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comments2.xml" ContentType="application/vnd.openxmlformats-officedocument.spreadsheetml.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showInkAnnotation="0" codeName="ThisWorkbook" hidePivotFieldList="1" defaultThemeVersion="124226"/>
  <mc:AlternateContent xmlns:mc="http://schemas.openxmlformats.org/markup-compatibility/2006">
    <mc:Choice Requires="x15">
      <x15ac:absPath xmlns:x15ac="http://schemas.microsoft.com/office/spreadsheetml/2010/11/ac" url="https://anheuserbuschinbev.sharepoint.com/sites/col/bo/VE/03 Mantenimiento/02. PROGRAMACION/REUNIONES PRE-POST/4. LINEA 4/2026/02. FEBRERO/"/>
    </mc:Choice>
  </mc:AlternateContent>
  <xr:revisionPtr revIDLastSave="1408" documentId="121_{0487302A-959A-4A37-BED1-449FF21E5B07}" xr6:coauthVersionLast="47" xr6:coauthVersionMax="47" xr10:uidLastSave="{AD268FA4-2403-49E4-9741-C47956FE7352}"/>
  <bookViews>
    <workbookView xWindow="-26192" yWindow="-4361" windowWidth="26301" windowHeight="14169" tabRatio="832" activeTab="2" xr2:uid="{00000000-000D-0000-FFFF-FFFF00000000}"/>
  </bookViews>
  <sheets>
    <sheet name="ORDENES" sheetId="15" r:id="rId1"/>
    <sheet name="OPER" sheetId="14" r:id="rId2"/>
    <sheet name="GANTT" sheetId="16" r:id="rId3"/>
    <sheet name="ACTA PRE" sheetId="18" r:id="rId4"/>
    <sheet name="Línea de tiempo" sheetId="43" r:id="rId5"/>
    <sheet name="ACTA POS" sheetId="19" r:id="rId6"/>
    <sheet name="NOTI CV01_NOTPET" sheetId="39" r:id="rId7"/>
    <sheet name="OPER-POST CV01_OPPSHA" sheetId="33" r:id="rId8"/>
    <sheet name="DISP MATERIALES_FMILLANR" sheetId="41" r:id="rId9"/>
    <sheet name="MM60 |ZBS P3M" sheetId="42" r:id="rId10"/>
  </sheets>
  <functionGroups builtInGroupCount="19"/>
  <externalReferences>
    <externalReference r:id="rId11"/>
  </externalReferences>
  <definedNames>
    <definedName name="______Cor1">#REF!</definedName>
    <definedName name="______sac2">#REF!</definedName>
    <definedName name="_____Cor1">#REF!</definedName>
    <definedName name="_____Cor2">#REF!</definedName>
    <definedName name="_____sac2">#REF!</definedName>
    <definedName name="____Cor1">#REF!</definedName>
    <definedName name="____Cor2">#REF!</definedName>
    <definedName name="____sac2">#REF!</definedName>
    <definedName name="___Cor2">#REF!</definedName>
    <definedName name="__123Graph_A" hidden="1">#REF!</definedName>
    <definedName name="__123Graph_B" hidden="1">#REF!</definedName>
    <definedName name="__Cor1">#REF!</definedName>
    <definedName name="__sac2">#REF!</definedName>
    <definedName name="_1_0Crite">#REF!</definedName>
    <definedName name="_18_May_11">#REF!</definedName>
    <definedName name="_19">#REF!</definedName>
    <definedName name="_2__0Extr">#REF!</definedName>
    <definedName name="_7">#REF!</definedName>
    <definedName name="_ABC1">#REF!</definedName>
    <definedName name="_ag1">#REF!</definedName>
    <definedName name="_co2" hidden="1">{"'171'!$A$1:$Z$50"}</definedName>
    <definedName name="_Cor1">#REF!</definedName>
    <definedName name="_Cor2">#REF!</definedName>
    <definedName name="_DAT1">#REF!</definedName>
    <definedName name="_DAT10">#REF!</definedName>
    <definedName name="_DAT11">#REF!</definedName>
    <definedName name="_DAT12">#REF!</definedName>
    <definedName name="_DAT13">#REF!</definedName>
    <definedName name="_DAT14">#REF!</definedName>
    <definedName name="_DAT15">#REF!</definedName>
    <definedName name="_DAT16">#REF!</definedName>
    <definedName name="_DAT17">#REF!</definedName>
    <definedName name="_DAT2">#REF!</definedName>
    <definedName name="_DAT3">#REF!</definedName>
    <definedName name="_DAT4">#REF!</definedName>
    <definedName name="_DAT5">#REF!</definedName>
    <definedName name="_DAT6">#REF!</definedName>
    <definedName name="_DAT7">#REF!</definedName>
    <definedName name="_DAT8">#REF!</definedName>
    <definedName name="_DAT9">#REF!</definedName>
    <definedName name="_xlnm._FilterDatabase" localSheetId="5" hidden="1">'ACTA POS'!$B$180:$F$185</definedName>
    <definedName name="_xlnm._FilterDatabase" localSheetId="8" hidden="1">'DISP MATERIALES_FMILLANR'!$A$2:$V$167</definedName>
    <definedName name="_xlnm._FilterDatabase" localSheetId="2" hidden="1">GANTT!$A$7:$EA$1334</definedName>
    <definedName name="_xlnm._FilterDatabase" localSheetId="9" hidden="1">'MM60 |ZBS P3M'!$A$1:$N$118</definedName>
    <definedName name="_xlnm._FilterDatabase" localSheetId="6" hidden="1">'NOTI CV01_NOTPET'!$A$1:$AD$446</definedName>
    <definedName name="_xlnm._FilterDatabase" localSheetId="1" hidden="1">OPER!$A$1:$AO$250</definedName>
    <definedName name="_xlnm._FilterDatabase" localSheetId="7" hidden="1">'OPER-POST CV01_OPPSHA'!$A$1:$AD$670</definedName>
    <definedName name="_xlnm._FilterDatabase" localSheetId="0" hidden="1">ORDENES!$A$1:$AG$491</definedName>
    <definedName name="_HLS1">#REF!</definedName>
    <definedName name="_I027611" hidden="1">{#N/A,#N/A,FALSE,"지침";#N/A,#N/A,FALSE,"환경분석";#N/A,#N/A,FALSE,"Sheet16"}</definedName>
    <definedName name="_johannnamartinez">#REF!</definedName>
    <definedName name="_Key1" hidden="1">#REF!</definedName>
    <definedName name="_Key2" hidden="1">#REF!</definedName>
    <definedName name="_lDa2">#REF!</definedName>
    <definedName name="_N1000000">#REF!</definedName>
    <definedName name="_N66000">#REF!</definedName>
    <definedName name="_N67000">#REF!</definedName>
    <definedName name="_N68000">#REF!</definedName>
    <definedName name="_N70000">#REF!</definedName>
    <definedName name="_N80000">#REF!</definedName>
    <definedName name="_N99999">#REF!</definedName>
    <definedName name="_o1" hidden="1">{"det (May)",#N/A,FALSE,"June";"sum (MAY YTD)",#N/A,FALSE,"June YTD"}</definedName>
    <definedName name="_Order1" hidden="1">255</definedName>
    <definedName name="_Order2" hidden="1">255</definedName>
    <definedName name="_P0376001" hidden="1">{#N/A,#N/A,FALSE,"지침";#N/A,#N/A,FALSE,"환경분석";#N/A,#N/A,FALSE,"Sheet16"}</definedName>
    <definedName name="_pd1">#REF!</definedName>
    <definedName name="_Poa1">#REF!</definedName>
    <definedName name="_Rio1">#REF!</definedName>
    <definedName name="_sac2">#REF!</definedName>
    <definedName name="_set2001">#REF!</definedName>
    <definedName name="_Sort" hidden="1">#REF!</definedName>
    <definedName name="_tab1">#REF!</definedName>
    <definedName name="_tab3">#REF!</definedName>
    <definedName name="_Table1_In1" hidden="1">#REF!</definedName>
    <definedName name="_Table1_Out" hidden="1">#REF!</definedName>
    <definedName name="_tk2" hidden="1">{#N/A,#N/A,FALSE,"지침";#N/A,#N/A,FALSE,"환경분석";#N/A,#N/A,FALSE,"Sheet16"}</definedName>
    <definedName name="_TOT126">#REF!</definedName>
    <definedName name="_xleta.AVERAGE" hidden="1" xlm="1">#NAME?</definedName>
    <definedName name="A">#REF!</definedName>
    <definedName name="A.???" hidden="1">{"det (May)",#N/A,FALSE,"June";"sum (MAY YTD)",#N/A,FALSE,"June YTD"}</definedName>
    <definedName name="A.Ⅱ.i2" hidden="1">{"det (May)",#N/A,FALSE,"June";"sum (MAY YTD)",#N/A,FALSE,"June YTD"}</definedName>
    <definedName name="A.I.AA" hidden="1">{"det (May)",#N/A,FALSE,"June";"sum (MAY YTD)",#N/A,FALSE,"June YTD"}</definedName>
    <definedName name="A_impresión_IM">#REF!</definedName>
    <definedName name="A330X30">#REF!</definedName>
    <definedName name="A330X30Aguila_light">#REF!</definedName>
    <definedName name="A330X30Aguilalight">#REF!</definedName>
    <definedName name="aa" hidden="1">{#N/A,#N/A,FALSE,"지침";#N/A,#N/A,FALSE,"환경분석";#N/A,#N/A,FALSE,"Sheet16"}</definedName>
    <definedName name="AAA">#REF!</definedName>
    <definedName name="aaaa" hidden="1">{"det (May)",#N/A,FALSE,"June";"sum (MAY YTD)",#N/A,FALSE,"June YTD"}</definedName>
    <definedName name="aaaaa" hidden="1">{"det (May)",#N/A,FALSE,"June";"sum (MAY YTD)",#N/A,FALSE,"June YTD"}</definedName>
    <definedName name="AAAAAA">#REF!</definedName>
    <definedName name="aaaaaaaaaaa">#N/A</definedName>
    <definedName name="aaad" hidden="1">{#N/A,#N/A,FALSE,"CONTEO";#N/A,#N/A,FALSE,"INSUMOS";#N/A,#N/A,FALSE,"STOCK";#N/A,#N/A,FALSE,"MOVIMIENTOS";#N/A,#N/A,FALSE,"Mov.Ins.L.L.";#N/A,#N/A,FALSE,"Conteo1";#N/A,#N/A,FALSE,"Conteo2";#N/A,#N/A,FALSE,"Promo ";#N/A,#N/A,FALSE,"Conteo Insumos"}</definedName>
    <definedName name="aaaf">#REF!</definedName>
    <definedName name="AAD">#REF!</definedName>
    <definedName name="ABC">#REF!</definedName>
    <definedName name="ABC1o">#REF!</definedName>
    <definedName name="ABCAcumulado">#REF!</definedName>
    <definedName name="ABCAcumulado1">#REF!</definedName>
    <definedName name="ABCD">#REF!</definedName>
    <definedName name="abr">#REF!</definedName>
    <definedName name="Abril">#REF!</definedName>
    <definedName name="ac" hidden="1">{"'171'!$A$1:$Z$50"}</definedName>
    <definedName name="ACN">#REF!</definedName>
    <definedName name="ACN.FRM">#REF!</definedName>
    <definedName name="Acomp_Item">#REF!</definedName>
    <definedName name="AcréscimoO2">#REF!</definedName>
    <definedName name="ACS">#REF!</definedName>
    <definedName name="ACS.FRM">#REF!</definedName>
    <definedName name="ACTIONS_DATA">OFFSET(#REF!,,,COUNTA(#REF!),)</definedName>
    <definedName name="Acum">#REF!</definedName>
    <definedName name="ACUMULADOR_CAJAS">#REF!</definedName>
    <definedName name="ACUMULADOR_PALETS1">#REF!</definedName>
    <definedName name="ACUMULADOR_PALETS2">#REF!</definedName>
    <definedName name="ADEGA_FER_MAT">#REF!</definedName>
    <definedName name="Adegas">#REF!</definedName>
    <definedName name="ADM">#REF!</definedName>
    <definedName name="AFDaf" hidden="1">#REF!</definedName>
    <definedName name="AFTER_TASTE">#REF!</definedName>
    <definedName name="AG">#REF!</definedName>
    <definedName name="AG.FRM">#REF!</definedName>
    <definedName name="ago" hidden="1">{"'171'!$A$1:$Z$50"}</definedName>
    <definedName name="Agora">#REF!,#REF!,#REF!,#REF!,#REF!,#REF!,#REF!,#REF!,#REF!,#REF!,#REF!,#REF!,#REF!,#REF!</definedName>
    <definedName name="Agosto">#REF!</definedName>
    <definedName name="Agudos">#REF!</definedName>
    <definedName name="Agudos1">#REF!</definedName>
    <definedName name="AgudosAcumulado">#REF!</definedName>
    <definedName name="AgudosAcumulado1">#REF!</definedName>
    <definedName name="AIPO">#REF!</definedName>
    <definedName name="Ajuda">"Equipamento"</definedName>
    <definedName name="al">#REF!</definedName>
    <definedName name="alk" hidden="1">{#N/A,#N/A,FALSE,"Hoja1";#N/A,#N/A,FALSE,"Hoja2"}</definedName>
    <definedName name="ALL">#REF!</definedName>
    <definedName name="ALLPRODUCT">#REF!</definedName>
    <definedName name="ALMACEM_Y_TRANSPORTE_TAPAS">#REF!</definedName>
    <definedName name="ALMACEN_PALETS">#REF!</definedName>
    <definedName name="alt" hidden="1">{"det (May)",#N/A,FALSE,"June";"sum (MAY YTD)",#N/A,FALSE,"June YTD"}</definedName>
    <definedName name="AMARGOR">#REF!</definedName>
    <definedName name="AN">#REF!</definedName>
    <definedName name="AN_600_AGO00">#REF!</definedName>
    <definedName name="AN_600_DEZ00">#REF!</definedName>
    <definedName name="AN_600_FEV01">#REF!</definedName>
    <definedName name="AN_600_JAN01">#REF!</definedName>
    <definedName name="AN_600_JUL00">#REF!</definedName>
    <definedName name="AN_600_NOV00">#REF!</definedName>
    <definedName name="AN_600_OUT00">#REF!</definedName>
    <definedName name="AN_600_SET00">#REF!</definedName>
    <definedName name="AN_LN_AGO00">#REF!</definedName>
    <definedName name="AN_LN_DEZ00">#REF!</definedName>
    <definedName name="AN_LN_FEV01">#REF!</definedName>
    <definedName name="AN_LN_JAN01">#REF!</definedName>
    <definedName name="AN_LN_JUL00">#REF!</definedName>
    <definedName name="AN_LN_NOV00">#REF!</definedName>
    <definedName name="AN_LN_OUT00">#REF!</definedName>
    <definedName name="AN_LN_SET00">#REF!</definedName>
    <definedName name="AN_LT_AGO00">#REF!</definedName>
    <definedName name="AN_LT_DEZ00">#REF!</definedName>
    <definedName name="AN_LT_FEV01">#REF!</definedName>
    <definedName name="AN_LT_JAN01">#REF!</definedName>
    <definedName name="AN_LT_JUL00">#REF!</definedName>
    <definedName name="AN_LT_NOV00">#REF!</definedName>
    <definedName name="AN_LT_OUT00">#REF!</definedName>
    <definedName name="AN_LT_SET00">#REF!</definedName>
    <definedName name="AN_TODAS_AGO00">#REF!</definedName>
    <definedName name="AN_TODAS_DEZ00">#REF!</definedName>
    <definedName name="AN_TODAS_FEV01">#REF!</definedName>
    <definedName name="AN_TODAS_JAN01">#REF!</definedName>
    <definedName name="AN_TODAS_JUL00">#REF!</definedName>
    <definedName name="AN_TODAS_NOV00">#REF!</definedName>
    <definedName name="AN_TODAS_OUT00">#REF!</definedName>
    <definedName name="AN_TODAS_SET00">#REF!</definedName>
    <definedName name="ANAGO00">#REF!</definedName>
    <definedName name="analese">#REF!</definedName>
    <definedName name="Análisis_OBZ_Seguros_Junio_2002_Hoja1_Lista">#REF!</definedName>
    <definedName name="Anápolis">#REF!</definedName>
    <definedName name="Anápolis1">#REF!</definedName>
    <definedName name="AnápolisAcumulado">#REF!</definedName>
    <definedName name="AnápolisAcumulado1">#REF!</definedName>
    <definedName name="ANDEZ00">#REF!</definedName>
    <definedName name="ANEXO_A">#REF!</definedName>
    <definedName name="ANJAN01">#REF!</definedName>
    <definedName name="ANJUL00">#REF!</definedName>
    <definedName name="Annale">#REF!</definedName>
    <definedName name="ANNOV00">#REF!</definedName>
    <definedName name="ano">#REF!</definedName>
    <definedName name="ANOUT00">#REF!</definedName>
    <definedName name="anscount" hidden="1">1</definedName>
    <definedName name="ANSET00">#REF!</definedName>
    <definedName name="Año" hidden="1">{"'171'!$A$1:$Z$50"}</definedName>
    <definedName name="AptParadas_Gravar">#REF!</definedName>
    <definedName name="AptProdução_Gravar">#REF!</definedName>
    <definedName name="AQ">#REF!</definedName>
    <definedName name="AQ.FRM">#REF!</definedName>
    <definedName name="aqoutubrro">#REF!</definedName>
    <definedName name="Araraquara">#REF!</definedName>
    <definedName name="Araraquara1">#REF!</definedName>
    <definedName name="AraraquaraAcumulado">#REF!</definedName>
    <definedName name="AraraquaraAcumulado1">#REF!</definedName>
    <definedName name="area">#REF!</definedName>
    <definedName name="_xlnm.Extract">#REF!</definedName>
    <definedName name="_xlnm.Print_Area" localSheetId="2">GANTT!$B$3:$EA$1336</definedName>
    <definedName name="_xlnm.Print_Area">#REF!</definedName>
    <definedName name="AREA_FIEX_ABERTO">#REF!</definedName>
    <definedName name="Área_impressão_IM">#REF!</definedName>
    <definedName name="AREA_OFFSHORE_ABERTO">#REF!</definedName>
    <definedName name="AREA_RF_ABERTO">#REF!</definedName>
    <definedName name="AREA_RV_ABERTO">#REF!</definedName>
    <definedName name="AREA_SUCESSAO_ABERTO">#REF!</definedName>
    <definedName name="Area1">#REF!</definedName>
    <definedName name="Area10">#REF!</definedName>
    <definedName name="Area2">#REF!</definedName>
    <definedName name="Area3">#REF!</definedName>
    <definedName name="Area4">#REF!</definedName>
    <definedName name="Area5">#REF!</definedName>
    <definedName name="Area6">#REF!</definedName>
    <definedName name="Area7">#REF!</definedName>
    <definedName name="Area8">#REF!</definedName>
    <definedName name="Area9">#REF!</definedName>
    <definedName name="Areas">#REF!</definedName>
    <definedName name="Áreas">#REF!</definedName>
    <definedName name="Arq_Nome">#REF!</definedName>
    <definedName name="ARQPESQ">#REF!</definedName>
    <definedName name="Arquivo">#REF!</definedName>
    <definedName name="as">#REF!</definedName>
    <definedName name="AS_IS_SITUATION">#REF!</definedName>
    <definedName name="AS2DocOpenMode" hidden="1">"AS2DocumentEdit"</definedName>
    <definedName name="asd" hidden="1">{"det (May)",#N/A,FALSE,"June";"sum (MAY YTD)",#N/A,FALSE,"June YTD"}</definedName>
    <definedName name="asdas" hidden="1">{"'171'!$A$1:$Z$50"}</definedName>
    <definedName name="asdf" hidden="1">{"det (May)",#N/A,FALSE,"June";"sum (MAY YTD)",#N/A,FALSE,"June YTD"}</definedName>
    <definedName name="asdfasg" hidden="1">{"det (May)",#N/A,FALSE,"June";"sum (MAY YTD)",#N/A,FALSE,"June YTD"}</definedName>
    <definedName name="asdsa" hidden="1">{#N/A,#N/A,FALSE,"지침";#N/A,#N/A,FALSE,"환경분석";#N/A,#N/A,FALSE,"Sheet16"}</definedName>
    <definedName name="Ata" hidden="1">{#N/A,#N/A,FALSE,"ROTINA";#N/A,#N/A,FALSE,"ITENS";#N/A,#N/A,FALSE,"ACOMP"}</definedName>
    <definedName name="Atrasos">#REF!</definedName>
    <definedName name="Atrasos1">#REF!</definedName>
    <definedName name="Auditoria">#REF!</definedName>
    <definedName name="AUTO_STATUS">OFFSET(#REF!,,,COUNTA(#REF!),)</definedName>
    <definedName name="AUTÓLISE">#REF!</definedName>
    <definedName name="Automação">#REF!</definedName>
    <definedName name="Autoridade">#REF!</definedName>
    <definedName name="AUTORIZADAS">#REF!</definedName>
    <definedName name="Avarias1">#REF!</definedName>
    <definedName name="awfwf">#REF!</definedName>
    <definedName name="baba">#REF!</definedName>
    <definedName name="babab" hidden="1">{#N/A,#N/A,FALSE,"Hoja1";#N/A,#N/A,FALSE,"Hoja2"}</definedName>
    <definedName name="Bahia">#REF!</definedName>
    <definedName name="Bahia1">#REF!</definedName>
    <definedName name="BahiaAcumulado">#REF!</definedName>
    <definedName name="BahiaAcumulado1">#REF!</definedName>
    <definedName name="Balances_Históricos_MC_Lista">#REF!</definedName>
    <definedName name="Banco">#REF!</definedName>
    <definedName name="base">#REF!</definedName>
    <definedName name="Base_Safra">#REF!</definedName>
    <definedName name="BASE1">#REF!</definedName>
    <definedName name="_xlnm.Database">#REF!</definedName>
    <definedName name="bbbbbbb" hidden="1">{"RESUMEN",#N/A,FALSE,"RESUMEN";"RESUMEN_MARG",#N/A,FALSE,"RESUMEN"}</definedName>
    <definedName name="BC">#REF!</definedName>
    <definedName name="BC_600_AGO00">#REF!</definedName>
    <definedName name="BC_600_DEZ00">#REF!</definedName>
    <definedName name="BC_600_FEV01">#REF!</definedName>
    <definedName name="BC_600_JAN01">#REF!</definedName>
    <definedName name="BC_600_JUL00">#REF!</definedName>
    <definedName name="BC_600_NOV00">#REF!</definedName>
    <definedName name="BC_600_OUT00">#REF!</definedName>
    <definedName name="BC_600_SET00">#REF!</definedName>
    <definedName name="BC_LN_AGO00">#REF!</definedName>
    <definedName name="BC_LN_DEZ00">#REF!</definedName>
    <definedName name="BC_LN_FEV01">#REF!</definedName>
    <definedName name="BC_LN_JAN01">#REF!</definedName>
    <definedName name="BC_LN_JUL00">#REF!</definedName>
    <definedName name="BC_LN_NOV00">#REF!</definedName>
    <definedName name="BC_LN_OUT00">#REF!</definedName>
    <definedName name="BC_LN_SET00">#REF!</definedName>
    <definedName name="BC_LT_AGO00">#REF!</definedName>
    <definedName name="BC_LT_DEZ00">#REF!</definedName>
    <definedName name="BC_LT_FEV01">#REF!</definedName>
    <definedName name="BC_LT_JAN01">#REF!</definedName>
    <definedName name="BC_LT_JUL00">#REF!</definedName>
    <definedName name="BC_LT_NOV00">#REF!</definedName>
    <definedName name="BC_LT_OUT00">#REF!</definedName>
    <definedName name="BC_LT_SET00">#REF!</definedName>
    <definedName name="BC_TODAS_AGO00">#REF!</definedName>
    <definedName name="BC_TODAS_DEZ00">#REF!</definedName>
    <definedName name="BC_TODAS_FEV01">#REF!</definedName>
    <definedName name="BC_TODAS_JAN01">#REF!</definedName>
    <definedName name="BC_TODAS_JUL00">#REF!</definedName>
    <definedName name="BC_TODAS_NOV00">#REF!</definedName>
    <definedName name="BC_TODAS_OUT00">#REF!</definedName>
    <definedName name="BC_TODAS_SET00">#REF!</definedName>
    <definedName name="BCAGO00">#REF!</definedName>
    <definedName name="BCDEZ00">#REF!</definedName>
    <definedName name="BCJAN01">#REF!</definedName>
    <definedName name="BCJUL00">#REF!</definedName>
    <definedName name="BCNOV00">#REF!</definedName>
    <definedName name="BCOUT00">#REF!</definedName>
    <definedName name="BCSET00">#REF!</definedName>
    <definedName name="BD.2001.10">#REF!</definedName>
    <definedName name="BD.2003.03">#REF!</definedName>
    <definedName name="BD.2003.04">#REF!</definedName>
    <definedName name="BD.2003.05">#REF!</definedName>
    <definedName name="BD.2003.06">#REF!</definedName>
    <definedName name="BD.2003.07">#REF!</definedName>
    <definedName name="BD.2003.08">#REF!</definedName>
    <definedName name="BD.2003.09">#REF!</definedName>
    <definedName name="BD.2003.11">#REF!</definedName>
    <definedName name="BD.2003.12">#REF!</definedName>
    <definedName name="BD.2004.01">#REF!</definedName>
    <definedName name="BD.2004.02">#REF!</definedName>
    <definedName name="BD.2004.03">#REF!</definedName>
    <definedName name="BD.2004.04">#REF!</definedName>
    <definedName name="BDFiltrado">#REF!</definedName>
    <definedName name="BDGrCiclo">#REF!</definedName>
    <definedName name="BefAft">#REF!</definedName>
    <definedName name="BETTER">#REF!</definedName>
    <definedName name="blb" hidden="1">{"det (May)",#N/A,FALSE,"June";"sum (MAY YTD)",#N/A,FALSE,"June YTD"}</definedName>
    <definedName name="BLPH1" hidden="1">#REF!</definedName>
    <definedName name="BLPH100" hidden="1">#REF!</definedName>
    <definedName name="BLPH101" hidden="1">#REF!</definedName>
    <definedName name="BLPH102" hidden="1">#REF!</definedName>
    <definedName name="BLPH103" hidden="1">#REF!</definedName>
    <definedName name="BLPH104" hidden="1">#REF!</definedName>
    <definedName name="BLPH107" hidden="1">#REF!</definedName>
    <definedName name="BLPH2" hidden="1">#REF!</definedName>
    <definedName name="BLPH3" hidden="1">#REF!</definedName>
    <definedName name="BLPH4" hidden="1">#REF!</definedName>
    <definedName name="BLPH5" hidden="1">#REF!</definedName>
    <definedName name="BLPH6" hidden="1">#REF!</definedName>
    <definedName name="BLPH7" hidden="1">#REF!</definedName>
    <definedName name="BLPH8" hidden="1">#REF!</definedName>
    <definedName name="BLPH96" hidden="1">#REF!</definedName>
    <definedName name="BLPH97" hidden="1">#REF!</definedName>
    <definedName name="BLPH98" hidden="1">#REF!</definedName>
    <definedName name="BLPH99" hidden="1">#REF!</definedName>
    <definedName name="BO">#REF!</definedName>
    <definedName name="BOOLEAN">#REF!</definedName>
    <definedName name="BORR._QUEIMADA">#REF!</definedName>
    <definedName name="borrar">#REF!,#REF!,#REF!,#REF!,#REF!,#REF!,#REF!</definedName>
    <definedName name="borrar2">#REF!,#REF!,#REF!</definedName>
    <definedName name="BORRAR3">#REF!,#REF!</definedName>
    <definedName name="BR">#REF!</definedName>
    <definedName name="BR.FRM">#REF!</definedName>
    <definedName name="Brasília">#REF!</definedName>
    <definedName name="Brasília1">#REF!</definedName>
    <definedName name="BrasíliaAcumulado">#REF!</definedName>
    <definedName name="BrasíliaAcumulado1">#REF!</definedName>
    <definedName name="bri">#REF!</definedName>
    <definedName name="bschaeck">#REF!</definedName>
    <definedName name="bu">#REF!</definedName>
    <definedName name="ç" hidden="1">{"'171'!$A$1:$Z$50"}</definedName>
    <definedName name="ca" hidden="1">{"'171'!$A$1:$Z$50"}</definedName>
    <definedName name="CabeçalhoAuxiliar">#REF!</definedName>
    <definedName name="CabeçalhoFiltrado">#REF!</definedName>
    <definedName name="CACN">#REF!</definedName>
    <definedName name="CACN.FRM">#REF!</definedName>
    <definedName name="CAM">#REF!</definedName>
    <definedName name="CAM.FRM">#REF!</definedName>
    <definedName name="Cambio_de_MarcaAguila330_Ret">#REF!</definedName>
    <definedName name="Cambio_de_MarcaAgulalight330_Ret">#REF!</definedName>
    <definedName name="Cambio_de_MarcaPilsen330_Ret">#REF!</definedName>
    <definedName name="Cambio_de_MarcaPoker330_Ret">#REF!</definedName>
    <definedName name="Cambio_FormatoAguila330_Ret">#REF!</definedName>
    <definedName name="Cambio_FormatoAgulalight330_Ret">#REF!</definedName>
    <definedName name="Cambio_FormatoPilsen330_Ret">#REF!</definedName>
    <definedName name="Cambio_FormatoPoker330_Ret">#REF!</definedName>
    <definedName name="Caminho">#REF!</definedName>
    <definedName name="CaminhoGBV">#REF!</definedName>
    <definedName name="Caminhos">#REF!</definedName>
    <definedName name="caos">#REF!</definedName>
    <definedName name="CapacRealSemBlend">#REF!</definedName>
    <definedName name="capex">#REF!</definedName>
    <definedName name="capital">#REF!</definedName>
    <definedName name="CapProjSemBlend">#REF!</definedName>
    <definedName name="CapRealComBlend">#REF!</definedName>
    <definedName name="Captura" hidden="1">{#N/A,#N/A,FALSE,"RELATÓRIO";#N/A,#N/A,FALSE,"RELATÓRIO"}</definedName>
    <definedName name="CAPTURA2" hidden="1">{"'171'!$A$1:$Z$50"}</definedName>
    <definedName name="CAR">#REF!</definedName>
    <definedName name="Caracterização">#REF!</definedName>
    <definedName name="CarboBlender">#REF!</definedName>
    <definedName name="CARLOS" hidden="1">{#N/A,#N/A,FALSE,"Hoja1";#N/A,#N/A,FALSE,"Hoja2"}</definedName>
    <definedName name="Carrocerias1">#REF!</definedName>
    <definedName name="casa">#REF!</definedName>
    <definedName name="casal">#REF!</definedName>
    <definedName name="Cash_Flow_Novo">IF(#REF!=1,"","[1] The Pre-Tax Cost of Capital = After-Tax Cost of Capital/(1-Tax Rate)")</definedName>
    <definedName name="cat">#REF!</definedName>
    <definedName name="Causas">#REF!</definedName>
    <definedName name="Causes_Prioritization" hidden="1">{#N/A,#N/A,FALSE,"지침";#N/A,#N/A,FALSE,"환경분석";#N/A,#N/A,FALSE,"Sheet16"}</definedName>
    <definedName name="Caxias">#REF!</definedName>
    <definedName name="Caxias1">#REF!</definedName>
    <definedName name="CaxiasAcumulado">#REF!</definedName>
    <definedName name="CaxiasAcumulado1">#REF!</definedName>
    <definedName name="CCBA">#REF!</definedName>
    <definedName name="CCBA.FRM">#REF!</definedName>
    <definedName name="cccc" hidden="1">{"det (May)",#N/A,FALSE,"June";"sum (MAY YTD)",#N/A,FALSE,"June YTD"}</definedName>
    <definedName name="ccd">#REF!</definedName>
    <definedName name="CCF_Tab">#REF!</definedName>
    <definedName name="ccFootnote">IF(#REF!=1,"","[1] The Pre-Tax Cost of Capital = After-Tax Cost of Capital/(1-Tax Rate)")</definedName>
    <definedName name="cdfButton_Click">#REF!</definedName>
    <definedName name="CDI_Accum">#REF!</definedName>
    <definedName name="CDI_Proj_Mes">#REF!</definedName>
    <definedName name="cdi_tab">#REF!</definedName>
    <definedName name="CDI_Table">#REF!</definedName>
    <definedName name="CE">#REF!</definedName>
    <definedName name="CE.FRM">#REF!</definedName>
    <definedName name="CEBOLA">#REF!</definedName>
    <definedName name="CENTER">#REF!</definedName>
    <definedName name="cerva">#REF!</definedName>
    <definedName name="CervFilt12">#REF!</definedName>
    <definedName name="CervMat12">#REF!</definedName>
    <definedName name="CervRefilt12">#REF!</definedName>
    <definedName name="Chopp">#REF!</definedName>
    <definedName name="Ciclo_d">#REF!</definedName>
    <definedName name="Ciclo_H_d">#REF!</definedName>
    <definedName name="Ciclo_H_m">#REF!</definedName>
    <definedName name="Ciclo_H_mai">#REF!</definedName>
    <definedName name="Ciclo_H_men">#REF!</definedName>
    <definedName name="Ciclo_mai">#REF!</definedName>
    <definedName name="Ciclo_men">#REF!</definedName>
    <definedName name="CicloErrado">#REF!</definedName>
    <definedName name="CicloFinal">#REF!</definedName>
    <definedName name="CicloInexistente">#REF!</definedName>
    <definedName name="CicloInicial">#REF!</definedName>
    <definedName name="CicloMedio">#REF!</definedName>
    <definedName name="CicloNãoOK">#REF!</definedName>
    <definedName name="CiclosPorDia">#REF!</definedName>
    <definedName name="cl">#REF!</definedName>
    <definedName name="Clasif">#REF!</definedName>
    <definedName name="Clasificacion">#REF!</definedName>
    <definedName name="Classe.da.Ocorrência">#REF!</definedName>
    <definedName name="Classes.Cerveja">#REF!</definedName>
    <definedName name="Classes.Refri">#REF!</definedName>
    <definedName name="Classificação">#REF!</definedName>
    <definedName name="Clientes">#REF!</definedName>
    <definedName name="COATING">#REF!</definedName>
    <definedName name="Cod_Prod">#REF!</definedName>
    <definedName name="CODIGO_MEDIDAS">#REF!</definedName>
    <definedName name="CODIGOASISTENCIA">#REF!</definedName>
    <definedName name="Códigos">#REF!</definedName>
    <definedName name="Color_Group">#REF!</definedName>
    <definedName name="ColunaCiclos">#REF!</definedName>
    <definedName name="ColunaData">#REF!</definedName>
    <definedName name="ColunaHora">#REF!</definedName>
    <definedName name="ColunaSelecionada">#REF!</definedName>
    <definedName name="ColunaTempoParada">#REF!</definedName>
    <definedName name="começo">#REF!</definedName>
    <definedName name="complete">#REF!,#REF!,#REF!,#REF!,#REF!,#REF!</definedName>
    <definedName name="COMPROMETIDO" hidden="1">{"'171'!$A$1:$Z$50"}</definedName>
    <definedName name="Confiabilidade">#REF!</definedName>
    <definedName name="ConsistCiclo">#REF!</definedName>
    <definedName name="ConsistCicloProd">#REF!</definedName>
    <definedName name="ConsistConsumoTI">#REF!</definedName>
    <definedName name="ConsistExtrFiltrada">#REF!</definedName>
    <definedName name="ConsistExtrMaturada">#REF!</definedName>
    <definedName name="ConsistExtrRetrabalho">#REF!</definedName>
    <definedName name="ConsistTempoVolume">#REF!</definedName>
    <definedName name="ConsistVolAP">#REF!</definedName>
    <definedName name="ConsistVolFiltrada">#REF!</definedName>
    <definedName name="ConsistVolMaturada">#REF!</definedName>
    <definedName name="ConsistVolRetrabalho">#REF!</definedName>
    <definedName name="Consol1999">#REF!</definedName>
    <definedName name="Consol2000">#REF!</definedName>
    <definedName name="Consol99">#REF!</definedName>
    <definedName name="CONSOLIDADOR">#REF!</definedName>
    <definedName name="CONSOLIDADOR_DIR">#REF!</definedName>
    <definedName name="Consumo.Real.Açúcar">#REF!</definedName>
    <definedName name="Consumo.Real.Arroz">#REF!</definedName>
    <definedName name="Consumo.Real.Grits">#REF!</definedName>
    <definedName name="Consumo.Real.HM">#REF!</definedName>
    <definedName name="Consumo.Real.Malte">#REF!</definedName>
    <definedName name="Consumo.Teórico.Açúcar">#REF!</definedName>
    <definedName name="Consumo.Teórico.Arroz">#REF!</definedName>
    <definedName name="Consumo.Teórico.Grits">#REF!</definedName>
    <definedName name="Consumo.Teórico.HM">#REF!</definedName>
    <definedName name="Consumo.Teórico.Malte">#REF!</definedName>
    <definedName name="ConsumoTI_d">#REF!</definedName>
    <definedName name="ConsumoTI_m">#REF!</definedName>
    <definedName name="ConsumoTI_mai">#REF!</definedName>
    <definedName name="ConsumoTI_men">#REF!</definedName>
    <definedName name="Contábil">#REF!</definedName>
    <definedName name="CONTAGEMATUAL">#REF!</definedName>
    <definedName name="Contaminação">#REF!</definedName>
    <definedName name="conteo">#REF!</definedName>
    <definedName name="CONTEÚDO">#REF!</definedName>
    <definedName name="copia" hidden="1">{#N/A,#N/A,FALSE,"CONTEO";#N/A,#N/A,FALSE,"INSUMOS";#N/A,#N/A,FALSE,"STOCK";#N/A,#N/A,FALSE,"MOVIMIENTOS";#N/A,#N/A,FALSE,"Mov.Ins.L.L.";#N/A,#N/A,FALSE,"Conteo1";#N/A,#N/A,FALSE,"Conteo2";#N/A,#N/A,FALSE,"Promo ";#N/A,#N/A,FALSE,"Conteo Insumos"}</definedName>
    <definedName name="copiar">#REF!</definedName>
    <definedName name="Country">#REF!</definedName>
    <definedName name="cpk_Area_Style_Click">#REF!</definedName>
    <definedName name="cpk_Change_LSL_Click">#REF!</definedName>
    <definedName name="cpk_Change_USL_Click">#REF!</definedName>
    <definedName name="cpk_Line_Style_Click">#REF!</definedName>
    <definedName name="cpk_No_LSL_Click">#REF!</definedName>
    <definedName name="cpk_No_USL_Click">#REF!</definedName>
    <definedName name="cpk_Res_Spinner_Click">#REF!</definedName>
    <definedName name="cpkButton_Click">#REF!</definedName>
    <definedName name="CRIT">#REF!</definedName>
    <definedName name="CRIT1">#REF!</definedName>
    <definedName name="CRIT2">#REF!</definedName>
    <definedName name="CRIT3">#REF!</definedName>
    <definedName name="criterio">#REF!</definedName>
    <definedName name="criterio1">#REF!</definedName>
    <definedName name="Critério1">#REF!</definedName>
    <definedName name="_xlnm.Criteria">#REF!</definedName>
    <definedName name="Critérios1">#REF!</definedName>
    <definedName name="Critérios2">#REF!</definedName>
    <definedName name="Critérios3">#REF!</definedName>
    <definedName name="Critérios4">#REF!</definedName>
    <definedName name="cu">#REF!</definedName>
    <definedName name="CUI">#REF!</definedName>
    <definedName name="CUI.FRM">#REF!</definedName>
    <definedName name="Curitiba">#REF!</definedName>
    <definedName name="Curitiba1">#REF!</definedName>
    <definedName name="CuritibaAcumulado">#REF!</definedName>
    <definedName name="CuritibaAcumulado1">#REF!</definedName>
    <definedName name="Curr_Rates">#REF!</definedName>
    <definedName name="CURVA2" hidden="1">{"'171'!$A$1:$Z$50"}</definedName>
    <definedName name="CUSTO_VAR">#REF!</definedName>
    <definedName name="custototal">#REF!</definedName>
    <definedName name="CV">#REF!</definedName>
    <definedName name="CVar">#REF!</definedName>
    <definedName name="CVGQ">#REF!</definedName>
    <definedName name="CW">#REF!</definedName>
    <definedName name="CW.FRM">#REF!</definedName>
    <definedName name="CXC">#REF!</definedName>
    <definedName name="da">#REF!</definedName>
    <definedName name="Dados">#REF!</definedName>
    <definedName name="dados1">#REF!</definedName>
    <definedName name="DadosFiltrados">#REF!</definedName>
    <definedName name="DadosGráfico">#REF!</definedName>
    <definedName name="das" hidden="1">{#N/A,#N/A,FALSE,"지침";#N/A,#N/A,FALSE,"환경분석";#N/A,#N/A,FALSE,"Sheet16"}</definedName>
    <definedName name="DASD">#REF!</definedName>
    <definedName name="Data">#REF!</definedName>
    <definedName name="Data_Fech_Mes">#REF!</definedName>
    <definedName name="Data_Group">#REF!</definedName>
    <definedName name="Data_Outofred">#REF!</definedName>
    <definedName name="DATA1" localSheetId="8">#REF!</definedName>
    <definedName name="DATA1" localSheetId="4">#REF!</definedName>
    <definedName name="DATA1">#REF!</definedName>
    <definedName name="DATA10" localSheetId="8">#REF!</definedName>
    <definedName name="DATA10" localSheetId="4">#REF!</definedName>
    <definedName name="DATA10">#REF!</definedName>
    <definedName name="DATA11" localSheetId="8">#REF!</definedName>
    <definedName name="DATA11" localSheetId="4">#REF!</definedName>
    <definedName name="DATA11">#REF!</definedName>
    <definedName name="DATA12">#REF!</definedName>
    <definedName name="DATA13">#REF!</definedName>
    <definedName name="DATA14">#REF!</definedName>
    <definedName name="DATA15">#REF!</definedName>
    <definedName name="DATA16">#REF!</definedName>
    <definedName name="DATA2" localSheetId="8">#REF!</definedName>
    <definedName name="DATA2" localSheetId="4">#REF!</definedName>
    <definedName name="DATA2">#REF!</definedName>
    <definedName name="DATA3" localSheetId="8">#REF!</definedName>
    <definedName name="DATA3" localSheetId="4">#REF!</definedName>
    <definedName name="DATA3">#REF!</definedName>
    <definedName name="DATA4" localSheetId="8">#REF!</definedName>
    <definedName name="DATA4" localSheetId="4">#REF!</definedName>
    <definedName name="DATA4">#REF!</definedName>
    <definedName name="DATA5" localSheetId="8">#REF!</definedName>
    <definedName name="DATA5" localSheetId="4">#REF!</definedName>
    <definedName name="DATA5">#REF!</definedName>
    <definedName name="DATA6" localSheetId="8">#REF!</definedName>
    <definedName name="DATA6" localSheetId="4">#REF!</definedName>
    <definedName name="DATA6">#REF!</definedName>
    <definedName name="DATA7" localSheetId="8">#REF!</definedName>
    <definedName name="DATA7" localSheetId="4">#REF!</definedName>
    <definedName name="DATA7">#REF!</definedName>
    <definedName name="DATA8" localSheetId="8">#REF!</definedName>
    <definedName name="DATA8" localSheetId="4">#REF!</definedName>
    <definedName name="DATA8">#REF!</definedName>
    <definedName name="DATA9" localSheetId="8">#REF!</definedName>
    <definedName name="DATA9" localSheetId="4">#REF!</definedName>
    <definedName name="DATA9">#REF!</definedName>
    <definedName name="DataEntrega">#REF!</definedName>
    <definedName name="DataEnvio">#REF!</definedName>
    <definedName name="DataFinal">#REF!</definedName>
    <definedName name="DataInicial">#REF!</definedName>
    <definedName name="DataInício">#REF!</definedName>
    <definedName name="DataLimite">#REF!</definedName>
    <definedName name="DatasIguais">#REF!</definedName>
    <definedName name="datos">#REF!</definedName>
    <definedName name="Datos_Producción_CACO_2005_CERVEZA_Lista">#REF!</definedName>
    <definedName name="Days">365</definedName>
    <definedName name="DCX">#REF!</definedName>
    <definedName name="dd">#REF!</definedName>
    <definedName name="DDD" hidden="1">{#N/A,#N/A,FALSE,"지침";#N/A,#N/A,FALSE,"환경분석";#N/A,#N/A,FALSE,"Sheet16"}</definedName>
    <definedName name="dddd" hidden="1">{"'171'!$A$1:$Z$50"}</definedName>
    <definedName name="DEPALE_CAJAS1">#REF!</definedName>
    <definedName name="DEPALE_CAJAS2">#REF!</definedName>
    <definedName name="DEPARTMENT">OFFSET(#REF!,,,COUNTA(#REF!),)</definedName>
    <definedName name="Descrição">#REF!</definedName>
    <definedName name="DescriçãoPreparo">#REF!</definedName>
    <definedName name="Descrições">#REF!</definedName>
    <definedName name="DESEMPACADORA">#REF!</definedName>
    <definedName name="DESIN">#REF!</definedName>
    <definedName name="DESPITILLADORA">#REF!</definedName>
    <definedName name="DET">#REF!</definedName>
    <definedName name="DevRevendaExterna">#REF!</definedName>
    <definedName name="DevRevendaFabrica">#REF!</definedName>
    <definedName name="DevSACExterna">#REF!</definedName>
    <definedName name="DevSACFabrica">#REF!</definedName>
    <definedName name="dez">#REF!</definedName>
    <definedName name="Dezembro">#REF!</definedName>
    <definedName name="df">#REF!</definedName>
    <definedName name="dfbsefg">#REF!</definedName>
    <definedName name="dfg" hidden="1">{#N/A,#N/A,FALSE,"지침";#N/A,#N/A,FALSE,"환경분석";#N/A,#N/A,FALSE,"Sheet16"}</definedName>
    <definedName name="dfgbvd" hidden="1">{"'171'!$A$1:$Z$50"}</definedName>
    <definedName name="dfh">#REF!</definedName>
    <definedName name="dfhdfhfdjk">#REF!</definedName>
    <definedName name="DIA_PADRÃO">#REF!</definedName>
    <definedName name="Diagram_Back_Click">#REF!</definedName>
    <definedName name="Diagram_Finish_Click">#REF!</definedName>
    <definedName name="Diagrams_Dialog_Constructor">#REF!</definedName>
    <definedName name="Dias">#REF!</definedName>
    <definedName name="DiasPorSemana">#REF!</definedName>
    <definedName name="Diretório">#REF!</definedName>
    <definedName name="DiscRate">IF(#REF!=1,"Cost of Capital (C*)","Pre-Tax Cost of Capital [1]")</definedName>
    <definedName name="Disponibilidade">#REF!</definedName>
    <definedName name="Disponibilidade.Adegas">#REF!</definedName>
    <definedName name="Disponibilidade.ETA.ETEI">#REF!</definedName>
    <definedName name="Disponibilidade.Filtração">#REF!</definedName>
    <definedName name="Disponibilidade.Logística">#REF!</definedName>
    <definedName name="Disponibilidade.Utilidades">#REF!</definedName>
    <definedName name="Disposição">#REF!</definedName>
    <definedName name="Disposição.Adotada">#REF!</definedName>
    <definedName name="DIST.EXP">#REF!</definedName>
    <definedName name="DIST.NAC">#REF!</definedName>
    <definedName name="DivisãodaEscala">#REF!</definedName>
    <definedName name="dkk" hidden="1">{#N/A,#N/A,FALSE,"PRECIO FULL";#N/A,#N/A,FALSE,"LARA";#N/A,#N/A,FALSE,"CARACAS";#N/A,#N/A,FALSE,"DISBRACENTRO";#N/A,#N/A,FALSE,"ANDES";#N/A,#N/A,FALSE,"MAR CARIBE";#N/A,#N/A,FALSE,"RIO BEER";#N/A,#N/A,FALSE,"DISBRAH"}</definedName>
    <definedName name="dms">#REF!</definedName>
    <definedName name="DocType" localSheetId="4">PPt</definedName>
    <definedName name="DocType">PPt</definedName>
    <definedName name="dois">#REF!</definedName>
    <definedName name="doisic">#REF!</definedName>
    <definedName name="doispc">#REF!</definedName>
    <definedName name="dolar">#REF!</definedName>
    <definedName name="Dolar_Fech_Mes">#REF!</definedName>
    <definedName name="Dolar_Spot_Ultima">#REF!</definedName>
    <definedName name="dolar1">#REF!</definedName>
    <definedName name="dolar2">#REF!</definedName>
    <definedName name="dolar22">#REF!</definedName>
    <definedName name="draft53" hidden="1">{"det (May)",#N/A,FALSE,"June";"sum (MAY YTD)",#N/A,FALSE,"June YTD"}</definedName>
    <definedName name="ds">IF(#REF!=1,"Cost of Capital (C*)","Pre-Tax Cost of Capital [1]")</definedName>
    <definedName name="DSA">#REF!</definedName>
    <definedName name="dsvbgl" hidden="1">{"det (May)",#N/A,FALSE,"June";"sum (MAY YTD)",#N/A,FALSE,"June YTD"}</definedName>
    <definedName name="E_Mail">#REF!</definedName>
    <definedName name="ECH">#REF!</definedName>
    <definedName name="ee">#REF!</definedName>
    <definedName name="eebitmv">#REF!</definedName>
    <definedName name="eee">#REF!</definedName>
    <definedName name="eeee">#REF!</definedName>
    <definedName name="eeeeee">#REF!</definedName>
    <definedName name="eerr">#REF!</definedName>
    <definedName name="Ef">#REF!</definedName>
    <definedName name="efftax">#REF!</definedName>
    <definedName name="EFICACIA">#REF!</definedName>
    <definedName name="Eficiencia">#REF!</definedName>
    <definedName name="EficienciaTeorica">#REF!</definedName>
    <definedName name="EhEspecial">#REF!</definedName>
    <definedName name="EhMix">#REF!</definedName>
    <definedName name="EhNovoCiclo">#REF!</definedName>
    <definedName name="Ei">#REF!</definedName>
    <definedName name="eirhg" hidden="1">{"det (May)",#N/A,FALSE,"June";"sum (MAY YTD)",#N/A,FALSE,"June YTD"}</definedName>
    <definedName name="eirnf" hidden="1">{"det (May)",#N/A,FALSE,"June";"sum (MAY YTD)",#N/A,FALSE,"June YTD"}</definedName>
    <definedName name="Elétrica">#REF!</definedName>
    <definedName name="em">#REF!</definedName>
    <definedName name="Emb.Barril">#REF!</definedName>
    <definedName name="Emb.Cerv">#REF!</definedName>
    <definedName name="Emb.Nanc">#REF!</definedName>
    <definedName name="Embalagem">#REF!</definedName>
    <definedName name="Embalagem.Cerveja">#REF!</definedName>
    <definedName name="Embalagens">#REF!</definedName>
    <definedName name="ems">#REF!</definedName>
    <definedName name="ENCANASTADORA">#REF!</definedName>
    <definedName name="ENCANASTADORA1">#REF!</definedName>
    <definedName name="ENCANASTADORA2">#REF!</definedName>
    <definedName name="Enchedora">#REF!</definedName>
    <definedName name="Enchimento">#REF!</definedName>
    <definedName name="EndereçoEmail">#REF!</definedName>
    <definedName name="Eng">#REF!</definedName>
    <definedName name="entidades">#REF!</definedName>
    <definedName name="Entra">#REF!</definedName>
    <definedName name="Entrada">#REF!,#REF!,#REF!,#REF!,#REF!</definedName>
    <definedName name="entrada1">#REF!,#REF!,#REF!,#REF!,#REF!</definedName>
    <definedName name="ENVAS" hidden="1">{#N/A,#N/A,FALSE,"CONTEO";#N/A,#N/A,FALSE,"INSUMOS";#N/A,#N/A,FALSE,"STOCK";#N/A,#N/A,FALSE,"MOVIMIENTOS";#N/A,#N/A,FALSE,"Mov.Ins.L.L.";#N/A,#N/A,FALSE,"Conteo1";#N/A,#N/A,FALSE,"Conteo2";#N/A,#N/A,FALSE,"Promo ";#N/A,#N/A,FALSE,"Conteo Insumos"}</definedName>
    <definedName name="ENVASADORA_TAPADORA1">#REF!</definedName>
    <definedName name="ENVASADORA_TAPADORA2">#REF!</definedName>
    <definedName name="Ep">#REF!</definedName>
    <definedName name="EPI4.2">#REF!</definedName>
    <definedName name="EQ">#REF!</definedName>
    <definedName name="EQ.FRM">#REF!</definedName>
    <definedName name="EquipamentosCe551">#REF!</definedName>
    <definedName name="EquipamentosCe561">#REF!</definedName>
    <definedName name="EquipamentosCe561S">#REF!</definedName>
    <definedName name="EquipamentosL501">#REF!</definedName>
    <definedName name="EquipamentosL502">#REF!</definedName>
    <definedName name="erer" hidden="1">{#N/A,#N/A,FALSE,"Hoja1";#N/A,#N/A,FALSE,"Hoja2"}</definedName>
    <definedName name="eroweir" hidden="1">{"det (May)",#N/A,FALSE,"June";"sum (MAY YTD)",#N/A,FALSE,"June YTD"}</definedName>
    <definedName name="erre" hidden="1">{"CAP VOL",#N/A,FALSE,"CAPITAL";"CAP VAR",#N/A,FALSE,"CAPITAL";"CAP FIJ",#N/A,FALSE,"CAPITAL";"CAP CONS",#N/A,FALSE,"CAPITAL";"CAP DATA",#N/A,FALSE,"CAPITAL"}</definedName>
    <definedName name="ES">#REF!</definedName>
    <definedName name="ES.FRM">#REF!</definedName>
    <definedName name="Esc">#REF!</definedName>
    <definedName name="EscalaGráfico">#REF!</definedName>
    <definedName name="EscolhaArea">#REF!</definedName>
    <definedName name="EscolhaProduto">#REF!</definedName>
    <definedName name="EscolhaUnidade">#REF!</definedName>
    <definedName name="Escolhido">#REF!</definedName>
    <definedName name="esdr" hidden="1">{#N/A,#N/A,FALSE,"ROTINA";#N/A,#N/A,FALSE,"ITENS";#N/A,#N/A,FALSE,"ACOMP"}</definedName>
    <definedName name="ESP">#N/A</definedName>
    <definedName name="ESPECIALIDAD">#REF!</definedName>
    <definedName name="Especialidades">#REF!</definedName>
    <definedName name="especificação">#REF!</definedName>
    <definedName name="Espinha1">#REF!</definedName>
    <definedName name="estoque">#REF!</definedName>
    <definedName name="estoques">#REF!</definedName>
    <definedName name="Estratificacion" hidden="1">{"'171'!$A$1:$Z$50"}</definedName>
    <definedName name="ETA_ETEI">#REF!</definedName>
    <definedName name="Etapa.do.Processo">#REF!</definedName>
    <definedName name="Etapas">#REF!</definedName>
    <definedName name="Etapas.Cerv">#REF!</definedName>
    <definedName name="Etapas.Refri">#REF!</definedName>
    <definedName name="ETIQUETADORA1">#REF!</definedName>
    <definedName name="ETIQUETADORA2">#REF!</definedName>
    <definedName name="ETIQUETADORA3">#REF!</definedName>
    <definedName name="eva">#REF!</definedName>
    <definedName name="excash">#REF!</definedName>
    <definedName name="excashdist">#REF!</definedName>
    <definedName name="ExcesoPorcentajeCompletado">(#REF!=MEDIAN(#REF!,#REF!,#REF!+#REF!)*(#REF!&gt;0))*((#REF!&lt;(INT(#REF!+#REF!*#REF!)))+(#REF!=#REF!))*(#REF!&gt;0)</definedName>
    <definedName name="ExcesoReal">PeríodoReal*(#REF!&gt;0)</definedName>
    <definedName name="Executado">#REF!</definedName>
    <definedName name="explll">#REF!</definedName>
    <definedName name="Ext.Médio.Filt">#REF!</definedName>
    <definedName name="Ext.Médio.Mat">#REF!</definedName>
    <definedName name="ExtFiltr_d">#REF!</definedName>
    <definedName name="ExtFiltr_mai">#REF!</definedName>
    <definedName name="ExtFiltr_men">#REF!</definedName>
    <definedName name="ExtMat_d">#REF!</definedName>
    <definedName name="ExtMat_mai">#REF!</definedName>
    <definedName name="ExtMat_men">#REF!</definedName>
    <definedName name="f15.">#REF!</definedName>
    <definedName name="Fábrica">#REF!</definedName>
    <definedName name="fabricas">#REF!</definedName>
    <definedName name="Fábricas">#REF!</definedName>
    <definedName name="Fábricas2">#REF!</definedName>
    <definedName name="Fábricas3">#REF!</definedName>
    <definedName name="Fábricass">#REF!</definedName>
    <definedName name="Facão" hidden="1">{"'171'!$A$1:$Z$50"}</definedName>
    <definedName name="FALLA_MTTO">#REF!</definedName>
    <definedName name="FALLA_PRODUCCION">#REF!</definedName>
    <definedName name="FALTAS">#REF!</definedName>
    <definedName name="FALTISTAS">#REF!</definedName>
    <definedName name="FatorDiluição">#REF!</definedName>
    <definedName name="FatorRA">#REF!</definedName>
    <definedName name="FatorResto">#REF!</definedName>
    <definedName name="FatorUtilizacao">#REF!</definedName>
    <definedName name="FazFiltro">#REF!</definedName>
    <definedName name="fdf">#REF!</definedName>
    <definedName name="fdsg">#REF!</definedName>
    <definedName name="fecha">#REF!</definedName>
    <definedName name="FECHADOR1">#REF!</definedName>
    <definedName name="FECHADOR2">#REF!</definedName>
    <definedName name="fer" hidden="1">{#N/A,#N/A,FALSE,"RGD$";#N/A,#N/A,FALSE,"BG$";#N/A,#N/A,FALSE,"FC$"}</definedName>
    <definedName name="feriados">#REF!</definedName>
    <definedName name="fermad" hidden="1">{"CAP VOL",#N/A,FALSE,"CAPITAL";"CAP VAR",#N/A,FALSE,"CAPITAL";"CAP FIJ",#N/A,FALSE,"CAPITAL";"CAP CONS",#N/A,FALSE,"CAPITAL";"CAP DATA",#N/A,FALSE,"CAPITAL"}</definedName>
    <definedName name="fErro">#REF!</definedName>
    <definedName name="Fevereiro">#REF!</definedName>
    <definedName name="ff" hidden="1">{"det (May)",#N/A,FALSE,"June";"sum (MAY YTD)",#N/A,FALSE,"June YTD"}</definedName>
    <definedName name="FFF" hidden="1">{#N/A,#N/A,FALSE,"지침";#N/A,#N/A,FALSE,"환경분석";#N/A,#N/A,FALSE,"Sheet16"}</definedName>
    <definedName name="FG">#REF!</definedName>
    <definedName name="fgafasfa">#REF!</definedName>
    <definedName name="fghdfhfd">#REF!</definedName>
    <definedName name="FGKJ">#REF!</definedName>
    <definedName name="Filial">#REF!</definedName>
    <definedName name="FiltCorrig">#REF!</definedName>
    <definedName name="Filtra_mensal">#REF!</definedName>
    <definedName name="FILTRAÇÃO">#REF!</definedName>
    <definedName name="filtro">#REF!</definedName>
    <definedName name="FiltroAdega_Fer_Mat">#REF!</definedName>
    <definedName name="FiltroAutomação">#REF!</definedName>
    <definedName name="FiltroCiclo">#REF!</definedName>
    <definedName name="FiltroDataDiferente">#REF!</definedName>
    <definedName name="FiltroDataIgual">#REF!</definedName>
    <definedName name="FiltroElétrica">#REF!</definedName>
    <definedName name="FiltroETA_ETEI">#REF!</definedName>
    <definedName name="FiltroFiltração">#REF!</definedName>
    <definedName name="FiltroInstrumentação">#REF!</definedName>
    <definedName name="FiltroLogística">#REF!</definedName>
    <definedName name="FiltroMecânica">#REF!</definedName>
    <definedName name="FiltroOperacional">#REF!</definedName>
    <definedName name="FiltrosGrCiclo">#REF!</definedName>
    <definedName name="FiltroUtilidades">#REF!</definedName>
    <definedName name="Fim">#REF!</definedName>
    <definedName name="financials">#REF!,#REF!,#REF!,#REF!</definedName>
    <definedName name="FirstBatch">#REF!</definedName>
    <definedName name="FirstColumn">#REF!</definedName>
    <definedName name="FirstMonth">#REF!</definedName>
    <definedName name="Floripa">#REF!</definedName>
    <definedName name="Floripa1">#REF!</definedName>
    <definedName name="FloripaAcumulado">#REF!</definedName>
    <definedName name="FloripaAcumulado1">#REF!</definedName>
    <definedName name="foda">#REF!</definedName>
    <definedName name="form" hidden="1">{#N/A,#N/A,FALSE,"지침";#N/A,#N/A,FALSE,"환경분석";#N/A,#N/A,FALSE,"Sheet16"}</definedName>
    <definedName name="FORMAT">#REF!</definedName>
    <definedName name="FORMATOS">#REF!</definedName>
    <definedName name="Fórmula">#REF!</definedName>
    <definedName name="Fornecedores">#REF!</definedName>
    <definedName name="Fornecedores2">#REF!</definedName>
    <definedName name="Fortaleza">#REF!</definedName>
    <definedName name="Fortaleza1">#REF!</definedName>
    <definedName name="FortalezaAcumulado">#REF!</definedName>
    <definedName name="FortalezaAcumulado1">#REF!</definedName>
    <definedName name="Fra_Table">#REF!</definedName>
    <definedName name="Fra_table1">#REF!</definedName>
    <definedName name="FRA1_table">#REF!</definedName>
    <definedName name="fras">#REF!</definedName>
    <definedName name="FRP">#REF!</definedName>
    <definedName name="fyear">#REF!</definedName>
    <definedName name="g_Cancel_Chart">#REF!</definedName>
    <definedName name="GANTT">#REF!</definedName>
    <definedName name="GD" hidden="1">{#N/A,#N/A,FALSE,"지침";#N/A,#N/A,FALSE,"환경분석";#N/A,#N/A,FALSE,"Sheet16"}</definedName>
    <definedName name="gDataRange">#REF!</definedName>
    <definedName name="gdsvxx">#REF!</definedName>
    <definedName name="GENTE">#REF!</definedName>
    <definedName name="gfdy" hidden="1">{#N/A,#N/A,FALSE,"지침";#N/A,#N/A,FALSE,"환경분석";#N/A,#N/A,FALSE,"Sheet16"}</definedName>
    <definedName name="GGKJHL">#REF!</definedName>
    <definedName name="gianna" hidden="1">{"'171'!$A$1:$Z$50"}</definedName>
    <definedName name="GO">#REF!</definedName>
    <definedName name="GO.FRM">#REF!</definedName>
    <definedName name="GRÃO_DE_MALTE">#REF!</definedName>
    <definedName name="GU">#REF!</definedName>
    <definedName name="GU.FRM">#REF!</definedName>
    <definedName name="GUA">#REF!</definedName>
    <definedName name="GUAD">#REF!</definedName>
    <definedName name="Guarana" hidden="1">{"'171'!$A$1:$Z$50"}</definedName>
    <definedName name="Guaraná">#REF!</definedName>
    <definedName name="Guilherme">#REF!</definedName>
    <definedName name="H_Distrib">#REF!</definedName>
    <definedName name="Head">#REF!</definedName>
    <definedName name="Height">16</definedName>
    <definedName name="hgfh">#REF!</definedName>
    <definedName name="hhhdss">#REF!</definedName>
    <definedName name="hist_Back_Click">#REF!</definedName>
    <definedName name="hist_Save_Defaults">#REF!</definedName>
    <definedName name="histButton_Click">#REF!</definedName>
    <definedName name="HISTOGRAM">OFFSET(#REF!,0,0,COUNTA(#REF!),1)</definedName>
    <definedName name="Histórico_2002">#REF!</definedName>
    <definedName name="Histórico_2004">#REF!</definedName>
    <definedName name="HJ">#REF!</definedName>
    <definedName name="HLÇLGÇHL0">#REF!</definedName>
    <definedName name="HLS">#REF!</definedName>
    <definedName name="holidays">#REF!</definedName>
    <definedName name="HoraErrada">#REF!</definedName>
    <definedName name="HoraFimParada">#REF!</definedName>
    <definedName name="HoraFinal">#REF!</definedName>
    <definedName name="HoraInicial">#REF!</definedName>
    <definedName name="HoraNãoOK">#REF!</definedName>
    <definedName name="HoraParada">#REF!</definedName>
    <definedName name="HORAS_MES_L1">#REF!</definedName>
    <definedName name="HORAS_MES_L2">#REF!</definedName>
    <definedName name="Horasxdia">24</definedName>
    <definedName name="htdfjty" hidden="1">{"det (May)",#N/A,FALSE,"June";"sum (MAY YTD)",#N/A,FALSE,"June YTD"}</definedName>
    <definedName name="HTML_CodePage" hidden="1">1252</definedName>
    <definedName name="HTML_Cont" hidden="1">{"'171'!$A$1:$Z$50"}</definedName>
    <definedName name="HTML_Control" hidden="1">{"'171'!$A$1:$Z$50"}</definedName>
    <definedName name="HTML_Control2" hidden="1">{"'171'!$A$1:$Z$50"}</definedName>
    <definedName name="HTML_Description" hidden="1">""</definedName>
    <definedName name="HTML_Email" hidden="1">""</definedName>
    <definedName name="HTML_Header" hidden="1">"171"</definedName>
    <definedName name="HTML_LastUpdate" hidden="1">"29/05/01"</definedName>
    <definedName name="HTML_LineAfter" hidden="1">FALSE</definedName>
    <definedName name="HTML_LineBefore" hidden="1">FALSE</definedName>
    <definedName name="HTML_Name" hidden="1">"Luciano Fernandes Falcioni"</definedName>
    <definedName name="HTML_OBDlg2" hidden="1">TRUE</definedName>
    <definedName name="HTML_OBDlg4" hidden="1">TRUE</definedName>
    <definedName name="HTML_OS" hidden="1">0</definedName>
    <definedName name="HTML_PathFile" hidden="1">"C:\PPF\MeuHTML.htm"</definedName>
    <definedName name="HTML_Title" hidden="1">"SACI2"</definedName>
    <definedName name="I109TRP28">#REF!</definedName>
    <definedName name="I114TRP01">#REF!</definedName>
    <definedName name="I131TRP03">#REF!</definedName>
    <definedName name="I131TRP04">#REF!</definedName>
    <definedName name="I131TRP05">#REF!</definedName>
    <definedName name="I131TRP06">#REF!</definedName>
    <definedName name="I131TRP07">#REF!</definedName>
    <definedName name="I31TRP05">#REF!</definedName>
    <definedName name="iÁREA">#REF!</definedName>
    <definedName name="iÁreas">#REF!</definedName>
    <definedName name="ibb">#REF!</definedName>
    <definedName name="IBOVESPA">#REF!</definedName>
    <definedName name="ic" hidden="1">{#N/A,#N/A,FALSE,"지침";#N/A,#N/A,FALSE,"환경분석";#N/A,#N/A,FALSE,"Sheet16"}</definedName>
    <definedName name="ID.Descrição">#REF!</definedName>
    <definedName name="ID.Operacional">#REF!</definedName>
    <definedName name="IDa">#REF!</definedName>
    <definedName name="Idadep_atual">"[\\Nre00070\c\Controle\Carrao\IDADEP_0204]LIBERADO!$D$4:$G$200"</definedName>
    <definedName name="IDat">#REF!</definedName>
    <definedName name="IDat2">#REF!</definedName>
    <definedName name="IData">#REF!</definedName>
    <definedName name="iDATA2">#REF!</definedName>
    <definedName name="iDatas">#REF!</definedName>
    <definedName name="IDProduto">#REF!</definedName>
    <definedName name="iEquips">#REF!</definedName>
    <definedName name="iFluxos">#REF!</definedName>
    <definedName name="Ilhéus">#REF!</definedName>
    <definedName name="Ilhéus1">#REF!</definedName>
    <definedName name="IlhéusAcumulado">#REF!</definedName>
    <definedName name="IlhéusAcumulado1">#REF!</definedName>
    <definedName name="iMALTE_1">#REF!</definedName>
    <definedName name="iMALTE_2">#REF!</definedName>
    <definedName name="iMALTE_3">#REF!</definedName>
    <definedName name="iMOTIVO">#REF!</definedName>
    <definedName name="Imp.Inc.Ven">#REF!:#REF!</definedName>
    <definedName name="Impacto_Meta">#REF!</definedName>
    <definedName name="IMPLANT.2">#REF!</definedName>
    <definedName name="IMPLANTACION">#REF!</definedName>
    <definedName name="IMPRESION_BAL">#REF!,#REF!</definedName>
    <definedName name="IMPRESION_BOARD">#REF!,#REF!</definedName>
    <definedName name="Impressao">#REF!</definedName>
    <definedName name="Impressao2">#REF!</definedName>
    <definedName name="Imprimir">#REF!</definedName>
    <definedName name="Imprimir?">#REF!</definedName>
    <definedName name="ind">#REF!</definedName>
    <definedName name="Indicadores">#REF!</definedName>
    <definedName name="ÍNDICE">#REF!</definedName>
    <definedName name="Indice_Item">#REF!</definedName>
    <definedName name="Indice_unidade">#REF!</definedName>
    <definedName name="IndicePareto">#REF!</definedName>
    <definedName name="INGENIEROS">#REF!</definedName>
    <definedName name="IniciaColeta">#REF!</definedName>
    <definedName name="Início">#REF!</definedName>
    <definedName name="Inspeção">#REF!</definedName>
    <definedName name="INSPECTOR_BOT_VACIA1">#REF!</definedName>
    <definedName name="INSPECTOR_BOT_VACIA2">#REF!</definedName>
    <definedName name="INSPECTOR_CAJA_BOTVACIA_1">#REF!</definedName>
    <definedName name="INSPECTOR_CAJA_BOTVACIA_2">#REF!</definedName>
    <definedName name="INSPECTOR_CAJALLENA1">#REF!</definedName>
    <definedName name="INSPECTOR_CAJALLENA2">#REF!</definedName>
    <definedName name="INSPECTOR_FT100_1">#REF!</definedName>
    <definedName name="INSPECTOR_FT100_2">#REF!</definedName>
    <definedName name="INSPECTOR_LLENADO_ETIQUETADO_1">#REF!</definedName>
    <definedName name="INSPECTOR_LLENADO_ETIQUETADO_2">#REF!</definedName>
    <definedName name="INSPECTOR_LLENADO_ETIQUETADO_3">#REF!</definedName>
    <definedName name="INSPECTOR_PALETS">#REF!</definedName>
    <definedName name="Inspetor">#REF!</definedName>
    <definedName name="INSTRUÇÕES">#REF!</definedName>
    <definedName name="Instrumentação">#REF!</definedName>
    <definedName name="INSTRUMENTISTA">#REF!</definedName>
    <definedName name="Insumos">#REF!</definedName>
    <definedName name="Insumos1">#REF!</definedName>
    <definedName name="Insumos2">#REF!</definedName>
    <definedName name="IntCritério">#REF!</definedName>
    <definedName name="INTEGRACAO">#REF!</definedName>
    <definedName name="Interv">#REF!</definedName>
    <definedName name="Interv3">#REF!</definedName>
    <definedName name="iogfrio" hidden="1">{"det (May)",#N/A,FALSE,"June";"sum (MAY YTD)",#N/A,FALSE,"June YTD"}</definedName>
    <definedName name="IPI">#REF!</definedName>
    <definedName name="iPlus">#REF!</definedName>
    <definedName name="iProdutos">#REF!</definedName>
    <definedName name="ir">IF(#REF!=1,"","[1] The Pre-Tax Cost of Capital = After-Tax Cost of Capital/(1-Tax Rate)")</definedName>
    <definedName name="ispi" hidden="1">{#N/A,#N/A,FALSE,"RGD$";#N/A,#N/A,FALSE,"BG$";#N/A,#N/A,FALSE,"FC$"}</definedName>
    <definedName name="it" hidden="1">{"a_assump1",#N/A,FALSE,"BPlan 96-00 - Base";"a_assump2",#N/A,FALSE,"BPlan 96-00 - Base";"a_plus",#N/A,FALSE,"BPlan 96-00 - Base";"a_bs",#N/A,FALSE,"BPlan 96-00 - Base";"a_cf",#N/A,FALSE,"BPlan 96-00 - Base";"a_irrbase",#N/A,FALSE,"BPlan 96-00 - Base";"a_notes",#N/A,FALSE,"BPlan 96-00 - Base"}</definedName>
    <definedName name="Item">#REF!</definedName>
    <definedName name="ItemdeControle">#REF!</definedName>
    <definedName name="ItemSelecionado">#REF!</definedName>
    <definedName name="Itens">#REF!</definedName>
    <definedName name="iTurno">#REF!</definedName>
    <definedName name="iUg">#REF!</definedName>
    <definedName name="IVs">#REF!</definedName>
    <definedName name="JAC">#REF!</definedName>
    <definedName name="JAC.FRM">#REF!</definedName>
    <definedName name="JAG">#REF!</definedName>
    <definedName name="JAG.FRM">#REF!</definedName>
    <definedName name="Janeiro">#REF!</definedName>
    <definedName name="JC">#REF!</definedName>
    <definedName name="JC.FRM">#REF!</definedName>
    <definedName name="jdfjewf" hidden="1">{#N/A,#N/A,FALSE,"지침";#N/A,#N/A,FALSE,"환경분석";#N/A,#N/A,FALSE,"Sheet16"}</definedName>
    <definedName name="jjj" hidden="1">{"'171'!$A$1:$Z$50"}</definedName>
    <definedName name="jljl" hidden="1">{"det (May)",#N/A,FALSE,"June";"sum (MAY YTD)",#N/A,FALSE,"June YTD"}</definedName>
    <definedName name="jljlx" hidden="1">{"det (May)",#N/A,FALSE,"June";"sum (MAY YTD)",#N/A,FALSE,"June YTD"}</definedName>
    <definedName name="Joinville">#REF!</definedName>
    <definedName name="Joinville1">#REF!</definedName>
    <definedName name="JoinvilleAcumulado">#REF!</definedName>
    <definedName name="JoinvilleAcumulado1">#REF!</definedName>
    <definedName name="JP">#REF!</definedName>
    <definedName name="JP.FRM">#REF!</definedName>
    <definedName name="Julho">#REF!</definedName>
    <definedName name="Junho">#REF!</definedName>
    <definedName name="Junio" hidden="1">{"'171'!$A$1:$Z$50"}</definedName>
    <definedName name="k" hidden="1">{"det (May)",#N/A,FALSE,"June";"sum (MAY YTD)",#N/A,FALSE,"June YTD"}</definedName>
    <definedName name="Kd">#REF!</definedName>
    <definedName name="kegs" hidden="1">{"det (May)",#N/A,FALSE,"June";"sum (MAY YTD)",#N/A,FALSE,"June YTD"}</definedName>
    <definedName name="kegsx" hidden="1">{"det (May)",#N/A,FALSE,"June";"sum (MAY YTD)",#N/A,FALSE,"June YTD"}</definedName>
    <definedName name="KJ" hidden="1">{#N/A,#N/A,FALSE,"지침";#N/A,#N/A,FALSE,"환경분석";#N/A,#N/A,FALSE,"Sheet16"}</definedName>
    <definedName name="kkk">#REF!</definedName>
    <definedName name="klk">#REF!</definedName>
    <definedName name="kx" hidden="1">{"det (May)",#N/A,FALSE,"June";"sum (MAY YTD)",#N/A,FALSE,"June YTD"}</definedName>
    <definedName name="L4_Equipos">#REF!</definedName>
    <definedName name="L6_Equipos">#REF!</definedName>
    <definedName name="L8_Equipos">#REF!</definedName>
    <definedName name="lab">#REF!</definedName>
    <definedName name="Lacração">#REF!</definedName>
    <definedName name="laral">#REF!</definedName>
    <definedName name="lÁrea">#REF!</definedName>
    <definedName name="larissa">#REF!</definedName>
    <definedName name="LastBatch">#REF!</definedName>
    <definedName name="LastColumn">#REF!</definedName>
    <definedName name="LastMonth">#REF!</definedName>
    <definedName name="Lata">#REF!</definedName>
    <definedName name="LAURA" hidden="1">{"04-12brpr",#N/A,FALSE,"Total jan-dec";"05brpr",#N/A,FALSE,"Total jan-dec";"07brpr",#N/A,FALSE,"Total jan-dec";"01-12absdet",#N/A,FALSE,"Total jan-dec";"01-12abs",#N/A,FALSE,"Total jan-dec";"04-12abs",#N/A,FALSE,"Total jan-dec";"04-12absdet",#N/A,FALSE,"Total jan-dec";"01-12hl",#N/A,FALSE,"Total jan-dec";"04-12HL",#N/A,FALSE,"Total jan-dec"}</definedName>
    <definedName name="laurax" hidden="1">{"04-12brpr",#N/A,FALSE,"Total jan-dec";"05brpr",#N/A,FALSE,"Total jan-dec";"07brpr",#N/A,FALSE,"Total jan-dec";"01-12absdet",#N/A,FALSE,"Total jan-dec";"01-12abs",#N/A,FALSE,"Total jan-dec";"04-12abs",#N/A,FALSE,"Total jan-dec";"04-12absdet",#N/A,FALSE,"Total jan-dec";"01-12hl",#N/A,FALSE,"Total jan-dec";"04-12HL",#N/A,FALSE,"Total jan-dec"}</definedName>
    <definedName name="lAVADORA">#REF!</definedName>
    <definedName name="LAVADORA_BOTELLAS">#REF!</definedName>
    <definedName name="LAVADORA_CAJAS">#REF!</definedName>
    <definedName name="LCL">#REF!</definedName>
    <definedName name="LCX">#REF!</definedName>
    <definedName name="lDat">#REF!</definedName>
    <definedName name="lData">#REF!</definedName>
    <definedName name="LEE" hidden="1">{"det (May)",#N/A,FALSE,"June";"sum (MAY YTD)",#N/A,FALSE,"June YTD"}</definedName>
    <definedName name="Legend">#REF!</definedName>
    <definedName name="liab_titles">#REF!,#REF!</definedName>
    <definedName name="limao">#REF!</definedName>
    <definedName name="limcount" hidden="1">1</definedName>
    <definedName name="Limpar">#REF!</definedName>
    <definedName name="LINE">#REF!</definedName>
    <definedName name="LINEA">#REF!</definedName>
    <definedName name="LINEA4">#REF!</definedName>
    <definedName name="LINEAS">#REF!</definedName>
    <definedName name="Linha">#REF!</definedName>
    <definedName name="LinhaMeses">#REF!</definedName>
    <definedName name="LinhaPareto">#REF!</definedName>
    <definedName name="Linhas">#REF!</definedName>
    <definedName name="LinhasCerv">#REF!</definedName>
    <definedName name="LinhaSelecionada">#REF!</definedName>
    <definedName name="LinhasNanc">#REF!</definedName>
    <definedName name="LinhaUnidades">#REF!</definedName>
    <definedName name="LinhaVolumes">#REF!</definedName>
    <definedName name="Lista">#REF!</definedName>
    <definedName name="Lista.Autoridade">#REF!</definedName>
    <definedName name="Lista.Causa">#REF!</definedName>
    <definedName name="Lista.Condição">#REF!</definedName>
    <definedName name="Lista.Fábrica.Produtora">#REF!</definedName>
    <definedName name="Lista.Indisponibilidade">#REF!</definedName>
    <definedName name="Lista.Marcas">#REF!</definedName>
    <definedName name="Lista.Materiais">#REF!</definedName>
    <definedName name="Lista.Mês">#REF!</definedName>
    <definedName name="Lista.Operacionalidade">#REF!</definedName>
    <definedName name="Lista.Tipo.Produto">#REF!</definedName>
    <definedName name="Lista.Unidades">#REF!</definedName>
    <definedName name="Lista_Entidades">#REF!</definedName>
    <definedName name="Lista_Itens">#REF!</definedName>
    <definedName name="Lista_Unidades">#REF!</definedName>
    <definedName name="ListaItens">#REF!</definedName>
    <definedName name="ListaMeses">#REF!</definedName>
    <definedName name="lLinha">#REF!</definedName>
    <definedName name="lMALTE">#REF!</definedName>
    <definedName name="lMOTIVO">#REF!</definedName>
    <definedName name="lMotivos">#REF!</definedName>
    <definedName name="LOGÍSTICA">#REF!</definedName>
    <definedName name="Lonas">#REF!</definedName>
    <definedName name="Londrina">#REF!</definedName>
    <definedName name="Londrina1">#REF!</definedName>
    <definedName name="LondrinaAcumulado">#REF!</definedName>
    <definedName name="LondrinaAcumulado1">#REF!</definedName>
    <definedName name="lProdutos">#REF!</definedName>
    <definedName name="LST_COMERCIAL">#REF!</definedName>
    <definedName name="LUHG">#REF!</definedName>
    <definedName name="MA">#REF!</definedName>
    <definedName name="MA.FRM">#REF!</definedName>
    <definedName name="Maceió">#REF!</definedName>
    <definedName name="Maceió1">#REF!</definedName>
    <definedName name="MaceióAcumulado">#REF!</definedName>
    <definedName name="MaceióAcumulado1">#REF!</definedName>
    <definedName name="Macro">#REF!</definedName>
    <definedName name="Macro1">#REF!</definedName>
    <definedName name="Macro10">#REF!</definedName>
    <definedName name="Macro11">#REF!</definedName>
    <definedName name="Macro2">#REF!</definedName>
    <definedName name="Macro20">#REF!</definedName>
    <definedName name="Macro3">#REF!</definedName>
    <definedName name="Macro4">#REF!</definedName>
    <definedName name="Macro6">#REF!</definedName>
    <definedName name="Macro8">#REF!</definedName>
    <definedName name="Macro9">#REF!</definedName>
    <definedName name="MACROECONOMICAS">#REF!</definedName>
    <definedName name="Maio">#REF!</definedName>
    <definedName name="MaiorCiclo">#REF!</definedName>
    <definedName name="MaiorData">#REF!</definedName>
    <definedName name="MaiorHora">#REF!</definedName>
    <definedName name="mandamentos" hidden="1">{#N/A,#N/A,FALSE,"RELATÓRIO";#N/A,#N/A,FALSE,"RELATÓRIO"}</definedName>
    <definedName name="Mande">#REF!,#REF!,#REF!,#REF!,#REF!,#REF!,#REF!,#REF!,#REF!,#REF!,#REF!,#REF!,#REF!,#REF!</definedName>
    <definedName name="mantto">#REF!</definedName>
    <definedName name="Maquinas">#REF!</definedName>
    <definedName name="MARCA">#REF!</definedName>
    <definedName name="Março">#REF!</definedName>
    <definedName name="mÁreas">#REF!</definedName>
    <definedName name="MASSA_DISPONÍVEL_DE_CO2">#REF!</definedName>
    <definedName name="max">#REF!</definedName>
    <definedName name="MáximodaEscala">#REF!</definedName>
    <definedName name="mDatas">#REF!</definedName>
    <definedName name="MEASURE">OFFSET(#REF!,,,COUNTA(#REF!),)</definedName>
    <definedName name="Mecânica">#REF!</definedName>
    <definedName name="MECANICAS">#REF!</definedName>
    <definedName name="MECANICO">#REF!</definedName>
    <definedName name="medias">#REF!</definedName>
    <definedName name="Medidas">#REF!</definedName>
    <definedName name="MenorCiclo">#REF!</definedName>
    <definedName name="MenorData">#REF!</definedName>
    <definedName name="MenorHora">#REF!</definedName>
    <definedName name="MenuCerv">#REF!</definedName>
    <definedName name="MenuPdca">#REF!</definedName>
    <definedName name="mEquips">#REF!</definedName>
    <definedName name="mes">#REF!</definedName>
    <definedName name="Mês">#REF!</definedName>
    <definedName name="MES_ATUAL">#REF!</definedName>
    <definedName name="MesCalc">#REF!</definedName>
    <definedName name="MesConsol">#REF!</definedName>
    <definedName name="Meses">#REF!</definedName>
    <definedName name="meses_Esc">#REF!</definedName>
    <definedName name="meses_Vinc">#REF!</definedName>
    <definedName name="MesNegociado">#REF!</definedName>
    <definedName name="Meta">#REF!</definedName>
    <definedName name="Meta.">#REF!</definedName>
    <definedName name="Meta2">#REF!</definedName>
    <definedName name="METAS.PLAN.2003.CERV">#REF!</definedName>
    <definedName name="METAS.PLAN.2003.REFRI">#REF!</definedName>
    <definedName name="MetasCerveja">#REF!</definedName>
    <definedName name="MetasNanc">#REF!</definedName>
    <definedName name="mFluxos">#REF!</definedName>
    <definedName name="MG">#REF!</definedName>
    <definedName name="MG.FRM">#REF!</definedName>
    <definedName name="MicroParada">#REF!</definedName>
    <definedName name="Minas">#REF!</definedName>
    <definedName name="Minas1">#REF!</definedName>
    <definedName name="MinasAcumulado">#REF!</definedName>
    <definedName name="MinasAcumulado1">#REF!</definedName>
    <definedName name="MínimodaEscala">#REF!</definedName>
    <definedName name="MinutoFimParada">#REF!</definedName>
    <definedName name="MinutoParada">#REF!</definedName>
    <definedName name="MIPS" hidden="1">{#N/A,#N/A,FALSE,"CONTEO";#N/A,#N/A,FALSE,"INSUMOS";#N/A,#N/A,FALSE,"STOCK";#N/A,#N/A,FALSE,"MOVIMIENTOS";#N/A,#N/A,FALSE,"Mov.Ins.L.L.";#N/A,#N/A,FALSE,"Conteo1";#N/A,#N/A,FALSE,"Conteo2";#N/A,#N/A,FALSE,"Promo ";#N/A,#N/A,FALSE,"Conteo Insumos"}</definedName>
    <definedName name="MixMetaCerv">#REF!</definedName>
    <definedName name="MixMetaRefri">#REF!</definedName>
    <definedName name="MixRealCerv">#REF!</definedName>
    <definedName name="MixRealRefri">#REF!</definedName>
    <definedName name="mktg" hidden="1">{#N/A,#N/A,FALSE,"지침";#N/A,#N/A,FALSE,"환경분석";#N/A,#N/A,FALSE,"Sheet16"}</definedName>
    <definedName name="MN">#REF!</definedName>
    <definedName name="MN.FRM">#REF!</definedName>
    <definedName name="MOD">#REF!</definedName>
    <definedName name="MomentoFinal">#REF!,#REF!</definedName>
    <definedName name="MomentoInicial">#REF!,#REF!</definedName>
    <definedName name="Monedas">#REF!</definedName>
    <definedName name="MotivosFiltração">#REF!</definedName>
    <definedName name="MOVI">#REF!</definedName>
    <definedName name="Movimientos">#REF!</definedName>
    <definedName name="mPlus">#REF!</definedName>
    <definedName name="mProdutos">#REF!</definedName>
    <definedName name="mRedes">#REF!</definedName>
    <definedName name="mRedes_Esc">#REF!</definedName>
    <definedName name="mRedes_Vínc">#REF!</definedName>
    <definedName name="msrate">#REF!</definedName>
    <definedName name="mTurno">#REF!</definedName>
    <definedName name="mTurnos">#REF!</definedName>
    <definedName name="mTurnos_Vínc">#REF!</definedName>
    <definedName name="Muda_Cor">#REF!</definedName>
    <definedName name="Muda_Cor2">#REF!</definedName>
    <definedName name="mUg">#REF!</definedName>
    <definedName name="mutuo">#REF!</definedName>
    <definedName name="NA">#REF!</definedName>
    <definedName name="NA.FRM">#REF!</definedName>
    <definedName name="nada" hidden="1">{"'171'!$A$1:$Z$50"}</definedName>
    <definedName name="Natal">#REF!</definedName>
    <definedName name="Natal1">#REF!</definedName>
    <definedName name="NatalAcumulado">#REF!</definedName>
    <definedName name="NatalAcumulado1">#REF!</definedName>
    <definedName name="NE">#REF!</definedName>
    <definedName name="NE.FRM">#REF!</definedName>
    <definedName name="new">#REF!</definedName>
    <definedName name="ngf">#REF!</definedName>
    <definedName name="NO_AUTORIZADAS_EXT">#REF!</definedName>
    <definedName name="NO_AUTORIZADAS_INT">#REF!</definedName>
    <definedName name="nombre">#REF!</definedName>
    <definedName name="nombre04">#REF!</definedName>
    <definedName name="Nome">#REF!</definedName>
    <definedName name="NomeDiaSemana">#REF!</definedName>
    <definedName name="Nomes">#REF!</definedName>
    <definedName name="nopat">#REF!</definedName>
    <definedName name="Nova_Data">#REF!</definedName>
    <definedName name="Novembro">#REF!</definedName>
    <definedName name="Novo" hidden="1">{"a_assump1",#N/A,FALSE,"BPlan 96-00 - Base";"a_assump2",#N/A,FALSE,"BPlan 96-00 - Base";"a_plus",#N/A,FALSE,"BPlan 96-00 - Base";"a_bs",#N/A,FALSE,"BPlan 96-00 - Base";"a_cf",#N/A,FALSE,"BPlan 96-00 - Base";"a_irrbase",#N/A,FALSE,"BPlan 96-00 - Base";"a_notes",#N/A,FALSE,"BPlan 96-00 - Base"}</definedName>
    <definedName name="NovoCiclo">#REF!</definedName>
    <definedName name="num">#REF!</definedName>
    <definedName name="Num_Sensory_Samples">#REF!</definedName>
    <definedName name="Numbers">OFFSET(#REF!,,,COUNTA(#REF!),)</definedName>
    <definedName name="NumCiclos">#REF!</definedName>
    <definedName name="numdevs">#REF!</definedName>
    <definedName name="NumeroDados" localSheetId="4">L1C38</definedName>
    <definedName name="NumeroDados">L1C38</definedName>
    <definedName name="NumeroDeDados">#REF!</definedName>
    <definedName name="NumeroDeParadas">#REF!</definedName>
    <definedName name="NumIndisp_Adega">#REF!</definedName>
    <definedName name="NumIndisp_ET">#REF!</definedName>
    <definedName name="NumIndisp_Filtr">#REF!</definedName>
    <definedName name="NumIndisp_Log">#REF!</definedName>
    <definedName name="NumIndisp_Utilid">#REF!</definedName>
    <definedName name="nummes">#REF!</definedName>
    <definedName name="NumParadas_Autom">#REF!</definedName>
    <definedName name="NumParadas_Eletr">#REF!</definedName>
    <definedName name="NumParadas_Elétr">#REF!</definedName>
    <definedName name="NumParadas_Instr">#REF!</definedName>
    <definedName name="NumParadas_Mec">#REF!</definedName>
    <definedName name="NumParadas_Op">#REF!</definedName>
    <definedName name="NumRegen">#REF!</definedName>
    <definedName name="NúmRegenDurante">#REF!</definedName>
    <definedName name="NúmRegenEntre">#REF!</definedName>
    <definedName name="O">{"det (May)",#N/A,FALSE,"June";"sum (MAY YTD)",#N/A,FALSE,"June YTD"}</definedName>
    <definedName name="o1x" hidden="1">{"det (May)",#N/A,FALSE,"June";"sum (MAY YTD)",#N/A,FALSE,"June YTD"}</definedName>
    <definedName name="O2Dissolvido">#REF!</definedName>
    <definedName name="OBJETIVO">#REF!</definedName>
    <definedName name="Observações">#REF!</definedName>
    <definedName name="OBZ">#REF!</definedName>
    <definedName name="OBZGQ">#REF!</definedName>
    <definedName name="OCC">#REF!</definedName>
    <definedName name="Ocorrência">#REF!</definedName>
    <definedName name="ocultar">"Grupo 5"</definedName>
    <definedName name="ocultar_fila">"Objeto 8"</definedName>
    <definedName name="oi" hidden="1">{"'171'!$A$1:$Z$50"}</definedName>
    <definedName name="Ok">#REF!</definedName>
    <definedName name="okbari" hidden="1">{"det (May)",#N/A,FALSE,"June";"sum (MAY YTD)",#N/A,FALSE,"June YTD"}</definedName>
    <definedName name="okbaria" hidden="1">{"det (May)",#N/A,FALSE,"June";"sum (MAY YTD)",#N/A,FALSE,"June YTD"}</definedName>
    <definedName name="okbaric" hidden="1">{"det (May)",#N/A,FALSE,"June";"sum (MAY YTD)",#N/A,FALSE,"June YTD"}</definedName>
    <definedName name="óleo" hidden="1">{"'171'!$A$1:$Z$50"}</definedName>
    <definedName name="on" hidden="1">{"a_assump1",#N/A,FALSE,"BPlan 96-00 - Base";"a_assump2",#N/A,FALSE,"BPlan 96-00 - Base";"a_plus",#N/A,FALSE,"BPlan 96-00 - Base";"a_bs",#N/A,FALSE,"BPlan 96-00 - Base";"a_cf",#N/A,FALSE,"BPlan 96-00 - Base";"a_irrbase",#N/A,FALSE,"BPlan 96-00 - Base";"a_notes",#N/A,FALSE,"BPlan 96-00 - Base"}</definedName>
    <definedName name="onze">#REF!</definedName>
    <definedName name="onzeic">#REF!</definedName>
    <definedName name="onzepc">#REF!</definedName>
    <definedName name="onzer">#REF!</definedName>
    <definedName name="onzeric">#REF!</definedName>
    <definedName name="onzerpc">#REF!</definedName>
    <definedName name="oooooo" hidden="1">{"det (May)",#N/A,FALSE,"June";"sum (MAY YTD)",#N/A,FALSE,"June YTD"}</definedName>
    <definedName name="Opções">#REF!</definedName>
    <definedName name="operação">#REF!</definedName>
    <definedName name="operaçãpo">#REF!</definedName>
    <definedName name="Operacional">#REF!</definedName>
    <definedName name="Operacionalidade">#REF!</definedName>
    <definedName name="OPERARIOS">#REF!</definedName>
    <definedName name="OPEREXTNOAUTO">#REF!</definedName>
    <definedName name="opi">#REF!,#REF!</definedName>
    <definedName name="opo" hidden="1">{#N/A,#N/A,FALSE,"지침";#N/A,#N/A,FALSE,"환경분석";#N/A,#N/A,FALSE,"Sheet16"}</definedName>
    <definedName name="ORC_SUP">#REF!</definedName>
    <definedName name="ORC_SUPR">#REF!</definedName>
    <definedName name="ordena">#REF!</definedName>
    <definedName name="OrdenarFábrica">#REF!</definedName>
    <definedName name="OrdenarÍndices">#REF!</definedName>
    <definedName name="OrdenarMelhores">#REF!</definedName>
    <definedName name="ORIFUT">#REF!</definedName>
    <definedName name="Orige">#REF!</definedName>
    <definedName name="Origem">#REF!</definedName>
    <definedName name="Origem.Ocorrência">#REF!</definedName>
    <definedName name="ORISWAP">#REF!</definedName>
    <definedName name="ospdoufp">#REF!</definedName>
    <definedName name="Other">#REF!</definedName>
    <definedName name="OTROS_DEPTOS">#REF!</definedName>
    <definedName name="OTROSCOSTOS">#REF!</definedName>
    <definedName name="Outro">#REF!</definedName>
    <definedName name="Outubro">#REF!</definedName>
    <definedName name="ox" hidden="1">{"det (May)",#N/A,FALSE,"June";"sum (MAY YTD)",#N/A,FALSE,"June YTD"}</definedName>
    <definedName name="P.E.Adegas">#REF!</definedName>
    <definedName name="P.E.Fabricação">#REF!</definedName>
    <definedName name="P.E.Filt.AP">#REF!</definedName>
    <definedName name="P.E.Packaging">#REF!</definedName>
    <definedName name="PA">#REF!</definedName>
    <definedName name="PACAOMAB">#REF!</definedName>
    <definedName name="Pactual_Tab">#REF!</definedName>
    <definedName name="Página">#REF!</definedName>
    <definedName name="PALETI_CAJAS1">#REF!</definedName>
    <definedName name="PALETI_CAJAS2">#REF!</definedName>
    <definedName name="PAPAS">#REF!</definedName>
    <definedName name="par_2DwCum_Click">#REF!</definedName>
    <definedName name="par_2DwoCum_Click">#REF!</definedName>
    <definedName name="par_3DwoCum_Click">#REF!</definedName>
    <definedName name="par_Ascend_Click">#REF!</definedName>
    <definedName name="par_Back_Click">#REF!</definedName>
    <definedName name="par_Descend_Click">#REF!</definedName>
    <definedName name="par_First_Row_Click">#REF!</definedName>
    <definedName name="par_Save_Defaults">#REF!</definedName>
    <definedName name="Parada.Adegas">#REF!</definedName>
    <definedName name="PARADAS">#REF!</definedName>
    <definedName name="Paradas.Adegas">#REF!</definedName>
    <definedName name="Paradas.Automação">#REF!</definedName>
    <definedName name="Paradas.Elétrica">#REF!</definedName>
    <definedName name="Paradas.ETA_ETEI">#REF!</definedName>
    <definedName name="Paradas.Filtração">#REF!</definedName>
    <definedName name="Paradas.Instrumentação">#REF!</definedName>
    <definedName name="Paradas.Logística">#REF!</definedName>
    <definedName name="Paradas.Mecânica">#REF!</definedName>
    <definedName name="Paradas.Operacional">#REF!</definedName>
    <definedName name="Paradas.Utilidades">#REF!</definedName>
    <definedName name="ParadasAdegaOD">#REF!</definedName>
    <definedName name="ParaFormatar">#REF!</definedName>
    <definedName name="Paraíba">#REF!</definedName>
    <definedName name="Paraíba1">#REF!</definedName>
    <definedName name="ParaíbaAcumulado">#REF!</definedName>
    <definedName name="ParaíbaAcumulado1">#REF!</definedName>
    <definedName name="Paranaguá">#REF!</definedName>
    <definedName name="Paranaguá1">#REF!</definedName>
    <definedName name="ParanaguáAcumulado">#REF!</definedName>
    <definedName name="ParanaguáAcumulado1">#REF!</definedName>
    <definedName name="parButton_Click">#REF!</definedName>
    <definedName name="pareto1">#REF!</definedName>
    <definedName name="paretos">#REF!</definedName>
    <definedName name="parFirst">#REF!</definedName>
    <definedName name="parLegend">#REF!</definedName>
    <definedName name="PAROS_PROGRAMADOS">#REF!</definedName>
    <definedName name="parRows">#REF!</definedName>
    <definedName name="parSort">#REF!</definedName>
    <definedName name="Participantes">#REF!</definedName>
    <definedName name="Participantes1">#REF!</definedName>
    <definedName name="Participantes2">#REF!</definedName>
    <definedName name="Participantes3">#REF!</definedName>
    <definedName name="Passa">#REF!,#REF!</definedName>
    <definedName name="Passou">#REF!</definedName>
    <definedName name="PASTERIZADOR_TUNEL">#REF!</definedName>
    <definedName name="PASTERIZADORA">#REF!</definedName>
    <definedName name="Pasteurização">#REF!</definedName>
    <definedName name="PAUTA">#REF!</definedName>
    <definedName name="pc">#REF!</definedName>
    <definedName name="PCNF_100">#REF!</definedName>
    <definedName name="Pct_Acceptable_Sensory">#REF!</definedName>
    <definedName name="Pct_In_Spec">#REF!</definedName>
    <definedName name="PD">#REF!</definedName>
    <definedName name="PEDRO">#REF!</definedName>
    <definedName name="Pelo">#REF!,#REF!</definedName>
    <definedName name="Pelotas">#REF!</definedName>
    <definedName name="Pelotas1">#REF!</definedName>
    <definedName name="PelotasAcumulado">#REF!</definedName>
    <definedName name="PelotasAcumulado1">#REF!</definedName>
    <definedName name="PEP4.2">#REF!</definedName>
    <definedName name="PER">#REF!</definedName>
    <definedName name="Per_US_1">#REF!</definedName>
    <definedName name="Per_US_10">#REF!</definedName>
    <definedName name="Per_US_11">#REF!</definedName>
    <definedName name="Per_US_12">#REF!</definedName>
    <definedName name="Per_US_2">#REF!</definedName>
    <definedName name="Per_US_3">#REF!</definedName>
    <definedName name="Per_US_4">#REF!</definedName>
    <definedName name="Per_US_5">#REF!</definedName>
    <definedName name="Per_US_6">#REF!</definedName>
    <definedName name="Per_US_7">#REF!</definedName>
    <definedName name="Per_US_8">#REF!</definedName>
    <definedName name="Per_US_9">#REF!</definedName>
    <definedName name="Perda.Extrato">#REF!</definedName>
    <definedName name="Perfil">#REF!</definedName>
    <definedName name="período_seleccionado">#REF!</definedName>
    <definedName name="PeríodoEnPlan">#REF!=MEDIAN(#REF!,#REF!,#REF!+#REF!-1)</definedName>
    <definedName name="PeríodoReal">#REF!=MEDIAN(#REF!,#REF!,#REF!+#REF!-1)</definedName>
    <definedName name="PersonalMec">#REF!</definedName>
    <definedName name="peso">#REF!</definedName>
    <definedName name="PESQ1">#REF!</definedName>
    <definedName name="PESQ2">#REF!</definedName>
    <definedName name="PESQ3">#REF!</definedName>
    <definedName name="PESQBMF">#REF!</definedName>
    <definedName name="Pesquisa">#REF!</definedName>
    <definedName name="PesquisaCerv">#REF!</definedName>
    <definedName name="PesquisaNanc">#REF!</definedName>
    <definedName name="PesVolFiltrada">#REF!</definedName>
    <definedName name="PesVolMaturada">#REF!</definedName>
    <definedName name="PesVolRetrabalho">#REF!</definedName>
    <definedName name="PET">#REF!</definedName>
    <definedName name="PET02L">#REF!</definedName>
    <definedName name="PFundo">#REF!</definedName>
    <definedName name="PFundo1">#REF!</definedName>
    <definedName name="PFundoAcumulado">#REF!</definedName>
    <definedName name="PFundoAcumulado1">#REF!</definedName>
    <definedName name="Piracicaba">#REF!</definedName>
    <definedName name="Piracicaba1">#REF!</definedName>
    <definedName name="PiracicabaAcumulado">#REF!</definedName>
    <definedName name="PiracicabaAcumulado1">#REF!</definedName>
    <definedName name="PL.PLAN.2003.CERV">#REF!</definedName>
    <definedName name="PL.PLAN.2003.REFRI">#REF!</definedName>
    <definedName name="Plan">PeríodoEnPlan*(#REF!&gt;0)</definedName>
    <definedName name="Planilha">#REF!</definedName>
    <definedName name="Planilha2" hidden="1">{#N/A,#N/A,FALSE,"RELATÓRIO";#N/A,#N/A,FALSE,"RELATÓRIO"}</definedName>
    <definedName name="planilhaG11">#REF!</definedName>
    <definedName name="planilhaG22">#REF!</definedName>
    <definedName name="planilhaG33">#REF!</definedName>
    <definedName name="planilhaG44">#REF!</definedName>
    <definedName name="Plant">#REF!</definedName>
    <definedName name="Plant_Group">#REF!</definedName>
    <definedName name="PlatoFiltrada">#REF!</definedName>
    <definedName name="PlatoMaturada">#REF!</definedName>
    <definedName name="PlatoMedioRetrabalho">#REF!</definedName>
    <definedName name="PlatoRetrabalho">#REF!</definedName>
    <definedName name="PlotRange">#REF!</definedName>
    <definedName name="PO">#REF!</definedName>
    <definedName name="PÓ">#REF!</definedName>
    <definedName name="Poa">#REF!</definedName>
    <definedName name="PoaAcumulado">#REF!</definedName>
    <definedName name="PoaAcumulado1">#REF!</definedName>
    <definedName name="PorcentajeCompletado">ExcesoPorcentajeCompletado*PeríodoEnPlan</definedName>
    <definedName name="PorFavor">#REF!,#REF!,#REF!,#REF!,#REF!,#REF!,#REF!,#REF!,#REF!,#REF!,#REF!,#REF!,#REF!,#REF!</definedName>
    <definedName name="pqs" hidden="1">{"'171'!$A$1:$Z$50"}</definedName>
    <definedName name="PRECIOS">#REF!</definedName>
    <definedName name="preco_curva">#REF!</definedName>
    <definedName name="preço_médio">#REF!</definedName>
    <definedName name="precos">#REF!</definedName>
    <definedName name="Preenche_Fabricos">#REF!</definedName>
    <definedName name="PREMISAS">#REF!</definedName>
    <definedName name="premium">#REF!</definedName>
    <definedName name="Prepara_Imprimir_GrFabricos_Dados">#REF!</definedName>
    <definedName name="Presenças" hidden="1">{"'171'!$A$1:$Z$50"}</definedName>
    <definedName name="Prim_Dol_Fut_Compra">#REF!</definedName>
    <definedName name="Prim_Dol_Fut_Ult">#REF!</definedName>
    <definedName name="Prim_Dol_Fut_Venda">#REF!</definedName>
    <definedName name="PrimCoup_table">#REF!</definedName>
    <definedName name="PrimeiroCiclo">#REF!</definedName>
    <definedName name="print_1993">#REF!,#REF!,#REF!,#REF!,#REF!,#REF!,#REF!,#REF!,#REF!,#REF!,#REF!,#REF!,#REF!,#REF!</definedName>
    <definedName name="print_1994">#REF!,#REF!,#REF!,#REF!,#REF!,#REF!,#REF!,#REF!,#REF!,#REF!,#REF!,#REF!,#REF!,#REF!</definedName>
    <definedName name="print_1995">#REF!,#REF!,#REF!,#REF!,#REF!,#REF!,#REF!,#REF!,#REF!,#REF!,#REF!,#REF!,#REF!,#REF!</definedName>
    <definedName name="print_all">#REF!</definedName>
    <definedName name="PRINT_AREA_MI">#REF!</definedName>
    <definedName name="print_final_act">#REF!,#REF!</definedName>
    <definedName name="print_final_est">#REF!,#REF!</definedName>
    <definedName name="print_finalest">#REF!,#REF!,#REF!,#REF!</definedName>
    <definedName name="PRINT_TITLES_MI">#REF!</definedName>
    <definedName name="Prior_or_Last">#REF!</definedName>
    <definedName name="Prioridade">#REF!</definedName>
    <definedName name="Prioridade1">#REF!</definedName>
    <definedName name="Prioridade2">#REF!</definedName>
    <definedName name="Prioridade3">#REF!</definedName>
    <definedName name="priorização">#REF!</definedName>
    <definedName name="Priorização.">#REF!</definedName>
    <definedName name="PROBLEMAS_DE_CALIDAD">#REF!</definedName>
    <definedName name="ProblemasDoMês">#REF!</definedName>
    <definedName name="Processos">#REF!</definedName>
    <definedName name="PROCUCTO">#REF!</definedName>
    <definedName name="Prod_Tab">#REF!</definedName>
    <definedName name="ProdFiltro">#REF!</definedName>
    <definedName name="ProdLiqReal">#REF!</definedName>
    <definedName name="ProduçãoRefiltrada">#REF!</definedName>
    <definedName name="PRODUCTOS">#REF!</definedName>
    <definedName name="PRODUTIVIDADE">#REF!</definedName>
    <definedName name="ProdutividadeLimitada">#REF!</definedName>
    <definedName name="PRODUTIVIDADEQA">#REF!</definedName>
    <definedName name="Produto">#REF!</definedName>
    <definedName name="produtos">#REF!</definedName>
    <definedName name="produtos.agua">#REF!</definedName>
    <definedName name="Produtos.Cerv">#REF!</definedName>
    <definedName name="Produtos.chá">#REF!</definedName>
    <definedName name="Produtos.Chopp">#REF!</definedName>
    <definedName name="Produtos.energetico">#REF!</definedName>
    <definedName name="Produtos.Nanc">#REF!</definedName>
    <definedName name="produtos.refri">#REF!</definedName>
    <definedName name="Produtos.sucos">#REF!</definedName>
    <definedName name="Produtos1">#REF!</definedName>
    <definedName name="Produtos2">#REF!</definedName>
    <definedName name="ProdutoSelecionado">#REF!</definedName>
    <definedName name="ProdutosEspeciais">#REF!</definedName>
    <definedName name="Programada">#REF!</definedName>
    <definedName name="Projeta?">#REF!</definedName>
    <definedName name="Projetos" hidden="1">{#N/A,#N/A,FALSE,"ROTINA";#N/A,#N/A,FALSE,"ITENS";#N/A,#N/A,FALSE,"ACOMP"}</definedName>
    <definedName name="Proporção">#REF!</definedName>
    <definedName name="PS">#REF!</definedName>
    <definedName name="PT">#REF!</definedName>
    <definedName name="ptax_table">#REF!</definedName>
    <definedName name="ptkg">#REF!</definedName>
    <definedName name="PUESTOS">OPER!$AK$489:$AT$737</definedName>
    <definedName name="PvOC">'ACTA PRE'!$D$40:$E$40</definedName>
    <definedName name="PZ">#REF!</definedName>
    <definedName name="Q">#REF!</definedName>
    <definedName name="qqqqq" hidden="1">{#N/A,#N/A,FALSE,"RELATÓRIO";#N/A,#N/A,FALSE,"RELATÓRIO"}</definedName>
    <definedName name="QUALIDADADEQA">#REF!</definedName>
    <definedName name="QUALIDADE">#REF!</definedName>
    <definedName name="Qualidade.Instrínseca.Cerveja">#REF!</definedName>
    <definedName name="Qualidade.Instrínseca.Refri">#REF!</definedName>
    <definedName name="Qualidade.Intrínseca.Cerv">#REF!</definedName>
    <definedName name="Qualidade.Intrínseca.Cerveja">#REF!</definedName>
    <definedName name="Qualidade.Intrínseca.Refri">#REF!</definedName>
    <definedName name="Qualidade_050106" hidden="1">{#N/A,#N/A,FALSE,"RELATÓRIO";#N/A,#N/A,FALSE,"RELATÓRIO"}</definedName>
    <definedName name="Quantidade.Consumida.Açúcar">#REF!</definedName>
    <definedName name="Quantidade.Consumida.Arroz">#REF!</definedName>
    <definedName name="Quantidade.Consumida.Grits">#REF!</definedName>
    <definedName name="Quantidade.Consumida.HM">#REF!</definedName>
    <definedName name="Quantidade.Consumida.Malte">#REF!</definedName>
    <definedName name="query">#REF!</definedName>
    <definedName name="RANGE">#REF!</definedName>
    <definedName name="RANGO">#REF!</definedName>
    <definedName name="RANSWAP">#REF!</definedName>
    <definedName name="rChave">#REF!</definedName>
    <definedName name="re">#REF!</definedName>
    <definedName name="Real">(PeríodoReal*(#REF!&gt;0))*PeríodoEnPlan</definedName>
    <definedName name="Real.Lg.Prazo">#REF!</definedName>
    <definedName name="REALIZADO">#REF!</definedName>
    <definedName name="Reason">#REF!</definedName>
    <definedName name="Receita.Extrato.Açúcar">#REF!</definedName>
    <definedName name="Receita.Extrato.Arroz">#REF!</definedName>
    <definedName name="Receita.Extrato.Grits">#REF!</definedName>
    <definedName name="Receita.Extrato.HM">#REF!</definedName>
    <definedName name="Receita.Extrato.Malte">#REF!</definedName>
    <definedName name="Receita.MP.Açúcar">#REF!</definedName>
    <definedName name="Receita.MP.Arroz">#REF!</definedName>
    <definedName name="Receita.MP.Grits">#REF!</definedName>
    <definedName name="Receita.MP.HM">#REF!</definedName>
    <definedName name="Receita.MP.Malte">#REF!</definedName>
    <definedName name="Recife">#REF!</definedName>
    <definedName name="Recife1">#REF!</definedName>
    <definedName name="RecifeAcumulado">#REF!</definedName>
    <definedName name="RecifeAcumulado1">#REF!</definedName>
    <definedName name="ReclamaçãoSelecionada">#REF!</definedName>
    <definedName name="ReclamaçõesCerveja">#REF!</definedName>
    <definedName name="ReclamaçõesNanc">#REF!</definedName>
    <definedName name="reducao" hidden="1">{"'171'!$A$1:$Z$50"}</definedName>
    <definedName name="REFRIG">#REF!</definedName>
    <definedName name="Regional1">#REF!</definedName>
    <definedName name="Regional2">#REF!</definedName>
    <definedName name="Relação">#REF!</definedName>
    <definedName name="Rendimento.Açúcar">#REF!</definedName>
    <definedName name="Rendimento.Arroz">#REF!</definedName>
    <definedName name="Rendimento.Grits">#REF!</definedName>
    <definedName name="Rendimento.HM">#REF!</definedName>
    <definedName name="Rendimento.Malte">#REF!</definedName>
    <definedName name="Report_Period">#REF!</definedName>
    <definedName name="Responsables">#REF!</definedName>
    <definedName name="Responsável">#REF!</definedName>
    <definedName name="Responsável1">#REF!</definedName>
    <definedName name="Resultado">#REF!</definedName>
    <definedName name="Resultados_2004">#REF!</definedName>
    <definedName name="RESULTS_DATA">OFFSET(#REF!,,,COUNTA(#REF!),)</definedName>
    <definedName name="Retorn.">#REF!</definedName>
    <definedName name="revenda">#REF!</definedName>
    <definedName name="REVOLTURAS">#REF!</definedName>
    <definedName name="rfiuogft" hidden="1">{"04-12brpr",#N/A,FALSE,"Total jan-dec";"05brpr",#N/A,FALSE,"Total jan-dec";"07brpr",#N/A,FALSE,"Total jan-dec";"01-12absdet",#N/A,FALSE,"Total jan-dec";"01-12abs",#N/A,FALSE,"Total jan-dec";"04-12abs",#N/A,FALSE,"Total jan-dec";"04-12absdet",#N/A,FALSE,"Total jan-dec";"01-12hl",#N/A,FALSE,"Total jan-dec";"04-12HL",#N/A,FALSE,"Total jan-dec"}</definedName>
    <definedName name="rft">#REF!</definedName>
    <definedName name="Ribeirao">#REF!</definedName>
    <definedName name="Ribeirao1">#REF!</definedName>
    <definedName name="RibeiraoAcumulado">#REF!</definedName>
    <definedName name="RibeiraoAcumulado1">#REF!</definedName>
    <definedName name="rieifr" hidden="1">{"det (May)",#N/A,FALSE,"June";"sum (MAY YTD)",#N/A,FALSE,"June YTD"}</definedName>
    <definedName name="rieis" hidden="1">{"det (May)",#N/A,FALSE,"June";"sum (MAY YTD)",#N/A,FALSE,"June YTD"}</definedName>
    <definedName name="RIO">#REF!</definedName>
    <definedName name="RIO.FRM">#REF!</definedName>
    <definedName name="RioAcumulado">#REF!</definedName>
    <definedName name="RioAcumulado1">#REF!</definedName>
    <definedName name="Risco">#REF!</definedName>
    <definedName name="Riscos">#REF!</definedName>
    <definedName name="rLiberação">#REF!</definedName>
    <definedName name="rLimpar">#REF!</definedName>
    <definedName name="rm">#REF!</definedName>
    <definedName name="Rotulagem">#REF!</definedName>
    <definedName name="rR">#REF!</definedName>
    <definedName name="rRand">#REF!</definedName>
    <definedName name="rree">#REF!</definedName>
    <definedName name="rrrrrrrrrrrr" hidden="1">{#N/A,#N/A,FALSE,"CONTEO";#N/A,#N/A,FALSE,"INSUMOS";#N/A,#N/A,FALSE,"STOCK";#N/A,#N/A,FALSE,"MOVIMIENTOS";#N/A,#N/A,FALSE,"Mov.Ins.L.L.";#N/A,#N/A,FALSE,"Conteo1";#N/A,#N/A,FALSE,"Conteo2";#N/A,#N/A,FALSE,"Promo ";#N/A,#N/A,FALSE,"Conteo Insumos"}</definedName>
    <definedName name="rSenha">#REF!</definedName>
    <definedName name="rSenha_Usuário">#REF!</definedName>
    <definedName name="rSenha_Válida">#REF!</definedName>
    <definedName name="RSTDDEV">#REF!</definedName>
    <definedName name="rt">#REF!</definedName>
    <definedName name="rTipoApt">#REF!</definedName>
    <definedName name="rTotBD">#REF!</definedName>
    <definedName name="rx" hidden="1">{"04-12brpr",#N/A,FALSE,"Total jan-dec";"05brpr",#N/A,FALSE,"Total jan-dec";"07brpr",#N/A,FALSE,"Total jan-dec";"01-12absdet",#N/A,FALSE,"Total jan-dec";"01-12abs",#N/A,FALSE,"Total jan-dec";"04-12abs",#N/A,FALSE,"Total jan-dec";"04-12absdet",#N/A,FALSE,"Total jan-dec";"01-12hl",#N/A,FALSE,"Total jan-dec";"04-12HL",#N/A,FALSE,"Total jan-dec"}</definedName>
    <definedName name="rxi" hidden="1">{"det (May)",#N/A,FALSE,"June";"sum (MAY YTD)",#N/A,FALSE,"June YTD"}</definedName>
    <definedName name="s" hidden="1">{#N/A,#N/A,FALSE,"지침";#N/A,#N/A,FALSE,"환경분석";#N/A,#N/A,FALSE,"Sheet16"}</definedName>
    <definedName name="S_Distrib">#REF!</definedName>
    <definedName name="sac">#REF!</definedName>
    <definedName name="sadasd">#REF!</definedName>
    <definedName name="SAIDA">#REF!</definedName>
    <definedName name="SAIDA1">#REF!</definedName>
    <definedName name="SAIDA2">#REF!</definedName>
    <definedName name="SAIDA3">#REF!</definedName>
    <definedName name="SALA">#REF!</definedName>
    <definedName name="Sapucaia">#REF!</definedName>
    <definedName name="Sapucaia1">#REF!</definedName>
    <definedName name="SapucaiaAcumulado">#REF!</definedName>
    <definedName name="SapucaiaAcumulado1">#REF!</definedName>
    <definedName name="savings" hidden="1">{#N/A,#N/A,FALSE,"지침";#N/A,#N/A,FALSE,"환경분석";#N/A,#N/A,FALSE,"Sheet16"}</definedName>
    <definedName name="SC">#REF!</definedName>
    <definedName name="SC.FRM">#REF!</definedName>
    <definedName name="Scaba" hidden="1">{#N/A,#N/A,FALSE,"지침";#N/A,#N/A,FALSE,"환경분석";#N/A,#N/A,FALSE,"Sheet16"}</definedName>
    <definedName name="scat_Back_Click">#REF!</definedName>
    <definedName name="scat_Backward_Spinner_Click">#REF!</definedName>
    <definedName name="scat_Cubic_Click">#REF!</definedName>
    <definedName name="scat_Display_Stats_Click">#REF!</definedName>
    <definedName name="scat_Forward_Spinner_Click">#REF!</definedName>
    <definedName name="scat_Linear_Click">#REF!</definedName>
    <definedName name="scat_No_Line_Click">#REF!</definedName>
    <definedName name="scat_Quadratic_Click">#REF!</definedName>
    <definedName name="scat_Save_Defaults">#REF!</definedName>
    <definedName name="scatButton_Click">#REF!</definedName>
    <definedName name="scf">#REF!</definedName>
    <definedName name="Schwand">#REF!</definedName>
    <definedName name="sd">#REF!</definedName>
    <definedName name="sda">#N/A</definedName>
    <definedName name="sdakjdsalkdjakls">#N/A</definedName>
    <definedName name="sdaksjdalkdjsalkjdaskjdsklajdlas">#N/A</definedName>
    <definedName name="sde" hidden="1">{"'171'!$A$1:$Z$50"}</definedName>
    <definedName name="sdfsg" hidden="1">{"04-12brpr",#N/A,FALSE,"Total jan-dec";"05brpr",#N/A,FALSE,"Total jan-dec";"07brpr",#N/A,FALSE,"Total jan-dec";"01-12absdet",#N/A,FALSE,"Total jan-dec";"01-12abs",#N/A,FALSE,"Total jan-dec";"04-12abs",#N/A,FALSE,"Total jan-dec";"04-12absdet",#N/A,FALSE,"Total jan-dec";"01-12hl",#N/A,FALSE,"Total jan-dec";"04-12HL",#N/A,FALSE,"Total jan-dec"}</definedName>
    <definedName name="sdg">#REF!</definedName>
    <definedName name="sdgdsg">#REF!</definedName>
    <definedName name="SDHFJFJ">#REF!</definedName>
    <definedName name="sdmasñldmsalñdkas" hidden="1">{#N/A,#N/A,FALSE,"ROTINA";#N/A,#N/A,FALSE,"ITENS";#N/A,#N/A,FALSE,"ACOMP"}</definedName>
    <definedName name="sdn" hidden="1">{#N/A,#N/A,FALSE,"Hoja1";#N/A,#N/A,FALSE,"Hoja2"}</definedName>
    <definedName name="sdvcsdvcsdvsadvasdfgvarfbvdsfvbdsa" hidden="1">{#N/A,#N/A,FALSE,"지침";#N/A,#N/A,FALSE,"환경분석";#N/A,#N/A,FALSE,"Sheet16"}</definedName>
    <definedName name="SearchDB">#REF!</definedName>
    <definedName name="SearchDB2">#REF!</definedName>
    <definedName name="seebitmv">#REF!</definedName>
    <definedName name="Seg_Dol_Fut_Compra">#REF!</definedName>
    <definedName name="Seg_Dol_Fut_Ult">#REF!</definedName>
    <definedName name="Seg_Dol_Fut_Venda">#REF!</definedName>
    <definedName name="seguimiento">#REF!</definedName>
    <definedName name="Seleção">#REF!</definedName>
    <definedName name="Seleção.Unidade">#REF!</definedName>
    <definedName name="seleção1">#REF!</definedName>
    <definedName name="seleção2">#REF!</definedName>
    <definedName name="seleção3">#REF!</definedName>
    <definedName name="seleção4">#REF!</definedName>
    <definedName name="seleção5">#REF!</definedName>
    <definedName name="seleção6">#REF!</definedName>
    <definedName name="seleção7">#REF!</definedName>
    <definedName name="seleção8">#REF!</definedName>
    <definedName name="seleção9">#REF!</definedName>
    <definedName name="SelecaoArea">#REF!</definedName>
    <definedName name="SelecaoData">#REF!</definedName>
    <definedName name="SelecaoHoraParada">#REF!</definedName>
    <definedName name="SelecaoMotivo">#REF!</definedName>
    <definedName name="SelecaoProduto">#REF!</definedName>
    <definedName name="SelecaoTurno">#REF!</definedName>
    <definedName name="Sem_Necessidade_de_Produção">#REF!</definedName>
    <definedName name="sencount" hidden="1">1</definedName>
    <definedName name="Sergipe">#REF!</definedName>
    <definedName name="Sergipe1">#REF!</definedName>
    <definedName name="SergipeAcumulado">#REF!</definedName>
    <definedName name="SergipeAcumulado1">#REF!</definedName>
    <definedName name="Setembro">#REF!</definedName>
    <definedName name="SEV">#REF!</definedName>
    <definedName name="sfghd" hidden="1">{"det (May)",#N/A,FALSE,"June";"sum (MAY YTD)",#N/A,FALSE,"June YTD"}</definedName>
    <definedName name="sfghsth" hidden="1">{#N/A,#N/A,FALSE,"CONTEO";#N/A,#N/A,FALSE,"INSUMOS";#N/A,#N/A,FALSE,"STOCK";#N/A,#N/A,FALSE,"MOVIMIENTOS";#N/A,#N/A,FALSE,"Mov.Ins.L.L.";#N/A,#N/A,FALSE,"Conteo1";#N/A,#N/A,FALSE,"Conteo2";#N/A,#N/A,FALSE,"Promo ";#N/A,#N/A,FALSE,"Conteo Insumos"}</definedName>
    <definedName name="shares">#REF!</definedName>
    <definedName name="sheet1" hidden="1">{#N/A,#N/A,FALSE,"지침";#N/A,#N/A,FALSE,"환경분석";#N/A,#N/A,FALSE,"Sheet16"}</definedName>
    <definedName name="Sheet5bvhjvgkghk" hidden="1">{"det (May)",#N/A,FALSE,"June";"sum (MAY YTD)",#N/A,FALSE,"June YTD"}</definedName>
    <definedName name="sici" hidden="1">{"det (May)",#N/A,FALSE,"June";"sum (MAY YTD)",#N/A,FALSE,"June YTD"}</definedName>
    <definedName name="Siglas">#REF!</definedName>
    <definedName name="silos">#REF!</definedName>
    <definedName name="silos.">#REF!</definedName>
    <definedName name="Sim">#REF!</definedName>
    <definedName name="Sistema.Blend">#REF!</definedName>
    <definedName name="SistemaBlendagem">#REF!</definedName>
    <definedName name="Situação">#REF!</definedName>
    <definedName name="SJRP">#REF!</definedName>
    <definedName name="SJRP1">#REF!</definedName>
    <definedName name="SJRPAcumulado">#REF!</definedName>
    <definedName name="SJRPAcumulado1">#REF!</definedName>
    <definedName name="SK">#REF!</definedName>
    <definedName name="SK_600_AGO00">#REF!</definedName>
    <definedName name="SK_600_DEZ00">#REF!</definedName>
    <definedName name="SK_600_FEV01">#REF!</definedName>
    <definedName name="SK_600_JAN01">#REF!</definedName>
    <definedName name="SK_600_JUL00">#REF!</definedName>
    <definedName name="SK_600_NOV00">#REF!</definedName>
    <definedName name="SK_600_OUT00">#REF!</definedName>
    <definedName name="SK_600_SET00">#REF!</definedName>
    <definedName name="SK_LN_AGO00">#REF!</definedName>
    <definedName name="SK_LN_DEZ00">#REF!</definedName>
    <definedName name="SK_LN_FEV01">#REF!</definedName>
    <definedName name="SK_LN_JAN01">#REF!</definedName>
    <definedName name="SK_LN_JUL00">#REF!</definedName>
    <definedName name="SK_LN_NOV00">#REF!</definedName>
    <definedName name="SK_LN_OUT00">#REF!</definedName>
    <definedName name="SK_LN_SET00">#REF!</definedName>
    <definedName name="SK_LT_AGO00">#REF!</definedName>
    <definedName name="SK_LT_DEZ00">#REF!</definedName>
    <definedName name="SK_LT_DEZ01">#REF!</definedName>
    <definedName name="SK_LT_FEV01">#REF!</definedName>
    <definedName name="SK_LT_JUL00">#REF!</definedName>
    <definedName name="SK_LT_NOV00">#REF!</definedName>
    <definedName name="SK_LT_OUT00">#REF!</definedName>
    <definedName name="SK_LT_SET00">#REF!</definedName>
    <definedName name="SK_TODAS_AGO00">#REF!</definedName>
    <definedName name="SK_TODAS_DEZ00">#REF!</definedName>
    <definedName name="SK_TODAS_FEV01">#REF!</definedName>
    <definedName name="SK_TODAS_JAN01">#REF!</definedName>
    <definedName name="SK_TODAS_JUL00">#REF!</definedName>
    <definedName name="SK_TODAS_NOV00">#REF!</definedName>
    <definedName name="SK_TODAS_OUT00">#REF!</definedName>
    <definedName name="SK_TODAS_SET00">#REF!</definedName>
    <definedName name="SKAGO00">#REF!</definedName>
    <definedName name="SKDEZ00">#REF!</definedName>
    <definedName name="SKJAN01">#REF!</definedName>
    <definedName name="SKJUL00">#REF!</definedName>
    <definedName name="skksk" hidden="1">{"RESUMEN",#N/A,FALSE,"RESUMEN";"RESUMEN_MARG",#N/A,FALSE,"RESUMEN"}</definedName>
    <definedName name="SKNOV00">#REF!</definedName>
    <definedName name="SKOUT00">#REF!</definedName>
    <definedName name="SKSET00">#REF!</definedName>
    <definedName name="SLA">#REF!</definedName>
    <definedName name="slov" hidden="1">{"04-12brpr",#N/A,FALSE,"Total jan-dec";"05brpr",#N/A,FALSE,"Total jan-dec";"07brpr",#N/A,FALSE,"Total jan-dec";"01-12absdet",#N/A,FALSE,"Total jan-dec";"01-12abs",#N/A,FALSE,"Total jan-dec";"04-12abs",#N/A,FALSE,"Total jan-dec";"04-12absdet",#N/A,FALSE,"Total jan-dec";"01-12hl",#N/A,FALSE,"Total jan-dec";"04-12HL",#N/A,FALSE,"Total jan-dec"}</definedName>
    <definedName name="slovx" hidden="1">{"04-12brpr",#N/A,FALSE,"Total jan-dec";"05brpr",#N/A,FALSE,"Total jan-dec";"07brpr",#N/A,FALSE,"Total jan-dec";"01-12absdet",#N/A,FALSE,"Total jan-dec";"01-12abs",#N/A,FALSE,"Total jan-dec";"04-12abs",#N/A,FALSE,"Total jan-dec";"04-12absdet",#N/A,FALSE,"Total jan-dec";"01-12hl",#N/A,FALSE,"Total jan-dec";"04-12HL",#N/A,FALSE,"Total jan-dec"}</definedName>
    <definedName name="Small_Back_Click">#REF!</definedName>
    <definedName name="SNP">#REF!</definedName>
    <definedName name="SNPADP_100">#REF!</definedName>
    <definedName name="SNPEntre_100">#REF!</definedName>
    <definedName name="SNPPCM_100">#REF!</definedName>
    <definedName name="SNPSMO_100">#REF!</definedName>
    <definedName name="so" hidden="1">{#N/A,#N/A,FALSE,"지침";#N/A,#N/A,FALSE,"환경분석";#N/A,#N/A,FALSE,"Sheet16"}</definedName>
    <definedName name="Soda" hidden="1">{"'171'!$A$1:$Z$50"}</definedName>
    <definedName name="Soft" hidden="1">{"det (May)",#N/A,FALSE,"June";"sum (MAY YTD)",#N/A,FALSE,"June YTD"}</definedName>
    <definedName name="softx" hidden="1">{"det (May)",#N/A,FALSE,"June";"sum (MAY YTD)",#N/A,FALSE,"June YTD"}</definedName>
    <definedName name="SPaulo">#REF!</definedName>
    <definedName name="SPaulo1">#REF!</definedName>
    <definedName name="SPauloAcumulado">#REF!</definedName>
    <definedName name="SPauloAcumulado1">#REF!</definedName>
    <definedName name="SPC_Plan1_1">#REF!</definedName>
    <definedName name="SPC_Plan4_1">#REF!</definedName>
    <definedName name="SPC_Plan5_1">#REF!</definedName>
    <definedName name="SPC_Plan8_1">#REF!</definedName>
    <definedName name="ss">#REF!</definedName>
    <definedName name="sss">#REF!</definedName>
    <definedName name="SSS.">#REF!</definedName>
    <definedName name="ssss" hidden="1">#REF!</definedName>
    <definedName name="StartValue">0.475</definedName>
    <definedName name="statButton_Click">#REF!</definedName>
    <definedName name="statements">#REF!,#REF!,#REF!,#REF!,#REF!,#REF!,#REF!,#REF!,#REF!</definedName>
    <definedName name="Status">#REF!</definedName>
    <definedName name="stella" hidden="1">{"det (May)",#N/A,FALSE,"June";"sum (MAY YTD)",#N/A,FALSE,"June YTD"}</definedName>
    <definedName name="stellax" hidden="1">{"det (May)",#N/A,FALSE,"June";"sum (MAY YTD)",#N/A,FALSE,"June YTD"}</definedName>
    <definedName name="StepValue">0.001</definedName>
    <definedName name="SU">#REF!</definedName>
    <definedName name="SUB_ENSAMBLE">#REF!</definedName>
    <definedName name="swap">#REF!</definedName>
    <definedName name="switch">#REF!</definedName>
    <definedName name="SWOT" hidden="1">{#N/A,#N/A,FALSE,"ROTINA";#N/A,#N/A,FALSE,"ITENS";#N/A,#N/A,FALSE,"ACOMP"}</definedName>
    <definedName name="t">#REF!</definedName>
    <definedName name="T_PCNF">#REF!</definedName>
    <definedName name="T_Preparo_d">#REF!</definedName>
    <definedName name="T_Preparo_m">#REF!</definedName>
    <definedName name="T_Preparo_mai">#REF!</definedName>
    <definedName name="T_Preparo_men">#REF!</definedName>
    <definedName name="T_PreparoComReg_d">#REF!</definedName>
    <definedName name="T_PreparoComReg_m">#REF!</definedName>
    <definedName name="T_PreparoComReg_mai">#REF!</definedName>
    <definedName name="T_PreparoComReg_men">#REF!</definedName>
    <definedName name="T_SNPADP">#REF!</definedName>
    <definedName name="T_SNPEntre">#REF!</definedName>
    <definedName name="T_SNPPCM">#REF!</definedName>
    <definedName name="T_SNPSMO">#REF!</definedName>
    <definedName name="Tab_BNDES">#REF!</definedName>
    <definedName name="TAB_TRADE_FRA">#REF!</definedName>
    <definedName name="Tabela">#REF!</definedName>
    <definedName name="Tabela.2004">#REF!</definedName>
    <definedName name="Tabela.Cerveja.2001">#REF!</definedName>
    <definedName name="Tabela.Cerveja.2002">#REF!</definedName>
    <definedName name="Tabela.Cerveja.Meta">#REF!</definedName>
    <definedName name="Tabela.Cerveja.PL">#REF!</definedName>
    <definedName name="Tabela.Diluição">#REF!</definedName>
    <definedName name="Tabela.Extrato">#REF!</definedName>
    <definedName name="Tabela.Geral">#REF!</definedName>
    <definedName name="Tabela.Info.AP">#REF!</definedName>
    <definedName name="Tabela.Info.Consol">#REF!</definedName>
    <definedName name="Tabela.Info.Consolidado">#REF!</definedName>
    <definedName name="Tabela.Metas.2005">#REF!</definedName>
    <definedName name="Tabela.Problema">#REF!</definedName>
    <definedName name="Tabela.Refrigenanc.2001">#REF!</definedName>
    <definedName name="Tabela.Refrigenanc.2002">#REF!</definedName>
    <definedName name="Tabela.RefrigeNanc.PL">#REF!</definedName>
    <definedName name="Tabela.Tipo.Problema">#REF!</definedName>
    <definedName name="Tabela.Tipo.Produto">#REF!</definedName>
    <definedName name="Tabela_CDI">#REF!</definedName>
    <definedName name="TabeladeVolumes">#REF!</definedName>
    <definedName name="TabelaEspecialidades">#REF!</definedName>
    <definedName name="TabelaItens">#REF!</definedName>
    <definedName name="Tabelao">#REF!</definedName>
    <definedName name="TabelaoRevenda">#REF!</definedName>
    <definedName name="TabelaPack">#REF!</definedName>
    <definedName name="TabelaProdutos">#REF!</definedName>
    <definedName name="TabelaUnidades">#REF!</definedName>
    <definedName name="TabelaVolumes">#REF!</definedName>
    <definedName name="tax">#REF!</definedName>
    <definedName name="taxes">#REF!</definedName>
    <definedName name="TE">#REF!</definedName>
    <definedName name="TE.FRM">#REF!</definedName>
    <definedName name="TemperaturadeSaída">#REF!</definedName>
    <definedName name="Tempo_Parada">#REF!</definedName>
    <definedName name="TempoCIP">#REF!</definedName>
    <definedName name="TempoConfiavel">#REF!</definedName>
    <definedName name="TempoDeProdLiquida">#REF!</definedName>
    <definedName name="TempoDisponivel">#REF!</definedName>
    <definedName name="TempoEsterilização">#REF!</definedName>
    <definedName name="TempoFluxo">#REF!</definedName>
    <definedName name="TempoIndisp_Adega">#REF!</definedName>
    <definedName name="TempoIndisp_ET">#REF!</definedName>
    <definedName name="TempoIndisp_Filtr">#REF!</definedName>
    <definedName name="TempoIndisp_Filtração">#REF!</definedName>
    <definedName name="TempoIndisp_Log">#REF!</definedName>
    <definedName name="TempoIndisp_Utilid">#REF!</definedName>
    <definedName name="TempoIndispfiltração">#REF!</definedName>
    <definedName name="TempoOperacional">#REF!</definedName>
    <definedName name="TempoParada" localSheetId="4">L2C16</definedName>
    <definedName name="TempoParada">L2C16</definedName>
    <definedName name="TempoParadaMinutos">#REF!</definedName>
    <definedName name="TempoParadaMix">#REF!</definedName>
    <definedName name="TempoParadas_Autom">#REF!</definedName>
    <definedName name="TempoParadas_Eletr">#REF!</definedName>
    <definedName name="TempoParadas_Instr">#REF!</definedName>
    <definedName name="TempoParadas_Mec">#REF!</definedName>
    <definedName name="TempoParadas_Op">#REF!</definedName>
    <definedName name="TempoParadas_Operac">#REF!</definedName>
    <definedName name="TempoSemEspecif">#REF!</definedName>
    <definedName name="TempoSNP">#REF!</definedName>
    <definedName name="TempoTotal">#REF!</definedName>
    <definedName name="TempoTotaldeParadas">#REF!</definedName>
    <definedName name="TempoUtilizado">#REF!</definedName>
    <definedName name="TempoVolumeErrado">#REF!</definedName>
    <definedName name="TER">#REF!</definedName>
    <definedName name="TERCERTRIMESTRE">#REF!</definedName>
    <definedName name="test" hidden="1">{#N/A,#N/A,FALSE,"ROTINA";#N/A,#N/A,FALSE,"ITENS";#N/A,#N/A,FALSE,"ACOMP"}</definedName>
    <definedName name="TEST0" localSheetId="8">#REF!</definedName>
    <definedName name="TEST0" localSheetId="4">#REF!</definedName>
    <definedName name="TEST0">#REF!</definedName>
    <definedName name="TEST1">#REF!</definedName>
    <definedName name="TEST2">#REF!</definedName>
    <definedName name="TEST3">#REF!</definedName>
    <definedName name="TEST4">#REF!</definedName>
    <definedName name="TEST5">#REF!</definedName>
    <definedName name="TEST6">#REF!</definedName>
    <definedName name="teste">#REF!</definedName>
    <definedName name="Teste.Descrição">#REF!</definedName>
    <definedName name="Teste1">#REF!</definedName>
    <definedName name="teste3">#REF!</definedName>
    <definedName name="teste4">#REF!</definedName>
    <definedName name="testes" hidden="1">{#N/A,#N/A,FALSE,"ROTINA";#N/A,#N/A,FALSE,"ITENS";#N/A,#N/A,FALSE,"ACOMP"}</definedName>
    <definedName name="TESTHKEY" localSheetId="8">#REF!</definedName>
    <definedName name="TESTHKEY" localSheetId="4">#REF!</definedName>
    <definedName name="TESTHKEY">#REF!</definedName>
    <definedName name="TESTKEYS" localSheetId="8">#REF!</definedName>
    <definedName name="TESTKEYS" localSheetId="4">#REF!</definedName>
    <definedName name="TESTKEYS">#REF!</definedName>
    <definedName name="TESTVKEY" localSheetId="8">#REF!</definedName>
    <definedName name="TESTVKEY" localSheetId="4">#REF!</definedName>
    <definedName name="TESTVKEY">#REF!</definedName>
    <definedName name="TextoAjuda">#REF!</definedName>
    <definedName name="TIEMPOMTTO">#REF!</definedName>
    <definedName name="Tipo">#REF!</definedName>
    <definedName name="Tipo.de.Produto">#REF!</definedName>
    <definedName name="Tipo.Problema">#REF!</definedName>
    <definedName name="Tipo.Resumo">#REF!</definedName>
    <definedName name="TIPO_COML">#REF!</definedName>
    <definedName name="Tipo_entidade">#REF!</definedName>
    <definedName name="Tipo_Lacuna">#REF!</definedName>
    <definedName name="TipoAlcoolico">#REF!</definedName>
    <definedName name="TipoOrigem">#REF!</definedName>
    <definedName name="TipoProblema">#REF!</definedName>
    <definedName name="Tipos">#REF!</definedName>
    <definedName name="tipos.Alcoólico">#REF!</definedName>
    <definedName name="tipos.Cerveja">#REF!</definedName>
    <definedName name="Tipos.MP">#REF!</definedName>
    <definedName name="tipos.nãoalcoólico">#REF!</definedName>
    <definedName name="Tipos.Parada">#REF!</definedName>
    <definedName name="tl">#REF!</definedName>
    <definedName name="TO_BE_SITUATION">#REF!</definedName>
    <definedName name="TODAS_AS_PLANILHAS">#REF!</definedName>
    <definedName name="TodasLinhas">#REF!</definedName>
    <definedName name="Total">#REF!</definedName>
    <definedName name="TRANS_APAL">#REF!</definedName>
    <definedName name="TRANSF">#REF!</definedName>
    <definedName name="TransfAreaParada">#REF!</definedName>
    <definedName name="TransfCervMaturada">#REF!</definedName>
    <definedName name="TransfCiclo">#REF!</definedName>
    <definedName name="TransfData">#REF!</definedName>
    <definedName name="TransfDescrição">#REF!</definedName>
    <definedName name="Transferencia">#REF!</definedName>
    <definedName name="Transferencia2">#REF!,#REF!,#REF!,#REF!,#REF!</definedName>
    <definedName name="TransfExtFiltrada">#REF!</definedName>
    <definedName name="TransfExtratoFiltrada">#REF!</definedName>
    <definedName name="TransfExtrMaturada">#REF!</definedName>
    <definedName name="TransfExtrRetrabalho">#REF!</definedName>
    <definedName name="TransfHora">#REF!</definedName>
    <definedName name="TransfMotivo">#REF!</definedName>
    <definedName name="TransfProduto">#REF!</definedName>
    <definedName name="TransfSemCorrecao">#REF!</definedName>
    <definedName name="TransfTerra">#REF!</definedName>
    <definedName name="TransfTurno">#REF!</definedName>
    <definedName name="TransfVolRetrabalho">#REF!</definedName>
    <definedName name="TransfXarope12">#REF!</definedName>
    <definedName name="Transortadora1">#REF!</definedName>
    <definedName name="Transp">#REF!</definedName>
    <definedName name="TRANSP_BOTELLAS">#REF!</definedName>
    <definedName name="TRANSP_BOTELLAS_LLENAS">#REF!</definedName>
    <definedName name="TRANSP_BOTELLAS_VACIAS">#REF!</definedName>
    <definedName name="TRANSP_CAJAS_VACIAS">#REF!</definedName>
    <definedName name="TRANSP_CANASTAS">#REF!</definedName>
    <definedName name="TRANSP_CANASTAS_ENVALLENO">#REF!</definedName>
    <definedName name="TRANSP_CANASTAS_ENVAVACIO">#REF!</definedName>
    <definedName name="TRANSP_PALETS">#REF!</definedName>
    <definedName name="TRANSP_PALETS_DEPA">#REF!</definedName>
    <definedName name="TRANSP_PALETS_PALE">#REF!</definedName>
    <definedName name="TransPesVolMaturada">#REF!</definedName>
    <definedName name="Transportadora">#REF!</definedName>
    <definedName name="Transportadora2">#REF!</definedName>
    <definedName name="Transportadoras">#REF!</definedName>
    <definedName name="TT">#REF!</definedName>
    <definedName name="ttt" hidden="1">{#N/A,#N/A,FALSE,"RELATÓRIO";#N/A,#N/A,FALSE,"RELATÓRIO"}</definedName>
    <definedName name="tttt" hidden="1">{#N/A,#N/A,FALSE,"RELATÓRIO";#N/A,#N/A,FALSE,"RELATÓRIO"}</definedName>
    <definedName name="ttttt" hidden="1">{#N/A,#N/A,FALSE,"지침";#N/A,#N/A,FALSE,"환경분석";#N/A,#N/A,FALSE,"Sheet16"}</definedName>
    <definedName name="tu">#REF!</definedName>
    <definedName name="Tudio">#REF!</definedName>
    <definedName name="tudo">#REF!</definedName>
    <definedName name="TURNO">#REF!</definedName>
    <definedName name="TURNO_1">#REF!</definedName>
    <definedName name="TURNO_2">#REF!</definedName>
    <definedName name="TURNO_3">#REF!</definedName>
    <definedName name="TURNO_A">#REF!</definedName>
    <definedName name="TURNO_B">#REF!</definedName>
    <definedName name="TURNO_C">#REF!</definedName>
    <definedName name="TURNOS">#REF!</definedName>
    <definedName name="txtBaseDate" localSheetId="8">#REF!</definedName>
    <definedName name="txtBaseDate">#REF!</definedName>
    <definedName name="txtBaseTime" localSheetId="8">#REF!</definedName>
    <definedName name="txtBaseTime">#REF!</definedName>
    <definedName name="txtD" localSheetId="8">#REF!</definedName>
    <definedName name="txtD">#REF!</definedName>
    <definedName name="ty">#REF!</definedName>
    <definedName name="TYPE">OFFSET(#REF!,,,COUNTA(#REF!),)</definedName>
    <definedName name="UCL">#REF!</definedName>
    <definedName name="Ultimo">#REF!</definedName>
    <definedName name="ÚltimoCiclo">#REF!</definedName>
    <definedName name="um">#REF!</definedName>
    <definedName name="umic">#REF!</definedName>
    <definedName name="umpc">#REF!</definedName>
    <definedName name="uni">#REF!</definedName>
    <definedName name="UNID">#REF!</definedName>
    <definedName name="Unidade">#REF!</definedName>
    <definedName name="Unidades">#REF!</definedName>
    <definedName name="Unidades.Medida">#REF!</definedName>
    <definedName name="Unidades_Real">#REF!</definedName>
    <definedName name="Unidades2">#REF!</definedName>
    <definedName name="UnidadeSACRevenda">#REF!</definedName>
    <definedName name="UnidadesCerveja">#REF!</definedName>
    <definedName name="UnidadesCerveja2">#REF!</definedName>
    <definedName name="UnidadesdePasteurização">#REF!</definedName>
    <definedName name="UnidadeSelecionada">#REF!</definedName>
    <definedName name="UnidadesNanc">#REF!</definedName>
    <definedName name="UnidadesNanc2">#REF!</definedName>
    <definedName name="UNITS">OFFSET(#REF!,0,0,COUNTA(#REF!),1)</definedName>
    <definedName name="urf">#REF!</definedName>
    <definedName name="UserXRange">#REF!</definedName>
    <definedName name="UserYRange">#REF!</definedName>
    <definedName name="usi">#REF!</definedName>
    <definedName name="UTILIDADES">#REF!</definedName>
    <definedName name="uuu" hidden="1">{#N/A,#N/A,FALSE,"RELATÓRIO";#N/A,#N/A,FALSE,"RELATÓRIO"}</definedName>
    <definedName name="uva">#REF!</definedName>
    <definedName name="vagner99">#REF!</definedName>
    <definedName name="VALIDAÇÃO">#REF!</definedName>
    <definedName name="validation">#REF!</definedName>
    <definedName name="valor">#REF!</definedName>
    <definedName name="Valor_1">#REF!</definedName>
    <definedName name="Valor_10">#REF!</definedName>
    <definedName name="Valor_11">#REF!</definedName>
    <definedName name="Valor_12">#REF!</definedName>
    <definedName name="Valor_2">#REF!</definedName>
    <definedName name="Valor_3">#REF!</definedName>
    <definedName name="Valor_4">#REF!</definedName>
    <definedName name="Valor_5">#REF!</definedName>
    <definedName name="Valor_6">#REF!</definedName>
    <definedName name="Valor_7">#REF!</definedName>
    <definedName name="Valor_8">#REF!</definedName>
    <definedName name="Valor_9">#REF!</definedName>
    <definedName name="Valor_Frete_1">#REF!</definedName>
    <definedName name="Valor_Frete_10">#REF!</definedName>
    <definedName name="Valor_Frete_11">#REF!</definedName>
    <definedName name="Valor_Frete_12">#REF!</definedName>
    <definedName name="Valor_Frete_2">#REF!</definedName>
    <definedName name="Valor_Frete_3">#REF!</definedName>
    <definedName name="Valor_Frete_4">#REF!</definedName>
    <definedName name="Valor_Frete_5">#REF!</definedName>
    <definedName name="Valor_Frete_6">#REF!</definedName>
    <definedName name="Valor_Frete_7">#REF!</definedName>
    <definedName name="Valor_Frete_8">#REF!</definedName>
    <definedName name="Valor_Frete_9">#REF!</definedName>
    <definedName name="Valor_US_1">#REF!</definedName>
    <definedName name="Valor_US_10">#REF!</definedName>
    <definedName name="Valor_US_11">#REF!</definedName>
    <definedName name="Valor_US_12">#REF!</definedName>
    <definedName name="Valor_US_2">#REF!</definedName>
    <definedName name="Valor_US_3">#REF!</definedName>
    <definedName name="Valor_US_4">#REF!</definedName>
    <definedName name="Valor_US_5">#REF!</definedName>
    <definedName name="Valor_US_6">#REF!</definedName>
    <definedName name="Valor_US_7">#REF!</definedName>
    <definedName name="Valor_US_8">#REF!</definedName>
    <definedName name="Valor_US_9">#REF!</definedName>
    <definedName name="Valores">#REF!</definedName>
    <definedName name="Valores1">#REF!</definedName>
    <definedName name="Valores2">#REF!</definedName>
    <definedName name="Valores3">#REF!</definedName>
    <definedName name="ValoresErrados">#REF!</definedName>
    <definedName name="Valoress">#REF!</definedName>
    <definedName name="valuation">#REF!,#REF!</definedName>
    <definedName name="VARI" hidden="1">{#N/A,#N/A,FALSE,"지침";#N/A,#N/A,FALSE,"환경분석";#N/A,#N/A,FALSE,"Sheet16"}</definedName>
    <definedName name="VARIA" hidden="1">{#N/A,#N/A,FALSE,"지침";#N/A,#N/A,FALSE,"환경분석";#N/A,#N/A,FALSE,"Sheet16"}</definedName>
    <definedName name="VARIACION">#REF!</definedName>
    <definedName name="Variance">#REF!</definedName>
    <definedName name="Variáveis3">#REF!</definedName>
    <definedName name="Vazão">#REF!</definedName>
    <definedName name="VazaoDaLinha">#REF!</definedName>
    <definedName name="VazãoLimitada">#REF!</definedName>
    <definedName name="VazãoLimitadaLinha">#REF!</definedName>
    <definedName name="VazãoMédia">#REF!</definedName>
    <definedName name="Vazio">#REF!</definedName>
    <definedName name="vbcncv">#REF!</definedName>
    <definedName name="vbnvcn">#REF!</definedName>
    <definedName name="versao">#REF!</definedName>
    <definedName name="Versão">#REF!</definedName>
    <definedName name="Vidro">#REF!</definedName>
    <definedName name="Vinc">#REF!</definedName>
    <definedName name="vinteum">#REF!</definedName>
    <definedName name="vinteumic">#REF!</definedName>
    <definedName name="vinteumpc">#REF!</definedName>
    <definedName name="vol_meta_ano_lata_total">#REF!</definedName>
    <definedName name="VolMeta">#REF!</definedName>
    <definedName name="VolReal">#REF!</definedName>
    <definedName name="VolRefilt">#REF!</definedName>
    <definedName name="Volta">#REF!</definedName>
    <definedName name="Volum" hidden="1">{"'171'!$A$1:$Z$50"}</definedName>
    <definedName name="Volume">#REF!</definedName>
    <definedName name="VolumeFiltrada">#REF!</definedName>
    <definedName name="VolumeLama">#REF!</definedName>
    <definedName name="VOLUMEN.NAC">#REF!,#REF!</definedName>
    <definedName name="volumen1">#REF!</definedName>
    <definedName name="VolumeParadaMix">#REF!</definedName>
    <definedName name="volumes">#REF!</definedName>
    <definedName name="Volumes.Produção">#REF!</definedName>
    <definedName name="VpoCapex">#REF!</definedName>
    <definedName name="vttgherth">#REF!</definedName>
    <definedName name="wacc">#REF!</definedName>
    <definedName name="was" hidden="1">{#N/A,#N/A,FALSE,"Aging Summary";#N/A,#N/A,FALSE,"Ratio Analysis";#N/A,#N/A,FALSE,"Test 120 Day Accts";#N/A,#N/A,FALSE,"Tickmarks"}</definedName>
    <definedName name="wer" hidden="1">{#N/A,#N/A,FALSE,"지침";#N/A,#N/A,FALSE,"환경분석";#N/A,#N/A,FALSE,"Sheet16"}</definedName>
    <definedName name="werftdsfgdfg" hidden="1">{"det (May)",#N/A,FALSE,"June";"sum (MAY YTD)",#N/A,FALSE,"June YTD"}</definedName>
    <definedName name="wgyerhy" hidden="1">{#N/A,#N/A,FALSE,"지침";#N/A,#N/A,FALSE,"환경분석";#N/A,#N/A,FALSE,"Sheet16"}</definedName>
    <definedName name="Width">4</definedName>
    <definedName name="wqwd" hidden="1">{"'171'!$A$1:$Z$50"}</definedName>
    <definedName name="wrg.aug" hidden="1">{"det (May)",#N/A,FALSE,"June";"sum (MAY YTD)",#N/A,FALSE,"June YTD"}</definedName>
    <definedName name="wrn.2000Base." hidden="1">{"a_assump1",#N/A,FALSE,"BPlan 96-00 - Base";"a_assump2",#N/A,FALSE,"BPlan 96-00 - Base";"a_plus",#N/A,FALSE,"BPlan 96-00 - Base";"a_bs",#N/A,FALSE,"BPlan 96-00 - Base";"a_cf",#N/A,FALSE,"BPlan 96-00 - Base";"a_irrbase",#N/A,FALSE,"BPlan 96-00 - Base";"a_notes",#N/A,FALSE,"BPlan 96-00 - Base"}</definedName>
    <definedName name="wrn.97." hidden="1">{#N/A,#N/A,FALSE,"지침";#N/A,#N/A,FALSE,"환경분석";#N/A,#N/A,FALSE,"Sheet16"}</definedName>
    <definedName name="wrn.Aging._.and._.Trend._.Analysis." hidden="1">{#N/A,#N/A,FALSE,"Aging Summary";#N/A,#N/A,FALSE,"Ratio Analysis";#N/A,#N/A,FALSE,"Test 120 Day Accts";#N/A,#N/A,FALSE,"Tickmarks"}</definedName>
    <definedName name="wrn.aug" hidden="1">{"det (May)",#N/A,FALSE,"June";"sum (MAY YTD)",#N/A,FALSE,"June YTD"}</definedName>
    <definedName name="wrn.augyt" hidden="1">{"det (May)",#N/A,FALSE,"June";"sum (MAY YTD)",#N/A,FALSE,"June YTD"}</definedName>
    <definedName name="wrn.augYTD" hidden="1">{"det (May)",#N/A,FALSE,"June";"sum (MAY YTD)",#N/A,FALSE,"June YTD"}</definedName>
    <definedName name="wrn.augYTDx" hidden="1">{"det (May)",#N/A,FALSE,"June";"sum (MAY YTD)",#N/A,FALSE,"June YTD"}</definedName>
    <definedName name="wrn.augytx" hidden="1">{"det (May)",#N/A,FALSE,"June";"sum (MAY YTD)",#N/A,FALSE,"June YTD"}</definedName>
    <definedName name="wrn.BALANCE._.PARA._.LUIZ._.CLAUDIO." hidden="1">{#N/A,#N/A,FALSE,"Hoja1";#N/A,#N/A,FALSE,"Hoja2"}</definedName>
    <definedName name="wrn.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CAPITAL._.TODO." hidden="1">{"CAP VOL",#N/A,FALSE,"CAPITAL";"CAP VAR",#N/A,FALSE,"CAPITAL";"CAP FIJ",#N/A,FALSE,"CAPITAL";"CAP CONS",#N/A,FALSE,"CAPITAL";"CAP DATA",#N/A,FALSE,"CAPITAL"}</definedName>
    <definedName name="wrn.CON_DESCUENTO." hidden="1">{#N/A,"Carabeer",FALSE,"Dscto.";#N/A,"Disbracentro",FALSE,"Dscto.";#N/A,"Río Beer",FALSE,"Dscto.";#N/A,"Andes",FALSE,"Dscto."}</definedName>
    <definedName name="wrn.DIRETRIZ." hidden="1">{#N/A,#N/A,FALSE,"ROTINA";#N/A,#N/A,FALSE,"ITENS";#N/A,#N/A,FALSE,"ACOMP"}</definedName>
    <definedName name="wrn.IMPRESION." hidden="1">{#N/A,#N/A,FALSE,"Hoja1";#N/A,#N/A,FALSE,"Hoja2"}</definedName>
    <definedName name="wrn.June." hidden="1">{"det (May)",#N/A,FALSE,"June";"sum (MAY YTD)",#N/A,FALSE,"June YTD"}</definedName>
    <definedName name="wrn.MARG." hidden="1">{"Cons_Occ_Lar",#N/A,FALSE,"márgenes";"Cen_met",#N/A,FALSE,"márgenes";"Ori_pl",#N/A,FALSE,"márgenes"}</definedName>
    <definedName name="wrn.ptp." hidden="1">{#N/A,#N/A,FALSE,"RELATÓRIO";#N/A,#N/A,FALSE,"RELATÓRIO"}</definedName>
    <definedName name="wrn.REAL." hidden="1">{"Real",#N/A,FALSE,"CONSOLIDADO";"Real",#N/A,FALSE,"OCCIDENTE";"Real",#N/A,FALSE,"LARA";"Real",#N/A,FALSE,"CENTRO";"Real",#N/A,FALSE,"METROPOLITANA";"Real",#N/A,FALSE,"ORIENTE";"Real",#N/A,FALSE,"Pto.libre"}</definedName>
    <definedName name="wrn.Reporte._.1." hidden="1">{#N/A,#N/A,FALSE,"PRECIO FULL";#N/A,#N/A,FALSE,"LARA";#N/A,#N/A,FALSE,"CARACAS";#N/A,#N/A,FALSE,"DISBRACENTRO";#N/A,#N/A,FALSE,"ANDES";#N/A,#N/A,FALSE,"MAR CARIBE";#N/A,#N/A,FALSE,"RIO BEER";#N/A,#N/A,FALSE,"DISBRAH"}</definedName>
    <definedName name="wrn.RESUMEN." hidden="1">{"RESUMEN",#N/A,FALSE,"RESUMEN";"RESUMEN_MARG",#N/A,FALSE,"RESUMEN"}</definedName>
    <definedName name="wrn.RGD_BG_FC." hidden="1">{#N/A,#N/A,FALSE,"RGD$";#N/A,#N/A,FALSE,"BG$";#N/A,#N/A,FALSE,"FC$"}</definedName>
    <definedName name="wrn.STOCK." hidden="1">{#N/A,#N/A,FALSE,"CONTEO";#N/A,#N/A,FALSE,"INSUMOS";#N/A,#N/A,FALSE,"STOCK";#N/A,#N/A,FALSE,"MOVIMIENTOS";#N/A,#N/A,FALSE,"Mov.Ins.L.L.";#N/A,#N/A,FALSE,"Conteo1";#N/A,#N/A,FALSE,"Conteo2";#N/A,#N/A,FALSE,"Promo ";#N/A,#N/A,FALSE,"Conteo Insumos"}</definedName>
    <definedName name="wrn.Tabla._.PL." hidden="1">{#N/A,#N/A,FALSE,"P.L.Full";#N/A,#N/A,FALSE,"P.L.Desc."}</definedName>
    <definedName name="wrn.TEND." hidden="1">{"tend1",#N/A,FALSE,"CONSOLIDADO";"tend2",#N/A,FALSE,"CONSOLIDADO";"tend3",#N/A,FALSE,"CONSOLIDADO";"tend1",#N/A,FALSE,"OCCIDENTE";"tend2",#N/A,FALSE,"OCCIDENTE";"tend3",#N/A,FALSE,"OCCIDENTE";"tend1",#N/A,FALSE,"LARA";"tend2",#N/A,FALSE,"LARA";"tend3",#N/A,FALSE,"LARA";"tend1",#N/A,FALSE,"CENTRO";"tend2",#N/A,FALSE,"CENTRO";"tend3",#N/A,FALSE,"CENTRO";"tend1",#N/A,FALSE,"METROPOLITANA";"tend2",#N/A,FALSE,"METROPOLITANA";"tend3",#N/A,FALSE,"METROPOLITANA";"tend1",#N/A,FALSE,"ORIENTE";"tend2",#N/A,FALSE,"ORIENTE";"tend3",#N/A,FALSE,"ORIENTE";"tend1",#N/A,FALSE,"Pto.libre";"tend2",#N/A,FALSE,"Pto.libre";"tend3",#N/A,FALSE,"Pto.libre"}</definedName>
    <definedName name="wrn.Todas._.las._.tablas." hidden="1">{#N/A,#N/A,FALSE,"Resumen";#N/A,#N/A,FALSE,"Full";#N/A,"Carabeer",FALSE,"Dscto.";#N/A,"Disbracentro",FALSE,"Dscto.";#N/A,"Andes",FALSE,"Dscto.";#N/A,"Mar Caribe",FALSE,"Dscto.";#N/A,"Río Beer",FALSE,"Dscto.";#N/A,#N/A,FALSE,"P.L.Full";#N/A,#N/A,FALSE,"P.L.Desc."}</definedName>
    <definedName name="wrn1.aug" hidden="1">{"det (May)",#N/A,FALSE,"June";"sum (MAY YTD)",#N/A,FALSE,"June YTD"}</definedName>
    <definedName name="wrn1.augtyd" hidden="1">{"det (May)",#N/A,FALSE,"June";"sum (MAY YTD)",#N/A,FALSE,"June YTD"}</definedName>
    <definedName name="wrn1.augyt" hidden="1">{"det (May)",#N/A,FALSE,"June";"sum (MAY YTD)",#N/A,FALSE,"June YTD"}</definedName>
    <definedName name="wrn1.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1.june" hidden="1">{"det (May)",#N/A,FALSE,"June";"sum (MAY YTD)",#N/A,FALSE,"June YTD"}</definedName>
    <definedName name="wrn2.brol" hidden="1">{"04-12brpr",#N/A,FALSE,"Total jan-dec";"05brpr",#N/A,FALSE,"Total jan-dec";"07brpr",#N/A,FALSE,"Total jan-dec";"01-12absdet",#N/A,FALSE,"Total jan-dec";"01-12abs",#N/A,FALSE,"Total jan-dec";"04-12abs",#N/A,FALSE,"Total jan-dec";"04-12absdet",#N/A,FALSE,"Total jan-dec";"01-12hl",#N/A,FALSE,"Total jan-dec";"04-12HL",#N/A,FALSE,"Total jan-dec"}</definedName>
    <definedName name="wrn2.june" hidden="1">{"det (May)",#N/A,FALSE,"June";"sum (MAY YTD)",#N/A,FALSE,"June YTD"}</definedName>
    <definedName name="ww">#REF!</definedName>
    <definedName name="x">#REF!</definedName>
    <definedName name="X1_1_Lista">#REF!</definedName>
    <definedName name="XaropeBrix">#REF!</definedName>
    <definedName name="XaropeUsado">#REF!</definedName>
    <definedName name="XaropeVolume">#REF!</definedName>
    <definedName name="xieir" hidden="1">{"04-12brpr",#N/A,FALSE,"Total jan-dec";"05brpr",#N/A,FALSE,"Total jan-dec";"07brpr",#N/A,FALSE,"Total jan-dec";"01-12absdet",#N/A,FALSE,"Total jan-dec";"01-12abs",#N/A,FALSE,"Total jan-dec";"04-12abs",#N/A,FALSE,"Total jan-dec";"04-12absdet",#N/A,FALSE,"Total jan-dec";"01-12hl",#N/A,FALSE,"Total jan-dec";"04-12HL",#N/A,FALSE,"Total jan-dec"}</definedName>
    <definedName name="xir" hidden="1">{"det (May)",#N/A,FALSE,"June";"sum (MAY YTD)",#N/A,FALSE,"June YTD"}</definedName>
    <definedName name="xkdirhj" hidden="1">{"det (May)",#N/A,FALSE,"June";"sum (MAY YTD)",#N/A,FALSE,"June YTD"}</definedName>
    <definedName name="xkei0ori" hidden="1">{"04-12brpr",#N/A,FALSE,"Total jan-dec";"05brpr",#N/A,FALSE,"Total jan-dec";"07brpr",#N/A,FALSE,"Total jan-dec";"01-12absdet",#N/A,FALSE,"Total jan-dec";"01-12abs",#N/A,FALSE,"Total jan-dec";"04-12abs",#N/A,FALSE,"Total jan-dec";"04-12absdet",#N/A,FALSE,"Total jan-dec";"01-12hl",#N/A,FALSE,"Total jan-dec";"04-12HL",#N/A,FALSE,"Total jan-dec"}</definedName>
    <definedName name="xls">#REF!</definedName>
    <definedName name="xnx">#REF!</definedName>
    <definedName name="xx">#REF!</definedName>
    <definedName name="xxx">#REF!</definedName>
    <definedName name="xxxx" hidden="1">{"det (May)",#N/A,FALSE,"June";"sum (MAY YTD)",#N/A,FALSE,"June YTD"}</definedName>
    <definedName name="xxxxxxxxx">#REF!</definedName>
    <definedName name="year">#REF!</definedName>
    <definedName name="yyy" hidden="1">{#N/A,#N/A,FALSE,"지침";#N/A,#N/A,FALSE,"환경분석";#N/A,#N/A,FALSE,"Sheet16"}</definedName>
    <definedName name="Z_210DF800_4D59_11D6_9DF9_0004AC9599ED_.wvu.Cols" hidden="1">#REF!</definedName>
    <definedName name="Z_3DBF11C1_AF68_11D6_A998_000629AADC70_.wvu.FilterData" hidden="1">#REF!</definedName>
    <definedName name="Z_44931E07_568C_11D5_BDEA_0004AC32B916_.wvu.Cols" hidden="1">#REF!</definedName>
    <definedName name="Z_89B24FFA_B8EE_11D6_9DF9_0004AC9599ED_.wvu.PrintArea" hidden="1">#REF!</definedName>
    <definedName name="Z_8BA4715C_EC6D_472D_8E7D_6B55C8A2D072_.wvu.Rows" hidden="1">#REF!,#REF!</definedName>
    <definedName name="Z_AF7625A3_E279_490C_86E2_6D0723D57A1E_.wvu.FilterData" hidden="1">#REF!</definedName>
    <definedName name="Z_BDB4B167_E3AA_11D7_8D7A_00B0D08F20DC_.wvu.PrintArea" hidden="1">#REF!</definedName>
    <definedName name="Z_E24C1EE5_98CF_11D6_A72B_08005AA614B9_.wvu.PrintArea" hidden="1">#REF!</definedName>
    <definedName name="Z_EF7ECF05_99AF_11D6_8A55_0004AC55CD8B_.wvu.PrintArea" hidden="1">#REF!</definedName>
    <definedName name="Z_F1EAFE80_1ADA_11D5_A65B_000629AADB3E_.wvu.Cols" hidden="1">#REF!</definedName>
    <definedName name="zeljka" hidden="1">{"det (May)",#N/A,FALSE,"June";"sum (MAY YTD)",#N/A,FALSE,"June YTD"}</definedName>
    <definedName name="zeljka1" hidden="1">{"det (May)",#N/A,FALSE,"June";"sum (MAY YTD)",#N/A,FALSE,"June YTD"}</definedName>
    <definedName name="zeljka2" hidden="1">{"04-12brpr",#N/A,FALSE,"Total jan-dec";"05brpr",#N/A,FALSE,"Total jan-dec";"07brpr",#N/A,FALSE,"Total jan-dec";"01-12absdet",#N/A,FALSE,"Total jan-dec";"01-12abs",#N/A,FALSE,"Total jan-dec";"04-12abs",#N/A,FALSE,"Total jan-dec";"04-12absdet",#N/A,FALSE,"Total jan-dec";"01-12hl",#N/A,FALSE,"Total jan-dec";"04-12HL",#N/A,FALSE,"Total jan-dec"}</definedName>
    <definedName name="zeljka3" hidden="1">{"det (May)",#N/A,FALSE,"June";"sum (MAY YTD)",#N/A,FALSE,"June YTD"}</definedName>
    <definedName name="zvzx">#REF!</definedName>
    <definedName name="zxcbvxzb">#REF!</definedName>
    <definedName name="ZXZZ">#REF!</definedName>
    <definedName name="ZZ">#REF!</definedName>
    <definedName name="ZZZ">#REF!</definedName>
    <definedName name="zzzzzzzzzzzz">#REF!</definedName>
    <definedName name="ㄱㄱㄱㄱ" hidden="1">{#N/A,#N/A,FALSE,"지침";#N/A,#N/A,FALSE,"환경분석";#N/A,#N/A,FALSE,"Sheet16"}</definedName>
    <definedName name="가나" hidden="1">{#N/A,#N/A,FALSE,"지침";#N/A,#N/A,FALSE,"환경분석";#N/A,#N/A,FALSE,"Sheet16"}</definedName>
    <definedName name="경제성" hidden="1">{#N/A,#N/A,FALSE,"지침";#N/A,#N/A,FALSE,"환경분석";#N/A,#N/A,FALSE,"Sheet16"}</definedName>
    <definedName name="고" hidden="1">{#N/A,#N/A,FALSE,"지침";#N/A,#N/A,FALSE,"환경분석";#N/A,#N/A,FALSE,"Sheet16"}</definedName>
    <definedName name="광" hidden="1">{#N/A,#N/A,FALSE,"지침";#N/A,#N/A,FALSE,"환경분석";#N/A,#N/A,FALSE,"Sheet16"}</definedName>
    <definedName name="김재현" hidden="1">{#N/A,#N/A,FALSE,"지침";#N/A,#N/A,FALSE,"환경분석";#N/A,#N/A,FALSE,"Sheet16"}</definedName>
    <definedName name="ㄴㅇㄹ호" hidden="1">{#N/A,#N/A,FALSE,"지침";#N/A,#N/A,FALSE,"환경분석";#N/A,#N/A,FALSE,"Sheet16"}</definedName>
    <definedName name="도면" hidden="1">#REF!</definedName>
    <definedName name="ㅀ효ㅇㄱ쇼셔ㅓ쇼ㅓ" hidden="1">{#N/A,#N/A,FALSE,"지침";#N/A,#N/A,FALSE,"환경분석";#N/A,#N/A,FALSE,"Sheet16"}</definedName>
    <definedName name="ㅁ" hidden="1">{#N/A,#N/A,FALSE,"지침";#N/A,#N/A,FALSE,"환경분석";#N/A,#N/A,FALSE,"Sheet16"}</definedName>
    <definedName name="ㅁㅁ" hidden="1">{"det (May)",#N/A,FALSE,"June";"sum (MAY YTD)",#N/A,FALSE,"June YTD"}</definedName>
    <definedName name="ㅁㅁㅁ" hidden="1">{#N/A,#N/A,FALSE,"지침";#N/A,#N/A,FALSE,"환경분석";#N/A,#N/A,FALSE,"Sheet16"}</definedName>
    <definedName name="비상l" hidden="1">{#N/A,#N/A,FALSE,"지침";#N/A,#N/A,FALSE,"환경분석";#N/A,#N/A,FALSE,"Sheet16"}</definedName>
    <definedName name="사" hidden="1">{#N/A,#N/A,FALSE,"지침";#N/A,#N/A,FALSE,"환경분석";#N/A,#N/A,FALSE,"Sheet16"}</definedName>
    <definedName name="사1" hidden="1">{#N/A,#N/A,FALSE,"지침";#N/A,#N/A,FALSE,"환경분석";#N/A,#N/A,FALSE,"Sheet16"}</definedName>
    <definedName name="생2" hidden="1">{#N/A,#N/A,FALSE,"지침";#N/A,#N/A,FALSE,"환경분석";#N/A,#N/A,FALSE,"Sheet16"}</definedName>
    <definedName name="ㅇ" hidden="1">{#N/A,#N/A,FALSE,"지침";#N/A,#N/A,FALSE,"환경분석";#N/A,#N/A,FALSE,"Sheet16"}</definedName>
    <definedName name="ㅇㅇㅇㅇㅇ" hidden="1">{#N/A,#N/A,FALSE,"지침";#N/A,#N/A,FALSE,"환경분석";#N/A,#N/A,FALSE,"Sheet16"}</definedName>
    <definedName name="양식" hidden="1">{#N/A,#N/A,FALSE,"지침";#N/A,#N/A,FALSE,"환경분석";#N/A,#N/A,FALSE,"Sheet16"}</definedName>
    <definedName name="인쇄" hidden="1">{#N/A,#N/A,FALSE,"지침";#N/A,#N/A,FALSE,"환경분석";#N/A,#N/A,FALSE,"Sheet16"}</definedName>
    <definedName name="인쇄BU" hidden="1">{#N/A,#N/A,FALSE,"지침";#N/A,#N/A,FALSE,"환경분석";#N/A,#N/A,FALSE,"Sheet16"}</definedName>
    <definedName name="ㅈㅈㅈ" hidden="1">{#N/A,#N/A,FALSE,"지침";#N/A,#N/A,FALSE,"환경분석";#N/A,#N/A,FALSE,"Sheet16"}</definedName>
    <definedName name="전략부품" hidden="1">{#N/A,#N/A,FALSE,"지침";#N/A,#N/A,FALSE,"환경분석";#N/A,#N/A,FALSE,"Sheet16"}</definedName>
    <definedName name="제품I067606" hidden="1">{#N/A,#N/A,FALSE,"지침";#N/A,#N/A,FALSE,"환경분석";#N/A,#N/A,FALSE,"Sheet16"}</definedName>
    <definedName name="주" hidden="1">{#N/A,#N/A,FALSE,"지침";#N/A,#N/A,FALSE,"환경분석";#N/A,#N/A,FALSE,"Sheet16"}</definedName>
    <definedName name="청원공장1" hidden="1">{#N/A,#N/A,FALSE,"지침";#N/A,#N/A,FALSE,"환경분석";#N/A,#N/A,FALSE,"Sheet16"}</definedName>
    <definedName name="ㅏㅓ" hidden="1">{#N/A,#N/A,FALSE,"지침";#N/A,#N/A,FALSE,"환경분석";#N/A,#N/A,FALSE,"Sheet16"}</definedName>
    <definedName name="ㅐㅐㅐ" hidden="1">{#N/A,#N/A,FALSE,"지침";#N/A,#N/A,FALSE,"환경분석";#N/A,#N/A,FALSE,"Sheet16"}</definedName>
    <definedName name="ㅓㅗㅎ헛" hidden="1">{#N/A,#N/A,FALSE,"지침";#N/A,#N/A,FALSE,"환경분석";#N/A,#N/A,FALSE,"Sheet16"}</definedName>
    <definedName name="ㅔ" hidden="1">{#N/A,#N/A,FALSE,"지침";#N/A,#N/A,FALSE,"환경분석";#N/A,#N/A,FALSE,"Sheet16"}</definedName>
    <definedName name="ㅠㅠㅠ" hidden="1">{#N/A,#N/A,FALSE,"지침";#N/A,#N/A,FALSE,"환경분석";#N/A,#N/A,FALSE,"Sheet16"}</definedName>
    <definedName name="ㅡㅡㅡ" hidden="1">{#N/A,#N/A,FALSE,"지침";#N/A,#N/A,FALSE,"환경분석";#N/A,#N/A,FALSE,"Sheet16"}</definedName>
  </definedNames>
  <calcPr calcId="191028"/>
  <pivotCaches>
    <pivotCache cacheId="20" r:id="rId12"/>
    <pivotCache cacheId="28" r:id="rId13"/>
    <pivotCache cacheId="39"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85" i="42" l="1"/>
  <c r="P185" i="42"/>
  <c r="R184" i="42"/>
  <c r="P184" i="42"/>
  <c r="R183" i="42"/>
  <c r="P183" i="42"/>
  <c r="R182" i="42"/>
  <c r="P182" i="42"/>
  <c r="R181" i="42"/>
  <c r="P181" i="42"/>
  <c r="R180" i="42"/>
  <c r="P180" i="42"/>
  <c r="R179" i="42"/>
  <c r="P179" i="42"/>
  <c r="R178" i="42"/>
  <c r="P178" i="42"/>
  <c r="R177" i="42"/>
  <c r="P177" i="42"/>
  <c r="R176" i="42"/>
  <c r="P176" i="42"/>
  <c r="R175" i="42"/>
  <c r="P175" i="42"/>
  <c r="R174" i="42"/>
  <c r="P174" i="42"/>
  <c r="R173" i="42"/>
  <c r="P173" i="42"/>
  <c r="R172" i="42"/>
  <c r="P172" i="42"/>
  <c r="R171" i="42"/>
  <c r="P171" i="42"/>
  <c r="R170" i="42"/>
  <c r="P170" i="42"/>
  <c r="R169" i="42"/>
  <c r="P169" i="42"/>
  <c r="R168" i="42"/>
  <c r="P168" i="42"/>
  <c r="R167" i="42"/>
  <c r="P167" i="42"/>
  <c r="R166" i="42"/>
  <c r="P166" i="42"/>
  <c r="R165" i="42"/>
  <c r="P165" i="42"/>
  <c r="R164" i="42"/>
  <c r="P164" i="42"/>
  <c r="O164" i="42"/>
  <c r="S164" i="42" s="1"/>
  <c r="R163" i="42"/>
  <c r="P163" i="42"/>
  <c r="R162" i="42"/>
  <c r="P162" i="42"/>
  <c r="R161" i="42"/>
  <c r="P161" i="42"/>
  <c r="R160" i="42"/>
  <c r="P160" i="42"/>
  <c r="R159" i="42"/>
  <c r="P159" i="42"/>
  <c r="R158" i="42"/>
  <c r="P158" i="42"/>
  <c r="R157" i="42"/>
  <c r="P157" i="42"/>
  <c r="R156" i="42"/>
  <c r="P156" i="42"/>
  <c r="R155" i="42"/>
  <c r="P155" i="42"/>
  <c r="R154" i="42"/>
  <c r="P154" i="42"/>
  <c r="R153" i="42"/>
  <c r="P153" i="42"/>
  <c r="R152" i="42"/>
  <c r="P152" i="42"/>
  <c r="R151" i="42"/>
  <c r="P151" i="42"/>
  <c r="R150" i="42"/>
  <c r="P150" i="42"/>
  <c r="R149" i="42"/>
  <c r="P149" i="42"/>
  <c r="R148" i="42"/>
  <c r="P148" i="42"/>
  <c r="R147" i="42"/>
  <c r="P147" i="42"/>
  <c r="R146" i="42"/>
  <c r="P146" i="42"/>
  <c r="R145" i="42"/>
  <c r="P145" i="42"/>
  <c r="R144" i="42"/>
  <c r="P144" i="42"/>
  <c r="R143" i="42"/>
  <c r="P143" i="42"/>
  <c r="R142" i="42"/>
  <c r="P142" i="42"/>
  <c r="R141" i="42"/>
  <c r="P141" i="42"/>
  <c r="R140" i="42"/>
  <c r="P140" i="42"/>
  <c r="R139" i="42"/>
  <c r="P139" i="42"/>
  <c r="R138" i="42"/>
  <c r="P138" i="42"/>
  <c r="R137" i="42"/>
  <c r="P137" i="42"/>
  <c r="R136" i="42"/>
  <c r="P136" i="42"/>
  <c r="R135" i="42"/>
  <c r="P135" i="42"/>
  <c r="R134" i="42"/>
  <c r="P134" i="42"/>
  <c r="R133" i="42"/>
  <c r="P133" i="42"/>
  <c r="R132" i="42"/>
  <c r="P132" i="42"/>
  <c r="R131" i="42"/>
  <c r="P131" i="42"/>
  <c r="R130" i="42"/>
  <c r="P130" i="42"/>
  <c r="R129" i="42"/>
  <c r="P129" i="42"/>
  <c r="R128" i="42"/>
  <c r="P128" i="42"/>
  <c r="R127" i="42"/>
  <c r="P127" i="42"/>
  <c r="R126" i="42"/>
  <c r="P126" i="42"/>
  <c r="R125" i="42"/>
  <c r="P125" i="42"/>
  <c r="R124" i="42"/>
  <c r="P124" i="42"/>
  <c r="R123" i="42"/>
  <c r="P123" i="42"/>
  <c r="R122" i="42"/>
  <c r="P122" i="42"/>
  <c r="R121" i="42"/>
  <c r="P121" i="42"/>
  <c r="R120" i="42"/>
  <c r="P120" i="42"/>
  <c r="R119" i="42"/>
  <c r="P119" i="42"/>
  <c r="R118" i="42"/>
  <c r="P118" i="42"/>
  <c r="R117" i="42"/>
  <c r="P117" i="42"/>
  <c r="R116" i="42"/>
  <c r="P116" i="42"/>
  <c r="R115" i="42"/>
  <c r="P115" i="42"/>
  <c r="R114" i="42"/>
  <c r="P114" i="42"/>
  <c r="R113" i="42"/>
  <c r="P113" i="42"/>
  <c r="R112" i="42"/>
  <c r="P112" i="42"/>
  <c r="R111" i="42"/>
  <c r="P111" i="42"/>
  <c r="R110" i="42"/>
  <c r="P110" i="42"/>
  <c r="R109" i="42"/>
  <c r="P109" i="42"/>
  <c r="R108" i="42"/>
  <c r="P108" i="42"/>
  <c r="R107" i="42"/>
  <c r="P107" i="42"/>
  <c r="R106" i="42"/>
  <c r="P106" i="42"/>
  <c r="R105" i="42"/>
  <c r="P105" i="42"/>
  <c r="R104" i="42"/>
  <c r="P104" i="42"/>
  <c r="R103" i="42"/>
  <c r="P103" i="42"/>
  <c r="R102" i="42"/>
  <c r="P102" i="42"/>
  <c r="R101" i="42"/>
  <c r="P101" i="42"/>
  <c r="R100" i="42"/>
  <c r="P100" i="42"/>
  <c r="R99" i="42"/>
  <c r="P99" i="42"/>
  <c r="R98" i="42"/>
  <c r="P98" i="42"/>
  <c r="R97" i="42"/>
  <c r="P97" i="42"/>
  <c r="R96" i="42"/>
  <c r="P96" i="42"/>
  <c r="R95" i="42"/>
  <c r="P95" i="42"/>
  <c r="R94" i="42"/>
  <c r="P94" i="42"/>
  <c r="R93" i="42"/>
  <c r="P93" i="42"/>
  <c r="R92" i="42"/>
  <c r="P92" i="42"/>
  <c r="R91" i="42"/>
  <c r="P91" i="42"/>
  <c r="R90" i="42"/>
  <c r="P90" i="42"/>
  <c r="R89" i="42"/>
  <c r="P89" i="42"/>
  <c r="R88" i="42"/>
  <c r="P88" i="42"/>
  <c r="R87" i="42"/>
  <c r="P87" i="42"/>
  <c r="R86" i="42"/>
  <c r="P86" i="42"/>
  <c r="R85" i="42"/>
  <c r="P85" i="42"/>
  <c r="R84" i="42"/>
  <c r="P84" i="42"/>
  <c r="R83" i="42"/>
  <c r="P83" i="42"/>
  <c r="R82" i="42"/>
  <c r="P82" i="42"/>
  <c r="R81" i="42"/>
  <c r="P81" i="42"/>
  <c r="R80" i="42"/>
  <c r="P80" i="42"/>
  <c r="R79" i="42"/>
  <c r="P79" i="42"/>
  <c r="R78" i="42"/>
  <c r="P78" i="42"/>
  <c r="R77" i="42"/>
  <c r="P77" i="42"/>
  <c r="R76" i="42"/>
  <c r="P76" i="42"/>
  <c r="R75" i="42"/>
  <c r="P75" i="42"/>
  <c r="R74" i="42"/>
  <c r="P74" i="42"/>
  <c r="R73" i="42"/>
  <c r="P73" i="42"/>
  <c r="R72" i="42"/>
  <c r="P72" i="42"/>
  <c r="R71" i="42"/>
  <c r="P71" i="42"/>
  <c r="R70" i="42"/>
  <c r="P70" i="42"/>
  <c r="R69" i="42"/>
  <c r="P69" i="42"/>
  <c r="R68" i="42"/>
  <c r="P68" i="42"/>
  <c r="R67" i="42"/>
  <c r="P67" i="42"/>
  <c r="R66" i="42"/>
  <c r="P66" i="42"/>
  <c r="R65" i="42"/>
  <c r="P65" i="42"/>
  <c r="R64" i="42"/>
  <c r="P64" i="42"/>
  <c r="R63" i="42"/>
  <c r="P63" i="42"/>
  <c r="R62" i="42"/>
  <c r="P62" i="42"/>
  <c r="R61" i="42"/>
  <c r="P61" i="42"/>
  <c r="R60" i="42"/>
  <c r="P60" i="42"/>
  <c r="R59" i="42"/>
  <c r="P59" i="42"/>
  <c r="R58" i="42"/>
  <c r="P58" i="42"/>
  <c r="R57" i="42"/>
  <c r="P57" i="42"/>
  <c r="R56" i="42"/>
  <c r="P56" i="42"/>
  <c r="R55" i="42"/>
  <c r="P55" i="42"/>
  <c r="R54" i="42"/>
  <c r="P54" i="42"/>
  <c r="R53" i="42"/>
  <c r="P53" i="42"/>
  <c r="R52" i="42"/>
  <c r="P52" i="42"/>
  <c r="R51" i="42"/>
  <c r="P51" i="42"/>
  <c r="R50" i="42"/>
  <c r="P50" i="42"/>
  <c r="R49" i="42"/>
  <c r="P49" i="42"/>
  <c r="R48" i="42"/>
  <c r="P48" i="42"/>
  <c r="R47" i="42"/>
  <c r="P47" i="42"/>
  <c r="R46" i="42"/>
  <c r="P46" i="42"/>
  <c r="R45" i="42"/>
  <c r="P45" i="42"/>
  <c r="R44" i="42"/>
  <c r="P44" i="42"/>
  <c r="R43" i="42"/>
  <c r="P43" i="42"/>
  <c r="R42" i="42"/>
  <c r="P42" i="42"/>
  <c r="R41" i="42"/>
  <c r="P41" i="42"/>
  <c r="R40" i="42"/>
  <c r="P40" i="42"/>
  <c r="R39" i="42"/>
  <c r="P39" i="42"/>
  <c r="R38" i="42"/>
  <c r="P38" i="42"/>
  <c r="R37" i="42"/>
  <c r="P37" i="42"/>
  <c r="R36" i="42"/>
  <c r="P36" i="42"/>
  <c r="R35" i="42"/>
  <c r="P35" i="42"/>
  <c r="R34" i="42"/>
  <c r="P34" i="42"/>
  <c r="R33" i="42"/>
  <c r="P33" i="42"/>
  <c r="R32" i="42"/>
  <c r="P32" i="42"/>
  <c r="R31" i="42"/>
  <c r="P31" i="42"/>
  <c r="R30" i="42"/>
  <c r="P30" i="42"/>
  <c r="R29" i="42"/>
  <c r="P29" i="42"/>
  <c r="R28" i="42"/>
  <c r="P28" i="42"/>
  <c r="R27" i="42"/>
  <c r="P27" i="42"/>
  <c r="R26" i="42"/>
  <c r="P26" i="42"/>
  <c r="R25" i="42"/>
  <c r="P25" i="42"/>
  <c r="V24" i="42"/>
  <c r="U24" i="42"/>
  <c r="V23" i="42"/>
  <c r="U23" i="42"/>
  <c r="V22" i="42"/>
  <c r="U22" i="42"/>
  <c r="V21" i="42"/>
  <c r="U21" i="42"/>
  <c r="V20" i="42"/>
  <c r="U20" i="42"/>
  <c r="V19" i="42"/>
  <c r="U19" i="42"/>
  <c r="V18" i="42"/>
  <c r="U18" i="42"/>
  <c r="V17" i="42"/>
  <c r="U17" i="42"/>
  <c r="V16" i="42"/>
  <c r="U16" i="42"/>
  <c r="V15" i="42"/>
  <c r="U15" i="42"/>
  <c r="V14" i="42"/>
  <c r="U14" i="42"/>
  <c r="V13" i="42"/>
  <c r="U13" i="42"/>
  <c r="V12" i="42"/>
  <c r="U12" i="42"/>
  <c r="V11" i="42"/>
  <c r="U11" i="42"/>
  <c r="V10" i="42"/>
  <c r="U10" i="42"/>
  <c r="V9" i="42"/>
  <c r="U9" i="42"/>
  <c r="V8" i="42"/>
  <c r="U8" i="42"/>
  <c r="V7" i="42"/>
  <c r="U7" i="42"/>
  <c r="V6" i="42"/>
  <c r="U6" i="42"/>
  <c r="V5" i="42"/>
  <c r="U5" i="42"/>
  <c r="V4" i="42"/>
  <c r="U4" i="42"/>
  <c r="V3" i="42"/>
  <c r="U3" i="42"/>
  <c r="U2" i="42"/>
  <c r="V2" i="42" s="1"/>
  <c r="E63" i="19"/>
  <c r="AO24" i="41" l="1"/>
  <c r="AN24" i="41"/>
  <c r="AM24" i="41"/>
  <c r="AL24" i="41"/>
  <c r="AK24" i="41"/>
  <c r="AH24" i="41"/>
  <c r="AF24" i="41"/>
  <c r="AE24" i="41"/>
  <c r="AD24" i="41"/>
  <c r="AC24" i="41"/>
  <c r="AG24" i="41" s="1"/>
  <c r="AA24" i="41"/>
  <c r="Y24" i="41"/>
  <c r="X24" i="41"/>
  <c r="W24" i="41"/>
  <c r="V24" i="41"/>
  <c r="AO23" i="41"/>
  <c r="AN23" i="41"/>
  <c r="AM23" i="41"/>
  <c r="AL23" i="41"/>
  <c r="AK23" i="41"/>
  <c r="AH23" i="41"/>
  <c r="AF23" i="41"/>
  <c r="AE23" i="41"/>
  <c r="AD23" i="41"/>
  <c r="AC23" i="41"/>
  <c r="AG23" i="41" s="1"/>
  <c r="AA23" i="41"/>
  <c r="Y23" i="41"/>
  <c r="X23" i="41"/>
  <c r="W23" i="41"/>
  <c r="V23" i="41"/>
  <c r="AO22" i="41"/>
  <c r="AN22" i="41"/>
  <c r="AM22" i="41"/>
  <c r="AL22" i="41"/>
  <c r="AK22" i="41"/>
  <c r="AH22" i="41"/>
  <c r="AF22" i="41"/>
  <c r="AE22" i="41"/>
  <c r="AD22" i="41"/>
  <c r="AC22" i="41"/>
  <c r="AG22" i="41" s="1"/>
  <c r="AA22" i="41"/>
  <c r="Y22" i="41"/>
  <c r="X22" i="41"/>
  <c r="W22" i="41"/>
  <c r="V22" i="41"/>
  <c r="AO21" i="41"/>
  <c r="AN21" i="41"/>
  <c r="AM21" i="41"/>
  <c r="AL21" i="41"/>
  <c r="AK21" i="41"/>
  <c r="AH21" i="41"/>
  <c r="AF21" i="41"/>
  <c r="AE21" i="41"/>
  <c r="AD21" i="41"/>
  <c r="AC21" i="41"/>
  <c r="AG21" i="41" s="1"/>
  <c r="AA21" i="41"/>
  <c r="Y21" i="41"/>
  <c r="X21" i="41"/>
  <c r="W21" i="41"/>
  <c r="V21" i="41"/>
  <c r="AO20" i="41"/>
  <c r="AN20" i="41"/>
  <c r="AM20" i="41"/>
  <c r="AL20" i="41"/>
  <c r="AK20" i="41"/>
  <c r="AH20" i="41"/>
  <c r="AF20" i="41"/>
  <c r="AE20" i="41"/>
  <c r="AD20" i="41"/>
  <c r="AC20" i="41"/>
  <c r="AG20" i="41" s="1"/>
  <c r="AA20" i="41"/>
  <c r="Y20" i="41"/>
  <c r="X20" i="41"/>
  <c r="W20" i="41"/>
  <c r="AB20" i="41" s="1"/>
  <c r="V20" i="41"/>
  <c r="AO19" i="41"/>
  <c r="AN19" i="41"/>
  <c r="AM19" i="41"/>
  <c r="AL19" i="41"/>
  <c r="AK19" i="41"/>
  <c r="AH19" i="41"/>
  <c r="AF19" i="41"/>
  <c r="AE19" i="41"/>
  <c r="AD19" i="41"/>
  <c r="AC19" i="41"/>
  <c r="AG19" i="41" s="1"/>
  <c r="AA19" i="41"/>
  <c r="Y19" i="41"/>
  <c r="X19" i="41"/>
  <c r="W19" i="41"/>
  <c r="V19" i="41"/>
  <c r="AO18" i="41"/>
  <c r="AN18" i="41"/>
  <c r="AM18" i="41"/>
  <c r="AL18" i="41"/>
  <c r="AK18" i="41"/>
  <c r="AH18" i="41"/>
  <c r="AF18" i="41"/>
  <c r="AE18" i="41"/>
  <c r="AD18" i="41"/>
  <c r="AC18" i="41"/>
  <c r="AG18" i="41" s="1"/>
  <c r="AA18" i="41"/>
  <c r="Y18" i="41"/>
  <c r="X18" i="41"/>
  <c r="W18" i="41"/>
  <c r="V18" i="41"/>
  <c r="AO17" i="41"/>
  <c r="AN17" i="41"/>
  <c r="AM17" i="41"/>
  <c r="AL17" i="41"/>
  <c r="AK17" i="41"/>
  <c r="AH17" i="41"/>
  <c r="AF17" i="41"/>
  <c r="AE17" i="41"/>
  <c r="AD17" i="41"/>
  <c r="AC17" i="41"/>
  <c r="AG17" i="41" s="1"/>
  <c r="AA17" i="41"/>
  <c r="Y17" i="41"/>
  <c r="X17" i="41"/>
  <c r="W17" i="41"/>
  <c r="V17" i="41"/>
  <c r="AO16" i="41"/>
  <c r="AN16" i="41"/>
  <c r="AM16" i="41"/>
  <c r="AL16" i="41"/>
  <c r="AK16" i="41"/>
  <c r="AH16" i="41"/>
  <c r="AF16" i="41"/>
  <c r="AE16" i="41"/>
  <c r="AD16" i="41"/>
  <c r="AC16" i="41"/>
  <c r="AG16" i="41" s="1"/>
  <c r="AA16" i="41"/>
  <c r="Y16" i="41"/>
  <c r="X16" i="41"/>
  <c r="W16" i="41"/>
  <c r="V16" i="41"/>
  <c r="AO15" i="41"/>
  <c r="AN15" i="41"/>
  <c r="AM15" i="41"/>
  <c r="AL15" i="41"/>
  <c r="AK15" i="41"/>
  <c r="AH15" i="41"/>
  <c r="AF15" i="41"/>
  <c r="AE15" i="41"/>
  <c r="AD15" i="41"/>
  <c r="AC15" i="41"/>
  <c r="AG15" i="41" s="1"/>
  <c r="AA15" i="41"/>
  <c r="Y15" i="41"/>
  <c r="X15" i="41"/>
  <c r="W15" i="41"/>
  <c r="V15" i="41"/>
  <c r="AO14" i="41"/>
  <c r="AN14" i="41"/>
  <c r="AM14" i="41"/>
  <c r="AL14" i="41"/>
  <c r="AK14" i="41"/>
  <c r="AH14" i="41"/>
  <c r="AF14" i="41"/>
  <c r="AE14" i="41"/>
  <c r="AD14" i="41"/>
  <c r="AC14" i="41"/>
  <c r="AG14" i="41" s="1"/>
  <c r="AA14" i="41"/>
  <c r="Y14" i="41"/>
  <c r="X14" i="41"/>
  <c r="W14" i="41"/>
  <c r="V14" i="41"/>
  <c r="AO13" i="41"/>
  <c r="AN13" i="41"/>
  <c r="AM13" i="41"/>
  <c r="AL13" i="41"/>
  <c r="AK13" i="41"/>
  <c r="AH13" i="41"/>
  <c r="AF13" i="41"/>
  <c r="AE13" i="41"/>
  <c r="AD13" i="41"/>
  <c r="AC13" i="41"/>
  <c r="AG13" i="41" s="1"/>
  <c r="AA13" i="41"/>
  <c r="Y13" i="41"/>
  <c r="X13" i="41"/>
  <c r="W13" i="41"/>
  <c r="V13" i="41"/>
  <c r="AO12" i="41"/>
  <c r="AN12" i="41"/>
  <c r="AM12" i="41"/>
  <c r="AL12" i="41"/>
  <c r="AK12" i="41"/>
  <c r="AH12" i="41"/>
  <c r="AF12" i="41"/>
  <c r="AE12" i="41"/>
  <c r="AD12" i="41"/>
  <c r="AC12" i="41"/>
  <c r="AG12" i="41" s="1"/>
  <c r="AA12" i="41"/>
  <c r="Y12" i="41"/>
  <c r="X12" i="41"/>
  <c r="W12" i="41"/>
  <c r="V12" i="41"/>
  <c r="AO11" i="41"/>
  <c r="AN11" i="41"/>
  <c r="AM11" i="41"/>
  <c r="AL11" i="41"/>
  <c r="AK11" i="41"/>
  <c r="AH11" i="41"/>
  <c r="AF11" i="41"/>
  <c r="AE11" i="41"/>
  <c r="AD11" i="41"/>
  <c r="AC11" i="41"/>
  <c r="AG11" i="41" s="1"/>
  <c r="AA11" i="41"/>
  <c r="Y11" i="41"/>
  <c r="X11" i="41"/>
  <c r="W11" i="41"/>
  <c r="AB11" i="41" s="1"/>
  <c r="V11" i="41"/>
  <c r="AO10" i="41"/>
  <c r="AN10" i="41"/>
  <c r="AM10" i="41"/>
  <c r="AL10" i="41"/>
  <c r="AK10" i="41"/>
  <c r="AH10" i="41"/>
  <c r="AF10" i="41"/>
  <c r="AE10" i="41"/>
  <c r="AD10" i="41"/>
  <c r="AC10" i="41"/>
  <c r="AG10" i="41" s="1"/>
  <c r="AA10" i="41"/>
  <c r="Y10" i="41"/>
  <c r="X10" i="41"/>
  <c r="W10" i="41"/>
  <c r="V10" i="41"/>
  <c r="AO9" i="41"/>
  <c r="AN9" i="41"/>
  <c r="AM9" i="41"/>
  <c r="AL9" i="41"/>
  <c r="AK9" i="41"/>
  <c r="AH9" i="41"/>
  <c r="AF9" i="41"/>
  <c r="AE9" i="41"/>
  <c r="AD9" i="41"/>
  <c r="AC9" i="41"/>
  <c r="AG9" i="41" s="1"/>
  <c r="AA9" i="41"/>
  <c r="Y9" i="41"/>
  <c r="X9" i="41"/>
  <c r="W9" i="41"/>
  <c r="V9" i="41"/>
  <c r="AO8" i="41"/>
  <c r="AN8" i="41"/>
  <c r="AM8" i="41"/>
  <c r="AL8" i="41"/>
  <c r="AK8" i="41"/>
  <c r="AH8" i="41"/>
  <c r="AF8" i="41"/>
  <c r="AE8" i="41"/>
  <c r="AD8" i="41"/>
  <c r="AC8" i="41"/>
  <c r="AG8" i="41" s="1"/>
  <c r="AA8" i="41"/>
  <c r="Y8" i="41"/>
  <c r="X8" i="41"/>
  <c r="W8" i="41"/>
  <c r="V8" i="41"/>
  <c r="AO7" i="41"/>
  <c r="AN7" i="41"/>
  <c r="AM7" i="41"/>
  <c r="AL7" i="41"/>
  <c r="AK7" i="41"/>
  <c r="AH7" i="41"/>
  <c r="AF7" i="41"/>
  <c r="AE7" i="41"/>
  <c r="AD7" i="41"/>
  <c r="AC7" i="41"/>
  <c r="AG7" i="41" s="1"/>
  <c r="AA7" i="41"/>
  <c r="Y7" i="41"/>
  <c r="X7" i="41"/>
  <c r="W7" i="41"/>
  <c r="V7" i="41"/>
  <c r="AO6" i="41"/>
  <c r="AN6" i="41"/>
  <c r="AM6" i="41"/>
  <c r="AL6" i="41"/>
  <c r="AK6" i="41"/>
  <c r="AH6" i="41"/>
  <c r="AF6" i="41"/>
  <c r="AE6" i="41"/>
  <c r="AD6" i="41"/>
  <c r="AC6" i="41"/>
  <c r="AG6" i="41" s="1"/>
  <c r="AA6" i="41"/>
  <c r="Y6" i="41"/>
  <c r="X6" i="41"/>
  <c r="W6" i="41"/>
  <c r="V6" i="41"/>
  <c r="AO5" i="41"/>
  <c r="AN5" i="41"/>
  <c r="AM5" i="41"/>
  <c r="AL5" i="41"/>
  <c r="AK5" i="41"/>
  <c r="AH5" i="41"/>
  <c r="AF5" i="41"/>
  <c r="AE5" i="41"/>
  <c r="AD5" i="41"/>
  <c r="AC5" i="41"/>
  <c r="AG5" i="41" s="1"/>
  <c r="AA5" i="41"/>
  <c r="Y5" i="41"/>
  <c r="X5" i="41"/>
  <c r="W5" i="41"/>
  <c r="V5" i="41"/>
  <c r="AO4" i="41"/>
  <c r="AN4" i="41"/>
  <c r="AM4" i="41"/>
  <c r="AL4" i="41"/>
  <c r="AK4" i="41"/>
  <c r="AH4" i="41"/>
  <c r="AF4" i="41"/>
  <c r="AE4" i="41"/>
  <c r="AD4" i="41"/>
  <c r="AC4" i="41"/>
  <c r="AG4" i="41" s="1"/>
  <c r="AA4" i="41"/>
  <c r="Y4" i="41"/>
  <c r="X4" i="41"/>
  <c r="W4" i="41"/>
  <c r="V4" i="41"/>
  <c r="AO3" i="41"/>
  <c r="AN3" i="41"/>
  <c r="AM3" i="41"/>
  <c r="AL3" i="41"/>
  <c r="AK3" i="41"/>
  <c r="AH3" i="41"/>
  <c r="AF3" i="41"/>
  <c r="AE3" i="41"/>
  <c r="AD3" i="41"/>
  <c r="AC3" i="41"/>
  <c r="AG3" i="41" s="1"/>
  <c r="AA3" i="41"/>
  <c r="Y3" i="41"/>
  <c r="X3" i="41"/>
  <c r="W3" i="41"/>
  <c r="AB3" i="41" s="1"/>
  <c r="V3" i="41"/>
  <c r="E56" i="43"/>
  <c r="A56" i="43"/>
  <c r="E55" i="43"/>
  <c r="A55" i="43"/>
  <c r="E54" i="43"/>
  <c r="A54" i="43"/>
  <c r="E53" i="43"/>
  <c r="A53" i="43"/>
  <c r="E52" i="43"/>
  <c r="A52" i="43"/>
  <c r="E51" i="43"/>
  <c r="A51" i="43"/>
  <c r="E50" i="43"/>
  <c r="A50" i="43"/>
  <c r="E49" i="43"/>
  <c r="A49" i="43"/>
  <c r="E48" i="43"/>
  <c r="A48" i="43"/>
  <c r="E47" i="43"/>
  <c r="A47" i="43"/>
  <c r="E46" i="43"/>
  <c r="A46" i="43"/>
  <c r="E45" i="43"/>
  <c r="A45" i="43"/>
  <c r="E44" i="43"/>
  <c r="A44" i="43"/>
  <c r="E43" i="43"/>
  <c r="A43" i="43"/>
  <c r="E42" i="43"/>
  <c r="A42" i="43"/>
  <c r="E41" i="43"/>
  <c r="A41" i="43"/>
  <c r="E40" i="43"/>
  <c r="A40" i="43"/>
  <c r="E39" i="43"/>
  <c r="A39" i="43"/>
  <c r="E38" i="43"/>
  <c r="A38" i="43"/>
  <c r="E37" i="43"/>
  <c r="A37" i="43"/>
  <c r="E36" i="43"/>
  <c r="A36" i="43"/>
  <c r="E35" i="43"/>
  <c r="A35" i="43"/>
  <c r="E34" i="43"/>
  <c r="A34" i="43"/>
  <c r="E33" i="43"/>
  <c r="A33" i="43"/>
  <c r="E32" i="43"/>
  <c r="A32" i="43"/>
  <c r="E31" i="43"/>
  <c r="A31" i="43"/>
  <c r="E30" i="43"/>
  <c r="A30" i="43"/>
  <c r="E29" i="43"/>
  <c r="A29" i="43"/>
  <c r="E28" i="43"/>
  <c r="A28" i="43"/>
  <c r="E27" i="43"/>
  <c r="A27" i="43"/>
  <c r="E26" i="43"/>
  <c r="A26" i="43"/>
  <c r="E25" i="43"/>
  <c r="A25" i="43"/>
  <c r="E24" i="43"/>
  <c r="A24" i="43"/>
  <c r="E23" i="43"/>
  <c r="A23" i="43"/>
  <c r="E22" i="43"/>
  <c r="A22" i="43"/>
  <c r="E21" i="43"/>
  <c r="A21" i="43"/>
  <c r="E20" i="43"/>
  <c r="A20" i="43"/>
  <c r="E19" i="43"/>
  <c r="A19" i="43"/>
  <c r="E18" i="43"/>
  <c r="A18" i="43"/>
  <c r="E17" i="43"/>
  <c r="A17" i="43"/>
  <c r="E16" i="43"/>
  <c r="A16" i="43"/>
  <c r="E15" i="43"/>
  <c r="A15" i="43"/>
  <c r="E14" i="43"/>
  <c r="A14" i="43"/>
  <c r="E13" i="43"/>
  <c r="A13" i="43"/>
  <c r="E12" i="43"/>
  <c r="A12" i="43"/>
  <c r="E11" i="43"/>
  <c r="A11" i="43"/>
  <c r="E10" i="43"/>
  <c r="A10" i="43"/>
  <c r="E9" i="43"/>
  <c r="A9" i="43"/>
  <c r="E8" i="43"/>
  <c r="A8" i="43"/>
  <c r="E7" i="43"/>
  <c r="A7" i="43"/>
  <c r="E6" i="43"/>
  <c r="A6" i="43"/>
  <c r="AB13" i="41" l="1"/>
  <c r="AB4" i="41"/>
  <c r="AB19" i="41"/>
  <c r="AB15" i="41"/>
  <c r="AB18" i="41"/>
  <c r="AB7" i="41"/>
  <c r="AB24" i="41"/>
  <c r="AB8" i="41"/>
  <c r="AB23" i="41"/>
  <c r="AB17" i="41"/>
  <c r="AB5" i="41"/>
  <c r="AB14" i="41"/>
  <c r="AB16" i="41"/>
  <c r="AB6" i="41"/>
  <c r="AB12" i="41"/>
  <c r="AB21" i="41"/>
  <c r="AB9" i="41"/>
  <c r="AB22" i="41"/>
  <c r="AB10" i="41"/>
  <c r="V66" i="14"/>
  <c r="W66" i="14"/>
  <c r="X66" i="14"/>
  <c r="F51" i="16"/>
  <c r="AF61" i="14"/>
  <c r="AF70" i="14"/>
  <c r="AF30" i="14"/>
  <c r="AF44" i="14"/>
  <c r="AF58" i="14"/>
  <c r="AF2" i="14"/>
  <c r="AF12" i="14"/>
  <c r="AF29" i="14"/>
  <c r="AF68" i="14"/>
  <c r="AF63" i="14"/>
  <c r="AF45" i="14"/>
  <c r="AF55" i="14"/>
  <c r="AF50" i="14"/>
  <c r="AF43" i="14"/>
  <c r="AF60" i="14"/>
  <c r="AF56" i="14"/>
  <c r="AF71" i="14"/>
  <c r="AF47" i="14"/>
  <c r="AF31" i="14"/>
  <c r="AF69" i="14"/>
  <c r="AF19" i="14"/>
  <c r="AF7" i="14"/>
  <c r="AF14" i="14"/>
  <c r="AF36" i="14"/>
  <c r="AF52" i="14"/>
  <c r="AF25" i="14"/>
  <c r="AF24" i="14"/>
  <c r="AF17" i="14"/>
  <c r="AF53" i="14"/>
  <c r="AF23" i="14"/>
  <c r="AF34" i="14"/>
  <c r="AF57" i="14"/>
  <c r="AF11" i="14"/>
  <c r="AF9" i="14"/>
  <c r="AF75" i="14"/>
  <c r="AF6" i="14"/>
  <c r="AF21" i="14"/>
  <c r="AF22" i="14"/>
  <c r="AF39" i="14"/>
  <c r="AF28" i="14"/>
  <c r="AF27" i="14"/>
  <c r="AF54" i="14"/>
  <c r="AF73" i="14"/>
  <c r="AF32" i="14"/>
  <c r="AF3" i="14"/>
  <c r="AF72" i="14"/>
  <c r="AF49" i="14"/>
  <c r="AF10" i="14"/>
  <c r="AF35" i="14"/>
  <c r="AF64" i="14"/>
  <c r="AF5" i="14"/>
  <c r="AF46" i="14"/>
  <c r="AF18" i="14"/>
  <c r="AF74" i="14"/>
  <c r="AF38" i="14"/>
  <c r="AF41" i="14"/>
  <c r="AF26" i="14"/>
  <c r="AF59" i="14"/>
  <c r="AF15" i="14"/>
  <c r="AF65" i="14"/>
  <c r="AF33" i="14"/>
  <c r="AF4" i="14"/>
  <c r="AF48" i="14"/>
  <c r="AF16" i="14"/>
  <c r="AF13" i="14"/>
  <c r="AF40" i="14"/>
  <c r="AF37" i="14"/>
  <c r="AF62" i="14"/>
  <c r="AF66" i="14"/>
  <c r="AF20" i="14"/>
  <c r="AF42" i="14"/>
  <c r="AF51" i="14"/>
  <c r="AF67" i="14"/>
  <c r="AF76" i="14"/>
  <c r="AF77" i="14"/>
  <c r="AF78" i="14"/>
  <c r="AF79" i="14"/>
  <c r="AF80" i="14"/>
  <c r="AF81" i="14"/>
  <c r="AF82" i="14"/>
  <c r="AF83" i="14"/>
  <c r="AF84" i="14"/>
  <c r="AF85" i="14"/>
  <c r="AF86" i="14"/>
  <c r="AF87" i="14"/>
  <c r="AF88" i="14"/>
  <c r="AF89" i="14"/>
  <c r="AF90" i="14"/>
  <c r="AF91" i="14"/>
  <c r="AF92" i="14"/>
  <c r="AF93" i="14"/>
  <c r="AF94" i="14"/>
  <c r="AF95" i="14"/>
  <c r="AF96" i="14"/>
  <c r="AF97" i="14"/>
  <c r="AF98" i="14"/>
  <c r="AF99" i="14"/>
  <c r="AF100" i="14"/>
  <c r="AF101" i="14"/>
  <c r="AF102" i="14"/>
  <c r="AF103" i="14"/>
  <c r="AF104" i="14"/>
  <c r="AF105" i="14"/>
  <c r="AF106" i="14"/>
  <c r="AF107" i="14"/>
  <c r="AF108" i="14"/>
  <c r="AF109" i="14"/>
  <c r="AF110" i="14"/>
  <c r="AF111" i="14"/>
  <c r="AF112" i="14"/>
  <c r="AF113" i="14"/>
  <c r="AF114" i="14"/>
  <c r="AF115" i="14"/>
  <c r="AF116" i="14"/>
  <c r="AF117" i="14"/>
  <c r="AF118" i="14"/>
  <c r="AF119" i="14"/>
  <c r="AF120" i="14"/>
  <c r="AF121" i="14"/>
  <c r="AF122" i="14"/>
  <c r="AF123" i="14"/>
  <c r="AF124" i="14"/>
  <c r="AF125" i="14"/>
  <c r="AF126" i="14"/>
  <c r="AF127" i="14"/>
  <c r="AF128" i="14"/>
  <c r="AF129" i="14"/>
  <c r="AF130" i="14"/>
  <c r="AF131" i="14"/>
  <c r="AF132" i="14"/>
  <c r="AF133" i="14"/>
  <c r="AF134" i="14"/>
  <c r="AF135" i="14"/>
  <c r="AF136" i="14"/>
  <c r="AF137" i="14"/>
  <c r="AF138" i="14"/>
  <c r="AF139" i="14"/>
  <c r="AF140" i="14"/>
  <c r="AF141" i="14"/>
  <c r="AF142" i="14"/>
  <c r="AF143" i="14"/>
  <c r="AF144" i="14"/>
  <c r="AF145" i="14"/>
  <c r="AF146" i="14"/>
  <c r="AF147" i="14"/>
  <c r="AF148" i="14"/>
  <c r="AF149" i="14"/>
  <c r="AF150" i="14"/>
  <c r="AF151" i="14"/>
  <c r="AF152" i="14"/>
  <c r="AF153" i="14"/>
  <c r="AF154" i="14"/>
  <c r="AF155" i="14"/>
  <c r="AF156" i="14"/>
  <c r="AF157" i="14"/>
  <c r="AF158" i="14"/>
  <c r="AF159" i="14"/>
  <c r="AF160" i="14"/>
  <c r="AF161" i="14"/>
  <c r="AF162" i="14"/>
  <c r="AF163" i="14"/>
  <c r="AF164" i="14"/>
  <c r="AF165" i="14"/>
  <c r="AF166" i="14"/>
  <c r="AF167" i="14"/>
  <c r="AF168" i="14"/>
  <c r="AF169" i="14"/>
  <c r="AF170" i="14"/>
  <c r="AF171" i="14"/>
  <c r="AF172" i="14"/>
  <c r="AF173" i="14"/>
  <c r="AF174" i="14"/>
  <c r="AF175" i="14"/>
  <c r="AF176" i="14"/>
  <c r="AF177" i="14"/>
  <c r="AF178" i="14"/>
  <c r="AF179" i="14"/>
  <c r="AF180" i="14"/>
  <c r="AF181" i="14"/>
  <c r="AF182" i="14"/>
  <c r="AF183" i="14"/>
  <c r="AF184" i="14"/>
  <c r="AF185" i="14"/>
  <c r="AF186" i="14"/>
  <c r="AF187" i="14"/>
  <c r="AF188" i="14"/>
  <c r="AF189" i="14"/>
  <c r="AF8" i="14"/>
  <c r="C100" i="19" l="1"/>
  <c r="I3" i="18"/>
  <c r="R165" i="41" l="1"/>
  <c r="R166" i="41"/>
  <c r="R167" i="41"/>
  <c r="R168" i="41"/>
  <c r="R169" i="41"/>
  <c r="R170" i="41"/>
  <c r="R171" i="41"/>
  <c r="R172" i="41"/>
  <c r="R173" i="41"/>
  <c r="R174" i="41"/>
  <c r="R175" i="41"/>
  <c r="R176" i="41"/>
  <c r="R177" i="41"/>
  <c r="R178" i="41"/>
  <c r="R179" i="41"/>
  <c r="R180" i="41"/>
  <c r="R181" i="41"/>
  <c r="R182" i="41"/>
  <c r="R183" i="41"/>
  <c r="R184" i="41"/>
  <c r="R185"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R108" i="41"/>
  <c r="R109" i="41"/>
  <c r="R110" i="41"/>
  <c r="R111" i="41"/>
  <c r="R112" i="41"/>
  <c r="R113" i="41"/>
  <c r="R114" i="41"/>
  <c r="R115" i="41"/>
  <c r="R116" i="41"/>
  <c r="R117" i="41"/>
  <c r="R118" i="41"/>
  <c r="R119" i="41"/>
  <c r="R120" i="41"/>
  <c r="R121" i="41"/>
  <c r="R122" i="41"/>
  <c r="R123" i="41"/>
  <c r="R124" i="41"/>
  <c r="R125" i="41"/>
  <c r="R126" i="41"/>
  <c r="R127" i="41"/>
  <c r="R128" i="41"/>
  <c r="R129" i="41"/>
  <c r="R130" i="41"/>
  <c r="R131" i="41"/>
  <c r="R132" i="41"/>
  <c r="R133" i="41"/>
  <c r="R134" i="41"/>
  <c r="R135" i="41"/>
  <c r="R136" i="41"/>
  <c r="R137" i="41"/>
  <c r="R138" i="41"/>
  <c r="R139" i="41"/>
  <c r="R140" i="41"/>
  <c r="R141" i="41"/>
  <c r="R142" i="41"/>
  <c r="R143" i="41"/>
  <c r="R144" i="41"/>
  <c r="R145" i="41"/>
  <c r="R146" i="41"/>
  <c r="R147" i="41"/>
  <c r="R148" i="41"/>
  <c r="R149" i="41"/>
  <c r="R150" i="41"/>
  <c r="R151" i="41"/>
  <c r="R152" i="41"/>
  <c r="R153" i="41"/>
  <c r="R154" i="41"/>
  <c r="R155" i="41"/>
  <c r="R156" i="41"/>
  <c r="R157" i="41"/>
  <c r="R158" i="41"/>
  <c r="R159" i="41"/>
  <c r="R160" i="41"/>
  <c r="R161" i="41"/>
  <c r="R162" i="41"/>
  <c r="R163" i="41"/>
  <c r="R164" i="41"/>
  <c r="AH76" i="14"/>
  <c r="AH77" i="14"/>
  <c r="AH78" i="14"/>
  <c r="AH79" i="14"/>
  <c r="AH80" i="14"/>
  <c r="AH81" i="14"/>
  <c r="AH82" i="14"/>
  <c r="AH83" i="14"/>
  <c r="AH84" i="14"/>
  <c r="AH85" i="14"/>
  <c r="AH86" i="14"/>
  <c r="AH87" i="14"/>
  <c r="AH88" i="14"/>
  <c r="AH89" i="14"/>
  <c r="AH90" i="14"/>
  <c r="AH91" i="14"/>
  <c r="AH92" i="14"/>
  <c r="AH93" i="14"/>
  <c r="AH94" i="14"/>
  <c r="AH95" i="14"/>
  <c r="AH96" i="14"/>
  <c r="AH97" i="14"/>
  <c r="AH98" i="14"/>
  <c r="AH99" i="14"/>
  <c r="AH100" i="14"/>
  <c r="AH101" i="14"/>
  <c r="AH102" i="14"/>
  <c r="AH103" i="14"/>
  <c r="AH104" i="14"/>
  <c r="AH105" i="14"/>
  <c r="AH106" i="14"/>
  <c r="AH107" i="14"/>
  <c r="AH108" i="14"/>
  <c r="AH109" i="14"/>
  <c r="AH110" i="14"/>
  <c r="AH111" i="14"/>
  <c r="AH112" i="14"/>
  <c r="AH113" i="14"/>
  <c r="AH114" i="14"/>
  <c r="AH115" i="14"/>
  <c r="AH116" i="14"/>
  <c r="AH117" i="14"/>
  <c r="AH118" i="14"/>
  <c r="AH119" i="14"/>
  <c r="AH120" i="14"/>
  <c r="AH121" i="14"/>
  <c r="AH122" i="14"/>
  <c r="AH123" i="14"/>
  <c r="AH124" i="14"/>
  <c r="AH125" i="14"/>
  <c r="AH126" i="14"/>
  <c r="AH127" i="14"/>
  <c r="AH128" i="14"/>
  <c r="AH129" i="14"/>
  <c r="AH130" i="14"/>
  <c r="AH131" i="14"/>
  <c r="AH132" i="14"/>
  <c r="AH133" i="14"/>
  <c r="AH134" i="14"/>
  <c r="AH135" i="14"/>
  <c r="AH136" i="14"/>
  <c r="AH137" i="14"/>
  <c r="AH138" i="14"/>
  <c r="AH139" i="14"/>
  <c r="AH140" i="14"/>
  <c r="AH141" i="14"/>
  <c r="AH142" i="14"/>
  <c r="AH143" i="14"/>
  <c r="AH144" i="14"/>
  <c r="AH145" i="14"/>
  <c r="AH146" i="14"/>
  <c r="AH147" i="14"/>
  <c r="AH148" i="14"/>
  <c r="AH149" i="14"/>
  <c r="AH150" i="14"/>
  <c r="AH151" i="14"/>
  <c r="AH152" i="14"/>
  <c r="AH153" i="14"/>
  <c r="AH154" i="14"/>
  <c r="AH155" i="14"/>
  <c r="AH156" i="14"/>
  <c r="AH157" i="14"/>
  <c r="AH158" i="14"/>
  <c r="AH159" i="14"/>
  <c r="AH160" i="14"/>
  <c r="AH161" i="14"/>
  <c r="AH162" i="14"/>
  <c r="AH163" i="14"/>
  <c r="AH164" i="14"/>
  <c r="AH165" i="14"/>
  <c r="AH166" i="14"/>
  <c r="AH167" i="14"/>
  <c r="AH168" i="14"/>
  <c r="AH169" i="14"/>
  <c r="AH170" i="14"/>
  <c r="AH171" i="14"/>
  <c r="AH172" i="14"/>
  <c r="AH173" i="14"/>
  <c r="AH174" i="14"/>
  <c r="AH175" i="14"/>
  <c r="AH176" i="14"/>
  <c r="AH177" i="14"/>
  <c r="AH178" i="14"/>
  <c r="AH179" i="14"/>
  <c r="AH180" i="14"/>
  <c r="AH181" i="14"/>
  <c r="AH182" i="14"/>
  <c r="AH183" i="14"/>
  <c r="AH184" i="14"/>
  <c r="AH185" i="14"/>
  <c r="AH186" i="14"/>
  <c r="AH187" i="14"/>
  <c r="AH188" i="14"/>
  <c r="AH189" i="14"/>
  <c r="W119" i="39" l="1"/>
  <c r="W120" i="39"/>
  <c r="W121" i="39"/>
  <c r="W122" i="39"/>
  <c r="W123" i="39"/>
  <c r="W124" i="39"/>
  <c r="W125" i="39"/>
  <c r="W126" i="39"/>
  <c r="W127" i="39"/>
  <c r="W128" i="39"/>
  <c r="W129" i="39"/>
  <c r="W130" i="39"/>
  <c r="W131" i="39"/>
  <c r="W132" i="39"/>
  <c r="W133" i="39"/>
  <c r="W134" i="39"/>
  <c r="W135" i="39"/>
  <c r="W136" i="39"/>
  <c r="W137" i="39"/>
  <c r="W138" i="39"/>
  <c r="W139" i="39"/>
  <c r="W140" i="39"/>
  <c r="W141" i="39"/>
  <c r="W142" i="39"/>
  <c r="W143" i="39"/>
  <c r="W144" i="39"/>
  <c r="W145" i="39"/>
  <c r="W146" i="39"/>
  <c r="W147" i="39"/>
  <c r="W148" i="39"/>
  <c r="W149" i="39"/>
  <c r="W150" i="39"/>
  <c r="W151" i="39"/>
  <c r="W152" i="39"/>
  <c r="W153" i="39"/>
  <c r="W154" i="39"/>
  <c r="W155" i="39"/>
  <c r="W156" i="39"/>
  <c r="W157" i="39"/>
  <c r="W158" i="39"/>
  <c r="W159" i="39"/>
  <c r="W160" i="39"/>
  <c r="W161" i="39"/>
  <c r="W162" i="39"/>
  <c r="W163" i="39"/>
  <c r="W164" i="39"/>
  <c r="W165" i="39"/>
  <c r="W166" i="39"/>
  <c r="W167" i="39"/>
  <c r="W168" i="39"/>
  <c r="W169" i="39"/>
  <c r="W170" i="39"/>
  <c r="W171" i="39"/>
  <c r="W172" i="39"/>
  <c r="W173" i="39"/>
  <c r="W174" i="39"/>
  <c r="W175" i="39"/>
  <c r="W176" i="39"/>
  <c r="W177" i="39"/>
  <c r="W178" i="39"/>
  <c r="W179" i="39"/>
  <c r="W180" i="39"/>
  <c r="W181" i="39"/>
  <c r="W182" i="39"/>
  <c r="W183" i="39"/>
  <c r="W184" i="39"/>
  <c r="W185" i="39"/>
  <c r="W186" i="39"/>
  <c r="W187" i="39"/>
  <c r="W188" i="39"/>
  <c r="W189" i="39"/>
  <c r="W190" i="39"/>
  <c r="W191" i="39"/>
  <c r="W192" i="39"/>
  <c r="W193" i="39"/>
  <c r="W194" i="39"/>
  <c r="W195" i="39"/>
  <c r="W196" i="39"/>
  <c r="W197" i="39"/>
  <c r="W198" i="39"/>
  <c r="W199" i="39"/>
  <c r="W200" i="39"/>
  <c r="W201" i="39"/>
  <c r="W202" i="39"/>
  <c r="W203" i="39"/>
  <c r="W204" i="39"/>
  <c r="W205" i="39"/>
  <c r="W206" i="39"/>
  <c r="W207" i="39"/>
  <c r="W208" i="39"/>
  <c r="W209" i="39"/>
  <c r="W210" i="39"/>
  <c r="W211" i="39"/>
  <c r="W212" i="39"/>
  <c r="W213" i="39"/>
  <c r="W214" i="39"/>
  <c r="W215" i="39"/>
  <c r="W216" i="39"/>
  <c r="W217" i="39"/>
  <c r="W218" i="39"/>
  <c r="W219" i="39"/>
  <c r="W220" i="39"/>
  <c r="W221" i="39"/>
  <c r="W222" i="39"/>
  <c r="W223" i="39"/>
  <c r="W224" i="39"/>
  <c r="W225" i="39"/>
  <c r="W226" i="39"/>
  <c r="W227" i="39"/>
  <c r="W228" i="39"/>
  <c r="W229" i="39"/>
  <c r="W230" i="39"/>
  <c r="W231" i="39"/>
  <c r="W232" i="39"/>
  <c r="W233" i="39"/>
  <c r="W234" i="39"/>
  <c r="W235" i="39"/>
  <c r="W236" i="39"/>
  <c r="W237" i="39"/>
  <c r="W238" i="39"/>
  <c r="W239" i="39"/>
  <c r="W240" i="39"/>
  <c r="W241" i="39"/>
  <c r="W242" i="39"/>
  <c r="W243" i="39"/>
  <c r="W244" i="39"/>
  <c r="W245" i="39"/>
  <c r="W246" i="39"/>
  <c r="W247" i="39"/>
  <c r="W248" i="39"/>
  <c r="W249" i="39"/>
  <c r="W250" i="39"/>
  <c r="W251" i="39"/>
  <c r="W252" i="39"/>
  <c r="W253" i="39"/>
  <c r="W254" i="39"/>
  <c r="W255" i="39"/>
  <c r="W256" i="39"/>
  <c r="W257" i="39"/>
  <c r="W258" i="39"/>
  <c r="W259" i="39"/>
  <c r="W260" i="39"/>
  <c r="W261" i="39"/>
  <c r="W262" i="39"/>
  <c r="W263" i="39"/>
  <c r="W264" i="39"/>
  <c r="W265" i="39"/>
  <c r="W266" i="39"/>
  <c r="W267" i="39"/>
  <c r="W268" i="39"/>
  <c r="W269" i="39"/>
  <c r="W270" i="39"/>
  <c r="W271" i="39"/>
  <c r="W272" i="39"/>
  <c r="W273" i="39"/>
  <c r="W274" i="39"/>
  <c r="W275" i="39"/>
  <c r="W276" i="39"/>
  <c r="W277" i="39"/>
  <c r="W278" i="39"/>
  <c r="W279" i="39"/>
  <c r="W280" i="39"/>
  <c r="W281" i="39"/>
  <c r="W282" i="39"/>
  <c r="W283" i="39"/>
  <c r="W284" i="39"/>
  <c r="W285" i="39"/>
  <c r="W286" i="39"/>
  <c r="W287" i="39"/>
  <c r="W288" i="39"/>
  <c r="W289" i="39"/>
  <c r="W290" i="39"/>
  <c r="W291" i="39"/>
  <c r="W292" i="39"/>
  <c r="W293" i="39"/>
  <c r="W294" i="39"/>
  <c r="W295" i="39"/>
  <c r="W296" i="39"/>
  <c r="W297" i="39"/>
  <c r="W298" i="39"/>
  <c r="W299" i="39"/>
  <c r="W300" i="39"/>
  <c r="W301" i="39"/>
  <c r="W302" i="39"/>
  <c r="W303" i="39"/>
  <c r="W304" i="39"/>
  <c r="W305" i="39"/>
  <c r="W306" i="39"/>
  <c r="W307" i="39"/>
  <c r="W308" i="39"/>
  <c r="W309" i="39"/>
  <c r="W310" i="39"/>
  <c r="W311" i="39"/>
  <c r="W312" i="39"/>
  <c r="W313" i="39"/>
  <c r="W314" i="39"/>
  <c r="W315" i="39"/>
  <c r="W316" i="39"/>
  <c r="W317" i="39"/>
  <c r="W318" i="39"/>
  <c r="W319" i="39"/>
  <c r="W320" i="39"/>
  <c r="W321" i="39"/>
  <c r="W322" i="39"/>
  <c r="W323" i="39"/>
  <c r="W324" i="39"/>
  <c r="W325" i="39"/>
  <c r="W326" i="39"/>
  <c r="W327" i="39"/>
  <c r="W328" i="39"/>
  <c r="W329" i="39"/>
  <c r="W330" i="39"/>
  <c r="W331" i="39"/>
  <c r="W332" i="39"/>
  <c r="W333" i="39"/>
  <c r="W334" i="39"/>
  <c r="W335" i="39"/>
  <c r="W336" i="39"/>
  <c r="W337" i="39"/>
  <c r="W338" i="39"/>
  <c r="W339" i="39"/>
  <c r="W340" i="39"/>
  <c r="W341" i="39"/>
  <c r="W342" i="39"/>
  <c r="W343" i="39"/>
  <c r="W344" i="39"/>
  <c r="W345" i="39"/>
  <c r="W346" i="39"/>
  <c r="W347" i="39"/>
  <c r="W348" i="39"/>
  <c r="W349" i="39"/>
  <c r="W350" i="39"/>
  <c r="W351" i="39"/>
  <c r="W352" i="39"/>
  <c r="W353" i="39"/>
  <c r="W354" i="39"/>
  <c r="W355" i="39"/>
  <c r="W356" i="39"/>
  <c r="W357" i="39"/>
  <c r="W358" i="39"/>
  <c r="W359" i="39"/>
  <c r="W360" i="39"/>
  <c r="W361" i="39"/>
  <c r="W362" i="39"/>
  <c r="W363" i="39"/>
  <c r="W364" i="39"/>
  <c r="W365" i="39"/>
  <c r="W366" i="39"/>
  <c r="W367" i="39"/>
  <c r="W368" i="39"/>
  <c r="W369" i="39"/>
  <c r="W370" i="39"/>
  <c r="W371" i="39"/>
  <c r="W372" i="39"/>
  <c r="W373" i="39"/>
  <c r="W374" i="39"/>
  <c r="W375" i="39"/>
  <c r="W376" i="39"/>
  <c r="W377" i="39"/>
  <c r="W378" i="39"/>
  <c r="W379" i="39"/>
  <c r="W380" i="39"/>
  <c r="W381" i="39"/>
  <c r="W382" i="39"/>
  <c r="W383" i="39"/>
  <c r="W384" i="39"/>
  <c r="W385" i="39"/>
  <c r="W386" i="39"/>
  <c r="W387" i="39"/>
  <c r="W388" i="39"/>
  <c r="W389" i="39"/>
  <c r="W390" i="39"/>
  <c r="W391" i="39"/>
  <c r="W392" i="39"/>
  <c r="W393" i="39"/>
  <c r="W394" i="39"/>
  <c r="W395" i="39"/>
  <c r="W396" i="39"/>
  <c r="W397" i="39"/>
  <c r="W398" i="39"/>
  <c r="W399" i="39"/>
  <c r="W400" i="39"/>
  <c r="W401" i="39"/>
  <c r="W402" i="39"/>
  <c r="W403" i="39"/>
  <c r="W404" i="39"/>
  <c r="W405" i="39"/>
  <c r="W406" i="39"/>
  <c r="W407" i="39"/>
  <c r="W408" i="39"/>
  <c r="W409" i="39"/>
  <c r="W410" i="39"/>
  <c r="W411" i="39"/>
  <c r="W412" i="39"/>
  <c r="W413" i="39"/>
  <c r="W414" i="39"/>
  <c r="W415" i="39"/>
  <c r="W416" i="39"/>
  <c r="W417" i="39"/>
  <c r="W418" i="39"/>
  <c r="W419" i="39"/>
  <c r="W420" i="39"/>
  <c r="W421" i="39"/>
  <c r="W422" i="39"/>
  <c r="W423" i="39"/>
  <c r="W424" i="39"/>
  <c r="W425" i="39"/>
  <c r="W426" i="39"/>
  <c r="W427" i="39"/>
  <c r="W428" i="39"/>
  <c r="W429" i="39"/>
  <c r="W430" i="39"/>
  <c r="W431" i="39"/>
  <c r="W432" i="39"/>
  <c r="W433" i="39"/>
  <c r="W434" i="39"/>
  <c r="W435" i="39"/>
  <c r="W436" i="39"/>
  <c r="W437" i="39"/>
  <c r="W438" i="39"/>
  <c r="W439" i="39"/>
  <c r="W440" i="39"/>
  <c r="W441" i="39"/>
  <c r="W442" i="39"/>
  <c r="W443" i="39"/>
  <c r="W444" i="39"/>
  <c r="W445" i="39"/>
  <c r="W446" i="39"/>
  <c r="P104" i="33"/>
  <c r="P105" i="33"/>
  <c r="P106" i="33"/>
  <c r="P108" i="33"/>
  <c r="P110" i="33"/>
  <c r="P116" i="33"/>
  <c r="P117" i="33"/>
  <c r="P118" i="33"/>
  <c r="P119" i="33"/>
  <c r="P120" i="33"/>
  <c r="P121" i="33"/>
  <c r="P122" i="33"/>
  <c r="P125" i="33"/>
  <c r="P128" i="33"/>
  <c r="P129" i="33"/>
  <c r="P130" i="33"/>
  <c r="P131" i="33"/>
  <c r="P132" i="33"/>
  <c r="P133" i="33"/>
  <c r="P134" i="33"/>
  <c r="P136"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AN76" i="14"/>
  <c r="AN77" i="14"/>
  <c r="AN78" i="14"/>
  <c r="AN79" i="14"/>
  <c r="AN80" i="14"/>
  <c r="AN81" i="14"/>
  <c r="AN82" i="14"/>
  <c r="AN83" i="14"/>
  <c r="AN84" i="14"/>
  <c r="AN85" i="14"/>
  <c r="AN86" i="14"/>
  <c r="AN87" i="14"/>
  <c r="AN88" i="14"/>
  <c r="AN89" i="14"/>
  <c r="AN90" i="14"/>
  <c r="AN91" i="14"/>
  <c r="AN92" i="14"/>
  <c r="AN93" i="14"/>
  <c r="AN94" i="14"/>
  <c r="AN95" i="14"/>
  <c r="AN96" i="14"/>
  <c r="AN97" i="14"/>
  <c r="AN98" i="14"/>
  <c r="AN99" i="14"/>
  <c r="AN100" i="14"/>
  <c r="AN101" i="14"/>
  <c r="AN102" i="14"/>
  <c r="AN103" i="14"/>
  <c r="AN104" i="14"/>
  <c r="AN105" i="14"/>
  <c r="AN106" i="14"/>
  <c r="AN107" i="14"/>
  <c r="AN108" i="14"/>
  <c r="AN109" i="14"/>
  <c r="AN110" i="14"/>
  <c r="AN111" i="14"/>
  <c r="AN112" i="14"/>
  <c r="AN113" i="14"/>
  <c r="AN114" i="14"/>
  <c r="AN115" i="14"/>
  <c r="AN116" i="14"/>
  <c r="AN117" i="14"/>
  <c r="AN118" i="14"/>
  <c r="AN119" i="14"/>
  <c r="AN120" i="14"/>
  <c r="AN121" i="14"/>
  <c r="AN122" i="14"/>
  <c r="AN123" i="14"/>
  <c r="AN124" i="14"/>
  <c r="AN125" i="14"/>
  <c r="AN126" i="14"/>
  <c r="AN127" i="14"/>
  <c r="AN128" i="14"/>
  <c r="AN129" i="14"/>
  <c r="AN130" i="14"/>
  <c r="AN131" i="14"/>
  <c r="AN132" i="14"/>
  <c r="AN133" i="14"/>
  <c r="AN134" i="14"/>
  <c r="AN135" i="14"/>
  <c r="AN136" i="14"/>
  <c r="AN137" i="14"/>
  <c r="AN138" i="14"/>
  <c r="AN139" i="14"/>
  <c r="AN140" i="14"/>
  <c r="AN141" i="14"/>
  <c r="AN142" i="14"/>
  <c r="AN143" i="14"/>
  <c r="AN144" i="14"/>
  <c r="AN145" i="14"/>
  <c r="AN146" i="14"/>
  <c r="AN147" i="14"/>
  <c r="AN148" i="14"/>
  <c r="AN149" i="14"/>
  <c r="AN150" i="14"/>
  <c r="AN151" i="14"/>
  <c r="AN152" i="14"/>
  <c r="AN153" i="14"/>
  <c r="AN154" i="14"/>
  <c r="AN155" i="14"/>
  <c r="AN156" i="14"/>
  <c r="AN157" i="14"/>
  <c r="AN158" i="14"/>
  <c r="AN159" i="14"/>
  <c r="AN160" i="14"/>
  <c r="AN161" i="14"/>
  <c r="AN162" i="14"/>
  <c r="AN163" i="14"/>
  <c r="AN164" i="14"/>
  <c r="AN165" i="14"/>
  <c r="AN166" i="14"/>
  <c r="AN167" i="14"/>
  <c r="AN168" i="14"/>
  <c r="AN169" i="14"/>
  <c r="AN170" i="14"/>
  <c r="AN171" i="14"/>
  <c r="AN172" i="14"/>
  <c r="AN173" i="14"/>
  <c r="AN174" i="14"/>
  <c r="AN175" i="14"/>
  <c r="AN176" i="14"/>
  <c r="AN177" i="14"/>
  <c r="AN178" i="14"/>
  <c r="AN179" i="14"/>
  <c r="AN180" i="14"/>
  <c r="AN181" i="14"/>
  <c r="AN182" i="14"/>
  <c r="AN183" i="14"/>
  <c r="AN184" i="14"/>
  <c r="AN185" i="14"/>
  <c r="AN186" i="14"/>
  <c r="AN187" i="14"/>
  <c r="AN188" i="14"/>
  <c r="AN189" i="14"/>
  <c r="Z3" i="39"/>
  <c r="Z4" i="39"/>
  <c r="Z5" i="39"/>
  <c r="Z6" i="39"/>
  <c r="Z7" i="39"/>
  <c r="Z8" i="39"/>
  <c r="Z9" i="39"/>
  <c r="Z10" i="39"/>
  <c r="Z11" i="39"/>
  <c r="Z12" i="39"/>
  <c r="Z13" i="39"/>
  <c r="Z14" i="39"/>
  <c r="Z15" i="39"/>
  <c r="Z16" i="39"/>
  <c r="Z17" i="39"/>
  <c r="Z18" i="39"/>
  <c r="Z19" i="39"/>
  <c r="Z20" i="39"/>
  <c r="Z21" i="39"/>
  <c r="Z22" i="39"/>
  <c r="Z23" i="39"/>
  <c r="Z24" i="39"/>
  <c r="Z25" i="39"/>
  <c r="Z26" i="39"/>
  <c r="Z27" i="39"/>
  <c r="Z28" i="39"/>
  <c r="Z29" i="39"/>
  <c r="Z30" i="39"/>
  <c r="Z31" i="39"/>
  <c r="Z32" i="39"/>
  <c r="Z33" i="39"/>
  <c r="Z34" i="39"/>
  <c r="Z35" i="39"/>
  <c r="Z36" i="39"/>
  <c r="Z37" i="39"/>
  <c r="Z38" i="39"/>
  <c r="Z39" i="39"/>
  <c r="Z40" i="39"/>
  <c r="Z41" i="39"/>
  <c r="Z42" i="39"/>
  <c r="Z43" i="39"/>
  <c r="Z44" i="39"/>
  <c r="Z45" i="39"/>
  <c r="Z46" i="39"/>
  <c r="Z47" i="39"/>
  <c r="Z48" i="39"/>
  <c r="Z49" i="39"/>
  <c r="Z50" i="39"/>
  <c r="Z51" i="39"/>
  <c r="Z52" i="39"/>
  <c r="Z53" i="39"/>
  <c r="Z54" i="39"/>
  <c r="Z55" i="39"/>
  <c r="Z56" i="39"/>
  <c r="Z57" i="39"/>
  <c r="Z58" i="39"/>
  <c r="Z59" i="39"/>
  <c r="Z60" i="39"/>
  <c r="Z61" i="39"/>
  <c r="Z62" i="39"/>
  <c r="Z63" i="39"/>
  <c r="Z64" i="39"/>
  <c r="Z65" i="39"/>
  <c r="Z66" i="39"/>
  <c r="Z67" i="39"/>
  <c r="Z68" i="39"/>
  <c r="Z69" i="39"/>
  <c r="Z70" i="39"/>
  <c r="Z71" i="39"/>
  <c r="Z72" i="39"/>
  <c r="Z73" i="39"/>
  <c r="Z74" i="39"/>
  <c r="Z75" i="39"/>
  <c r="Z76" i="39"/>
  <c r="Z77" i="39"/>
  <c r="Z78" i="39"/>
  <c r="Z79" i="39"/>
  <c r="Z80" i="39"/>
  <c r="Z81" i="39"/>
  <c r="Z82" i="39"/>
  <c r="Z83" i="39"/>
  <c r="Z84" i="39"/>
  <c r="Z85" i="39"/>
  <c r="Z86" i="39"/>
  <c r="Z87" i="39"/>
  <c r="Z88" i="39"/>
  <c r="Z89" i="39"/>
  <c r="Z90" i="39"/>
  <c r="Z91" i="39"/>
  <c r="Z92" i="39"/>
  <c r="Z93" i="39"/>
  <c r="Z94" i="39"/>
  <c r="Z95" i="39"/>
  <c r="Z96" i="39"/>
  <c r="Z97" i="39"/>
  <c r="Z98" i="39"/>
  <c r="Z99" i="39"/>
  <c r="Z100" i="39"/>
  <c r="Z101" i="39"/>
  <c r="Z102" i="39"/>
  <c r="Z103" i="39"/>
  <c r="Z104" i="39"/>
  <c r="Z105" i="39"/>
  <c r="Z106" i="39"/>
  <c r="Z107" i="39"/>
  <c r="Z108" i="39"/>
  <c r="Z109" i="39"/>
  <c r="Z110" i="39"/>
  <c r="Z111" i="39"/>
  <c r="Z112" i="39"/>
  <c r="Z113" i="39"/>
  <c r="Z114" i="39"/>
  <c r="Z115" i="39"/>
  <c r="Z116" i="39"/>
  <c r="Z117" i="39"/>
  <c r="Z118" i="39"/>
  <c r="Z119" i="39"/>
  <c r="Z120" i="39"/>
  <c r="Z121" i="39"/>
  <c r="Z122" i="39"/>
  <c r="Z123" i="39"/>
  <c r="Z124" i="39"/>
  <c r="Z125" i="39"/>
  <c r="Z126" i="39"/>
  <c r="Z127" i="39"/>
  <c r="Z128" i="39"/>
  <c r="Z129" i="39"/>
  <c r="Z130" i="39"/>
  <c r="Z131" i="39"/>
  <c r="Z132" i="39"/>
  <c r="Z133" i="39"/>
  <c r="Z134" i="39"/>
  <c r="Z135" i="39"/>
  <c r="Z136" i="39"/>
  <c r="Z137" i="39"/>
  <c r="Z138" i="39"/>
  <c r="Z139" i="39"/>
  <c r="Z140" i="39"/>
  <c r="Z141" i="39"/>
  <c r="Z142" i="39"/>
  <c r="Z143" i="39"/>
  <c r="Z144" i="39"/>
  <c r="Z145" i="39"/>
  <c r="Z146" i="39"/>
  <c r="Z147" i="39"/>
  <c r="Z148" i="39"/>
  <c r="Z149" i="39"/>
  <c r="Z150" i="39"/>
  <c r="Z151" i="39"/>
  <c r="Z152" i="39"/>
  <c r="Z153" i="39"/>
  <c r="Z154" i="39"/>
  <c r="Z155" i="39"/>
  <c r="Z156" i="39"/>
  <c r="Z157" i="39"/>
  <c r="Z158" i="39"/>
  <c r="Z159" i="39"/>
  <c r="Z160" i="39"/>
  <c r="Z161" i="39"/>
  <c r="Z162" i="39"/>
  <c r="Z163" i="39"/>
  <c r="Z164" i="39"/>
  <c r="Z165" i="39"/>
  <c r="Z166" i="39"/>
  <c r="Z167" i="39"/>
  <c r="Z168" i="39"/>
  <c r="Z169" i="39"/>
  <c r="Z170" i="39"/>
  <c r="Z171" i="39"/>
  <c r="Z172" i="39"/>
  <c r="Z173" i="39"/>
  <c r="Z174" i="39"/>
  <c r="Z175" i="39"/>
  <c r="Z176" i="39"/>
  <c r="Z177" i="39"/>
  <c r="Z178" i="39"/>
  <c r="Z179" i="39"/>
  <c r="Z180" i="39"/>
  <c r="Z181" i="39"/>
  <c r="Z182" i="39"/>
  <c r="Z183" i="39"/>
  <c r="Z184" i="39"/>
  <c r="Z185" i="39"/>
  <c r="Z186" i="39"/>
  <c r="Z187" i="39"/>
  <c r="Z188" i="39"/>
  <c r="Z189" i="39"/>
  <c r="Z190" i="39"/>
  <c r="Z191" i="39"/>
  <c r="Z192" i="39"/>
  <c r="Z193" i="39"/>
  <c r="Z194" i="39"/>
  <c r="Z195" i="39"/>
  <c r="Z196" i="39"/>
  <c r="Z197" i="39"/>
  <c r="Z198" i="39"/>
  <c r="Z199" i="39"/>
  <c r="Z200" i="39"/>
  <c r="Z201" i="39"/>
  <c r="Z202" i="39"/>
  <c r="Z203" i="39"/>
  <c r="Z204" i="39"/>
  <c r="Z205" i="39"/>
  <c r="Z206" i="39"/>
  <c r="Z207" i="39"/>
  <c r="Z208" i="39"/>
  <c r="Z209" i="39"/>
  <c r="Z210" i="39"/>
  <c r="Z211" i="39"/>
  <c r="Z212" i="39"/>
  <c r="Z213" i="39"/>
  <c r="Z214" i="39"/>
  <c r="Z215" i="39"/>
  <c r="Z216" i="39"/>
  <c r="Z217" i="39"/>
  <c r="Z218" i="39"/>
  <c r="Z219" i="39"/>
  <c r="Z220" i="39"/>
  <c r="Z221" i="39"/>
  <c r="Z222" i="39"/>
  <c r="Z223" i="39"/>
  <c r="Z224" i="39"/>
  <c r="Z225" i="39"/>
  <c r="Z226" i="39"/>
  <c r="Z227" i="39"/>
  <c r="Z228" i="39"/>
  <c r="Z229" i="39"/>
  <c r="Z230" i="39"/>
  <c r="Z231" i="39"/>
  <c r="Z232" i="39"/>
  <c r="Z233" i="39"/>
  <c r="Z234" i="39"/>
  <c r="Z235" i="39"/>
  <c r="Z236" i="39"/>
  <c r="Z237" i="39"/>
  <c r="Z238" i="39"/>
  <c r="Z239" i="39"/>
  <c r="Z240" i="39"/>
  <c r="Z241" i="39"/>
  <c r="Z242" i="39"/>
  <c r="Z243" i="39"/>
  <c r="Z244" i="39"/>
  <c r="Z245" i="39"/>
  <c r="Z246" i="39"/>
  <c r="Z247" i="39"/>
  <c r="Z248" i="39"/>
  <c r="Z249" i="39"/>
  <c r="Z250" i="39"/>
  <c r="Z251" i="39"/>
  <c r="Z252" i="39"/>
  <c r="Z253" i="39"/>
  <c r="Z254" i="39"/>
  <c r="Z255" i="39"/>
  <c r="Z256" i="39"/>
  <c r="Z257" i="39"/>
  <c r="Z258" i="39"/>
  <c r="Z259" i="39"/>
  <c r="Z260" i="39"/>
  <c r="Z261" i="39"/>
  <c r="Z262" i="39"/>
  <c r="Z263" i="39"/>
  <c r="Z264" i="39"/>
  <c r="Z265" i="39"/>
  <c r="Z266" i="39"/>
  <c r="Z267" i="39"/>
  <c r="Z268" i="39"/>
  <c r="Z269" i="39"/>
  <c r="Z270" i="39"/>
  <c r="Z271" i="39"/>
  <c r="Z272" i="39"/>
  <c r="Z273" i="39"/>
  <c r="Z274" i="39"/>
  <c r="Z275" i="39"/>
  <c r="Z276" i="39"/>
  <c r="Z277" i="39"/>
  <c r="Z278" i="39"/>
  <c r="Z279" i="39"/>
  <c r="Z280" i="39"/>
  <c r="Z281" i="39"/>
  <c r="Z282" i="39"/>
  <c r="Z283" i="39"/>
  <c r="Z284" i="39"/>
  <c r="Z285" i="39"/>
  <c r="Z286" i="39"/>
  <c r="Z287" i="39"/>
  <c r="Z288" i="39"/>
  <c r="Z289" i="39"/>
  <c r="Z290" i="39"/>
  <c r="Z291" i="39"/>
  <c r="Z292" i="39"/>
  <c r="Z293" i="39"/>
  <c r="Z294" i="39"/>
  <c r="Z295" i="39"/>
  <c r="Z296" i="39"/>
  <c r="Z297" i="39"/>
  <c r="Z298" i="39"/>
  <c r="Z299" i="39"/>
  <c r="Z300" i="39"/>
  <c r="Z301" i="39"/>
  <c r="Z302" i="39"/>
  <c r="Z303" i="39"/>
  <c r="Z304" i="39"/>
  <c r="Z305" i="39"/>
  <c r="Z306" i="39"/>
  <c r="Z307" i="39"/>
  <c r="Z308" i="39"/>
  <c r="Z309" i="39"/>
  <c r="Z310" i="39"/>
  <c r="Z311" i="39"/>
  <c r="Z312" i="39"/>
  <c r="Z313" i="39"/>
  <c r="Z314" i="39"/>
  <c r="Z315" i="39"/>
  <c r="Z316" i="39"/>
  <c r="Z317" i="39"/>
  <c r="Z318" i="39"/>
  <c r="Z319" i="39"/>
  <c r="Z320" i="39"/>
  <c r="Z321" i="39"/>
  <c r="Z322" i="39"/>
  <c r="Z323" i="39"/>
  <c r="Z324" i="39"/>
  <c r="Z325" i="39"/>
  <c r="Z326" i="39"/>
  <c r="Z327" i="39"/>
  <c r="Z328" i="39"/>
  <c r="Z329" i="39"/>
  <c r="Z330" i="39"/>
  <c r="Z331" i="39"/>
  <c r="Z332" i="39"/>
  <c r="Z333" i="39"/>
  <c r="Z334" i="39"/>
  <c r="Z335" i="39"/>
  <c r="Z336" i="39"/>
  <c r="Z337" i="39"/>
  <c r="Z338" i="39"/>
  <c r="Z339" i="39"/>
  <c r="Z340" i="39"/>
  <c r="Z341" i="39"/>
  <c r="Z342" i="39"/>
  <c r="Z343" i="39"/>
  <c r="Z344" i="39"/>
  <c r="Z345" i="39"/>
  <c r="Z346" i="39"/>
  <c r="Z347" i="39"/>
  <c r="Z348" i="39"/>
  <c r="Z349" i="39"/>
  <c r="Z350" i="39"/>
  <c r="Z351" i="39"/>
  <c r="Z352" i="39"/>
  <c r="Z353" i="39"/>
  <c r="Z354" i="39"/>
  <c r="Z355" i="39"/>
  <c r="Z356" i="39"/>
  <c r="Z357" i="39"/>
  <c r="Z358" i="39"/>
  <c r="Z359" i="39"/>
  <c r="Z360" i="39"/>
  <c r="Z361" i="39"/>
  <c r="Z362" i="39"/>
  <c r="Z363" i="39"/>
  <c r="Z364" i="39"/>
  <c r="Z365" i="39"/>
  <c r="Z366" i="39"/>
  <c r="Z367" i="39"/>
  <c r="Z368" i="39"/>
  <c r="Z369" i="39"/>
  <c r="Z370" i="39"/>
  <c r="Z371" i="39"/>
  <c r="Z372" i="39"/>
  <c r="Z373" i="39"/>
  <c r="Z374" i="39"/>
  <c r="Z375" i="39"/>
  <c r="Z376" i="39"/>
  <c r="Z377" i="39"/>
  <c r="Z378" i="39"/>
  <c r="Z379" i="39"/>
  <c r="Z380" i="39"/>
  <c r="Z381" i="39"/>
  <c r="Z382" i="39"/>
  <c r="Z383" i="39"/>
  <c r="Z384" i="39"/>
  <c r="Z385" i="39"/>
  <c r="Z386" i="39"/>
  <c r="Z387" i="39"/>
  <c r="Z388" i="39"/>
  <c r="Z389" i="39"/>
  <c r="Z390" i="39"/>
  <c r="Z391" i="39"/>
  <c r="Z392" i="39"/>
  <c r="Z393" i="39"/>
  <c r="Z394" i="39"/>
  <c r="Z395" i="39"/>
  <c r="Z396" i="39"/>
  <c r="Z397" i="39"/>
  <c r="Z398" i="39"/>
  <c r="Z399" i="39"/>
  <c r="Z400" i="39"/>
  <c r="Z401" i="39"/>
  <c r="Z402" i="39"/>
  <c r="Z403" i="39"/>
  <c r="Z404" i="39"/>
  <c r="Z405" i="39"/>
  <c r="Z406" i="39"/>
  <c r="Z407" i="39"/>
  <c r="Z408" i="39"/>
  <c r="Z409" i="39"/>
  <c r="Z410" i="39"/>
  <c r="Z411" i="39"/>
  <c r="Z412" i="39"/>
  <c r="Z413" i="39"/>
  <c r="Z414" i="39"/>
  <c r="Z415" i="39"/>
  <c r="Z416" i="39"/>
  <c r="Z417" i="39"/>
  <c r="Z418" i="39"/>
  <c r="Z419" i="39"/>
  <c r="Z420" i="39"/>
  <c r="Z421" i="39"/>
  <c r="Z422" i="39"/>
  <c r="Z423" i="39"/>
  <c r="Z424" i="39"/>
  <c r="Z425" i="39"/>
  <c r="Z426" i="39"/>
  <c r="Z427" i="39"/>
  <c r="Z428" i="39"/>
  <c r="Z429" i="39"/>
  <c r="Z430" i="39"/>
  <c r="Z431" i="39"/>
  <c r="Z432" i="39"/>
  <c r="Z433" i="39"/>
  <c r="Z434" i="39"/>
  <c r="Z435" i="39"/>
  <c r="Z436" i="39"/>
  <c r="Z437" i="39"/>
  <c r="Z438" i="39"/>
  <c r="Z439" i="39"/>
  <c r="Z440" i="39"/>
  <c r="Z441" i="39"/>
  <c r="Z442" i="39"/>
  <c r="Z443" i="39"/>
  <c r="Z444" i="39"/>
  <c r="Z445" i="39"/>
  <c r="Z446" i="39"/>
  <c r="Z2" i="39"/>
  <c r="L3" i="33" l="1"/>
  <c r="L4" i="33"/>
  <c r="L5" i="33"/>
  <c r="L6" i="33"/>
  <c r="L7" i="33"/>
  <c r="L8" i="33"/>
  <c r="L9" i="33"/>
  <c r="L10" i="33"/>
  <c r="L11" i="33"/>
  <c r="L12" i="33"/>
  <c r="L13" i="33"/>
  <c r="L14" i="33"/>
  <c r="L15" i="33"/>
  <c r="L16" i="33"/>
  <c r="L17" i="33"/>
  <c r="L18" i="33"/>
  <c r="L19" i="33"/>
  <c r="L20" i="33"/>
  <c r="L21" i="33"/>
  <c r="L22" i="33"/>
  <c r="L23" i="33"/>
  <c r="L24" i="33"/>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L87" i="33"/>
  <c r="L88" i="33"/>
  <c r="L89" i="33"/>
  <c r="L90" i="33"/>
  <c r="L91" i="33"/>
  <c r="L92" i="33"/>
  <c r="L93" i="33"/>
  <c r="L94" i="33"/>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L151" i="33"/>
  <c r="L152" i="33"/>
  <c r="L153" i="33"/>
  <c r="L154" i="33"/>
  <c r="L155" i="33"/>
  <c r="L156" i="33"/>
  <c r="L157" i="33"/>
  <c r="L158" i="33"/>
  <c r="L159" i="33"/>
  <c r="L160" i="33"/>
  <c r="L161" i="33"/>
  <c r="L162" i="33"/>
  <c r="L163" i="33"/>
  <c r="L164" i="33"/>
  <c r="L165" i="33"/>
  <c r="L166" i="33"/>
  <c r="L167" i="33"/>
  <c r="L168" i="33"/>
  <c r="L169" i="33"/>
  <c r="L170" i="33"/>
  <c r="L171" i="33"/>
  <c r="L172" i="33"/>
  <c r="L173" i="33"/>
  <c r="L174" i="33"/>
  <c r="L175" i="33"/>
  <c r="L176" i="33"/>
  <c r="L177" i="33"/>
  <c r="L178" i="33"/>
  <c r="L179" i="33"/>
  <c r="L180" i="33"/>
  <c r="L181" i="33"/>
  <c r="L182" i="33"/>
  <c r="L183" i="33"/>
  <c r="L184" i="33"/>
  <c r="L185" i="33"/>
  <c r="L186" i="33"/>
  <c r="L187" i="33"/>
  <c r="L188" i="33"/>
  <c r="L189" i="33"/>
  <c r="L190" i="33"/>
  <c r="L191" i="33"/>
  <c r="L192" i="33"/>
  <c r="L193" i="33"/>
  <c r="L194" i="33"/>
  <c r="L195" i="33"/>
  <c r="L196" i="33"/>
  <c r="L197" i="33"/>
  <c r="L198" i="33"/>
  <c r="L199" i="33"/>
  <c r="L200" i="33"/>
  <c r="L201" i="33"/>
  <c r="L202" i="33"/>
  <c r="L203" i="33"/>
  <c r="L204" i="33"/>
  <c r="L205" i="33"/>
  <c r="L206" i="33"/>
  <c r="L207" i="33"/>
  <c r="L208" i="33"/>
  <c r="L209" i="33"/>
  <c r="L210" i="33"/>
  <c r="L211" i="33"/>
  <c r="L212" i="33"/>
  <c r="L213" i="33"/>
  <c r="L214" i="33"/>
  <c r="L215" i="33"/>
  <c r="L216" i="33"/>
  <c r="L217" i="33"/>
  <c r="L218" i="33"/>
  <c r="L219" i="33"/>
  <c r="L220" i="33"/>
  <c r="L221" i="33"/>
  <c r="L222" i="33"/>
  <c r="L223" i="33"/>
  <c r="L224" i="33"/>
  <c r="L225" i="33"/>
  <c r="L226" i="33"/>
  <c r="L227" i="33"/>
  <c r="L228" i="33"/>
  <c r="L229" i="33"/>
  <c r="L230" i="33"/>
  <c r="L231" i="33"/>
  <c r="L232" i="33"/>
  <c r="L233" i="33"/>
  <c r="L234" i="33"/>
  <c r="L235" i="33"/>
  <c r="L236" i="33"/>
  <c r="L237" i="33"/>
  <c r="L238" i="33"/>
  <c r="L239" i="33"/>
  <c r="L240" i="33"/>
  <c r="L241" i="33"/>
  <c r="L242" i="33"/>
  <c r="L243" i="33"/>
  <c r="L244" i="33"/>
  <c r="L245" i="33"/>
  <c r="L246" i="33"/>
  <c r="L247" i="33"/>
  <c r="L248" i="33"/>
  <c r="L249" i="33"/>
  <c r="L250" i="33"/>
  <c r="L251" i="33"/>
  <c r="L252" i="33"/>
  <c r="L253" i="33"/>
  <c r="L254" i="33"/>
  <c r="L255" i="33"/>
  <c r="L256" i="33"/>
  <c r="L257" i="33"/>
  <c r="L258" i="33"/>
  <c r="L259" i="33"/>
  <c r="L260" i="33"/>
  <c r="L261" i="33"/>
  <c r="L262" i="33"/>
  <c r="L263" i="33"/>
  <c r="L264" i="33"/>
  <c r="L265" i="33"/>
  <c r="L266" i="33"/>
  <c r="L267" i="33"/>
  <c r="L268" i="33"/>
  <c r="L269" i="33"/>
  <c r="L270" i="33"/>
  <c r="L271" i="33"/>
  <c r="L272" i="33"/>
  <c r="L273" i="33"/>
  <c r="L274" i="33"/>
  <c r="L275" i="33"/>
  <c r="L276" i="33"/>
  <c r="L277" i="33"/>
  <c r="L278" i="33"/>
  <c r="L279" i="33"/>
  <c r="L280" i="33"/>
  <c r="L281" i="33"/>
  <c r="L282" i="33"/>
  <c r="L283" i="33"/>
  <c r="L284" i="33"/>
  <c r="L285" i="33"/>
  <c r="L286" i="33"/>
  <c r="L287" i="33"/>
  <c r="L288" i="33"/>
  <c r="L289" i="33"/>
  <c r="L290" i="33"/>
  <c r="L291" i="33"/>
  <c r="L292" i="33"/>
  <c r="L293" i="33"/>
  <c r="L294" i="33"/>
  <c r="L295" i="33"/>
  <c r="L296" i="33"/>
  <c r="L297" i="33"/>
  <c r="L298" i="33"/>
  <c r="L299" i="33"/>
  <c r="L300" i="33"/>
  <c r="L301" i="33"/>
  <c r="L302" i="33"/>
  <c r="L303" i="33"/>
  <c r="L304" i="33"/>
  <c r="L305" i="33"/>
  <c r="L306" i="33"/>
  <c r="L307" i="33"/>
  <c r="L308" i="33"/>
  <c r="L309" i="33"/>
  <c r="L310" i="33"/>
  <c r="L311" i="33"/>
  <c r="L312" i="33"/>
  <c r="L313" i="33"/>
  <c r="L314" i="33"/>
  <c r="L315" i="33"/>
  <c r="L316" i="33"/>
  <c r="L317" i="33"/>
  <c r="L318" i="33"/>
  <c r="L319" i="33"/>
  <c r="L320" i="33"/>
  <c r="L321" i="33"/>
  <c r="L322" i="33"/>
  <c r="L323" i="33"/>
  <c r="L324" i="33"/>
  <c r="L325" i="33"/>
  <c r="L326" i="33"/>
  <c r="L327" i="33"/>
  <c r="L328" i="33"/>
  <c r="L329" i="33"/>
  <c r="L330" i="33"/>
  <c r="L331" i="33"/>
  <c r="L332" i="33"/>
  <c r="L333" i="33"/>
  <c r="L334" i="33"/>
  <c r="L335" i="33"/>
  <c r="L336" i="33"/>
  <c r="L337" i="33"/>
  <c r="L338" i="33"/>
  <c r="L339" i="33"/>
  <c r="L340" i="33"/>
  <c r="L341" i="33"/>
  <c r="L342" i="33"/>
  <c r="L343" i="33"/>
  <c r="L344" i="33"/>
  <c r="L345" i="33"/>
  <c r="L346" i="33"/>
  <c r="L347" i="33"/>
  <c r="L348" i="33"/>
  <c r="L349" i="33"/>
  <c r="L350" i="33"/>
  <c r="L351" i="33"/>
  <c r="L352" i="33"/>
  <c r="L353" i="33"/>
  <c r="L354" i="33"/>
  <c r="L355" i="33"/>
  <c r="L356" i="33"/>
  <c r="L357" i="33"/>
  <c r="L358" i="33"/>
  <c r="L359" i="33"/>
  <c r="L360" i="33"/>
  <c r="L361" i="33"/>
  <c r="L362" i="33"/>
  <c r="L363" i="33"/>
  <c r="L364" i="33"/>
  <c r="L365" i="33"/>
  <c r="L366" i="33"/>
  <c r="L367" i="33"/>
  <c r="L368" i="33"/>
  <c r="L369" i="33"/>
  <c r="L370" i="33"/>
  <c r="L371" i="33"/>
  <c r="L372" i="33"/>
  <c r="L373" i="33"/>
  <c r="L374" i="33"/>
  <c r="L375" i="33"/>
  <c r="L376" i="33"/>
  <c r="L377" i="33"/>
  <c r="L378" i="33"/>
  <c r="L379" i="33"/>
  <c r="L380" i="33"/>
  <c r="L381" i="33"/>
  <c r="L382" i="33"/>
  <c r="L383" i="33"/>
  <c r="L384" i="33"/>
  <c r="L385" i="33"/>
  <c r="L386" i="33"/>
  <c r="L387" i="33"/>
  <c r="L388" i="33"/>
  <c r="L389" i="33"/>
  <c r="L390" i="33"/>
  <c r="L391" i="33"/>
  <c r="L392" i="33"/>
  <c r="A3" i="39"/>
  <c r="A4" i="39"/>
  <c r="A5" i="39"/>
  <c r="A6" i="39"/>
  <c r="A7" i="39"/>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64" i="39"/>
  <c r="A65" i="39"/>
  <c r="A66" i="39"/>
  <c r="A67" i="39"/>
  <c r="A68" i="39"/>
  <c r="A69" i="39"/>
  <c r="A70" i="39"/>
  <c r="A71" i="39"/>
  <c r="A72" i="39"/>
  <c r="A73" i="39"/>
  <c r="A74" i="39"/>
  <c r="A75" i="39"/>
  <c r="A76" i="39"/>
  <c r="A77" i="39"/>
  <c r="A78" i="39"/>
  <c r="A79" i="39"/>
  <c r="A80" i="39"/>
  <c r="A81" i="39"/>
  <c r="A82" i="39"/>
  <c r="A83" i="39"/>
  <c r="A84" i="39"/>
  <c r="A85" i="39"/>
  <c r="A86" i="39"/>
  <c r="A87" i="39"/>
  <c r="A88" i="39"/>
  <c r="A89" i="39"/>
  <c r="A90" i="39"/>
  <c r="A91" i="39"/>
  <c r="A92" i="39"/>
  <c r="A93" i="39"/>
  <c r="A94" i="39"/>
  <c r="A95" i="39"/>
  <c r="A96" i="39"/>
  <c r="A97" i="39"/>
  <c r="A98" i="39"/>
  <c r="A99" i="39"/>
  <c r="A100" i="39"/>
  <c r="A101" i="39"/>
  <c r="A102" i="39"/>
  <c r="A103" i="39"/>
  <c r="A104" i="39"/>
  <c r="A105" i="39"/>
  <c r="A106" i="39"/>
  <c r="A107" i="39"/>
  <c r="A108" i="39"/>
  <c r="A109" i="39"/>
  <c r="A110" i="39"/>
  <c r="A111" i="39"/>
  <c r="A112" i="39"/>
  <c r="A113" i="39"/>
  <c r="A114" i="39"/>
  <c r="A115" i="39"/>
  <c r="A116" i="39"/>
  <c r="A117" i="39"/>
  <c r="A118" i="39"/>
  <c r="A119" i="39"/>
  <c r="A120" i="39"/>
  <c r="A121" i="39"/>
  <c r="A122" i="39"/>
  <c r="A123" i="39"/>
  <c r="A124" i="39"/>
  <c r="A125" i="39"/>
  <c r="A126" i="39"/>
  <c r="A127" i="39"/>
  <c r="A128" i="39"/>
  <c r="A129" i="39"/>
  <c r="A130" i="39"/>
  <c r="A131" i="39"/>
  <c r="A132" i="39"/>
  <c r="A133" i="39"/>
  <c r="A134" i="39"/>
  <c r="A135" i="39"/>
  <c r="A136" i="39"/>
  <c r="A137" i="39"/>
  <c r="A138" i="39"/>
  <c r="A139" i="39"/>
  <c r="A140" i="39"/>
  <c r="A141" i="39"/>
  <c r="A142" i="39"/>
  <c r="A143" i="39"/>
  <c r="A144" i="39"/>
  <c r="A145" i="39"/>
  <c r="A146" i="39"/>
  <c r="A147" i="39"/>
  <c r="A148" i="39"/>
  <c r="A149" i="39"/>
  <c r="A150" i="39"/>
  <c r="A151" i="39"/>
  <c r="A152" i="39"/>
  <c r="A153" i="39"/>
  <c r="A154" i="39"/>
  <c r="A155" i="39"/>
  <c r="A156" i="39"/>
  <c r="A157" i="39"/>
  <c r="A158" i="39"/>
  <c r="A159" i="39"/>
  <c r="A160" i="39"/>
  <c r="A161" i="39"/>
  <c r="A162" i="39"/>
  <c r="A163" i="39"/>
  <c r="A164" i="39"/>
  <c r="A165" i="39"/>
  <c r="A166" i="39"/>
  <c r="A167" i="39"/>
  <c r="A168" i="39"/>
  <c r="A169" i="39"/>
  <c r="A170" i="39"/>
  <c r="A171" i="39"/>
  <c r="A172" i="39"/>
  <c r="A173" i="39"/>
  <c r="A174" i="39"/>
  <c r="A175" i="39"/>
  <c r="A176" i="39"/>
  <c r="A177" i="39"/>
  <c r="A178" i="39"/>
  <c r="A179" i="39"/>
  <c r="A180" i="39"/>
  <c r="A181" i="39"/>
  <c r="A182" i="39"/>
  <c r="A183" i="39"/>
  <c r="A184" i="39"/>
  <c r="A185" i="39"/>
  <c r="A186" i="39"/>
  <c r="A187" i="39"/>
  <c r="A188" i="39"/>
  <c r="A189" i="39"/>
  <c r="A190" i="39"/>
  <c r="A191" i="39"/>
  <c r="A192" i="39"/>
  <c r="A193" i="39"/>
  <c r="A194" i="39"/>
  <c r="A195" i="39"/>
  <c r="A196" i="39"/>
  <c r="A197" i="39"/>
  <c r="A198" i="39"/>
  <c r="A199" i="39"/>
  <c r="A200" i="39"/>
  <c r="A201" i="39"/>
  <c r="A202" i="39"/>
  <c r="A203" i="39"/>
  <c r="A204" i="39"/>
  <c r="A205" i="39"/>
  <c r="A206" i="39"/>
  <c r="A207" i="39"/>
  <c r="A208" i="39"/>
  <c r="A209" i="39"/>
  <c r="A210" i="39"/>
  <c r="A211" i="39"/>
  <c r="A212" i="39"/>
  <c r="A213" i="39"/>
  <c r="A214" i="39"/>
  <c r="A215" i="39"/>
  <c r="A216" i="39"/>
  <c r="A217" i="39"/>
  <c r="A218" i="39"/>
  <c r="A219" i="39"/>
  <c r="A220" i="39"/>
  <c r="A221" i="39"/>
  <c r="A222" i="39"/>
  <c r="A223" i="39"/>
  <c r="A224" i="39"/>
  <c r="A225" i="39"/>
  <c r="A226" i="39"/>
  <c r="A227" i="39"/>
  <c r="A228" i="39"/>
  <c r="A229" i="39"/>
  <c r="A230" i="39"/>
  <c r="A231" i="39"/>
  <c r="A232" i="39"/>
  <c r="A233" i="39"/>
  <c r="A234" i="39"/>
  <c r="A235" i="39"/>
  <c r="A236" i="39"/>
  <c r="A237" i="39"/>
  <c r="A238" i="39"/>
  <c r="A239" i="39"/>
  <c r="A240" i="39"/>
  <c r="A241" i="39"/>
  <c r="A242" i="39"/>
  <c r="A243" i="39"/>
  <c r="A244" i="39"/>
  <c r="A245" i="39"/>
  <c r="A246" i="39"/>
  <c r="A247" i="39"/>
  <c r="A248" i="39"/>
  <c r="A249" i="39"/>
  <c r="A250" i="39"/>
  <c r="A251" i="39"/>
  <c r="A252" i="39"/>
  <c r="A253" i="39"/>
  <c r="A254" i="39"/>
  <c r="A255" i="39"/>
  <c r="A256" i="39"/>
  <c r="A257" i="39"/>
  <c r="A258" i="39"/>
  <c r="A259" i="39"/>
  <c r="A260" i="39"/>
  <c r="A261" i="39"/>
  <c r="A262" i="39"/>
  <c r="A263" i="39"/>
  <c r="A264" i="39"/>
  <c r="A265" i="39"/>
  <c r="A266" i="39"/>
  <c r="A267" i="39"/>
  <c r="A268" i="39"/>
  <c r="A269" i="39"/>
  <c r="A270" i="39"/>
  <c r="A271" i="39"/>
  <c r="A272" i="39"/>
  <c r="A273" i="39"/>
  <c r="A274" i="39"/>
  <c r="A275" i="39"/>
  <c r="A276" i="39"/>
  <c r="A277" i="39"/>
  <c r="A278" i="39"/>
  <c r="A279" i="39"/>
  <c r="A280" i="39"/>
  <c r="A281" i="39"/>
  <c r="A282" i="39"/>
  <c r="A283" i="39"/>
  <c r="A284" i="39"/>
  <c r="A285" i="39"/>
  <c r="A286" i="39"/>
  <c r="A287" i="39"/>
  <c r="A288" i="39"/>
  <c r="A289" i="39"/>
  <c r="A290" i="39"/>
  <c r="A291" i="39"/>
  <c r="A292" i="39"/>
  <c r="A293" i="39"/>
  <c r="A294" i="39"/>
  <c r="A295" i="39"/>
  <c r="A296" i="39"/>
  <c r="A297" i="39"/>
  <c r="A298" i="39"/>
  <c r="A299" i="39"/>
  <c r="A300" i="39"/>
  <c r="A301" i="39"/>
  <c r="A302" i="39"/>
  <c r="A303" i="39"/>
  <c r="A304" i="39"/>
  <c r="A305" i="39"/>
  <c r="A306" i="39"/>
  <c r="A307" i="39"/>
  <c r="A308" i="39"/>
  <c r="A309" i="39"/>
  <c r="A310" i="39"/>
  <c r="A311" i="39"/>
  <c r="A312" i="39"/>
  <c r="A313" i="39"/>
  <c r="A314" i="39"/>
  <c r="A315" i="39"/>
  <c r="A316" i="39"/>
  <c r="A317" i="39"/>
  <c r="A318" i="39"/>
  <c r="A319" i="39"/>
  <c r="A320" i="39"/>
  <c r="A321" i="39"/>
  <c r="A322" i="39"/>
  <c r="A323" i="39"/>
  <c r="A324" i="39"/>
  <c r="A325" i="39"/>
  <c r="A326" i="39"/>
  <c r="A327" i="39"/>
  <c r="A328" i="39"/>
  <c r="A329" i="39"/>
  <c r="A330" i="39"/>
  <c r="A331" i="39"/>
  <c r="A332" i="39"/>
  <c r="A333" i="39"/>
  <c r="A334" i="39"/>
  <c r="A335" i="39"/>
  <c r="A336" i="39"/>
  <c r="A337" i="39"/>
  <c r="A338" i="39"/>
  <c r="A339" i="39"/>
  <c r="A340" i="39"/>
  <c r="A341" i="39"/>
  <c r="A342" i="39"/>
  <c r="A343" i="39"/>
  <c r="A344" i="39"/>
  <c r="A345" i="39"/>
  <c r="A346" i="39"/>
  <c r="A347" i="39"/>
  <c r="A348" i="39"/>
  <c r="A349" i="39"/>
  <c r="A350" i="39"/>
  <c r="A351" i="39"/>
  <c r="A352" i="39"/>
  <c r="A353" i="39"/>
  <c r="A354" i="39"/>
  <c r="A355" i="39"/>
  <c r="A356" i="39"/>
  <c r="A357" i="39"/>
  <c r="A358" i="39"/>
  <c r="A359" i="39"/>
  <c r="A360" i="39"/>
  <c r="A361" i="39"/>
  <c r="A362" i="39"/>
  <c r="A363" i="39"/>
  <c r="A364" i="39"/>
  <c r="A365" i="39"/>
  <c r="A366" i="39"/>
  <c r="A367" i="39"/>
  <c r="A368" i="39"/>
  <c r="A369" i="39"/>
  <c r="A370" i="39"/>
  <c r="A371" i="39"/>
  <c r="A372" i="39"/>
  <c r="A373" i="39"/>
  <c r="A374" i="39"/>
  <c r="A375" i="39"/>
  <c r="A376" i="39"/>
  <c r="A377" i="39"/>
  <c r="A378" i="39"/>
  <c r="A379" i="39"/>
  <c r="A380" i="39"/>
  <c r="A381" i="39"/>
  <c r="A382" i="39"/>
  <c r="A383" i="39"/>
  <c r="A384" i="39"/>
  <c r="A385" i="39"/>
  <c r="A386" i="39"/>
  <c r="A387" i="39"/>
  <c r="A388" i="39"/>
  <c r="A389" i="39"/>
  <c r="A390" i="39"/>
  <c r="A391" i="39"/>
  <c r="A392" i="39"/>
  <c r="A393" i="39"/>
  <c r="A394" i="39"/>
  <c r="A395" i="39"/>
  <c r="A396" i="39"/>
  <c r="A397" i="39"/>
  <c r="A398" i="39"/>
  <c r="A399" i="39"/>
  <c r="A400" i="39"/>
  <c r="A401" i="39"/>
  <c r="A402" i="39"/>
  <c r="A403" i="39"/>
  <c r="A404" i="39"/>
  <c r="A405" i="39"/>
  <c r="A406" i="39"/>
  <c r="A407" i="39"/>
  <c r="A408" i="39"/>
  <c r="A409" i="39"/>
  <c r="A410" i="39"/>
  <c r="A411" i="39"/>
  <c r="A412" i="39"/>
  <c r="A413" i="39"/>
  <c r="A414" i="39"/>
  <c r="A415" i="39"/>
  <c r="A416" i="39"/>
  <c r="A417" i="39"/>
  <c r="A418" i="39"/>
  <c r="A419" i="39"/>
  <c r="A420" i="39"/>
  <c r="A421" i="39"/>
  <c r="A422" i="39"/>
  <c r="A423" i="39"/>
  <c r="A424" i="39"/>
  <c r="A425" i="39"/>
  <c r="A426" i="39"/>
  <c r="A427" i="39"/>
  <c r="A428" i="39"/>
  <c r="A429" i="39"/>
  <c r="A430" i="39"/>
  <c r="A431" i="39"/>
  <c r="A432" i="39"/>
  <c r="A433" i="39"/>
  <c r="A434" i="39"/>
  <c r="A435" i="39"/>
  <c r="A436" i="39"/>
  <c r="A437" i="39"/>
  <c r="A438" i="39"/>
  <c r="A439" i="39"/>
  <c r="A440" i="39"/>
  <c r="A441" i="39"/>
  <c r="A442" i="39"/>
  <c r="A443" i="39"/>
  <c r="A444" i="39"/>
  <c r="A445" i="39"/>
  <c r="A446" i="39"/>
  <c r="A2" i="39"/>
  <c r="Y143" i="15"/>
  <c r="Y142" i="15"/>
  <c r="Y141" i="15"/>
  <c r="Y140" i="15"/>
  <c r="Y139" i="15"/>
  <c r="Y138" i="15"/>
  <c r="Y137" i="15"/>
  <c r="Y136" i="15"/>
  <c r="Y135" i="15"/>
  <c r="Y134" i="15"/>
  <c r="Y133" i="15"/>
  <c r="Y132" i="15"/>
  <c r="Y131" i="15"/>
  <c r="Y130" i="15"/>
  <c r="Y129" i="15"/>
  <c r="Y128" i="15"/>
  <c r="Y127" i="15"/>
  <c r="Y126" i="15"/>
  <c r="Y125" i="15"/>
  <c r="Y124" i="15"/>
  <c r="Y123" i="15"/>
  <c r="Y122" i="15"/>
  <c r="Y121" i="15"/>
  <c r="Y120" i="15"/>
  <c r="Y119" i="15"/>
  <c r="Y118" i="15"/>
  <c r="Y117" i="15"/>
  <c r="Y116" i="15"/>
  <c r="Y115" i="15"/>
  <c r="Y114" i="15"/>
  <c r="Y113" i="15"/>
  <c r="Y112" i="15"/>
  <c r="Y111" i="15"/>
  <c r="Y110" i="15"/>
  <c r="Y109" i="15"/>
  <c r="Y108" i="15"/>
  <c r="Y107" i="15"/>
  <c r="Y106" i="15"/>
  <c r="Y105" i="15"/>
  <c r="Y104" i="15"/>
  <c r="Y103" i="15"/>
  <c r="Y102" i="15"/>
  <c r="Y101" i="15"/>
  <c r="Y100" i="15"/>
  <c r="Y99" i="15"/>
  <c r="Y98" i="15"/>
  <c r="Y97" i="15"/>
  <c r="Y96" i="15"/>
  <c r="Y95" i="15"/>
  <c r="Y94" i="15"/>
  <c r="Y93" i="15"/>
  <c r="Y92" i="15"/>
  <c r="Y91" i="15"/>
  <c r="Y90" i="15"/>
  <c r="Y89" i="15"/>
  <c r="Y88" i="15"/>
  <c r="Y87" i="15"/>
  <c r="Y86" i="15"/>
  <c r="Y85" i="15"/>
  <c r="Y84" i="15"/>
  <c r="Y83" i="15"/>
  <c r="Y82" i="15"/>
  <c r="Y81" i="15"/>
  <c r="Y80" i="15"/>
  <c r="Y79" i="15"/>
  <c r="Y78" i="15"/>
  <c r="Y77" i="15"/>
  <c r="Y76" i="15"/>
  <c r="Y75" i="15"/>
  <c r="Y74" i="15"/>
  <c r="Y73" i="15"/>
  <c r="Y72" i="15"/>
  <c r="Y71" i="15"/>
  <c r="Y70" i="15"/>
  <c r="Y69" i="15"/>
  <c r="Y68" i="15"/>
  <c r="Y67" i="15"/>
  <c r="Y66" i="15"/>
  <c r="Y65" i="15"/>
  <c r="Y64" i="15"/>
  <c r="Y63" i="15"/>
  <c r="Y62" i="15"/>
  <c r="Y61" i="15"/>
  <c r="Y60" i="15"/>
  <c r="Y59" i="15"/>
  <c r="Y58" i="15"/>
  <c r="Y57" i="15"/>
  <c r="Y56" i="15"/>
  <c r="Y55" i="15"/>
  <c r="Y54" i="15"/>
  <c r="Y53" i="15"/>
  <c r="Y52" i="15"/>
  <c r="Y51" i="15"/>
  <c r="Y50" i="15"/>
  <c r="Y49" i="15"/>
  <c r="Y48" i="15"/>
  <c r="Y47" i="15"/>
  <c r="Y46" i="15"/>
  <c r="Y45" i="15"/>
  <c r="Y44" i="15"/>
  <c r="Y43" i="15"/>
  <c r="Y42" i="15"/>
  <c r="Y41" i="15"/>
  <c r="Y40" i="15"/>
  <c r="Y39" i="15"/>
  <c r="Y38" i="15"/>
  <c r="Y37" i="15"/>
  <c r="Y36" i="15"/>
  <c r="Y35" i="15"/>
  <c r="Y34" i="15"/>
  <c r="Y33" i="15"/>
  <c r="Y32" i="15"/>
  <c r="Y31" i="15"/>
  <c r="Y30" i="15"/>
  <c r="Y29" i="15"/>
  <c r="Y28" i="15"/>
  <c r="Y27" i="15"/>
  <c r="Y26" i="15"/>
  <c r="Y25" i="15"/>
  <c r="Y24" i="15"/>
  <c r="Y23" i="15"/>
  <c r="Y22" i="15"/>
  <c r="Y21" i="15"/>
  <c r="Y20" i="15"/>
  <c r="Y19" i="15"/>
  <c r="Y18" i="15"/>
  <c r="Y17" i="15"/>
  <c r="Y16" i="15"/>
  <c r="Y15" i="15"/>
  <c r="Y14" i="15"/>
  <c r="Y13" i="15"/>
  <c r="Y12" i="15"/>
  <c r="Y11" i="15"/>
  <c r="Y10" i="15"/>
  <c r="Y9" i="15"/>
  <c r="Y8" i="15"/>
  <c r="Y7" i="15"/>
  <c r="Y6" i="15"/>
  <c r="Y5" i="15"/>
  <c r="Y4" i="15"/>
  <c r="Y3" i="15"/>
  <c r="Y2" i="15"/>
  <c r="Z2" i="15" l="1"/>
  <c r="AA2" i="15"/>
  <c r="AB2" i="15"/>
  <c r="Z3" i="15"/>
  <c r="AA3" i="15"/>
  <c r="AB3" i="15"/>
  <c r="Z4" i="15"/>
  <c r="AA4" i="15"/>
  <c r="AB4" i="15"/>
  <c r="Z5" i="15"/>
  <c r="AA5" i="15"/>
  <c r="AB5" i="15"/>
  <c r="Z6" i="15"/>
  <c r="AA6" i="15"/>
  <c r="AB6" i="15"/>
  <c r="Z7" i="15"/>
  <c r="AA7" i="15"/>
  <c r="AB7" i="15"/>
  <c r="Z8" i="15"/>
  <c r="AA8" i="15"/>
  <c r="AB8" i="15"/>
  <c r="Z9" i="15"/>
  <c r="AA9" i="15"/>
  <c r="AB9" i="15"/>
  <c r="AC9" i="15"/>
  <c r="AD9" i="15"/>
  <c r="AE9" i="15"/>
  <c r="Z10" i="15"/>
  <c r="AA10" i="15"/>
  <c r="AB10" i="15"/>
  <c r="AC10" i="15"/>
  <c r="AD10" i="15"/>
  <c r="AE10" i="15"/>
  <c r="Z11" i="15"/>
  <c r="AA11" i="15"/>
  <c r="AB11" i="15"/>
  <c r="AC11" i="15"/>
  <c r="AD11" i="15"/>
  <c r="AE11" i="15"/>
  <c r="Z12" i="15"/>
  <c r="AA12" i="15"/>
  <c r="AB12" i="15"/>
  <c r="AC12" i="15"/>
  <c r="AD12" i="15"/>
  <c r="AE12" i="15"/>
  <c r="Z13" i="15"/>
  <c r="AA13" i="15"/>
  <c r="AB13" i="15"/>
  <c r="AC13" i="15"/>
  <c r="AD13" i="15"/>
  <c r="AE13" i="15"/>
  <c r="Z14" i="15"/>
  <c r="AA14" i="15"/>
  <c r="AB14" i="15"/>
  <c r="AC14" i="15"/>
  <c r="AD14" i="15"/>
  <c r="AE14" i="15"/>
  <c r="Z15" i="15"/>
  <c r="AA15" i="15"/>
  <c r="AB15" i="15"/>
  <c r="AC15" i="15"/>
  <c r="AD15" i="15"/>
  <c r="AE15" i="15"/>
  <c r="Z16" i="15"/>
  <c r="AA16" i="15"/>
  <c r="AB16" i="15"/>
  <c r="AC16" i="15"/>
  <c r="AD16" i="15"/>
  <c r="AE16" i="15"/>
  <c r="Z17" i="15"/>
  <c r="AA17" i="15"/>
  <c r="AB17" i="15"/>
  <c r="AC17" i="15"/>
  <c r="AD17" i="15"/>
  <c r="AE17" i="15"/>
  <c r="Z18" i="15"/>
  <c r="AA18" i="15"/>
  <c r="AB18" i="15"/>
  <c r="AC18" i="15"/>
  <c r="AD18" i="15"/>
  <c r="AE18" i="15"/>
  <c r="Z19" i="15"/>
  <c r="AA19" i="15"/>
  <c r="AB19" i="15"/>
  <c r="AC19" i="15"/>
  <c r="AD19" i="15"/>
  <c r="AE19" i="15"/>
  <c r="Z20" i="15"/>
  <c r="AA20" i="15"/>
  <c r="AB20" i="15"/>
  <c r="AC20" i="15"/>
  <c r="AD20" i="15"/>
  <c r="AE20" i="15"/>
  <c r="Z21" i="15"/>
  <c r="AA21" i="15"/>
  <c r="AB21" i="15"/>
  <c r="AC21" i="15"/>
  <c r="AD21" i="15"/>
  <c r="AE21" i="15"/>
  <c r="Z22" i="15"/>
  <c r="AA22" i="15"/>
  <c r="AB22" i="15"/>
  <c r="AC22" i="15"/>
  <c r="AD22" i="15"/>
  <c r="AE22" i="15"/>
  <c r="Z23" i="15"/>
  <c r="AA23" i="15"/>
  <c r="AB23" i="15"/>
  <c r="AC23" i="15"/>
  <c r="AD23" i="15"/>
  <c r="AE23" i="15"/>
  <c r="Z24" i="15"/>
  <c r="AA24" i="15"/>
  <c r="AB24" i="15"/>
  <c r="AC24" i="15"/>
  <c r="AD24" i="15"/>
  <c r="AE24" i="15"/>
  <c r="Z25" i="15"/>
  <c r="AA25" i="15"/>
  <c r="AB25" i="15"/>
  <c r="AC25" i="15"/>
  <c r="AD25" i="15"/>
  <c r="AE25" i="15"/>
  <c r="Z26" i="15"/>
  <c r="AA26" i="15"/>
  <c r="AB26" i="15"/>
  <c r="AC26" i="15"/>
  <c r="AD26" i="15"/>
  <c r="AE26" i="15"/>
  <c r="Z27" i="15"/>
  <c r="AA27" i="15"/>
  <c r="AB27" i="15"/>
  <c r="AC27" i="15"/>
  <c r="AD27" i="15"/>
  <c r="AE27" i="15"/>
  <c r="Z28" i="15"/>
  <c r="AA28" i="15"/>
  <c r="AB28" i="15"/>
  <c r="AC28" i="15"/>
  <c r="AD28" i="15"/>
  <c r="AE28" i="15"/>
  <c r="Z29" i="15"/>
  <c r="AA29" i="15"/>
  <c r="AB29" i="15"/>
  <c r="AC29" i="15"/>
  <c r="AD29" i="15"/>
  <c r="AE29" i="15"/>
  <c r="Z30" i="15"/>
  <c r="AA30" i="15"/>
  <c r="AB30" i="15"/>
  <c r="AC30" i="15"/>
  <c r="AD30" i="15"/>
  <c r="AE30" i="15"/>
  <c r="Z31" i="15"/>
  <c r="AA31" i="15"/>
  <c r="AB31" i="15"/>
  <c r="AC31" i="15"/>
  <c r="AD31" i="15"/>
  <c r="AE31" i="15"/>
  <c r="Z32" i="15"/>
  <c r="AA32" i="15"/>
  <c r="AB32" i="15"/>
  <c r="AC32" i="15"/>
  <c r="AD32" i="15"/>
  <c r="AE32" i="15"/>
  <c r="Z33" i="15"/>
  <c r="AA33" i="15"/>
  <c r="AB33" i="15"/>
  <c r="AC33" i="15"/>
  <c r="AD33" i="15"/>
  <c r="AE33" i="15"/>
  <c r="Z34" i="15"/>
  <c r="AA34" i="15"/>
  <c r="AB34" i="15"/>
  <c r="AC34" i="15"/>
  <c r="AD34" i="15"/>
  <c r="AE34" i="15"/>
  <c r="Z35" i="15"/>
  <c r="AA35" i="15"/>
  <c r="AB35" i="15"/>
  <c r="AC35" i="15"/>
  <c r="AD35" i="15"/>
  <c r="AE35" i="15"/>
  <c r="Z36" i="15"/>
  <c r="AA36" i="15"/>
  <c r="AB36" i="15"/>
  <c r="AC36" i="15"/>
  <c r="AD36" i="15"/>
  <c r="AE36" i="15"/>
  <c r="Z37" i="15"/>
  <c r="AA37" i="15"/>
  <c r="AB37" i="15"/>
  <c r="AC37" i="15"/>
  <c r="AD37" i="15"/>
  <c r="AE37" i="15"/>
  <c r="Z38" i="15"/>
  <c r="AA38" i="15"/>
  <c r="AB38" i="15"/>
  <c r="AC38" i="15"/>
  <c r="AD38" i="15"/>
  <c r="AE38" i="15"/>
  <c r="Z39" i="15"/>
  <c r="AA39" i="15"/>
  <c r="AB39" i="15"/>
  <c r="AC39" i="15"/>
  <c r="AD39" i="15"/>
  <c r="AE39" i="15"/>
  <c r="Z40" i="15"/>
  <c r="AA40" i="15"/>
  <c r="AB40" i="15"/>
  <c r="AC40" i="15"/>
  <c r="AD40" i="15"/>
  <c r="AE40" i="15"/>
  <c r="Z41" i="15"/>
  <c r="AA41" i="15"/>
  <c r="AB41" i="15"/>
  <c r="AC41" i="15"/>
  <c r="AD41" i="15"/>
  <c r="AE41" i="15"/>
  <c r="Z42" i="15"/>
  <c r="AA42" i="15"/>
  <c r="AB42" i="15"/>
  <c r="AC42" i="15"/>
  <c r="AD42" i="15"/>
  <c r="AE42" i="15"/>
  <c r="Z43" i="15"/>
  <c r="AA43" i="15"/>
  <c r="AB43" i="15"/>
  <c r="AC43" i="15"/>
  <c r="AD43" i="15"/>
  <c r="AE43" i="15"/>
  <c r="Z44" i="15"/>
  <c r="AA44" i="15"/>
  <c r="AB44" i="15"/>
  <c r="AC44" i="15"/>
  <c r="AD44" i="15"/>
  <c r="AE44" i="15"/>
  <c r="Z45" i="15"/>
  <c r="AA45" i="15"/>
  <c r="AB45" i="15"/>
  <c r="AC45" i="15"/>
  <c r="AD45" i="15"/>
  <c r="AE45" i="15"/>
  <c r="Z46" i="15"/>
  <c r="AA46" i="15"/>
  <c r="AB46" i="15"/>
  <c r="AC46" i="15"/>
  <c r="AD46" i="15"/>
  <c r="AE46" i="15"/>
  <c r="Z47" i="15"/>
  <c r="AA47" i="15"/>
  <c r="AB47" i="15"/>
  <c r="AC47" i="15"/>
  <c r="AD47" i="15"/>
  <c r="AE47" i="15"/>
  <c r="Z48" i="15"/>
  <c r="AA48" i="15"/>
  <c r="AB48" i="15"/>
  <c r="AC48" i="15"/>
  <c r="AD48" i="15"/>
  <c r="AE48" i="15"/>
  <c r="Z49" i="15"/>
  <c r="AA49" i="15"/>
  <c r="AB49" i="15"/>
  <c r="AC49" i="15"/>
  <c r="AD49" i="15"/>
  <c r="AE49" i="15"/>
  <c r="Z50" i="15"/>
  <c r="AA50" i="15"/>
  <c r="AB50" i="15"/>
  <c r="AC50" i="15"/>
  <c r="AD50" i="15"/>
  <c r="AE50" i="15"/>
  <c r="Z51" i="15"/>
  <c r="AA51" i="15"/>
  <c r="AB51" i="15"/>
  <c r="AC51" i="15"/>
  <c r="AD51" i="15"/>
  <c r="AE51" i="15"/>
  <c r="Z52" i="15"/>
  <c r="AA52" i="15"/>
  <c r="AB52" i="15"/>
  <c r="AC52" i="15"/>
  <c r="AD52" i="15"/>
  <c r="AE52" i="15"/>
  <c r="Z53" i="15"/>
  <c r="AA53" i="15"/>
  <c r="AB53" i="15"/>
  <c r="AC53" i="15"/>
  <c r="AD53" i="15"/>
  <c r="AE53" i="15"/>
  <c r="Z54" i="15"/>
  <c r="AA54" i="15"/>
  <c r="AB54" i="15"/>
  <c r="AC54" i="15"/>
  <c r="AD54" i="15"/>
  <c r="AE54" i="15"/>
  <c r="Z55" i="15"/>
  <c r="AA55" i="15"/>
  <c r="AB55" i="15"/>
  <c r="AC55" i="15"/>
  <c r="AD55" i="15"/>
  <c r="AE55" i="15"/>
  <c r="Z56" i="15"/>
  <c r="AA56" i="15"/>
  <c r="AB56" i="15"/>
  <c r="AC56" i="15"/>
  <c r="AD56" i="15"/>
  <c r="AE56" i="15"/>
  <c r="Z57" i="15"/>
  <c r="AA57" i="15"/>
  <c r="AB57" i="15"/>
  <c r="AC57" i="15"/>
  <c r="AD57" i="15"/>
  <c r="AE57" i="15"/>
  <c r="Z58" i="15"/>
  <c r="AA58" i="15"/>
  <c r="AB58" i="15"/>
  <c r="AC58" i="15"/>
  <c r="AD58" i="15"/>
  <c r="AE58" i="15"/>
  <c r="Z59" i="15"/>
  <c r="AA59" i="15"/>
  <c r="AB59" i="15"/>
  <c r="AC59" i="15"/>
  <c r="AD59" i="15"/>
  <c r="AE59" i="15"/>
  <c r="Z60" i="15"/>
  <c r="AA60" i="15"/>
  <c r="AB60" i="15"/>
  <c r="AC60" i="15"/>
  <c r="AD60" i="15"/>
  <c r="AE60" i="15"/>
  <c r="Z61" i="15"/>
  <c r="AA61" i="15"/>
  <c r="AB61" i="15"/>
  <c r="AC61" i="15"/>
  <c r="AD61" i="15"/>
  <c r="AE61" i="15"/>
  <c r="Z62" i="15"/>
  <c r="AA62" i="15"/>
  <c r="AB62" i="15"/>
  <c r="AC62" i="15"/>
  <c r="AD62" i="15"/>
  <c r="AE62" i="15"/>
  <c r="Z63" i="15"/>
  <c r="AA63" i="15"/>
  <c r="AB63" i="15"/>
  <c r="AC63" i="15"/>
  <c r="AD63" i="15"/>
  <c r="AE63" i="15"/>
  <c r="Z64" i="15"/>
  <c r="AA64" i="15"/>
  <c r="AB64" i="15"/>
  <c r="AC64" i="15"/>
  <c r="AD64" i="15"/>
  <c r="AE64" i="15"/>
  <c r="Z65" i="15"/>
  <c r="AA65" i="15"/>
  <c r="AB65" i="15"/>
  <c r="AC65" i="15"/>
  <c r="AD65" i="15"/>
  <c r="AE65" i="15"/>
  <c r="Z66" i="15"/>
  <c r="AA66" i="15"/>
  <c r="AB66" i="15"/>
  <c r="AC66" i="15"/>
  <c r="AD66" i="15"/>
  <c r="AE66" i="15"/>
  <c r="Z67" i="15"/>
  <c r="AA67" i="15"/>
  <c r="AB67" i="15"/>
  <c r="AC67" i="15"/>
  <c r="AD67" i="15"/>
  <c r="AE67" i="15"/>
  <c r="Z68" i="15"/>
  <c r="AA68" i="15"/>
  <c r="AB68" i="15"/>
  <c r="AC68" i="15"/>
  <c r="AD68" i="15"/>
  <c r="AE68" i="15"/>
  <c r="Y310" i="15"/>
  <c r="Z310" i="15"/>
  <c r="AA310" i="15"/>
  <c r="AB310" i="15"/>
  <c r="AC310" i="15"/>
  <c r="AD310" i="15"/>
  <c r="AE310" i="15"/>
  <c r="Y311" i="15"/>
  <c r="Z311" i="15"/>
  <c r="AA311" i="15"/>
  <c r="AB311" i="15"/>
  <c r="AC311" i="15"/>
  <c r="AD311" i="15"/>
  <c r="AE311" i="15"/>
  <c r="Y312" i="15"/>
  <c r="Z312" i="15"/>
  <c r="AA312" i="15"/>
  <c r="AB312" i="15"/>
  <c r="AC312" i="15"/>
  <c r="AD312" i="15"/>
  <c r="AE312" i="15"/>
  <c r="Y313" i="15"/>
  <c r="Z313" i="15"/>
  <c r="AA313" i="15"/>
  <c r="AB313" i="15"/>
  <c r="AC313" i="15"/>
  <c r="AD313" i="15"/>
  <c r="AE313" i="15"/>
  <c r="Y314" i="15"/>
  <c r="Z314" i="15"/>
  <c r="AA314" i="15"/>
  <c r="AB314" i="15"/>
  <c r="AC314" i="15"/>
  <c r="AD314" i="15"/>
  <c r="AE314" i="15"/>
  <c r="Y315" i="15"/>
  <c r="Z315" i="15"/>
  <c r="AA315" i="15"/>
  <c r="AB315" i="15"/>
  <c r="AC315" i="15"/>
  <c r="AD315" i="15"/>
  <c r="AE315" i="15"/>
  <c r="Y316" i="15"/>
  <c r="Z316" i="15"/>
  <c r="AA316" i="15"/>
  <c r="AB316" i="15"/>
  <c r="AC316" i="15"/>
  <c r="AD316" i="15"/>
  <c r="AE316" i="15"/>
  <c r="Y317" i="15"/>
  <c r="Z317" i="15"/>
  <c r="AA317" i="15"/>
  <c r="AB317" i="15"/>
  <c r="AC317" i="15"/>
  <c r="AD317" i="15"/>
  <c r="AE317" i="15"/>
  <c r="Y318" i="15"/>
  <c r="Z318" i="15"/>
  <c r="AA318" i="15"/>
  <c r="AB318" i="15"/>
  <c r="AC318" i="15"/>
  <c r="AD318" i="15"/>
  <c r="AE318" i="15"/>
  <c r="Y319" i="15"/>
  <c r="Z319" i="15"/>
  <c r="AA319" i="15"/>
  <c r="AB319" i="15"/>
  <c r="AC319" i="15"/>
  <c r="AD319" i="15"/>
  <c r="AE319" i="15"/>
  <c r="Y320" i="15"/>
  <c r="Z320" i="15"/>
  <c r="AA320" i="15"/>
  <c r="AB320" i="15"/>
  <c r="AC320" i="15"/>
  <c r="AD320" i="15"/>
  <c r="AE320" i="15"/>
  <c r="Y321" i="15"/>
  <c r="Z321" i="15"/>
  <c r="AA321" i="15"/>
  <c r="AB321" i="15"/>
  <c r="AC321" i="15"/>
  <c r="AD321" i="15"/>
  <c r="AE321" i="15"/>
  <c r="Y322" i="15"/>
  <c r="Z322" i="15"/>
  <c r="AA322" i="15"/>
  <c r="AB322" i="15"/>
  <c r="AC322" i="15"/>
  <c r="AD322" i="15"/>
  <c r="AE322" i="15"/>
  <c r="Y323" i="15"/>
  <c r="Z323" i="15"/>
  <c r="AA323" i="15"/>
  <c r="AB323" i="15"/>
  <c r="AC323" i="15"/>
  <c r="AD323" i="15"/>
  <c r="AE323" i="15"/>
  <c r="Y324" i="15"/>
  <c r="Z324" i="15"/>
  <c r="AA324" i="15"/>
  <c r="AB324" i="15"/>
  <c r="AC324" i="15"/>
  <c r="AD324" i="15"/>
  <c r="AE324" i="15"/>
  <c r="Y325" i="15"/>
  <c r="Z325" i="15"/>
  <c r="AA325" i="15"/>
  <c r="AB325" i="15"/>
  <c r="AC325" i="15"/>
  <c r="AD325" i="15"/>
  <c r="AE325" i="15"/>
  <c r="Y326" i="15"/>
  <c r="Z326" i="15"/>
  <c r="AA326" i="15"/>
  <c r="AB326" i="15"/>
  <c r="AC326" i="15"/>
  <c r="AD326" i="15"/>
  <c r="AE326" i="15"/>
  <c r="Y327" i="15"/>
  <c r="Z327" i="15"/>
  <c r="AA327" i="15"/>
  <c r="AB327" i="15"/>
  <c r="AC327" i="15"/>
  <c r="AD327" i="15"/>
  <c r="AE327" i="15"/>
  <c r="Y328" i="15"/>
  <c r="Z328" i="15"/>
  <c r="AA328" i="15"/>
  <c r="AB328" i="15"/>
  <c r="AC328" i="15"/>
  <c r="AD328" i="15"/>
  <c r="AE328" i="15"/>
  <c r="Y329" i="15"/>
  <c r="Z329" i="15"/>
  <c r="AA329" i="15"/>
  <c r="AB329" i="15"/>
  <c r="AC329" i="15"/>
  <c r="AD329" i="15"/>
  <c r="AE329" i="15"/>
  <c r="Y330" i="15"/>
  <c r="Z330" i="15"/>
  <c r="AA330" i="15"/>
  <c r="AB330" i="15"/>
  <c r="AC330" i="15"/>
  <c r="AD330" i="15"/>
  <c r="AE330" i="15"/>
  <c r="Y331" i="15"/>
  <c r="Z331" i="15"/>
  <c r="AA331" i="15"/>
  <c r="AB331" i="15"/>
  <c r="AC331" i="15"/>
  <c r="AD331" i="15"/>
  <c r="AE331" i="15"/>
  <c r="Y332" i="15"/>
  <c r="Z332" i="15"/>
  <c r="AA332" i="15"/>
  <c r="AB332" i="15"/>
  <c r="AC332" i="15"/>
  <c r="AD332" i="15"/>
  <c r="AE332" i="15"/>
  <c r="Y333" i="15"/>
  <c r="Z333" i="15"/>
  <c r="AA333" i="15"/>
  <c r="AB333" i="15"/>
  <c r="AC333" i="15"/>
  <c r="AD333" i="15"/>
  <c r="AE333" i="15"/>
  <c r="Y334" i="15"/>
  <c r="Z334" i="15"/>
  <c r="AA334" i="15"/>
  <c r="AB334" i="15"/>
  <c r="AC334" i="15"/>
  <c r="AD334" i="15"/>
  <c r="AE334" i="15"/>
  <c r="Y335" i="15"/>
  <c r="Z335" i="15"/>
  <c r="AA335" i="15"/>
  <c r="AB335" i="15"/>
  <c r="AC335" i="15"/>
  <c r="AD335" i="15"/>
  <c r="AE335" i="15"/>
  <c r="Y336" i="15"/>
  <c r="Z336" i="15"/>
  <c r="AA336" i="15"/>
  <c r="AB336" i="15"/>
  <c r="AC336" i="15"/>
  <c r="AD336" i="15"/>
  <c r="AE336" i="15"/>
  <c r="Y337" i="15"/>
  <c r="Z337" i="15"/>
  <c r="AA337" i="15"/>
  <c r="AB337" i="15"/>
  <c r="AC337" i="15"/>
  <c r="AD337" i="15"/>
  <c r="AE337" i="15"/>
  <c r="Y338" i="15"/>
  <c r="Z338" i="15"/>
  <c r="AA338" i="15"/>
  <c r="AB338" i="15"/>
  <c r="AC338" i="15"/>
  <c r="AD338" i="15"/>
  <c r="AE338" i="15"/>
  <c r="Y339" i="15"/>
  <c r="Z339" i="15"/>
  <c r="AA339" i="15"/>
  <c r="AB339" i="15"/>
  <c r="AC339" i="15"/>
  <c r="AD339" i="15"/>
  <c r="AE339" i="15"/>
  <c r="Y340" i="15"/>
  <c r="Z340" i="15"/>
  <c r="AA340" i="15"/>
  <c r="AB340" i="15"/>
  <c r="AC340" i="15"/>
  <c r="AD340" i="15"/>
  <c r="AE340" i="15"/>
  <c r="Y341" i="15"/>
  <c r="Z341" i="15"/>
  <c r="AA341" i="15"/>
  <c r="AB341" i="15"/>
  <c r="AC341" i="15"/>
  <c r="AD341" i="15"/>
  <c r="AE341" i="15"/>
  <c r="Y342" i="15"/>
  <c r="Z342" i="15"/>
  <c r="AA342" i="15"/>
  <c r="AB342" i="15"/>
  <c r="AC342" i="15"/>
  <c r="AD342" i="15"/>
  <c r="AE342" i="15"/>
  <c r="Y343" i="15"/>
  <c r="Z343" i="15"/>
  <c r="AA343" i="15"/>
  <c r="AB343" i="15"/>
  <c r="AC343" i="15"/>
  <c r="AD343" i="15"/>
  <c r="AE343" i="15"/>
  <c r="Y344" i="15"/>
  <c r="Z344" i="15"/>
  <c r="AA344" i="15"/>
  <c r="AB344" i="15"/>
  <c r="AC344" i="15"/>
  <c r="AD344" i="15"/>
  <c r="AE344" i="15"/>
  <c r="Y345" i="15"/>
  <c r="Z345" i="15"/>
  <c r="AA345" i="15"/>
  <c r="AB345" i="15"/>
  <c r="AC345" i="15"/>
  <c r="AD345" i="15"/>
  <c r="AE345" i="15"/>
  <c r="Y346" i="15"/>
  <c r="Z346" i="15"/>
  <c r="AA346" i="15"/>
  <c r="AB346" i="15"/>
  <c r="AC346" i="15"/>
  <c r="AD346" i="15"/>
  <c r="AE346" i="15"/>
  <c r="Y347" i="15"/>
  <c r="Z347" i="15"/>
  <c r="AA347" i="15"/>
  <c r="AB347" i="15"/>
  <c r="AC347" i="15"/>
  <c r="AD347" i="15"/>
  <c r="AE347" i="15"/>
  <c r="Y348" i="15"/>
  <c r="Z348" i="15"/>
  <c r="AA348" i="15"/>
  <c r="AB348" i="15"/>
  <c r="AC348" i="15"/>
  <c r="AD348" i="15"/>
  <c r="AE348" i="15"/>
  <c r="Y349" i="15"/>
  <c r="Z349" i="15"/>
  <c r="AA349" i="15"/>
  <c r="AB349" i="15"/>
  <c r="AC349" i="15"/>
  <c r="AD349" i="15"/>
  <c r="AE349" i="15"/>
  <c r="Y350" i="15"/>
  <c r="Z350" i="15"/>
  <c r="AA350" i="15"/>
  <c r="AB350" i="15"/>
  <c r="AC350" i="15"/>
  <c r="AD350" i="15"/>
  <c r="AE350" i="15"/>
  <c r="Y351" i="15"/>
  <c r="Z351" i="15"/>
  <c r="AA351" i="15"/>
  <c r="AB351" i="15"/>
  <c r="AC351" i="15"/>
  <c r="AD351" i="15"/>
  <c r="AE351" i="15"/>
  <c r="Y352" i="15"/>
  <c r="Z352" i="15"/>
  <c r="AA352" i="15"/>
  <c r="AB352" i="15"/>
  <c r="AC352" i="15"/>
  <c r="AD352" i="15"/>
  <c r="AE352" i="15"/>
  <c r="Y353" i="15"/>
  <c r="Z353" i="15"/>
  <c r="AA353" i="15"/>
  <c r="AB353" i="15"/>
  <c r="AC353" i="15"/>
  <c r="AD353" i="15"/>
  <c r="AE353" i="15"/>
  <c r="Y354" i="15"/>
  <c r="Z354" i="15"/>
  <c r="AA354" i="15"/>
  <c r="AB354" i="15"/>
  <c r="AC354" i="15"/>
  <c r="AD354" i="15"/>
  <c r="AE354" i="15"/>
  <c r="Y355" i="15"/>
  <c r="Z355" i="15"/>
  <c r="AA355" i="15"/>
  <c r="AB355" i="15"/>
  <c r="AC355" i="15"/>
  <c r="AD355" i="15"/>
  <c r="AE355" i="15"/>
  <c r="Y356" i="15"/>
  <c r="Z356" i="15"/>
  <c r="AA356" i="15"/>
  <c r="AB356" i="15"/>
  <c r="AC356" i="15"/>
  <c r="AD356" i="15"/>
  <c r="AE356" i="15"/>
  <c r="Y357" i="15"/>
  <c r="Z357" i="15"/>
  <c r="AA357" i="15"/>
  <c r="AB357" i="15"/>
  <c r="AC357" i="15"/>
  <c r="AD357" i="15"/>
  <c r="AE357" i="15"/>
  <c r="Y358" i="15"/>
  <c r="Z358" i="15"/>
  <c r="AA358" i="15"/>
  <c r="AB358" i="15"/>
  <c r="AC358" i="15"/>
  <c r="AD358" i="15"/>
  <c r="AE358" i="15"/>
  <c r="Y359" i="15"/>
  <c r="Z359" i="15"/>
  <c r="AA359" i="15"/>
  <c r="AB359" i="15"/>
  <c r="AC359" i="15"/>
  <c r="AD359" i="15"/>
  <c r="AE359" i="15"/>
  <c r="Y360" i="15"/>
  <c r="Z360" i="15"/>
  <c r="AA360" i="15"/>
  <c r="AB360" i="15"/>
  <c r="AC360" i="15"/>
  <c r="AD360" i="15"/>
  <c r="AE360" i="15"/>
  <c r="Y361" i="15"/>
  <c r="Z361" i="15"/>
  <c r="AA361" i="15"/>
  <c r="AB361" i="15"/>
  <c r="AC361" i="15"/>
  <c r="AD361" i="15"/>
  <c r="AE361" i="15"/>
  <c r="Y362" i="15"/>
  <c r="Z362" i="15"/>
  <c r="AA362" i="15"/>
  <c r="AB362" i="15"/>
  <c r="AC362" i="15"/>
  <c r="AD362" i="15"/>
  <c r="AE362" i="15"/>
  <c r="Y363" i="15"/>
  <c r="Z363" i="15"/>
  <c r="AA363" i="15"/>
  <c r="AB363" i="15"/>
  <c r="AC363" i="15"/>
  <c r="AD363" i="15"/>
  <c r="AE363" i="15"/>
  <c r="Y364" i="15"/>
  <c r="Z364" i="15"/>
  <c r="AA364" i="15"/>
  <c r="AB364" i="15"/>
  <c r="AC364" i="15"/>
  <c r="AD364" i="15"/>
  <c r="AE364" i="15"/>
  <c r="Y365" i="15"/>
  <c r="Z365" i="15"/>
  <c r="AA365" i="15"/>
  <c r="AB365" i="15"/>
  <c r="AC365" i="15"/>
  <c r="AD365" i="15"/>
  <c r="AE365" i="15"/>
  <c r="Y366" i="15"/>
  <c r="Z366" i="15"/>
  <c r="AA366" i="15"/>
  <c r="AB366" i="15"/>
  <c r="AC366" i="15"/>
  <c r="AD366" i="15"/>
  <c r="AE366" i="15"/>
  <c r="Y367" i="15"/>
  <c r="Z367" i="15"/>
  <c r="AA367" i="15"/>
  <c r="AB367" i="15"/>
  <c r="AC367" i="15"/>
  <c r="AD367" i="15"/>
  <c r="AE367" i="15"/>
  <c r="Y368" i="15"/>
  <c r="Z368" i="15"/>
  <c r="AA368" i="15"/>
  <c r="AB368" i="15"/>
  <c r="AC368" i="15"/>
  <c r="AD368" i="15"/>
  <c r="AE368" i="15"/>
  <c r="Y369" i="15"/>
  <c r="Z369" i="15"/>
  <c r="AA369" i="15"/>
  <c r="AB369" i="15"/>
  <c r="AC369" i="15"/>
  <c r="AD369" i="15"/>
  <c r="AE369" i="15"/>
  <c r="Y370" i="15"/>
  <c r="Z370" i="15"/>
  <c r="AA370" i="15"/>
  <c r="AB370" i="15"/>
  <c r="AC370" i="15"/>
  <c r="AD370" i="15"/>
  <c r="AE370" i="15"/>
  <c r="Y371" i="15"/>
  <c r="Z371" i="15"/>
  <c r="AA371" i="15"/>
  <c r="AB371" i="15"/>
  <c r="AC371" i="15"/>
  <c r="AD371" i="15"/>
  <c r="AE371" i="15"/>
  <c r="Y372" i="15"/>
  <c r="Z372" i="15"/>
  <c r="AA372" i="15"/>
  <c r="AB372" i="15"/>
  <c r="AC372" i="15"/>
  <c r="AD372" i="15"/>
  <c r="AE372" i="15"/>
  <c r="AC2" i="15"/>
  <c r="AD2" i="15"/>
  <c r="AE2" i="15"/>
  <c r="AC3" i="15"/>
  <c r="AD3" i="15"/>
  <c r="AE3" i="15"/>
  <c r="AC4" i="15"/>
  <c r="AD4" i="15"/>
  <c r="AE4" i="15"/>
  <c r="AC5" i="15"/>
  <c r="AD5" i="15"/>
  <c r="AE5" i="15"/>
  <c r="AC6" i="15"/>
  <c r="AD6" i="15"/>
  <c r="AE6" i="15"/>
  <c r="AC7" i="15"/>
  <c r="AD7" i="15"/>
  <c r="AE7" i="15"/>
  <c r="AC8" i="15"/>
  <c r="AD8" i="15"/>
  <c r="AE8" i="15"/>
  <c r="AA32" i="14" l="1"/>
  <c r="V76" i="14" l="1"/>
  <c r="W76" i="14"/>
  <c r="X76" i="14"/>
  <c r="Y76" i="14"/>
  <c r="AA76" i="14"/>
  <c r="AC76" i="14"/>
  <c r="AG76" i="14" s="1"/>
  <c r="AD76" i="14"/>
  <c r="AK76" i="14"/>
  <c r="AL76" i="14"/>
  <c r="AM76" i="14"/>
  <c r="AO76" i="14"/>
  <c r="V56" i="14"/>
  <c r="W56" i="14"/>
  <c r="X56" i="14"/>
  <c r="Y56" i="14"/>
  <c r="AA56" i="14"/>
  <c r="AC56" i="14"/>
  <c r="AG56" i="14" s="1"/>
  <c r="AD56" i="14"/>
  <c r="AK56" i="14"/>
  <c r="AL56" i="14"/>
  <c r="AM56" i="14"/>
  <c r="AO56" i="14"/>
  <c r="V19" i="14"/>
  <c r="W19" i="14"/>
  <c r="X19" i="14"/>
  <c r="Y19" i="14"/>
  <c r="AA19" i="14"/>
  <c r="AC19" i="14"/>
  <c r="AG19" i="14" s="1"/>
  <c r="AD19" i="14"/>
  <c r="AK19" i="14"/>
  <c r="AL19" i="14"/>
  <c r="AM19" i="14"/>
  <c r="AO19" i="14"/>
  <c r="V12" i="14"/>
  <c r="W12" i="14"/>
  <c r="X12" i="14"/>
  <c r="Y12" i="14"/>
  <c r="AA12" i="14"/>
  <c r="AC12" i="14"/>
  <c r="AG12" i="14" s="1"/>
  <c r="AD12" i="14"/>
  <c r="AK12" i="14"/>
  <c r="AL12" i="14"/>
  <c r="AM12" i="14"/>
  <c r="AO12" i="14"/>
  <c r="V63" i="14"/>
  <c r="W63" i="14"/>
  <c r="X63" i="14"/>
  <c r="Y63" i="14"/>
  <c r="AA63" i="14"/>
  <c r="AC63" i="14"/>
  <c r="AG63" i="14" s="1"/>
  <c r="AD63" i="14"/>
  <c r="AK63" i="14"/>
  <c r="AL63" i="14"/>
  <c r="AM63" i="14"/>
  <c r="AO63" i="14"/>
  <c r="V65" i="14"/>
  <c r="W65" i="14"/>
  <c r="X65" i="14"/>
  <c r="Y65" i="14"/>
  <c r="AA65" i="14"/>
  <c r="AC65" i="14"/>
  <c r="AG65" i="14" s="1"/>
  <c r="AD65" i="14"/>
  <c r="AK65" i="14"/>
  <c r="AL65" i="14"/>
  <c r="AM65" i="14"/>
  <c r="AO65" i="14"/>
  <c r="V35" i="14"/>
  <c r="W35" i="14"/>
  <c r="X35" i="14"/>
  <c r="Y35" i="14"/>
  <c r="AA35" i="14"/>
  <c r="AC35" i="14"/>
  <c r="AG35" i="14" s="1"/>
  <c r="AD35" i="14"/>
  <c r="AK35" i="14"/>
  <c r="AL35" i="14"/>
  <c r="AM35" i="14"/>
  <c r="AO35" i="14"/>
  <c r="V17" i="14"/>
  <c r="W17" i="14"/>
  <c r="X17" i="14"/>
  <c r="Y17" i="14"/>
  <c r="AA17" i="14"/>
  <c r="AC17" i="14"/>
  <c r="AG17" i="14" s="1"/>
  <c r="AD17" i="14"/>
  <c r="AK17" i="14"/>
  <c r="AL17" i="14"/>
  <c r="AM17" i="14"/>
  <c r="AO17" i="14"/>
  <c r="V70" i="14"/>
  <c r="W70" i="14"/>
  <c r="X70" i="14"/>
  <c r="Y70" i="14"/>
  <c r="AA70" i="14"/>
  <c r="AC70" i="14"/>
  <c r="AG70" i="14" s="1"/>
  <c r="AD70" i="14"/>
  <c r="AK70" i="14"/>
  <c r="AL70" i="14"/>
  <c r="AM70" i="14"/>
  <c r="AO70" i="14"/>
  <c r="V13" i="14"/>
  <c r="W13" i="14"/>
  <c r="X13" i="14"/>
  <c r="Y13" i="14"/>
  <c r="AA13" i="14"/>
  <c r="AC13" i="14"/>
  <c r="AG13" i="14" s="1"/>
  <c r="AD13" i="14"/>
  <c r="AK13" i="14"/>
  <c r="AL13" i="14"/>
  <c r="AM13" i="14"/>
  <c r="AO13" i="14"/>
  <c r="V86" i="14"/>
  <c r="W86" i="14"/>
  <c r="X86" i="14"/>
  <c r="Y86" i="14"/>
  <c r="AA86" i="14"/>
  <c r="AC86" i="14"/>
  <c r="AG86" i="14" s="1"/>
  <c r="AD86" i="14"/>
  <c r="AK86" i="14"/>
  <c r="AL86" i="14"/>
  <c r="AM86" i="14"/>
  <c r="AO86" i="14"/>
  <c r="V11" i="14"/>
  <c r="W11" i="14"/>
  <c r="X11" i="14"/>
  <c r="Y11" i="14"/>
  <c r="AA11" i="14"/>
  <c r="AC11" i="14"/>
  <c r="AG11" i="14" s="1"/>
  <c r="AD11" i="14"/>
  <c r="AK11" i="14"/>
  <c r="AL11" i="14"/>
  <c r="AM11" i="14"/>
  <c r="AO11" i="14"/>
  <c r="V87" i="14"/>
  <c r="W87" i="14"/>
  <c r="X87" i="14"/>
  <c r="Y87" i="14"/>
  <c r="AA87" i="14"/>
  <c r="AC87" i="14"/>
  <c r="AG87" i="14" s="1"/>
  <c r="AD87" i="14"/>
  <c r="AK87" i="14"/>
  <c r="AL87" i="14"/>
  <c r="AM87" i="14"/>
  <c r="AO87" i="14"/>
  <c r="V69" i="14"/>
  <c r="W69" i="14"/>
  <c r="X69" i="14"/>
  <c r="Y69" i="14"/>
  <c r="AA69" i="14"/>
  <c r="AC69" i="14"/>
  <c r="AG69" i="14" s="1"/>
  <c r="AD69" i="14"/>
  <c r="AK69" i="14"/>
  <c r="AL69" i="14"/>
  <c r="AM69" i="14"/>
  <c r="AO69" i="14"/>
  <c r="V61" i="14"/>
  <c r="W61" i="14"/>
  <c r="X61" i="14"/>
  <c r="Y61" i="14"/>
  <c r="AA61" i="14"/>
  <c r="AC61" i="14"/>
  <c r="AG61" i="14" s="1"/>
  <c r="AD61" i="14"/>
  <c r="AK61" i="14"/>
  <c r="AL61" i="14"/>
  <c r="AM61" i="14"/>
  <c r="AO61" i="14"/>
  <c r="V37" i="14"/>
  <c r="W37" i="14"/>
  <c r="X37" i="14"/>
  <c r="Y37" i="14"/>
  <c r="AA37" i="14"/>
  <c r="AC37" i="14"/>
  <c r="AG37" i="14" s="1"/>
  <c r="AD37" i="14"/>
  <c r="AK37" i="14"/>
  <c r="AL37" i="14"/>
  <c r="AM37" i="14"/>
  <c r="AO37" i="14"/>
  <c r="V29" i="14"/>
  <c r="W29" i="14"/>
  <c r="X29" i="14"/>
  <c r="Y29" i="14"/>
  <c r="AA29" i="14"/>
  <c r="AC29" i="14"/>
  <c r="AG29" i="14" s="1"/>
  <c r="AD29" i="14"/>
  <c r="AK29" i="14"/>
  <c r="AL29" i="14"/>
  <c r="AM29" i="14"/>
  <c r="AO29" i="14"/>
  <c r="V43" i="14"/>
  <c r="W43" i="14"/>
  <c r="Y43" i="14"/>
  <c r="AA43" i="14"/>
  <c r="AC43" i="14"/>
  <c r="AG43" i="14" s="1"/>
  <c r="AL43" i="14"/>
  <c r="AM43" i="14"/>
  <c r="AO43" i="14"/>
  <c r="V39" i="14"/>
  <c r="W39" i="14"/>
  <c r="Y39" i="14"/>
  <c r="AA39" i="14"/>
  <c r="AC39" i="14"/>
  <c r="AG39" i="14" s="1"/>
  <c r="AL39" i="14"/>
  <c r="AM39" i="14"/>
  <c r="AO39" i="14"/>
  <c r="V41" i="14"/>
  <c r="W41" i="14"/>
  <c r="Y41" i="14"/>
  <c r="AA41" i="14"/>
  <c r="AC41" i="14"/>
  <c r="AG41" i="14" s="1"/>
  <c r="AL41" i="14"/>
  <c r="AM41" i="14"/>
  <c r="AO41" i="14"/>
  <c r="V36" i="14"/>
  <c r="W36" i="14"/>
  <c r="Y36" i="14"/>
  <c r="AA36" i="14"/>
  <c r="AC36" i="14"/>
  <c r="AG36" i="14" s="1"/>
  <c r="AL36" i="14"/>
  <c r="AM36" i="14"/>
  <c r="AO36" i="14"/>
  <c r="V9" i="14"/>
  <c r="W9" i="14"/>
  <c r="X9" i="14"/>
  <c r="Y9" i="14"/>
  <c r="AA9" i="14"/>
  <c r="AC9" i="14"/>
  <c r="AG9" i="14" s="1"/>
  <c r="AD9" i="14"/>
  <c r="AK9" i="14"/>
  <c r="AL9" i="14"/>
  <c r="AM9" i="14"/>
  <c r="AO9" i="14"/>
  <c r="V28" i="14"/>
  <c r="W28" i="14"/>
  <c r="Y28" i="14"/>
  <c r="AA28" i="14"/>
  <c r="AC28" i="14"/>
  <c r="AG28" i="14" s="1"/>
  <c r="AL28" i="14"/>
  <c r="AM28" i="14"/>
  <c r="AO28" i="14"/>
  <c r="V46" i="14"/>
  <c r="W46" i="14"/>
  <c r="X46" i="14"/>
  <c r="Y46" i="14"/>
  <c r="AA46" i="14"/>
  <c r="AC46" i="14"/>
  <c r="AG46" i="14" s="1"/>
  <c r="AD46" i="14"/>
  <c r="AK46" i="14"/>
  <c r="AL46" i="14"/>
  <c r="AM46" i="14"/>
  <c r="AO46" i="14"/>
  <c r="V34" i="14"/>
  <c r="W34" i="14"/>
  <c r="X34" i="14"/>
  <c r="Y34" i="14"/>
  <c r="AA34" i="14"/>
  <c r="AC34" i="14"/>
  <c r="AG34" i="14" s="1"/>
  <c r="AD34" i="14"/>
  <c r="AK34" i="14"/>
  <c r="AL34" i="14"/>
  <c r="AM34" i="14"/>
  <c r="AO34" i="14"/>
  <c r="V8" i="14"/>
  <c r="W8" i="14"/>
  <c r="X8" i="14"/>
  <c r="Q164" i="42" s="1"/>
  <c r="Y8" i="14"/>
  <c r="AA8" i="14"/>
  <c r="AC8" i="14"/>
  <c r="AG8" i="14" s="1"/>
  <c r="AD8" i="14"/>
  <c r="AK8" i="14"/>
  <c r="AL8" i="14"/>
  <c r="AM8" i="14"/>
  <c r="AO8" i="14"/>
  <c r="V42" i="14"/>
  <c r="W42" i="14"/>
  <c r="Y42" i="14"/>
  <c r="AA42" i="14"/>
  <c r="AC42" i="14"/>
  <c r="AG42" i="14" s="1"/>
  <c r="AL42" i="14"/>
  <c r="AM42" i="14"/>
  <c r="AO42" i="14"/>
  <c r="V49" i="14"/>
  <c r="W49" i="14"/>
  <c r="X49" i="14"/>
  <c r="Y49" i="14"/>
  <c r="AA49" i="14"/>
  <c r="AC49" i="14"/>
  <c r="AG49" i="14" s="1"/>
  <c r="AD49" i="14"/>
  <c r="AK49" i="14"/>
  <c r="AL49" i="14"/>
  <c r="AM49" i="14"/>
  <c r="AO49" i="14"/>
  <c r="V38" i="14"/>
  <c r="W38" i="14"/>
  <c r="X38" i="14"/>
  <c r="Y38" i="14"/>
  <c r="AA38" i="14"/>
  <c r="AC38" i="14"/>
  <c r="AG38" i="14" s="1"/>
  <c r="AD38" i="14"/>
  <c r="AK38" i="14"/>
  <c r="AL38" i="14"/>
  <c r="AM38" i="14"/>
  <c r="AO38" i="14"/>
  <c r="V59" i="14"/>
  <c r="W59" i="14"/>
  <c r="X59" i="14"/>
  <c r="Y59" i="14"/>
  <c r="AA59" i="14"/>
  <c r="AC59" i="14"/>
  <c r="AG59" i="14" s="1"/>
  <c r="AD59" i="14"/>
  <c r="AK59" i="14"/>
  <c r="AL59" i="14"/>
  <c r="AM59" i="14"/>
  <c r="AO59" i="14"/>
  <c r="V27" i="14"/>
  <c r="W27" i="14"/>
  <c r="X27" i="14"/>
  <c r="Y27" i="14"/>
  <c r="AA27" i="14"/>
  <c r="AC27" i="14"/>
  <c r="AG27" i="14" s="1"/>
  <c r="AD27" i="14"/>
  <c r="AK27" i="14"/>
  <c r="AL27" i="14"/>
  <c r="AM27" i="14"/>
  <c r="AO27" i="14"/>
  <c r="V84" i="14"/>
  <c r="W84" i="14"/>
  <c r="X84" i="14"/>
  <c r="Y84" i="14"/>
  <c r="AA84" i="14"/>
  <c r="AC84" i="14"/>
  <c r="AG84" i="14" s="1"/>
  <c r="AD84" i="14"/>
  <c r="AK84" i="14"/>
  <c r="AL84" i="14"/>
  <c r="AM84" i="14"/>
  <c r="AO84" i="14"/>
  <c r="V48" i="14"/>
  <c r="W48" i="14"/>
  <c r="X48" i="14"/>
  <c r="Y48" i="14"/>
  <c r="AA48" i="14"/>
  <c r="AC48" i="14"/>
  <c r="AG48" i="14" s="1"/>
  <c r="AD48" i="14"/>
  <c r="AK48" i="14"/>
  <c r="AL48" i="14"/>
  <c r="AM48" i="14"/>
  <c r="AO48" i="14"/>
  <c r="V51" i="14"/>
  <c r="W51" i="14"/>
  <c r="X51" i="14"/>
  <c r="Y51" i="14"/>
  <c r="AA51" i="14"/>
  <c r="AC51" i="14"/>
  <c r="AG51" i="14" s="1"/>
  <c r="AD51" i="14"/>
  <c r="AK51" i="14"/>
  <c r="AL51" i="14"/>
  <c r="AM51" i="14"/>
  <c r="AO51" i="14"/>
  <c r="V92" i="14"/>
  <c r="W92" i="14"/>
  <c r="X92" i="14"/>
  <c r="Y92" i="14"/>
  <c r="AA92" i="14"/>
  <c r="AC92" i="14"/>
  <c r="AG92" i="14" s="1"/>
  <c r="AD92" i="14"/>
  <c r="AK92" i="14"/>
  <c r="AL92" i="14"/>
  <c r="AM92" i="14"/>
  <c r="AO92" i="14"/>
  <c r="V26" i="14"/>
  <c r="W26" i="14"/>
  <c r="X26" i="14"/>
  <c r="Y26" i="14"/>
  <c r="AA26" i="14"/>
  <c r="AC26" i="14"/>
  <c r="AG26" i="14" s="1"/>
  <c r="AD26" i="14"/>
  <c r="AK26" i="14"/>
  <c r="AL26" i="14"/>
  <c r="AM26" i="14"/>
  <c r="AO26" i="14"/>
  <c r="V47" i="14"/>
  <c r="W47" i="14"/>
  <c r="X47" i="14"/>
  <c r="Y47" i="14"/>
  <c r="AA47" i="14"/>
  <c r="AC47" i="14"/>
  <c r="AG47" i="14" s="1"/>
  <c r="AD47" i="14"/>
  <c r="AK47" i="14"/>
  <c r="AL47" i="14"/>
  <c r="AM47" i="14"/>
  <c r="AO47" i="14"/>
  <c r="V82" i="14"/>
  <c r="W82" i="14"/>
  <c r="X82" i="14"/>
  <c r="Y82" i="14"/>
  <c r="AA82" i="14"/>
  <c r="AC82" i="14"/>
  <c r="AG82" i="14" s="1"/>
  <c r="AD82" i="14"/>
  <c r="AK82" i="14"/>
  <c r="AL82" i="14"/>
  <c r="AM82" i="14"/>
  <c r="AO82" i="14"/>
  <c r="V45" i="14"/>
  <c r="W45" i="14"/>
  <c r="X45" i="14"/>
  <c r="Y45" i="14"/>
  <c r="AA45" i="14"/>
  <c r="AC45" i="14"/>
  <c r="AG45" i="14" s="1"/>
  <c r="AD45" i="14"/>
  <c r="AK45" i="14"/>
  <c r="AL45" i="14"/>
  <c r="AM45" i="14"/>
  <c r="AO45" i="14"/>
  <c r="V95" i="14"/>
  <c r="W95" i="14"/>
  <c r="X95" i="14"/>
  <c r="Y95" i="14"/>
  <c r="AA95" i="14"/>
  <c r="AC95" i="14"/>
  <c r="AG95" i="14" s="1"/>
  <c r="AD95" i="14"/>
  <c r="AK95" i="14"/>
  <c r="AL95" i="14"/>
  <c r="AM95" i="14"/>
  <c r="AO95" i="14"/>
  <c r="V55" i="14"/>
  <c r="W55" i="14"/>
  <c r="X55" i="14"/>
  <c r="Y55" i="14"/>
  <c r="AA55" i="14"/>
  <c r="AC55" i="14"/>
  <c r="AG55" i="14" s="1"/>
  <c r="AD55" i="14"/>
  <c r="AK55" i="14"/>
  <c r="AL55" i="14"/>
  <c r="AM55" i="14"/>
  <c r="AO55" i="14"/>
  <c r="V14" i="14"/>
  <c r="W14" i="14"/>
  <c r="X14" i="14"/>
  <c r="Y14" i="14"/>
  <c r="AA14" i="14"/>
  <c r="AC14" i="14"/>
  <c r="AG14" i="14" s="1"/>
  <c r="AD14" i="14"/>
  <c r="AK14" i="14"/>
  <c r="AL14" i="14"/>
  <c r="AM14" i="14"/>
  <c r="AO14" i="14"/>
  <c r="V5" i="14"/>
  <c r="W5" i="14"/>
  <c r="X5" i="14"/>
  <c r="Y5" i="14"/>
  <c r="AA5" i="14"/>
  <c r="AC5" i="14"/>
  <c r="AG5" i="14" s="1"/>
  <c r="AD5" i="14"/>
  <c r="AK5" i="14"/>
  <c r="AL5" i="14"/>
  <c r="AM5" i="14"/>
  <c r="AO5" i="14"/>
  <c r="V53" i="14"/>
  <c r="W53" i="14"/>
  <c r="Y53" i="14"/>
  <c r="AA53" i="14"/>
  <c r="AC53" i="14"/>
  <c r="AG53" i="14" s="1"/>
  <c r="AL53" i="14"/>
  <c r="AM53" i="14"/>
  <c r="AO53" i="14"/>
  <c r="V25" i="14"/>
  <c r="W25" i="14"/>
  <c r="X25" i="14"/>
  <c r="Y25" i="14"/>
  <c r="AA25" i="14"/>
  <c r="AC25" i="14"/>
  <c r="AG25" i="14" s="1"/>
  <c r="AD25" i="14"/>
  <c r="AK25" i="14"/>
  <c r="AL25" i="14"/>
  <c r="AM25" i="14"/>
  <c r="AO25" i="14"/>
  <c r="V3" i="14"/>
  <c r="W3" i="14"/>
  <c r="X3" i="14"/>
  <c r="Y3" i="14"/>
  <c r="AA3" i="14"/>
  <c r="AC3" i="14"/>
  <c r="AG3" i="14" s="1"/>
  <c r="AD3" i="14"/>
  <c r="AK3" i="14"/>
  <c r="AL3" i="14"/>
  <c r="AM3" i="14"/>
  <c r="AO3" i="14"/>
  <c r="V16" i="14"/>
  <c r="W16" i="14"/>
  <c r="X16" i="14"/>
  <c r="Y16" i="14"/>
  <c r="AA16" i="14"/>
  <c r="AC16" i="14"/>
  <c r="AG16" i="14" s="1"/>
  <c r="AD16" i="14"/>
  <c r="AK16" i="14"/>
  <c r="AL16" i="14"/>
  <c r="AM16" i="14"/>
  <c r="AO16" i="14"/>
  <c r="V73" i="14"/>
  <c r="W73" i="14"/>
  <c r="X73" i="14"/>
  <c r="Y73" i="14"/>
  <c r="AA73" i="14"/>
  <c r="AC73" i="14"/>
  <c r="AG73" i="14" s="1"/>
  <c r="AD73" i="14"/>
  <c r="AK73" i="14"/>
  <c r="AL73" i="14"/>
  <c r="AM73" i="14"/>
  <c r="AO73" i="14"/>
  <c r="V24" i="14"/>
  <c r="W24" i="14"/>
  <c r="X24" i="14"/>
  <c r="Y24" i="14"/>
  <c r="AA24" i="14"/>
  <c r="AC24" i="14"/>
  <c r="AG24" i="14" s="1"/>
  <c r="AD24" i="14"/>
  <c r="AK24" i="14"/>
  <c r="AL24" i="14"/>
  <c r="AM24" i="14"/>
  <c r="AO24" i="14"/>
  <c r="V21" i="14"/>
  <c r="W21" i="14"/>
  <c r="X21" i="14"/>
  <c r="Y21" i="14"/>
  <c r="AA21" i="14"/>
  <c r="AC21" i="14"/>
  <c r="AG21" i="14" s="1"/>
  <c r="AD21" i="14"/>
  <c r="AK21" i="14"/>
  <c r="AL21" i="14"/>
  <c r="AM21" i="14"/>
  <c r="AO21" i="14"/>
  <c r="V60" i="14"/>
  <c r="W60" i="14"/>
  <c r="X60" i="14"/>
  <c r="Y60" i="14"/>
  <c r="AA60" i="14"/>
  <c r="AC60" i="14"/>
  <c r="AG60" i="14" s="1"/>
  <c r="AD60" i="14"/>
  <c r="AK60" i="14"/>
  <c r="AL60" i="14"/>
  <c r="AM60" i="14"/>
  <c r="AO60" i="14"/>
  <c r="V85" i="14"/>
  <c r="W85" i="14"/>
  <c r="X85" i="14"/>
  <c r="Y85" i="14"/>
  <c r="AA85" i="14"/>
  <c r="AC85" i="14"/>
  <c r="AG85" i="14" s="1"/>
  <c r="AD85" i="14"/>
  <c r="AK85" i="14"/>
  <c r="AL85" i="14"/>
  <c r="AM85" i="14"/>
  <c r="AO85" i="14"/>
  <c r="V18" i="14"/>
  <c r="W18" i="14"/>
  <c r="X18" i="14"/>
  <c r="Y18" i="14"/>
  <c r="AA18" i="14"/>
  <c r="AC18" i="14"/>
  <c r="AG18" i="14" s="1"/>
  <c r="AD18" i="14"/>
  <c r="AK18" i="14"/>
  <c r="AL18" i="14"/>
  <c r="AM18" i="14"/>
  <c r="AO18" i="14"/>
  <c r="V32" i="14"/>
  <c r="W32" i="14"/>
  <c r="X32" i="14"/>
  <c r="Y32" i="14"/>
  <c r="AC32" i="14"/>
  <c r="AG32" i="14" s="1"/>
  <c r="AD32" i="14"/>
  <c r="AK32" i="14"/>
  <c r="AL32" i="14"/>
  <c r="AM32" i="14"/>
  <c r="AO32" i="14"/>
  <c r="V22" i="14"/>
  <c r="W22" i="14"/>
  <c r="X22" i="14"/>
  <c r="Y22" i="14"/>
  <c r="AA22" i="14"/>
  <c r="AC22" i="14"/>
  <c r="AG22" i="14" s="1"/>
  <c r="AD22" i="14"/>
  <c r="AK22" i="14"/>
  <c r="AL22" i="14"/>
  <c r="AM22" i="14"/>
  <c r="AO22" i="14"/>
  <c r="V2" i="14"/>
  <c r="W2" i="14"/>
  <c r="X2" i="14"/>
  <c r="Y2" i="14"/>
  <c r="AA2" i="14"/>
  <c r="AC2" i="14"/>
  <c r="AG2" i="14" s="1"/>
  <c r="AD2" i="14"/>
  <c r="AK2" i="14"/>
  <c r="AL2" i="14"/>
  <c r="AM2" i="14"/>
  <c r="AO2" i="14"/>
  <c r="V79" i="14"/>
  <c r="W79" i="14"/>
  <c r="X79" i="14"/>
  <c r="E85" i="16" s="1"/>
  <c r="Y79" i="14"/>
  <c r="AA79" i="14"/>
  <c r="AC79" i="14"/>
  <c r="AG79" i="14" s="1"/>
  <c r="AD79" i="14"/>
  <c r="AK79" i="14"/>
  <c r="AL79" i="14"/>
  <c r="AM79" i="14"/>
  <c r="AO79" i="14"/>
  <c r="V23" i="14"/>
  <c r="W23" i="14"/>
  <c r="X23" i="14"/>
  <c r="Y23" i="14"/>
  <c r="AA23" i="14"/>
  <c r="AC23" i="14"/>
  <c r="AG23" i="14" s="1"/>
  <c r="AD23" i="14"/>
  <c r="AK23" i="14"/>
  <c r="AL23" i="14"/>
  <c r="AM23" i="14"/>
  <c r="AO23" i="14"/>
  <c r="V58" i="14"/>
  <c r="W58" i="14"/>
  <c r="X58" i="14"/>
  <c r="Y58" i="14"/>
  <c r="AA58" i="14"/>
  <c r="AC58" i="14"/>
  <c r="AG58" i="14" s="1"/>
  <c r="AD58" i="14"/>
  <c r="AK58" i="14"/>
  <c r="AL58" i="14"/>
  <c r="AM58" i="14"/>
  <c r="AO58" i="14"/>
  <c r="Y66" i="14"/>
  <c r="AA66" i="14"/>
  <c r="AC66" i="14"/>
  <c r="AG66" i="14" s="1"/>
  <c r="AD66" i="14"/>
  <c r="AK66" i="14"/>
  <c r="AL66" i="14"/>
  <c r="AM66" i="14"/>
  <c r="AO66" i="14"/>
  <c r="V57" i="14"/>
  <c r="W57" i="14"/>
  <c r="X57" i="14"/>
  <c r="Y57" i="14"/>
  <c r="AA57" i="14"/>
  <c r="AC57" i="14"/>
  <c r="AG57" i="14" s="1"/>
  <c r="AD57" i="14"/>
  <c r="AK57" i="14"/>
  <c r="AL57" i="14"/>
  <c r="AM57" i="14"/>
  <c r="AO57" i="14"/>
  <c r="V78" i="14"/>
  <c r="W78" i="14"/>
  <c r="X78" i="14"/>
  <c r="Y78" i="14"/>
  <c r="AA78" i="14"/>
  <c r="AC78" i="14"/>
  <c r="AG78" i="14" s="1"/>
  <c r="AD78" i="14"/>
  <c r="AK78" i="14"/>
  <c r="AL78" i="14"/>
  <c r="AM78" i="14"/>
  <c r="AO78" i="14"/>
  <c r="V64" i="14"/>
  <c r="W64" i="14"/>
  <c r="X64" i="14"/>
  <c r="Y64" i="14"/>
  <c r="AA64" i="14"/>
  <c r="AC64" i="14"/>
  <c r="AG64" i="14" s="1"/>
  <c r="AD64" i="14"/>
  <c r="AK64" i="14"/>
  <c r="AL64" i="14"/>
  <c r="AM64" i="14"/>
  <c r="AO64" i="14"/>
  <c r="V68" i="14"/>
  <c r="W68" i="14"/>
  <c r="X68" i="14"/>
  <c r="Y68" i="14"/>
  <c r="AA68" i="14"/>
  <c r="AC68" i="14"/>
  <c r="AG68" i="14" s="1"/>
  <c r="AD68" i="14"/>
  <c r="AK68" i="14"/>
  <c r="AL68" i="14"/>
  <c r="AM68" i="14"/>
  <c r="AO68" i="14"/>
  <c r="V40" i="14"/>
  <c r="W40" i="14"/>
  <c r="Y40" i="14"/>
  <c r="AA40" i="14"/>
  <c r="AC40" i="14"/>
  <c r="AG40" i="14" s="1"/>
  <c r="AL40" i="14"/>
  <c r="AM40" i="14"/>
  <c r="AO40" i="14"/>
  <c r="V33" i="14"/>
  <c r="W33" i="14"/>
  <c r="X33" i="14"/>
  <c r="Y33" i="14"/>
  <c r="AA33" i="14"/>
  <c r="AC33" i="14"/>
  <c r="AG33" i="14" s="1"/>
  <c r="AD33" i="14"/>
  <c r="AK33" i="14"/>
  <c r="AL33" i="14"/>
  <c r="AM33" i="14"/>
  <c r="AO33" i="14"/>
  <c r="V80" i="14"/>
  <c r="W80" i="14"/>
  <c r="X80" i="14"/>
  <c r="Y80" i="14"/>
  <c r="AA80" i="14"/>
  <c r="AC80" i="14"/>
  <c r="AG80" i="14" s="1"/>
  <c r="AD80" i="14"/>
  <c r="AK80" i="14"/>
  <c r="AL80" i="14"/>
  <c r="AM80" i="14"/>
  <c r="AO80" i="14"/>
  <c r="V62" i="14"/>
  <c r="W62" i="14"/>
  <c r="X62" i="14"/>
  <c r="Y62" i="14"/>
  <c r="AA62" i="14"/>
  <c r="AC62" i="14"/>
  <c r="AG62" i="14" s="1"/>
  <c r="AD62" i="14"/>
  <c r="AK62" i="14"/>
  <c r="AL62" i="14"/>
  <c r="AM62" i="14"/>
  <c r="AO62" i="14"/>
  <c r="V20" i="14"/>
  <c r="W20" i="14"/>
  <c r="X20" i="14"/>
  <c r="Y20" i="14"/>
  <c r="AA20" i="14"/>
  <c r="AC20" i="14"/>
  <c r="AG20" i="14" s="1"/>
  <c r="AD20" i="14"/>
  <c r="AK20" i="14"/>
  <c r="AL20" i="14"/>
  <c r="AM20" i="14"/>
  <c r="AO20" i="14"/>
  <c r="V71" i="14"/>
  <c r="W71" i="14"/>
  <c r="X71" i="14"/>
  <c r="Y71" i="14"/>
  <c r="AA71" i="14"/>
  <c r="AC71" i="14"/>
  <c r="AG71" i="14" s="1"/>
  <c r="AD71" i="14"/>
  <c r="AK71" i="14"/>
  <c r="AL71" i="14"/>
  <c r="AM71" i="14"/>
  <c r="AO71" i="14"/>
  <c r="V44" i="14"/>
  <c r="W44" i="14"/>
  <c r="X44" i="14"/>
  <c r="Y44" i="14"/>
  <c r="AA44" i="14"/>
  <c r="AC44" i="14"/>
  <c r="AG44" i="14" s="1"/>
  <c r="AD44" i="14"/>
  <c r="AK44" i="14"/>
  <c r="AL44" i="14"/>
  <c r="AM44" i="14"/>
  <c r="AO44" i="14"/>
  <c r="V10" i="14"/>
  <c r="W10" i="14"/>
  <c r="X10" i="14"/>
  <c r="Y10" i="14"/>
  <c r="AA10" i="14"/>
  <c r="AC10" i="14"/>
  <c r="AG10" i="14" s="1"/>
  <c r="AD10" i="14"/>
  <c r="AK10" i="14"/>
  <c r="AL10" i="14"/>
  <c r="AM10" i="14"/>
  <c r="AO10" i="14"/>
  <c r="V94" i="14"/>
  <c r="W94" i="14"/>
  <c r="X94" i="14"/>
  <c r="Y94" i="14"/>
  <c r="AA94" i="14"/>
  <c r="AC94" i="14"/>
  <c r="AG94" i="14" s="1"/>
  <c r="AD94" i="14"/>
  <c r="AK94" i="14"/>
  <c r="AL94" i="14"/>
  <c r="AM94" i="14"/>
  <c r="AO94" i="14"/>
  <c r="V50" i="14"/>
  <c r="W50" i="14"/>
  <c r="X50" i="14"/>
  <c r="Y50" i="14"/>
  <c r="AA50" i="14"/>
  <c r="AC50" i="14"/>
  <c r="AG50" i="14" s="1"/>
  <c r="AD50" i="14"/>
  <c r="AK50" i="14"/>
  <c r="AL50" i="14"/>
  <c r="AM50" i="14"/>
  <c r="AO50" i="14"/>
  <c r="V81" i="14"/>
  <c r="W81" i="14"/>
  <c r="X81" i="14"/>
  <c r="Y81" i="14"/>
  <c r="AA81" i="14"/>
  <c r="AC81" i="14"/>
  <c r="AG81" i="14" s="1"/>
  <c r="AD81" i="14"/>
  <c r="AK81" i="14"/>
  <c r="AL81" i="14"/>
  <c r="AM81" i="14"/>
  <c r="AO81" i="14"/>
  <c r="V6" i="14"/>
  <c r="W6" i="14"/>
  <c r="Y6" i="14"/>
  <c r="AA6" i="14"/>
  <c r="AC6" i="14"/>
  <c r="AG6" i="14" s="1"/>
  <c r="AL6" i="14"/>
  <c r="AM6" i="14"/>
  <c r="AO6" i="14"/>
  <c r="V90" i="14"/>
  <c r="W90" i="14"/>
  <c r="X90" i="14"/>
  <c r="Y90" i="14"/>
  <c r="AA90" i="14"/>
  <c r="AC90" i="14"/>
  <c r="AG90" i="14" s="1"/>
  <c r="AD90" i="14"/>
  <c r="AK90" i="14"/>
  <c r="AL90" i="14"/>
  <c r="AM90" i="14"/>
  <c r="AO90" i="14"/>
  <c r="V91" i="14"/>
  <c r="W91" i="14"/>
  <c r="X91" i="14"/>
  <c r="Y91" i="14"/>
  <c r="AA91" i="14"/>
  <c r="AC91" i="14"/>
  <c r="AG91" i="14" s="1"/>
  <c r="AD91" i="14"/>
  <c r="AK91" i="14"/>
  <c r="AL91" i="14"/>
  <c r="AM91" i="14"/>
  <c r="AO91" i="14"/>
  <c r="V54" i="14"/>
  <c r="W54" i="14"/>
  <c r="X54" i="14"/>
  <c r="Y54" i="14"/>
  <c r="AA54" i="14"/>
  <c r="AC54" i="14"/>
  <c r="AG54" i="14" s="1"/>
  <c r="AD54" i="14"/>
  <c r="AK54" i="14"/>
  <c r="AL54" i="14"/>
  <c r="AM54" i="14"/>
  <c r="AO54" i="14"/>
  <c r="V4" i="14"/>
  <c r="W4" i="14"/>
  <c r="X4" i="14"/>
  <c r="Y4" i="14"/>
  <c r="AA4" i="14"/>
  <c r="AC4" i="14"/>
  <c r="AG4" i="14" s="1"/>
  <c r="AD4" i="14"/>
  <c r="AK4" i="14"/>
  <c r="AL4" i="14"/>
  <c r="AM4" i="14"/>
  <c r="AO4" i="14"/>
  <c r="V88" i="14"/>
  <c r="W88" i="14"/>
  <c r="X88" i="14"/>
  <c r="Y88" i="14"/>
  <c r="AA88" i="14"/>
  <c r="AC88" i="14"/>
  <c r="AG88" i="14" s="1"/>
  <c r="AD88" i="14"/>
  <c r="AK88" i="14"/>
  <c r="AL88" i="14"/>
  <c r="AM88" i="14"/>
  <c r="AO88" i="14"/>
  <c r="V93" i="14"/>
  <c r="W93" i="14"/>
  <c r="X93" i="14"/>
  <c r="Y93" i="14"/>
  <c r="AA93" i="14"/>
  <c r="AC93" i="14"/>
  <c r="AG93" i="14" s="1"/>
  <c r="AD93" i="14"/>
  <c r="AK93" i="14"/>
  <c r="AL93" i="14"/>
  <c r="AM93" i="14"/>
  <c r="AO93" i="14"/>
  <c r="V52" i="14"/>
  <c r="W52" i="14"/>
  <c r="X52" i="14"/>
  <c r="Y52" i="14"/>
  <c r="AA52" i="14"/>
  <c r="AC52" i="14"/>
  <c r="AG52" i="14" s="1"/>
  <c r="AD52" i="14"/>
  <c r="AK52" i="14"/>
  <c r="AL52" i="14"/>
  <c r="AM52" i="14"/>
  <c r="AO52" i="14"/>
  <c r="V75" i="14"/>
  <c r="W75" i="14"/>
  <c r="X75" i="14"/>
  <c r="Y75" i="14"/>
  <c r="AA75" i="14"/>
  <c r="AC75" i="14"/>
  <c r="AG75" i="14" s="1"/>
  <c r="AD75" i="14"/>
  <c r="AK75" i="14"/>
  <c r="AL75" i="14"/>
  <c r="AM75" i="14"/>
  <c r="AO75" i="14"/>
  <c r="V31" i="14"/>
  <c r="W31" i="14"/>
  <c r="X31" i="14"/>
  <c r="Y31" i="14"/>
  <c r="AA31" i="14"/>
  <c r="AC31" i="14"/>
  <c r="AG31" i="14" s="1"/>
  <c r="AD31" i="14"/>
  <c r="AK31" i="14"/>
  <c r="AL31" i="14"/>
  <c r="AM31" i="14"/>
  <c r="AO31" i="14"/>
  <c r="V67" i="14"/>
  <c r="W67" i="14"/>
  <c r="X67" i="14"/>
  <c r="Y67" i="14"/>
  <c r="AA67" i="14"/>
  <c r="AC67" i="14"/>
  <c r="AG67" i="14" s="1"/>
  <c r="AD67" i="14"/>
  <c r="AK67" i="14"/>
  <c r="AL67" i="14"/>
  <c r="AM67" i="14"/>
  <c r="AO67" i="14"/>
  <c r="V7" i="14"/>
  <c r="W7" i="14"/>
  <c r="X7" i="14"/>
  <c r="Y7" i="14"/>
  <c r="AA7" i="14"/>
  <c r="AC7" i="14"/>
  <c r="AG7" i="14" s="1"/>
  <c r="AD7" i="14"/>
  <c r="AK7" i="14"/>
  <c r="AL7" i="14"/>
  <c r="AM7" i="14"/>
  <c r="AO7" i="14"/>
  <c r="V77" i="14"/>
  <c r="W77" i="14"/>
  <c r="X77" i="14"/>
  <c r="Y77" i="14"/>
  <c r="AA77" i="14"/>
  <c r="AC77" i="14"/>
  <c r="AG77" i="14" s="1"/>
  <c r="AD77" i="14"/>
  <c r="AK77" i="14"/>
  <c r="AL77" i="14"/>
  <c r="AM77" i="14"/>
  <c r="AO77" i="14"/>
  <c r="V30" i="14"/>
  <c r="W30" i="14"/>
  <c r="X30" i="14"/>
  <c r="Y30" i="14"/>
  <c r="AA30" i="14"/>
  <c r="AC30" i="14"/>
  <c r="AG30" i="14" s="1"/>
  <c r="AD30" i="14"/>
  <c r="AK30" i="14"/>
  <c r="AL30" i="14"/>
  <c r="AM30" i="14"/>
  <c r="AO30" i="14"/>
  <c r="V74" i="14"/>
  <c r="W74" i="14"/>
  <c r="X74" i="14"/>
  <c r="Y74" i="14"/>
  <c r="AA74" i="14"/>
  <c r="AC74" i="14"/>
  <c r="AG74" i="14" s="1"/>
  <c r="AD74" i="14"/>
  <c r="AK74" i="14"/>
  <c r="AL74" i="14"/>
  <c r="AM74" i="14"/>
  <c r="AO74" i="14"/>
  <c r="V89" i="14"/>
  <c r="W89" i="14"/>
  <c r="X89" i="14"/>
  <c r="Y89" i="14"/>
  <c r="AA89" i="14"/>
  <c r="AC89" i="14"/>
  <c r="AG89" i="14" s="1"/>
  <c r="AD89" i="14"/>
  <c r="AK89" i="14"/>
  <c r="AL89" i="14"/>
  <c r="AM89" i="14"/>
  <c r="AO89" i="14"/>
  <c r="V15" i="14"/>
  <c r="W15" i="14"/>
  <c r="X15" i="14"/>
  <c r="Y15" i="14"/>
  <c r="AA15" i="14"/>
  <c r="AC15" i="14"/>
  <c r="AG15" i="14" s="1"/>
  <c r="AD15" i="14"/>
  <c r="AK15" i="14"/>
  <c r="AL15" i="14"/>
  <c r="AM15" i="14"/>
  <c r="AO15" i="14"/>
  <c r="V83" i="14"/>
  <c r="W83" i="14"/>
  <c r="X83" i="14"/>
  <c r="Y83" i="14"/>
  <c r="AA83" i="14"/>
  <c r="AC83" i="14"/>
  <c r="AG83" i="14" s="1"/>
  <c r="AD83" i="14"/>
  <c r="AK83" i="14"/>
  <c r="AL83" i="14"/>
  <c r="AM83" i="14"/>
  <c r="AO83" i="14"/>
  <c r="V96" i="14"/>
  <c r="B102" i="16" s="1"/>
  <c r="W96" i="14"/>
  <c r="X96" i="14"/>
  <c r="E102" i="16" s="1"/>
  <c r="Y96" i="14"/>
  <c r="AA96" i="14"/>
  <c r="AC96" i="14"/>
  <c r="AG96" i="14" s="1"/>
  <c r="S102" i="16" s="1"/>
  <c r="AD96" i="14"/>
  <c r="A102" i="16"/>
  <c r="P102" i="16"/>
  <c r="AK96" i="14"/>
  <c r="BA102" i="16" s="1"/>
  <c r="AL96" i="14"/>
  <c r="AM96" i="14"/>
  <c r="Q102" i="16"/>
  <c r="AO96" i="14"/>
  <c r="V97" i="14"/>
  <c r="B103" i="16" s="1"/>
  <c r="W97" i="14"/>
  <c r="X97" i="14"/>
  <c r="E103" i="16" s="1"/>
  <c r="Y97" i="14"/>
  <c r="AA97" i="14"/>
  <c r="AC97" i="14"/>
  <c r="AG97" i="14" s="1"/>
  <c r="S103" i="16" s="1"/>
  <c r="AD97" i="14"/>
  <c r="A103" i="16"/>
  <c r="P103" i="16"/>
  <c r="AK97" i="14"/>
  <c r="BA103" i="16" s="1"/>
  <c r="AL97" i="14"/>
  <c r="AM97" i="14"/>
  <c r="Q103" i="16"/>
  <c r="AO97" i="14"/>
  <c r="V98" i="14"/>
  <c r="B104" i="16" s="1"/>
  <c r="W98" i="14"/>
  <c r="AB98" i="14" s="1"/>
  <c r="X98" i="14"/>
  <c r="E104" i="16" s="1"/>
  <c r="Y98" i="14"/>
  <c r="Z98" i="14"/>
  <c r="R104" i="16" s="1"/>
  <c r="AA98" i="14"/>
  <c r="AC98" i="14"/>
  <c r="AG98" i="14" s="1"/>
  <c r="S104" i="16" s="1"/>
  <c r="AD98" i="14"/>
  <c r="A104" i="16"/>
  <c r="P104" i="16"/>
  <c r="AK98" i="14"/>
  <c r="BA104" i="16" s="1"/>
  <c r="AL98" i="14"/>
  <c r="AM98" i="14"/>
  <c r="Q104" i="16"/>
  <c r="AO98" i="14"/>
  <c r="V99" i="14"/>
  <c r="B105" i="16" s="1"/>
  <c r="W99" i="14"/>
  <c r="AB99" i="14" s="1"/>
  <c r="X99" i="14"/>
  <c r="E105" i="16" s="1"/>
  <c r="Y99" i="14"/>
  <c r="Z99" i="14"/>
  <c r="R105" i="16" s="1"/>
  <c r="AA99" i="14"/>
  <c r="AC99" i="14"/>
  <c r="AG99" i="14" s="1"/>
  <c r="S105" i="16" s="1"/>
  <c r="AD99" i="14"/>
  <c r="A105" i="16"/>
  <c r="P105" i="16"/>
  <c r="AK99" i="14"/>
  <c r="BA105" i="16" s="1"/>
  <c r="AL99" i="14"/>
  <c r="AM99" i="14"/>
  <c r="Q105" i="16"/>
  <c r="AO99" i="14"/>
  <c r="V100" i="14"/>
  <c r="B106" i="16" s="1"/>
  <c r="W100" i="14"/>
  <c r="AB100" i="14" s="1"/>
  <c r="X100" i="14"/>
  <c r="E106" i="16" s="1"/>
  <c r="Y100" i="14"/>
  <c r="Z100" i="14"/>
  <c r="R106" i="16" s="1"/>
  <c r="AA100" i="14"/>
  <c r="AC100" i="14"/>
  <c r="AG100" i="14" s="1"/>
  <c r="S106" i="16" s="1"/>
  <c r="AD100" i="14"/>
  <c r="A106" i="16"/>
  <c r="P106" i="16"/>
  <c r="AK100" i="14"/>
  <c r="BA106" i="16" s="1"/>
  <c r="AL100" i="14"/>
  <c r="AM100" i="14"/>
  <c r="Q106" i="16"/>
  <c r="AO100" i="14"/>
  <c r="V101" i="14"/>
  <c r="B107" i="16" s="1"/>
  <c r="W101" i="14"/>
  <c r="X101" i="14"/>
  <c r="E107" i="16" s="1"/>
  <c r="Y101" i="14"/>
  <c r="Z101" i="14"/>
  <c r="R107" i="16" s="1"/>
  <c r="AA101" i="14"/>
  <c r="AC101" i="14"/>
  <c r="AG101" i="14" s="1"/>
  <c r="S107" i="16" s="1"/>
  <c r="AD101" i="14"/>
  <c r="A107" i="16"/>
  <c r="P107" i="16"/>
  <c r="AK101" i="14"/>
  <c r="BA107" i="16" s="1"/>
  <c r="AL101" i="14"/>
  <c r="AM101" i="14"/>
  <c r="Q107" i="16"/>
  <c r="AO101" i="14"/>
  <c r="V102" i="14"/>
  <c r="B108" i="16" s="1"/>
  <c r="W102" i="14"/>
  <c r="AB102" i="14" s="1"/>
  <c r="X102" i="14"/>
  <c r="E108" i="16" s="1"/>
  <c r="Y102" i="14"/>
  <c r="Z102" i="14"/>
  <c r="R108" i="16" s="1"/>
  <c r="AA102" i="14"/>
  <c r="AC102" i="14"/>
  <c r="AG102" i="14" s="1"/>
  <c r="S108" i="16" s="1"/>
  <c r="AD102" i="14"/>
  <c r="AE102" i="14"/>
  <c r="A108" i="16"/>
  <c r="P108" i="16"/>
  <c r="AK102" i="14"/>
  <c r="BA108" i="16" s="1"/>
  <c r="AL102" i="14"/>
  <c r="AM102" i="14"/>
  <c r="Q108" i="16"/>
  <c r="AO102" i="14"/>
  <c r="V103" i="14"/>
  <c r="B109" i="16" s="1"/>
  <c r="W103" i="14"/>
  <c r="AB103" i="14" s="1"/>
  <c r="X103" i="14"/>
  <c r="E109" i="16" s="1"/>
  <c r="Y103" i="14"/>
  <c r="Z103" i="14"/>
  <c r="R109" i="16" s="1"/>
  <c r="AA103" i="14"/>
  <c r="AC103" i="14"/>
  <c r="AG103" i="14" s="1"/>
  <c r="S109" i="16" s="1"/>
  <c r="AD103" i="14"/>
  <c r="AE103" i="14"/>
  <c r="A109" i="16"/>
  <c r="P109" i="16"/>
  <c r="AK103" i="14"/>
  <c r="BA109" i="16" s="1"/>
  <c r="AL103" i="14"/>
  <c r="AM103" i="14"/>
  <c r="Q109" i="16"/>
  <c r="AO103" i="14"/>
  <c r="V104" i="14"/>
  <c r="B110" i="16" s="1"/>
  <c r="W104" i="14"/>
  <c r="AB104" i="14" s="1"/>
  <c r="X104" i="14"/>
  <c r="E110" i="16" s="1"/>
  <c r="Y104" i="14"/>
  <c r="Z104" i="14"/>
  <c r="R110" i="16" s="1"/>
  <c r="AA104" i="14"/>
  <c r="AC104" i="14"/>
  <c r="AG104" i="14" s="1"/>
  <c r="S110" i="16" s="1"/>
  <c r="AD104" i="14"/>
  <c r="AE104" i="14"/>
  <c r="A110" i="16"/>
  <c r="P110" i="16"/>
  <c r="AK104" i="14"/>
  <c r="BA110" i="16" s="1"/>
  <c r="AL104" i="14"/>
  <c r="AM104" i="14"/>
  <c r="Q110" i="16"/>
  <c r="AO104" i="14"/>
  <c r="V105" i="14"/>
  <c r="B111" i="16" s="1"/>
  <c r="W105" i="14"/>
  <c r="AB105" i="14" s="1"/>
  <c r="X105" i="14"/>
  <c r="E111" i="16" s="1"/>
  <c r="Y105" i="14"/>
  <c r="Z105" i="14"/>
  <c r="R111" i="16" s="1"/>
  <c r="AA105" i="14"/>
  <c r="AC105" i="14"/>
  <c r="AG105" i="14" s="1"/>
  <c r="S111" i="16" s="1"/>
  <c r="AD105" i="14"/>
  <c r="AE105" i="14"/>
  <c r="A111" i="16"/>
  <c r="P111" i="16"/>
  <c r="AK105" i="14"/>
  <c r="BA111" i="16" s="1"/>
  <c r="AL105" i="14"/>
  <c r="AM105" i="14"/>
  <c r="Q111" i="16"/>
  <c r="AO105" i="14"/>
  <c r="V106" i="14"/>
  <c r="B112" i="16" s="1"/>
  <c r="W106" i="14"/>
  <c r="AB106" i="14" s="1"/>
  <c r="X106" i="14"/>
  <c r="E112" i="16" s="1"/>
  <c r="Y106" i="14"/>
  <c r="Z106" i="14"/>
  <c r="R112" i="16" s="1"/>
  <c r="AA106" i="14"/>
  <c r="AC106" i="14"/>
  <c r="AG106" i="14" s="1"/>
  <c r="S112" i="16" s="1"/>
  <c r="AD106" i="14"/>
  <c r="AE106" i="14"/>
  <c r="A112" i="16"/>
  <c r="P112" i="16"/>
  <c r="AK106" i="14"/>
  <c r="BA112" i="16" s="1"/>
  <c r="AL106" i="14"/>
  <c r="AM106" i="14"/>
  <c r="Q112" i="16"/>
  <c r="AO106" i="14"/>
  <c r="V107" i="14"/>
  <c r="B113" i="16" s="1"/>
  <c r="W107" i="14"/>
  <c r="AB107" i="14" s="1"/>
  <c r="X107" i="14"/>
  <c r="E113" i="16" s="1"/>
  <c r="Y107" i="14"/>
  <c r="Z107" i="14"/>
  <c r="R113" i="16" s="1"/>
  <c r="AA107" i="14"/>
  <c r="AC107" i="14"/>
  <c r="AG107" i="14" s="1"/>
  <c r="S113" i="16" s="1"/>
  <c r="AD107" i="14"/>
  <c r="AE107" i="14"/>
  <c r="A113" i="16"/>
  <c r="P113" i="16"/>
  <c r="AK107" i="14"/>
  <c r="BA113" i="16" s="1"/>
  <c r="AL107" i="14"/>
  <c r="AM107" i="14"/>
  <c r="Q113" i="16"/>
  <c r="AO107" i="14"/>
  <c r="V108" i="14"/>
  <c r="B114" i="16" s="1"/>
  <c r="W108" i="14"/>
  <c r="AB108" i="14" s="1"/>
  <c r="X108" i="14"/>
  <c r="E114" i="16" s="1"/>
  <c r="Y108" i="14"/>
  <c r="Z108" i="14"/>
  <c r="R114" i="16" s="1"/>
  <c r="AA108" i="14"/>
  <c r="AC108" i="14"/>
  <c r="AG108" i="14" s="1"/>
  <c r="S114" i="16" s="1"/>
  <c r="AD108" i="14"/>
  <c r="AE108" i="14"/>
  <c r="A114" i="16"/>
  <c r="P114" i="16"/>
  <c r="AK108" i="14"/>
  <c r="BA114" i="16" s="1"/>
  <c r="AL108" i="14"/>
  <c r="AM108" i="14"/>
  <c r="Q114" i="16"/>
  <c r="AO108" i="14"/>
  <c r="V109" i="14"/>
  <c r="B115" i="16" s="1"/>
  <c r="W109" i="14"/>
  <c r="AB109" i="14" s="1"/>
  <c r="X109" i="14"/>
  <c r="E115" i="16" s="1"/>
  <c r="Y109" i="14"/>
  <c r="Z109" i="14"/>
  <c r="R115" i="16" s="1"/>
  <c r="AA109" i="14"/>
  <c r="AC109" i="14"/>
  <c r="AG109" i="14" s="1"/>
  <c r="S115" i="16" s="1"/>
  <c r="AD109" i="14"/>
  <c r="AE109" i="14"/>
  <c r="A115" i="16"/>
  <c r="P115" i="16"/>
  <c r="AK109" i="14"/>
  <c r="BA115" i="16" s="1"/>
  <c r="AL109" i="14"/>
  <c r="AM109" i="14"/>
  <c r="Q115" i="16"/>
  <c r="AO109" i="14"/>
  <c r="V110" i="14"/>
  <c r="B116" i="16" s="1"/>
  <c r="W110" i="14"/>
  <c r="AB110" i="14" s="1"/>
  <c r="X110" i="14"/>
  <c r="E116" i="16" s="1"/>
  <c r="Y110" i="14"/>
  <c r="Z110" i="14"/>
  <c r="R116" i="16" s="1"/>
  <c r="AA110" i="14"/>
  <c r="AC110" i="14"/>
  <c r="AG110" i="14" s="1"/>
  <c r="S116" i="16" s="1"/>
  <c r="AD110" i="14"/>
  <c r="AE110" i="14"/>
  <c r="A116" i="16"/>
  <c r="P116" i="16"/>
  <c r="AK110" i="14"/>
  <c r="BA116" i="16" s="1"/>
  <c r="AL110" i="14"/>
  <c r="AM110" i="14"/>
  <c r="Q116" i="16"/>
  <c r="AO110" i="14"/>
  <c r="V111" i="14"/>
  <c r="B117" i="16" s="1"/>
  <c r="W111" i="14"/>
  <c r="AB111" i="14" s="1"/>
  <c r="X111" i="14"/>
  <c r="E117" i="16" s="1"/>
  <c r="Y111" i="14"/>
  <c r="Z111" i="14"/>
  <c r="R117" i="16" s="1"/>
  <c r="AA111" i="14"/>
  <c r="AC111" i="14"/>
  <c r="AG111" i="14" s="1"/>
  <c r="S117" i="16" s="1"/>
  <c r="AD111" i="14"/>
  <c r="AE111" i="14"/>
  <c r="A117" i="16"/>
  <c r="P117" i="16"/>
  <c r="AK111" i="14"/>
  <c r="BA117" i="16" s="1"/>
  <c r="AL111" i="14"/>
  <c r="AM111" i="14"/>
  <c r="Q117" i="16"/>
  <c r="AO111" i="14"/>
  <c r="V112" i="14"/>
  <c r="B118" i="16" s="1"/>
  <c r="W112" i="14"/>
  <c r="AB112" i="14" s="1"/>
  <c r="X112" i="14"/>
  <c r="E118" i="16" s="1"/>
  <c r="Y112" i="14"/>
  <c r="Z112" i="14"/>
  <c r="R118" i="16" s="1"/>
  <c r="AA112" i="14"/>
  <c r="AC112" i="14"/>
  <c r="AG112" i="14" s="1"/>
  <c r="S118" i="16" s="1"/>
  <c r="AD112" i="14"/>
  <c r="AE112" i="14"/>
  <c r="A118" i="16"/>
  <c r="P118" i="16"/>
  <c r="AK112" i="14"/>
  <c r="BA118" i="16" s="1"/>
  <c r="AL112" i="14"/>
  <c r="AM112" i="14"/>
  <c r="Q118" i="16"/>
  <c r="AO112" i="14"/>
  <c r="V113" i="14"/>
  <c r="B119" i="16" s="1"/>
  <c r="W113" i="14"/>
  <c r="AB113" i="14" s="1"/>
  <c r="X113" i="14"/>
  <c r="E119" i="16" s="1"/>
  <c r="Y113" i="14"/>
  <c r="Z113" i="14"/>
  <c r="R119" i="16" s="1"/>
  <c r="AA113" i="14"/>
  <c r="AC113" i="14"/>
  <c r="AG113" i="14" s="1"/>
  <c r="S119" i="16" s="1"/>
  <c r="AD113" i="14"/>
  <c r="AE113" i="14"/>
  <c r="A119" i="16"/>
  <c r="P119" i="16"/>
  <c r="AK113" i="14"/>
  <c r="BA119" i="16" s="1"/>
  <c r="AL113" i="14"/>
  <c r="AM113" i="14"/>
  <c r="Q119" i="16"/>
  <c r="AO113" i="14"/>
  <c r="V114" i="14"/>
  <c r="B120" i="16" s="1"/>
  <c r="W114" i="14"/>
  <c r="AB114" i="14" s="1"/>
  <c r="X114" i="14"/>
  <c r="E120" i="16" s="1"/>
  <c r="Y114" i="14"/>
  <c r="Z114" i="14"/>
  <c r="R120" i="16" s="1"/>
  <c r="AA114" i="14"/>
  <c r="AC114" i="14"/>
  <c r="AG114" i="14" s="1"/>
  <c r="S120" i="16" s="1"/>
  <c r="AD114" i="14"/>
  <c r="AE114" i="14"/>
  <c r="A120" i="16"/>
  <c r="P120" i="16"/>
  <c r="AK114" i="14"/>
  <c r="BA120" i="16" s="1"/>
  <c r="AL114" i="14"/>
  <c r="AM114" i="14"/>
  <c r="Q120" i="16"/>
  <c r="AO114" i="14"/>
  <c r="V115" i="14"/>
  <c r="B121" i="16" s="1"/>
  <c r="W115" i="14"/>
  <c r="AB115" i="14" s="1"/>
  <c r="X115" i="14"/>
  <c r="E121" i="16" s="1"/>
  <c r="Y115" i="14"/>
  <c r="Z115" i="14"/>
  <c r="R121" i="16" s="1"/>
  <c r="AA115" i="14"/>
  <c r="AC115" i="14"/>
  <c r="AG115" i="14" s="1"/>
  <c r="S121" i="16" s="1"/>
  <c r="AD115" i="14"/>
  <c r="AE115" i="14"/>
  <c r="A121" i="16"/>
  <c r="P121" i="16"/>
  <c r="AK115" i="14"/>
  <c r="BA121" i="16" s="1"/>
  <c r="AL115" i="14"/>
  <c r="AM115" i="14"/>
  <c r="Q121" i="16"/>
  <c r="AO115" i="14"/>
  <c r="V116" i="14"/>
  <c r="B122" i="16" s="1"/>
  <c r="W116" i="14"/>
  <c r="AB116" i="14" s="1"/>
  <c r="X116" i="14"/>
  <c r="E122" i="16" s="1"/>
  <c r="Y116" i="14"/>
  <c r="Z116" i="14"/>
  <c r="R122" i="16" s="1"/>
  <c r="AA116" i="14"/>
  <c r="AC116" i="14"/>
  <c r="AG116" i="14" s="1"/>
  <c r="S122" i="16" s="1"/>
  <c r="AD116" i="14"/>
  <c r="AE116" i="14"/>
  <c r="A122" i="16"/>
  <c r="P122" i="16"/>
  <c r="AK116" i="14"/>
  <c r="BA122" i="16" s="1"/>
  <c r="AL116" i="14"/>
  <c r="AM116" i="14"/>
  <c r="Q122" i="16"/>
  <c r="AO116" i="14"/>
  <c r="V117" i="14"/>
  <c r="B123" i="16" s="1"/>
  <c r="W117" i="14"/>
  <c r="AB117" i="14" s="1"/>
  <c r="X117" i="14"/>
  <c r="E123" i="16" s="1"/>
  <c r="Y117" i="14"/>
  <c r="Z117" i="14"/>
  <c r="R123" i="16" s="1"/>
  <c r="AA117" i="14"/>
  <c r="AC117" i="14"/>
  <c r="AG117" i="14" s="1"/>
  <c r="S123" i="16" s="1"/>
  <c r="AD117" i="14"/>
  <c r="AE117" i="14"/>
  <c r="A123" i="16"/>
  <c r="P123" i="16"/>
  <c r="AK117" i="14"/>
  <c r="BA123" i="16" s="1"/>
  <c r="AL117" i="14"/>
  <c r="AM117" i="14"/>
  <c r="Q123" i="16"/>
  <c r="AO117" i="14"/>
  <c r="V118" i="14"/>
  <c r="B124" i="16" s="1"/>
  <c r="W118" i="14"/>
  <c r="AB118" i="14" s="1"/>
  <c r="X118" i="14"/>
  <c r="E124" i="16" s="1"/>
  <c r="Y118" i="14"/>
  <c r="Z118" i="14"/>
  <c r="R124" i="16" s="1"/>
  <c r="AA118" i="14"/>
  <c r="AC118" i="14"/>
  <c r="AG118" i="14" s="1"/>
  <c r="S124" i="16" s="1"/>
  <c r="AD118" i="14"/>
  <c r="AE118" i="14"/>
  <c r="A124" i="16"/>
  <c r="P124" i="16"/>
  <c r="AK118" i="14"/>
  <c r="BA124" i="16" s="1"/>
  <c r="AL118" i="14"/>
  <c r="AM118" i="14"/>
  <c r="Q124" i="16"/>
  <c r="AO118" i="14"/>
  <c r="V119" i="14"/>
  <c r="B125" i="16" s="1"/>
  <c r="W119" i="14"/>
  <c r="AB119" i="14" s="1"/>
  <c r="X119" i="14"/>
  <c r="E125" i="16" s="1"/>
  <c r="Y119" i="14"/>
  <c r="Z119" i="14"/>
  <c r="R125" i="16" s="1"/>
  <c r="AA119" i="14"/>
  <c r="AC119" i="14"/>
  <c r="AG119" i="14" s="1"/>
  <c r="S125" i="16" s="1"/>
  <c r="AD119" i="14"/>
  <c r="AE119" i="14"/>
  <c r="A125" i="16"/>
  <c r="P125" i="16"/>
  <c r="AK119" i="14"/>
  <c r="BA125" i="16" s="1"/>
  <c r="AL119" i="14"/>
  <c r="AM119" i="14"/>
  <c r="Q125" i="16"/>
  <c r="AO119" i="14"/>
  <c r="V120" i="14"/>
  <c r="B126" i="16" s="1"/>
  <c r="W120" i="14"/>
  <c r="AB120" i="14" s="1"/>
  <c r="X120" i="14"/>
  <c r="E126" i="16" s="1"/>
  <c r="Y120" i="14"/>
  <c r="Z120" i="14"/>
  <c r="R126" i="16" s="1"/>
  <c r="AA120" i="14"/>
  <c r="AC120" i="14"/>
  <c r="AG120" i="14" s="1"/>
  <c r="S126" i="16" s="1"/>
  <c r="AD120" i="14"/>
  <c r="AE120" i="14"/>
  <c r="A126" i="16"/>
  <c r="P126" i="16"/>
  <c r="AK120" i="14"/>
  <c r="BA126" i="16" s="1"/>
  <c r="AL120" i="14"/>
  <c r="AM120" i="14"/>
  <c r="Q126" i="16"/>
  <c r="AO120" i="14"/>
  <c r="V121" i="14"/>
  <c r="B127" i="16" s="1"/>
  <c r="W121" i="14"/>
  <c r="AB121" i="14" s="1"/>
  <c r="X121" i="14"/>
  <c r="E127" i="16" s="1"/>
  <c r="Y121" i="14"/>
  <c r="Z121" i="14"/>
  <c r="R127" i="16" s="1"/>
  <c r="AA121" i="14"/>
  <c r="AC121" i="14"/>
  <c r="AG121" i="14" s="1"/>
  <c r="S127" i="16" s="1"/>
  <c r="AD121" i="14"/>
  <c r="AE121" i="14"/>
  <c r="A127" i="16"/>
  <c r="P127" i="16"/>
  <c r="AK121" i="14"/>
  <c r="BA127" i="16" s="1"/>
  <c r="AL121" i="14"/>
  <c r="AM121" i="14"/>
  <c r="Q127" i="16"/>
  <c r="AO121" i="14"/>
  <c r="V122" i="14"/>
  <c r="B128" i="16" s="1"/>
  <c r="W122" i="14"/>
  <c r="AB122" i="14" s="1"/>
  <c r="X122" i="14"/>
  <c r="E128" i="16" s="1"/>
  <c r="Y122" i="14"/>
  <c r="Z122" i="14"/>
  <c r="R128" i="16" s="1"/>
  <c r="AA122" i="14"/>
  <c r="AC122" i="14"/>
  <c r="AG122" i="14" s="1"/>
  <c r="S128" i="16" s="1"/>
  <c r="AD122" i="14"/>
  <c r="AE122" i="14"/>
  <c r="A128" i="16"/>
  <c r="P128" i="16"/>
  <c r="AK122" i="14"/>
  <c r="BA128" i="16" s="1"/>
  <c r="AL122" i="14"/>
  <c r="AM122" i="14"/>
  <c r="Q128" i="16"/>
  <c r="AO122" i="14"/>
  <c r="V123" i="14"/>
  <c r="B129" i="16" s="1"/>
  <c r="W123" i="14"/>
  <c r="AB123" i="14" s="1"/>
  <c r="X123" i="14"/>
  <c r="E129" i="16" s="1"/>
  <c r="Y123" i="14"/>
  <c r="Z123" i="14"/>
  <c r="R129" i="16" s="1"/>
  <c r="AA123" i="14"/>
  <c r="AC123" i="14"/>
  <c r="AG123" i="14" s="1"/>
  <c r="S129" i="16" s="1"/>
  <c r="AD123" i="14"/>
  <c r="AE123" i="14"/>
  <c r="A129" i="16"/>
  <c r="P129" i="16"/>
  <c r="AK123" i="14"/>
  <c r="BA129" i="16" s="1"/>
  <c r="AL123" i="14"/>
  <c r="AM123" i="14"/>
  <c r="Q129" i="16"/>
  <c r="AO123" i="14"/>
  <c r="V124" i="14"/>
  <c r="B130" i="16" s="1"/>
  <c r="W124" i="14"/>
  <c r="AB124" i="14" s="1"/>
  <c r="X124" i="14"/>
  <c r="E130" i="16" s="1"/>
  <c r="Y124" i="14"/>
  <c r="Z124" i="14"/>
  <c r="R130" i="16" s="1"/>
  <c r="AA124" i="14"/>
  <c r="AC124" i="14"/>
  <c r="AG124" i="14" s="1"/>
  <c r="S130" i="16" s="1"/>
  <c r="AD124" i="14"/>
  <c r="AE124" i="14"/>
  <c r="A130" i="16"/>
  <c r="P130" i="16"/>
  <c r="AK124" i="14"/>
  <c r="BA130" i="16" s="1"/>
  <c r="AL124" i="14"/>
  <c r="AM124" i="14"/>
  <c r="Q130" i="16"/>
  <c r="AO124" i="14"/>
  <c r="V125" i="14"/>
  <c r="B131" i="16" s="1"/>
  <c r="W125" i="14"/>
  <c r="AB125" i="14" s="1"/>
  <c r="X125" i="14"/>
  <c r="E131" i="16" s="1"/>
  <c r="Y125" i="14"/>
  <c r="Z125" i="14"/>
  <c r="R131" i="16" s="1"/>
  <c r="AA125" i="14"/>
  <c r="AC125" i="14"/>
  <c r="AG125" i="14" s="1"/>
  <c r="S131" i="16" s="1"/>
  <c r="AD125" i="14"/>
  <c r="AE125" i="14"/>
  <c r="A131" i="16"/>
  <c r="P131" i="16"/>
  <c r="AK125" i="14"/>
  <c r="BA131" i="16" s="1"/>
  <c r="AL125" i="14"/>
  <c r="AM125" i="14"/>
  <c r="Q131" i="16"/>
  <c r="AO125" i="14"/>
  <c r="V126" i="14"/>
  <c r="B132" i="16" s="1"/>
  <c r="W126" i="14"/>
  <c r="AB126" i="14" s="1"/>
  <c r="X126" i="14"/>
  <c r="E132" i="16" s="1"/>
  <c r="Y126" i="14"/>
  <c r="Z126" i="14"/>
  <c r="R132" i="16" s="1"/>
  <c r="AA126" i="14"/>
  <c r="AC126" i="14"/>
  <c r="AG126" i="14" s="1"/>
  <c r="S132" i="16" s="1"/>
  <c r="AD126" i="14"/>
  <c r="AE126" i="14"/>
  <c r="A132" i="16"/>
  <c r="P132" i="16"/>
  <c r="AK126" i="14"/>
  <c r="BA132" i="16" s="1"/>
  <c r="AL126" i="14"/>
  <c r="AM126" i="14"/>
  <c r="Q132" i="16"/>
  <c r="AO126" i="14"/>
  <c r="V127" i="14"/>
  <c r="B133" i="16" s="1"/>
  <c r="W127" i="14"/>
  <c r="AB127" i="14" s="1"/>
  <c r="X127" i="14"/>
  <c r="E133" i="16" s="1"/>
  <c r="Y127" i="14"/>
  <c r="Z127" i="14"/>
  <c r="R133" i="16" s="1"/>
  <c r="AA127" i="14"/>
  <c r="AC127" i="14"/>
  <c r="AG127" i="14" s="1"/>
  <c r="S133" i="16" s="1"/>
  <c r="AD127" i="14"/>
  <c r="AE127" i="14"/>
  <c r="A133" i="16"/>
  <c r="P133" i="16"/>
  <c r="AK127" i="14"/>
  <c r="BA133" i="16" s="1"/>
  <c r="AL127" i="14"/>
  <c r="AM127" i="14"/>
  <c r="Q133" i="16"/>
  <c r="AO127" i="14"/>
  <c r="V128" i="14"/>
  <c r="B134" i="16" s="1"/>
  <c r="W128" i="14"/>
  <c r="AB128" i="14" s="1"/>
  <c r="X128" i="14"/>
  <c r="E134" i="16" s="1"/>
  <c r="Y128" i="14"/>
  <c r="Z128" i="14"/>
  <c r="R134" i="16" s="1"/>
  <c r="AA128" i="14"/>
  <c r="AC128" i="14"/>
  <c r="AG128" i="14" s="1"/>
  <c r="S134" i="16" s="1"/>
  <c r="AD128" i="14"/>
  <c r="AE128" i="14"/>
  <c r="A134" i="16"/>
  <c r="P134" i="16"/>
  <c r="AK128" i="14"/>
  <c r="BA134" i="16" s="1"/>
  <c r="AL128" i="14"/>
  <c r="AM128" i="14"/>
  <c r="Q134" i="16"/>
  <c r="AO128" i="14"/>
  <c r="V129" i="14"/>
  <c r="B135" i="16" s="1"/>
  <c r="W129" i="14"/>
  <c r="AB129" i="14" s="1"/>
  <c r="X129" i="14"/>
  <c r="E135" i="16" s="1"/>
  <c r="Y129" i="14"/>
  <c r="Z129" i="14"/>
  <c r="R135" i="16" s="1"/>
  <c r="AA129" i="14"/>
  <c r="AC129" i="14"/>
  <c r="AG129" i="14" s="1"/>
  <c r="S135" i="16" s="1"/>
  <c r="AD129" i="14"/>
  <c r="AE129" i="14"/>
  <c r="A135" i="16"/>
  <c r="P135" i="16"/>
  <c r="AK129" i="14"/>
  <c r="BA135" i="16" s="1"/>
  <c r="AL129" i="14"/>
  <c r="AM129" i="14"/>
  <c r="Q135" i="16"/>
  <c r="AO129" i="14"/>
  <c r="V130" i="14"/>
  <c r="B136" i="16" s="1"/>
  <c r="W130" i="14"/>
  <c r="AB130" i="14" s="1"/>
  <c r="X130" i="14"/>
  <c r="E136" i="16" s="1"/>
  <c r="Y130" i="14"/>
  <c r="Z130" i="14"/>
  <c r="R136" i="16" s="1"/>
  <c r="AA130" i="14"/>
  <c r="AC130" i="14"/>
  <c r="AG130" i="14" s="1"/>
  <c r="S136" i="16" s="1"/>
  <c r="AD130" i="14"/>
  <c r="AE130" i="14"/>
  <c r="A136" i="16"/>
  <c r="P136" i="16"/>
  <c r="AK130" i="14"/>
  <c r="BA136" i="16" s="1"/>
  <c r="AL130" i="14"/>
  <c r="AM130" i="14"/>
  <c r="Q136" i="16"/>
  <c r="AO130" i="14"/>
  <c r="V131" i="14"/>
  <c r="B137" i="16" s="1"/>
  <c r="W131" i="14"/>
  <c r="AB131" i="14" s="1"/>
  <c r="X131" i="14"/>
  <c r="E137" i="16" s="1"/>
  <c r="Y131" i="14"/>
  <c r="Z131" i="14"/>
  <c r="R137" i="16" s="1"/>
  <c r="AA131" i="14"/>
  <c r="AC131" i="14"/>
  <c r="AG131" i="14" s="1"/>
  <c r="S137" i="16" s="1"/>
  <c r="AD131" i="14"/>
  <c r="AE131" i="14"/>
  <c r="A137" i="16"/>
  <c r="P137" i="16"/>
  <c r="AK131" i="14"/>
  <c r="BA137" i="16" s="1"/>
  <c r="AL131" i="14"/>
  <c r="AM131" i="14"/>
  <c r="Q137" i="16"/>
  <c r="AO131" i="14"/>
  <c r="V132" i="14"/>
  <c r="B138" i="16" s="1"/>
  <c r="W132" i="14"/>
  <c r="AB132" i="14" s="1"/>
  <c r="X132" i="14"/>
  <c r="E138" i="16" s="1"/>
  <c r="Y132" i="14"/>
  <c r="Z132" i="14"/>
  <c r="R138" i="16" s="1"/>
  <c r="AA132" i="14"/>
  <c r="AC132" i="14"/>
  <c r="AG132" i="14" s="1"/>
  <c r="S138" i="16" s="1"/>
  <c r="AD132" i="14"/>
  <c r="AE132" i="14"/>
  <c r="A138" i="16"/>
  <c r="P138" i="16"/>
  <c r="AK132" i="14"/>
  <c r="BA138" i="16" s="1"/>
  <c r="AL132" i="14"/>
  <c r="AM132" i="14"/>
  <c r="Q138" i="16"/>
  <c r="AO132" i="14"/>
  <c r="V133" i="14"/>
  <c r="B139" i="16" s="1"/>
  <c r="W133" i="14"/>
  <c r="AB133" i="14" s="1"/>
  <c r="X133" i="14"/>
  <c r="E139" i="16" s="1"/>
  <c r="Y133" i="14"/>
  <c r="Z133" i="14"/>
  <c r="R139" i="16" s="1"/>
  <c r="AA133" i="14"/>
  <c r="AC133" i="14"/>
  <c r="AG133" i="14" s="1"/>
  <c r="S139" i="16" s="1"/>
  <c r="AD133" i="14"/>
  <c r="AE133" i="14"/>
  <c r="A139" i="16"/>
  <c r="P139" i="16"/>
  <c r="AK133" i="14"/>
  <c r="BA139" i="16" s="1"/>
  <c r="AL133" i="14"/>
  <c r="AM133" i="14"/>
  <c r="Q139" i="16"/>
  <c r="AO133" i="14"/>
  <c r="V134" i="14"/>
  <c r="B140" i="16" s="1"/>
  <c r="W134" i="14"/>
  <c r="AB134" i="14" s="1"/>
  <c r="X134" i="14"/>
  <c r="E140" i="16" s="1"/>
  <c r="Y134" i="14"/>
  <c r="Z134" i="14"/>
  <c r="R140" i="16" s="1"/>
  <c r="AA134" i="14"/>
  <c r="AC134" i="14"/>
  <c r="AG134" i="14" s="1"/>
  <c r="S140" i="16" s="1"/>
  <c r="AD134" i="14"/>
  <c r="AE134" i="14"/>
  <c r="A140" i="16"/>
  <c r="P140" i="16"/>
  <c r="AK134" i="14"/>
  <c r="BA140" i="16" s="1"/>
  <c r="AL134" i="14"/>
  <c r="AM134" i="14"/>
  <c r="Q140" i="16"/>
  <c r="AO134" i="14"/>
  <c r="V135" i="14"/>
  <c r="B141" i="16" s="1"/>
  <c r="W135" i="14"/>
  <c r="AB135" i="14" s="1"/>
  <c r="X135" i="14"/>
  <c r="E141" i="16" s="1"/>
  <c r="Y135" i="14"/>
  <c r="Z135" i="14"/>
  <c r="R141" i="16" s="1"/>
  <c r="AA135" i="14"/>
  <c r="AC135" i="14"/>
  <c r="AG135" i="14" s="1"/>
  <c r="S141" i="16" s="1"/>
  <c r="AD135" i="14"/>
  <c r="AE135" i="14"/>
  <c r="A141" i="16"/>
  <c r="P141" i="16"/>
  <c r="AK135" i="14"/>
  <c r="BA141" i="16" s="1"/>
  <c r="AL135" i="14"/>
  <c r="AM135" i="14"/>
  <c r="Q141" i="16"/>
  <c r="AO135" i="14"/>
  <c r="V136" i="14"/>
  <c r="B142" i="16" s="1"/>
  <c r="W136" i="14"/>
  <c r="AB136" i="14" s="1"/>
  <c r="X136" i="14"/>
  <c r="E142" i="16" s="1"/>
  <c r="Y136" i="14"/>
  <c r="Z136" i="14"/>
  <c r="R142" i="16" s="1"/>
  <c r="AA136" i="14"/>
  <c r="AC136" i="14"/>
  <c r="AG136" i="14" s="1"/>
  <c r="S142" i="16" s="1"/>
  <c r="AD136" i="14"/>
  <c r="AE136" i="14"/>
  <c r="A142" i="16"/>
  <c r="P142" i="16"/>
  <c r="AK136" i="14"/>
  <c r="BA142" i="16" s="1"/>
  <c r="AL136" i="14"/>
  <c r="AM136" i="14"/>
  <c r="Q142" i="16"/>
  <c r="AO136" i="14"/>
  <c r="V137" i="14"/>
  <c r="B143" i="16" s="1"/>
  <c r="W137" i="14"/>
  <c r="AB137" i="14" s="1"/>
  <c r="X137" i="14"/>
  <c r="E143" i="16" s="1"/>
  <c r="Y137" i="14"/>
  <c r="Z137" i="14"/>
  <c r="R143" i="16" s="1"/>
  <c r="AA137" i="14"/>
  <c r="AC137" i="14"/>
  <c r="AG137" i="14" s="1"/>
  <c r="S143" i="16" s="1"/>
  <c r="AD137" i="14"/>
  <c r="AE137" i="14"/>
  <c r="A143" i="16"/>
  <c r="P143" i="16"/>
  <c r="AK137" i="14"/>
  <c r="BA143" i="16" s="1"/>
  <c r="AL137" i="14"/>
  <c r="AM137" i="14"/>
  <c r="Q143" i="16"/>
  <c r="AO137" i="14"/>
  <c r="V138" i="14"/>
  <c r="B144" i="16" s="1"/>
  <c r="W138" i="14"/>
  <c r="AB138" i="14" s="1"/>
  <c r="X138" i="14"/>
  <c r="E144" i="16" s="1"/>
  <c r="Y138" i="14"/>
  <c r="Z138" i="14"/>
  <c r="R144" i="16" s="1"/>
  <c r="AA138" i="14"/>
  <c r="AC138" i="14"/>
  <c r="AG138" i="14" s="1"/>
  <c r="S144" i="16" s="1"/>
  <c r="AD138" i="14"/>
  <c r="AE138" i="14"/>
  <c r="A144" i="16"/>
  <c r="P144" i="16"/>
  <c r="AK138" i="14"/>
  <c r="BA144" i="16" s="1"/>
  <c r="AL138" i="14"/>
  <c r="AM138" i="14"/>
  <c r="Q144" i="16"/>
  <c r="AO138" i="14"/>
  <c r="V139" i="14"/>
  <c r="B145" i="16" s="1"/>
  <c r="W139" i="14"/>
  <c r="AB139" i="14" s="1"/>
  <c r="X139" i="14"/>
  <c r="E145" i="16" s="1"/>
  <c r="Y139" i="14"/>
  <c r="Z139" i="14"/>
  <c r="R145" i="16" s="1"/>
  <c r="AA139" i="14"/>
  <c r="AC139" i="14"/>
  <c r="AG139" i="14" s="1"/>
  <c r="S145" i="16" s="1"/>
  <c r="AD139" i="14"/>
  <c r="AE139" i="14"/>
  <c r="A145" i="16"/>
  <c r="P145" i="16"/>
  <c r="AK139" i="14"/>
  <c r="BA145" i="16" s="1"/>
  <c r="AL139" i="14"/>
  <c r="AM139" i="14"/>
  <c r="Q145" i="16"/>
  <c r="AO139" i="14"/>
  <c r="V140" i="14"/>
  <c r="B146" i="16" s="1"/>
  <c r="W140" i="14"/>
  <c r="AB140" i="14" s="1"/>
  <c r="X140" i="14"/>
  <c r="E146" i="16" s="1"/>
  <c r="Y140" i="14"/>
  <c r="Z140" i="14"/>
  <c r="R146" i="16" s="1"/>
  <c r="AA140" i="14"/>
  <c r="AC140" i="14"/>
  <c r="AG140" i="14" s="1"/>
  <c r="S146" i="16" s="1"/>
  <c r="AD140" i="14"/>
  <c r="AE140" i="14"/>
  <c r="A146" i="16"/>
  <c r="P146" i="16"/>
  <c r="AK140" i="14"/>
  <c r="BA146" i="16" s="1"/>
  <c r="AL140" i="14"/>
  <c r="AM140" i="14"/>
  <c r="Q146" i="16"/>
  <c r="AO140" i="14"/>
  <c r="V141" i="14"/>
  <c r="B147" i="16" s="1"/>
  <c r="W141" i="14"/>
  <c r="AB141" i="14" s="1"/>
  <c r="X141" i="14"/>
  <c r="E147" i="16" s="1"/>
  <c r="Y141" i="14"/>
  <c r="Z141" i="14"/>
  <c r="R147" i="16" s="1"/>
  <c r="AA141" i="14"/>
  <c r="AC141" i="14"/>
  <c r="AG141" i="14" s="1"/>
  <c r="S147" i="16" s="1"/>
  <c r="AD141" i="14"/>
  <c r="AE141" i="14"/>
  <c r="A147" i="16"/>
  <c r="P147" i="16"/>
  <c r="AK141" i="14"/>
  <c r="BA147" i="16" s="1"/>
  <c r="AL141" i="14"/>
  <c r="AM141" i="14"/>
  <c r="Q147" i="16"/>
  <c r="AO141" i="14"/>
  <c r="V142" i="14"/>
  <c r="B148" i="16" s="1"/>
  <c r="W142" i="14"/>
  <c r="AB142" i="14" s="1"/>
  <c r="X142" i="14"/>
  <c r="E148" i="16" s="1"/>
  <c r="Y142" i="14"/>
  <c r="Z142" i="14"/>
  <c r="R148" i="16" s="1"/>
  <c r="AA142" i="14"/>
  <c r="AC142" i="14"/>
  <c r="AG142" i="14" s="1"/>
  <c r="S148" i="16" s="1"/>
  <c r="AD142" i="14"/>
  <c r="AE142" i="14"/>
  <c r="A148" i="16"/>
  <c r="P148" i="16"/>
  <c r="AK142" i="14"/>
  <c r="BA148" i="16" s="1"/>
  <c r="AL142" i="14"/>
  <c r="AM142" i="14"/>
  <c r="Q148" i="16"/>
  <c r="AO142" i="14"/>
  <c r="V143" i="14"/>
  <c r="B149" i="16" s="1"/>
  <c r="W143" i="14"/>
  <c r="AB143" i="14" s="1"/>
  <c r="X143" i="14"/>
  <c r="E149" i="16" s="1"/>
  <c r="Y143" i="14"/>
  <c r="Z143" i="14"/>
  <c r="R149" i="16" s="1"/>
  <c r="AA143" i="14"/>
  <c r="AC143" i="14"/>
  <c r="AG143" i="14" s="1"/>
  <c r="S149" i="16" s="1"/>
  <c r="AD143" i="14"/>
  <c r="AE143" i="14"/>
  <c r="A149" i="16"/>
  <c r="P149" i="16"/>
  <c r="AK143" i="14"/>
  <c r="BA149" i="16" s="1"/>
  <c r="AL143" i="14"/>
  <c r="AM143" i="14"/>
  <c r="Q149" i="16"/>
  <c r="AO143" i="14"/>
  <c r="V144" i="14"/>
  <c r="B150" i="16" s="1"/>
  <c r="W144" i="14"/>
  <c r="AB144" i="14" s="1"/>
  <c r="X144" i="14"/>
  <c r="E150" i="16" s="1"/>
  <c r="Y144" i="14"/>
  <c r="Z144" i="14"/>
  <c r="R150" i="16" s="1"/>
  <c r="AA144" i="14"/>
  <c r="AC144" i="14"/>
  <c r="AG144" i="14" s="1"/>
  <c r="S150" i="16" s="1"/>
  <c r="AD144" i="14"/>
  <c r="AE144" i="14"/>
  <c r="A150" i="16"/>
  <c r="P150" i="16"/>
  <c r="AK144" i="14"/>
  <c r="BA150" i="16" s="1"/>
  <c r="AL144" i="14"/>
  <c r="AM144" i="14"/>
  <c r="Q150" i="16"/>
  <c r="AO144" i="14"/>
  <c r="V145" i="14"/>
  <c r="B151" i="16" s="1"/>
  <c r="W145" i="14"/>
  <c r="AB145" i="14" s="1"/>
  <c r="X145" i="14"/>
  <c r="E151" i="16" s="1"/>
  <c r="Y145" i="14"/>
  <c r="Z145" i="14"/>
  <c r="R151" i="16" s="1"/>
  <c r="AA145" i="14"/>
  <c r="AC145" i="14"/>
  <c r="AG145" i="14" s="1"/>
  <c r="S151" i="16" s="1"/>
  <c r="AD145" i="14"/>
  <c r="AE145" i="14"/>
  <c r="A151" i="16"/>
  <c r="P151" i="16"/>
  <c r="AK145" i="14"/>
  <c r="BA151" i="16" s="1"/>
  <c r="AL145" i="14"/>
  <c r="AM145" i="14"/>
  <c r="Q151" i="16"/>
  <c r="AO145" i="14"/>
  <c r="V146" i="14"/>
  <c r="B152" i="16" s="1"/>
  <c r="W146" i="14"/>
  <c r="AB146" i="14" s="1"/>
  <c r="X146" i="14"/>
  <c r="E152" i="16" s="1"/>
  <c r="Y146" i="14"/>
  <c r="Z146" i="14"/>
  <c r="R152" i="16" s="1"/>
  <c r="AA146" i="14"/>
  <c r="AC146" i="14"/>
  <c r="AG146" i="14" s="1"/>
  <c r="S152" i="16" s="1"/>
  <c r="AD146" i="14"/>
  <c r="AE146" i="14"/>
  <c r="A152" i="16"/>
  <c r="P152" i="16"/>
  <c r="AK146" i="14"/>
  <c r="BA152" i="16" s="1"/>
  <c r="AL146" i="14"/>
  <c r="AM146" i="14"/>
  <c r="Q152" i="16"/>
  <c r="AO146" i="14"/>
  <c r="V147" i="14"/>
  <c r="B153" i="16" s="1"/>
  <c r="W147" i="14"/>
  <c r="AB147" i="14" s="1"/>
  <c r="X147" i="14"/>
  <c r="E153" i="16" s="1"/>
  <c r="Y147" i="14"/>
  <c r="Z147" i="14"/>
  <c r="R153" i="16" s="1"/>
  <c r="AA147" i="14"/>
  <c r="AC147" i="14"/>
  <c r="AG147" i="14" s="1"/>
  <c r="S153" i="16" s="1"/>
  <c r="AD147" i="14"/>
  <c r="AE147" i="14"/>
  <c r="A153" i="16"/>
  <c r="P153" i="16"/>
  <c r="AK147" i="14"/>
  <c r="BA153" i="16" s="1"/>
  <c r="AL147" i="14"/>
  <c r="AM147" i="14"/>
  <c r="Q153" i="16"/>
  <c r="AO147" i="14"/>
  <c r="V148" i="14"/>
  <c r="B154" i="16" s="1"/>
  <c r="W148" i="14"/>
  <c r="AB148" i="14" s="1"/>
  <c r="X148" i="14"/>
  <c r="E154" i="16" s="1"/>
  <c r="Y148" i="14"/>
  <c r="Z148" i="14"/>
  <c r="R154" i="16" s="1"/>
  <c r="AA148" i="14"/>
  <c r="AC148" i="14"/>
  <c r="AG148" i="14" s="1"/>
  <c r="S154" i="16" s="1"/>
  <c r="AD148" i="14"/>
  <c r="AE148" i="14"/>
  <c r="A154" i="16"/>
  <c r="P154" i="16"/>
  <c r="AK148" i="14"/>
  <c r="BA154" i="16" s="1"/>
  <c r="AL148" i="14"/>
  <c r="AM148" i="14"/>
  <c r="Q154" i="16"/>
  <c r="AO148" i="14"/>
  <c r="V149" i="14"/>
  <c r="B155" i="16" s="1"/>
  <c r="W149" i="14"/>
  <c r="AB149" i="14" s="1"/>
  <c r="X149" i="14"/>
  <c r="E155" i="16" s="1"/>
  <c r="Y149" i="14"/>
  <c r="Z149" i="14"/>
  <c r="R155" i="16" s="1"/>
  <c r="AA149" i="14"/>
  <c r="AC149" i="14"/>
  <c r="AG149" i="14" s="1"/>
  <c r="S155" i="16" s="1"/>
  <c r="AD149" i="14"/>
  <c r="AE149" i="14"/>
  <c r="A155" i="16"/>
  <c r="P155" i="16"/>
  <c r="AK149" i="14"/>
  <c r="BA155" i="16" s="1"/>
  <c r="AL149" i="14"/>
  <c r="AM149" i="14"/>
  <c r="Q155" i="16"/>
  <c r="AO149" i="14"/>
  <c r="V150" i="14"/>
  <c r="B156" i="16" s="1"/>
  <c r="W150" i="14"/>
  <c r="AB150" i="14" s="1"/>
  <c r="X150" i="14"/>
  <c r="E156" i="16" s="1"/>
  <c r="Y150" i="14"/>
  <c r="Z150" i="14"/>
  <c r="R156" i="16" s="1"/>
  <c r="AA150" i="14"/>
  <c r="AC150" i="14"/>
  <c r="AG150" i="14" s="1"/>
  <c r="S156" i="16" s="1"/>
  <c r="AD150" i="14"/>
  <c r="AE150" i="14"/>
  <c r="A156" i="16"/>
  <c r="P156" i="16"/>
  <c r="AK150" i="14"/>
  <c r="BA156" i="16" s="1"/>
  <c r="AL150" i="14"/>
  <c r="AM150" i="14"/>
  <c r="Q156" i="16"/>
  <c r="AO150" i="14"/>
  <c r="V151" i="14"/>
  <c r="B157" i="16" s="1"/>
  <c r="W151" i="14"/>
  <c r="AB151" i="14" s="1"/>
  <c r="X151" i="14"/>
  <c r="E157" i="16" s="1"/>
  <c r="Y151" i="14"/>
  <c r="Z151" i="14"/>
  <c r="R157" i="16" s="1"/>
  <c r="AA151" i="14"/>
  <c r="AC151" i="14"/>
  <c r="AG151" i="14" s="1"/>
  <c r="S157" i="16" s="1"/>
  <c r="AD151" i="14"/>
  <c r="AE151" i="14"/>
  <c r="A157" i="16"/>
  <c r="P157" i="16"/>
  <c r="AK151" i="14"/>
  <c r="BA157" i="16" s="1"/>
  <c r="AL151" i="14"/>
  <c r="AM151" i="14"/>
  <c r="Q157" i="16"/>
  <c r="AO151" i="14"/>
  <c r="V152" i="14"/>
  <c r="B158" i="16" s="1"/>
  <c r="W152" i="14"/>
  <c r="AB152" i="14" s="1"/>
  <c r="X152" i="14"/>
  <c r="E158" i="16" s="1"/>
  <c r="Y152" i="14"/>
  <c r="Z152" i="14"/>
  <c r="R158" i="16" s="1"/>
  <c r="AA152" i="14"/>
  <c r="AC152" i="14"/>
  <c r="AG152" i="14" s="1"/>
  <c r="S158" i="16" s="1"/>
  <c r="AD152" i="14"/>
  <c r="AE152" i="14"/>
  <c r="A158" i="16"/>
  <c r="P158" i="16"/>
  <c r="AK152" i="14"/>
  <c r="BA158" i="16" s="1"/>
  <c r="AL152" i="14"/>
  <c r="AM152" i="14"/>
  <c r="Q158" i="16"/>
  <c r="AO152" i="14"/>
  <c r="V153" i="14"/>
  <c r="B159" i="16" s="1"/>
  <c r="W153" i="14"/>
  <c r="AB153" i="14" s="1"/>
  <c r="X153" i="14"/>
  <c r="E159" i="16" s="1"/>
  <c r="Y153" i="14"/>
  <c r="Z153" i="14"/>
  <c r="R159" i="16" s="1"/>
  <c r="AA153" i="14"/>
  <c r="AC153" i="14"/>
  <c r="AG153" i="14" s="1"/>
  <c r="S159" i="16" s="1"/>
  <c r="AD153" i="14"/>
  <c r="AE153" i="14"/>
  <c r="A159" i="16"/>
  <c r="P159" i="16"/>
  <c r="AK153" i="14"/>
  <c r="BA159" i="16" s="1"/>
  <c r="AL153" i="14"/>
  <c r="AM153" i="14"/>
  <c r="Q159" i="16"/>
  <c r="AO153" i="14"/>
  <c r="V154" i="14"/>
  <c r="B160" i="16" s="1"/>
  <c r="W154" i="14"/>
  <c r="AB154" i="14" s="1"/>
  <c r="X154" i="14"/>
  <c r="E160" i="16" s="1"/>
  <c r="Y154" i="14"/>
  <c r="Z154" i="14"/>
  <c r="R160" i="16" s="1"/>
  <c r="AA154" i="14"/>
  <c r="AC154" i="14"/>
  <c r="AG154" i="14" s="1"/>
  <c r="S160" i="16" s="1"/>
  <c r="AD154" i="14"/>
  <c r="AE154" i="14"/>
  <c r="A160" i="16"/>
  <c r="P160" i="16"/>
  <c r="AK154" i="14"/>
  <c r="BA160" i="16" s="1"/>
  <c r="AL154" i="14"/>
  <c r="AM154" i="14"/>
  <c r="Q160" i="16"/>
  <c r="AO154" i="14"/>
  <c r="V155" i="14"/>
  <c r="B161" i="16" s="1"/>
  <c r="W155" i="14"/>
  <c r="AB155" i="14" s="1"/>
  <c r="X155" i="14"/>
  <c r="E161" i="16" s="1"/>
  <c r="Y155" i="14"/>
  <c r="Z155" i="14"/>
  <c r="R161" i="16" s="1"/>
  <c r="AA155" i="14"/>
  <c r="AC155" i="14"/>
  <c r="AG155" i="14" s="1"/>
  <c r="S161" i="16" s="1"/>
  <c r="AD155" i="14"/>
  <c r="AE155" i="14"/>
  <c r="A161" i="16"/>
  <c r="P161" i="16"/>
  <c r="AK155" i="14"/>
  <c r="BA161" i="16" s="1"/>
  <c r="AL155" i="14"/>
  <c r="AM155" i="14"/>
  <c r="Q161" i="16"/>
  <c r="AO155" i="14"/>
  <c r="V156" i="14"/>
  <c r="B162" i="16" s="1"/>
  <c r="W156" i="14"/>
  <c r="AB156" i="14" s="1"/>
  <c r="X156" i="14"/>
  <c r="E162" i="16" s="1"/>
  <c r="Y156" i="14"/>
  <c r="Z156" i="14"/>
  <c r="R162" i="16" s="1"/>
  <c r="AA156" i="14"/>
  <c r="AC156" i="14"/>
  <c r="AG156" i="14" s="1"/>
  <c r="S162" i="16" s="1"/>
  <c r="AD156" i="14"/>
  <c r="AE156" i="14"/>
  <c r="A162" i="16"/>
  <c r="P162" i="16"/>
  <c r="AK156" i="14"/>
  <c r="BA162" i="16" s="1"/>
  <c r="AL156" i="14"/>
  <c r="AM156" i="14"/>
  <c r="Q162" i="16"/>
  <c r="AO156" i="14"/>
  <c r="V157" i="14"/>
  <c r="B163" i="16" s="1"/>
  <c r="W157" i="14"/>
  <c r="AB157" i="14" s="1"/>
  <c r="X157" i="14"/>
  <c r="E163" i="16" s="1"/>
  <c r="Y157" i="14"/>
  <c r="Z157" i="14"/>
  <c r="R163" i="16" s="1"/>
  <c r="AA157" i="14"/>
  <c r="AC157" i="14"/>
  <c r="AG157" i="14" s="1"/>
  <c r="S163" i="16" s="1"/>
  <c r="AD157" i="14"/>
  <c r="AE157" i="14"/>
  <c r="A163" i="16"/>
  <c r="P163" i="16"/>
  <c r="AK157" i="14"/>
  <c r="BA163" i="16" s="1"/>
  <c r="AL157" i="14"/>
  <c r="AM157" i="14"/>
  <c r="Q163" i="16"/>
  <c r="AO157" i="14"/>
  <c r="V158" i="14"/>
  <c r="B164" i="16" s="1"/>
  <c r="W158" i="14"/>
  <c r="AB158" i="14" s="1"/>
  <c r="X158" i="14"/>
  <c r="E164" i="16" s="1"/>
  <c r="Y158" i="14"/>
  <c r="Z158" i="14"/>
  <c r="R164" i="16" s="1"/>
  <c r="AA158" i="14"/>
  <c r="AC158" i="14"/>
  <c r="AG158" i="14" s="1"/>
  <c r="S164" i="16" s="1"/>
  <c r="AD158" i="14"/>
  <c r="AE158" i="14"/>
  <c r="A164" i="16"/>
  <c r="P164" i="16"/>
  <c r="AK158" i="14"/>
  <c r="BA164" i="16" s="1"/>
  <c r="AL158" i="14"/>
  <c r="AM158" i="14"/>
  <c r="Q164" i="16"/>
  <c r="AO158" i="14"/>
  <c r="V159" i="14"/>
  <c r="B165" i="16" s="1"/>
  <c r="W159" i="14"/>
  <c r="AB159" i="14" s="1"/>
  <c r="X159" i="14"/>
  <c r="E165" i="16" s="1"/>
  <c r="Y159" i="14"/>
  <c r="Z159" i="14"/>
  <c r="R165" i="16" s="1"/>
  <c r="AA159" i="14"/>
  <c r="AC159" i="14"/>
  <c r="AG159" i="14" s="1"/>
  <c r="S165" i="16" s="1"/>
  <c r="AD159" i="14"/>
  <c r="AE159" i="14"/>
  <c r="A165" i="16"/>
  <c r="P165" i="16"/>
  <c r="AK159" i="14"/>
  <c r="BA165" i="16" s="1"/>
  <c r="AL159" i="14"/>
  <c r="AM159" i="14"/>
  <c r="Q165" i="16"/>
  <c r="AO159" i="14"/>
  <c r="V160" i="14"/>
  <c r="B166" i="16" s="1"/>
  <c r="W160" i="14"/>
  <c r="AB160" i="14" s="1"/>
  <c r="X160" i="14"/>
  <c r="E166" i="16" s="1"/>
  <c r="Y160" i="14"/>
  <c r="Z160" i="14"/>
  <c r="R166" i="16" s="1"/>
  <c r="AA160" i="14"/>
  <c r="AC160" i="14"/>
  <c r="AG160" i="14" s="1"/>
  <c r="S166" i="16" s="1"/>
  <c r="AD160" i="14"/>
  <c r="AE160" i="14"/>
  <c r="A166" i="16"/>
  <c r="P166" i="16"/>
  <c r="AK160" i="14"/>
  <c r="BA166" i="16" s="1"/>
  <c r="AL160" i="14"/>
  <c r="AM160" i="14"/>
  <c r="Q166" i="16"/>
  <c r="AO160" i="14"/>
  <c r="V161" i="14"/>
  <c r="B167" i="16" s="1"/>
  <c r="W161" i="14"/>
  <c r="AB161" i="14" s="1"/>
  <c r="X161" i="14"/>
  <c r="E167" i="16" s="1"/>
  <c r="Y161" i="14"/>
  <c r="Z161" i="14"/>
  <c r="R167" i="16" s="1"/>
  <c r="AA161" i="14"/>
  <c r="AC161" i="14"/>
  <c r="AG161" i="14" s="1"/>
  <c r="S167" i="16" s="1"/>
  <c r="AD161" i="14"/>
  <c r="AE161" i="14"/>
  <c r="A167" i="16"/>
  <c r="P167" i="16"/>
  <c r="AK161" i="14"/>
  <c r="BA167" i="16" s="1"/>
  <c r="AL161" i="14"/>
  <c r="AM161" i="14"/>
  <c r="Q167" i="16"/>
  <c r="AO161" i="14"/>
  <c r="V162" i="14"/>
  <c r="B168" i="16" s="1"/>
  <c r="W162" i="14"/>
  <c r="AB162" i="14" s="1"/>
  <c r="X162" i="14"/>
  <c r="E168" i="16" s="1"/>
  <c r="Y162" i="14"/>
  <c r="Z162" i="14"/>
  <c r="R168" i="16" s="1"/>
  <c r="AA162" i="14"/>
  <c r="AC162" i="14"/>
  <c r="AG162" i="14" s="1"/>
  <c r="S168" i="16" s="1"/>
  <c r="AD162" i="14"/>
  <c r="AE162" i="14"/>
  <c r="A168" i="16"/>
  <c r="P168" i="16"/>
  <c r="AK162" i="14"/>
  <c r="BA168" i="16" s="1"/>
  <c r="AL162" i="14"/>
  <c r="AM162" i="14"/>
  <c r="Q168" i="16"/>
  <c r="AO162" i="14"/>
  <c r="V163" i="14"/>
  <c r="B169" i="16" s="1"/>
  <c r="W163" i="14"/>
  <c r="AB163" i="14" s="1"/>
  <c r="X163" i="14"/>
  <c r="E169" i="16" s="1"/>
  <c r="Y163" i="14"/>
  <c r="Z163" i="14"/>
  <c r="R169" i="16" s="1"/>
  <c r="AA163" i="14"/>
  <c r="AC163" i="14"/>
  <c r="AG163" i="14" s="1"/>
  <c r="S169" i="16" s="1"/>
  <c r="AD163" i="14"/>
  <c r="AE163" i="14"/>
  <c r="A169" i="16"/>
  <c r="P169" i="16"/>
  <c r="AK163" i="14"/>
  <c r="BA169" i="16" s="1"/>
  <c r="AL163" i="14"/>
  <c r="AM163" i="14"/>
  <c r="Q169" i="16"/>
  <c r="AO163" i="14"/>
  <c r="V164" i="14"/>
  <c r="B170" i="16" s="1"/>
  <c r="W164" i="14"/>
  <c r="AB164" i="14" s="1"/>
  <c r="X164" i="14"/>
  <c r="E170" i="16" s="1"/>
  <c r="Y164" i="14"/>
  <c r="Z164" i="14"/>
  <c r="R170" i="16" s="1"/>
  <c r="AA164" i="14"/>
  <c r="AC164" i="14"/>
  <c r="AG164" i="14" s="1"/>
  <c r="S170" i="16" s="1"/>
  <c r="AD164" i="14"/>
  <c r="AE164" i="14"/>
  <c r="A170" i="16"/>
  <c r="P170" i="16"/>
  <c r="AK164" i="14"/>
  <c r="BA170" i="16" s="1"/>
  <c r="AL164" i="14"/>
  <c r="AM164" i="14"/>
  <c r="Q170" i="16"/>
  <c r="AO164" i="14"/>
  <c r="V165" i="14"/>
  <c r="B171" i="16" s="1"/>
  <c r="W165" i="14"/>
  <c r="AB165" i="14" s="1"/>
  <c r="X165" i="14"/>
  <c r="E171" i="16" s="1"/>
  <c r="Y165" i="14"/>
  <c r="Z165" i="14"/>
  <c r="R171" i="16" s="1"/>
  <c r="AA165" i="14"/>
  <c r="AC165" i="14"/>
  <c r="AG165" i="14" s="1"/>
  <c r="S171" i="16" s="1"/>
  <c r="AD165" i="14"/>
  <c r="AE165" i="14"/>
  <c r="A171" i="16"/>
  <c r="P171" i="16"/>
  <c r="AK165" i="14"/>
  <c r="BA171" i="16" s="1"/>
  <c r="AL165" i="14"/>
  <c r="AM165" i="14"/>
  <c r="Q171" i="16"/>
  <c r="AO165" i="14"/>
  <c r="V166" i="14"/>
  <c r="B172" i="16" s="1"/>
  <c r="W166" i="14"/>
  <c r="AB166" i="14" s="1"/>
  <c r="X166" i="14"/>
  <c r="E172" i="16" s="1"/>
  <c r="Y166" i="14"/>
  <c r="Z166" i="14"/>
  <c r="R172" i="16" s="1"/>
  <c r="AA166" i="14"/>
  <c r="AC166" i="14"/>
  <c r="AG166" i="14" s="1"/>
  <c r="S172" i="16" s="1"/>
  <c r="AD166" i="14"/>
  <c r="AE166" i="14"/>
  <c r="A172" i="16"/>
  <c r="P172" i="16"/>
  <c r="AK166" i="14"/>
  <c r="BA172" i="16" s="1"/>
  <c r="AL166" i="14"/>
  <c r="AM166" i="14"/>
  <c r="Q172" i="16"/>
  <c r="AO166" i="14"/>
  <c r="V167" i="14"/>
  <c r="B173" i="16" s="1"/>
  <c r="W167" i="14"/>
  <c r="AB167" i="14" s="1"/>
  <c r="X167" i="14"/>
  <c r="E173" i="16" s="1"/>
  <c r="Y167" i="14"/>
  <c r="Z167" i="14"/>
  <c r="R173" i="16" s="1"/>
  <c r="AA167" i="14"/>
  <c r="AC167" i="14"/>
  <c r="AG167" i="14" s="1"/>
  <c r="S173" i="16" s="1"/>
  <c r="AD167" i="14"/>
  <c r="AE167" i="14"/>
  <c r="A173" i="16"/>
  <c r="P173" i="16"/>
  <c r="AK167" i="14"/>
  <c r="BA173" i="16" s="1"/>
  <c r="AL167" i="14"/>
  <c r="AM167" i="14"/>
  <c r="Q173" i="16"/>
  <c r="AO167" i="14"/>
  <c r="V168" i="14"/>
  <c r="B174" i="16" s="1"/>
  <c r="W168" i="14"/>
  <c r="AB168" i="14" s="1"/>
  <c r="X168" i="14"/>
  <c r="E174" i="16" s="1"/>
  <c r="Y168" i="14"/>
  <c r="Z168" i="14"/>
  <c r="R174" i="16" s="1"/>
  <c r="AA168" i="14"/>
  <c r="AC168" i="14"/>
  <c r="AG168" i="14" s="1"/>
  <c r="S174" i="16" s="1"/>
  <c r="AD168" i="14"/>
  <c r="AE168" i="14"/>
  <c r="A174" i="16"/>
  <c r="P174" i="16"/>
  <c r="AK168" i="14"/>
  <c r="BA174" i="16" s="1"/>
  <c r="AL168" i="14"/>
  <c r="AM168" i="14"/>
  <c r="Q174" i="16"/>
  <c r="AO168" i="14"/>
  <c r="V169" i="14"/>
  <c r="B175" i="16" s="1"/>
  <c r="W169" i="14"/>
  <c r="AB169" i="14" s="1"/>
  <c r="X169" i="14"/>
  <c r="E175" i="16" s="1"/>
  <c r="Y169" i="14"/>
  <c r="Z169" i="14"/>
  <c r="R175" i="16" s="1"/>
  <c r="AA169" i="14"/>
  <c r="AC169" i="14"/>
  <c r="AG169" i="14" s="1"/>
  <c r="S175" i="16" s="1"/>
  <c r="AD169" i="14"/>
  <c r="AE169" i="14"/>
  <c r="A175" i="16"/>
  <c r="P175" i="16"/>
  <c r="AK169" i="14"/>
  <c r="BA175" i="16" s="1"/>
  <c r="AL169" i="14"/>
  <c r="AM169" i="14"/>
  <c r="Q175" i="16"/>
  <c r="AO169" i="14"/>
  <c r="V170" i="14"/>
  <c r="B176" i="16" s="1"/>
  <c r="W170" i="14"/>
  <c r="AB170" i="14" s="1"/>
  <c r="X170" i="14"/>
  <c r="E176" i="16" s="1"/>
  <c r="Y170" i="14"/>
  <c r="Z170" i="14"/>
  <c r="R176" i="16" s="1"/>
  <c r="AA170" i="14"/>
  <c r="AC170" i="14"/>
  <c r="AG170" i="14" s="1"/>
  <c r="S176" i="16" s="1"/>
  <c r="AD170" i="14"/>
  <c r="AE170" i="14"/>
  <c r="A176" i="16"/>
  <c r="P176" i="16"/>
  <c r="AK170" i="14"/>
  <c r="BA176" i="16" s="1"/>
  <c r="AL170" i="14"/>
  <c r="AM170" i="14"/>
  <c r="Q176" i="16"/>
  <c r="AO170" i="14"/>
  <c r="V171" i="14"/>
  <c r="B177" i="16" s="1"/>
  <c r="W171" i="14"/>
  <c r="AB171" i="14" s="1"/>
  <c r="X171" i="14"/>
  <c r="E177" i="16" s="1"/>
  <c r="Y171" i="14"/>
  <c r="Z171" i="14"/>
  <c r="R177" i="16" s="1"/>
  <c r="AA171" i="14"/>
  <c r="AC171" i="14"/>
  <c r="AG171" i="14" s="1"/>
  <c r="S177" i="16" s="1"/>
  <c r="AD171" i="14"/>
  <c r="AE171" i="14"/>
  <c r="A177" i="16"/>
  <c r="P177" i="16"/>
  <c r="AK171" i="14"/>
  <c r="BA177" i="16" s="1"/>
  <c r="AL171" i="14"/>
  <c r="AM171" i="14"/>
  <c r="Q177" i="16"/>
  <c r="AO171" i="14"/>
  <c r="V172" i="14"/>
  <c r="B178" i="16" s="1"/>
  <c r="W172" i="14"/>
  <c r="AB172" i="14" s="1"/>
  <c r="X172" i="14"/>
  <c r="E178" i="16" s="1"/>
  <c r="Y172" i="14"/>
  <c r="Z172" i="14"/>
  <c r="R178" i="16" s="1"/>
  <c r="AA172" i="14"/>
  <c r="AC172" i="14"/>
  <c r="AG172" i="14" s="1"/>
  <c r="S178" i="16" s="1"/>
  <c r="AD172" i="14"/>
  <c r="AE172" i="14"/>
  <c r="A178" i="16"/>
  <c r="P178" i="16"/>
  <c r="AK172" i="14"/>
  <c r="BA178" i="16" s="1"/>
  <c r="AL172" i="14"/>
  <c r="AM172" i="14"/>
  <c r="Q178" i="16"/>
  <c r="AO172" i="14"/>
  <c r="V173" i="14"/>
  <c r="B179" i="16" s="1"/>
  <c r="W173" i="14"/>
  <c r="AB173" i="14" s="1"/>
  <c r="X173" i="14"/>
  <c r="E179" i="16" s="1"/>
  <c r="Y173" i="14"/>
  <c r="Z173" i="14"/>
  <c r="R179" i="16" s="1"/>
  <c r="AA173" i="14"/>
  <c r="AC173" i="14"/>
  <c r="AG173" i="14" s="1"/>
  <c r="S179" i="16" s="1"/>
  <c r="AD173" i="14"/>
  <c r="AE173" i="14"/>
  <c r="A179" i="16"/>
  <c r="P179" i="16"/>
  <c r="AK173" i="14"/>
  <c r="BA179" i="16" s="1"/>
  <c r="AL173" i="14"/>
  <c r="AM173" i="14"/>
  <c r="Q179" i="16"/>
  <c r="AO173" i="14"/>
  <c r="V174" i="14"/>
  <c r="B180" i="16" s="1"/>
  <c r="W174" i="14"/>
  <c r="AB174" i="14" s="1"/>
  <c r="X174" i="14"/>
  <c r="E180" i="16" s="1"/>
  <c r="Y174" i="14"/>
  <c r="Z174" i="14"/>
  <c r="R180" i="16" s="1"/>
  <c r="AA174" i="14"/>
  <c r="AC174" i="14"/>
  <c r="AG174" i="14" s="1"/>
  <c r="S180" i="16" s="1"/>
  <c r="AD174" i="14"/>
  <c r="AE174" i="14"/>
  <c r="A180" i="16"/>
  <c r="P180" i="16"/>
  <c r="AK174" i="14"/>
  <c r="BA180" i="16" s="1"/>
  <c r="AL174" i="14"/>
  <c r="AM174" i="14"/>
  <c r="Q180" i="16"/>
  <c r="AO174" i="14"/>
  <c r="V175" i="14"/>
  <c r="B181" i="16" s="1"/>
  <c r="W175" i="14"/>
  <c r="AB175" i="14" s="1"/>
  <c r="X175" i="14"/>
  <c r="E181" i="16" s="1"/>
  <c r="Y175" i="14"/>
  <c r="Z175" i="14"/>
  <c r="R181" i="16" s="1"/>
  <c r="AA175" i="14"/>
  <c r="AC175" i="14"/>
  <c r="AG175" i="14" s="1"/>
  <c r="S181" i="16" s="1"/>
  <c r="AD175" i="14"/>
  <c r="AE175" i="14"/>
  <c r="A181" i="16"/>
  <c r="P181" i="16"/>
  <c r="AK175" i="14"/>
  <c r="BA181" i="16" s="1"/>
  <c r="AL175" i="14"/>
  <c r="AM175" i="14"/>
  <c r="Q181" i="16"/>
  <c r="AO175" i="14"/>
  <c r="V176" i="14"/>
  <c r="B182" i="16" s="1"/>
  <c r="W176" i="14"/>
  <c r="AB176" i="14" s="1"/>
  <c r="X176" i="14"/>
  <c r="E182" i="16" s="1"/>
  <c r="Y176" i="14"/>
  <c r="Z176" i="14"/>
  <c r="R182" i="16" s="1"/>
  <c r="AA176" i="14"/>
  <c r="AC176" i="14"/>
  <c r="AG176" i="14" s="1"/>
  <c r="S182" i="16" s="1"/>
  <c r="AD176" i="14"/>
  <c r="AE176" i="14"/>
  <c r="A182" i="16"/>
  <c r="P182" i="16"/>
  <c r="AK176" i="14"/>
  <c r="BA182" i="16" s="1"/>
  <c r="AL176" i="14"/>
  <c r="AM176" i="14"/>
  <c r="Q182" i="16"/>
  <c r="AO176" i="14"/>
  <c r="V177" i="14"/>
  <c r="B183" i="16" s="1"/>
  <c r="W177" i="14"/>
  <c r="AB177" i="14" s="1"/>
  <c r="X177" i="14"/>
  <c r="E183" i="16" s="1"/>
  <c r="Y177" i="14"/>
  <c r="Z177" i="14"/>
  <c r="R183" i="16" s="1"/>
  <c r="AA177" i="14"/>
  <c r="AC177" i="14"/>
  <c r="AG177" i="14" s="1"/>
  <c r="S183" i="16" s="1"/>
  <c r="AD177" i="14"/>
  <c r="AE177" i="14"/>
  <c r="A183" i="16"/>
  <c r="P183" i="16"/>
  <c r="AK177" i="14"/>
  <c r="BA183" i="16" s="1"/>
  <c r="AL177" i="14"/>
  <c r="AM177" i="14"/>
  <c r="Q183" i="16"/>
  <c r="AO177" i="14"/>
  <c r="V178" i="14"/>
  <c r="B184" i="16" s="1"/>
  <c r="W178" i="14"/>
  <c r="AB178" i="14" s="1"/>
  <c r="X178" i="14"/>
  <c r="E184" i="16" s="1"/>
  <c r="Y178" i="14"/>
  <c r="Z178" i="14"/>
  <c r="R184" i="16" s="1"/>
  <c r="AA178" i="14"/>
  <c r="AC178" i="14"/>
  <c r="AG178" i="14" s="1"/>
  <c r="S184" i="16" s="1"/>
  <c r="AD178" i="14"/>
  <c r="AE178" i="14"/>
  <c r="A184" i="16"/>
  <c r="P184" i="16"/>
  <c r="AK178" i="14"/>
  <c r="BA184" i="16" s="1"/>
  <c r="AL178" i="14"/>
  <c r="AM178" i="14"/>
  <c r="Q184" i="16"/>
  <c r="AO178" i="14"/>
  <c r="V179" i="14"/>
  <c r="B185" i="16" s="1"/>
  <c r="W179" i="14"/>
  <c r="AB179" i="14" s="1"/>
  <c r="X179" i="14"/>
  <c r="E185" i="16" s="1"/>
  <c r="Y179" i="14"/>
  <c r="Z179" i="14"/>
  <c r="R185" i="16" s="1"/>
  <c r="AA179" i="14"/>
  <c r="AC179" i="14"/>
  <c r="AG179" i="14" s="1"/>
  <c r="S185" i="16" s="1"/>
  <c r="AD179" i="14"/>
  <c r="AE179" i="14"/>
  <c r="A185" i="16"/>
  <c r="P185" i="16"/>
  <c r="AK179" i="14"/>
  <c r="BA185" i="16" s="1"/>
  <c r="AL179" i="14"/>
  <c r="AM179" i="14"/>
  <c r="Q185" i="16"/>
  <c r="AO179" i="14"/>
  <c r="V180" i="14"/>
  <c r="B186" i="16" s="1"/>
  <c r="W180" i="14"/>
  <c r="AB180" i="14" s="1"/>
  <c r="X180" i="14"/>
  <c r="E186" i="16" s="1"/>
  <c r="Y180" i="14"/>
  <c r="Z180" i="14"/>
  <c r="R186" i="16" s="1"/>
  <c r="AA180" i="14"/>
  <c r="AC180" i="14"/>
  <c r="AG180" i="14" s="1"/>
  <c r="S186" i="16" s="1"/>
  <c r="AD180" i="14"/>
  <c r="AE180" i="14"/>
  <c r="A186" i="16"/>
  <c r="P186" i="16"/>
  <c r="AK180" i="14"/>
  <c r="BA186" i="16" s="1"/>
  <c r="AL180" i="14"/>
  <c r="AM180" i="14"/>
  <c r="Q186" i="16"/>
  <c r="AO180" i="14"/>
  <c r="V181" i="14"/>
  <c r="B187" i="16" s="1"/>
  <c r="W181" i="14"/>
  <c r="AB181" i="14" s="1"/>
  <c r="X181" i="14"/>
  <c r="E187" i="16" s="1"/>
  <c r="Y181" i="14"/>
  <c r="Z181" i="14"/>
  <c r="R187" i="16" s="1"/>
  <c r="AA181" i="14"/>
  <c r="AC181" i="14"/>
  <c r="AG181" i="14" s="1"/>
  <c r="S187" i="16" s="1"/>
  <c r="AD181" i="14"/>
  <c r="AE181" i="14"/>
  <c r="A187" i="16"/>
  <c r="P187" i="16"/>
  <c r="AK181" i="14"/>
  <c r="BA187" i="16" s="1"/>
  <c r="AL181" i="14"/>
  <c r="AM181" i="14"/>
  <c r="Q187" i="16"/>
  <c r="AO181" i="14"/>
  <c r="V182" i="14"/>
  <c r="B188" i="16" s="1"/>
  <c r="W182" i="14"/>
  <c r="AB182" i="14" s="1"/>
  <c r="X182" i="14"/>
  <c r="E188" i="16" s="1"/>
  <c r="Y182" i="14"/>
  <c r="Z182" i="14"/>
  <c r="R188" i="16" s="1"/>
  <c r="AA182" i="14"/>
  <c r="AC182" i="14"/>
  <c r="AG182" i="14" s="1"/>
  <c r="S188" i="16" s="1"/>
  <c r="AD182" i="14"/>
  <c r="AE182" i="14"/>
  <c r="A188" i="16"/>
  <c r="P188" i="16"/>
  <c r="AK182" i="14"/>
  <c r="BA188" i="16" s="1"/>
  <c r="AL182" i="14"/>
  <c r="AM182" i="14"/>
  <c r="Q188" i="16"/>
  <c r="AO182" i="14"/>
  <c r="V183" i="14"/>
  <c r="B189" i="16" s="1"/>
  <c r="W183" i="14"/>
  <c r="AB183" i="14" s="1"/>
  <c r="X183" i="14"/>
  <c r="E189" i="16" s="1"/>
  <c r="Y183" i="14"/>
  <c r="Z183" i="14"/>
  <c r="R189" i="16" s="1"/>
  <c r="AA183" i="14"/>
  <c r="AC183" i="14"/>
  <c r="AG183" i="14" s="1"/>
  <c r="S189" i="16" s="1"/>
  <c r="AD183" i="14"/>
  <c r="AE183" i="14"/>
  <c r="A189" i="16"/>
  <c r="P189" i="16"/>
  <c r="AK183" i="14"/>
  <c r="BA189" i="16" s="1"/>
  <c r="AL183" i="14"/>
  <c r="AM183" i="14"/>
  <c r="Q189" i="16"/>
  <c r="AO183" i="14"/>
  <c r="V184" i="14"/>
  <c r="B190" i="16" s="1"/>
  <c r="W184" i="14"/>
  <c r="AB184" i="14" s="1"/>
  <c r="X184" i="14"/>
  <c r="E190" i="16" s="1"/>
  <c r="Y184" i="14"/>
  <c r="Z184" i="14"/>
  <c r="R190" i="16" s="1"/>
  <c r="AA184" i="14"/>
  <c r="AC184" i="14"/>
  <c r="AG184" i="14" s="1"/>
  <c r="S190" i="16" s="1"/>
  <c r="AD184" i="14"/>
  <c r="AE184" i="14"/>
  <c r="A190" i="16"/>
  <c r="P190" i="16"/>
  <c r="AK184" i="14"/>
  <c r="BA190" i="16" s="1"/>
  <c r="AL184" i="14"/>
  <c r="AM184" i="14"/>
  <c r="Q190" i="16"/>
  <c r="AO184" i="14"/>
  <c r="V185" i="14"/>
  <c r="B191" i="16" s="1"/>
  <c r="W185" i="14"/>
  <c r="AB185" i="14" s="1"/>
  <c r="X185" i="14"/>
  <c r="E191" i="16" s="1"/>
  <c r="Y185" i="14"/>
  <c r="Z185" i="14"/>
  <c r="R191" i="16" s="1"/>
  <c r="AA185" i="14"/>
  <c r="AC185" i="14"/>
  <c r="AG185" i="14" s="1"/>
  <c r="S191" i="16" s="1"/>
  <c r="AD185" i="14"/>
  <c r="AE185" i="14"/>
  <c r="A191" i="16"/>
  <c r="P191" i="16"/>
  <c r="AK185" i="14"/>
  <c r="BA191" i="16" s="1"/>
  <c r="AL185" i="14"/>
  <c r="AM185" i="14"/>
  <c r="Q191" i="16"/>
  <c r="AO185" i="14"/>
  <c r="V186" i="14"/>
  <c r="B192" i="16" s="1"/>
  <c r="W186" i="14"/>
  <c r="AB186" i="14" s="1"/>
  <c r="X186" i="14"/>
  <c r="E192" i="16" s="1"/>
  <c r="Y186" i="14"/>
  <c r="Z186" i="14"/>
  <c r="R192" i="16" s="1"/>
  <c r="AA186" i="14"/>
  <c r="AC186" i="14"/>
  <c r="AG186" i="14" s="1"/>
  <c r="S192" i="16" s="1"/>
  <c r="AD186" i="14"/>
  <c r="AE186" i="14"/>
  <c r="A192" i="16"/>
  <c r="P192" i="16"/>
  <c r="AK186" i="14"/>
  <c r="BA192" i="16" s="1"/>
  <c r="AL186" i="14"/>
  <c r="AM186" i="14"/>
  <c r="Q192" i="16"/>
  <c r="AO186" i="14"/>
  <c r="V187" i="14"/>
  <c r="B193" i="16" s="1"/>
  <c r="W187" i="14"/>
  <c r="AB187" i="14" s="1"/>
  <c r="X187" i="14"/>
  <c r="E193" i="16" s="1"/>
  <c r="Y187" i="14"/>
  <c r="Z187" i="14"/>
  <c r="R193" i="16" s="1"/>
  <c r="AA187" i="14"/>
  <c r="AC187" i="14"/>
  <c r="AG187" i="14" s="1"/>
  <c r="S193" i="16" s="1"/>
  <c r="AD187" i="14"/>
  <c r="AE187" i="14"/>
  <c r="A193" i="16"/>
  <c r="P193" i="16"/>
  <c r="AK187" i="14"/>
  <c r="BA193" i="16" s="1"/>
  <c r="AL187" i="14"/>
  <c r="AM187" i="14"/>
  <c r="Q193" i="16"/>
  <c r="AO187" i="14"/>
  <c r="V188" i="14"/>
  <c r="B194" i="16" s="1"/>
  <c r="W188" i="14"/>
  <c r="AB188" i="14" s="1"/>
  <c r="X188" i="14"/>
  <c r="E194" i="16" s="1"/>
  <c r="Y188" i="14"/>
  <c r="Z188" i="14"/>
  <c r="R194" i="16" s="1"/>
  <c r="AA188" i="14"/>
  <c r="AC188" i="14"/>
  <c r="AG188" i="14" s="1"/>
  <c r="S194" i="16" s="1"/>
  <c r="AD188" i="14"/>
  <c r="AE188" i="14"/>
  <c r="A194" i="16"/>
  <c r="P194" i="16"/>
  <c r="AK188" i="14"/>
  <c r="BA194" i="16" s="1"/>
  <c r="AL188" i="14"/>
  <c r="AM188" i="14"/>
  <c r="Q194" i="16"/>
  <c r="AO188" i="14"/>
  <c r="V189" i="14"/>
  <c r="B195" i="16" s="1"/>
  <c r="W189" i="14"/>
  <c r="AB189" i="14" s="1"/>
  <c r="X189" i="14"/>
  <c r="E195" i="16" s="1"/>
  <c r="Y189" i="14"/>
  <c r="Z189" i="14"/>
  <c r="R195" i="16" s="1"/>
  <c r="AA189" i="14"/>
  <c r="AC189" i="14"/>
  <c r="AG189" i="14" s="1"/>
  <c r="S195" i="16" s="1"/>
  <c r="AD189" i="14"/>
  <c r="AE189" i="14"/>
  <c r="A195" i="16"/>
  <c r="P195" i="16"/>
  <c r="AK189" i="14"/>
  <c r="BA195" i="16" s="1"/>
  <c r="AL189" i="14"/>
  <c r="AM189" i="14"/>
  <c r="Q195" i="16"/>
  <c r="AO189" i="14"/>
  <c r="F9" i="16"/>
  <c r="G9" i="16"/>
  <c r="H9" i="16"/>
  <c r="I9" i="16"/>
  <c r="J9" i="16"/>
  <c r="K9" i="16"/>
  <c r="N9" i="16"/>
  <c r="O9" i="16"/>
  <c r="F10" i="16"/>
  <c r="G10" i="16"/>
  <c r="H10" i="16"/>
  <c r="I10" i="16"/>
  <c r="J10" i="16"/>
  <c r="K10" i="16"/>
  <c r="N10" i="16"/>
  <c r="O10" i="16"/>
  <c r="F11" i="16"/>
  <c r="G11" i="16"/>
  <c r="H11" i="16"/>
  <c r="I11" i="16"/>
  <c r="J11" i="16"/>
  <c r="K11" i="16"/>
  <c r="N11" i="16"/>
  <c r="O11" i="16"/>
  <c r="F12" i="16"/>
  <c r="G12" i="16"/>
  <c r="H12" i="16"/>
  <c r="I12" i="16"/>
  <c r="J12" i="16"/>
  <c r="K12" i="16"/>
  <c r="N12" i="16"/>
  <c r="O12" i="16"/>
  <c r="F13" i="16"/>
  <c r="G13" i="16"/>
  <c r="H13" i="16"/>
  <c r="I13" i="16"/>
  <c r="J13" i="16"/>
  <c r="K13" i="16"/>
  <c r="N13" i="16"/>
  <c r="O13" i="16"/>
  <c r="F14" i="16"/>
  <c r="G14" i="16"/>
  <c r="H14" i="16"/>
  <c r="I14" i="16"/>
  <c r="J14" i="16"/>
  <c r="K14" i="16"/>
  <c r="N14" i="16"/>
  <c r="O14" i="16"/>
  <c r="F15" i="16"/>
  <c r="G15" i="16"/>
  <c r="H15" i="16"/>
  <c r="I15" i="16"/>
  <c r="J15" i="16"/>
  <c r="K15" i="16"/>
  <c r="N15" i="16"/>
  <c r="O15" i="16"/>
  <c r="F16" i="16"/>
  <c r="G16" i="16"/>
  <c r="H16" i="16"/>
  <c r="I16" i="16"/>
  <c r="J16" i="16"/>
  <c r="K16" i="16"/>
  <c r="N16" i="16"/>
  <c r="O16" i="16"/>
  <c r="F17" i="16"/>
  <c r="G17" i="16"/>
  <c r="H17" i="16"/>
  <c r="I17" i="16"/>
  <c r="J17" i="16"/>
  <c r="K17" i="16"/>
  <c r="N17" i="16"/>
  <c r="O17" i="16"/>
  <c r="F18" i="16"/>
  <c r="G18" i="16"/>
  <c r="H18" i="16"/>
  <c r="I18" i="16"/>
  <c r="J18" i="16"/>
  <c r="K18" i="16"/>
  <c r="N18" i="16"/>
  <c r="O18" i="16"/>
  <c r="F19" i="16"/>
  <c r="G19" i="16"/>
  <c r="H19" i="16"/>
  <c r="I19" i="16"/>
  <c r="J19" i="16"/>
  <c r="K19" i="16"/>
  <c r="N19" i="16"/>
  <c r="O19" i="16"/>
  <c r="F20" i="16"/>
  <c r="G20" i="16"/>
  <c r="H20" i="16"/>
  <c r="I20" i="16"/>
  <c r="J20" i="16"/>
  <c r="K20" i="16"/>
  <c r="N20" i="16"/>
  <c r="O20" i="16"/>
  <c r="F21" i="16"/>
  <c r="G21" i="16"/>
  <c r="H21" i="16"/>
  <c r="I21" i="16"/>
  <c r="J21" i="16"/>
  <c r="K21" i="16"/>
  <c r="N21" i="16"/>
  <c r="O21" i="16"/>
  <c r="F22" i="16"/>
  <c r="G22" i="16"/>
  <c r="H22" i="16"/>
  <c r="I22" i="16"/>
  <c r="J22" i="16"/>
  <c r="K22" i="16"/>
  <c r="N22" i="16"/>
  <c r="O22" i="16"/>
  <c r="F23" i="16"/>
  <c r="G23" i="16"/>
  <c r="H23" i="16"/>
  <c r="I23" i="16"/>
  <c r="J23" i="16"/>
  <c r="K23" i="16"/>
  <c r="N23" i="16"/>
  <c r="O23" i="16"/>
  <c r="F24" i="16"/>
  <c r="G24" i="16"/>
  <c r="H24" i="16"/>
  <c r="I24" i="16"/>
  <c r="J24" i="16"/>
  <c r="K24" i="16"/>
  <c r="N24" i="16"/>
  <c r="O24" i="16"/>
  <c r="F25" i="16"/>
  <c r="G25" i="16"/>
  <c r="H25" i="16"/>
  <c r="I25" i="16"/>
  <c r="J25" i="16"/>
  <c r="K25" i="16"/>
  <c r="N25" i="16"/>
  <c r="O25" i="16"/>
  <c r="F26" i="16"/>
  <c r="G26" i="16"/>
  <c r="H26" i="16"/>
  <c r="I26" i="16"/>
  <c r="J26" i="16"/>
  <c r="K26" i="16"/>
  <c r="N26" i="16"/>
  <c r="O26" i="16"/>
  <c r="F27" i="16"/>
  <c r="G27" i="16"/>
  <c r="H27" i="16"/>
  <c r="I27" i="16"/>
  <c r="J27" i="16"/>
  <c r="K27" i="16"/>
  <c r="N27" i="16"/>
  <c r="O27" i="16"/>
  <c r="F28" i="16"/>
  <c r="G28" i="16"/>
  <c r="H28" i="16"/>
  <c r="I28" i="16"/>
  <c r="J28" i="16"/>
  <c r="K28" i="16"/>
  <c r="N28" i="16"/>
  <c r="O28" i="16"/>
  <c r="F29" i="16"/>
  <c r="G29" i="16"/>
  <c r="H29" i="16"/>
  <c r="I29" i="16"/>
  <c r="J29" i="16"/>
  <c r="K29" i="16"/>
  <c r="N29" i="16"/>
  <c r="O29" i="16"/>
  <c r="F30" i="16"/>
  <c r="G30" i="16"/>
  <c r="H30" i="16"/>
  <c r="I30" i="16"/>
  <c r="J30" i="16"/>
  <c r="K30" i="16"/>
  <c r="N30" i="16"/>
  <c r="O30" i="16"/>
  <c r="F31" i="16"/>
  <c r="G31" i="16"/>
  <c r="H31" i="16"/>
  <c r="I31" i="16"/>
  <c r="J31" i="16"/>
  <c r="K31" i="16"/>
  <c r="N31" i="16"/>
  <c r="O31" i="16"/>
  <c r="F32" i="16"/>
  <c r="G32" i="16"/>
  <c r="H32" i="16"/>
  <c r="I32" i="16"/>
  <c r="J32" i="16"/>
  <c r="K32" i="16"/>
  <c r="N32" i="16"/>
  <c r="O32" i="16"/>
  <c r="F33" i="16"/>
  <c r="G33" i="16"/>
  <c r="H33" i="16"/>
  <c r="I33" i="16"/>
  <c r="J33" i="16"/>
  <c r="K33" i="16"/>
  <c r="N33" i="16"/>
  <c r="O33" i="16"/>
  <c r="F34" i="16"/>
  <c r="G34" i="16"/>
  <c r="H34" i="16"/>
  <c r="I34" i="16"/>
  <c r="J34" i="16"/>
  <c r="K34" i="16"/>
  <c r="N34" i="16"/>
  <c r="O34" i="16"/>
  <c r="F35" i="16"/>
  <c r="G35" i="16"/>
  <c r="H35" i="16"/>
  <c r="I35" i="16"/>
  <c r="J35" i="16"/>
  <c r="K35" i="16"/>
  <c r="N35" i="16"/>
  <c r="O35" i="16"/>
  <c r="F36" i="16"/>
  <c r="G36" i="16"/>
  <c r="H36" i="16"/>
  <c r="I36" i="16"/>
  <c r="J36" i="16"/>
  <c r="K36" i="16"/>
  <c r="N36" i="16"/>
  <c r="O36" i="16"/>
  <c r="F37" i="16"/>
  <c r="G37" i="16"/>
  <c r="H37" i="16"/>
  <c r="I37" i="16"/>
  <c r="J37" i="16"/>
  <c r="K37" i="16"/>
  <c r="N37" i="16"/>
  <c r="O37" i="16"/>
  <c r="F38" i="16"/>
  <c r="G38" i="16"/>
  <c r="H38" i="16"/>
  <c r="I38" i="16"/>
  <c r="J38" i="16"/>
  <c r="K38" i="16"/>
  <c r="N38" i="16"/>
  <c r="O38" i="16"/>
  <c r="F39" i="16"/>
  <c r="G39" i="16"/>
  <c r="H39" i="16"/>
  <c r="I39" i="16"/>
  <c r="J39" i="16"/>
  <c r="K39" i="16"/>
  <c r="N39" i="16"/>
  <c r="O39" i="16"/>
  <c r="F40" i="16"/>
  <c r="G40" i="16"/>
  <c r="H40" i="16"/>
  <c r="I40" i="16"/>
  <c r="J40" i="16"/>
  <c r="K40" i="16"/>
  <c r="N40" i="16"/>
  <c r="O40" i="16"/>
  <c r="F41" i="16"/>
  <c r="G41" i="16"/>
  <c r="H41" i="16"/>
  <c r="I41" i="16"/>
  <c r="J41" i="16"/>
  <c r="K41" i="16"/>
  <c r="N41" i="16"/>
  <c r="O41" i="16"/>
  <c r="F42" i="16"/>
  <c r="G42" i="16"/>
  <c r="H42" i="16"/>
  <c r="I42" i="16"/>
  <c r="J42" i="16"/>
  <c r="K42" i="16"/>
  <c r="N42" i="16"/>
  <c r="O42" i="16"/>
  <c r="F43" i="16"/>
  <c r="G43" i="16"/>
  <c r="H43" i="16"/>
  <c r="I43" i="16"/>
  <c r="J43" i="16"/>
  <c r="K43" i="16"/>
  <c r="N43" i="16"/>
  <c r="O43" i="16"/>
  <c r="F44" i="16"/>
  <c r="G44" i="16"/>
  <c r="H44" i="16"/>
  <c r="I44" i="16"/>
  <c r="J44" i="16"/>
  <c r="K44" i="16"/>
  <c r="N44" i="16"/>
  <c r="O44" i="16"/>
  <c r="F45" i="16"/>
  <c r="G45" i="16"/>
  <c r="H45" i="16"/>
  <c r="I45" i="16"/>
  <c r="J45" i="16"/>
  <c r="K45" i="16"/>
  <c r="N45" i="16"/>
  <c r="O45" i="16"/>
  <c r="F46" i="16"/>
  <c r="G46" i="16"/>
  <c r="H46" i="16"/>
  <c r="I46" i="16"/>
  <c r="J46" i="16"/>
  <c r="K46" i="16"/>
  <c r="N46" i="16"/>
  <c r="O46" i="16"/>
  <c r="F47" i="16"/>
  <c r="G47" i="16"/>
  <c r="H47" i="16"/>
  <c r="I47" i="16"/>
  <c r="J47" i="16"/>
  <c r="K47" i="16"/>
  <c r="N47" i="16"/>
  <c r="O47" i="16"/>
  <c r="F48" i="16"/>
  <c r="G48" i="16"/>
  <c r="H48" i="16"/>
  <c r="I48" i="16"/>
  <c r="J48" i="16"/>
  <c r="K48" i="16"/>
  <c r="N48" i="16"/>
  <c r="O48" i="16"/>
  <c r="F49" i="16"/>
  <c r="G49" i="16"/>
  <c r="H49" i="16"/>
  <c r="I49" i="16"/>
  <c r="J49" i="16"/>
  <c r="K49" i="16"/>
  <c r="N49" i="16"/>
  <c r="O49" i="16"/>
  <c r="F50" i="16"/>
  <c r="G50" i="16"/>
  <c r="H50" i="16"/>
  <c r="I50" i="16"/>
  <c r="J50" i="16"/>
  <c r="K50" i="16"/>
  <c r="N50" i="16"/>
  <c r="O50" i="16"/>
  <c r="G51" i="16"/>
  <c r="H51" i="16"/>
  <c r="I51" i="16"/>
  <c r="J51" i="16"/>
  <c r="K51" i="16"/>
  <c r="N51" i="16"/>
  <c r="O51" i="16"/>
  <c r="F52" i="16"/>
  <c r="G52" i="16"/>
  <c r="H52" i="16"/>
  <c r="I52" i="16"/>
  <c r="J52" i="16"/>
  <c r="K52" i="16"/>
  <c r="N52" i="16"/>
  <c r="O52" i="16"/>
  <c r="F53" i="16"/>
  <c r="G53" i="16"/>
  <c r="H53" i="16"/>
  <c r="I53" i="16"/>
  <c r="J53" i="16"/>
  <c r="K53" i="16"/>
  <c r="N53" i="16"/>
  <c r="O53" i="16"/>
  <c r="F54" i="16"/>
  <c r="G54" i="16"/>
  <c r="H54" i="16"/>
  <c r="I54" i="16"/>
  <c r="J54" i="16"/>
  <c r="K54" i="16"/>
  <c r="N54" i="16"/>
  <c r="O54" i="16"/>
  <c r="F55" i="16"/>
  <c r="G55" i="16"/>
  <c r="H55" i="16"/>
  <c r="I55" i="16"/>
  <c r="J55" i="16"/>
  <c r="K55" i="16"/>
  <c r="N55" i="16"/>
  <c r="O55" i="16"/>
  <c r="F56" i="16"/>
  <c r="G56" i="16"/>
  <c r="H56" i="16"/>
  <c r="I56" i="16"/>
  <c r="J56" i="16"/>
  <c r="K56" i="16"/>
  <c r="N56" i="16"/>
  <c r="O56" i="16"/>
  <c r="F57" i="16"/>
  <c r="G57" i="16"/>
  <c r="H57" i="16"/>
  <c r="I57" i="16"/>
  <c r="J57" i="16"/>
  <c r="K57" i="16"/>
  <c r="N57" i="16"/>
  <c r="O57" i="16"/>
  <c r="F58" i="16"/>
  <c r="G58" i="16"/>
  <c r="H58" i="16"/>
  <c r="I58" i="16"/>
  <c r="J58" i="16"/>
  <c r="K58" i="16"/>
  <c r="N58" i="16"/>
  <c r="O58" i="16"/>
  <c r="F59" i="16"/>
  <c r="G59" i="16"/>
  <c r="H59" i="16"/>
  <c r="I59" i="16"/>
  <c r="J59" i="16"/>
  <c r="K59" i="16"/>
  <c r="N59" i="16"/>
  <c r="O59" i="16"/>
  <c r="F60" i="16"/>
  <c r="G60" i="16"/>
  <c r="H60" i="16"/>
  <c r="I60" i="16"/>
  <c r="J60" i="16"/>
  <c r="K60" i="16"/>
  <c r="N60" i="16"/>
  <c r="O60" i="16"/>
  <c r="F61" i="16"/>
  <c r="G61" i="16"/>
  <c r="H61" i="16"/>
  <c r="I61" i="16"/>
  <c r="J61" i="16"/>
  <c r="K61" i="16"/>
  <c r="N61" i="16"/>
  <c r="O61" i="16"/>
  <c r="F62" i="16"/>
  <c r="G62" i="16"/>
  <c r="H62" i="16"/>
  <c r="I62" i="16"/>
  <c r="J62" i="16"/>
  <c r="K62" i="16"/>
  <c r="N62" i="16"/>
  <c r="O62" i="16"/>
  <c r="F63" i="16"/>
  <c r="G63" i="16"/>
  <c r="H63" i="16"/>
  <c r="I63" i="16"/>
  <c r="J63" i="16"/>
  <c r="K63" i="16"/>
  <c r="N63" i="16"/>
  <c r="O63" i="16"/>
  <c r="F64" i="16"/>
  <c r="G64" i="16"/>
  <c r="H64" i="16"/>
  <c r="I64" i="16"/>
  <c r="J64" i="16"/>
  <c r="K64" i="16"/>
  <c r="N64" i="16"/>
  <c r="O64" i="16"/>
  <c r="F65" i="16"/>
  <c r="G65" i="16"/>
  <c r="H65" i="16"/>
  <c r="I65" i="16"/>
  <c r="J65" i="16"/>
  <c r="K65" i="16"/>
  <c r="N65" i="16"/>
  <c r="O65" i="16"/>
  <c r="F66" i="16"/>
  <c r="G66" i="16"/>
  <c r="H66" i="16"/>
  <c r="I66" i="16"/>
  <c r="J66" i="16"/>
  <c r="K66" i="16"/>
  <c r="N66" i="16"/>
  <c r="O66" i="16"/>
  <c r="F67" i="16"/>
  <c r="G67" i="16"/>
  <c r="H67" i="16"/>
  <c r="I67" i="16"/>
  <c r="J67" i="16"/>
  <c r="K67" i="16"/>
  <c r="N67" i="16"/>
  <c r="O67" i="16"/>
  <c r="F68" i="16"/>
  <c r="G68" i="16"/>
  <c r="H68" i="16"/>
  <c r="I68" i="16"/>
  <c r="J68" i="16"/>
  <c r="K68" i="16"/>
  <c r="N68" i="16"/>
  <c r="O68" i="16"/>
  <c r="F69" i="16"/>
  <c r="G69" i="16"/>
  <c r="H69" i="16"/>
  <c r="I69" i="16"/>
  <c r="J69" i="16"/>
  <c r="K69" i="16"/>
  <c r="N69" i="16"/>
  <c r="O69" i="16"/>
  <c r="F70" i="16"/>
  <c r="G70" i="16"/>
  <c r="H70" i="16"/>
  <c r="I70" i="16"/>
  <c r="J70" i="16"/>
  <c r="K70" i="16"/>
  <c r="N70" i="16"/>
  <c r="O70" i="16"/>
  <c r="F71" i="16"/>
  <c r="G71" i="16"/>
  <c r="H71" i="16"/>
  <c r="I71" i="16"/>
  <c r="J71" i="16"/>
  <c r="K71" i="16"/>
  <c r="N71" i="16"/>
  <c r="O71" i="16"/>
  <c r="F72" i="16"/>
  <c r="G72" i="16"/>
  <c r="H72" i="16"/>
  <c r="I72" i="16"/>
  <c r="J72" i="16"/>
  <c r="K72" i="16"/>
  <c r="N72" i="16"/>
  <c r="O72" i="16"/>
  <c r="F73" i="16"/>
  <c r="G73" i="16"/>
  <c r="H73" i="16"/>
  <c r="I73" i="16"/>
  <c r="J73" i="16"/>
  <c r="K73" i="16"/>
  <c r="N73" i="16"/>
  <c r="O73" i="16"/>
  <c r="F74" i="16"/>
  <c r="G74" i="16"/>
  <c r="H74" i="16"/>
  <c r="I74" i="16"/>
  <c r="J74" i="16"/>
  <c r="K74" i="16"/>
  <c r="N74" i="16"/>
  <c r="O74" i="16"/>
  <c r="F75" i="16"/>
  <c r="G75" i="16"/>
  <c r="H75" i="16"/>
  <c r="I75" i="16"/>
  <c r="J75" i="16"/>
  <c r="K75" i="16"/>
  <c r="N75" i="16"/>
  <c r="O75" i="16"/>
  <c r="F76" i="16"/>
  <c r="G76" i="16"/>
  <c r="H76" i="16"/>
  <c r="I76" i="16"/>
  <c r="J76" i="16"/>
  <c r="K76" i="16"/>
  <c r="N76" i="16"/>
  <c r="O76" i="16"/>
  <c r="F77" i="16"/>
  <c r="G77" i="16"/>
  <c r="H77" i="16"/>
  <c r="I77" i="16"/>
  <c r="J77" i="16"/>
  <c r="K77" i="16"/>
  <c r="N77" i="16"/>
  <c r="O77" i="16"/>
  <c r="F78" i="16"/>
  <c r="G78" i="16"/>
  <c r="H78" i="16"/>
  <c r="I78" i="16"/>
  <c r="J78" i="16"/>
  <c r="K78" i="16"/>
  <c r="N78" i="16"/>
  <c r="O78" i="16"/>
  <c r="F79" i="16"/>
  <c r="G79" i="16"/>
  <c r="H79" i="16"/>
  <c r="I79" i="16"/>
  <c r="J79" i="16"/>
  <c r="K79" i="16"/>
  <c r="N79" i="16"/>
  <c r="O79" i="16"/>
  <c r="F80" i="16"/>
  <c r="G80" i="16"/>
  <c r="H80" i="16"/>
  <c r="I80" i="16"/>
  <c r="J80" i="16"/>
  <c r="K80" i="16"/>
  <c r="N80" i="16"/>
  <c r="O80" i="16"/>
  <c r="F81" i="16"/>
  <c r="G81" i="16"/>
  <c r="H81" i="16"/>
  <c r="I81" i="16"/>
  <c r="J81" i="16"/>
  <c r="K81" i="16"/>
  <c r="N81" i="16"/>
  <c r="O81" i="16"/>
  <c r="F82" i="16"/>
  <c r="G82" i="16"/>
  <c r="H82" i="16"/>
  <c r="I82" i="16"/>
  <c r="J82" i="16"/>
  <c r="K82" i="16"/>
  <c r="N82" i="16"/>
  <c r="O82" i="16"/>
  <c r="F83" i="16"/>
  <c r="G83" i="16"/>
  <c r="H83" i="16"/>
  <c r="I83" i="16"/>
  <c r="J83" i="16"/>
  <c r="K83" i="16"/>
  <c r="N83" i="16"/>
  <c r="O83" i="16"/>
  <c r="F84" i="16"/>
  <c r="G84" i="16"/>
  <c r="H84" i="16"/>
  <c r="I84" i="16"/>
  <c r="J84" i="16"/>
  <c r="K84" i="16"/>
  <c r="N84" i="16"/>
  <c r="O84" i="16"/>
  <c r="F85" i="16"/>
  <c r="G85" i="16"/>
  <c r="H85" i="16"/>
  <c r="I85" i="16"/>
  <c r="J85" i="16"/>
  <c r="K85" i="16"/>
  <c r="N85" i="16"/>
  <c r="O85" i="16"/>
  <c r="F86" i="16"/>
  <c r="G86" i="16"/>
  <c r="H86" i="16"/>
  <c r="I86" i="16"/>
  <c r="J86" i="16"/>
  <c r="K86" i="16"/>
  <c r="N86" i="16"/>
  <c r="O86" i="16"/>
  <c r="F87" i="16"/>
  <c r="G87" i="16"/>
  <c r="H87" i="16"/>
  <c r="I87" i="16"/>
  <c r="J87" i="16"/>
  <c r="K87" i="16"/>
  <c r="N87" i="16"/>
  <c r="O87" i="16"/>
  <c r="F88" i="16"/>
  <c r="G88" i="16"/>
  <c r="H88" i="16"/>
  <c r="I88" i="16"/>
  <c r="J88" i="16"/>
  <c r="K88" i="16"/>
  <c r="N88" i="16"/>
  <c r="O88" i="16"/>
  <c r="F89" i="16"/>
  <c r="G89" i="16"/>
  <c r="H89" i="16"/>
  <c r="I89" i="16"/>
  <c r="J89" i="16"/>
  <c r="K89" i="16"/>
  <c r="N89" i="16"/>
  <c r="O89" i="16"/>
  <c r="F90" i="16"/>
  <c r="G90" i="16"/>
  <c r="H90" i="16"/>
  <c r="I90" i="16"/>
  <c r="J90" i="16"/>
  <c r="K90" i="16"/>
  <c r="N90" i="16"/>
  <c r="O90" i="16"/>
  <c r="F91" i="16"/>
  <c r="G91" i="16"/>
  <c r="H91" i="16"/>
  <c r="I91" i="16"/>
  <c r="J91" i="16"/>
  <c r="K91" i="16"/>
  <c r="N91" i="16"/>
  <c r="O91" i="16"/>
  <c r="F92" i="16"/>
  <c r="G92" i="16"/>
  <c r="H92" i="16"/>
  <c r="I92" i="16"/>
  <c r="J92" i="16"/>
  <c r="K92" i="16"/>
  <c r="N92" i="16"/>
  <c r="O92" i="16"/>
  <c r="F93" i="16"/>
  <c r="G93" i="16"/>
  <c r="H93" i="16"/>
  <c r="I93" i="16"/>
  <c r="J93" i="16"/>
  <c r="K93" i="16"/>
  <c r="N93" i="16"/>
  <c r="O93" i="16"/>
  <c r="F94" i="16"/>
  <c r="G94" i="16"/>
  <c r="H94" i="16"/>
  <c r="I94" i="16"/>
  <c r="J94" i="16"/>
  <c r="K94" i="16"/>
  <c r="N94" i="16"/>
  <c r="O94" i="16"/>
  <c r="F95" i="16"/>
  <c r="G95" i="16"/>
  <c r="H95" i="16"/>
  <c r="I95" i="16"/>
  <c r="J95" i="16"/>
  <c r="K95" i="16"/>
  <c r="N95" i="16"/>
  <c r="O95" i="16"/>
  <c r="F96" i="16"/>
  <c r="G96" i="16"/>
  <c r="H96" i="16"/>
  <c r="I96" i="16"/>
  <c r="J96" i="16"/>
  <c r="K96" i="16"/>
  <c r="N96" i="16"/>
  <c r="O96" i="16"/>
  <c r="F97" i="16"/>
  <c r="G97" i="16"/>
  <c r="H97" i="16"/>
  <c r="I97" i="16"/>
  <c r="J97" i="16"/>
  <c r="K97" i="16"/>
  <c r="N97" i="16"/>
  <c r="O97" i="16"/>
  <c r="F98" i="16"/>
  <c r="G98" i="16"/>
  <c r="H98" i="16"/>
  <c r="I98" i="16"/>
  <c r="J98" i="16"/>
  <c r="K98" i="16"/>
  <c r="N98" i="16"/>
  <c r="O98" i="16"/>
  <c r="F99" i="16"/>
  <c r="G99" i="16"/>
  <c r="H99" i="16"/>
  <c r="I99" i="16"/>
  <c r="J99" i="16"/>
  <c r="K99" i="16"/>
  <c r="N99" i="16"/>
  <c r="O99" i="16"/>
  <c r="F100" i="16"/>
  <c r="G100" i="16"/>
  <c r="H100" i="16"/>
  <c r="I100" i="16"/>
  <c r="J100" i="16"/>
  <c r="K100" i="16"/>
  <c r="N100" i="16"/>
  <c r="O100" i="16"/>
  <c r="F101" i="16"/>
  <c r="G101" i="16"/>
  <c r="H101" i="16"/>
  <c r="I101" i="16"/>
  <c r="J101" i="16"/>
  <c r="K101" i="16"/>
  <c r="N101" i="16"/>
  <c r="O101" i="16"/>
  <c r="F102" i="16"/>
  <c r="G102" i="16"/>
  <c r="H102" i="16"/>
  <c r="I102" i="16"/>
  <c r="J102" i="16"/>
  <c r="K102" i="16"/>
  <c r="N102" i="16"/>
  <c r="O102" i="16"/>
  <c r="F103" i="16"/>
  <c r="G103" i="16"/>
  <c r="H103" i="16"/>
  <c r="I103" i="16"/>
  <c r="J103" i="16"/>
  <c r="K103" i="16"/>
  <c r="N103" i="16"/>
  <c r="O103" i="16"/>
  <c r="F104" i="16"/>
  <c r="G104" i="16"/>
  <c r="H104" i="16"/>
  <c r="I104" i="16"/>
  <c r="J104" i="16"/>
  <c r="K104" i="16"/>
  <c r="N104" i="16"/>
  <c r="O104" i="16"/>
  <c r="F105" i="16"/>
  <c r="G105" i="16"/>
  <c r="H105" i="16"/>
  <c r="I105" i="16"/>
  <c r="J105" i="16"/>
  <c r="K105" i="16"/>
  <c r="N105" i="16"/>
  <c r="O105" i="16"/>
  <c r="F106" i="16"/>
  <c r="G106" i="16"/>
  <c r="H106" i="16"/>
  <c r="I106" i="16"/>
  <c r="J106" i="16"/>
  <c r="K106" i="16"/>
  <c r="N106" i="16"/>
  <c r="O106" i="16"/>
  <c r="F107" i="16"/>
  <c r="G107" i="16"/>
  <c r="H107" i="16"/>
  <c r="I107" i="16"/>
  <c r="J107" i="16"/>
  <c r="K107" i="16"/>
  <c r="N107" i="16"/>
  <c r="O107" i="16"/>
  <c r="F108" i="16"/>
  <c r="G108" i="16"/>
  <c r="H108" i="16"/>
  <c r="I108" i="16"/>
  <c r="J108" i="16"/>
  <c r="K108" i="16"/>
  <c r="N108" i="16"/>
  <c r="D108" i="16" s="1"/>
  <c r="O108" i="16"/>
  <c r="F109" i="16"/>
  <c r="G109" i="16"/>
  <c r="H109" i="16"/>
  <c r="I109" i="16"/>
  <c r="J109" i="16"/>
  <c r="K109" i="16"/>
  <c r="N109" i="16"/>
  <c r="D109" i="16" s="1"/>
  <c r="O109" i="16"/>
  <c r="F110" i="16"/>
  <c r="G110" i="16"/>
  <c r="H110" i="16"/>
  <c r="I110" i="16"/>
  <c r="J110" i="16"/>
  <c r="K110" i="16"/>
  <c r="N110" i="16"/>
  <c r="D110" i="16" s="1"/>
  <c r="O110" i="16"/>
  <c r="F111" i="16"/>
  <c r="G111" i="16"/>
  <c r="H111" i="16"/>
  <c r="I111" i="16"/>
  <c r="J111" i="16"/>
  <c r="K111" i="16"/>
  <c r="N111" i="16"/>
  <c r="D111" i="16" s="1"/>
  <c r="O111" i="16"/>
  <c r="F112" i="16"/>
  <c r="G112" i="16"/>
  <c r="H112" i="16"/>
  <c r="I112" i="16"/>
  <c r="J112" i="16"/>
  <c r="K112" i="16"/>
  <c r="N112" i="16"/>
  <c r="D112" i="16" s="1"/>
  <c r="O112" i="16"/>
  <c r="F113" i="16"/>
  <c r="G113" i="16"/>
  <c r="H113" i="16"/>
  <c r="I113" i="16"/>
  <c r="J113" i="16"/>
  <c r="K113" i="16"/>
  <c r="N113" i="16"/>
  <c r="D113" i="16" s="1"/>
  <c r="O113" i="16"/>
  <c r="F114" i="16"/>
  <c r="G114" i="16"/>
  <c r="H114" i="16"/>
  <c r="I114" i="16"/>
  <c r="J114" i="16"/>
  <c r="K114" i="16"/>
  <c r="N114" i="16"/>
  <c r="D114" i="16" s="1"/>
  <c r="O114" i="16"/>
  <c r="F115" i="16"/>
  <c r="G115" i="16"/>
  <c r="H115" i="16"/>
  <c r="I115" i="16"/>
  <c r="J115" i="16"/>
  <c r="K115" i="16"/>
  <c r="N115" i="16"/>
  <c r="D115" i="16" s="1"/>
  <c r="O115" i="16"/>
  <c r="F116" i="16"/>
  <c r="G116" i="16"/>
  <c r="H116" i="16"/>
  <c r="I116" i="16"/>
  <c r="J116" i="16"/>
  <c r="K116" i="16"/>
  <c r="N116" i="16"/>
  <c r="D116" i="16" s="1"/>
  <c r="O116" i="16"/>
  <c r="F117" i="16"/>
  <c r="G117" i="16"/>
  <c r="H117" i="16"/>
  <c r="I117" i="16"/>
  <c r="J117" i="16"/>
  <c r="K117" i="16"/>
  <c r="N117" i="16"/>
  <c r="D117" i="16" s="1"/>
  <c r="O117" i="16"/>
  <c r="F118" i="16"/>
  <c r="G118" i="16"/>
  <c r="H118" i="16"/>
  <c r="I118" i="16"/>
  <c r="J118" i="16"/>
  <c r="K118" i="16"/>
  <c r="N118" i="16"/>
  <c r="D118" i="16" s="1"/>
  <c r="O118" i="16"/>
  <c r="F119" i="16"/>
  <c r="G119" i="16"/>
  <c r="H119" i="16"/>
  <c r="I119" i="16"/>
  <c r="J119" i="16"/>
  <c r="K119" i="16"/>
  <c r="N119" i="16"/>
  <c r="D119" i="16" s="1"/>
  <c r="O119" i="16"/>
  <c r="F120" i="16"/>
  <c r="G120" i="16"/>
  <c r="H120" i="16"/>
  <c r="I120" i="16"/>
  <c r="J120" i="16"/>
  <c r="K120" i="16"/>
  <c r="N120" i="16"/>
  <c r="D120" i="16" s="1"/>
  <c r="O120" i="16"/>
  <c r="F121" i="16"/>
  <c r="G121" i="16"/>
  <c r="H121" i="16"/>
  <c r="I121" i="16"/>
  <c r="J121" i="16"/>
  <c r="K121" i="16"/>
  <c r="N121" i="16"/>
  <c r="D121" i="16" s="1"/>
  <c r="O121" i="16"/>
  <c r="F122" i="16"/>
  <c r="G122" i="16"/>
  <c r="H122" i="16"/>
  <c r="I122" i="16"/>
  <c r="J122" i="16"/>
  <c r="K122" i="16"/>
  <c r="N122" i="16"/>
  <c r="D122" i="16" s="1"/>
  <c r="O122" i="16"/>
  <c r="F123" i="16"/>
  <c r="G123" i="16"/>
  <c r="H123" i="16"/>
  <c r="I123" i="16"/>
  <c r="J123" i="16"/>
  <c r="K123" i="16"/>
  <c r="N123" i="16"/>
  <c r="D123" i="16" s="1"/>
  <c r="O123" i="16"/>
  <c r="F124" i="16"/>
  <c r="G124" i="16"/>
  <c r="H124" i="16"/>
  <c r="I124" i="16"/>
  <c r="J124" i="16"/>
  <c r="K124" i="16"/>
  <c r="N124" i="16"/>
  <c r="D124" i="16" s="1"/>
  <c r="O124" i="16"/>
  <c r="F125" i="16"/>
  <c r="G125" i="16"/>
  <c r="H125" i="16"/>
  <c r="I125" i="16"/>
  <c r="J125" i="16"/>
  <c r="K125" i="16"/>
  <c r="N125" i="16"/>
  <c r="D125" i="16" s="1"/>
  <c r="O125" i="16"/>
  <c r="F126" i="16"/>
  <c r="G126" i="16"/>
  <c r="H126" i="16"/>
  <c r="I126" i="16"/>
  <c r="J126" i="16"/>
  <c r="K126" i="16"/>
  <c r="N126" i="16"/>
  <c r="D126" i="16" s="1"/>
  <c r="O126" i="16"/>
  <c r="F127" i="16"/>
  <c r="G127" i="16"/>
  <c r="H127" i="16"/>
  <c r="I127" i="16"/>
  <c r="J127" i="16"/>
  <c r="K127" i="16"/>
  <c r="N127" i="16"/>
  <c r="D127" i="16" s="1"/>
  <c r="O127" i="16"/>
  <c r="F128" i="16"/>
  <c r="G128" i="16"/>
  <c r="H128" i="16"/>
  <c r="I128" i="16"/>
  <c r="J128" i="16"/>
  <c r="K128" i="16"/>
  <c r="N128" i="16"/>
  <c r="D128" i="16" s="1"/>
  <c r="O128" i="16"/>
  <c r="F129" i="16"/>
  <c r="G129" i="16"/>
  <c r="H129" i="16"/>
  <c r="I129" i="16"/>
  <c r="J129" i="16"/>
  <c r="K129" i="16"/>
  <c r="N129" i="16"/>
  <c r="D129" i="16" s="1"/>
  <c r="O129" i="16"/>
  <c r="F130" i="16"/>
  <c r="G130" i="16"/>
  <c r="H130" i="16"/>
  <c r="I130" i="16"/>
  <c r="J130" i="16"/>
  <c r="K130" i="16"/>
  <c r="N130" i="16"/>
  <c r="D130" i="16" s="1"/>
  <c r="O130" i="16"/>
  <c r="F131" i="16"/>
  <c r="G131" i="16"/>
  <c r="H131" i="16"/>
  <c r="I131" i="16"/>
  <c r="J131" i="16"/>
  <c r="K131" i="16"/>
  <c r="N131" i="16"/>
  <c r="D131" i="16" s="1"/>
  <c r="O131" i="16"/>
  <c r="F132" i="16"/>
  <c r="G132" i="16"/>
  <c r="H132" i="16"/>
  <c r="I132" i="16"/>
  <c r="J132" i="16"/>
  <c r="K132" i="16"/>
  <c r="N132" i="16"/>
  <c r="D132" i="16" s="1"/>
  <c r="O132" i="16"/>
  <c r="F133" i="16"/>
  <c r="G133" i="16"/>
  <c r="H133" i="16"/>
  <c r="I133" i="16"/>
  <c r="J133" i="16"/>
  <c r="K133" i="16"/>
  <c r="N133" i="16"/>
  <c r="D133" i="16" s="1"/>
  <c r="O133" i="16"/>
  <c r="F134" i="16"/>
  <c r="G134" i="16"/>
  <c r="H134" i="16"/>
  <c r="I134" i="16"/>
  <c r="J134" i="16"/>
  <c r="K134" i="16"/>
  <c r="N134" i="16"/>
  <c r="D134" i="16" s="1"/>
  <c r="O134" i="16"/>
  <c r="F135" i="16"/>
  <c r="G135" i="16"/>
  <c r="H135" i="16"/>
  <c r="I135" i="16"/>
  <c r="J135" i="16"/>
  <c r="K135" i="16"/>
  <c r="N135" i="16"/>
  <c r="D135" i="16" s="1"/>
  <c r="O135" i="16"/>
  <c r="F136" i="16"/>
  <c r="G136" i="16"/>
  <c r="H136" i="16"/>
  <c r="I136" i="16"/>
  <c r="J136" i="16"/>
  <c r="K136" i="16"/>
  <c r="N136" i="16"/>
  <c r="D136" i="16" s="1"/>
  <c r="O136" i="16"/>
  <c r="F137" i="16"/>
  <c r="G137" i="16"/>
  <c r="H137" i="16"/>
  <c r="I137" i="16"/>
  <c r="J137" i="16"/>
  <c r="K137" i="16"/>
  <c r="N137" i="16"/>
  <c r="D137" i="16" s="1"/>
  <c r="O137" i="16"/>
  <c r="F138" i="16"/>
  <c r="G138" i="16"/>
  <c r="H138" i="16"/>
  <c r="I138" i="16"/>
  <c r="J138" i="16"/>
  <c r="K138" i="16"/>
  <c r="N138" i="16"/>
  <c r="D138" i="16" s="1"/>
  <c r="O138" i="16"/>
  <c r="F139" i="16"/>
  <c r="G139" i="16"/>
  <c r="H139" i="16"/>
  <c r="I139" i="16"/>
  <c r="J139" i="16"/>
  <c r="K139" i="16"/>
  <c r="N139" i="16"/>
  <c r="D139" i="16" s="1"/>
  <c r="O139" i="16"/>
  <c r="F140" i="16"/>
  <c r="G140" i="16"/>
  <c r="H140" i="16"/>
  <c r="I140" i="16"/>
  <c r="J140" i="16"/>
  <c r="K140" i="16"/>
  <c r="N140" i="16"/>
  <c r="D140" i="16" s="1"/>
  <c r="O140" i="16"/>
  <c r="F141" i="16"/>
  <c r="G141" i="16"/>
  <c r="H141" i="16"/>
  <c r="I141" i="16"/>
  <c r="J141" i="16"/>
  <c r="K141" i="16"/>
  <c r="N141" i="16"/>
  <c r="D141" i="16" s="1"/>
  <c r="O141" i="16"/>
  <c r="F142" i="16"/>
  <c r="G142" i="16"/>
  <c r="H142" i="16"/>
  <c r="I142" i="16"/>
  <c r="J142" i="16"/>
  <c r="K142" i="16"/>
  <c r="N142" i="16"/>
  <c r="D142" i="16" s="1"/>
  <c r="O142" i="16"/>
  <c r="F143" i="16"/>
  <c r="G143" i="16"/>
  <c r="H143" i="16"/>
  <c r="I143" i="16"/>
  <c r="J143" i="16"/>
  <c r="K143" i="16"/>
  <c r="N143" i="16"/>
  <c r="D143" i="16" s="1"/>
  <c r="O143" i="16"/>
  <c r="F144" i="16"/>
  <c r="G144" i="16"/>
  <c r="H144" i="16"/>
  <c r="I144" i="16"/>
  <c r="J144" i="16"/>
  <c r="K144" i="16"/>
  <c r="N144" i="16"/>
  <c r="D144" i="16" s="1"/>
  <c r="O144" i="16"/>
  <c r="F145" i="16"/>
  <c r="G145" i="16"/>
  <c r="H145" i="16"/>
  <c r="I145" i="16"/>
  <c r="J145" i="16"/>
  <c r="K145" i="16"/>
  <c r="N145" i="16"/>
  <c r="D145" i="16" s="1"/>
  <c r="O145" i="16"/>
  <c r="F146" i="16"/>
  <c r="G146" i="16"/>
  <c r="H146" i="16"/>
  <c r="I146" i="16"/>
  <c r="J146" i="16"/>
  <c r="K146" i="16"/>
  <c r="N146" i="16"/>
  <c r="D146" i="16" s="1"/>
  <c r="O146" i="16"/>
  <c r="F147" i="16"/>
  <c r="G147" i="16"/>
  <c r="H147" i="16"/>
  <c r="I147" i="16"/>
  <c r="J147" i="16"/>
  <c r="K147" i="16"/>
  <c r="N147" i="16"/>
  <c r="D147" i="16" s="1"/>
  <c r="O147" i="16"/>
  <c r="F148" i="16"/>
  <c r="G148" i="16"/>
  <c r="H148" i="16"/>
  <c r="I148" i="16"/>
  <c r="J148" i="16"/>
  <c r="K148" i="16"/>
  <c r="N148" i="16"/>
  <c r="D148" i="16" s="1"/>
  <c r="O148" i="16"/>
  <c r="F149" i="16"/>
  <c r="G149" i="16"/>
  <c r="H149" i="16"/>
  <c r="I149" i="16"/>
  <c r="J149" i="16"/>
  <c r="K149" i="16"/>
  <c r="N149" i="16"/>
  <c r="D149" i="16" s="1"/>
  <c r="O149" i="16"/>
  <c r="F150" i="16"/>
  <c r="G150" i="16"/>
  <c r="H150" i="16"/>
  <c r="I150" i="16"/>
  <c r="J150" i="16"/>
  <c r="K150" i="16"/>
  <c r="N150" i="16"/>
  <c r="D150" i="16" s="1"/>
  <c r="O150" i="16"/>
  <c r="F151" i="16"/>
  <c r="G151" i="16"/>
  <c r="H151" i="16"/>
  <c r="I151" i="16"/>
  <c r="J151" i="16"/>
  <c r="K151" i="16"/>
  <c r="N151" i="16"/>
  <c r="D151" i="16" s="1"/>
  <c r="O151" i="16"/>
  <c r="F152" i="16"/>
  <c r="G152" i="16"/>
  <c r="H152" i="16"/>
  <c r="I152" i="16"/>
  <c r="J152" i="16"/>
  <c r="K152" i="16"/>
  <c r="N152" i="16"/>
  <c r="D152" i="16" s="1"/>
  <c r="O152" i="16"/>
  <c r="F153" i="16"/>
  <c r="G153" i="16"/>
  <c r="H153" i="16"/>
  <c r="I153" i="16"/>
  <c r="J153" i="16"/>
  <c r="K153" i="16"/>
  <c r="N153" i="16"/>
  <c r="D153" i="16" s="1"/>
  <c r="O153" i="16"/>
  <c r="F154" i="16"/>
  <c r="G154" i="16"/>
  <c r="H154" i="16"/>
  <c r="I154" i="16"/>
  <c r="J154" i="16"/>
  <c r="K154" i="16"/>
  <c r="N154" i="16"/>
  <c r="D154" i="16" s="1"/>
  <c r="O154" i="16"/>
  <c r="F155" i="16"/>
  <c r="G155" i="16"/>
  <c r="H155" i="16"/>
  <c r="I155" i="16"/>
  <c r="J155" i="16"/>
  <c r="K155" i="16"/>
  <c r="N155" i="16"/>
  <c r="D155" i="16" s="1"/>
  <c r="O155" i="16"/>
  <c r="F156" i="16"/>
  <c r="G156" i="16"/>
  <c r="H156" i="16"/>
  <c r="I156" i="16"/>
  <c r="J156" i="16"/>
  <c r="K156" i="16"/>
  <c r="N156" i="16"/>
  <c r="D156" i="16" s="1"/>
  <c r="O156" i="16"/>
  <c r="F157" i="16"/>
  <c r="G157" i="16"/>
  <c r="H157" i="16"/>
  <c r="I157" i="16"/>
  <c r="J157" i="16"/>
  <c r="K157" i="16"/>
  <c r="N157" i="16"/>
  <c r="D157" i="16" s="1"/>
  <c r="O157" i="16"/>
  <c r="F158" i="16"/>
  <c r="G158" i="16"/>
  <c r="H158" i="16"/>
  <c r="I158" i="16"/>
  <c r="J158" i="16"/>
  <c r="K158" i="16"/>
  <c r="N158" i="16"/>
  <c r="D158" i="16" s="1"/>
  <c r="O158" i="16"/>
  <c r="F159" i="16"/>
  <c r="G159" i="16"/>
  <c r="H159" i="16"/>
  <c r="I159" i="16"/>
  <c r="J159" i="16"/>
  <c r="K159" i="16"/>
  <c r="N159" i="16"/>
  <c r="D159" i="16" s="1"/>
  <c r="O159" i="16"/>
  <c r="F160" i="16"/>
  <c r="G160" i="16"/>
  <c r="H160" i="16"/>
  <c r="I160" i="16"/>
  <c r="J160" i="16"/>
  <c r="K160" i="16"/>
  <c r="N160" i="16"/>
  <c r="D160" i="16" s="1"/>
  <c r="O160" i="16"/>
  <c r="F161" i="16"/>
  <c r="G161" i="16"/>
  <c r="H161" i="16"/>
  <c r="I161" i="16"/>
  <c r="J161" i="16"/>
  <c r="K161" i="16"/>
  <c r="N161" i="16"/>
  <c r="D161" i="16" s="1"/>
  <c r="O161" i="16"/>
  <c r="F162" i="16"/>
  <c r="G162" i="16"/>
  <c r="H162" i="16"/>
  <c r="I162" i="16"/>
  <c r="J162" i="16"/>
  <c r="K162" i="16"/>
  <c r="N162" i="16"/>
  <c r="D162" i="16" s="1"/>
  <c r="O162" i="16"/>
  <c r="F163" i="16"/>
  <c r="G163" i="16"/>
  <c r="H163" i="16"/>
  <c r="I163" i="16"/>
  <c r="J163" i="16"/>
  <c r="K163" i="16"/>
  <c r="N163" i="16"/>
  <c r="D163" i="16" s="1"/>
  <c r="O163" i="16"/>
  <c r="F164" i="16"/>
  <c r="G164" i="16"/>
  <c r="H164" i="16"/>
  <c r="I164" i="16"/>
  <c r="J164" i="16"/>
  <c r="K164" i="16"/>
  <c r="N164" i="16"/>
  <c r="D164" i="16" s="1"/>
  <c r="O164" i="16"/>
  <c r="F165" i="16"/>
  <c r="G165" i="16"/>
  <c r="H165" i="16"/>
  <c r="I165" i="16"/>
  <c r="J165" i="16"/>
  <c r="K165" i="16"/>
  <c r="N165" i="16"/>
  <c r="D165" i="16" s="1"/>
  <c r="O165" i="16"/>
  <c r="F166" i="16"/>
  <c r="G166" i="16"/>
  <c r="H166" i="16"/>
  <c r="I166" i="16"/>
  <c r="J166" i="16"/>
  <c r="K166" i="16"/>
  <c r="N166" i="16"/>
  <c r="D166" i="16" s="1"/>
  <c r="O166" i="16"/>
  <c r="F167" i="16"/>
  <c r="G167" i="16"/>
  <c r="H167" i="16"/>
  <c r="I167" i="16"/>
  <c r="J167" i="16"/>
  <c r="K167" i="16"/>
  <c r="N167" i="16"/>
  <c r="D167" i="16" s="1"/>
  <c r="O167" i="16"/>
  <c r="F168" i="16"/>
  <c r="G168" i="16"/>
  <c r="H168" i="16"/>
  <c r="I168" i="16"/>
  <c r="J168" i="16"/>
  <c r="K168" i="16"/>
  <c r="N168" i="16"/>
  <c r="D168" i="16" s="1"/>
  <c r="O168" i="16"/>
  <c r="F169" i="16"/>
  <c r="G169" i="16"/>
  <c r="H169" i="16"/>
  <c r="I169" i="16"/>
  <c r="J169" i="16"/>
  <c r="K169" i="16"/>
  <c r="N169" i="16"/>
  <c r="D169" i="16" s="1"/>
  <c r="O169" i="16"/>
  <c r="F170" i="16"/>
  <c r="G170" i="16"/>
  <c r="H170" i="16"/>
  <c r="I170" i="16"/>
  <c r="J170" i="16"/>
  <c r="K170" i="16"/>
  <c r="N170" i="16"/>
  <c r="D170" i="16" s="1"/>
  <c r="O170" i="16"/>
  <c r="F171" i="16"/>
  <c r="G171" i="16"/>
  <c r="H171" i="16"/>
  <c r="I171" i="16"/>
  <c r="J171" i="16"/>
  <c r="K171" i="16"/>
  <c r="N171" i="16"/>
  <c r="D171" i="16" s="1"/>
  <c r="O171" i="16"/>
  <c r="F172" i="16"/>
  <c r="G172" i="16"/>
  <c r="H172" i="16"/>
  <c r="I172" i="16"/>
  <c r="J172" i="16"/>
  <c r="K172" i="16"/>
  <c r="N172" i="16"/>
  <c r="D172" i="16" s="1"/>
  <c r="O172" i="16"/>
  <c r="F173" i="16"/>
  <c r="G173" i="16"/>
  <c r="H173" i="16"/>
  <c r="I173" i="16"/>
  <c r="J173" i="16"/>
  <c r="K173" i="16"/>
  <c r="N173" i="16"/>
  <c r="D173" i="16" s="1"/>
  <c r="O173" i="16"/>
  <c r="F174" i="16"/>
  <c r="G174" i="16"/>
  <c r="H174" i="16"/>
  <c r="I174" i="16"/>
  <c r="J174" i="16"/>
  <c r="K174" i="16"/>
  <c r="N174" i="16"/>
  <c r="D174" i="16" s="1"/>
  <c r="O174" i="16"/>
  <c r="F175" i="16"/>
  <c r="G175" i="16"/>
  <c r="H175" i="16"/>
  <c r="I175" i="16"/>
  <c r="J175" i="16"/>
  <c r="K175" i="16"/>
  <c r="N175" i="16"/>
  <c r="D175" i="16" s="1"/>
  <c r="O175" i="16"/>
  <c r="F176" i="16"/>
  <c r="G176" i="16"/>
  <c r="H176" i="16"/>
  <c r="I176" i="16"/>
  <c r="J176" i="16"/>
  <c r="K176" i="16"/>
  <c r="N176" i="16"/>
  <c r="D176" i="16" s="1"/>
  <c r="O176" i="16"/>
  <c r="F177" i="16"/>
  <c r="G177" i="16"/>
  <c r="H177" i="16"/>
  <c r="I177" i="16"/>
  <c r="J177" i="16"/>
  <c r="K177" i="16"/>
  <c r="N177" i="16"/>
  <c r="D177" i="16" s="1"/>
  <c r="O177" i="16"/>
  <c r="F178" i="16"/>
  <c r="G178" i="16"/>
  <c r="H178" i="16"/>
  <c r="I178" i="16"/>
  <c r="J178" i="16"/>
  <c r="K178" i="16"/>
  <c r="N178" i="16"/>
  <c r="D178" i="16" s="1"/>
  <c r="O178" i="16"/>
  <c r="F179" i="16"/>
  <c r="G179" i="16"/>
  <c r="H179" i="16"/>
  <c r="I179" i="16"/>
  <c r="J179" i="16"/>
  <c r="K179" i="16"/>
  <c r="N179" i="16"/>
  <c r="D179" i="16" s="1"/>
  <c r="O179" i="16"/>
  <c r="F180" i="16"/>
  <c r="G180" i="16"/>
  <c r="H180" i="16"/>
  <c r="I180" i="16"/>
  <c r="J180" i="16"/>
  <c r="K180" i="16"/>
  <c r="N180" i="16"/>
  <c r="D180" i="16" s="1"/>
  <c r="O180" i="16"/>
  <c r="F181" i="16"/>
  <c r="G181" i="16"/>
  <c r="H181" i="16"/>
  <c r="I181" i="16"/>
  <c r="J181" i="16"/>
  <c r="K181" i="16"/>
  <c r="N181" i="16"/>
  <c r="D181" i="16" s="1"/>
  <c r="O181" i="16"/>
  <c r="F182" i="16"/>
  <c r="G182" i="16"/>
  <c r="H182" i="16"/>
  <c r="I182" i="16"/>
  <c r="J182" i="16"/>
  <c r="K182" i="16"/>
  <c r="N182" i="16"/>
  <c r="D182" i="16" s="1"/>
  <c r="O182" i="16"/>
  <c r="F183" i="16"/>
  <c r="G183" i="16"/>
  <c r="H183" i="16"/>
  <c r="I183" i="16"/>
  <c r="J183" i="16"/>
  <c r="K183" i="16"/>
  <c r="N183" i="16"/>
  <c r="D183" i="16" s="1"/>
  <c r="O183" i="16"/>
  <c r="F184" i="16"/>
  <c r="G184" i="16"/>
  <c r="H184" i="16"/>
  <c r="I184" i="16"/>
  <c r="J184" i="16"/>
  <c r="K184" i="16"/>
  <c r="N184" i="16"/>
  <c r="D184" i="16" s="1"/>
  <c r="O184" i="16"/>
  <c r="F185" i="16"/>
  <c r="G185" i="16"/>
  <c r="H185" i="16"/>
  <c r="I185" i="16"/>
  <c r="J185" i="16"/>
  <c r="K185" i="16"/>
  <c r="N185" i="16"/>
  <c r="D185" i="16" s="1"/>
  <c r="O185" i="16"/>
  <c r="F186" i="16"/>
  <c r="G186" i="16"/>
  <c r="H186" i="16"/>
  <c r="I186" i="16"/>
  <c r="J186" i="16"/>
  <c r="K186" i="16"/>
  <c r="N186" i="16"/>
  <c r="D186" i="16" s="1"/>
  <c r="O186" i="16"/>
  <c r="F187" i="16"/>
  <c r="G187" i="16"/>
  <c r="H187" i="16"/>
  <c r="I187" i="16"/>
  <c r="J187" i="16"/>
  <c r="K187" i="16"/>
  <c r="N187" i="16"/>
  <c r="D187" i="16" s="1"/>
  <c r="O187" i="16"/>
  <c r="F188" i="16"/>
  <c r="G188" i="16"/>
  <c r="H188" i="16"/>
  <c r="I188" i="16"/>
  <c r="J188" i="16"/>
  <c r="K188" i="16"/>
  <c r="N188" i="16"/>
  <c r="D188" i="16" s="1"/>
  <c r="O188" i="16"/>
  <c r="F189" i="16"/>
  <c r="G189" i="16"/>
  <c r="H189" i="16"/>
  <c r="I189" i="16"/>
  <c r="J189" i="16"/>
  <c r="K189" i="16"/>
  <c r="N189" i="16"/>
  <c r="D189" i="16" s="1"/>
  <c r="O189" i="16"/>
  <c r="F190" i="16"/>
  <c r="G190" i="16"/>
  <c r="H190" i="16"/>
  <c r="I190" i="16"/>
  <c r="J190" i="16"/>
  <c r="K190" i="16"/>
  <c r="N190" i="16"/>
  <c r="D190" i="16" s="1"/>
  <c r="O190" i="16"/>
  <c r="F191" i="16"/>
  <c r="G191" i="16"/>
  <c r="H191" i="16"/>
  <c r="I191" i="16"/>
  <c r="J191" i="16"/>
  <c r="K191" i="16"/>
  <c r="N191" i="16"/>
  <c r="D191" i="16" s="1"/>
  <c r="O191" i="16"/>
  <c r="F192" i="16"/>
  <c r="G192" i="16"/>
  <c r="H192" i="16"/>
  <c r="I192" i="16"/>
  <c r="J192" i="16"/>
  <c r="K192" i="16"/>
  <c r="N192" i="16"/>
  <c r="D192" i="16" s="1"/>
  <c r="O192" i="16"/>
  <c r="F193" i="16"/>
  <c r="G193" i="16"/>
  <c r="H193" i="16"/>
  <c r="I193" i="16"/>
  <c r="J193" i="16"/>
  <c r="K193" i="16"/>
  <c r="N193" i="16"/>
  <c r="D193" i="16" s="1"/>
  <c r="O193" i="16"/>
  <c r="F194" i="16"/>
  <c r="G194" i="16"/>
  <c r="H194" i="16"/>
  <c r="I194" i="16"/>
  <c r="J194" i="16"/>
  <c r="K194" i="16"/>
  <c r="N194" i="16"/>
  <c r="D194" i="16" s="1"/>
  <c r="O194" i="16"/>
  <c r="F195" i="16"/>
  <c r="G195" i="16"/>
  <c r="H195" i="16"/>
  <c r="I195" i="16"/>
  <c r="J195" i="16"/>
  <c r="K195" i="16"/>
  <c r="N195" i="16"/>
  <c r="D195" i="16" s="1"/>
  <c r="O195" i="16"/>
  <c r="A196" i="16"/>
  <c r="B196" i="16"/>
  <c r="C196" i="16"/>
  <c r="E196" i="16"/>
  <c r="F196" i="16"/>
  <c r="G196" i="16"/>
  <c r="H196" i="16"/>
  <c r="I196" i="16"/>
  <c r="J196" i="16"/>
  <c r="K196" i="16"/>
  <c r="N196" i="16"/>
  <c r="D196" i="16" s="1"/>
  <c r="O196" i="16"/>
  <c r="P196" i="16"/>
  <c r="Q196" i="16"/>
  <c r="R196" i="16"/>
  <c r="S196" i="16"/>
  <c r="BA196" i="16"/>
  <c r="A197" i="16"/>
  <c r="B197" i="16"/>
  <c r="C197" i="16"/>
  <c r="E197" i="16"/>
  <c r="F197" i="16"/>
  <c r="G197" i="16"/>
  <c r="H197" i="16"/>
  <c r="I197" i="16"/>
  <c r="J197" i="16"/>
  <c r="K197" i="16"/>
  <c r="N197" i="16"/>
  <c r="D197" i="16" s="1"/>
  <c r="O197" i="16"/>
  <c r="P197" i="16"/>
  <c r="Q197" i="16"/>
  <c r="R197" i="16"/>
  <c r="S197" i="16"/>
  <c r="BA197" i="16"/>
  <c r="A198" i="16"/>
  <c r="B198" i="16"/>
  <c r="C198" i="16"/>
  <c r="E198" i="16"/>
  <c r="F198" i="16"/>
  <c r="G198" i="16"/>
  <c r="H198" i="16"/>
  <c r="I198" i="16"/>
  <c r="J198" i="16"/>
  <c r="K198" i="16"/>
  <c r="N198" i="16"/>
  <c r="D198" i="16" s="1"/>
  <c r="O198" i="16"/>
  <c r="P198" i="16"/>
  <c r="Q198" i="16"/>
  <c r="R198" i="16"/>
  <c r="S198" i="16"/>
  <c r="BA198" i="16"/>
  <c r="A199" i="16"/>
  <c r="B199" i="16"/>
  <c r="C199" i="16"/>
  <c r="E199" i="16"/>
  <c r="F199" i="16"/>
  <c r="G199" i="16"/>
  <c r="H199" i="16"/>
  <c r="I199" i="16"/>
  <c r="J199" i="16"/>
  <c r="K199" i="16"/>
  <c r="N199" i="16"/>
  <c r="D199" i="16" s="1"/>
  <c r="O199" i="16"/>
  <c r="P199" i="16"/>
  <c r="Q199" i="16"/>
  <c r="R199" i="16"/>
  <c r="S199" i="16"/>
  <c r="BA199" i="16"/>
  <c r="A200" i="16"/>
  <c r="B200" i="16"/>
  <c r="C200" i="16"/>
  <c r="E200" i="16"/>
  <c r="F200" i="16"/>
  <c r="G200" i="16"/>
  <c r="H200" i="16"/>
  <c r="I200" i="16"/>
  <c r="J200" i="16"/>
  <c r="K200" i="16"/>
  <c r="N200" i="16"/>
  <c r="D200" i="16" s="1"/>
  <c r="O200" i="16"/>
  <c r="P200" i="16"/>
  <c r="Q200" i="16"/>
  <c r="R200" i="16"/>
  <c r="S200" i="16"/>
  <c r="BA200" i="16"/>
  <c r="A201" i="16"/>
  <c r="B201" i="16"/>
  <c r="C201" i="16"/>
  <c r="E201" i="16"/>
  <c r="F201" i="16"/>
  <c r="G201" i="16"/>
  <c r="H201" i="16"/>
  <c r="I201" i="16"/>
  <c r="J201" i="16"/>
  <c r="K201" i="16"/>
  <c r="N201" i="16"/>
  <c r="D201" i="16" s="1"/>
  <c r="O201" i="16"/>
  <c r="P201" i="16"/>
  <c r="Q201" i="16"/>
  <c r="R201" i="16"/>
  <c r="S201" i="16"/>
  <c r="BA201" i="16"/>
  <c r="A202" i="16"/>
  <c r="B202" i="16"/>
  <c r="C202" i="16"/>
  <c r="E202" i="16"/>
  <c r="F202" i="16"/>
  <c r="G202" i="16"/>
  <c r="H202" i="16"/>
  <c r="I202" i="16"/>
  <c r="J202" i="16"/>
  <c r="K202" i="16"/>
  <c r="N202" i="16"/>
  <c r="D202" i="16" s="1"/>
  <c r="O202" i="16"/>
  <c r="P202" i="16"/>
  <c r="Q202" i="16"/>
  <c r="R202" i="16"/>
  <c r="S202" i="16"/>
  <c r="BA202" i="16"/>
  <c r="A203" i="16"/>
  <c r="B203" i="16"/>
  <c r="C203" i="16"/>
  <c r="E203" i="16"/>
  <c r="F203" i="16"/>
  <c r="G203" i="16"/>
  <c r="H203" i="16"/>
  <c r="I203" i="16"/>
  <c r="J203" i="16"/>
  <c r="K203" i="16"/>
  <c r="N203" i="16"/>
  <c r="D203" i="16" s="1"/>
  <c r="O203" i="16"/>
  <c r="P203" i="16"/>
  <c r="Q203" i="16"/>
  <c r="R203" i="16"/>
  <c r="S203" i="16"/>
  <c r="BA203" i="16"/>
  <c r="A204" i="16"/>
  <c r="B204" i="16"/>
  <c r="C204" i="16"/>
  <c r="E204" i="16"/>
  <c r="F204" i="16"/>
  <c r="G204" i="16"/>
  <c r="H204" i="16"/>
  <c r="I204" i="16"/>
  <c r="J204" i="16"/>
  <c r="K204" i="16"/>
  <c r="N204" i="16"/>
  <c r="D204" i="16" s="1"/>
  <c r="O204" i="16"/>
  <c r="P204" i="16"/>
  <c r="Q204" i="16"/>
  <c r="R204" i="16"/>
  <c r="S204" i="16"/>
  <c r="BA204" i="16"/>
  <c r="A205" i="16"/>
  <c r="B205" i="16"/>
  <c r="C205" i="16"/>
  <c r="E205" i="16"/>
  <c r="F205" i="16"/>
  <c r="G205" i="16"/>
  <c r="H205" i="16"/>
  <c r="I205" i="16"/>
  <c r="J205" i="16"/>
  <c r="K205" i="16"/>
  <c r="N205" i="16"/>
  <c r="D205" i="16" s="1"/>
  <c r="O205" i="16"/>
  <c r="P205" i="16"/>
  <c r="Q205" i="16"/>
  <c r="R205" i="16"/>
  <c r="S205" i="16"/>
  <c r="BA205" i="16"/>
  <c r="A206" i="16"/>
  <c r="B206" i="16"/>
  <c r="C206" i="16"/>
  <c r="E206" i="16"/>
  <c r="F206" i="16"/>
  <c r="G206" i="16"/>
  <c r="H206" i="16"/>
  <c r="I206" i="16"/>
  <c r="J206" i="16"/>
  <c r="K206" i="16"/>
  <c r="N206" i="16"/>
  <c r="D206" i="16" s="1"/>
  <c r="O206" i="16"/>
  <c r="P206" i="16"/>
  <c r="Q206" i="16"/>
  <c r="R206" i="16"/>
  <c r="S206" i="16"/>
  <c r="BA206" i="16"/>
  <c r="A207" i="16"/>
  <c r="B207" i="16"/>
  <c r="C207" i="16"/>
  <c r="E207" i="16"/>
  <c r="F207" i="16"/>
  <c r="G207" i="16"/>
  <c r="H207" i="16"/>
  <c r="I207" i="16"/>
  <c r="J207" i="16"/>
  <c r="K207" i="16"/>
  <c r="N207" i="16"/>
  <c r="D207" i="16" s="1"/>
  <c r="O207" i="16"/>
  <c r="P207" i="16"/>
  <c r="Q207" i="16"/>
  <c r="R207" i="16"/>
  <c r="S207" i="16"/>
  <c r="BA207" i="16"/>
  <c r="A208" i="16"/>
  <c r="B208" i="16"/>
  <c r="C208" i="16"/>
  <c r="E208" i="16"/>
  <c r="F208" i="16"/>
  <c r="G208" i="16"/>
  <c r="H208" i="16"/>
  <c r="I208" i="16"/>
  <c r="J208" i="16"/>
  <c r="K208" i="16"/>
  <c r="N208" i="16"/>
  <c r="D208" i="16" s="1"/>
  <c r="O208" i="16"/>
  <c r="P208" i="16"/>
  <c r="Q208" i="16"/>
  <c r="R208" i="16"/>
  <c r="S208" i="16"/>
  <c r="BA208" i="16"/>
  <c r="A209" i="16"/>
  <c r="B209" i="16"/>
  <c r="C209" i="16"/>
  <c r="E209" i="16"/>
  <c r="F209" i="16"/>
  <c r="G209" i="16"/>
  <c r="H209" i="16"/>
  <c r="I209" i="16"/>
  <c r="J209" i="16"/>
  <c r="K209" i="16"/>
  <c r="N209" i="16"/>
  <c r="D209" i="16" s="1"/>
  <c r="O209" i="16"/>
  <c r="P209" i="16"/>
  <c r="Q209" i="16"/>
  <c r="R209" i="16"/>
  <c r="S209" i="16"/>
  <c r="BA209" i="16"/>
  <c r="A210" i="16"/>
  <c r="B210" i="16"/>
  <c r="C210" i="16"/>
  <c r="E210" i="16"/>
  <c r="F210" i="16"/>
  <c r="G210" i="16"/>
  <c r="H210" i="16"/>
  <c r="I210" i="16"/>
  <c r="J210" i="16"/>
  <c r="K210" i="16"/>
  <c r="N210" i="16"/>
  <c r="D210" i="16" s="1"/>
  <c r="O210" i="16"/>
  <c r="P210" i="16"/>
  <c r="Q210" i="16"/>
  <c r="R210" i="16"/>
  <c r="S210" i="16"/>
  <c r="BA210" i="16"/>
  <c r="A211" i="16"/>
  <c r="B211" i="16"/>
  <c r="C211" i="16"/>
  <c r="E211" i="16"/>
  <c r="F211" i="16"/>
  <c r="G211" i="16"/>
  <c r="H211" i="16"/>
  <c r="I211" i="16"/>
  <c r="J211" i="16"/>
  <c r="K211" i="16"/>
  <c r="N211" i="16"/>
  <c r="D211" i="16" s="1"/>
  <c r="O211" i="16"/>
  <c r="P211" i="16"/>
  <c r="Q211" i="16"/>
  <c r="R211" i="16"/>
  <c r="S211" i="16"/>
  <c r="BA211" i="16"/>
  <c r="A212" i="16"/>
  <c r="B212" i="16"/>
  <c r="C212" i="16"/>
  <c r="E212" i="16"/>
  <c r="F212" i="16"/>
  <c r="G212" i="16"/>
  <c r="H212" i="16"/>
  <c r="I212" i="16"/>
  <c r="J212" i="16"/>
  <c r="K212" i="16"/>
  <c r="N212" i="16"/>
  <c r="D212" i="16" s="1"/>
  <c r="O212" i="16"/>
  <c r="P212" i="16"/>
  <c r="Q212" i="16"/>
  <c r="R212" i="16"/>
  <c r="S212" i="16"/>
  <c r="BA212" i="16"/>
  <c r="A213" i="16"/>
  <c r="B213" i="16"/>
  <c r="C213" i="16"/>
  <c r="E213" i="16"/>
  <c r="F213" i="16"/>
  <c r="G213" i="16"/>
  <c r="H213" i="16"/>
  <c r="I213" i="16"/>
  <c r="J213" i="16"/>
  <c r="K213" i="16"/>
  <c r="N213" i="16"/>
  <c r="D213" i="16" s="1"/>
  <c r="O213" i="16"/>
  <c r="P213" i="16"/>
  <c r="Q213" i="16"/>
  <c r="R213" i="16"/>
  <c r="S213" i="16"/>
  <c r="BA213" i="16"/>
  <c r="A214" i="16"/>
  <c r="B214" i="16"/>
  <c r="C214" i="16"/>
  <c r="E214" i="16"/>
  <c r="F214" i="16"/>
  <c r="G214" i="16"/>
  <c r="H214" i="16"/>
  <c r="I214" i="16"/>
  <c r="J214" i="16"/>
  <c r="K214" i="16"/>
  <c r="N214" i="16"/>
  <c r="D214" i="16" s="1"/>
  <c r="O214" i="16"/>
  <c r="P214" i="16"/>
  <c r="Q214" i="16"/>
  <c r="R214" i="16"/>
  <c r="S214" i="16"/>
  <c r="BA214" i="16"/>
  <c r="A215" i="16"/>
  <c r="B215" i="16"/>
  <c r="C215" i="16"/>
  <c r="E215" i="16"/>
  <c r="F215" i="16"/>
  <c r="G215" i="16"/>
  <c r="H215" i="16"/>
  <c r="I215" i="16"/>
  <c r="J215" i="16"/>
  <c r="K215" i="16"/>
  <c r="N215" i="16"/>
  <c r="D215" i="16" s="1"/>
  <c r="O215" i="16"/>
  <c r="P215" i="16"/>
  <c r="Q215" i="16"/>
  <c r="R215" i="16"/>
  <c r="S215" i="16"/>
  <c r="BA215" i="16"/>
  <c r="A216" i="16"/>
  <c r="B216" i="16"/>
  <c r="C216" i="16"/>
  <c r="E216" i="16"/>
  <c r="F216" i="16"/>
  <c r="G216" i="16"/>
  <c r="H216" i="16"/>
  <c r="I216" i="16"/>
  <c r="J216" i="16"/>
  <c r="K216" i="16"/>
  <c r="N216" i="16"/>
  <c r="D216" i="16" s="1"/>
  <c r="O216" i="16"/>
  <c r="P216" i="16"/>
  <c r="Q216" i="16"/>
  <c r="R216" i="16"/>
  <c r="S216" i="16"/>
  <c r="BA216" i="16"/>
  <c r="A217" i="16"/>
  <c r="B217" i="16"/>
  <c r="C217" i="16"/>
  <c r="E217" i="16"/>
  <c r="F217" i="16"/>
  <c r="G217" i="16"/>
  <c r="H217" i="16"/>
  <c r="I217" i="16"/>
  <c r="J217" i="16"/>
  <c r="K217" i="16"/>
  <c r="N217" i="16"/>
  <c r="D217" i="16" s="1"/>
  <c r="O217" i="16"/>
  <c r="P217" i="16"/>
  <c r="Q217" i="16"/>
  <c r="R217" i="16"/>
  <c r="S217" i="16"/>
  <c r="BA217" i="16"/>
  <c r="A218" i="16"/>
  <c r="B218" i="16"/>
  <c r="C218" i="16"/>
  <c r="E218" i="16"/>
  <c r="F218" i="16"/>
  <c r="G218" i="16"/>
  <c r="H218" i="16"/>
  <c r="I218" i="16"/>
  <c r="J218" i="16"/>
  <c r="K218" i="16"/>
  <c r="N218" i="16"/>
  <c r="D218" i="16" s="1"/>
  <c r="O218" i="16"/>
  <c r="P218" i="16"/>
  <c r="Q218" i="16"/>
  <c r="R218" i="16"/>
  <c r="S218" i="16"/>
  <c r="BA218" i="16"/>
  <c r="A219" i="16"/>
  <c r="B219" i="16"/>
  <c r="C219" i="16"/>
  <c r="E219" i="16"/>
  <c r="F219" i="16"/>
  <c r="G219" i="16"/>
  <c r="H219" i="16"/>
  <c r="I219" i="16"/>
  <c r="J219" i="16"/>
  <c r="K219" i="16"/>
  <c r="N219" i="16"/>
  <c r="D219" i="16" s="1"/>
  <c r="O219" i="16"/>
  <c r="P219" i="16"/>
  <c r="Q219" i="16"/>
  <c r="R219" i="16"/>
  <c r="S219" i="16"/>
  <c r="BA219" i="16"/>
  <c r="A220" i="16"/>
  <c r="B220" i="16"/>
  <c r="C220" i="16"/>
  <c r="E220" i="16"/>
  <c r="F220" i="16"/>
  <c r="G220" i="16"/>
  <c r="H220" i="16"/>
  <c r="I220" i="16"/>
  <c r="J220" i="16"/>
  <c r="K220" i="16"/>
  <c r="N220" i="16"/>
  <c r="D220" i="16" s="1"/>
  <c r="O220" i="16"/>
  <c r="P220" i="16"/>
  <c r="Q220" i="16"/>
  <c r="R220" i="16"/>
  <c r="S220" i="16"/>
  <c r="BA220" i="16"/>
  <c r="A221" i="16"/>
  <c r="B221" i="16"/>
  <c r="C221" i="16"/>
  <c r="E221" i="16"/>
  <c r="F221" i="16"/>
  <c r="G221" i="16"/>
  <c r="H221" i="16"/>
  <c r="I221" i="16"/>
  <c r="J221" i="16"/>
  <c r="K221" i="16"/>
  <c r="N221" i="16"/>
  <c r="D221" i="16" s="1"/>
  <c r="O221" i="16"/>
  <c r="P221" i="16"/>
  <c r="Q221" i="16"/>
  <c r="R221" i="16"/>
  <c r="S221" i="16"/>
  <c r="BA221" i="16"/>
  <c r="A222" i="16"/>
  <c r="B222" i="16"/>
  <c r="C222" i="16"/>
  <c r="E222" i="16"/>
  <c r="F222" i="16"/>
  <c r="G222" i="16"/>
  <c r="H222" i="16"/>
  <c r="I222" i="16"/>
  <c r="J222" i="16"/>
  <c r="K222" i="16"/>
  <c r="N222" i="16"/>
  <c r="D222" i="16" s="1"/>
  <c r="O222" i="16"/>
  <c r="P222" i="16"/>
  <c r="Q222" i="16"/>
  <c r="R222" i="16"/>
  <c r="S222" i="16"/>
  <c r="BA222" i="16"/>
  <c r="A223" i="16"/>
  <c r="B223" i="16"/>
  <c r="C223" i="16"/>
  <c r="E223" i="16"/>
  <c r="F223" i="16"/>
  <c r="G223" i="16"/>
  <c r="H223" i="16"/>
  <c r="I223" i="16"/>
  <c r="J223" i="16"/>
  <c r="K223" i="16"/>
  <c r="N223" i="16"/>
  <c r="D223" i="16" s="1"/>
  <c r="O223" i="16"/>
  <c r="P223" i="16"/>
  <c r="Q223" i="16"/>
  <c r="R223" i="16"/>
  <c r="S223" i="16"/>
  <c r="BA223" i="16"/>
  <c r="A224" i="16"/>
  <c r="B224" i="16"/>
  <c r="C224" i="16"/>
  <c r="E224" i="16"/>
  <c r="F224" i="16"/>
  <c r="G224" i="16"/>
  <c r="H224" i="16"/>
  <c r="I224" i="16"/>
  <c r="J224" i="16"/>
  <c r="K224" i="16"/>
  <c r="N224" i="16"/>
  <c r="D224" i="16" s="1"/>
  <c r="O224" i="16"/>
  <c r="P224" i="16"/>
  <c r="Q224" i="16"/>
  <c r="R224" i="16"/>
  <c r="S224" i="16"/>
  <c r="BA224" i="16"/>
  <c r="A225" i="16"/>
  <c r="B225" i="16"/>
  <c r="C225" i="16"/>
  <c r="E225" i="16"/>
  <c r="F225" i="16"/>
  <c r="G225" i="16"/>
  <c r="H225" i="16"/>
  <c r="I225" i="16"/>
  <c r="J225" i="16"/>
  <c r="K225" i="16"/>
  <c r="N225" i="16"/>
  <c r="D225" i="16" s="1"/>
  <c r="O225" i="16"/>
  <c r="P225" i="16"/>
  <c r="Q225" i="16"/>
  <c r="R225" i="16"/>
  <c r="S225" i="16"/>
  <c r="BA225" i="16"/>
  <c r="A226" i="16"/>
  <c r="B226" i="16"/>
  <c r="C226" i="16"/>
  <c r="E226" i="16"/>
  <c r="F226" i="16"/>
  <c r="G226" i="16"/>
  <c r="H226" i="16"/>
  <c r="I226" i="16"/>
  <c r="J226" i="16"/>
  <c r="K226" i="16"/>
  <c r="N226" i="16"/>
  <c r="D226" i="16" s="1"/>
  <c r="O226" i="16"/>
  <c r="P226" i="16"/>
  <c r="Q226" i="16"/>
  <c r="R226" i="16"/>
  <c r="S226" i="16"/>
  <c r="BA226" i="16"/>
  <c r="A227" i="16"/>
  <c r="B227" i="16"/>
  <c r="C227" i="16"/>
  <c r="E227" i="16"/>
  <c r="F227" i="16"/>
  <c r="G227" i="16"/>
  <c r="H227" i="16"/>
  <c r="I227" i="16"/>
  <c r="J227" i="16"/>
  <c r="K227" i="16"/>
  <c r="N227" i="16"/>
  <c r="D227" i="16" s="1"/>
  <c r="O227" i="16"/>
  <c r="P227" i="16"/>
  <c r="Q227" i="16"/>
  <c r="R227" i="16"/>
  <c r="S227" i="16"/>
  <c r="BA227" i="16"/>
  <c r="A228" i="16"/>
  <c r="B228" i="16"/>
  <c r="C228" i="16"/>
  <c r="E228" i="16"/>
  <c r="F228" i="16"/>
  <c r="G228" i="16"/>
  <c r="H228" i="16"/>
  <c r="I228" i="16"/>
  <c r="J228" i="16"/>
  <c r="K228" i="16"/>
  <c r="N228" i="16"/>
  <c r="D228" i="16" s="1"/>
  <c r="O228" i="16"/>
  <c r="P228" i="16"/>
  <c r="Q228" i="16"/>
  <c r="R228" i="16"/>
  <c r="S228" i="16"/>
  <c r="BA228" i="16"/>
  <c r="A229" i="16"/>
  <c r="B229" i="16"/>
  <c r="C229" i="16"/>
  <c r="E229" i="16"/>
  <c r="F229" i="16"/>
  <c r="G229" i="16"/>
  <c r="H229" i="16"/>
  <c r="I229" i="16"/>
  <c r="J229" i="16"/>
  <c r="K229" i="16"/>
  <c r="N229" i="16"/>
  <c r="D229" i="16" s="1"/>
  <c r="O229" i="16"/>
  <c r="P229" i="16"/>
  <c r="Q229" i="16"/>
  <c r="R229" i="16"/>
  <c r="S229" i="16"/>
  <c r="BA229" i="16"/>
  <c r="A230" i="16"/>
  <c r="B230" i="16"/>
  <c r="C230" i="16"/>
  <c r="E230" i="16"/>
  <c r="F230" i="16"/>
  <c r="G230" i="16"/>
  <c r="H230" i="16"/>
  <c r="I230" i="16"/>
  <c r="J230" i="16"/>
  <c r="K230" i="16"/>
  <c r="N230" i="16"/>
  <c r="D230" i="16" s="1"/>
  <c r="O230" i="16"/>
  <c r="P230" i="16"/>
  <c r="Q230" i="16"/>
  <c r="R230" i="16"/>
  <c r="S230" i="16"/>
  <c r="BA230" i="16"/>
  <c r="A231" i="16"/>
  <c r="B231" i="16"/>
  <c r="C231" i="16"/>
  <c r="E231" i="16"/>
  <c r="F231" i="16"/>
  <c r="G231" i="16"/>
  <c r="H231" i="16"/>
  <c r="I231" i="16"/>
  <c r="J231" i="16"/>
  <c r="K231" i="16"/>
  <c r="N231" i="16"/>
  <c r="D231" i="16" s="1"/>
  <c r="O231" i="16"/>
  <c r="P231" i="16"/>
  <c r="Q231" i="16"/>
  <c r="R231" i="16"/>
  <c r="S231" i="16"/>
  <c r="BA231" i="16"/>
  <c r="A232" i="16"/>
  <c r="B232" i="16"/>
  <c r="C232" i="16"/>
  <c r="E232" i="16"/>
  <c r="F232" i="16"/>
  <c r="G232" i="16"/>
  <c r="H232" i="16"/>
  <c r="I232" i="16"/>
  <c r="J232" i="16"/>
  <c r="K232" i="16"/>
  <c r="N232" i="16"/>
  <c r="D232" i="16" s="1"/>
  <c r="O232" i="16"/>
  <c r="P232" i="16"/>
  <c r="Q232" i="16"/>
  <c r="R232" i="16"/>
  <c r="S232" i="16"/>
  <c r="BA232" i="16"/>
  <c r="A233" i="16"/>
  <c r="B233" i="16"/>
  <c r="C233" i="16"/>
  <c r="E233" i="16"/>
  <c r="F233" i="16"/>
  <c r="G233" i="16"/>
  <c r="H233" i="16"/>
  <c r="I233" i="16"/>
  <c r="J233" i="16"/>
  <c r="K233" i="16"/>
  <c r="N233" i="16"/>
  <c r="D233" i="16" s="1"/>
  <c r="O233" i="16"/>
  <c r="P233" i="16"/>
  <c r="Q233" i="16"/>
  <c r="R233" i="16"/>
  <c r="S233" i="16"/>
  <c r="BA233" i="16"/>
  <c r="A234" i="16"/>
  <c r="B234" i="16"/>
  <c r="C234" i="16"/>
  <c r="E234" i="16"/>
  <c r="F234" i="16"/>
  <c r="G234" i="16"/>
  <c r="H234" i="16"/>
  <c r="I234" i="16"/>
  <c r="J234" i="16"/>
  <c r="K234" i="16"/>
  <c r="N234" i="16"/>
  <c r="D234" i="16" s="1"/>
  <c r="O234" i="16"/>
  <c r="P234" i="16"/>
  <c r="Q234" i="16"/>
  <c r="R234" i="16"/>
  <c r="S234" i="16"/>
  <c r="BA234" i="16"/>
  <c r="A235" i="16"/>
  <c r="B235" i="16"/>
  <c r="C235" i="16"/>
  <c r="E235" i="16"/>
  <c r="F235" i="16"/>
  <c r="G235" i="16"/>
  <c r="H235" i="16"/>
  <c r="I235" i="16"/>
  <c r="J235" i="16"/>
  <c r="K235" i="16"/>
  <c r="N235" i="16"/>
  <c r="D235" i="16" s="1"/>
  <c r="O235" i="16"/>
  <c r="P235" i="16"/>
  <c r="Q235" i="16"/>
  <c r="R235" i="16"/>
  <c r="S235" i="16"/>
  <c r="BA235" i="16"/>
  <c r="A236" i="16"/>
  <c r="B236" i="16"/>
  <c r="C236" i="16"/>
  <c r="E236" i="16"/>
  <c r="F236" i="16"/>
  <c r="G236" i="16"/>
  <c r="H236" i="16"/>
  <c r="I236" i="16"/>
  <c r="J236" i="16"/>
  <c r="K236" i="16"/>
  <c r="N236" i="16"/>
  <c r="D236" i="16" s="1"/>
  <c r="O236" i="16"/>
  <c r="P236" i="16"/>
  <c r="Q236" i="16"/>
  <c r="R236" i="16"/>
  <c r="S236" i="16"/>
  <c r="BA236" i="16"/>
  <c r="A237" i="16"/>
  <c r="B237" i="16"/>
  <c r="C237" i="16"/>
  <c r="E237" i="16"/>
  <c r="F237" i="16"/>
  <c r="G237" i="16"/>
  <c r="H237" i="16"/>
  <c r="I237" i="16"/>
  <c r="J237" i="16"/>
  <c r="K237" i="16"/>
  <c r="N237" i="16"/>
  <c r="D237" i="16" s="1"/>
  <c r="O237" i="16"/>
  <c r="P237" i="16"/>
  <c r="Q237" i="16"/>
  <c r="R237" i="16"/>
  <c r="S237" i="16"/>
  <c r="BA237" i="16"/>
  <c r="A238" i="16"/>
  <c r="B238" i="16"/>
  <c r="C238" i="16"/>
  <c r="E238" i="16"/>
  <c r="F238" i="16"/>
  <c r="G238" i="16"/>
  <c r="H238" i="16"/>
  <c r="I238" i="16"/>
  <c r="J238" i="16"/>
  <c r="K238" i="16"/>
  <c r="N238" i="16"/>
  <c r="D238" i="16" s="1"/>
  <c r="O238" i="16"/>
  <c r="P238" i="16"/>
  <c r="Q238" i="16"/>
  <c r="R238" i="16"/>
  <c r="S238" i="16"/>
  <c r="BA238" i="16"/>
  <c r="A239" i="16"/>
  <c r="B239" i="16"/>
  <c r="C239" i="16"/>
  <c r="E239" i="16"/>
  <c r="F239" i="16"/>
  <c r="G239" i="16"/>
  <c r="H239" i="16"/>
  <c r="I239" i="16"/>
  <c r="J239" i="16"/>
  <c r="K239" i="16"/>
  <c r="N239" i="16"/>
  <c r="D239" i="16" s="1"/>
  <c r="O239" i="16"/>
  <c r="P239" i="16"/>
  <c r="Q239" i="16"/>
  <c r="R239" i="16"/>
  <c r="S239" i="16"/>
  <c r="BA239" i="16"/>
  <c r="A240" i="16"/>
  <c r="B240" i="16"/>
  <c r="C240" i="16"/>
  <c r="E240" i="16"/>
  <c r="F240" i="16"/>
  <c r="G240" i="16"/>
  <c r="H240" i="16"/>
  <c r="I240" i="16"/>
  <c r="J240" i="16"/>
  <c r="K240" i="16"/>
  <c r="N240" i="16"/>
  <c r="D240" i="16" s="1"/>
  <c r="O240" i="16"/>
  <c r="P240" i="16"/>
  <c r="Q240" i="16"/>
  <c r="R240" i="16"/>
  <c r="S240" i="16"/>
  <c r="BA240" i="16"/>
  <c r="A241" i="16"/>
  <c r="B241" i="16"/>
  <c r="C241" i="16"/>
  <c r="E241" i="16"/>
  <c r="F241" i="16"/>
  <c r="G241" i="16"/>
  <c r="H241" i="16"/>
  <c r="I241" i="16"/>
  <c r="J241" i="16"/>
  <c r="K241" i="16"/>
  <c r="N241" i="16"/>
  <c r="D241" i="16" s="1"/>
  <c r="O241" i="16"/>
  <c r="P241" i="16"/>
  <c r="Q241" i="16"/>
  <c r="R241" i="16"/>
  <c r="S241" i="16"/>
  <c r="BA241" i="16"/>
  <c r="A242" i="16"/>
  <c r="B242" i="16"/>
  <c r="C242" i="16"/>
  <c r="E242" i="16"/>
  <c r="F242" i="16"/>
  <c r="G242" i="16"/>
  <c r="H242" i="16"/>
  <c r="I242" i="16"/>
  <c r="J242" i="16"/>
  <c r="K242" i="16"/>
  <c r="N242" i="16"/>
  <c r="D242" i="16" s="1"/>
  <c r="O242" i="16"/>
  <c r="P242" i="16"/>
  <c r="Q242" i="16"/>
  <c r="R242" i="16"/>
  <c r="S242" i="16"/>
  <c r="BA242" i="16"/>
  <c r="A243" i="16"/>
  <c r="B243" i="16"/>
  <c r="C243" i="16"/>
  <c r="E243" i="16"/>
  <c r="F243" i="16"/>
  <c r="G243" i="16"/>
  <c r="H243" i="16"/>
  <c r="I243" i="16"/>
  <c r="J243" i="16"/>
  <c r="K243" i="16"/>
  <c r="N243" i="16"/>
  <c r="D243" i="16" s="1"/>
  <c r="O243" i="16"/>
  <c r="P243" i="16"/>
  <c r="Q243" i="16"/>
  <c r="R243" i="16"/>
  <c r="S243" i="16"/>
  <c r="BA243" i="16"/>
  <c r="A244" i="16"/>
  <c r="B244" i="16"/>
  <c r="C244" i="16"/>
  <c r="E244" i="16"/>
  <c r="F244" i="16"/>
  <c r="G244" i="16"/>
  <c r="H244" i="16"/>
  <c r="I244" i="16"/>
  <c r="J244" i="16"/>
  <c r="K244" i="16"/>
  <c r="N244" i="16"/>
  <c r="D244" i="16" s="1"/>
  <c r="O244" i="16"/>
  <c r="P244" i="16"/>
  <c r="Q244" i="16"/>
  <c r="R244" i="16"/>
  <c r="S244" i="16"/>
  <c r="BA244" i="16"/>
  <c r="A245" i="16"/>
  <c r="B245" i="16"/>
  <c r="C245" i="16"/>
  <c r="E245" i="16"/>
  <c r="F245" i="16"/>
  <c r="G245" i="16"/>
  <c r="H245" i="16"/>
  <c r="I245" i="16"/>
  <c r="J245" i="16"/>
  <c r="K245" i="16"/>
  <c r="N245" i="16"/>
  <c r="D245" i="16" s="1"/>
  <c r="O245" i="16"/>
  <c r="P245" i="16"/>
  <c r="Q245" i="16"/>
  <c r="R245" i="16"/>
  <c r="S245" i="16"/>
  <c r="BA245" i="16"/>
  <c r="A246" i="16"/>
  <c r="B246" i="16"/>
  <c r="C246" i="16"/>
  <c r="E246" i="16"/>
  <c r="F246" i="16"/>
  <c r="G246" i="16"/>
  <c r="H246" i="16"/>
  <c r="I246" i="16"/>
  <c r="J246" i="16"/>
  <c r="K246" i="16"/>
  <c r="N246" i="16"/>
  <c r="D246" i="16" s="1"/>
  <c r="O246" i="16"/>
  <c r="P246" i="16"/>
  <c r="Q246" i="16"/>
  <c r="R246" i="16"/>
  <c r="S246" i="16"/>
  <c r="BA246" i="16"/>
  <c r="A247" i="16"/>
  <c r="B247" i="16"/>
  <c r="C247" i="16"/>
  <c r="E247" i="16"/>
  <c r="F247" i="16"/>
  <c r="G247" i="16"/>
  <c r="H247" i="16"/>
  <c r="I247" i="16"/>
  <c r="J247" i="16"/>
  <c r="K247" i="16"/>
  <c r="N247" i="16"/>
  <c r="D247" i="16" s="1"/>
  <c r="O247" i="16"/>
  <c r="P247" i="16"/>
  <c r="Q247" i="16"/>
  <c r="R247" i="16"/>
  <c r="S247" i="16"/>
  <c r="BA247" i="16"/>
  <c r="A248" i="16"/>
  <c r="B248" i="16"/>
  <c r="C248" i="16"/>
  <c r="E248" i="16"/>
  <c r="F248" i="16"/>
  <c r="G248" i="16"/>
  <c r="H248" i="16"/>
  <c r="I248" i="16"/>
  <c r="J248" i="16"/>
  <c r="K248" i="16"/>
  <c r="N248" i="16"/>
  <c r="D248" i="16" s="1"/>
  <c r="O248" i="16"/>
  <c r="P248" i="16"/>
  <c r="Q248" i="16"/>
  <c r="R248" i="16"/>
  <c r="S248" i="16"/>
  <c r="BA248" i="16"/>
  <c r="A249" i="16"/>
  <c r="B249" i="16"/>
  <c r="C249" i="16"/>
  <c r="E249" i="16"/>
  <c r="F249" i="16"/>
  <c r="G249" i="16"/>
  <c r="H249" i="16"/>
  <c r="I249" i="16"/>
  <c r="J249" i="16"/>
  <c r="K249" i="16"/>
  <c r="N249" i="16"/>
  <c r="D249" i="16" s="1"/>
  <c r="O249" i="16"/>
  <c r="P249" i="16"/>
  <c r="Q249" i="16"/>
  <c r="R249" i="16"/>
  <c r="S249" i="16"/>
  <c r="BA249" i="16"/>
  <c r="A250" i="16"/>
  <c r="B250" i="16"/>
  <c r="C250" i="16"/>
  <c r="E250" i="16"/>
  <c r="F250" i="16"/>
  <c r="G250" i="16"/>
  <c r="H250" i="16"/>
  <c r="I250" i="16"/>
  <c r="J250" i="16"/>
  <c r="K250" i="16"/>
  <c r="N250" i="16"/>
  <c r="D250" i="16" s="1"/>
  <c r="O250" i="16"/>
  <c r="P250" i="16"/>
  <c r="Q250" i="16"/>
  <c r="R250" i="16"/>
  <c r="S250" i="16"/>
  <c r="BA250" i="16"/>
  <c r="A251" i="16"/>
  <c r="B251" i="16"/>
  <c r="C251" i="16"/>
  <c r="E251" i="16"/>
  <c r="F251" i="16"/>
  <c r="G251" i="16"/>
  <c r="H251" i="16"/>
  <c r="I251" i="16"/>
  <c r="J251" i="16"/>
  <c r="K251" i="16"/>
  <c r="N251" i="16"/>
  <c r="D251" i="16" s="1"/>
  <c r="O251" i="16"/>
  <c r="P251" i="16"/>
  <c r="Q251" i="16"/>
  <c r="R251" i="16"/>
  <c r="S251" i="16"/>
  <c r="BA251" i="16"/>
  <c r="A252" i="16"/>
  <c r="B252" i="16"/>
  <c r="C252" i="16"/>
  <c r="E252" i="16"/>
  <c r="F252" i="16"/>
  <c r="G252" i="16"/>
  <c r="H252" i="16"/>
  <c r="I252" i="16"/>
  <c r="J252" i="16"/>
  <c r="K252" i="16"/>
  <c r="N252" i="16"/>
  <c r="D252" i="16" s="1"/>
  <c r="O252" i="16"/>
  <c r="P252" i="16"/>
  <c r="Q252" i="16"/>
  <c r="R252" i="16"/>
  <c r="S252" i="16"/>
  <c r="BA252" i="16"/>
  <c r="A253" i="16"/>
  <c r="B253" i="16"/>
  <c r="C253" i="16"/>
  <c r="E253" i="16"/>
  <c r="F253" i="16"/>
  <c r="G253" i="16"/>
  <c r="H253" i="16"/>
  <c r="I253" i="16"/>
  <c r="J253" i="16"/>
  <c r="K253" i="16"/>
  <c r="N253" i="16"/>
  <c r="D253" i="16" s="1"/>
  <c r="O253" i="16"/>
  <c r="P253" i="16"/>
  <c r="Q253" i="16"/>
  <c r="R253" i="16"/>
  <c r="S253" i="16"/>
  <c r="BA253" i="16"/>
  <c r="A254" i="16"/>
  <c r="B254" i="16"/>
  <c r="C254" i="16"/>
  <c r="E254" i="16"/>
  <c r="F254" i="16"/>
  <c r="G254" i="16"/>
  <c r="H254" i="16"/>
  <c r="I254" i="16"/>
  <c r="J254" i="16"/>
  <c r="K254" i="16"/>
  <c r="N254" i="16"/>
  <c r="D254" i="16" s="1"/>
  <c r="O254" i="16"/>
  <c r="P254" i="16"/>
  <c r="Q254" i="16"/>
  <c r="R254" i="16"/>
  <c r="S254" i="16"/>
  <c r="BA254" i="16"/>
  <c r="A255" i="16"/>
  <c r="B255" i="16"/>
  <c r="C255" i="16"/>
  <c r="E255" i="16"/>
  <c r="F255" i="16"/>
  <c r="G255" i="16"/>
  <c r="H255" i="16"/>
  <c r="I255" i="16"/>
  <c r="J255" i="16"/>
  <c r="K255" i="16"/>
  <c r="N255" i="16"/>
  <c r="D255" i="16" s="1"/>
  <c r="O255" i="16"/>
  <c r="P255" i="16"/>
  <c r="Q255" i="16"/>
  <c r="R255" i="16"/>
  <c r="S255" i="16"/>
  <c r="BA255" i="16"/>
  <c r="A256" i="16"/>
  <c r="B256" i="16"/>
  <c r="C256" i="16"/>
  <c r="E256" i="16"/>
  <c r="F256" i="16"/>
  <c r="G256" i="16"/>
  <c r="H256" i="16"/>
  <c r="I256" i="16"/>
  <c r="J256" i="16"/>
  <c r="K256" i="16"/>
  <c r="N256" i="16"/>
  <c r="D256" i="16" s="1"/>
  <c r="O256" i="16"/>
  <c r="P256" i="16"/>
  <c r="Q256" i="16"/>
  <c r="R256" i="16"/>
  <c r="S256" i="16"/>
  <c r="BA256" i="16"/>
  <c r="A257" i="16"/>
  <c r="B257" i="16"/>
  <c r="C257" i="16"/>
  <c r="E257" i="16"/>
  <c r="F257" i="16"/>
  <c r="G257" i="16"/>
  <c r="H257" i="16"/>
  <c r="I257" i="16"/>
  <c r="J257" i="16"/>
  <c r="K257" i="16"/>
  <c r="N257" i="16"/>
  <c r="D257" i="16" s="1"/>
  <c r="O257" i="16"/>
  <c r="P257" i="16"/>
  <c r="Q257" i="16"/>
  <c r="R257" i="16"/>
  <c r="S257" i="16"/>
  <c r="BA257" i="16"/>
  <c r="A258" i="16"/>
  <c r="B258" i="16"/>
  <c r="C258" i="16"/>
  <c r="E258" i="16"/>
  <c r="F258" i="16"/>
  <c r="G258" i="16"/>
  <c r="H258" i="16"/>
  <c r="I258" i="16"/>
  <c r="J258" i="16"/>
  <c r="K258" i="16"/>
  <c r="N258" i="16"/>
  <c r="D258" i="16" s="1"/>
  <c r="O258" i="16"/>
  <c r="P258" i="16"/>
  <c r="Q258" i="16"/>
  <c r="R258" i="16"/>
  <c r="S258" i="16"/>
  <c r="AZ258" i="16"/>
  <c r="BA258" i="16"/>
  <c r="A259" i="16"/>
  <c r="B259" i="16"/>
  <c r="C259" i="16"/>
  <c r="E259" i="16"/>
  <c r="F259" i="16"/>
  <c r="G259" i="16"/>
  <c r="H259" i="16"/>
  <c r="I259" i="16"/>
  <c r="J259" i="16"/>
  <c r="K259" i="16"/>
  <c r="N259" i="16"/>
  <c r="D259" i="16" s="1"/>
  <c r="O259" i="16"/>
  <c r="P259" i="16"/>
  <c r="Q259" i="16"/>
  <c r="R259" i="16"/>
  <c r="S259" i="16"/>
  <c r="BA259" i="16"/>
  <c r="A260" i="16"/>
  <c r="B260" i="16"/>
  <c r="C260" i="16"/>
  <c r="E260" i="16"/>
  <c r="F260" i="16"/>
  <c r="G260" i="16"/>
  <c r="H260" i="16"/>
  <c r="I260" i="16"/>
  <c r="J260" i="16"/>
  <c r="K260" i="16"/>
  <c r="N260" i="16"/>
  <c r="D260" i="16" s="1"/>
  <c r="O260" i="16"/>
  <c r="P260" i="16"/>
  <c r="Q260" i="16"/>
  <c r="R260" i="16"/>
  <c r="S260" i="16"/>
  <c r="AZ260" i="16"/>
  <c r="BA260" i="16"/>
  <c r="A261" i="16"/>
  <c r="B261" i="16"/>
  <c r="C261" i="16"/>
  <c r="E261" i="16"/>
  <c r="F261" i="16"/>
  <c r="G261" i="16"/>
  <c r="H261" i="16"/>
  <c r="I261" i="16"/>
  <c r="J261" i="16"/>
  <c r="K261" i="16"/>
  <c r="N261" i="16"/>
  <c r="D261" i="16" s="1"/>
  <c r="O261" i="16"/>
  <c r="P261" i="16"/>
  <c r="Q261" i="16"/>
  <c r="R261" i="16"/>
  <c r="S261" i="16"/>
  <c r="BA261" i="16"/>
  <c r="A262" i="16"/>
  <c r="B262" i="16"/>
  <c r="C262" i="16"/>
  <c r="E262" i="16"/>
  <c r="F262" i="16"/>
  <c r="G262" i="16"/>
  <c r="H262" i="16"/>
  <c r="I262" i="16"/>
  <c r="J262" i="16"/>
  <c r="K262" i="16"/>
  <c r="N262" i="16"/>
  <c r="D262" i="16" s="1"/>
  <c r="O262" i="16"/>
  <c r="P262" i="16"/>
  <c r="Q262" i="16"/>
  <c r="R262" i="16"/>
  <c r="S262" i="16"/>
  <c r="AZ262" i="16"/>
  <c r="BA262" i="16"/>
  <c r="A263" i="16"/>
  <c r="B263" i="16"/>
  <c r="C263" i="16"/>
  <c r="E263" i="16"/>
  <c r="F263" i="16"/>
  <c r="G263" i="16"/>
  <c r="H263" i="16"/>
  <c r="I263" i="16"/>
  <c r="J263" i="16"/>
  <c r="K263" i="16"/>
  <c r="N263" i="16"/>
  <c r="D263" i="16" s="1"/>
  <c r="O263" i="16"/>
  <c r="P263" i="16"/>
  <c r="Q263" i="16"/>
  <c r="R263" i="16"/>
  <c r="S263" i="16"/>
  <c r="AZ263" i="16"/>
  <c r="BA263" i="16"/>
  <c r="A264" i="16"/>
  <c r="B264" i="16"/>
  <c r="C264" i="16"/>
  <c r="E264" i="16"/>
  <c r="F264" i="16"/>
  <c r="G264" i="16"/>
  <c r="H264" i="16"/>
  <c r="I264" i="16"/>
  <c r="J264" i="16"/>
  <c r="K264" i="16"/>
  <c r="N264" i="16"/>
  <c r="D264" i="16" s="1"/>
  <c r="O264" i="16"/>
  <c r="P264" i="16"/>
  <c r="Q264" i="16"/>
  <c r="R264" i="16"/>
  <c r="S264" i="16"/>
  <c r="BA264" i="16"/>
  <c r="A265" i="16"/>
  <c r="B265" i="16"/>
  <c r="C265" i="16"/>
  <c r="E265" i="16"/>
  <c r="F265" i="16"/>
  <c r="G265" i="16"/>
  <c r="H265" i="16"/>
  <c r="I265" i="16"/>
  <c r="J265" i="16"/>
  <c r="K265" i="16"/>
  <c r="N265" i="16"/>
  <c r="D265" i="16" s="1"/>
  <c r="O265" i="16"/>
  <c r="P265" i="16"/>
  <c r="Q265" i="16"/>
  <c r="R265" i="16"/>
  <c r="S265" i="16"/>
  <c r="AZ265" i="16"/>
  <c r="BA265" i="16"/>
  <c r="A266" i="16"/>
  <c r="B266" i="16"/>
  <c r="C266" i="16"/>
  <c r="E266" i="16"/>
  <c r="F266" i="16"/>
  <c r="G266" i="16"/>
  <c r="H266" i="16"/>
  <c r="I266" i="16"/>
  <c r="J266" i="16"/>
  <c r="K266" i="16"/>
  <c r="N266" i="16"/>
  <c r="D266" i="16" s="1"/>
  <c r="O266" i="16"/>
  <c r="P266" i="16"/>
  <c r="Q266" i="16"/>
  <c r="R266" i="16"/>
  <c r="S266" i="16"/>
  <c r="BA266" i="16"/>
  <c r="A267" i="16"/>
  <c r="B267" i="16"/>
  <c r="C267" i="16"/>
  <c r="E267" i="16"/>
  <c r="F267" i="16"/>
  <c r="G267" i="16"/>
  <c r="H267" i="16"/>
  <c r="I267" i="16"/>
  <c r="J267" i="16"/>
  <c r="K267" i="16"/>
  <c r="N267" i="16"/>
  <c r="D267" i="16" s="1"/>
  <c r="O267" i="16"/>
  <c r="P267" i="16"/>
  <c r="Q267" i="16"/>
  <c r="R267" i="16"/>
  <c r="S267" i="16"/>
  <c r="BA267" i="16"/>
  <c r="A268" i="16"/>
  <c r="B268" i="16"/>
  <c r="C268" i="16"/>
  <c r="E268" i="16"/>
  <c r="F268" i="16"/>
  <c r="G268" i="16"/>
  <c r="H268" i="16"/>
  <c r="I268" i="16"/>
  <c r="J268" i="16"/>
  <c r="K268" i="16"/>
  <c r="N268" i="16"/>
  <c r="D268" i="16" s="1"/>
  <c r="O268" i="16"/>
  <c r="P268" i="16"/>
  <c r="Q268" i="16"/>
  <c r="R268" i="16"/>
  <c r="S268" i="16"/>
  <c r="AZ268" i="16"/>
  <c r="BA268" i="16"/>
  <c r="A269" i="16"/>
  <c r="B269" i="16"/>
  <c r="C269" i="16"/>
  <c r="E269" i="16"/>
  <c r="F269" i="16"/>
  <c r="G269" i="16"/>
  <c r="H269" i="16"/>
  <c r="I269" i="16"/>
  <c r="J269" i="16"/>
  <c r="K269" i="16"/>
  <c r="N269" i="16"/>
  <c r="D269" i="16" s="1"/>
  <c r="O269" i="16"/>
  <c r="P269" i="16"/>
  <c r="Q269" i="16"/>
  <c r="R269" i="16"/>
  <c r="S269" i="16"/>
  <c r="BA269" i="16"/>
  <c r="A270" i="16"/>
  <c r="B270" i="16"/>
  <c r="C270" i="16"/>
  <c r="E270" i="16"/>
  <c r="F270" i="16"/>
  <c r="G270" i="16"/>
  <c r="H270" i="16"/>
  <c r="I270" i="16"/>
  <c r="J270" i="16"/>
  <c r="K270" i="16"/>
  <c r="N270" i="16"/>
  <c r="D270" i="16" s="1"/>
  <c r="O270" i="16"/>
  <c r="P270" i="16"/>
  <c r="Q270" i="16"/>
  <c r="R270" i="16"/>
  <c r="S270" i="16"/>
  <c r="BA270" i="16"/>
  <c r="A271" i="16"/>
  <c r="B271" i="16"/>
  <c r="C271" i="16"/>
  <c r="E271" i="16"/>
  <c r="F271" i="16"/>
  <c r="G271" i="16"/>
  <c r="H271" i="16"/>
  <c r="I271" i="16"/>
  <c r="J271" i="16"/>
  <c r="K271" i="16"/>
  <c r="N271" i="16"/>
  <c r="D271" i="16" s="1"/>
  <c r="O271" i="16"/>
  <c r="P271" i="16"/>
  <c r="Q271" i="16"/>
  <c r="R271" i="16"/>
  <c r="S271" i="16"/>
  <c r="AZ271" i="16"/>
  <c r="BA271" i="16"/>
  <c r="A272" i="16"/>
  <c r="B272" i="16"/>
  <c r="C272" i="16"/>
  <c r="E272" i="16"/>
  <c r="F272" i="16"/>
  <c r="G272" i="16"/>
  <c r="H272" i="16"/>
  <c r="I272" i="16"/>
  <c r="J272" i="16"/>
  <c r="K272" i="16"/>
  <c r="N272" i="16"/>
  <c r="D272" i="16" s="1"/>
  <c r="O272" i="16"/>
  <c r="P272" i="16"/>
  <c r="Q272" i="16"/>
  <c r="R272" i="16"/>
  <c r="S272" i="16"/>
  <c r="BA272" i="16"/>
  <c r="A273" i="16"/>
  <c r="B273" i="16"/>
  <c r="C273" i="16"/>
  <c r="E273" i="16"/>
  <c r="F273" i="16"/>
  <c r="G273" i="16"/>
  <c r="H273" i="16"/>
  <c r="I273" i="16"/>
  <c r="J273" i="16"/>
  <c r="K273" i="16"/>
  <c r="N273" i="16"/>
  <c r="D273" i="16" s="1"/>
  <c r="O273" i="16"/>
  <c r="P273" i="16"/>
  <c r="Q273" i="16"/>
  <c r="R273" i="16"/>
  <c r="S273" i="16"/>
  <c r="BA273" i="16"/>
  <c r="A274" i="16"/>
  <c r="B274" i="16"/>
  <c r="C274" i="16"/>
  <c r="E274" i="16"/>
  <c r="F274" i="16"/>
  <c r="G274" i="16"/>
  <c r="H274" i="16"/>
  <c r="I274" i="16"/>
  <c r="J274" i="16"/>
  <c r="K274" i="16"/>
  <c r="N274" i="16"/>
  <c r="D274" i="16" s="1"/>
  <c r="O274" i="16"/>
  <c r="P274" i="16"/>
  <c r="Q274" i="16"/>
  <c r="R274" i="16"/>
  <c r="S274" i="16"/>
  <c r="BA274" i="16"/>
  <c r="A275" i="16"/>
  <c r="B275" i="16"/>
  <c r="C275" i="16"/>
  <c r="E275" i="16"/>
  <c r="F275" i="16"/>
  <c r="G275" i="16"/>
  <c r="H275" i="16"/>
  <c r="I275" i="16"/>
  <c r="J275" i="16"/>
  <c r="K275" i="16"/>
  <c r="N275" i="16"/>
  <c r="D275" i="16" s="1"/>
  <c r="O275" i="16"/>
  <c r="P275" i="16"/>
  <c r="Q275" i="16"/>
  <c r="R275" i="16"/>
  <c r="S275" i="16"/>
  <c r="AZ275" i="16"/>
  <c r="BA275" i="16"/>
  <c r="A276" i="16"/>
  <c r="B276" i="16"/>
  <c r="C276" i="16"/>
  <c r="E276" i="16"/>
  <c r="F276" i="16"/>
  <c r="G276" i="16"/>
  <c r="H276" i="16"/>
  <c r="I276" i="16"/>
  <c r="J276" i="16"/>
  <c r="K276" i="16"/>
  <c r="N276" i="16"/>
  <c r="D276" i="16" s="1"/>
  <c r="O276" i="16"/>
  <c r="P276" i="16"/>
  <c r="Q276" i="16"/>
  <c r="R276" i="16"/>
  <c r="S276" i="16"/>
  <c r="BA276" i="16"/>
  <c r="A277" i="16"/>
  <c r="B277" i="16"/>
  <c r="C277" i="16"/>
  <c r="E277" i="16"/>
  <c r="F277" i="16"/>
  <c r="G277" i="16"/>
  <c r="H277" i="16"/>
  <c r="I277" i="16"/>
  <c r="J277" i="16"/>
  <c r="K277" i="16"/>
  <c r="N277" i="16"/>
  <c r="D277" i="16" s="1"/>
  <c r="O277" i="16"/>
  <c r="P277" i="16"/>
  <c r="Q277" i="16"/>
  <c r="R277" i="16"/>
  <c r="S277" i="16"/>
  <c r="BA277" i="16"/>
  <c r="A278" i="16"/>
  <c r="B278" i="16"/>
  <c r="C278" i="16"/>
  <c r="E278" i="16"/>
  <c r="F278" i="16"/>
  <c r="G278" i="16"/>
  <c r="H278" i="16"/>
  <c r="I278" i="16"/>
  <c r="J278" i="16"/>
  <c r="K278" i="16"/>
  <c r="N278" i="16"/>
  <c r="D278" i="16" s="1"/>
  <c r="O278" i="16"/>
  <c r="P278" i="16"/>
  <c r="Q278" i="16"/>
  <c r="R278" i="16"/>
  <c r="S278" i="16"/>
  <c r="BA278" i="16"/>
  <c r="A279" i="16"/>
  <c r="B279" i="16"/>
  <c r="C279" i="16"/>
  <c r="E279" i="16"/>
  <c r="F279" i="16"/>
  <c r="G279" i="16"/>
  <c r="H279" i="16"/>
  <c r="I279" i="16"/>
  <c r="J279" i="16"/>
  <c r="K279" i="16"/>
  <c r="N279" i="16"/>
  <c r="D279" i="16" s="1"/>
  <c r="O279" i="16"/>
  <c r="P279" i="16"/>
  <c r="Q279" i="16"/>
  <c r="R279" i="16"/>
  <c r="S279" i="16"/>
  <c r="BA279" i="16"/>
  <c r="A280" i="16"/>
  <c r="B280" i="16"/>
  <c r="C280" i="16"/>
  <c r="E280" i="16"/>
  <c r="F280" i="16"/>
  <c r="G280" i="16"/>
  <c r="H280" i="16"/>
  <c r="I280" i="16"/>
  <c r="J280" i="16"/>
  <c r="K280" i="16"/>
  <c r="N280" i="16"/>
  <c r="D280" i="16" s="1"/>
  <c r="O280" i="16"/>
  <c r="P280" i="16"/>
  <c r="Q280" i="16"/>
  <c r="R280" i="16"/>
  <c r="S280" i="16"/>
  <c r="AZ280" i="16"/>
  <c r="BA280" i="16"/>
  <c r="A281" i="16"/>
  <c r="B281" i="16"/>
  <c r="C281" i="16"/>
  <c r="E281" i="16"/>
  <c r="F281" i="16"/>
  <c r="G281" i="16"/>
  <c r="H281" i="16"/>
  <c r="I281" i="16"/>
  <c r="J281" i="16"/>
  <c r="K281" i="16"/>
  <c r="N281" i="16"/>
  <c r="D281" i="16" s="1"/>
  <c r="O281" i="16"/>
  <c r="P281" i="16"/>
  <c r="Q281" i="16"/>
  <c r="R281" i="16"/>
  <c r="S281" i="16"/>
  <c r="BA281" i="16"/>
  <c r="A282" i="16"/>
  <c r="B282" i="16"/>
  <c r="C282" i="16"/>
  <c r="E282" i="16"/>
  <c r="F282" i="16"/>
  <c r="G282" i="16"/>
  <c r="H282" i="16"/>
  <c r="I282" i="16"/>
  <c r="J282" i="16"/>
  <c r="K282" i="16"/>
  <c r="N282" i="16"/>
  <c r="D282" i="16" s="1"/>
  <c r="O282" i="16"/>
  <c r="P282" i="16"/>
  <c r="Q282" i="16"/>
  <c r="R282" i="16"/>
  <c r="S282" i="16"/>
  <c r="BA282" i="16"/>
  <c r="A283" i="16"/>
  <c r="B283" i="16"/>
  <c r="C283" i="16"/>
  <c r="E283" i="16"/>
  <c r="F283" i="16"/>
  <c r="G283" i="16"/>
  <c r="H283" i="16"/>
  <c r="I283" i="16"/>
  <c r="J283" i="16"/>
  <c r="K283" i="16"/>
  <c r="N283" i="16"/>
  <c r="D283" i="16" s="1"/>
  <c r="O283" i="16"/>
  <c r="P283" i="16"/>
  <c r="Q283" i="16"/>
  <c r="R283" i="16"/>
  <c r="S283" i="16"/>
  <c r="BA283" i="16"/>
  <c r="A284" i="16"/>
  <c r="B284" i="16"/>
  <c r="C284" i="16"/>
  <c r="E284" i="16"/>
  <c r="F284" i="16"/>
  <c r="G284" i="16"/>
  <c r="H284" i="16"/>
  <c r="I284" i="16"/>
  <c r="J284" i="16"/>
  <c r="K284" i="16"/>
  <c r="N284" i="16"/>
  <c r="D284" i="16" s="1"/>
  <c r="O284" i="16"/>
  <c r="P284" i="16"/>
  <c r="Q284" i="16"/>
  <c r="R284" i="16"/>
  <c r="S284" i="16"/>
  <c r="BA284" i="16"/>
  <c r="A285" i="16"/>
  <c r="B285" i="16"/>
  <c r="C285" i="16"/>
  <c r="E285" i="16"/>
  <c r="F285" i="16"/>
  <c r="G285" i="16"/>
  <c r="H285" i="16"/>
  <c r="I285" i="16"/>
  <c r="J285" i="16"/>
  <c r="K285" i="16"/>
  <c r="N285" i="16"/>
  <c r="D285" i="16" s="1"/>
  <c r="O285" i="16"/>
  <c r="P285" i="16"/>
  <c r="Q285" i="16"/>
  <c r="R285" i="16"/>
  <c r="S285" i="16"/>
  <c r="BA285" i="16"/>
  <c r="A286" i="16"/>
  <c r="B286" i="16"/>
  <c r="C286" i="16"/>
  <c r="E286" i="16"/>
  <c r="F286" i="16"/>
  <c r="G286" i="16"/>
  <c r="H286" i="16"/>
  <c r="I286" i="16"/>
  <c r="J286" i="16"/>
  <c r="K286" i="16"/>
  <c r="N286" i="16"/>
  <c r="D286" i="16" s="1"/>
  <c r="O286" i="16"/>
  <c r="P286" i="16"/>
  <c r="Q286" i="16"/>
  <c r="R286" i="16"/>
  <c r="S286" i="16"/>
  <c r="AZ286" i="16"/>
  <c r="BA286" i="16"/>
  <c r="A287" i="16"/>
  <c r="B287" i="16"/>
  <c r="C287" i="16"/>
  <c r="E287" i="16"/>
  <c r="F287" i="16"/>
  <c r="G287" i="16"/>
  <c r="H287" i="16"/>
  <c r="I287" i="16"/>
  <c r="J287" i="16"/>
  <c r="K287" i="16"/>
  <c r="N287" i="16"/>
  <c r="D287" i="16" s="1"/>
  <c r="O287" i="16"/>
  <c r="P287" i="16"/>
  <c r="Q287" i="16"/>
  <c r="R287" i="16"/>
  <c r="S287" i="16"/>
  <c r="BA287" i="16"/>
  <c r="A288" i="16"/>
  <c r="B288" i="16"/>
  <c r="C288" i="16"/>
  <c r="E288" i="16"/>
  <c r="F288" i="16"/>
  <c r="G288" i="16"/>
  <c r="H288" i="16"/>
  <c r="I288" i="16"/>
  <c r="J288" i="16"/>
  <c r="K288" i="16"/>
  <c r="N288" i="16"/>
  <c r="D288" i="16" s="1"/>
  <c r="O288" i="16"/>
  <c r="P288" i="16"/>
  <c r="Q288" i="16"/>
  <c r="R288" i="16"/>
  <c r="S288" i="16"/>
  <c r="BA288" i="16"/>
  <c r="A289" i="16"/>
  <c r="B289" i="16"/>
  <c r="C289" i="16"/>
  <c r="E289" i="16"/>
  <c r="F289" i="16"/>
  <c r="G289" i="16"/>
  <c r="H289" i="16"/>
  <c r="I289" i="16"/>
  <c r="J289" i="16"/>
  <c r="K289" i="16"/>
  <c r="N289" i="16"/>
  <c r="D289" i="16" s="1"/>
  <c r="O289" i="16"/>
  <c r="P289" i="16"/>
  <c r="Q289" i="16"/>
  <c r="R289" i="16"/>
  <c r="S289" i="16"/>
  <c r="BA289" i="16"/>
  <c r="A290" i="16"/>
  <c r="B290" i="16"/>
  <c r="C290" i="16"/>
  <c r="E290" i="16"/>
  <c r="F290" i="16"/>
  <c r="G290" i="16"/>
  <c r="H290" i="16"/>
  <c r="I290" i="16"/>
  <c r="J290" i="16"/>
  <c r="K290" i="16"/>
  <c r="N290" i="16"/>
  <c r="D290" i="16" s="1"/>
  <c r="O290" i="16"/>
  <c r="P290" i="16"/>
  <c r="Q290" i="16"/>
  <c r="R290" i="16"/>
  <c r="S290" i="16"/>
  <c r="BA290" i="16"/>
  <c r="A291" i="16"/>
  <c r="B291" i="16"/>
  <c r="C291" i="16"/>
  <c r="E291" i="16"/>
  <c r="F291" i="16"/>
  <c r="G291" i="16"/>
  <c r="H291" i="16"/>
  <c r="I291" i="16"/>
  <c r="J291" i="16"/>
  <c r="K291" i="16"/>
  <c r="N291" i="16"/>
  <c r="D291" i="16" s="1"/>
  <c r="O291" i="16"/>
  <c r="P291" i="16"/>
  <c r="Q291" i="16"/>
  <c r="R291" i="16"/>
  <c r="S291" i="16"/>
  <c r="AZ291" i="16"/>
  <c r="BA291" i="16"/>
  <c r="A292" i="16"/>
  <c r="B292" i="16"/>
  <c r="C292" i="16"/>
  <c r="E292" i="16"/>
  <c r="F292" i="16"/>
  <c r="G292" i="16"/>
  <c r="H292" i="16"/>
  <c r="I292" i="16"/>
  <c r="J292" i="16"/>
  <c r="K292" i="16"/>
  <c r="N292" i="16"/>
  <c r="D292" i="16" s="1"/>
  <c r="O292" i="16"/>
  <c r="P292" i="16"/>
  <c r="Q292" i="16"/>
  <c r="R292" i="16"/>
  <c r="S292" i="16"/>
  <c r="BA292" i="16"/>
  <c r="A293" i="16"/>
  <c r="B293" i="16"/>
  <c r="C293" i="16"/>
  <c r="E293" i="16"/>
  <c r="F293" i="16"/>
  <c r="G293" i="16"/>
  <c r="H293" i="16"/>
  <c r="I293" i="16"/>
  <c r="J293" i="16"/>
  <c r="K293" i="16"/>
  <c r="N293" i="16"/>
  <c r="D293" i="16" s="1"/>
  <c r="O293" i="16"/>
  <c r="P293" i="16"/>
  <c r="Q293" i="16"/>
  <c r="R293" i="16"/>
  <c r="S293" i="16"/>
  <c r="BA293" i="16"/>
  <c r="A294" i="16"/>
  <c r="B294" i="16"/>
  <c r="C294" i="16"/>
  <c r="E294" i="16"/>
  <c r="F294" i="16"/>
  <c r="G294" i="16"/>
  <c r="H294" i="16"/>
  <c r="I294" i="16"/>
  <c r="J294" i="16"/>
  <c r="K294" i="16"/>
  <c r="N294" i="16"/>
  <c r="D294" i="16" s="1"/>
  <c r="O294" i="16"/>
  <c r="P294" i="16"/>
  <c r="Q294" i="16"/>
  <c r="R294" i="16"/>
  <c r="S294" i="16"/>
  <c r="BA294" i="16"/>
  <c r="A295" i="16"/>
  <c r="B295" i="16"/>
  <c r="C295" i="16"/>
  <c r="E295" i="16"/>
  <c r="F295" i="16"/>
  <c r="G295" i="16"/>
  <c r="H295" i="16"/>
  <c r="I295" i="16"/>
  <c r="J295" i="16"/>
  <c r="K295" i="16"/>
  <c r="N295" i="16"/>
  <c r="D295" i="16" s="1"/>
  <c r="O295" i="16"/>
  <c r="P295" i="16"/>
  <c r="Q295" i="16"/>
  <c r="R295" i="16"/>
  <c r="S295" i="16"/>
  <c r="AZ295" i="16"/>
  <c r="BA295" i="16"/>
  <c r="A296" i="16"/>
  <c r="B296" i="16"/>
  <c r="C296" i="16"/>
  <c r="E296" i="16"/>
  <c r="F296" i="16"/>
  <c r="G296" i="16"/>
  <c r="H296" i="16"/>
  <c r="I296" i="16"/>
  <c r="J296" i="16"/>
  <c r="K296" i="16"/>
  <c r="N296" i="16"/>
  <c r="D296" i="16" s="1"/>
  <c r="O296" i="16"/>
  <c r="P296" i="16"/>
  <c r="Q296" i="16"/>
  <c r="R296" i="16"/>
  <c r="S296" i="16"/>
  <c r="BA296" i="16"/>
  <c r="A297" i="16"/>
  <c r="B297" i="16"/>
  <c r="C297" i="16"/>
  <c r="E297" i="16"/>
  <c r="F297" i="16"/>
  <c r="G297" i="16"/>
  <c r="H297" i="16"/>
  <c r="I297" i="16"/>
  <c r="J297" i="16"/>
  <c r="K297" i="16"/>
  <c r="N297" i="16"/>
  <c r="D297" i="16" s="1"/>
  <c r="O297" i="16"/>
  <c r="P297" i="16"/>
  <c r="Q297" i="16"/>
  <c r="R297" i="16"/>
  <c r="S297" i="16"/>
  <c r="BA297" i="16"/>
  <c r="A298" i="16"/>
  <c r="B298" i="16"/>
  <c r="C298" i="16"/>
  <c r="E298" i="16"/>
  <c r="F298" i="16"/>
  <c r="G298" i="16"/>
  <c r="H298" i="16"/>
  <c r="I298" i="16"/>
  <c r="J298" i="16"/>
  <c r="K298" i="16"/>
  <c r="N298" i="16"/>
  <c r="D298" i="16" s="1"/>
  <c r="O298" i="16"/>
  <c r="P298" i="16"/>
  <c r="Q298" i="16"/>
  <c r="R298" i="16"/>
  <c r="S298" i="16"/>
  <c r="BA298" i="16"/>
  <c r="A299" i="16"/>
  <c r="B299" i="16"/>
  <c r="C299" i="16"/>
  <c r="E299" i="16"/>
  <c r="F299" i="16"/>
  <c r="G299" i="16"/>
  <c r="H299" i="16"/>
  <c r="I299" i="16"/>
  <c r="J299" i="16"/>
  <c r="K299" i="16"/>
  <c r="N299" i="16"/>
  <c r="D299" i="16" s="1"/>
  <c r="O299" i="16"/>
  <c r="P299" i="16"/>
  <c r="Q299" i="16"/>
  <c r="R299" i="16"/>
  <c r="S299" i="16"/>
  <c r="BA299" i="16"/>
  <c r="A300" i="16"/>
  <c r="B300" i="16"/>
  <c r="C300" i="16"/>
  <c r="E300" i="16"/>
  <c r="F300" i="16"/>
  <c r="G300" i="16"/>
  <c r="H300" i="16"/>
  <c r="I300" i="16"/>
  <c r="J300" i="16"/>
  <c r="K300" i="16"/>
  <c r="N300" i="16"/>
  <c r="D300" i="16" s="1"/>
  <c r="O300" i="16"/>
  <c r="P300" i="16"/>
  <c r="Q300" i="16"/>
  <c r="R300" i="16"/>
  <c r="S300" i="16"/>
  <c r="BA300" i="16"/>
  <c r="A301" i="16"/>
  <c r="B301" i="16"/>
  <c r="C301" i="16"/>
  <c r="E301" i="16"/>
  <c r="F301" i="16"/>
  <c r="G301" i="16"/>
  <c r="H301" i="16"/>
  <c r="I301" i="16"/>
  <c r="J301" i="16"/>
  <c r="K301" i="16"/>
  <c r="N301" i="16"/>
  <c r="D301" i="16" s="1"/>
  <c r="O301" i="16"/>
  <c r="P301" i="16"/>
  <c r="Q301" i="16"/>
  <c r="R301" i="16"/>
  <c r="S301" i="16"/>
  <c r="BA301" i="16"/>
  <c r="A302" i="16"/>
  <c r="B302" i="16"/>
  <c r="C302" i="16"/>
  <c r="E302" i="16"/>
  <c r="F302" i="16"/>
  <c r="G302" i="16"/>
  <c r="H302" i="16"/>
  <c r="I302" i="16"/>
  <c r="J302" i="16"/>
  <c r="K302" i="16"/>
  <c r="N302" i="16"/>
  <c r="D302" i="16" s="1"/>
  <c r="O302" i="16"/>
  <c r="P302" i="16"/>
  <c r="Q302" i="16"/>
  <c r="R302" i="16"/>
  <c r="S302" i="16"/>
  <c r="BA302" i="16"/>
  <c r="A303" i="16"/>
  <c r="B303" i="16"/>
  <c r="C303" i="16"/>
  <c r="E303" i="16"/>
  <c r="F303" i="16"/>
  <c r="G303" i="16"/>
  <c r="H303" i="16"/>
  <c r="I303" i="16"/>
  <c r="J303" i="16"/>
  <c r="K303" i="16"/>
  <c r="N303" i="16"/>
  <c r="D303" i="16" s="1"/>
  <c r="O303" i="16"/>
  <c r="P303" i="16"/>
  <c r="Q303" i="16"/>
  <c r="R303" i="16"/>
  <c r="S303" i="16"/>
  <c r="BA303" i="16"/>
  <c r="A304" i="16"/>
  <c r="B304" i="16"/>
  <c r="C304" i="16"/>
  <c r="E304" i="16"/>
  <c r="F304" i="16"/>
  <c r="G304" i="16"/>
  <c r="H304" i="16"/>
  <c r="I304" i="16"/>
  <c r="J304" i="16"/>
  <c r="K304" i="16"/>
  <c r="N304" i="16"/>
  <c r="D304" i="16" s="1"/>
  <c r="O304" i="16"/>
  <c r="P304" i="16"/>
  <c r="Q304" i="16"/>
  <c r="R304" i="16"/>
  <c r="S304" i="16"/>
  <c r="BA304" i="16"/>
  <c r="A305" i="16"/>
  <c r="B305" i="16"/>
  <c r="C305" i="16"/>
  <c r="E305" i="16"/>
  <c r="F305" i="16"/>
  <c r="G305" i="16"/>
  <c r="H305" i="16"/>
  <c r="I305" i="16"/>
  <c r="J305" i="16"/>
  <c r="K305" i="16"/>
  <c r="N305" i="16"/>
  <c r="D305" i="16" s="1"/>
  <c r="O305" i="16"/>
  <c r="P305" i="16"/>
  <c r="Q305" i="16"/>
  <c r="R305" i="16"/>
  <c r="S305" i="16"/>
  <c r="AZ305" i="16"/>
  <c r="BA305" i="16"/>
  <c r="A306" i="16"/>
  <c r="B306" i="16"/>
  <c r="C306" i="16"/>
  <c r="E306" i="16"/>
  <c r="F306" i="16"/>
  <c r="G306" i="16"/>
  <c r="H306" i="16"/>
  <c r="I306" i="16"/>
  <c r="J306" i="16"/>
  <c r="K306" i="16"/>
  <c r="N306" i="16"/>
  <c r="D306" i="16" s="1"/>
  <c r="O306" i="16"/>
  <c r="P306" i="16"/>
  <c r="Q306" i="16"/>
  <c r="R306" i="16"/>
  <c r="S306" i="16"/>
  <c r="BA306" i="16"/>
  <c r="A307" i="16"/>
  <c r="B307" i="16"/>
  <c r="C307" i="16"/>
  <c r="E307" i="16"/>
  <c r="F307" i="16"/>
  <c r="G307" i="16"/>
  <c r="H307" i="16"/>
  <c r="I307" i="16"/>
  <c r="J307" i="16"/>
  <c r="K307" i="16"/>
  <c r="N307" i="16"/>
  <c r="D307" i="16" s="1"/>
  <c r="O307" i="16"/>
  <c r="P307" i="16"/>
  <c r="Q307" i="16"/>
  <c r="R307" i="16"/>
  <c r="S307" i="16"/>
  <c r="BA307" i="16"/>
  <c r="A308" i="16"/>
  <c r="B308" i="16"/>
  <c r="C308" i="16"/>
  <c r="E308" i="16"/>
  <c r="F308" i="16"/>
  <c r="G308" i="16"/>
  <c r="H308" i="16"/>
  <c r="I308" i="16"/>
  <c r="J308" i="16"/>
  <c r="K308" i="16"/>
  <c r="N308" i="16"/>
  <c r="D308" i="16" s="1"/>
  <c r="O308" i="16"/>
  <c r="P308" i="16"/>
  <c r="Q308" i="16"/>
  <c r="R308" i="16"/>
  <c r="S308" i="16"/>
  <c r="AZ308" i="16"/>
  <c r="BA308" i="16"/>
  <c r="A309" i="16"/>
  <c r="B309" i="16"/>
  <c r="C309" i="16"/>
  <c r="E309" i="16"/>
  <c r="F309" i="16"/>
  <c r="G309" i="16"/>
  <c r="H309" i="16"/>
  <c r="I309" i="16"/>
  <c r="J309" i="16"/>
  <c r="K309" i="16"/>
  <c r="N309" i="16"/>
  <c r="D309" i="16" s="1"/>
  <c r="O309" i="16"/>
  <c r="P309" i="16"/>
  <c r="Q309" i="16"/>
  <c r="R309" i="16"/>
  <c r="S309" i="16"/>
  <c r="BA309" i="16"/>
  <c r="A310" i="16"/>
  <c r="B310" i="16"/>
  <c r="C310" i="16"/>
  <c r="E310" i="16"/>
  <c r="F310" i="16"/>
  <c r="G310" i="16"/>
  <c r="H310" i="16"/>
  <c r="I310" i="16"/>
  <c r="J310" i="16"/>
  <c r="K310" i="16"/>
  <c r="N310" i="16"/>
  <c r="D310" i="16" s="1"/>
  <c r="O310" i="16"/>
  <c r="P310" i="16"/>
  <c r="Q310" i="16"/>
  <c r="R310" i="16"/>
  <c r="S310" i="16"/>
  <c r="BA310" i="16"/>
  <c r="A311" i="16"/>
  <c r="B311" i="16"/>
  <c r="C311" i="16"/>
  <c r="E311" i="16"/>
  <c r="F311" i="16"/>
  <c r="G311" i="16"/>
  <c r="H311" i="16"/>
  <c r="I311" i="16"/>
  <c r="J311" i="16"/>
  <c r="K311" i="16"/>
  <c r="N311" i="16"/>
  <c r="D311" i="16" s="1"/>
  <c r="O311" i="16"/>
  <c r="P311" i="16"/>
  <c r="Q311" i="16"/>
  <c r="R311" i="16"/>
  <c r="S311" i="16"/>
  <c r="AZ311" i="16"/>
  <c r="BA311" i="16"/>
  <c r="A312" i="16"/>
  <c r="B312" i="16"/>
  <c r="C312" i="16"/>
  <c r="E312" i="16"/>
  <c r="F312" i="16"/>
  <c r="G312" i="16"/>
  <c r="H312" i="16"/>
  <c r="I312" i="16"/>
  <c r="J312" i="16"/>
  <c r="K312" i="16"/>
  <c r="N312" i="16"/>
  <c r="D312" i="16" s="1"/>
  <c r="O312" i="16"/>
  <c r="P312" i="16"/>
  <c r="Q312" i="16"/>
  <c r="R312" i="16"/>
  <c r="S312" i="16"/>
  <c r="BA312" i="16"/>
  <c r="A313" i="16"/>
  <c r="B313" i="16"/>
  <c r="C313" i="16"/>
  <c r="E313" i="16"/>
  <c r="F313" i="16"/>
  <c r="G313" i="16"/>
  <c r="H313" i="16"/>
  <c r="I313" i="16"/>
  <c r="J313" i="16"/>
  <c r="K313" i="16"/>
  <c r="N313" i="16"/>
  <c r="D313" i="16" s="1"/>
  <c r="O313" i="16"/>
  <c r="P313" i="16"/>
  <c r="Q313" i="16"/>
  <c r="R313" i="16"/>
  <c r="S313" i="16"/>
  <c r="AZ313" i="16"/>
  <c r="BA313" i="16"/>
  <c r="A314" i="16"/>
  <c r="B314" i="16"/>
  <c r="C314" i="16"/>
  <c r="E314" i="16"/>
  <c r="F314" i="16"/>
  <c r="G314" i="16"/>
  <c r="H314" i="16"/>
  <c r="I314" i="16"/>
  <c r="J314" i="16"/>
  <c r="K314" i="16"/>
  <c r="N314" i="16"/>
  <c r="D314" i="16" s="1"/>
  <c r="O314" i="16"/>
  <c r="P314" i="16"/>
  <c r="Q314" i="16"/>
  <c r="R314" i="16"/>
  <c r="S314" i="16"/>
  <c r="BA314" i="16"/>
  <c r="A315" i="16"/>
  <c r="B315" i="16"/>
  <c r="C315" i="16"/>
  <c r="E315" i="16"/>
  <c r="F315" i="16"/>
  <c r="G315" i="16"/>
  <c r="H315" i="16"/>
  <c r="I315" i="16"/>
  <c r="J315" i="16"/>
  <c r="K315" i="16"/>
  <c r="N315" i="16"/>
  <c r="D315" i="16" s="1"/>
  <c r="O315" i="16"/>
  <c r="P315" i="16"/>
  <c r="Q315" i="16"/>
  <c r="R315" i="16"/>
  <c r="S315" i="16"/>
  <c r="BA315" i="16"/>
  <c r="A316" i="16"/>
  <c r="B316" i="16"/>
  <c r="C316" i="16"/>
  <c r="E316" i="16"/>
  <c r="F316" i="16"/>
  <c r="G316" i="16"/>
  <c r="H316" i="16"/>
  <c r="I316" i="16"/>
  <c r="J316" i="16"/>
  <c r="K316" i="16"/>
  <c r="N316" i="16"/>
  <c r="D316" i="16" s="1"/>
  <c r="O316" i="16"/>
  <c r="P316" i="16"/>
  <c r="Q316" i="16"/>
  <c r="R316" i="16"/>
  <c r="S316" i="16"/>
  <c r="BA316" i="16"/>
  <c r="A317" i="16"/>
  <c r="B317" i="16"/>
  <c r="C317" i="16"/>
  <c r="E317" i="16"/>
  <c r="F317" i="16"/>
  <c r="G317" i="16"/>
  <c r="H317" i="16"/>
  <c r="I317" i="16"/>
  <c r="J317" i="16"/>
  <c r="K317" i="16"/>
  <c r="N317" i="16"/>
  <c r="D317" i="16" s="1"/>
  <c r="O317" i="16"/>
  <c r="P317" i="16"/>
  <c r="Q317" i="16"/>
  <c r="R317" i="16"/>
  <c r="S317" i="16"/>
  <c r="BA317" i="16"/>
  <c r="A318" i="16"/>
  <c r="B318" i="16"/>
  <c r="C318" i="16"/>
  <c r="E318" i="16"/>
  <c r="F318" i="16"/>
  <c r="G318" i="16"/>
  <c r="H318" i="16"/>
  <c r="I318" i="16"/>
  <c r="J318" i="16"/>
  <c r="K318" i="16"/>
  <c r="N318" i="16"/>
  <c r="D318" i="16" s="1"/>
  <c r="O318" i="16"/>
  <c r="P318" i="16"/>
  <c r="Q318" i="16"/>
  <c r="R318" i="16"/>
  <c r="S318" i="16"/>
  <c r="BA318" i="16"/>
  <c r="A319" i="16"/>
  <c r="B319" i="16"/>
  <c r="C319" i="16"/>
  <c r="E319" i="16"/>
  <c r="F319" i="16"/>
  <c r="G319" i="16"/>
  <c r="H319" i="16"/>
  <c r="I319" i="16"/>
  <c r="J319" i="16"/>
  <c r="K319" i="16"/>
  <c r="N319" i="16"/>
  <c r="D319" i="16" s="1"/>
  <c r="O319" i="16"/>
  <c r="P319" i="16"/>
  <c r="Q319" i="16"/>
  <c r="R319" i="16"/>
  <c r="S319" i="16"/>
  <c r="BA319" i="16"/>
  <c r="A320" i="16"/>
  <c r="B320" i="16"/>
  <c r="C320" i="16"/>
  <c r="E320" i="16"/>
  <c r="F320" i="16"/>
  <c r="G320" i="16"/>
  <c r="H320" i="16"/>
  <c r="I320" i="16"/>
  <c r="J320" i="16"/>
  <c r="K320" i="16"/>
  <c r="N320" i="16"/>
  <c r="D320" i="16" s="1"/>
  <c r="O320" i="16"/>
  <c r="P320" i="16"/>
  <c r="Q320" i="16"/>
  <c r="R320" i="16"/>
  <c r="S320" i="16"/>
  <c r="BA320" i="16"/>
  <c r="A321" i="16"/>
  <c r="B321" i="16"/>
  <c r="C321" i="16"/>
  <c r="E321" i="16"/>
  <c r="F321" i="16"/>
  <c r="G321" i="16"/>
  <c r="H321" i="16"/>
  <c r="I321" i="16"/>
  <c r="J321" i="16"/>
  <c r="K321" i="16"/>
  <c r="N321" i="16"/>
  <c r="D321" i="16" s="1"/>
  <c r="O321" i="16"/>
  <c r="P321" i="16"/>
  <c r="Q321" i="16"/>
  <c r="R321" i="16"/>
  <c r="S321" i="16"/>
  <c r="AZ321" i="16"/>
  <c r="BA321" i="16"/>
  <c r="A322" i="16"/>
  <c r="B322" i="16"/>
  <c r="C322" i="16"/>
  <c r="E322" i="16"/>
  <c r="F322" i="16"/>
  <c r="G322" i="16"/>
  <c r="H322" i="16"/>
  <c r="I322" i="16"/>
  <c r="J322" i="16"/>
  <c r="K322" i="16"/>
  <c r="N322" i="16"/>
  <c r="D322" i="16" s="1"/>
  <c r="O322" i="16"/>
  <c r="P322" i="16"/>
  <c r="Q322" i="16"/>
  <c r="R322" i="16"/>
  <c r="S322" i="16"/>
  <c r="AZ322" i="16"/>
  <c r="BA322" i="16"/>
  <c r="A323" i="16"/>
  <c r="B323" i="16"/>
  <c r="C323" i="16"/>
  <c r="E323" i="16"/>
  <c r="F323" i="16"/>
  <c r="G323" i="16"/>
  <c r="H323" i="16"/>
  <c r="I323" i="16"/>
  <c r="J323" i="16"/>
  <c r="K323" i="16"/>
  <c r="N323" i="16"/>
  <c r="D323" i="16" s="1"/>
  <c r="O323" i="16"/>
  <c r="P323" i="16"/>
  <c r="Q323" i="16"/>
  <c r="R323" i="16"/>
  <c r="S323" i="16"/>
  <c r="BA323" i="16"/>
  <c r="A324" i="16"/>
  <c r="B324" i="16"/>
  <c r="C324" i="16"/>
  <c r="E324" i="16"/>
  <c r="F324" i="16"/>
  <c r="G324" i="16"/>
  <c r="H324" i="16"/>
  <c r="I324" i="16"/>
  <c r="J324" i="16"/>
  <c r="K324" i="16"/>
  <c r="N324" i="16"/>
  <c r="D324" i="16" s="1"/>
  <c r="O324" i="16"/>
  <c r="P324" i="16"/>
  <c r="Q324" i="16"/>
  <c r="R324" i="16"/>
  <c r="S324" i="16"/>
  <c r="BA324" i="16"/>
  <c r="A325" i="16"/>
  <c r="B325" i="16"/>
  <c r="C325" i="16"/>
  <c r="E325" i="16"/>
  <c r="F325" i="16"/>
  <c r="G325" i="16"/>
  <c r="H325" i="16"/>
  <c r="I325" i="16"/>
  <c r="J325" i="16"/>
  <c r="K325" i="16"/>
  <c r="N325" i="16"/>
  <c r="D325" i="16" s="1"/>
  <c r="O325" i="16"/>
  <c r="P325" i="16"/>
  <c r="Q325" i="16"/>
  <c r="R325" i="16"/>
  <c r="S325" i="16"/>
  <c r="BA325" i="16"/>
  <c r="A326" i="16"/>
  <c r="B326" i="16"/>
  <c r="C326" i="16"/>
  <c r="E326" i="16"/>
  <c r="F326" i="16"/>
  <c r="G326" i="16"/>
  <c r="H326" i="16"/>
  <c r="I326" i="16"/>
  <c r="J326" i="16"/>
  <c r="K326" i="16"/>
  <c r="N326" i="16"/>
  <c r="D326" i="16" s="1"/>
  <c r="O326" i="16"/>
  <c r="P326" i="16"/>
  <c r="Q326" i="16"/>
  <c r="R326" i="16"/>
  <c r="S326" i="16"/>
  <c r="AZ326" i="16"/>
  <c r="BA326" i="16"/>
  <c r="A327" i="16"/>
  <c r="B327" i="16"/>
  <c r="C327" i="16"/>
  <c r="E327" i="16"/>
  <c r="F327" i="16"/>
  <c r="G327" i="16"/>
  <c r="H327" i="16"/>
  <c r="I327" i="16"/>
  <c r="J327" i="16"/>
  <c r="K327" i="16"/>
  <c r="N327" i="16"/>
  <c r="D327" i="16" s="1"/>
  <c r="O327" i="16"/>
  <c r="P327" i="16"/>
  <c r="Q327" i="16"/>
  <c r="R327" i="16"/>
  <c r="S327" i="16"/>
  <c r="BA327" i="16"/>
  <c r="A328" i="16"/>
  <c r="B328" i="16"/>
  <c r="C328" i="16"/>
  <c r="E328" i="16"/>
  <c r="F328" i="16"/>
  <c r="G328" i="16"/>
  <c r="H328" i="16"/>
  <c r="I328" i="16"/>
  <c r="J328" i="16"/>
  <c r="K328" i="16"/>
  <c r="N328" i="16"/>
  <c r="D328" i="16" s="1"/>
  <c r="O328" i="16"/>
  <c r="P328" i="16"/>
  <c r="Q328" i="16"/>
  <c r="R328" i="16"/>
  <c r="S328" i="16"/>
  <c r="AZ328" i="16"/>
  <c r="BA328" i="16"/>
  <c r="A329" i="16"/>
  <c r="B329" i="16"/>
  <c r="C329" i="16"/>
  <c r="E329" i="16"/>
  <c r="F329" i="16"/>
  <c r="G329" i="16"/>
  <c r="H329" i="16"/>
  <c r="I329" i="16"/>
  <c r="J329" i="16"/>
  <c r="K329" i="16"/>
  <c r="N329" i="16"/>
  <c r="D329" i="16" s="1"/>
  <c r="O329" i="16"/>
  <c r="P329" i="16"/>
  <c r="Q329" i="16"/>
  <c r="R329" i="16"/>
  <c r="S329" i="16"/>
  <c r="BA329" i="16"/>
  <c r="A330" i="16"/>
  <c r="B330" i="16"/>
  <c r="C330" i="16"/>
  <c r="E330" i="16"/>
  <c r="F330" i="16"/>
  <c r="G330" i="16"/>
  <c r="H330" i="16"/>
  <c r="I330" i="16"/>
  <c r="J330" i="16"/>
  <c r="K330" i="16"/>
  <c r="N330" i="16"/>
  <c r="D330" i="16" s="1"/>
  <c r="O330" i="16"/>
  <c r="P330" i="16"/>
  <c r="Q330" i="16"/>
  <c r="R330" i="16"/>
  <c r="S330" i="16"/>
  <c r="BA330" i="16"/>
  <c r="A331" i="16"/>
  <c r="B331" i="16"/>
  <c r="C331" i="16"/>
  <c r="E331" i="16"/>
  <c r="F331" i="16"/>
  <c r="G331" i="16"/>
  <c r="H331" i="16"/>
  <c r="I331" i="16"/>
  <c r="J331" i="16"/>
  <c r="K331" i="16"/>
  <c r="N331" i="16"/>
  <c r="D331" i="16" s="1"/>
  <c r="O331" i="16"/>
  <c r="P331" i="16"/>
  <c r="Q331" i="16"/>
  <c r="R331" i="16"/>
  <c r="S331" i="16"/>
  <c r="BA331" i="16"/>
  <c r="A332" i="16"/>
  <c r="B332" i="16"/>
  <c r="C332" i="16"/>
  <c r="E332" i="16"/>
  <c r="F332" i="16"/>
  <c r="G332" i="16"/>
  <c r="H332" i="16"/>
  <c r="I332" i="16"/>
  <c r="J332" i="16"/>
  <c r="K332" i="16"/>
  <c r="N332" i="16"/>
  <c r="D332" i="16" s="1"/>
  <c r="O332" i="16"/>
  <c r="P332" i="16"/>
  <c r="Q332" i="16"/>
  <c r="R332" i="16"/>
  <c r="S332" i="16"/>
  <c r="BA332" i="16"/>
  <c r="A333" i="16"/>
  <c r="B333" i="16"/>
  <c r="C333" i="16"/>
  <c r="E333" i="16"/>
  <c r="F333" i="16"/>
  <c r="G333" i="16"/>
  <c r="H333" i="16"/>
  <c r="I333" i="16"/>
  <c r="J333" i="16"/>
  <c r="K333" i="16"/>
  <c r="N333" i="16"/>
  <c r="D333" i="16" s="1"/>
  <c r="O333" i="16"/>
  <c r="P333" i="16"/>
  <c r="Q333" i="16"/>
  <c r="R333" i="16"/>
  <c r="S333" i="16"/>
  <c r="BA333" i="16"/>
  <c r="A334" i="16"/>
  <c r="B334" i="16"/>
  <c r="C334" i="16"/>
  <c r="E334" i="16"/>
  <c r="F334" i="16"/>
  <c r="G334" i="16"/>
  <c r="H334" i="16"/>
  <c r="I334" i="16"/>
  <c r="J334" i="16"/>
  <c r="K334" i="16"/>
  <c r="N334" i="16"/>
  <c r="D334" i="16" s="1"/>
  <c r="O334" i="16"/>
  <c r="P334" i="16"/>
  <c r="Q334" i="16"/>
  <c r="R334" i="16"/>
  <c r="S334" i="16"/>
  <c r="AZ334" i="16"/>
  <c r="BA334" i="16"/>
  <c r="A335" i="16"/>
  <c r="B335" i="16"/>
  <c r="C335" i="16"/>
  <c r="E335" i="16"/>
  <c r="F335" i="16"/>
  <c r="G335" i="16"/>
  <c r="H335" i="16"/>
  <c r="I335" i="16"/>
  <c r="J335" i="16"/>
  <c r="K335" i="16"/>
  <c r="N335" i="16"/>
  <c r="D335" i="16" s="1"/>
  <c r="O335" i="16"/>
  <c r="P335" i="16"/>
  <c r="Q335" i="16"/>
  <c r="R335" i="16"/>
  <c r="S335" i="16"/>
  <c r="BA335" i="16"/>
  <c r="A336" i="16"/>
  <c r="B336" i="16"/>
  <c r="C336" i="16"/>
  <c r="E336" i="16"/>
  <c r="F336" i="16"/>
  <c r="G336" i="16"/>
  <c r="H336" i="16"/>
  <c r="I336" i="16"/>
  <c r="J336" i="16"/>
  <c r="K336" i="16"/>
  <c r="N336" i="16"/>
  <c r="D336" i="16" s="1"/>
  <c r="O336" i="16"/>
  <c r="P336" i="16"/>
  <c r="Q336" i="16"/>
  <c r="R336" i="16"/>
  <c r="S336" i="16"/>
  <c r="BA336" i="16"/>
  <c r="A337" i="16"/>
  <c r="B337" i="16"/>
  <c r="C337" i="16"/>
  <c r="E337" i="16"/>
  <c r="F337" i="16"/>
  <c r="G337" i="16"/>
  <c r="H337" i="16"/>
  <c r="I337" i="16"/>
  <c r="J337" i="16"/>
  <c r="K337" i="16"/>
  <c r="N337" i="16"/>
  <c r="D337" i="16" s="1"/>
  <c r="O337" i="16"/>
  <c r="P337" i="16"/>
  <c r="Q337" i="16"/>
  <c r="R337" i="16"/>
  <c r="S337" i="16"/>
  <c r="BA337" i="16"/>
  <c r="A338" i="16"/>
  <c r="B338" i="16"/>
  <c r="C338" i="16"/>
  <c r="E338" i="16"/>
  <c r="F338" i="16"/>
  <c r="G338" i="16"/>
  <c r="H338" i="16"/>
  <c r="I338" i="16"/>
  <c r="J338" i="16"/>
  <c r="K338" i="16"/>
  <c r="N338" i="16"/>
  <c r="D338" i="16" s="1"/>
  <c r="O338" i="16"/>
  <c r="P338" i="16"/>
  <c r="Q338" i="16"/>
  <c r="R338" i="16"/>
  <c r="S338" i="16"/>
  <c r="BA338" i="16"/>
  <c r="A339" i="16"/>
  <c r="B339" i="16"/>
  <c r="C339" i="16"/>
  <c r="E339" i="16"/>
  <c r="F339" i="16"/>
  <c r="G339" i="16"/>
  <c r="H339" i="16"/>
  <c r="I339" i="16"/>
  <c r="J339" i="16"/>
  <c r="K339" i="16"/>
  <c r="N339" i="16"/>
  <c r="D339" i="16" s="1"/>
  <c r="O339" i="16"/>
  <c r="P339" i="16"/>
  <c r="Q339" i="16"/>
  <c r="R339" i="16"/>
  <c r="S339" i="16"/>
  <c r="BA339" i="16"/>
  <c r="A340" i="16"/>
  <c r="B340" i="16"/>
  <c r="C340" i="16"/>
  <c r="E340" i="16"/>
  <c r="F340" i="16"/>
  <c r="G340" i="16"/>
  <c r="H340" i="16"/>
  <c r="I340" i="16"/>
  <c r="J340" i="16"/>
  <c r="K340" i="16"/>
  <c r="N340" i="16"/>
  <c r="D340" i="16" s="1"/>
  <c r="O340" i="16"/>
  <c r="P340" i="16"/>
  <c r="Q340" i="16"/>
  <c r="R340" i="16"/>
  <c r="S340" i="16"/>
  <c r="BA340" i="16"/>
  <c r="A341" i="16"/>
  <c r="B341" i="16"/>
  <c r="C341" i="16"/>
  <c r="E341" i="16"/>
  <c r="F341" i="16"/>
  <c r="G341" i="16"/>
  <c r="H341" i="16"/>
  <c r="I341" i="16"/>
  <c r="J341" i="16"/>
  <c r="K341" i="16"/>
  <c r="N341" i="16"/>
  <c r="D341" i="16" s="1"/>
  <c r="O341" i="16"/>
  <c r="P341" i="16"/>
  <c r="Q341" i="16"/>
  <c r="R341" i="16"/>
  <c r="S341" i="16"/>
  <c r="BA341" i="16"/>
  <c r="A342" i="16"/>
  <c r="B342" i="16"/>
  <c r="C342" i="16"/>
  <c r="E342" i="16"/>
  <c r="F342" i="16"/>
  <c r="G342" i="16"/>
  <c r="H342" i="16"/>
  <c r="I342" i="16"/>
  <c r="J342" i="16"/>
  <c r="K342" i="16"/>
  <c r="N342" i="16"/>
  <c r="D342" i="16" s="1"/>
  <c r="O342" i="16"/>
  <c r="P342" i="16"/>
  <c r="Q342" i="16"/>
  <c r="R342" i="16"/>
  <c r="S342" i="16"/>
  <c r="AZ342" i="16"/>
  <c r="BA342" i="16"/>
  <c r="A343" i="16"/>
  <c r="B343" i="16"/>
  <c r="C343" i="16"/>
  <c r="E343" i="16"/>
  <c r="F343" i="16"/>
  <c r="G343" i="16"/>
  <c r="H343" i="16"/>
  <c r="I343" i="16"/>
  <c r="J343" i="16"/>
  <c r="K343" i="16"/>
  <c r="N343" i="16"/>
  <c r="D343" i="16" s="1"/>
  <c r="O343" i="16"/>
  <c r="P343" i="16"/>
  <c r="Q343" i="16"/>
  <c r="R343" i="16"/>
  <c r="S343" i="16"/>
  <c r="BA343" i="16"/>
  <c r="A344" i="16"/>
  <c r="B344" i="16"/>
  <c r="C344" i="16"/>
  <c r="E344" i="16"/>
  <c r="F344" i="16"/>
  <c r="G344" i="16"/>
  <c r="H344" i="16"/>
  <c r="I344" i="16"/>
  <c r="J344" i="16"/>
  <c r="K344" i="16"/>
  <c r="N344" i="16"/>
  <c r="D344" i="16" s="1"/>
  <c r="O344" i="16"/>
  <c r="P344" i="16"/>
  <c r="Q344" i="16"/>
  <c r="R344" i="16"/>
  <c r="S344" i="16"/>
  <c r="AZ344" i="16"/>
  <c r="BA344" i="16"/>
  <c r="A345" i="16"/>
  <c r="B345" i="16"/>
  <c r="C345" i="16"/>
  <c r="E345" i="16"/>
  <c r="F345" i="16"/>
  <c r="G345" i="16"/>
  <c r="H345" i="16"/>
  <c r="I345" i="16"/>
  <c r="J345" i="16"/>
  <c r="K345" i="16"/>
  <c r="N345" i="16"/>
  <c r="D345" i="16" s="1"/>
  <c r="O345" i="16"/>
  <c r="P345" i="16"/>
  <c r="Q345" i="16"/>
  <c r="R345" i="16"/>
  <c r="S345" i="16"/>
  <c r="BA345" i="16"/>
  <c r="A346" i="16"/>
  <c r="B346" i="16"/>
  <c r="C346" i="16"/>
  <c r="E346" i="16"/>
  <c r="F346" i="16"/>
  <c r="G346" i="16"/>
  <c r="H346" i="16"/>
  <c r="I346" i="16"/>
  <c r="J346" i="16"/>
  <c r="K346" i="16"/>
  <c r="N346" i="16"/>
  <c r="D346" i="16" s="1"/>
  <c r="O346" i="16"/>
  <c r="P346" i="16"/>
  <c r="Q346" i="16"/>
  <c r="R346" i="16"/>
  <c r="S346" i="16"/>
  <c r="BA346" i="16"/>
  <c r="A347" i="16"/>
  <c r="B347" i="16"/>
  <c r="C347" i="16"/>
  <c r="E347" i="16"/>
  <c r="F347" i="16"/>
  <c r="G347" i="16"/>
  <c r="H347" i="16"/>
  <c r="I347" i="16"/>
  <c r="J347" i="16"/>
  <c r="K347" i="16"/>
  <c r="N347" i="16"/>
  <c r="D347" i="16" s="1"/>
  <c r="O347" i="16"/>
  <c r="P347" i="16"/>
  <c r="Q347" i="16"/>
  <c r="R347" i="16"/>
  <c r="S347" i="16"/>
  <c r="BA347" i="16"/>
  <c r="A348" i="16"/>
  <c r="B348" i="16"/>
  <c r="C348" i="16"/>
  <c r="E348" i="16"/>
  <c r="F348" i="16"/>
  <c r="G348" i="16"/>
  <c r="H348" i="16"/>
  <c r="I348" i="16"/>
  <c r="J348" i="16"/>
  <c r="K348" i="16"/>
  <c r="N348" i="16"/>
  <c r="D348" i="16" s="1"/>
  <c r="O348" i="16"/>
  <c r="P348" i="16"/>
  <c r="Q348" i="16"/>
  <c r="R348" i="16"/>
  <c r="S348" i="16"/>
  <c r="BA348" i="16"/>
  <c r="A349" i="16"/>
  <c r="B349" i="16"/>
  <c r="C349" i="16"/>
  <c r="E349" i="16"/>
  <c r="F349" i="16"/>
  <c r="G349" i="16"/>
  <c r="H349" i="16"/>
  <c r="I349" i="16"/>
  <c r="J349" i="16"/>
  <c r="K349" i="16"/>
  <c r="N349" i="16"/>
  <c r="D349" i="16" s="1"/>
  <c r="O349" i="16"/>
  <c r="P349" i="16"/>
  <c r="Q349" i="16"/>
  <c r="R349" i="16"/>
  <c r="S349" i="16"/>
  <c r="BA349" i="16"/>
  <c r="A350" i="16"/>
  <c r="B350" i="16"/>
  <c r="C350" i="16"/>
  <c r="E350" i="16"/>
  <c r="F350" i="16"/>
  <c r="G350" i="16"/>
  <c r="H350" i="16"/>
  <c r="I350" i="16"/>
  <c r="J350" i="16"/>
  <c r="K350" i="16"/>
  <c r="N350" i="16"/>
  <c r="D350" i="16" s="1"/>
  <c r="O350" i="16"/>
  <c r="P350" i="16"/>
  <c r="Q350" i="16"/>
  <c r="R350" i="16"/>
  <c r="S350" i="16"/>
  <c r="AZ350" i="16"/>
  <c r="BA350" i="16"/>
  <c r="A351" i="16"/>
  <c r="B351" i="16"/>
  <c r="C351" i="16"/>
  <c r="E351" i="16"/>
  <c r="F351" i="16"/>
  <c r="G351" i="16"/>
  <c r="H351" i="16"/>
  <c r="I351" i="16"/>
  <c r="J351" i="16"/>
  <c r="K351" i="16"/>
  <c r="N351" i="16"/>
  <c r="D351" i="16" s="1"/>
  <c r="O351" i="16"/>
  <c r="P351" i="16"/>
  <c r="Q351" i="16"/>
  <c r="R351" i="16"/>
  <c r="S351" i="16"/>
  <c r="BA351" i="16"/>
  <c r="A352" i="16"/>
  <c r="B352" i="16"/>
  <c r="C352" i="16"/>
  <c r="E352" i="16"/>
  <c r="F352" i="16"/>
  <c r="G352" i="16"/>
  <c r="H352" i="16"/>
  <c r="I352" i="16"/>
  <c r="J352" i="16"/>
  <c r="K352" i="16"/>
  <c r="N352" i="16"/>
  <c r="D352" i="16" s="1"/>
  <c r="O352" i="16"/>
  <c r="P352" i="16"/>
  <c r="Q352" i="16"/>
  <c r="R352" i="16"/>
  <c r="S352" i="16"/>
  <c r="AZ352" i="16"/>
  <c r="BA352" i="16"/>
  <c r="A353" i="16"/>
  <c r="B353" i="16"/>
  <c r="C353" i="16"/>
  <c r="E353" i="16"/>
  <c r="F353" i="16"/>
  <c r="G353" i="16"/>
  <c r="H353" i="16"/>
  <c r="I353" i="16"/>
  <c r="J353" i="16"/>
  <c r="K353" i="16"/>
  <c r="N353" i="16"/>
  <c r="D353" i="16" s="1"/>
  <c r="O353" i="16"/>
  <c r="P353" i="16"/>
  <c r="Q353" i="16"/>
  <c r="R353" i="16"/>
  <c r="S353" i="16"/>
  <c r="BA353" i="16"/>
  <c r="A354" i="16"/>
  <c r="B354" i="16"/>
  <c r="C354" i="16"/>
  <c r="E354" i="16"/>
  <c r="F354" i="16"/>
  <c r="G354" i="16"/>
  <c r="H354" i="16"/>
  <c r="I354" i="16"/>
  <c r="J354" i="16"/>
  <c r="K354" i="16"/>
  <c r="N354" i="16"/>
  <c r="D354" i="16" s="1"/>
  <c r="O354" i="16"/>
  <c r="P354" i="16"/>
  <c r="Q354" i="16"/>
  <c r="R354" i="16"/>
  <c r="S354" i="16"/>
  <c r="BA354" i="16"/>
  <c r="A355" i="16"/>
  <c r="B355" i="16"/>
  <c r="C355" i="16"/>
  <c r="E355" i="16"/>
  <c r="F355" i="16"/>
  <c r="G355" i="16"/>
  <c r="H355" i="16"/>
  <c r="I355" i="16"/>
  <c r="J355" i="16"/>
  <c r="K355" i="16"/>
  <c r="N355" i="16"/>
  <c r="D355" i="16" s="1"/>
  <c r="O355" i="16"/>
  <c r="P355" i="16"/>
  <c r="Q355" i="16"/>
  <c r="R355" i="16"/>
  <c r="S355" i="16"/>
  <c r="BA355" i="16"/>
  <c r="A356" i="16"/>
  <c r="B356" i="16"/>
  <c r="C356" i="16"/>
  <c r="E356" i="16"/>
  <c r="F356" i="16"/>
  <c r="G356" i="16"/>
  <c r="H356" i="16"/>
  <c r="I356" i="16"/>
  <c r="J356" i="16"/>
  <c r="K356" i="16"/>
  <c r="N356" i="16"/>
  <c r="D356" i="16" s="1"/>
  <c r="O356" i="16"/>
  <c r="P356" i="16"/>
  <c r="Q356" i="16"/>
  <c r="R356" i="16"/>
  <c r="S356" i="16"/>
  <c r="BA356" i="16"/>
  <c r="A357" i="16"/>
  <c r="B357" i="16"/>
  <c r="C357" i="16"/>
  <c r="E357" i="16"/>
  <c r="F357" i="16"/>
  <c r="G357" i="16"/>
  <c r="H357" i="16"/>
  <c r="I357" i="16"/>
  <c r="J357" i="16"/>
  <c r="K357" i="16"/>
  <c r="N357" i="16"/>
  <c r="D357" i="16" s="1"/>
  <c r="O357" i="16"/>
  <c r="P357" i="16"/>
  <c r="Q357" i="16"/>
  <c r="R357" i="16"/>
  <c r="S357" i="16"/>
  <c r="BA357" i="16"/>
  <c r="A358" i="16"/>
  <c r="B358" i="16"/>
  <c r="C358" i="16"/>
  <c r="E358" i="16"/>
  <c r="F358" i="16"/>
  <c r="G358" i="16"/>
  <c r="H358" i="16"/>
  <c r="I358" i="16"/>
  <c r="J358" i="16"/>
  <c r="K358" i="16"/>
  <c r="N358" i="16"/>
  <c r="D358" i="16" s="1"/>
  <c r="O358" i="16"/>
  <c r="P358" i="16"/>
  <c r="Q358" i="16"/>
  <c r="R358" i="16"/>
  <c r="S358" i="16"/>
  <c r="BA358" i="16"/>
  <c r="A359" i="16"/>
  <c r="B359" i="16"/>
  <c r="C359" i="16"/>
  <c r="E359" i="16"/>
  <c r="F359" i="16"/>
  <c r="G359" i="16"/>
  <c r="H359" i="16"/>
  <c r="I359" i="16"/>
  <c r="J359" i="16"/>
  <c r="K359" i="16"/>
  <c r="N359" i="16"/>
  <c r="D359" i="16" s="1"/>
  <c r="O359" i="16"/>
  <c r="P359" i="16"/>
  <c r="Q359" i="16"/>
  <c r="R359" i="16"/>
  <c r="S359" i="16"/>
  <c r="BA359" i="16"/>
  <c r="A360" i="16"/>
  <c r="B360" i="16"/>
  <c r="C360" i="16"/>
  <c r="E360" i="16"/>
  <c r="F360" i="16"/>
  <c r="G360" i="16"/>
  <c r="H360" i="16"/>
  <c r="I360" i="16"/>
  <c r="J360" i="16"/>
  <c r="K360" i="16"/>
  <c r="N360" i="16"/>
  <c r="D360" i="16" s="1"/>
  <c r="O360" i="16"/>
  <c r="P360" i="16"/>
  <c r="Q360" i="16"/>
  <c r="R360" i="16"/>
  <c r="S360" i="16"/>
  <c r="BA360" i="16"/>
  <c r="A361" i="16"/>
  <c r="B361" i="16"/>
  <c r="C361" i="16"/>
  <c r="E361" i="16"/>
  <c r="F361" i="16"/>
  <c r="G361" i="16"/>
  <c r="H361" i="16"/>
  <c r="I361" i="16"/>
  <c r="J361" i="16"/>
  <c r="K361" i="16"/>
  <c r="N361" i="16"/>
  <c r="D361" i="16" s="1"/>
  <c r="O361" i="16"/>
  <c r="P361" i="16"/>
  <c r="Q361" i="16"/>
  <c r="R361" i="16"/>
  <c r="S361" i="16"/>
  <c r="AZ361" i="16"/>
  <c r="BA361" i="16"/>
  <c r="A362" i="16"/>
  <c r="B362" i="16"/>
  <c r="C362" i="16"/>
  <c r="E362" i="16"/>
  <c r="F362" i="16"/>
  <c r="G362" i="16"/>
  <c r="H362" i="16"/>
  <c r="I362" i="16"/>
  <c r="J362" i="16"/>
  <c r="K362" i="16"/>
  <c r="N362" i="16"/>
  <c r="D362" i="16" s="1"/>
  <c r="O362" i="16"/>
  <c r="P362" i="16"/>
  <c r="Q362" i="16"/>
  <c r="R362" i="16"/>
  <c r="S362" i="16"/>
  <c r="AZ362" i="16"/>
  <c r="BA362" i="16"/>
  <c r="A363" i="16"/>
  <c r="B363" i="16"/>
  <c r="C363" i="16"/>
  <c r="E363" i="16"/>
  <c r="F363" i="16"/>
  <c r="G363" i="16"/>
  <c r="H363" i="16"/>
  <c r="I363" i="16"/>
  <c r="J363" i="16"/>
  <c r="K363" i="16"/>
  <c r="N363" i="16"/>
  <c r="D363" i="16" s="1"/>
  <c r="O363" i="16"/>
  <c r="P363" i="16"/>
  <c r="Q363" i="16"/>
  <c r="R363" i="16"/>
  <c r="S363" i="16"/>
  <c r="AZ363" i="16"/>
  <c r="BA363" i="16"/>
  <c r="A364" i="16"/>
  <c r="B364" i="16"/>
  <c r="C364" i="16"/>
  <c r="E364" i="16"/>
  <c r="F364" i="16"/>
  <c r="G364" i="16"/>
  <c r="H364" i="16"/>
  <c r="I364" i="16"/>
  <c r="J364" i="16"/>
  <c r="K364" i="16"/>
  <c r="N364" i="16"/>
  <c r="D364" i="16" s="1"/>
  <c r="O364" i="16"/>
  <c r="P364" i="16"/>
  <c r="Q364" i="16"/>
  <c r="R364" i="16"/>
  <c r="S364" i="16"/>
  <c r="BA364" i="16"/>
  <c r="A365" i="16"/>
  <c r="B365" i="16"/>
  <c r="C365" i="16"/>
  <c r="E365" i="16"/>
  <c r="F365" i="16"/>
  <c r="G365" i="16"/>
  <c r="H365" i="16"/>
  <c r="I365" i="16"/>
  <c r="J365" i="16"/>
  <c r="K365" i="16"/>
  <c r="N365" i="16"/>
  <c r="D365" i="16" s="1"/>
  <c r="O365" i="16"/>
  <c r="P365" i="16"/>
  <c r="Q365" i="16"/>
  <c r="R365" i="16"/>
  <c r="S365" i="16"/>
  <c r="BA365" i="16"/>
  <c r="A366" i="16"/>
  <c r="B366" i="16"/>
  <c r="C366" i="16"/>
  <c r="E366" i="16"/>
  <c r="F366" i="16"/>
  <c r="G366" i="16"/>
  <c r="H366" i="16"/>
  <c r="I366" i="16"/>
  <c r="J366" i="16"/>
  <c r="K366" i="16"/>
  <c r="N366" i="16"/>
  <c r="D366" i="16" s="1"/>
  <c r="O366" i="16"/>
  <c r="P366" i="16"/>
  <c r="Q366" i="16"/>
  <c r="R366" i="16"/>
  <c r="S366" i="16"/>
  <c r="BA366" i="16"/>
  <c r="A367" i="16"/>
  <c r="B367" i="16"/>
  <c r="C367" i="16"/>
  <c r="E367" i="16"/>
  <c r="F367" i="16"/>
  <c r="G367" i="16"/>
  <c r="H367" i="16"/>
  <c r="I367" i="16"/>
  <c r="J367" i="16"/>
  <c r="K367" i="16"/>
  <c r="N367" i="16"/>
  <c r="D367" i="16" s="1"/>
  <c r="O367" i="16"/>
  <c r="P367" i="16"/>
  <c r="Q367" i="16"/>
  <c r="R367" i="16"/>
  <c r="S367" i="16"/>
  <c r="BA367" i="16"/>
  <c r="A368" i="16"/>
  <c r="B368" i="16"/>
  <c r="C368" i="16"/>
  <c r="E368" i="16"/>
  <c r="F368" i="16"/>
  <c r="G368" i="16"/>
  <c r="H368" i="16"/>
  <c r="I368" i="16"/>
  <c r="J368" i="16"/>
  <c r="K368" i="16"/>
  <c r="N368" i="16"/>
  <c r="D368" i="16" s="1"/>
  <c r="O368" i="16"/>
  <c r="P368" i="16"/>
  <c r="Q368" i="16"/>
  <c r="R368" i="16"/>
  <c r="S368" i="16"/>
  <c r="BA368" i="16"/>
  <c r="A369" i="16"/>
  <c r="B369" i="16"/>
  <c r="C369" i="16"/>
  <c r="E369" i="16"/>
  <c r="F369" i="16"/>
  <c r="G369" i="16"/>
  <c r="H369" i="16"/>
  <c r="I369" i="16"/>
  <c r="J369" i="16"/>
  <c r="K369" i="16"/>
  <c r="N369" i="16"/>
  <c r="D369" i="16" s="1"/>
  <c r="O369" i="16"/>
  <c r="P369" i="16"/>
  <c r="Q369" i="16"/>
  <c r="R369" i="16"/>
  <c r="S369" i="16"/>
  <c r="AZ369" i="16"/>
  <c r="BA369" i="16"/>
  <c r="A370" i="16"/>
  <c r="B370" i="16"/>
  <c r="C370" i="16"/>
  <c r="E370" i="16"/>
  <c r="F370" i="16"/>
  <c r="G370" i="16"/>
  <c r="H370" i="16"/>
  <c r="I370" i="16"/>
  <c r="J370" i="16"/>
  <c r="K370" i="16"/>
  <c r="N370" i="16"/>
  <c r="D370" i="16" s="1"/>
  <c r="O370" i="16"/>
  <c r="P370" i="16"/>
  <c r="Q370" i="16"/>
  <c r="R370" i="16"/>
  <c r="S370" i="16"/>
  <c r="BA370" i="16"/>
  <c r="A371" i="16"/>
  <c r="B371" i="16"/>
  <c r="C371" i="16"/>
  <c r="E371" i="16"/>
  <c r="F371" i="16"/>
  <c r="G371" i="16"/>
  <c r="H371" i="16"/>
  <c r="I371" i="16"/>
  <c r="J371" i="16"/>
  <c r="K371" i="16"/>
  <c r="N371" i="16"/>
  <c r="D371" i="16" s="1"/>
  <c r="O371" i="16"/>
  <c r="P371" i="16"/>
  <c r="Q371" i="16"/>
  <c r="R371" i="16"/>
  <c r="S371" i="16"/>
  <c r="BA371" i="16"/>
  <c r="A372" i="16"/>
  <c r="B372" i="16"/>
  <c r="C372" i="16"/>
  <c r="E372" i="16"/>
  <c r="F372" i="16"/>
  <c r="G372" i="16"/>
  <c r="H372" i="16"/>
  <c r="I372" i="16"/>
  <c r="J372" i="16"/>
  <c r="K372" i="16"/>
  <c r="N372" i="16"/>
  <c r="D372" i="16" s="1"/>
  <c r="O372" i="16"/>
  <c r="P372" i="16"/>
  <c r="Q372" i="16"/>
  <c r="R372" i="16"/>
  <c r="S372" i="16"/>
  <c r="AZ372" i="16"/>
  <c r="BA372" i="16"/>
  <c r="A373" i="16"/>
  <c r="B373" i="16"/>
  <c r="C373" i="16"/>
  <c r="E373" i="16"/>
  <c r="F373" i="16"/>
  <c r="G373" i="16"/>
  <c r="H373" i="16"/>
  <c r="I373" i="16"/>
  <c r="J373" i="16"/>
  <c r="K373" i="16"/>
  <c r="N373" i="16"/>
  <c r="D373" i="16" s="1"/>
  <c r="O373" i="16"/>
  <c r="P373" i="16"/>
  <c r="Q373" i="16"/>
  <c r="R373" i="16"/>
  <c r="S373" i="16"/>
  <c r="BA373" i="16"/>
  <c r="A374" i="16"/>
  <c r="B374" i="16"/>
  <c r="C374" i="16"/>
  <c r="E374" i="16"/>
  <c r="F374" i="16"/>
  <c r="G374" i="16"/>
  <c r="H374" i="16"/>
  <c r="I374" i="16"/>
  <c r="J374" i="16"/>
  <c r="K374" i="16"/>
  <c r="N374" i="16"/>
  <c r="D374" i="16" s="1"/>
  <c r="O374" i="16"/>
  <c r="P374" i="16"/>
  <c r="Q374" i="16"/>
  <c r="R374" i="16"/>
  <c r="S374" i="16"/>
  <c r="BA374" i="16"/>
  <c r="A375" i="16"/>
  <c r="B375" i="16"/>
  <c r="C375" i="16"/>
  <c r="E375" i="16"/>
  <c r="F375" i="16"/>
  <c r="G375" i="16"/>
  <c r="H375" i="16"/>
  <c r="I375" i="16"/>
  <c r="J375" i="16"/>
  <c r="K375" i="16"/>
  <c r="N375" i="16"/>
  <c r="D375" i="16" s="1"/>
  <c r="O375" i="16"/>
  <c r="P375" i="16"/>
  <c r="Q375" i="16"/>
  <c r="R375" i="16"/>
  <c r="S375" i="16"/>
  <c r="AZ375" i="16"/>
  <c r="BA375" i="16"/>
  <c r="A376" i="16"/>
  <c r="B376" i="16"/>
  <c r="C376" i="16"/>
  <c r="E376" i="16"/>
  <c r="F376" i="16"/>
  <c r="G376" i="16"/>
  <c r="H376" i="16"/>
  <c r="I376" i="16"/>
  <c r="J376" i="16"/>
  <c r="K376" i="16"/>
  <c r="N376" i="16"/>
  <c r="D376" i="16" s="1"/>
  <c r="O376" i="16"/>
  <c r="P376" i="16"/>
  <c r="Q376" i="16"/>
  <c r="R376" i="16"/>
  <c r="S376" i="16"/>
  <c r="AZ376" i="16"/>
  <c r="BA376" i="16"/>
  <c r="A377" i="16"/>
  <c r="B377" i="16"/>
  <c r="C377" i="16"/>
  <c r="E377" i="16"/>
  <c r="F377" i="16"/>
  <c r="G377" i="16"/>
  <c r="H377" i="16"/>
  <c r="I377" i="16"/>
  <c r="J377" i="16"/>
  <c r="K377" i="16"/>
  <c r="N377" i="16"/>
  <c r="D377" i="16" s="1"/>
  <c r="O377" i="16"/>
  <c r="P377" i="16"/>
  <c r="Q377" i="16"/>
  <c r="R377" i="16"/>
  <c r="S377" i="16"/>
  <c r="BA377" i="16"/>
  <c r="A378" i="16"/>
  <c r="B378" i="16"/>
  <c r="C378" i="16"/>
  <c r="E378" i="16"/>
  <c r="F378" i="16"/>
  <c r="G378" i="16"/>
  <c r="H378" i="16"/>
  <c r="I378" i="16"/>
  <c r="J378" i="16"/>
  <c r="K378" i="16"/>
  <c r="N378" i="16"/>
  <c r="D378" i="16" s="1"/>
  <c r="O378" i="16"/>
  <c r="P378" i="16"/>
  <c r="Q378" i="16"/>
  <c r="R378" i="16"/>
  <c r="S378" i="16"/>
  <c r="BA378" i="16"/>
  <c r="A379" i="16"/>
  <c r="B379" i="16"/>
  <c r="C379" i="16"/>
  <c r="E379" i="16"/>
  <c r="F379" i="16"/>
  <c r="G379" i="16"/>
  <c r="H379" i="16"/>
  <c r="I379" i="16"/>
  <c r="J379" i="16"/>
  <c r="K379" i="16"/>
  <c r="N379" i="16"/>
  <c r="D379" i="16" s="1"/>
  <c r="O379" i="16"/>
  <c r="P379" i="16"/>
  <c r="Q379" i="16"/>
  <c r="R379" i="16"/>
  <c r="S379" i="16"/>
  <c r="BA379" i="16"/>
  <c r="A380" i="16"/>
  <c r="B380" i="16"/>
  <c r="C380" i="16"/>
  <c r="E380" i="16"/>
  <c r="F380" i="16"/>
  <c r="G380" i="16"/>
  <c r="H380" i="16"/>
  <c r="I380" i="16"/>
  <c r="J380" i="16"/>
  <c r="K380" i="16"/>
  <c r="N380" i="16"/>
  <c r="D380" i="16" s="1"/>
  <c r="O380" i="16"/>
  <c r="P380" i="16"/>
  <c r="Q380" i="16"/>
  <c r="R380" i="16"/>
  <c r="S380" i="16"/>
  <c r="BA380" i="16"/>
  <c r="A381" i="16"/>
  <c r="B381" i="16"/>
  <c r="C381" i="16"/>
  <c r="E381" i="16"/>
  <c r="F381" i="16"/>
  <c r="G381" i="16"/>
  <c r="H381" i="16"/>
  <c r="I381" i="16"/>
  <c r="J381" i="16"/>
  <c r="K381" i="16"/>
  <c r="N381" i="16"/>
  <c r="D381" i="16" s="1"/>
  <c r="O381" i="16"/>
  <c r="P381" i="16"/>
  <c r="Q381" i="16"/>
  <c r="R381" i="16"/>
  <c r="S381" i="16"/>
  <c r="BA381" i="16"/>
  <c r="A382" i="16"/>
  <c r="B382" i="16"/>
  <c r="C382" i="16"/>
  <c r="E382" i="16"/>
  <c r="F382" i="16"/>
  <c r="G382" i="16"/>
  <c r="H382" i="16"/>
  <c r="I382" i="16"/>
  <c r="J382" i="16"/>
  <c r="K382" i="16"/>
  <c r="N382" i="16"/>
  <c r="D382" i="16" s="1"/>
  <c r="O382" i="16"/>
  <c r="P382" i="16"/>
  <c r="Q382" i="16"/>
  <c r="R382" i="16"/>
  <c r="S382" i="16"/>
  <c r="BA382" i="16"/>
  <c r="A383" i="16"/>
  <c r="B383" i="16"/>
  <c r="C383" i="16"/>
  <c r="E383" i="16"/>
  <c r="F383" i="16"/>
  <c r="G383" i="16"/>
  <c r="H383" i="16"/>
  <c r="I383" i="16"/>
  <c r="J383" i="16"/>
  <c r="K383" i="16"/>
  <c r="N383" i="16"/>
  <c r="D383" i="16" s="1"/>
  <c r="O383" i="16"/>
  <c r="P383" i="16"/>
  <c r="Q383" i="16"/>
  <c r="R383" i="16"/>
  <c r="S383" i="16"/>
  <c r="AZ383" i="16"/>
  <c r="BA383" i="16"/>
  <c r="A384" i="16"/>
  <c r="B384" i="16"/>
  <c r="C384" i="16"/>
  <c r="E384" i="16"/>
  <c r="F384" i="16"/>
  <c r="G384" i="16"/>
  <c r="H384" i="16"/>
  <c r="I384" i="16"/>
  <c r="J384" i="16"/>
  <c r="K384" i="16"/>
  <c r="N384" i="16"/>
  <c r="D384" i="16" s="1"/>
  <c r="O384" i="16"/>
  <c r="P384" i="16"/>
  <c r="Q384" i="16"/>
  <c r="R384" i="16"/>
  <c r="S384" i="16"/>
  <c r="BA384" i="16"/>
  <c r="A385" i="16"/>
  <c r="B385" i="16"/>
  <c r="C385" i="16"/>
  <c r="E385" i="16"/>
  <c r="F385" i="16"/>
  <c r="G385" i="16"/>
  <c r="H385" i="16"/>
  <c r="I385" i="16"/>
  <c r="J385" i="16"/>
  <c r="K385" i="16"/>
  <c r="N385" i="16"/>
  <c r="D385" i="16" s="1"/>
  <c r="O385" i="16"/>
  <c r="P385" i="16"/>
  <c r="Q385" i="16"/>
  <c r="R385" i="16"/>
  <c r="S385" i="16"/>
  <c r="BA385" i="16"/>
  <c r="A386" i="16"/>
  <c r="B386" i="16"/>
  <c r="C386" i="16"/>
  <c r="E386" i="16"/>
  <c r="F386" i="16"/>
  <c r="G386" i="16"/>
  <c r="H386" i="16"/>
  <c r="I386" i="16"/>
  <c r="J386" i="16"/>
  <c r="K386" i="16"/>
  <c r="N386" i="16"/>
  <c r="D386" i="16" s="1"/>
  <c r="O386" i="16"/>
  <c r="P386" i="16"/>
  <c r="Q386" i="16"/>
  <c r="R386" i="16"/>
  <c r="S386" i="16"/>
  <c r="AZ386" i="16"/>
  <c r="BA386" i="16"/>
  <c r="A387" i="16"/>
  <c r="B387" i="16"/>
  <c r="C387" i="16"/>
  <c r="E387" i="16"/>
  <c r="F387" i="16"/>
  <c r="G387" i="16"/>
  <c r="H387" i="16"/>
  <c r="I387" i="16"/>
  <c r="J387" i="16"/>
  <c r="K387" i="16"/>
  <c r="N387" i="16"/>
  <c r="D387" i="16" s="1"/>
  <c r="O387" i="16"/>
  <c r="P387" i="16"/>
  <c r="Q387" i="16"/>
  <c r="R387" i="16"/>
  <c r="S387" i="16"/>
  <c r="BA387" i="16"/>
  <c r="A388" i="16"/>
  <c r="B388" i="16"/>
  <c r="C388" i="16"/>
  <c r="E388" i="16"/>
  <c r="F388" i="16"/>
  <c r="G388" i="16"/>
  <c r="H388" i="16"/>
  <c r="I388" i="16"/>
  <c r="J388" i="16"/>
  <c r="K388" i="16"/>
  <c r="N388" i="16"/>
  <c r="D388" i="16" s="1"/>
  <c r="O388" i="16"/>
  <c r="P388" i="16"/>
  <c r="Q388" i="16"/>
  <c r="R388" i="16"/>
  <c r="S388" i="16"/>
  <c r="AZ388" i="16"/>
  <c r="BA388" i="16"/>
  <c r="A389" i="16"/>
  <c r="B389" i="16"/>
  <c r="C389" i="16"/>
  <c r="E389" i="16"/>
  <c r="F389" i="16"/>
  <c r="G389" i="16"/>
  <c r="H389" i="16"/>
  <c r="I389" i="16"/>
  <c r="J389" i="16"/>
  <c r="K389" i="16"/>
  <c r="N389" i="16"/>
  <c r="D389" i="16" s="1"/>
  <c r="O389" i="16"/>
  <c r="P389" i="16"/>
  <c r="Q389" i="16"/>
  <c r="R389" i="16"/>
  <c r="S389" i="16"/>
  <c r="AZ389" i="16"/>
  <c r="BA389" i="16"/>
  <c r="A390" i="16"/>
  <c r="B390" i="16"/>
  <c r="C390" i="16"/>
  <c r="E390" i="16"/>
  <c r="F390" i="16"/>
  <c r="G390" i="16"/>
  <c r="H390" i="16"/>
  <c r="I390" i="16"/>
  <c r="J390" i="16"/>
  <c r="K390" i="16"/>
  <c r="N390" i="16"/>
  <c r="D390" i="16" s="1"/>
  <c r="O390" i="16"/>
  <c r="P390" i="16"/>
  <c r="Q390" i="16"/>
  <c r="R390" i="16"/>
  <c r="S390" i="16"/>
  <c r="BA390" i="16"/>
  <c r="A391" i="16"/>
  <c r="B391" i="16"/>
  <c r="C391" i="16"/>
  <c r="E391" i="16"/>
  <c r="F391" i="16"/>
  <c r="G391" i="16"/>
  <c r="H391" i="16"/>
  <c r="I391" i="16"/>
  <c r="J391" i="16"/>
  <c r="K391" i="16"/>
  <c r="N391" i="16"/>
  <c r="D391" i="16" s="1"/>
  <c r="O391" i="16"/>
  <c r="P391" i="16"/>
  <c r="Q391" i="16"/>
  <c r="R391" i="16"/>
  <c r="S391" i="16"/>
  <c r="BA391" i="16"/>
  <c r="A392" i="16"/>
  <c r="B392" i="16"/>
  <c r="C392" i="16"/>
  <c r="E392" i="16"/>
  <c r="F392" i="16"/>
  <c r="G392" i="16"/>
  <c r="H392" i="16"/>
  <c r="I392" i="16"/>
  <c r="J392" i="16"/>
  <c r="K392" i="16"/>
  <c r="N392" i="16"/>
  <c r="D392" i="16" s="1"/>
  <c r="O392" i="16"/>
  <c r="P392" i="16"/>
  <c r="Q392" i="16"/>
  <c r="R392" i="16"/>
  <c r="S392" i="16"/>
  <c r="BA392" i="16"/>
  <c r="A393" i="16"/>
  <c r="B393" i="16"/>
  <c r="C393" i="16"/>
  <c r="E393" i="16"/>
  <c r="F393" i="16"/>
  <c r="G393" i="16"/>
  <c r="H393" i="16"/>
  <c r="I393" i="16"/>
  <c r="J393" i="16"/>
  <c r="K393" i="16"/>
  <c r="N393" i="16"/>
  <c r="D393" i="16" s="1"/>
  <c r="O393" i="16"/>
  <c r="P393" i="16"/>
  <c r="Q393" i="16"/>
  <c r="R393" i="16"/>
  <c r="S393" i="16"/>
  <c r="BA393" i="16"/>
  <c r="A394" i="16"/>
  <c r="B394" i="16"/>
  <c r="C394" i="16"/>
  <c r="E394" i="16"/>
  <c r="F394" i="16"/>
  <c r="G394" i="16"/>
  <c r="H394" i="16"/>
  <c r="I394" i="16"/>
  <c r="J394" i="16"/>
  <c r="K394" i="16"/>
  <c r="N394" i="16"/>
  <c r="D394" i="16" s="1"/>
  <c r="O394" i="16"/>
  <c r="P394" i="16"/>
  <c r="Q394" i="16"/>
  <c r="R394" i="16"/>
  <c r="S394" i="16"/>
  <c r="BA394" i="16"/>
  <c r="A395" i="16"/>
  <c r="B395" i="16"/>
  <c r="C395" i="16"/>
  <c r="E395" i="16"/>
  <c r="F395" i="16"/>
  <c r="G395" i="16"/>
  <c r="H395" i="16"/>
  <c r="I395" i="16"/>
  <c r="J395" i="16"/>
  <c r="K395" i="16"/>
  <c r="N395" i="16"/>
  <c r="D395" i="16" s="1"/>
  <c r="O395" i="16"/>
  <c r="P395" i="16"/>
  <c r="Q395" i="16"/>
  <c r="R395" i="16"/>
  <c r="S395" i="16"/>
  <c r="BA395" i="16"/>
  <c r="A396" i="16"/>
  <c r="B396" i="16"/>
  <c r="C396" i="16"/>
  <c r="E396" i="16"/>
  <c r="F396" i="16"/>
  <c r="G396" i="16"/>
  <c r="H396" i="16"/>
  <c r="I396" i="16"/>
  <c r="J396" i="16"/>
  <c r="K396" i="16"/>
  <c r="N396" i="16"/>
  <c r="D396" i="16" s="1"/>
  <c r="O396" i="16"/>
  <c r="P396" i="16"/>
  <c r="Q396" i="16"/>
  <c r="R396" i="16"/>
  <c r="S396" i="16"/>
  <c r="AZ396" i="16"/>
  <c r="BA396" i="16"/>
  <c r="A397" i="16"/>
  <c r="B397" i="16"/>
  <c r="C397" i="16"/>
  <c r="E397" i="16"/>
  <c r="F397" i="16"/>
  <c r="G397" i="16"/>
  <c r="H397" i="16"/>
  <c r="I397" i="16"/>
  <c r="J397" i="16"/>
  <c r="K397" i="16"/>
  <c r="N397" i="16"/>
  <c r="D397" i="16" s="1"/>
  <c r="O397" i="16"/>
  <c r="P397" i="16"/>
  <c r="Q397" i="16"/>
  <c r="R397" i="16"/>
  <c r="S397" i="16"/>
  <c r="AZ397" i="16"/>
  <c r="BA397" i="16"/>
  <c r="A398" i="16"/>
  <c r="B398" i="16"/>
  <c r="C398" i="16"/>
  <c r="E398" i="16"/>
  <c r="F398" i="16"/>
  <c r="G398" i="16"/>
  <c r="H398" i="16"/>
  <c r="I398" i="16"/>
  <c r="J398" i="16"/>
  <c r="K398" i="16"/>
  <c r="N398" i="16"/>
  <c r="D398" i="16" s="1"/>
  <c r="O398" i="16"/>
  <c r="P398" i="16"/>
  <c r="Q398" i="16"/>
  <c r="R398" i="16"/>
  <c r="S398" i="16"/>
  <c r="BA398" i="16"/>
  <c r="A399" i="16"/>
  <c r="B399" i="16"/>
  <c r="C399" i="16"/>
  <c r="E399" i="16"/>
  <c r="F399" i="16"/>
  <c r="G399" i="16"/>
  <c r="H399" i="16"/>
  <c r="I399" i="16"/>
  <c r="J399" i="16"/>
  <c r="K399" i="16"/>
  <c r="N399" i="16"/>
  <c r="D399" i="16" s="1"/>
  <c r="O399" i="16"/>
  <c r="P399" i="16"/>
  <c r="Q399" i="16"/>
  <c r="R399" i="16"/>
  <c r="S399" i="16"/>
  <c r="AZ399" i="16"/>
  <c r="BA399" i="16"/>
  <c r="A400" i="16"/>
  <c r="B400" i="16"/>
  <c r="C400" i="16"/>
  <c r="E400" i="16"/>
  <c r="F400" i="16"/>
  <c r="G400" i="16"/>
  <c r="H400" i="16"/>
  <c r="I400" i="16"/>
  <c r="J400" i="16"/>
  <c r="K400" i="16"/>
  <c r="N400" i="16"/>
  <c r="D400" i="16" s="1"/>
  <c r="O400" i="16"/>
  <c r="P400" i="16"/>
  <c r="Q400" i="16"/>
  <c r="R400" i="16"/>
  <c r="S400" i="16"/>
  <c r="BA400" i="16"/>
  <c r="A401" i="16"/>
  <c r="B401" i="16"/>
  <c r="C401" i="16"/>
  <c r="E401" i="16"/>
  <c r="F401" i="16"/>
  <c r="G401" i="16"/>
  <c r="H401" i="16"/>
  <c r="I401" i="16"/>
  <c r="J401" i="16"/>
  <c r="K401" i="16"/>
  <c r="N401" i="16"/>
  <c r="D401" i="16" s="1"/>
  <c r="O401" i="16"/>
  <c r="P401" i="16"/>
  <c r="Q401" i="16"/>
  <c r="R401" i="16"/>
  <c r="S401" i="16"/>
  <c r="BA401" i="16"/>
  <c r="A402" i="16"/>
  <c r="B402" i="16"/>
  <c r="C402" i="16"/>
  <c r="E402" i="16"/>
  <c r="F402" i="16"/>
  <c r="G402" i="16"/>
  <c r="H402" i="16"/>
  <c r="I402" i="16"/>
  <c r="J402" i="16"/>
  <c r="K402" i="16"/>
  <c r="N402" i="16"/>
  <c r="D402" i="16" s="1"/>
  <c r="O402" i="16"/>
  <c r="P402" i="16"/>
  <c r="Q402" i="16"/>
  <c r="R402" i="16"/>
  <c r="S402" i="16"/>
  <c r="AZ402" i="16"/>
  <c r="BA402" i="16"/>
  <c r="A403" i="16"/>
  <c r="B403" i="16"/>
  <c r="C403" i="16"/>
  <c r="E403" i="16"/>
  <c r="F403" i="16"/>
  <c r="G403" i="16"/>
  <c r="H403" i="16"/>
  <c r="I403" i="16"/>
  <c r="J403" i="16"/>
  <c r="K403" i="16"/>
  <c r="N403" i="16"/>
  <c r="D403" i="16" s="1"/>
  <c r="O403" i="16"/>
  <c r="P403" i="16"/>
  <c r="Q403" i="16"/>
  <c r="R403" i="16"/>
  <c r="S403" i="16"/>
  <c r="AZ403" i="16"/>
  <c r="BA403" i="16"/>
  <c r="A404" i="16"/>
  <c r="B404" i="16"/>
  <c r="C404" i="16"/>
  <c r="E404" i="16"/>
  <c r="F404" i="16"/>
  <c r="G404" i="16"/>
  <c r="H404" i="16"/>
  <c r="I404" i="16"/>
  <c r="J404" i="16"/>
  <c r="K404" i="16"/>
  <c r="N404" i="16"/>
  <c r="D404" i="16" s="1"/>
  <c r="O404" i="16"/>
  <c r="P404" i="16"/>
  <c r="Q404" i="16"/>
  <c r="R404" i="16"/>
  <c r="S404" i="16"/>
  <c r="AZ404" i="16"/>
  <c r="BA404" i="16"/>
  <c r="A405" i="16"/>
  <c r="B405" i="16"/>
  <c r="C405" i="16"/>
  <c r="E405" i="16"/>
  <c r="F405" i="16"/>
  <c r="G405" i="16"/>
  <c r="H405" i="16"/>
  <c r="I405" i="16"/>
  <c r="J405" i="16"/>
  <c r="K405" i="16"/>
  <c r="N405" i="16"/>
  <c r="D405" i="16" s="1"/>
  <c r="O405" i="16"/>
  <c r="P405" i="16"/>
  <c r="Q405" i="16"/>
  <c r="R405" i="16"/>
  <c r="S405" i="16"/>
  <c r="AZ405" i="16"/>
  <c r="BA405" i="16"/>
  <c r="A406" i="16"/>
  <c r="B406" i="16"/>
  <c r="C406" i="16"/>
  <c r="E406" i="16"/>
  <c r="F406" i="16"/>
  <c r="G406" i="16"/>
  <c r="H406" i="16"/>
  <c r="I406" i="16"/>
  <c r="J406" i="16"/>
  <c r="K406" i="16"/>
  <c r="N406" i="16"/>
  <c r="D406" i="16" s="1"/>
  <c r="O406" i="16"/>
  <c r="P406" i="16"/>
  <c r="Q406" i="16"/>
  <c r="R406" i="16"/>
  <c r="S406" i="16"/>
  <c r="BA406" i="16"/>
  <c r="A407" i="16"/>
  <c r="B407" i="16"/>
  <c r="C407" i="16"/>
  <c r="E407" i="16"/>
  <c r="F407" i="16"/>
  <c r="G407" i="16"/>
  <c r="H407" i="16"/>
  <c r="I407" i="16"/>
  <c r="J407" i="16"/>
  <c r="K407" i="16"/>
  <c r="N407" i="16"/>
  <c r="D407" i="16" s="1"/>
  <c r="O407" i="16"/>
  <c r="P407" i="16"/>
  <c r="Q407" i="16"/>
  <c r="R407" i="16"/>
  <c r="S407" i="16"/>
  <c r="BA407" i="16"/>
  <c r="A408" i="16"/>
  <c r="B408" i="16"/>
  <c r="C408" i="16"/>
  <c r="E408" i="16"/>
  <c r="F408" i="16"/>
  <c r="G408" i="16"/>
  <c r="H408" i="16"/>
  <c r="I408" i="16"/>
  <c r="J408" i="16"/>
  <c r="K408" i="16"/>
  <c r="N408" i="16"/>
  <c r="D408" i="16" s="1"/>
  <c r="O408" i="16"/>
  <c r="P408" i="16"/>
  <c r="Q408" i="16"/>
  <c r="R408" i="16"/>
  <c r="S408" i="16"/>
  <c r="BA408" i="16"/>
  <c r="A409" i="16"/>
  <c r="B409" i="16"/>
  <c r="C409" i="16"/>
  <c r="E409" i="16"/>
  <c r="F409" i="16"/>
  <c r="G409" i="16"/>
  <c r="H409" i="16"/>
  <c r="I409" i="16"/>
  <c r="J409" i="16"/>
  <c r="K409" i="16"/>
  <c r="N409" i="16"/>
  <c r="D409" i="16" s="1"/>
  <c r="O409" i="16"/>
  <c r="P409" i="16"/>
  <c r="Q409" i="16"/>
  <c r="R409" i="16"/>
  <c r="S409" i="16"/>
  <c r="BA409" i="16"/>
  <c r="A410" i="16"/>
  <c r="B410" i="16"/>
  <c r="C410" i="16"/>
  <c r="E410" i="16"/>
  <c r="F410" i="16"/>
  <c r="G410" i="16"/>
  <c r="H410" i="16"/>
  <c r="I410" i="16"/>
  <c r="J410" i="16"/>
  <c r="K410" i="16"/>
  <c r="N410" i="16"/>
  <c r="D410" i="16" s="1"/>
  <c r="O410" i="16"/>
  <c r="P410" i="16"/>
  <c r="Q410" i="16"/>
  <c r="R410" i="16"/>
  <c r="S410" i="16"/>
  <c r="AZ410" i="16"/>
  <c r="BA410" i="16"/>
  <c r="A411" i="16"/>
  <c r="B411" i="16"/>
  <c r="C411" i="16"/>
  <c r="E411" i="16"/>
  <c r="F411" i="16"/>
  <c r="G411" i="16"/>
  <c r="H411" i="16"/>
  <c r="I411" i="16"/>
  <c r="J411" i="16"/>
  <c r="K411" i="16"/>
  <c r="N411" i="16"/>
  <c r="D411" i="16" s="1"/>
  <c r="O411" i="16"/>
  <c r="P411" i="16"/>
  <c r="Q411" i="16"/>
  <c r="R411" i="16"/>
  <c r="S411" i="16"/>
  <c r="AZ411" i="16"/>
  <c r="BA411" i="16"/>
  <c r="A412" i="16"/>
  <c r="B412" i="16"/>
  <c r="C412" i="16"/>
  <c r="E412" i="16"/>
  <c r="F412" i="16"/>
  <c r="G412" i="16"/>
  <c r="H412" i="16"/>
  <c r="I412" i="16"/>
  <c r="J412" i="16"/>
  <c r="K412" i="16"/>
  <c r="N412" i="16"/>
  <c r="D412" i="16" s="1"/>
  <c r="O412" i="16"/>
  <c r="P412" i="16"/>
  <c r="Q412" i="16"/>
  <c r="R412" i="16"/>
  <c r="S412" i="16"/>
  <c r="AZ412" i="16"/>
  <c r="BA412" i="16"/>
  <c r="A413" i="16"/>
  <c r="B413" i="16"/>
  <c r="C413" i="16"/>
  <c r="E413" i="16"/>
  <c r="F413" i="16"/>
  <c r="G413" i="16"/>
  <c r="H413" i="16"/>
  <c r="I413" i="16"/>
  <c r="J413" i="16"/>
  <c r="K413" i="16"/>
  <c r="N413" i="16"/>
  <c r="D413" i="16" s="1"/>
  <c r="O413" i="16"/>
  <c r="P413" i="16"/>
  <c r="Q413" i="16"/>
  <c r="R413" i="16"/>
  <c r="S413" i="16"/>
  <c r="BA413" i="16"/>
  <c r="A414" i="16"/>
  <c r="B414" i="16"/>
  <c r="C414" i="16"/>
  <c r="E414" i="16"/>
  <c r="F414" i="16"/>
  <c r="G414" i="16"/>
  <c r="H414" i="16"/>
  <c r="I414" i="16"/>
  <c r="J414" i="16"/>
  <c r="K414" i="16"/>
  <c r="N414" i="16"/>
  <c r="D414" i="16" s="1"/>
  <c r="O414" i="16"/>
  <c r="P414" i="16"/>
  <c r="Q414" i="16"/>
  <c r="R414" i="16"/>
  <c r="S414" i="16"/>
  <c r="BA414" i="16"/>
  <c r="A415" i="16"/>
  <c r="B415" i="16"/>
  <c r="C415" i="16"/>
  <c r="E415" i="16"/>
  <c r="F415" i="16"/>
  <c r="G415" i="16"/>
  <c r="H415" i="16"/>
  <c r="I415" i="16"/>
  <c r="J415" i="16"/>
  <c r="K415" i="16"/>
  <c r="N415" i="16"/>
  <c r="D415" i="16" s="1"/>
  <c r="O415" i="16"/>
  <c r="P415" i="16"/>
  <c r="Q415" i="16"/>
  <c r="R415" i="16"/>
  <c r="S415" i="16"/>
  <c r="AZ415" i="16"/>
  <c r="BA415" i="16"/>
  <c r="A416" i="16"/>
  <c r="B416" i="16"/>
  <c r="C416" i="16"/>
  <c r="E416" i="16"/>
  <c r="F416" i="16"/>
  <c r="G416" i="16"/>
  <c r="H416" i="16"/>
  <c r="I416" i="16"/>
  <c r="J416" i="16"/>
  <c r="K416" i="16"/>
  <c r="N416" i="16"/>
  <c r="D416" i="16" s="1"/>
  <c r="O416" i="16"/>
  <c r="P416" i="16"/>
  <c r="Q416" i="16"/>
  <c r="R416" i="16"/>
  <c r="S416" i="16"/>
  <c r="BA416" i="16"/>
  <c r="A417" i="16"/>
  <c r="B417" i="16"/>
  <c r="C417" i="16"/>
  <c r="E417" i="16"/>
  <c r="F417" i="16"/>
  <c r="G417" i="16"/>
  <c r="H417" i="16"/>
  <c r="I417" i="16"/>
  <c r="J417" i="16"/>
  <c r="K417" i="16"/>
  <c r="N417" i="16"/>
  <c r="D417" i="16" s="1"/>
  <c r="O417" i="16"/>
  <c r="P417" i="16"/>
  <c r="Q417" i="16"/>
  <c r="R417" i="16"/>
  <c r="S417" i="16"/>
  <c r="BA417" i="16"/>
  <c r="A418" i="16"/>
  <c r="B418" i="16"/>
  <c r="C418" i="16"/>
  <c r="E418" i="16"/>
  <c r="F418" i="16"/>
  <c r="G418" i="16"/>
  <c r="H418" i="16"/>
  <c r="I418" i="16"/>
  <c r="J418" i="16"/>
  <c r="K418" i="16"/>
  <c r="N418" i="16"/>
  <c r="D418" i="16" s="1"/>
  <c r="O418" i="16"/>
  <c r="P418" i="16"/>
  <c r="Q418" i="16"/>
  <c r="R418" i="16"/>
  <c r="S418" i="16"/>
  <c r="BA418" i="16"/>
  <c r="A419" i="16"/>
  <c r="B419" i="16"/>
  <c r="C419" i="16"/>
  <c r="E419" i="16"/>
  <c r="F419" i="16"/>
  <c r="G419" i="16"/>
  <c r="H419" i="16"/>
  <c r="I419" i="16"/>
  <c r="J419" i="16"/>
  <c r="K419" i="16"/>
  <c r="N419" i="16"/>
  <c r="D419" i="16" s="1"/>
  <c r="O419" i="16"/>
  <c r="P419" i="16"/>
  <c r="Q419" i="16"/>
  <c r="R419" i="16"/>
  <c r="S419" i="16"/>
  <c r="BA419" i="16"/>
  <c r="A420" i="16"/>
  <c r="B420" i="16"/>
  <c r="C420" i="16"/>
  <c r="E420" i="16"/>
  <c r="F420" i="16"/>
  <c r="G420" i="16"/>
  <c r="H420" i="16"/>
  <c r="I420" i="16"/>
  <c r="J420" i="16"/>
  <c r="K420" i="16"/>
  <c r="N420" i="16"/>
  <c r="D420" i="16" s="1"/>
  <c r="O420" i="16"/>
  <c r="P420" i="16"/>
  <c r="Q420" i="16"/>
  <c r="R420" i="16"/>
  <c r="S420" i="16"/>
  <c r="BA420" i="16"/>
  <c r="A421" i="16"/>
  <c r="B421" i="16"/>
  <c r="C421" i="16"/>
  <c r="E421" i="16"/>
  <c r="F421" i="16"/>
  <c r="G421" i="16"/>
  <c r="H421" i="16"/>
  <c r="I421" i="16"/>
  <c r="J421" i="16"/>
  <c r="K421" i="16"/>
  <c r="N421" i="16"/>
  <c r="D421" i="16" s="1"/>
  <c r="O421" i="16"/>
  <c r="P421" i="16"/>
  <c r="Q421" i="16"/>
  <c r="R421" i="16"/>
  <c r="S421" i="16"/>
  <c r="AZ421" i="16"/>
  <c r="BA421" i="16"/>
  <c r="A422" i="16"/>
  <c r="B422" i="16"/>
  <c r="C422" i="16"/>
  <c r="E422" i="16"/>
  <c r="F422" i="16"/>
  <c r="G422" i="16"/>
  <c r="H422" i="16"/>
  <c r="I422" i="16"/>
  <c r="J422" i="16"/>
  <c r="K422" i="16"/>
  <c r="N422" i="16"/>
  <c r="D422" i="16" s="1"/>
  <c r="O422" i="16"/>
  <c r="P422" i="16"/>
  <c r="Q422" i="16"/>
  <c r="R422" i="16"/>
  <c r="S422" i="16"/>
  <c r="AZ422" i="16"/>
  <c r="BA422" i="16"/>
  <c r="A423" i="16"/>
  <c r="B423" i="16"/>
  <c r="C423" i="16"/>
  <c r="E423" i="16"/>
  <c r="F423" i="16"/>
  <c r="G423" i="16"/>
  <c r="H423" i="16"/>
  <c r="I423" i="16"/>
  <c r="J423" i="16"/>
  <c r="K423" i="16"/>
  <c r="N423" i="16"/>
  <c r="D423" i="16" s="1"/>
  <c r="O423" i="16"/>
  <c r="P423" i="16"/>
  <c r="Q423" i="16"/>
  <c r="R423" i="16"/>
  <c r="S423" i="16"/>
  <c r="AZ423" i="16"/>
  <c r="BA423" i="16"/>
  <c r="A424" i="16"/>
  <c r="B424" i="16"/>
  <c r="C424" i="16"/>
  <c r="E424" i="16"/>
  <c r="F424" i="16"/>
  <c r="G424" i="16"/>
  <c r="H424" i="16"/>
  <c r="I424" i="16"/>
  <c r="J424" i="16"/>
  <c r="K424" i="16"/>
  <c r="N424" i="16"/>
  <c r="D424" i="16" s="1"/>
  <c r="O424" i="16"/>
  <c r="P424" i="16"/>
  <c r="Q424" i="16"/>
  <c r="R424" i="16"/>
  <c r="S424" i="16"/>
  <c r="BA424" i="16"/>
  <c r="A425" i="16"/>
  <c r="B425" i="16"/>
  <c r="C425" i="16"/>
  <c r="E425" i="16"/>
  <c r="F425" i="16"/>
  <c r="G425" i="16"/>
  <c r="H425" i="16"/>
  <c r="I425" i="16"/>
  <c r="J425" i="16"/>
  <c r="K425" i="16"/>
  <c r="N425" i="16"/>
  <c r="D425" i="16" s="1"/>
  <c r="O425" i="16"/>
  <c r="P425" i="16"/>
  <c r="Q425" i="16"/>
  <c r="R425" i="16"/>
  <c r="S425" i="16"/>
  <c r="BA425" i="16"/>
  <c r="A426" i="16"/>
  <c r="B426" i="16"/>
  <c r="C426" i="16"/>
  <c r="E426" i="16"/>
  <c r="F426" i="16"/>
  <c r="G426" i="16"/>
  <c r="H426" i="16"/>
  <c r="I426" i="16"/>
  <c r="J426" i="16"/>
  <c r="K426" i="16"/>
  <c r="N426" i="16"/>
  <c r="D426" i="16" s="1"/>
  <c r="O426" i="16"/>
  <c r="P426" i="16"/>
  <c r="Q426" i="16"/>
  <c r="R426" i="16"/>
  <c r="S426" i="16"/>
  <c r="BA426" i="16"/>
  <c r="A427" i="16"/>
  <c r="B427" i="16"/>
  <c r="C427" i="16"/>
  <c r="E427" i="16"/>
  <c r="F427" i="16"/>
  <c r="G427" i="16"/>
  <c r="H427" i="16"/>
  <c r="I427" i="16"/>
  <c r="J427" i="16"/>
  <c r="K427" i="16"/>
  <c r="N427" i="16"/>
  <c r="D427" i="16" s="1"/>
  <c r="O427" i="16"/>
  <c r="P427" i="16"/>
  <c r="Q427" i="16"/>
  <c r="R427" i="16"/>
  <c r="S427" i="16"/>
  <c r="BA427" i="16"/>
  <c r="A428" i="16"/>
  <c r="B428" i="16"/>
  <c r="C428" i="16"/>
  <c r="E428" i="16"/>
  <c r="F428" i="16"/>
  <c r="G428" i="16"/>
  <c r="H428" i="16"/>
  <c r="I428" i="16"/>
  <c r="J428" i="16"/>
  <c r="K428" i="16"/>
  <c r="N428" i="16"/>
  <c r="D428" i="16" s="1"/>
  <c r="O428" i="16"/>
  <c r="P428" i="16"/>
  <c r="Q428" i="16"/>
  <c r="R428" i="16"/>
  <c r="S428" i="16"/>
  <c r="BA428" i="16"/>
  <c r="A429" i="16"/>
  <c r="B429" i="16"/>
  <c r="C429" i="16"/>
  <c r="E429" i="16"/>
  <c r="F429" i="16"/>
  <c r="G429" i="16"/>
  <c r="H429" i="16"/>
  <c r="I429" i="16"/>
  <c r="J429" i="16"/>
  <c r="K429" i="16"/>
  <c r="N429" i="16"/>
  <c r="D429" i="16" s="1"/>
  <c r="O429" i="16"/>
  <c r="P429" i="16"/>
  <c r="Q429" i="16"/>
  <c r="R429" i="16"/>
  <c r="S429" i="16"/>
  <c r="AZ429" i="16"/>
  <c r="BA429" i="16"/>
  <c r="A430" i="16"/>
  <c r="B430" i="16"/>
  <c r="C430" i="16"/>
  <c r="E430" i="16"/>
  <c r="F430" i="16"/>
  <c r="G430" i="16"/>
  <c r="H430" i="16"/>
  <c r="I430" i="16"/>
  <c r="J430" i="16"/>
  <c r="K430" i="16"/>
  <c r="N430" i="16"/>
  <c r="D430" i="16" s="1"/>
  <c r="O430" i="16"/>
  <c r="P430" i="16"/>
  <c r="Q430" i="16"/>
  <c r="R430" i="16"/>
  <c r="S430" i="16"/>
  <c r="AZ430" i="16"/>
  <c r="BA430" i="16"/>
  <c r="A431" i="16"/>
  <c r="B431" i="16"/>
  <c r="C431" i="16"/>
  <c r="E431" i="16"/>
  <c r="F431" i="16"/>
  <c r="G431" i="16"/>
  <c r="H431" i="16"/>
  <c r="I431" i="16"/>
  <c r="J431" i="16"/>
  <c r="K431" i="16"/>
  <c r="N431" i="16"/>
  <c r="D431" i="16" s="1"/>
  <c r="O431" i="16"/>
  <c r="P431" i="16"/>
  <c r="Q431" i="16"/>
  <c r="R431" i="16"/>
  <c r="S431" i="16"/>
  <c r="AZ431" i="16"/>
  <c r="BA431" i="16"/>
  <c r="A432" i="16"/>
  <c r="B432" i="16"/>
  <c r="C432" i="16"/>
  <c r="E432" i="16"/>
  <c r="F432" i="16"/>
  <c r="G432" i="16"/>
  <c r="H432" i="16"/>
  <c r="I432" i="16"/>
  <c r="J432" i="16"/>
  <c r="K432" i="16"/>
  <c r="N432" i="16"/>
  <c r="D432" i="16" s="1"/>
  <c r="O432" i="16"/>
  <c r="P432" i="16"/>
  <c r="Q432" i="16"/>
  <c r="R432" i="16"/>
  <c r="S432" i="16"/>
  <c r="BA432" i="16"/>
  <c r="A433" i="16"/>
  <c r="B433" i="16"/>
  <c r="C433" i="16"/>
  <c r="E433" i="16"/>
  <c r="F433" i="16"/>
  <c r="G433" i="16"/>
  <c r="H433" i="16"/>
  <c r="I433" i="16"/>
  <c r="J433" i="16"/>
  <c r="K433" i="16"/>
  <c r="N433" i="16"/>
  <c r="D433" i="16" s="1"/>
  <c r="O433" i="16"/>
  <c r="P433" i="16"/>
  <c r="Q433" i="16"/>
  <c r="R433" i="16"/>
  <c r="S433" i="16"/>
  <c r="BA433" i="16"/>
  <c r="A434" i="16"/>
  <c r="B434" i="16"/>
  <c r="C434" i="16"/>
  <c r="E434" i="16"/>
  <c r="F434" i="16"/>
  <c r="G434" i="16"/>
  <c r="H434" i="16"/>
  <c r="I434" i="16"/>
  <c r="J434" i="16"/>
  <c r="K434" i="16"/>
  <c r="N434" i="16"/>
  <c r="D434" i="16" s="1"/>
  <c r="O434" i="16"/>
  <c r="P434" i="16"/>
  <c r="Q434" i="16"/>
  <c r="R434" i="16"/>
  <c r="S434" i="16"/>
  <c r="BA434" i="16"/>
  <c r="A435" i="16"/>
  <c r="B435" i="16"/>
  <c r="C435" i="16"/>
  <c r="E435" i="16"/>
  <c r="F435" i="16"/>
  <c r="G435" i="16"/>
  <c r="H435" i="16"/>
  <c r="I435" i="16"/>
  <c r="J435" i="16"/>
  <c r="K435" i="16"/>
  <c r="N435" i="16"/>
  <c r="D435" i="16" s="1"/>
  <c r="O435" i="16"/>
  <c r="P435" i="16"/>
  <c r="Q435" i="16"/>
  <c r="R435" i="16"/>
  <c r="S435" i="16"/>
  <c r="BA435" i="16"/>
  <c r="A436" i="16"/>
  <c r="B436" i="16"/>
  <c r="C436" i="16"/>
  <c r="E436" i="16"/>
  <c r="F436" i="16"/>
  <c r="G436" i="16"/>
  <c r="H436" i="16"/>
  <c r="I436" i="16"/>
  <c r="J436" i="16"/>
  <c r="K436" i="16"/>
  <c r="N436" i="16"/>
  <c r="D436" i="16" s="1"/>
  <c r="O436" i="16"/>
  <c r="P436" i="16"/>
  <c r="Q436" i="16"/>
  <c r="R436" i="16"/>
  <c r="S436" i="16"/>
  <c r="BA436" i="16"/>
  <c r="A437" i="16"/>
  <c r="B437" i="16"/>
  <c r="C437" i="16"/>
  <c r="E437" i="16"/>
  <c r="F437" i="16"/>
  <c r="G437" i="16"/>
  <c r="H437" i="16"/>
  <c r="I437" i="16"/>
  <c r="J437" i="16"/>
  <c r="K437" i="16"/>
  <c r="N437" i="16"/>
  <c r="D437" i="16" s="1"/>
  <c r="O437" i="16"/>
  <c r="P437" i="16"/>
  <c r="Q437" i="16"/>
  <c r="R437" i="16"/>
  <c r="S437" i="16"/>
  <c r="AZ437" i="16"/>
  <c r="BA437" i="16"/>
  <c r="A438" i="16"/>
  <c r="B438" i="16"/>
  <c r="C438" i="16"/>
  <c r="E438" i="16"/>
  <c r="F438" i="16"/>
  <c r="G438" i="16"/>
  <c r="H438" i="16"/>
  <c r="I438" i="16"/>
  <c r="J438" i="16"/>
  <c r="K438" i="16"/>
  <c r="N438" i="16"/>
  <c r="D438" i="16" s="1"/>
  <c r="O438" i="16"/>
  <c r="P438" i="16"/>
  <c r="Q438" i="16"/>
  <c r="R438" i="16"/>
  <c r="S438" i="16"/>
  <c r="AZ438" i="16"/>
  <c r="BA438" i="16"/>
  <c r="A439" i="16"/>
  <c r="B439" i="16"/>
  <c r="C439" i="16"/>
  <c r="E439" i="16"/>
  <c r="F439" i="16"/>
  <c r="G439" i="16"/>
  <c r="H439" i="16"/>
  <c r="I439" i="16"/>
  <c r="J439" i="16"/>
  <c r="K439" i="16"/>
  <c r="N439" i="16"/>
  <c r="D439" i="16" s="1"/>
  <c r="O439" i="16"/>
  <c r="P439" i="16"/>
  <c r="Q439" i="16"/>
  <c r="R439" i="16"/>
  <c r="S439" i="16"/>
  <c r="AZ439" i="16"/>
  <c r="BA439" i="16"/>
  <c r="A440" i="16"/>
  <c r="B440" i="16"/>
  <c r="C440" i="16"/>
  <c r="E440" i="16"/>
  <c r="F440" i="16"/>
  <c r="G440" i="16"/>
  <c r="H440" i="16"/>
  <c r="I440" i="16"/>
  <c r="J440" i="16"/>
  <c r="K440" i="16"/>
  <c r="N440" i="16"/>
  <c r="D440" i="16" s="1"/>
  <c r="O440" i="16"/>
  <c r="P440" i="16"/>
  <c r="Q440" i="16"/>
  <c r="R440" i="16"/>
  <c r="S440" i="16"/>
  <c r="BA440" i="16"/>
  <c r="A441" i="16"/>
  <c r="B441" i="16"/>
  <c r="C441" i="16"/>
  <c r="E441" i="16"/>
  <c r="F441" i="16"/>
  <c r="G441" i="16"/>
  <c r="H441" i="16"/>
  <c r="I441" i="16"/>
  <c r="J441" i="16"/>
  <c r="K441" i="16"/>
  <c r="N441" i="16"/>
  <c r="D441" i="16" s="1"/>
  <c r="O441" i="16"/>
  <c r="P441" i="16"/>
  <c r="Q441" i="16"/>
  <c r="R441" i="16"/>
  <c r="S441" i="16"/>
  <c r="AZ441" i="16"/>
  <c r="BA441" i="16"/>
  <c r="A442" i="16"/>
  <c r="B442" i="16"/>
  <c r="C442" i="16"/>
  <c r="E442" i="16"/>
  <c r="F442" i="16"/>
  <c r="G442" i="16"/>
  <c r="H442" i="16"/>
  <c r="I442" i="16"/>
  <c r="J442" i="16"/>
  <c r="K442" i="16"/>
  <c r="N442" i="16"/>
  <c r="D442" i="16" s="1"/>
  <c r="O442" i="16"/>
  <c r="P442" i="16"/>
  <c r="Q442" i="16"/>
  <c r="R442" i="16"/>
  <c r="S442" i="16"/>
  <c r="BA442" i="16"/>
  <c r="A443" i="16"/>
  <c r="B443" i="16"/>
  <c r="C443" i="16"/>
  <c r="E443" i="16"/>
  <c r="F443" i="16"/>
  <c r="G443" i="16"/>
  <c r="H443" i="16"/>
  <c r="I443" i="16"/>
  <c r="J443" i="16"/>
  <c r="K443" i="16"/>
  <c r="N443" i="16"/>
  <c r="D443" i="16" s="1"/>
  <c r="O443" i="16"/>
  <c r="P443" i="16"/>
  <c r="Q443" i="16"/>
  <c r="R443" i="16"/>
  <c r="S443" i="16"/>
  <c r="BA443" i="16"/>
  <c r="A444" i="16"/>
  <c r="B444" i="16"/>
  <c r="C444" i="16"/>
  <c r="E444" i="16"/>
  <c r="F444" i="16"/>
  <c r="G444" i="16"/>
  <c r="H444" i="16"/>
  <c r="I444" i="16"/>
  <c r="J444" i="16"/>
  <c r="K444" i="16"/>
  <c r="N444" i="16"/>
  <c r="D444" i="16" s="1"/>
  <c r="O444" i="16"/>
  <c r="P444" i="16"/>
  <c r="Q444" i="16"/>
  <c r="R444" i="16"/>
  <c r="S444" i="16"/>
  <c r="BA444" i="16"/>
  <c r="A445" i="16"/>
  <c r="B445" i="16"/>
  <c r="C445" i="16"/>
  <c r="E445" i="16"/>
  <c r="F445" i="16"/>
  <c r="G445" i="16"/>
  <c r="H445" i="16"/>
  <c r="I445" i="16"/>
  <c r="J445" i="16"/>
  <c r="K445" i="16"/>
  <c r="N445" i="16"/>
  <c r="D445" i="16" s="1"/>
  <c r="O445" i="16"/>
  <c r="P445" i="16"/>
  <c r="Q445" i="16"/>
  <c r="R445" i="16"/>
  <c r="S445" i="16"/>
  <c r="BA445" i="16"/>
  <c r="A446" i="16"/>
  <c r="B446" i="16"/>
  <c r="C446" i="16"/>
  <c r="E446" i="16"/>
  <c r="F446" i="16"/>
  <c r="G446" i="16"/>
  <c r="H446" i="16"/>
  <c r="I446" i="16"/>
  <c r="J446" i="16"/>
  <c r="K446" i="16"/>
  <c r="N446" i="16"/>
  <c r="D446" i="16" s="1"/>
  <c r="O446" i="16"/>
  <c r="P446" i="16"/>
  <c r="Q446" i="16"/>
  <c r="R446" i="16"/>
  <c r="S446" i="16"/>
  <c r="AZ446" i="16"/>
  <c r="BA446" i="16"/>
  <c r="A447" i="16"/>
  <c r="B447" i="16"/>
  <c r="C447" i="16"/>
  <c r="E447" i="16"/>
  <c r="F447" i="16"/>
  <c r="G447" i="16"/>
  <c r="H447" i="16"/>
  <c r="I447" i="16"/>
  <c r="J447" i="16"/>
  <c r="K447" i="16"/>
  <c r="N447" i="16"/>
  <c r="D447" i="16" s="1"/>
  <c r="O447" i="16"/>
  <c r="P447" i="16"/>
  <c r="Q447" i="16"/>
  <c r="R447" i="16"/>
  <c r="S447" i="16"/>
  <c r="AZ447" i="16"/>
  <c r="BA447" i="16"/>
  <c r="A448" i="16"/>
  <c r="B448" i="16"/>
  <c r="C448" i="16"/>
  <c r="E448" i="16"/>
  <c r="F448" i="16"/>
  <c r="G448" i="16"/>
  <c r="H448" i="16"/>
  <c r="I448" i="16"/>
  <c r="J448" i="16"/>
  <c r="K448" i="16"/>
  <c r="N448" i="16"/>
  <c r="D448" i="16" s="1"/>
  <c r="O448" i="16"/>
  <c r="P448" i="16"/>
  <c r="Q448" i="16"/>
  <c r="R448" i="16"/>
  <c r="S448" i="16"/>
  <c r="BA448" i="16"/>
  <c r="A449" i="16"/>
  <c r="B449" i="16"/>
  <c r="C449" i="16"/>
  <c r="E449" i="16"/>
  <c r="F449" i="16"/>
  <c r="G449" i="16"/>
  <c r="H449" i="16"/>
  <c r="I449" i="16"/>
  <c r="J449" i="16"/>
  <c r="K449" i="16"/>
  <c r="N449" i="16"/>
  <c r="D449" i="16" s="1"/>
  <c r="O449" i="16"/>
  <c r="P449" i="16"/>
  <c r="Q449" i="16"/>
  <c r="R449" i="16"/>
  <c r="S449" i="16"/>
  <c r="BA449" i="16"/>
  <c r="A450" i="16"/>
  <c r="B450" i="16"/>
  <c r="C450" i="16"/>
  <c r="E450" i="16"/>
  <c r="F450" i="16"/>
  <c r="G450" i="16"/>
  <c r="H450" i="16"/>
  <c r="I450" i="16"/>
  <c r="J450" i="16"/>
  <c r="K450" i="16"/>
  <c r="N450" i="16"/>
  <c r="D450" i="16" s="1"/>
  <c r="O450" i="16"/>
  <c r="P450" i="16"/>
  <c r="Q450" i="16"/>
  <c r="R450" i="16"/>
  <c r="S450" i="16"/>
  <c r="BA450" i="16"/>
  <c r="A451" i="16"/>
  <c r="B451" i="16"/>
  <c r="C451" i="16"/>
  <c r="E451" i="16"/>
  <c r="F451" i="16"/>
  <c r="G451" i="16"/>
  <c r="H451" i="16"/>
  <c r="I451" i="16"/>
  <c r="J451" i="16"/>
  <c r="K451" i="16"/>
  <c r="N451" i="16"/>
  <c r="D451" i="16" s="1"/>
  <c r="O451" i="16"/>
  <c r="P451" i="16"/>
  <c r="Q451" i="16"/>
  <c r="R451" i="16"/>
  <c r="S451" i="16"/>
  <c r="BA451" i="16"/>
  <c r="A452" i="16"/>
  <c r="B452" i="16"/>
  <c r="C452" i="16"/>
  <c r="E452" i="16"/>
  <c r="F452" i="16"/>
  <c r="G452" i="16"/>
  <c r="H452" i="16"/>
  <c r="I452" i="16"/>
  <c r="J452" i="16"/>
  <c r="K452" i="16"/>
  <c r="N452" i="16"/>
  <c r="D452" i="16" s="1"/>
  <c r="O452" i="16"/>
  <c r="P452" i="16"/>
  <c r="Q452" i="16"/>
  <c r="R452" i="16"/>
  <c r="S452" i="16"/>
  <c r="BA452" i="16"/>
  <c r="A453" i="16"/>
  <c r="B453" i="16"/>
  <c r="C453" i="16"/>
  <c r="E453" i="16"/>
  <c r="F453" i="16"/>
  <c r="G453" i="16"/>
  <c r="H453" i="16"/>
  <c r="I453" i="16"/>
  <c r="J453" i="16"/>
  <c r="K453" i="16"/>
  <c r="N453" i="16"/>
  <c r="D453" i="16" s="1"/>
  <c r="O453" i="16"/>
  <c r="P453" i="16"/>
  <c r="Q453" i="16"/>
  <c r="R453" i="16"/>
  <c r="S453" i="16"/>
  <c r="AZ453" i="16"/>
  <c r="BA453" i="16"/>
  <c r="A454" i="16"/>
  <c r="B454" i="16"/>
  <c r="C454" i="16"/>
  <c r="E454" i="16"/>
  <c r="F454" i="16"/>
  <c r="G454" i="16"/>
  <c r="H454" i="16"/>
  <c r="I454" i="16"/>
  <c r="J454" i="16"/>
  <c r="K454" i="16"/>
  <c r="N454" i="16"/>
  <c r="D454" i="16" s="1"/>
  <c r="O454" i="16"/>
  <c r="P454" i="16"/>
  <c r="Q454" i="16"/>
  <c r="R454" i="16"/>
  <c r="S454" i="16"/>
  <c r="AZ454" i="16"/>
  <c r="BA454" i="16"/>
  <c r="A455" i="16"/>
  <c r="B455" i="16"/>
  <c r="C455" i="16"/>
  <c r="E455" i="16"/>
  <c r="F455" i="16"/>
  <c r="G455" i="16"/>
  <c r="H455" i="16"/>
  <c r="I455" i="16"/>
  <c r="J455" i="16"/>
  <c r="K455" i="16"/>
  <c r="N455" i="16"/>
  <c r="D455" i="16" s="1"/>
  <c r="O455" i="16"/>
  <c r="P455" i="16"/>
  <c r="Q455" i="16"/>
  <c r="R455" i="16"/>
  <c r="S455" i="16"/>
  <c r="AZ455" i="16"/>
  <c r="BA455" i="16"/>
  <c r="A456" i="16"/>
  <c r="B456" i="16"/>
  <c r="C456" i="16"/>
  <c r="E456" i="16"/>
  <c r="F456" i="16"/>
  <c r="G456" i="16"/>
  <c r="H456" i="16"/>
  <c r="I456" i="16"/>
  <c r="J456" i="16"/>
  <c r="K456" i="16"/>
  <c r="N456" i="16"/>
  <c r="D456" i="16" s="1"/>
  <c r="O456" i="16"/>
  <c r="P456" i="16"/>
  <c r="Q456" i="16"/>
  <c r="R456" i="16"/>
  <c r="S456" i="16"/>
  <c r="BA456" i="16"/>
  <c r="A457" i="16"/>
  <c r="B457" i="16"/>
  <c r="C457" i="16"/>
  <c r="E457" i="16"/>
  <c r="F457" i="16"/>
  <c r="G457" i="16"/>
  <c r="H457" i="16"/>
  <c r="I457" i="16"/>
  <c r="J457" i="16"/>
  <c r="K457" i="16"/>
  <c r="N457" i="16"/>
  <c r="D457" i="16" s="1"/>
  <c r="O457" i="16"/>
  <c r="P457" i="16"/>
  <c r="Q457" i="16"/>
  <c r="R457" i="16"/>
  <c r="S457" i="16"/>
  <c r="BA457" i="16"/>
  <c r="A458" i="16"/>
  <c r="B458" i="16"/>
  <c r="C458" i="16"/>
  <c r="E458" i="16"/>
  <c r="F458" i="16"/>
  <c r="G458" i="16"/>
  <c r="H458" i="16"/>
  <c r="I458" i="16"/>
  <c r="J458" i="16"/>
  <c r="K458" i="16"/>
  <c r="N458" i="16"/>
  <c r="D458" i="16" s="1"/>
  <c r="O458" i="16"/>
  <c r="P458" i="16"/>
  <c r="Q458" i="16"/>
  <c r="R458" i="16"/>
  <c r="S458" i="16"/>
  <c r="BA458" i="16"/>
  <c r="A459" i="16"/>
  <c r="B459" i="16"/>
  <c r="C459" i="16"/>
  <c r="E459" i="16"/>
  <c r="F459" i="16"/>
  <c r="G459" i="16"/>
  <c r="H459" i="16"/>
  <c r="I459" i="16"/>
  <c r="J459" i="16"/>
  <c r="K459" i="16"/>
  <c r="N459" i="16"/>
  <c r="D459" i="16" s="1"/>
  <c r="O459" i="16"/>
  <c r="P459" i="16"/>
  <c r="Q459" i="16"/>
  <c r="R459" i="16"/>
  <c r="S459" i="16"/>
  <c r="BA459" i="16"/>
  <c r="A460" i="16"/>
  <c r="B460" i="16"/>
  <c r="C460" i="16"/>
  <c r="E460" i="16"/>
  <c r="F460" i="16"/>
  <c r="G460" i="16"/>
  <c r="H460" i="16"/>
  <c r="I460" i="16"/>
  <c r="J460" i="16"/>
  <c r="K460" i="16"/>
  <c r="N460" i="16"/>
  <c r="D460" i="16" s="1"/>
  <c r="O460" i="16"/>
  <c r="P460" i="16"/>
  <c r="Q460" i="16"/>
  <c r="R460" i="16"/>
  <c r="S460" i="16"/>
  <c r="BA460" i="16"/>
  <c r="A461" i="16"/>
  <c r="B461" i="16"/>
  <c r="C461" i="16"/>
  <c r="E461" i="16"/>
  <c r="F461" i="16"/>
  <c r="G461" i="16"/>
  <c r="H461" i="16"/>
  <c r="I461" i="16"/>
  <c r="J461" i="16"/>
  <c r="K461" i="16"/>
  <c r="N461" i="16"/>
  <c r="D461" i="16" s="1"/>
  <c r="O461" i="16"/>
  <c r="P461" i="16"/>
  <c r="Q461" i="16"/>
  <c r="R461" i="16"/>
  <c r="S461" i="16"/>
  <c r="AZ461" i="16"/>
  <c r="BA461" i="16"/>
  <c r="A462" i="16"/>
  <c r="B462" i="16"/>
  <c r="C462" i="16"/>
  <c r="E462" i="16"/>
  <c r="F462" i="16"/>
  <c r="G462" i="16"/>
  <c r="H462" i="16"/>
  <c r="I462" i="16"/>
  <c r="J462" i="16"/>
  <c r="K462" i="16"/>
  <c r="N462" i="16"/>
  <c r="D462" i="16" s="1"/>
  <c r="O462" i="16"/>
  <c r="P462" i="16"/>
  <c r="Q462" i="16"/>
  <c r="R462" i="16"/>
  <c r="S462" i="16"/>
  <c r="AZ462" i="16"/>
  <c r="BA462" i="16"/>
  <c r="A463" i="16"/>
  <c r="B463" i="16"/>
  <c r="C463" i="16"/>
  <c r="E463" i="16"/>
  <c r="F463" i="16"/>
  <c r="G463" i="16"/>
  <c r="H463" i="16"/>
  <c r="I463" i="16"/>
  <c r="J463" i="16"/>
  <c r="K463" i="16"/>
  <c r="N463" i="16"/>
  <c r="D463" i="16" s="1"/>
  <c r="O463" i="16"/>
  <c r="P463" i="16"/>
  <c r="Q463" i="16"/>
  <c r="R463" i="16"/>
  <c r="S463" i="16"/>
  <c r="AZ463" i="16"/>
  <c r="BA463" i="16"/>
  <c r="A464" i="16"/>
  <c r="B464" i="16"/>
  <c r="C464" i="16"/>
  <c r="E464" i="16"/>
  <c r="F464" i="16"/>
  <c r="G464" i="16"/>
  <c r="H464" i="16"/>
  <c r="I464" i="16"/>
  <c r="J464" i="16"/>
  <c r="K464" i="16"/>
  <c r="N464" i="16"/>
  <c r="D464" i="16" s="1"/>
  <c r="O464" i="16"/>
  <c r="P464" i="16"/>
  <c r="Q464" i="16"/>
  <c r="R464" i="16"/>
  <c r="S464" i="16"/>
  <c r="BA464" i="16"/>
  <c r="A465" i="16"/>
  <c r="B465" i="16"/>
  <c r="C465" i="16"/>
  <c r="E465" i="16"/>
  <c r="F465" i="16"/>
  <c r="G465" i="16"/>
  <c r="H465" i="16"/>
  <c r="I465" i="16"/>
  <c r="J465" i="16"/>
  <c r="K465" i="16"/>
  <c r="N465" i="16"/>
  <c r="D465" i="16" s="1"/>
  <c r="O465" i="16"/>
  <c r="P465" i="16"/>
  <c r="Q465" i="16"/>
  <c r="R465" i="16"/>
  <c r="S465" i="16"/>
  <c r="AZ465" i="16"/>
  <c r="BA465" i="16"/>
  <c r="A466" i="16"/>
  <c r="B466" i="16"/>
  <c r="C466" i="16"/>
  <c r="E466" i="16"/>
  <c r="F466" i="16"/>
  <c r="G466" i="16"/>
  <c r="H466" i="16"/>
  <c r="I466" i="16"/>
  <c r="J466" i="16"/>
  <c r="K466" i="16"/>
  <c r="N466" i="16"/>
  <c r="D466" i="16" s="1"/>
  <c r="O466" i="16"/>
  <c r="P466" i="16"/>
  <c r="Q466" i="16"/>
  <c r="R466" i="16"/>
  <c r="S466" i="16"/>
  <c r="BA466" i="16"/>
  <c r="A467" i="16"/>
  <c r="B467" i="16"/>
  <c r="C467" i="16"/>
  <c r="E467" i="16"/>
  <c r="F467" i="16"/>
  <c r="G467" i="16"/>
  <c r="H467" i="16"/>
  <c r="I467" i="16"/>
  <c r="J467" i="16"/>
  <c r="K467" i="16"/>
  <c r="N467" i="16"/>
  <c r="D467" i="16" s="1"/>
  <c r="O467" i="16"/>
  <c r="P467" i="16"/>
  <c r="Q467" i="16"/>
  <c r="R467" i="16"/>
  <c r="S467" i="16"/>
  <c r="BA467" i="16"/>
  <c r="A468" i="16"/>
  <c r="B468" i="16"/>
  <c r="C468" i="16"/>
  <c r="E468" i="16"/>
  <c r="F468" i="16"/>
  <c r="G468" i="16"/>
  <c r="H468" i="16"/>
  <c r="I468" i="16"/>
  <c r="J468" i="16"/>
  <c r="K468" i="16"/>
  <c r="N468" i="16"/>
  <c r="D468" i="16" s="1"/>
  <c r="O468" i="16"/>
  <c r="P468" i="16"/>
  <c r="Q468" i="16"/>
  <c r="R468" i="16"/>
  <c r="S468" i="16"/>
  <c r="BA468" i="16"/>
  <c r="A469" i="16"/>
  <c r="B469" i="16"/>
  <c r="C469" i="16"/>
  <c r="E469" i="16"/>
  <c r="F469" i="16"/>
  <c r="G469" i="16"/>
  <c r="H469" i="16"/>
  <c r="I469" i="16"/>
  <c r="J469" i="16"/>
  <c r="K469" i="16"/>
  <c r="N469" i="16"/>
  <c r="D469" i="16" s="1"/>
  <c r="O469" i="16"/>
  <c r="P469" i="16"/>
  <c r="Q469" i="16"/>
  <c r="R469" i="16"/>
  <c r="S469" i="16"/>
  <c r="BA469" i="16"/>
  <c r="A470" i="16"/>
  <c r="B470" i="16"/>
  <c r="C470" i="16"/>
  <c r="E470" i="16"/>
  <c r="F470" i="16"/>
  <c r="G470" i="16"/>
  <c r="H470" i="16"/>
  <c r="I470" i="16"/>
  <c r="J470" i="16"/>
  <c r="K470" i="16"/>
  <c r="N470" i="16"/>
  <c r="D470" i="16" s="1"/>
  <c r="O470" i="16"/>
  <c r="P470" i="16"/>
  <c r="Q470" i="16"/>
  <c r="R470" i="16"/>
  <c r="S470" i="16"/>
  <c r="AZ470" i="16"/>
  <c r="BA470" i="16"/>
  <c r="A471" i="16"/>
  <c r="B471" i="16"/>
  <c r="C471" i="16"/>
  <c r="E471" i="16"/>
  <c r="F471" i="16"/>
  <c r="G471" i="16"/>
  <c r="H471" i="16"/>
  <c r="I471" i="16"/>
  <c r="J471" i="16"/>
  <c r="K471" i="16"/>
  <c r="N471" i="16"/>
  <c r="D471" i="16" s="1"/>
  <c r="O471" i="16"/>
  <c r="P471" i="16"/>
  <c r="Q471" i="16"/>
  <c r="R471" i="16"/>
  <c r="S471" i="16"/>
  <c r="AZ471" i="16"/>
  <c r="BA471" i="16"/>
  <c r="A472" i="16"/>
  <c r="B472" i="16"/>
  <c r="C472" i="16"/>
  <c r="E472" i="16"/>
  <c r="F472" i="16"/>
  <c r="G472" i="16"/>
  <c r="H472" i="16"/>
  <c r="I472" i="16"/>
  <c r="J472" i="16"/>
  <c r="K472" i="16"/>
  <c r="N472" i="16"/>
  <c r="D472" i="16" s="1"/>
  <c r="O472" i="16"/>
  <c r="P472" i="16"/>
  <c r="Q472" i="16"/>
  <c r="R472" i="16"/>
  <c r="S472" i="16"/>
  <c r="BA472" i="16"/>
  <c r="A473" i="16"/>
  <c r="B473" i="16"/>
  <c r="C473" i="16"/>
  <c r="E473" i="16"/>
  <c r="F473" i="16"/>
  <c r="G473" i="16"/>
  <c r="H473" i="16"/>
  <c r="I473" i="16"/>
  <c r="J473" i="16"/>
  <c r="K473" i="16"/>
  <c r="N473" i="16"/>
  <c r="D473" i="16" s="1"/>
  <c r="O473" i="16"/>
  <c r="P473" i="16"/>
  <c r="Q473" i="16"/>
  <c r="R473" i="16"/>
  <c r="S473" i="16"/>
  <c r="BA473" i="16"/>
  <c r="A474" i="16"/>
  <c r="B474" i="16"/>
  <c r="C474" i="16"/>
  <c r="E474" i="16"/>
  <c r="F474" i="16"/>
  <c r="G474" i="16"/>
  <c r="H474" i="16"/>
  <c r="I474" i="16"/>
  <c r="J474" i="16"/>
  <c r="K474" i="16"/>
  <c r="N474" i="16"/>
  <c r="D474" i="16" s="1"/>
  <c r="O474" i="16"/>
  <c r="P474" i="16"/>
  <c r="Q474" i="16"/>
  <c r="R474" i="16"/>
  <c r="S474" i="16"/>
  <c r="BA474" i="16"/>
  <c r="A475" i="16"/>
  <c r="B475" i="16"/>
  <c r="C475" i="16"/>
  <c r="E475" i="16"/>
  <c r="F475" i="16"/>
  <c r="G475" i="16"/>
  <c r="H475" i="16"/>
  <c r="I475" i="16"/>
  <c r="J475" i="16"/>
  <c r="K475" i="16"/>
  <c r="N475" i="16"/>
  <c r="D475" i="16" s="1"/>
  <c r="O475" i="16"/>
  <c r="P475" i="16"/>
  <c r="Q475" i="16"/>
  <c r="R475" i="16"/>
  <c r="S475" i="16"/>
  <c r="BA475" i="16"/>
  <c r="A476" i="16"/>
  <c r="B476" i="16"/>
  <c r="C476" i="16"/>
  <c r="E476" i="16"/>
  <c r="F476" i="16"/>
  <c r="G476" i="16"/>
  <c r="H476" i="16"/>
  <c r="I476" i="16"/>
  <c r="J476" i="16"/>
  <c r="K476" i="16"/>
  <c r="N476" i="16"/>
  <c r="D476" i="16" s="1"/>
  <c r="O476" i="16"/>
  <c r="P476" i="16"/>
  <c r="Q476" i="16"/>
  <c r="R476" i="16"/>
  <c r="S476" i="16"/>
  <c r="BA476" i="16"/>
  <c r="A477" i="16"/>
  <c r="B477" i="16"/>
  <c r="C477" i="16"/>
  <c r="E477" i="16"/>
  <c r="F477" i="16"/>
  <c r="G477" i="16"/>
  <c r="H477" i="16"/>
  <c r="I477" i="16"/>
  <c r="J477" i="16"/>
  <c r="K477" i="16"/>
  <c r="N477" i="16"/>
  <c r="D477" i="16" s="1"/>
  <c r="O477" i="16"/>
  <c r="P477" i="16"/>
  <c r="Q477" i="16"/>
  <c r="R477" i="16"/>
  <c r="S477" i="16"/>
  <c r="BA477" i="16"/>
  <c r="A478" i="16"/>
  <c r="B478" i="16"/>
  <c r="C478" i="16"/>
  <c r="E478" i="16"/>
  <c r="F478" i="16"/>
  <c r="G478" i="16"/>
  <c r="H478" i="16"/>
  <c r="I478" i="16"/>
  <c r="J478" i="16"/>
  <c r="K478" i="16"/>
  <c r="N478" i="16"/>
  <c r="D478" i="16" s="1"/>
  <c r="O478" i="16"/>
  <c r="P478" i="16"/>
  <c r="Q478" i="16"/>
  <c r="R478" i="16"/>
  <c r="S478" i="16"/>
  <c r="AZ478" i="16"/>
  <c r="BA478" i="16"/>
  <c r="A479" i="16"/>
  <c r="B479" i="16"/>
  <c r="C479" i="16"/>
  <c r="E479" i="16"/>
  <c r="F479" i="16"/>
  <c r="G479" i="16"/>
  <c r="H479" i="16"/>
  <c r="I479" i="16"/>
  <c r="J479" i="16"/>
  <c r="K479" i="16"/>
  <c r="N479" i="16"/>
  <c r="D479" i="16" s="1"/>
  <c r="O479" i="16"/>
  <c r="P479" i="16"/>
  <c r="Q479" i="16"/>
  <c r="R479" i="16"/>
  <c r="S479" i="16"/>
  <c r="AZ479" i="16"/>
  <c r="BA479" i="16"/>
  <c r="A480" i="16"/>
  <c r="B480" i="16"/>
  <c r="C480" i="16"/>
  <c r="E480" i="16"/>
  <c r="F480" i="16"/>
  <c r="G480" i="16"/>
  <c r="H480" i="16"/>
  <c r="I480" i="16"/>
  <c r="J480" i="16"/>
  <c r="K480" i="16"/>
  <c r="N480" i="16"/>
  <c r="D480" i="16" s="1"/>
  <c r="O480" i="16"/>
  <c r="P480" i="16"/>
  <c r="Q480" i="16"/>
  <c r="R480" i="16"/>
  <c r="S480" i="16"/>
  <c r="BA480" i="16"/>
  <c r="A481" i="16"/>
  <c r="B481" i="16"/>
  <c r="C481" i="16"/>
  <c r="E481" i="16"/>
  <c r="F481" i="16"/>
  <c r="G481" i="16"/>
  <c r="H481" i="16"/>
  <c r="I481" i="16"/>
  <c r="J481" i="16"/>
  <c r="K481" i="16"/>
  <c r="N481" i="16"/>
  <c r="D481" i="16" s="1"/>
  <c r="O481" i="16"/>
  <c r="P481" i="16"/>
  <c r="Q481" i="16"/>
  <c r="R481" i="16"/>
  <c r="S481" i="16"/>
  <c r="AZ481" i="16"/>
  <c r="BA481" i="16"/>
  <c r="A482" i="16"/>
  <c r="B482" i="16"/>
  <c r="C482" i="16"/>
  <c r="E482" i="16"/>
  <c r="F482" i="16"/>
  <c r="G482" i="16"/>
  <c r="H482" i="16"/>
  <c r="I482" i="16"/>
  <c r="J482" i="16"/>
  <c r="K482" i="16"/>
  <c r="N482" i="16"/>
  <c r="D482" i="16" s="1"/>
  <c r="O482" i="16"/>
  <c r="P482" i="16"/>
  <c r="Q482" i="16"/>
  <c r="R482" i="16"/>
  <c r="S482" i="16"/>
  <c r="BA482" i="16"/>
  <c r="A483" i="16"/>
  <c r="B483" i="16"/>
  <c r="C483" i="16"/>
  <c r="E483" i="16"/>
  <c r="F483" i="16"/>
  <c r="G483" i="16"/>
  <c r="H483" i="16"/>
  <c r="I483" i="16"/>
  <c r="J483" i="16"/>
  <c r="K483" i="16"/>
  <c r="N483" i="16"/>
  <c r="D483" i="16" s="1"/>
  <c r="O483" i="16"/>
  <c r="P483" i="16"/>
  <c r="Q483" i="16"/>
  <c r="R483" i="16"/>
  <c r="S483" i="16"/>
  <c r="BA483" i="16"/>
  <c r="A484" i="16"/>
  <c r="B484" i="16"/>
  <c r="C484" i="16"/>
  <c r="E484" i="16"/>
  <c r="F484" i="16"/>
  <c r="G484" i="16"/>
  <c r="H484" i="16"/>
  <c r="I484" i="16"/>
  <c r="J484" i="16"/>
  <c r="K484" i="16"/>
  <c r="N484" i="16"/>
  <c r="D484" i="16" s="1"/>
  <c r="O484" i="16"/>
  <c r="P484" i="16"/>
  <c r="Q484" i="16"/>
  <c r="R484" i="16"/>
  <c r="S484" i="16"/>
  <c r="BA484" i="16"/>
  <c r="A485" i="16"/>
  <c r="B485" i="16"/>
  <c r="C485" i="16"/>
  <c r="E485" i="16"/>
  <c r="F485" i="16"/>
  <c r="G485" i="16"/>
  <c r="H485" i="16"/>
  <c r="I485" i="16"/>
  <c r="J485" i="16"/>
  <c r="K485" i="16"/>
  <c r="N485" i="16"/>
  <c r="D485" i="16" s="1"/>
  <c r="O485" i="16"/>
  <c r="P485" i="16"/>
  <c r="Q485" i="16"/>
  <c r="R485" i="16"/>
  <c r="S485" i="16"/>
  <c r="BA485" i="16"/>
  <c r="A486" i="16"/>
  <c r="B486" i="16"/>
  <c r="C486" i="16"/>
  <c r="E486" i="16"/>
  <c r="F486" i="16"/>
  <c r="G486" i="16"/>
  <c r="H486" i="16"/>
  <c r="I486" i="16"/>
  <c r="J486" i="16"/>
  <c r="K486" i="16"/>
  <c r="N486" i="16"/>
  <c r="D486" i="16" s="1"/>
  <c r="O486" i="16"/>
  <c r="P486" i="16"/>
  <c r="Q486" i="16"/>
  <c r="R486" i="16"/>
  <c r="S486" i="16"/>
  <c r="AZ486" i="16"/>
  <c r="BA486" i="16"/>
  <c r="A487" i="16"/>
  <c r="B487" i="16"/>
  <c r="C487" i="16"/>
  <c r="E487" i="16"/>
  <c r="F487" i="16"/>
  <c r="G487" i="16"/>
  <c r="H487" i="16"/>
  <c r="I487" i="16"/>
  <c r="J487" i="16"/>
  <c r="K487" i="16"/>
  <c r="N487" i="16"/>
  <c r="D487" i="16" s="1"/>
  <c r="O487" i="16"/>
  <c r="P487" i="16"/>
  <c r="Q487" i="16"/>
  <c r="R487" i="16"/>
  <c r="S487" i="16"/>
  <c r="AZ487" i="16"/>
  <c r="BA487" i="16"/>
  <c r="A488" i="16"/>
  <c r="B488" i="16"/>
  <c r="C488" i="16"/>
  <c r="E488" i="16"/>
  <c r="F488" i="16"/>
  <c r="G488" i="16"/>
  <c r="H488" i="16"/>
  <c r="I488" i="16"/>
  <c r="J488" i="16"/>
  <c r="K488" i="16"/>
  <c r="N488" i="16"/>
  <c r="D488" i="16" s="1"/>
  <c r="O488" i="16"/>
  <c r="P488" i="16"/>
  <c r="Q488" i="16"/>
  <c r="R488" i="16"/>
  <c r="S488" i="16"/>
  <c r="BA488" i="16"/>
  <c r="A489" i="16"/>
  <c r="B489" i="16"/>
  <c r="C489" i="16"/>
  <c r="E489" i="16"/>
  <c r="F489" i="16"/>
  <c r="G489" i="16"/>
  <c r="H489" i="16"/>
  <c r="I489" i="16"/>
  <c r="J489" i="16"/>
  <c r="K489" i="16"/>
  <c r="N489" i="16"/>
  <c r="D489" i="16" s="1"/>
  <c r="O489" i="16"/>
  <c r="P489" i="16"/>
  <c r="Q489" i="16"/>
  <c r="R489" i="16"/>
  <c r="S489" i="16"/>
  <c r="BA489" i="16"/>
  <c r="A490" i="16"/>
  <c r="B490" i="16"/>
  <c r="C490" i="16"/>
  <c r="E490" i="16"/>
  <c r="F490" i="16"/>
  <c r="G490" i="16"/>
  <c r="H490" i="16"/>
  <c r="I490" i="16"/>
  <c r="J490" i="16"/>
  <c r="K490" i="16"/>
  <c r="N490" i="16"/>
  <c r="D490" i="16" s="1"/>
  <c r="O490" i="16"/>
  <c r="P490" i="16"/>
  <c r="Q490" i="16"/>
  <c r="R490" i="16"/>
  <c r="S490" i="16"/>
  <c r="BA490" i="16"/>
  <c r="A491" i="16"/>
  <c r="B491" i="16"/>
  <c r="C491" i="16"/>
  <c r="E491" i="16"/>
  <c r="F491" i="16"/>
  <c r="G491" i="16"/>
  <c r="H491" i="16"/>
  <c r="I491" i="16"/>
  <c r="J491" i="16"/>
  <c r="K491" i="16"/>
  <c r="N491" i="16"/>
  <c r="D491" i="16" s="1"/>
  <c r="O491" i="16"/>
  <c r="P491" i="16"/>
  <c r="Q491" i="16"/>
  <c r="R491" i="16"/>
  <c r="S491" i="16"/>
  <c r="BA491" i="16"/>
  <c r="A492" i="16"/>
  <c r="B492" i="16"/>
  <c r="C492" i="16"/>
  <c r="E492" i="16"/>
  <c r="F492" i="16"/>
  <c r="G492" i="16"/>
  <c r="H492" i="16"/>
  <c r="I492" i="16"/>
  <c r="J492" i="16"/>
  <c r="K492" i="16"/>
  <c r="N492" i="16"/>
  <c r="D492" i="16" s="1"/>
  <c r="O492" i="16"/>
  <c r="P492" i="16"/>
  <c r="Q492" i="16"/>
  <c r="R492" i="16"/>
  <c r="S492" i="16"/>
  <c r="BA492" i="16"/>
  <c r="A493" i="16"/>
  <c r="B493" i="16"/>
  <c r="C493" i="16"/>
  <c r="E493" i="16"/>
  <c r="F493" i="16"/>
  <c r="G493" i="16"/>
  <c r="H493" i="16"/>
  <c r="I493" i="16"/>
  <c r="J493" i="16"/>
  <c r="K493" i="16"/>
  <c r="N493" i="16"/>
  <c r="D493" i="16" s="1"/>
  <c r="O493" i="16"/>
  <c r="P493" i="16"/>
  <c r="Q493" i="16"/>
  <c r="R493" i="16"/>
  <c r="S493" i="16"/>
  <c r="BA493" i="16"/>
  <c r="A494" i="16"/>
  <c r="B494" i="16"/>
  <c r="C494" i="16"/>
  <c r="E494" i="16"/>
  <c r="F494" i="16"/>
  <c r="G494" i="16"/>
  <c r="H494" i="16"/>
  <c r="I494" i="16"/>
  <c r="J494" i="16"/>
  <c r="K494" i="16"/>
  <c r="N494" i="16"/>
  <c r="D494" i="16" s="1"/>
  <c r="O494" i="16"/>
  <c r="P494" i="16"/>
  <c r="Q494" i="16"/>
  <c r="R494" i="16"/>
  <c r="S494" i="16"/>
  <c r="AZ494" i="16"/>
  <c r="BA494" i="16"/>
  <c r="A495" i="16"/>
  <c r="B495" i="16"/>
  <c r="C495" i="16"/>
  <c r="E495" i="16"/>
  <c r="F495" i="16"/>
  <c r="G495" i="16"/>
  <c r="H495" i="16"/>
  <c r="I495" i="16"/>
  <c r="J495" i="16"/>
  <c r="K495" i="16"/>
  <c r="N495" i="16"/>
  <c r="D495" i="16" s="1"/>
  <c r="O495" i="16"/>
  <c r="P495" i="16"/>
  <c r="Q495" i="16"/>
  <c r="R495" i="16"/>
  <c r="S495" i="16"/>
  <c r="AZ495" i="16"/>
  <c r="BA495" i="16"/>
  <c r="A496" i="16"/>
  <c r="B496" i="16"/>
  <c r="C496" i="16"/>
  <c r="E496" i="16"/>
  <c r="F496" i="16"/>
  <c r="G496" i="16"/>
  <c r="H496" i="16"/>
  <c r="I496" i="16"/>
  <c r="J496" i="16"/>
  <c r="K496" i="16"/>
  <c r="N496" i="16"/>
  <c r="D496" i="16" s="1"/>
  <c r="O496" i="16"/>
  <c r="P496" i="16"/>
  <c r="Q496" i="16"/>
  <c r="R496" i="16"/>
  <c r="S496" i="16"/>
  <c r="BA496" i="16"/>
  <c r="A497" i="16"/>
  <c r="B497" i="16"/>
  <c r="C497" i="16"/>
  <c r="E497" i="16"/>
  <c r="F497" i="16"/>
  <c r="G497" i="16"/>
  <c r="H497" i="16"/>
  <c r="I497" i="16"/>
  <c r="J497" i="16"/>
  <c r="K497" i="16"/>
  <c r="N497" i="16"/>
  <c r="D497" i="16" s="1"/>
  <c r="O497" i="16"/>
  <c r="P497" i="16"/>
  <c r="Q497" i="16"/>
  <c r="R497" i="16"/>
  <c r="S497" i="16"/>
  <c r="BA497" i="16"/>
  <c r="A498" i="16"/>
  <c r="B498" i="16"/>
  <c r="C498" i="16"/>
  <c r="E498" i="16"/>
  <c r="F498" i="16"/>
  <c r="G498" i="16"/>
  <c r="H498" i="16"/>
  <c r="I498" i="16"/>
  <c r="J498" i="16"/>
  <c r="K498" i="16"/>
  <c r="N498" i="16"/>
  <c r="D498" i="16" s="1"/>
  <c r="O498" i="16"/>
  <c r="P498" i="16"/>
  <c r="Q498" i="16"/>
  <c r="R498" i="16"/>
  <c r="S498" i="16"/>
  <c r="BA498" i="16"/>
  <c r="A499" i="16"/>
  <c r="B499" i="16"/>
  <c r="C499" i="16"/>
  <c r="E499" i="16"/>
  <c r="F499" i="16"/>
  <c r="G499" i="16"/>
  <c r="H499" i="16"/>
  <c r="I499" i="16"/>
  <c r="J499" i="16"/>
  <c r="K499" i="16"/>
  <c r="N499" i="16"/>
  <c r="D499" i="16" s="1"/>
  <c r="O499" i="16"/>
  <c r="P499" i="16"/>
  <c r="Q499" i="16"/>
  <c r="R499" i="16"/>
  <c r="S499" i="16"/>
  <c r="BA499" i="16"/>
  <c r="A500" i="16"/>
  <c r="B500" i="16"/>
  <c r="C500" i="16"/>
  <c r="E500" i="16"/>
  <c r="F500" i="16"/>
  <c r="G500" i="16"/>
  <c r="H500" i="16"/>
  <c r="I500" i="16"/>
  <c r="J500" i="16"/>
  <c r="K500" i="16"/>
  <c r="N500" i="16"/>
  <c r="D500" i="16" s="1"/>
  <c r="O500" i="16"/>
  <c r="P500" i="16"/>
  <c r="Q500" i="16"/>
  <c r="R500" i="16"/>
  <c r="S500" i="16"/>
  <c r="BA500" i="16"/>
  <c r="F8" i="16"/>
  <c r="Y144" i="15"/>
  <c r="Y145" i="15"/>
  <c r="Y146" i="15"/>
  <c r="Y147" i="15"/>
  <c r="Y148" i="15"/>
  <c r="Y149" i="15"/>
  <c r="Y150" i="15"/>
  <c r="Y151" i="15"/>
  <c r="Y152" i="15"/>
  <c r="Y153" i="15"/>
  <c r="Y154" i="15"/>
  <c r="Y155" i="15"/>
  <c r="Y156" i="15"/>
  <c r="Y157" i="15"/>
  <c r="Y158" i="15"/>
  <c r="Y159" i="15"/>
  <c r="Y160" i="15"/>
  <c r="Y161" i="15"/>
  <c r="Y162" i="15"/>
  <c r="Y163" i="15"/>
  <c r="Y164" i="15"/>
  <c r="Y165" i="15"/>
  <c r="Y166" i="15"/>
  <c r="Y167" i="15"/>
  <c r="Y168" i="15"/>
  <c r="Y169" i="15"/>
  <c r="Y170" i="15"/>
  <c r="Y171" i="15"/>
  <c r="Y172" i="15"/>
  <c r="Y173" i="15"/>
  <c r="Y174" i="15"/>
  <c r="Y175" i="15"/>
  <c r="Y176" i="15"/>
  <c r="Y177" i="15"/>
  <c r="Y178" i="15"/>
  <c r="Y179" i="15"/>
  <c r="Y180" i="15"/>
  <c r="Y181" i="15"/>
  <c r="Y182" i="15"/>
  <c r="Y183" i="15"/>
  <c r="Y184" i="15"/>
  <c r="Y185" i="15"/>
  <c r="Y186" i="15"/>
  <c r="Y187" i="15"/>
  <c r="Y188" i="15"/>
  <c r="Y189" i="15"/>
  <c r="Y190" i="15"/>
  <c r="Y191" i="15"/>
  <c r="Y192" i="15"/>
  <c r="Y193" i="15"/>
  <c r="Y194" i="15"/>
  <c r="Y195" i="15"/>
  <c r="Y196" i="15"/>
  <c r="Y197" i="15"/>
  <c r="Y198" i="15"/>
  <c r="Y199" i="15"/>
  <c r="Y200" i="15"/>
  <c r="Y201" i="15"/>
  <c r="Y202" i="15"/>
  <c r="Y203" i="15"/>
  <c r="Y204" i="15"/>
  <c r="Y205" i="15"/>
  <c r="Y206" i="15"/>
  <c r="Y207" i="15"/>
  <c r="Y208" i="15"/>
  <c r="Y209" i="15"/>
  <c r="Y210" i="15"/>
  <c r="Y211" i="15"/>
  <c r="Y212" i="15"/>
  <c r="Y213" i="15"/>
  <c r="Y214" i="15"/>
  <c r="Y215" i="15"/>
  <c r="Y216" i="15"/>
  <c r="Y217" i="15"/>
  <c r="Y218" i="15"/>
  <c r="Y219" i="15"/>
  <c r="Y220" i="15"/>
  <c r="Y221" i="15"/>
  <c r="Y222" i="15"/>
  <c r="Y223" i="15"/>
  <c r="Y224" i="15"/>
  <c r="Y225" i="15"/>
  <c r="Y226" i="15"/>
  <c r="Y227" i="15"/>
  <c r="Y228" i="15"/>
  <c r="Y229" i="15"/>
  <c r="Y230" i="15"/>
  <c r="Y231" i="15"/>
  <c r="Y232" i="15"/>
  <c r="Y233" i="15"/>
  <c r="Y234" i="15"/>
  <c r="Y235" i="15"/>
  <c r="Y236" i="15"/>
  <c r="Y237" i="15"/>
  <c r="Y238" i="15"/>
  <c r="Y239" i="15"/>
  <c r="Y240" i="15"/>
  <c r="Y241" i="15"/>
  <c r="Y242" i="15"/>
  <c r="Y243" i="15"/>
  <c r="Y244" i="15"/>
  <c r="Y245" i="15"/>
  <c r="Y246" i="15"/>
  <c r="Y247" i="15"/>
  <c r="Y248" i="15"/>
  <c r="Y249" i="15"/>
  <c r="Y250" i="15"/>
  <c r="Y251" i="15"/>
  <c r="Y252" i="15"/>
  <c r="Y253" i="15"/>
  <c r="Y254" i="15"/>
  <c r="Y255" i="15"/>
  <c r="Y256" i="15"/>
  <c r="Y257" i="15"/>
  <c r="Y258" i="15"/>
  <c r="Y259" i="15"/>
  <c r="Y260" i="15"/>
  <c r="Y261" i="15"/>
  <c r="Y262" i="15"/>
  <c r="Y263" i="15"/>
  <c r="Y264" i="15"/>
  <c r="Y265" i="15"/>
  <c r="Y266" i="15"/>
  <c r="Y267" i="15"/>
  <c r="Y268" i="15"/>
  <c r="Y269" i="15"/>
  <c r="Y270" i="15"/>
  <c r="Y271" i="15"/>
  <c r="Y272" i="15"/>
  <c r="Y273" i="15"/>
  <c r="Y274" i="15"/>
  <c r="Y275" i="15"/>
  <c r="Y276" i="15"/>
  <c r="Y277" i="15"/>
  <c r="Y278" i="15"/>
  <c r="Y279" i="15"/>
  <c r="Y280" i="15"/>
  <c r="Y281" i="15"/>
  <c r="Y282" i="15"/>
  <c r="Y283" i="15"/>
  <c r="Y284" i="15"/>
  <c r="Y285" i="15"/>
  <c r="Y286" i="15"/>
  <c r="Y287" i="15"/>
  <c r="Y288" i="15"/>
  <c r="Y289" i="15"/>
  <c r="Y290" i="15"/>
  <c r="Y291" i="15"/>
  <c r="Y292" i="15"/>
  <c r="Y293" i="15"/>
  <c r="Y294" i="15"/>
  <c r="Y295" i="15"/>
  <c r="Y296" i="15"/>
  <c r="Y297" i="15"/>
  <c r="Y298" i="15"/>
  <c r="Y299" i="15"/>
  <c r="Y300" i="15"/>
  <c r="Y301" i="15"/>
  <c r="Y302" i="15"/>
  <c r="Y303" i="15"/>
  <c r="Y304" i="15"/>
  <c r="Y305" i="15"/>
  <c r="Y306" i="15"/>
  <c r="Y307" i="15"/>
  <c r="Y308" i="15"/>
  <c r="Y309" i="15"/>
  <c r="Y373" i="15"/>
  <c r="BA76" i="16" l="1"/>
  <c r="Q146" i="42"/>
  <c r="O128" i="42"/>
  <c r="S128" i="42" s="1"/>
  <c r="O111" i="42"/>
  <c r="S111" i="42" s="1"/>
  <c r="O109" i="42"/>
  <c r="S109" i="42" s="1"/>
  <c r="Q101" i="42"/>
  <c r="O98" i="42"/>
  <c r="S98" i="42" s="1"/>
  <c r="O96" i="42"/>
  <c r="S96" i="42" s="1"/>
  <c r="O92" i="42"/>
  <c r="S92" i="42" s="1"/>
  <c r="O68" i="42"/>
  <c r="S68" i="42" s="1"/>
  <c r="O64" i="42"/>
  <c r="S64" i="42" s="1"/>
  <c r="O44" i="42"/>
  <c r="S44" i="42" s="1"/>
  <c r="Q32" i="42"/>
  <c r="Q165" i="42"/>
  <c r="Q30" i="42"/>
  <c r="Q170" i="42"/>
  <c r="Q168" i="42"/>
  <c r="Q166" i="42"/>
  <c r="Q114" i="42"/>
  <c r="Q99" i="42"/>
  <c r="Q54" i="42"/>
  <c r="Q47" i="42"/>
  <c r="Q31" i="42"/>
  <c r="O120" i="42"/>
  <c r="S120" i="42" s="1"/>
  <c r="O101" i="42"/>
  <c r="S101" i="42" s="1"/>
  <c r="Q97" i="42"/>
  <c r="O88" i="42"/>
  <c r="S88" i="42" s="1"/>
  <c r="Q43" i="42"/>
  <c r="O29" i="42"/>
  <c r="S29" i="42" s="1"/>
  <c r="Q169" i="42"/>
  <c r="O161" i="42"/>
  <c r="S161" i="42" s="1"/>
  <c r="O137" i="42"/>
  <c r="S137" i="42" s="1"/>
  <c r="O118" i="42"/>
  <c r="S118" i="42" s="1"/>
  <c r="Q95" i="42"/>
  <c r="Q67" i="42"/>
  <c r="Q167" i="42"/>
  <c r="O162" i="42"/>
  <c r="S162" i="42" s="1"/>
  <c r="O39" i="42"/>
  <c r="S39" i="42" s="1"/>
  <c r="O170" i="42"/>
  <c r="S170" i="42" s="1"/>
  <c r="O168" i="42"/>
  <c r="S168" i="42" s="1"/>
  <c r="O166" i="42"/>
  <c r="S166" i="42" s="1"/>
  <c r="Q138" i="42"/>
  <c r="O99" i="42"/>
  <c r="S99" i="42" s="1"/>
  <c r="O54" i="42"/>
  <c r="S54" i="42" s="1"/>
  <c r="O47" i="42"/>
  <c r="S47" i="42" s="1"/>
  <c r="O31" i="42"/>
  <c r="S31" i="42" s="1"/>
  <c r="O112" i="42"/>
  <c r="S112" i="42" s="1"/>
  <c r="Q100" i="42"/>
  <c r="O97" i="42"/>
  <c r="S97" i="42" s="1"/>
  <c r="O95" i="42"/>
  <c r="S95" i="42" s="1"/>
  <c r="O93" i="42"/>
  <c r="S93" i="42" s="1"/>
  <c r="Q74" i="42"/>
  <c r="Q145" i="42"/>
  <c r="Q171" i="42"/>
  <c r="O144" i="42"/>
  <c r="S144" i="42" s="1"/>
  <c r="O125" i="42"/>
  <c r="S125" i="42" s="1"/>
  <c r="O171" i="42"/>
  <c r="S171" i="42" s="1"/>
  <c r="O160" i="42"/>
  <c r="S160" i="42" s="1"/>
  <c r="O132" i="42"/>
  <c r="S132" i="42" s="1"/>
  <c r="Q113" i="42"/>
  <c r="Q111" i="42"/>
  <c r="O100" i="42"/>
  <c r="S100" i="42" s="1"/>
  <c r="Q98" i="42"/>
  <c r="Q96" i="42"/>
  <c r="O76" i="42"/>
  <c r="S76" i="42" s="1"/>
  <c r="Q64" i="42"/>
  <c r="Q60" i="42"/>
  <c r="Q28" i="42"/>
  <c r="Q49" i="42"/>
  <c r="Q174" i="42"/>
  <c r="O169" i="42"/>
  <c r="S169" i="42" s="1"/>
  <c r="O167" i="42"/>
  <c r="S167" i="42" s="1"/>
  <c r="O165" i="42"/>
  <c r="S165" i="42" s="1"/>
  <c r="Q79" i="42"/>
  <c r="B76" i="16"/>
  <c r="U66" i="14"/>
  <c r="AI23" i="41"/>
  <c r="AJ3" i="41"/>
  <c r="AJ20" i="41"/>
  <c r="U13" i="41"/>
  <c r="AJ5" i="41"/>
  <c r="U21" i="41"/>
  <c r="AI22" i="41"/>
  <c r="Z7" i="41"/>
  <c r="AJ21" i="41"/>
  <c r="Z4" i="41"/>
  <c r="AI21" i="41"/>
  <c r="U5" i="41"/>
  <c r="Z8" i="41"/>
  <c r="Z23" i="41"/>
  <c r="Z20" i="41"/>
  <c r="AJ24" i="41"/>
  <c r="Z5" i="41"/>
  <c r="U15" i="41"/>
  <c r="AJ19" i="41"/>
  <c r="U6" i="41"/>
  <c r="Z21" i="41"/>
  <c r="U7" i="41"/>
  <c r="AJ12" i="41"/>
  <c r="U3" i="41"/>
  <c r="Z16" i="41"/>
  <c r="AI17" i="41"/>
  <c r="U22" i="41"/>
  <c r="AI18" i="41"/>
  <c r="AI20" i="41"/>
  <c r="AI3" i="41"/>
  <c r="AI11" i="41"/>
  <c r="AJ15" i="41"/>
  <c r="AI13" i="41"/>
  <c r="U23" i="41"/>
  <c r="U20" i="41"/>
  <c r="Z12" i="41"/>
  <c r="AJ16" i="41"/>
  <c r="AI14" i="41"/>
  <c r="AJ18" i="41"/>
  <c r="Z18" i="41"/>
  <c r="U19" i="41"/>
  <c r="Z3" i="41"/>
  <c r="AI7" i="41"/>
  <c r="AJ13" i="41"/>
  <c r="U10" i="41"/>
  <c r="AI19" i="41"/>
  <c r="U18" i="41"/>
  <c r="AJ10" i="41"/>
  <c r="AI12" i="41"/>
  <c r="Z11" i="41"/>
  <c r="AI8" i="41"/>
  <c r="Z10" i="41"/>
  <c r="AI16" i="41"/>
  <c r="U17" i="41"/>
  <c r="AJ9" i="41"/>
  <c r="U4" i="41"/>
  <c r="Z13" i="41"/>
  <c r="AJ4" i="41"/>
  <c r="Z19" i="41"/>
  <c r="U16" i="41"/>
  <c r="AJ8" i="41"/>
  <c r="AI10" i="41"/>
  <c r="AI6" i="41"/>
  <c r="U11" i="41"/>
  <c r="AJ14" i="41"/>
  <c r="AJ11" i="41"/>
  <c r="AJ17" i="41"/>
  <c r="AJ22" i="41"/>
  <c r="Z9" i="41"/>
  <c r="AI9" i="41"/>
  <c r="Z17" i="41"/>
  <c r="U14" i="41"/>
  <c r="AJ6" i="41"/>
  <c r="AI5" i="41"/>
  <c r="Z15" i="41"/>
  <c r="U9" i="41"/>
  <c r="U24" i="41"/>
  <c r="Z14" i="41"/>
  <c r="AJ7" i="41"/>
  <c r="Z22" i="41"/>
  <c r="Z24" i="41"/>
  <c r="U8" i="41"/>
  <c r="AI15" i="41"/>
  <c r="AI4" i="41"/>
  <c r="AJ23" i="41"/>
  <c r="Z6" i="41"/>
  <c r="AI24" i="41"/>
  <c r="U12" i="41"/>
  <c r="S75" i="16"/>
  <c r="P168" i="41"/>
  <c r="P179" i="41"/>
  <c r="P184" i="41"/>
  <c r="P177" i="41"/>
  <c r="P185" i="41"/>
  <c r="P174" i="41"/>
  <c r="P181" i="41"/>
  <c r="P182" i="41"/>
  <c r="P180" i="41"/>
  <c r="P169" i="41"/>
  <c r="P171" i="41"/>
  <c r="P170" i="41"/>
  <c r="P173" i="41"/>
  <c r="P175" i="41"/>
  <c r="P178" i="41"/>
  <c r="P176" i="41"/>
  <c r="P183" i="41"/>
  <c r="P172" i="41"/>
  <c r="Z94" i="14"/>
  <c r="Z90" i="14"/>
  <c r="R96" i="16" s="1"/>
  <c r="Z91" i="14"/>
  <c r="R97" i="16" s="1"/>
  <c r="Z93" i="14"/>
  <c r="Z89" i="14"/>
  <c r="R95" i="16" s="1"/>
  <c r="Z96" i="14"/>
  <c r="R102" i="16" s="1"/>
  <c r="Z97" i="14"/>
  <c r="R103" i="16" s="1"/>
  <c r="AB101" i="14"/>
  <c r="P167" i="41"/>
  <c r="P166" i="41"/>
  <c r="P165" i="41"/>
  <c r="P29" i="41"/>
  <c r="P162" i="41"/>
  <c r="P145" i="41"/>
  <c r="P43" i="41"/>
  <c r="P59" i="41"/>
  <c r="P75" i="41"/>
  <c r="P107" i="41"/>
  <c r="P134" i="41"/>
  <c r="P32" i="41"/>
  <c r="P152" i="41"/>
  <c r="P46" i="41"/>
  <c r="P62" i="41"/>
  <c r="P78" i="41"/>
  <c r="P94" i="41"/>
  <c r="P110" i="41"/>
  <c r="P164" i="41"/>
  <c r="P31" i="41"/>
  <c r="P45" i="41"/>
  <c r="P61" i="41"/>
  <c r="P77" i="41"/>
  <c r="P93" i="41"/>
  <c r="P109" i="41"/>
  <c r="P136" i="41"/>
  <c r="P34" i="41"/>
  <c r="P154" i="41"/>
  <c r="P48" i="41"/>
  <c r="P64" i="41"/>
  <c r="P80" i="41"/>
  <c r="P96" i="41"/>
  <c r="P112" i="41"/>
  <c r="P120" i="41"/>
  <c r="P130" i="41"/>
  <c r="P33" i="41"/>
  <c r="P47" i="41"/>
  <c r="P63" i="41"/>
  <c r="P79" i="41"/>
  <c r="P95" i="41"/>
  <c r="P111" i="41"/>
  <c r="P138" i="41"/>
  <c r="P151" i="41"/>
  <c r="P123" i="41"/>
  <c r="P25" i="41"/>
  <c r="P50" i="41"/>
  <c r="P66" i="41"/>
  <c r="P82" i="41"/>
  <c r="P98" i="41"/>
  <c r="P127" i="41"/>
  <c r="P135" i="41"/>
  <c r="P132" i="41"/>
  <c r="P122" i="41"/>
  <c r="P26" i="41"/>
  <c r="P49" i="41"/>
  <c r="P65" i="41"/>
  <c r="P81" i="41"/>
  <c r="P97" i="41"/>
  <c r="P126" i="41"/>
  <c r="P28" i="41"/>
  <c r="P155" i="41"/>
  <c r="P153" i="41"/>
  <c r="P125" i="41"/>
  <c r="P36" i="41"/>
  <c r="P52" i="41"/>
  <c r="P68" i="41"/>
  <c r="P84" i="41"/>
  <c r="P100" i="41"/>
  <c r="P129" i="41"/>
  <c r="P137" i="41"/>
  <c r="P124" i="41"/>
  <c r="P35" i="41"/>
  <c r="P51" i="41"/>
  <c r="P67" i="41"/>
  <c r="P83" i="41"/>
  <c r="P99" i="41"/>
  <c r="P128" i="41"/>
  <c r="P30" i="41"/>
  <c r="P157" i="41"/>
  <c r="P140" i="41"/>
  <c r="P38" i="41"/>
  <c r="P54" i="41"/>
  <c r="P70" i="41"/>
  <c r="P86" i="41"/>
  <c r="P102" i="41"/>
  <c r="P148" i="41"/>
  <c r="P27" i="41"/>
  <c r="P156" i="41"/>
  <c r="P139" i="41"/>
  <c r="P37" i="41"/>
  <c r="P53" i="41"/>
  <c r="P69" i="41"/>
  <c r="P85" i="41"/>
  <c r="P101" i="41"/>
  <c r="P147" i="41"/>
  <c r="P159" i="41"/>
  <c r="P142" i="41"/>
  <c r="P40" i="41"/>
  <c r="P56" i="41"/>
  <c r="P72" i="41"/>
  <c r="P88" i="41"/>
  <c r="P104" i="41"/>
  <c r="P150" i="41"/>
  <c r="P158" i="41"/>
  <c r="P141" i="41"/>
  <c r="P39" i="41"/>
  <c r="P55" i="41"/>
  <c r="P71" i="41"/>
  <c r="P87" i="41"/>
  <c r="P103" i="41"/>
  <c r="P149" i="41"/>
  <c r="P161" i="41"/>
  <c r="P144" i="41"/>
  <c r="P42" i="41"/>
  <c r="P58" i="41"/>
  <c r="P74" i="41"/>
  <c r="P106" i="41"/>
  <c r="P131" i="41"/>
  <c r="P160" i="41"/>
  <c r="P143" i="41"/>
  <c r="P41" i="41"/>
  <c r="P57" i="41"/>
  <c r="P73" i="41"/>
  <c r="P105" i="41"/>
  <c r="P121" i="41"/>
  <c r="P163" i="41"/>
  <c r="P146" i="41"/>
  <c r="P44" i="41"/>
  <c r="P60" i="41"/>
  <c r="P76" i="41"/>
  <c r="P108" i="41"/>
  <c r="P133" i="41"/>
  <c r="B44" i="16"/>
  <c r="AY495" i="16"/>
  <c r="AX496" i="16" s="1"/>
  <c r="AW497" i="16" s="1"/>
  <c r="AV498" i="16" s="1"/>
  <c r="AU499" i="16" s="1"/>
  <c r="AT500" i="16" s="1"/>
  <c r="AY487" i="16"/>
  <c r="AX488" i="16" s="1"/>
  <c r="AW489" i="16" s="1"/>
  <c r="AV490" i="16" s="1"/>
  <c r="AU491" i="16" s="1"/>
  <c r="AT492" i="16" s="1"/>
  <c r="AS493" i="16" s="1"/>
  <c r="AR494" i="16" s="1"/>
  <c r="AQ495" i="16" s="1"/>
  <c r="AP496" i="16" s="1"/>
  <c r="AO497" i="16" s="1"/>
  <c r="AN498" i="16" s="1"/>
  <c r="AM499" i="16" s="1"/>
  <c r="AL500" i="16" s="1"/>
  <c r="AY479" i="16"/>
  <c r="AX480" i="16" s="1"/>
  <c r="AW481" i="16" s="1"/>
  <c r="AV482" i="16" s="1"/>
  <c r="AU483" i="16" s="1"/>
  <c r="AT484" i="16" s="1"/>
  <c r="AS485" i="16" s="1"/>
  <c r="AR486" i="16" s="1"/>
  <c r="AQ487" i="16" s="1"/>
  <c r="AP488" i="16" s="1"/>
  <c r="AO489" i="16" s="1"/>
  <c r="AN490" i="16" s="1"/>
  <c r="AM491" i="16" s="1"/>
  <c r="AL492" i="16" s="1"/>
  <c r="AK493" i="16" s="1"/>
  <c r="AJ494" i="16" s="1"/>
  <c r="AI495" i="16" s="1"/>
  <c r="AH496" i="16" s="1"/>
  <c r="AG497" i="16" s="1"/>
  <c r="AF498" i="16" s="1"/>
  <c r="AE499" i="16" s="1"/>
  <c r="AD500" i="16" s="1"/>
  <c r="AY471" i="16"/>
  <c r="AX472" i="16" s="1"/>
  <c r="AW473" i="16" s="1"/>
  <c r="AV474" i="16" s="1"/>
  <c r="AU475" i="16" s="1"/>
  <c r="AT476" i="16" s="1"/>
  <c r="AS477" i="16" s="1"/>
  <c r="AR478" i="16" s="1"/>
  <c r="AQ479" i="16" s="1"/>
  <c r="AP480" i="16" s="1"/>
  <c r="AO481" i="16" s="1"/>
  <c r="AN482" i="16" s="1"/>
  <c r="AM483" i="16" s="1"/>
  <c r="AL484" i="16" s="1"/>
  <c r="AK485" i="16" s="1"/>
  <c r="AJ486" i="16" s="1"/>
  <c r="AI487" i="16" s="1"/>
  <c r="AH488" i="16" s="1"/>
  <c r="AG489" i="16" s="1"/>
  <c r="AF490" i="16" s="1"/>
  <c r="AE491" i="16" s="1"/>
  <c r="AD492" i="16" s="1"/>
  <c r="AC493" i="16" s="1"/>
  <c r="AB494" i="16" s="1"/>
  <c r="AA495" i="16" s="1"/>
  <c r="Z496" i="16" s="1"/>
  <c r="Y497" i="16" s="1"/>
  <c r="X498" i="16" s="1"/>
  <c r="W499" i="16" s="1"/>
  <c r="V500" i="16" s="1"/>
  <c r="AY462" i="16"/>
  <c r="AX463" i="16" s="1"/>
  <c r="AW464" i="16" s="1"/>
  <c r="AV465" i="16" s="1"/>
  <c r="AU466" i="16" s="1"/>
  <c r="AT467" i="16" s="1"/>
  <c r="AS468" i="16" s="1"/>
  <c r="AR469" i="16" s="1"/>
  <c r="AQ470" i="16" s="1"/>
  <c r="AP471" i="16" s="1"/>
  <c r="AO472" i="16" s="1"/>
  <c r="AN473" i="16" s="1"/>
  <c r="AM474" i="16" s="1"/>
  <c r="AL475" i="16" s="1"/>
  <c r="AK476" i="16" s="1"/>
  <c r="AJ477" i="16" s="1"/>
  <c r="AI478" i="16" s="1"/>
  <c r="AH479" i="16" s="1"/>
  <c r="AG480" i="16" s="1"/>
  <c r="AF481" i="16" s="1"/>
  <c r="AE482" i="16" s="1"/>
  <c r="AD483" i="16" s="1"/>
  <c r="AC484" i="16" s="1"/>
  <c r="AB485" i="16" s="1"/>
  <c r="AA486" i="16" s="1"/>
  <c r="Z487" i="16" s="1"/>
  <c r="Y488" i="16" s="1"/>
  <c r="X489" i="16" s="1"/>
  <c r="W490" i="16" s="1"/>
  <c r="V491" i="16" s="1"/>
  <c r="U492" i="16" s="1"/>
  <c r="T493" i="16" s="1"/>
  <c r="AY454" i="16"/>
  <c r="AX455" i="16" s="1"/>
  <c r="AW456" i="16" s="1"/>
  <c r="AV457" i="16" s="1"/>
  <c r="AU458" i="16" s="1"/>
  <c r="AT459" i="16" s="1"/>
  <c r="AS460" i="16" s="1"/>
  <c r="AR461" i="16" s="1"/>
  <c r="AQ462" i="16" s="1"/>
  <c r="AP463" i="16" s="1"/>
  <c r="AO464" i="16" s="1"/>
  <c r="AN465" i="16" s="1"/>
  <c r="AM466" i="16" s="1"/>
  <c r="AL467" i="16" s="1"/>
  <c r="AK468" i="16" s="1"/>
  <c r="AJ469" i="16" s="1"/>
  <c r="AI470" i="16" s="1"/>
  <c r="AH471" i="16" s="1"/>
  <c r="AG472" i="16" s="1"/>
  <c r="AF473" i="16" s="1"/>
  <c r="AE474" i="16" s="1"/>
  <c r="AD475" i="16" s="1"/>
  <c r="AC476" i="16" s="1"/>
  <c r="AB477" i="16" s="1"/>
  <c r="AA478" i="16" s="1"/>
  <c r="Z479" i="16" s="1"/>
  <c r="Y480" i="16" s="1"/>
  <c r="X481" i="16" s="1"/>
  <c r="W482" i="16" s="1"/>
  <c r="V483" i="16" s="1"/>
  <c r="U484" i="16" s="1"/>
  <c r="T485" i="16" s="1"/>
  <c r="AY442" i="16"/>
  <c r="AX443" i="16" s="1"/>
  <c r="AW444" i="16" s="1"/>
  <c r="AV445" i="16" s="1"/>
  <c r="AU446" i="16" s="1"/>
  <c r="AT447" i="16" s="1"/>
  <c r="AS448" i="16" s="1"/>
  <c r="AR449" i="16" s="1"/>
  <c r="AQ450" i="16" s="1"/>
  <c r="AP451" i="16" s="1"/>
  <c r="AO452" i="16" s="1"/>
  <c r="AN453" i="16" s="1"/>
  <c r="AM454" i="16" s="1"/>
  <c r="AL455" i="16" s="1"/>
  <c r="AK456" i="16" s="1"/>
  <c r="AJ457" i="16" s="1"/>
  <c r="AI458" i="16" s="1"/>
  <c r="AH459" i="16" s="1"/>
  <c r="AG460" i="16" s="1"/>
  <c r="AF461" i="16" s="1"/>
  <c r="AE462" i="16" s="1"/>
  <c r="AD463" i="16" s="1"/>
  <c r="AC464" i="16" s="1"/>
  <c r="AB465" i="16" s="1"/>
  <c r="AA466" i="16" s="1"/>
  <c r="Z467" i="16" s="1"/>
  <c r="Y468" i="16" s="1"/>
  <c r="X469" i="16" s="1"/>
  <c r="W470" i="16" s="1"/>
  <c r="V471" i="16" s="1"/>
  <c r="U472" i="16" s="1"/>
  <c r="T473" i="16" s="1"/>
  <c r="AY438" i="16"/>
  <c r="AX439" i="16" s="1"/>
  <c r="AW440" i="16" s="1"/>
  <c r="AV441" i="16" s="1"/>
  <c r="AU442" i="16" s="1"/>
  <c r="AT443" i="16" s="1"/>
  <c r="AS444" i="16" s="1"/>
  <c r="AR445" i="16" s="1"/>
  <c r="AQ446" i="16" s="1"/>
  <c r="AP447" i="16" s="1"/>
  <c r="AO448" i="16" s="1"/>
  <c r="AN449" i="16" s="1"/>
  <c r="AM450" i="16" s="1"/>
  <c r="AL451" i="16" s="1"/>
  <c r="AK452" i="16" s="1"/>
  <c r="AJ453" i="16" s="1"/>
  <c r="AI454" i="16" s="1"/>
  <c r="AH455" i="16" s="1"/>
  <c r="AG456" i="16" s="1"/>
  <c r="AF457" i="16" s="1"/>
  <c r="AE458" i="16" s="1"/>
  <c r="AD459" i="16" s="1"/>
  <c r="AC460" i="16" s="1"/>
  <c r="AB461" i="16" s="1"/>
  <c r="AA462" i="16" s="1"/>
  <c r="Z463" i="16" s="1"/>
  <c r="Y464" i="16" s="1"/>
  <c r="X465" i="16" s="1"/>
  <c r="W466" i="16" s="1"/>
  <c r="V467" i="16" s="1"/>
  <c r="U468" i="16" s="1"/>
  <c r="T469" i="16" s="1"/>
  <c r="AY430" i="16"/>
  <c r="AX431" i="16" s="1"/>
  <c r="AW432" i="16" s="1"/>
  <c r="AV433" i="16" s="1"/>
  <c r="AU434" i="16" s="1"/>
  <c r="AT435" i="16" s="1"/>
  <c r="AS436" i="16" s="1"/>
  <c r="AR437" i="16" s="1"/>
  <c r="AQ438" i="16" s="1"/>
  <c r="AP439" i="16" s="1"/>
  <c r="AO440" i="16" s="1"/>
  <c r="AN441" i="16" s="1"/>
  <c r="AM442" i="16" s="1"/>
  <c r="AL443" i="16" s="1"/>
  <c r="AK444" i="16" s="1"/>
  <c r="AJ445" i="16" s="1"/>
  <c r="AI446" i="16" s="1"/>
  <c r="AH447" i="16" s="1"/>
  <c r="AG448" i="16" s="1"/>
  <c r="AF449" i="16" s="1"/>
  <c r="AE450" i="16" s="1"/>
  <c r="AD451" i="16" s="1"/>
  <c r="AC452" i="16" s="1"/>
  <c r="AB453" i="16" s="1"/>
  <c r="AA454" i="16" s="1"/>
  <c r="Z455" i="16" s="1"/>
  <c r="Y456" i="16" s="1"/>
  <c r="X457" i="16" s="1"/>
  <c r="W458" i="16" s="1"/>
  <c r="V459" i="16" s="1"/>
  <c r="U460" i="16" s="1"/>
  <c r="T461" i="16" s="1"/>
  <c r="AY422" i="16"/>
  <c r="AX423" i="16" s="1"/>
  <c r="AW424" i="16" s="1"/>
  <c r="AV425" i="16" s="1"/>
  <c r="AU426" i="16" s="1"/>
  <c r="AT427" i="16" s="1"/>
  <c r="AS428" i="16" s="1"/>
  <c r="AR429" i="16" s="1"/>
  <c r="AQ430" i="16" s="1"/>
  <c r="AP431" i="16" s="1"/>
  <c r="AO432" i="16" s="1"/>
  <c r="AN433" i="16" s="1"/>
  <c r="AM434" i="16" s="1"/>
  <c r="AL435" i="16" s="1"/>
  <c r="AK436" i="16" s="1"/>
  <c r="AJ437" i="16" s="1"/>
  <c r="AI438" i="16" s="1"/>
  <c r="AH439" i="16" s="1"/>
  <c r="AG440" i="16" s="1"/>
  <c r="AF441" i="16" s="1"/>
  <c r="AE442" i="16" s="1"/>
  <c r="AD443" i="16" s="1"/>
  <c r="AC444" i="16" s="1"/>
  <c r="AB445" i="16" s="1"/>
  <c r="AA446" i="16" s="1"/>
  <c r="Z447" i="16" s="1"/>
  <c r="Y448" i="16" s="1"/>
  <c r="X449" i="16" s="1"/>
  <c r="W450" i="16" s="1"/>
  <c r="V451" i="16" s="1"/>
  <c r="U452" i="16" s="1"/>
  <c r="T453" i="16" s="1"/>
  <c r="AZ417" i="16"/>
  <c r="AY418" i="16" s="1"/>
  <c r="AX419" i="16" s="1"/>
  <c r="AW420" i="16" s="1"/>
  <c r="AV421" i="16" s="1"/>
  <c r="AU422" i="16" s="1"/>
  <c r="AT423" i="16" s="1"/>
  <c r="AS424" i="16" s="1"/>
  <c r="AR425" i="16" s="1"/>
  <c r="AQ426" i="16" s="1"/>
  <c r="AP427" i="16" s="1"/>
  <c r="AO428" i="16" s="1"/>
  <c r="AN429" i="16" s="1"/>
  <c r="AM430" i="16" s="1"/>
  <c r="AL431" i="16" s="1"/>
  <c r="AK432" i="16" s="1"/>
  <c r="AJ433" i="16" s="1"/>
  <c r="AI434" i="16" s="1"/>
  <c r="AH435" i="16" s="1"/>
  <c r="AG436" i="16" s="1"/>
  <c r="AF437" i="16" s="1"/>
  <c r="AE438" i="16" s="1"/>
  <c r="AD439" i="16" s="1"/>
  <c r="AC440" i="16" s="1"/>
  <c r="AB441" i="16" s="1"/>
  <c r="AA442" i="16" s="1"/>
  <c r="Z443" i="16" s="1"/>
  <c r="Y444" i="16" s="1"/>
  <c r="X445" i="16" s="1"/>
  <c r="W446" i="16" s="1"/>
  <c r="V447" i="16" s="1"/>
  <c r="U448" i="16" s="1"/>
  <c r="T449" i="16" s="1"/>
  <c r="AZ416" i="16"/>
  <c r="AY417" i="16" s="1"/>
  <c r="AX418" i="16" s="1"/>
  <c r="AW419" i="16" s="1"/>
  <c r="AV420" i="16" s="1"/>
  <c r="AU421" i="16" s="1"/>
  <c r="AT422" i="16" s="1"/>
  <c r="AS423" i="16" s="1"/>
  <c r="AR424" i="16" s="1"/>
  <c r="AQ425" i="16" s="1"/>
  <c r="AP426" i="16" s="1"/>
  <c r="AO427" i="16" s="1"/>
  <c r="AN428" i="16" s="1"/>
  <c r="AM429" i="16" s="1"/>
  <c r="AL430" i="16" s="1"/>
  <c r="AK431" i="16" s="1"/>
  <c r="AJ432" i="16" s="1"/>
  <c r="AI433" i="16" s="1"/>
  <c r="AH434" i="16" s="1"/>
  <c r="AG435" i="16" s="1"/>
  <c r="AF436" i="16" s="1"/>
  <c r="AE437" i="16" s="1"/>
  <c r="AD438" i="16" s="1"/>
  <c r="AC439" i="16" s="1"/>
  <c r="AB440" i="16" s="1"/>
  <c r="AA441" i="16" s="1"/>
  <c r="Z442" i="16" s="1"/>
  <c r="Y443" i="16" s="1"/>
  <c r="X444" i="16" s="1"/>
  <c r="W445" i="16" s="1"/>
  <c r="V446" i="16" s="1"/>
  <c r="U447" i="16" s="1"/>
  <c r="T448" i="16" s="1"/>
  <c r="AY412" i="16"/>
  <c r="AX413" i="16" s="1"/>
  <c r="AW414" i="16" s="1"/>
  <c r="AV415" i="16" s="1"/>
  <c r="AU416" i="16" s="1"/>
  <c r="AT417" i="16" s="1"/>
  <c r="AS418" i="16" s="1"/>
  <c r="AR419" i="16" s="1"/>
  <c r="AQ420" i="16" s="1"/>
  <c r="AP421" i="16" s="1"/>
  <c r="AO422" i="16" s="1"/>
  <c r="AN423" i="16" s="1"/>
  <c r="AM424" i="16" s="1"/>
  <c r="AL425" i="16" s="1"/>
  <c r="AK426" i="16" s="1"/>
  <c r="AJ427" i="16" s="1"/>
  <c r="AI428" i="16" s="1"/>
  <c r="AH429" i="16" s="1"/>
  <c r="AG430" i="16" s="1"/>
  <c r="AF431" i="16" s="1"/>
  <c r="AE432" i="16" s="1"/>
  <c r="AD433" i="16" s="1"/>
  <c r="AC434" i="16" s="1"/>
  <c r="AB435" i="16" s="1"/>
  <c r="AA436" i="16" s="1"/>
  <c r="Z437" i="16" s="1"/>
  <c r="Y438" i="16" s="1"/>
  <c r="X439" i="16" s="1"/>
  <c r="W440" i="16" s="1"/>
  <c r="V441" i="16" s="1"/>
  <c r="U442" i="16" s="1"/>
  <c r="T443" i="16" s="1"/>
  <c r="AY404" i="16"/>
  <c r="AX405" i="16" s="1"/>
  <c r="AW406" i="16" s="1"/>
  <c r="AV407" i="16" s="1"/>
  <c r="AU408" i="16" s="1"/>
  <c r="AT409" i="16" s="1"/>
  <c r="AS410" i="16" s="1"/>
  <c r="AR411" i="16" s="1"/>
  <c r="AQ412" i="16" s="1"/>
  <c r="AP413" i="16" s="1"/>
  <c r="AO414" i="16" s="1"/>
  <c r="AN415" i="16" s="1"/>
  <c r="AM416" i="16" s="1"/>
  <c r="AL417" i="16" s="1"/>
  <c r="AK418" i="16" s="1"/>
  <c r="AJ419" i="16" s="1"/>
  <c r="AI420" i="16" s="1"/>
  <c r="AH421" i="16" s="1"/>
  <c r="AG422" i="16" s="1"/>
  <c r="AF423" i="16" s="1"/>
  <c r="AE424" i="16" s="1"/>
  <c r="AD425" i="16" s="1"/>
  <c r="AC426" i="16" s="1"/>
  <c r="AB427" i="16" s="1"/>
  <c r="AA428" i="16" s="1"/>
  <c r="Z429" i="16" s="1"/>
  <c r="Y430" i="16" s="1"/>
  <c r="X431" i="16" s="1"/>
  <c r="W432" i="16" s="1"/>
  <c r="V433" i="16" s="1"/>
  <c r="U434" i="16" s="1"/>
  <c r="T435" i="16" s="1"/>
  <c r="AZ387" i="16"/>
  <c r="AY388" i="16" s="1"/>
  <c r="AX389" i="16" s="1"/>
  <c r="AW390" i="16" s="1"/>
  <c r="AV391" i="16" s="1"/>
  <c r="AU392" i="16" s="1"/>
  <c r="AT393" i="16" s="1"/>
  <c r="AS394" i="16" s="1"/>
  <c r="AR395" i="16" s="1"/>
  <c r="AQ396" i="16" s="1"/>
  <c r="AP397" i="16" s="1"/>
  <c r="AO398" i="16" s="1"/>
  <c r="AN399" i="16" s="1"/>
  <c r="AM400" i="16" s="1"/>
  <c r="AL401" i="16" s="1"/>
  <c r="AK402" i="16" s="1"/>
  <c r="AJ403" i="16" s="1"/>
  <c r="AI404" i="16" s="1"/>
  <c r="AH405" i="16" s="1"/>
  <c r="AG406" i="16" s="1"/>
  <c r="AF407" i="16" s="1"/>
  <c r="AE408" i="16" s="1"/>
  <c r="AD409" i="16" s="1"/>
  <c r="AC410" i="16" s="1"/>
  <c r="AB411" i="16" s="1"/>
  <c r="AA412" i="16" s="1"/>
  <c r="Z413" i="16" s="1"/>
  <c r="Y414" i="16" s="1"/>
  <c r="X415" i="16" s="1"/>
  <c r="W416" i="16" s="1"/>
  <c r="V417" i="16" s="1"/>
  <c r="U418" i="16" s="1"/>
  <c r="T419" i="16" s="1"/>
  <c r="AY376" i="16"/>
  <c r="AX377" i="16" s="1"/>
  <c r="AW378" i="16" s="1"/>
  <c r="AV379" i="16" s="1"/>
  <c r="AU380" i="16" s="1"/>
  <c r="AT381" i="16" s="1"/>
  <c r="AS382" i="16" s="1"/>
  <c r="AR383" i="16" s="1"/>
  <c r="AQ384" i="16" s="1"/>
  <c r="AP385" i="16" s="1"/>
  <c r="AO386" i="16" s="1"/>
  <c r="AN387" i="16" s="1"/>
  <c r="AM388" i="16" s="1"/>
  <c r="AL389" i="16" s="1"/>
  <c r="AK390" i="16" s="1"/>
  <c r="AJ391" i="16" s="1"/>
  <c r="AI392" i="16" s="1"/>
  <c r="AH393" i="16" s="1"/>
  <c r="AG394" i="16" s="1"/>
  <c r="AF395" i="16" s="1"/>
  <c r="AE396" i="16" s="1"/>
  <c r="AD397" i="16" s="1"/>
  <c r="AC398" i="16" s="1"/>
  <c r="AB399" i="16" s="1"/>
  <c r="AA400" i="16" s="1"/>
  <c r="Z401" i="16" s="1"/>
  <c r="Y402" i="16" s="1"/>
  <c r="X403" i="16" s="1"/>
  <c r="W404" i="16" s="1"/>
  <c r="V405" i="16" s="1"/>
  <c r="U406" i="16" s="1"/>
  <c r="T407" i="16" s="1"/>
  <c r="AZ374" i="16"/>
  <c r="AY375" i="16" s="1"/>
  <c r="AX376" i="16" s="1"/>
  <c r="AW377" i="16" s="1"/>
  <c r="AV378" i="16" s="1"/>
  <c r="AU379" i="16" s="1"/>
  <c r="AT380" i="16" s="1"/>
  <c r="AS381" i="16" s="1"/>
  <c r="AR382" i="16" s="1"/>
  <c r="AQ383" i="16" s="1"/>
  <c r="AP384" i="16" s="1"/>
  <c r="AO385" i="16" s="1"/>
  <c r="AN386" i="16" s="1"/>
  <c r="AM387" i="16" s="1"/>
  <c r="AL388" i="16" s="1"/>
  <c r="AK389" i="16" s="1"/>
  <c r="AJ390" i="16" s="1"/>
  <c r="AI391" i="16" s="1"/>
  <c r="AH392" i="16" s="1"/>
  <c r="AG393" i="16" s="1"/>
  <c r="AF394" i="16" s="1"/>
  <c r="AE395" i="16" s="1"/>
  <c r="AD396" i="16" s="1"/>
  <c r="AC397" i="16" s="1"/>
  <c r="AB398" i="16" s="1"/>
  <c r="AA399" i="16" s="1"/>
  <c r="Z400" i="16" s="1"/>
  <c r="Y401" i="16" s="1"/>
  <c r="X402" i="16" s="1"/>
  <c r="W403" i="16" s="1"/>
  <c r="V404" i="16" s="1"/>
  <c r="U405" i="16" s="1"/>
  <c r="T406" i="16" s="1"/>
  <c r="AY373" i="16"/>
  <c r="AX374" i="16" s="1"/>
  <c r="AW375" i="16" s="1"/>
  <c r="AV376" i="16" s="1"/>
  <c r="AU377" i="16" s="1"/>
  <c r="AT378" i="16" s="1"/>
  <c r="AS379" i="16" s="1"/>
  <c r="AR380" i="16" s="1"/>
  <c r="AQ381" i="16" s="1"/>
  <c r="AP382" i="16" s="1"/>
  <c r="AO383" i="16" s="1"/>
  <c r="AN384" i="16" s="1"/>
  <c r="AM385" i="16" s="1"/>
  <c r="AL386" i="16" s="1"/>
  <c r="AK387" i="16" s="1"/>
  <c r="AJ388" i="16" s="1"/>
  <c r="AI389" i="16" s="1"/>
  <c r="AH390" i="16" s="1"/>
  <c r="AG391" i="16" s="1"/>
  <c r="AF392" i="16" s="1"/>
  <c r="AE393" i="16" s="1"/>
  <c r="AD394" i="16" s="1"/>
  <c r="AC395" i="16" s="1"/>
  <c r="AB396" i="16" s="1"/>
  <c r="AA397" i="16" s="1"/>
  <c r="Z398" i="16" s="1"/>
  <c r="Y399" i="16" s="1"/>
  <c r="X400" i="16" s="1"/>
  <c r="W401" i="16" s="1"/>
  <c r="V402" i="16" s="1"/>
  <c r="U403" i="16" s="1"/>
  <c r="T404" i="16" s="1"/>
  <c r="AZ371" i="16"/>
  <c r="AY372" i="16" s="1"/>
  <c r="AX373" i="16" s="1"/>
  <c r="AW374" i="16" s="1"/>
  <c r="AV375" i="16" s="1"/>
  <c r="AU376" i="16" s="1"/>
  <c r="AT377" i="16" s="1"/>
  <c r="AS378" i="16" s="1"/>
  <c r="AR379" i="16" s="1"/>
  <c r="AQ380" i="16" s="1"/>
  <c r="AP381" i="16" s="1"/>
  <c r="AO382" i="16" s="1"/>
  <c r="AN383" i="16" s="1"/>
  <c r="AM384" i="16" s="1"/>
  <c r="AL385" i="16" s="1"/>
  <c r="AK386" i="16" s="1"/>
  <c r="AJ387" i="16" s="1"/>
  <c r="AI388" i="16" s="1"/>
  <c r="AH389" i="16" s="1"/>
  <c r="AG390" i="16" s="1"/>
  <c r="AF391" i="16" s="1"/>
  <c r="AE392" i="16" s="1"/>
  <c r="AD393" i="16" s="1"/>
  <c r="AC394" i="16" s="1"/>
  <c r="AB395" i="16" s="1"/>
  <c r="AA396" i="16" s="1"/>
  <c r="Z397" i="16" s="1"/>
  <c r="Y398" i="16" s="1"/>
  <c r="X399" i="16" s="1"/>
  <c r="W400" i="16" s="1"/>
  <c r="V401" i="16" s="1"/>
  <c r="U402" i="16" s="1"/>
  <c r="T403" i="16" s="1"/>
  <c r="AZ370" i="16"/>
  <c r="AY371" i="16" s="1"/>
  <c r="AX372" i="16" s="1"/>
  <c r="AW373" i="16" s="1"/>
  <c r="AV374" i="16" s="1"/>
  <c r="AU375" i="16" s="1"/>
  <c r="AT376" i="16" s="1"/>
  <c r="AS377" i="16" s="1"/>
  <c r="AR378" i="16" s="1"/>
  <c r="AQ379" i="16" s="1"/>
  <c r="AP380" i="16" s="1"/>
  <c r="AO381" i="16" s="1"/>
  <c r="AN382" i="16" s="1"/>
  <c r="AM383" i="16" s="1"/>
  <c r="AL384" i="16" s="1"/>
  <c r="AK385" i="16" s="1"/>
  <c r="AJ386" i="16" s="1"/>
  <c r="AI387" i="16" s="1"/>
  <c r="AH388" i="16" s="1"/>
  <c r="AG389" i="16" s="1"/>
  <c r="AF390" i="16" s="1"/>
  <c r="AE391" i="16" s="1"/>
  <c r="AD392" i="16" s="1"/>
  <c r="AC393" i="16" s="1"/>
  <c r="AB394" i="16" s="1"/>
  <c r="AA395" i="16" s="1"/>
  <c r="Z396" i="16" s="1"/>
  <c r="Y397" i="16" s="1"/>
  <c r="X398" i="16" s="1"/>
  <c r="W399" i="16" s="1"/>
  <c r="V400" i="16" s="1"/>
  <c r="U401" i="16" s="1"/>
  <c r="T402" i="16" s="1"/>
  <c r="AZ368" i="16"/>
  <c r="AY369" i="16" s="1"/>
  <c r="AX370" i="16" s="1"/>
  <c r="AW371" i="16" s="1"/>
  <c r="AV372" i="16" s="1"/>
  <c r="AU373" i="16" s="1"/>
  <c r="AT374" i="16" s="1"/>
  <c r="AS375" i="16" s="1"/>
  <c r="AR376" i="16" s="1"/>
  <c r="AQ377" i="16" s="1"/>
  <c r="AP378" i="16" s="1"/>
  <c r="AO379" i="16" s="1"/>
  <c r="AN380" i="16" s="1"/>
  <c r="AM381" i="16" s="1"/>
  <c r="AL382" i="16" s="1"/>
  <c r="AK383" i="16" s="1"/>
  <c r="AJ384" i="16" s="1"/>
  <c r="AI385" i="16" s="1"/>
  <c r="AH386" i="16" s="1"/>
  <c r="AG387" i="16" s="1"/>
  <c r="AF388" i="16" s="1"/>
  <c r="AE389" i="16" s="1"/>
  <c r="AD390" i="16" s="1"/>
  <c r="AC391" i="16" s="1"/>
  <c r="AB392" i="16" s="1"/>
  <c r="AA393" i="16" s="1"/>
  <c r="Z394" i="16" s="1"/>
  <c r="Y395" i="16" s="1"/>
  <c r="X396" i="16" s="1"/>
  <c r="W397" i="16" s="1"/>
  <c r="V398" i="16" s="1"/>
  <c r="U399" i="16" s="1"/>
  <c r="T400" i="16" s="1"/>
  <c r="AY363" i="16"/>
  <c r="AX364" i="16" s="1"/>
  <c r="AW365" i="16" s="1"/>
  <c r="AV366" i="16" s="1"/>
  <c r="AU367" i="16" s="1"/>
  <c r="AT368" i="16" s="1"/>
  <c r="AS369" i="16" s="1"/>
  <c r="AR370" i="16" s="1"/>
  <c r="AQ371" i="16" s="1"/>
  <c r="AP372" i="16" s="1"/>
  <c r="AO373" i="16" s="1"/>
  <c r="AN374" i="16" s="1"/>
  <c r="AM375" i="16" s="1"/>
  <c r="AL376" i="16" s="1"/>
  <c r="AK377" i="16" s="1"/>
  <c r="AJ378" i="16" s="1"/>
  <c r="AI379" i="16" s="1"/>
  <c r="AH380" i="16" s="1"/>
  <c r="AG381" i="16" s="1"/>
  <c r="AF382" i="16" s="1"/>
  <c r="AE383" i="16" s="1"/>
  <c r="AD384" i="16" s="1"/>
  <c r="AC385" i="16" s="1"/>
  <c r="AB386" i="16" s="1"/>
  <c r="AA387" i="16" s="1"/>
  <c r="Z388" i="16" s="1"/>
  <c r="Y389" i="16" s="1"/>
  <c r="X390" i="16" s="1"/>
  <c r="W391" i="16" s="1"/>
  <c r="V392" i="16" s="1"/>
  <c r="U393" i="16" s="1"/>
  <c r="T394" i="16" s="1"/>
  <c r="AZ360" i="16"/>
  <c r="AY361" i="16" s="1"/>
  <c r="AX362" i="16" s="1"/>
  <c r="AW363" i="16" s="1"/>
  <c r="AV364" i="16" s="1"/>
  <c r="AU365" i="16" s="1"/>
  <c r="AT366" i="16" s="1"/>
  <c r="AS367" i="16" s="1"/>
  <c r="AR368" i="16" s="1"/>
  <c r="AQ369" i="16" s="1"/>
  <c r="AP370" i="16" s="1"/>
  <c r="AO371" i="16" s="1"/>
  <c r="AN372" i="16" s="1"/>
  <c r="AM373" i="16" s="1"/>
  <c r="AL374" i="16" s="1"/>
  <c r="AK375" i="16" s="1"/>
  <c r="AJ376" i="16" s="1"/>
  <c r="AI377" i="16" s="1"/>
  <c r="AH378" i="16" s="1"/>
  <c r="AG379" i="16" s="1"/>
  <c r="AF380" i="16" s="1"/>
  <c r="AE381" i="16" s="1"/>
  <c r="AD382" i="16" s="1"/>
  <c r="AC383" i="16" s="1"/>
  <c r="AB384" i="16" s="1"/>
  <c r="AA385" i="16" s="1"/>
  <c r="Z386" i="16" s="1"/>
  <c r="Y387" i="16" s="1"/>
  <c r="X388" i="16" s="1"/>
  <c r="W389" i="16" s="1"/>
  <c r="V390" i="16" s="1"/>
  <c r="U391" i="16" s="1"/>
  <c r="T392" i="16" s="1"/>
  <c r="AY353" i="16"/>
  <c r="AX354" i="16" s="1"/>
  <c r="AW355" i="16" s="1"/>
  <c r="AV356" i="16" s="1"/>
  <c r="AU357" i="16" s="1"/>
  <c r="AT358" i="16" s="1"/>
  <c r="AS359" i="16" s="1"/>
  <c r="AR360" i="16" s="1"/>
  <c r="AQ361" i="16" s="1"/>
  <c r="AP362" i="16" s="1"/>
  <c r="AO363" i="16" s="1"/>
  <c r="AN364" i="16" s="1"/>
  <c r="AM365" i="16" s="1"/>
  <c r="AL366" i="16" s="1"/>
  <c r="AK367" i="16" s="1"/>
  <c r="AJ368" i="16" s="1"/>
  <c r="AI369" i="16" s="1"/>
  <c r="AH370" i="16" s="1"/>
  <c r="AG371" i="16" s="1"/>
  <c r="AF372" i="16" s="1"/>
  <c r="AE373" i="16" s="1"/>
  <c r="AD374" i="16" s="1"/>
  <c r="AC375" i="16" s="1"/>
  <c r="AB376" i="16" s="1"/>
  <c r="AA377" i="16" s="1"/>
  <c r="Z378" i="16" s="1"/>
  <c r="Y379" i="16" s="1"/>
  <c r="X380" i="16" s="1"/>
  <c r="W381" i="16" s="1"/>
  <c r="V382" i="16" s="1"/>
  <c r="U383" i="16" s="1"/>
  <c r="T384" i="16" s="1"/>
  <c r="AZ348" i="16"/>
  <c r="AY349" i="16" s="1"/>
  <c r="AX350" i="16" s="1"/>
  <c r="AW351" i="16" s="1"/>
  <c r="AV352" i="16" s="1"/>
  <c r="AU353" i="16" s="1"/>
  <c r="AT354" i="16" s="1"/>
  <c r="AS355" i="16" s="1"/>
  <c r="AR356" i="16" s="1"/>
  <c r="AQ357" i="16" s="1"/>
  <c r="AP358" i="16" s="1"/>
  <c r="AO359" i="16" s="1"/>
  <c r="AN360" i="16" s="1"/>
  <c r="AM361" i="16" s="1"/>
  <c r="AL362" i="16" s="1"/>
  <c r="AK363" i="16" s="1"/>
  <c r="AJ364" i="16" s="1"/>
  <c r="AI365" i="16" s="1"/>
  <c r="AH366" i="16" s="1"/>
  <c r="AG367" i="16" s="1"/>
  <c r="AF368" i="16" s="1"/>
  <c r="AE369" i="16" s="1"/>
  <c r="AD370" i="16" s="1"/>
  <c r="AC371" i="16" s="1"/>
  <c r="AB372" i="16" s="1"/>
  <c r="AA373" i="16" s="1"/>
  <c r="Z374" i="16" s="1"/>
  <c r="Y375" i="16" s="1"/>
  <c r="X376" i="16" s="1"/>
  <c r="W377" i="16" s="1"/>
  <c r="V378" i="16" s="1"/>
  <c r="U379" i="16" s="1"/>
  <c r="T380" i="16" s="1"/>
  <c r="AZ324" i="16"/>
  <c r="AY325" i="16" s="1"/>
  <c r="AX326" i="16" s="1"/>
  <c r="AW327" i="16" s="1"/>
  <c r="AV328" i="16" s="1"/>
  <c r="AU329" i="16" s="1"/>
  <c r="AT330" i="16" s="1"/>
  <c r="AS331" i="16" s="1"/>
  <c r="AR332" i="16" s="1"/>
  <c r="AQ333" i="16" s="1"/>
  <c r="AP334" i="16" s="1"/>
  <c r="AO335" i="16" s="1"/>
  <c r="AN336" i="16" s="1"/>
  <c r="AM337" i="16" s="1"/>
  <c r="AL338" i="16" s="1"/>
  <c r="AK339" i="16" s="1"/>
  <c r="AJ340" i="16" s="1"/>
  <c r="AI341" i="16" s="1"/>
  <c r="AH342" i="16" s="1"/>
  <c r="AG343" i="16" s="1"/>
  <c r="AF344" i="16" s="1"/>
  <c r="AE345" i="16" s="1"/>
  <c r="AD346" i="16" s="1"/>
  <c r="AC347" i="16" s="1"/>
  <c r="AB348" i="16" s="1"/>
  <c r="AA349" i="16" s="1"/>
  <c r="Z350" i="16" s="1"/>
  <c r="Y351" i="16" s="1"/>
  <c r="X352" i="16" s="1"/>
  <c r="W353" i="16" s="1"/>
  <c r="V354" i="16" s="1"/>
  <c r="U355" i="16" s="1"/>
  <c r="T356" i="16" s="1"/>
  <c r="AY323" i="16"/>
  <c r="AX324" i="16" s="1"/>
  <c r="AW325" i="16" s="1"/>
  <c r="AV326" i="16" s="1"/>
  <c r="AU327" i="16" s="1"/>
  <c r="AT328" i="16" s="1"/>
  <c r="AS329" i="16" s="1"/>
  <c r="AR330" i="16" s="1"/>
  <c r="AQ331" i="16" s="1"/>
  <c r="AP332" i="16" s="1"/>
  <c r="AO333" i="16" s="1"/>
  <c r="AN334" i="16" s="1"/>
  <c r="AM335" i="16" s="1"/>
  <c r="AL336" i="16" s="1"/>
  <c r="AK337" i="16" s="1"/>
  <c r="AJ338" i="16" s="1"/>
  <c r="AI339" i="16" s="1"/>
  <c r="AH340" i="16" s="1"/>
  <c r="AG341" i="16" s="1"/>
  <c r="AF342" i="16" s="1"/>
  <c r="AE343" i="16" s="1"/>
  <c r="AD344" i="16" s="1"/>
  <c r="AC345" i="16" s="1"/>
  <c r="AB346" i="16" s="1"/>
  <c r="AA347" i="16" s="1"/>
  <c r="Z348" i="16" s="1"/>
  <c r="Y349" i="16" s="1"/>
  <c r="X350" i="16" s="1"/>
  <c r="W351" i="16" s="1"/>
  <c r="V352" i="16" s="1"/>
  <c r="U353" i="16" s="1"/>
  <c r="T354" i="16" s="1"/>
  <c r="AY322" i="16"/>
  <c r="AX323" i="16" s="1"/>
  <c r="AW324" i="16" s="1"/>
  <c r="AV325" i="16" s="1"/>
  <c r="AU326" i="16" s="1"/>
  <c r="AT327" i="16" s="1"/>
  <c r="AS328" i="16" s="1"/>
  <c r="AR329" i="16" s="1"/>
  <c r="AQ330" i="16" s="1"/>
  <c r="AP331" i="16" s="1"/>
  <c r="AO332" i="16" s="1"/>
  <c r="AN333" i="16" s="1"/>
  <c r="AM334" i="16" s="1"/>
  <c r="AL335" i="16" s="1"/>
  <c r="AK336" i="16" s="1"/>
  <c r="AJ337" i="16" s="1"/>
  <c r="AI338" i="16" s="1"/>
  <c r="AH339" i="16" s="1"/>
  <c r="AG340" i="16" s="1"/>
  <c r="AF341" i="16" s="1"/>
  <c r="AE342" i="16" s="1"/>
  <c r="AD343" i="16" s="1"/>
  <c r="AC344" i="16" s="1"/>
  <c r="AB345" i="16" s="1"/>
  <c r="AA346" i="16" s="1"/>
  <c r="Z347" i="16" s="1"/>
  <c r="Y348" i="16" s="1"/>
  <c r="X349" i="16" s="1"/>
  <c r="W350" i="16" s="1"/>
  <c r="V351" i="16" s="1"/>
  <c r="U352" i="16" s="1"/>
  <c r="T353" i="16" s="1"/>
  <c r="AZ316" i="16"/>
  <c r="AY317" i="16" s="1"/>
  <c r="AX318" i="16" s="1"/>
  <c r="AW319" i="16" s="1"/>
  <c r="AV320" i="16" s="1"/>
  <c r="AU321" i="16" s="1"/>
  <c r="AT322" i="16" s="1"/>
  <c r="AS323" i="16" s="1"/>
  <c r="AR324" i="16" s="1"/>
  <c r="AQ325" i="16" s="1"/>
  <c r="AP326" i="16" s="1"/>
  <c r="AO327" i="16" s="1"/>
  <c r="AN328" i="16" s="1"/>
  <c r="AM329" i="16" s="1"/>
  <c r="AL330" i="16" s="1"/>
  <c r="AK331" i="16" s="1"/>
  <c r="AJ332" i="16" s="1"/>
  <c r="AI333" i="16" s="1"/>
  <c r="AH334" i="16" s="1"/>
  <c r="AG335" i="16" s="1"/>
  <c r="AF336" i="16" s="1"/>
  <c r="AE337" i="16" s="1"/>
  <c r="AD338" i="16" s="1"/>
  <c r="AC339" i="16" s="1"/>
  <c r="AB340" i="16" s="1"/>
  <c r="AA341" i="16" s="1"/>
  <c r="Z342" i="16" s="1"/>
  <c r="Y343" i="16" s="1"/>
  <c r="X344" i="16" s="1"/>
  <c r="W345" i="16" s="1"/>
  <c r="V346" i="16" s="1"/>
  <c r="U347" i="16" s="1"/>
  <c r="T348" i="16" s="1"/>
  <c r="AZ315" i="16"/>
  <c r="AY316" i="16" s="1"/>
  <c r="AX317" i="16" s="1"/>
  <c r="AW318" i="16" s="1"/>
  <c r="AV319" i="16" s="1"/>
  <c r="AU320" i="16" s="1"/>
  <c r="AT321" i="16" s="1"/>
  <c r="AS322" i="16" s="1"/>
  <c r="AR323" i="16" s="1"/>
  <c r="AQ324" i="16" s="1"/>
  <c r="AP325" i="16" s="1"/>
  <c r="AO326" i="16" s="1"/>
  <c r="AN327" i="16" s="1"/>
  <c r="AM328" i="16" s="1"/>
  <c r="AL329" i="16" s="1"/>
  <c r="AK330" i="16" s="1"/>
  <c r="AJ331" i="16" s="1"/>
  <c r="AI332" i="16" s="1"/>
  <c r="AH333" i="16" s="1"/>
  <c r="AG334" i="16" s="1"/>
  <c r="AF335" i="16" s="1"/>
  <c r="AE336" i="16" s="1"/>
  <c r="AD337" i="16" s="1"/>
  <c r="AC338" i="16" s="1"/>
  <c r="AB339" i="16" s="1"/>
  <c r="AA340" i="16" s="1"/>
  <c r="Z341" i="16" s="1"/>
  <c r="Y342" i="16" s="1"/>
  <c r="X343" i="16" s="1"/>
  <c r="W344" i="16" s="1"/>
  <c r="V345" i="16" s="1"/>
  <c r="U346" i="16" s="1"/>
  <c r="T347" i="16" s="1"/>
  <c r="AZ314" i="16"/>
  <c r="AY315" i="16" s="1"/>
  <c r="AX316" i="16" s="1"/>
  <c r="AW317" i="16" s="1"/>
  <c r="AV318" i="16" s="1"/>
  <c r="AU319" i="16" s="1"/>
  <c r="AT320" i="16" s="1"/>
  <c r="AS321" i="16" s="1"/>
  <c r="AR322" i="16" s="1"/>
  <c r="AQ323" i="16" s="1"/>
  <c r="AP324" i="16" s="1"/>
  <c r="AO325" i="16" s="1"/>
  <c r="AN326" i="16" s="1"/>
  <c r="AM327" i="16" s="1"/>
  <c r="AL328" i="16" s="1"/>
  <c r="AK329" i="16" s="1"/>
  <c r="AJ330" i="16" s="1"/>
  <c r="AI331" i="16" s="1"/>
  <c r="AH332" i="16" s="1"/>
  <c r="AG333" i="16" s="1"/>
  <c r="AF334" i="16" s="1"/>
  <c r="AE335" i="16" s="1"/>
  <c r="AD336" i="16" s="1"/>
  <c r="AC337" i="16" s="1"/>
  <c r="AB338" i="16" s="1"/>
  <c r="AA339" i="16" s="1"/>
  <c r="Z340" i="16" s="1"/>
  <c r="Y341" i="16" s="1"/>
  <c r="X342" i="16" s="1"/>
  <c r="W343" i="16" s="1"/>
  <c r="V344" i="16" s="1"/>
  <c r="U345" i="16" s="1"/>
  <c r="T346" i="16" s="1"/>
  <c r="AZ312" i="16"/>
  <c r="AY313" i="16" s="1"/>
  <c r="AX314" i="16" s="1"/>
  <c r="AW315" i="16" s="1"/>
  <c r="AV316" i="16" s="1"/>
  <c r="AU317" i="16" s="1"/>
  <c r="AT318" i="16" s="1"/>
  <c r="AS319" i="16" s="1"/>
  <c r="AR320" i="16" s="1"/>
  <c r="AQ321" i="16" s="1"/>
  <c r="AP322" i="16" s="1"/>
  <c r="AO323" i="16" s="1"/>
  <c r="AN324" i="16" s="1"/>
  <c r="AM325" i="16" s="1"/>
  <c r="AL326" i="16" s="1"/>
  <c r="AK327" i="16" s="1"/>
  <c r="AJ328" i="16" s="1"/>
  <c r="AI329" i="16" s="1"/>
  <c r="AH330" i="16" s="1"/>
  <c r="AG331" i="16" s="1"/>
  <c r="AF332" i="16" s="1"/>
  <c r="AE333" i="16" s="1"/>
  <c r="AD334" i="16" s="1"/>
  <c r="AC335" i="16" s="1"/>
  <c r="AB336" i="16" s="1"/>
  <c r="AA337" i="16" s="1"/>
  <c r="Z338" i="16" s="1"/>
  <c r="Y339" i="16" s="1"/>
  <c r="X340" i="16" s="1"/>
  <c r="W341" i="16" s="1"/>
  <c r="V342" i="16" s="1"/>
  <c r="U343" i="16" s="1"/>
  <c r="T344" i="16" s="1"/>
  <c r="AZ304" i="16"/>
  <c r="AY305" i="16" s="1"/>
  <c r="AX306" i="16" s="1"/>
  <c r="AW307" i="16" s="1"/>
  <c r="AV308" i="16" s="1"/>
  <c r="AU309" i="16" s="1"/>
  <c r="AT310" i="16" s="1"/>
  <c r="AS311" i="16" s="1"/>
  <c r="AR312" i="16" s="1"/>
  <c r="AQ313" i="16" s="1"/>
  <c r="AP314" i="16" s="1"/>
  <c r="AO315" i="16" s="1"/>
  <c r="AN316" i="16" s="1"/>
  <c r="AM317" i="16" s="1"/>
  <c r="AL318" i="16" s="1"/>
  <c r="AK319" i="16" s="1"/>
  <c r="AJ320" i="16" s="1"/>
  <c r="AI321" i="16" s="1"/>
  <c r="AH322" i="16" s="1"/>
  <c r="AG323" i="16" s="1"/>
  <c r="AF324" i="16" s="1"/>
  <c r="AE325" i="16" s="1"/>
  <c r="AD326" i="16" s="1"/>
  <c r="AC327" i="16" s="1"/>
  <c r="AB328" i="16" s="1"/>
  <c r="AA329" i="16" s="1"/>
  <c r="Z330" i="16" s="1"/>
  <c r="Y331" i="16" s="1"/>
  <c r="X332" i="16" s="1"/>
  <c r="W333" i="16" s="1"/>
  <c r="V334" i="16" s="1"/>
  <c r="U335" i="16" s="1"/>
  <c r="T336" i="16" s="1"/>
  <c r="AZ299" i="16"/>
  <c r="AY300" i="16" s="1"/>
  <c r="AX301" i="16" s="1"/>
  <c r="AW302" i="16" s="1"/>
  <c r="AV303" i="16" s="1"/>
  <c r="AU304" i="16" s="1"/>
  <c r="AT305" i="16" s="1"/>
  <c r="AS306" i="16" s="1"/>
  <c r="AR307" i="16" s="1"/>
  <c r="AQ308" i="16" s="1"/>
  <c r="AP309" i="16" s="1"/>
  <c r="AO310" i="16" s="1"/>
  <c r="AN311" i="16" s="1"/>
  <c r="AM312" i="16" s="1"/>
  <c r="AL313" i="16" s="1"/>
  <c r="AK314" i="16" s="1"/>
  <c r="AJ315" i="16" s="1"/>
  <c r="AI316" i="16" s="1"/>
  <c r="AH317" i="16" s="1"/>
  <c r="AG318" i="16" s="1"/>
  <c r="AF319" i="16" s="1"/>
  <c r="AE320" i="16" s="1"/>
  <c r="AD321" i="16" s="1"/>
  <c r="AC322" i="16" s="1"/>
  <c r="AB323" i="16" s="1"/>
  <c r="AA324" i="16" s="1"/>
  <c r="Z325" i="16" s="1"/>
  <c r="Y326" i="16" s="1"/>
  <c r="X327" i="16" s="1"/>
  <c r="W328" i="16" s="1"/>
  <c r="V329" i="16" s="1"/>
  <c r="U330" i="16" s="1"/>
  <c r="T331" i="16" s="1"/>
  <c r="AZ296" i="16"/>
  <c r="AY297" i="16" s="1"/>
  <c r="AX298" i="16" s="1"/>
  <c r="AW299" i="16" s="1"/>
  <c r="AV300" i="16" s="1"/>
  <c r="AU301" i="16" s="1"/>
  <c r="AT302" i="16" s="1"/>
  <c r="AS303" i="16" s="1"/>
  <c r="AR304" i="16" s="1"/>
  <c r="AQ305" i="16" s="1"/>
  <c r="AP306" i="16" s="1"/>
  <c r="AO307" i="16" s="1"/>
  <c r="AN308" i="16" s="1"/>
  <c r="AM309" i="16" s="1"/>
  <c r="AL310" i="16" s="1"/>
  <c r="AK311" i="16" s="1"/>
  <c r="AJ312" i="16" s="1"/>
  <c r="AI313" i="16" s="1"/>
  <c r="AH314" i="16" s="1"/>
  <c r="AG315" i="16" s="1"/>
  <c r="AF316" i="16" s="1"/>
  <c r="AE317" i="16" s="1"/>
  <c r="AD318" i="16" s="1"/>
  <c r="AC319" i="16" s="1"/>
  <c r="AB320" i="16" s="1"/>
  <c r="AA321" i="16" s="1"/>
  <c r="Z322" i="16" s="1"/>
  <c r="Y323" i="16" s="1"/>
  <c r="X324" i="16" s="1"/>
  <c r="W325" i="16" s="1"/>
  <c r="V326" i="16" s="1"/>
  <c r="U327" i="16" s="1"/>
  <c r="T328" i="16" s="1"/>
  <c r="AZ276" i="16"/>
  <c r="AY277" i="16" s="1"/>
  <c r="AX278" i="16" s="1"/>
  <c r="AW279" i="16" s="1"/>
  <c r="AV280" i="16" s="1"/>
  <c r="AU281" i="16" s="1"/>
  <c r="AT282" i="16" s="1"/>
  <c r="AS283" i="16" s="1"/>
  <c r="AR284" i="16" s="1"/>
  <c r="AQ285" i="16" s="1"/>
  <c r="AP286" i="16" s="1"/>
  <c r="AO287" i="16" s="1"/>
  <c r="AN288" i="16" s="1"/>
  <c r="AM289" i="16" s="1"/>
  <c r="AL290" i="16" s="1"/>
  <c r="AK291" i="16" s="1"/>
  <c r="AJ292" i="16" s="1"/>
  <c r="AI293" i="16" s="1"/>
  <c r="AH294" i="16" s="1"/>
  <c r="AG295" i="16" s="1"/>
  <c r="AF296" i="16" s="1"/>
  <c r="AE297" i="16" s="1"/>
  <c r="AD298" i="16" s="1"/>
  <c r="AC299" i="16" s="1"/>
  <c r="AB300" i="16" s="1"/>
  <c r="AA301" i="16" s="1"/>
  <c r="Z302" i="16" s="1"/>
  <c r="Y303" i="16" s="1"/>
  <c r="X304" i="16" s="1"/>
  <c r="W305" i="16" s="1"/>
  <c r="V306" i="16" s="1"/>
  <c r="U307" i="16" s="1"/>
  <c r="T308" i="16" s="1"/>
  <c r="AY276" i="16"/>
  <c r="AX277" i="16" s="1"/>
  <c r="AW278" i="16" s="1"/>
  <c r="AV279" i="16" s="1"/>
  <c r="AU280" i="16" s="1"/>
  <c r="AT281" i="16" s="1"/>
  <c r="AS282" i="16" s="1"/>
  <c r="AR283" i="16" s="1"/>
  <c r="AQ284" i="16" s="1"/>
  <c r="AP285" i="16" s="1"/>
  <c r="AO286" i="16" s="1"/>
  <c r="AN287" i="16" s="1"/>
  <c r="AM288" i="16" s="1"/>
  <c r="AL289" i="16" s="1"/>
  <c r="AK290" i="16" s="1"/>
  <c r="AJ291" i="16" s="1"/>
  <c r="AI292" i="16" s="1"/>
  <c r="AH293" i="16" s="1"/>
  <c r="AG294" i="16" s="1"/>
  <c r="AF295" i="16" s="1"/>
  <c r="AE296" i="16" s="1"/>
  <c r="AD297" i="16" s="1"/>
  <c r="AC298" i="16" s="1"/>
  <c r="AB299" i="16" s="1"/>
  <c r="AA300" i="16" s="1"/>
  <c r="Z301" i="16" s="1"/>
  <c r="Y302" i="16" s="1"/>
  <c r="X303" i="16" s="1"/>
  <c r="W304" i="16" s="1"/>
  <c r="V305" i="16" s="1"/>
  <c r="U306" i="16" s="1"/>
  <c r="T307" i="16" s="1"/>
  <c r="AZ272" i="16"/>
  <c r="AY273" i="16" s="1"/>
  <c r="AX274" i="16" s="1"/>
  <c r="AW275" i="16" s="1"/>
  <c r="AV276" i="16" s="1"/>
  <c r="AU277" i="16" s="1"/>
  <c r="AT278" i="16" s="1"/>
  <c r="AS279" i="16" s="1"/>
  <c r="AR280" i="16" s="1"/>
  <c r="AQ281" i="16" s="1"/>
  <c r="AP282" i="16" s="1"/>
  <c r="AO283" i="16" s="1"/>
  <c r="AN284" i="16" s="1"/>
  <c r="AM285" i="16" s="1"/>
  <c r="AL286" i="16" s="1"/>
  <c r="AK287" i="16" s="1"/>
  <c r="AJ288" i="16" s="1"/>
  <c r="AI289" i="16" s="1"/>
  <c r="AH290" i="16" s="1"/>
  <c r="AG291" i="16" s="1"/>
  <c r="AF292" i="16" s="1"/>
  <c r="AE293" i="16" s="1"/>
  <c r="AD294" i="16" s="1"/>
  <c r="AC295" i="16" s="1"/>
  <c r="AB296" i="16" s="1"/>
  <c r="AA297" i="16" s="1"/>
  <c r="Z298" i="16" s="1"/>
  <c r="Y299" i="16" s="1"/>
  <c r="X300" i="16" s="1"/>
  <c r="W301" i="16" s="1"/>
  <c r="V302" i="16" s="1"/>
  <c r="U303" i="16" s="1"/>
  <c r="T304" i="16" s="1"/>
  <c r="AY272" i="16"/>
  <c r="AX273" i="16" s="1"/>
  <c r="AW274" i="16" s="1"/>
  <c r="AV275" i="16" s="1"/>
  <c r="AU276" i="16" s="1"/>
  <c r="AT277" i="16" s="1"/>
  <c r="AS278" i="16" s="1"/>
  <c r="AR279" i="16" s="1"/>
  <c r="AQ280" i="16" s="1"/>
  <c r="AP281" i="16" s="1"/>
  <c r="AO282" i="16" s="1"/>
  <c r="AN283" i="16" s="1"/>
  <c r="AM284" i="16" s="1"/>
  <c r="AL285" i="16" s="1"/>
  <c r="AK286" i="16" s="1"/>
  <c r="AJ287" i="16" s="1"/>
  <c r="AI288" i="16" s="1"/>
  <c r="AH289" i="16" s="1"/>
  <c r="AG290" i="16" s="1"/>
  <c r="AF291" i="16" s="1"/>
  <c r="AE292" i="16" s="1"/>
  <c r="AD293" i="16" s="1"/>
  <c r="AC294" i="16" s="1"/>
  <c r="AB295" i="16" s="1"/>
  <c r="AA296" i="16" s="1"/>
  <c r="Z297" i="16" s="1"/>
  <c r="Y298" i="16" s="1"/>
  <c r="X299" i="16" s="1"/>
  <c r="W300" i="16" s="1"/>
  <c r="V301" i="16" s="1"/>
  <c r="U302" i="16" s="1"/>
  <c r="T303" i="16" s="1"/>
  <c r="AY263" i="16"/>
  <c r="AX264" i="16" s="1"/>
  <c r="AW265" i="16" s="1"/>
  <c r="AV266" i="16" s="1"/>
  <c r="AU267" i="16" s="1"/>
  <c r="AT268" i="16" s="1"/>
  <c r="AS269" i="16" s="1"/>
  <c r="AR270" i="16" s="1"/>
  <c r="AQ271" i="16" s="1"/>
  <c r="AP272" i="16" s="1"/>
  <c r="AO273" i="16" s="1"/>
  <c r="AN274" i="16" s="1"/>
  <c r="AM275" i="16" s="1"/>
  <c r="AL276" i="16" s="1"/>
  <c r="AK277" i="16" s="1"/>
  <c r="AJ278" i="16" s="1"/>
  <c r="AI279" i="16" s="1"/>
  <c r="AH280" i="16" s="1"/>
  <c r="AG281" i="16" s="1"/>
  <c r="AF282" i="16" s="1"/>
  <c r="AE283" i="16" s="1"/>
  <c r="AD284" i="16" s="1"/>
  <c r="AC285" i="16" s="1"/>
  <c r="AB286" i="16" s="1"/>
  <c r="AA287" i="16" s="1"/>
  <c r="Z288" i="16" s="1"/>
  <c r="Y289" i="16" s="1"/>
  <c r="X290" i="16" s="1"/>
  <c r="W291" i="16" s="1"/>
  <c r="V292" i="16" s="1"/>
  <c r="U293" i="16" s="1"/>
  <c r="T294" i="16" s="1"/>
  <c r="AZ261" i="16"/>
  <c r="AY262" i="16" s="1"/>
  <c r="AX263" i="16" s="1"/>
  <c r="AW264" i="16" s="1"/>
  <c r="AV265" i="16" s="1"/>
  <c r="AU266" i="16" s="1"/>
  <c r="AT267" i="16" s="1"/>
  <c r="AS268" i="16" s="1"/>
  <c r="AR269" i="16" s="1"/>
  <c r="AQ270" i="16" s="1"/>
  <c r="AP271" i="16" s="1"/>
  <c r="AO272" i="16" s="1"/>
  <c r="AN273" i="16" s="1"/>
  <c r="AM274" i="16" s="1"/>
  <c r="AL275" i="16" s="1"/>
  <c r="AK276" i="16" s="1"/>
  <c r="AJ277" i="16" s="1"/>
  <c r="AI278" i="16" s="1"/>
  <c r="AH279" i="16" s="1"/>
  <c r="AG280" i="16" s="1"/>
  <c r="AF281" i="16" s="1"/>
  <c r="AE282" i="16" s="1"/>
  <c r="AD283" i="16" s="1"/>
  <c r="AC284" i="16" s="1"/>
  <c r="AB285" i="16" s="1"/>
  <c r="AA286" i="16" s="1"/>
  <c r="Z287" i="16" s="1"/>
  <c r="Y288" i="16" s="1"/>
  <c r="X289" i="16" s="1"/>
  <c r="W290" i="16" s="1"/>
  <c r="V291" i="16" s="1"/>
  <c r="U292" i="16" s="1"/>
  <c r="T293" i="16" s="1"/>
  <c r="AY259" i="16"/>
  <c r="AX260" i="16" s="1"/>
  <c r="AW261" i="16" s="1"/>
  <c r="AV262" i="16" s="1"/>
  <c r="AU263" i="16" s="1"/>
  <c r="AT264" i="16" s="1"/>
  <c r="AS265" i="16" s="1"/>
  <c r="AR266" i="16" s="1"/>
  <c r="AQ267" i="16" s="1"/>
  <c r="AP268" i="16" s="1"/>
  <c r="AO269" i="16" s="1"/>
  <c r="AN270" i="16" s="1"/>
  <c r="AM271" i="16" s="1"/>
  <c r="AL272" i="16" s="1"/>
  <c r="AK273" i="16" s="1"/>
  <c r="AJ274" i="16" s="1"/>
  <c r="AI275" i="16" s="1"/>
  <c r="AH276" i="16" s="1"/>
  <c r="AG277" i="16" s="1"/>
  <c r="AF278" i="16" s="1"/>
  <c r="AE279" i="16" s="1"/>
  <c r="AD280" i="16" s="1"/>
  <c r="AC281" i="16" s="1"/>
  <c r="AB282" i="16" s="1"/>
  <c r="AA283" i="16" s="1"/>
  <c r="Z284" i="16" s="1"/>
  <c r="Y285" i="16" s="1"/>
  <c r="X286" i="16" s="1"/>
  <c r="W287" i="16" s="1"/>
  <c r="V288" i="16" s="1"/>
  <c r="U289" i="16" s="1"/>
  <c r="T290" i="16" s="1"/>
  <c r="B69" i="16"/>
  <c r="B71" i="16"/>
  <c r="U27" i="14"/>
  <c r="BA40" i="16"/>
  <c r="B46" i="16"/>
  <c r="S90" i="16"/>
  <c r="S101" i="16"/>
  <c r="S82" i="16"/>
  <c r="A19" i="16"/>
  <c r="AB59" i="14"/>
  <c r="AB49" i="14"/>
  <c r="AB41" i="14"/>
  <c r="AB43" i="14"/>
  <c r="B79" i="16"/>
  <c r="A101" i="16"/>
  <c r="AB9" i="14"/>
  <c r="A85" i="16"/>
  <c r="S99" i="16"/>
  <c r="Z81" i="14"/>
  <c r="Z67" i="14"/>
  <c r="Z88" i="14"/>
  <c r="R94" i="16" s="1"/>
  <c r="Z83" i="14"/>
  <c r="R89" i="16" s="1"/>
  <c r="Z77" i="14"/>
  <c r="R83" i="16" s="1"/>
  <c r="S98" i="16"/>
  <c r="S95" i="16"/>
  <c r="S87" i="16"/>
  <c r="B85" i="16"/>
  <c r="E97" i="16"/>
  <c r="E81" i="16"/>
  <c r="S100" i="16"/>
  <c r="A94" i="16"/>
  <c r="B94" i="16"/>
  <c r="S67" i="16"/>
  <c r="S94" i="16"/>
  <c r="A81" i="16"/>
  <c r="B81" i="16"/>
  <c r="A95" i="16"/>
  <c r="B95" i="16"/>
  <c r="S83" i="16"/>
  <c r="S81" i="16"/>
  <c r="B30" i="16"/>
  <c r="B42" i="16"/>
  <c r="AZ242" i="16"/>
  <c r="AY243" i="16" s="1"/>
  <c r="AX244" i="16" s="1"/>
  <c r="AW245" i="16" s="1"/>
  <c r="AV246" i="16" s="1"/>
  <c r="AU247" i="16" s="1"/>
  <c r="AT248" i="16" s="1"/>
  <c r="AS249" i="16" s="1"/>
  <c r="AR250" i="16" s="1"/>
  <c r="AQ251" i="16" s="1"/>
  <c r="AP252" i="16" s="1"/>
  <c r="AO253" i="16" s="1"/>
  <c r="AN254" i="16" s="1"/>
  <c r="AM255" i="16" s="1"/>
  <c r="AL256" i="16" s="1"/>
  <c r="AK257" i="16" s="1"/>
  <c r="AJ258" i="16" s="1"/>
  <c r="AI259" i="16" s="1"/>
  <c r="AH260" i="16" s="1"/>
  <c r="AG261" i="16" s="1"/>
  <c r="AF262" i="16" s="1"/>
  <c r="AE263" i="16" s="1"/>
  <c r="AD264" i="16" s="1"/>
  <c r="AC265" i="16" s="1"/>
  <c r="AB266" i="16" s="1"/>
  <c r="AA267" i="16" s="1"/>
  <c r="Z268" i="16" s="1"/>
  <c r="Y269" i="16" s="1"/>
  <c r="X270" i="16" s="1"/>
  <c r="W271" i="16" s="1"/>
  <c r="V272" i="16" s="1"/>
  <c r="U273" i="16" s="1"/>
  <c r="T274" i="16" s="1"/>
  <c r="A96" i="16"/>
  <c r="B96" i="16"/>
  <c r="E86" i="16"/>
  <c r="A99" i="16"/>
  <c r="B99" i="16"/>
  <c r="AZ254" i="16"/>
  <c r="AY255" i="16" s="1"/>
  <c r="AX256" i="16" s="1"/>
  <c r="AW257" i="16" s="1"/>
  <c r="AV258" i="16" s="1"/>
  <c r="AU259" i="16" s="1"/>
  <c r="AT260" i="16" s="1"/>
  <c r="AS261" i="16" s="1"/>
  <c r="AR262" i="16" s="1"/>
  <c r="AQ263" i="16" s="1"/>
  <c r="AP264" i="16" s="1"/>
  <c r="AO265" i="16" s="1"/>
  <c r="AN266" i="16" s="1"/>
  <c r="AM267" i="16" s="1"/>
  <c r="AL268" i="16" s="1"/>
  <c r="AK269" i="16" s="1"/>
  <c r="AJ270" i="16" s="1"/>
  <c r="AI271" i="16" s="1"/>
  <c r="AH272" i="16" s="1"/>
  <c r="AG273" i="16" s="1"/>
  <c r="AF274" i="16" s="1"/>
  <c r="AE275" i="16" s="1"/>
  <c r="AD276" i="16" s="1"/>
  <c r="AC277" i="16" s="1"/>
  <c r="AB278" i="16" s="1"/>
  <c r="AA279" i="16" s="1"/>
  <c r="Z280" i="16" s="1"/>
  <c r="Y281" i="16" s="1"/>
  <c r="X282" i="16" s="1"/>
  <c r="W283" i="16" s="1"/>
  <c r="V284" i="16" s="1"/>
  <c r="U285" i="16" s="1"/>
  <c r="T286" i="16" s="1"/>
  <c r="B45" i="16"/>
  <c r="A100" i="16"/>
  <c r="B100" i="16"/>
  <c r="E101" i="16"/>
  <c r="BA98" i="16"/>
  <c r="BA82" i="16"/>
  <c r="E84" i="16"/>
  <c r="BA99" i="16"/>
  <c r="E94" i="16"/>
  <c r="BA94" i="16"/>
  <c r="S93" i="16"/>
  <c r="E89" i="16"/>
  <c r="BA86" i="16"/>
  <c r="E16" i="16"/>
  <c r="AB34" i="14"/>
  <c r="AB28" i="14"/>
  <c r="AB36" i="14"/>
  <c r="BA101" i="16"/>
  <c r="BA30" i="16"/>
  <c r="E99" i="16"/>
  <c r="BA89" i="16"/>
  <c r="S88" i="16"/>
  <c r="BA25" i="16"/>
  <c r="BA100" i="16"/>
  <c r="E95" i="16"/>
  <c r="A89" i="16"/>
  <c r="B89" i="16"/>
  <c r="E87" i="16"/>
  <c r="BA79" i="16"/>
  <c r="BA77" i="16"/>
  <c r="BA97" i="16"/>
  <c r="BA81" i="16"/>
  <c r="E98" i="16"/>
  <c r="BA95" i="16"/>
  <c r="A92" i="16"/>
  <c r="B92" i="16"/>
  <c r="BA87" i="16"/>
  <c r="S86" i="16"/>
  <c r="E82" i="16"/>
  <c r="E9" i="16"/>
  <c r="A97" i="16"/>
  <c r="B97" i="16"/>
  <c r="BA83" i="16"/>
  <c r="E83" i="16"/>
  <c r="E75" i="16"/>
  <c r="E100" i="16"/>
  <c r="A98" i="16"/>
  <c r="B98" i="16"/>
  <c r="S96" i="16"/>
  <c r="A90" i="16"/>
  <c r="B90" i="16"/>
  <c r="A82" i="16"/>
  <c r="B82" i="16"/>
  <c r="BA75" i="16"/>
  <c r="B64" i="16"/>
  <c r="B13" i="16"/>
  <c r="S97" i="16"/>
  <c r="BA93" i="16"/>
  <c r="E93" i="16"/>
  <c r="A91" i="16"/>
  <c r="B91" i="16"/>
  <c r="S89" i="16"/>
  <c r="A84" i="16"/>
  <c r="B84" i="16"/>
  <c r="S15" i="16"/>
  <c r="B101" i="16"/>
  <c r="B72" i="16"/>
  <c r="BA96" i="16"/>
  <c r="E96" i="16"/>
  <c r="S71" i="16"/>
  <c r="A78" i="16"/>
  <c r="BA91" i="16"/>
  <c r="E91" i="16"/>
  <c r="BA92" i="16"/>
  <c r="E92" i="16"/>
  <c r="BA84" i="16"/>
  <c r="BA53" i="16"/>
  <c r="BA85" i="16"/>
  <c r="A83" i="16"/>
  <c r="B83" i="16"/>
  <c r="A93" i="16"/>
  <c r="B93" i="16"/>
  <c r="S91" i="16"/>
  <c r="S92" i="16"/>
  <c r="BA88" i="16"/>
  <c r="E88" i="16"/>
  <c r="A86" i="16"/>
  <c r="B86" i="16"/>
  <c r="S84" i="16"/>
  <c r="A87" i="16"/>
  <c r="B87" i="16"/>
  <c r="S85" i="16"/>
  <c r="A29" i="16"/>
  <c r="BA90" i="16"/>
  <c r="E90" i="16"/>
  <c r="A88" i="16"/>
  <c r="B88" i="16"/>
  <c r="AB12" i="14"/>
  <c r="AB97" i="14"/>
  <c r="AB96" i="14"/>
  <c r="AB83" i="14"/>
  <c r="AB15" i="14"/>
  <c r="AB89" i="14"/>
  <c r="AB74" i="14"/>
  <c r="AB30" i="14"/>
  <c r="AB77" i="14"/>
  <c r="AB7" i="14"/>
  <c r="AB67" i="14"/>
  <c r="AB31" i="14"/>
  <c r="AB75" i="14"/>
  <c r="AB52" i="14"/>
  <c r="AB93" i="14"/>
  <c r="AB88" i="14"/>
  <c r="AB4" i="14"/>
  <c r="AB54" i="14"/>
  <c r="AB91" i="14"/>
  <c r="AB90" i="14"/>
  <c r="AB6" i="14"/>
  <c r="AB81" i="14"/>
  <c r="AB50" i="14"/>
  <c r="AB94" i="14"/>
  <c r="BA63" i="16"/>
  <c r="BA26" i="16"/>
  <c r="E80" i="16"/>
  <c r="B63" i="16"/>
  <c r="E62" i="16"/>
  <c r="Z62" i="14"/>
  <c r="A74" i="16"/>
  <c r="A80" i="16"/>
  <c r="AZ231" i="16"/>
  <c r="AY232" i="16" s="1"/>
  <c r="AX233" i="16" s="1"/>
  <c r="AW234" i="16" s="1"/>
  <c r="AV235" i="16" s="1"/>
  <c r="AU236" i="16" s="1"/>
  <c r="AT237" i="16" s="1"/>
  <c r="AS238" i="16" s="1"/>
  <c r="AR239" i="16" s="1"/>
  <c r="AQ240" i="16" s="1"/>
  <c r="AP241" i="16" s="1"/>
  <c r="AO242" i="16" s="1"/>
  <c r="AN243" i="16" s="1"/>
  <c r="AM244" i="16" s="1"/>
  <c r="AL245" i="16" s="1"/>
  <c r="AK246" i="16" s="1"/>
  <c r="AJ247" i="16" s="1"/>
  <c r="AI248" i="16" s="1"/>
  <c r="AH249" i="16" s="1"/>
  <c r="AG250" i="16" s="1"/>
  <c r="AF251" i="16" s="1"/>
  <c r="AE252" i="16" s="1"/>
  <c r="AD253" i="16" s="1"/>
  <c r="AC254" i="16" s="1"/>
  <c r="AB255" i="16" s="1"/>
  <c r="AA256" i="16" s="1"/>
  <c r="Z257" i="16" s="1"/>
  <c r="Y258" i="16" s="1"/>
  <c r="X259" i="16" s="1"/>
  <c r="W260" i="16" s="1"/>
  <c r="V261" i="16" s="1"/>
  <c r="U262" i="16" s="1"/>
  <c r="T263" i="16" s="1"/>
  <c r="AZ214" i="16"/>
  <c r="AY215" i="16" s="1"/>
  <c r="AX216" i="16" s="1"/>
  <c r="AW217" i="16" s="1"/>
  <c r="AV218" i="16" s="1"/>
  <c r="AU219" i="16" s="1"/>
  <c r="AT220" i="16" s="1"/>
  <c r="AS221" i="16" s="1"/>
  <c r="AR222" i="16" s="1"/>
  <c r="AQ223" i="16" s="1"/>
  <c r="AP224" i="16" s="1"/>
  <c r="AO225" i="16" s="1"/>
  <c r="AN226" i="16" s="1"/>
  <c r="AM227" i="16" s="1"/>
  <c r="AL228" i="16" s="1"/>
  <c r="AK229" i="16" s="1"/>
  <c r="AJ230" i="16" s="1"/>
  <c r="AI231" i="16" s="1"/>
  <c r="AH232" i="16" s="1"/>
  <c r="AG233" i="16" s="1"/>
  <c r="AF234" i="16" s="1"/>
  <c r="AE235" i="16" s="1"/>
  <c r="AD236" i="16" s="1"/>
  <c r="AC237" i="16" s="1"/>
  <c r="AB238" i="16" s="1"/>
  <c r="AA239" i="16" s="1"/>
  <c r="Z240" i="16" s="1"/>
  <c r="Y241" i="16" s="1"/>
  <c r="X242" i="16" s="1"/>
  <c r="W243" i="16" s="1"/>
  <c r="V244" i="16" s="1"/>
  <c r="U245" i="16" s="1"/>
  <c r="T246" i="16" s="1"/>
  <c r="B77" i="16"/>
  <c r="BA80" i="16"/>
  <c r="B80" i="16"/>
  <c r="AZ221" i="16"/>
  <c r="AY222" i="16" s="1"/>
  <c r="AX223" i="16" s="1"/>
  <c r="AW224" i="16" s="1"/>
  <c r="AV225" i="16" s="1"/>
  <c r="AU226" i="16" s="1"/>
  <c r="AT227" i="16" s="1"/>
  <c r="AS228" i="16" s="1"/>
  <c r="AR229" i="16" s="1"/>
  <c r="AQ230" i="16" s="1"/>
  <c r="AP231" i="16" s="1"/>
  <c r="AO232" i="16" s="1"/>
  <c r="AN233" i="16" s="1"/>
  <c r="AM234" i="16" s="1"/>
  <c r="AL235" i="16" s="1"/>
  <c r="AK236" i="16" s="1"/>
  <c r="AJ237" i="16" s="1"/>
  <c r="AI238" i="16" s="1"/>
  <c r="AH239" i="16" s="1"/>
  <c r="AG240" i="16" s="1"/>
  <c r="AF241" i="16" s="1"/>
  <c r="AE242" i="16" s="1"/>
  <c r="AD243" i="16" s="1"/>
  <c r="AC244" i="16" s="1"/>
  <c r="AB245" i="16" s="1"/>
  <c r="AA246" i="16" s="1"/>
  <c r="Z247" i="16" s="1"/>
  <c r="Y248" i="16" s="1"/>
  <c r="X249" i="16" s="1"/>
  <c r="W250" i="16" s="1"/>
  <c r="V251" i="16" s="1"/>
  <c r="U252" i="16" s="1"/>
  <c r="T253" i="16" s="1"/>
  <c r="AZ230" i="16"/>
  <c r="AY231" i="16" s="1"/>
  <c r="AX232" i="16" s="1"/>
  <c r="AW233" i="16" s="1"/>
  <c r="AV234" i="16" s="1"/>
  <c r="AU235" i="16" s="1"/>
  <c r="AT236" i="16" s="1"/>
  <c r="AS237" i="16" s="1"/>
  <c r="AR238" i="16" s="1"/>
  <c r="AQ239" i="16" s="1"/>
  <c r="AP240" i="16" s="1"/>
  <c r="AO241" i="16" s="1"/>
  <c r="AN242" i="16" s="1"/>
  <c r="AM243" i="16" s="1"/>
  <c r="AL244" i="16" s="1"/>
  <c r="AK245" i="16" s="1"/>
  <c r="AJ246" i="16" s="1"/>
  <c r="AI247" i="16" s="1"/>
  <c r="AH248" i="16" s="1"/>
  <c r="AG249" i="16" s="1"/>
  <c r="AF250" i="16" s="1"/>
  <c r="AE251" i="16" s="1"/>
  <c r="AD252" i="16" s="1"/>
  <c r="AC253" i="16" s="1"/>
  <c r="AB254" i="16" s="1"/>
  <c r="AA255" i="16" s="1"/>
  <c r="Z256" i="16" s="1"/>
  <c r="Y257" i="16" s="1"/>
  <c r="X258" i="16" s="1"/>
  <c r="W259" i="16" s="1"/>
  <c r="V260" i="16" s="1"/>
  <c r="U261" i="16" s="1"/>
  <c r="T262" i="16" s="1"/>
  <c r="AZ218" i="16"/>
  <c r="AY219" i="16" s="1"/>
  <c r="AX220" i="16" s="1"/>
  <c r="AW221" i="16" s="1"/>
  <c r="AV222" i="16" s="1"/>
  <c r="AU223" i="16" s="1"/>
  <c r="AT224" i="16" s="1"/>
  <c r="AS225" i="16" s="1"/>
  <c r="AR226" i="16" s="1"/>
  <c r="AQ227" i="16" s="1"/>
  <c r="AP228" i="16" s="1"/>
  <c r="AO229" i="16" s="1"/>
  <c r="AN230" i="16" s="1"/>
  <c r="AM231" i="16" s="1"/>
  <c r="AL232" i="16" s="1"/>
  <c r="AK233" i="16" s="1"/>
  <c r="AJ234" i="16" s="1"/>
  <c r="AI235" i="16" s="1"/>
  <c r="AH236" i="16" s="1"/>
  <c r="AG237" i="16" s="1"/>
  <c r="AF238" i="16" s="1"/>
  <c r="AE239" i="16" s="1"/>
  <c r="AD240" i="16" s="1"/>
  <c r="AC241" i="16" s="1"/>
  <c r="AB242" i="16" s="1"/>
  <c r="AA243" i="16" s="1"/>
  <c r="Z244" i="16" s="1"/>
  <c r="Y245" i="16" s="1"/>
  <c r="X246" i="16" s="1"/>
  <c r="W247" i="16" s="1"/>
  <c r="V248" i="16" s="1"/>
  <c r="U249" i="16" s="1"/>
  <c r="T250" i="16" s="1"/>
  <c r="BA61" i="16"/>
  <c r="B61" i="16"/>
  <c r="A75" i="16"/>
  <c r="AZ239" i="16"/>
  <c r="AY240" i="16" s="1"/>
  <c r="AX241" i="16" s="1"/>
  <c r="AW242" i="16" s="1"/>
  <c r="AV243" i="16" s="1"/>
  <c r="AU244" i="16" s="1"/>
  <c r="AT245" i="16" s="1"/>
  <c r="AS246" i="16" s="1"/>
  <c r="AR247" i="16" s="1"/>
  <c r="AQ248" i="16" s="1"/>
  <c r="AP249" i="16" s="1"/>
  <c r="AO250" i="16" s="1"/>
  <c r="AN251" i="16" s="1"/>
  <c r="AM252" i="16" s="1"/>
  <c r="AL253" i="16" s="1"/>
  <c r="AK254" i="16" s="1"/>
  <c r="AJ255" i="16" s="1"/>
  <c r="AI256" i="16" s="1"/>
  <c r="AH257" i="16" s="1"/>
  <c r="AG258" i="16" s="1"/>
  <c r="AF259" i="16" s="1"/>
  <c r="AE260" i="16" s="1"/>
  <c r="AD261" i="16" s="1"/>
  <c r="AC262" i="16" s="1"/>
  <c r="AB263" i="16" s="1"/>
  <c r="AA264" i="16" s="1"/>
  <c r="Z265" i="16" s="1"/>
  <c r="Y266" i="16" s="1"/>
  <c r="X267" i="16" s="1"/>
  <c r="W268" i="16" s="1"/>
  <c r="V269" i="16" s="1"/>
  <c r="U270" i="16" s="1"/>
  <c r="T271" i="16" s="1"/>
  <c r="AZ199" i="16"/>
  <c r="AY200" i="16" s="1"/>
  <c r="AX201" i="16" s="1"/>
  <c r="AW202" i="16" s="1"/>
  <c r="AV203" i="16" s="1"/>
  <c r="AU204" i="16" s="1"/>
  <c r="AT205" i="16" s="1"/>
  <c r="AS206" i="16" s="1"/>
  <c r="AR207" i="16" s="1"/>
  <c r="AQ208" i="16" s="1"/>
  <c r="AP209" i="16" s="1"/>
  <c r="AO210" i="16" s="1"/>
  <c r="AN211" i="16" s="1"/>
  <c r="AM212" i="16" s="1"/>
  <c r="AL213" i="16" s="1"/>
  <c r="AK214" i="16" s="1"/>
  <c r="AJ215" i="16" s="1"/>
  <c r="AI216" i="16" s="1"/>
  <c r="AH217" i="16" s="1"/>
  <c r="AG218" i="16" s="1"/>
  <c r="AF219" i="16" s="1"/>
  <c r="AE220" i="16" s="1"/>
  <c r="AD221" i="16" s="1"/>
  <c r="AC222" i="16" s="1"/>
  <c r="AB223" i="16" s="1"/>
  <c r="AA224" i="16" s="1"/>
  <c r="Z225" i="16" s="1"/>
  <c r="Y226" i="16" s="1"/>
  <c r="X227" i="16" s="1"/>
  <c r="W228" i="16" s="1"/>
  <c r="V229" i="16" s="1"/>
  <c r="U230" i="16" s="1"/>
  <c r="T231" i="16" s="1"/>
  <c r="E23" i="16"/>
  <c r="E22" i="16"/>
  <c r="B58" i="16"/>
  <c r="S79" i="16"/>
  <c r="S53" i="16"/>
  <c r="S30" i="16"/>
  <c r="E67" i="16"/>
  <c r="S80" i="16"/>
  <c r="S61" i="16"/>
  <c r="B49" i="16"/>
  <c r="E40" i="16"/>
  <c r="E19" i="16"/>
  <c r="E35" i="16"/>
  <c r="E21" i="16"/>
  <c r="B53" i="16"/>
  <c r="S77" i="16"/>
  <c r="B10" i="16"/>
  <c r="BA67" i="16"/>
  <c r="B67" i="16"/>
  <c r="B70" i="16"/>
  <c r="BA44" i="16"/>
  <c r="AB56" i="14"/>
  <c r="AB10" i="14"/>
  <c r="A79" i="16"/>
  <c r="S58" i="16"/>
  <c r="E70" i="16"/>
  <c r="B9" i="16"/>
  <c r="B15" i="16"/>
  <c r="BA66" i="16"/>
  <c r="BA58" i="16"/>
  <c r="BA55" i="16"/>
  <c r="E15" i="16"/>
  <c r="S21" i="16"/>
  <c r="S26" i="16"/>
  <c r="S42" i="16"/>
  <c r="E66" i="16"/>
  <c r="E55" i="16"/>
  <c r="E30" i="16"/>
  <c r="Z44" i="14"/>
  <c r="BA71" i="16"/>
  <c r="B26" i="16"/>
  <c r="B55" i="16"/>
  <c r="BA64" i="16"/>
  <c r="A30" i="16"/>
  <c r="A45" i="16"/>
  <c r="A64" i="16"/>
  <c r="B66" i="16"/>
  <c r="S46" i="16"/>
  <c r="BA69" i="16"/>
  <c r="A21" i="16"/>
  <c r="A23" i="16"/>
  <c r="E72" i="16"/>
  <c r="E69" i="16"/>
  <c r="AZ255" i="16"/>
  <c r="AY256" i="16" s="1"/>
  <c r="AX257" i="16" s="1"/>
  <c r="AW258" i="16" s="1"/>
  <c r="AV259" i="16" s="1"/>
  <c r="AU260" i="16" s="1"/>
  <c r="AT261" i="16" s="1"/>
  <c r="AS262" i="16" s="1"/>
  <c r="AR263" i="16" s="1"/>
  <c r="AQ264" i="16" s="1"/>
  <c r="AP265" i="16" s="1"/>
  <c r="AO266" i="16" s="1"/>
  <c r="AN267" i="16" s="1"/>
  <c r="AM268" i="16" s="1"/>
  <c r="AL269" i="16" s="1"/>
  <c r="AK270" i="16" s="1"/>
  <c r="AJ271" i="16" s="1"/>
  <c r="AI272" i="16" s="1"/>
  <c r="AH273" i="16" s="1"/>
  <c r="AG274" i="16" s="1"/>
  <c r="AF275" i="16" s="1"/>
  <c r="AE276" i="16" s="1"/>
  <c r="AD277" i="16" s="1"/>
  <c r="AC278" i="16" s="1"/>
  <c r="AB279" i="16" s="1"/>
  <c r="AA280" i="16" s="1"/>
  <c r="Z281" i="16" s="1"/>
  <c r="Y282" i="16" s="1"/>
  <c r="X283" i="16" s="1"/>
  <c r="W284" i="16" s="1"/>
  <c r="V285" i="16" s="1"/>
  <c r="U286" i="16" s="1"/>
  <c r="T287" i="16" s="1"/>
  <c r="AZ215" i="16"/>
  <c r="AY216" i="16" s="1"/>
  <c r="AX217" i="16" s="1"/>
  <c r="AW218" i="16" s="1"/>
  <c r="AV219" i="16" s="1"/>
  <c r="AU220" i="16" s="1"/>
  <c r="AT221" i="16" s="1"/>
  <c r="AS222" i="16" s="1"/>
  <c r="AR223" i="16" s="1"/>
  <c r="AQ224" i="16" s="1"/>
  <c r="AP225" i="16" s="1"/>
  <c r="AO226" i="16" s="1"/>
  <c r="AN227" i="16" s="1"/>
  <c r="AM228" i="16" s="1"/>
  <c r="AL229" i="16" s="1"/>
  <c r="AK230" i="16" s="1"/>
  <c r="AJ231" i="16" s="1"/>
  <c r="AI232" i="16" s="1"/>
  <c r="AH233" i="16" s="1"/>
  <c r="AG234" i="16" s="1"/>
  <c r="AF235" i="16" s="1"/>
  <c r="AE236" i="16" s="1"/>
  <c r="AD237" i="16" s="1"/>
  <c r="AC238" i="16" s="1"/>
  <c r="AB239" i="16" s="1"/>
  <c r="AA240" i="16" s="1"/>
  <c r="Z241" i="16" s="1"/>
  <c r="Y242" i="16" s="1"/>
  <c r="X243" i="16" s="1"/>
  <c r="W244" i="16" s="1"/>
  <c r="V245" i="16" s="1"/>
  <c r="U246" i="16" s="1"/>
  <c r="T247" i="16" s="1"/>
  <c r="S69" i="16"/>
  <c r="BA9" i="16"/>
  <c r="E79" i="16"/>
  <c r="B11" i="16"/>
  <c r="B12" i="16"/>
  <c r="B25" i="16"/>
  <c r="S44" i="16"/>
  <c r="AZ234" i="16"/>
  <c r="AY235" i="16" s="1"/>
  <c r="AX236" i="16" s="1"/>
  <c r="AW237" i="16" s="1"/>
  <c r="AV238" i="16" s="1"/>
  <c r="AU239" i="16" s="1"/>
  <c r="AT240" i="16" s="1"/>
  <c r="AS241" i="16" s="1"/>
  <c r="AR242" i="16" s="1"/>
  <c r="AQ243" i="16" s="1"/>
  <c r="AP244" i="16" s="1"/>
  <c r="AO245" i="16" s="1"/>
  <c r="AN246" i="16" s="1"/>
  <c r="AM247" i="16" s="1"/>
  <c r="AL248" i="16" s="1"/>
  <c r="AK249" i="16" s="1"/>
  <c r="AJ250" i="16" s="1"/>
  <c r="AI251" i="16" s="1"/>
  <c r="AH252" i="16" s="1"/>
  <c r="AG253" i="16" s="1"/>
  <c r="AF254" i="16" s="1"/>
  <c r="AE255" i="16" s="1"/>
  <c r="AD256" i="16" s="1"/>
  <c r="AC257" i="16" s="1"/>
  <c r="AB258" i="16" s="1"/>
  <c r="AA259" i="16" s="1"/>
  <c r="Z260" i="16" s="1"/>
  <c r="Y261" i="16" s="1"/>
  <c r="X262" i="16" s="1"/>
  <c r="W263" i="16" s="1"/>
  <c r="V264" i="16" s="1"/>
  <c r="U265" i="16" s="1"/>
  <c r="T266" i="16" s="1"/>
  <c r="AZ247" i="16"/>
  <c r="AY248" i="16" s="1"/>
  <c r="AX249" i="16" s="1"/>
  <c r="AW250" i="16" s="1"/>
  <c r="AV251" i="16" s="1"/>
  <c r="AU252" i="16" s="1"/>
  <c r="AT253" i="16" s="1"/>
  <c r="AS254" i="16" s="1"/>
  <c r="AR255" i="16" s="1"/>
  <c r="AQ256" i="16" s="1"/>
  <c r="AP257" i="16" s="1"/>
  <c r="AO258" i="16" s="1"/>
  <c r="AN259" i="16" s="1"/>
  <c r="AM260" i="16" s="1"/>
  <c r="AL261" i="16" s="1"/>
  <c r="AK262" i="16" s="1"/>
  <c r="AJ263" i="16" s="1"/>
  <c r="AI264" i="16" s="1"/>
  <c r="AH265" i="16" s="1"/>
  <c r="AG266" i="16" s="1"/>
  <c r="AF267" i="16" s="1"/>
  <c r="AE268" i="16" s="1"/>
  <c r="AD269" i="16" s="1"/>
  <c r="AC270" i="16" s="1"/>
  <c r="AB271" i="16" s="1"/>
  <c r="AA272" i="16" s="1"/>
  <c r="Z273" i="16" s="1"/>
  <c r="Y274" i="16" s="1"/>
  <c r="X275" i="16" s="1"/>
  <c r="W276" i="16" s="1"/>
  <c r="V277" i="16" s="1"/>
  <c r="U278" i="16" s="1"/>
  <c r="T279" i="16" s="1"/>
  <c r="E60" i="16"/>
  <c r="A49" i="16"/>
  <c r="A76" i="16"/>
  <c r="A44" i="16"/>
  <c r="A62" i="16"/>
  <c r="AZ202" i="16"/>
  <c r="AY203" i="16" s="1"/>
  <c r="AX204" i="16" s="1"/>
  <c r="AW205" i="16" s="1"/>
  <c r="AV206" i="16" s="1"/>
  <c r="AU207" i="16" s="1"/>
  <c r="AT208" i="16" s="1"/>
  <c r="AS209" i="16" s="1"/>
  <c r="AR210" i="16" s="1"/>
  <c r="AQ211" i="16" s="1"/>
  <c r="AP212" i="16" s="1"/>
  <c r="AO213" i="16" s="1"/>
  <c r="AN214" i="16" s="1"/>
  <c r="AM215" i="16" s="1"/>
  <c r="AL216" i="16" s="1"/>
  <c r="AK217" i="16" s="1"/>
  <c r="AJ218" i="16" s="1"/>
  <c r="AI219" i="16" s="1"/>
  <c r="AH220" i="16" s="1"/>
  <c r="AG221" i="16" s="1"/>
  <c r="AF222" i="16" s="1"/>
  <c r="AE223" i="16" s="1"/>
  <c r="AD224" i="16" s="1"/>
  <c r="AC225" i="16" s="1"/>
  <c r="AB226" i="16" s="1"/>
  <c r="AA227" i="16" s="1"/>
  <c r="Z228" i="16" s="1"/>
  <c r="Y229" i="16" s="1"/>
  <c r="X230" i="16" s="1"/>
  <c r="W231" i="16" s="1"/>
  <c r="V232" i="16" s="1"/>
  <c r="U233" i="16" s="1"/>
  <c r="T234" i="16" s="1"/>
  <c r="E53" i="16"/>
  <c r="A46" i="16"/>
  <c r="A69" i="16"/>
  <c r="AZ252" i="16"/>
  <c r="AY253" i="16" s="1"/>
  <c r="AX254" i="16" s="1"/>
  <c r="AW255" i="16" s="1"/>
  <c r="AV256" i="16" s="1"/>
  <c r="AU257" i="16" s="1"/>
  <c r="AT258" i="16" s="1"/>
  <c r="AS259" i="16" s="1"/>
  <c r="AR260" i="16" s="1"/>
  <c r="AQ261" i="16" s="1"/>
  <c r="AP262" i="16" s="1"/>
  <c r="AO263" i="16" s="1"/>
  <c r="AN264" i="16" s="1"/>
  <c r="AM265" i="16" s="1"/>
  <c r="AL266" i="16" s="1"/>
  <c r="AK267" i="16" s="1"/>
  <c r="AJ268" i="16" s="1"/>
  <c r="AI269" i="16" s="1"/>
  <c r="AH270" i="16" s="1"/>
  <c r="AG271" i="16" s="1"/>
  <c r="AF272" i="16" s="1"/>
  <c r="AE273" i="16" s="1"/>
  <c r="AD274" i="16" s="1"/>
  <c r="AC275" i="16" s="1"/>
  <c r="AB276" i="16" s="1"/>
  <c r="AA277" i="16" s="1"/>
  <c r="Z278" i="16" s="1"/>
  <c r="Y279" i="16" s="1"/>
  <c r="X280" i="16" s="1"/>
  <c r="W281" i="16" s="1"/>
  <c r="V282" i="16" s="1"/>
  <c r="U283" i="16" s="1"/>
  <c r="T284" i="16" s="1"/>
  <c r="AZ241" i="16"/>
  <c r="AY242" i="16" s="1"/>
  <c r="AX243" i="16" s="1"/>
  <c r="AW244" i="16" s="1"/>
  <c r="AV245" i="16" s="1"/>
  <c r="AU246" i="16" s="1"/>
  <c r="AT247" i="16" s="1"/>
  <c r="AS248" i="16" s="1"/>
  <c r="AR249" i="16" s="1"/>
  <c r="AQ250" i="16" s="1"/>
  <c r="AP251" i="16" s="1"/>
  <c r="AO252" i="16" s="1"/>
  <c r="AN253" i="16" s="1"/>
  <c r="AM254" i="16" s="1"/>
  <c r="AL255" i="16" s="1"/>
  <c r="AK256" i="16" s="1"/>
  <c r="AJ257" i="16" s="1"/>
  <c r="AI258" i="16" s="1"/>
  <c r="AH259" i="16" s="1"/>
  <c r="AG260" i="16" s="1"/>
  <c r="AF261" i="16" s="1"/>
  <c r="AE262" i="16" s="1"/>
  <c r="AD263" i="16" s="1"/>
  <c r="AC264" i="16" s="1"/>
  <c r="AB265" i="16" s="1"/>
  <c r="AA266" i="16" s="1"/>
  <c r="Z267" i="16" s="1"/>
  <c r="Y268" i="16" s="1"/>
  <c r="X269" i="16" s="1"/>
  <c r="W270" i="16" s="1"/>
  <c r="V271" i="16" s="1"/>
  <c r="U272" i="16" s="1"/>
  <c r="T273" i="16" s="1"/>
  <c r="AZ244" i="16"/>
  <c r="AY245" i="16" s="1"/>
  <c r="AX246" i="16" s="1"/>
  <c r="AW247" i="16" s="1"/>
  <c r="AV248" i="16" s="1"/>
  <c r="AU249" i="16" s="1"/>
  <c r="AT250" i="16" s="1"/>
  <c r="AS251" i="16" s="1"/>
  <c r="AR252" i="16" s="1"/>
  <c r="AQ253" i="16" s="1"/>
  <c r="AP254" i="16" s="1"/>
  <c r="AO255" i="16" s="1"/>
  <c r="AN256" i="16" s="1"/>
  <c r="AM257" i="16" s="1"/>
  <c r="AL258" i="16" s="1"/>
  <c r="AK259" i="16" s="1"/>
  <c r="AJ260" i="16" s="1"/>
  <c r="AI261" i="16" s="1"/>
  <c r="AH262" i="16" s="1"/>
  <c r="AG263" i="16" s="1"/>
  <c r="AF264" i="16" s="1"/>
  <c r="AE265" i="16" s="1"/>
  <c r="AD266" i="16" s="1"/>
  <c r="AC267" i="16" s="1"/>
  <c r="AB268" i="16" s="1"/>
  <c r="AA269" i="16" s="1"/>
  <c r="Z270" i="16" s="1"/>
  <c r="Y271" i="16" s="1"/>
  <c r="X272" i="16" s="1"/>
  <c r="W273" i="16" s="1"/>
  <c r="V274" i="16" s="1"/>
  <c r="U275" i="16" s="1"/>
  <c r="T276" i="16" s="1"/>
  <c r="AZ222" i="16"/>
  <c r="AY223" i="16" s="1"/>
  <c r="AX224" i="16" s="1"/>
  <c r="AW225" i="16" s="1"/>
  <c r="AV226" i="16" s="1"/>
  <c r="AU227" i="16" s="1"/>
  <c r="AT228" i="16" s="1"/>
  <c r="AS229" i="16" s="1"/>
  <c r="AR230" i="16" s="1"/>
  <c r="AQ231" i="16" s="1"/>
  <c r="AP232" i="16" s="1"/>
  <c r="AO233" i="16" s="1"/>
  <c r="AN234" i="16" s="1"/>
  <c r="AM235" i="16" s="1"/>
  <c r="AL236" i="16" s="1"/>
  <c r="AK237" i="16" s="1"/>
  <c r="AJ238" i="16" s="1"/>
  <c r="AI239" i="16" s="1"/>
  <c r="AH240" i="16" s="1"/>
  <c r="AG241" i="16" s="1"/>
  <c r="AF242" i="16" s="1"/>
  <c r="AE243" i="16" s="1"/>
  <c r="AD244" i="16" s="1"/>
  <c r="AC245" i="16" s="1"/>
  <c r="AB246" i="16" s="1"/>
  <c r="AA247" i="16" s="1"/>
  <c r="Z248" i="16" s="1"/>
  <c r="Y249" i="16" s="1"/>
  <c r="X250" i="16" s="1"/>
  <c r="W251" i="16" s="1"/>
  <c r="V252" i="16" s="1"/>
  <c r="U253" i="16" s="1"/>
  <c r="T254" i="16" s="1"/>
  <c r="AZ246" i="16"/>
  <c r="AY247" i="16" s="1"/>
  <c r="AX248" i="16" s="1"/>
  <c r="AW249" i="16" s="1"/>
  <c r="AV250" i="16" s="1"/>
  <c r="AU251" i="16" s="1"/>
  <c r="AT252" i="16" s="1"/>
  <c r="AS253" i="16" s="1"/>
  <c r="AR254" i="16" s="1"/>
  <c r="AQ255" i="16" s="1"/>
  <c r="AP256" i="16" s="1"/>
  <c r="AO257" i="16" s="1"/>
  <c r="AN258" i="16" s="1"/>
  <c r="AM259" i="16" s="1"/>
  <c r="AL260" i="16" s="1"/>
  <c r="AK261" i="16" s="1"/>
  <c r="AJ262" i="16" s="1"/>
  <c r="AI263" i="16" s="1"/>
  <c r="AH264" i="16" s="1"/>
  <c r="AG265" i="16" s="1"/>
  <c r="AF266" i="16" s="1"/>
  <c r="AE267" i="16" s="1"/>
  <c r="AD268" i="16" s="1"/>
  <c r="AC269" i="16" s="1"/>
  <c r="AB270" i="16" s="1"/>
  <c r="AA271" i="16" s="1"/>
  <c r="Z272" i="16" s="1"/>
  <c r="Y273" i="16" s="1"/>
  <c r="X274" i="16" s="1"/>
  <c r="W275" i="16" s="1"/>
  <c r="V276" i="16" s="1"/>
  <c r="U277" i="16" s="1"/>
  <c r="T278" i="16" s="1"/>
  <c r="AZ237" i="16"/>
  <c r="AY238" i="16" s="1"/>
  <c r="AX239" i="16" s="1"/>
  <c r="AW240" i="16" s="1"/>
  <c r="AV241" i="16" s="1"/>
  <c r="AU242" i="16" s="1"/>
  <c r="AT243" i="16" s="1"/>
  <c r="AS244" i="16" s="1"/>
  <c r="AR245" i="16" s="1"/>
  <c r="AQ246" i="16" s="1"/>
  <c r="AP247" i="16" s="1"/>
  <c r="AO248" i="16" s="1"/>
  <c r="AN249" i="16" s="1"/>
  <c r="AM250" i="16" s="1"/>
  <c r="AL251" i="16" s="1"/>
  <c r="AK252" i="16" s="1"/>
  <c r="AJ253" i="16" s="1"/>
  <c r="AI254" i="16" s="1"/>
  <c r="AH255" i="16" s="1"/>
  <c r="AG256" i="16" s="1"/>
  <c r="AF257" i="16" s="1"/>
  <c r="AE258" i="16" s="1"/>
  <c r="AD259" i="16" s="1"/>
  <c r="AC260" i="16" s="1"/>
  <c r="AB261" i="16" s="1"/>
  <c r="AA262" i="16" s="1"/>
  <c r="Z263" i="16" s="1"/>
  <c r="Y264" i="16" s="1"/>
  <c r="X265" i="16" s="1"/>
  <c r="W266" i="16" s="1"/>
  <c r="V267" i="16" s="1"/>
  <c r="U268" i="16" s="1"/>
  <c r="T269" i="16" s="1"/>
  <c r="AZ200" i="16"/>
  <c r="AY201" i="16" s="1"/>
  <c r="AX202" i="16" s="1"/>
  <c r="AW203" i="16" s="1"/>
  <c r="AV204" i="16" s="1"/>
  <c r="AU205" i="16" s="1"/>
  <c r="AT206" i="16" s="1"/>
  <c r="AS207" i="16" s="1"/>
  <c r="AR208" i="16" s="1"/>
  <c r="AQ209" i="16" s="1"/>
  <c r="AP210" i="16" s="1"/>
  <c r="AO211" i="16" s="1"/>
  <c r="AN212" i="16" s="1"/>
  <c r="AM213" i="16" s="1"/>
  <c r="AL214" i="16" s="1"/>
  <c r="AK215" i="16" s="1"/>
  <c r="AJ216" i="16" s="1"/>
  <c r="AI217" i="16" s="1"/>
  <c r="AH218" i="16" s="1"/>
  <c r="AG219" i="16" s="1"/>
  <c r="AF220" i="16" s="1"/>
  <c r="AE221" i="16" s="1"/>
  <c r="AD222" i="16" s="1"/>
  <c r="AC223" i="16" s="1"/>
  <c r="AB224" i="16" s="1"/>
  <c r="AA225" i="16" s="1"/>
  <c r="Z226" i="16" s="1"/>
  <c r="Y227" i="16" s="1"/>
  <c r="X228" i="16" s="1"/>
  <c r="W229" i="16" s="1"/>
  <c r="V230" i="16" s="1"/>
  <c r="U231" i="16" s="1"/>
  <c r="T232" i="16" s="1"/>
  <c r="E63" i="16"/>
  <c r="E25" i="16"/>
  <c r="B14" i="16"/>
  <c r="AZ257" i="16"/>
  <c r="AY258" i="16" s="1"/>
  <c r="AX259" i="16" s="1"/>
  <c r="AW260" i="16" s="1"/>
  <c r="AV261" i="16" s="1"/>
  <c r="AU262" i="16" s="1"/>
  <c r="AT263" i="16" s="1"/>
  <c r="AS264" i="16" s="1"/>
  <c r="AR265" i="16" s="1"/>
  <c r="AQ266" i="16" s="1"/>
  <c r="AP267" i="16" s="1"/>
  <c r="AO268" i="16" s="1"/>
  <c r="AN269" i="16" s="1"/>
  <c r="AM270" i="16" s="1"/>
  <c r="AL271" i="16" s="1"/>
  <c r="AK272" i="16" s="1"/>
  <c r="AJ273" i="16" s="1"/>
  <c r="AI274" i="16" s="1"/>
  <c r="AH275" i="16" s="1"/>
  <c r="AG276" i="16" s="1"/>
  <c r="AF277" i="16" s="1"/>
  <c r="AE278" i="16" s="1"/>
  <c r="AD279" i="16" s="1"/>
  <c r="AC280" i="16" s="1"/>
  <c r="AB281" i="16" s="1"/>
  <c r="AA282" i="16" s="1"/>
  <c r="Z283" i="16" s="1"/>
  <c r="Y284" i="16" s="1"/>
  <c r="X285" i="16" s="1"/>
  <c r="W286" i="16" s="1"/>
  <c r="V287" i="16" s="1"/>
  <c r="U288" i="16" s="1"/>
  <c r="T289" i="16" s="1"/>
  <c r="AZ250" i="16"/>
  <c r="AY251" i="16" s="1"/>
  <c r="AX252" i="16" s="1"/>
  <c r="AW253" i="16" s="1"/>
  <c r="AV254" i="16" s="1"/>
  <c r="AU255" i="16" s="1"/>
  <c r="AT256" i="16" s="1"/>
  <c r="AS257" i="16" s="1"/>
  <c r="AR258" i="16" s="1"/>
  <c r="AQ259" i="16" s="1"/>
  <c r="AP260" i="16" s="1"/>
  <c r="AO261" i="16" s="1"/>
  <c r="AN262" i="16" s="1"/>
  <c r="AM263" i="16" s="1"/>
  <c r="AL264" i="16" s="1"/>
  <c r="AK265" i="16" s="1"/>
  <c r="AJ266" i="16" s="1"/>
  <c r="AI267" i="16" s="1"/>
  <c r="AH268" i="16" s="1"/>
  <c r="AG269" i="16" s="1"/>
  <c r="AF270" i="16" s="1"/>
  <c r="AE271" i="16" s="1"/>
  <c r="AD272" i="16" s="1"/>
  <c r="AC273" i="16" s="1"/>
  <c r="AB274" i="16" s="1"/>
  <c r="AA275" i="16" s="1"/>
  <c r="Z276" i="16" s="1"/>
  <c r="Y277" i="16" s="1"/>
  <c r="X278" i="16" s="1"/>
  <c r="W279" i="16" s="1"/>
  <c r="V280" i="16" s="1"/>
  <c r="U281" i="16" s="1"/>
  <c r="T282" i="16" s="1"/>
  <c r="AZ238" i="16"/>
  <c r="AY239" i="16" s="1"/>
  <c r="AX240" i="16" s="1"/>
  <c r="AW241" i="16" s="1"/>
  <c r="AV242" i="16" s="1"/>
  <c r="AU243" i="16" s="1"/>
  <c r="AT244" i="16" s="1"/>
  <c r="AS245" i="16" s="1"/>
  <c r="AR246" i="16" s="1"/>
  <c r="AQ247" i="16" s="1"/>
  <c r="AP248" i="16" s="1"/>
  <c r="AO249" i="16" s="1"/>
  <c r="AN250" i="16" s="1"/>
  <c r="AM251" i="16" s="1"/>
  <c r="AL252" i="16" s="1"/>
  <c r="AK253" i="16" s="1"/>
  <c r="AJ254" i="16" s="1"/>
  <c r="AI255" i="16" s="1"/>
  <c r="AH256" i="16" s="1"/>
  <c r="AG257" i="16" s="1"/>
  <c r="AF258" i="16" s="1"/>
  <c r="AE259" i="16" s="1"/>
  <c r="AD260" i="16" s="1"/>
  <c r="AC261" i="16" s="1"/>
  <c r="AB262" i="16" s="1"/>
  <c r="AA263" i="16" s="1"/>
  <c r="Z264" i="16" s="1"/>
  <c r="Y265" i="16" s="1"/>
  <c r="X266" i="16" s="1"/>
  <c r="W267" i="16" s="1"/>
  <c r="V268" i="16" s="1"/>
  <c r="U269" i="16" s="1"/>
  <c r="T270" i="16" s="1"/>
  <c r="AZ229" i="16"/>
  <c r="AY230" i="16" s="1"/>
  <c r="AX231" i="16" s="1"/>
  <c r="AW232" i="16" s="1"/>
  <c r="AV233" i="16" s="1"/>
  <c r="AU234" i="16" s="1"/>
  <c r="AT235" i="16" s="1"/>
  <c r="AS236" i="16" s="1"/>
  <c r="AR237" i="16" s="1"/>
  <c r="AQ238" i="16" s="1"/>
  <c r="AP239" i="16" s="1"/>
  <c r="AO240" i="16" s="1"/>
  <c r="AN241" i="16" s="1"/>
  <c r="AM242" i="16" s="1"/>
  <c r="AL243" i="16" s="1"/>
  <c r="AK244" i="16" s="1"/>
  <c r="AJ245" i="16" s="1"/>
  <c r="AI246" i="16" s="1"/>
  <c r="AH247" i="16" s="1"/>
  <c r="AG248" i="16" s="1"/>
  <c r="AF249" i="16" s="1"/>
  <c r="AE250" i="16" s="1"/>
  <c r="AD251" i="16" s="1"/>
  <c r="AC252" i="16" s="1"/>
  <c r="AB253" i="16" s="1"/>
  <c r="AA254" i="16" s="1"/>
  <c r="Z255" i="16" s="1"/>
  <c r="Y256" i="16" s="1"/>
  <c r="X257" i="16" s="1"/>
  <c r="W258" i="16" s="1"/>
  <c r="V259" i="16" s="1"/>
  <c r="U260" i="16" s="1"/>
  <c r="T261" i="16" s="1"/>
  <c r="E64" i="16"/>
  <c r="S49" i="16"/>
  <c r="AB44" i="14"/>
  <c r="E58" i="16"/>
  <c r="Z79" i="14"/>
  <c r="R85" i="16" s="1"/>
  <c r="E71" i="16"/>
  <c r="BA62" i="16"/>
  <c r="A67" i="16"/>
  <c r="A16" i="16"/>
  <c r="E61" i="16"/>
  <c r="A42" i="16"/>
  <c r="A53" i="16"/>
  <c r="A11" i="16"/>
  <c r="S55" i="16"/>
  <c r="E76" i="16"/>
  <c r="A71" i="16"/>
  <c r="A70" i="16"/>
  <c r="A13" i="16"/>
  <c r="A66" i="16"/>
  <c r="A40" i="16"/>
  <c r="A35" i="16"/>
  <c r="A72" i="16"/>
  <c r="A9" i="16"/>
  <c r="AZ249" i="16"/>
  <c r="AY250" i="16" s="1"/>
  <c r="AX251" i="16" s="1"/>
  <c r="AW252" i="16" s="1"/>
  <c r="AV253" i="16" s="1"/>
  <c r="AU254" i="16" s="1"/>
  <c r="AT255" i="16" s="1"/>
  <c r="AS256" i="16" s="1"/>
  <c r="AR257" i="16" s="1"/>
  <c r="AQ258" i="16" s="1"/>
  <c r="AP259" i="16" s="1"/>
  <c r="AO260" i="16" s="1"/>
  <c r="AN261" i="16" s="1"/>
  <c r="AM262" i="16" s="1"/>
  <c r="AL263" i="16" s="1"/>
  <c r="AK264" i="16" s="1"/>
  <c r="AJ265" i="16" s="1"/>
  <c r="AI266" i="16" s="1"/>
  <c r="AH267" i="16" s="1"/>
  <c r="AG268" i="16" s="1"/>
  <c r="AF269" i="16" s="1"/>
  <c r="AE270" i="16" s="1"/>
  <c r="AD271" i="16" s="1"/>
  <c r="AC272" i="16" s="1"/>
  <c r="AB273" i="16" s="1"/>
  <c r="AA274" i="16" s="1"/>
  <c r="Z275" i="16" s="1"/>
  <c r="Y276" i="16" s="1"/>
  <c r="X277" i="16" s="1"/>
  <c r="W278" i="16" s="1"/>
  <c r="V279" i="16" s="1"/>
  <c r="U280" i="16" s="1"/>
  <c r="T281" i="16" s="1"/>
  <c r="S64" i="16"/>
  <c r="A58" i="16"/>
  <c r="A17" i="16"/>
  <c r="A22" i="16"/>
  <c r="A32" i="16"/>
  <c r="A77" i="16"/>
  <c r="A63" i="16"/>
  <c r="A12" i="16"/>
  <c r="AB22" i="14"/>
  <c r="A55" i="16"/>
  <c r="AZ223" i="16"/>
  <c r="AY224" i="16" s="1"/>
  <c r="AX225" i="16" s="1"/>
  <c r="AW226" i="16" s="1"/>
  <c r="AV227" i="16" s="1"/>
  <c r="AU228" i="16" s="1"/>
  <c r="AT229" i="16" s="1"/>
  <c r="AS230" i="16" s="1"/>
  <c r="AR231" i="16" s="1"/>
  <c r="AQ232" i="16" s="1"/>
  <c r="AP233" i="16" s="1"/>
  <c r="AO234" i="16" s="1"/>
  <c r="AN235" i="16" s="1"/>
  <c r="AM236" i="16" s="1"/>
  <c r="AL237" i="16" s="1"/>
  <c r="AK238" i="16" s="1"/>
  <c r="AJ239" i="16" s="1"/>
  <c r="AI240" i="16" s="1"/>
  <c r="AH241" i="16" s="1"/>
  <c r="AG242" i="16" s="1"/>
  <c r="AF243" i="16" s="1"/>
  <c r="AE244" i="16" s="1"/>
  <c r="AD245" i="16" s="1"/>
  <c r="AC246" i="16" s="1"/>
  <c r="AB247" i="16" s="1"/>
  <c r="AA248" i="16" s="1"/>
  <c r="Z249" i="16" s="1"/>
  <c r="Y250" i="16" s="1"/>
  <c r="X251" i="16" s="1"/>
  <c r="W252" i="16" s="1"/>
  <c r="V253" i="16" s="1"/>
  <c r="U254" i="16" s="1"/>
  <c r="T255" i="16" s="1"/>
  <c r="E77" i="16"/>
  <c r="BA72" i="16"/>
  <c r="S70" i="16"/>
  <c r="AZ217" i="16"/>
  <c r="AY218" i="16" s="1"/>
  <c r="AX219" i="16" s="1"/>
  <c r="AW220" i="16" s="1"/>
  <c r="AV221" i="16" s="1"/>
  <c r="AU222" i="16" s="1"/>
  <c r="AT223" i="16" s="1"/>
  <c r="AS224" i="16" s="1"/>
  <c r="AR225" i="16" s="1"/>
  <c r="AQ226" i="16" s="1"/>
  <c r="AP227" i="16" s="1"/>
  <c r="AO228" i="16" s="1"/>
  <c r="AN229" i="16" s="1"/>
  <c r="AM230" i="16" s="1"/>
  <c r="AL231" i="16" s="1"/>
  <c r="AK232" i="16" s="1"/>
  <c r="AJ233" i="16" s="1"/>
  <c r="AI234" i="16" s="1"/>
  <c r="AH235" i="16" s="1"/>
  <c r="AG236" i="16" s="1"/>
  <c r="AF237" i="16" s="1"/>
  <c r="AE238" i="16" s="1"/>
  <c r="AD239" i="16" s="1"/>
  <c r="AC240" i="16" s="1"/>
  <c r="AB241" i="16" s="1"/>
  <c r="AA242" i="16" s="1"/>
  <c r="Z243" i="16" s="1"/>
  <c r="Y244" i="16" s="1"/>
  <c r="X245" i="16" s="1"/>
  <c r="W246" i="16" s="1"/>
  <c r="V247" i="16" s="1"/>
  <c r="U248" i="16" s="1"/>
  <c r="T249" i="16" s="1"/>
  <c r="A26" i="16"/>
  <c r="B74" i="16"/>
  <c r="AZ233" i="16"/>
  <c r="AY234" i="16" s="1"/>
  <c r="AX235" i="16" s="1"/>
  <c r="AW236" i="16" s="1"/>
  <c r="AV237" i="16" s="1"/>
  <c r="AU238" i="16" s="1"/>
  <c r="AT239" i="16" s="1"/>
  <c r="AS240" i="16" s="1"/>
  <c r="AR241" i="16" s="1"/>
  <c r="AQ242" i="16" s="1"/>
  <c r="AP243" i="16" s="1"/>
  <c r="AO244" i="16" s="1"/>
  <c r="AN245" i="16" s="1"/>
  <c r="AM246" i="16" s="1"/>
  <c r="AL247" i="16" s="1"/>
  <c r="AK248" i="16" s="1"/>
  <c r="AJ249" i="16" s="1"/>
  <c r="AI250" i="16" s="1"/>
  <c r="AH251" i="16" s="1"/>
  <c r="AG252" i="16" s="1"/>
  <c r="AF253" i="16" s="1"/>
  <c r="AE254" i="16" s="1"/>
  <c r="AD255" i="16" s="1"/>
  <c r="AC256" i="16" s="1"/>
  <c r="AB257" i="16" s="1"/>
  <c r="AA258" i="16" s="1"/>
  <c r="Z259" i="16" s="1"/>
  <c r="Y260" i="16" s="1"/>
  <c r="X261" i="16" s="1"/>
  <c r="W262" i="16" s="1"/>
  <c r="V263" i="16" s="1"/>
  <c r="U264" i="16" s="1"/>
  <c r="T265" i="16" s="1"/>
  <c r="S76" i="16"/>
  <c r="B62" i="16"/>
  <c r="AB65" i="14"/>
  <c r="S60" i="16"/>
  <c r="AB35" i="14"/>
  <c r="AB63" i="14"/>
  <c r="S63" i="16"/>
  <c r="E44" i="16"/>
  <c r="AZ146" i="16"/>
  <c r="AY147" i="16" s="1"/>
  <c r="AX148" i="16" s="1"/>
  <c r="AW149" i="16" s="1"/>
  <c r="AV150" i="16" s="1"/>
  <c r="AU151" i="16" s="1"/>
  <c r="AT152" i="16" s="1"/>
  <c r="AS153" i="16" s="1"/>
  <c r="AR154" i="16" s="1"/>
  <c r="AQ155" i="16" s="1"/>
  <c r="AP156" i="16" s="1"/>
  <c r="AO157" i="16" s="1"/>
  <c r="AN158" i="16" s="1"/>
  <c r="AM159" i="16" s="1"/>
  <c r="AL160" i="16" s="1"/>
  <c r="AK161" i="16" s="1"/>
  <c r="AJ162" i="16" s="1"/>
  <c r="AI163" i="16" s="1"/>
  <c r="AH164" i="16" s="1"/>
  <c r="AG165" i="16" s="1"/>
  <c r="AF166" i="16" s="1"/>
  <c r="AE167" i="16" s="1"/>
  <c r="AD168" i="16" s="1"/>
  <c r="AC169" i="16" s="1"/>
  <c r="AB170" i="16" s="1"/>
  <c r="AA171" i="16" s="1"/>
  <c r="Z172" i="16" s="1"/>
  <c r="Y173" i="16" s="1"/>
  <c r="X174" i="16" s="1"/>
  <c r="W175" i="16" s="1"/>
  <c r="V176" i="16" s="1"/>
  <c r="U177" i="16" s="1"/>
  <c r="T178" i="16" s="1"/>
  <c r="S13" i="16"/>
  <c r="A60" i="16"/>
  <c r="B75" i="16"/>
  <c r="Z80" i="14"/>
  <c r="Z66" i="14"/>
  <c r="Z78" i="14"/>
  <c r="R84" i="16" s="1"/>
  <c r="A15" i="16"/>
  <c r="A14" i="16"/>
  <c r="A10" i="16"/>
  <c r="A61" i="16"/>
  <c r="BA70" i="16"/>
  <c r="S72" i="16"/>
  <c r="S74" i="16"/>
  <c r="S40" i="16"/>
  <c r="S62" i="16"/>
  <c r="S23" i="16"/>
  <c r="S19" i="16"/>
  <c r="S17" i="16"/>
  <c r="S11" i="16"/>
  <c r="S9" i="16"/>
  <c r="BA22" i="16"/>
  <c r="B22" i="16"/>
  <c r="BA16" i="16"/>
  <c r="B16" i="16"/>
  <c r="S66" i="16"/>
  <c r="AZ129" i="16"/>
  <c r="AY130" i="16" s="1"/>
  <c r="AX131" i="16" s="1"/>
  <c r="AW132" i="16" s="1"/>
  <c r="AV133" i="16" s="1"/>
  <c r="AU134" i="16" s="1"/>
  <c r="AT135" i="16" s="1"/>
  <c r="AS136" i="16" s="1"/>
  <c r="AR137" i="16" s="1"/>
  <c r="AQ138" i="16" s="1"/>
  <c r="AP139" i="16" s="1"/>
  <c r="AO140" i="16" s="1"/>
  <c r="AN141" i="16" s="1"/>
  <c r="AM142" i="16" s="1"/>
  <c r="AL143" i="16" s="1"/>
  <c r="AK144" i="16" s="1"/>
  <c r="AJ145" i="16" s="1"/>
  <c r="AI146" i="16" s="1"/>
  <c r="AH147" i="16" s="1"/>
  <c r="AG148" i="16" s="1"/>
  <c r="AF149" i="16" s="1"/>
  <c r="AE150" i="16" s="1"/>
  <c r="AD151" i="16" s="1"/>
  <c r="AC152" i="16" s="1"/>
  <c r="AB153" i="16" s="1"/>
  <c r="AA154" i="16" s="1"/>
  <c r="Z155" i="16" s="1"/>
  <c r="Y156" i="16" s="1"/>
  <c r="X157" i="16" s="1"/>
  <c r="W158" i="16" s="1"/>
  <c r="V159" i="16" s="1"/>
  <c r="U160" i="16" s="1"/>
  <c r="T161" i="16" s="1"/>
  <c r="BA35" i="16"/>
  <c r="B35" i="16"/>
  <c r="B29" i="16"/>
  <c r="S22" i="16"/>
  <c r="S16" i="16"/>
  <c r="S14" i="16"/>
  <c r="S12" i="16"/>
  <c r="S10" i="16"/>
  <c r="S45" i="16"/>
  <c r="A25" i="16"/>
  <c r="BA23" i="16"/>
  <c r="B23" i="16"/>
  <c r="BA21" i="16"/>
  <c r="B21" i="16"/>
  <c r="BA19" i="16"/>
  <c r="B19" i="16"/>
  <c r="BA15" i="16"/>
  <c r="BA60" i="16"/>
  <c r="B60" i="16"/>
  <c r="E26" i="16"/>
  <c r="B40" i="16"/>
  <c r="S35" i="16"/>
  <c r="S29" i="16"/>
  <c r="S25" i="16"/>
  <c r="AB71" i="14"/>
  <c r="AB20" i="14"/>
  <c r="AB62" i="14"/>
  <c r="AB80" i="14"/>
  <c r="AB33" i="14"/>
  <c r="AB40" i="14"/>
  <c r="AB68" i="14"/>
  <c r="AB64" i="14"/>
  <c r="AB78" i="14"/>
  <c r="AB57" i="14"/>
  <c r="AB66" i="14"/>
  <c r="AB58" i="14"/>
  <c r="AB23" i="14"/>
  <c r="AB79" i="14"/>
  <c r="AB2" i="14"/>
  <c r="AB39" i="14"/>
  <c r="AB32" i="14"/>
  <c r="AB21" i="14"/>
  <c r="AB73" i="14"/>
  <c r="AB82" i="14"/>
  <c r="AB26" i="14"/>
  <c r="AB84" i="14"/>
  <c r="AB61" i="14"/>
  <c r="AB70" i="14"/>
  <c r="AB60" i="14"/>
  <c r="AB24" i="14"/>
  <c r="AB45" i="14"/>
  <c r="AB47" i="14"/>
  <c r="AB69" i="14"/>
  <c r="AB11" i="14"/>
  <c r="AZ184" i="16"/>
  <c r="AY185" i="16" s="1"/>
  <c r="AX186" i="16" s="1"/>
  <c r="AW187" i="16" s="1"/>
  <c r="AV188" i="16" s="1"/>
  <c r="AU189" i="16" s="1"/>
  <c r="AT190" i="16" s="1"/>
  <c r="AS191" i="16" s="1"/>
  <c r="AR192" i="16" s="1"/>
  <c r="AQ193" i="16" s="1"/>
  <c r="AP194" i="16" s="1"/>
  <c r="AO195" i="16" s="1"/>
  <c r="AZ177" i="16"/>
  <c r="AY178" i="16" s="1"/>
  <c r="AX179" i="16" s="1"/>
  <c r="AW180" i="16" s="1"/>
  <c r="AV181" i="16" s="1"/>
  <c r="AU182" i="16" s="1"/>
  <c r="AT183" i="16" s="1"/>
  <c r="AS184" i="16" s="1"/>
  <c r="AR185" i="16" s="1"/>
  <c r="AQ186" i="16" s="1"/>
  <c r="AP187" i="16" s="1"/>
  <c r="AO188" i="16" s="1"/>
  <c r="AN189" i="16" s="1"/>
  <c r="AM190" i="16" s="1"/>
  <c r="AL191" i="16" s="1"/>
  <c r="AK192" i="16" s="1"/>
  <c r="AJ193" i="16" s="1"/>
  <c r="AI194" i="16" s="1"/>
  <c r="AH195" i="16" s="1"/>
  <c r="AZ178" i="16"/>
  <c r="AY179" i="16" s="1"/>
  <c r="AX180" i="16" s="1"/>
  <c r="AW181" i="16" s="1"/>
  <c r="AV182" i="16" s="1"/>
  <c r="AU183" i="16" s="1"/>
  <c r="AT184" i="16" s="1"/>
  <c r="AS185" i="16" s="1"/>
  <c r="AR186" i="16" s="1"/>
  <c r="AQ187" i="16" s="1"/>
  <c r="AP188" i="16" s="1"/>
  <c r="AO189" i="16" s="1"/>
  <c r="AN190" i="16" s="1"/>
  <c r="AM191" i="16" s="1"/>
  <c r="AL192" i="16" s="1"/>
  <c r="AK193" i="16" s="1"/>
  <c r="AJ194" i="16" s="1"/>
  <c r="AI195" i="16" s="1"/>
  <c r="AB55" i="14"/>
  <c r="AB76" i="14"/>
  <c r="AZ154" i="16"/>
  <c r="AY155" i="16" s="1"/>
  <c r="AX156" i="16" s="1"/>
  <c r="AW157" i="16" s="1"/>
  <c r="AV158" i="16" s="1"/>
  <c r="AU159" i="16" s="1"/>
  <c r="AT160" i="16" s="1"/>
  <c r="AS161" i="16" s="1"/>
  <c r="AR162" i="16" s="1"/>
  <c r="AQ163" i="16" s="1"/>
  <c r="AP164" i="16" s="1"/>
  <c r="AO165" i="16" s="1"/>
  <c r="AN166" i="16" s="1"/>
  <c r="AM167" i="16" s="1"/>
  <c r="AL168" i="16" s="1"/>
  <c r="AK169" i="16" s="1"/>
  <c r="AJ170" i="16" s="1"/>
  <c r="AI171" i="16" s="1"/>
  <c r="AH172" i="16" s="1"/>
  <c r="AG173" i="16" s="1"/>
  <c r="AF174" i="16" s="1"/>
  <c r="AE175" i="16" s="1"/>
  <c r="AD176" i="16" s="1"/>
  <c r="AC177" i="16" s="1"/>
  <c r="AB178" i="16" s="1"/>
  <c r="AA179" i="16" s="1"/>
  <c r="Z180" i="16" s="1"/>
  <c r="Y181" i="16" s="1"/>
  <c r="X182" i="16" s="1"/>
  <c r="W183" i="16" s="1"/>
  <c r="V184" i="16" s="1"/>
  <c r="U185" i="16" s="1"/>
  <c r="T186" i="16" s="1"/>
  <c r="Z86" i="14"/>
  <c r="R92" i="16" s="1"/>
  <c r="Z87" i="14"/>
  <c r="R93" i="16" s="1"/>
  <c r="Z61" i="14"/>
  <c r="Z85" i="14"/>
  <c r="R91" i="16" s="1"/>
  <c r="Z29" i="14"/>
  <c r="Z42" i="14"/>
  <c r="Z27" i="14"/>
  <c r="Z84" i="14"/>
  <c r="R90" i="16" s="1"/>
  <c r="Z51" i="14"/>
  <c r="Z92" i="14"/>
  <c r="R98" i="16" s="1"/>
  <c r="Z76" i="14"/>
  <c r="R82" i="16" s="1"/>
  <c r="Z65" i="14"/>
  <c r="Z82" i="14"/>
  <c r="R88" i="16" s="1"/>
  <c r="Z95" i="14"/>
  <c r="Z60" i="14"/>
  <c r="AZ192" i="16"/>
  <c r="AY193" i="16" s="1"/>
  <c r="AX194" i="16" s="1"/>
  <c r="AW195" i="16" s="1"/>
  <c r="AB16" i="14"/>
  <c r="AB3" i="14"/>
  <c r="AB53" i="14"/>
  <c r="AZ171" i="16"/>
  <c r="AY172" i="16" s="1"/>
  <c r="AX173" i="16" s="1"/>
  <c r="AW174" i="16" s="1"/>
  <c r="AV175" i="16" s="1"/>
  <c r="AU176" i="16" s="1"/>
  <c r="AT177" i="16" s="1"/>
  <c r="AS178" i="16" s="1"/>
  <c r="AR179" i="16" s="1"/>
  <c r="AQ180" i="16" s="1"/>
  <c r="AP181" i="16" s="1"/>
  <c r="AO182" i="16" s="1"/>
  <c r="AN183" i="16" s="1"/>
  <c r="AM184" i="16" s="1"/>
  <c r="AL185" i="16" s="1"/>
  <c r="AK186" i="16" s="1"/>
  <c r="AJ187" i="16" s="1"/>
  <c r="AI188" i="16" s="1"/>
  <c r="AH189" i="16" s="1"/>
  <c r="AG190" i="16" s="1"/>
  <c r="AF191" i="16" s="1"/>
  <c r="AE192" i="16" s="1"/>
  <c r="AD193" i="16" s="1"/>
  <c r="AC194" i="16" s="1"/>
  <c r="AB195" i="16" s="1"/>
  <c r="AZ168" i="16"/>
  <c r="AY169" i="16" s="1"/>
  <c r="AX170" i="16" s="1"/>
  <c r="AW171" i="16" s="1"/>
  <c r="AV172" i="16" s="1"/>
  <c r="AU173" i="16" s="1"/>
  <c r="AT174" i="16" s="1"/>
  <c r="AS175" i="16" s="1"/>
  <c r="AR176" i="16" s="1"/>
  <c r="AQ177" i="16" s="1"/>
  <c r="AP178" i="16" s="1"/>
  <c r="AO179" i="16" s="1"/>
  <c r="AN180" i="16" s="1"/>
  <c r="AM181" i="16" s="1"/>
  <c r="AL182" i="16" s="1"/>
  <c r="AK183" i="16" s="1"/>
  <c r="AJ184" i="16" s="1"/>
  <c r="AI185" i="16" s="1"/>
  <c r="AH186" i="16" s="1"/>
  <c r="AG187" i="16" s="1"/>
  <c r="AF188" i="16" s="1"/>
  <c r="AE189" i="16" s="1"/>
  <c r="AD190" i="16" s="1"/>
  <c r="AC191" i="16" s="1"/>
  <c r="AB192" i="16" s="1"/>
  <c r="AA193" i="16" s="1"/>
  <c r="Z194" i="16" s="1"/>
  <c r="Y195" i="16" s="1"/>
  <c r="AB48" i="14"/>
  <c r="AZ159" i="16"/>
  <c r="AY160" i="16" s="1"/>
  <c r="AX161" i="16" s="1"/>
  <c r="AW162" i="16" s="1"/>
  <c r="AV163" i="16" s="1"/>
  <c r="AU164" i="16" s="1"/>
  <c r="AT165" i="16" s="1"/>
  <c r="AS166" i="16" s="1"/>
  <c r="AR167" i="16" s="1"/>
  <c r="AQ168" i="16" s="1"/>
  <c r="AP169" i="16" s="1"/>
  <c r="AO170" i="16" s="1"/>
  <c r="AN171" i="16" s="1"/>
  <c r="AM172" i="16" s="1"/>
  <c r="AL173" i="16" s="1"/>
  <c r="AK174" i="16" s="1"/>
  <c r="AJ175" i="16" s="1"/>
  <c r="AI176" i="16" s="1"/>
  <c r="AH177" i="16" s="1"/>
  <c r="AG178" i="16" s="1"/>
  <c r="AF179" i="16" s="1"/>
  <c r="AE180" i="16" s="1"/>
  <c r="AD181" i="16" s="1"/>
  <c r="AC182" i="16" s="1"/>
  <c r="AB183" i="16" s="1"/>
  <c r="AA184" i="16" s="1"/>
  <c r="Z185" i="16" s="1"/>
  <c r="Y186" i="16" s="1"/>
  <c r="X187" i="16" s="1"/>
  <c r="W188" i="16" s="1"/>
  <c r="V189" i="16" s="1"/>
  <c r="U190" i="16" s="1"/>
  <c r="T191" i="16" s="1"/>
  <c r="AB85" i="14"/>
  <c r="AB27" i="14"/>
  <c r="AB29" i="14"/>
  <c r="AB37" i="14"/>
  <c r="AZ117" i="16"/>
  <c r="AY118" i="16" s="1"/>
  <c r="AX119" i="16" s="1"/>
  <c r="AW120" i="16" s="1"/>
  <c r="AV121" i="16" s="1"/>
  <c r="AU122" i="16" s="1"/>
  <c r="AT123" i="16" s="1"/>
  <c r="AS124" i="16" s="1"/>
  <c r="AR125" i="16" s="1"/>
  <c r="AQ126" i="16" s="1"/>
  <c r="AP127" i="16" s="1"/>
  <c r="AO128" i="16" s="1"/>
  <c r="AN129" i="16" s="1"/>
  <c r="AM130" i="16" s="1"/>
  <c r="AL131" i="16" s="1"/>
  <c r="AK132" i="16" s="1"/>
  <c r="AJ133" i="16" s="1"/>
  <c r="AI134" i="16" s="1"/>
  <c r="AH135" i="16" s="1"/>
  <c r="AG136" i="16" s="1"/>
  <c r="AF137" i="16" s="1"/>
  <c r="AE138" i="16" s="1"/>
  <c r="AD139" i="16" s="1"/>
  <c r="AC140" i="16" s="1"/>
  <c r="AB141" i="16" s="1"/>
  <c r="AA142" i="16" s="1"/>
  <c r="Z143" i="16" s="1"/>
  <c r="Y144" i="16" s="1"/>
  <c r="X145" i="16" s="1"/>
  <c r="W146" i="16" s="1"/>
  <c r="V147" i="16" s="1"/>
  <c r="U148" i="16" s="1"/>
  <c r="T149" i="16" s="1"/>
  <c r="AZ110" i="16"/>
  <c r="AY111" i="16" s="1"/>
  <c r="AX112" i="16" s="1"/>
  <c r="AW113" i="16" s="1"/>
  <c r="AV114" i="16" s="1"/>
  <c r="AU115" i="16" s="1"/>
  <c r="AT116" i="16" s="1"/>
  <c r="AS117" i="16" s="1"/>
  <c r="AR118" i="16" s="1"/>
  <c r="AQ119" i="16" s="1"/>
  <c r="AP120" i="16" s="1"/>
  <c r="AO121" i="16" s="1"/>
  <c r="AN122" i="16" s="1"/>
  <c r="AM123" i="16" s="1"/>
  <c r="AL124" i="16" s="1"/>
  <c r="AK125" i="16" s="1"/>
  <c r="AJ126" i="16" s="1"/>
  <c r="AI127" i="16" s="1"/>
  <c r="AH128" i="16" s="1"/>
  <c r="AG129" i="16" s="1"/>
  <c r="AF130" i="16" s="1"/>
  <c r="AE131" i="16" s="1"/>
  <c r="AD132" i="16" s="1"/>
  <c r="AC133" i="16" s="1"/>
  <c r="AB134" i="16" s="1"/>
  <c r="AA135" i="16" s="1"/>
  <c r="Z136" i="16" s="1"/>
  <c r="Y137" i="16" s="1"/>
  <c r="X138" i="16" s="1"/>
  <c r="W139" i="16" s="1"/>
  <c r="V140" i="16" s="1"/>
  <c r="U141" i="16" s="1"/>
  <c r="T142" i="16" s="1"/>
  <c r="AZ175" i="16"/>
  <c r="AY176" i="16" s="1"/>
  <c r="AX177" i="16" s="1"/>
  <c r="AW178" i="16" s="1"/>
  <c r="AV179" i="16" s="1"/>
  <c r="AU180" i="16" s="1"/>
  <c r="AT181" i="16" s="1"/>
  <c r="AS182" i="16" s="1"/>
  <c r="AR183" i="16" s="1"/>
  <c r="AQ184" i="16" s="1"/>
  <c r="AP185" i="16" s="1"/>
  <c r="AO186" i="16" s="1"/>
  <c r="AN187" i="16" s="1"/>
  <c r="AM188" i="16" s="1"/>
  <c r="AL189" i="16" s="1"/>
  <c r="AK190" i="16" s="1"/>
  <c r="AJ191" i="16" s="1"/>
  <c r="AI192" i="16" s="1"/>
  <c r="AH193" i="16" s="1"/>
  <c r="AG194" i="16" s="1"/>
  <c r="AF195" i="16" s="1"/>
  <c r="AZ145" i="16"/>
  <c r="AY146" i="16" s="1"/>
  <c r="AX147" i="16" s="1"/>
  <c r="AW148" i="16" s="1"/>
  <c r="AV149" i="16" s="1"/>
  <c r="AU150" i="16" s="1"/>
  <c r="AT151" i="16" s="1"/>
  <c r="AS152" i="16" s="1"/>
  <c r="AR153" i="16" s="1"/>
  <c r="AQ154" i="16" s="1"/>
  <c r="AP155" i="16" s="1"/>
  <c r="AO156" i="16" s="1"/>
  <c r="AN157" i="16" s="1"/>
  <c r="AM158" i="16" s="1"/>
  <c r="AL159" i="16" s="1"/>
  <c r="AK160" i="16" s="1"/>
  <c r="AJ161" i="16" s="1"/>
  <c r="AI162" i="16" s="1"/>
  <c r="AH163" i="16" s="1"/>
  <c r="AG164" i="16" s="1"/>
  <c r="AF165" i="16" s="1"/>
  <c r="AE166" i="16" s="1"/>
  <c r="AD167" i="16" s="1"/>
  <c r="AC168" i="16" s="1"/>
  <c r="AB169" i="16" s="1"/>
  <c r="AA170" i="16" s="1"/>
  <c r="Z171" i="16" s="1"/>
  <c r="Y172" i="16" s="1"/>
  <c r="X173" i="16" s="1"/>
  <c r="W174" i="16" s="1"/>
  <c r="V175" i="16" s="1"/>
  <c r="U176" i="16" s="1"/>
  <c r="T177" i="16" s="1"/>
  <c r="AZ136" i="16"/>
  <c r="AY137" i="16" s="1"/>
  <c r="AX138" i="16" s="1"/>
  <c r="AW139" i="16" s="1"/>
  <c r="AV140" i="16" s="1"/>
  <c r="AU141" i="16" s="1"/>
  <c r="AT142" i="16" s="1"/>
  <c r="AS143" i="16" s="1"/>
  <c r="AR144" i="16" s="1"/>
  <c r="AQ145" i="16" s="1"/>
  <c r="AP146" i="16" s="1"/>
  <c r="AO147" i="16" s="1"/>
  <c r="AN148" i="16" s="1"/>
  <c r="AM149" i="16" s="1"/>
  <c r="AL150" i="16" s="1"/>
  <c r="AK151" i="16" s="1"/>
  <c r="AJ152" i="16" s="1"/>
  <c r="AI153" i="16" s="1"/>
  <c r="AH154" i="16" s="1"/>
  <c r="AG155" i="16" s="1"/>
  <c r="AF156" i="16" s="1"/>
  <c r="AE157" i="16" s="1"/>
  <c r="AD158" i="16" s="1"/>
  <c r="AC159" i="16" s="1"/>
  <c r="AB160" i="16" s="1"/>
  <c r="AA161" i="16" s="1"/>
  <c r="Z162" i="16" s="1"/>
  <c r="Y163" i="16" s="1"/>
  <c r="X164" i="16" s="1"/>
  <c r="W165" i="16" s="1"/>
  <c r="V166" i="16" s="1"/>
  <c r="U167" i="16" s="1"/>
  <c r="T168" i="16" s="1"/>
  <c r="AZ118" i="16"/>
  <c r="AY119" i="16" s="1"/>
  <c r="AX120" i="16" s="1"/>
  <c r="AW121" i="16" s="1"/>
  <c r="AV122" i="16" s="1"/>
  <c r="AU123" i="16" s="1"/>
  <c r="AT124" i="16" s="1"/>
  <c r="AS125" i="16" s="1"/>
  <c r="AR126" i="16" s="1"/>
  <c r="AQ127" i="16" s="1"/>
  <c r="AP128" i="16" s="1"/>
  <c r="AO129" i="16" s="1"/>
  <c r="AN130" i="16" s="1"/>
  <c r="AM131" i="16" s="1"/>
  <c r="AL132" i="16" s="1"/>
  <c r="AK133" i="16" s="1"/>
  <c r="AJ134" i="16" s="1"/>
  <c r="AI135" i="16" s="1"/>
  <c r="AH136" i="16" s="1"/>
  <c r="AG137" i="16" s="1"/>
  <c r="AF138" i="16" s="1"/>
  <c r="AE139" i="16" s="1"/>
  <c r="AD140" i="16" s="1"/>
  <c r="AC141" i="16" s="1"/>
  <c r="AB142" i="16" s="1"/>
  <c r="AA143" i="16" s="1"/>
  <c r="Z144" i="16" s="1"/>
  <c r="Y145" i="16" s="1"/>
  <c r="X146" i="16" s="1"/>
  <c r="W147" i="16" s="1"/>
  <c r="V148" i="16" s="1"/>
  <c r="U149" i="16" s="1"/>
  <c r="T150" i="16" s="1"/>
  <c r="AZ162" i="16"/>
  <c r="AY163" i="16" s="1"/>
  <c r="AX164" i="16" s="1"/>
  <c r="AW165" i="16" s="1"/>
  <c r="AV166" i="16" s="1"/>
  <c r="AU167" i="16" s="1"/>
  <c r="AT168" i="16" s="1"/>
  <c r="AS169" i="16" s="1"/>
  <c r="AR170" i="16" s="1"/>
  <c r="AQ171" i="16" s="1"/>
  <c r="AP172" i="16" s="1"/>
  <c r="AO173" i="16" s="1"/>
  <c r="AN174" i="16" s="1"/>
  <c r="AM175" i="16" s="1"/>
  <c r="AL176" i="16" s="1"/>
  <c r="AK177" i="16" s="1"/>
  <c r="AJ178" i="16" s="1"/>
  <c r="AI179" i="16" s="1"/>
  <c r="AH180" i="16" s="1"/>
  <c r="AG181" i="16" s="1"/>
  <c r="AF182" i="16" s="1"/>
  <c r="AE183" i="16" s="1"/>
  <c r="AD184" i="16" s="1"/>
  <c r="AC185" i="16" s="1"/>
  <c r="AB186" i="16" s="1"/>
  <c r="AA187" i="16" s="1"/>
  <c r="Z188" i="16" s="1"/>
  <c r="Y189" i="16" s="1"/>
  <c r="X190" i="16" s="1"/>
  <c r="W191" i="16" s="1"/>
  <c r="V192" i="16" s="1"/>
  <c r="U193" i="16" s="1"/>
  <c r="T194" i="16" s="1"/>
  <c r="AZ151" i="16"/>
  <c r="AY152" i="16" s="1"/>
  <c r="AX153" i="16" s="1"/>
  <c r="AW154" i="16" s="1"/>
  <c r="AV155" i="16" s="1"/>
  <c r="AU156" i="16" s="1"/>
  <c r="AT157" i="16" s="1"/>
  <c r="AS158" i="16" s="1"/>
  <c r="AR159" i="16" s="1"/>
  <c r="AQ160" i="16" s="1"/>
  <c r="AP161" i="16" s="1"/>
  <c r="AO162" i="16" s="1"/>
  <c r="AN163" i="16" s="1"/>
  <c r="AM164" i="16" s="1"/>
  <c r="AL165" i="16" s="1"/>
  <c r="AK166" i="16" s="1"/>
  <c r="AJ167" i="16" s="1"/>
  <c r="AI168" i="16" s="1"/>
  <c r="AH169" i="16" s="1"/>
  <c r="AG170" i="16" s="1"/>
  <c r="AF171" i="16" s="1"/>
  <c r="AE172" i="16" s="1"/>
  <c r="AD173" i="16" s="1"/>
  <c r="AC174" i="16" s="1"/>
  <c r="AB175" i="16" s="1"/>
  <c r="AA176" i="16" s="1"/>
  <c r="Z177" i="16" s="1"/>
  <c r="Y178" i="16" s="1"/>
  <c r="X179" i="16" s="1"/>
  <c r="W180" i="16" s="1"/>
  <c r="V181" i="16" s="1"/>
  <c r="U182" i="16" s="1"/>
  <c r="T183" i="16" s="1"/>
  <c r="AZ141" i="16"/>
  <c r="AY142" i="16" s="1"/>
  <c r="AX143" i="16" s="1"/>
  <c r="AW144" i="16" s="1"/>
  <c r="AV145" i="16" s="1"/>
  <c r="AU146" i="16" s="1"/>
  <c r="AT147" i="16" s="1"/>
  <c r="AS148" i="16" s="1"/>
  <c r="AR149" i="16" s="1"/>
  <c r="AQ150" i="16" s="1"/>
  <c r="AP151" i="16" s="1"/>
  <c r="AO152" i="16" s="1"/>
  <c r="AN153" i="16" s="1"/>
  <c r="AM154" i="16" s="1"/>
  <c r="AL155" i="16" s="1"/>
  <c r="AK156" i="16" s="1"/>
  <c r="AJ157" i="16" s="1"/>
  <c r="AI158" i="16" s="1"/>
  <c r="AH159" i="16" s="1"/>
  <c r="AG160" i="16" s="1"/>
  <c r="AF161" i="16" s="1"/>
  <c r="AE162" i="16" s="1"/>
  <c r="AD163" i="16" s="1"/>
  <c r="AC164" i="16" s="1"/>
  <c r="AB165" i="16" s="1"/>
  <c r="AA166" i="16" s="1"/>
  <c r="Z167" i="16" s="1"/>
  <c r="Y168" i="16" s="1"/>
  <c r="X169" i="16" s="1"/>
  <c r="W170" i="16" s="1"/>
  <c r="V171" i="16" s="1"/>
  <c r="U172" i="16" s="1"/>
  <c r="T173" i="16" s="1"/>
  <c r="AZ169" i="16"/>
  <c r="AY170" i="16" s="1"/>
  <c r="AX171" i="16" s="1"/>
  <c r="AW172" i="16" s="1"/>
  <c r="AV173" i="16" s="1"/>
  <c r="AU174" i="16" s="1"/>
  <c r="AT175" i="16" s="1"/>
  <c r="AS176" i="16" s="1"/>
  <c r="AR177" i="16" s="1"/>
  <c r="AQ178" i="16" s="1"/>
  <c r="AP179" i="16" s="1"/>
  <c r="AO180" i="16" s="1"/>
  <c r="AN181" i="16" s="1"/>
  <c r="AM182" i="16" s="1"/>
  <c r="AL183" i="16" s="1"/>
  <c r="AK184" i="16" s="1"/>
  <c r="AJ185" i="16" s="1"/>
  <c r="AI186" i="16" s="1"/>
  <c r="AH187" i="16" s="1"/>
  <c r="AG188" i="16" s="1"/>
  <c r="AF189" i="16" s="1"/>
  <c r="AE190" i="16" s="1"/>
  <c r="AD191" i="16" s="1"/>
  <c r="AC192" i="16" s="1"/>
  <c r="AB193" i="16" s="1"/>
  <c r="AA194" i="16" s="1"/>
  <c r="Z195" i="16" s="1"/>
  <c r="AZ157" i="16"/>
  <c r="AY158" i="16" s="1"/>
  <c r="AX159" i="16" s="1"/>
  <c r="AW160" i="16" s="1"/>
  <c r="AV161" i="16" s="1"/>
  <c r="AU162" i="16" s="1"/>
  <c r="AT163" i="16" s="1"/>
  <c r="AS164" i="16" s="1"/>
  <c r="AR165" i="16" s="1"/>
  <c r="AQ166" i="16" s="1"/>
  <c r="AP167" i="16" s="1"/>
  <c r="AO168" i="16" s="1"/>
  <c r="AN169" i="16" s="1"/>
  <c r="AM170" i="16" s="1"/>
  <c r="AL171" i="16" s="1"/>
  <c r="AK172" i="16" s="1"/>
  <c r="AJ173" i="16" s="1"/>
  <c r="AI174" i="16" s="1"/>
  <c r="AH175" i="16" s="1"/>
  <c r="AG176" i="16" s="1"/>
  <c r="AF177" i="16" s="1"/>
  <c r="AE178" i="16" s="1"/>
  <c r="AD179" i="16" s="1"/>
  <c r="AC180" i="16" s="1"/>
  <c r="AB181" i="16" s="1"/>
  <c r="AA182" i="16" s="1"/>
  <c r="Z183" i="16" s="1"/>
  <c r="Y184" i="16" s="1"/>
  <c r="X185" i="16" s="1"/>
  <c r="W186" i="16" s="1"/>
  <c r="V187" i="16" s="1"/>
  <c r="U188" i="16" s="1"/>
  <c r="T189" i="16" s="1"/>
  <c r="AZ143" i="16"/>
  <c r="AY144" i="16" s="1"/>
  <c r="AX145" i="16" s="1"/>
  <c r="AW146" i="16" s="1"/>
  <c r="AV147" i="16" s="1"/>
  <c r="AU148" i="16" s="1"/>
  <c r="AT149" i="16" s="1"/>
  <c r="AS150" i="16" s="1"/>
  <c r="AR151" i="16" s="1"/>
  <c r="AQ152" i="16" s="1"/>
  <c r="AP153" i="16" s="1"/>
  <c r="AO154" i="16" s="1"/>
  <c r="AN155" i="16" s="1"/>
  <c r="AM156" i="16" s="1"/>
  <c r="AL157" i="16" s="1"/>
  <c r="AK158" i="16" s="1"/>
  <c r="AJ159" i="16" s="1"/>
  <c r="AI160" i="16" s="1"/>
  <c r="AH161" i="16" s="1"/>
  <c r="AG162" i="16" s="1"/>
  <c r="AF163" i="16" s="1"/>
  <c r="AE164" i="16" s="1"/>
  <c r="AD165" i="16" s="1"/>
  <c r="AC166" i="16" s="1"/>
  <c r="AB167" i="16" s="1"/>
  <c r="AA168" i="16" s="1"/>
  <c r="Z169" i="16" s="1"/>
  <c r="Y170" i="16" s="1"/>
  <c r="X171" i="16" s="1"/>
  <c r="W172" i="16" s="1"/>
  <c r="V173" i="16" s="1"/>
  <c r="U174" i="16" s="1"/>
  <c r="T175" i="16" s="1"/>
  <c r="AZ161" i="16"/>
  <c r="AY162" i="16" s="1"/>
  <c r="AX163" i="16" s="1"/>
  <c r="AW164" i="16" s="1"/>
  <c r="AV165" i="16" s="1"/>
  <c r="AU166" i="16" s="1"/>
  <c r="AT167" i="16" s="1"/>
  <c r="AS168" i="16" s="1"/>
  <c r="AR169" i="16" s="1"/>
  <c r="AQ170" i="16" s="1"/>
  <c r="AP171" i="16" s="1"/>
  <c r="AO172" i="16" s="1"/>
  <c r="AN173" i="16" s="1"/>
  <c r="AM174" i="16" s="1"/>
  <c r="AL175" i="16" s="1"/>
  <c r="AK176" i="16" s="1"/>
  <c r="AJ177" i="16" s="1"/>
  <c r="AI178" i="16" s="1"/>
  <c r="AH179" i="16" s="1"/>
  <c r="AG180" i="16" s="1"/>
  <c r="AF181" i="16" s="1"/>
  <c r="AE182" i="16" s="1"/>
  <c r="AD183" i="16" s="1"/>
  <c r="AC184" i="16" s="1"/>
  <c r="AB185" i="16" s="1"/>
  <c r="AA186" i="16" s="1"/>
  <c r="Z187" i="16" s="1"/>
  <c r="Y188" i="16" s="1"/>
  <c r="X189" i="16" s="1"/>
  <c r="W190" i="16" s="1"/>
  <c r="V191" i="16" s="1"/>
  <c r="U192" i="16" s="1"/>
  <c r="T193" i="16" s="1"/>
  <c r="AB95" i="14"/>
  <c r="AB86" i="14"/>
  <c r="AB13" i="14"/>
  <c r="AB18" i="14"/>
  <c r="AB25" i="14"/>
  <c r="AB46" i="14"/>
  <c r="AB19" i="14"/>
  <c r="AZ176" i="16"/>
  <c r="AY177" i="16" s="1"/>
  <c r="AX178" i="16" s="1"/>
  <c r="AW179" i="16" s="1"/>
  <c r="AV180" i="16" s="1"/>
  <c r="AU181" i="16" s="1"/>
  <c r="AT182" i="16" s="1"/>
  <c r="AS183" i="16" s="1"/>
  <c r="AR184" i="16" s="1"/>
  <c r="AQ185" i="16" s="1"/>
  <c r="AP186" i="16" s="1"/>
  <c r="AO187" i="16" s="1"/>
  <c r="AN188" i="16" s="1"/>
  <c r="AM189" i="16" s="1"/>
  <c r="AL190" i="16" s="1"/>
  <c r="AK191" i="16" s="1"/>
  <c r="AJ192" i="16" s="1"/>
  <c r="AI193" i="16" s="1"/>
  <c r="AH194" i="16" s="1"/>
  <c r="AG195" i="16" s="1"/>
  <c r="AZ128" i="16"/>
  <c r="AY129" i="16" s="1"/>
  <c r="AX130" i="16" s="1"/>
  <c r="AW131" i="16" s="1"/>
  <c r="AV132" i="16" s="1"/>
  <c r="AU133" i="16" s="1"/>
  <c r="AT134" i="16" s="1"/>
  <c r="AS135" i="16" s="1"/>
  <c r="AR136" i="16" s="1"/>
  <c r="AQ137" i="16" s="1"/>
  <c r="AP138" i="16" s="1"/>
  <c r="AO139" i="16" s="1"/>
  <c r="AN140" i="16" s="1"/>
  <c r="AM141" i="16" s="1"/>
  <c r="AL142" i="16" s="1"/>
  <c r="AK143" i="16" s="1"/>
  <c r="AJ144" i="16" s="1"/>
  <c r="AI145" i="16" s="1"/>
  <c r="AH146" i="16" s="1"/>
  <c r="AG147" i="16" s="1"/>
  <c r="AF148" i="16" s="1"/>
  <c r="AE149" i="16" s="1"/>
  <c r="AD150" i="16" s="1"/>
  <c r="AC151" i="16" s="1"/>
  <c r="AB152" i="16" s="1"/>
  <c r="AA153" i="16" s="1"/>
  <c r="Z154" i="16" s="1"/>
  <c r="Y155" i="16" s="1"/>
  <c r="X156" i="16" s="1"/>
  <c r="W157" i="16" s="1"/>
  <c r="V158" i="16" s="1"/>
  <c r="U159" i="16" s="1"/>
  <c r="T160" i="16" s="1"/>
  <c r="AZ138" i="16"/>
  <c r="AY139" i="16" s="1"/>
  <c r="AX140" i="16" s="1"/>
  <c r="AW141" i="16" s="1"/>
  <c r="AV142" i="16" s="1"/>
  <c r="AU143" i="16" s="1"/>
  <c r="AT144" i="16" s="1"/>
  <c r="AS145" i="16" s="1"/>
  <c r="AR146" i="16" s="1"/>
  <c r="AQ147" i="16" s="1"/>
  <c r="AP148" i="16" s="1"/>
  <c r="AO149" i="16" s="1"/>
  <c r="AN150" i="16" s="1"/>
  <c r="AM151" i="16" s="1"/>
  <c r="AL152" i="16" s="1"/>
  <c r="AK153" i="16" s="1"/>
  <c r="AJ154" i="16" s="1"/>
  <c r="AI155" i="16" s="1"/>
  <c r="AH156" i="16" s="1"/>
  <c r="AG157" i="16" s="1"/>
  <c r="AF158" i="16" s="1"/>
  <c r="AE159" i="16" s="1"/>
  <c r="AD160" i="16" s="1"/>
  <c r="AC161" i="16" s="1"/>
  <c r="AB162" i="16" s="1"/>
  <c r="AA163" i="16" s="1"/>
  <c r="Z164" i="16" s="1"/>
  <c r="Y165" i="16" s="1"/>
  <c r="X166" i="16" s="1"/>
  <c r="W167" i="16" s="1"/>
  <c r="V168" i="16" s="1"/>
  <c r="U169" i="16" s="1"/>
  <c r="T170" i="16" s="1"/>
  <c r="AB5" i="14"/>
  <c r="AB14" i="14"/>
  <c r="AB38" i="14"/>
  <c r="AB17" i="14"/>
  <c r="AB92" i="14"/>
  <c r="AB51" i="14"/>
  <c r="AB42" i="14"/>
  <c r="AB8" i="14"/>
  <c r="AB87" i="14"/>
  <c r="AZ126" i="16"/>
  <c r="AY127" i="16" s="1"/>
  <c r="AX128" i="16" s="1"/>
  <c r="AW129" i="16" s="1"/>
  <c r="AV130" i="16" s="1"/>
  <c r="AU131" i="16" s="1"/>
  <c r="AT132" i="16" s="1"/>
  <c r="AS133" i="16" s="1"/>
  <c r="AR134" i="16" s="1"/>
  <c r="AQ135" i="16" s="1"/>
  <c r="AP136" i="16" s="1"/>
  <c r="AO137" i="16" s="1"/>
  <c r="AN138" i="16" s="1"/>
  <c r="AM139" i="16" s="1"/>
  <c r="AL140" i="16" s="1"/>
  <c r="AK141" i="16" s="1"/>
  <c r="AJ142" i="16" s="1"/>
  <c r="AI143" i="16" s="1"/>
  <c r="AH144" i="16" s="1"/>
  <c r="AG145" i="16" s="1"/>
  <c r="AF146" i="16" s="1"/>
  <c r="AE147" i="16" s="1"/>
  <c r="AD148" i="16" s="1"/>
  <c r="AC149" i="16" s="1"/>
  <c r="AB150" i="16" s="1"/>
  <c r="AA151" i="16" s="1"/>
  <c r="Z152" i="16" s="1"/>
  <c r="Y153" i="16" s="1"/>
  <c r="X154" i="16" s="1"/>
  <c r="W155" i="16" s="1"/>
  <c r="V156" i="16" s="1"/>
  <c r="U157" i="16" s="1"/>
  <c r="T158" i="16" s="1"/>
  <c r="AZ160" i="16"/>
  <c r="AY161" i="16" s="1"/>
  <c r="AX162" i="16" s="1"/>
  <c r="AW163" i="16" s="1"/>
  <c r="AV164" i="16" s="1"/>
  <c r="AU165" i="16" s="1"/>
  <c r="AT166" i="16" s="1"/>
  <c r="AS167" i="16" s="1"/>
  <c r="AR168" i="16" s="1"/>
  <c r="AQ169" i="16" s="1"/>
  <c r="AP170" i="16" s="1"/>
  <c r="AO171" i="16" s="1"/>
  <c r="AN172" i="16" s="1"/>
  <c r="AM173" i="16" s="1"/>
  <c r="AL174" i="16" s="1"/>
  <c r="AK175" i="16" s="1"/>
  <c r="AJ176" i="16" s="1"/>
  <c r="AI177" i="16" s="1"/>
  <c r="AH178" i="16" s="1"/>
  <c r="AG179" i="16" s="1"/>
  <c r="AF180" i="16" s="1"/>
  <c r="AE181" i="16" s="1"/>
  <c r="AD182" i="16" s="1"/>
  <c r="AC183" i="16" s="1"/>
  <c r="AB184" i="16" s="1"/>
  <c r="AA185" i="16" s="1"/>
  <c r="Z186" i="16" s="1"/>
  <c r="Y187" i="16" s="1"/>
  <c r="X188" i="16" s="1"/>
  <c r="W189" i="16" s="1"/>
  <c r="V190" i="16" s="1"/>
  <c r="U191" i="16" s="1"/>
  <c r="T192" i="16" s="1"/>
  <c r="AZ167" i="16"/>
  <c r="AY168" i="16" s="1"/>
  <c r="AX169" i="16" s="1"/>
  <c r="AW170" i="16" s="1"/>
  <c r="AV171" i="16" s="1"/>
  <c r="AU172" i="16" s="1"/>
  <c r="AT173" i="16" s="1"/>
  <c r="AS174" i="16" s="1"/>
  <c r="AR175" i="16" s="1"/>
  <c r="AQ176" i="16" s="1"/>
  <c r="AP177" i="16" s="1"/>
  <c r="AO178" i="16" s="1"/>
  <c r="AN179" i="16" s="1"/>
  <c r="AM180" i="16" s="1"/>
  <c r="AL181" i="16" s="1"/>
  <c r="AK182" i="16" s="1"/>
  <c r="AJ183" i="16" s="1"/>
  <c r="AI184" i="16" s="1"/>
  <c r="AH185" i="16" s="1"/>
  <c r="AG186" i="16" s="1"/>
  <c r="AF187" i="16" s="1"/>
  <c r="AE188" i="16" s="1"/>
  <c r="AD189" i="16" s="1"/>
  <c r="AC190" i="16" s="1"/>
  <c r="AB191" i="16" s="1"/>
  <c r="AA192" i="16" s="1"/>
  <c r="Z193" i="16" s="1"/>
  <c r="Y194" i="16" s="1"/>
  <c r="X195" i="16" s="1"/>
  <c r="AZ111" i="16"/>
  <c r="AY112" i="16" s="1"/>
  <c r="AX113" i="16" s="1"/>
  <c r="AW114" i="16" s="1"/>
  <c r="AV115" i="16" s="1"/>
  <c r="AU116" i="16" s="1"/>
  <c r="AT117" i="16" s="1"/>
  <c r="AS118" i="16" s="1"/>
  <c r="AR119" i="16" s="1"/>
  <c r="AQ120" i="16" s="1"/>
  <c r="AP121" i="16" s="1"/>
  <c r="AO122" i="16" s="1"/>
  <c r="AN123" i="16" s="1"/>
  <c r="AM124" i="16" s="1"/>
  <c r="AL125" i="16" s="1"/>
  <c r="AK126" i="16" s="1"/>
  <c r="AJ127" i="16" s="1"/>
  <c r="AI128" i="16" s="1"/>
  <c r="AH129" i="16" s="1"/>
  <c r="AG130" i="16" s="1"/>
  <c r="AF131" i="16" s="1"/>
  <c r="AE132" i="16" s="1"/>
  <c r="AD133" i="16" s="1"/>
  <c r="AC134" i="16" s="1"/>
  <c r="AB135" i="16" s="1"/>
  <c r="AA136" i="16" s="1"/>
  <c r="Z137" i="16" s="1"/>
  <c r="Y138" i="16" s="1"/>
  <c r="X139" i="16" s="1"/>
  <c r="W140" i="16" s="1"/>
  <c r="V141" i="16" s="1"/>
  <c r="U142" i="16" s="1"/>
  <c r="T143" i="16" s="1"/>
  <c r="AZ194" i="16"/>
  <c r="AY195" i="16" s="1"/>
  <c r="AZ153" i="16"/>
  <c r="AY154" i="16" s="1"/>
  <c r="AX155" i="16" s="1"/>
  <c r="AW156" i="16" s="1"/>
  <c r="AV157" i="16" s="1"/>
  <c r="AU158" i="16" s="1"/>
  <c r="AT159" i="16" s="1"/>
  <c r="AS160" i="16" s="1"/>
  <c r="AR161" i="16" s="1"/>
  <c r="AQ162" i="16" s="1"/>
  <c r="AP163" i="16" s="1"/>
  <c r="AO164" i="16" s="1"/>
  <c r="AN165" i="16" s="1"/>
  <c r="AM166" i="16" s="1"/>
  <c r="AL167" i="16" s="1"/>
  <c r="AK168" i="16" s="1"/>
  <c r="AJ169" i="16" s="1"/>
  <c r="AI170" i="16" s="1"/>
  <c r="AH171" i="16" s="1"/>
  <c r="AG172" i="16" s="1"/>
  <c r="AF173" i="16" s="1"/>
  <c r="AE174" i="16" s="1"/>
  <c r="AD175" i="16" s="1"/>
  <c r="AC176" i="16" s="1"/>
  <c r="AB177" i="16" s="1"/>
  <c r="AA178" i="16" s="1"/>
  <c r="Z179" i="16" s="1"/>
  <c r="Y180" i="16" s="1"/>
  <c r="X181" i="16" s="1"/>
  <c r="W182" i="16" s="1"/>
  <c r="V183" i="16" s="1"/>
  <c r="U184" i="16" s="1"/>
  <c r="T185" i="16" s="1"/>
  <c r="AZ491" i="16"/>
  <c r="AY492" i="16" s="1"/>
  <c r="AX493" i="16" s="1"/>
  <c r="AW494" i="16" s="1"/>
  <c r="AV495" i="16" s="1"/>
  <c r="AU496" i="16" s="1"/>
  <c r="AT497" i="16" s="1"/>
  <c r="AS498" i="16" s="1"/>
  <c r="AR499" i="16" s="1"/>
  <c r="AQ500" i="16" s="1"/>
  <c r="AZ490" i="16"/>
  <c r="AY491" i="16" s="1"/>
  <c r="AX492" i="16" s="1"/>
  <c r="AW493" i="16" s="1"/>
  <c r="AV494" i="16" s="1"/>
  <c r="AU495" i="16" s="1"/>
  <c r="AT496" i="16" s="1"/>
  <c r="AS497" i="16" s="1"/>
  <c r="AR498" i="16" s="1"/>
  <c r="AQ499" i="16" s="1"/>
  <c r="AP500" i="16" s="1"/>
  <c r="AZ469" i="16"/>
  <c r="AY470" i="16" s="1"/>
  <c r="AX471" i="16" s="1"/>
  <c r="AW472" i="16" s="1"/>
  <c r="AV473" i="16" s="1"/>
  <c r="AU474" i="16" s="1"/>
  <c r="AT475" i="16" s="1"/>
  <c r="AS476" i="16" s="1"/>
  <c r="AR477" i="16" s="1"/>
  <c r="AQ478" i="16" s="1"/>
  <c r="AP479" i="16" s="1"/>
  <c r="AO480" i="16" s="1"/>
  <c r="AN481" i="16" s="1"/>
  <c r="AM482" i="16" s="1"/>
  <c r="AL483" i="16" s="1"/>
  <c r="AK484" i="16" s="1"/>
  <c r="AJ485" i="16" s="1"/>
  <c r="AI486" i="16" s="1"/>
  <c r="AH487" i="16" s="1"/>
  <c r="AG488" i="16" s="1"/>
  <c r="AF489" i="16" s="1"/>
  <c r="AE490" i="16" s="1"/>
  <c r="AD491" i="16" s="1"/>
  <c r="AC492" i="16" s="1"/>
  <c r="AB493" i="16" s="1"/>
  <c r="AA494" i="16" s="1"/>
  <c r="Z495" i="16" s="1"/>
  <c r="Y496" i="16" s="1"/>
  <c r="X497" i="16" s="1"/>
  <c r="W498" i="16" s="1"/>
  <c r="V499" i="16" s="1"/>
  <c r="U500" i="16" s="1"/>
  <c r="AZ468" i="16"/>
  <c r="AY469" i="16" s="1"/>
  <c r="AX470" i="16" s="1"/>
  <c r="AW471" i="16" s="1"/>
  <c r="AV472" i="16" s="1"/>
  <c r="AU473" i="16" s="1"/>
  <c r="AT474" i="16" s="1"/>
  <c r="AS475" i="16" s="1"/>
  <c r="AR476" i="16" s="1"/>
  <c r="AQ477" i="16" s="1"/>
  <c r="AP478" i="16" s="1"/>
  <c r="AO479" i="16" s="1"/>
  <c r="AN480" i="16" s="1"/>
  <c r="AM481" i="16" s="1"/>
  <c r="AL482" i="16" s="1"/>
  <c r="AK483" i="16" s="1"/>
  <c r="AJ484" i="16" s="1"/>
  <c r="AI485" i="16" s="1"/>
  <c r="AH486" i="16" s="1"/>
  <c r="AG487" i="16" s="1"/>
  <c r="AF488" i="16" s="1"/>
  <c r="AE489" i="16" s="1"/>
  <c r="AD490" i="16" s="1"/>
  <c r="AC491" i="16" s="1"/>
  <c r="AB492" i="16" s="1"/>
  <c r="AA493" i="16" s="1"/>
  <c r="Z494" i="16" s="1"/>
  <c r="Y495" i="16" s="1"/>
  <c r="X496" i="16" s="1"/>
  <c r="W497" i="16" s="1"/>
  <c r="V498" i="16" s="1"/>
  <c r="U499" i="16" s="1"/>
  <c r="T500" i="16" s="1"/>
  <c r="AY488" i="16"/>
  <c r="AX489" i="16" s="1"/>
  <c r="AW490" i="16" s="1"/>
  <c r="AV491" i="16" s="1"/>
  <c r="AU492" i="16" s="1"/>
  <c r="AT493" i="16" s="1"/>
  <c r="AS494" i="16" s="1"/>
  <c r="AR495" i="16" s="1"/>
  <c r="AQ496" i="16" s="1"/>
  <c r="AP497" i="16" s="1"/>
  <c r="AO498" i="16" s="1"/>
  <c r="AN499" i="16" s="1"/>
  <c r="AM500" i="16" s="1"/>
  <c r="AZ488" i="16"/>
  <c r="AY489" i="16" s="1"/>
  <c r="AX490" i="16" s="1"/>
  <c r="AW491" i="16" s="1"/>
  <c r="AV492" i="16" s="1"/>
  <c r="AU493" i="16" s="1"/>
  <c r="AT494" i="16" s="1"/>
  <c r="AS495" i="16" s="1"/>
  <c r="AR496" i="16" s="1"/>
  <c r="AQ497" i="16" s="1"/>
  <c r="AP498" i="16" s="1"/>
  <c r="AO499" i="16" s="1"/>
  <c r="AN500" i="16" s="1"/>
  <c r="AZ475" i="16"/>
  <c r="AY476" i="16" s="1"/>
  <c r="AX477" i="16" s="1"/>
  <c r="AW478" i="16" s="1"/>
  <c r="AV479" i="16" s="1"/>
  <c r="AU480" i="16" s="1"/>
  <c r="AT481" i="16" s="1"/>
  <c r="AS482" i="16" s="1"/>
  <c r="AR483" i="16" s="1"/>
  <c r="AQ484" i="16" s="1"/>
  <c r="AP485" i="16" s="1"/>
  <c r="AO486" i="16" s="1"/>
  <c r="AN487" i="16" s="1"/>
  <c r="AM488" i="16" s="1"/>
  <c r="AL489" i="16" s="1"/>
  <c r="AK490" i="16" s="1"/>
  <c r="AJ491" i="16" s="1"/>
  <c r="AI492" i="16" s="1"/>
  <c r="AH493" i="16" s="1"/>
  <c r="AG494" i="16" s="1"/>
  <c r="AF495" i="16" s="1"/>
  <c r="AE496" i="16" s="1"/>
  <c r="AD497" i="16" s="1"/>
  <c r="AC498" i="16" s="1"/>
  <c r="AB499" i="16" s="1"/>
  <c r="AA500" i="16" s="1"/>
  <c r="AZ474" i="16"/>
  <c r="AY475" i="16" s="1"/>
  <c r="AX476" i="16" s="1"/>
  <c r="AW477" i="16" s="1"/>
  <c r="AV478" i="16" s="1"/>
  <c r="AU479" i="16" s="1"/>
  <c r="AT480" i="16" s="1"/>
  <c r="AS481" i="16" s="1"/>
  <c r="AR482" i="16" s="1"/>
  <c r="AQ483" i="16" s="1"/>
  <c r="AP484" i="16" s="1"/>
  <c r="AO485" i="16" s="1"/>
  <c r="AN486" i="16" s="1"/>
  <c r="AM487" i="16" s="1"/>
  <c r="AL488" i="16" s="1"/>
  <c r="AK489" i="16" s="1"/>
  <c r="AJ490" i="16" s="1"/>
  <c r="AI491" i="16" s="1"/>
  <c r="AH492" i="16" s="1"/>
  <c r="AG493" i="16" s="1"/>
  <c r="AF494" i="16" s="1"/>
  <c r="AE495" i="16" s="1"/>
  <c r="AD496" i="16" s="1"/>
  <c r="AC497" i="16" s="1"/>
  <c r="AB498" i="16" s="1"/>
  <c r="AA499" i="16" s="1"/>
  <c r="Z500" i="16" s="1"/>
  <c r="AZ500" i="16"/>
  <c r="AZ483" i="16"/>
  <c r="AY484" i="16" s="1"/>
  <c r="AX485" i="16" s="1"/>
  <c r="AW486" i="16" s="1"/>
  <c r="AV487" i="16" s="1"/>
  <c r="AU488" i="16" s="1"/>
  <c r="AT489" i="16" s="1"/>
  <c r="AS490" i="16" s="1"/>
  <c r="AR491" i="16" s="1"/>
  <c r="AQ492" i="16" s="1"/>
  <c r="AP493" i="16" s="1"/>
  <c r="AO494" i="16" s="1"/>
  <c r="AN495" i="16" s="1"/>
  <c r="AM496" i="16" s="1"/>
  <c r="AL497" i="16" s="1"/>
  <c r="AK498" i="16" s="1"/>
  <c r="AJ499" i="16" s="1"/>
  <c r="AI500" i="16" s="1"/>
  <c r="AY482" i="16"/>
  <c r="AX483" i="16" s="1"/>
  <c r="AW484" i="16" s="1"/>
  <c r="AV485" i="16" s="1"/>
  <c r="AU486" i="16" s="1"/>
  <c r="AT487" i="16" s="1"/>
  <c r="AS488" i="16" s="1"/>
  <c r="AR489" i="16" s="1"/>
  <c r="AQ490" i="16" s="1"/>
  <c r="AP491" i="16" s="1"/>
  <c r="AO492" i="16" s="1"/>
  <c r="AN493" i="16" s="1"/>
  <c r="AM494" i="16" s="1"/>
  <c r="AL495" i="16" s="1"/>
  <c r="AK496" i="16" s="1"/>
  <c r="AJ497" i="16" s="1"/>
  <c r="AI498" i="16" s="1"/>
  <c r="AH499" i="16" s="1"/>
  <c r="AG500" i="16" s="1"/>
  <c r="AZ482" i="16"/>
  <c r="AY483" i="16" s="1"/>
  <c r="AX484" i="16" s="1"/>
  <c r="AW485" i="16" s="1"/>
  <c r="AV486" i="16" s="1"/>
  <c r="AU487" i="16" s="1"/>
  <c r="AT488" i="16" s="1"/>
  <c r="AS489" i="16" s="1"/>
  <c r="AR490" i="16" s="1"/>
  <c r="AQ491" i="16" s="1"/>
  <c r="AP492" i="16" s="1"/>
  <c r="AO493" i="16" s="1"/>
  <c r="AN494" i="16" s="1"/>
  <c r="AM495" i="16" s="1"/>
  <c r="AL496" i="16" s="1"/>
  <c r="AK497" i="16" s="1"/>
  <c r="AJ498" i="16" s="1"/>
  <c r="AI499" i="16" s="1"/>
  <c r="AH500" i="16" s="1"/>
  <c r="AZ498" i="16"/>
  <c r="AY499" i="16" s="1"/>
  <c r="AX500" i="16" s="1"/>
  <c r="AZ493" i="16"/>
  <c r="AY494" i="16" s="1"/>
  <c r="AX495" i="16" s="1"/>
  <c r="AW496" i="16" s="1"/>
  <c r="AV497" i="16" s="1"/>
  <c r="AU498" i="16" s="1"/>
  <c r="AT499" i="16" s="1"/>
  <c r="AS500" i="16" s="1"/>
  <c r="AZ497" i="16"/>
  <c r="AY498" i="16" s="1"/>
  <c r="AX499" i="16" s="1"/>
  <c r="AW500" i="16" s="1"/>
  <c r="AZ492" i="16"/>
  <c r="AY493" i="16" s="1"/>
  <c r="AX494" i="16" s="1"/>
  <c r="AW495" i="16" s="1"/>
  <c r="AV496" i="16" s="1"/>
  <c r="AU497" i="16" s="1"/>
  <c r="AT498" i="16" s="1"/>
  <c r="AS499" i="16" s="1"/>
  <c r="AR500" i="16" s="1"/>
  <c r="AZ477" i="16"/>
  <c r="AY478" i="16" s="1"/>
  <c r="AX479" i="16" s="1"/>
  <c r="AW480" i="16" s="1"/>
  <c r="AV481" i="16" s="1"/>
  <c r="AU482" i="16" s="1"/>
  <c r="AT483" i="16" s="1"/>
  <c r="AS484" i="16" s="1"/>
  <c r="AR485" i="16" s="1"/>
  <c r="AQ486" i="16" s="1"/>
  <c r="AP487" i="16" s="1"/>
  <c r="AO488" i="16" s="1"/>
  <c r="AN489" i="16" s="1"/>
  <c r="AM490" i="16" s="1"/>
  <c r="AL491" i="16" s="1"/>
  <c r="AK492" i="16" s="1"/>
  <c r="AJ493" i="16" s="1"/>
  <c r="AI494" i="16" s="1"/>
  <c r="AH495" i="16" s="1"/>
  <c r="AG496" i="16" s="1"/>
  <c r="AF497" i="16" s="1"/>
  <c r="AE498" i="16" s="1"/>
  <c r="AD499" i="16" s="1"/>
  <c r="AC500" i="16" s="1"/>
  <c r="AZ476" i="16"/>
  <c r="AY477" i="16" s="1"/>
  <c r="AX478" i="16" s="1"/>
  <c r="AW479" i="16" s="1"/>
  <c r="AV480" i="16" s="1"/>
  <c r="AU481" i="16" s="1"/>
  <c r="AT482" i="16" s="1"/>
  <c r="AS483" i="16" s="1"/>
  <c r="AR484" i="16" s="1"/>
  <c r="AQ485" i="16" s="1"/>
  <c r="AP486" i="16" s="1"/>
  <c r="AO487" i="16" s="1"/>
  <c r="AN488" i="16" s="1"/>
  <c r="AM489" i="16" s="1"/>
  <c r="AL490" i="16" s="1"/>
  <c r="AK491" i="16" s="1"/>
  <c r="AJ492" i="16" s="1"/>
  <c r="AI493" i="16" s="1"/>
  <c r="AH494" i="16" s="1"/>
  <c r="AG495" i="16" s="1"/>
  <c r="AF496" i="16" s="1"/>
  <c r="AE497" i="16" s="1"/>
  <c r="AD498" i="16" s="1"/>
  <c r="AC499" i="16" s="1"/>
  <c r="AB500" i="16" s="1"/>
  <c r="AZ458" i="16"/>
  <c r="AY459" i="16" s="1"/>
  <c r="AX460" i="16" s="1"/>
  <c r="AW461" i="16" s="1"/>
  <c r="AV462" i="16" s="1"/>
  <c r="AU463" i="16" s="1"/>
  <c r="AT464" i="16" s="1"/>
  <c r="AS465" i="16" s="1"/>
  <c r="AR466" i="16" s="1"/>
  <c r="AQ467" i="16" s="1"/>
  <c r="AP468" i="16" s="1"/>
  <c r="AO469" i="16" s="1"/>
  <c r="AN470" i="16" s="1"/>
  <c r="AM471" i="16" s="1"/>
  <c r="AL472" i="16" s="1"/>
  <c r="AK473" i="16" s="1"/>
  <c r="AJ474" i="16" s="1"/>
  <c r="AI475" i="16" s="1"/>
  <c r="AH476" i="16" s="1"/>
  <c r="AG477" i="16" s="1"/>
  <c r="AF478" i="16" s="1"/>
  <c r="AE479" i="16" s="1"/>
  <c r="AD480" i="16" s="1"/>
  <c r="AC481" i="16" s="1"/>
  <c r="AB482" i="16" s="1"/>
  <c r="AA483" i="16" s="1"/>
  <c r="Z484" i="16" s="1"/>
  <c r="Y485" i="16" s="1"/>
  <c r="X486" i="16" s="1"/>
  <c r="W487" i="16" s="1"/>
  <c r="V488" i="16" s="1"/>
  <c r="U489" i="16" s="1"/>
  <c r="T490" i="16" s="1"/>
  <c r="AZ499" i="16"/>
  <c r="AY500" i="16" s="1"/>
  <c r="AY496" i="16"/>
  <c r="AX497" i="16" s="1"/>
  <c r="AW498" i="16" s="1"/>
  <c r="AV499" i="16" s="1"/>
  <c r="AU500" i="16" s="1"/>
  <c r="AZ496" i="16"/>
  <c r="AY497" i="16" s="1"/>
  <c r="AX498" i="16" s="1"/>
  <c r="AW499" i="16" s="1"/>
  <c r="AV500" i="16" s="1"/>
  <c r="AZ489" i="16"/>
  <c r="AY490" i="16" s="1"/>
  <c r="AX491" i="16" s="1"/>
  <c r="AW492" i="16" s="1"/>
  <c r="AV493" i="16" s="1"/>
  <c r="AU494" i="16" s="1"/>
  <c r="AT495" i="16" s="1"/>
  <c r="AS496" i="16" s="1"/>
  <c r="AR497" i="16" s="1"/>
  <c r="AQ498" i="16" s="1"/>
  <c r="AP499" i="16" s="1"/>
  <c r="AO500" i="16" s="1"/>
  <c r="AZ485" i="16"/>
  <c r="AY486" i="16" s="1"/>
  <c r="AX487" i="16" s="1"/>
  <c r="AW488" i="16" s="1"/>
  <c r="AV489" i="16" s="1"/>
  <c r="AU490" i="16" s="1"/>
  <c r="AT491" i="16" s="1"/>
  <c r="AS492" i="16" s="1"/>
  <c r="AR493" i="16" s="1"/>
  <c r="AQ494" i="16" s="1"/>
  <c r="AP495" i="16" s="1"/>
  <c r="AO496" i="16" s="1"/>
  <c r="AN497" i="16" s="1"/>
  <c r="AM498" i="16" s="1"/>
  <c r="AL499" i="16" s="1"/>
  <c r="AK500" i="16" s="1"/>
  <c r="AZ484" i="16"/>
  <c r="AY485" i="16" s="1"/>
  <c r="AX486" i="16" s="1"/>
  <c r="AW487" i="16" s="1"/>
  <c r="AV488" i="16" s="1"/>
  <c r="AU489" i="16" s="1"/>
  <c r="AT490" i="16" s="1"/>
  <c r="AS491" i="16" s="1"/>
  <c r="AR492" i="16" s="1"/>
  <c r="AQ493" i="16" s="1"/>
  <c r="AP494" i="16" s="1"/>
  <c r="AO495" i="16" s="1"/>
  <c r="AN496" i="16" s="1"/>
  <c r="AM497" i="16" s="1"/>
  <c r="AL498" i="16" s="1"/>
  <c r="AK499" i="16" s="1"/>
  <c r="AJ500" i="16" s="1"/>
  <c r="AZ473" i="16"/>
  <c r="AY474" i="16" s="1"/>
  <c r="AX475" i="16" s="1"/>
  <c r="AW476" i="16" s="1"/>
  <c r="AV477" i="16" s="1"/>
  <c r="AU478" i="16" s="1"/>
  <c r="AT479" i="16" s="1"/>
  <c r="AS480" i="16" s="1"/>
  <c r="AR481" i="16" s="1"/>
  <c r="AQ482" i="16" s="1"/>
  <c r="AP483" i="16" s="1"/>
  <c r="AO484" i="16" s="1"/>
  <c r="AN485" i="16" s="1"/>
  <c r="AM486" i="16" s="1"/>
  <c r="AL487" i="16" s="1"/>
  <c r="AK488" i="16" s="1"/>
  <c r="AJ489" i="16" s="1"/>
  <c r="AI490" i="16" s="1"/>
  <c r="AH491" i="16" s="1"/>
  <c r="AG492" i="16" s="1"/>
  <c r="AF493" i="16" s="1"/>
  <c r="AE494" i="16" s="1"/>
  <c r="AD495" i="16" s="1"/>
  <c r="AC496" i="16" s="1"/>
  <c r="AB497" i="16" s="1"/>
  <c r="AA498" i="16" s="1"/>
  <c r="Z499" i="16" s="1"/>
  <c r="Y500" i="16" s="1"/>
  <c r="AY464" i="16"/>
  <c r="AX465" i="16" s="1"/>
  <c r="AW466" i="16" s="1"/>
  <c r="AV467" i="16" s="1"/>
  <c r="AU468" i="16" s="1"/>
  <c r="AT469" i="16" s="1"/>
  <c r="AS470" i="16" s="1"/>
  <c r="AR471" i="16" s="1"/>
  <c r="AQ472" i="16" s="1"/>
  <c r="AP473" i="16" s="1"/>
  <c r="AO474" i="16" s="1"/>
  <c r="AN475" i="16" s="1"/>
  <c r="AM476" i="16" s="1"/>
  <c r="AL477" i="16" s="1"/>
  <c r="AK478" i="16" s="1"/>
  <c r="AJ479" i="16" s="1"/>
  <c r="AI480" i="16" s="1"/>
  <c r="AH481" i="16" s="1"/>
  <c r="AG482" i="16" s="1"/>
  <c r="AF483" i="16" s="1"/>
  <c r="AE484" i="16" s="1"/>
  <c r="AD485" i="16" s="1"/>
  <c r="AC486" i="16" s="1"/>
  <c r="AB487" i="16" s="1"/>
  <c r="AA488" i="16" s="1"/>
  <c r="Z489" i="16" s="1"/>
  <c r="Y490" i="16" s="1"/>
  <c r="X491" i="16" s="1"/>
  <c r="W492" i="16" s="1"/>
  <c r="V493" i="16" s="1"/>
  <c r="U494" i="16" s="1"/>
  <c r="T495" i="16" s="1"/>
  <c r="AY456" i="16"/>
  <c r="AX457" i="16" s="1"/>
  <c r="AW458" i="16" s="1"/>
  <c r="AV459" i="16" s="1"/>
  <c r="AU460" i="16" s="1"/>
  <c r="AT461" i="16" s="1"/>
  <c r="AS462" i="16" s="1"/>
  <c r="AR463" i="16" s="1"/>
  <c r="AQ464" i="16" s="1"/>
  <c r="AP465" i="16" s="1"/>
  <c r="AO466" i="16" s="1"/>
  <c r="AN467" i="16" s="1"/>
  <c r="AM468" i="16" s="1"/>
  <c r="AL469" i="16" s="1"/>
  <c r="AK470" i="16" s="1"/>
  <c r="AJ471" i="16" s="1"/>
  <c r="AI472" i="16" s="1"/>
  <c r="AH473" i="16" s="1"/>
  <c r="AG474" i="16" s="1"/>
  <c r="AF475" i="16" s="1"/>
  <c r="AE476" i="16" s="1"/>
  <c r="AD477" i="16" s="1"/>
  <c r="AC478" i="16" s="1"/>
  <c r="AB479" i="16" s="1"/>
  <c r="AA480" i="16" s="1"/>
  <c r="Z481" i="16" s="1"/>
  <c r="Y482" i="16" s="1"/>
  <c r="X483" i="16" s="1"/>
  <c r="W484" i="16" s="1"/>
  <c r="V485" i="16" s="1"/>
  <c r="U486" i="16" s="1"/>
  <c r="T487" i="16" s="1"/>
  <c r="AZ464" i="16"/>
  <c r="AY465" i="16" s="1"/>
  <c r="AX466" i="16" s="1"/>
  <c r="AW467" i="16" s="1"/>
  <c r="AV468" i="16" s="1"/>
  <c r="AU469" i="16" s="1"/>
  <c r="AT470" i="16" s="1"/>
  <c r="AS471" i="16" s="1"/>
  <c r="AR472" i="16" s="1"/>
  <c r="AQ473" i="16" s="1"/>
  <c r="AP474" i="16" s="1"/>
  <c r="AO475" i="16" s="1"/>
  <c r="AN476" i="16" s="1"/>
  <c r="AM477" i="16" s="1"/>
  <c r="AL478" i="16" s="1"/>
  <c r="AK479" i="16" s="1"/>
  <c r="AJ480" i="16" s="1"/>
  <c r="AI481" i="16" s="1"/>
  <c r="AH482" i="16" s="1"/>
  <c r="AG483" i="16" s="1"/>
  <c r="AF484" i="16" s="1"/>
  <c r="AE485" i="16" s="1"/>
  <c r="AD486" i="16" s="1"/>
  <c r="AC487" i="16" s="1"/>
  <c r="AB488" i="16" s="1"/>
  <c r="AA489" i="16" s="1"/>
  <c r="Z490" i="16" s="1"/>
  <c r="Y491" i="16" s="1"/>
  <c r="X492" i="16" s="1"/>
  <c r="W493" i="16" s="1"/>
  <c r="V494" i="16" s="1"/>
  <c r="U495" i="16" s="1"/>
  <c r="T496" i="16" s="1"/>
  <c r="AZ456" i="16"/>
  <c r="AY457" i="16" s="1"/>
  <c r="AX458" i="16" s="1"/>
  <c r="AW459" i="16" s="1"/>
  <c r="AV460" i="16" s="1"/>
  <c r="AU461" i="16" s="1"/>
  <c r="AT462" i="16" s="1"/>
  <c r="AS463" i="16" s="1"/>
  <c r="AR464" i="16" s="1"/>
  <c r="AQ465" i="16" s="1"/>
  <c r="AP466" i="16" s="1"/>
  <c r="AO467" i="16" s="1"/>
  <c r="AN468" i="16" s="1"/>
  <c r="AM469" i="16" s="1"/>
  <c r="AL470" i="16" s="1"/>
  <c r="AK471" i="16" s="1"/>
  <c r="AJ472" i="16" s="1"/>
  <c r="AI473" i="16" s="1"/>
  <c r="AH474" i="16" s="1"/>
  <c r="AG475" i="16" s="1"/>
  <c r="AF476" i="16" s="1"/>
  <c r="AE477" i="16" s="1"/>
  <c r="AD478" i="16" s="1"/>
  <c r="AC479" i="16" s="1"/>
  <c r="AB480" i="16" s="1"/>
  <c r="AA481" i="16" s="1"/>
  <c r="Z482" i="16" s="1"/>
  <c r="Y483" i="16" s="1"/>
  <c r="X484" i="16" s="1"/>
  <c r="W485" i="16" s="1"/>
  <c r="V486" i="16" s="1"/>
  <c r="U487" i="16" s="1"/>
  <c r="T488" i="16" s="1"/>
  <c r="AZ449" i="16"/>
  <c r="AY450" i="16" s="1"/>
  <c r="AX451" i="16" s="1"/>
  <c r="AW452" i="16" s="1"/>
  <c r="AV453" i="16" s="1"/>
  <c r="AU454" i="16" s="1"/>
  <c r="AT455" i="16" s="1"/>
  <c r="AS456" i="16" s="1"/>
  <c r="AR457" i="16" s="1"/>
  <c r="AQ458" i="16" s="1"/>
  <c r="AP459" i="16" s="1"/>
  <c r="AO460" i="16" s="1"/>
  <c r="AN461" i="16" s="1"/>
  <c r="AM462" i="16" s="1"/>
  <c r="AL463" i="16" s="1"/>
  <c r="AK464" i="16" s="1"/>
  <c r="AJ465" i="16" s="1"/>
  <c r="AI466" i="16" s="1"/>
  <c r="AH467" i="16" s="1"/>
  <c r="AG468" i="16" s="1"/>
  <c r="AF469" i="16" s="1"/>
  <c r="AE470" i="16" s="1"/>
  <c r="AD471" i="16" s="1"/>
  <c r="AC472" i="16" s="1"/>
  <c r="AB473" i="16" s="1"/>
  <c r="AA474" i="16" s="1"/>
  <c r="Z475" i="16" s="1"/>
  <c r="Y476" i="16" s="1"/>
  <c r="X477" i="16" s="1"/>
  <c r="W478" i="16" s="1"/>
  <c r="V479" i="16" s="1"/>
  <c r="U480" i="16" s="1"/>
  <c r="T481" i="16" s="1"/>
  <c r="AZ445" i="16"/>
  <c r="AY446" i="16" s="1"/>
  <c r="AX447" i="16" s="1"/>
  <c r="AW448" i="16" s="1"/>
  <c r="AV449" i="16" s="1"/>
  <c r="AU450" i="16" s="1"/>
  <c r="AT451" i="16" s="1"/>
  <c r="AS452" i="16" s="1"/>
  <c r="AR453" i="16" s="1"/>
  <c r="AQ454" i="16" s="1"/>
  <c r="AP455" i="16" s="1"/>
  <c r="AO456" i="16" s="1"/>
  <c r="AN457" i="16" s="1"/>
  <c r="AM458" i="16" s="1"/>
  <c r="AL459" i="16" s="1"/>
  <c r="AK460" i="16" s="1"/>
  <c r="AJ461" i="16" s="1"/>
  <c r="AI462" i="16" s="1"/>
  <c r="AH463" i="16" s="1"/>
  <c r="AG464" i="16" s="1"/>
  <c r="AF465" i="16" s="1"/>
  <c r="AE466" i="16" s="1"/>
  <c r="AD467" i="16" s="1"/>
  <c r="AC468" i="16" s="1"/>
  <c r="AB469" i="16" s="1"/>
  <c r="AA470" i="16" s="1"/>
  <c r="Z471" i="16" s="1"/>
  <c r="Y472" i="16" s="1"/>
  <c r="X473" i="16" s="1"/>
  <c r="W474" i="16" s="1"/>
  <c r="V475" i="16" s="1"/>
  <c r="U476" i="16" s="1"/>
  <c r="T477" i="16" s="1"/>
  <c r="AY364" i="16"/>
  <c r="AX365" i="16" s="1"/>
  <c r="AW366" i="16" s="1"/>
  <c r="AV367" i="16" s="1"/>
  <c r="AU368" i="16" s="1"/>
  <c r="AT369" i="16" s="1"/>
  <c r="AS370" i="16" s="1"/>
  <c r="AR371" i="16" s="1"/>
  <c r="AQ372" i="16" s="1"/>
  <c r="AP373" i="16" s="1"/>
  <c r="AO374" i="16" s="1"/>
  <c r="AN375" i="16" s="1"/>
  <c r="AM376" i="16" s="1"/>
  <c r="AL377" i="16" s="1"/>
  <c r="AK378" i="16" s="1"/>
  <c r="AJ379" i="16" s="1"/>
  <c r="AI380" i="16" s="1"/>
  <c r="AH381" i="16" s="1"/>
  <c r="AG382" i="16" s="1"/>
  <c r="AF383" i="16" s="1"/>
  <c r="AE384" i="16" s="1"/>
  <c r="AD385" i="16" s="1"/>
  <c r="AC386" i="16" s="1"/>
  <c r="AB387" i="16" s="1"/>
  <c r="AA388" i="16" s="1"/>
  <c r="Z389" i="16" s="1"/>
  <c r="Y390" i="16" s="1"/>
  <c r="X391" i="16" s="1"/>
  <c r="W392" i="16" s="1"/>
  <c r="V393" i="16" s="1"/>
  <c r="U394" i="16" s="1"/>
  <c r="T395" i="16" s="1"/>
  <c r="AZ364" i="16"/>
  <c r="AY365" i="16" s="1"/>
  <c r="AX366" i="16" s="1"/>
  <c r="AW367" i="16" s="1"/>
  <c r="AV368" i="16" s="1"/>
  <c r="AU369" i="16" s="1"/>
  <c r="AT370" i="16" s="1"/>
  <c r="AS371" i="16" s="1"/>
  <c r="AR372" i="16" s="1"/>
  <c r="AQ373" i="16" s="1"/>
  <c r="AP374" i="16" s="1"/>
  <c r="AO375" i="16" s="1"/>
  <c r="AN376" i="16" s="1"/>
  <c r="AM377" i="16" s="1"/>
  <c r="AL378" i="16" s="1"/>
  <c r="AK379" i="16" s="1"/>
  <c r="AJ380" i="16" s="1"/>
  <c r="AI381" i="16" s="1"/>
  <c r="AH382" i="16" s="1"/>
  <c r="AG383" i="16" s="1"/>
  <c r="AF384" i="16" s="1"/>
  <c r="AE385" i="16" s="1"/>
  <c r="AD386" i="16" s="1"/>
  <c r="AC387" i="16" s="1"/>
  <c r="AB388" i="16" s="1"/>
  <c r="AA389" i="16" s="1"/>
  <c r="Z390" i="16" s="1"/>
  <c r="Y391" i="16" s="1"/>
  <c r="X392" i="16" s="1"/>
  <c r="W393" i="16" s="1"/>
  <c r="V394" i="16" s="1"/>
  <c r="U395" i="16" s="1"/>
  <c r="T396" i="16" s="1"/>
  <c r="AZ444" i="16"/>
  <c r="AY445" i="16" s="1"/>
  <c r="AX446" i="16" s="1"/>
  <c r="AW447" i="16" s="1"/>
  <c r="AV448" i="16" s="1"/>
  <c r="AU449" i="16" s="1"/>
  <c r="AT450" i="16" s="1"/>
  <c r="AS451" i="16" s="1"/>
  <c r="AR452" i="16" s="1"/>
  <c r="AQ453" i="16" s="1"/>
  <c r="AP454" i="16" s="1"/>
  <c r="AO455" i="16" s="1"/>
  <c r="AN456" i="16" s="1"/>
  <c r="AM457" i="16" s="1"/>
  <c r="AL458" i="16" s="1"/>
  <c r="AK459" i="16" s="1"/>
  <c r="AJ460" i="16" s="1"/>
  <c r="AI461" i="16" s="1"/>
  <c r="AH462" i="16" s="1"/>
  <c r="AG463" i="16" s="1"/>
  <c r="AF464" i="16" s="1"/>
  <c r="AE465" i="16" s="1"/>
  <c r="AD466" i="16" s="1"/>
  <c r="AC467" i="16" s="1"/>
  <c r="AB468" i="16" s="1"/>
  <c r="AA469" i="16" s="1"/>
  <c r="Z470" i="16" s="1"/>
  <c r="Y471" i="16" s="1"/>
  <c r="X472" i="16" s="1"/>
  <c r="W473" i="16" s="1"/>
  <c r="V474" i="16" s="1"/>
  <c r="U475" i="16" s="1"/>
  <c r="T476" i="16" s="1"/>
  <c r="AZ425" i="16"/>
  <c r="AY426" i="16" s="1"/>
  <c r="AX427" i="16" s="1"/>
  <c r="AW428" i="16" s="1"/>
  <c r="AV429" i="16" s="1"/>
  <c r="AU430" i="16" s="1"/>
  <c r="AT431" i="16" s="1"/>
  <c r="AS432" i="16" s="1"/>
  <c r="AR433" i="16" s="1"/>
  <c r="AQ434" i="16" s="1"/>
  <c r="AP435" i="16" s="1"/>
  <c r="AO436" i="16" s="1"/>
  <c r="AN437" i="16" s="1"/>
  <c r="AM438" i="16" s="1"/>
  <c r="AL439" i="16" s="1"/>
  <c r="AK440" i="16" s="1"/>
  <c r="AJ441" i="16" s="1"/>
  <c r="AI442" i="16" s="1"/>
  <c r="AH443" i="16" s="1"/>
  <c r="AG444" i="16" s="1"/>
  <c r="AF445" i="16" s="1"/>
  <c r="AE446" i="16" s="1"/>
  <c r="AD447" i="16" s="1"/>
  <c r="AC448" i="16" s="1"/>
  <c r="AB449" i="16" s="1"/>
  <c r="AA450" i="16" s="1"/>
  <c r="Z451" i="16" s="1"/>
  <c r="Y452" i="16" s="1"/>
  <c r="X453" i="16" s="1"/>
  <c r="W454" i="16" s="1"/>
  <c r="V455" i="16" s="1"/>
  <c r="U456" i="16" s="1"/>
  <c r="T457" i="16" s="1"/>
  <c r="AY424" i="16"/>
  <c r="AX425" i="16" s="1"/>
  <c r="AW426" i="16" s="1"/>
  <c r="AV427" i="16" s="1"/>
  <c r="AU428" i="16" s="1"/>
  <c r="AT429" i="16" s="1"/>
  <c r="AS430" i="16" s="1"/>
  <c r="AR431" i="16" s="1"/>
  <c r="AQ432" i="16" s="1"/>
  <c r="AP433" i="16" s="1"/>
  <c r="AO434" i="16" s="1"/>
  <c r="AN435" i="16" s="1"/>
  <c r="AM436" i="16" s="1"/>
  <c r="AL437" i="16" s="1"/>
  <c r="AK438" i="16" s="1"/>
  <c r="AJ439" i="16" s="1"/>
  <c r="AI440" i="16" s="1"/>
  <c r="AH441" i="16" s="1"/>
  <c r="AG442" i="16" s="1"/>
  <c r="AF443" i="16" s="1"/>
  <c r="AE444" i="16" s="1"/>
  <c r="AD445" i="16" s="1"/>
  <c r="AC446" i="16" s="1"/>
  <c r="AB447" i="16" s="1"/>
  <c r="AA448" i="16" s="1"/>
  <c r="Z449" i="16" s="1"/>
  <c r="Y450" i="16" s="1"/>
  <c r="X451" i="16" s="1"/>
  <c r="W452" i="16" s="1"/>
  <c r="V453" i="16" s="1"/>
  <c r="U454" i="16" s="1"/>
  <c r="T455" i="16" s="1"/>
  <c r="AZ424" i="16"/>
  <c r="AY425" i="16" s="1"/>
  <c r="AX426" i="16" s="1"/>
  <c r="AW427" i="16" s="1"/>
  <c r="AV428" i="16" s="1"/>
  <c r="AU429" i="16" s="1"/>
  <c r="AT430" i="16" s="1"/>
  <c r="AS431" i="16" s="1"/>
  <c r="AR432" i="16" s="1"/>
  <c r="AQ433" i="16" s="1"/>
  <c r="AP434" i="16" s="1"/>
  <c r="AO435" i="16" s="1"/>
  <c r="AN436" i="16" s="1"/>
  <c r="AM437" i="16" s="1"/>
  <c r="AL438" i="16" s="1"/>
  <c r="AK439" i="16" s="1"/>
  <c r="AJ440" i="16" s="1"/>
  <c r="AI441" i="16" s="1"/>
  <c r="AH442" i="16" s="1"/>
  <c r="AG443" i="16" s="1"/>
  <c r="AF444" i="16" s="1"/>
  <c r="AE445" i="16" s="1"/>
  <c r="AD446" i="16" s="1"/>
  <c r="AC447" i="16" s="1"/>
  <c r="AB448" i="16" s="1"/>
  <c r="AA449" i="16" s="1"/>
  <c r="Z450" i="16" s="1"/>
  <c r="Y451" i="16" s="1"/>
  <c r="X452" i="16" s="1"/>
  <c r="W453" i="16" s="1"/>
  <c r="V454" i="16" s="1"/>
  <c r="U455" i="16" s="1"/>
  <c r="T456" i="16" s="1"/>
  <c r="AZ466" i="16"/>
  <c r="AY467" i="16" s="1"/>
  <c r="AX468" i="16" s="1"/>
  <c r="AW469" i="16" s="1"/>
  <c r="AV470" i="16" s="1"/>
  <c r="AU471" i="16" s="1"/>
  <c r="AT472" i="16" s="1"/>
  <c r="AS473" i="16" s="1"/>
  <c r="AR474" i="16" s="1"/>
  <c r="AQ475" i="16" s="1"/>
  <c r="AP476" i="16" s="1"/>
  <c r="AO477" i="16" s="1"/>
  <c r="AN478" i="16" s="1"/>
  <c r="AM479" i="16" s="1"/>
  <c r="AL480" i="16" s="1"/>
  <c r="AK481" i="16" s="1"/>
  <c r="AJ482" i="16" s="1"/>
  <c r="AI483" i="16" s="1"/>
  <c r="AH484" i="16" s="1"/>
  <c r="AG485" i="16" s="1"/>
  <c r="AF486" i="16" s="1"/>
  <c r="AE487" i="16" s="1"/>
  <c r="AD488" i="16" s="1"/>
  <c r="AC489" i="16" s="1"/>
  <c r="AB490" i="16" s="1"/>
  <c r="AA491" i="16" s="1"/>
  <c r="Z492" i="16" s="1"/>
  <c r="Y493" i="16" s="1"/>
  <c r="X494" i="16" s="1"/>
  <c r="W495" i="16" s="1"/>
  <c r="V496" i="16" s="1"/>
  <c r="U497" i="16" s="1"/>
  <c r="T498" i="16" s="1"/>
  <c r="AZ460" i="16"/>
  <c r="AY461" i="16" s="1"/>
  <c r="AX462" i="16" s="1"/>
  <c r="AW463" i="16" s="1"/>
  <c r="AV464" i="16" s="1"/>
  <c r="AU465" i="16" s="1"/>
  <c r="AT466" i="16" s="1"/>
  <c r="AS467" i="16" s="1"/>
  <c r="AR468" i="16" s="1"/>
  <c r="AQ469" i="16" s="1"/>
  <c r="AP470" i="16" s="1"/>
  <c r="AO471" i="16" s="1"/>
  <c r="AN472" i="16" s="1"/>
  <c r="AM473" i="16" s="1"/>
  <c r="AL474" i="16" s="1"/>
  <c r="AK475" i="16" s="1"/>
  <c r="AJ476" i="16" s="1"/>
  <c r="AI477" i="16" s="1"/>
  <c r="AH478" i="16" s="1"/>
  <c r="AG479" i="16" s="1"/>
  <c r="AF480" i="16" s="1"/>
  <c r="AE481" i="16" s="1"/>
  <c r="AD482" i="16" s="1"/>
  <c r="AC483" i="16" s="1"/>
  <c r="AB484" i="16" s="1"/>
  <c r="AA485" i="16" s="1"/>
  <c r="Z486" i="16" s="1"/>
  <c r="Y487" i="16" s="1"/>
  <c r="X488" i="16" s="1"/>
  <c r="W489" i="16" s="1"/>
  <c r="V490" i="16" s="1"/>
  <c r="U491" i="16" s="1"/>
  <c r="T492" i="16" s="1"/>
  <c r="AZ452" i="16"/>
  <c r="AY453" i="16" s="1"/>
  <c r="AX454" i="16" s="1"/>
  <c r="AW455" i="16" s="1"/>
  <c r="AV456" i="16" s="1"/>
  <c r="AU457" i="16" s="1"/>
  <c r="AT458" i="16" s="1"/>
  <c r="AS459" i="16" s="1"/>
  <c r="AR460" i="16" s="1"/>
  <c r="AQ461" i="16" s="1"/>
  <c r="AP462" i="16" s="1"/>
  <c r="AO463" i="16" s="1"/>
  <c r="AN464" i="16" s="1"/>
  <c r="AM465" i="16" s="1"/>
  <c r="AL466" i="16" s="1"/>
  <c r="AK467" i="16" s="1"/>
  <c r="AJ468" i="16" s="1"/>
  <c r="AI469" i="16" s="1"/>
  <c r="AH470" i="16" s="1"/>
  <c r="AG471" i="16" s="1"/>
  <c r="AF472" i="16" s="1"/>
  <c r="AE473" i="16" s="1"/>
  <c r="AD474" i="16" s="1"/>
  <c r="AC475" i="16" s="1"/>
  <c r="AB476" i="16" s="1"/>
  <c r="AA477" i="16" s="1"/>
  <c r="Z478" i="16" s="1"/>
  <c r="Y479" i="16" s="1"/>
  <c r="X480" i="16" s="1"/>
  <c r="W481" i="16" s="1"/>
  <c r="V482" i="16" s="1"/>
  <c r="U483" i="16" s="1"/>
  <c r="T484" i="16" s="1"/>
  <c r="AY448" i="16"/>
  <c r="AX449" i="16" s="1"/>
  <c r="AW450" i="16" s="1"/>
  <c r="AV451" i="16" s="1"/>
  <c r="AU452" i="16" s="1"/>
  <c r="AT453" i="16" s="1"/>
  <c r="AS454" i="16" s="1"/>
  <c r="AR455" i="16" s="1"/>
  <c r="AQ456" i="16" s="1"/>
  <c r="AP457" i="16" s="1"/>
  <c r="AO458" i="16" s="1"/>
  <c r="AN459" i="16" s="1"/>
  <c r="AM460" i="16" s="1"/>
  <c r="AL461" i="16" s="1"/>
  <c r="AK462" i="16" s="1"/>
  <c r="AJ463" i="16" s="1"/>
  <c r="AI464" i="16" s="1"/>
  <c r="AH465" i="16" s="1"/>
  <c r="AG466" i="16" s="1"/>
  <c r="AF467" i="16" s="1"/>
  <c r="AE468" i="16" s="1"/>
  <c r="AD469" i="16" s="1"/>
  <c r="AC470" i="16" s="1"/>
  <c r="AB471" i="16" s="1"/>
  <c r="AA472" i="16" s="1"/>
  <c r="Z473" i="16" s="1"/>
  <c r="Y474" i="16" s="1"/>
  <c r="X475" i="16" s="1"/>
  <c r="W476" i="16" s="1"/>
  <c r="V477" i="16" s="1"/>
  <c r="U478" i="16" s="1"/>
  <c r="T479" i="16" s="1"/>
  <c r="AZ448" i="16"/>
  <c r="AY449" i="16" s="1"/>
  <c r="AX450" i="16" s="1"/>
  <c r="AW451" i="16" s="1"/>
  <c r="AV452" i="16" s="1"/>
  <c r="AU453" i="16" s="1"/>
  <c r="AT454" i="16" s="1"/>
  <c r="AS455" i="16" s="1"/>
  <c r="AR456" i="16" s="1"/>
  <c r="AQ457" i="16" s="1"/>
  <c r="AP458" i="16" s="1"/>
  <c r="AO459" i="16" s="1"/>
  <c r="AN460" i="16" s="1"/>
  <c r="AM461" i="16" s="1"/>
  <c r="AL462" i="16" s="1"/>
  <c r="AK463" i="16" s="1"/>
  <c r="AJ464" i="16" s="1"/>
  <c r="AI465" i="16" s="1"/>
  <c r="AH466" i="16" s="1"/>
  <c r="AG467" i="16" s="1"/>
  <c r="AF468" i="16" s="1"/>
  <c r="AE469" i="16" s="1"/>
  <c r="AD470" i="16" s="1"/>
  <c r="AC471" i="16" s="1"/>
  <c r="AB472" i="16" s="1"/>
  <c r="AA473" i="16" s="1"/>
  <c r="Z474" i="16" s="1"/>
  <c r="Y475" i="16" s="1"/>
  <c r="X476" i="16" s="1"/>
  <c r="W477" i="16" s="1"/>
  <c r="V478" i="16" s="1"/>
  <c r="U479" i="16" s="1"/>
  <c r="T480" i="16" s="1"/>
  <c r="AZ436" i="16"/>
  <c r="AY437" i="16" s="1"/>
  <c r="AX438" i="16" s="1"/>
  <c r="AW439" i="16" s="1"/>
  <c r="AV440" i="16" s="1"/>
  <c r="AU441" i="16" s="1"/>
  <c r="AT442" i="16" s="1"/>
  <c r="AS443" i="16" s="1"/>
  <c r="AR444" i="16" s="1"/>
  <c r="AQ445" i="16" s="1"/>
  <c r="AP446" i="16" s="1"/>
  <c r="AO447" i="16" s="1"/>
  <c r="AN448" i="16" s="1"/>
  <c r="AM449" i="16" s="1"/>
  <c r="AL450" i="16" s="1"/>
  <c r="AK451" i="16" s="1"/>
  <c r="AJ452" i="16" s="1"/>
  <c r="AI453" i="16" s="1"/>
  <c r="AH454" i="16" s="1"/>
  <c r="AG455" i="16" s="1"/>
  <c r="AF456" i="16" s="1"/>
  <c r="AE457" i="16" s="1"/>
  <c r="AD458" i="16" s="1"/>
  <c r="AC459" i="16" s="1"/>
  <c r="AB460" i="16" s="1"/>
  <c r="AA461" i="16" s="1"/>
  <c r="Z462" i="16" s="1"/>
  <c r="Y463" i="16" s="1"/>
  <c r="X464" i="16" s="1"/>
  <c r="W465" i="16" s="1"/>
  <c r="V466" i="16" s="1"/>
  <c r="U467" i="16" s="1"/>
  <c r="T468" i="16" s="1"/>
  <c r="AZ433" i="16"/>
  <c r="AY434" i="16" s="1"/>
  <c r="AX435" i="16" s="1"/>
  <c r="AW436" i="16" s="1"/>
  <c r="AV437" i="16" s="1"/>
  <c r="AU438" i="16" s="1"/>
  <c r="AT439" i="16" s="1"/>
  <c r="AS440" i="16" s="1"/>
  <c r="AR441" i="16" s="1"/>
  <c r="AQ442" i="16" s="1"/>
  <c r="AP443" i="16" s="1"/>
  <c r="AO444" i="16" s="1"/>
  <c r="AN445" i="16" s="1"/>
  <c r="AM446" i="16" s="1"/>
  <c r="AL447" i="16" s="1"/>
  <c r="AK448" i="16" s="1"/>
  <c r="AJ449" i="16" s="1"/>
  <c r="AI450" i="16" s="1"/>
  <c r="AH451" i="16" s="1"/>
  <c r="AG452" i="16" s="1"/>
  <c r="AF453" i="16" s="1"/>
  <c r="AE454" i="16" s="1"/>
  <c r="AD455" i="16" s="1"/>
  <c r="AC456" i="16" s="1"/>
  <c r="AB457" i="16" s="1"/>
  <c r="AA458" i="16" s="1"/>
  <c r="Z459" i="16" s="1"/>
  <c r="Y460" i="16" s="1"/>
  <c r="X461" i="16" s="1"/>
  <c r="W462" i="16" s="1"/>
  <c r="V463" i="16" s="1"/>
  <c r="U464" i="16" s="1"/>
  <c r="T465" i="16" s="1"/>
  <c r="AZ414" i="16"/>
  <c r="AY415" i="16" s="1"/>
  <c r="AX416" i="16" s="1"/>
  <c r="AW417" i="16" s="1"/>
  <c r="AV418" i="16" s="1"/>
  <c r="AU419" i="16" s="1"/>
  <c r="AT420" i="16" s="1"/>
  <c r="AS421" i="16" s="1"/>
  <c r="AR422" i="16" s="1"/>
  <c r="AQ423" i="16" s="1"/>
  <c r="AP424" i="16" s="1"/>
  <c r="AO425" i="16" s="1"/>
  <c r="AN426" i="16" s="1"/>
  <c r="AM427" i="16" s="1"/>
  <c r="AL428" i="16" s="1"/>
  <c r="AK429" i="16" s="1"/>
  <c r="AJ430" i="16" s="1"/>
  <c r="AI431" i="16" s="1"/>
  <c r="AH432" i="16" s="1"/>
  <c r="AG433" i="16" s="1"/>
  <c r="AF434" i="16" s="1"/>
  <c r="AE435" i="16" s="1"/>
  <c r="AD436" i="16" s="1"/>
  <c r="AC437" i="16" s="1"/>
  <c r="AB438" i="16" s="1"/>
  <c r="AA439" i="16" s="1"/>
  <c r="Z440" i="16" s="1"/>
  <c r="Y441" i="16" s="1"/>
  <c r="X442" i="16" s="1"/>
  <c r="W443" i="16" s="1"/>
  <c r="V444" i="16" s="1"/>
  <c r="U445" i="16" s="1"/>
  <c r="T446" i="16" s="1"/>
  <c r="AY413" i="16"/>
  <c r="AX414" i="16" s="1"/>
  <c r="AW415" i="16" s="1"/>
  <c r="AV416" i="16" s="1"/>
  <c r="AU417" i="16" s="1"/>
  <c r="AT418" i="16" s="1"/>
  <c r="AS419" i="16" s="1"/>
  <c r="AR420" i="16" s="1"/>
  <c r="AQ421" i="16" s="1"/>
  <c r="AP422" i="16" s="1"/>
  <c r="AO423" i="16" s="1"/>
  <c r="AN424" i="16" s="1"/>
  <c r="AM425" i="16" s="1"/>
  <c r="AL426" i="16" s="1"/>
  <c r="AK427" i="16" s="1"/>
  <c r="AJ428" i="16" s="1"/>
  <c r="AI429" i="16" s="1"/>
  <c r="AH430" i="16" s="1"/>
  <c r="AG431" i="16" s="1"/>
  <c r="AF432" i="16" s="1"/>
  <c r="AE433" i="16" s="1"/>
  <c r="AD434" i="16" s="1"/>
  <c r="AC435" i="16" s="1"/>
  <c r="AB436" i="16" s="1"/>
  <c r="AA437" i="16" s="1"/>
  <c r="Z438" i="16" s="1"/>
  <c r="Y439" i="16" s="1"/>
  <c r="X440" i="16" s="1"/>
  <c r="W441" i="16" s="1"/>
  <c r="V442" i="16" s="1"/>
  <c r="U443" i="16" s="1"/>
  <c r="T444" i="16" s="1"/>
  <c r="AZ413" i="16"/>
  <c r="AY414" i="16" s="1"/>
  <c r="AX415" i="16" s="1"/>
  <c r="AW416" i="16" s="1"/>
  <c r="AV417" i="16" s="1"/>
  <c r="AU418" i="16" s="1"/>
  <c r="AT419" i="16" s="1"/>
  <c r="AS420" i="16" s="1"/>
  <c r="AR421" i="16" s="1"/>
  <c r="AQ422" i="16" s="1"/>
  <c r="AP423" i="16" s="1"/>
  <c r="AO424" i="16" s="1"/>
  <c r="AN425" i="16" s="1"/>
  <c r="AM426" i="16" s="1"/>
  <c r="AL427" i="16" s="1"/>
  <c r="AK428" i="16" s="1"/>
  <c r="AJ429" i="16" s="1"/>
  <c r="AI430" i="16" s="1"/>
  <c r="AH431" i="16" s="1"/>
  <c r="AG432" i="16" s="1"/>
  <c r="AF433" i="16" s="1"/>
  <c r="AE434" i="16" s="1"/>
  <c r="AD435" i="16" s="1"/>
  <c r="AC436" i="16" s="1"/>
  <c r="AB437" i="16" s="1"/>
  <c r="AA438" i="16" s="1"/>
  <c r="Z439" i="16" s="1"/>
  <c r="Y440" i="16" s="1"/>
  <c r="X441" i="16" s="1"/>
  <c r="W442" i="16" s="1"/>
  <c r="V443" i="16" s="1"/>
  <c r="U444" i="16" s="1"/>
  <c r="T445" i="16" s="1"/>
  <c r="AZ395" i="16"/>
  <c r="AY396" i="16" s="1"/>
  <c r="AX397" i="16" s="1"/>
  <c r="AW398" i="16" s="1"/>
  <c r="AV399" i="16" s="1"/>
  <c r="AU400" i="16" s="1"/>
  <c r="AT401" i="16" s="1"/>
  <c r="AS402" i="16" s="1"/>
  <c r="AR403" i="16" s="1"/>
  <c r="AQ404" i="16" s="1"/>
  <c r="AP405" i="16" s="1"/>
  <c r="AO406" i="16" s="1"/>
  <c r="AN407" i="16" s="1"/>
  <c r="AM408" i="16" s="1"/>
  <c r="AL409" i="16" s="1"/>
  <c r="AK410" i="16" s="1"/>
  <c r="AJ411" i="16" s="1"/>
  <c r="AI412" i="16" s="1"/>
  <c r="AH413" i="16" s="1"/>
  <c r="AG414" i="16" s="1"/>
  <c r="AF415" i="16" s="1"/>
  <c r="AE416" i="16" s="1"/>
  <c r="AD417" i="16" s="1"/>
  <c r="AC418" i="16" s="1"/>
  <c r="AB419" i="16" s="1"/>
  <c r="AA420" i="16" s="1"/>
  <c r="Z421" i="16" s="1"/>
  <c r="Y422" i="16" s="1"/>
  <c r="X423" i="16" s="1"/>
  <c r="W424" i="16" s="1"/>
  <c r="V425" i="16" s="1"/>
  <c r="U426" i="16" s="1"/>
  <c r="T427" i="16" s="1"/>
  <c r="AZ394" i="16"/>
  <c r="AY395" i="16" s="1"/>
  <c r="AX396" i="16" s="1"/>
  <c r="AW397" i="16" s="1"/>
  <c r="AV398" i="16" s="1"/>
  <c r="AU399" i="16" s="1"/>
  <c r="AT400" i="16" s="1"/>
  <c r="AS401" i="16" s="1"/>
  <c r="AR402" i="16" s="1"/>
  <c r="AQ403" i="16" s="1"/>
  <c r="AP404" i="16" s="1"/>
  <c r="AO405" i="16" s="1"/>
  <c r="AN406" i="16" s="1"/>
  <c r="AM407" i="16" s="1"/>
  <c r="AL408" i="16" s="1"/>
  <c r="AK409" i="16" s="1"/>
  <c r="AJ410" i="16" s="1"/>
  <c r="AI411" i="16" s="1"/>
  <c r="AH412" i="16" s="1"/>
  <c r="AG413" i="16" s="1"/>
  <c r="AF414" i="16" s="1"/>
  <c r="AE415" i="16" s="1"/>
  <c r="AD416" i="16" s="1"/>
  <c r="AC417" i="16" s="1"/>
  <c r="AB418" i="16" s="1"/>
  <c r="AA419" i="16" s="1"/>
  <c r="Z420" i="16" s="1"/>
  <c r="Y421" i="16" s="1"/>
  <c r="X422" i="16" s="1"/>
  <c r="W423" i="16" s="1"/>
  <c r="V424" i="16" s="1"/>
  <c r="U425" i="16" s="1"/>
  <c r="T426" i="16" s="1"/>
  <c r="AY466" i="16"/>
  <c r="AX467" i="16" s="1"/>
  <c r="AW468" i="16" s="1"/>
  <c r="AV469" i="16" s="1"/>
  <c r="AU470" i="16" s="1"/>
  <c r="AT471" i="16" s="1"/>
  <c r="AS472" i="16" s="1"/>
  <c r="AR473" i="16" s="1"/>
  <c r="AQ474" i="16" s="1"/>
  <c r="AP475" i="16" s="1"/>
  <c r="AO476" i="16" s="1"/>
  <c r="AN477" i="16" s="1"/>
  <c r="AM478" i="16" s="1"/>
  <c r="AL479" i="16" s="1"/>
  <c r="AK480" i="16" s="1"/>
  <c r="AJ481" i="16" s="1"/>
  <c r="AI482" i="16" s="1"/>
  <c r="AH483" i="16" s="1"/>
  <c r="AG484" i="16" s="1"/>
  <c r="AF485" i="16" s="1"/>
  <c r="AE486" i="16" s="1"/>
  <c r="AD487" i="16" s="1"/>
  <c r="AC488" i="16" s="1"/>
  <c r="AB489" i="16" s="1"/>
  <c r="AA490" i="16" s="1"/>
  <c r="Z491" i="16" s="1"/>
  <c r="Y492" i="16" s="1"/>
  <c r="X493" i="16" s="1"/>
  <c r="W494" i="16" s="1"/>
  <c r="V495" i="16" s="1"/>
  <c r="U496" i="16" s="1"/>
  <c r="T497" i="16" s="1"/>
  <c r="AZ457" i="16"/>
  <c r="AY458" i="16" s="1"/>
  <c r="AX459" i="16" s="1"/>
  <c r="AW460" i="16" s="1"/>
  <c r="AV461" i="16" s="1"/>
  <c r="AU462" i="16" s="1"/>
  <c r="AT463" i="16" s="1"/>
  <c r="AS464" i="16" s="1"/>
  <c r="AR465" i="16" s="1"/>
  <c r="AQ466" i="16" s="1"/>
  <c r="AP467" i="16" s="1"/>
  <c r="AO468" i="16" s="1"/>
  <c r="AN469" i="16" s="1"/>
  <c r="AM470" i="16" s="1"/>
  <c r="AL471" i="16" s="1"/>
  <c r="AK472" i="16" s="1"/>
  <c r="AJ473" i="16" s="1"/>
  <c r="AI474" i="16" s="1"/>
  <c r="AH475" i="16" s="1"/>
  <c r="AG476" i="16" s="1"/>
  <c r="AF477" i="16" s="1"/>
  <c r="AE478" i="16" s="1"/>
  <c r="AD479" i="16" s="1"/>
  <c r="AC480" i="16" s="1"/>
  <c r="AB481" i="16" s="1"/>
  <c r="AA482" i="16" s="1"/>
  <c r="Z483" i="16" s="1"/>
  <c r="Y484" i="16" s="1"/>
  <c r="X485" i="16" s="1"/>
  <c r="W486" i="16" s="1"/>
  <c r="V487" i="16" s="1"/>
  <c r="U488" i="16" s="1"/>
  <c r="T489" i="16" s="1"/>
  <c r="AZ450" i="16"/>
  <c r="AY451" i="16" s="1"/>
  <c r="AX452" i="16" s="1"/>
  <c r="AW453" i="16" s="1"/>
  <c r="AV454" i="16" s="1"/>
  <c r="AU455" i="16" s="1"/>
  <c r="AT456" i="16" s="1"/>
  <c r="AS457" i="16" s="1"/>
  <c r="AR458" i="16" s="1"/>
  <c r="AQ459" i="16" s="1"/>
  <c r="AP460" i="16" s="1"/>
  <c r="AO461" i="16" s="1"/>
  <c r="AN462" i="16" s="1"/>
  <c r="AM463" i="16" s="1"/>
  <c r="AL464" i="16" s="1"/>
  <c r="AK465" i="16" s="1"/>
  <c r="AJ466" i="16" s="1"/>
  <c r="AI467" i="16" s="1"/>
  <c r="AH468" i="16" s="1"/>
  <c r="AG469" i="16" s="1"/>
  <c r="AF470" i="16" s="1"/>
  <c r="AE471" i="16" s="1"/>
  <c r="AD472" i="16" s="1"/>
  <c r="AC473" i="16" s="1"/>
  <c r="AB474" i="16" s="1"/>
  <c r="AA475" i="16" s="1"/>
  <c r="Z476" i="16" s="1"/>
  <c r="Y477" i="16" s="1"/>
  <c r="X478" i="16" s="1"/>
  <c r="W479" i="16" s="1"/>
  <c r="V480" i="16" s="1"/>
  <c r="U481" i="16" s="1"/>
  <c r="T482" i="16" s="1"/>
  <c r="AY440" i="16"/>
  <c r="AX441" i="16" s="1"/>
  <c r="AW442" i="16" s="1"/>
  <c r="AV443" i="16" s="1"/>
  <c r="AU444" i="16" s="1"/>
  <c r="AT445" i="16" s="1"/>
  <c r="AS446" i="16" s="1"/>
  <c r="AR447" i="16" s="1"/>
  <c r="AQ448" i="16" s="1"/>
  <c r="AP449" i="16" s="1"/>
  <c r="AO450" i="16" s="1"/>
  <c r="AN451" i="16" s="1"/>
  <c r="AM452" i="16" s="1"/>
  <c r="AL453" i="16" s="1"/>
  <c r="AK454" i="16" s="1"/>
  <c r="AJ455" i="16" s="1"/>
  <c r="AI456" i="16" s="1"/>
  <c r="AH457" i="16" s="1"/>
  <c r="AG458" i="16" s="1"/>
  <c r="AF459" i="16" s="1"/>
  <c r="AE460" i="16" s="1"/>
  <c r="AD461" i="16" s="1"/>
  <c r="AC462" i="16" s="1"/>
  <c r="AB463" i="16" s="1"/>
  <c r="AA464" i="16" s="1"/>
  <c r="Z465" i="16" s="1"/>
  <c r="Y466" i="16" s="1"/>
  <c r="X467" i="16" s="1"/>
  <c r="W468" i="16" s="1"/>
  <c r="V469" i="16" s="1"/>
  <c r="U470" i="16" s="1"/>
  <c r="T471" i="16" s="1"/>
  <c r="AZ440" i="16"/>
  <c r="AY441" i="16" s="1"/>
  <c r="AX442" i="16" s="1"/>
  <c r="AW443" i="16" s="1"/>
  <c r="AV444" i="16" s="1"/>
  <c r="AU445" i="16" s="1"/>
  <c r="AT446" i="16" s="1"/>
  <c r="AS447" i="16" s="1"/>
  <c r="AR448" i="16" s="1"/>
  <c r="AQ449" i="16" s="1"/>
  <c r="AP450" i="16" s="1"/>
  <c r="AO451" i="16" s="1"/>
  <c r="AN452" i="16" s="1"/>
  <c r="AM453" i="16" s="1"/>
  <c r="AL454" i="16" s="1"/>
  <c r="AK455" i="16" s="1"/>
  <c r="AJ456" i="16" s="1"/>
  <c r="AI457" i="16" s="1"/>
  <c r="AH458" i="16" s="1"/>
  <c r="AG459" i="16" s="1"/>
  <c r="AF460" i="16" s="1"/>
  <c r="AE461" i="16" s="1"/>
  <c r="AD462" i="16" s="1"/>
  <c r="AC463" i="16" s="1"/>
  <c r="AB464" i="16" s="1"/>
  <c r="AA465" i="16" s="1"/>
  <c r="Z466" i="16" s="1"/>
  <c r="Y467" i="16" s="1"/>
  <c r="X468" i="16" s="1"/>
  <c r="W469" i="16" s="1"/>
  <c r="V470" i="16" s="1"/>
  <c r="U471" i="16" s="1"/>
  <c r="T472" i="16" s="1"/>
  <c r="AY432" i="16"/>
  <c r="AX433" i="16" s="1"/>
  <c r="AW434" i="16" s="1"/>
  <c r="AV435" i="16" s="1"/>
  <c r="AU436" i="16" s="1"/>
  <c r="AT437" i="16" s="1"/>
  <c r="AS438" i="16" s="1"/>
  <c r="AR439" i="16" s="1"/>
  <c r="AQ440" i="16" s="1"/>
  <c r="AP441" i="16" s="1"/>
  <c r="AO442" i="16" s="1"/>
  <c r="AN443" i="16" s="1"/>
  <c r="AM444" i="16" s="1"/>
  <c r="AL445" i="16" s="1"/>
  <c r="AK446" i="16" s="1"/>
  <c r="AJ447" i="16" s="1"/>
  <c r="AI448" i="16" s="1"/>
  <c r="AH449" i="16" s="1"/>
  <c r="AG450" i="16" s="1"/>
  <c r="AF451" i="16" s="1"/>
  <c r="AE452" i="16" s="1"/>
  <c r="AD453" i="16" s="1"/>
  <c r="AC454" i="16" s="1"/>
  <c r="AB455" i="16" s="1"/>
  <c r="AA456" i="16" s="1"/>
  <c r="Z457" i="16" s="1"/>
  <c r="Y458" i="16" s="1"/>
  <c r="X459" i="16" s="1"/>
  <c r="W460" i="16" s="1"/>
  <c r="V461" i="16" s="1"/>
  <c r="U462" i="16" s="1"/>
  <c r="T463" i="16" s="1"/>
  <c r="AZ432" i="16"/>
  <c r="AY433" i="16" s="1"/>
  <c r="AX434" i="16" s="1"/>
  <c r="AW435" i="16" s="1"/>
  <c r="AV436" i="16" s="1"/>
  <c r="AU437" i="16" s="1"/>
  <c r="AT438" i="16" s="1"/>
  <c r="AS439" i="16" s="1"/>
  <c r="AR440" i="16" s="1"/>
  <c r="AQ441" i="16" s="1"/>
  <c r="AP442" i="16" s="1"/>
  <c r="AO443" i="16" s="1"/>
  <c r="AN444" i="16" s="1"/>
  <c r="AM445" i="16" s="1"/>
  <c r="AL446" i="16" s="1"/>
  <c r="AK447" i="16" s="1"/>
  <c r="AJ448" i="16" s="1"/>
  <c r="AI449" i="16" s="1"/>
  <c r="AH450" i="16" s="1"/>
  <c r="AG451" i="16" s="1"/>
  <c r="AF452" i="16" s="1"/>
  <c r="AE453" i="16" s="1"/>
  <c r="AD454" i="16" s="1"/>
  <c r="AC455" i="16" s="1"/>
  <c r="AB456" i="16" s="1"/>
  <c r="AA457" i="16" s="1"/>
  <c r="Z458" i="16" s="1"/>
  <c r="Y459" i="16" s="1"/>
  <c r="X460" i="16" s="1"/>
  <c r="W461" i="16" s="1"/>
  <c r="V462" i="16" s="1"/>
  <c r="U463" i="16" s="1"/>
  <c r="T464" i="16" s="1"/>
  <c r="AZ418" i="16"/>
  <c r="AY419" i="16" s="1"/>
  <c r="AX420" i="16" s="1"/>
  <c r="AW421" i="16" s="1"/>
  <c r="AV422" i="16" s="1"/>
  <c r="AU423" i="16" s="1"/>
  <c r="AT424" i="16" s="1"/>
  <c r="AS425" i="16" s="1"/>
  <c r="AR426" i="16" s="1"/>
  <c r="AQ427" i="16" s="1"/>
  <c r="AP428" i="16" s="1"/>
  <c r="AO429" i="16" s="1"/>
  <c r="AN430" i="16" s="1"/>
  <c r="AM431" i="16" s="1"/>
  <c r="AL432" i="16" s="1"/>
  <c r="AK433" i="16" s="1"/>
  <c r="AJ434" i="16" s="1"/>
  <c r="AI435" i="16" s="1"/>
  <c r="AH436" i="16" s="1"/>
  <c r="AG437" i="16" s="1"/>
  <c r="AF438" i="16" s="1"/>
  <c r="AE439" i="16" s="1"/>
  <c r="AD440" i="16" s="1"/>
  <c r="AC441" i="16" s="1"/>
  <c r="AB442" i="16" s="1"/>
  <c r="AA443" i="16" s="1"/>
  <c r="Z444" i="16" s="1"/>
  <c r="Y445" i="16" s="1"/>
  <c r="X446" i="16" s="1"/>
  <c r="W447" i="16" s="1"/>
  <c r="V448" i="16" s="1"/>
  <c r="U449" i="16" s="1"/>
  <c r="T450" i="16" s="1"/>
  <c r="AZ480" i="16"/>
  <c r="AY481" i="16" s="1"/>
  <c r="AX482" i="16" s="1"/>
  <c r="AW483" i="16" s="1"/>
  <c r="AV484" i="16" s="1"/>
  <c r="AU485" i="16" s="1"/>
  <c r="AT486" i="16" s="1"/>
  <c r="AS487" i="16" s="1"/>
  <c r="AR488" i="16" s="1"/>
  <c r="AQ489" i="16" s="1"/>
  <c r="AP490" i="16" s="1"/>
  <c r="AO491" i="16" s="1"/>
  <c r="AN492" i="16" s="1"/>
  <c r="AM493" i="16" s="1"/>
  <c r="AL494" i="16" s="1"/>
  <c r="AK495" i="16" s="1"/>
  <c r="AJ496" i="16" s="1"/>
  <c r="AI497" i="16" s="1"/>
  <c r="AH498" i="16" s="1"/>
  <c r="AG499" i="16" s="1"/>
  <c r="AF500" i="16" s="1"/>
  <c r="AZ472" i="16"/>
  <c r="AY473" i="16" s="1"/>
  <c r="AX474" i="16" s="1"/>
  <c r="AW475" i="16" s="1"/>
  <c r="AV476" i="16" s="1"/>
  <c r="AU477" i="16" s="1"/>
  <c r="AT478" i="16" s="1"/>
  <c r="AS479" i="16" s="1"/>
  <c r="AR480" i="16" s="1"/>
  <c r="AQ481" i="16" s="1"/>
  <c r="AP482" i="16" s="1"/>
  <c r="AO483" i="16" s="1"/>
  <c r="AN484" i="16" s="1"/>
  <c r="AM485" i="16" s="1"/>
  <c r="AL486" i="16" s="1"/>
  <c r="AK487" i="16" s="1"/>
  <c r="AJ488" i="16" s="1"/>
  <c r="AI489" i="16" s="1"/>
  <c r="AH490" i="16" s="1"/>
  <c r="AG491" i="16" s="1"/>
  <c r="AF492" i="16" s="1"/>
  <c r="AE493" i="16" s="1"/>
  <c r="AD494" i="16" s="1"/>
  <c r="AC495" i="16" s="1"/>
  <c r="AB496" i="16" s="1"/>
  <c r="AA497" i="16" s="1"/>
  <c r="Z498" i="16" s="1"/>
  <c r="Y499" i="16" s="1"/>
  <c r="X500" i="16" s="1"/>
  <c r="AY463" i="16"/>
  <c r="AX464" i="16" s="1"/>
  <c r="AW465" i="16" s="1"/>
  <c r="AV466" i="16" s="1"/>
  <c r="AU467" i="16" s="1"/>
  <c r="AT468" i="16" s="1"/>
  <c r="AS469" i="16" s="1"/>
  <c r="AR470" i="16" s="1"/>
  <c r="AQ471" i="16" s="1"/>
  <c r="AP472" i="16" s="1"/>
  <c r="AO473" i="16" s="1"/>
  <c r="AN474" i="16" s="1"/>
  <c r="AM475" i="16" s="1"/>
  <c r="AL476" i="16" s="1"/>
  <c r="AK477" i="16" s="1"/>
  <c r="AJ478" i="16" s="1"/>
  <c r="AI479" i="16" s="1"/>
  <c r="AH480" i="16" s="1"/>
  <c r="AG481" i="16" s="1"/>
  <c r="AF482" i="16" s="1"/>
  <c r="AE483" i="16" s="1"/>
  <c r="AD484" i="16" s="1"/>
  <c r="AC485" i="16" s="1"/>
  <c r="AB486" i="16" s="1"/>
  <c r="AA487" i="16" s="1"/>
  <c r="Z488" i="16" s="1"/>
  <c r="Y489" i="16" s="1"/>
  <c r="X490" i="16" s="1"/>
  <c r="W491" i="16" s="1"/>
  <c r="V492" i="16" s="1"/>
  <c r="U493" i="16" s="1"/>
  <c r="T494" i="16" s="1"/>
  <c r="AZ459" i="16"/>
  <c r="AY460" i="16" s="1"/>
  <c r="AX461" i="16" s="1"/>
  <c r="AW462" i="16" s="1"/>
  <c r="AV463" i="16" s="1"/>
  <c r="AU464" i="16" s="1"/>
  <c r="AT465" i="16" s="1"/>
  <c r="AS466" i="16" s="1"/>
  <c r="AR467" i="16" s="1"/>
  <c r="AQ468" i="16" s="1"/>
  <c r="AP469" i="16" s="1"/>
  <c r="AO470" i="16" s="1"/>
  <c r="AN471" i="16" s="1"/>
  <c r="AM472" i="16" s="1"/>
  <c r="AL473" i="16" s="1"/>
  <c r="AK474" i="16" s="1"/>
  <c r="AJ475" i="16" s="1"/>
  <c r="AI476" i="16" s="1"/>
  <c r="AH477" i="16" s="1"/>
  <c r="AG478" i="16" s="1"/>
  <c r="AF479" i="16" s="1"/>
  <c r="AE480" i="16" s="1"/>
  <c r="AD481" i="16" s="1"/>
  <c r="AC482" i="16" s="1"/>
  <c r="AB483" i="16" s="1"/>
  <c r="AA484" i="16" s="1"/>
  <c r="Z485" i="16" s="1"/>
  <c r="Y486" i="16" s="1"/>
  <c r="X487" i="16" s="1"/>
  <c r="W488" i="16" s="1"/>
  <c r="V489" i="16" s="1"/>
  <c r="U490" i="16" s="1"/>
  <c r="T491" i="16" s="1"/>
  <c r="AY455" i="16"/>
  <c r="AX456" i="16" s="1"/>
  <c r="AW457" i="16" s="1"/>
  <c r="AV458" i="16" s="1"/>
  <c r="AU459" i="16" s="1"/>
  <c r="AT460" i="16" s="1"/>
  <c r="AS461" i="16" s="1"/>
  <c r="AR462" i="16" s="1"/>
  <c r="AQ463" i="16" s="1"/>
  <c r="AP464" i="16" s="1"/>
  <c r="AO465" i="16" s="1"/>
  <c r="AN466" i="16" s="1"/>
  <c r="AM467" i="16" s="1"/>
  <c r="AL468" i="16" s="1"/>
  <c r="AK469" i="16" s="1"/>
  <c r="AJ470" i="16" s="1"/>
  <c r="AI471" i="16" s="1"/>
  <c r="AH472" i="16" s="1"/>
  <c r="AG473" i="16" s="1"/>
  <c r="AF474" i="16" s="1"/>
  <c r="AE475" i="16" s="1"/>
  <c r="AD476" i="16" s="1"/>
  <c r="AC477" i="16" s="1"/>
  <c r="AB478" i="16" s="1"/>
  <c r="AA479" i="16" s="1"/>
  <c r="Z480" i="16" s="1"/>
  <c r="Y481" i="16" s="1"/>
  <c r="X482" i="16" s="1"/>
  <c r="W483" i="16" s="1"/>
  <c r="V484" i="16" s="1"/>
  <c r="U485" i="16" s="1"/>
  <c r="T486" i="16" s="1"/>
  <c r="AZ451" i="16"/>
  <c r="AY452" i="16" s="1"/>
  <c r="AX453" i="16" s="1"/>
  <c r="AW454" i="16" s="1"/>
  <c r="AV455" i="16" s="1"/>
  <c r="AU456" i="16" s="1"/>
  <c r="AT457" i="16" s="1"/>
  <c r="AS458" i="16" s="1"/>
  <c r="AR459" i="16" s="1"/>
  <c r="AQ460" i="16" s="1"/>
  <c r="AP461" i="16" s="1"/>
  <c r="AO462" i="16" s="1"/>
  <c r="AN463" i="16" s="1"/>
  <c r="AM464" i="16" s="1"/>
  <c r="AL465" i="16" s="1"/>
  <c r="AK466" i="16" s="1"/>
  <c r="AJ467" i="16" s="1"/>
  <c r="AI468" i="16" s="1"/>
  <c r="AH469" i="16" s="1"/>
  <c r="AG470" i="16" s="1"/>
  <c r="AF471" i="16" s="1"/>
  <c r="AE472" i="16" s="1"/>
  <c r="AD473" i="16" s="1"/>
  <c r="AC474" i="16" s="1"/>
  <c r="AB475" i="16" s="1"/>
  <c r="AA476" i="16" s="1"/>
  <c r="Z477" i="16" s="1"/>
  <c r="Y478" i="16" s="1"/>
  <c r="X479" i="16" s="1"/>
  <c r="W480" i="16" s="1"/>
  <c r="V481" i="16" s="1"/>
  <c r="U482" i="16" s="1"/>
  <c r="T483" i="16" s="1"/>
  <c r="AZ442" i="16"/>
  <c r="AY443" i="16" s="1"/>
  <c r="AX444" i="16" s="1"/>
  <c r="AW445" i="16" s="1"/>
  <c r="AV446" i="16" s="1"/>
  <c r="AU447" i="16" s="1"/>
  <c r="AT448" i="16" s="1"/>
  <c r="AS449" i="16" s="1"/>
  <c r="AR450" i="16" s="1"/>
  <c r="AQ451" i="16" s="1"/>
  <c r="AP452" i="16" s="1"/>
  <c r="AO453" i="16" s="1"/>
  <c r="AN454" i="16" s="1"/>
  <c r="AM455" i="16" s="1"/>
  <c r="AL456" i="16" s="1"/>
  <c r="AK457" i="16" s="1"/>
  <c r="AJ458" i="16" s="1"/>
  <c r="AI459" i="16" s="1"/>
  <c r="AH460" i="16" s="1"/>
  <c r="AG461" i="16" s="1"/>
  <c r="AF462" i="16" s="1"/>
  <c r="AE463" i="16" s="1"/>
  <c r="AD464" i="16" s="1"/>
  <c r="AC465" i="16" s="1"/>
  <c r="AB466" i="16" s="1"/>
  <c r="AA467" i="16" s="1"/>
  <c r="Z468" i="16" s="1"/>
  <c r="Y469" i="16" s="1"/>
  <c r="X470" i="16" s="1"/>
  <c r="W471" i="16" s="1"/>
  <c r="V472" i="16" s="1"/>
  <c r="U473" i="16" s="1"/>
  <c r="T474" i="16" s="1"/>
  <c r="AY480" i="16"/>
  <c r="AX481" i="16" s="1"/>
  <c r="AW482" i="16" s="1"/>
  <c r="AV483" i="16" s="1"/>
  <c r="AU484" i="16" s="1"/>
  <c r="AT485" i="16" s="1"/>
  <c r="AS486" i="16" s="1"/>
  <c r="AR487" i="16" s="1"/>
  <c r="AQ488" i="16" s="1"/>
  <c r="AP489" i="16" s="1"/>
  <c r="AO490" i="16" s="1"/>
  <c r="AN491" i="16" s="1"/>
  <c r="AM492" i="16" s="1"/>
  <c r="AL493" i="16" s="1"/>
  <c r="AK494" i="16" s="1"/>
  <c r="AJ495" i="16" s="1"/>
  <c r="AI496" i="16" s="1"/>
  <c r="AH497" i="16" s="1"/>
  <c r="AG498" i="16" s="1"/>
  <c r="AF499" i="16" s="1"/>
  <c r="AE500" i="16" s="1"/>
  <c r="AY472" i="16"/>
  <c r="AX473" i="16" s="1"/>
  <c r="AW474" i="16" s="1"/>
  <c r="AV475" i="16" s="1"/>
  <c r="AU476" i="16" s="1"/>
  <c r="AT477" i="16" s="1"/>
  <c r="AS478" i="16" s="1"/>
  <c r="AR479" i="16" s="1"/>
  <c r="AQ480" i="16" s="1"/>
  <c r="AP481" i="16" s="1"/>
  <c r="AO482" i="16" s="1"/>
  <c r="AN483" i="16" s="1"/>
  <c r="AM484" i="16" s="1"/>
  <c r="AL485" i="16" s="1"/>
  <c r="AK486" i="16" s="1"/>
  <c r="AJ487" i="16" s="1"/>
  <c r="AI488" i="16" s="1"/>
  <c r="AH489" i="16" s="1"/>
  <c r="AG490" i="16" s="1"/>
  <c r="AF491" i="16" s="1"/>
  <c r="AE492" i="16" s="1"/>
  <c r="AD493" i="16" s="1"/>
  <c r="AC494" i="16" s="1"/>
  <c r="AB495" i="16" s="1"/>
  <c r="AA496" i="16" s="1"/>
  <c r="Z497" i="16" s="1"/>
  <c r="Y498" i="16" s="1"/>
  <c r="X499" i="16" s="1"/>
  <c r="W500" i="16" s="1"/>
  <c r="AZ467" i="16"/>
  <c r="AY468" i="16" s="1"/>
  <c r="AX469" i="16" s="1"/>
  <c r="AW470" i="16" s="1"/>
  <c r="AV471" i="16" s="1"/>
  <c r="AU472" i="16" s="1"/>
  <c r="AT473" i="16" s="1"/>
  <c r="AS474" i="16" s="1"/>
  <c r="AR475" i="16" s="1"/>
  <c r="AQ476" i="16" s="1"/>
  <c r="AP477" i="16" s="1"/>
  <c r="AO478" i="16" s="1"/>
  <c r="AN479" i="16" s="1"/>
  <c r="AM480" i="16" s="1"/>
  <c r="AL481" i="16" s="1"/>
  <c r="AK482" i="16" s="1"/>
  <c r="AJ483" i="16" s="1"/>
  <c r="AI484" i="16" s="1"/>
  <c r="AH485" i="16" s="1"/>
  <c r="AG486" i="16" s="1"/>
  <c r="AF487" i="16" s="1"/>
  <c r="AE488" i="16" s="1"/>
  <c r="AD489" i="16" s="1"/>
  <c r="AC490" i="16" s="1"/>
  <c r="AB491" i="16" s="1"/>
  <c r="AA492" i="16" s="1"/>
  <c r="Z493" i="16" s="1"/>
  <c r="Y494" i="16" s="1"/>
  <c r="X495" i="16" s="1"/>
  <c r="W496" i="16" s="1"/>
  <c r="V497" i="16" s="1"/>
  <c r="U498" i="16" s="1"/>
  <c r="T499" i="16" s="1"/>
  <c r="AZ434" i="16"/>
  <c r="AY435" i="16" s="1"/>
  <c r="AX436" i="16" s="1"/>
  <c r="AW437" i="16" s="1"/>
  <c r="AV438" i="16" s="1"/>
  <c r="AU439" i="16" s="1"/>
  <c r="AT440" i="16" s="1"/>
  <c r="AS441" i="16" s="1"/>
  <c r="AR442" i="16" s="1"/>
  <c r="AQ443" i="16" s="1"/>
  <c r="AP444" i="16" s="1"/>
  <c r="AO445" i="16" s="1"/>
  <c r="AN446" i="16" s="1"/>
  <c r="AM447" i="16" s="1"/>
  <c r="AL448" i="16" s="1"/>
  <c r="AK449" i="16" s="1"/>
  <c r="AJ450" i="16" s="1"/>
  <c r="AI451" i="16" s="1"/>
  <c r="AH452" i="16" s="1"/>
  <c r="AG453" i="16" s="1"/>
  <c r="AF454" i="16" s="1"/>
  <c r="AE455" i="16" s="1"/>
  <c r="AD456" i="16" s="1"/>
  <c r="AC457" i="16" s="1"/>
  <c r="AB458" i="16" s="1"/>
  <c r="AA459" i="16" s="1"/>
  <c r="Z460" i="16" s="1"/>
  <c r="Y461" i="16" s="1"/>
  <c r="X462" i="16" s="1"/>
  <c r="W463" i="16" s="1"/>
  <c r="V464" i="16" s="1"/>
  <c r="U465" i="16" s="1"/>
  <c r="T466" i="16" s="1"/>
  <c r="AZ426" i="16"/>
  <c r="AY427" i="16" s="1"/>
  <c r="AX428" i="16" s="1"/>
  <c r="AW429" i="16" s="1"/>
  <c r="AV430" i="16" s="1"/>
  <c r="AU431" i="16" s="1"/>
  <c r="AT432" i="16" s="1"/>
  <c r="AS433" i="16" s="1"/>
  <c r="AR434" i="16" s="1"/>
  <c r="AQ435" i="16" s="1"/>
  <c r="AP436" i="16" s="1"/>
  <c r="AO437" i="16" s="1"/>
  <c r="AN438" i="16" s="1"/>
  <c r="AM439" i="16" s="1"/>
  <c r="AL440" i="16" s="1"/>
  <c r="AK441" i="16" s="1"/>
  <c r="AJ442" i="16" s="1"/>
  <c r="AI443" i="16" s="1"/>
  <c r="AH444" i="16" s="1"/>
  <c r="AG445" i="16" s="1"/>
  <c r="AF446" i="16" s="1"/>
  <c r="AE447" i="16" s="1"/>
  <c r="AD448" i="16" s="1"/>
  <c r="AC449" i="16" s="1"/>
  <c r="AB450" i="16" s="1"/>
  <c r="AA451" i="16" s="1"/>
  <c r="Z452" i="16" s="1"/>
  <c r="Y453" i="16" s="1"/>
  <c r="X454" i="16" s="1"/>
  <c r="W455" i="16" s="1"/>
  <c r="V456" i="16" s="1"/>
  <c r="U457" i="16" s="1"/>
  <c r="T458" i="16" s="1"/>
  <c r="AZ356" i="16"/>
  <c r="AY357" i="16" s="1"/>
  <c r="AX358" i="16" s="1"/>
  <c r="AW359" i="16" s="1"/>
  <c r="AV360" i="16" s="1"/>
  <c r="AU361" i="16" s="1"/>
  <c r="AT362" i="16" s="1"/>
  <c r="AS363" i="16" s="1"/>
  <c r="AR364" i="16" s="1"/>
  <c r="AQ365" i="16" s="1"/>
  <c r="AP366" i="16" s="1"/>
  <c r="AO367" i="16" s="1"/>
  <c r="AN368" i="16" s="1"/>
  <c r="AM369" i="16" s="1"/>
  <c r="AL370" i="16" s="1"/>
  <c r="AK371" i="16" s="1"/>
  <c r="AJ372" i="16" s="1"/>
  <c r="AI373" i="16" s="1"/>
  <c r="AH374" i="16" s="1"/>
  <c r="AG375" i="16" s="1"/>
  <c r="AF376" i="16" s="1"/>
  <c r="AE377" i="16" s="1"/>
  <c r="AD378" i="16" s="1"/>
  <c r="AC379" i="16" s="1"/>
  <c r="AB380" i="16" s="1"/>
  <c r="AA381" i="16" s="1"/>
  <c r="Z382" i="16" s="1"/>
  <c r="Y383" i="16" s="1"/>
  <c r="X384" i="16" s="1"/>
  <c r="W385" i="16" s="1"/>
  <c r="V386" i="16" s="1"/>
  <c r="U387" i="16" s="1"/>
  <c r="T388" i="16" s="1"/>
  <c r="AY447" i="16"/>
  <c r="AX448" i="16" s="1"/>
  <c r="AW449" i="16" s="1"/>
  <c r="AV450" i="16" s="1"/>
  <c r="AU451" i="16" s="1"/>
  <c r="AT452" i="16" s="1"/>
  <c r="AS453" i="16" s="1"/>
  <c r="AR454" i="16" s="1"/>
  <c r="AQ455" i="16" s="1"/>
  <c r="AP456" i="16" s="1"/>
  <c r="AO457" i="16" s="1"/>
  <c r="AN458" i="16" s="1"/>
  <c r="AM459" i="16" s="1"/>
  <c r="AL460" i="16" s="1"/>
  <c r="AK461" i="16" s="1"/>
  <c r="AJ462" i="16" s="1"/>
  <c r="AI463" i="16" s="1"/>
  <c r="AH464" i="16" s="1"/>
  <c r="AG465" i="16" s="1"/>
  <c r="AF466" i="16" s="1"/>
  <c r="AE467" i="16" s="1"/>
  <c r="AD468" i="16" s="1"/>
  <c r="AC469" i="16" s="1"/>
  <c r="AB470" i="16" s="1"/>
  <c r="AA471" i="16" s="1"/>
  <c r="Z472" i="16" s="1"/>
  <c r="Y473" i="16" s="1"/>
  <c r="X474" i="16" s="1"/>
  <c r="W475" i="16" s="1"/>
  <c r="V476" i="16" s="1"/>
  <c r="U477" i="16" s="1"/>
  <c r="T478" i="16" s="1"/>
  <c r="AY439" i="16"/>
  <c r="AX440" i="16" s="1"/>
  <c r="AW441" i="16" s="1"/>
  <c r="AV442" i="16" s="1"/>
  <c r="AU443" i="16" s="1"/>
  <c r="AT444" i="16" s="1"/>
  <c r="AS445" i="16" s="1"/>
  <c r="AR446" i="16" s="1"/>
  <c r="AQ447" i="16" s="1"/>
  <c r="AP448" i="16" s="1"/>
  <c r="AO449" i="16" s="1"/>
  <c r="AN450" i="16" s="1"/>
  <c r="AM451" i="16" s="1"/>
  <c r="AL452" i="16" s="1"/>
  <c r="AK453" i="16" s="1"/>
  <c r="AJ454" i="16" s="1"/>
  <c r="AI455" i="16" s="1"/>
  <c r="AH456" i="16" s="1"/>
  <c r="AG457" i="16" s="1"/>
  <c r="AF458" i="16" s="1"/>
  <c r="AE459" i="16" s="1"/>
  <c r="AD460" i="16" s="1"/>
  <c r="AC461" i="16" s="1"/>
  <c r="AB462" i="16" s="1"/>
  <c r="AA463" i="16" s="1"/>
  <c r="Z464" i="16" s="1"/>
  <c r="Y465" i="16" s="1"/>
  <c r="X466" i="16" s="1"/>
  <c r="W467" i="16" s="1"/>
  <c r="V468" i="16" s="1"/>
  <c r="U469" i="16" s="1"/>
  <c r="T470" i="16" s="1"/>
  <c r="AY431" i="16"/>
  <c r="AX432" i="16" s="1"/>
  <c r="AW433" i="16" s="1"/>
  <c r="AV434" i="16" s="1"/>
  <c r="AU435" i="16" s="1"/>
  <c r="AT436" i="16" s="1"/>
  <c r="AS437" i="16" s="1"/>
  <c r="AR438" i="16" s="1"/>
  <c r="AQ439" i="16" s="1"/>
  <c r="AP440" i="16" s="1"/>
  <c r="AO441" i="16" s="1"/>
  <c r="AN442" i="16" s="1"/>
  <c r="AM443" i="16" s="1"/>
  <c r="AL444" i="16" s="1"/>
  <c r="AK445" i="16" s="1"/>
  <c r="AJ446" i="16" s="1"/>
  <c r="AI447" i="16" s="1"/>
  <c r="AH448" i="16" s="1"/>
  <c r="AG449" i="16" s="1"/>
  <c r="AF450" i="16" s="1"/>
  <c r="AE451" i="16" s="1"/>
  <c r="AD452" i="16" s="1"/>
  <c r="AC453" i="16" s="1"/>
  <c r="AB454" i="16" s="1"/>
  <c r="AA455" i="16" s="1"/>
  <c r="Z456" i="16" s="1"/>
  <c r="Y457" i="16" s="1"/>
  <c r="X458" i="16" s="1"/>
  <c r="W459" i="16" s="1"/>
  <c r="V460" i="16" s="1"/>
  <c r="U461" i="16" s="1"/>
  <c r="T462" i="16" s="1"/>
  <c r="AY423" i="16"/>
  <c r="AX424" i="16" s="1"/>
  <c r="AW425" i="16" s="1"/>
  <c r="AV426" i="16" s="1"/>
  <c r="AU427" i="16" s="1"/>
  <c r="AT428" i="16" s="1"/>
  <c r="AS429" i="16" s="1"/>
  <c r="AR430" i="16" s="1"/>
  <c r="AQ431" i="16" s="1"/>
  <c r="AP432" i="16" s="1"/>
  <c r="AO433" i="16" s="1"/>
  <c r="AN434" i="16" s="1"/>
  <c r="AM435" i="16" s="1"/>
  <c r="AL436" i="16" s="1"/>
  <c r="AK437" i="16" s="1"/>
  <c r="AJ438" i="16" s="1"/>
  <c r="AI439" i="16" s="1"/>
  <c r="AH440" i="16" s="1"/>
  <c r="AG441" i="16" s="1"/>
  <c r="AF442" i="16" s="1"/>
  <c r="AE443" i="16" s="1"/>
  <c r="AD444" i="16" s="1"/>
  <c r="AC445" i="16" s="1"/>
  <c r="AB446" i="16" s="1"/>
  <c r="AA447" i="16" s="1"/>
  <c r="Z448" i="16" s="1"/>
  <c r="Y449" i="16" s="1"/>
  <c r="X450" i="16" s="1"/>
  <c r="W451" i="16" s="1"/>
  <c r="V452" i="16" s="1"/>
  <c r="U453" i="16" s="1"/>
  <c r="T454" i="16" s="1"/>
  <c r="AY405" i="16"/>
  <c r="AX406" i="16" s="1"/>
  <c r="AW407" i="16" s="1"/>
  <c r="AV408" i="16" s="1"/>
  <c r="AU409" i="16" s="1"/>
  <c r="AT410" i="16" s="1"/>
  <c r="AS411" i="16" s="1"/>
  <c r="AR412" i="16" s="1"/>
  <c r="AQ413" i="16" s="1"/>
  <c r="AP414" i="16" s="1"/>
  <c r="AO415" i="16" s="1"/>
  <c r="AN416" i="16" s="1"/>
  <c r="AM417" i="16" s="1"/>
  <c r="AL418" i="16" s="1"/>
  <c r="AK419" i="16" s="1"/>
  <c r="AJ420" i="16" s="1"/>
  <c r="AI421" i="16" s="1"/>
  <c r="AH422" i="16" s="1"/>
  <c r="AG423" i="16" s="1"/>
  <c r="AF424" i="16" s="1"/>
  <c r="AE425" i="16" s="1"/>
  <c r="AD426" i="16" s="1"/>
  <c r="AC427" i="16" s="1"/>
  <c r="AB428" i="16" s="1"/>
  <c r="AA429" i="16" s="1"/>
  <c r="Z430" i="16" s="1"/>
  <c r="Y431" i="16" s="1"/>
  <c r="X432" i="16" s="1"/>
  <c r="W433" i="16" s="1"/>
  <c r="V434" i="16" s="1"/>
  <c r="U435" i="16" s="1"/>
  <c r="T436" i="16" s="1"/>
  <c r="AZ400" i="16"/>
  <c r="AY401" i="16" s="1"/>
  <c r="AX402" i="16" s="1"/>
  <c r="AW403" i="16" s="1"/>
  <c r="AV404" i="16" s="1"/>
  <c r="AU405" i="16" s="1"/>
  <c r="AT406" i="16" s="1"/>
  <c r="AS407" i="16" s="1"/>
  <c r="AR408" i="16" s="1"/>
  <c r="AQ409" i="16" s="1"/>
  <c r="AP410" i="16" s="1"/>
  <c r="AO411" i="16" s="1"/>
  <c r="AN412" i="16" s="1"/>
  <c r="AM413" i="16" s="1"/>
  <c r="AL414" i="16" s="1"/>
  <c r="AK415" i="16" s="1"/>
  <c r="AJ416" i="16" s="1"/>
  <c r="AI417" i="16" s="1"/>
  <c r="AH418" i="16" s="1"/>
  <c r="AG419" i="16" s="1"/>
  <c r="AF420" i="16" s="1"/>
  <c r="AE421" i="16" s="1"/>
  <c r="AD422" i="16" s="1"/>
  <c r="AC423" i="16" s="1"/>
  <c r="AB424" i="16" s="1"/>
  <c r="AA425" i="16" s="1"/>
  <c r="Z426" i="16" s="1"/>
  <c r="Y427" i="16" s="1"/>
  <c r="X428" i="16" s="1"/>
  <c r="W429" i="16" s="1"/>
  <c r="V430" i="16" s="1"/>
  <c r="U431" i="16" s="1"/>
  <c r="T432" i="16" s="1"/>
  <c r="AZ391" i="16"/>
  <c r="AY392" i="16" s="1"/>
  <c r="AX393" i="16" s="1"/>
  <c r="AW394" i="16" s="1"/>
  <c r="AV395" i="16" s="1"/>
  <c r="AU396" i="16" s="1"/>
  <c r="AT397" i="16" s="1"/>
  <c r="AS398" i="16" s="1"/>
  <c r="AR399" i="16" s="1"/>
  <c r="AQ400" i="16" s="1"/>
  <c r="AP401" i="16" s="1"/>
  <c r="AO402" i="16" s="1"/>
  <c r="AN403" i="16" s="1"/>
  <c r="AM404" i="16" s="1"/>
  <c r="AL405" i="16" s="1"/>
  <c r="AK406" i="16" s="1"/>
  <c r="AJ407" i="16" s="1"/>
  <c r="AI408" i="16" s="1"/>
  <c r="AH409" i="16" s="1"/>
  <c r="AG410" i="16" s="1"/>
  <c r="AF411" i="16" s="1"/>
  <c r="AE412" i="16" s="1"/>
  <c r="AD413" i="16" s="1"/>
  <c r="AC414" i="16" s="1"/>
  <c r="AB415" i="16" s="1"/>
  <c r="AA416" i="16" s="1"/>
  <c r="Z417" i="16" s="1"/>
  <c r="Y418" i="16" s="1"/>
  <c r="X419" i="16" s="1"/>
  <c r="W420" i="16" s="1"/>
  <c r="V421" i="16" s="1"/>
  <c r="U422" i="16" s="1"/>
  <c r="T423" i="16" s="1"/>
  <c r="AY377" i="16"/>
  <c r="AX378" i="16" s="1"/>
  <c r="AW379" i="16" s="1"/>
  <c r="AV380" i="16" s="1"/>
  <c r="AU381" i="16" s="1"/>
  <c r="AT382" i="16" s="1"/>
  <c r="AS383" i="16" s="1"/>
  <c r="AR384" i="16" s="1"/>
  <c r="AQ385" i="16" s="1"/>
  <c r="AP386" i="16" s="1"/>
  <c r="AO387" i="16" s="1"/>
  <c r="AN388" i="16" s="1"/>
  <c r="AM389" i="16" s="1"/>
  <c r="AL390" i="16" s="1"/>
  <c r="AK391" i="16" s="1"/>
  <c r="AJ392" i="16" s="1"/>
  <c r="AI393" i="16" s="1"/>
  <c r="AH394" i="16" s="1"/>
  <c r="AG395" i="16" s="1"/>
  <c r="AF396" i="16" s="1"/>
  <c r="AE397" i="16" s="1"/>
  <c r="AD398" i="16" s="1"/>
  <c r="AC399" i="16" s="1"/>
  <c r="AB400" i="16" s="1"/>
  <c r="AA401" i="16" s="1"/>
  <c r="Z402" i="16" s="1"/>
  <c r="Y403" i="16" s="1"/>
  <c r="X404" i="16" s="1"/>
  <c r="W405" i="16" s="1"/>
  <c r="V406" i="16" s="1"/>
  <c r="U407" i="16" s="1"/>
  <c r="T408" i="16" s="1"/>
  <c r="AZ377" i="16"/>
  <c r="AY378" i="16" s="1"/>
  <c r="AX379" i="16" s="1"/>
  <c r="AW380" i="16" s="1"/>
  <c r="AV381" i="16" s="1"/>
  <c r="AU382" i="16" s="1"/>
  <c r="AT383" i="16" s="1"/>
  <c r="AS384" i="16" s="1"/>
  <c r="AR385" i="16" s="1"/>
  <c r="AQ386" i="16" s="1"/>
  <c r="AP387" i="16" s="1"/>
  <c r="AO388" i="16" s="1"/>
  <c r="AN389" i="16" s="1"/>
  <c r="AM390" i="16" s="1"/>
  <c r="AL391" i="16" s="1"/>
  <c r="AK392" i="16" s="1"/>
  <c r="AJ393" i="16" s="1"/>
  <c r="AI394" i="16" s="1"/>
  <c r="AH395" i="16" s="1"/>
  <c r="AG396" i="16" s="1"/>
  <c r="AF397" i="16" s="1"/>
  <c r="AE398" i="16" s="1"/>
  <c r="AD399" i="16" s="1"/>
  <c r="AC400" i="16" s="1"/>
  <c r="AB401" i="16" s="1"/>
  <c r="AA402" i="16" s="1"/>
  <c r="Z403" i="16" s="1"/>
  <c r="Y404" i="16" s="1"/>
  <c r="X405" i="16" s="1"/>
  <c r="W406" i="16" s="1"/>
  <c r="V407" i="16" s="1"/>
  <c r="U408" i="16" s="1"/>
  <c r="T409" i="16" s="1"/>
  <c r="AY390" i="16"/>
  <c r="AX391" i="16" s="1"/>
  <c r="AW392" i="16" s="1"/>
  <c r="AV393" i="16" s="1"/>
  <c r="AU394" i="16" s="1"/>
  <c r="AT395" i="16" s="1"/>
  <c r="AS396" i="16" s="1"/>
  <c r="AR397" i="16" s="1"/>
  <c r="AQ398" i="16" s="1"/>
  <c r="AP399" i="16" s="1"/>
  <c r="AO400" i="16" s="1"/>
  <c r="AN401" i="16" s="1"/>
  <c r="AM402" i="16" s="1"/>
  <c r="AL403" i="16" s="1"/>
  <c r="AK404" i="16" s="1"/>
  <c r="AJ405" i="16" s="1"/>
  <c r="AI406" i="16" s="1"/>
  <c r="AH407" i="16" s="1"/>
  <c r="AG408" i="16" s="1"/>
  <c r="AF409" i="16" s="1"/>
  <c r="AE410" i="16" s="1"/>
  <c r="AD411" i="16" s="1"/>
  <c r="AC412" i="16" s="1"/>
  <c r="AB413" i="16" s="1"/>
  <c r="AA414" i="16" s="1"/>
  <c r="Z415" i="16" s="1"/>
  <c r="Y416" i="16" s="1"/>
  <c r="X417" i="16" s="1"/>
  <c r="W418" i="16" s="1"/>
  <c r="V419" i="16" s="1"/>
  <c r="U420" i="16" s="1"/>
  <c r="T421" i="16" s="1"/>
  <c r="AZ390" i="16"/>
  <c r="AY391" i="16" s="1"/>
  <c r="AX392" i="16" s="1"/>
  <c r="AW393" i="16" s="1"/>
  <c r="AV394" i="16" s="1"/>
  <c r="AU395" i="16" s="1"/>
  <c r="AT396" i="16" s="1"/>
  <c r="AS397" i="16" s="1"/>
  <c r="AR398" i="16" s="1"/>
  <c r="AQ399" i="16" s="1"/>
  <c r="AP400" i="16" s="1"/>
  <c r="AO401" i="16" s="1"/>
  <c r="AN402" i="16" s="1"/>
  <c r="AM403" i="16" s="1"/>
  <c r="AL404" i="16" s="1"/>
  <c r="AK405" i="16" s="1"/>
  <c r="AJ406" i="16" s="1"/>
  <c r="AI407" i="16" s="1"/>
  <c r="AH408" i="16" s="1"/>
  <c r="AG409" i="16" s="1"/>
  <c r="AF410" i="16" s="1"/>
  <c r="AE411" i="16" s="1"/>
  <c r="AD412" i="16" s="1"/>
  <c r="AC413" i="16" s="1"/>
  <c r="AB414" i="16" s="1"/>
  <c r="AA415" i="16" s="1"/>
  <c r="Z416" i="16" s="1"/>
  <c r="Y417" i="16" s="1"/>
  <c r="X418" i="16" s="1"/>
  <c r="W419" i="16" s="1"/>
  <c r="V420" i="16" s="1"/>
  <c r="U421" i="16" s="1"/>
  <c r="T422" i="16" s="1"/>
  <c r="AY411" i="16"/>
  <c r="AX412" i="16" s="1"/>
  <c r="AW413" i="16" s="1"/>
  <c r="AV414" i="16" s="1"/>
  <c r="AU415" i="16" s="1"/>
  <c r="AT416" i="16" s="1"/>
  <c r="AS417" i="16" s="1"/>
  <c r="AR418" i="16" s="1"/>
  <c r="AQ419" i="16" s="1"/>
  <c r="AP420" i="16" s="1"/>
  <c r="AO421" i="16" s="1"/>
  <c r="AN422" i="16" s="1"/>
  <c r="AM423" i="16" s="1"/>
  <c r="AL424" i="16" s="1"/>
  <c r="AK425" i="16" s="1"/>
  <c r="AJ426" i="16" s="1"/>
  <c r="AI427" i="16" s="1"/>
  <c r="AH428" i="16" s="1"/>
  <c r="AG429" i="16" s="1"/>
  <c r="AF430" i="16" s="1"/>
  <c r="AE431" i="16" s="1"/>
  <c r="AD432" i="16" s="1"/>
  <c r="AC433" i="16" s="1"/>
  <c r="AB434" i="16" s="1"/>
  <c r="AA435" i="16" s="1"/>
  <c r="Z436" i="16" s="1"/>
  <c r="Y437" i="16" s="1"/>
  <c r="X438" i="16" s="1"/>
  <c r="W439" i="16" s="1"/>
  <c r="V440" i="16" s="1"/>
  <c r="U441" i="16" s="1"/>
  <c r="T442" i="16" s="1"/>
  <c r="AZ443" i="16"/>
  <c r="AY444" i="16" s="1"/>
  <c r="AX445" i="16" s="1"/>
  <c r="AW446" i="16" s="1"/>
  <c r="AV447" i="16" s="1"/>
  <c r="AU448" i="16" s="1"/>
  <c r="AT449" i="16" s="1"/>
  <c r="AS450" i="16" s="1"/>
  <c r="AR451" i="16" s="1"/>
  <c r="AQ452" i="16" s="1"/>
  <c r="AP453" i="16" s="1"/>
  <c r="AO454" i="16" s="1"/>
  <c r="AN455" i="16" s="1"/>
  <c r="AM456" i="16" s="1"/>
  <c r="AL457" i="16" s="1"/>
  <c r="AK458" i="16" s="1"/>
  <c r="AJ459" i="16" s="1"/>
  <c r="AI460" i="16" s="1"/>
  <c r="AH461" i="16" s="1"/>
  <c r="AG462" i="16" s="1"/>
  <c r="AF463" i="16" s="1"/>
  <c r="AE464" i="16" s="1"/>
  <c r="AD465" i="16" s="1"/>
  <c r="AC466" i="16" s="1"/>
  <c r="AB467" i="16" s="1"/>
  <c r="AA468" i="16" s="1"/>
  <c r="Z469" i="16" s="1"/>
  <c r="Y470" i="16" s="1"/>
  <c r="X471" i="16" s="1"/>
  <c r="W472" i="16" s="1"/>
  <c r="V473" i="16" s="1"/>
  <c r="U474" i="16" s="1"/>
  <c r="T475" i="16" s="1"/>
  <c r="AZ435" i="16"/>
  <c r="AY436" i="16" s="1"/>
  <c r="AX437" i="16" s="1"/>
  <c r="AW438" i="16" s="1"/>
  <c r="AV439" i="16" s="1"/>
  <c r="AU440" i="16" s="1"/>
  <c r="AT441" i="16" s="1"/>
  <c r="AS442" i="16" s="1"/>
  <c r="AR443" i="16" s="1"/>
  <c r="AQ444" i="16" s="1"/>
  <c r="AP445" i="16" s="1"/>
  <c r="AO446" i="16" s="1"/>
  <c r="AN447" i="16" s="1"/>
  <c r="AM448" i="16" s="1"/>
  <c r="AL449" i="16" s="1"/>
  <c r="AK450" i="16" s="1"/>
  <c r="AJ451" i="16" s="1"/>
  <c r="AI452" i="16" s="1"/>
  <c r="AH453" i="16" s="1"/>
  <c r="AG454" i="16" s="1"/>
  <c r="AF455" i="16" s="1"/>
  <c r="AE456" i="16" s="1"/>
  <c r="AD457" i="16" s="1"/>
  <c r="AC458" i="16" s="1"/>
  <c r="AB459" i="16" s="1"/>
  <c r="AA460" i="16" s="1"/>
  <c r="Z461" i="16" s="1"/>
  <c r="Y462" i="16" s="1"/>
  <c r="X463" i="16" s="1"/>
  <c r="W464" i="16" s="1"/>
  <c r="V465" i="16" s="1"/>
  <c r="U466" i="16" s="1"/>
  <c r="T467" i="16" s="1"/>
  <c r="AZ427" i="16"/>
  <c r="AY428" i="16" s="1"/>
  <c r="AX429" i="16" s="1"/>
  <c r="AW430" i="16" s="1"/>
  <c r="AV431" i="16" s="1"/>
  <c r="AU432" i="16" s="1"/>
  <c r="AT433" i="16" s="1"/>
  <c r="AS434" i="16" s="1"/>
  <c r="AR435" i="16" s="1"/>
  <c r="AQ436" i="16" s="1"/>
  <c r="AP437" i="16" s="1"/>
  <c r="AO438" i="16" s="1"/>
  <c r="AN439" i="16" s="1"/>
  <c r="AM440" i="16" s="1"/>
  <c r="AL441" i="16" s="1"/>
  <c r="AK442" i="16" s="1"/>
  <c r="AJ443" i="16" s="1"/>
  <c r="AI444" i="16" s="1"/>
  <c r="AH445" i="16" s="1"/>
  <c r="AG446" i="16" s="1"/>
  <c r="AF447" i="16" s="1"/>
  <c r="AE448" i="16" s="1"/>
  <c r="AD449" i="16" s="1"/>
  <c r="AC450" i="16" s="1"/>
  <c r="AB451" i="16" s="1"/>
  <c r="AA452" i="16" s="1"/>
  <c r="Z453" i="16" s="1"/>
  <c r="Y454" i="16" s="1"/>
  <c r="X455" i="16" s="1"/>
  <c r="W456" i="16" s="1"/>
  <c r="V457" i="16" s="1"/>
  <c r="U458" i="16" s="1"/>
  <c r="T459" i="16" s="1"/>
  <c r="AZ419" i="16"/>
  <c r="AY420" i="16" s="1"/>
  <c r="AX421" i="16" s="1"/>
  <c r="AW422" i="16" s="1"/>
  <c r="AV423" i="16" s="1"/>
  <c r="AU424" i="16" s="1"/>
  <c r="AT425" i="16" s="1"/>
  <c r="AS426" i="16" s="1"/>
  <c r="AR427" i="16" s="1"/>
  <c r="AQ428" i="16" s="1"/>
  <c r="AP429" i="16" s="1"/>
  <c r="AO430" i="16" s="1"/>
  <c r="AN431" i="16" s="1"/>
  <c r="AM432" i="16" s="1"/>
  <c r="AL433" i="16" s="1"/>
  <c r="AK434" i="16" s="1"/>
  <c r="AJ435" i="16" s="1"/>
  <c r="AI436" i="16" s="1"/>
  <c r="AH437" i="16" s="1"/>
  <c r="AG438" i="16" s="1"/>
  <c r="AF439" i="16" s="1"/>
  <c r="AE440" i="16" s="1"/>
  <c r="AD441" i="16" s="1"/>
  <c r="AC442" i="16" s="1"/>
  <c r="AB443" i="16" s="1"/>
  <c r="AA444" i="16" s="1"/>
  <c r="Z445" i="16" s="1"/>
  <c r="Y446" i="16" s="1"/>
  <c r="X447" i="16" s="1"/>
  <c r="W448" i="16" s="1"/>
  <c r="V449" i="16" s="1"/>
  <c r="U450" i="16" s="1"/>
  <c r="T451" i="16" s="1"/>
  <c r="AY416" i="16"/>
  <c r="AX417" i="16" s="1"/>
  <c r="AW418" i="16" s="1"/>
  <c r="AV419" i="16" s="1"/>
  <c r="AU420" i="16" s="1"/>
  <c r="AT421" i="16" s="1"/>
  <c r="AS422" i="16" s="1"/>
  <c r="AR423" i="16" s="1"/>
  <c r="AQ424" i="16" s="1"/>
  <c r="AP425" i="16" s="1"/>
  <c r="AO426" i="16" s="1"/>
  <c r="AN427" i="16" s="1"/>
  <c r="AM428" i="16" s="1"/>
  <c r="AL429" i="16" s="1"/>
  <c r="AK430" i="16" s="1"/>
  <c r="AJ431" i="16" s="1"/>
  <c r="AI432" i="16" s="1"/>
  <c r="AH433" i="16" s="1"/>
  <c r="AG434" i="16" s="1"/>
  <c r="AF435" i="16" s="1"/>
  <c r="AE436" i="16" s="1"/>
  <c r="AD437" i="16" s="1"/>
  <c r="AC438" i="16" s="1"/>
  <c r="AB439" i="16" s="1"/>
  <c r="AA440" i="16" s="1"/>
  <c r="Z441" i="16" s="1"/>
  <c r="Y442" i="16" s="1"/>
  <c r="X443" i="16" s="1"/>
  <c r="W444" i="16" s="1"/>
  <c r="V445" i="16" s="1"/>
  <c r="U446" i="16" s="1"/>
  <c r="T447" i="16" s="1"/>
  <c r="AZ407" i="16"/>
  <c r="AY408" i="16" s="1"/>
  <c r="AX409" i="16" s="1"/>
  <c r="AW410" i="16" s="1"/>
  <c r="AV411" i="16" s="1"/>
  <c r="AU412" i="16" s="1"/>
  <c r="AT413" i="16" s="1"/>
  <c r="AS414" i="16" s="1"/>
  <c r="AR415" i="16" s="1"/>
  <c r="AQ416" i="16" s="1"/>
  <c r="AP417" i="16" s="1"/>
  <c r="AO418" i="16" s="1"/>
  <c r="AN419" i="16" s="1"/>
  <c r="AM420" i="16" s="1"/>
  <c r="AL421" i="16" s="1"/>
  <c r="AK422" i="16" s="1"/>
  <c r="AJ423" i="16" s="1"/>
  <c r="AI424" i="16" s="1"/>
  <c r="AH425" i="16" s="1"/>
  <c r="AG426" i="16" s="1"/>
  <c r="AF427" i="16" s="1"/>
  <c r="AE428" i="16" s="1"/>
  <c r="AD429" i="16" s="1"/>
  <c r="AC430" i="16" s="1"/>
  <c r="AB431" i="16" s="1"/>
  <c r="AA432" i="16" s="1"/>
  <c r="Z433" i="16" s="1"/>
  <c r="Y434" i="16" s="1"/>
  <c r="X435" i="16" s="1"/>
  <c r="W436" i="16" s="1"/>
  <c r="V437" i="16" s="1"/>
  <c r="U438" i="16" s="1"/>
  <c r="T439" i="16" s="1"/>
  <c r="AY400" i="16"/>
  <c r="AX401" i="16" s="1"/>
  <c r="AW402" i="16" s="1"/>
  <c r="AV403" i="16" s="1"/>
  <c r="AU404" i="16" s="1"/>
  <c r="AT405" i="16" s="1"/>
  <c r="AS406" i="16" s="1"/>
  <c r="AR407" i="16" s="1"/>
  <c r="AQ408" i="16" s="1"/>
  <c r="AP409" i="16" s="1"/>
  <c r="AO410" i="16" s="1"/>
  <c r="AN411" i="16" s="1"/>
  <c r="AM412" i="16" s="1"/>
  <c r="AL413" i="16" s="1"/>
  <c r="AK414" i="16" s="1"/>
  <c r="AJ415" i="16" s="1"/>
  <c r="AI416" i="16" s="1"/>
  <c r="AH417" i="16" s="1"/>
  <c r="AG418" i="16" s="1"/>
  <c r="AF419" i="16" s="1"/>
  <c r="AE420" i="16" s="1"/>
  <c r="AD421" i="16" s="1"/>
  <c r="AC422" i="16" s="1"/>
  <c r="AB423" i="16" s="1"/>
  <c r="AA424" i="16" s="1"/>
  <c r="Z425" i="16" s="1"/>
  <c r="Y426" i="16" s="1"/>
  <c r="X427" i="16" s="1"/>
  <c r="W428" i="16" s="1"/>
  <c r="V429" i="16" s="1"/>
  <c r="U430" i="16" s="1"/>
  <c r="T431" i="16" s="1"/>
  <c r="AY397" i="16"/>
  <c r="AX398" i="16" s="1"/>
  <c r="AW399" i="16" s="1"/>
  <c r="AV400" i="16" s="1"/>
  <c r="AU401" i="16" s="1"/>
  <c r="AT402" i="16" s="1"/>
  <c r="AS403" i="16" s="1"/>
  <c r="AR404" i="16" s="1"/>
  <c r="AQ405" i="16" s="1"/>
  <c r="AP406" i="16" s="1"/>
  <c r="AO407" i="16" s="1"/>
  <c r="AN408" i="16" s="1"/>
  <c r="AM409" i="16" s="1"/>
  <c r="AL410" i="16" s="1"/>
  <c r="AK411" i="16" s="1"/>
  <c r="AJ412" i="16" s="1"/>
  <c r="AI413" i="16" s="1"/>
  <c r="AH414" i="16" s="1"/>
  <c r="AG415" i="16" s="1"/>
  <c r="AF416" i="16" s="1"/>
  <c r="AE417" i="16" s="1"/>
  <c r="AD418" i="16" s="1"/>
  <c r="AC419" i="16" s="1"/>
  <c r="AB420" i="16" s="1"/>
  <c r="AA421" i="16" s="1"/>
  <c r="Z422" i="16" s="1"/>
  <c r="Y423" i="16" s="1"/>
  <c r="X424" i="16" s="1"/>
  <c r="W425" i="16" s="1"/>
  <c r="V426" i="16" s="1"/>
  <c r="U427" i="16" s="1"/>
  <c r="T428" i="16" s="1"/>
  <c r="AZ393" i="16"/>
  <c r="AY394" i="16" s="1"/>
  <c r="AX395" i="16" s="1"/>
  <c r="AW396" i="16" s="1"/>
  <c r="AV397" i="16" s="1"/>
  <c r="AU398" i="16" s="1"/>
  <c r="AT399" i="16" s="1"/>
  <c r="AS400" i="16" s="1"/>
  <c r="AR401" i="16" s="1"/>
  <c r="AQ402" i="16" s="1"/>
  <c r="AP403" i="16" s="1"/>
  <c r="AO404" i="16" s="1"/>
  <c r="AN405" i="16" s="1"/>
  <c r="AM406" i="16" s="1"/>
  <c r="AL407" i="16" s="1"/>
  <c r="AK408" i="16" s="1"/>
  <c r="AJ409" i="16" s="1"/>
  <c r="AI410" i="16" s="1"/>
  <c r="AH411" i="16" s="1"/>
  <c r="AG412" i="16" s="1"/>
  <c r="AF413" i="16" s="1"/>
  <c r="AE414" i="16" s="1"/>
  <c r="AD415" i="16" s="1"/>
  <c r="AC416" i="16" s="1"/>
  <c r="AB417" i="16" s="1"/>
  <c r="AA418" i="16" s="1"/>
  <c r="Z419" i="16" s="1"/>
  <c r="Y420" i="16" s="1"/>
  <c r="X421" i="16" s="1"/>
  <c r="W422" i="16" s="1"/>
  <c r="V423" i="16" s="1"/>
  <c r="U424" i="16" s="1"/>
  <c r="T425" i="16" s="1"/>
  <c r="AZ392" i="16"/>
  <c r="AY393" i="16" s="1"/>
  <c r="AX394" i="16" s="1"/>
  <c r="AW395" i="16" s="1"/>
  <c r="AV396" i="16" s="1"/>
  <c r="AU397" i="16" s="1"/>
  <c r="AT398" i="16" s="1"/>
  <c r="AS399" i="16" s="1"/>
  <c r="AR400" i="16" s="1"/>
  <c r="AQ401" i="16" s="1"/>
  <c r="AP402" i="16" s="1"/>
  <c r="AO403" i="16" s="1"/>
  <c r="AN404" i="16" s="1"/>
  <c r="AM405" i="16" s="1"/>
  <c r="AL406" i="16" s="1"/>
  <c r="AK407" i="16" s="1"/>
  <c r="AJ408" i="16" s="1"/>
  <c r="AI409" i="16" s="1"/>
  <c r="AH410" i="16" s="1"/>
  <c r="AG411" i="16" s="1"/>
  <c r="AF412" i="16" s="1"/>
  <c r="AE413" i="16" s="1"/>
  <c r="AD414" i="16" s="1"/>
  <c r="AC415" i="16" s="1"/>
  <c r="AB416" i="16" s="1"/>
  <c r="AA417" i="16" s="1"/>
  <c r="Z418" i="16" s="1"/>
  <c r="Y419" i="16" s="1"/>
  <c r="X420" i="16" s="1"/>
  <c r="W421" i="16" s="1"/>
  <c r="V422" i="16" s="1"/>
  <c r="U423" i="16" s="1"/>
  <c r="T424" i="16" s="1"/>
  <c r="AY406" i="16"/>
  <c r="AX407" i="16" s="1"/>
  <c r="AW408" i="16" s="1"/>
  <c r="AV409" i="16" s="1"/>
  <c r="AU410" i="16" s="1"/>
  <c r="AT411" i="16" s="1"/>
  <c r="AS412" i="16" s="1"/>
  <c r="AR413" i="16" s="1"/>
  <c r="AQ414" i="16" s="1"/>
  <c r="AP415" i="16" s="1"/>
  <c r="AO416" i="16" s="1"/>
  <c r="AN417" i="16" s="1"/>
  <c r="AM418" i="16" s="1"/>
  <c r="AL419" i="16" s="1"/>
  <c r="AK420" i="16" s="1"/>
  <c r="AJ421" i="16" s="1"/>
  <c r="AI422" i="16" s="1"/>
  <c r="AH423" i="16" s="1"/>
  <c r="AG424" i="16" s="1"/>
  <c r="AF425" i="16" s="1"/>
  <c r="AE426" i="16" s="1"/>
  <c r="AD427" i="16" s="1"/>
  <c r="AC428" i="16" s="1"/>
  <c r="AB429" i="16" s="1"/>
  <c r="AA430" i="16" s="1"/>
  <c r="Z431" i="16" s="1"/>
  <c r="Y432" i="16" s="1"/>
  <c r="X433" i="16" s="1"/>
  <c r="W434" i="16" s="1"/>
  <c r="V435" i="16" s="1"/>
  <c r="U436" i="16" s="1"/>
  <c r="T437" i="16" s="1"/>
  <c r="AZ406" i="16"/>
  <c r="AY407" i="16" s="1"/>
  <c r="AX408" i="16" s="1"/>
  <c r="AW409" i="16" s="1"/>
  <c r="AV410" i="16" s="1"/>
  <c r="AU411" i="16" s="1"/>
  <c r="AT412" i="16" s="1"/>
  <c r="AS413" i="16" s="1"/>
  <c r="AR414" i="16" s="1"/>
  <c r="AQ415" i="16" s="1"/>
  <c r="AP416" i="16" s="1"/>
  <c r="AO417" i="16" s="1"/>
  <c r="AN418" i="16" s="1"/>
  <c r="AM419" i="16" s="1"/>
  <c r="AL420" i="16" s="1"/>
  <c r="AK421" i="16" s="1"/>
  <c r="AJ422" i="16" s="1"/>
  <c r="AI423" i="16" s="1"/>
  <c r="AH424" i="16" s="1"/>
  <c r="AG425" i="16" s="1"/>
  <c r="AF426" i="16" s="1"/>
  <c r="AE427" i="16" s="1"/>
  <c r="AD428" i="16" s="1"/>
  <c r="AC429" i="16" s="1"/>
  <c r="AB430" i="16" s="1"/>
  <c r="AA431" i="16" s="1"/>
  <c r="Z432" i="16" s="1"/>
  <c r="Y433" i="16" s="1"/>
  <c r="X434" i="16" s="1"/>
  <c r="W435" i="16" s="1"/>
  <c r="V436" i="16" s="1"/>
  <c r="U437" i="16" s="1"/>
  <c r="T438" i="16" s="1"/>
  <c r="AY403" i="16"/>
  <c r="AX404" i="16" s="1"/>
  <c r="AW405" i="16" s="1"/>
  <c r="AV406" i="16" s="1"/>
  <c r="AU407" i="16" s="1"/>
  <c r="AT408" i="16" s="1"/>
  <c r="AS409" i="16" s="1"/>
  <c r="AR410" i="16" s="1"/>
  <c r="AQ411" i="16" s="1"/>
  <c r="AP412" i="16" s="1"/>
  <c r="AO413" i="16" s="1"/>
  <c r="AN414" i="16" s="1"/>
  <c r="AM415" i="16" s="1"/>
  <c r="AL416" i="16" s="1"/>
  <c r="AK417" i="16" s="1"/>
  <c r="AJ418" i="16" s="1"/>
  <c r="AI419" i="16" s="1"/>
  <c r="AH420" i="16" s="1"/>
  <c r="AG421" i="16" s="1"/>
  <c r="AF422" i="16" s="1"/>
  <c r="AE423" i="16" s="1"/>
  <c r="AD424" i="16" s="1"/>
  <c r="AC425" i="16" s="1"/>
  <c r="AB426" i="16" s="1"/>
  <c r="AA427" i="16" s="1"/>
  <c r="Z428" i="16" s="1"/>
  <c r="Y429" i="16" s="1"/>
  <c r="X430" i="16" s="1"/>
  <c r="W431" i="16" s="1"/>
  <c r="V432" i="16" s="1"/>
  <c r="U433" i="16" s="1"/>
  <c r="T434" i="16" s="1"/>
  <c r="AZ385" i="16"/>
  <c r="AY386" i="16" s="1"/>
  <c r="AX387" i="16" s="1"/>
  <c r="AW388" i="16" s="1"/>
  <c r="AV389" i="16" s="1"/>
  <c r="AU390" i="16" s="1"/>
  <c r="AT391" i="16" s="1"/>
  <c r="AS392" i="16" s="1"/>
  <c r="AR393" i="16" s="1"/>
  <c r="AQ394" i="16" s="1"/>
  <c r="AP395" i="16" s="1"/>
  <c r="AO396" i="16" s="1"/>
  <c r="AN397" i="16" s="1"/>
  <c r="AM398" i="16" s="1"/>
  <c r="AL399" i="16" s="1"/>
  <c r="AK400" i="16" s="1"/>
  <c r="AJ401" i="16" s="1"/>
  <c r="AI402" i="16" s="1"/>
  <c r="AH403" i="16" s="1"/>
  <c r="AG404" i="16" s="1"/>
  <c r="AF405" i="16" s="1"/>
  <c r="AE406" i="16" s="1"/>
  <c r="AD407" i="16" s="1"/>
  <c r="AC408" i="16" s="1"/>
  <c r="AB409" i="16" s="1"/>
  <c r="AA410" i="16" s="1"/>
  <c r="Z411" i="16" s="1"/>
  <c r="Y412" i="16" s="1"/>
  <c r="X413" i="16" s="1"/>
  <c r="W414" i="16" s="1"/>
  <c r="V415" i="16" s="1"/>
  <c r="U416" i="16" s="1"/>
  <c r="T417" i="16" s="1"/>
  <c r="AY384" i="16"/>
  <c r="AX385" i="16" s="1"/>
  <c r="AW386" i="16" s="1"/>
  <c r="AV387" i="16" s="1"/>
  <c r="AU388" i="16" s="1"/>
  <c r="AT389" i="16" s="1"/>
  <c r="AS390" i="16" s="1"/>
  <c r="AR391" i="16" s="1"/>
  <c r="AQ392" i="16" s="1"/>
  <c r="AP393" i="16" s="1"/>
  <c r="AO394" i="16" s="1"/>
  <c r="AN395" i="16" s="1"/>
  <c r="AM396" i="16" s="1"/>
  <c r="AL397" i="16" s="1"/>
  <c r="AK398" i="16" s="1"/>
  <c r="AJ399" i="16" s="1"/>
  <c r="AI400" i="16" s="1"/>
  <c r="AH401" i="16" s="1"/>
  <c r="AG402" i="16" s="1"/>
  <c r="AF403" i="16" s="1"/>
  <c r="AE404" i="16" s="1"/>
  <c r="AD405" i="16" s="1"/>
  <c r="AC406" i="16" s="1"/>
  <c r="AB407" i="16" s="1"/>
  <c r="AA408" i="16" s="1"/>
  <c r="Z409" i="16" s="1"/>
  <c r="Y410" i="16" s="1"/>
  <c r="X411" i="16" s="1"/>
  <c r="W412" i="16" s="1"/>
  <c r="V413" i="16" s="1"/>
  <c r="U414" i="16" s="1"/>
  <c r="T415" i="16" s="1"/>
  <c r="AZ384" i="16"/>
  <c r="AY385" i="16" s="1"/>
  <c r="AX386" i="16" s="1"/>
  <c r="AW387" i="16" s="1"/>
  <c r="AV388" i="16" s="1"/>
  <c r="AU389" i="16" s="1"/>
  <c r="AT390" i="16" s="1"/>
  <c r="AS391" i="16" s="1"/>
  <c r="AR392" i="16" s="1"/>
  <c r="AQ393" i="16" s="1"/>
  <c r="AP394" i="16" s="1"/>
  <c r="AO395" i="16" s="1"/>
  <c r="AN396" i="16" s="1"/>
  <c r="AM397" i="16" s="1"/>
  <c r="AL398" i="16" s="1"/>
  <c r="AK399" i="16" s="1"/>
  <c r="AJ400" i="16" s="1"/>
  <c r="AI401" i="16" s="1"/>
  <c r="AH402" i="16" s="1"/>
  <c r="AG403" i="16" s="1"/>
  <c r="AF404" i="16" s="1"/>
  <c r="AE405" i="16" s="1"/>
  <c r="AD406" i="16" s="1"/>
  <c r="AC407" i="16" s="1"/>
  <c r="AB408" i="16" s="1"/>
  <c r="AA409" i="16" s="1"/>
  <c r="Z410" i="16" s="1"/>
  <c r="Y411" i="16" s="1"/>
  <c r="X412" i="16" s="1"/>
  <c r="W413" i="16" s="1"/>
  <c r="V414" i="16" s="1"/>
  <c r="U415" i="16" s="1"/>
  <c r="T416" i="16" s="1"/>
  <c r="AY389" i="16"/>
  <c r="AX390" i="16" s="1"/>
  <c r="AW391" i="16" s="1"/>
  <c r="AV392" i="16" s="1"/>
  <c r="AU393" i="16" s="1"/>
  <c r="AT394" i="16" s="1"/>
  <c r="AS395" i="16" s="1"/>
  <c r="AR396" i="16" s="1"/>
  <c r="AQ397" i="16" s="1"/>
  <c r="AP398" i="16" s="1"/>
  <c r="AO399" i="16" s="1"/>
  <c r="AN400" i="16" s="1"/>
  <c r="AM401" i="16" s="1"/>
  <c r="AL402" i="16" s="1"/>
  <c r="AK403" i="16" s="1"/>
  <c r="AJ404" i="16" s="1"/>
  <c r="AI405" i="16" s="1"/>
  <c r="AH406" i="16" s="1"/>
  <c r="AG407" i="16" s="1"/>
  <c r="AF408" i="16" s="1"/>
  <c r="AE409" i="16" s="1"/>
  <c r="AD410" i="16" s="1"/>
  <c r="AC411" i="16" s="1"/>
  <c r="AB412" i="16" s="1"/>
  <c r="AA413" i="16" s="1"/>
  <c r="Z414" i="16" s="1"/>
  <c r="Y415" i="16" s="1"/>
  <c r="X416" i="16" s="1"/>
  <c r="W417" i="16" s="1"/>
  <c r="V418" i="16" s="1"/>
  <c r="U419" i="16" s="1"/>
  <c r="T420" i="16" s="1"/>
  <c r="AZ381" i="16"/>
  <c r="AY382" i="16" s="1"/>
  <c r="AX383" i="16" s="1"/>
  <c r="AW384" i="16" s="1"/>
  <c r="AV385" i="16" s="1"/>
  <c r="AU386" i="16" s="1"/>
  <c r="AT387" i="16" s="1"/>
  <c r="AS388" i="16" s="1"/>
  <c r="AR389" i="16" s="1"/>
  <c r="AQ390" i="16" s="1"/>
  <c r="AP391" i="16" s="1"/>
  <c r="AO392" i="16" s="1"/>
  <c r="AN393" i="16" s="1"/>
  <c r="AM394" i="16" s="1"/>
  <c r="AL395" i="16" s="1"/>
  <c r="AK396" i="16" s="1"/>
  <c r="AJ397" i="16" s="1"/>
  <c r="AI398" i="16" s="1"/>
  <c r="AH399" i="16" s="1"/>
  <c r="AG400" i="16" s="1"/>
  <c r="AF401" i="16" s="1"/>
  <c r="AE402" i="16" s="1"/>
  <c r="AD403" i="16" s="1"/>
  <c r="AC404" i="16" s="1"/>
  <c r="AB405" i="16" s="1"/>
  <c r="AA406" i="16" s="1"/>
  <c r="Z407" i="16" s="1"/>
  <c r="Y408" i="16" s="1"/>
  <c r="X409" i="16" s="1"/>
  <c r="W410" i="16" s="1"/>
  <c r="V411" i="16" s="1"/>
  <c r="U412" i="16" s="1"/>
  <c r="T413" i="16" s="1"/>
  <c r="AZ378" i="16"/>
  <c r="AY379" i="16" s="1"/>
  <c r="AX380" i="16" s="1"/>
  <c r="AW381" i="16" s="1"/>
  <c r="AV382" i="16" s="1"/>
  <c r="AU383" i="16" s="1"/>
  <c r="AT384" i="16" s="1"/>
  <c r="AS385" i="16" s="1"/>
  <c r="AR386" i="16" s="1"/>
  <c r="AQ387" i="16" s="1"/>
  <c r="AP388" i="16" s="1"/>
  <c r="AO389" i="16" s="1"/>
  <c r="AN390" i="16" s="1"/>
  <c r="AM391" i="16" s="1"/>
  <c r="AL392" i="16" s="1"/>
  <c r="AK393" i="16" s="1"/>
  <c r="AJ394" i="16" s="1"/>
  <c r="AI395" i="16" s="1"/>
  <c r="AH396" i="16" s="1"/>
  <c r="AG397" i="16" s="1"/>
  <c r="AF398" i="16" s="1"/>
  <c r="AE399" i="16" s="1"/>
  <c r="AD400" i="16" s="1"/>
  <c r="AC401" i="16" s="1"/>
  <c r="AB402" i="16" s="1"/>
  <c r="AA403" i="16" s="1"/>
  <c r="Z404" i="16" s="1"/>
  <c r="Y405" i="16" s="1"/>
  <c r="X406" i="16" s="1"/>
  <c r="W407" i="16" s="1"/>
  <c r="V408" i="16" s="1"/>
  <c r="U409" i="16" s="1"/>
  <c r="T410" i="16" s="1"/>
  <c r="AZ379" i="16"/>
  <c r="AY380" i="16" s="1"/>
  <c r="AX381" i="16" s="1"/>
  <c r="AW382" i="16" s="1"/>
  <c r="AV383" i="16" s="1"/>
  <c r="AU384" i="16" s="1"/>
  <c r="AT385" i="16" s="1"/>
  <c r="AS386" i="16" s="1"/>
  <c r="AR387" i="16" s="1"/>
  <c r="AQ388" i="16" s="1"/>
  <c r="AP389" i="16" s="1"/>
  <c r="AO390" i="16" s="1"/>
  <c r="AN391" i="16" s="1"/>
  <c r="AM392" i="16" s="1"/>
  <c r="AL393" i="16" s="1"/>
  <c r="AK394" i="16" s="1"/>
  <c r="AJ395" i="16" s="1"/>
  <c r="AI396" i="16" s="1"/>
  <c r="AH397" i="16" s="1"/>
  <c r="AG398" i="16" s="1"/>
  <c r="AF399" i="16" s="1"/>
  <c r="AE400" i="16" s="1"/>
  <c r="AD401" i="16" s="1"/>
  <c r="AC402" i="16" s="1"/>
  <c r="AB403" i="16" s="1"/>
  <c r="AA404" i="16" s="1"/>
  <c r="Z405" i="16" s="1"/>
  <c r="Y406" i="16" s="1"/>
  <c r="X407" i="16" s="1"/>
  <c r="W408" i="16" s="1"/>
  <c r="V409" i="16" s="1"/>
  <c r="U410" i="16" s="1"/>
  <c r="T411" i="16" s="1"/>
  <c r="AZ428" i="16"/>
  <c r="AY429" i="16" s="1"/>
  <c r="AX430" i="16" s="1"/>
  <c r="AW431" i="16" s="1"/>
  <c r="AV432" i="16" s="1"/>
  <c r="AU433" i="16" s="1"/>
  <c r="AT434" i="16" s="1"/>
  <c r="AS435" i="16" s="1"/>
  <c r="AR436" i="16" s="1"/>
  <c r="AQ437" i="16" s="1"/>
  <c r="AP438" i="16" s="1"/>
  <c r="AO439" i="16" s="1"/>
  <c r="AN440" i="16" s="1"/>
  <c r="AM441" i="16" s="1"/>
  <c r="AL442" i="16" s="1"/>
  <c r="AK443" i="16" s="1"/>
  <c r="AJ444" i="16" s="1"/>
  <c r="AI445" i="16" s="1"/>
  <c r="AH446" i="16" s="1"/>
  <c r="AG447" i="16" s="1"/>
  <c r="AF448" i="16" s="1"/>
  <c r="AE449" i="16" s="1"/>
  <c r="AD450" i="16" s="1"/>
  <c r="AC451" i="16" s="1"/>
  <c r="AB452" i="16" s="1"/>
  <c r="AA453" i="16" s="1"/>
  <c r="Z454" i="16" s="1"/>
  <c r="Y455" i="16" s="1"/>
  <c r="X456" i="16" s="1"/>
  <c r="W457" i="16" s="1"/>
  <c r="V458" i="16" s="1"/>
  <c r="U459" i="16" s="1"/>
  <c r="T460" i="16" s="1"/>
  <c r="AZ420" i="16"/>
  <c r="AY421" i="16" s="1"/>
  <c r="AX422" i="16" s="1"/>
  <c r="AW423" i="16" s="1"/>
  <c r="AV424" i="16" s="1"/>
  <c r="AU425" i="16" s="1"/>
  <c r="AT426" i="16" s="1"/>
  <c r="AS427" i="16" s="1"/>
  <c r="AR428" i="16" s="1"/>
  <c r="AQ429" i="16" s="1"/>
  <c r="AP430" i="16" s="1"/>
  <c r="AO431" i="16" s="1"/>
  <c r="AN432" i="16" s="1"/>
  <c r="AM433" i="16" s="1"/>
  <c r="AL434" i="16" s="1"/>
  <c r="AK435" i="16" s="1"/>
  <c r="AJ436" i="16" s="1"/>
  <c r="AI437" i="16" s="1"/>
  <c r="AH438" i="16" s="1"/>
  <c r="AG439" i="16" s="1"/>
  <c r="AF440" i="16" s="1"/>
  <c r="AE441" i="16" s="1"/>
  <c r="AD442" i="16" s="1"/>
  <c r="AC443" i="16" s="1"/>
  <c r="AB444" i="16" s="1"/>
  <c r="AA445" i="16" s="1"/>
  <c r="Z446" i="16" s="1"/>
  <c r="Y447" i="16" s="1"/>
  <c r="X448" i="16" s="1"/>
  <c r="W449" i="16" s="1"/>
  <c r="V450" i="16" s="1"/>
  <c r="U451" i="16" s="1"/>
  <c r="T452" i="16" s="1"/>
  <c r="AZ409" i="16"/>
  <c r="AY410" i="16" s="1"/>
  <c r="AX411" i="16" s="1"/>
  <c r="AW412" i="16" s="1"/>
  <c r="AV413" i="16" s="1"/>
  <c r="AU414" i="16" s="1"/>
  <c r="AT415" i="16" s="1"/>
  <c r="AS416" i="16" s="1"/>
  <c r="AR417" i="16" s="1"/>
  <c r="AQ418" i="16" s="1"/>
  <c r="AP419" i="16" s="1"/>
  <c r="AO420" i="16" s="1"/>
  <c r="AN421" i="16" s="1"/>
  <c r="AM422" i="16" s="1"/>
  <c r="AL423" i="16" s="1"/>
  <c r="AK424" i="16" s="1"/>
  <c r="AJ425" i="16" s="1"/>
  <c r="AI426" i="16" s="1"/>
  <c r="AH427" i="16" s="1"/>
  <c r="AG428" i="16" s="1"/>
  <c r="AF429" i="16" s="1"/>
  <c r="AE430" i="16" s="1"/>
  <c r="AD431" i="16" s="1"/>
  <c r="AC432" i="16" s="1"/>
  <c r="AB433" i="16" s="1"/>
  <c r="AA434" i="16" s="1"/>
  <c r="Z435" i="16" s="1"/>
  <c r="Y436" i="16" s="1"/>
  <c r="X437" i="16" s="1"/>
  <c r="W438" i="16" s="1"/>
  <c r="V439" i="16" s="1"/>
  <c r="U440" i="16" s="1"/>
  <c r="T441" i="16" s="1"/>
  <c r="AZ408" i="16"/>
  <c r="AY409" i="16" s="1"/>
  <c r="AX410" i="16" s="1"/>
  <c r="AW411" i="16" s="1"/>
  <c r="AV412" i="16" s="1"/>
  <c r="AU413" i="16" s="1"/>
  <c r="AT414" i="16" s="1"/>
  <c r="AS415" i="16" s="1"/>
  <c r="AR416" i="16" s="1"/>
  <c r="AQ417" i="16" s="1"/>
  <c r="AP418" i="16" s="1"/>
  <c r="AO419" i="16" s="1"/>
  <c r="AN420" i="16" s="1"/>
  <c r="AM421" i="16" s="1"/>
  <c r="AL422" i="16" s="1"/>
  <c r="AK423" i="16" s="1"/>
  <c r="AJ424" i="16" s="1"/>
  <c r="AI425" i="16" s="1"/>
  <c r="AH426" i="16" s="1"/>
  <c r="AG427" i="16" s="1"/>
  <c r="AF428" i="16" s="1"/>
  <c r="AE429" i="16" s="1"/>
  <c r="AD430" i="16" s="1"/>
  <c r="AC431" i="16" s="1"/>
  <c r="AB432" i="16" s="1"/>
  <c r="AA433" i="16" s="1"/>
  <c r="Z434" i="16" s="1"/>
  <c r="Y435" i="16" s="1"/>
  <c r="X436" i="16" s="1"/>
  <c r="W437" i="16" s="1"/>
  <c r="V438" i="16" s="1"/>
  <c r="U439" i="16" s="1"/>
  <c r="T440" i="16" s="1"/>
  <c r="AY398" i="16"/>
  <c r="AX399" i="16" s="1"/>
  <c r="AW400" i="16" s="1"/>
  <c r="AV401" i="16" s="1"/>
  <c r="AU402" i="16" s="1"/>
  <c r="AT403" i="16" s="1"/>
  <c r="AS404" i="16" s="1"/>
  <c r="AR405" i="16" s="1"/>
  <c r="AQ406" i="16" s="1"/>
  <c r="AP407" i="16" s="1"/>
  <c r="AO408" i="16" s="1"/>
  <c r="AN409" i="16" s="1"/>
  <c r="AM410" i="16" s="1"/>
  <c r="AL411" i="16" s="1"/>
  <c r="AK412" i="16" s="1"/>
  <c r="AJ413" i="16" s="1"/>
  <c r="AI414" i="16" s="1"/>
  <c r="AH415" i="16" s="1"/>
  <c r="AG416" i="16" s="1"/>
  <c r="AF417" i="16" s="1"/>
  <c r="AE418" i="16" s="1"/>
  <c r="AD419" i="16" s="1"/>
  <c r="AC420" i="16" s="1"/>
  <c r="AB421" i="16" s="1"/>
  <c r="AA422" i="16" s="1"/>
  <c r="Z423" i="16" s="1"/>
  <c r="Y424" i="16" s="1"/>
  <c r="X425" i="16" s="1"/>
  <c r="W426" i="16" s="1"/>
  <c r="V427" i="16" s="1"/>
  <c r="U428" i="16" s="1"/>
  <c r="T429" i="16" s="1"/>
  <c r="AZ398" i="16"/>
  <c r="AY399" i="16" s="1"/>
  <c r="AX400" i="16" s="1"/>
  <c r="AW401" i="16" s="1"/>
  <c r="AV402" i="16" s="1"/>
  <c r="AU403" i="16" s="1"/>
  <c r="AT404" i="16" s="1"/>
  <c r="AS405" i="16" s="1"/>
  <c r="AR406" i="16" s="1"/>
  <c r="AQ407" i="16" s="1"/>
  <c r="AP408" i="16" s="1"/>
  <c r="AO409" i="16" s="1"/>
  <c r="AN410" i="16" s="1"/>
  <c r="AM411" i="16" s="1"/>
  <c r="AL412" i="16" s="1"/>
  <c r="AK413" i="16" s="1"/>
  <c r="AJ414" i="16" s="1"/>
  <c r="AI415" i="16" s="1"/>
  <c r="AH416" i="16" s="1"/>
  <c r="AG417" i="16" s="1"/>
  <c r="AF418" i="16" s="1"/>
  <c r="AE419" i="16" s="1"/>
  <c r="AD420" i="16" s="1"/>
  <c r="AC421" i="16" s="1"/>
  <c r="AB422" i="16" s="1"/>
  <c r="AA423" i="16" s="1"/>
  <c r="Z424" i="16" s="1"/>
  <c r="Y425" i="16" s="1"/>
  <c r="X426" i="16" s="1"/>
  <c r="W427" i="16" s="1"/>
  <c r="V428" i="16" s="1"/>
  <c r="U429" i="16" s="1"/>
  <c r="T430" i="16" s="1"/>
  <c r="AZ366" i="16"/>
  <c r="AY367" i="16" s="1"/>
  <c r="AX368" i="16" s="1"/>
  <c r="AW369" i="16" s="1"/>
  <c r="AV370" i="16" s="1"/>
  <c r="AU371" i="16" s="1"/>
  <c r="AT372" i="16" s="1"/>
  <c r="AS373" i="16" s="1"/>
  <c r="AR374" i="16" s="1"/>
  <c r="AQ375" i="16" s="1"/>
  <c r="AP376" i="16" s="1"/>
  <c r="AO377" i="16" s="1"/>
  <c r="AN378" i="16" s="1"/>
  <c r="AM379" i="16" s="1"/>
  <c r="AL380" i="16" s="1"/>
  <c r="AK381" i="16" s="1"/>
  <c r="AJ382" i="16" s="1"/>
  <c r="AI383" i="16" s="1"/>
  <c r="AH384" i="16" s="1"/>
  <c r="AG385" i="16" s="1"/>
  <c r="AF386" i="16" s="1"/>
  <c r="AE387" i="16" s="1"/>
  <c r="AD388" i="16" s="1"/>
  <c r="AC389" i="16" s="1"/>
  <c r="AB390" i="16" s="1"/>
  <c r="AA391" i="16" s="1"/>
  <c r="Z392" i="16" s="1"/>
  <c r="Y393" i="16" s="1"/>
  <c r="X394" i="16" s="1"/>
  <c r="W395" i="16" s="1"/>
  <c r="V396" i="16" s="1"/>
  <c r="U397" i="16" s="1"/>
  <c r="T398" i="16" s="1"/>
  <c r="AZ358" i="16"/>
  <c r="AY359" i="16" s="1"/>
  <c r="AX360" i="16" s="1"/>
  <c r="AW361" i="16" s="1"/>
  <c r="AV362" i="16" s="1"/>
  <c r="AU363" i="16" s="1"/>
  <c r="AT364" i="16" s="1"/>
  <c r="AS365" i="16" s="1"/>
  <c r="AR366" i="16" s="1"/>
  <c r="AQ367" i="16" s="1"/>
  <c r="AP368" i="16" s="1"/>
  <c r="AO369" i="16" s="1"/>
  <c r="AN370" i="16" s="1"/>
  <c r="AM371" i="16" s="1"/>
  <c r="AL372" i="16" s="1"/>
  <c r="AK373" i="16" s="1"/>
  <c r="AJ374" i="16" s="1"/>
  <c r="AI375" i="16" s="1"/>
  <c r="AH376" i="16" s="1"/>
  <c r="AG377" i="16" s="1"/>
  <c r="AF378" i="16" s="1"/>
  <c r="AE379" i="16" s="1"/>
  <c r="AD380" i="16" s="1"/>
  <c r="AC381" i="16" s="1"/>
  <c r="AB382" i="16" s="1"/>
  <c r="AA383" i="16" s="1"/>
  <c r="Z384" i="16" s="1"/>
  <c r="Y385" i="16" s="1"/>
  <c r="X386" i="16" s="1"/>
  <c r="W387" i="16" s="1"/>
  <c r="V388" i="16" s="1"/>
  <c r="U389" i="16" s="1"/>
  <c r="T390" i="16" s="1"/>
  <c r="AZ354" i="16"/>
  <c r="AY355" i="16" s="1"/>
  <c r="AX356" i="16" s="1"/>
  <c r="AW357" i="16" s="1"/>
  <c r="AV358" i="16" s="1"/>
  <c r="AU359" i="16" s="1"/>
  <c r="AT360" i="16" s="1"/>
  <c r="AS361" i="16" s="1"/>
  <c r="AR362" i="16" s="1"/>
  <c r="AQ363" i="16" s="1"/>
  <c r="AP364" i="16" s="1"/>
  <c r="AO365" i="16" s="1"/>
  <c r="AN366" i="16" s="1"/>
  <c r="AM367" i="16" s="1"/>
  <c r="AL368" i="16" s="1"/>
  <c r="AK369" i="16" s="1"/>
  <c r="AJ370" i="16" s="1"/>
  <c r="AI371" i="16" s="1"/>
  <c r="AH372" i="16" s="1"/>
  <c r="AG373" i="16" s="1"/>
  <c r="AF374" i="16" s="1"/>
  <c r="AE375" i="16" s="1"/>
  <c r="AD376" i="16" s="1"/>
  <c r="AC377" i="16" s="1"/>
  <c r="AB378" i="16" s="1"/>
  <c r="AA379" i="16" s="1"/>
  <c r="Z380" i="16" s="1"/>
  <c r="Y381" i="16" s="1"/>
  <c r="X382" i="16" s="1"/>
  <c r="W383" i="16" s="1"/>
  <c r="V384" i="16" s="1"/>
  <c r="U385" i="16" s="1"/>
  <c r="T386" i="16" s="1"/>
  <c r="AY351" i="16"/>
  <c r="AX352" i="16" s="1"/>
  <c r="AW353" i="16" s="1"/>
  <c r="AV354" i="16" s="1"/>
  <c r="AU355" i="16" s="1"/>
  <c r="AT356" i="16" s="1"/>
  <c r="AS357" i="16" s="1"/>
  <c r="AR358" i="16" s="1"/>
  <c r="AQ359" i="16" s="1"/>
  <c r="AP360" i="16" s="1"/>
  <c r="AO361" i="16" s="1"/>
  <c r="AN362" i="16" s="1"/>
  <c r="AM363" i="16" s="1"/>
  <c r="AL364" i="16" s="1"/>
  <c r="AK365" i="16" s="1"/>
  <c r="AJ366" i="16" s="1"/>
  <c r="AI367" i="16" s="1"/>
  <c r="AH368" i="16" s="1"/>
  <c r="AG369" i="16" s="1"/>
  <c r="AF370" i="16" s="1"/>
  <c r="AE371" i="16" s="1"/>
  <c r="AD372" i="16" s="1"/>
  <c r="AC373" i="16" s="1"/>
  <c r="AB374" i="16" s="1"/>
  <c r="AA375" i="16" s="1"/>
  <c r="Z376" i="16" s="1"/>
  <c r="Y377" i="16" s="1"/>
  <c r="X378" i="16" s="1"/>
  <c r="W379" i="16" s="1"/>
  <c r="V380" i="16" s="1"/>
  <c r="U381" i="16" s="1"/>
  <c r="T382" i="16" s="1"/>
  <c r="AZ351" i="16"/>
  <c r="AY352" i="16" s="1"/>
  <c r="AX353" i="16" s="1"/>
  <c r="AW354" i="16" s="1"/>
  <c r="AV355" i="16" s="1"/>
  <c r="AU356" i="16" s="1"/>
  <c r="AT357" i="16" s="1"/>
  <c r="AS358" i="16" s="1"/>
  <c r="AR359" i="16" s="1"/>
  <c r="AQ360" i="16" s="1"/>
  <c r="AP361" i="16" s="1"/>
  <c r="AO362" i="16" s="1"/>
  <c r="AN363" i="16" s="1"/>
  <c r="AM364" i="16" s="1"/>
  <c r="AL365" i="16" s="1"/>
  <c r="AK366" i="16" s="1"/>
  <c r="AJ367" i="16" s="1"/>
  <c r="AI368" i="16" s="1"/>
  <c r="AH369" i="16" s="1"/>
  <c r="AG370" i="16" s="1"/>
  <c r="AF371" i="16" s="1"/>
  <c r="AE372" i="16" s="1"/>
  <c r="AD373" i="16" s="1"/>
  <c r="AC374" i="16" s="1"/>
  <c r="AB375" i="16" s="1"/>
  <c r="AA376" i="16" s="1"/>
  <c r="Z377" i="16" s="1"/>
  <c r="Y378" i="16" s="1"/>
  <c r="X379" i="16" s="1"/>
  <c r="W380" i="16" s="1"/>
  <c r="V381" i="16" s="1"/>
  <c r="U382" i="16" s="1"/>
  <c r="T383" i="16" s="1"/>
  <c r="AZ373" i="16"/>
  <c r="AY374" i="16" s="1"/>
  <c r="AX375" i="16" s="1"/>
  <c r="AW376" i="16" s="1"/>
  <c r="AV377" i="16" s="1"/>
  <c r="AU378" i="16" s="1"/>
  <c r="AT379" i="16" s="1"/>
  <c r="AS380" i="16" s="1"/>
  <c r="AR381" i="16" s="1"/>
  <c r="AQ382" i="16" s="1"/>
  <c r="AP383" i="16" s="1"/>
  <c r="AO384" i="16" s="1"/>
  <c r="AN385" i="16" s="1"/>
  <c r="AM386" i="16" s="1"/>
  <c r="AL387" i="16" s="1"/>
  <c r="AK388" i="16" s="1"/>
  <c r="AJ389" i="16" s="1"/>
  <c r="AI390" i="16" s="1"/>
  <c r="AH391" i="16" s="1"/>
  <c r="AG392" i="16" s="1"/>
  <c r="AF393" i="16" s="1"/>
  <c r="AE394" i="16" s="1"/>
  <c r="AD395" i="16" s="1"/>
  <c r="AC396" i="16" s="1"/>
  <c r="AB397" i="16" s="1"/>
  <c r="AA398" i="16" s="1"/>
  <c r="Z399" i="16" s="1"/>
  <c r="Y400" i="16" s="1"/>
  <c r="X401" i="16" s="1"/>
  <c r="W402" i="16" s="1"/>
  <c r="V403" i="16" s="1"/>
  <c r="U404" i="16" s="1"/>
  <c r="T405" i="16" s="1"/>
  <c r="AY343" i="16"/>
  <c r="AX344" i="16" s="1"/>
  <c r="AW345" i="16" s="1"/>
  <c r="AV346" i="16" s="1"/>
  <c r="AU347" i="16" s="1"/>
  <c r="AT348" i="16" s="1"/>
  <c r="AS349" i="16" s="1"/>
  <c r="AR350" i="16" s="1"/>
  <c r="AQ351" i="16" s="1"/>
  <c r="AP352" i="16" s="1"/>
  <c r="AO353" i="16" s="1"/>
  <c r="AN354" i="16" s="1"/>
  <c r="AM355" i="16" s="1"/>
  <c r="AL356" i="16" s="1"/>
  <c r="AK357" i="16" s="1"/>
  <c r="AJ358" i="16" s="1"/>
  <c r="AI359" i="16" s="1"/>
  <c r="AH360" i="16" s="1"/>
  <c r="AG361" i="16" s="1"/>
  <c r="AF362" i="16" s="1"/>
  <c r="AE363" i="16" s="1"/>
  <c r="AD364" i="16" s="1"/>
  <c r="AC365" i="16" s="1"/>
  <c r="AB366" i="16" s="1"/>
  <c r="AA367" i="16" s="1"/>
  <c r="Z368" i="16" s="1"/>
  <c r="Y369" i="16" s="1"/>
  <c r="X370" i="16" s="1"/>
  <c r="W371" i="16" s="1"/>
  <c r="V372" i="16" s="1"/>
  <c r="U373" i="16" s="1"/>
  <c r="T374" i="16" s="1"/>
  <c r="AZ343" i="16"/>
  <c r="AY344" i="16" s="1"/>
  <c r="AX345" i="16" s="1"/>
  <c r="AW346" i="16" s="1"/>
  <c r="AV347" i="16" s="1"/>
  <c r="AU348" i="16" s="1"/>
  <c r="AT349" i="16" s="1"/>
  <c r="AS350" i="16" s="1"/>
  <c r="AR351" i="16" s="1"/>
  <c r="AQ352" i="16" s="1"/>
  <c r="AP353" i="16" s="1"/>
  <c r="AO354" i="16" s="1"/>
  <c r="AN355" i="16" s="1"/>
  <c r="AM356" i="16" s="1"/>
  <c r="AL357" i="16" s="1"/>
  <c r="AK358" i="16" s="1"/>
  <c r="AJ359" i="16" s="1"/>
  <c r="AI360" i="16" s="1"/>
  <c r="AH361" i="16" s="1"/>
  <c r="AG362" i="16" s="1"/>
  <c r="AF363" i="16" s="1"/>
  <c r="AE364" i="16" s="1"/>
  <c r="AD365" i="16" s="1"/>
  <c r="AC366" i="16" s="1"/>
  <c r="AB367" i="16" s="1"/>
  <c r="AA368" i="16" s="1"/>
  <c r="Z369" i="16" s="1"/>
  <c r="Y370" i="16" s="1"/>
  <c r="X371" i="16" s="1"/>
  <c r="W372" i="16" s="1"/>
  <c r="V373" i="16" s="1"/>
  <c r="U374" i="16" s="1"/>
  <c r="T375" i="16" s="1"/>
  <c r="AZ336" i="16"/>
  <c r="AY337" i="16" s="1"/>
  <c r="AX338" i="16" s="1"/>
  <c r="AW339" i="16" s="1"/>
  <c r="AV340" i="16" s="1"/>
  <c r="AU341" i="16" s="1"/>
  <c r="AT342" i="16" s="1"/>
  <c r="AS343" i="16" s="1"/>
  <c r="AR344" i="16" s="1"/>
  <c r="AQ345" i="16" s="1"/>
  <c r="AP346" i="16" s="1"/>
  <c r="AO347" i="16" s="1"/>
  <c r="AN348" i="16" s="1"/>
  <c r="AM349" i="16" s="1"/>
  <c r="AL350" i="16" s="1"/>
  <c r="AK351" i="16" s="1"/>
  <c r="AJ352" i="16" s="1"/>
  <c r="AI353" i="16" s="1"/>
  <c r="AH354" i="16" s="1"/>
  <c r="AG355" i="16" s="1"/>
  <c r="AF356" i="16" s="1"/>
  <c r="AE357" i="16" s="1"/>
  <c r="AD358" i="16" s="1"/>
  <c r="AC359" i="16" s="1"/>
  <c r="AB360" i="16" s="1"/>
  <c r="AA361" i="16" s="1"/>
  <c r="Z362" i="16" s="1"/>
  <c r="Y363" i="16" s="1"/>
  <c r="X364" i="16" s="1"/>
  <c r="W365" i="16" s="1"/>
  <c r="V366" i="16" s="1"/>
  <c r="U367" i="16" s="1"/>
  <c r="T368" i="16" s="1"/>
  <c r="AZ330" i="16"/>
  <c r="AY331" i="16" s="1"/>
  <c r="AX332" i="16" s="1"/>
  <c r="AW333" i="16" s="1"/>
  <c r="AV334" i="16" s="1"/>
  <c r="AU335" i="16" s="1"/>
  <c r="AT336" i="16" s="1"/>
  <c r="AS337" i="16" s="1"/>
  <c r="AR338" i="16" s="1"/>
  <c r="AQ339" i="16" s="1"/>
  <c r="AP340" i="16" s="1"/>
  <c r="AO341" i="16" s="1"/>
  <c r="AN342" i="16" s="1"/>
  <c r="AM343" i="16" s="1"/>
  <c r="AL344" i="16" s="1"/>
  <c r="AK345" i="16" s="1"/>
  <c r="AJ346" i="16" s="1"/>
  <c r="AI347" i="16" s="1"/>
  <c r="AH348" i="16" s="1"/>
  <c r="AG349" i="16" s="1"/>
  <c r="AF350" i="16" s="1"/>
  <c r="AE351" i="16" s="1"/>
  <c r="AD352" i="16" s="1"/>
  <c r="AC353" i="16" s="1"/>
  <c r="AB354" i="16" s="1"/>
  <c r="AA355" i="16" s="1"/>
  <c r="Z356" i="16" s="1"/>
  <c r="Y357" i="16" s="1"/>
  <c r="X358" i="16" s="1"/>
  <c r="W359" i="16" s="1"/>
  <c r="V360" i="16" s="1"/>
  <c r="U361" i="16" s="1"/>
  <c r="T362" i="16" s="1"/>
  <c r="AY329" i="16"/>
  <c r="AX330" i="16" s="1"/>
  <c r="AW331" i="16" s="1"/>
  <c r="AV332" i="16" s="1"/>
  <c r="AU333" i="16" s="1"/>
  <c r="AT334" i="16" s="1"/>
  <c r="AS335" i="16" s="1"/>
  <c r="AR336" i="16" s="1"/>
  <c r="AQ337" i="16" s="1"/>
  <c r="AP338" i="16" s="1"/>
  <c r="AO339" i="16" s="1"/>
  <c r="AN340" i="16" s="1"/>
  <c r="AM341" i="16" s="1"/>
  <c r="AL342" i="16" s="1"/>
  <c r="AK343" i="16" s="1"/>
  <c r="AJ344" i="16" s="1"/>
  <c r="AI345" i="16" s="1"/>
  <c r="AH346" i="16" s="1"/>
  <c r="AG347" i="16" s="1"/>
  <c r="AF348" i="16" s="1"/>
  <c r="AE349" i="16" s="1"/>
  <c r="AD350" i="16" s="1"/>
  <c r="AC351" i="16" s="1"/>
  <c r="AB352" i="16" s="1"/>
  <c r="AA353" i="16" s="1"/>
  <c r="Z354" i="16" s="1"/>
  <c r="Y355" i="16" s="1"/>
  <c r="X356" i="16" s="1"/>
  <c r="W357" i="16" s="1"/>
  <c r="V358" i="16" s="1"/>
  <c r="U359" i="16" s="1"/>
  <c r="T360" i="16" s="1"/>
  <c r="AZ329" i="16"/>
  <c r="AY330" i="16" s="1"/>
  <c r="AX331" i="16" s="1"/>
  <c r="AW332" i="16" s="1"/>
  <c r="AV333" i="16" s="1"/>
  <c r="AU334" i="16" s="1"/>
  <c r="AT335" i="16" s="1"/>
  <c r="AS336" i="16" s="1"/>
  <c r="AR337" i="16" s="1"/>
  <c r="AQ338" i="16" s="1"/>
  <c r="AP339" i="16" s="1"/>
  <c r="AO340" i="16" s="1"/>
  <c r="AN341" i="16" s="1"/>
  <c r="AM342" i="16" s="1"/>
  <c r="AL343" i="16" s="1"/>
  <c r="AK344" i="16" s="1"/>
  <c r="AJ345" i="16" s="1"/>
  <c r="AI346" i="16" s="1"/>
  <c r="AH347" i="16" s="1"/>
  <c r="AG348" i="16" s="1"/>
  <c r="AF349" i="16" s="1"/>
  <c r="AE350" i="16" s="1"/>
  <c r="AD351" i="16" s="1"/>
  <c r="AC352" i="16" s="1"/>
  <c r="AB353" i="16" s="1"/>
  <c r="AA354" i="16" s="1"/>
  <c r="Z355" i="16" s="1"/>
  <c r="Y356" i="16" s="1"/>
  <c r="X357" i="16" s="1"/>
  <c r="W358" i="16" s="1"/>
  <c r="V359" i="16" s="1"/>
  <c r="U360" i="16" s="1"/>
  <c r="T361" i="16" s="1"/>
  <c r="AZ346" i="16"/>
  <c r="AY347" i="16" s="1"/>
  <c r="AX348" i="16" s="1"/>
  <c r="AW349" i="16" s="1"/>
  <c r="AV350" i="16" s="1"/>
  <c r="AU351" i="16" s="1"/>
  <c r="AT352" i="16" s="1"/>
  <c r="AS353" i="16" s="1"/>
  <c r="AR354" i="16" s="1"/>
  <c r="AQ355" i="16" s="1"/>
  <c r="AP356" i="16" s="1"/>
  <c r="AO357" i="16" s="1"/>
  <c r="AN358" i="16" s="1"/>
  <c r="AM359" i="16" s="1"/>
  <c r="AL360" i="16" s="1"/>
  <c r="AK361" i="16" s="1"/>
  <c r="AJ362" i="16" s="1"/>
  <c r="AI363" i="16" s="1"/>
  <c r="AH364" i="16" s="1"/>
  <c r="AG365" i="16" s="1"/>
  <c r="AF366" i="16" s="1"/>
  <c r="AE367" i="16" s="1"/>
  <c r="AD368" i="16" s="1"/>
  <c r="AC369" i="16" s="1"/>
  <c r="AB370" i="16" s="1"/>
  <c r="AA371" i="16" s="1"/>
  <c r="Z372" i="16" s="1"/>
  <c r="Y373" i="16" s="1"/>
  <c r="X374" i="16" s="1"/>
  <c r="W375" i="16" s="1"/>
  <c r="V376" i="16" s="1"/>
  <c r="U377" i="16" s="1"/>
  <c r="T378" i="16" s="1"/>
  <c r="AY335" i="16"/>
  <c r="AX336" i="16" s="1"/>
  <c r="AW337" i="16" s="1"/>
  <c r="AV338" i="16" s="1"/>
  <c r="AU339" i="16" s="1"/>
  <c r="AT340" i="16" s="1"/>
  <c r="AS341" i="16" s="1"/>
  <c r="AR342" i="16" s="1"/>
  <c r="AQ343" i="16" s="1"/>
  <c r="AP344" i="16" s="1"/>
  <c r="AO345" i="16" s="1"/>
  <c r="AN346" i="16" s="1"/>
  <c r="AM347" i="16" s="1"/>
  <c r="AL348" i="16" s="1"/>
  <c r="AK349" i="16" s="1"/>
  <c r="AJ350" i="16" s="1"/>
  <c r="AI351" i="16" s="1"/>
  <c r="AH352" i="16" s="1"/>
  <c r="AG353" i="16" s="1"/>
  <c r="AF354" i="16" s="1"/>
  <c r="AE355" i="16" s="1"/>
  <c r="AD356" i="16" s="1"/>
  <c r="AC357" i="16" s="1"/>
  <c r="AB358" i="16" s="1"/>
  <c r="AA359" i="16" s="1"/>
  <c r="Z360" i="16" s="1"/>
  <c r="Y361" i="16" s="1"/>
  <c r="X362" i="16" s="1"/>
  <c r="W363" i="16" s="1"/>
  <c r="V364" i="16" s="1"/>
  <c r="U365" i="16" s="1"/>
  <c r="T366" i="16" s="1"/>
  <c r="AZ335" i="16"/>
  <c r="AY336" i="16" s="1"/>
  <c r="AX337" i="16" s="1"/>
  <c r="AW338" i="16" s="1"/>
  <c r="AV339" i="16" s="1"/>
  <c r="AU340" i="16" s="1"/>
  <c r="AT341" i="16" s="1"/>
  <c r="AS342" i="16" s="1"/>
  <c r="AR343" i="16" s="1"/>
  <c r="AQ344" i="16" s="1"/>
  <c r="AP345" i="16" s="1"/>
  <c r="AO346" i="16" s="1"/>
  <c r="AN347" i="16" s="1"/>
  <c r="AM348" i="16" s="1"/>
  <c r="AL349" i="16" s="1"/>
  <c r="AK350" i="16" s="1"/>
  <c r="AJ351" i="16" s="1"/>
  <c r="AI352" i="16" s="1"/>
  <c r="AH353" i="16" s="1"/>
  <c r="AG354" i="16" s="1"/>
  <c r="AF355" i="16" s="1"/>
  <c r="AE356" i="16" s="1"/>
  <c r="AD357" i="16" s="1"/>
  <c r="AC358" i="16" s="1"/>
  <c r="AB359" i="16" s="1"/>
  <c r="AA360" i="16" s="1"/>
  <c r="Z361" i="16" s="1"/>
  <c r="Y362" i="16" s="1"/>
  <c r="X363" i="16" s="1"/>
  <c r="W364" i="16" s="1"/>
  <c r="V365" i="16" s="1"/>
  <c r="U366" i="16" s="1"/>
  <c r="T367" i="16" s="1"/>
  <c r="AZ320" i="16"/>
  <c r="AY321" i="16" s="1"/>
  <c r="AX322" i="16" s="1"/>
  <c r="AW323" i="16" s="1"/>
  <c r="AV324" i="16" s="1"/>
  <c r="AU325" i="16" s="1"/>
  <c r="AT326" i="16" s="1"/>
  <c r="AS327" i="16" s="1"/>
  <c r="AR328" i="16" s="1"/>
  <c r="AQ329" i="16" s="1"/>
  <c r="AP330" i="16" s="1"/>
  <c r="AO331" i="16" s="1"/>
  <c r="AN332" i="16" s="1"/>
  <c r="AM333" i="16" s="1"/>
  <c r="AL334" i="16" s="1"/>
  <c r="AK335" i="16" s="1"/>
  <c r="AJ336" i="16" s="1"/>
  <c r="AI337" i="16" s="1"/>
  <c r="AH338" i="16" s="1"/>
  <c r="AG339" i="16" s="1"/>
  <c r="AF340" i="16" s="1"/>
  <c r="AE341" i="16" s="1"/>
  <c r="AD342" i="16" s="1"/>
  <c r="AC343" i="16" s="1"/>
  <c r="AB344" i="16" s="1"/>
  <c r="AA345" i="16" s="1"/>
  <c r="Z346" i="16" s="1"/>
  <c r="Y347" i="16" s="1"/>
  <c r="X348" i="16" s="1"/>
  <c r="W349" i="16" s="1"/>
  <c r="V350" i="16" s="1"/>
  <c r="U351" i="16" s="1"/>
  <c r="T352" i="16" s="1"/>
  <c r="AZ282" i="16"/>
  <c r="AY283" i="16" s="1"/>
  <c r="AX284" i="16" s="1"/>
  <c r="AW285" i="16" s="1"/>
  <c r="AV286" i="16" s="1"/>
  <c r="AU287" i="16" s="1"/>
  <c r="AT288" i="16" s="1"/>
  <c r="AS289" i="16" s="1"/>
  <c r="AR290" i="16" s="1"/>
  <c r="AQ291" i="16" s="1"/>
  <c r="AP292" i="16" s="1"/>
  <c r="AO293" i="16" s="1"/>
  <c r="AN294" i="16" s="1"/>
  <c r="AM295" i="16" s="1"/>
  <c r="AL296" i="16" s="1"/>
  <c r="AK297" i="16" s="1"/>
  <c r="AJ298" i="16" s="1"/>
  <c r="AI299" i="16" s="1"/>
  <c r="AH300" i="16" s="1"/>
  <c r="AG301" i="16" s="1"/>
  <c r="AF302" i="16" s="1"/>
  <c r="AE303" i="16" s="1"/>
  <c r="AD304" i="16" s="1"/>
  <c r="AC305" i="16" s="1"/>
  <c r="AB306" i="16" s="1"/>
  <c r="AA307" i="16" s="1"/>
  <c r="Z308" i="16" s="1"/>
  <c r="Y309" i="16" s="1"/>
  <c r="X310" i="16" s="1"/>
  <c r="W311" i="16" s="1"/>
  <c r="V312" i="16" s="1"/>
  <c r="U313" i="16" s="1"/>
  <c r="T314" i="16" s="1"/>
  <c r="AZ283" i="16"/>
  <c r="AY284" i="16" s="1"/>
  <c r="AX285" i="16" s="1"/>
  <c r="AW286" i="16" s="1"/>
  <c r="AV287" i="16" s="1"/>
  <c r="AU288" i="16" s="1"/>
  <c r="AT289" i="16" s="1"/>
  <c r="AS290" i="16" s="1"/>
  <c r="AR291" i="16" s="1"/>
  <c r="AQ292" i="16" s="1"/>
  <c r="AP293" i="16" s="1"/>
  <c r="AO294" i="16" s="1"/>
  <c r="AN295" i="16" s="1"/>
  <c r="AM296" i="16" s="1"/>
  <c r="AL297" i="16" s="1"/>
  <c r="AK298" i="16" s="1"/>
  <c r="AJ299" i="16" s="1"/>
  <c r="AI300" i="16" s="1"/>
  <c r="AH301" i="16" s="1"/>
  <c r="AG302" i="16" s="1"/>
  <c r="AF303" i="16" s="1"/>
  <c r="AE304" i="16" s="1"/>
  <c r="AD305" i="16" s="1"/>
  <c r="AC306" i="16" s="1"/>
  <c r="AB307" i="16" s="1"/>
  <c r="AA308" i="16" s="1"/>
  <c r="Z309" i="16" s="1"/>
  <c r="Y310" i="16" s="1"/>
  <c r="X311" i="16" s="1"/>
  <c r="W312" i="16" s="1"/>
  <c r="V313" i="16" s="1"/>
  <c r="U314" i="16" s="1"/>
  <c r="T315" i="16" s="1"/>
  <c r="AY387" i="16"/>
  <c r="AX388" i="16" s="1"/>
  <c r="AW389" i="16" s="1"/>
  <c r="AV390" i="16" s="1"/>
  <c r="AU391" i="16" s="1"/>
  <c r="AT392" i="16" s="1"/>
  <c r="AS393" i="16" s="1"/>
  <c r="AR394" i="16" s="1"/>
  <c r="AQ395" i="16" s="1"/>
  <c r="AP396" i="16" s="1"/>
  <c r="AO397" i="16" s="1"/>
  <c r="AN398" i="16" s="1"/>
  <c r="AM399" i="16" s="1"/>
  <c r="AL400" i="16" s="1"/>
  <c r="AK401" i="16" s="1"/>
  <c r="AJ402" i="16" s="1"/>
  <c r="AI403" i="16" s="1"/>
  <c r="AH404" i="16" s="1"/>
  <c r="AG405" i="16" s="1"/>
  <c r="AF406" i="16" s="1"/>
  <c r="AE407" i="16" s="1"/>
  <c r="AD408" i="16" s="1"/>
  <c r="AC409" i="16" s="1"/>
  <c r="AB410" i="16" s="1"/>
  <c r="AA411" i="16" s="1"/>
  <c r="Z412" i="16" s="1"/>
  <c r="Y413" i="16" s="1"/>
  <c r="X414" i="16" s="1"/>
  <c r="W415" i="16" s="1"/>
  <c r="V416" i="16" s="1"/>
  <c r="U417" i="16" s="1"/>
  <c r="T418" i="16" s="1"/>
  <c r="AZ382" i="16"/>
  <c r="AY383" i="16" s="1"/>
  <c r="AX384" i="16" s="1"/>
  <c r="AW385" i="16" s="1"/>
  <c r="AV386" i="16" s="1"/>
  <c r="AU387" i="16" s="1"/>
  <c r="AT388" i="16" s="1"/>
  <c r="AS389" i="16" s="1"/>
  <c r="AR390" i="16" s="1"/>
  <c r="AQ391" i="16" s="1"/>
  <c r="AP392" i="16" s="1"/>
  <c r="AO393" i="16" s="1"/>
  <c r="AN394" i="16" s="1"/>
  <c r="AM395" i="16" s="1"/>
  <c r="AL396" i="16" s="1"/>
  <c r="AK397" i="16" s="1"/>
  <c r="AJ398" i="16" s="1"/>
  <c r="AI399" i="16" s="1"/>
  <c r="AH400" i="16" s="1"/>
  <c r="AG401" i="16" s="1"/>
  <c r="AF402" i="16" s="1"/>
  <c r="AE403" i="16" s="1"/>
  <c r="AD404" i="16" s="1"/>
  <c r="AC405" i="16" s="1"/>
  <c r="AB406" i="16" s="1"/>
  <c r="AA407" i="16" s="1"/>
  <c r="Z408" i="16" s="1"/>
  <c r="Y409" i="16" s="1"/>
  <c r="X410" i="16" s="1"/>
  <c r="W411" i="16" s="1"/>
  <c r="V412" i="16" s="1"/>
  <c r="U413" i="16" s="1"/>
  <c r="T414" i="16" s="1"/>
  <c r="AY370" i="16"/>
  <c r="AX371" i="16" s="1"/>
  <c r="AW372" i="16" s="1"/>
  <c r="AV373" i="16" s="1"/>
  <c r="AU374" i="16" s="1"/>
  <c r="AT375" i="16" s="1"/>
  <c r="AS376" i="16" s="1"/>
  <c r="AR377" i="16" s="1"/>
  <c r="AQ378" i="16" s="1"/>
  <c r="AP379" i="16" s="1"/>
  <c r="AO380" i="16" s="1"/>
  <c r="AN381" i="16" s="1"/>
  <c r="AM382" i="16" s="1"/>
  <c r="AL383" i="16" s="1"/>
  <c r="AK384" i="16" s="1"/>
  <c r="AJ385" i="16" s="1"/>
  <c r="AI386" i="16" s="1"/>
  <c r="AH387" i="16" s="1"/>
  <c r="AG388" i="16" s="1"/>
  <c r="AF389" i="16" s="1"/>
  <c r="AE390" i="16" s="1"/>
  <c r="AD391" i="16" s="1"/>
  <c r="AC392" i="16" s="1"/>
  <c r="AB393" i="16" s="1"/>
  <c r="AA394" i="16" s="1"/>
  <c r="Z395" i="16" s="1"/>
  <c r="Y396" i="16" s="1"/>
  <c r="X397" i="16" s="1"/>
  <c r="W398" i="16" s="1"/>
  <c r="V399" i="16" s="1"/>
  <c r="U400" i="16" s="1"/>
  <c r="T401" i="16" s="1"/>
  <c r="AZ365" i="16"/>
  <c r="AY366" i="16" s="1"/>
  <c r="AX367" i="16" s="1"/>
  <c r="AW368" i="16" s="1"/>
  <c r="AV369" i="16" s="1"/>
  <c r="AU370" i="16" s="1"/>
  <c r="AT371" i="16" s="1"/>
  <c r="AS372" i="16" s="1"/>
  <c r="AR373" i="16" s="1"/>
  <c r="AQ374" i="16" s="1"/>
  <c r="AP375" i="16" s="1"/>
  <c r="AO376" i="16" s="1"/>
  <c r="AN377" i="16" s="1"/>
  <c r="AM378" i="16" s="1"/>
  <c r="AL379" i="16" s="1"/>
  <c r="AK380" i="16" s="1"/>
  <c r="AJ381" i="16" s="1"/>
  <c r="AI382" i="16" s="1"/>
  <c r="AH383" i="16" s="1"/>
  <c r="AG384" i="16" s="1"/>
  <c r="AF385" i="16" s="1"/>
  <c r="AE386" i="16" s="1"/>
  <c r="AD387" i="16" s="1"/>
  <c r="AC388" i="16" s="1"/>
  <c r="AB389" i="16" s="1"/>
  <c r="AA390" i="16" s="1"/>
  <c r="Z391" i="16" s="1"/>
  <c r="Y392" i="16" s="1"/>
  <c r="X393" i="16" s="1"/>
  <c r="W394" i="16" s="1"/>
  <c r="V395" i="16" s="1"/>
  <c r="U396" i="16" s="1"/>
  <c r="T397" i="16" s="1"/>
  <c r="AZ357" i="16"/>
  <c r="AY358" i="16" s="1"/>
  <c r="AX359" i="16" s="1"/>
  <c r="AW360" i="16" s="1"/>
  <c r="AV361" i="16" s="1"/>
  <c r="AU362" i="16" s="1"/>
  <c r="AT363" i="16" s="1"/>
  <c r="AS364" i="16" s="1"/>
  <c r="AR365" i="16" s="1"/>
  <c r="AQ366" i="16" s="1"/>
  <c r="AP367" i="16" s="1"/>
  <c r="AO368" i="16" s="1"/>
  <c r="AN369" i="16" s="1"/>
  <c r="AM370" i="16" s="1"/>
  <c r="AL371" i="16" s="1"/>
  <c r="AK372" i="16" s="1"/>
  <c r="AJ373" i="16" s="1"/>
  <c r="AI374" i="16" s="1"/>
  <c r="AH375" i="16" s="1"/>
  <c r="AG376" i="16" s="1"/>
  <c r="AF377" i="16" s="1"/>
  <c r="AE378" i="16" s="1"/>
  <c r="AD379" i="16" s="1"/>
  <c r="AC380" i="16" s="1"/>
  <c r="AB381" i="16" s="1"/>
  <c r="AA382" i="16" s="1"/>
  <c r="Z383" i="16" s="1"/>
  <c r="Y384" i="16" s="1"/>
  <c r="X385" i="16" s="1"/>
  <c r="W386" i="16" s="1"/>
  <c r="V387" i="16" s="1"/>
  <c r="U388" i="16" s="1"/>
  <c r="T389" i="16" s="1"/>
  <c r="AZ345" i="16"/>
  <c r="AY346" i="16" s="1"/>
  <c r="AX347" i="16" s="1"/>
  <c r="AW348" i="16" s="1"/>
  <c r="AV349" i="16" s="1"/>
  <c r="AU350" i="16" s="1"/>
  <c r="AT351" i="16" s="1"/>
  <c r="AS352" i="16" s="1"/>
  <c r="AR353" i="16" s="1"/>
  <c r="AQ354" i="16" s="1"/>
  <c r="AP355" i="16" s="1"/>
  <c r="AO356" i="16" s="1"/>
  <c r="AN357" i="16" s="1"/>
  <c r="AM358" i="16" s="1"/>
  <c r="AL359" i="16" s="1"/>
  <c r="AK360" i="16" s="1"/>
  <c r="AJ361" i="16" s="1"/>
  <c r="AI362" i="16" s="1"/>
  <c r="AH363" i="16" s="1"/>
  <c r="AG364" i="16" s="1"/>
  <c r="AF365" i="16" s="1"/>
  <c r="AE366" i="16" s="1"/>
  <c r="AD367" i="16" s="1"/>
  <c r="AC368" i="16" s="1"/>
  <c r="AB369" i="16" s="1"/>
  <c r="AA370" i="16" s="1"/>
  <c r="Z371" i="16" s="1"/>
  <c r="Y372" i="16" s="1"/>
  <c r="X373" i="16" s="1"/>
  <c r="W374" i="16" s="1"/>
  <c r="V375" i="16" s="1"/>
  <c r="U376" i="16" s="1"/>
  <c r="T377" i="16" s="1"/>
  <c r="AZ340" i="16"/>
  <c r="AY341" i="16" s="1"/>
  <c r="AX342" i="16" s="1"/>
  <c r="AW343" i="16" s="1"/>
  <c r="AV344" i="16" s="1"/>
  <c r="AU345" i="16" s="1"/>
  <c r="AT346" i="16" s="1"/>
  <c r="AS347" i="16" s="1"/>
  <c r="AR348" i="16" s="1"/>
  <c r="AQ349" i="16" s="1"/>
  <c r="AP350" i="16" s="1"/>
  <c r="AO351" i="16" s="1"/>
  <c r="AN352" i="16" s="1"/>
  <c r="AM353" i="16" s="1"/>
  <c r="AL354" i="16" s="1"/>
  <c r="AK355" i="16" s="1"/>
  <c r="AJ356" i="16" s="1"/>
  <c r="AI357" i="16" s="1"/>
  <c r="AH358" i="16" s="1"/>
  <c r="AG359" i="16" s="1"/>
  <c r="AF360" i="16" s="1"/>
  <c r="AE361" i="16" s="1"/>
  <c r="AD362" i="16" s="1"/>
  <c r="AC363" i="16" s="1"/>
  <c r="AB364" i="16" s="1"/>
  <c r="AA365" i="16" s="1"/>
  <c r="Z366" i="16" s="1"/>
  <c r="Y367" i="16" s="1"/>
  <c r="X368" i="16" s="1"/>
  <c r="W369" i="16" s="1"/>
  <c r="V370" i="16" s="1"/>
  <c r="U371" i="16" s="1"/>
  <c r="T372" i="16" s="1"/>
  <c r="AZ338" i="16"/>
  <c r="AY339" i="16" s="1"/>
  <c r="AX340" i="16" s="1"/>
  <c r="AW341" i="16" s="1"/>
  <c r="AV342" i="16" s="1"/>
  <c r="AU343" i="16" s="1"/>
  <c r="AT344" i="16" s="1"/>
  <c r="AS345" i="16" s="1"/>
  <c r="AR346" i="16" s="1"/>
  <c r="AQ347" i="16" s="1"/>
  <c r="AP348" i="16" s="1"/>
  <c r="AO349" i="16" s="1"/>
  <c r="AN350" i="16" s="1"/>
  <c r="AM351" i="16" s="1"/>
  <c r="AL352" i="16" s="1"/>
  <c r="AK353" i="16" s="1"/>
  <c r="AJ354" i="16" s="1"/>
  <c r="AI355" i="16" s="1"/>
  <c r="AH356" i="16" s="1"/>
  <c r="AG357" i="16" s="1"/>
  <c r="AF358" i="16" s="1"/>
  <c r="AE359" i="16" s="1"/>
  <c r="AD360" i="16" s="1"/>
  <c r="AC361" i="16" s="1"/>
  <c r="AB362" i="16" s="1"/>
  <c r="AA363" i="16" s="1"/>
  <c r="Z364" i="16" s="1"/>
  <c r="Y365" i="16" s="1"/>
  <c r="X366" i="16" s="1"/>
  <c r="W367" i="16" s="1"/>
  <c r="V368" i="16" s="1"/>
  <c r="U369" i="16" s="1"/>
  <c r="T370" i="16" s="1"/>
  <c r="AZ401" i="16"/>
  <c r="AY402" i="16" s="1"/>
  <c r="AX403" i="16" s="1"/>
  <c r="AW404" i="16" s="1"/>
  <c r="AV405" i="16" s="1"/>
  <c r="AU406" i="16" s="1"/>
  <c r="AT407" i="16" s="1"/>
  <c r="AS408" i="16" s="1"/>
  <c r="AR409" i="16" s="1"/>
  <c r="AQ410" i="16" s="1"/>
  <c r="AP411" i="16" s="1"/>
  <c r="AO412" i="16" s="1"/>
  <c r="AN413" i="16" s="1"/>
  <c r="AM414" i="16" s="1"/>
  <c r="AL415" i="16" s="1"/>
  <c r="AK416" i="16" s="1"/>
  <c r="AJ417" i="16" s="1"/>
  <c r="AI418" i="16" s="1"/>
  <c r="AH419" i="16" s="1"/>
  <c r="AG420" i="16" s="1"/>
  <c r="AF421" i="16" s="1"/>
  <c r="AE422" i="16" s="1"/>
  <c r="AD423" i="16" s="1"/>
  <c r="AC424" i="16" s="1"/>
  <c r="AB425" i="16" s="1"/>
  <c r="AA426" i="16" s="1"/>
  <c r="Z427" i="16" s="1"/>
  <c r="Y428" i="16" s="1"/>
  <c r="X429" i="16" s="1"/>
  <c r="W430" i="16" s="1"/>
  <c r="V431" i="16" s="1"/>
  <c r="U432" i="16" s="1"/>
  <c r="T433" i="16" s="1"/>
  <c r="AZ367" i="16"/>
  <c r="AY368" i="16" s="1"/>
  <c r="AX369" i="16" s="1"/>
  <c r="AW370" i="16" s="1"/>
  <c r="AV371" i="16" s="1"/>
  <c r="AU372" i="16" s="1"/>
  <c r="AT373" i="16" s="1"/>
  <c r="AS374" i="16" s="1"/>
  <c r="AR375" i="16" s="1"/>
  <c r="AQ376" i="16" s="1"/>
  <c r="AP377" i="16" s="1"/>
  <c r="AO378" i="16" s="1"/>
  <c r="AN379" i="16" s="1"/>
  <c r="AM380" i="16" s="1"/>
  <c r="AL381" i="16" s="1"/>
  <c r="AK382" i="16" s="1"/>
  <c r="AJ383" i="16" s="1"/>
  <c r="AI384" i="16" s="1"/>
  <c r="AH385" i="16" s="1"/>
  <c r="AG386" i="16" s="1"/>
  <c r="AF387" i="16" s="1"/>
  <c r="AE388" i="16" s="1"/>
  <c r="AD389" i="16" s="1"/>
  <c r="AC390" i="16" s="1"/>
  <c r="AB391" i="16" s="1"/>
  <c r="AA392" i="16" s="1"/>
  <c r="Z393" i="16" s="1"/>
  <c r="Y394" i="16" s="1"/>
  <c r="X395" i="16" s="1"/>
  <c r="W396" i="16" s="1"/>
  <c r="V397" i="16" s="1"/>
  <c r="U398" i="16" s="1"/>
  <c r="T399" i="16" s="1"/>
  <c r="AZ359" i="16"/>
  <c r="AY360" i="16" s="1"/>
  <c r="AX361" i="16" s="1"/>
  <c r="AW362" i="16" s="1"/>
  <c r="AV363" i="16" s="1"/>
  <c r="AU364" i="16" s="1"/>
  <c r="AT365" i="16" s="1"/>
  <c r="AS366" i="16" s="1"/>
  <c r="AR367" i="16" s="1"/>
  <c r="AQ368" i="16" s="1"/>
  <c r="AP369" i="16" s="1"/>
  <c r="AO370" i="16" s="1"/>
  <c r="AN371" i="16" s="1"/>
  <c r="AM372" i="16" s="1"/>
  <c r="AL373" i="16" s="1"/>
  <c r="AK374" i="16" s="1"/>
  <c r="AJ375" i="16" s="1"/>
  <c r="AI376" i="16" s="1"/>
  <c r="AH377" i="16" s="1"/>
  <c r="AG378" i="16" s="1"/>
  <c r="AF379" i="16" s="1"/>
  <c r="AE380" i="16" s="1"/>
  <c r="AD381" i="16" s="1"/>
  <c r="AC382" i="16" s="1"/>
  <c r="AB383" i="16" s="1"/>
  <c r="AA384" i="16" s="1"/>
  <c r="Z385" i="16" s="1"/>
  <c r="Y386" i="16" s="1"/>
  <c r="X387" i="16" s="1"/>
  <c r="W388" i="16" s="1"/>
  <c r="V389" i="16" s="1"/>
  <c r="U390" i="16" s="1"/>
  <c r="T391" i="16" s="1"/>
  <c r="AZ347" i="16"/>
  <c r="AY348" i="16" s="1"/>
  <c r="AX349" i="16" s="1"/>
  <c r="AW350" i="16" s="1"/>
  <c r="AV351" i="16" s="1"/>
  <c r="AU352" i="16" s="1"/>
  <c r="AT353" i="16" s="1"/>
  <c r="AS354" i="16" s="1"/>
  <c r="AR355" i="16" s="1"/>
  <c r="AQ356" i="16" s="1"/>
  <c r="AP357" i="16" s="1"/>
  <c r="AO358" i="16" s="1"/>
  <c r="AN359" i="16" s="1"/>
  <c r="AM360" i="16" s="1"/>
  <c r="AL361" i="16" s="1"/>
  <c r="AK362" i="16" s="1"/>
  <c r="AJ363" i="16" s="1"/>
  <c r="AI364" i="16" s="1"/>
  <c r="AH365" i="16" s="1"/>
  <c r="AG366" i="16" s="1"/>
  <c r="AF367" i="16" s="1"/>
  <c r="AE368" i="16" s="1"/>
  <c r="AD369" i="16" s="1"/>
  <c r="AC370" i="16" s="1"/>
  <c r="AB371" i="16" s="1"/>
  <c r="AA372" i="16" s="1"/>
  <c r="Z373" i="16" s="1"/>
  <c r="Y374" i="16" s="1"/>
  <c r="X375" i="16" s="1"/>
  <c r="W376" i="16" s="1"/>
  <c r="V377" i="16" s="1"/>
  <c r="U378" i="16" s="1"/>
  <c r="T379" i="16" s="1"/>
  <c r="AY345" i="16"/>
  <c r="AX346" i="16" s="1"/>
  <c r="AW347" i="16" s="1"/>
  <c r="AV348" i="16" s="1"/>
  <c r="AU349" i="16" s="1"/>
  <c r="AT350" i="16" s="1"/>
  <c r="AS351" i="16" s="1"/>
  <c r="AR352" i="16" s="1"/>
  <c r="AQ353" i="16" s="1"/>
  <c r="AP354" i="16" s="1"/>
  <c r="AO355" i="16" s="1"/>
  <c r="AN356" i="16" s="1"/>
  <c r="AM357" i="16" s="1"/>
  <c r="AL358" i="16" s="1"/>
  <c r="AK359" i="16" s="1"/>
  <c r="AJ360" i="16" s="1"/>
  <c r="AI361" i="16" s="1"/>
  <c r="AH362" i="16" s="1"/>
  <c r="AG363" i="16" s="1"/>
  <c r="AF364" i="16" s="1"/>
  <c r="AE365" i="16" s="1"/>
  <c r="AD366" i="16" s="1"/>
  <c r="AC367" i="16" s="1"/>
  <c r="AB368" i="16" s="1"/>
  <c r="AA369" i="16" s="1"/>
  <c r="Z370" i="16" s="1"/>
  <c r="Y371" i="16" s="1"/>
  <c r="X372" i="16" s="1"/>
  <c r="W373" i="16" s="1"/>
  <c r="V374" i="16" s="1"/>
  <c r="U375" i="16" s="1"/>
  <c r="T376" i="16" s="1"/>
  <c r="AZ337" i="16"/>
  <c r="AY338" i="16" s="1"/>
  <c r="AX339" i="16" s="1"/>
  <c r="AW340" i="16" s="1"/>
  <c r="AV341" i="16" s="1"/>
  <c r="AU342" i="16" s="1"/>
  <c r="AT343" i="16" s="1"/>
  <c r="AS344" i="16" s="1"/>
  <c r="AR345" i="16" s="1"/>
  <c r="AQ346" i="16" s="1"/>
  <c r="AP347" i="16" s="1"/>
  <c r="AO348" i="16" s="1"/>
  <c r="AN349" i="16" s="1"/>
  <c r="AM350" i="16" s="1"/>
  <c r="AL351" i="16" s="1"/>
  <c r="AK352" i="16" s="1"/>
  <c r="AJ353" i="16" s="1"/>
  <c r="AI354" i="16" s="1"/>
  <c r="AH355" i="16" s="1"/>
  <c r="AG356" i="16" s="1"/>
  <c r="AF357" i="16" s="1"/>
  <c r="AE358" i="16" s="1"/>
  <c r="AD359" i="16" s="1"/>
  <c r="AC360" i="16" s="1"/>
  <c r="AB361" i="16" s="1"/>
  <c r="AA362" i="16" s="1"/>
  <c r="Z363" i="16" s="1"/>
  <c r="Y364" i="16" s="1"/>
  <c r="X365" i="16" s="1"/>
  <c r="W366" i="16" s="1"/>
  <c r="V367" i="16" s="1"/>
  <c r="U368" i="16" s="1"/>
  <c r="T369" i="16" s="1"/>
  <c r="AZ332" i="16"/>
  <c r="AY333" i="16" s="1"/>
  <c r="AX334" i="16" s="1"/>
  <c r="AW335" i="16" s="1"/>
  <c r="AV336" i="16" s="1"/>
  <c r="AU337" i="16" s="1"/>
  <c r="AT338" i="16" s="1"/>
  <c r="AS339" i="16" s="1"/>
  <c r="AR340" i="16" s="1"/>
  <c r="AQ341" i="16" s="1"/>
  <c r="AP342" i="16" s="1"/>
  <c r="AO343" i="16" s="1"/>
  <c r="AN344" i="16" s="1"/>
  <c r="AM345" i="16" s="1"/>
  <c r="AL346" i="16" s="1"/>
  <c r="AK347" i="16" s="1"/>
  <c r="AJ348" i="16" s="1"/>
  <c r="AI349" i="16" s="1"/>
  <c r="AH350" i="16" s="1"/>
  <c r="AG351" i="16" s="1"/>
  <c r="AF352" i="16" s="1"/>
  <c r="AE353" i="16" s="1"/>
  <c r="AD354" i="16" s="1"/>
  <c r="AC355" i="16" s="1"/>
  <c r="AB356" i="16" s="1"/>
  <c r="AA357" i="16" s="1"/>
  <c r="Z358" i="16" s="1"/>
  <c r="Y359" i="16" s="1"/>
  <c r="X360" i="16" s="1"/>
  <c r="W361" i="16" s="1"/>
  <c r="V362" i="16" s="1"/>
  <c r="U363" i="16" s="1"/>
  <c r="T364" i="16" s="1"/>
  <c r="AZ380" i="16"/>
  <c r="AY381" i="16" s="1"/>
  <c r="AX382" i="16" s="1"/>
  <c r="AW383" i="16" s="1"/>
  <c r="AV384" i="16" s="1"/>
  <c r="AU385" i="16" s="1"/>
  <c r="AT386" i="16" s="1"/>
  <c r="AS387" i="16" s="1"/>
  <c r="AR388" i="16" s="1"/>
  <c r="AQ389" i="16" s="1"/>
  <c r="AP390" i="16" s="1"/>
  <c r="AO391" i="16" s="1"/>
  <c r="AN392" i="16" s="1"/>
  <c r="AM393" i="16" s="1"/>
  <c r="AL394" i="16" s="1"/>
  <c r="AK395" i="16" s="1"/>
  <c r="AJ396" i="16" s="1"/>
  <c r="AI397" i="16" s="1"/>
  <c r="AH398" i="16" s="1"/>
  <c r="AG399" i="16" s="1"/>
  <c r="AF400" i="16" s="1"/>
  <c r="AE401" i="16" s="1"/>
  <c r="AD402" i="16" s="1"/>
  <c r="AC403" i="16" s="1"/>
  <c r="AB404" i="16" s="1"/>
  <c r="AA405" i="16" s="1"/>
  <c r="Z406" i="16" s="1"/>
  <c r="Y407" i="16" s="1"/>
  <c r="X408" i="16" s="1"/>
  <c r="W409" i="16" s="1"/>
  <c r="V410" i="16" s="1"/>
  <c r="U411" i="16" s="1"/>
  <c r="T412" i="16" s="1"/>
  <c r="AZ355" i="16"/>
  <c r="AY356" i="16" s="1"/>
  <c r="AX357" i="16" s="1"/>
  <c r="AW358" i="16" s="1"/>
  <c r="AV359" i="16" s="1"/>
  <c r="AU360" i="16" s="1"/>
  <c r="AT361" i="16" s="1"/>
  <c r="AS362" i="16" s="1"/>
  <c r="AR363" i="16" s="1"/>
  <c r="AQ364" i="16" s="1"/>
  <c r="AP365" i="16" s="1"/>
  <c r="AO366" i="16" s="1"/>
  <c r="AN367" i="16" s="1"/>
  <c r="AM368" i="16" s="1"/>
  <c r="AL369" i="16" s="1"/>
  <c r="AK370" i="16" s="1"/>
  <c r="AJ371" i="16" s="1"/>
  <c r="AI372" i="16" s="1"/>
  <c r="AH373" i="16" s="1"/>
  <c r="AG374" i="16" s="1"/>
  <c r="AF375" i="16" s="1"/>
  <c r="AE376" i="16" s="1"/>
  <c r="AD377" i="16" s="1"/>
  <c r="AC378" i="16" s="1"/>
  <c r="AB379" i="16" s="1"/>
  <c r="AA380" i="16" s="1"/>
  <c r="Z381" i="16" s="1"/>
  <c r="Y382" i="16" s="1"/>
  <c r="X383" i="16" s="1"/>
  <c r="W384" i="16" s="1"/>
  <c r="V385" i="16" s="1"/>
  <c r="U386" i="16" s="1"/>
  <c r="T387" i="16" s="1"/>
  <c r="AZ353" i="16"/>
  <c r="AY354" i="16" s="1"/>
  <c r="AX355" i="16" s="1"/>
  <c r="AW356" i="16" s="1"/>
  <c r="AV357" i="16" s="1"/>
  <c r="AU358" i="16" s="1"/>
  <c r="AT359" i="16" s="1"/>
  <c r="AS360" i="16" s="1"/>
  <c r="AR361" i="16" s="1"/>
  <c r="AQ362" i="16" s="1"/>
  <c r="AP363" i="16" s="1"/>
  <c r="AO364" i="16" s="1"/>
  <c r="AN365" i="16" s="1"/>
  <c r="AM366" i="16" s="1"/>
  <c r="AL367" i="16" s="1"/>
  <c r="AK368" i="16" s="1"/>
  <c r="AJ369" i="16" s="1"/>
  <c r="AI370" i="16" s="1"/>
  <c r="AH371" i="16" s="1"/>
  <c r="AG372" i="16" s="1"/>
  <c r="AF373" i="16" s="1"/>
  <c r="AE374" i="16" s="1"/>
  <c r="AD375" i="16" s="1"/>
  <c r="AC376" i="16" s="1"/>
  <c r="AB377" i="16" s="1"/>
  <c r="AA378" i="16" s="1"/>
  <c r="Z379" i="16" s="1"/>
  <c r="Y380" i="16" s="1"/>
  <c r="X381" i="16" s="1"/>
  <c r="W382" i="16" s="1"/>
  <c r="V383" i="16" s="1"/>
  <c r="U384" i="16" s="1"/>
  <c r="T385" i="16" s="1"/>
  <c r="AZ339" i="16"/>
  <c r="AY340" i="16" s="1"/>
  <c r="AX341" i="16" s="1"/>
  <c r="AW342" i="16" s="1"/>
  <c r="AV343" i="16" s="1"/>
  <c r="AU344" i="16" s="1"/>
  <c r="AT345" i="16" s="1"/>
  <c r="AS346" i="16" s="1"/>
  <c r="AR347" i="16" s="1"/>
  <c r="AQ348" i="16" s="1"/>
  <c r="AP349" i="16" s="1"/>
  <c r="AO350" i="16" s="1"/>
  <c r="AN351" i="16" s="1"/>
  <c r="AM352" i="16" s="1"/>
  <c r="AL353" i="16" s="1"/>
  <c r="AK354" i="16" s="1"/>
  <c r="AJ355" i="16" s="1"/>
  <c r="AI356" i="16" s="1"/>
  <c r="AH357" i="16" s="1"/>
  <c r="AG358" i="16" s="1"/>
  <c r="AF359" i="16" s="1"/>
  <c r="AE360" i="16" s="1"/>
  <c r="AD361" i="16" s="1"/>
  <c r="AC362" i="16" s="1"/>
  <c r="AB363" i="16" s="1"/>
  <c r="AA364" i="16" s="1"/>
  <c r="Z365" i="16" s="1"/>
  <c r="Y366" i="16" s="1"/>
  <c r="X367" i="16" s="1"/>
  <c r="W368" i="16" s="1"/>
  <c r="V369" i="16" s="1"/>
  <c r="U370" i="16" s="1"/>
  <c r="T371" i="16" s="1"/>
  <c r="AZ331" i="16"/>
  <c r="AY332" i="16" s="1"/>
  <c r="AX333" i="16" s="1"/>
  <c r="AW334" i="16" s="1"/>
  <c r="AV335" i="16" s="1"/>
  <c r="AU336" i="16" s="1"/>
  <c r="AT337" i="16" s="1"/>
  <c r="AS338" i="16" s="1"/>
  <c r="AR339" i="16" s="1"/>
  <c r="AQ340" i="16" s="1"/>
  <c r="AP341" i="16" s="1"/>
  <c r="AO342" i="16" s="1"/>
  <c r="AN343" i="16" s="1"/>
  <c r="AM344" i="16" s="1"/>
  <c r="AL345" i="16" s="1"/>
  <c r="AK346" i="16" s="1"/>
  <c r="AJ347" i="16" s="1"/>
  <c r="AI348" i="16" s="1"/>
  <c r="AH349" i="16" s="1"/>
  <c r="AG350" i="16" s="1"/>
  <c r="AF351" i="16" s="1"/>
  <c r="AE352" i="16" s="1"/>
  <c r="AD353" i="16" s="1"/>
  <c r="AC354" i="16" s="1"/>
  <c r="AB355" i="16" s="1"/>
  <c r="AA356" i="16" s="1"/>
  <c r="Z357" i="16" s="1"/>
  <c r="Y358" i="16" s="1"/>
  <c r="X359" i="16" s="1"/>
  <c r="W360" i="16" s="1"/>
  <c r="V361" i="16" s="1"/>
  <c r="U362" i="16" s="1"/>
  <c r="T363" i="16" s="1"/>
  <c r="AY306" i="16"/>
  <c r="AX307" i="16" s="1"/>
  <c r="AW308" i="16" s="1"/>
  <c r="AV309" i="16" s="1"/>
  <c r="AU310" i="16" s="1"/>
  <c r="AT311" i="16" s="1"/>
  <c r="AS312" i="16" s="1"/>
  <c r="AR313" i="16" s="1"/>
  <c r="AQ314" i="16" s="1"/>
  <c r="AP315" i="16" s="1"/>
  <c r="AO316" i="16" s="1"/>
  <c r="AN317" i="16" s="1"/>
  <c r="AM318" i="16" s="1"/>
  <c r="AL319" i="16" s="1"/>
  <c r="AK320" i="16" s="1"/>
  <c r="AJ321" i="16" s="1"/>
  <c r="AI322" i="16" s="1"/>
  <c r="AH323" i="16" s="1"/>
  <c r="AG324" i="16" s="1"/>
  <c r="AF325" i="16" s="1"/>
  <c r="AE326" i="16" s="1"/>
  <c r="AD327" i="16" s="1"/>
  <c r="AC328" i="16" s="1"/>
  <c r="AB329" i="16" s="1"/>
  <c r="AA330" i="16" s="1"/>
  <c r="Z331" i="16" s="1"/>
  <c r="Y332" i="16" s="1"/>
  <c r="X333" i="16" s="1"/>
  <c r="W334" i="16" s="1"/>
  <c r="V335" i="16" s="1"/>
  <c r="U336" i="16" s="1"/>
  <c r="T337" i="16" s="1"/>
  <c r="AZ306" i="16"/>
  <c r="AY307" i="16" s="1"/>
  <c r="AX308" i="16" s="1"/>
  <c r="AW309" i="16" s="1"/>
  <c r="AV310" i="16" s="1"/>
  <c r="AU311" i="16" s="1"/>
  <c r="AT312" i="16" s="1"/>
  <c r="AS313" i="16" s="1"/>
  <c r="AR314" i="16" s="1"/>
  <c r="AQ315" i="16" s="1"/>
  <c r="AP316" i="16" s="1"/>
  <c r="AO317" i="16" s="1"/>
  <c r="AN318" i="16" s="1"/>
  <c r="AM319" i="16" s="1"/>
  <c r="AL320" i="16" s="1"/>
  <c r="AK321" i="16" s="1"/>
  <c r="AJ322" i="16" s="1"/>
  <c r="AI323" i="16" s="1"/>
  <c r="AH324" i="16" s="1"/>
  <c r="AG325" i="16" s="1"/>
  <c r="AF326" i="16" s="1"/>
  <c r="AE327" i="16" s="1"/>
  <c r="AD328" i="16" s="1"/>
  <c r="AC329" i="16" s="1"/>
  <c r="AB330" i="16" s="1"/>
  <c r="AA331" i="16" s="1"/>
  <c r="Z332" i="16" s="1"/>
  <c r="Y333" i="16" s="1"/>
  <c r="X334" i="16" s="1"/>
  <c r="W335" i="16" s="1"/>
  <c r="V336" i="16" s="1"/>
  <c r="U337" i="16" s="1"/>
  <c r="T338" i="16" s="1"/>
  <c r="AZ319" i="16"/>
  <c r="AY320" i="16" s="1"/>
  <c r="AX321" i="16" s="1"/>
  <c r="AW322" i="16" s="1"/>
  <c r="AV323" i="16" s="1"/>
  <c r="AU324" i="16" s="1"/>
  <c r="AT325" i="16" s="1"/>
  <c r="AS326" i="16" s="1"/>
  <c r="AR327" i="16" s="1"/>
  <c r="AQ328" i="16" s="1"/>
  <c r="AP329" i="16" s="1"/>
  <c r="AO330" i="16" s="1"/>
  <c r="AN331" i="16" s="1"/>
  <c r="AM332" i="16" s="1"/>
  <c r="AL333" i="16" s="1"/>
  <c r="AK334" i="16" s="1"/>
  <c r="AJ335" i="16" s="1"/>
  <c r="AI336" i="16" s="1"/>
  <c r="AH337" i="16" s="1"/>
  <c r="AG338" i="16" s="1"/>
  <c r="AF339" i="16" s="1"/>
  <c r="AE340" i="16" s="1"/>
  <c r="AD341" i="16" s="1"/>
  <c r="AC342" i="16" s="1"/>
  <c r="AB343" i="16" s="1"/>
  <c r="AA344" i="16" s="1"/>
  <c r="Z345" i="16" s="1"/>
  <c r="Y346" i="16" s="1"/>
  <c r="X347" i="16" s="1"/>
  <c r="W348" i="16" s="1"/>
  <c r="V349" i="16" s="1"/>
  <c r="U350" i="16" s="1"/>
  <c r="T351" i="16" s="1"/>
  <c r="AY287" i="16"/>
  <c r="AX288" i="16" s="1"/>
  <c r="AW289" i="16" s="1"/>
  <c r="AV290" i="16" s="1"/>
  <c r="AU291" i="16" s="1"/>
  <c r="AT292" i="16" s="1"/>
  <c r="AS293" i="16" s="1"/>
  <c r="AR294" i="16" s="1"/>
  <c r="AQ295" i="16" s="1"/>
  <c r="AP296" i="16" s="1"/>
  <c r="AO297" i="16" s="1"/>
  <c r="AN298" i="16" s="1"/>
  <c r="AM299" i="16" s="1"/>
  <c r="AL300" i="16" s="1"/>
  <c r="AK301" i="16" s="1"/>
  <c r="AJ302" i="16" s="1"/>
  <c r="AI303" i="16" s="1"/>
  <c r="AH304" i="16" s="1"/>
  <c r="AG305" i="16" s="1"/>
  <c r="AF306" i="16" s="1"/>
  <c r="AE307" i="16" s="1"/>
  <c r="AD308" i="16" s="1"/>
  <c r="AC309" i="16" s="1"/>
  <c r="AB310" i="16" s="1"/>
  <c r="AA311" i="16" s="1"/>
  <c r="Z312" i="16" s="1"/>
  <c r="Y313" i="16" s="1"/>
  <c r="X314" i="16" s="1"/>
  <c r="W315" i="16" s="1"/>
  <c r="V316" i="16" s="1"/>
  <c r="U317" i="16" s="1"/>
  <c r="T318" i="16" s="1"/>
  <c r="AZ287" i="16"/>
  <c r="AY288" i="16" s="1"/>
  <c r="AX289" i="16" s="1"/>
  <c r="AW290" i="16" s="1"/>
  <c r="AV291" i="16" s="1"/>
  <c r="AU292" i="16" s="1"/>
  <c r="AT293" i="16" s="1"/>
  <c r="AS294" i="16" s="1"/>
  <c r="AR295" i="16" s="1"/>
  <c r="AQ296" i="16" s="1"/>
  <c r="AP297" i="16" s="1"/>
  <c r="AO298" i="16" s="1"/>
  <c r="AN299" i="16" s="1"/>
  <c r="AM300" i="16" s="1"/>
  <c r="AL301" i="16" s="1"/>
  <c r="AK302" i="16" s="1"/>
  <c r="AJ303" i="16" s="1"/>
  <c r="AI304" i="16" s="1"/>
  <c r="AH305" i="16" s="1"/>
  <c r="AG306" i="16" s="1"/>
  <c r="AF307" i="16" s="1"/>
  <c r="AE308" i="16" s="1"/>
  <c r="AD309" i="16" s="1"/>
  <c r="AC310" i="16" s="1"/>
  <c r="AB311" i="16" s="1"/>
  <c r="AA312" i="16" s="1"/>
  <c r="Z313" i="16" s="1"/>
  <c r="Y314" i="16" s="1"/>
  <c r="X315" i="16" s="1"/>
  <c r="W316" i="16" s="1"/>
  <c r="V317" i="16" s="1"/>
  <c r="U318" i="16" s="1"/>
  <c r="T319" i="16" s="1"/>
  <c r="AZ288" i="16"/>
  <c r="AY289" i="16" s="1"/>
  <c r="AX290" i="16" s="1"/>
  <c r="AW291" i="16" s="1"/>
  <c r="AV292" i="16" s="1"/>
  <c r="AU293" i="16" s="1"/>
  <c r="AT294" i="16" s="1"/>
  <c r="AS295" i="16" s="1"/>
  <c r="AR296" i="16" s="1"/>
  <c r="AQ297" i="16" s="1"/>
  <c r="AP298" i="16" s="1"/>
  <c r="AO299" i="16" s="1"/>
  <c r="AN300" i="16" s="1"/>
  <c r="AM301" i="16" s="1"/>
  <c r="AL302" i="16" s="1"/>
  <c r="AK303" i="16" s="1"/>
  <c r="AJ304" i="16" s="1"/>
  <c r="AI305" i="16" s="1"/>
  <c r="AH306" i="16" s="1"/>
  <c r="AG307" i="16" s="1"/>
  <c r="AF308" i="16" s="1"/>
  <c r="AE309" i="16" s="1"/>
  <c r="AD310" i="16" s="1"/>
  <c r="AC311" i="16" s="1"/>
  <c r="AB312" i="16" s="1"/>
  <c r="AA313" i="16" s="1"/>
  <c r="Z314" i="16" s="1"/>
  <c r="Y315" i="16" s="1"/>
  <c r="X316" i="16" s="1"/>
  <c r="W317" i="16" s="1"/>
  <c r="V318" i="16" s="1"/>
  <c r="U319" i="16" s="1"/>
  <c r="T320" i="16" s="1"/>
  <c r="AZ294" i="16"/>
  <c r="AY295" i="16" s="1"/>
  <c r="AX296" i="16" s="1"/>
  <c r="AW297" i="16" s="1"/>
  <c r="AV298" i="16" s="1"/>
  <c r="AU299" i="16" s="1"/>
  <c r="AT300" i="16" s="1"/>
  <c r="AS301" i="16" s="1"/>
  <c r="AR302" i="16" s="1"/>
  <c r="AQ303" i="16" s="1"/>
  <c r="AP304" i="16" s="1"/>
  <c r="AO305" i="16" s="1"/>
  <c r="AN306" i="16" s="1"/>
  <c r="AM307" i="16" s="1"/>
  <c r="AL308" i="16" s="1"/>
  <c r="AK309" i="16" s="1"/>
  <c r="AJ310" i="16" s="1"/>
  <c r="AI311" i="16" s="1"/>
  <c r="AH312" i="16" s="1"/>
  <c r="AG313" i="16" s="1"/>
  <c r="AF314" i="16" s="1"/>
  <c r="AE315" i="16" s="1"/>
  <c r="AD316" i="16" s="1"/>
  <c r="AC317" i="16" s="1"/>
  <c r="AB318" i="16" s="1"/>
  <c r="AA319" i="16" s="1"/>
  <c r="Z320" i="16" s="1"/>
  <c r="Y321" i="16" s="1"/>
  <c r="X322" i="16" s="1"/>
  <c r="W323" i="16" s="1"/>
  <c r="V324" i="16" s="1"/>
  <c r="U325" i="16" s="1"/>
  <c r="T326" i="16" s="1"/>
  <c r="AZ266" i="16"/>
  <c r="AY267" i="16" s="1"/>
  <c r="AX268" i="16" s="1"/>
  <c r="AW269" i="16" s="1"/>
  <c r="AV270" i="16" s="1"/>
  <c r="AU271" i="16" s="1"/>
  <c r="AT272" i="16" s="1"/>
  <c r="AS273" i="16" s="1"/>
  <c r="AR274" i="16" s="1"/>
  <c r="AQ275" i="16" s="1"/>
  <c r="AP276" i="16" s="1"/>
  <c r="AO277" i="16" s="1"/>
  <c r="AN278" i="16" s="1"/>
  <c r="AM279" i="16" s="1"/>
  <c r="AL280" i="16" s="1"/>
  <c r="AK281" i="16" s="1"/>
  <c r="AJ282" i="16" s="1"/>
  <c r="AI283" i="16" s="1"/>
  <c r="AH284" i="16" s="1"/>
  <c r="AG285" i="16" s="1"/>
  <c r="AF286" i="16" s="1"/>
  <c r="AE287" i="16" s="1"/>
  <c r="AD288" i="16" s="1"/>
  <c r="AC289" i="16" s="1"/>
  <c r="AB290" i="16" s="1"/>
  <c r="AA291" i="16" s="1"/>
  <c r="Z292" i="16" s="1"/>
  <c r="Y293" i="16" s="1"/>
  <c r="X294" i="16" s="1"/>
  <c r="W295" i="16" s="1"/>
  <c r="V296" i="16" s="1"/>
  <c r="U297" i="16" s="1"/>
  <c r="T298" i="16" s="1"/>
  <c r="AZ327" i="16"/>
  <c r="AY328" i="16" s="1"/>
  <c r="AX329" i="16" s="1"/>
  <c r="AW330" i="16" s="1"/>
  <c r="AV331" i="16" s="1"/>
  <c r="AU332" i="16" s="1"/>
  <c r="AT333" i="16" s="1"/>
  <c r="AS334" i="16" s="1"/>
  <c r="AR335" i="16" s="1"/>
  <c r="AQ336" i="16" s="1"/>
  <c r="AP337" i="16" s="1"/>
  <c r="AO338" i="16" s="1"/>
  <c r="AN339" i="16" s="1"/>
  <c r="AM340" i="16" s="1"/>
  <c r="AL341" i="16" s="1"/>
  <c r="AK342" i="16" s="1"/>
  <c r="AJ343" i="16" s="1"/>
  <c r="AI344" i="16" s="1"/>
  <c r="AH345" i="16" s="1"/>
  <c r="AG346" i="16" s="1"/>
  <c r="AF347" i="16" s="1"/>
  <c r="AE348" i="16" s="1"/>
  <c r="AD349" i="16" s="1"/>
  <c r="AC350" i="16" s="1"/>
  <c r="AB351" i="16" s="1"/>
  <c r="AA352" i="16" s="1"/>
  <c r="Z353" i="16" s="1"/>
  <c r="Y354" i="16" s="1"/>
  <c r="X355" i="16" s="1"/>
  <c r="W356" i="16" s="1"/>
  <c r="V357" i="16" s="1"/>
  <c r="U358" i="16" s="1"/>
  <c r="T359" i="16" s="1"/>
  <c r="AZ303" i="16"/>
  <c r="AY304" i="16" s="1"/>
  <c r="AX305" i="16" s="1"/>
  <c r="AW306" i="16" s="1"/>
  <c r="AV307" i="16" s="1"/>
  <c r="AU308" i="16" s="1"/>
  <c r="AT309" i="16" s="1"/>
  <c r="AS310" i="16" s="1"/>
  <c r="AR311" i="16" s="1"/>
  <c r="AQ312" i="16" s="1"/>
  <c r="AP313" i="16" s="1"/>
  <c r="AO314" i="16" s="1"/>
  <c r="AN315" i="16" s="1"/>
  <c r="AM316" i="16" s="1"/>
  <c r="AL317" i="16" s="1"/>
  <c r="AK318" i="16" s="1"/>
  <c r="AJ319" i="16" s="1"/>
  <c r="AI320" i="16" s="1"/>
  <c r="AH321" i="16" s="1"/>
  <c r="AG322" i="16" s="1"/>
  <c r="AF323" i="16" s="1"/>
  <c r="AE324" i="16" s="1"/>
  <c r="AD325" i="16" s="1"/>
  <c r="AC326" i="16" s="1"/>
  <c r="AB327" i="16" s="1"/>
  <c r="AA328" i="16" s="1"/>
  <c r="Z329" i="16" s="1"/>
  <c r="Y330" i="16" s="1"/>
  <c r="X331" i="16" s="1"/>
  <c r="W332" i="16" s="1"/>
  <c r="V333" i="16" s="1"/>
  <c r="U334" i="16" s="1"/>
  <c r="T335" i="16" s="1"/>
  <c r="AZ297" i="16"/>
  <c r="AY298" i="16" s="1"/>
  <c r="AX299" i="16" s="1"/>
  <c r="AW300" i="16" s="1"/>
  <c r="AV301" i="16" s="1"/>
  <c r="AU302" i="16" s="1"/>
  <c r="AT303" i="16" s="1"/>
  <c r="AS304" i="16" s="1"/>
  <c r="AR305" i="16" s="1"/>
  <c r="AQ306" i="16" s="1"/>
  <c r="AP307" i="16" s="1"/>
  <c r="AO308" i="16" s="1"/>
  <c r="AN309" i="16" s="1"/>
  <c r="AM310" i="16" s="1"/>
  <c r="AL311" i="16" s="1"/>
  <c r="AK312" i="16" s="1"/>
  <c r="AJ313" i="16" s="1"/>
  <c r="AI314" i="16" s="1"/>
  <c r="AH315" i="16" s="1"/>
  <c r="AG316" i="16" s="1"/>
  <c r="AF317" i="16" s="1"/>
  <c r="AE318" i="16" s="1"/>
  <c r="AD319" i="16" s="1"/>
  <c r="AC320" i="16" s="1"/>
  <c r="AB321" i="16" s="1"/>
  <c r="AA322" i="16" s="1"/>
  <c r="Z323" i="16" s="1"/>
  <c r="Y324" i="16" s="1"/>
  <c r="X325" i="16" s="1"/>
  <c r="W326" i="16" s="1"/>
  <c r="V327" i="16" s="1"/>
  <c r="U328" i="16" s="1"/>
  <c r="T329" i="16" s="1"/>
  <c r="AZ281" i="16"/>
  <c r="AY282" i="16" s="1"/>
  <c r="AX283" i="16" s="1"/>
  <c r="AW284" i="16" s="1"/>
  <c r="AV285" i="16" s="1"/>
  <c r="AU286" i="16" s="1"/>
  <c r="AT287" i="16" s="1"/>
  <c r="AS288" i="16" s="1"/>
  <c r="AR289" i="16" s="1"/>
  <c r="AQ290" i="16" s="1"/>
  <c r="AP291" i="16" s="1"/>
  <c r="AO292" i="16" s="1"/>
  <c r="AN293" i="16" s="1"/>
  <c r="AM294" i="16" s="1"/>
  <c r="AL295" i="16" s="1"/>
  <c r="AK296" i="16" s="1"/>
  <c r="AJ297" i="16" s="1"/>
  <c r="AI298" i="16" s="1"/>
  <c r="AH299" i="16" s="1"/>
  <c r="AG300" i="16" s="1"/>
  <c r="AF301" i="16" s="1"/>
  <c r="AE302" i="16" s="1"/>
  <c r="AD303" i="16" s="1"/>
  <c r="AC304" i="16" s="1"/>
  <c r="AB305" i="16" s="1"/>
  <c r="AA306" i="16" s="1"/>
  <c r="Z307" i="16" s="1"/>
  <c r="Y308" i="16" s="1"/>
  <c r="X309" i="16" s="1"/>
  <c r="W310" i="16" s="1"/>
  <c r="V311" i="16" s="1"/>
  <c r="U312" i="16" s="1"/>
  <c r="T313" i="16" s="1"/>
  <c r="AY281" i="16"/>
  <c r="AX282" i="16" s="1"/>
  <c r="AW283" i="16" s="1"/>
  <c r="AV284" i="16" s="1"/>
  <c r="AU285" i="16" s="1"/>
  <c r="AT286" i="16" s="1"/>
  <c r="AS287" i="16" s="1"/>
  <c r="AR288" i="16" s="1"/>
  <c r="AQ289" i="16" s="1"/>
  <c r="AP290" i="16" s="1"/>
  <c r="AO291" i="16" s="1"/>
  <c r="AN292" i="16" s="1"/>
  <c r="AM293" i="16" s="1"/>
  <c r="AL294" i="16" s="1"/>
  <c r="AK295" i="16" s="1"/>
  <c r="AJ296" i="16" s="1"/>
  <c r="AI297" i="16" s="1"/>
  <c r="AH298" i="16" s="1"/>
  <c r="AG299" i="16" s="1"/>
  <c r="AF300" i="16" s="1"/>
  <c r="AE301" i="16" s="1"/>
  <c r="AD302" i="16" s="1"/>
  <c r="AC303" i="16" s="1"/>
  <c r="AB304" i="16" s="1"/>
  <c r="AA305" i="16" s="1"/>
  <c r="Z306" i="16" s="1"/>
  <c r="Y307" i="16" s="1"/>
  <c r="X308" i="16" s="1"/>
  <c r="W309" i="16" s="1"/>
  <c r="V310" i="16" s="1"/>
  <c r="U311" i="16" s="1"/>
  <c r="T312" i="16" s="1"/>
  <c r="AY327" i="16"/>
  <c r="AX328" i="16" s="1"/>
  <c r="AW329" i="16" s="1"/>
  <c r="AV330" i="16" s="1"/>
  <c r="AU331" i="16" s="1"/>
  <c r="AT332" i="16" s="1"/>
  <c r="AS333" i="16" s="1"/>
  <c r="AR334" i="16" s="1"/>
  <c r="AQ335" i="16" s="1"/>
  <c r="AP336" i="16" s="1"/>
  <c r="AO337" i="16" s="1"/>
  <c r="AN338" i="16" s="1"/>
  <c r="AM339" i="16" s="1"/>
  <c r="AL340" i="16" s="1"/>
  <c r="AK341" i="16" s="1"/>
  <c r="AJ342" i="16" s="1"/>
  <c r="AI343" i="16" s="1"/>
  <c r="AH344" i="16" s="1"/>
  <c r="AG345" i="16" s="1"/>
  <c r="AF346" i="16" s="1"/>
  <c r="AE347" i="16" s="1"/>
  <c r="AD348" i="16" s="1"/>
  <c r="AC349" i="16" s="1"/>
  <c r="AB350" i="16" s="1"/>
  <c r="AA351" i="16" s="1"/>
  <c r="Z352" i="16" s="1"/>
  <c r="Y353" i="16" s="1"/>
  <c r="X354" i="16" s="1"/>
  <c r="W355" i="16" s="1"/>
  <c r="V356" i="16" s="1"/>
  <c r="U357" i="16" s="1"/>
  <c r="T358" i="16" s="1"/>
  <c r="AZ318" i="16"/>
  <c r="AY319" i="16" s="1"/>
  <c r="AX320" i="16" s="1"/>
  <c r="AW321" i="16" s="1"/>
  <c r="AV322" i="16" s="1"/>
  <c r="AU323" i="16" s="1"/>
  <c r="AT324" i="16" s="1"/>
  <c r="AS325" i="16" s="1"/>
  <c r="AR326" i="16" s="1"/>
  <c r="AQ327" i="16" s="1"/>
  <c r="AP328" i="16" s="1"/>
  <c r="AO329" i="16" s="1"/>
  <c r="AN330" i="16" s="1"/>
  <c r="AM331" i="16" s="1"/>
  <c r="AL332" i="16" s="1"/>
  <c r="AK333" i="16" s="1"/>
  <c r="AJ334" i="16" s="1"/>
  <c r="AI335" i="16" s="1"/>
  <c r="AH336" i="16" s="1"/>
  <c r="AG337" i="16" s="1"/>
  <c r="AF338" i="16" s="1"/>
  <c r="AE339" i="16" s="1"/>
  <c r="AD340" i="16" s="1"/>
  <c r="AC341" i="16" s="1"/>
  <c r="AB342" i="16" s="1"/>
  <c r="AA343" i="16" s="1"/>
  <c r="Z344" i="16" s="1"/>
  <c r="Y345" i="16" s="1"/>
  <c r="X346" i="16" s="1"/>
  <c r="W347" i="16" s="1"/>
  <c r="V348" i="16" s="1"/>
  <c r="U349" i="16" s="1"/>
  <c r="T350" i="16" s="1"/>
  <c r="AZ317" i="16"/>
  <c r="AY318" i="16" s="1"/>
  <c r="AX319" i="16" s="1"/>
  <c r="AW320" i="16" s="1"/>
  <c r="AV321" i="16" s="1"/>
  <c r="AU322" i="16" s="1"/>
  <c r="AT323" i="16" s="1"/>
  <c r="AS324" i="16" s="1"/>
  <c r="AR325" i="16" s="1"/>
  <c r="AQ326" i="16" s="1"/>
  <c r="AP327" i="16" s="1"/>
  <c r="AO328" i="16" s="1"/>
  <c r="AN329" i="16" s="1"/>
  <c r="AM330" i="16" s="1"/>
  <c r="AL331" i="16" s="1"/>
  <c r="AK332" i="16" s="1"/>
  <c r="AJ333" i="16" s="1"/>
  <c r="AI334" i="16" s="1"/>
  <c r="AH335" i="16" s="1"/>
  <c r="AG336" i="16" s="1"/>
  <c r="AF337" i="16" s="1"/>
  <c r="AE338" i="16" s="1"/>
  <c r="AD339" i="16" s="1"/>
  <c r="AC340" i="16" s="1"/>
  <c r="AB341" i="16" s="1"/>
  <c r="AA342" i="16" s="1"/>
  <c r="Z343" i="16" s="1"/>
  <c r="Y344" i="16" s="1"/>
  <c r="X345" i="16" s="1"/>
  <c r="W346" i="16" s="1"/>
  <c r="V347" i="16" s="1"/>
  <c r="U348" i="16" s="1"/>
  <c r="T349" i="16" s="1"/>
  <c r="AY312" i="16"/>
  <c r="AX313" i="16" s="1"/>
  <c r="AW314" i="16" s="1"/>
  <c r="AV315" i="16" s="1"/>
  <c r="AU316" i="16" s="1"/>
  <c r="AT317" i="16" s="1"/>
  <c r="AS318" i="16" s="1"/>
  <c r="AR319" i="16" s="1"/>
  <c r="AQ320" i="16" s="1"/>
  <c r="AP321" i="16" s="1"/>
  <c r="AO322" i="16" s="1"/>
  <c r="AN323" i="16" s="1"/>
  <c r="AM324" i="16" s="1"/>
  <c r="AL325" i="16" s="1"/>
  <c r="AK326" i="16" s="1"/>
  <c r="AJ327" i="16" s="1"/>
  <c r="AI328" i="16" s="1"/>
  <c r="AH329" i="16" s="1"/>
  <c r="AG330" i="16" s="1"/>
  <c r="AF331" i="16" s="1"/>
  <c r="AE332" i="16" s="1"/>
  <c r="AD333" i="16" s="1"/>
  <c r="AC334" i="16" s="1"/>
  <c r="AB335" i="16" s="1"/>
  <c r="AA336" i="16" s="1"/>
  <c r="Z337" i="16" s="1"/>
  <c r="Y338" i="16" s="1"/>
  <c r="X339" i="16" s="1"/>
  <c r="W340" i="16" s="1"/>
  <c r="V341" i="16" s="1"/>
  <c r="U342" i="16" s="1"/>
  <c r="T343" i="16" s="1"/>
  <c r="AZ284" i="16"/>
  <c r="AY285" i="16" s="1"/>
  <c r="AX286" i="16" s="1"/>
  <c r="AW287" i="16" s="1"/>
  <c r="AV288" i="16" s="1"/>
  <c r="AU289" i="16" s="1"/>
  <c r="AT290" i="16" s="1"/>
  <c r="AS291" i="16" s="1"/>
  <c r="AR292" i="16" s="1"/>
  <c r="AQ293" i="16" s="1"/>
  <c r="AP294" i="16" s="1"/>
  <c r="AO295" i="16" s="1"/>
  <c r="AN296" i="16" s="1"/>
  <c r="AM297" i="16" s="1"/>
  <c r="AL298" i="16" s="1"/>
  <c r="AK299" i="16" s="1"/>
  <c r="AJ300" i="16" s="1"/>
  <c r="AI301" i="16" s="1"/>
  <c r="AH302" i="16" s="1"/>
  <c r="AG303" i="16" s="1"/>
  <c r="AF304" i="16" s="1"/>
  <c r="AE305" i="16" s="1"/>
  <c r="AD306" i="16" s="1"/>
  <c r="AC307" i="16" s="1"/>
  <c r="AB308" i="16" s="1"/>
  <c r="AA309" i="16" s="1"/>
  <c r="Z310" i="16" s="1"/>
  <c r="Y311" i="16" s="1"/>
  <c r="X312" i="16" s="1"/>
  <c r="W313" i="16" s="1"/>
  <c r="V314" i="16" s="1"/>
  <c r="U315" i="16" s="1"/>
  <c r="T316" i="16" s="1"/>
  <c r="AY362" i="16"/>
  <c r="AX363" i="16" s="1"/>
  <c r="AW364" i="16" s="1"/>
  <c r="AV365" i="16" s="1"/>
  <c r="AU366" i="16" s="1"/>
  <c r="AT367" i="16" s="1"/>
  <c r="AS368" i="16" s="1"/>
  <c r="AR369" i="16" s="1"/>
  <c r="AQ370" i="16" s="1"/>
  <c r="AP371" i="16" s="1"/>
  <c r="AO372" i="16" s="1"/>
  <c r="AN373" i="16" s="1"/>
  <c r="AM374" i="16" s="1"/>
  <c r="AL375" i="16" s="1"/>
  <c r="AK376" i="16" s="1"/>
  <c r="AJ377" i="16" s="1"/>
  <c r="AI378" i="16" s="1"/>
  <c r="AH379" i="16" s="1"/>
  <c r="AG380" i="16" s="1"/>
  <c r="AF381" i="16" s="1"/>
  <c r="AE382" i="16" s="1"/>
  <c r="AD383" i="16" s="1"/>
  <c r="AC384" i="16" s="1"/>
  <c r="AB385" i="16" s="1"/>
  <c r="AA386" i="16" s="1"/>
  <c r="Z387" i="16" s="1"/>
  <c r="Y388" i="16" s="1"/>
  <c r="X389" i="16" s="1"/>
  <c r="W390" i="16" s="1"/>
  <c r="V391" i="16" s="1"/>
  <c r="U392" i="16" s="1"/>
  <c r="T393" i="16" s="1"/>
  <c r="AZ349" i="16"/>
  <c r="AY350" i="16" s="1"/>
  <c r="AX351" i="16" s="1"/>
  <c r="AW352" i="16" s="1"/>
  <c r="AV353" i="16" s="1"/>
  <c r="AU354" i="16" s="1"/>
  <c r="AT355" i="16" s="1"/>
  <c r="AS356" i="16" s="1"/>
  <c r="AR357" i="16" s="1"/>
  <c r="AQ358" i="16" s="1"/>
  <c r="AP359" i="16" s="1"/>
  <c r="AO360" i="16" s="1"/>
  <c r="AN361" i="16" s="1"/>
  <c r="AM362" i="16" s="1"/>
  <c r="AL363" i="16" s="1"/>
  <c r="AK364" i="16" s="1"/>
  <c r="AJ365" i="16" s="1"/>
  <c r="AI366" i="16" s="1"/>
  <c r="AH367" i="16" s="1"/>
  <c r="AG368" i="16" s="1"/>
  <c r="AF369" i="16" s="1"/>
  <c r="AE370" i="16" s="1"/>
  <c r="AD371" i="16" s="1"/>
  <c r="AC372" i="16" s="1"/>
  <c r="AB373" i="16" s="1"/>
  <c r="AA374" i="16" s="1"/>
  <c r="Z375" i="16" s="1"/>
  <c r="Y376" i="16" s="1"/>
  <c r="X377" i="16" s="1"/>
  <c r="W378" i="16" s="1"/>
  <c r="V379" i="16" s="1"/>
  <c r="U380" i="16" s="1"/>
  <c r="T381" i="16" s="1"/>
  <c r="AZ341" i="16"/>
  <c r="AY342" i="16" s="1"/>
  <c r="AX343" i="16" s="1"/>
  <c r="AW344" i="16" s="1"/>
  <c r="AV345" i="16" s="1"/>
  <c r="AU346" i="16" s="1"/>
  <c r="AT347" i="16" s="1"/>
  <c r="AS348" i="16" s="1"/>
  <c r="AR349" i="16" s="1"/>
  <c r="AQ350" i="16" s="1"/>
  <c r="AP351" i="16" s="1"/>
  <c r="AO352" i="16" s="1"/>
  <c r="AN353" i="16" s="1"/>
  <c r="AM354" i="16" s="1"/>
  <c r="AL355" i="16" s="1"/>
  <c r="AK356" i="16" s="1"/>
  <c r="AJ357" i="16" s="1"/>
  <c r="AI358" i="16" s="1"/>
  <c r="AH359" i="16" s="1"/>
  <c r="AG360" i="16" s="1"/>
  <c r="AF361" i="16" s="1"/>
  <c r="AE362" i="16" s="1"/>
  <c r="AD363" i="16" s="1"/>
  <c r="AC364" i="16" s="1"/>
  <c r="AB365" i="16" s="1"/>
  <c r="AA366" i="16" s="1"/>
  <c r="Z367" i="16" s="1"/>
  <c r="Y368" i="16" s="1"/>
  <c r="X369" i="16" s="1"/>
  <c r="W370" i="16" s="1"/>
  <c r="V371" i="16" s="1"/>
  <c r="U372" i="16" s="1"/>
  <c r="T373" i="16" s="1"/>
  <c r="AZ333" i="16"/>
  <c r="AY334" i="16" s="1"/>
  <c r="AX335" i="16" s="1"/>
  <c r="AW336" i="16" s="1"/>
  <c r="AV337" i="16" s="1"/>
  <c r="AU338" i="16" s="1"/>
  <c r="AT339" i="16" s="1"/>
  <c r="AS340" i="16" s="1"/>
  <c r="AR341" i="16" s="1"/>
  <c r="AQ342" i="16" s="1"/>
  <c r="AP343" i="16" s="1"/>
  <c r="AO344" i="16" s="1"/>
  <c r="AN345" i="16" s="1"/>
  <c r="AM346" i="16" s="1"/>
  <c r="AL347" i="16" s="1"/>
  <c r="AK348" i="16" s="1"/>
  <c r="AJ349" i="16" s="1"/>
  <c r="AI350" i="16" s="1"/>
  <c r="AH351" i="16" s="1"/>
  <c r="AG352" i="16" s="1"/>
  <c r="AF353" i="16" s="1"/>
  <c r="AE354" i="16" s="1"/>
  <c r="AD355" i="16" s="1"/>
  <c r="AC356" i="16" s="1"/>
  <c r="AB357" i="16" s="1"/>
  <c r="AA358" i="16" s="1"/>
  <c r="Z359" i="16" s="1"/>
  <c r="Y360" i="16" s="1"/>
  <c r="X361" i="16" s="1"/>
  <c r="W362" i="16" s="1"/>
  <c r="V363" i="16" s="1"/>
  <c r="U364" i="16" s="1"/>
  <c r="T365" i="16" s="1"/>
  <c r="AZ325" i="16"/>
  <c r="AY326" i="16" s="1"/>
  <c r="AX327" i="16" s="1"/>
  <c r="AW328" i="16" s="1"/>
  <c r="AV329" i="16" s="1"/>
  <c r="AU330" i="16" s="1"/>
  <c r="AT331" i="16" s="1"/>
  <c r="AS332" i="16" s="1"/>
  <c r="AR333" i="16" s="1"/>
  <c r="AQ334" i="16" s="1"/>
  <c r="AP335" i="16" s="1"/>
  <c r="AO336" i="16" s="1"/>
  <c r="AN337" i="16" s="1"/>
  <c r="AM338" i="16" s="1"/>
  <c r="AL339" i="16" s="1"/>
  <c r="AK340" i="16" s="1"/>
  <c r="AJ341" i="16" s="1"/>
  <c r="AI342" i="16" s="1"/>
  <c r="AH343" i="16" s="1"/>
  <c r="AG344" i="16" s="1"/>
  <c r="AF345" i="16" s="1"/>
  <c r="AE346" i="16" s="1"/>
  <c r="AD347" i="16" s="1"/>
  <c r="AC348" i="16" s="1"/>
  <c r="AB349" i="16" s="1"/>
  <c r="AA350" i="16" s="1"/>
  <c r="Z351" i="16" s="1"/>
  <c r="Y352" i="16" s="1"/>
  <c r="X353" i="16" s="1"/>
  <c r="W354" i="16" s="1"/>
  <c r="V355" i="16" s="1"/>
  <c r="U356" i="16" s="1"/>
  <c r="T357" i="16" s="1"/>
  <c r="AZ310" i="16"/>
  <c r="AY311" i="16" s="1"/>
  <c r="AX312" i="16" s="1"/>
  <c r="AW313" i="16" s="1"/>
  <c r="AV314" i="16" s="1"/>
  <c r="AU315" i="16" s="1"/>
  <c r="AT316" i="16" s="1"/>
  <c r="AS317" i="16" s="1"/>
  <c r="AR318" i="16" s="1"/>
  <c r="AQ319" i="16" s="1"/>
  <c r="AP320" i="16" s="1"/>
  <c r="AO321" i="16" s="1"/>
  <c r="AN322" i="16" s="1"/>
  <c r="AM323" i="16" s="1"/>
  <c r="AL324" i="16" s="1"/>
  <c r="AK325" i="16" s="1"/>
  <c r="AJ326" i="16" s="1"/>
  <c r="AI327" i="16" s="1"/>
  <c r="AH328" i="16" s="1"/>
  <c r="AG329" i="16" s="1"/>
  <c r="AF330" i="16" s="1"/>
  <c r="AE331" i="16" s="1"/>
  <c r="AD332" i="16" s="1"/>
  <c r="AC333" i="16" s="1"/>
  <c r="AB334" i="16" s="1"/>
  <c r="AA335" i="16" s="1"/>
  <c r="Z336" i="16" s="1"/>
  <c r="Y337" i="16" s="1"/>
  <c r="X338" i="16" s="1"/>
  <c r="W339" i="16" s="1"/>
  <c r="V340" i="16" s="1"/>
  <c r="U341" i="16" s="1"/>
  <c r="T342" i="16" s="1"/>
  <c r="AZ309" i="16"/>
  <c r="AY310" i="16" s="1"/>
  <c r="AX311" i="16" s="1"/>
  <c r="AW312" i="16" s="1"/>
  <c r="AV313" i="16" s="1"/>
  <c r="AU314" i="16" s="1"/>
  <c r="AT315" i="16" s="1"/>
  <c r="AS316" i="16" s="1"/>
  <c r="AR317" i="16" s="1"/>
  <c r="AQ318" i="16" s="1"/>
  <c r="AP319" i="16" s="1"/>
  <c r="AO320" i="16" s="1"/>
  <c r="AN321" i="16" s="1"/>
  <c r="AM322" i="16" s="1"/>
  <c r="AL323" i="16" s="1"/>
  <c r="AK324" i="16" s="1"/>
  <c r="AJ325" i="16" s="1"/>
  <c r="AI326" i="16" s="1"/>
  <c r="AH327" i="16" s="1"/>
  <c r="AG328" i="16" s="1"/>
  <c r="AF329" i="16" s="1"/>
  <c r="AE330" i="16" s="1"/>
  <c r="AD331" i="16" s="1"/>
  <c r="AC332" i="16" s="1"/>
  <c r="AB333" i="16" s="1"/>
  <c r="AA334" i="16" s="1"/>
  <c r="Z335" i="16" s="1"/>
  <c r="Y336" i="16" s="1"/>
  <c r="X337" i="16" s="1"/>
  <c r="W338" i="16" s="1"/>
  <c r="V339" i="16" s="1"/>
  <c r="U340" i="16" s="1"/>
  <c r="T341" i="16" s="1"/>
  <c r="AY309" i="16"/>
  <c r="AX310" i="16" s="1"/>
  <c r="AW311" i="16" s="1"/>
  <c r="AV312" i="16" s="1"/>
  <c r="AU313" i="16" s="1"/>
  <c r="AT314" i="16" s="1"/>
  <c r="AS315" i="16" s="1"/>
  <c r="AR316" i="16" s="1"/>
  <c r="AQ317" i="16" s="1"/>
  <c r="AP318" i="16" s="1"/>
  <c r="AO319" i="16" s="1"/>
  <c r="AN320" i="16" s="1"/>
  <c r="AM321" i="16" s="1"/>
  <c r="AL322" i="16" s="1"/>
  <c r="AK323" i="16" s="1"/>
  <c r="AJ324" i="16" s="1"/>
  <c r="AI325" i="16" s="1"/>
  <c r="AH326" i="16" s="1"/>
  <c r="AG327" i="16" s="1"/>
  <c r="AF328" i="16" s="1"/>
  <c r="AE329" i="16" s="1"/>
  <c r="AD330" i="16" s="1"/>
  <c r="AC331" i="16" s="1"/>
  <c r="AB332" i="16" s="1"/>
  <c r="AA333" i="16" s="1"/>
  <c r="Z334" i="16" s="1"/>
  <c r="Y335" i="16" s="1"/>
  <c r="X336" i="16" s="1"/>
  <c r="W337" i="16" s="1"/>
  <c r="V338" i="16" s="1"/>
  <c r="U339" i="16" s="1"/>
  <c r="T340" i="16" s="1"/>
  <c r="AZ302" i="16"/>
  <c r="AY303" i="16" s="1"/>
  <c r="AX304" i="16" s="1"/>
  <c r="AW305" i="16" s="1"/>
  <c r="AV306" i="16" s="1"/>
  <c r="AU307" i="16" s="1"/>
  <c r="AT308" i="16" s="1"/>
  <c r="AS309" i="16" s="1"/>
  <c r="AR310" i="16" s="1"/>
  <c r="AQ311" i="16" s="1"/>
  <c r="AP312" i="16" s="1"/>
  <c r="AO313" i="16" s="1"/>
  <c r="AN314" i="16" s="1"/>
  <c r="AM315" i="16" s="1"/>
  <c r="AL316" i="16" s="1"/>
  <c r="AK317" i="16" s="1"/>
  <c r="AJ318" i="16" s="1"/>
  <c r="AI319" i="16" s="1"/>
  <c r="AH320" i="16" s="1"/>
  <c r="AG321" i="16" s="1"/>
  <c r="AF322" i="16" s="1"/>
  <c r="AE323" i="16" s="1"/>
  <c r="AD324" i="16" s="1"/>
  <c r="AC325" i="16" s="1"/>
  <c r="AB326" i="16" s="1"/>
  <c r="AA327" i="16" s="1"/>
  <c r="Z328" i="16" s="1"/>
  <c r="Y329" i="16" s="1"/>
  <c r="X330" i="16" s="1"/>
  <c r="W331" i="16" s="1"/>
  <c r="V332" i="16" s="1"/>
  <c r="U333" i="16" s="1"/>
  <c r="T334" i="16" s="1"/>
  <c r="AZ300" i="16"/>
  <c r="AY301" i="16" s="1"/>
  <c r="AX302" i="16" s="1"/>
  <c r="AW303" i="16" s="1"/>
  <c r="AV304" i="16" s="1"/>
  <c r="AU305" i="16" s="1"/>
  <c r="AT306" i="16" s="1"/>
  <c r="AS307" i="16" s="1"/>
  <c r="AR308" i="16" s="1"/>
  <c r="AQ309" i="16" s="1"/>
  <c r="AP310" i="16" s="1"/>
  <c r="AO311" i="16" s="1"/>
  <c r="AN312" i="16" s="1"/>
  <c r="AM313" i="16" s="1"/>
  <c r="AL314" i="16" s="1"/>
  <c r="AK315" i="16" s="1"/>
  <c r="AJ316" i="16" s="1"/>
  <c r="AI317" i="16" s="1"/>
  <c r="AH318" i="16" s="1"/>
  <c r="AG319" i="16" s="1"/>
  <c r="AF320" i="16" s="1"/>
  <c r="AE321" i="16" s="1"/>
  <c r="AD322" i="16" s="1"/>
  <c r="AC323" i="16" s="1"/>
  <c r="AB324" i="16" s="1"/>
  <c r="AA325" i="16" s="1"/>
  <c r="Z326" i="16" s="1"/>
  <c r="Y327" i="16" s="1"/>
  <c r="X328" i="16" s="1"/>
  <c r="W329" i="16" s="1"/>
  <c r="V330" i="16" s="1"/>
  <c r="U331" i="16" s="1"/>
  <c r="T332" i="16" s="1"/>
  <c r="AZ279" i="16"/>
  <c r="AY280" i="16" s="1"/>
  <c r="AX281" i="16" s="1"/>
  <c r="AW282" i="16" s="1"/>
  <c r="AV283" i="16" s="1"/>
  <c r="AU284" i="16" s="1"/>
  <c r="AT285" i="16" s="1"/>
  <c r="AS286" i="16" s="1"/>
  <c r="AR287" i="16" s="1"/>
  <c r="AQ288" i="16" s="1"/>
  <c r="AP289" i="16" s="1"/>
  <c r="AO290" i="16" s="1"/>
  <c r="AN291" i="16" s="1"/>
  <c r="AM292" i="16" s="1"/>
  <c r="AL293" i="16" s="1"/>
  <c r="AK294" i="16" s="1"/>
  <c r="AJ295" i="16" s="1"/>
  <c r="AI296" i="16" s="1"/>
  <c r="AH297" i="16" s="1"/>
  <c r="AG298" i="16" s="1"/>
  <c r="AF299" i="16" s="1"/>
  <c r="AE300" i="16" s="1"/>
  <c r="AD301" i="16" s="1"/>
  <c r="AC302" i="16" s="1"/>
  <c r="AB303" i="16" s="1"/>
  <c r="AA304" i="16" s="1"/>
  <c r="Z305" i="16" s="1"/>
  <c r="Y306" i="16" s="1"/>
  <c r="X307" i="16" s="1"/>
  <c r="W308" i="16" s="1"/>
  <c r="V309" i="16" s="1"/>
  <c r="U310" i="16" s="1"/>
  <c r="T311" i="16" s="1"/>
  <c r="AY266" i="16"/>
  <c r="AX267" i="16" s="1"/>
  <c r="AW268" i="16" s="1"/>
  <c r="AV269" i="16" s="1"/>
  <c r="AU270" i="16" s="1"/>
  <c r="AT271" i="16" s="1"/>
  <c r="AS272" i="16" s="1"/>
  <c r="AR273" i="16" s="1"/>
  <c r="AQ274" i="16" s="1"/>
  <c r="AP275" i="16" s="1"/>
  <c r="AO276" i="16" s="1"/>
  <c r="AN277" i="16" s="1"/>
  <c r="AM278" i="16" s="1"/>
  <c r="AL279" i="16" s="1"/>
  <c r="AK280" i="16" s="1"/>
  <c r="AJ281" i="16" s="1"/>
  <c r="AI282" i="16" s="1"/>
  <c r="AH283" i="16" s="1"/>
  <c r="AG284" i="16" s="1"/>
  <c r="AF285" i="16" s="1"/>
  <c r="AE286" i="16" s="1"/>
  <c r="AD287" i="16" s="1"/>
  <c r="AC288" i="16" s="1"/>
  <c r="AB289" i="16" s="1"/>
  <c r="AA290" i="16" s="1"/>
  <c r="Z291" i="16" s="1"/>
  <c r="Y292" i="16" s="1"/>
  <c r="X293" i="16" s="1"/>
  <c r="W294" i="16" s="1"/>
  <c r="V295" i="16" s="1"/>
  <c r="U296" i="16" s="1"/>
  <c r="T297" i="16" s="1"/>
  <c r="AZ307" i="16"/>
  <c r="AY308" i="16" s="1"/>
  <c r="AX309" i="16" s="1"/>
  <c r="AW310" i="16" s="1"/>
  <c r="AV311" i="16" s="1"/>
  <c r="AU312" i="16" s="1"/>
  <c r="AT313" i="16" s="1"/>
  <c r="AS314" i="16" s="1"/>
  <c r="AR315" i="16" s="1"/>
  <c r="AQ316" i="16" s="1"/>
  <c r="AP317" i="16" s="1"/>
  <c r="AO318" i="16" s="1"/>
  <c r="AN319" i="16" s="1"/>
  <c r="AM320" i="16" s="1"/>
  <c r="AL321" i="16" s="1"/>
  <c r="AK322" i="16" s="1"/>
  <c r="AJ323" i="16" s="1"/>
  <c r="AI324" i="16" s="1"/>
  <c r="AH325" i="16" s="1"/>
  <c r="AG326" i="16" s="1"/>
  <c r="AF327" i="16" s="1"/>
  <c r="AE328" i="16" s="1"/>
  <c r="AD329" i="16" s="1"/>
  <c r="AC330" i="16" s="1"/>
  <c r="AB331" i="16" s="1"/>
  <c r="AA332" i="16" s="1"/>
  <c r="Z333" i="16" s="1"/>
  <c r="Y334" i="16" s="1"/>
  <c r="X335" i="16" s="1"/>
  <c r="W336" i="16" s="1"/>
  <c r="V337" i="16" s="1"/>
  <c r="U338" i="16" s="1"/>
  <c r="T339" i="16" s="1"/>
  <c r="AZ292" i="16"/>
  <c r="AY293" i="16" s="1"/>
  <c r="AX294" i="16" s="1"/>
  <c r="AW295" i="16" s="1"/>
  <c r="AV296" i="16" s="1"/>
  <c r="AU297" i="16" s="1"/>
  <c r="AT298" i="16" s="1"/>
  <c r="AS299" i="16" s="1"/>
  <c r="AR300" i="16" s="1"/>
  <c r="AQ301" i="16" s="1"/>
  <c r="AP302" i="16" s="1"/>
  <c r="AO303" i="16" s="1"/>
  <c r="AN304" i="16" s="1"/>
  <c r="AM305" i="16" s="1"/>
  <c r="AL306" i="16" s="1"/>
  <c r="AK307" i="16" s="1"/>
  <c r="AJ308" i="16" s="1"/>
  <c r="AI309" i="16" s="1"/>
  <c r="AH310" i="16" s="1"/>
  <c r="AG311" i="16" s="1"/>
  <c r="AF312" i="16" s="1"/>
  <c r="AE313" i="16" s="1"/>
  <c r="AD314" i="16" s="1"/>
  <c r="AC315" i="16" s="1"/>
  <c r="AB316" i="16" s="1"/>
  <c r="AA317" i="16" s="1"/>
  <c r="Z318" i="16" s="1"/>
  <c r="Y319" i="16" s="1"/>
  <c r="X320" i="16" s="1"/>
  <c r="W321" i="16" s="1"/>
  <c r="V322" i="16" s="1"/>
  <c r="U323" i="16" s="1"/>
  <c r="T324" i="16" s="1"/>
  <c r="AZ289" i="16"/>
  <c r="AY290" i="16" s="1"/>
  <c r="AX291" i="16" s="1"/>
  <c r="AW292" i="16" s="1"/>
  <c r="AV293" i="16" s="1"/>
  <c r="AU294" i="16" s="1"/>
  <c r="AT295" i="16" s="1"/>
  <c r="AS296" i="16" s="1"/>
  <c r="AR297" i="16" s="1"/>
  <c r="AQ298" i="16" s="1"/>
  <c r="AP299" i="16" s="1"/>
  <c r="AO300" i="16" s="1"/>
  <c r="AN301" i="16" s="1"/>
  <c r="AM302" i="16" s="1"/>
  <c r="AL303" i="16" s="1"/>
  <c r="AK304" i="16" s="1"/>
  <c r="AJ305" i="16" s="1"/>
  <c r="AI306" i="16" s="1"/>
  <c r="AH307" i="16" s="1"/>
  <c r="AG308" i="16" s="1"/>
  <c r="AF309" i="16" s="1"/>
  <c r="AE310" i="16" s="1"/>
  <c r="AD311" i="16" s="1"/>
  <c r="AC312" i="16" s="1"/>
  <c r="AB313" i="16" s="1"/>
  <c r="AA314" i="16" s="1"/>
  <c r="Z315" i="16" s="1"/>
  <c r="Y316" i="16" s="1"/>
  <c r="X317" i="16" s="1"/>
  <c r="W318" i="16" s="1"/>
  <c r="V319" i="16" s="1"/>
  <c r="U320" i="16" s="1"/>
  <c r="T321" i="16" s="1"/>
  <c r="AY269" i="16"/>
  <c r="AX270" i="16" s="1"/>
  <c r="AW271" i="16" s="1"/>
  <c r="AV272" i="16" s="1"/>
  <c r="AU273" i="16" s="1"/>
  <c r="AT274" i="16" s="1"/>
  <c r="AS275" i="16" s="1"/>
  <c r="AR276" i="16" s="1"/>
  <c r="AQ277" i="16" s="1"/>
  <c r="AP278" i="16" s="1"/>
  <c r="AO279" i="16" s="1"/>
  <c r="AN280" i="16" s="1"/>
  <c r="AM281" i="16" s="1"/>
  <c r="AL282" i="16" s="1"/>
  <c r="AK283" i="16" s="1"/>
  <c r="AJ284" i="16" s="1"/>
  <c r="AI285" i="16" s="1"/>
  <c r="AH286" i="16" s="1"/>
  <c r="AG287" i="16" s="1"/>
  <c r="AF288" i="16" s="1"/>
  <c r="AE289" i="16" s="1"/>
  <c r="AD290" i="16" s="1"/>
  <c r="AC291" i="16" s="1"/>
  <c r="AB292" i="16" s="1"/>
  <c r="AA293" i="16" s="1"/>
  <c r="Z294" i="16" s="1"/>
  <c r="Y295" i="16" s="1"/>
  <c r="X296" i="16" s="1"/>
  <c r="W297" i="16" s="1"/>
  <c r="V298" i="16" s="1"/>
  <c r="U299" i="16" s="1"/>
  <c r="T300" i="16" s="1"/>
  <c r="AZ270" i="16"/>
  <c r="AY271" i="16" s="1"/>
  <c r="AX272" i="16" s="1"/>
  <c r="AW273" i="16" s="1"/>
  <c r="AV274" i="16" s="1"/>
  <c r="AU275" i="16" s="1"/>
  <c r="AT276" i="16" s="1"/>
  <c r="AS277" i="16" s="1"/>
  <c r="AR278" i="16" s="1"/>
  <c r="AQ279" i="16" s="1"/>
  <c r="AP280" i="16" s="1"/>
  <c r="AO281" i="16" s="1"/>
  <c r="AN282" i="16" s="1"/>
  <c r="AM283" i="16" s="1"/>
  <c r="AL284" i="16" s="1"/>
  <c r="AK285" i="16" s="1"/>
  <c r="AJ286" i="16" s="1"/>
  <c r="AI287" i="16" s="1"/>
  <c r="AH288" i="16" s="1"/>
  <c r="AG289" i="16" s="1"/>
  <c r="AF290" i="16" s="1"/>
  <c r="AE291" i="16" s="1"/>
  <c r="AD292" i="16" s="1"/>
  <c r="AC293" i="16" s="1"/>
  <c r="AB294" i="16" s="1"/>
  <c r="AA295" i="16" s="1"/>
  <c r="Z296" i="16" s="1"/>
  <c r="Y297" i="16" s="1"/>
  <c r="X298" i="16" s="1"/>
  <c r="W299" i="16" s="1"/>
  <c r="V300" i="16" s="1"/>
  <c r="U301" i="16" s="1"/>
  <c r="T302" i="16" s="1"/>
  <c r="AZ269" i="16"/>
  <c r="AY270" i="16" s="1"/>
  <c r="AX271" i="16" s="1"/>
  <c r="AW272" i="16" s="1"/>
  <c r="AV273" i="16" s="1"/>
  <c r="AU274" i="16" s="1"/>
  <c r="AT275" i="16" s="1"/>
  <c r="AS276" i="16" s="1"/>
  <c r="AR277" i="16" s="1"/>
  <c r="AQ278" i="16" s="1"/>
  <c r="AP279" i="16" s="1"/>
  <c r="AO280" i="16" s="1"/>
  <c r="AN281" i="16" s="1"/>
  <c r="AM282" i="16" s="1"/>
  <c r="AL283" i="16" s="1"/>
  <c r="AK284" i="16" s="1"/>
  <c r="AJ285" i="16" s="1"/>
  <c r="AI286" i="16" s="1"/>
  <c r="AH287" i="16" s="1"/>
  <c r="AG288" i="16" s="1"/>
  <c r="AF289" i="16" s="1"/>
  <c r="AE290" i="16" s="1"/>
  <c r="AD291" i="16" s="1"/>
  <c r="AC292" i="16" s="1"/>
  <c r="AB293" i="16" s="1"/>
  <c r="AA294" i="16" s="1"/>
  <c r="Z295" i="16" s="1"/>
  <c r="Y296" i="16" s="1"/>
  <c r="X297" i="16" s="1"/>
  <c r="W298" i="16" s="1"/>
  <c r="V299" i="16" s="1"/>
  <c r="U300" i="16" s="1"/>
  <c r="T301" i="16" s="1"/>
  <c r="AZ323" i="16"/>
  <c r="AY324" i="16" s="1"/>
  <c r="AX325" i="16" s="1"/>
  <c r="AW326" i="16" s="1"/>
  <c r="AV327" i="16" s="1"/>
  <c r="AU328" i="16" s="1"/>
  <c r="AT329" i="16" s="1"/>
  <c r="AS330" i="16" s="1"/>
  <c r="AR331" i="16" s="1"/>
  <c r="AQ332" i="16" s="1"/>
  <c r="AP333" i="16" s="1"/>
  <c r="AO334" i="16" s="1"/>
  <c r="AN335" i="16" s="1"/>
  <c r="AM336" i="16" s="1"/>
  <c r="AL337" i="16" s="1"/>
  <c r="AK338" i="16" s="1"/>
  <c r="AJ339" i="16" s="1"/>
  <c r="AI340" i="16" s="1"/>
  <c r="AH341" i="16" s="1"/>
  <c r="AG342" i="16" s="1"/>
  <c r="AF343" i="16" s="1"/>
  <c r="AE344" i="16" s="1"/>
  <c r="AD345" i="16" s="1"/>
  <c r="AC346" i="16" s="1"/>
  <c r="AB347" i="16" s="1"/>
  <c r="AA348" i="16" s="1"/>
  <c r="Z349" i="16" s="1"/>
  <c r="Y350" i="16" s="1"/>
  <c r="X351" i="16" s="1"/>
  <c r="W352" i="16" s="1"/>
  <c r="V353" i="16" s="1"/>
  <c r="U354" i="16" s="1"/>
  <c r="T355" i="16" s="1"/>
  <c r="AY296" i="16"/>
  <c r="AX297" i="16" s="1"/>
  <c r="AW298" i="16" s="1"/>
  <c r="AV299" i="16" s="1"/>
  <c r="AU300" i="16" s="1"/>
  <c r="AT301" i="16" s="1"/>
  <c r="AS302" i="16" s="1"/>
  <c r="AR303" i="16" s="1"/>
  <c r="AQ304" i="16" s="1"/>
  <c r="AP305" i="16" s="1"/>
  <c r="AO306" i="16" s="1"/>
  <c r="AN307" i="16" s="1"/>
  <c r="AM308" i="16" s="1"/>
  <c r="AL309" i="16" s="1"/>
  <c r="AK310" i="16" s="1"/>
  <c r="AJ311" i="16" s="1"/>
  <c r="AI312" i="16" s="1"/>
  <c r="AH313" i="16" s="1"/>
  <c r="AG314" i="16" s="1"/>
  <c r="AF315" i="16" s="1"/>
  <c r="AE316" i="16" s="1"/>
  <c r="AD317" i="16" s="1"/>
  <c r="AC318" i="16" s="1"/>
  <c r="AB319" i="16" s="1"/>
  <c r="AA320" i="16" s="1"/>
  <c r="Z321" i="16" s="1"/>
  <c r="Y322" i="16" s="1"/>
  <c r="X323" i="16" s="1"/>
  <c r="W324" i="16" s="1"/>
  <c r="V325" i="16" s="1"/>
  <c r="U326" i="16" s="1"/>
  <c r="T327" i="16" s="1"/>
  <c r="AY292" i="16"/>
  <c r="AX293" i="16" s="1"/>
  <c r="AW294" i="16" s="1"/>
  <c r="AV295" i="16" s="1"/>
  <c r="AU296" i="16" s="1"/>
  <c r="AT297" i="16" s="1"/>
  <c r="AS298" i="16" s="1"/>
  <c r="AR299" i="16" s="1"/>
  <c r="AQ300" i="16" s="1"/>
  <c r="AP301" i="16" s="1"/>
  <c r="AO302" i="16" s="1"/>
  <c r="AN303" i="16" s="1"/>
  <c r="AM304" i="16" s="1"/>
  <c r="AL305" i="16" s="1"/>
  <c r="AK306" i="16" s="1"/>
  <c r="AJ307" i="16" s="1"/>
  <c r="AI308" i="16" s="1"/>
  <c r="AH309" i="16" s="1"/>
  <c r="AG310" i="16" s="1"/>
  <c r="AF311" i="16" s="1"/>
  <c r="AE312" i="16" s="1"/>
  <c r="AD313" i="16" s="1"/>
  <c r="AC314" i="16" s="1"/>
  <c r="AB315" i="16" s="1"/>
  <c r="AA316" i="16" s="1"/>
  <c r="Z317" i="16" s="1"/>
  <c r="Y318" i="16" s="1"/>
  <c r="X319" i="16" s="1"/>
  <c r="W320" i="16" s="1"/>
  <c r="V321" i="16" s="1"/>
  <c r="U322" i="16" s="1"/>
  <c r="T323" i="16" s="1"/>
  <c r="AZ225" i="16"/>
  <c r="AY226" i="16" s="1"/>
  <c r="AX227" i="16" s="1"/>
  <c r="AW228" i="16" s="1"/>
  <c r="AV229" i="16" s="1"/>
  <c r="AU230" i="16" s="1"/>
  <c r="AT231" i="16" s="1"/>
  <c r="AS232" i="16" s="1"/>
  <c r="AR233" i="16" s="1"/>
  <c r="AQ234" i="16" s="1"/>
  <c r="AP235" i="16" s="1"/>
  <c r="AO236" i="16" s="1"/>
  <c r="AN237" i="16" s="1"/>
  <c r="AM238" i="16" s="1"/>
  <c r="AL239" i="16" s="1"/>
  <c r="AK240" i="16" s="1"/>
  <c r="AJ241" i="16" s="1"/>
  <c r="AI242" i="16" s="1"/>
  <c r="AH243" i="16" s="1"/>
  <c r="AG244" i="16" s="1"/>
  <c r="AF245" i="16" s="1"/>
  <c r="AE246" i="16" s="1"/>
  <c r="AD247" i="16" s="1"/>
  <c r="AC248" i="16" s="1"/>
  <c r="AB249" i="16" s="1"/>
  <c r="AA250" i="16" s="1"/>
  <c r="Z251" i="16" s="1"/>
  <c r="Y252" i="16" s="1"/>
  <c r="X253" i="16" s="1"/>
  <c r="W254" i="16" s="1"/>
  <c r="V255" i="16" s="1"/>
  <c r="U256" i="16" s="1"/>
  <c r="T257" i="16" s="1"/>
  <c r="AZ226" i="16"/>
  <c r="AY227" i="16" s="1"/>
  <c r="AX228" i="16" s="1"/>
  <c r="AW229" i="16" s="1"/>
  <c r="AV230" i="16" s="1"/>
  <c r="AU231" i="16" s="1"/>
  <c r="AT232" i="16" s="1"/>
  <c r="AS233" i="16" s="1"/>
  <c r="AR234" i="16" s="1"/>
  <c r="AQ235" i="16" s="1"/>
  <c r="AP236" i="16" s="1"/>
  <c r="AO237" i="16" s="1"/>
  <c r="AN238" i="16" s="1"/>
  <c r="AM239" i="16" s="1"/>
  <c r="AL240" i="16" s="1"/>
  <c r="AK241" i="16" s="1"/>
  <c r="AJ242" i="16" s="1"/>
  <c r="AI243" i="16" s="1"/>
  <c r="AH244" i="16" s="1"/>
  <c r="AG245" i="16" s="1"/>
  <c r="AF246" i="16" s="1"/>
  <c r="AE247" i="16" s="1"/>
  <c r="AD248" i="16" s="1"/>
  <c r="AC249" i="16" s="1"/>
  <c r="AB250" i="16" s="1"/>
  <c r="AA251" i="16" s="1"/>
  <c r="Z252" i="16" s="1"/>
  <c r="Y253" i="16" s="1"/>
  <c r="X254" i="16" s="1"/>
  <c r="W255" i="16" s="1"/>
  <c r="V256" i="16" s="1"/>
  <c r="U257" i="16" s="1"/>
  <c r="T258" i="16" s="1"/>
  <c r="T196" i="16"/>
  <c r="AZ212" i="16"/>
  <c r="AY213" i="16" s="1"/>
  <c r="AX214" i="16" s="1"/>
  <c r="AW215" i="16" s="1"/>
  <c r="AV216" i="16" s="1"/>
  <c r="AU217" i="16" s="1"/>
  <c r="AT218" i="16" s="1"/>
  <c r="AS219" i="16" s="1"/>
  <c r="AR220" i="16" s="1"/>
  <c r="AQ221" i="16" s="1"/>
  <c r="AP222" i="16" s="1"/>
  <c r="AO223" i="16" s="1"/>
  <c r="AN224" i="16" s="1"/>
  <c r="AM225" i="16" s="1"/>
  <c r="AL226" i="16" s="1"/>
  <c r="AK227" i="16" s="1"/>
  <c r="AJ228" i="16" s="1"/>
  <c r="AI229" i="16" s="1"/>
  <c r="AH230" i="16" s="1"/>
  <c r="AG231" i="16" s="1"/>
  <c r="AF232" i="16" s="1"/>
  <c r="AE233" i="16" s="1"/>
  <c r="AD234" i="16" s="1"/>
  <c r="AC235" i="16" s="1"/>
  <c r="AB236" i="16" s="1"/>
  <c r="AA237" i="16" s="1"/>
  <c r="Z238" i="16" s="1"/>
  <c r="Y239" i="16" s="1"/>
  <c r="X240" i="16" s="1"/>
  <c r="W241" i="16" s="1"/>
  <c r="V242" i="16" s="1"/>
  <c r="U243" i="16" s="1"/>
  <c r="T244" i="16" s="1"/>
  <c r="AZ211" i="16"/>
  <c r="AY212" i="16" s="1"/>
  <c r="AX213" i="16" s="1"/>
  <c r="AW214" i="16" s="1"/>
  <c r="AV215" i="16" s="1"/>
  <c r="AU216" i="16" s="1"/>
  <c r="AT217" i="16" s="1"/>
  <c r="AS218" i="16" s="1"/>
  <c r="AR219" i="16" s="1"/>
  <c r="AQ220" i="16" s="1"/>
  <c r="AP221" i="16" s="1"/>
  <c r="AO222" i="16" s="1"/>
  <c r="AN223" i="16" s="1"/>
  <c r="AM224" i="16" s="1"/>
  <c r="AL225" i="16" s="1"/>
  <c r="AK226" i="16" s="1"/>
  <c r="AJ227" i="16" s="1"/>
  <c r="AI228" i="16" s="1"/>
  <c r="AH229" i="16" s="1"/>
  <c r="AG230" i="16" s="1"/>
  <c r="AF231" i="16" s="1"/>
  <c r="AE232" i="16" s="1"/>
  <c r="AD233" i="16" s="1"/>
  <c r="AC234" i="16" s="1"/>
  <c r="AB235" i="16" s="1"/>
  <c r="AA236" i="16" s="1"/>
  <c r="Z237" i="16" s="1"/>
  <c r="Y238" i="16" s="1"/>
  <c r="X239" i="16" s="1"/>
  <c r="W240" i="16" s="1"/>
  <c r="V241" i="16" s="1"/>
  <c r="U242" i="16" s="1"/>
  <c r="T243" i="16" s="1"/>
  <c r="AY261" i="16"/>
  <c r="AX262" i="16" s="1"/>
  <c r="AW263" i="16" s="1"/>
  <c r="AV264" i="16" s="1"/>
  <c r="AU265" i="16" s="1"/>
  <c r="AT266" i="16" s="1"/>
  <c r="AS267" i="16" s="1"/>
  <c r="AR268" i="16" s="1"/>
  <c r="AQ269" i="16" s="1"/>
  <c r="AP270" i="16" s="1"/>
  <c r="AO271" i="16" s="1"/>
  <c r="AN272" i="16" s="1"/>
  <c r="AM273" i="16" s="1"/>
  <c r="AL274" i="16" s="1"/>
  <c r="AK275" i="16" s="1"/>
  <c r="AJ276" i="16" s="1"/>
  <c r="AI277" i="16" s="1"/>
  <c r="AH278" i="16" s="1"/>
  <c r="AG279" i="16" s="1"/>
  <c r="AF280" i="16" s="1"/>
  <c r="AE281" i="16" s="1"/>
  <c r="AD282" i="16" s="1"/>
  <c r="AC283" i="16" s="1"/>
  <c r="AB284" i="16" s="1"/>
  <c r="AA285" i="16" s="1"/>
  <c r="Z286" i="16" s="1"/>
  <c r="Y287" i="16" s="1"/>
  <c r="X288" i="16" s="1"/>
  <c r="W289" i="16" s="1"/>
  <c r="V290" i="16" s="1"/>
  <c r="U291" i="16" s="1"/>
  <c r="T292" i="16" s="1"/>
  <c r="AZ195" i="16"/>
  <c r="AZ273" i="16"/>
  <c r="AY274" i="16" s="1"/>
  <c r="AX275" i="16" s="1"/>
  <c r="AW276" i="16" s="1"/>
  <c r="AV277" i="16" s="1"/>
  <c r="AU278" i="16" s="1"/>
  <c r="AT279" i="16" s="1"/>
  <c r="AS280" i="16" s="1"/>
  <c r="AR281" i="16" s="1"/>
  <c r="AQ282" i="16" s="1"/>
  <c r="AP283" i="16" s="1"/>
  <c r="AO284" i="16" s="1"/>
  <c r="AN285" i="16" s="1"/>
  <c r="AM286" i="16" s="1"/>
  <c r="AL287" i="16" s="1"/>
  <c r="AK288" i="16" s="1"/>
  <c r="AJ289" i="16" s="1"/>
  <c r="AI290" i="16" s="1"/>
  <c r="AH291" i="16" s="1"/>
  <c r="AG292" i="16" s="1"/>
  <c r="AF293" i="16" s="1"/>
  <c r="AE294" i="16" s="1"/>
  <c r="AD295" i="16" s="1"/>
  <c r="AC296" i="16" s="1"/>
  <c r="AB297" i="16" s="1"/>
  <c r="AA298" i="16" s="1"/>
  <c r="Z299" i="16" s="1"/>
  <c r="Y300" i="16" s="1"/>
  <c r="X301" i="16" s="1"/>
  <c r="W302" i="16" s="1"/>
  <c r="V303" i="16" s="1"/>
  <c r="U304" i="16" s="1"/>
  <c r="T305" i="16" s="1"/>
  <c r="AZ245" i="16"/>
  <c r="AY246" i="16" s="1"/>
  <c r="AX247" i="16" s="1"/>
  <c r="AW248" i="16" s="1"/>
  <c r="AV249" i="16" s="1"/>
  <c r="AU250" i="16" s="1"/>
  <c r="AT251" i="16" s="1"/>
  <c r="AS252" i="16" s="1"/>
  <c r="AR253" i="16" s="1"/>
  <c r="AQ254" i="16" s="1"/>
  <c r="AP255" i="16" s="1"/>
  <c r="AO256" i="16" s="1"/>
  <c r="AN257" i="16" s="1"/>
  <c r="AM258" i="16" s="1"/>
  <c r="AL259" i="16" s="1"/>
  <c r="AK260" i="16" s="1"/>
  <c r="AJ261" i="16" s="1"/>
  <c r="AI262" i="16" s="1"/>
  <c r="AH263" i="16" s="1"/>
  <c r="AG264" i="16" s="1"/>
  <c r="AF265" i="16" s="1"/>
  <c r="AE266" i="16" s="1"/>
  <c r="AD267" i="16" s="1"/>
  <c r="AC268" i="16" s="1"/>
  <c r="AB269" i="16" s="1"/>
  <c r="AA270" i="16" s="1"/>
  <c r="Z271" i="16" s="1"/>
  <c r="Y272" i="16" s="1"/>
  <c r="X273" i="16" s="1"/>
  <c r="W274" i="16" s="1"/>
  <c r="V275" i="16" s="1"/>
  <c r="U276" i="16" s="1"/>
  <c r="T277" i="16" s="1"/>
  <c r="AY314" i="16"/>
  <c r="AX315" i="16" s="1"/>
  <c r="AW316" i="16" s="1"/>
  <c r="AV317" i="16" s="1"/>
  <c r="AU318" i="16" s="1"/>
  <c r="AT319" i="16" s="1"/>
  <c r="AS320" i="16" s="1"/>
  <c r="AR321" i="16" s="1"/>
  <c r="AQ322" i="16" s="1"/>
  <c r="AP323" i="16" s="1"/>
  <c r="AO324" i="16" s="1"/>
  <c r="AN325" i="16" s="1"/>
  <c r="AM326" i="16" s="1"/>
  <c r="AL327" i="16" s="1"/>
  <c r="AK328" i="16" s="1"/>
  <c r="AJ329" i="16" s="1"/>
  <c r="AI330" i="16" s="1"/>
  <c r="AH331" i="16" s="1"/>
  <c r="AG332" i="16" s="1"/>
  <c r="AF333" i="16" s="1"/>
  <c r="AE334" i="16" s="1"/>
  <c r="AD335" i="16" s="1"/>
  <c r="AC336" i="16" s="1"/>
  <c r="AB337" i="16" s="1"/>
  <c r="AA338" i="16" s="1"/>
  <c r="Z339" i="16" s="1"/>
  <c r="Y340" i="16" s="1"/>
  <c r="X341" i="16" s="1"/>
  <c r="W342" i="16" s="1"/>
  <c r="V343" i="16" s="1"/>
  <c r="U344" i="16" s="1"/>
  <c r="T345" i="16" s="1"/>
  <c r="AZ298" i="16"/>
  <c r="AY299" i="16" s="1"/>
  <c r="AX300" i="16" s="1"/>
  <c r="AW301" i="16" s="1"/>
  <c r="AV302" i="16" s="1"/>
  <c r="AU303" i="16" s="1"/>
  <c r="AT304" i="16" s="1"/>
  <c r="AS305" i="16" s="1"/>
  <c r="AR306" i="16" s="1"/>
  <c r="AQ307" i="16" s="1"/>
  <c r="AP308" i="16" s="1"/>
  <c r="AO309" i="16" s="1"/>
  <c r="AN310" i="16" s="1"/>
  <c r="AM311" i="16" s="1"/>
  <c r="AL312" i="16" s="1"/>
  <c r="AK313" i="16" s="1"/>
  <c r="AJ314" i="16" s="1"/>
  <c r="AI315" i="16" s="1"/>
  <c r="AH316" i="16" s="1"/>
  <c r="AG317" i="16" s="1"/>
  <c r="AF318" i="16" s="1"/>
  <c r="AE319" i="16" s="1"/>
  <c r="AD320" i="16" s="1"/>
  <c r="AC321" i="16" s="1"/>
  <c r="AB322" i="16" s="1"/>
  <c r="AA323" i="16" s="1"/>
  <c r="Z324" i="16" s="1"/>
  <c r="Y325" i="16" s="1"/>
  <c r="X326" i="16" s="1"/>
  <c r="W327" i="16" s="1"/>
  <c r="V328" i="16" s="1"/>
  <c r="U329" i="16" s="1"/>
  <c r="T330" i="16" s="1"/>
  <c r="AZ290" i="16"/>
  <c r="AY291" i="16" s="1"/>
  <c r="AX292" i="16" s="1"/>
  <c r="AW293" i="16" s="1"/>
  <c r="AV294" i="16" s="1"/>
  <c r="AU295" i="16" s="1"/>
  <c r="AT296" i="16" s="1"/>
  <c r="AS297" i="16" s="1"/>
  <c r="AR298" i="16" s="1"/>
  <c r="AQ299" i="16" s="1"/>
  <c r="AP300" i="16" s="1"/>
  <c r="AO301" i="16" s="1"/>
  <c r="AN302" i="16" s="1"/>
  <c r="AM303" i="16" s="1"/>
  <c r="AL304" i="16" s="1"/>
  <c r="AK305" i="16" s="1"/>
  <c r="AJ306" i="16" s="1"/>
  <c r="AI307" i="16" s="1"/>
  <c r="AH308" i="16" s="1"/>
  <c r="AG309" i="16" s="1"/>
  <c r="AF310" i="16" s="1"/>
  <c r="AE311" i="16" s="1"/>
  <c r="AD312" i="16" s="1"/>
  <c r="AC313" i="16" s="1"/>
  <c r="AB314" i="16" s="1"/>
  <c r="AA315" i="16" s="1"/>
  <c r="Z316" i="16" s="1"/>
  <c r="Y317" i="16" s="1"/>
  <c r="X318" i="16" s="1"/>
  <c r="W319" i="16" s="1"/>
  <c r="V320" i="16" s="1"/>
  <c r="U321" i="16" s="1"/>
  <c r="T322" i="16" s="1"/>
  <c r="AZ278" i="16"/>
  <c r="AY279" i="16" s="1"/>
  <c r="AX280" i="16" s="1"/>
  <c r="AW281" i="16" s="1"/>
  <c r="AV282" i="16" s="1"/>
  <c r="AU283" i="16" s="1"/>
  <c r="AT284" i="16" s="1"/>
  <c r="AS285" i="16" s="1"/>
  <c r="AR286" i="16" s="1"/>
  <c r="AQ287" i="16" s="1"/>
  <c r="AP288" i="16" s="1"/>
  <c r="AO289" i="16" s="1"/>
  <c r="AN290" i="16" s="1"/>
  <c r="AM291" i="16" s="1"/>
  <c r="AL292" i="16" s="1"/>
  <c r="AK293" i="16" s="1"/>
  <c r="AJ294" i="16" s="1"/>
  <c r="AI295" i="16" s="1"/>
  <c r="AH296" i="16" s="1"/>
  <c r="AG297" i="16" s="1"/>
  <c r="AF298" i="16" s="1"/>
  <c r="AE299" i="16" s="1"/>
  <c r="AD300" i="16" s="1"/>
  <c r="AC301" i="16" s="1"/>
  <c r="AB302" i="16" s="1"/>
  <c r="AA303" i="16" s="1"/>
  <c r="Z304" i="16" s="1"/>
  <c r="Y305" i="16" s="1"/>
  <c r="X306" i="16" s="1"/>
  <c r="W307" i="16" s="1"/>
  <c r="V308" i="16" s="1"/>
  <c r="U309" i="16" s="1"/>
  <c r="T310" i="16" s="1"/>
  <c r="AZ274" i="16"/>
  <c r="AY275" i="16" s="1"/>
  <c r="AX276" i="16" s="1"/>
  <c r="AW277" i="16" s="1"/>
  <c r="AV278" i="16" s="1"/>
  <c r="AU279" i="16" s="1"/>
  <c r="AT280" i="16" s="1"/>
  <c r="AS281" i="16" s="1"/>
  <c r="AR282" i="16" s="1"/>
  <c r="AQ283" i="16" s="1"/>
  <c r="AP284" i="16" s="1"/>
  <c r="AO285" i="16" s="1"/>
  <c r="AN286" i="16" s="1"/>
  <c r="AM287" i="16" s="1"/>
  <c r="AL288" i="16" s="1"/>
  <c r="AK289" i="16" s="1"/>
  <c r="AJ290" i="16" s="1"/>
  <c r="AI291" i="16" s="1"/>
  <c r="AH292" i="16" s="1"/>
  <c r="AG293" i="16" s="1"/>
  <c r="AF294" i="16" s="1"/>
  <c r="AE295" i="16" s="1"/>
  <c r="AD296" i="16" s="1"/>
  <c r="AC297" i="16" s="1"/>
  <c r="AB298" i="16" s="1"/>
  <c r="AA299" i="16" s="1"/>
  <c r="Z300" i="16" s="1"/>
  <c r="Y301" i="16" s="1"/>
  <c r="X302" i="16" s="1"/>
  <c r="W303" i="16" s="1"/>
  <c r="V304" i="16" s="1"/>
  <c r="U305" i="16" s="1"/>
  <c r="T306" i="16" s="1"/>
  <c r="AZ253" i="16"/>
  <c r="AY254" i="16" s="1"/>
  <c r="AX255" i="16" s="1"/>
  <c r="AW256" i="16" s="1"/>
  <c r="AV257" i="16" s="1"/>
  <c r="AU258" i="16" s="1"/>
  <c r="AT259" i="16" s="1"/>
  <c r="AS260" i="16" s="1"/>
  <c r="AR261" i="16" s="1"/>
  <c r="AQ262" i="16" s="1"/>
  <c r="AP263" i="16" s="1"/>
  <c r="AO264" i="16" s="1"/>
  <c r="AN265" i="16" s="1"/>
  <c r="AM266" i="16" s="1"/>
  <c r="AL267" i="16" s="1"/>
  <c r="AK268" i="16" s="1"/>
  <c r="AJ269" i="16" s="1"/>
  <c r="AI270" i="16" s="1"/>
  <c r="AH271" i="16" s="1"/>
  <c r="AG272" i="16" s="1"/>
  <c r="AF273" i="16" s="1"/>
  <c r="AE274" i="16" s="1"/>
  <c r="AD275" i="16" s="1"/>
  <c r="AC276" i="16" s="1"/>
  <c r="AB277" i="16" s="1"/>
  <c r="AA278" i="16" s="1"/>
  <c r="Z279" i="16" s="1"/>
  <c r="Y280" i="16" s="1"/>
  <c r="X281" i="16" s="1"/>
  <c r="W282" i="16" s="1"/>
  <c r="V283" i="16" s="1"/>
  <c r="U284" i="16" s="1"/>
  <c r="T285" i="16" s="1"/>
  <c r="AZ228" i="16"/>
  <c r="AY229" i="16" s="1"/>
  <c r="AX230" i="16" s="1"/>
  <c r="AW231" i="16" s="1"/>
  <c r="AV232" i="16" s="1"/>
  <c r="AU233" i="16" s="1"/>
  <c r="AT234" i="16" s="1"/>
  <c r="AS235" i="16" s="1"/>
  <c r="AR236" i="16" s="1"/>
  <c r="AQ237" i="16" s="1"/>
  <c r="AP238" i="16" s="1"/>
  <c r="AO239" i="16" s="1"/>
  <c r="AN240" i="16" s="1"/>
  <c r="AM241" i="16" s="1"/>
  <c r="AL242" i="16" s="1"/>
  <c r="AK243" i="16" s="1"/>
  <c r="AJ244" i="16" s="1"/>
  <c r="AI245" i="16" s="1"/>
  <c r="AH246" i="16" s="1"/>
  <c r="AG247" i="16" s="1"/>
  <c r="AF248" i="16" s="1"/>
  <c r="AE249" i="16" s="1"/>
  <c r="AD250" i="16" s="1"/>
  <c r="AC251" i="16" s="1"/>
  <c r="AB252" i="16" s="1"/>
  <c r="AA253" i="16" s="1"/>
  <c r="Z254" i="16" s="1"/>
  <c r="Y255" i="16" s="1"/>
  <c r="X256" i="16" s="1"/>
  <c r="W257" i="16" s="1"/>
  <c r="V258" i="16" s="1"/>
  <c r="U259" i="16" s="1"/>
  <c r="T260" i="16" s="1"/>
  <c r="AZ198" i="16"/>
  <c r="AY199" i="16" s="1"/>
  <c r="AX200" i="16" s="1"/>
  <c r="AW201" i="16" s="1"/>
  <c r="AV202" i="16" s="1"/>
  <c r="AU203" i="16" s="1"/>
  <c r="AT204" i="16" s="1"/>
  <c r="AS205" i="16" s="1"/>
  <c r="AR206" i="16" s="1"/>
  <c r="AQ207" i="16" s="1"/>
  <c r="AP208" i="16" s="1"/>
  <c r="AO209" i="16" s="1"/>
  <c r="AN210" i="16" s="1"/>
  <c r="AM211" i="16" s="1"/>
  <c r="AL212" i="16" s="1"/>
  <c r="AK213" i="16" s="1"/>
  <c r="AJ214" i="16" s="1"/>
  <c r="AI215" i="16" s="1"/>
  <c r="AH216" i="16" s="1"/>
  <c r="AG217" i="16" s="1"/>
  <c r="AF218" i="16" s="1"/>
  <c r="AE219" i="16" s="1"/>
  <c r="AD220" i="16" s="1"/>
  <c r="AC221" i="16" s="1"/>
  <c r="AB222" i="16" s="1"/>
  <c r="AA223" i="16" s="1"/>
  <c r="Z224" i="16" s="1"/>
  <c r="Y225" i="16" s="1"/>
  <c r="X226" i="16" s="1"/>
  <c r="W227" i="16" s="1"/>
  <c r="V228" i="16" s="1"/>
  <c r="U229" i="16" s="1"/>
  <c r="T230" i="16" s="1"/>
  <c r="AZ235" i="16"/>
  <c r="AY236" i="16" s="1"/>
  <c r="AX237" i="16" s="1"/>
  <c r="AW238" i="16" s="1"/>
  <c r="AV239" i="16" s="1"/>
  <c r="AU240" i="16" s="1"/>
  <c r="AT241" i="16" s="1"/>
  <c r="AS242" i="16" s="1"/>
  <c r="AR243" i="16" s="1"/>
  <c r="AQ244" i="16" s="1"/>
  <c r="AP245" i="16" s="1"/>
  <c r="AO246" i="16" s="1"/>
  <c r="AN247" i="16" s="1"/>
  <c r="AM248" i="16" s="1"/>
  <c r="AL249" i="16" s="1"/>
  <c r="AK250" i="16" s="1"/>
  <c r="AJ251" i="16" s="1"/>
  <c r="AI252" i="16" s="1"/>
  <c r="AH253" i="16" s="1"/>
  <c r="AG254" i="16" s="1"/>
  <c r="AF255" i="16" s="1"/>
  <c r="AE256" i="16" s="1"/>
  <c r="AD257" i="16" s="1"/>
  <c r="AC258" i="16" s="1"/>
  <c r="AB259" i="16" s="1"/>
  <c r="AA260" i="16" s="1"/>
  <c r="Z261" i="16" s="1"/>
  <c r="Y262" i="16" s="1"/>
  <c r="X263" i="16" s="1"/>
  <c r="W264" i="16" s="1"/>
  <c r="V265" i="16" s="1"/>
  <c r="U266" i="16" s="1"/>
  <c r="T267" i="16" s="1"/>
  <c r="AZ232" i="16"/>
  <c r="AY233" i="16" s="1"/>
  <c r="AX234" i="16" s="1"/>
  <c r="AW235" i="16" s="1"/>
  <c r="AV236" i="16" s="1"/>
  <c r="AU237" i="16" s="1"/>
  <c r="AT238" i="16" s="1"/>
  <c r="AS239" i="16" s="1"/>
  <c r="AR240" i="16" s="1"/>
  <c r="AQ241" i="16" s="1"/>
  <c r="AP242" i="16" s="1"/>
  <c r="AO243" i="16" s="1"/>
  <c r="AN244" i="16" s="1"/>
  <c r="AM245" i="16" s="1"/>
  <c r="AL246" i="16" s="1"/>
  <c r="AK247" i="16" s="1"/>
  <c r="AJ248" i="16" s="1"/>
  <c r="AI249" i="16" s="1"/>
  <c r="AH250" i="16" s="1"/>
  <c r="AG251" i="16" s="1"/>
  <c r="AF252" i="16" s="1"/>
  <c r="AE253" i="16" s="1"/>
  <c r="AD254" i="16" s="1"/>
  <c r="AC255" i="16" s="1"/>
  <c r="AB256" i="16" s="1"/>
  <c r="AA257" i="16" s="1"/>
  <c r="Z258" i="16" s="1"/>
  <c r="Y259" i="16" s="1"/>
  <c r="X260" i="16" s="1"/>
  <c r="W261" i="16" s="1"/>
  <c r="V262" i="16" s="1"/>
  <c r="U263" i="16" s="1"/>
  <c r="T264" i="16" s="1"/>
  <c r="AZ219" i="16"/>
  <c r="AY220" i="16" s="1"/>
  <c r="AX221" i="16" s="1"/>
  <c r="AW222" i="16" s="1"/>
  <c r="AV223" i="16" s="1"/>
  <c r="AU224" i="16" s="1"/>
  <c r="AT225" i="16" s="1"/>
  <c r="AS226" i="16" s="1"/>
  <c r="AR227" i="16" s="1"/>
  <c r="AQ228" i="16" s="1"/>
  <c r="AP229" i="16" s="1"/>
  <c r="AO230" i="16" s="1"/>
  <c r="AN231" i="16" s="1"/>
  <c r="AM232" i="16" s="1"/>
  <c r="AL233" i="16" s="1"/>
  <c r="AK234" i="16" s="1"/>
  <c r="AJ235" i="16" s="1"/>
  <c r="AI236" i="16" s="1"/>
  <c r="AH237" i="16" s="1"/>
  <c r="AG238" i="16" s="1"/>
  <c r="AF239" i="16" s="1"/>
  <c r="AE240" i="16" s="1"/>
  <c r="AD241" i="16" s="1"/>
  <c r="AC242" i="16" s="1"/>
  <c r="AB243" i="16" s="1"/>
  <c r="AA244" i="16" s="1"/>
  <c r="Z245" i="16" s="1"/>
  <c r="Y246" i="16" s="1"/>
  <c r="X247" i="16" s="1"/>
  <c r="W248" i="16" s="1"/>
  <c r="V249" i="16" s="1"/>
  <c r="U250" i="16" s="1"/>
  <c r="T251" i="16" s="1"/>
  <c r="AZ216" i="16"/>
  <c r="AY217" i="16" s="1"/>
  <c r="AX218" i="16" s="1"/>
  <c r="AW219" i="16" s="1"/>
  <c r="AV220" i="16" s="1"/>
  <c r="AU221" i="16" s="1"/>
  <c r="AT222" i="16" s="1"/>
  <c r="AS223" i="16" s="1"/>
  <c r="AR224" i="16" s="1"/>
  <c r="AQ225" i="16" s="1"/>
  <c r="AP226" i="16" s="1"/>
  <c r="AO227" i="16" s="1"/>
  <c r="AN228" i="16" s="1"/>
  <c r="AM229" i="16" s="1"/>
  <c r="AL230" i="16" s="1"/>
  <c r="AK231" i="16" s="1"/>
  <c r="AJ232" i="16" s="1"/>
  <c r="AI233" i="16" s="1"/>
  <c r="AH234" i="16" s="1"/>
  <c r="AG235" i="16" s="1"/>
  <c r="AF236" i="16" s="1"/>
  <c r="AE237" i="16" s="1"/>
  <c r="AD238" i="16" s="1"/>
  <c r="AC239" i="16" s="1"/>
  <c r="AB240" i="16" s="1"/>
  <c r="AA241" i="16" s="1"/>
  <c r="Z242" i="16" s="1"/>
  <c r="Y243" i="16" s="1"/>
  <c r="X244" i="16" s="1"/>
  <c r="W245" i="16" s="1"/>
  <c r="V246" i="16" s="1"/>
  <c r="U247" i="16" s="1"/>
  <c r="T248" i="16" s="1"/>
  <c r="AZ209" i="16"/>
  <c r="AY210" i="16" s="1"/>
  <c r="AX211" i="16" s="1"/>
  <c r="AW212" i="16" s="1"/>
  <c r="AV213" i="16" s="1"/>
  <c r="AU214" i="16" s="1"/>
  <c r="AT215" i="16" s="1"/>
  <c r="AS216" i="16" s="1"/>
  <c r="AR217" i="16" s="1"/>
  <c r="AQ218" i="16" s="1"/>
  <c r="AP219" i="16" s="1"/>
  <c r="AO220" i="16" s="1"/>
  <c r="AN221" i="16" s="1"/>
  <c r="AM222" i="16" s="1"/>
  <c r="AL223" i="16" s="1"/>
  <c r="AK224" i="16" s="1"/>
  <c r="AJ225" i="16" s="1"/>
  <c r="AI226" i="16" s="1"/>
  <c r="AH227" i="16" s="1"/>
  <c r="AG228" i="16" s="1"/>
  <c r="AF229" i="16" s="1"/>
  <c r="AE230" i="16" s="1"/>
  <c r="AD231" i="16" s="1"/>
  <c r="AC232" i="16" s="1"/>
  <c r="AB233" i="16" s="1"/>
  <c r="AA234" i="16" s="1"/>
  <c r="Z235" i="16" s="1"/>
  <c r="Y236" i="16" s="1"/>
  <c r="X237" i="16" s="1"/>
  <c r="W238" i="16" s="1"/>
  <c r="V239" i="16" s="1"/>
  <c r="U240" i="16" s="1"/>
  <c r="T241" i="16" s="1"/>
  <c r="AZ210" i="16"/>
  <c r="AY211" i="16" s="1"/>
  <c r="AX212" i="16" s="1"/>
  <c r="AW213" i="16" s="1"/>
  <c r="AV214" i="16" s="1"/>
  <c r="AU215" i="16" s="1"/>
  <c r="AT216" i="16" s="1"/>
  <c r="AS217" i="16" s="1"/>
  <c r="AR218" i="16" s="1"/>
  <c r="AQ219" i="16" s="1"/>
  <c r="AP220" i="16" s="1"/>
  <c r="AO221" i="16" s="1"/>
  <c r="AN222" i="16" s="1"/>
  <c r="AM223" i="16" s="1"/>
  <c r="AL224" i="16" s="1"/>
  <c r="AK225" i="16" s="1"/>
  <c r="AJ226" i="16" s="1"/>
  <c r="AI227" i="16" s="1"/>
  <c r="AH228" i="16" s="1"/>
  <c r="AG229" i="16" s="1"/>
  <c r="AF230" i="16" s="1"/>
  <c r="AE231" i="16" s="1"/>
  <c r="AD232" i="16" s="1"/>
  <c r="AC233" i="16" s="1"/>
  <c r="AB234" i="16" s="1"/>
  <c r="AA235" i="16" s="1"/>
  <c r="Z236" i="16" s="1"/>
  <c r="Y237" i="16" s="1"/>
  <c r="X238" i="16" s="1"/>
  <c r="W239" i="16" s="1"/>
  <c r="V240" i="16" s="1"/>
  <c r="U241" i="16" s="1"/>
  <c r="T242" i="16" s="1"/>
  <c r="AZ206" i="16"/>
  <c r="AY207" i="16" s="1"/>
  <c r="AX208" i="16" s="1"/>
  <c r="AW209" i="16" s="1"/>
  <c r="AV210" i="16" s="1"/>
  <c r="AU211" i="16" s="1"/>
  <c r="AT212" i="16" s="1"/>
  <c r="AS213" i="16" s="1"/>
  <c r="AR214" i="16" s="1"/>
  <c r="AQ215" i="16" s="1"/>
  <c r="AP216" i="16" s="1"/>
  <c r="AO217" i="16" s="1"/>
  <c r="AN218" i="16" s="1"/>
  <c r="AM219" i="16" s="1"/>
  <c r="AL220" i="16" s="1"/>
  <c r="AK221" i="16" s="1"/>
  <c r="AJ222" i="16" s="1"/>
  <c r="AI223" i="16" s="1"/>
  <c r="AH224" i="16" s="1"/>
  <c r="AG225" i="16" s="1"/>
  <c r="AF226" i="16" s="1"/>
  <c r="AE227" i="16" s="1"/>
  <c r="AD228" i="16" s="1"/>
  <c r="AC229" i="16" s="1"/>
  <c r="AB230" i="16" s="1"/>
  <c r="AA231" i="16" s="1"/>
  <c r="Z232" i="16" s="1"/>
  <c r="Y233" i="16" s="1"/>
  <c r="X234" i="16" s="1"/>
  <c r="W235" i="16" s="1"/>
  <c r="V236" i="16" s="1"/>
  <c r="U237" i="16" s="1"/>
  <c r="T238" i="16" s="1"/>
  <c r="AZ183" i="16"/>
  <c r="AY184" i="16" s="1"/>
  <c r="AX185" i="16" s="1"/>
  <c r="AW186" i="16" s="1"/>
  <c r="AV187" i="16" s="1"/>
  <c r="AU188" i="16" s="1"/>
  <c r="AT189" i="16" s="1"/>
  <c r="AS190" i="16" s="1"/>
  <c r="AR191" i="16" s="1"/>
  <c r="AQ192" i="16" s="1"/>
  <c r="AP193" i="16" s="1"/>
  <c r="AO194" i="16" s="1"/>
  <c r="AN195" i="16" s="1"/>
  <c r="AZ182" i="16"/>
  <c r="AY183" i="16" s="1"/>
  <c r="AX184" i="16" s="1"/>
  <c r="AW185" i="16" s="1"/>
  <c r="AV186" i="16" s="1"/>
  <c r="AU187" i="16" s="1"/>
  <c r="AT188" i="16" s="1"/>
  <c r="AS189" i="16" s="1"/>
  <c r="AR190" i="16" s="1"/>
  <c r="AQ191" i="16" s="1"/>
  <c r="AP192" i="16" s="1"/>
  <c r="AO193" i="16" s="1"/>
  <c r="AN194" i="16" s="1"/>
  <c r="AM195" i="16" s="1"/>
  <c r="AZ205" i="16"/>
  <c r="AY206" i="16" s="1"/>
  <c r="AX207" i="16" s="1"/>
  <c r="AW208" i="16" s="1"/>
  <c r="AV209" i="16" s="1"/>
  <c r="AU210" i="16" s="1"/>
  <c r="AT211" i="16" s="1"/>
  <c r="AS212" i="16" s="1"/>
  <c r="AR213" i="16" s="1"/>
  <c r="AQ214" i="16" s="1"/>
  <c r="AP215" i="16" s="1"/>
  <c r="AO216" i="16" s="1"/>
  <c r="AN217" i="16" s="1"/>
  <c r="AM218" i="16" s="1"/>
  <c r="AL219" i="16" s="1"/>
  <c r="AK220" i="16" s="1"/>
  <c r="AJ221" i="16" s="1"/>
  <c r="AI222" i="16" s="1"/>
  <c r="AH223" i="16" s="1"/>
  <c r="AG224" i="16" s="1"/>
  <c r="AF225" i="16" s="1"/>
  <c r="AE226" i="16" s="1"/>
  <c r="AD227" i="16" s="1"/>
  <c r="AC228" i="16" s="1"/>
  <c r="AB229" i="16" s="1"/>
  <c r="AA230" i="16" s="1"/>
  <c r="Z231" i="16" s="1"/>
  <c r="Y232" i="16" s="1"/>
  <c r="X233" i="16" s="1"/>
  <c r="W234" i="16" s="1"/>
  <c r="V235" i="16" s="1"/>
  <c r="U236" i="16" s="1"/>
  <c r="T237" i="16" s="1"/>
  <c r="AZ301" i="16"/>
  <c r="AY302" i="16" s="1"/>
  <c r="AX303" i="16" s="1"/>
  <c r="AW304" i="16" s="1"/>
  <c r="AV305" i="16" s="1"/>
  <c r="AU306" i="16" s="1"/>
  <c r="AT307" i="16" s="1"/>
  <c r="AS308" i="16" s="1"/>
  <c r="AR309" i="16" s="1"/>
  <c r="AQ310" i="16" s="1"/>
  <c r="AP311" i="16" s="1"/>
  <c r="AO312" i="16" s="1"/>
  <c r="AN313" i="16" s="1"/>
  <c r="AM314" i="16" s="1"/>
  <c r="AL315" i="16" s="1"/>
  <c r="AK316" i="16" s="1"/>
  <c r="AJ317" i="16" s="1"/>
  <c r="AI318" i="16" s="1"/>
  <c r="AH319" i="16" s="1"/>
  <c r="AG320" i="16" s="1"/>
  <c r="AF321" i="16" s="1"/>
  <c r="AE322" i="16" s="1"/>
  <c r="AD323" i="16" s="1"/>
  <c r="AC324" i="16" s="1"/>
  <c r="AB325" i="16" s="1"/>
  <c r="AA326" i="16" s="1"/>
  <c r="Z327" i="16" s="1"/>
  <c r="Y328" i="16" s="1"/>
  <c r="X329" i="16" s="1"/>
  <c r="W330" i="16" s="1"/>
  <c r="V331" i="16" s="1"/>
  <c r="U332" i="16" s="1"/>
  <c r="T333" i="16" s="1"/>
  <c r="AZ293" i="16"/>
  <c r="AY294" i="16" s="1"/>
  <c r="AX295" i="16" s="1"/>
  <c r="AW296" i="16" s="1"/>
  <c r="AV297" i="16" s="1"/>
  <c r="AU298" i="16" s="1"/>
  <c r="AT299" i="16" s="1"/>
  <c r="AS300" i="16" s="1"/>
  <c r="AR301" i="16" s="1"/>
  <c r="AQ302" i="16" s="1"/>
  <c r="AP303" i="16" s="1"/>
  <c r="AO304" i="16" s="1"/>
  <c r="AN305" i="16" s="1"/>
  <c r="AM306" i="16" s="1"/>
  <c r="AL307" i="16" s="1"/>
  <c r="AK308" i="16" s="1"/>
  <c r="AJ309" i="16" s="1"/>
  <c r="AI310" i="16" s="1"/>
  <c r="AH311" i="16" s="1"/>
  <c r="AG312" i="16" s="1"/>
  <c r="AF313" i="16" s="1"/>
  <c r="AE314" i="16" s="1"/>
  <c r="AD315" i="16" s="1"/>
  <c r="AC316" i="16" s="1"/>
  <c r="AB317" i="16" s="1"/>
  <c r="AA318" i="16" s="1"/>
  <c r="Z319" i="16" s="1"/>
  <c r="Y320" i="16" s="1"/>
  <c r="X321" i="16" s="1"/>
  <c r="W322" i="16" s="1"/>
  <c r="V323" i="16" s="1"/>
  <c r="U324" i="16" s="1"/>
  <c r="T325" i="16" s="1"/>
  <c r="AZ285" i="16"/>
  <c r="AY286" i="16" s="1"/>
  <c r="AX287" i="16" s="1"/>
  <c r="AW288" i="16" s="1"/>
  <c r="AV289" i="16" s="1"/>
  <c r="AU290" i="16" s="1"/>
  <c r="AT291" i="16" s="1"/>
  <c r="AS292" i="16" s="1"/>
  <c r="AR293" i="16" s="1"/>
  <c r="AQ294" i="16" s="1"/>
  <c r="AP295" i="16" s="1"/>
  <c r="AO296" i="16" s="1"/>
  <c r="AN297" i="16" s="1"/>
  <c r="AM298" i="16" s="1"/>
  <c r="AL299" i="16" s="1"/>
  <c r="AK300" i="16" s="1"/>
  <c r="AJ301" i="16" s="1"/>
  <c r="AI302" i="16" s="1"/>
  <c r="AH303" i="16" s="1"/>
  <c r="AG304" i="16" s="1"/>
  <c r="AF305" i="16" s="1"/>
  <c r="AE306" i="16" s="1"/>
  <c r="AD307" i="16" s="1"/>
  <c r="AC308" i="16" s="1"/>
  <c r="AB309" i="16" s="1"/>
  <c r="AA310" i="16" s="1"/>
  <c r="Z311" i="16" s="1"/>
  <c r="Y312" i="16" s="1"/>
  <c r="X313" i="16" s="1"/>
  <c r="W314" i="16" s="1"/>
  <c r="V315" i="16" s="1"/>
  <c r="U316" i="16" s="1"/>
  <c r="T317" i="16" s="1"/>
  <c r="AZ277" i="16"/>
  <c r="AY278" i="16" s="1"/>
  <c r="AX279" i="16" s="1"/>
  <c r="AW280" i="16" s="1"/>
  <c r="AV281" i="16" s="1"/>
  <c r="AU282" i="16" s="1"/>
  <c r="AT283" i="16" s="1"/>
  <c r="AS284" i="16" s="1"/>
  <c r="AR285" i="16" s="1"/>
  <c r="AQ286" i="16" s="1"/>
  <c r="AP287" i="16" s="1"/>
  <c r="AO288" i="16" s="1"/>
  <c r="AN289" i="16" s="1"/>
  <c r="AM290" i="16" s="1"/>
  <c r="AL291" i="16" s="1"/>
  <c r="AK292" i="16" s="1"/>
  <c r="AJ293" i="16" s="1"/>
  <c r="AI294" i="16" s="1"/>
  <c r="AH295" i="16" s="1"/>
  <c r="AG296" i="16" s="1"/>
  <c r="AF297" i="16" s="1"/>
  <c r="AE298" i="16" s="1"/>
  <c r="AD299" i="16" s="1"/>
  <c r="AC300" i="16" s="1"/>
  <c r="AB301" i="16" s="1"/>
  <c r="AA302" i="16" s="1"/>
  <c r="Z303" i="16" s="1"/>
  <c r="Y304" i="16" s="1"/>
  <c r="X305" i="16" s="1"/>
  <c r="W306" i="16" s="1"/>
  <c r="V307" i="16" s="1"/>
  <c r="U308" i="16" s="1"/>
  <c r="T309" i="16" s="1"/>
  <c r="AZ267" i="16"/>
  <c r="AY268" i="16" s="1"/>
  <c r="AX269" i="16" s="1"/>
  <c r="AW270" i="16" s="1"/>
  <c r="AV271" i="16" s="1"/>
  <c r="AU272" i="16" s="1"/>
  <c r="AT273" i="16" s="1"/>
  <c r="AS274" i="16" s="1"/>
  <c r="AR275" i="16" s="1"/>
  <c r="AQ276" i="16" s="1"/>
  <c r="AP277" i="16" s="1"/>
  <c r="AO278" i="16" s="1"/>
  <c r="AN279" i="16" s="1"/>
  <c r="AM280" i="16" s="1"/>
  <c r="AL281" i="16" s="1"/>
  <c r="AK282" i="16" s="1"/>
  <c r="AJ283" i="16" s="1"/>
  <c r="AI284" i="16" s="1"/>
  <c r="AH285" i="16" s="1"/>
  <c r="AG286" i="16" s="1"/>
  <c r="AF287" i="16" s="1"/>
  <c r="AE288" i="16" s="1"/>
  <c r="AD289" i="16" s="1"/>
  <c r="AC290" i="16" s="1"/>
  <c r="AB291" i="16" s="1"/>
  <c r="AA292" i="16" s="1"/>
  <c r="Z293" i="16" s="1"/>
  <c r="Y294" i="16" s="1"/>
  <c r="X295" i="16" s="1"/>
  <c r="W296" i="16" s="1"/>
  <c r="V297" i="16" s="1"/>
  <c r="U298" i="16" s="1"/>
  <c r="T299" i="16" s="1"/>
  <c r="AY264" i="16"/>
  <c r="AX265" i="16" s="1"/>
  <c r="AW266" i="16" s="1"/>
  <c r="AV267" i="16" s="1"/>
  <c r="AU268" i="16" s="1"/>
  <c r="AT269" i="16" s="1"/>
  <c r="AS270" i="16" s="1"/>
  <c r="AR271" i="16" s="1"/>
  <c r="AQ272" i="16" s="1"/>
  <c r="AP273" i="16" s="1"/>
  <c r="AO274" i="16" s="1"/>
  <c r="AN275" i="16" s="1"/>
  <c r="AM276" i="16" s="1"/>
  <c r="AL277" i="16" s="1"/>
  <c r="AK278" i="16" s="1"/>
  <c r="AJ279" i="16" s="1"/>
  <c r="AI280" i="16" s="1"/>
  <c r="AH281" i="16" s="1"/>
  <c r="AG282" i="16" s="1"/>
  <c r="AF283" i="16" s="1"/>
  <c r="AE284" i="16" s="1"/>
  <c r="AD285" i="16" s="1"/>
  <c r="AC286" i="16" s="1"/>
  <c r="AB287" i="16" s="1"/>
  <c r="AA288" i="16" s="1"/>
  <c r="Z289" i="16" s="1"/>
  <c r="Y290" i="16" s="1"/>
  <c r="X291" i="16" s="1"/>
  <c r="W292" i="16" s="1"/>
  <c r="V293" i="16" s="1"/>
  <c r="U294" i="16" s="1"/>
  <c r="T295" i="16" s="1"/>
  <c r="AZ264" i="16"/>
  <c r="AY265" i="16" s="1"/>
  <c r="AX266" i="16" s="1"/>
  <c r="AW267" i="16" s="1"/>
  <c r="AV268" i="16" s="1"/>
  <c r="AU269" i="16" s="1"/>
  <c r="AT270" i="16" s="1"/>
  <c r="AS271" i="16" s="1"/>
  <c r="AR272" i="16" s="1"/>
  <c r="AQ273" i="16" s="1"/>
  <c r="AP274" i="16" s="1"/>
  <c r="AO275" i="16" s="1"/>
  <c r="AN276" i="16" s="1"/>
  <c r="AM277" i="16" s="1"/>
  <c r="AL278" i="16" s="1"/>
  <c r="AK279" i="16" s="1"/>
  <c r="AJ280" i="16" s="1"/>
  <c r="AI281" i="16" s="1"/>
  <c r="AH282" i="16" s="1"/>
  <c r="AG283" i="16" s="1"/>
  <c r="AF284" i="16" s="1"/>
  <c r="AE285" i="16" s="1"/>
  <c r="AD286" i="16" s="1"/>
  <c r="AC287" i="16" s="1"/>
  <c r="AB288" i="16" s="1"/>
  <c r="AA289" i="16" s="1"/>
  <c r="Z290" i="16" s="1"/>
  <c r="Y291" i="16" s="1"/>
  <c r="X292" i="16" s="1"/>
  <c r="W293" i="16" s="1"/>
  <c r="V294" i="16" s="1"/>
  <c r="U295" i="16" s="1"/>
  <c r="T296" i="16" s="1"/>
  <c r="AZ259" i="16"/>
  <c r="AY260" i="16" s="1"/>
  <c r="AX261" i="16" s="1"/>
  <c r="AW262" i="16" s="1"/>
  <c r="AV263" i="16" s="1"/>
  <c r="AU264" i="16" s="1"/>
  <c r="AT265" i="16" s="1"/>
  <c r="AS266" i="16" s="1"/>
  <c r="AR267" i="16" s="1"/>
  <c r="AQ268" i="16" s="1"/>
  <c r="AP269" i="16" s="1"/>
  <c r="AO270" i="16" s="1"/>
  <c r="AN271" i="16" s="1"/>
  <c r="AM272" i="16" s="1"/>
  <c r="AL273" i="16" s="1"/>
  <c r="AK274" i="16" s="1"/>
  <c r="AJ275" i="16" s="1"/>
  <c r="AI276" i="16" s="1"/>
  <c r="AH277" i="16" s="1"/>
  <c r="AG278" i="16" s="1"/>
  <c r="AF279" i="16" s="1"/>
  <c r="AE280" i="16" s="1"/>
  <c r="AD281" i="16" s="1"/>
  <c r="AC282" i="16" s="1"/>
  <c r="AB283" i="16" s="1"/>
  <c r="AA284" i="16" s="1"/>
  <c r="Z285" i="16" s="1"/>
  <c r="Y286" i="16" s="1"/>
  <c r="X287" i="16" s="1"/>
  <c r="W288" i="16" s="1"/>
  <c r="V289" i="16" s="1"/>
  <c r="U290" i="16" s="1"/>
  <c r="T291" i="16" s="1"/>
  <c r="AZ256" i="16"/>
  <c r="AY257" i="16" s="1"/>
  <c r="AX258" i="16" s="1"/>
  <c r="AW259" i="16" s="1"/>
  <c r="AV260" i="16" s="1"/>
  <c r="AU261" i="16" s="1"/>
  <c r="AT262" i="16" s="1"/>
  <c r="AS263" i="16" s="1"/>
  <c r="AR264" i="16" s="1"/>
  <c r="AQ265" i="16" s="1"/>
  <c r="AP266" i="16" s="1"/>
  <c r="AO267" i="16" s="1"/>
  <c r="AN268" i="16" s="1"/>
  <c r="AM269" i="16" s="1"/>
  <c r="AL270" i="16" s="1"/>
  <c r="AK271" i="16" s="1"/>
  <c r="AJ272" i="16" s="1"/>
  <c r="AI273" i="16" s="1"/>
  <c r="AH274" i="16" s="1"/>
  <c r="AG275" i="16" s="1"/>
  <c r="AF276" i="16" s="1"/>
  <c r="AE277" i="16" s="1"/>
  <c r="AD278" i="16" s="1"/>
  <c r="AC279" i="16" s="1"/>
  <c r="AB280" i="16" s="1"/>
  <c r="AA281" i="16" s="1"/>
  <c r="Z282" i="16" s="1"/>
  <c r="Y283" i="16" s="1"/>
  <c r="X284" i="16" s="1"/>
  <c r="W285" i="16" s="1"/>
  <c r="V286" i="16" s="1"/>
  <c r="U287" i="16" s="1"/>
  <c r="T288" i="16" s="1"/>
  <c r="AZ251" i="16"/>
  <c r="AY252" i="16" s="1"/>
  <c r="AX253" i="16" s="1"/>
  <c r="AW254" i="16" s="1"/>
  <c r="AV255" i="16" s="1"/>
  <c r="AU256" i="16" s="1"/>
  <c r="AT257" i="16" s="1"/>
  <c r="AS258" i="16" s="1"/>
  <c r="AR259" i="16" s="1"/>
  <c r="AQ260" i="16" s="1"/>
  <c r="AP261" i="16" s="1"/>
  <c r="AO262" i="16" s="1"/>
  <c r="AN263" i="16" s="1"/>
  <c r="AM264" i="16" s="1"/>
  <c r="AL265" i="16" s="1"/>
  <c r="AK266" i="16" s="1"/>
  <c r="AJ267" i="16" s="1"/>
  <c r="AI268" i="16" s="1"/>
  <c r="AH269" i="16" s="1"/>
  <c r="AG270" i="16" s="1"/>
  <c r="AF271" i="16" s="1"/>
  <c r="AE272" i="16" s="1"/>
  <c r="AD273" i="16" s="1"/>
  <c r="AC274" i="16" s="1"/>
  <c r="AB275" i="16" s="1"/>
  <c r="AA276" i="16" s="1"/>
  <c r="Z277" i="16" s="1"/>
  <c r="Y278" i="16" s="1"/>
  <c r="X279" i="16" s="1"/>
  <c r="W280" i="16" s="1"/>
  <c r="V281" i="16" s="1"/>
  <c r="U282" i="16" s="1"/>
  <c r="T283" i="16" s="1"/>
  <c r="AZ248" i="16"/>
  <c r="AY249" i="16" s="1"/>
  <c r="AX250" i="16" s="1"/>
  <c r="AW251" i="16" s="1"/>
  <c r="AV252" i="16" s="1"/>
  <c r="AU253" i="16" s="1"/>
  <c r="AT254" i="16" s="1"/>
  <c r="AS255" i="16" s="1"/>
  <c r="AR256" i="16" s="1"/>
  <c r="AQ257" i="16" s="1"/>
  <c r="AP258" i="16" s="1"/>
  <c r="AO259" i="16" s="1"/>
  <c r="AN260" i="16" s="1"/>
  <c r="AM261" i="16" s="1"/>
  <c r="AL262" i="16" s="1"/>
  <c r="AK263" i="16" s="1"/>
  <c r="AJ264" i="16" s="1"/>
  <c r="AI265" i="16" s="1"/>
  <c r="AH266" i="16" s="1"/>
  <c r="AG267" i="16" s="1"/>
  <c r="AF268" i="16" s="1"/>
  <c r="AE269" i="16" s="1"/>
  <c r="AD270" i="16" s="1"/>
  <c r="AC271" i="16" s="1"/>
  <c r="AB272" i="16" s="1"/>
  <c r="AA273" i="16" s="1"/>
  <c r="Z274" i="16" s="1"/>
  <c r="Y275" i="16" s="1"/>
  <c r="X276" i="16" s="1"/>
  <c r="W277" i="16" s="1"/>
  <c r="V278" i="16" s="1"/>
  <c r="U279" i="16" s="1"/>
  <c r="T280" i="16" s="1"/>
  <c r="AZ243" i="16"/>
  <c r="AY244" i="16" s="1"/>
  <c r="AX245" i="16" s="1"/>
  <c r="AW246" i="16" s="1"/>
  <c r="AV247" i="16" s="1"/>
  <c r="AU248" i="16" s="1"/>
  <c r="AT249" i="16" s="1"/>
  <c r="AS250" i="16" s="1"/>
  <c r="AR251" i="16" s="1"/>
  <c r="AQ252" i="16" s="1"/>
  <c r="AP253" i="16" s="1"/>
  <c r="AO254" i="16" s="1"/>
  <c r="AN255" i="16" s="1"/>
  <c r="AM256" i="16" s="1"/>
  <c r="AL257" i="16" s="1"/>
  <c r="AK258" i="16" s="1"/>
  <c r="AJ259" i="16" s="1"/>
  <c r="AI260" i="16" s="1"/>
  <c r="AH261" i="16" s="1"/>
  <c r="AG262" i="16" s="1"/>
  <c r="AF263" i="16" s="1"/>
  <c r="AE264" i="16" s="1"/>
  <c r="AD265" i="16" s="1"/>
  <c r="AC266" i="16" s="1"/>
  <c r="AB267" i="16" s="1"/>
  <c r="AA268" i="16" s="1"/>
  <c r="Z269" i="16" s="1"/>
  <c r="Y270" i="16" s="1"/>
  <c r="X271" i="16" s="1"/>
  <c r="W272" i="16" s="1"/>
  <c r="V273" i="16" s="1"/>
  <c r="U274" i="16" s="1"/>
  <c r="T275" i="16" s="1"/>
  <c r="AZ240" i="16"/>
  <c r="AY241" i="16" s="1"/>
  <c r="AX242" i="16" s="1"/>
  <c r="AW243" i="16" s="1"/>
  <c r="AV244" i="16" s="1"/>
  <c r="AU245" i="16" s="1"/>
  <c r="AT246" i="16" s="1"/>
  <c r="AS247" i="16" s="1"/>
  <c r="AR248" i="16" s="1"/>
  <c r="AQ249" i="16" s="1"/>
  <c r="AP250" i="16" s="1"/>
  <c r="AO251" i="16" s="1"/>
  <c r="AN252" i="16" s="1"/>
  <c r="AM253" i="16" s="1"/>
  <c r="AL254" i="16" s="1"/>
  <c r="AK255" i="16" s="1"/>
  <c r="AJ256" i="16" s="1"/>
  <c r="AI257" i="16" s="1"/>
  <c r="AH258" i="16" s="1"/>
  <c r="AG259" i="16" s="1"/>
  <c r="AF260" i="16" s="1"/>
  <c r="AE261" i="16" s="1"/>
  <c r="AD262" i="16" s="1"/>
  <c r="AC263" i="16" s="1"/>
  <c r="AB264" i="16" s="1"/>
  <c r="AA265" i="16" s="1"/>
  <c r="Z266" i="16" s="1"/>
  <c r="Y267" i="16" s="1"/>
  <c r="X268" i="16" s="1"/>
  <c r="W269" i="16" s="1"/>
  <c r="V270" i="16" s="1"/>
  <c r="U271" i="16" s="1"/>
  <c r="T272" i="16" s="1"/>
  <c r="AZ236" i="16"/>
  <c r="AY237" i="16" s="1"/>
  <c r="AX238" i="16" s="1"/>
  <c r="AW239" i="16" s="1"/>
  <c r="AV240" i="16" s="1"/>
  <c r="AU241" i="16" s="1"/>
  <c r="AT242" i="16" s="1"/>
  <c r="AS243" i="16" s="1"/>
  <c r="AR244" i="16" s="1"/>
  <c r="AQ245" i="16" s="1"/>
  <c r="AP246" i="16" s="1"/>
  <c r="AO247" i="16" s="1"/>
  <c r="AN248" i="16" s="1"/>
  <c r="AM249" i="16" s="1"/>
  <c r="AL250" i="16" s="1"/>
  <c r="AK251" i="16" s="1"/>
  <c r="AJ252" i="16" s="1"/>
  <c r="AI253" i="16" s="1"/>
  <c r="AH254" i="16" s="1"/>
  <c r="AG255" i="16" s="1"/>
  <c r="AF256" i="16" s="1"/>
  <c r="AE257" i="16" s="1"/>
  <c r="AD258" i="16" s="1"/>
  <c r="AC259" i="16" s="1"/>
  <c r="AB260" i="16" s="1"/>
  <c r="AA261" i="16" s="1"/>
  <c r="Z262" i="16" s="1"/>
  <c r="Y263" i="16" s="1"/>
  <c r="X264" i="16" s="1"/>
  <c r="W265" i="16" s="1"/>
  <c r="V266" i="16" s="1"/>
  <c r="U267" i="16" s="1"/>
  <c r="T268" i="16" s="1"/>
  <c r="AZ220" i="16"/>
  <c r="AY221" i="16" s="1"/>
  <c r="AX222" i="16" s="1"/>
  <c r="AW223" i="16" s="1"/>
  <c r="AV224" i="16" s="1"/>
  <c r="AU225" i="16" s="1"/>
  <c r="AT226" i="16" s="1"/>
  <c r="AS227" i="16" s="1"/>
  <c r="AR228" i="16" s="1"/>
  <c r="AQ229" i="16" s="1"/>
  <c r="AP230" i="16" s="1"/>
  <c r="AO231" i="16" s="1"/>
  <c r="AN232" i="16" s="1"/>
  <c r="AM233" i="16" s="1"/>
  <c r="AL234" i="16" s="1"/>
  <c r="AK235" i="16" s="1"/>
  <c r="AJ236" i="16" s="1"/>
  <c r="AI237" i="16" s="1"/>
  <c r="AH238" i="16" s="1"/>
  <c r="AG239" i="16" s="1"/>
  <c r="AF240" i="16" s="1"/>
  <c r="AE241" i="16" s="1"/>
  <c r="AD242" i="16" s="1"/>
  <c r="AC243" i="16" s="1"/>
  <c r="AB244" i="16" s="1"/>
  <c r="AA245" i="16" s="1"/>
  <c r="Z246" i="16" s="1"/>
  <c r="Y247" i="16" s="1"/>
  <c r="X248" i="16" s="1"/>
  <c r="W249" i="16" s="1"/>
  <c r="V250" i="16" s="1"/>
  <c r="U251" i="16" s="1"/>
  <c r="T252" i="16" s="1"/>
  <c r="AZ207" i="16"/>
  <c r="AY208" i="16" s="1"/>
  <c r="AX209" i="16" s="1"/>
  <c r="AW210" i="16" s="1"/>
  <c r="AV211" i="16" s="1"/>
  <c r="AU212" i="16" s="1"/>
  <c r="AT213" i="16" s="1"/>
  <c r="AS214" i="16" s="1"/>
  <c r="AR215" i="16" s="1"/>
  <c r="AQ216" i="16" s="1"/>
  <c r="AP217" i="16" s="1"/>
  <c r="AO218" i="16" s="1"/>
  <c r="AN219" i="16" s="1"/>
  <c r="AM220" i="16" s="1"/>
  <c r="AL221" i="16" s="1"/>
  <c r="AK222" i="16" s="1"/>
  <c r="AJ223" i="16" s="1"/>
  <c r="AI224" i="16" s="1"/>
  <c r="AH225" i="16" s="1"/>
  <c r="AG226" i="16" s="1"/>
  <c r="AF227" i="16" s="1"/>
  <c r="AE228" i="16" s="1"/>
  <c r="AD229" i="16" s="1"/>
  <c r="AC230" i="16" s="1"/>
  <c r="AB231" i="16" s="1"/>
  <c r="AA232" i="16" s="1"/>
  <c r="Z233" i="16" s="1"/>
  <c r="Y234" i="16" s="1"/>
  <c r="X235" i="16" s="1"/>
  <c r="W236" i="16" s="1"/>
  <c r="V237" i="16" s="1"/>
  <c r="U238" i="16" s="1"/>
  <c r="T239" i="16" s="1"/>
  <c r="AZ208" i="16"/>
  <c r="AY209" i="16" s="1"/>
  <c r="AX210" i="16" s="1"/>
  <c r="AW211" i="16" s="1"/>
  <c r="AV212" i="16" s="1"/>
  <c r="AU213" i="16" s="1"/>
  <c r="AT214" i="16" s="1"/>
  <c r="AS215" i="16" s="1"/>
  <c r="AR216" i="16" s="1"/>
  <c r="AQ217" i="16" s="1"/>
  <c r="AP218" i="16" s="1"/>
  <c r="AO219" i="16" s="1"/>
  <c r="AN220" i="16" s="1"/>
  <c r="AM221" i="16" s="1"/>
  <c r="AL222" i="16" s="1"/>
  <c r="AK223" i="16" s="1"/>
  <c r="AJ224" i="16" s="1"/>
  <c r="AI225" i="16" s="1"/>
  <c r="AH226" i="16" s="1"/>
  <c r="AG227" i="16" s="1"/>
  <c r="AF228" i="16" s="1"/>
  <c r="AE229" i="16" s="1"/>
  <c r="AD230" i="16" s="1"/>
  <c r="AC231" i="16" s="1"/>
  <c r="AB232" i="16" s="1"/>
  <c r="AA233" i="16" s="1"/>
  <c r="Z234" i="16" s="1"/>
  <c r="Y235" i="16" s="1"/>
  <c r="X236" i="16" s="1"/>
  <c r="W237" i="16" s="1"/>
  <c r="V238" i="16" s="1"/>
  <c r="U239" i="16" s="1"/>
  <c r="T240" i="16" s="1"/>
  <c r="AZ227" i="16"/>
  <c r="AY228" i="16" s="1"/>
  <c r="AX229" i="16" s="1"/>
  <c r="AW230" i="16" s="1"/>
  <c r="AV231" i="16" s="1"/>
  <c r="AU232" i="16" s="1"/>
  <c r="AT233" i="16" s="1"/>
  <c r="AS234" i="16" s="1"/>
  <c r="AR235" i="16" s="1"/>
  <c r="AQ236" i="16" s="1"/>
  <c r="AP237" i="16" s="1"/>
  <c r="AO238" i="16" s="1"/>
  <c r="AN239" i="16" s="1"/>
  <c r="AM240" i="16" s="1"/>
  <c r="AL241" i="16" s="1"/>
  <c r="AK242" i="16" s="1"/>
  <c r="AJ243" i="16" s="1"/>
  <c r="AI244" i="16" s="1"/>
  <c r="AH245" i="16" s="1"/>
  <c r="AG246" i="16" s="1"/>
  <c r="AF247" i="16" s="1"/>
  <c r="AE248" i="16" s="1"/>
  <c r="AD249" i="16" s="1"/>
  <c r="AC250" i="16" s="1"/>
  <c r="AB251" i="16" s="1"/>
  <c r="AA252" i="16" s="1"/>
  <c r="Z253" i="16" s="1"/>
  <c r="Y254" i="16" s="1"/>
  <c r="X255" i="16" s="1"/>
  <c r="W256" i="16" s="1"/>
  <c r="V257" i="16" s="1"/>
  <c r="U258" i="16" s="1"/>
  <c r="T259" i="16" s="1"/>
  <c r="AZ224" i="16"/>
  <c r="AY225" i="16" s="1"/>
  <c r="AX226" i="16" s="1"/>
  <c r="AW227" i="16" s="1"/>
  <c r="AV228" i="16" s="1"/>
  <c r="AU229" i="16" s="1"/>
  <c r="AT230" i="16" s="1"/>
  <c r="AS231" i="16" s="1"/>
  <c r="AR232" i="16" s="1"/>
  <c r="AQ233" i="16" s="1"/>
  <c r="AP234" i="16" s="1"/>
  <c r="AO235" i="16" s="1"/>
  <c r="AN236" i="16" s="1"/>
  <c r="AM237" i="16" s="1"/>
  <c r="AL238" i="16" s="1"/>
  <c r="AK239" i="16" s="1"/>
  <c r="AJ240" i="16" s="1"/>
  <c r="AI241" i="16" s="1"/>
  <c r="AH242" i="16" s="1"/>
  <c r="AG243" i="16" s="1"/>
  <c r="AF244" i="16" s="1"/>
  <c r="AE245" i="16" s="1"/>
  <c r="AD246" i="16" s="1"/>
  <c r="AC247" i="16" s="1"/>
  <c r="AB248" i="16" s="1"/>
  <c r="AA249" i="16" s="1"/>
  <c r="Z250" i="16" s="1"/>
  <c r="Y251" i="16" s="1"/>
  <c r="X252" i="16" s="1"/>
  <c r="W253" i="16" s="1"/>
  <c r="V254" i="16" s="1"/>
  <c r="U255" i="16" s="1"/>
  <c r="T256" i="16" s="1"/>
  <c r="AZ213" i="16"/>
  <c r="AY214" i="16" s="1"/>
  <c r="AX215" i="16" s="1"/>
  <c r="AW216" i="16" s="1"/>
  <c r="AV217" i="16" s="1"/>
  <c r="AU218" i="16" s="1"/>
  <c r="AT219" i="16" s="1"/>
  <c r="AS220" i="16" s="1"/>
  <c r="AR221" i="16" s="1"/>
  <c r="AQ222" i="16" s="1"/>
  <c r="AP223" i="16" s="1"/>
  <c r="AO224" i="16" s="1"/>
  <c r="AN225" i="16" s="1"/>
  <c r="AM226" i="16" s="1"/>
  <c r="AL227" i="16" s="1"/>
  <c r="AK228" i="16" s="1"/>
  <c r="AJ229" i="16" s="1"/>
  <c r="AI230" i="16" s="1"/>
  <c r="AH231" i="16" s="1"/>
  <c r="AG232" i="16" s="1"/>
  <c r="AF233" i="16" s="1"/>
  <c r="AE234" i="16" s="1"/>
  <c r="AD235" i="16" s="1"/>
  <c r="AC236" i="16" s="1"/>
  <c r="AB237" i="16" s="1"/>
  <c r="AA238" i="16" s="1"/>
  <c r="Z239" i="16" s="1"/>
  <c r="Y240" i="16" s="1"/>
  <c r="X241" i="16" s="1"/>
  <c r="W242" i="16" s="1"/>
  <c r="V243" i="16" s="1"/>
  <c r="U244" i="16" s="1"/>
  <c r="T245" i="16" s="1"/>
  <c r="AZ204" i="16"/>
  <c r="AY205" i="16" s="1"/>
  <c r="AX206" i="16" s="1"/>
  <c r="AW207" i="16" s="1"/>
  <c r="AV208" i="16" s="1"/>
  <c r="AU209" i="16" s="1"/>
  <c r="AT210" i="16" s="1"/>
  <c r="AS211" i="16" s="1"/>
  <c r="AR212" i="16" s="1"/>
  <c r="AQ213" i="16" s="1"/>
  <c r="AP214" i="16" s="1"/>
  <c r="AO215" i="16" s="1"/>
  <c r="AN216" i="16" s="1"/>
  <c r="AM217" i="16" s="1"/>
  <c r="AL218" i="16" s="1"/>
  <c r="AK219" i="16" s="1"/>
  <c r="AJ220" i="16" s="1"/>
  <c r="AI221" i="16" s="1"/>
  <c r="AH222" i="16" s="1"/>
  <c r="AG223" i="16" s="1"/>
  <c r="AF224" i="16" s="1"/>
  <c r="AE225" i="16" s="1"/>
  <c r="AD226" i="16" s="1"/>
  <c r="AC227" i="16" s="1"/>
  <c r="AB228" i="16" s="1"/>
  <c r="AA229" i="16" s="1"/>
  <c r="Z230" i="16" s="1"/>
  <c r="Y231" i="16" s="1"/>
  <c r="X232" i="16" s="1"/>
  <c r="W233" i="16" s="1"/>
  <c r="V234" i="16" s="1"/>
  <c r="U235" i="16" s="1"/>
  <c r="T236" i="16" s="1"/>
  <c r="AZ179" i="16"/>
  <c r="AY180" i="16" s="1"/>
  <c r="AX181" i="16" s="1"/>
  <c r="AW182" i="16" s="1"/>
  <c r="AV183" i="16" s="1"/>
  <c r="AU184" i="16" s="1"/>
  <c r="AT185" i="16" s="1"/>
  <c r="AS186" i="16" s="1"/>
  <c r="AR187" i="16" s="1"/>
  <c r="AQ188" i="16" s="1"/>
  <c r="AP189" i="16" s="1"/>
  <c r="AO190" i="16" s="1"/>
  <c r="AN191" i="16" s="1"/>
  <c r="AM192" i="16" s="1"/>
  <c r="AL193" i="16" s="1"/>
  <c r="AK194" i="16" s="1"/>
  <c r="AJ195" i="16" s="1"/>
  <c r="AZ203" i="16"/>
  <c r="AY204" i="16" s="1"/>
  <c r="AX205" i="16" s="1"/>
  <c r="AW206" i="16" s="1"/>
  <c r="AV207" i="16" s="1"/>
  <c r="AU208" i="16" s="1"/>
  <c r="AT209" i="16" s="1"/>
  <c r="AS210" i="16" s="1"/>
  <c r="AR211" i="16" s="1"/>
  <c r="AQ212" i="16" s="1"/>
  <c r="AP213" i="16" s="1"/>
  <c r="AO214" i="16" s="1"/>
  <c r="AN215" i="16" s="1"/>
  <c r="AM216" i="16" s="1"/>
  <c r="AL217" i="16" s="1"/>
  <c r="AK218" i="16" s="1"/>
  <c r="AJ219" i="16" s="1"/>
  <c r="AI220" i="16" s="1"/>
  <c r="AH221" i="16" s="1"/>
  <c r="AG222" i="16" s="1"/>
  <c r="AF223" i="16" s="1"/>
  <c r="AE224" i="16" s="1"/>
  <c r="AD225" i="16" s="1"/>
  <c r="AC226" i="16" s="1"/>
  <c r="AB227" i="16" s="1"/>
  <c r="AA228" i="16" s="1"/>
  <c r="Z229" i="16" s="1"/>
  <c r="Y230" i="16" s="1"/>
  <c r="X231" i="16" s="1"/>
  <c r="W232" i="16" s="1"/>
  <c r="V233" i="16" s="1"/>
  <c r="U234" i="16" s="1"/>
  <c r="T235" i="16" s="1"/>
  <c r="AZ190" i="16"/>
  <c r="AY191" i="16" s="1"/>
  <c r="AX192" i="16" s="1"/>
  <c r="AW193" i="16" s="1"/>
  <c r="AV194" i="16" s="1"/>
  <c r="AU195" i="16" s="1"/>
  <c r="AZ185" i="16"/>
  <c r="AY186" i="16" s="1"/>
  <c r="AX187" i="16" s="1"/>
  <c r="AW188" i="16" s="1"/>
  <c r="AV189" i="16" s="1"/>
  <c r="AU190" i="16" s="1"/>
  <c r="AT191" i="16" s="1"/>
  <c r="AS192" i="16" s="1"/>
  <c r="AR193" i="16" s="1"/>
  <c r="AQ194" i="16" s="1"/>
  <c r="AP195" i="16" s="1"/>
  <c r="AZ165" i="16"/>
  <c r="AY166" i="16" s="1"/>
  <c r="AX167" i="16" s="1"/>
  <c r="AW168" i="16" s="1"/>
  <c r="AV169" i="16" s="1"/>
  <c r="AU170" i="16" s="1"/>
  <c r="AT171" i="16" s="1"/>
  <c r="AS172" i="16" s="1"/>
  <c r="AR173" i="16" s="1"/>
  <c r="AQ174" i="16" s="1"/>
  <c r="AP175" i="16" s="1"/>
  <c r="AO176" i="16" s="1"/>
  <c r="AN177" i="16" s="1"/>
  <c r="AM178" i="16" s="1"/>
  <c r="AL179" i="16" s="1"/>
  <c r="AK180" i="16" s="1"/>
  <c r="AJ181" i="16" s="1"/>
  <c r="AI182" i="16" s="1"/>
  <c r="AH183" i="16" s="1"/>
  <c r="AG184" i="16" s="1"/>
  <c r="AF185" i="16" s="1"/>
  <c r="AE186" i="16" s="1"/>
  <c r="AD187" i="16" s="1"/>
  <c r="AC188" i="16" s="1"/>
  <c r="AB189" i="16" s="1"/>
  <c r="AA190" i="16" s="1"/>
  <c r="Z191" i="16" s="1"/>
  <c r="Y192" i="16" s="1"/>
  <c r="X193" i="16" s="1"/>
  <c r="W194" i="16" s="1"/>
  <c r="V195" i="16" s="1"/>
  <c r="AZ187" i="16"/>
  <c r="AY188" i="16" s="1"/>
  <c r="AX189" i="16" s="1"/>
  <c r="AW190" i="16" s="1"/>
  <c r="AV191" i="16" s="1"/>
  <c r="AU192" i="16" s="1"/>
  <c r="AT193" i="16" s="1"/>
  <c r="AS194" i="16" s="1"/>
  <c r="AR195" i="16" s="1"/>
  <c r="AZ188" i="16"/>
  <c r="AY189" i="16" s="1"/>
  <c r="AX190" i="16" s="1"/>
  <c r="AW191" i="16" s="1"/>
  <c r="AV192" i="16" s="1"/>
  <c r="AU193" i="16" s="1"/>
  <c r="AT194" i="16" s="1"/>
  <c r="AS195" i="16" s="1"/>
  <c r="AZ186" i="16"/>
  <c r="AY187" i="16" s="1"/>
  <c r="AX188" i="16" s="1"/>
  <c r="AW189" i="16" s="1"/>
  <c r="AV190" i="16" s="1"/>
  <c r="AU191" i="16" s="1"/>
  <c r="AT192" i="16" s="1"/>
  <c r="AS193" i="16" s="1"/>
  <c r="AR194" i="16" s="1"/>
  <c r="AQ195" i="16" s="1"/>
  <c r="AZ131" i="16"/>
  <c r="AY132" i="16" s="1"/>
  <c r="AX133" i="16" s="1"/>
  <c r="AW134" i="16" s="1"/>
  <c r="AV135" i="16" s="1"/>
  <c r="AU136" i="16" s="1"/>
  <c r="AT137" i="16" s="1"/>
  <c r="AS138" i="16" s="1"/>
  <c r="AR139" i="16" s="1"/>
  <c r="AQ140" i="16" s="1"/>
  <c r="AP141" i="16" s="1"/>
  <c r="AO142" i="16" s="1"/>
  <c r="AN143" i="16" s="1"/>
  <c r="AM144" i="16" s="1"/>
  <c r="AL145" i="16" s="1"/>
  <c r="AK146" i="16" s="1"/>
  <c r="AJ147" i="16" s="1"/>
  <c r="AI148" i="16" s="1"/>
  <c r="AH149" i="16" s="1"/>
  <c r="AG150" i="16" s="1"/>
  <c r="AF151" i="16" s="1"/>
  <c r="AE152" i="16" s="1"/>
  <c r="AD153" i="16" s="1"/>
  <c r="AC154" i="16" s="1"/>
  <c r="AB155" i="16" s="1"/>
  <c r="AA156" i="16" s="1"/>
  <c r="Z157" i="16" s="1"/>
  <c r="Y158" i="16" s="1"/>
  <c r="X159" i="16" s="1"/>
  <c r="W160" i="16" s="1"/>
  <c r="V161" i="16" s="1"/>
  <c r="U162" i="16" s="1"/>
  <c r="T163" i="16" s="1"/>
  <c r="AZ191" i="16"/>
  <c r="AY192" i="16" s="1"/>
  <c r="AX193" i="16" s="1"/>
  <c r="AW194" i="16" s="1"/>
  <c r="AV195" i="16" s="1"/>
  <c r="AZ197" i="16"/>
  <c r="AY198" i="16" s="1"/>
  <c r="AX199" i="16" s="1"/>
  <c r="AW200" i="16" s="1"/>
  <c r="AV201" i="16" s="1"/>
  <c r="AU202" i="16" s="1"/>
  <c r="AT203" i="16" s="1"/>
  <c r="AS204" i="16" s="1"/>
  <c r="AR205" i="16" s="1"/>
  <c r="AQ206" i="16" s="1"/>
  <c r="AP207" i="16" s="1"/>
  <c r="AO208" i="16" s="1"/>
  <c r="AN209" i="16" s="1"/>
  <c r="AM210" i="16" s="1"/>
  <c r="AL211" i="16" s="1"/>
  <c r="AK212" i="16" s="1"/>
  <c r="AJ213" i="16" s="1"/>
  <c r="AI214" i="16" s="1"/>
  <c r="AH215" i="16" s="1"/>
  <c r="AG216" i="16" s="1"/>
  <c r="AF217" i="16" s="1"/>
  <c r="AE218" i="16" s="1"/>
  <c r="AD219" i="16" s="1"/>
  <c r="AC220" i="16" s="1"/>
  <c r="AB221" i="16" s="1"/>
  <c r="AA222" i="16" s="1"/>
  <c r="Z223" i="16" s="1"/>
  <c r="Y224" i="16" s="1"/>
  <c r="X225" i="16" s="1"/>
  <c r="W226" i="16" s="1"/>
  <c r="V227" i="16" s="1"/>
  <c r="U228" i="16" s="1"/>
  <c r="T229" i="16" s="1"/>
  <c r="AZ193" i="16"/>
  <c r="AY194" i="16" s="1"/>
  <c r="AX195" i="16" s="1"/>
  <c r="AZ155" i="16"/>
  <c r="AY156" i="16" s="1"/>
  <c r="AX157" i="16" s="1"/>
  <c r="AW158" i="16" s="1"/>
  <c r="AV159" i="16" s="1"/>
  <c r="AU160" i="16" s="1"/>
  <c r="AT161" i="16" s="1"/>
  <c r="AS162" i="16" s="1"/>
  <c r="AR163" i="16" s="1"/>
  <c r="AQ164" i="16" s="1"/>
  <c r="AP165" i="16" s="1"/>
  <c r="AO166" i="16" s="1"/>
  <c r="AN167" i="16" s="1"/>
  <c r="AM168" i="16" s="1"/>
  <c r="AL169" i="16" s="1"/>
  <c r="AK170" i="16" s="1"/>
  <c r="AJ171" i="16" s="1"/>
  <c r="AI172" i="16" s="1"/>
  <c r="AH173" i="16" s="1"/>
  <c r="AG174" i="16" s="1"/>
  <c r="AF175" i="16" s="1"/>
  <c r="AE176" i="16" s="1"/>
  <c r="AD177" i="16" s="1"/>
  <c r="AC178" i="16" s="1"/>
  <c r="AB179" i="16" s="1"/>
  <c r="AA180" i="16" s="1"/>
  <c r="Z181" i="16" s="1"/>
  <c r="Y182" i="16" s="1"/>
  <c r="X183" i="16" s="1"/>
  <c r="W184" i="16" s="1"/>
  <c r="V185" i="16" s="1"/>
  <c r="U186" i="16" s="1"/>
  <c r="T187" i="16" s="1"/>
  <c r="AZ180" i="16"/>
  <c r="AY181" i="16" s="1"/>
  <c r="AX182" i="16" s="1"/>
  <c r="AW183" i="16" s="1"/>
  <c r="AV184" i="16" s="1"/>
  <c r="AU185" i="16" s="1"/>
  <c r="AT186" i="16" s="1"/>
  <c r="AS187" i="16" s="1"/>
  <c r="AR188" i="16" s="1"/>
  <c r="AQ189" i="16" s="1"/>
  <c r="AP190" i="16" s="1"/>
  <c r="AO191" i="16" s="1"/>
  <c r="AN192" i="16" s="1"/>
  <c r="AM193" i="16" s="1"/>
  <c r="AL194" i="16" s="1"/>
  <c r="AK195" i="16" s="1"/>
  <c r="AZ172" i="16"/>
  <c r="AY173" i="16" s="1"/>
  <c r="AX174" i="16" s="1"/>
  <c r="AW175" i="16" s="1"/>
  <c r="AV176" i="16" s="1"/>
  <c r="AU177" i="16" s="1"/>
  <c r="AT178" i="16" s="1"/>
  <c r="AS179" i="16" s="1"/>
  <c r="AR180" i="16" s="1"/>
  <c r="AQ181" i="16" s="1"/>
  <c r="AP182" i="16" s="1"/>
  <c r="AO183" i="16" s="1"/>
  <c r="AN184" i="16" s="1"/>
  <c r="AM185" i="16" s="1"/>
  <c r="AL186" i="16" s="1"/>
  <c r="AK187" i="16" s="1"/>
  <c r="AJ188" i="16" s="1"/>
  <c r="AI189" i="16" s="1"/>
  <c r="AH190" i="16" s="1"/>
  <c r="AG191" i="16" s="1"/>
  <c r="AF192" i="16" s="1"/>
  <c r="AE193" i="16" s="1"/>
  <c r="AD194" i="16" s="1"/>
  <c r="AC195" i="16" s="1"/>
  <c r="AZ156" i="16"/>
  <c r="AY157" i="16" s="1"/>
  <c r="AX158" i="16" s="1"/>
  <c r="AW159" i="16" s="1"/>
  <c r="AV160" i="16" s="1"/>
  <c r="AU161" i="16" s="1"/>
  <c r="AT162" i="16" s="1"/>
  <c r="AS163" i="16" s="1"/>
  <c r="AR164" i="16" s="1"/>
  <c r="AQ165" i="16" s="1"/>
  <c r="AP166" i="16" s="1"/>
  <c r="AO167" i="16" s="1"/>
  <c r="AN168" i="16" s="1"/>
  <c r="AM169" i="16" s="1"/>
  <c r="AL170" i="16" s="1"/>
  <c r="AK171" i="16" s="1"/>
  <c r="AJ172" i="16" s="1"/>
  <c r="AI173" i="16" s="1"/>
  <c r="AH174" i="16" s="1"/>
  <c r="AG175" i="16" s="1"/>
  <c r="AF176" i="16" s="1"/>
  <c r="AE177" i="16" s="1"/>
  <c r="AD178" i="16" s="1"/>
  <c r="AC179" i="16" s="1"/>
  <c r="AB180" i="16" s="1"/>
  <c r="AA181" i="16" s="1"/>
  <c r="Z182" i="16" s="1"/>
  <c r="Y183" i="16" s="1"/>
  <c r="X184" i="16" s="1"/>
  <c r="W185" i="16" s="1"/>
  <c r="V186" i="16" s="1"/>
  <c r="U187" i="16" s="1"/>
  <c r="T188" i="16" s="1"/>
  <c r="AZ170" i="16"/>
  <c r="AY171" i="16" s="1"/>
  <c r="AX172" i="16" s="1"/>
  <c r="AW173" i="16" s="1"/>
  <c r="AV174" i="16" s="1"/>
  <c r="AU175" i="16" s="1"/>
  <c r="AT176" i="16" s="1"/>
  <c r="AS177" i="16" s="1"/>
  <c r="AR178" i="16" s="1"/>
  <c r="AQ179" i="16" s="1"/>
  <c r="AP180" i="16" s="1"/>
  <c r="AO181" i="16" s="1"/>
  <c r="AN182" i="16" s="1"/>
  <c r="AM183" i="16" s="1"/>
  <c r="AL184" i="16" s="1"/>
  <c r="AK185" i="16" s="1"/>
  <c r="AJ186" i="16" s="1"/>
  <c r="AI187" i="16" s="1"/>
  <c r="AH188" i="16" s="1"/>
  <c r="AG189" i="16" s="1"/>
  <c r="AF190" i="16" s="1"/>
  <c r="AE191" i="16" s="1"/>
  <c r="AD192" i="16" s="1"/>
  <c r="AC193" i="16" s="1"/>
  <c r="AB194" i="16" s="1"/>
  <c r="AA195" i="16" s="1"/>
  <c r="AZ201" i="16"/>
  <c r="AY202" i="16" s="1"/>
  <c r="AX203" i="16" s="1"/>
  <c r="AW204" i="16" s="1"/>
  <c r="AV205" i="16" s="1"/>
  <c r="AU206" i="16" s="1"/>
  <c r="AT207" i="16" s="1"/>
  <c r="AS208" i="16" s="1"/>
  <c r="AR209" i="16" s="1"/>
  <c r="AQ210" i="16" s="1"/>
  <c r="AP211" i="16" s="1"/>
  <c r="AO212" i="16" s="1"/>
  <c r="AN213" i="16" s="1"/>
  <c r="AM214" i="16" s="1"/>
  <c r="AL215" i="16" s="1"/>
  <c r="AK216" i="16" s="1"/>
  <c r="AJ217" i="16" s="1"/>
  <c r="AI218" i="16" s="1"/>
  <c r="AH219" i="16" s="1"/>
  <c r="AG220" i="16" s="1"/>
  <c r="AF221" i="16" s="1"/>
  <c r="AE222" i="16" s="1"/>
  <c r="AD223" i="16" s="1"/>
  <c r="AC224" i="16" s="1"/>
  <c r="AB225" i="16" s="1"/>
  <c r="AA226" i="16" s="1"/>
  <c r="Z227" i="16" s="1"/>
  <c r="Y228" i="16" s="1"/>
  <c r="X229" i="16" s="1"/>
  <c r="W230" i="16" s="1"/>
  <c r="V231" i="16" s="1"/>
  <c r="U232" i="16" s="1"/>
  <c r="T233" i="16" s="1"/>
  <c r="AZ189" i="16"/>
  <c r="AY190" i="16" s="1"/>
  <c r="AX191" i="16" s="1"/>
  <c r="AW192" i="16" s="1"/>
  <c r="AV193" i="16" s="1"/>
  <c r="AU194" i="16" s="1"/>
  <c r="AT195" i="16" s="1"/>
  <c r="AZ181" i="16"/>
  <c r="AY182" i="16" s="1"/>
  <c r="AX183" i="16" s="1"/>
  <c r="AW184" i="16" s="1"/>
  <c r="AV185" i="16" s="1"/>
  <c r="AU186" i="16" s="1"/>
  <c r="AT187" i="16" s="1"/>
  <c r="AS188" i="16" s="1"/>
  <c r="AR189" i="16" s="1"/>
  <c r="AQ190" i="16" s="1"/>
  <c r="AP191" i="16" s="1"/>
  <c r="AO192" i="16" s="1"/>
  <c r="AN193" i="16" s="1"/>
  <c r="AM194" i="16" s="1"/>
  <c r="AL195" i="16" s="1"/>
  <c r="AZ163" i="16"/>
  <c r="AY164" i="16" s="1"/>
  <c r="AX165" i="16" s="1"/>
  <c r="AW166" i="16" s="1"/>
  <c r="AV167" i="16" s="1"/>
  <c r="AU168" i="16" s="1"/>
  <c r="AT169" i="16" s="1"/>
  <c r="AS170" i="16" s="1"/>
  <c r="AR171" i="16" s="1"/>
  <c r="AQ172" i="16" s="1"/>
  <c r="AP173" i="16" s="1"/>
  <c r="AO174" i="16" s="1"/>
  <c r="AN175" i="16" s="1"/>
  <c r="AM176" i="16" s="1"/>
  <c r="AL177" i="16" s="1"/>
  <c r="AK178" i="16" s="1"/>
  <c r="AJ179" i="16" s="1"/>
  <c r="AI180" i="16" s="1"/>
  <c r="AH181" i="16" s="1"/>
  <c r="AG182" i="16" s="1"/>
  <c r="AF183" i="16" s="1"/>
  <c r="AE184" i="16" s="1"/>
  <c r="AD185" i="16" s="1"/>
  <c r="AC186" i="16" s="1"/>
  <c r="AB187" i="16" s="1"/>
  <c r="AA188" i="16" s="1"/>
  <c r="Z189" i="16" s="1"/>
  <c r="Y190" i="16" s="1"/>
  <c r="X191" i="16" s="1"/>
  <c r="W192" i="16" s="1"/>
  <c r="V193" i="16" s="1"/>
  <c r="U194" i="16" s="1"/>
  <c r="T195" i="16" s="1"/>
  <c r="AZ164" i="16"/>
  <c r="AY165" i="16" s="1"/>
  <c r="AX166" i="16" s="1"/>
  <c r="AW167" i="16" s="1"/>
  <c r="AV168" i="16" s="1"/>
  <c r="AU169" i="16" s="1"/>
  <c r="AT170" i="16" s="1"/>
  <c r="AS171" i="16" s="1"/>
  <c r="AR172" i="16" s="1"/>
  <c r="AQ173" i="16" s="1"/>
  <c r="AP174" i="16" s="1"/>
  <c r="AO175" i="16" s="1"/>
  <c r="AN176" i="16" s="1"/>
  <c r="AM177" i="16" s="1"/>
  <c r="AL178" i="16" s="1"/>
  <c r="AK179" i="16" s="1"/>
  <c r="AJ180" i="16" s="1"/>
  <c r="AI181" i="16" s="1"/>
  <c r="AH182" i="16" s="1"/>
  <c r="AG183" i="16" s="1"/>
  <c r="AF184" i="16" s="1"/>
  <c r="AE185" i="16" s="1"/>
  <c r="AD186" i="16" s="1"/>
  <c r="AC187" i="16" s="1"/>
  <c r="AB188" i="16" s="1"/>
  <c r="AA189" i="16" s="1"/>
  <c r="Z190" i="16" s="1"/>
  <c r="Y191" i="16" s="1"/>
  <c r="X192" i="16" s="1"/>
  <c r="W193" i="16" s="1"/>
  <c r="V194" i="16" s="1"/>
  <c r="U195" i="16" s="1"/>
  <c r="AZ166" i="16"/>
  <c r="AY167" i="16" s="1"/>
  <c r="AX168" i="16" s="1"/>
  <c r="AW169" i="16" s="1"/>
  <c r="AV170" i="16" s="1"/>
  <c r="AU171" i="16" s="1"/>
  <c r="AT172" i="16" s="1"/>
  <c r="AS173" i="16" s="1"/>
  <c r="AR174" i="16" s="1"/>
  <c r="AQ175" i="16" s="1"/>
  <c r="AP176" i="16" s="1"/>
  <c r="AO177" i="16" s="1"/>
  <c r="AN178" i="16" s="1"/>
  <c r="AM179" i="16" s="1"/>
  <c r="AL180" i="16" s="1"/>
  <c r="AK181" i="16" s="1"/>
  <c r="AJ182" i="16" s="1"/>
  <c r="AI183" i="16" s="1"/>
  <c r="AH184" i="16" s="1"/>
  <c r="AG185" i="16" s="1"/>
  <c r="AF186" i="16" s="1"/>
  <c r="AE187" i="16" s="1"/>
  <c r="AD188" i="16" s="1"/>
  <c r="AC189" i="16" s="1"/>
  <c r="AB190" i="16" s="1"/>
  <c r="AA191" i="16" s="1"/>
  <c r="Z192" i="16" s="1"/>
  <c r="Y193" i="16" s="1"/>
  <c r="X194" i="16" s="1"/>
  <c r="W195" i="16" s="1"/>
  <c r="AZ147" i="16"/>
  <c r="AY148" i="16" s="1"/>
  <c r="AX149" i="16" s="1"/>
  <c r="AW150" i="16" s="1"/>
  <c r="AV151" i="16" s="1"/>
  <c r="AU152" i="16" s="1"/>
  <c r="AT153" i="16" s="1"/>
  <c r="AS154" i="16" s="1"/>
  <c r="AR155" i="16" s="1"/>
  <c r="AQ156" i="16" s="1"/>
  <c r="AP157" i="16" s="1"/>
  <c r="AO158" i="16" s="1"/>
  <c r="AN159" i="16" s="1"/>
  <c r="AM160" i="16" s="1"/>
  <c r="AL161" i="16" s="1"/>
  <c r="AK162" i="16" s="1"/>
  <c r="AJ163" i="16" s="1"/>
  <c r="AI164" i="16" s="1"/>
  <c r="AH165" i="16" s="1"/>
  <c r="AG166" i="16" s="1"/>
  <c r="AF167" i="16" s="1"/>
  <c r="AE168" i="16" s="1"/>
  <c r="AD169" i="16" s="1"/>
  <c r="AC170" i="16" s="1"/>
  <c r="AB171" i="16" s="1"/>
  <c r="AA172" i="16" s="1"/>
  <c r="Z173" i="16" s="1"/>
  <c r="Y174" i="16" s="1"/>
  <c r="X175" i="16" s="1"/>
  <c r="W176" i="16" s="1"/>
  <c r="V177" i="16" s="1"/>
  <c r="U178" i="16" s="1"/>
  <c r="T179" i="16" s="1"/>
  <c r="AZ174" i="16"/>
  <c r="AY175" i="16" s="1"/>
  <c r="AX176" i="16" s="1"/>
  <c r="AW177" i="16" s="1"/>
  <c r="AV178" i="16" s="1"/>
  <c r="AU179" i="16" s="1"/>
  <c r="AT180" i="16" s="1"/>
  <c r="AS181" i="16" s="1"/>
  <c r="AR182" i="16" s="1"/>
  <c r="AQ183" i="16" s="1"/>
  <c r="AP184" i="16" s="1"/>
  <c r="AO185" i="16" s="1"/>
  <c r="AN186" i="16" s="1"/>
  <c r="AM187" i="16" s="1"/>
  <c r="AL188" i="16" s="1"/>
  <c r="AK189" i="16" s="1"/>
  <c r="AJ190" i="16" s="1"/>
  <c r="AI191" i="16" s="1"/>
  <c r="AH192" i="16" s="1"/>
  <c r="AG193" i="16" s="1"/>
  <c r="AF194" i="16" s="1"/>
  <c r="AE195" i="16" s="1"/>
  <c r="AZ173" i="16"/>
  <c r="AY174" i="16" s="1"/>
  <c r="AX175" i="16" s="1"/>
  <c r="AW176" i="16" s="1"/>
  <c r="AV177" i="16" s="1"/>
  <c r="AU178" i="16" s="1"/>
  <c r="AT179" i="16" s="1"/>
  <c r="AS180" i="16" s="1"/>
  <c r="AR181" i="16" s="1"/>
  <c r="AQ182" i="16" s="1"/>
  <c r="AP183" i="16" s="1"/>
  <c r="AO184" i="16" s="1"/>
  <c r="AN185" i="16" s="1"/>
  <c r="AM186" i="16" s="1"/>
  <c r="AL187" i="16" s="1"/>
  <c r="AK188" i="16" s="1"/>
  <c r="AJ189" i="16" s="1"/>
  <c r="AI190" i="16" s="1"/>
  <c r="AH191" i="16" s="1"/>
  <c r="AG192" i="16" s="1"/>
  <c r="AF193" i="16" s="1"/>
  <c r="AE194" i="16" s="1"/>
  <c r="AD195" i="16" s="1"/>
  <c r="AZ120" i="16"/>
  <c r="AY121" i="16" s="1"/>
  <c r="AX122" i="16" s="1"/>
  <c r="AW123" i="16" s="1"/>
  <c r="AV124" i="16" s="1"/>
  <c r="AU125" i="16" s="1"/>
  <c r="AT126" i="16" s="1"/>
  <c r="AS127" i="16" s="1"/>
  <c r="AR128" i="16" s="1"/>
  <c r="AQ129" i="16" s="1"/>
  <c r="AP130" i="16" s="1"/>
  <c r="AO131" i="16" s="1"/>
  <c r="AN132" i="16" s="1"/>
  <c r="AM133" i="16" s="1"/>
  <c r="AL134" i="16" s="1"/>
  <c r="AK135" i="16" s="1"/>
  <c r="AJ136" i="16" s="1"/>
  <c r="AI137" i="16" s="1"/>
  <c r="AH138" i="16" s="1"/>
  <c r="AG139" i="16" s="1"/>
  <c r="AF140" i="16" s="1"/>
  <c r="AE141" i="16" s="1"/>
  <c r="AD142" i="16" s="1"/>
  <c r="AC143" i="16" s="1"/>
  <c r="AB144" i="16" s="1"/>
  <c r="AA145" i="16" s="1"/>
  <c r="Z146" i="16" s="1"/>
  <c r="Y147" i="16" s="1"/>
  <c r="X148" i="16" s="1"/>
  <c r="W149" i="16" s="1"/>
  <c r="V150" i="16" s="1"/>
  <c r="U151" i="16" s="1"/>
  <c r="T152" i="16" s="1"/>
  <c r="AZ121" i="16"/>
  <c r="AY122" i="16" s="1"/>
  <c r="AX123" i="16" s="1"/>
  <c r="AW124" i="16" s="1"/>
  <c r="AV125" i="16" s="1"/>
  <c r="AU126" i="16" s="1"/>
  <c r="AT127" i="16" s="1"/>
  <c r="AS128" i="16" s="1"/>
  <c r="AR129" i="16" s="1"/>
  <c r="AQ130" i="16" s="1"/>
  <c r="AP131" i="16" s="1"/>
  <c r="AO132" i="16" s="1"/>
  <c r="AN133" i="16" s="1"/>
  <c r="AM134" i="16" s="1"/>
  <c r="AL135" i="16" s="1"/>
  <c r="AK136" i="16" s="1"/>
  <c r="AJ137" i="16" s="1"/>
  <c r="AI138" i="16" s="1"/>
  <c r="AH139" i="16" s="1"/>
  <c r="AG140" i="16" s="1"/>
  <c r="AF141" i="16" s="1"/>
  <c r="AE142" i="16" s="1"/>
  <c r="AD143" i="16" s="1"/>
  <c r="AC144" i="16" s="1"/>
  <c r="AB145" i="16" s="1"/>
  <c r="AA146" i="16" s="1"/>
  <c r="Z147" i="16" s="1"/>
  <c r="Y148" i="16" s="1"/>
  <c r="X149" i="16" s="1"/>
  <c r="W150" i="16" s="1"/>
  <c r="V151" i="16" s="1"/>
  <c r="U152" i="16" s="1"/>
  <c r="T153" i="16" s="1"/>
  <c r="AZ144" i="16"/>
  <c r="AY145" i="16" s="1"/>
  <c r="AX146" i="16" s="1"/>
  <c r="AW147" i="16" s="1"/>
  <c r="AV148" i="16" s="1"/>
  <c r="AU149" i="16" s="1"/>
  <c r="AT150" i="16" s="1"/>
  <c r="AS151" i="16" s="1"/>
  <c r="AR152" i="16" s="1"/>
  <c r="AQ153" i="16" s="1"/>
  <c r="AP154" i="16" s="1"/>
  <c r="AO155" i="16" s="1"/>
  <c r="AN156" i="16" s="1"/>
  <c r="AM157" i="16" s="1"/>
  <c r="AL158" i="16" s="1"/>
  <c r="AK159" i="16" s="1"/>
  <c r="AJ160" i="16" s="1"/>
  <c r="AI161" i="16" s="1"/>
  <c r="AH162" i="16" s="1"/>
  <c r="AG163" i="16" s="1"/>
  <c r="AF164" i="16" s="1"/>
  <c r="AE165" i="16" s="1"/>
  <c r="AD166" i="16" s="1"/>
  <c r="AC167" i="16" s="1"/>
  <c r="AB168" i="16" s="1"/>
  <c r="AA169" i="16" s="1"/>
  <c r="Z170" i="16" s="1"/>
  <c r="Y171" i="16" s="1"/>
  <c r="X172" i="16" s="1"/>
  <c r="W173" i="16" s="1"/>
  <c r="V174" i="16" s="1"/>
  <c r="U175" i="16" s="1"/>
  <c r="T176" i="16" s="1"/>
  <c r="AZ150" i="16"/>
  <c r="AY151" i="16" s="1"/>
  <c r="AX152" i="16" s="1"/>
  <c r="AW153" i="16" s="1"/>
  <c r="AV154" i="16" s="1"/>
  <c r="AU155" i="16" s="1"/>
  <c r="AT156" i="16" s="1"/>
  <c r="AS157" i="16" s="1"/>
  <c r="AR158" i="16" s="1"/>
  <c r="AQ159" i="16" s="1"/>
  <c r="AP160" i="16" s="1"/>
  <c r="AO161" i="16" s="1"/>
  <c r="AN162" i="16" s="1"/>
  <c r="AM163" i="16" s="1"/>
  <c r="AL164" i="16" s="1"/>
  <c r="AK165" i="16" s="1"/>
  <c r="AJ166" i="16" s="1"/>
  <c r="AI167" i="16" s="1"/>
  <c r="AH168" i="16" s="1"/>
  <c r="AG169" i="16" s="1"/>
  <c r="AF170" i="16" s="1"/>
  <c r="AE171" i="16" s="1"/>
  <c r="AD172" i="16" s="1"/>
  <c r="AC173" i="16" s="1"/>
  <c r="AB174" i="16" s="1"/>
  <c r="AA175" i="16" s="1"/>
  <c r="Z176" i="16" s="1"/>
  <c r="Y177" i="16" s="1"/>
  <c r="X178" i="16" s="1"/>
  <c r="W179" i="16" s="1"/>
  <c r="V180" i="16" s="1"/>
  <c r="U181" i="16" s="1"/>
  <c r="T182" i="16" s="1"/>
  <c r="AZ158" i="16"/>
  <c r="AY159" i="16" s="1"/>
  <c r="AX160" i="16" s="1"/>
  <c r="AW161" i="16" s="1"/>
  <c r="AV162" i="16" s="1"/>
  <c r="AU163" i="16" s="1"/>
  <c r="AT164" i="16" s="1"/>
  <c r="AS165" i="16" s="1"/>
  <c r="AR166" i="16" s="1"/>
  <c r="AQ167" i="16" s="1"/>
  <c r="AP168" i="16" s="1"/>
  <c r="AO169" i="16" s="1"/>
  <c r="AN170" i="16" s="1"/>
  <c r="AM171" i="16" s="1"/>
  <c r="AL172" i="16" s="1"/>
  <c r="AK173" i="16" s="1"/>
  <c r="AJ174" i="16" s="1"/>
  <c r="AI175" i="16" s="1"/>
  <c r="AH176" i="16" s="1"/>
  <c r="AG177" i="16" s="1"/>
  <c r="AF178" i="16" s="1"/>
  <c r="AE179" i="16" s="1"/>
  <c r="AD180" i="16" s="1"/>
  <c r="AC181" i="16" s="1"/>
  <c r="AB182" i="16" s="1"/>
  <c r="AA183" i="16" s="1"/>
  <c r="Z184" i="16" s="1"/>
  <c r="Y185" i="16" s="1"/>
  <c r="X186" i="16" s="1"/>
  <c r="W187" i="16" s="1"/>
  <c r="V188" i="16" s="1"/>
  <c r="U189" i="16" s="1"/>
  <c r="T190" i="16" s="1"/>
  <c r="AZ152" i="16"/>
  <c r="AY153" i="16" s="1"/>
  <c r="AX154" i="16" s="1"/>
  <c r="AW155" i="16" s="1"/>
  <c r="AV156" i="16" s="1"/>
  <c r="AU157" i="16" s="1"/>
  <c r="AT158" i="16" s="1"/>
  <c r="AS159" i="16" s="1"/>
  <c r="AR160" i="16" s="1"/>
  <c r="AQ161" i="16" s="1"/>
  <c r="AP162" i="16" s="1"/>
  <c r="AO163" i="16" s="1"/>
  <c r="AN164" i="16" s="1"/>
  <c r="AM165" i="16" s="1"/>
  <c r="AL166" i="16" s="1"/>
  <c r="AK167" i="16" s="1"/>
  <c r="AJ168" i="16" s="1"/>
  <c r="AI169" i="16" s="1"/>
  <c r="AH170" i="16" s="1"/>
  <c r="AG171" i="16" s="1"/>
  <c r="AF172" i="16" s="1"/>
  <c r="AE173" i="16" s="1"/>
  <c r="AD174" i="16" s="1"/>
  <c r="AC175" i="16" s="1"/>
  <c r="AB176" i="16" s="1"/>
  <c r="AA177" i="16" s="1"/>
  <c r="Z178" i="16" s="1"/>
  <c r="Y179" i="16" s="1"/>
  <c r="X180" i="16" s="1"/>
  <c r="W181" i="16" s="1"/>
  <c r="V182" i="16" s="1"/>
  <c r="U183" i="16" s="1"/>
  <c r="T184" i="16" s="1"/>
  <c r="AZ149" i="16"/>
  <c r="AY150" i="16" s="1"/>
  <c r="AX151" i="16" s="1"/>
  <c r="AW152" i="16" s="1"/>
  <c r="AV153" i="16" s="1"/>
  <c r="AU154" i="16" s="1"/>
  <c r="AT155" i="16" s="1"/>
  <c r="AS156" i="16" s="1"/>
  <c r="AR157" i="16" s="1"/>
  <c r="AQ158" i="16" s="1"/>
  <c r="AP159" i="16" s="1"/>
  <c r="AO160" i="16" s="1"/>
  <c r="AN161" i="16" s="1"/>
  <c r="AM162" i="16" s="1"/>
  <c r="AL163" i="16" s="1"/>
  <c r="AK164" i="16" s="1"/>
  <c r="AJ165" i="16" s="1"/>
  <c r="AI166" i="16" s="1"/>
  <c r="AH167" i="16" s="1"/>
  <c r="AG168" i="16" s="1"/>
  <c r="AF169" i="16" s="1"/>
  <c r="AE170" i="16" s="1"/>
  <c r="AD171" i="16" s="1"/>
  <c r="AC172" i="16" s="1"/>
  <c r="AB173" i="16" s="1"/>
  <c r="AA174" i="16" s="1"/>
  <c r="Z175" i="16" s="1"/>
  <c r="Y176" i="16" s="1"/>
  <c r="X177" i="16" s="1"/>
  <c r="W178" i="16" s="1"/>
  <c r="V179" i="16" s="1"/>
  <c r="U180" i="16" s="1"/>
  <c r="T181" i="16" s="1"/>
  <c r="AZ139" i="16"/>
  <c r="AY140" i="16" s="1"/>
  <c r="AX141" i="16" s="1"/>
  <c r="AW142" i="16" s="1"/>
  <c r="AV143" i="16" s="1"/>
  <c r="AU144" i="16" s="1"/>
  <c r="AT145" i="16" s="1"/>
  <c r="AS146" i="16" s="1"/>
  <c r="AR147" i="16" s="1"/>
  <c r="AQ148" i="16" s="1"/>
  <c r="AP149" i="16" s="1"/>
  <c r="AO150" i="16" s="1"/>
  <c r="AN151" i="16" s="1"/>
  <c r="AM152" i="16" s="1"/>
  <c r="AL153" i="16" s="1"/>
  <c r="AK154" i="16" s="1"/>
  <c r="AJ155" i="16" s="1"/>
  <c r="AI156" i="16" s="1"/>
  <c r="AH157" i="16" s="1"/>
  <c r="AG158" i="16" s="1"/>
  <c r="AF159" i="16" s="1"/>
  <c r="AE160" i="16" s="1"/>
  <c r="AD161" i="16" s="1"/>
  <c r="AC162" i="16" s="1"/>
  <c r="AB163" i="16" s="1"/>
  <c r="AA164" i="16" s="1"/>
  <c r="Z165" i="16" s="1"/>
  <c r="Y166" i="16" s="1"/>
  <c r="X167" i="16" s="1"/>
  <c r="W168" i="16" s="1"/>
  <c r="V169" i="16" s="1"/>
  <c r="U170" i="16" s="1"/>
  <c r="T171" i="16" s="1"/>
  <c r="AZ137" i="16"/>
  <c r="AY138" i="16" s="1"/>
  <c r="AX139" i="16" s="1"/>
  <c r="AW140" i="16" s="1"/>
  <c r="AV141" i="16" s="1"/>
  <c r="AU142" i="16" s="1"/>
  <c r="AT143" i="16" s="1"/>
  <c r="AS144" i="16" s="1"/>
  <c r="AR145" i="16" s="1"/>
  <c r="AQ146" i="16" s="1"/>
  <c r="AP147" i="16" s="1"/>
  <c r="AO148" i="16" s="1"/>
  <c r="AN149" i="16" s="1"/>
  <c r="AM150" i="16" s="1"/>
  <c r="AL151" i="16" s="1"/>
  <c r="AK152" i="16" s="1"/>
  <c r="AJ153" i="16" s="1"/>
  <c r="AI154" i="16" s="1"/>
  <c r="AH155" i="16" s="1"/>
  <c r="AG156" i="16" s="1"/>
  <c r="AF157" i="16" s="1"/>
  <c r="AE158" i="16" s="1"/>
  <c r="AD159" i="16" s="1"/>
  <c r="AC160" i="16" s="1"/>
  <c r="AB161" i="16" s="1"/>
  <c r="AA162" i="16" s="1"/>
  <c r="Z163" i="16" s="1"/>
  <c r="Y164" i="16" s="1"/>
  <c r="X165" i="16" s="1"/>
  <c r="W166" i="16" s="1"/>
  <c r="V167" i="16" s="1"/>
  <c r="U168" i="16" s="1"/>
  <c r="T169" i="16" s="1"/>
  <c r="AZ109" i="16"/>
  <c r="AY110" i="16" s="1"/>
  <c r="AX111" i="16" s="1"/>
  <c r="AW112" i="16" s="1"/>
  <c r="AV113" i="16" s="1"/>
  <c r="AU114" i="16" s="1"/>
  <c r="AT115" i="16" s="1"/>
  <c r="AS116" i="16" s="1"/>
  <c r="AR117" i="16" s="1"/>
  <c r="AQ118" i="16" s="1"/>
  <c r="AP119" i="16" s="1"/>
  <c r="AO120" i="16" s="1"/>
  <c r="AN121" i="16" s="1"/>
  <c r="AM122" i="16" s="1"/>
  <c r="AL123" i="16" s="1"/>
  <c r="AK124" i="16" s="1"/>
  <c r="AJ125" i="16" s="1"/>
  <c r="AI126" i="16" s="1"/>
  <c r="AH127" i="16" s="1"/>
  <c r="AG128" i="16" s="1"/>
  <c r="AF129" i="16" s="1"/>
  <c r="AE130" i="16" s="1"/>
  <c r="AD131" i="16" s="1"/>
  <c r="AC132" i="16" s="1"/>
  <c r="AB133" i="16" s="1"/>
  <c r="AA134" i="16" s="1"/>
  <c r="Z135" i="16" s="1"/>
  <c r="Y136" i="16" s="1"/>
  <c r="X137" i="16" s="1"/>
  <c r="W138" i="16" s="1"/>
  <c r="V139" i="16" s="1"/>
  <c r="U140" i="16" s="1"/>
  <c r="T141" i="16" s="1"/>
  <c r="AZ148" i="16"/>
  <c r="AY149" i="16" s="1"/>
  <c r="AX150" i="16" s="1"/>
  <c r="AW151" i="16" s="1"/>
  <c r="AV152" i="16" s="1"/>
  <c r="AU153" i="16" s="1"/>
  <c r="AT154" i="16" s="1"/>
  <c r="AS155" i="16" s="1"/>
  <c r="AR156" i="16" s="1"/>
  <c r="AQ157" i="16" s="1"/>
  <c r="AP158" i="16" s="1"/>
  <c r="AO159" i="16" s="1"/>
  <c r="AN160" i="16" s="1"/>
  <c r="AM161" i="16" s="1"/>
  <c r="AL162" i="16" s="1"/>
  <c r="AK163" i="16" s="1"/>
  <c r="AJ164" i="16" s="1"/>
  <c r="AI165" i="16" s="1"/>
  <c r="AH166" i="16" s="1"/>
  <c r="AG167" i="16" s="1"/>
  <c r="AF168" i="16" s="1"/>
  <c r="AE169" i="16" s="1"/>
  <c r="AD170" i="16" s="1"/>
  <c r="AC171" i="16" s="1"/>
  <c r="AB172" i="16" s="1"/>
  <c r="AA173" i="16" s="1"/>
  <c r="Z174" i="16" s="1"/>
  <c r="Y175" i="16" s="1"/>
  <c r="X176" i="16" s="1"/>
  <c r="W177" i="16" s="1"/>
  <c r="V178" i="16" s="1"/>
  <c r="U179" i="16" s="1"/>
  <c r="T180" i="16" s="1"/>
  <c r="AZ142" i="16"/>
  <c r="AY143" i="16" s="1"/>
  <c r="AX144" i="16" s="1"/>
  <c r="AW145" i="16" s="1"/>
  <c r="AV146" i="16" s="1"/>
  <c r="AU147" i="16" s="1"/>
  <c r="AT148" i="16" s="1"/>
  <c r="AS149" i="16" s="1"/>
  <c r="AR150" i="16" s="1"/>
  <c r="AQ151" i="16" s="1"/>
  <c r="AP152" i="16" s="1"/>
  <c r="AO153" i="16" s="1"/>
  <c r="AN154" i="16" s="1"/>
  <c r="AM155" i="16" s="1"/>
  <c r="AL156" i="16" s="1"/>
  <c r="AK157" i="16" s="1"/>
  <c r="AJ158" i="16" s="1"/>
  <c r="AI159" i="16" s="1"/>
  <c r="AH160" i="16" s="1"/>
  <c r="AG161" i="16" s="1"/>
  <c r="AF162" i="16" s="1"/>
  <c r="AE163" i="16" s="1"/>
  <c r="AD164" i="16" s="1"/>
  <c r="AC165" i="16" s="1"/>
  <c r="AB166" i="16" s="1"/>
  <c r="AA167" i="16" s="1"/>
  <c r="Z168" i="16" s="1"/>
  <c r="Y169" i="16" s="1"/>
  <c r="X170" i="16" s="1"/>
  <c r="W171" i="16" s="1"/>
  <c r="V172" i="16" s="1"/>
  <c r="U173" i="16" s="1"/>
  <c r="T174" i="16" s="1"/>
  <c r="AZ140" i="16"/>
  <c r="AY141" i="16" s="1"/>
  <c r="AX142" i="16" s="1"/>
  <c r="AW143" i="16" s="1"/>
  <c r="AV144" i="16" s="1"/>
  <c r="AU145" i="16" s="1"/>
  <c r="AT146" i="16" s="1"/>
  <c r="AS147" i="16" s="1"/>
  <c r="AR148" i="16" s="1"/>
  <c r="AQ149" i="16" s="1"/>
  <c r="AP150" i="16" s="1"/>
  <c r="AO151" i="16" s="1"/>
  <c r="AN152" i="16" s="1"/>
  <c r="AM153" i="16" s="1"/>
  <c r="AL154" i="16" s="1"/>
  <c r="AK155" i="16" s="1"/>
  <c r="AJ156" i="16" s="1"/>
  <c r="AI157" i="16" s="1"/>
  <c r="AH158" i="16" s="1"/>
  <c r="AG159" i="16" s="1"/>
  <c r="AF160" i="16" s="1"/>
  <c r="AE161" i="16" s="1"/>
  <c r="AD162" i="16" s="1"/>
  <c r="AC163" i="16" s="1"/>
  <c r="AB164" i="16" s="1"/>
  <c r="AA165" i="16" s="1"/>
  <c r="Z166" i="16" s="1"/>
  <c r="Y167" i="16" s="1"/>
  <c r="X168" i="16" s="1"/>
  <c r="W169" i="16" s="1"/>
  <c r="V170" i="16" s="1"/>
  <c r="U171" i="16" s="1"/>
  <c r="T172" i="16" s="1"/>
  <c r="AZ133" i="16"/>
  <c r="AY134" i="16" s="1"/>
  <c r="AX135" i="16" s="1"/>
  <c r="AW136" i="16" s="1"/>
  <c r="AV137" i="16" s="1"/>
  <c r="AU138" i="16" s="1"/>
  <c r="AT139" i="16" s="1"/>
  <c r="AS140" i="16" s="1"/>
  <c r="AR141" i="16" s="1"/>
  <c r="AQ142" i="16" s="1"/>
  <c r="AP143" i="16" s="1"/>
  <c r="AO144" i="16" s="1"/>
  <c r="AN145" i="16" s="1"/>
  <c r="AM146" i="16" s="1"/>
  <c r="AL147" i="16" s="1"/>
  <c r="AK148" i="16" s="1"/>
  <c r="AJ149" i="16" s="1"/>
  <c r="AI150" i="16" s="1"/>
  <c r="AH151" i="16" s="1"/>
  <c r="AG152" i="16" s="1"/>
  <c r="AF153" i="16" s="1"/>
  <c r="AE154" i="16" s="1"/>
  <c r="AD155" i="16" s="1"/>
  <c r="AC156" i="16" s="1"/>
  <c r="AB157" i="16" s="1"/>
  <c r="AA158" i="16" s="1"/>
  <c r="Z159" i="16" s="1"/>
  <c r="Y160" i="16" s="1"/>
  <c r="X161" i="16" s="1"/>
  <c r="W162" i="16" s="1"/>
  <c r="V163" i="16" s="1"/>
  <c r="U164" i="16" s="1"/>
  <c r="T165" i="16" s="1"/>
  <c r="AZ116" i="16"/>
  <c r="AY117" i="16" s="1"/>
  <c r="AX118" i="16" s="1"/>
  <c r="AW119" i="16" s="1"/>
  <c r="AV120" i="16" s="1"/>
  <c r="AU121" i="16" s="1"/>
  <c r="AT122" i="16" s="1"/>
  <c r="AS123" i="16" s="1"/>
  <c r="AR124" i="16" s="1"/>
  <c r="AQ125" i="16" s="1"/>
  <c r="AP126" i="16" s="1"/>
  <c r="AO127" i="16" s="1"/>
  <c r="AN128" i="16" s="1"/>
  <c r="AM129" i="16" s="1"/>
  <c r="AL130" i="16" s="1"/>
  <c r="AK131" i="16" s="1"/>
  <c r="AJ132" i="16" s="1"/>
  <c r="AI133" i="16" s="1"/>
  <c r="AH134" i="16" s="1"/>
  <c r="AG135" i="16" s="1"/>
  <c r="AF136" i="16" s="1"/>
  <c r="AE137" i="16" s="1"/>
  <c r="AD138" i="16" s="1"/>
  <c r="AC139" i="16" s="1"/>
  <c r="AB140" i="16" s="1"/>
  <c r="AA141" i="16" s="1"/>
  <c r="Z142" i="16" s="1"/>
  <c r="Y143" i="16" s="1"/>
  <c r="X144" i="16" s="1"/>
  <c r="W145" i="16" s="1"/>
  <c r="V146" i="16" s="1"/>
  <c r="U147" i="16" s="1"/>
  <c r="T148" i="16" s="1"/>
  <c r="AZ113" i="16"/>
  <c r="AY114" i="16" s="1"/>
  <c r="AX115" i="16" s="1"/>
  <c r="AW116" i="16" s="1"/>
  <c r="AV117" i="16" s="1"/>
  <c r="AU118" i="16" s="1"/>
  <c r="AT119" i="16" s="1"/>
  <c r="AS120" i="16" s="1"/>
  <c r="AR121" i="16" s="1"/>
  <c r="AQ122" i="16" s="1"/>
  <c r="AP123" i="16" s="1"/>
  <c r="AO124" i="16" s="1"/>
  <c r="AN125" i="16" s="1"/>
  <c r="AM126" i="16" s="1"/>
  <c r="AL127" i="16" s="1"/>
  <c r="AK128" i="16" s="1"/>
  <c r="AJ129" i="16" s="1"/>
  <c r="AI130" i="16" s="1"/>
  <c r="AH131" i="16" s="1"/>
  <c r="AG132" i="16" s="1"/>
  <c r="AF133" i="16" s="1"/>
  <c r="AE134" i="16" s="1"/>
  <c r="AD135" i="16" s="1"/>
  <c r="AC136" i="16" s="1"/>
  <c r="AB137" i="16" s="1"/>
  <c r="AA138" i="16" s="1"/>
  <c r="Z139" i="16" s="1"/>
  <c r="Y140" i="16" s="1"/>
  <c r="X141" i="16" s="1"/>
  <c r="W142" i="16" s="1"/>
  <c r="V143" i="16" s="1"/>
  <c r="U144" i="16" s="1"/>
  <c r="T145" i="16" s="1"/>
  <c r="AZ135" i="16"/>
  <c r="AY136" i="16" s="1"/>
  <c r="AX137" i="16" s="1"/>
  <c r="AW138" i="16" s="1"/>
  <c r="AV139" i="16" s="1"/>
  <c r="AU140" i="16" s="1"/>
  <c r="AT141" i="16" s="1"/>
  <c r="AS142" i="16" s="1"/>
  <c r="AR143" i="16" s="1"/>
  <c r="AQ144" i="16" s="1"/>
  <c r="AP145" i="16" s="1"/>
  <c r="AO146" i="16" s="1"/>
  <c r="AN147" i="16" s="1"/>
  <c r="AM148" i="16" s="1"/>
  <c r="AL149" i="16" s="1"/>
  <c r="AK150" i="16" s="1"/>
  <c r="AJ151" i="16" s="1"/>
  <c r="AI152" i="16" s="1"/>
  <c r="AH153" i="16" s="1"/>
  <c r="AG154" i="16" s="1"/>
  <c r="AF155" i="16" s="1"/>
  <c r="AE156" i="16" s="1"/>
  <c r="AD157" i="16" s="1"/>
  <c r="AC158" i="16" s="1"/>
  <c r="AB159" i="16" s="1"/>
  <c r="AA160" i="16" s="1"/>
  <c r="Z161" i="16" s="1"/>
  <c r="Y162" i="16" s="1"/>
  <c r="X163" i="16" s="1"/>
  <c r="W164" i="16" s="1"/>
  <c r="V165" i="16" s="1"/>
  <c r="U166" i="16" s="1"/>
  <c r="T167" i="16" s="1"/>
  <c r="AZ134" i="16"/>
  <c r="AY135" i="16" s="1"/>
  <c r="AX136" i="16" s="1"/>
  <c r="AW137" i="16" s="1"/>
  <c r="AV138" i="16" s="1"/>
  <c r="AU139" i="16" s="1"/>
  <c r="AT140" i="16" s="1"/>
  <c r="AS141" i="16" s="1"/>
  <c r="AR142" i="16" s="1"/>
  <c r="AQ143" i="16" s="1"/>
  <c r="AP144" i="16" s="1"/>
  <c r="AO145" i="16" s="1"/>
  <c r="AN146" i="16" s="1"/>
  <c r="AM147" i="16" s="1"/>
  <c r="AL148" i="16" s="1"/>
  <c r="AK149" i="16" s="1"/>
  <c r="AJ150" i="16" s="1"/>
  <c r="AI151" i="16" s="1"/>
  <c r="AH152" i="16" s="1"/>
  <c r="AG153" i="16" s="1"/>
  <c r="AF154" i="16" s="1"/>
  <c r="AE155" i="16" s="1"/>
  <c r="AD156" i="16" s="1"/>
  <c r="AC157" i="16" s="1"/>
  <c r="AB158" i="16" s="1"/>
  <c r="AA159" i="16" s="1"/>
  <c r="Z160" i="16" s="1"/>
  <c r="Y161" i="16" s="1"/>
  <c r="X162" i="16" s="1"/>
  <c r="W163" i="16" s="1"/>
  <c r="V164" i="16" s="1"/>
  <c r="U165" i="16" s="1"/>
  <c r="T166" i="16" s="1"/>
  <c r="AZ132" i="16"/>
  <c r="AY133" i="16" s="1"/>
  <c r="AX134" i="16" s="1"/>
  <c r="AW135" i="16" s="1"/>
  <c r="AV136" i="16" s="1"/>
  <c r="AU137" i="16" s="1"/>
  <c r="AT138" i="16" s="1"/>
  <c r="AS139" i="16" s="1"/>
  <c r="AR140" i="16" s="1"/>
  <c r="AQ141" i="16" s="1"/>
  <c r="AP142" i="16" s="1"/>
  <c r="AO143" i="16" s="1"/>
  <c r="AN144" i="16" s="1"/>
  <c r="AM145" i="16" s="1"/>
  <c r="AL146" i="16" s="1"/>
  <c r="AK147" i="16" s="1"/>
  <c r="AJ148" i="16" s="1"/>
  <c r="AI149" i="16" s="1"/>
  <c r="AH150" i="16" s="1"/>
  <c r="AG151" i="16" s="1"/>
  <c r="AF152" i="16" s="1"/>
  <c r="AE153" i="16" s="1"/>
  <c r="AD154" i="16" s="1"/>
  <c r="AC155" i="16" s="1"/>
  <c r="AB156" i="16" s="1"/>
  <c r="AA157" i="16" s="1"/>
  <c r="Z158" i="16" s="1"/>
  <c r="Y159" i="16" s="1"/>
  <c r="X160" i="16" s="1"/>
  <c r="W161" i="16" s="1"/>
  <c r="V162" i="16" s="1"/>
  <c r="U163" i="16" s="1"/>
  <c r="T164" i="16" s="1"/>
  <c r="AZ125" i="16"/>
  <c r="AY126" i="16" s="1"/>
  <c r="AX127" i="16" s="1"/>
  <c r="AW128" i="16" s="1"/>
  <c r="AV129" i="16" s="1"/>
  <c r="AU130" i="16" s="1"/>
  <c r="AT131" i="16" s="1"/>
  <c r="AS132" i="16" s="1"/>
  <c r="AR133" i="16" s="1"/>
  <c r="AQ134" i="16" s="1"/>
  <c r="AP135" i="16" s="1"/>
  <c r="AO136" i="16" s="1"/>
  <c r="AN137" i="16" s="1"/>
  <c r="AM138" i="16" s="1"/>
  <c r="AL139" i="16" s="1"/>
  <c r="AK140" i="16" s="1"/>
  <c r="AJ141" i="16" s="1"/>
  <c r="AI142" i="16" s="1"/>
  <c r="AH143" i="16" s="1"/>
  <c r="AG144" i="16" s="1"/>
  <c r="AF145" i="16" s="1"/>
  <c r="AE146" i="16" s="1"/>
  <c r="AD147" i="16" s="1"/>
  <c r="AC148" i="16" s="1"/>
  <c r="AB149" i="16" s="1"/>
  <c r="AA150" i="16" s="1"/>
  <c r="Z151" i="16" s="1"/>
  <c r="Y152" i="16" s="1"/>
  <c r="X153" i="16" s="1"/>
  <c r="W154" i="16" s="1"/>
  <c r="V155" i="16" s="1"/>
  <c r="U156" i="16" s="1"/>
  <c r="T157" i="16" s="1"/>
  <c r="AZ124" i="16"/>
  <c r="AY125" i="16" s="1"/>
  <c r="AX126" i="16" s="1"/>
  <c r="AW127" i="16" s="1"/>
  <c r="AV128" i="16" s="1"/>
  <c r="AU129" i="16" s="1"/>
  <c r="AT130" i="16" s="1"/>
  <c r="AS131" i="16" s="1"/>
  <c r="AR132" i="16" s="1"/>
  <c r="AQ133" i="16" s="1"/>
  <c r="AP134" i="16" s="1"/>
  <c r="AO135" i="16" s="1"/>
  <c r="AN136" i="16" s="1"/>
  <c r="AM137" i="16" s="1"/>
  <c r="AL138" i="16" s="1"/>
  <c r="AK139" i="16" s="1"/>
  <c r="AJ140" i="16" s="1"/>
  <c r="AI141" i="16" s="1"/>
  <c r="AH142" i="16" s="1"/>
  <c r="AG143" i="16" s="1"/>
  <c r="AF144" i="16" s="1"/>
  <c r="AE145" i="16" s="1"/>
  <c r="AD146" i="16" s="1"/>
  <c r="AC147" i="16" s="1"/>
  <c r="AB148" i="16" s="1"/>
  <c r="AA149" i="16" s="1"/>
  <c r="Z150" i="16" s="1"/>
  <c r="Y151" i="16" s="1"/>
  <c r="X152" i="16" s="1"/>
  <c r="W153" i="16" s="1"/>
  <c r="V154" i="16" s="1"/>
  <c r="U155" i="16" s="1"/>
  <c r="T156" i="16" s="1"/>
  <c r="AZ127" i="16"/>
  <c r="AY128" i="16" s="1"/>
  <c r="AX129" i="16" s="1"/>
  <c r="AW130" i="16" s="1"/>
  <c r="AV131" i="16" s="1"/>
  <c r="AU132" i="16" s="1"/>
  <c r="AT133" i="16" s="1"/>
  <c r="AS134" i="16" s="1"/>
  <c r="AR135" i="16" s="1"/>
  <c r="AQ136" i="16" s="1"/>
  <c r="AP137" i="16" s="1"/>
  <c r="AO138" i="16" s="1"/>
  <c r="AN139" i="16" s="1"/>
  <c r="AM140" i="16" s="1"/>
  <c r="AL141" i="16" s="1"/>
  <c r="AK142" i="16" s="1"/>
  <c r="AJ143" i="16" s="1"/>
  <c r="AI144" i="16" s="1"/>
  <c r="AH145" i="16" s="1"/>
  <c r="AG146" i="16" s="1"/>
  <c r="AF147" i="16" s="1"/>
  <c r="AE148" i="16" s="1"/>
  <c r="AD149" i="16" s="1"/>
  <c r="AC150" i="16" s="1"/>
  <c r="AB151" i="16" s="1"/>
  <c r="AA152" i="16" s="1"/>
  <c r="Z153" i="16" s="1"/>
  <c r="Y154" i="16" s="1"/>
  <c r="X155" i="16" s="1"/>
  <c r="W156" i="16" s="1"/>
  <c r="V157" i="16" s="1"/>
  <c r="U158" i="16" s="1"/>
  <c r="T159" i="16" s="1"/>
  <c r="AZ119" i="16"/>
  <c r="AY120" i="16" s="1"/>
  <c r="AX121" i="16" s="1"/>
  <c r="AW122" i="16" s="1"/>
  <c r="AV123" i="16" s="1"/>
  <c r="AU124" i="16" s="1"/>
  <c r="AT125" i="16" s="1"/>
  <c r="AS126" i="16" s="1"/>
  <c r="AR127" i="16" s="1"/>
  <c r="AQ128" i="16" s="1"/>
  <c r="AP129" i="16" s="1"/>
  <c r="AO130" i="16" s="1"/>
  <c r="AN131" i="16" s="1"/>
  <c r="AM132" i="16" s="1"/>
  <c r="AL133" i="16" s="1"/>
  <c r="AK134" i="16" s="1"/>
  <c r="AJ135" i="16" s="1"/>
  <c r="AI136" i="16" s="1"/>
  <c r="AH137" i="16" s="1"/>
  <c r="AG138" i="16" s="1"/>
  <c r="AF139" i="16" s="1"/>
  <c r="AE140" i="16" s="1"/>
  <c r="AD141" i="16" s="1"/>
  <c r="AC142" i="16" s="1"/>
  <c r="AB143" i="16" s="1"/>
  <c r="AA144" i="16" s="1"/>
  <c r="Z145" i="16" s="1"/>
  <c r="Y146" i="16" s="1"/>
  <c r="X147" i="16" s="1"/>
  <c r="W148" i="16" s="1"/>
  <c r="V149" i="16" s="1"/>
  <c r="U150" i="16" s="1"/>
  <c r="T151" i="16" s="1"/>
  <c r="AZ130" i="16"/>
  <c r="AY131" i="16" s="1"/>
  <c r="AX132" i="16" s="1"/>
  <c r="AW133" i="16" s="1"/>
  <c r="AV134" i="16" s="1"/>
  <c r="AU135" i="16" s="1"/>
  <c r="AT136" i="16" s="1"/>
  <c r="AS137" i="16" s="1"/>
  <c r="AR138" i="16" s="1"/>
  <c r="AQ139" i="16" s="1"/>
  <c r="AP140" i="16" s="1"/>
  <c r="AO141" i="16" s="1"/>
  <c r="AN142" i="16" s="1"/>
  <c r="AM143" i="16" s="1"/>
  <c r="AL144" i="16" s="1"/>
  <c r="AK145" i="16" s="1"/>
  <c r="AJ146" i="16" s="1"/>
  <c r="AI147" i="16" s="1"/>
  <c r="AH148" i="16" s="1"/>
  <c r="AG149" i="16" s="1"/>
  <c r="AF150" i="16" s="1"/>
  <c r="AE151" i="16" s="1"/>
  <c r="AD152" i="16" s="1"/>
  <c r="AC153" i="16" s="1"/>
  <c r="AB154" i="16" s="1"/>
  <c r="AA155" i="16" s="1"/>
  <c r="Z156" i="16" s="1"/>
  <c r="Y157" i="16" s="1"/>
  <c r="X158" i="16" s="1"/>
  <c r="W159" i="16" s="1"/>
  <c r="V160" i="16" s="1"/>
  <c r="U161" i="16" s="1"/>
  <c r="T162" i="16" s="1"/>
  <c r="AZ122" i="16"/>
  <c r="AY123" i="16" s="1"/>
  <c r="AX124" i="16" s="1"/>
  <c r="AW125" i="16" s="1"/>
  <c r="AV126" i="16" s="1"/>
  <c r="AU127" i="16" s="1"/>
  <c r="AT128" i="16" s="1"/>
  <c r="AS129" i="16" s="1"/>
  <c r="AR130" i="16" s="1"/>
  <c r="AQ131" i="16" s="1"/>
  <c r="AP132" i="16" s="1"/>
  <c r="AO133" i="16" s="1"/>
  <c r="AN134" i="16" s="1"/>
  <c r="AM135" i="16" s="1"/>
  <c r="AL136" i="16" s="1"/>
  <c r="AK137" i="16" s="1"/>
  <c r="AJ138" i="16" s="1"/>
  <c r="AI139" i="16" s="1"/>
  <c r="AH140" i="16" s="1"/>
  <c r="AG141" i="16" s="1"/>
  <c r="AF142" i="16" s="1"/>
  <c r="AE143" i="16" s="1"/>
  <c r="AD144" i="16" s="1"/>
  <c r="AC145" i="16" s="1"/>
  <c r="AB146" i="16" s="1"/>
  <c r="AA147" i="16" s="1"/>
  <c r="Z148" i="16" s="1"/>
  <c r="Y149" i="16" s="1"/>
  <c r="X150" i="16" s="1"/>
  <c r="W151" i="16" s="1"/>
  <c r="V152" i="16" s="1"/>
  <c r="U153" i="16" s="1"/>
  <c r="T154" i="16" s="1"/>
  <c r="AZ114" i="16"/>
  <c r="AY115" i="16" s="1"/>
  <c r="AX116" i="16" s="1"/>
  <c r="AW117" i="16" s="1"/>
  <c r="AV118" i="16" s="1"/>
  <c r="AU119" i="16" s="1"/>
  <c r="AT120" i="16" s="1"/>
  <c r="AS121" i="16" s="1"/>
  <c r="AR122" i="16" s="1"/>
  <c r="AQ123" i="16" s="1"/>
  <c r="AP124" i="16" s="1"/>
  <c r="AO125" i="16" s="1"/>
  <c r="AN126" i="16" s="1"/>
  <c r="AM127" i="16" s="1"/>
  <c r="AL128" i="16" s="1"/>
  <c r="AK129" i="16" s="1"/>
  <c r="AJ130" i="16" s="1"/>
  <c r="AI131" i="16" s="1"/>
  <c r="AH132" i="16" s="1"/>
  <c r="AG133" i="16" s="1"/>
  <c r="AF134" i="16" s="1"/>
  <c r="AE135" i="16" s="1"/>
  <c r="AD136" i="16" s="1"/>
  <c r="AC137" i="16" s="1"/>
  <c r="AB138" i="16" s="1"/>
  <c r="AA139" i="16" s="1"/>
  <c r="Z140" i="16" s="1"/>
  <c r="Y141" i="16" s="1"/>
  <c r="X142" i="16" s="1"/>
  <c r="W143" i="16" s="1"/>
  <c r="V144" i="16" s="1"/>
  <c r="U145" i="16" s="1"/>
  <c r="T146" i="16" s="1"/>
  <c r="AZ112" i="16"/>
  <c r="AY113" i="16" s="1"/>
  <c r="AX114" i="16" s="1"/>
  <c r="AW115" i="16" s="1"/>
  <c r="AV116" i="16" s="1"/>
  <c r="AU117" i="16" s="1"/>
  <c r="AT118" i="16" s="1"/>
  <c r="AS119" i="16" s="1"/>
  <c r="AR120" i="16" s="1"/>
  <c r="AQ121" i="16" s="1"/>
  <c r="AP122" i="16" s="1"/>
  <c r="AO123" i="16" s="1"/>
  <c r="AN124" i="16" s="1"/>
  <c r="AM125" i="16" s="1"/>
  <c r="AL126" i="16" s="1"/>
  <c r="AK127" i="16" s="1"/>
  <c r="AJ128" i="16" s="1"/>
  <c r="AI129" i="16" s="1"/>
  <c r="AH130" i="16" s="1"/>
  <c r="AG131" i="16" s="1"/>
  <c r="AF132" i="16" s="1"/>
  <c r="AE133" i="16" s="1"/>
  <c r="AD134" i="16" s="1"/>
  <c r="AC135" i="16" s="1"/>
  <c r="AB136" i="16" s="1"/>
  <c r="AA137" i="16" s="1"/>
  <c r="Z138" i="16" s="1"/>
  <c r="Y139" i="16" s="1"/>
  <c r="X140" i="16" s="1"/>
  <c r="W141" i="16" s="1"/>
  <c r="V142" i="16" s="1"/>
  <c r="U143" i="16" s="1"/>
  <c r="T144" i="16" s="1"/>
  <c r="AZ123" i="16"/>
  <c r="AY124" i="16" s="1"/>
  <c r="AX125" i="16" s="1"/>
  <c r="AW126" i="16" s="1"/>
  <c r="AV127" i="16" s="1"/>
  <c r="AU128" i="16" s="1"/>
  <c r="AT129" i="16" s="1"/>
  <c r="AS130" i="16" s="1"/>
  <c r="AR131" i="16" s="1"/>
  <c r="AQ132" i="16" s="1"/>
  <c r="AP133" i="16" s="1"/>
  <c r="AO134" i="16" s="1"/>
  <c r="AN135" i="16" s="1"/>
  <c r="AM136" i="16" s="1"/>
  <c r="AL137" i="16" s="1"/>
  <c r="AK138" i="16" s="1"/>
  <c r="AJ139" i="16" s="1"/>
  <c r="AI140" i="16" s="1"/>
  <c r="AH141" i="16" s="1"/>
  <c r="AG142" i="16" s="1"/>
  <c r="AF143" i="16" s="1"/>
  <c r="AE144" i="16" s="1"/>
  <c r="AD145" i="16" s="1"/>
  <c r="AC146" i="16" s="1"/>
  <c r="AB147" i="16" s="1"/>
  <c r="AA148" i="16" s="1"/>
  <c r="Z149" i="16" s="1"/>
  <c r="Y150" i="16" s="1"/>
  <c r="X151" i="16" s="1"/>
  <c r="W152" i="16" s="1"/>
  <c r="V153" i="16" s="1"/>
  <c r="U154" i="16" s="1"/>
  <c r="T155" i="16" s="1"/>
  <c r="AZ115" i="16"/>
  <c r="AY116" i="16" s="1"/>
  <c r="AX117" i="16" s="1"/>
  <c r="AW118" i="16" s="1"/>
  <c r="AV119" i="16" s="1"/>
  <c r="AU120" i="16" s="1"/>
  <c r="AT121" i="16" s="1"/>
  <c r="AS122" i="16" s="1"/>
  <c r="AR123" i="16" s="1"/>
  <c r="AQ124" i="16" s="1"/>
  <c r="AP125" i="16" s="1"/>
  <c r="AO126" i="16" s="1"/>
  <c r="AN127" i="16" s="1"/>
  <c r="AM128" i="16" s="1"/>
  <c r="AL129" i="16" s="1"/>
  <c r="AK130" i="16" s="1"/>
  <c r="AJ131" i="16" s="1"/>
  <c r="AI132" i="16" s="1"/>
  <c r="AH133" i="16" s="1"/>
  <c r="AG134" i="16" s="1"/>
  <c r="AF135" i="16" s="1"/>
  <c r="AE136" i="16" s="1"/>
  <c r="AD137" i="16" s="1"/>
  <c r="AC138" i="16" s="1"/>
  <c r="AB139" i="16" s="1"/>
  <c r="AA140" i="16" s="1"/>
  <c r="Z141" i="16" s="1"/>
  <c r="Y142" i="16" s="1"/>
  <c r="X143" i="16" s="1"/>
  <c r="W144" i="16" s="1"/>
  <c r="V145" i="16" s="1"/>
  <c r="U146" i="16" s="1"/>
  <c r="T147" i="16" s="1"/>
  <c r="AZ107" i="16"/>
  <c r="V72" i="14"/>
  <c r="B32" i="16" s="1"/>
  <c r="W72" i="14"/>
  <c r="X72" i="14"/>
  <c r="M33" i="33" s="1"/>
  <c r="Y72" i="14"/>
  <c r="AA72" i="14"/>
  <c r="AC72" i="14"/>
  <c r="AG72" i="14" s="1"/>
  <c r="S32" i="16" s="1"/>
  <c r="AD72" i="14"/>
  <c r="AK72" i="14"/>
  <c r="N36" i="33" s="1"/>
  <c r="P36" i="33" s="1"/>
  <c r="AL72" i="14"/>
  <c r="AM72" i="14"/>
  <c r="AO72" i="14"/>
  <c r="O139" i="42" s="1"/>
  <c r="S139" i="42" s="1"/>
  <c r="O46" i="42" l="1"/>
  <c r="S46" i="42" s="1"/>
  <c r="Q26" i="42"/>
  <c r="O154" i="42"/>
  <c r="S154" i="42" s="1"/>
  <c r="Q51" i="42"/>
  <c r="O72" i="42"/>
  <c r="S72" i="42" s="1"/>
  <c r="Q92" i="42"/>
  <c r="Q109" i="42"/>
  <c r="Q126" i="42"/>
  <c r="O156" i="42"/>
  <c r="S156" i="42" s="1"/>
  <c r="Q121" i="42"/>
  <c r="O140" i="42"/>
  <c r="S140" i="42" s="1"/>
  <c r="O179" i="42"/>
  <c r="S179" i="42" s="1"/>
  <c r="O67" i="42"/>
  <c r="S67" i="42" s="1"/>
  <c r="Q89" i="42"/>
  <c r="O108" i="42"/>
  <c r="S108" i="42" s="1"/>
  <c r="Q106" i="42"/>
  <c r="O185" i="42"/>
  <c r="S185" i="42" s="1"/>
  <c r="O138" i="42"/>
  <c r="S138" i="42" s="1"/>
  <c r="O56" i="42"/>
  <c r="S56" i="42" s="1"/>
  <c r="Q108" i="42"/>
  <c r="O133" i="42"/>
  <c r="S133" i="42" s="1"/>
  <c r="O157" i="42"/>
  <c r="S157" i="42" s="1"/>
  <c r="Q182" i="42"/>
  <c r="Q36" i="42"/>
  <c r="O84" i="42"/>
  <c r="S84" i="42" s="1"/>
  <c r="Q110" i="42"/>
  <c r="O90" i="42"/>
  <c r="S90" i="42" s="1"/>
  <c r="Q183" i="42"/>
  <c r="O173" i="42"/>
  <c r="S173" i="42" s="1"/>
  <c r="O37" i="42"/>
  <c r="S37" i="42" s="1"/>
  <c r="Q86" i="42"/>
  <c r="Q105" i="42"/>
  <c r="O124" i="42"/>
  <c r="S124" i="42" s="1"/>
  <c r="O141" i="42"/>
  <c r="S141" i="42" s="1"/>
  <c r="Q58" i="42"/>
  <c r="O30" i="42"/>
  <c r="S30" i="42" s="1"/>
  <c r="Q172" i="42"/>
  <c r="Q53" i="42"/>
  <c r="O74" i="42"/>
  <c r="S74" i="42" s="1"/>
  <c r="Q94" i="42"/>
  <c r="Q128" i="42"/>
  <c r="O158" i="42"/>
  <c r="S158" i="42" s="1"/>
  <c r="O123" i="42"/>
  <c r="S123" i="42" s="1"/>
  <c r="O142" i="42"/>
  <c r="S142" i="42" s="1"/>
  <c r="Q39" i="42"/>
  <c r="Q72" i="42"/>
  <c r="O91" i="42"/>
  <c r="S91" i="42" s="1"/>
  <c r="O110" i="42"/>
  <c r="S110" i="42" s="1"/>
  <c r="Q50" i="42"/>
  <c r="O114" i="42"/>
  <c r="S114" i="42" s="1"/>
  <c r="Q33" i="42"/>
  <c r="O147" i="42"/>
  <c r="S147" i="42" s="1"/>
  <c r="Q63" i="42"/>
  <c r="Q112" i="42"/>
  <c r="O135" i="42"/>
  <c r="S135" i="42" s="1"/>
  <c r="O159" i="42"/>
  <c r="S159" i="42" s="1"/>
  <c r="O27" i="42"/>
  <c r="S27" i="42" s="1"/>
  <c r="O40" i="42"/>
  <c r="S40" i="42" s="1"/>
  <c r="O86" i="42"/>
  <c r="S86" i="42" s="1"/>
  <c r="O116" i="42"/>
  <c r="S116" i="42" s="1"/>
  <c r="O49" i="42"/>
  <c r="S49" i="42" s="1"/>
  <c r="Q185" i="42"/>
  <c r="O177" i="42"/>
  <c r="S177" i="42" s="1"/>
  <c r="Q40" i="42"/>
  <c r="O66" i="42"/>
  <c r="S66" i="42" s="1"/>
  <c r="Q88" i="42"/>
  <c r="O107" i="42"/>
  <c r="S107" i="42" s="1"/>
  <c r="O126" i="42"/>
  <c r="S126" i="42" s="1"/>
  <c r="O143" i="42"/>
  <c r="S143" i="42" s="1"/>
  <c r="Q122" i="42"/>
  <c r="Q176" i="42"/>
  <c r="O55" i="42"/>
  <c r="S55" i="42" s="1"/>
  <c r="O32" i="42"/>
  <c r="S32" i="42" s="1"/>
  <c r="Q62" i="42"/>
  <c r="Q81" i="42"/>
  <c r="O115" i="42"/>
  <c r="S115" i="42" s="1"/>
  <c r="O134" i="42"/>
  <c r="S134" i="42" s="1"/>
  <c r="Q163" i="42"/>
  <c r="O127" i="42"/>
  <c r="S127" i="42" s="1"/>
  <c r="O153" i="42"/>
  <c r="S153" i="42" s="1"/>
  <c r="O151" i="42"/>
  <c r="S151" i="42" s="1"/>
  <c r="Q76" i="42"/>
  <c r="Q25" i="42"/>
  <c r="Q57" i="42"/>
  <c r="Q147" i="42"/>
  <c r="Q173" i="42"/>
  <c r="O25" i="42"/>
  <c r="S25" i="42" s="1"/>
  <c r="O71" i="42"/>
  <c r="S71" i="42" s="1"/>
  <c r="Q123" i="42"/>
  <c r="Q140" i="42"/>
  <c r="Q179" i="42"/>
  <c r="O43" i="42"/>
  <c r="S43" i="42" s="1"/>
  <c r="Q45" i="42"/>
  <c r="Q93" i="42"/>
  <c r="O26" i="42"/>
  <c r="S26" i="42" s="1"/>
  <c r="O58" i="42"/>
  <c r="S58" i="42" s="1"/>
  <c r="O122" i="42"/>
  <c r="S122" i="42" s="1"/>
  <c r="O172" i="42"/>
  <c r="S172" i="42" s="1"/>
  <c r="O34" i="42"/>
  <c r="S34" i="42" s="1"/>
  <c r="O45" i="42"/>
  <c r="S45" i="42" s="1"/>
  <c r="O51" i="42"/>
  <c r="S51" i="42" s="1"/>
  <c r="Q71" i="42"/>
  <c r="O94" i="42"/>
  <c r="S94" i="42" s="1"/>
  <c r="Q131" i="42"/>
  <c r="Q157" i="42"/>
  <c r="O130" i="42"/>
  <c r="S130" i="42" s="1"/>
  <c r="Q178" i="42"/>
  <c r="Q77" i="42"/>
  <c r="Q35" i="42"/>
  <c r="O83" i="42"/>
  <c r="S83" i="42" s="1"/>
  <c r="O117" i="42"/>
  <c r="S117" i="42" s="1"/>
  <c r="O136" i="42"/>
  <c r="S136" i="42" s="1"/>
  <c r="O129" i="42"/>
  <c r="S129" i="42" s="1"/>
  <c r="Q156" i="42"/>
  <c r="Q180" i="42"/>
  <c r="O80" i="42"/>
  <c r="S80" i="42" s="1"/>
  <c r="O69" i="42"/>
  <c r="S69" i="42" s="1"/>
  <c r="Q149" i="42"/>
  <c r="Q175" i="42"/>
  <c r="Q55" i="42"/>
  <c r="O175" i="42"/>
  <c r="S175" i="42" s="1"/>
  <c r="O73" i="42"/>
  <c r="S73" i="42" s="1"/>
  <c r="Q125" i="42"/>
  <c r="Q142" i="42"/>
  <c r="Q46" i="42"/>
  <c r="O52" i="42"/>
  <c r="S52" i="42" s="1"/>
  <c r="Q59" i="42"/>
  <c r="Q69" i="42"/>
  <c r="O148" i="42"/>
  <c r="S148" i="42" s="1"/>
  <c r="O174" i="42"/>
  <c r="S174" i="42" s="1"/>
  <c r="O41" i="42"/>
  <c r="S41" i="42" s="1"/>
  <c r="O59" i="42"/>
  <c r="S59" i="42" s="1"/>
  <c r="O53" i="42"/>
  <c r="S53" i="42" s="1"/>
  <c r="Q73" i="42"/>
  <c r="O113" i="42"/>
  <c r="S113" i="42" s="1"/>
  <c r="Q133" i="42"/>
  <c r="Q159" i="42"/>
  <c r="O145" i="42"/>
  <c r="S145" i="42" s="1"/>
  <c r="O180" i="42"/>
  <c r="S180" i="42" s="1"/>
  <c r="Q90" i="42"/>
  <c r="Q37" i="42"/>
  <c r="Q66" i="42"/>
  <c r="O85" i="42"/>
  <c r="S85" i="42" s="1"/>
  <c r="O102" i="42"/>
  <c r="S102" i="42" s="1"/>
  <c r="O119" i="42"/>
  <c r="S119" i="42" s="1"/>
  <c r="Q139" i="42"/>
  <c r="Q115" i="42"/>
  <c r="Q132" i="42"/>
  <c r="Q158" i="42"/>
  <c r="Q48" i="42"/>
  <c r="Q83" i="42"/>
  <c r="Q34" i="42"/>
  <c r="Q78" i="42"/>
  <c r="Q151" i="42"/>
  <c r="Q177" i="42"/>
  <c r="O57" i="42"/>
  <c r="S57" i="42" s="1"/>
  <c r="Q184" i="42"/>
  <c r="O75" i="42"/>
  <c r="S75" i="42" s="1"/>
  <c r="Q127" i="42"/>
  <c r="Q144" i="42"/>
  <c r="O50" i="42"/>
  <c r="S50" i="42" s="1"/>
  <c r="O63" i="42"/>
  <c r="S63" i="42" s="1"/>
  <c r="Q61" i="42"/>
  <c r="O33" i="42"/>
  <c r="S33" i="42" s="1"/>
  <c r="O77" i="42"/>
  <c r="S77" i="42" s="1"/>
  <c r="O150" i="42"/>
  <c r="S150" i="42" s="1"/>
  <c r="O176" i="42"/>
  <c r="S176" i="42" s="1"/>
  <c r="Q130" i="42"/>
  <c r="Q70" i="42"/>
  <c r="Q56" i="42"/>
  <c r="Q75" i="42"/>
  <c r="Q116" i="42"/>
  <c r="Q135" i="42"/>
  <c r="Q161" i="42"/>
  <c r="Q152" i="42"/>
  <c r="O182" i="42"/>
  <c r="S182" i="42" s="1"/>
  <c r="Q148" i="42"/>
  <c r="Q44" i="42"/>
  <c r="Q68" i="42"/>
  <c r="O87" i="42"/>
  <c r="S87" i="42" s="1"/>
  <c r="O104" i="42"/>
  <c r="S104" i="42" s="1"/>
  <c r="O121" i="42"/>
  <c r="S121" i="42" s="1"/>
  <c r="Q141" i="42"/>
  <c r="Q117" i="42"/>
  <c r="Q134" i="42"/>
  <c r="Q160" i="42"/>
  <c r="O61" i="42"/>
  <c r="S61" i="42" s="1"/>
  <c r="Q85" i="42"/>
  <c r="Q102" i="42"/>
  <c r="O38" i="42"/>
  <c r="S38" i="42" s="1"/>
  <c r="O82" i="42"/>
  <c r="S82" i="42" s="1"/>
  <c r="O155" i="42"/>
  <c r="S155" i="42" s="1"/>
  <c r="O181" i="42"/>
  <c r="S181" i="42" s="1"/>
  <c r="O78" i="42"/>
  <c r="S78" i="42" s="1"/>
  <c r="O36" i="42"/>
  <c r="S36" i="42" s="1"/>
  <c r="Q91" i="42"/>
  <c r="Q129" i="42"/>
  <c r="O146" i="42"/>
  <c r="S146" i="42" s="1"/>
  <c r="Q154" i="42"/>
  <c r="Q27" i="42"/>
  <c r="Q65" i="42"/>
  <c r="O103" i="42"/>
  <c r="S103" i="42" s="1"/>
  <c r="Q38" i="42"/>
  <c r="O79" i="42"/>
  <c r="S79" i="42" s="1"/>
  <c r="O152" i="42"/>
  <c r="S152" i="42" s="1"/>
  <c r="O178" i="42"/>
  <c r="S178" i="42" s="1"/>
  <c r="O149" i="42"/>
  <c r="S149" i="42" s="1"/>
  <c r="O28" i="42"/>
  <c r="S28" i="42" s="1"/>
  <c r="O60" i="42"/>
  <c r="S60" i="42" s="1"/>
  <c r="O81" i="42"/>
  <c r="S81" i="42" s="1"/>
  <c r="Q118" i="42"/>
  <c r="Q137" i="42"/>
  <c r="O163" i="42"/>
  <c r="S163" i="42" s="1"/>
  <c r="Q42" i="42"/>
  <c r="O184" i="42"/>
  <c r="S184" i="42" s="1"/>
  <c r="Q150" i="42"/>
  <c r="O48" i="42"/>
  <c r="S48" i="42" s="1"/>
  <c r="O70" i="42"/>
  <c r="S70" i="42" s="1"/>
  <c r="O89" i="42"/>
  <c r="S89" i="42" s="1"/>
  <c r="Q107" i="42"/>
  <c r="Q124" i="42"/>
  <c r="Q143" i="42"/>
  <c r="Q119" i="42"/>
  <c r="Q136" i="42"/>
  <c r="O65" i="42"/>
  <c r="S65" i="42" s="1"/>
  <c r="Q87" i="42"/>
  <c r="Q104" i="42"/>
  <c r="Q41" i="42"/>
  <c r="Q162" i="42"/>
  <c r="O183" i="42"/>
  <c r="S183" i="42" s="1"/>
  <c r="O106" i="42"/>
  <c r="S106" i="42" s="1"/>
  <c r="Q52" i="42"/>
  <c r="O131" i="42"/>
  <c r="S131" i="42" s="1"/>
  <c r="Q153" i="42"/>
  <c r="Q29" i="42"/>
  <c r="Q80" i="42"/>
  <c r="O105" i="42"/>
  <c r="S105" i="42" s="1"/>
  <c r="O42" i="42"/>
  <c r="S42" i="42" s="1"/>
  <c r="Q82" i="42"/>
  <c r="Q155" i="42"/>
  <c r="Q181" i="42"/>
  <c r="O35" i="42"/>
  <c r="S35" i="42" s="1"/>
  <c r="O62" i="42"/>
  <c r="S62" i="42" s="1"/>
  <c r="Q84" i="42"/>
  <c r="Q103" i="42"/>
  <c r="Q120" i="42"/>
  <c r="E78" i="16"/>
  <c r="S78" i="16"/>
  <c r="BA78" i="16"/>
  <c r="B78" i="16"/>
  <c r="M391" i="33"/>
  <c r="M383" i="33"/>
  <c r="M375" i="33"/>
  <c r="M367" i="33"/>
  <c r="M359" i="33"/>
  <c r="M351" i="33"/>
  <c r="M343" i="33"/>
  <c r="M335" i="33"/>
  <c r="M327" i="33"/>
  <c r="M319" i="33"/>
  <c r="M309" i="33"/>
  <c r="M300" i="33"/>
  <c r="M291" i="33"/>
  <c r="M282" i="33"/>
  <c r="M272" i="33"/>
  <c r="M258" i="33"/>
  <c r="M242" i="33"/>
  <c r="M226" i="33"/>
  <c r="M210" i="33"/>
  <c r="M194" i="33"/>
  <c r="M178" i="33"/>
  <c r="M161" i="33"/>
  <c r="M138" i="33"/>
  <c r="M119" i="33"/>
  <c r="M97" i="33"/>
  <c r="M51" i="33"/>
  <c r="M14" i="33"/>
  <c r="N370" i="33"/>
  <c r="Q370" i="33" s="1"/>
  <c r="N338" i="33"/>
  <c r="Q338" i="33" s="1"/>
  <c r="N306" i="33"/>
  <c r="O306" i="33" s="1"/>
  <c r="N274" i="33"/>
  <c r="O274" i="33" s="1"/>
  <c r="N242" i="33"/>
  <c r="Q242" i="33" s="1"/>
  <c r="N210" i="33"/>
  <c r="R210" i="33" s="1"/>
  <c r="N178" i="33"/>
  <c r="N146" i="33"/>
  <c r="N114" i="33"/>
  <c r="P114" i="33" s="1"/>
  <c r="N79" i="33"/>
  <c r="P79" i="33" s="1"/>
  <c r="N45" i="33"/>
  <c r="O45" i="33" s="1"/>
  <c r="M390" i="33"/>
  <c r="M382" i="33"/>
  <c r="M374" i="33"/>
  <c r="M366" i="33"/>
  <c r="M358" i="33"/>
  <c r="M350" i="33"/>
  <c r="M342" i="33"/>
  <c r="M334" i="33"/>
  <c r="M326" i="33"/>
  <c r="M317" i="33"/>
  <c r="M308" i="33"/>
  <c r="M299" i="33"/>
  <c r="M290" i="33"/>
  <c r="M281" i="33"/>
  <c r="M271" i="33"/>
  <c r="M257" i="33"/>
  <c r="M241" i="33"/>
  <c r="M225" i="33"/>
  <c r="M209" i="33"/>
  <c r="M193" i="33"/>
  <c r="M177" i="33"/>
  <c r="M159" i="33"/>
  <c r="M137" i="33"/>
  <c r="M114" i="33"/>
  <c r="M82" i="33"/>
  <c r="M44" i="33"/>
  <c r="M7" i="33"/>
  <c r="N363" i="33"/>
  <c r="N331" i="33"/>
  <c r="N299" i="33"/>
  <c r="S299" i="33" s="1"/>
  <c r="N267" i="33"/>
  <c r="O267" i="33" s="1"/>
  <c r="N235" i="33"/>
  <c r="S235" i="33" s="1"/>
  <c r="N203" i="33"/>
  <c r="Q203" i="33" s="1"/>
  <c r="N171" i="33"/>
  <c r="R171" i="33" s="1"/>
  <c r="N139" i="33"/>
  <c r="Q139" i="33" s="1"/>
  <c r="N107" i="33"/>
  <c r="P107" i="33" s="1"/>
  <c r="N71" i="33"/>
  <c r="P71" i="33" s="1"/>
  <c r="N2" i="33"/>
  <c r="S2" i="33" s="1"/>
  <c r="N11" i="33"/>
  <c r="S11" i="33" s="1"/>
  <c r="N19" i="33"/>
  <c r="S19" i="33" s="1"/>
  <c r="N28" i="33"/>
  <c r="P28" i="33" s="1"/>
  <c r="N37" i="33"/>
  <c r="O37" i="33" s="1"/>
  <c r="N47" i="33"/>
  <c r="S47" i="33" s="1"/>
  <c r="N56" i="33"/>
  <c r="N64" i="33"/>
  <c r="N73" i="33"/>
  <c r="O73" i="33" s="1"/>
  <c r="N81" i="33"/>
  <c r="P81" i="33" s="1"/>
  <c r="N92" i="33"/>
  <c r="P92" i="33" s="1"/>
  <c r="N100" i="33"/>
  <c r="P100" i="33" s="1"/>
  <c r="N108" i="33"/>
  <c r="S108" i="33" s="1"/>
  <c r="N116" i="33"/>
  <c r="S116" i="33" s="1"/>
  <c r="N124" i="33"/>
  <c r="P124" i="33" s="1"/>
  <c r="N132" i="33"/>
  <c r="R132" i="33" s="1"/>
  <c r="N140" i="33"/>
  <c r="S140" i="33" s="1"/>
  <c r="N148" i="33"/>
  <c r="O148" i="33" s="1"/>
  <c r="N156" i="33"/>
  <c r="S156" i="33" s="1"/>
  <c r="N164" i="33"/>
  <c r="R164" i="33" s="1"/>
  <c r="N172" i="33"/>
  <c r="S172" i="33" s="1"/>
  <c r="N180" i="33"/>
  <c r="S180" i="33" s="1"/>
  <c r="N188" i="33"/>
  <c r="N196" i="33"/>
  <c r="S196" i="33" s="1"/>
  <c r="N204" i="33"/>
  <c r="Q204" i="33" s="1"/>
  <c r="N212" i="33"/>
  <c r="S212" i="33" s="1"/>
  <c r="N220" i="33"/>
  <c r="S220" i="33" s="1"/>
  <c r="N228" i="33"/>
  <c r="R228" i="33" s="1"/>
  <c r="N236" i="33"/>
  <c r="S236" i="33" s="1"/>
  <c r="N244" i="33"/>
  <c r="O244" i="33" s="1"/>
  <c r="N252" i="33"/>
  <c r="N260" i="33"/>
  <c r="R260" i="33" s="1"/>
  <c r="N268" i="33"/>
  <c r="S268" i="33" s="1"/>
  <c r="N276" i="33"/>
  <c r="S276" i="33" s="1"/>
  <c r="N284" i="33"/>
  <c r="S284" i="33" s="1"/>
  <c r="N292" i="33"/>
  <c r="R292" i="33" s="1"/>
  <c r="N300" i="33"/>
  <c r="S300" i="33" s="1"/>
  <c r="N308" i="33"/>
  <c r="S308" i="33" s="1"/>
  <c r="N316" i="33"/>
  <c r="N324" i="33"/>
  <c r="S324" i="33" s="1"/>
  <c r="N332" i="33"/>
  <c r="Q332" i="33" s="1"/>
  <c r="N340" i="33"/>
  <c r="O340" i="33" s="1"/>
  <c r="N348" i="33"/>
  <c r="S348" i="33" s="1"/>
  <c r="N356" i="33"/>
  <c r="R356" i="33" s="1"/>
  <c r="N364" i="33"/>
  <c r="S364" i="33" s="1"/>
  <c r="N372" i="33"/>
  <c r="S372" i="33" s="1"/>
  <c r="N380" i="33"/>
  <c r="N388" i="33"/>
  <c r="R388" i="33" s="1"/>
  <c r="N3" i="33"/>
  <c r="S3" i="33" s="1"/>
  <c r="N12" i="33"/>
  <c r="S12" i="33" s="1"/>
  <c r="N20" i="33"/>
  <c r="S20" i="33" s="1"/>
  <c r="N30" i="33"/>
  <c r="S30" i="33" s="1"/>
  <c r="N38" i="33"/>
  <c r="S38" i="33" s="1"/>
  <c r="N48" i="33"/>
  <c r="O48" i="33" s="1"/>
  <c r="N57" i="33"/>
  <c r="P57" i="33" s="1"/>
  <c r="N65" i="33"/>
  <c r="S65" i="33" s="1"/>
  <c r="N74" i="33"/>
  <c r="O74" i="33" s="1"/>
  <c r="N82" i="33"/>
  <c r="P82" i="33" s="1"/>
  <c r="N93" i="33"/>
  <c r="P93" i="33" s="1"/>
  <c r="N101" i="33"/>
  <c r="P101" i="33" s="1"/>
  <c r="N109" i="33"/>
  <c r="P109" i="33" s="1"/>
  <c r="N117" i="33"/>
  <c r="Q117" i="33" s="1"/>
  <c r="N125" i="33"/>
  <c r="N133" i="33"/>
  <c r="N141" i="33"/>
  <c r="S141" i="33" s="1"/>
  <c r="N149" i="33"/>
  <c r="S149" i="33" s="1"/>
  <c r="N157" i="33"/>
  <c r="S157" i="33" s="1"/>
  <c r="N165" i="33"/>
  <c r="S165" i="33" s="1"/>
  <c r="N173" i="33"/>
  <c r="S173" i="33" s="1"/>
  <c r="N181" i="33"/>
  <c r="S181" i="33" s="1"/>
  <c r="N189" i="33"/>
  <c r="N197" i="33"/>
  <c r="S197" i="33" s="1"/>
  <c r="N205" i="33"/>
  <c r="R205" i="33" s="1"/>
  <c r="N213" i="33"/>
  <c r="S213" i="33" s="1"/>
  <c r="N221" i="33"/>
  <c r="R221" i="33" s="1"/>
  <c r="N229" i="33"/>
  <c r="S229" i="33" s="1"/>
  <c r="N237" i="33"/>
  <c r="S237" i="33" s="1"/>
  <c r="N245" i="33"/>
  <c r="R245" i="33" s="1"/>
  <c r="N253" i="33"/>
  <c r="N261" i="33"/>
  <c r="S261" i="33" s="1"/>
  <c r="N269" i="33"/>
  <c r="S269" i="33" s="1"/>
  <c r="N277" i="33"/>
  <c r="O277" i="33" s="1"/>
  <c r="N285" i="33"/>
  <c r="S285" i="33" s="1"/>
  <c r="N293" i="33"/>
  <c r="S293" i="33" s="1"/>
  <c r="N301" i="33"/>
  <c r="S301" i="33" s="1"/>
  <c r="N309" i="33"/>
  <c r="S309" i="33" s="1"/>
  <c r="N317" i="33"/>
  <c r="N325" i="33"/>
  <c r="S325" i="33" s="1"/>
  <c r="N333" i="33"/>
  <c r="S333" i="33" s="1"/>
  <c r="N341" i="33"/>
  <c r="Q341" i="33" s="1"/>
  <c r="N349" i="33"/>
  <c r="S349" i="33" s="1"/>
  <c r="N357" i="33"/>
  <c r="S357" i="33" s="1"/>
  <c r="N365" i="33"/>
  <c r="S365" i="33" s="1"/>
  <c r="N373" i="33"/>
  <c r="S373" i="33" s="1"/>
  <c r="N381" i="33"/>
  <c r="N389" i="33"/>
  <c r="S389" i="33" s="1"/>
  <c r="N4" i="33"/>
  <c r="S4" i="33" s="1"/>
  <c r="N13" i="33"/>
  <c r="S13" i="33" s="1"/>
  <c r="N21" i="33"/>
  <c r="O21" i="33" s="1"/>
  <c r="N31" i="33"/>
  <c r="S31" i="33" s="1"/>
  <c r="N40" i="33"/>
  <c r="S40" i="33" s="1"/>
  <c r="N49" i="33"/>
  <c r="S49" i="33" s="1"/>
  <c r="N58" i="33"/>
  <c r="P58" i="33" s="1"/>
  <c r="N66" i="33"/>
  <c r="P66" i="33" s="1"/>
  <c r="N75" i="33"/>
  <c r="P75" i="33" s="1"/>
  <c r="N83" i="33"/>
  <c r="P83" i="33" s="1"/>
  <c r="N94" i="33"/>
  <c r="P94" i="33" s="1"/>
  <c r="N102" i="33"/>
  <c r="P102" i="33" s="1"/>
  <c r="N110" i="33"/>
  <c r="S110" i="33" s="1"/>
  <c r="N118" i="33"/>
  <c r="S118" i="33" s="1"/>
  <c r="N126" i="33"/>
  <c r="P126" i="33" s="1"/>
  <c r="N134" i="33"/>
  <c r="N142" i="33"/>
  <c r="S142" i="33" s="1"/>
  <c r="N150" i="33"/>
  <c r="S150" i="33" s="1"/>
  <c r="N158" i="33"/>
  <c r="S158" i="33" s="1"/>
  <c r="N166" i="33"/>
  <c r="S166" i="33" s="1"/>
  <c r="N174" i="33"/>
  <c r="S174" i="33" s="1"/>
  <c r="N182" i="33"/>
  <c r="R182" i="33" s="1"/>
  <c r="N190" i="33"/>
  <c r="N198" i="33"/>
  <c r="N206" i="33"/>
  <c r="O206" i="33" s="1"/>
  <c r="N214" i="33"/>
  <c r="R214" i="33" s="1"/>
  <c r="N222" i="33"/>
  <c r="S222" i="33" s="1"/>
  <c r="N230" i="33"/>
  <c r="S230" i="33" s="1"/>
  <c r="N238" i="33"/>
  <c r="S238" i="33" s="1"/>
  <c r="N246" i="33"/>
  <c r="S246" i="33" s="1"/>
  <c r="N254" i="33"/>
  <c r="N262" i="33"/>
  <c r="N270" i="33"/>
  <c r="Q270" i="33" s="1"/>
  <c r="N278" i="33"/>
  <c r="S278" i="33" s="1"/>
  <c r="N286" i="33"/>
  <c r="S286" i="33" s="1"/>
  <c r="N294" i="33"/>
  <c r="S294" i="33" s="1"/>
  <c r="N302" i="33"/>
  <c r="S302" i="33" s="1"/>
  <c r="N310" i="33"/>
  <c r="R310" i="33" s="1"/>
  <c r="N318" i="33"/>
  <c r="N326" i="33"/>
  <c r="N334" i="33"/>
  <c r="O334" i="33" s="1"/>
  <c r="N342" i="33"/>
  <c r="O342" i="33" s="1"/>
  <c r="N350" i="33"/>
  <c r="S350" i="33" s="1"/>
  <c r="N358" i="33"/>
  <c r="S358" i="33" s="1"/>
  <c r="N366" i="33"/>
  <c r="S366" i="33" s="1"/>
  <c r="N374" i="33"/>
  <c r="S374" i="33" s="1"/>
  <c r="N382" i="33"/>
  <c r="N390" i="33"/>
  <c r="Q390" i="33" s="1"/>
  <c r="N5" i="33"/>
  <c r="S5" i="33" s="1"/>
  <c r="N14" i="33"/>
  <c r="S14" i="33" s="1"/>
  <c r="N23" i="33"/>
  <c r="P23" i="33" s="1"/>
  <c r="N32" i="33"/>
  <c r="S32" i="33" s="1"/>
  <c r="N41" i="33"/>
  <c r="O41" i="33" s="1"/>
  <c r="N50" i="33"/>
  <c r="S50" i="33" s="1"/>
  <c r="N59" i="33"/>
  <c r="N67" i="33"/>
  <c r="O67" i="33" s="1"/>
  <c r="N76" i="33"/>
  <c r="P76" i="33" s="1"/>
  <c r="N84" i="33"/>
  <c r="P84" i="33" s="1"/>
  <c r="N95" i="33"/>
  <c r="P95" i="33" s="1"/>
  <c r="N103" i="33"/>
  <c r="P103" i="33" s="1"/>
  <c r="N111" i="33"/>
  <c r="P111" i="33" s="1"/>
  <c r="N119" i="33"/>
  <c r="O119" i="33" s="1"/>
  <c r="N127" i="33"/>
  <c r="P127" i="33" s="1"/>
  <c r="N135" i="33"/>
  <c r="N143" i="33"/>
  <c r="Q143" i="33" s="1"/>
  <c r="N151" i="33"/>
  <c r="Q151" i="33" s="1"/>
  <c r="N159" i="33"/>
  <c r="S159" i="33" s="1"/>
  <c r="N167" i="33"/>
  <c r="O167" i="33" s="1"/>
  <c r="N175" i="33"/>
  <c r="S175" i="33" s="1"/>
  <c r="N183" i="33"/>
  <c r="S183" i="33" s="1"/>
  <c r="N191" i="33"/>
  <c r="N199" i="33"/>
  <c r="N207" i="33"/>
  <c r="S207" i="33" s="1"/>
  <c r="N215" i="33"/>
  <c r="S215" i="33" s="1"/>
  <c r="N223" i="33"/>
  <c r="S223" i="33" s="1"/>
  <c r="N231" i="33"/>
  <c r="O231" i="33" s="1"/>
  <c r="N239" i="33"/>
  <c r="S239" i="33" s="1"/>
  <c r="N247" i="33"/>
  <c r="S247" i="33" s="1"/>
  <c r="N255" i="33"/>
  <c r="N263" i="33"/>
  <c r="S263" i="33" s="1"/>
  <c r="N271" i="33"/>
  <c r="Q271" i="33" s="1"/>
  <c r="N279" i="33"/>
  <c r="R279" i="33" s="1"/>
  <c r="N287" i="33"/>
  <c r="S287" i="33" s="1"/>
  <c r="N295" i="33"/>
  <c r="O295" i="33" s="1"/>
  <c r="N303" i="33"/>
  <c r="S303" i="33" s="1"/>
  <c r="N311" i="33"/>
  <c r="R311" i="33" s="1"/>
  <c r="N319" i="33"/>
  <c r="N327" i="33"/>
  <c r="N335" i="33"/>
  <c r="Q335" i="33" s="1"/>
  <c r="N343" i="33"/>
  <c r="S343" i="33" s="1"/>
  <c r="N351" i="33"/>
  <c r="S351" i="33" s="1"/>
  <c r="N359" i="33"/>
  <c r="O359" i="33" s="1"/>
  <c r="N367" i="33"/>
  <c r="Q367" i="33" s="1"/>
  <c r="N375" i="33"/>
  <c r="S375" i="33" s="1"/>
  <c r="N383" i="33"/>
  <c r="N391" i="33"/>
  <c r="S391" i="33" s="1"/>
  <c r="N7" i="33"/>
  <c r="S7" i="33" s="1"/>
  <c r="N15" i="33"/>
  <c r="P15" i="33" s="1"/>
  <c r="N24" i="33"/>
  <c r="P24" i="33" s="1"/>
  <c r="N33" i="33"/>
  <c r="S33" i="33" s="1"/>
  <c r="N43" i="33"/>
  <c r="S43" i="33" s="1"/>
  <c r="N51" i="33"/>
  <c r="S51" i="33" s="1"/>
  <c r="N60" i="33"/>
  <c r="P60" i="33" s="1"/>
  <c r="N68" i="33"/>
  <c r="N77" i="33"/>
  <c r="P77" i="33" s="1"/>
  <c r="N85" i="33"/>
  <c r="P85" i="33" s="1"/>
  <c r="N96" i="33"/>
  <c r="P96" i="33" s="1"/>
  <c r="N104" i="33"/>
  <c r="S104" i="33" s="1"/>
  <c r="N112" i="33"/>
  <c r="P112" i="33" s="1"/>
  <c r="N120" i="33"/>
  <c r="O120" i="33" s="1"/>
  <c r="N128" i="33"/>
  <c r="N136" i="33"/>
  <c r="N144" i="33"/>
  <c r="Q144" i="33" s="1"/>
  <c r="N152" i="33"/>
  <c r="R152" i="33" s="1"/>
  <c r="N160" i="33"/>
  <c r="R160" i="33" s="1"/>
  <c r="N168" i="33"/>
  <c r="Q168" i="33" s="1"/>
  <c r="N176" i="33"/>
  <c r="S176" i="33" s="1"/>
  <c r="N184" i="33"/>
  <c r="S184" i="33" s="1"/>
  <c r="N192" i="33"/>
  <c r="N200" i="33"/>
  <c r="Q200" i="33" s="1"/>
  <c r="N208" i="33"/>
  <c r="S208" i="33" s="1"/>
  <c r="N216" i="33"/>
  <c r="S216" i="33" s="1"/>
  <c r="N224" i="33"/>
  <c r="Q224" i="33" s="1"/>
  <c r="N232" i="33"/>
  <c r="S232" i="33" s="1"/>
  <c r="N240" i="33"/>
  <c r="S240" i="33" s="1"/>
  <c r="N248" i="33"/>
  <c r="O248" i="33" s="1"/>
  <c r="N256" i="33"/>
  <c r="N264" i="33"/>
  <c r="N272" i="33"/>
  <c r="Q272" i="33" s="1"/>
  <c r="N280" i="33"/>
  <c r="Q280" i="33" s="1"/>
  <c r="N288" i="33"/>
  <c r="Q288" i="33" s="1"/>
  <c r="N296" i="33"/>
  <c r="S296" i="33" s="1"/>
  <c r="N304" i="33"/>
  <c r="S304" i="33" s="1"/>
  <c r="N312" i="33"/>
  <c r="S312" i="33" s="1"/>
  <c r="N320" i="33"/>
  <c r="N328" i="33"/>
  <c r="Q328" i="33" s="1"/>
  <c r="N336" i="33"/>
  <c r="Q336" i="33" s="1"/>
  <c r="N344" i="33"/>
  <c r="R344" i="33" s="1"/>
  <c r="N352" i="33"/>
  <c r="S352" i="33" s="1"/>
  <c r="N360" i="33"/>
  <c r="Q360" i="33" s="1"/>
  <c r="N368" i="33"/>
  <c r="S368" i="33" s="1"/>
  <c r="N376" i="33"/>
  <c r="O376" i="33" s="1"/>
  <c r="N384" i="33"/>
  <c r="N392" i="33"/>
  <c r="N8" i="33"/>
  <c r="O8" i="33" s="1"/>
  <c r="N16" i="33"/>
  <c r="O16" i="33" s="1"/>
  <c r="N25" i="33"/>
  <c r="O25" i="33" s="1"/>
  <c r="N34" i="33"/>
  <c r="S34" i="33" s="1"/>
  <c r="N44" i="33"/>
  <c r="S44" i="33" s="1"/>
  <c r="N53" i="33"/>
  <c r="S53" i="33" s="1"/>
  <c r="N61" i="33"/>
  <c r="P61" i="33" s="1"/>
  <c r="N69" i="33"/>
  <c r="S69" i="33" s="1"/>
  <c r="N78" i="33"/>
  <c r="P78" i="33" s="1"/>
  <c r="N86" i="33"/>
  <c r="P86" i="33" s="1"/>
  <c r="N97" i="33"/>
  <c r="P97" i="33" s="1"/>
  <c r="N105" i="33"/>
  <c r="S105" i="33" s="1"/>
  <c r="N113" i="33"/>
  <c r="P113" i="33" s="1"/>
  <c r="N121" i="33"/>
  <c r="S121" i="33" s="1"/>
  <c r="N129" i="33"/>
  <c r="N137" i="33"/>
  <c r="P137" i="33" s="1"/>
  <c r="N145" i="33"/>
  <c r="R145" i="33" s="1"/>
  <c r="N153" i="33"/>
  <c r="S153" i="33" s="1"/>
  <c r="N161" i="33"/>
  <c r="R161" i="33" s="1"/>
  <c r="N169" i="33"/>
  <c r="O169" i="33" s="1"/>
  <c r="N177" i="33"/>
  <c r="S177" i="33" s="1"/>
  <c r="N185" i="33"/>
  <c r="O185" i="33" s="1"/>
  <c r="N193" i="33"/>
  <c r="N201" i="33"/>
  <c r="Q201" i="33" s="1"/>
  <c r="N209" i="33"/>
  <c r="Q209" i="33" s="1"/>
  <c r="N217" i="33"/>
  <c r="S217" i="33" s="1"/>
  <c r="N225" i="33"/>
  <c r="Q225" i="33" s="1"/>
  <c r="N233" i="33"/>
  <c r="S233" i="33" s="1"/>
  <c r="N241" i="33"/>
  <c r="S241" i="33" s="1"/>
  <c r="N249" i="33"/>
  <c r="O249" i="33" s="1"/>
  <c r="N257" i="33"/>
  <c r="N265" i="33"/>
  <c r="N273" i="33"/>
  <c r="Q273" i="33" s="1"/>
  <c r="N281" i="33"/>
  <c r="S281" i="33" s="1"/>
  <c r="N289" i="33"/>
  <c r="O289" i="33" s="1"/>
  <c r="N297" i="33"/>
  <c r="S297" i="33" s="1"/>
  <c r="N305" i="33"/>
  <c r="S305" i="33" s="1"/>
  <c r="N313" i="33"/>
  <c r="S313" i="33" s="1"/>
  <c r="N321" i="33"/>
  <c r="N329" i="33"/>
  <c r="S329" i="33" s="1"/>
  <c r="N337" i="33"/>
  <c r="O337" i="33" s="1"/>
  <c r="N345" i="33"/>
  <c r="S345" i="33" s="1"/>
  <c r="N353" i="33"/>
  <c r="Q353" i="33" s="1"/>
  <c r="N361" i="33"/>
  <c r="S361" i="33" s="1"/>
  <c r="N369" i="33"/>
  <c r="S369" i="33" s="1"/>
  <c r="N377" i="33"/>
  <c r="R377" i="33" s="1"/>
  <c r="N385" i="33"/>
  <c r="N9" i="33"/>
  <c r="N10" i="33"/>
  <c r="S10" i="33" s="1"/>
  <c r="M389" i="33"/>
  <c r="M381" i="33"/>
  <c r="M373" i="33"/>
  <c r="M365" i="33"/>
  <c r="M357" i="33"/>
  <c r="M349" i="33"/>
  <c r="M341" i="33"/>
  <c r="M333" i="33"/>
  <c r="M325" i="33"/>
  <c r="M316" i="33"/>
  <c r="M307" i="33"/>
  <c r="M298" i="33"/>
  <c r="M289" i="33"/>
  <c r="M280" i="33"/>
  <c r="M269" i="33"/>
  <c r="M255" i="33"/>
  <c r="M239" i="33"/>
  <c r="M223" i="33"/>
  <c r="M207" i="33"/>
  <c r="M191" i="33"/>
  <c r="M175" i="33"/>
  <c r="M154" i="33"/>
  <c r="M135" i="33"/>
  <c r="M113" i="33"/>
  <c r="M81" i="33"/>
  <c r="M43" i="33"/>
  <c r="M5" i="33"/>
  <c r="N362" i="33"/>
  <c r="O362" i="33" s="1"/>
  <c r="N330" i="33"/>
  <c r="Q330" i="33" s="1"/>
  <c r="N298" i="33"/>
  <c r="N266" i="33"/>
  <c r="Q266" i="33" s="1"/>
  <c r="N234" i="33"/>
  <c r="Q234" i="33" s="1"/>
  <c r="N202" i="33"/>
  <c r="R202" i="33" s="1"/>
  <c r="N170" i="33"/>
  <c r="S170" i="33" s="1"/>
  <c r="N138" i="33"/>
  <c r="S138" i="33" s="1"/>
  <c r="N106" i="33"/>
  <c r="S106" i="33" s="1"/>
  <c r="N70" i="33"/>
  <c r="P70" i="33" s="1"/>
  <c r="N35" i="33"/>
  <c r="M388" i="33"/>
  <c r="M380" i="33"/>
  <c r="M372" i="33"/>
  <c r="M364" i="33"/>
  <c r="M356" i="33"/>
  <c r="M348" i="33"/>
  <c r="M340" i="33"/>
  <c r="M332" i="33"/>
  <c r="M324" i="33"/>
  <c r="M315" i="33"/>
  <c r="M306" i="33"/>
  <c r="M297" i="33"/>
  <c r="M288" i="33"/>
  <c r="M279" i="33"/>
  <c r="M267" i="33"/>
  <c r="M251" i="33"/>
  <c r="M235" i="33"/>
  <c r="M219" i="33"/>
  <c r="M203" i="33"/>
  <c r="M187" i="33"/>
  <c r="M171" i="33"/>
  <c r="M153" i="33"/>
  <c r="M130" i="33"/>
  <c r="M111" i="33"/>
  <c r="M74" i="33"/>
  <c r="N387" i="33"/>
  <c r="Q387" i="33" s="1"/>
  <c r="N355" i="33"/>
  <c r="Q355" i="33" s="1"/>
  <c r="N323" i="33"/>
  <c r="R323" i="33" s="1"/>
  <c r="N291" i="33"/>
  <c r="S291" i="33" s="1"/>
  <c r="N259" i="33"/>
  <c r="S259" i="33" s="1"/>
  <c r="N227" i="33"/>
  <c r="Q227" i="33" s="1"/>
  <c r="N195" i="33"/>
  <c r="N163" i="33"/>
  <c r="S163" i="33" s="1"/>
  <c r="N131" i="33"/>
  <c r="O131" i="33" s="1"/>
  <c r="N99" i="33"/>
  <c r="P99" i="33" s="1"/>
  <c r="N63" i="33"/>
  <c r="S63" i="33" s="1"/>
  <c r="N27" i="33"/>
  <c r="O27" i="33" s="1"/>
  <c r="M2" i="33"/>
  <c r="M8" i="33"/>
  <c r="M16" i="33"/>
  <c r="M25" i="33"/>
  <c r="M34" i="33"/>
  <c r="M45" i="33"/>
  <c r="M54" i="33"/>
  <c r="M62" i="33"/>
  <c r="M75" i="33"/>
  <c r="M83" i="33"/>
  <c r="M99" i="33"/>
  <c r="M107" i="33"/>
  <c r="M115" i="33"/>
  <c r="M123" i="33"/>
  <c r="M131" i="33"/>
  <c r="M139" i="33"/>
  <c r="M147" i="33"/>
  <c r="M155" i="33"/>
  <c r="M163" i="33"/>
  <c r="M9" i="33"/>
  <c r="M17" i="33"/>
  <c r="M26" i="33"/>
  <c r="M35" i="33"/>
  <c r="M46" i="33"/>
  <c r="M55" i="33"/>
  <c r="M63" i="33"/>
  <c r="M76" i="33"/>
  <c r="M84" i="33"/>
  <c r="M100" i="33"/>
  <c r="M108" i="33"/>
  <c r="M116" i="33"/>
  <c r="M124" i="33"/>
  <c r="M132" i="33"/>
  <c r="M140" i="33"/>
  <c r="M148" i="33"/>
  <c r="M156" i="33"/>
  <c r="M164" i="33"/>
  <c r="M172" i="33"/>
  <c r="M180" i="33"/>
  <c r="M188" i="33"/>
  <c r="M196" i="33"/>
  <c r="M204" i="33"/>
  <c r="M212" i="33"/>
  <c r="M220" i="33"/>
  <c r="M228" i="33"/>
  <c r="M236" i="33"/>
  <c r="M244" i="33"/>
  <c r="M252" i="33"/>
  <c r="M260" i="33"/>
  <c r="M268" i="33"/>
  <c r="M276" i="33"/>
  <c r="M10" i="33"/>
  <c r="M18" i="33"/>
  <c r="M27" i="33"/>
  <c r="M36" i="33"/>
  <c r="M47" i="33"/>
  <c r="M56" i="33"/>
  <c r="M64" i="33"/>
  <c r="M77" i="33"/>
  <c r="M85" i="33"/>
  <c r="M101" i="33"/>
  <c r="M109" i="33"/>
  <c r="M117" i="33"/>
  <c r="M125" i="33"/>
  <c r="M133" i="33"/>
  <c r="M141" i="33"/>
  <c r="M149" i="33"/>
  <c r="M157" i="33"/>
  <c r="M165" i="33"/>
  <c r="M173" i="33"/>
  <c r="M181" i="33"/>
  <c r="M189" i="33"/>
  <c r="M197" i="33"/>
  <c r="M205" i="33"/>
  <c r="M213" i="33"/>
  <c r="M221" i="33"/>
  <c r="M229" i="33"/>
  <c r="M237" i="33"/>
  <c r="M245" i="33"/>
  <c r="M253" i="33"/>
  <c r="M261" i="33"/>
  <c r="M11" i="33"/>
  <c r="M19" i="33"/>
  <c r="M28" i="33"/>
  <c r="M37" i="33"/>
  <c r="M48" i="33"/>
  <c r="M57" i="33"/>
  <c r="M65" i="33"/>
  <c r="M78" i="33"/>
  <c r="M86" i="33"/>
  <c r="M102" i="33"/>
  <c r="M110" i="33"/>
  <c r="M118" i="33"/>
  <c r="M126" i="33"/>
  <c r="M134" i="33"/>
  <c r="M142" i="33"/>
  <c r="M150" i="33"/>
  <c r="M158" i="33"/>
  <c r="M166" i="33"/>
  <c r="M174" i="33"/>
  <c r="M182" i="33"/>
  <c r="M190" i="33"/>
  <c r="M198" i="33"/>
  <c r="M206" i="33"/>
  <c r="M214" i="33"/>
  <c r="M222" i="33"/>
  <c r="M230" i="33"/>
  <c r="M238" i="33"/>
  <c r="M246" i="33"/>
  <c r="M254" i="33"/>
  <c r="M262" i="33"/>
  <c r="M270" i="33"/>
  <c r="M278" i="33"/>
  <c r="M286" i="33"/>
  <c r="M294" i="33"/>
  <c r="M302" i="33"/>
  <c r="M310" i="33"/>
  <c r="M318" i="33"/>
  <c r="M12" i="33"/>
  <c r="M20" i="33"/>
  <c r="M30" i="33"/>
  <c r="M38" i="33"/>
  <c r="M49" i="33"/>
  <c r="M58" i="33"/>
  <c r="M66" i="33"/>
  <c r="M79" i="33"/>
  <c r="M87" i="33"/>
  <c r="M4" i="33"/>
  <c r="M13" i="33"/>
  <c r="M21" i="33"/>
  <c r="M31" i="33"/>
  <c r="M40" i="33"/>
  <c r="M50" i="33"/>
  <c r="M59" i="33"/>
  <c r="M67" i="33"/>
  <c r="M80" i="33"/>
  <c r="M89" i="33"/>
  <c r="M104" i="33"/>
  <c r="M112" i="33"/>
  <c r="M120" i="33"/>
  <c r="M128" i="33"/>
  <c r="M136" i="33"/>
  <c r="M144" i="33"/>
  <c r="M152" i="33"/>
  <c r="M160" i="33"/>
  <c r="M168" i="33"/>
  <c r="M176" i="33"/>
  <c r="M184" i="33"/>
  <c r="M192" i="33"/>
  <c r="M200" i="33"/>
  <c r="M208" i="33"/>
  <c r="M216" i="33"/>
  <c r="M224" i="33"/>
  <c r="M232" i="33"/>
  <c r="M240" i="33"/>
  <c r="M248" i="33"/>
  <c r="M256" i="33"/>
  <c r="M264" i="33"/>
  <c r="M387" i="33"/>
  <c r="M379" i="33"/>
  <c r="M371" i="33"/>
  <c r="M363" i="33"/>
  <c r="M355" i="33"/>
  <c r="M347" i="33"/>
  <c r="M339" i="33"/>
  <c r="M331" i="33"/>
  <c r="M323" i="33"/>
  <c r="M314" i="33"/>
  <c r="M305" i="33"/>
  <c r="M296" i="33"/>
  <c r="M287" i="33"/>
  <c r="M277" i="33"/>
  <c r="M266" i="33"/>
  <c r="M250" i="33"/>
  <c r="M234" i="33"/>
  <c r="M218" i="33"/>
  <c r="M202" i="33"/>
  <c r="M186" i="33"/>
  <c r="M170" i="33"/>
  <c r="M151" i="33"/>
  <c r="M129" i="33"/>
  <c r="M106" i="33"/>
  <c r="M73" i="33"/>
  <c r="M32" i="33"/>
  <c r="N386" i="33"/>
  <c r="Q386" i="33" s="1"/>
  <c r="N354" i="33"/>
  <c r="Q354" i="33" s="1"/>
  <c r="N322" i="33"/>
  <c r="R322" i="33" s="1"/>
  <c r="N290" i="33"/>
  <c r="R290" i="33" s="1"/>
  <c r="N258" i="33"/>
  <c r="S258" i="33" s="1"/>
  <c r="N226" i="33"/>
  <c r="Q226" i="33" s="1"/>
  <c r="N194" i="33"/>
  <c r="R194" i="33" s="1"/>
  <c r="N162" i="33"/>
  <c r="O162" i="33" s="1"/>
  <c r="N130" i="33"/>
  <c r="S130" i="33" s="1"/>
  <c r="N98" i="33"/>
  <c r="P98" i="33" s="1"/>
  <c r="N62" i="33"/>
  <c r="P62" i="33" s="1"/>
  <c r="N26" i="33"/>
  <c r="P26" i="33" s="1"/>
  <c r="M386" i="33"/>
  <c r="M378" i="33"/>
  <c r="M370" i="33"/>
  <c r="M362" i="33"/>
  <c r="M354" i="33"/>
  <c r="M346" i="33"/>
  <c r="M338" i="33"/>
  <c r="M330" i="33"/>
  <c r="M322" i="33"/>
  <c r="M313" i="33"/>
  <c r="M304" i="33"/>
  <c r="M295" i="33"/>
  <c r="M285" i="33"/>
  <c r="M275" i="33"/>
  <c r="M265" i="33"/>
  <c r="M249" i="33"/>
  <c r="M233" i="33"/>
  <c r="M217" i="33"/>
  <c r="M201" i="33"/>
  <c r="M185" i="33"/>
  <c r="M169" i="33"/>
  <c r="M146" i="33"/>
  <c r="M127" i="33"/>
  <c r="M105" i="33"/>
  <c r="M61" i="33"/>
  <c r="M24" i="33"/>
  <c r="N379" i="33"/>
  <c r="S379" i="33" s="1"/>
  <c r="N347" i="33"/>
  <c r="Q347" i="33" s="1"/>
  <c r="N315" i="33"/>
  <c r="R315" i="33" s="1"/>
  <c r="N283" i="33"/>
  <c r="O283" i="33" s="1"/>
  <c r="N251" i="33"/>
  <c r="R251" i="33" s="1"/>
  <c r="N219" i="33"/>
  <c r="R219" i="33" s="1"/>
  <c r="N187" i="33"/>
  <c r="S187" i="33" s="1"/>
  <c r="N155" i="33"/>
  <c r="Q155" i="33" s="1"/>
  <c r="N123" i="33"/>
  <c r="N89" i="33"/>
  <c r="P89" i="33" s="1"/>
  <c r="N55" i="33"/>
  <c r="O55" i="33" s="1"/>
  <c r="N18" i="33"/>
  <c r="O18" i="33" s="1"/>
  <c r="M385" i="33"/>
  <c r="M377" i="33"/>
  <c r="M369" i="33"/>
  <c r="M361" i="33"/>
  <c r="M353" i="33"/>
  <c r="M345" i="33"/>
  <c r="M337" i="33"/>
  <c r="M329" i="33"/>
  <c r="M321" i="33"/>
  <c r="M312" i="33"/>
  <c r="M303" i="33"/>
  <c r="M293" i="33"/>
  <c r="M284" i="33"/>
  <c r="M274" i="33"/>
  <c r="M263" i="33"/>
  <c r="M247" i="33"/>
  <c r="M231" i="33"/>
  <c r="M215" i="33"/>
  <c r="M199" i="33"/>
  <c r="M183" i="33"/>
  <c r="M167" i="33"/>
  <c r="M145" i="33"/>
  <c r="M122" i="33"/>
  <c r="M103" i="33"/>
  <c r="M60" i="33"/>
  <c r="M23" i="33"/>
  <c r="N378" i="33"/>
  <c r="Q378" i="33" s="1"/>
  <c r="N346" i="33"/>
  <c r="Q346" i="33" s="1"/>
  <c r="N314" i="33"/>
  <c r="Q314" i="33" s="1"/>
  <c r="N282" i="33"/>
  <c r="Q282" i="33" s="1"/>
  <c r="N250" i="33"/>
  <c r="O250" i="33" s="1"/>
  <c r="N218" i="33"/>
  <c r="Q218" i="33" s="1"/>
  <c r="N186" i="33"/>
  <c r="Q186" i="33" s="1"/>
  <c r="N154" i="33"/>
  <c r="R154" i="33" s="1"/>
  <c r="N122" i="33"/>
  <c r="Q122" i="33" s="1"/>
  <c r="N87" i="33"/>
  <c r="P87" i="33" s="1"/>
  <c r="N54" i="33"/>
  <c r="S54" i="33" s="1"/>
  <c r="N17" i="33"/>
  <c r="S17" i="33" s="1"/>
  <c r="M392" i="33"/>
  <c r="M384" i="33"/>
  <c r="M376" i="33"/>
  <c r="M368" i="33"/>
  <c r="M360" i="33"/>
  <c r="M352" i="33"/>
  <c r="M344" i="33"/>
  <c r="M336" i="33"/>
  <c r="M328" i="33"/>
  <c r="M320" i="33"/>
  <c r="M311" i="33"/>
  <c r="M301" i="33"/>
  <c r="M292" i="33"/>
  <c r="M283" i="33"/>
  <c r="M273" i="33"/>
  <c r="M259" i="33"/>
  <c r="M243" i="33"/>
  <c r="M227" i="33"/>
  <c r="M211" i="33"/>
  <c r="M195" i="33"/>
  <c r="M179" i="33"/>
  <c r="M162" i="33"/>
  <c r="M143" i="33"/>
  <c r="M121" i="33"/>
  <c r="M98" i="33"/>
  <c r="M53" i="33"/>
  <c r="M15" i="33"/>
  <c r="N371" i="33"/>
  <c r="Q371" i="33" s="1"/>
  <c r="N339" i="33"/>
  <c r="Q339" i="33" s="1"/>
  <c r="N307" i="33"/>
  <c r="Q307" i="33" s="1"/>
  <c r="N275" i="33"/>
  <c r="Q275" i="33" s="1"/>
  <c r="N243" i="33"/>
  <c r="S243" i="33" s="1"/>
  <c r="N211" i="33"/>
  <c r="S211" i="33" s="1"/>
  <c r="N179" i="33"/>
  <c r="S179" i="33" s="1"/>
  <c r="N147" i="33"/>
  <c r="S147" i="33" s="1"/>
  <c r="N115" i="33"/>
  <c r="P115" i="33" s="1"/>
  <c r="N80" i="33"/>
  <c r="P80" i="33" s="1"/>
  <c r="N46" i="33"/>
  <c r="O46" i="33" s="1"/>
  <c r="BA32" i="16"/>
  <c r="E32" i="16"/>
  <c r="M52" i="33"/>
  <c r="N52" i="33"/>
  <c r="O52" i="33" s="1"/>
  <c r="N42" i="33"/>
  <c r="S42" i="33" s="1"/>
  <c r="M42" i="33"/>
  <c r="M41" i="33"/>
  <c r="N91" i="33"/>
  <c r="P91" i="33" s="1"/>
  <c r="M91" i="33"/>
  <c r="M90" i="33"/>
  <c r="M96" i="33"/>
  <c r="M95" i="33"/>
  <c r="N90" i="33"/>
  <c r="P90" i="33" s="1"/>
  <c r="M94" i="33"/>
  <c r="M93" i="33"/>
  <c r="M92" i="33"/>
  <c r="M3" i="33"/>
  <c r="BA37" i="16"/>
  <c r="BA54" i="16"/>
  <c r="A37" i="16"/>
  <c r="A54" i="16"/>
  <c r="S37" i="16"/>
  <c r="S54" i="16"/>
  <c r="E37" i="16"/>
  <c r="E54" i="16"/>
  <c r="B37" i="16"/>
  <c r="B54" i="16"/>
  <c r="AE99" i="14"/>
  <c r="AE100" i="14"/>
  <c r="AE101" i="14"/>
  <c r="AE98" i="14"/>
  <c r="N29" i="33"/>
  <c r="S29" i="33" s="1"/>
  <c r="M29" i="33"/>
  <c r="M6" i="33"/>
  <c r="N6" i="33"/>
  <c r="S6" i="33" s="1"/>
  <c r="M71" i="33"/>
  <c r="M70" i="33"/>
  <c r="M72" i="33"/>
  <c r="M69" i="33"/>
  <c r="N72" i="33"/>
  <c r="S72" i="33" s="1"/>
  <c r="M68" i="33"/>
  <c r="N22" i="33"/>
  <c r="P22" i="33" s="1"/>
  <c r="M22" i="33"/>
  <c r="P2" i="33"/>
  <c r="BA51" i="16"/>
  <c r="A51" i="16"/>
  <c r="B51" i="16"/>
  <c r="E51" i="16"/>
  <c r="S51" i="16"/>
  <c r="B52" i="16"/>
  <c r="S52" i="16"/>
  <c r="E52" i="16"/>
  <c r="BA52" i="16"/>
  <c r="A52" i="16"/>
  <c r="N88" i="33"/>
  <c r="P88" i="33" s="1"/>
  <c r="M88" i="33"/>
  <c r="Q65" i="41"/>
  <c r="S65" i="16"/>
  <c r="A65" i="16"/>
  <c r="BA65" i="16"/>
  <c r="E65" i="16"/>
  <c r="B65" i="16"/>
  <c r="Q161" i="41"/>
  <c r="E24" i="16"/>
  <c r="Q160" i="41"/>
  <c r="B24" i="16"/>
  <c r="Q165" i="41"/>
  <c r="S24" i="16"/>
  <c r="BA24" i="16"/>
  <c r="A24" i="16"/>
  <c r="Q164" i="41"/>
  <c r="O167" i="41"/>
  <c r="S167" i="41" s="1"/>
  <c r="Q163" i="41"/>
  <c r="O165" i="41"/>
  <c r="S165" i="41" s="1"/>
  <c r="Q159" i="41"/>
  <c r="Q167" i="41"/>
  <c r="Q162" i="41"/>
  <c r="Q78" i="41"/>
  <c r="S59" i="16"/>
  <c r="Q77" i="41"/>
  <c r="Q57" i="41"/>
  <c r="A59" i="16"/>
  <c r="B59" i="16"/>
  <c r="Q166" i="41"/>
  <c r="Q86" i="41"/>
  <c r="Q93" i="41"/>
  <c r="Q171" i="41"/>
  <c r="Q76" i="41"/>
  <c r="O172" i="41"/>
  <c r="S172" i="41" s="1"/>
  <c r="Q35" i="41"/>
  <c r="O171" i="41"/>
  <c r="S171" i="41" s="1"/>
  <c r="Q82" i="41"/>
  <c r="Q87" i="41"/>
  <c r="Q25" i="41"/>
  <c r="O185" i="41"/>
  <c r="S185" i="41" s="1"/>
  <c r="Q142" i="41"/>
  <c r="Q149" i="41"/>
  <c r="Q144" i="41"/>
  <c r="Q140" i="41"/>
  <c r="Q139" i="41"/>
  <c r="Q146" i="41"/>
  <c r="Q145" i="41"/>
  <c r="Q70" i="41"/>
  <c r="Q85" i="41"/>
  <c r="Q169" i="41"/>
  <c r="Q68" i="41"/>
  <c r="Q91" i="41"/>
  <c r="Q27" i="41"/>
  <c r="O169" i="41"/>
  <c r="S169" i="41" s="1"/>
  <c r="Q74" i="41"/>
  <c r="Q97" i="41"/>
  <c r="Q56" i="41"/>
  <c r="Q183" i="41"/>
  <c r="Q134" i="41"/>
  <c r="Q141" i="41"/>
  <c r="Q128" i="41"/>
  <c r="Q132" i="41"/>
  <c r="Q131" i="41"/>
  <c r="Q138" i="41"/>
  <c r="Q137" i="41"/>
  <c r="Q62" i="41"/>
  <c r="O183" i="41"/>
  <c r="S183" i="41" s="1"/>
  <c r="Q69" i="41"/>
  <c r="O166" i="41"/>
  <c r="S166" i="41" s="1"/>
  <c r="Q60" i="41"/>
  <c r="Q182" i="41"/>
  <c r="Q83" i="41"/>
  <c r="Q64" i="41"/>
  <c r="Q66" i="41"/>
  <c r="Q185" i="41"/>
  <c r="Q89" i="41"/>
  <c r="Q48" i="41"/>
  <c r="O176" i="41"/>
  <c r="S176" i="41" s="1"/>
  <c r="Q126" i="41"/>
  <c r="Q133" i="41"/>
  <c r="Q112" i="41"/>
  <c r="Q124" i="41"/>
  <c r="Q123" i="41"/>
  <c r="Q130" i="41"/>
  <c r="Q129" i="41"/>
  <c r="E68" i="16"/>
  <c r="Q96" i="41"/>
  <c r="Q54" i="41"/>
  <c r="Q175" i="41"/>
  <c r="Q61" i="41"/>
  <c r="Q184" i="41"/>
  <c r="Q79" i="41"/>
  <c r="Q52" i="41"/>
  <c r="O175" i="41"/>
  <c r="S175" i="41" s="1"/>
  <c r="Q75" i="41"/>
  <c r="Q63" i="41"/>
  <c r="Q58" i="41"/>
  <c r="O182" i="41"/>
  <c r="S182" i="41" s="1"/>
  <c r="Q81" i="41"/>
  <c r="O180" i="41"/>
  <c r="S180" i="41" s="1"/>
  <c r="Q40" i="41"/>
  <c r="O174" i="41"/>
  <c r="S174" i="41" s="1"/>
  <c r="Q118" i="41"/>
  <c r="Q125" i="41"/>
  <c r="Q104" i="41"/>
  <c r="Q116" i="41"/>
  <c r="Q115" i="41"/>
  <c r="Q122" i="41"/>
  <c r="Q121" i="41"/>
  <c r="Q158" i="41"/>
  <c r="Q55" i="41"/>
  <c r="Q46" i="41"/>
  <c r="Q72" i="41"/>
  <c r="Q53" i="41"/>
  <c r="O181" i="41"/>
  <c r="S181" i="41" s="1"/>
  <c r="Q44" i="41"/>
  <c r="Q88" i="41"/>
  <c r="Q67" i="41"/>
  <c r="O184" i="41"/>
  <c r="S184" i="41" s="1"/>
  <c r="Q31" i="41"/>
  <c r="Q50" i="41"/>
  <c r="Q176" i="41"/>
  <c r="Q73" i="41"/>
  <c r="O178" i="41"/>
  <c r="S178" i="41" s="1"/>
  <c r="Q32" i="41"/>
  <c r="Q110" i="41"/>
  <c r="Q117" i="41"/>
  <c r="Q143" i="41"/>
  <c r="Q108" i="41"/>
  <c r="Q107" i="41"/>
  <c r="Q114" i="41"/>
  <c r="Q113" i="41"/>
  <c r="Q157" i="41"/>
  <c r="Q38" i="41"/>
  <c r="Q71" i="41"/>
  <c r="Q45" i="41"/>
  <c r="O179" i="41"/>
  <c r="S179" i="41" s="1"/>
  <c r="O170" i="41"/>
  <c r="S170" i="41" s="1"/>
  <c r="Q36" i="41"/>
  <c r="Q95" i="41"/>
  <c r="Q59" i="41"/>
  <c r="Q180" i="41"/>
  <c r="Q179" i="41"/>
  <c r="Q42" i="41"/>
  <c r="Q174" i="41"/>
  <c r="Q49" i="41"/>
  <c r="Q172" i="41"/>
  <c r="Q151" i="41"/>
  <c r="Q102" i="41"/>
  <c r="Q109" i="41"/>
  <c r="Q111" i="41"/>
  <c r="Q100" i="41"/>
  <c r="Q99" i="41"/>
  <c r="Q106" i="41"/>
  <c r="Q105" i="41"/>
  <c r="Q181" i="41"/>
  <c r="Q30" i="41"/>
  <c r="Q39" i="41"/>
  <c r="Q37" i="41"/>
  <c r="O177" i="41"/>
  <c r="S177" i="41" s="1"/>
  <c r="Q92" i="41"/>
  <c r="Q28" i="41"/>
  <c r="Q47" i="41"/>
  <c r="Q51" i="41"/>
  <c r="Q178" i="41"/>
  <c r="O168" i="41"/>
  <c r="S168" i="41" s="1"/>
  <c r="Q34" i="41"/>
  <c r="Q41" i="41"/>
  <c r="Q170" i="41"/>
  <c r="Q119" i="41"/>
  <c r="Q135" i="41"/>
  <c r="Q101" i="41"/>
  <c r="Q156" i="41"/>
  <c r="Q155" i="41"/>
  <c r="Q127" i="41"/>
  <c r="Q98" i="41"/>
  <c r="Q136" i="41"/>
  <c r="Q94" i="41"/>
  <c r="Q177" i="41"/>
  <c r="Q29" i="41"/>
  <c r="Q173" i="41"/>
  <c r="Q84" i="41"/>
  <c r="Q43" i="41"/>
  <c r="O173" i="41"/>
  <c r="S173" i="41" s="1"/>
  <c r="Q90" i="41"/>
  <c r="Q26" i="41"/>
  <c r="Q80" i="41"/>
  <c r="Q33" i="41"/>
  <c r="Q168" i="41"/>
  <c r="Q150" i="41"/>
  <c r="Q103" i="41"/>
  <c r="Q152" i="41"/>
  <c r="Q148" i="41"/>
  <c r="Q147" i="41"/>
  <c r="Q154" i="41"/>
  <c r="Q153" i="41"/>
  <c r="Q120" i="41"/>
  <c r="B68" i="16"/>
  <c r="BA68" i="16"/>
  <c r="A68" i="16"/>
  <c r="S68" i="16"/>
  <c r="O143" i="41"/>
  <c r="S143" i="41" s="1"/>
  <c r="O100" i="41"/>
  <c r="S100" i="41" s="1"/>
  <c r="O36" i="41"/>
  <c r="S36" i="41" s="1"/>
  <c r="O105" i="41"/>
  <c r="S105" i="41" s="1"/>
  <c r="O41" i="41"/>
  <c r="S41" i="41" s="1"/>
  <c r="O54" i="41"/>
  <c r="S54" i="41" s="1"/>
  <c r="O110" i="41"/>
  <c r="S110" i="41" s="1"/>
  <c r="O127" i="41"/>
  <c r="S127" i="41" s="1"/>
  <c r="O67" i="41"/>
  <c r="S67" i="41" s="1"/>
  <c r="O134" i="41"/>
  <c r="S134" i="41" s="1"/>
  <c r="O56" i="41"/>
  <c r="S56" i="41" s="1"/>
  <c r="O126" i="41"/>
  <c r="S126" i="41" s="1"/>
  <c r="O119" i="41"/>
  <c r="S119" i="41" s="1"/>
  <c r="O61" i="41"/>
  <c r="S61" i="41" s="1"/>
  <c r="O98" i="41"/>
  <c r="S98" i="41" s="1"/>
  <c r="O161" i="41"/>
  <c r="S161" i="41" s="1"/>
  <c r="O71" i="41"/>
  <c r="S71" i="41" s="1"/>
  <c r="O138" i="41"/>
  <c r="S138" i="41" s="1"/>
  <c r="O92" i="41"/>
  <c r="S92" i="41" s="1"/>
  <c r="O31" i="41"/>
  <c r="S31" i="41" s="1"/>
  <c r="O97" i="41"/>
  <c r="S97" i="41" s="1"/>
  <c r="O26" i="41"/>
  <c r="S26" i="41" s="1"/>
  <c r="O46" i="41"/>
  <c r="S46" i="41" s="1"/>
  <c r="O94" i="41"/>
  <c r="S94" i="41" s="1"/>
  <c r="O122" i="41"/>
  <c r="S122" i="41" s="1"/>
  <c r="O59" i="41"/>
  <c r="S59" i="41" s="1"/>
  <c r="O112" i="41"/>
  <c r="S112" i="41" s="1"/>
  <c r="O48" i="41"/>
  <c r="S48" i="41" s="1"/>
  <c r="O160" i="41"/>
  <c r="S160" i="41" s="1"/>
  <c r="O114" i="41"/>
  <c r="S114" i="41" s="1"/>
  <c r="O53" i="41"/>
  <c r="S53" i="41" s="1"/>
  <c r="O82" i="41"/>
  <c r="S82" i="41" s="1"/>
  <c r="O121" i="41"/>
  <c r="S121" i="41" s="1"/>
  <c r="O63" i="41"/>
  <c r="S63" i="41" s="1"/>
  <c r="O133" i="41"/>
  <c r="S133" i="41" s="1"/>
  <c r="O84" i="41"/>
  <c r="S84" i="41" s="1"/>
  <c r="O106" i="41"/>
  <c r="S106" i="41" s="1"/>
  <c r="O89" i="41"/>
  <c r="S89" i="41" s="1"/>
  <c r="O120" i="41"/>
  <c r="S120" i="41" s="1"/>
  <c r="O38" i="41"/>
  <c r="S38" i="41" s="1"/>
  <c r="O157" i="41"/>
  <c r="S157" i="41" s="1"/>
  <c r="O117" i="41"/>
  <c r="S117" i="41" s="1"/>
  <c r="O51" i="41"/>
  <c r="S51" i="41" s="1"/>
  <c r="O104" i="41"/>
  <c r="S104" i="41" s="1"/>
  <c r="O40" i="41"/>
  <c r="S40" i="41" s="1"/>
  <c r="O159" i="41"/>
  <c r="S159" i="41" s="1"/>
  <c r="O109" i="41"/>
  <c r="S109" i="41" s="1"/>
  <c r="O45" i="41"/>
  <c r="S45" i="41" s="1"/>
  <c r="O74" i="41"/>
  <c r="S74" i="41" s="1"/>
  <c r="O116" i="41"/>
  <c r="S116" i="41" s="1"/>
  <c r="O55" i="41"/>
  <c r="S55" i="41" s="1"/>
  <c r="O164" i="41"/>
  <c r="S164" i="41" s="1"/>
  <c r="O128" i="41"/>
  <c r="S128" i="41" s="1"/>
  <c r="O76" i="41"/>
  <c r="S76" i="41" s="1"/>
  <c r="O163" i="41"/>
  <c r="S163" i="41" s="1"/>
  <c r="O81" i="41"/>
  <c r="S81" i="41" s="1"/>
  <c r="O102" i="41"/>
  <c r="S102" i="41" s="1"/>
  <c r="O33" i="41"/>
  <c r="S33" i="41" s="1"/>
  <c r="O152" i="41"/>
  <c r="S152" i="41" s="1"/>
  <c r="O107" i="41"/>
  <c r="S107" i="41" s="1"/>
  <c r="O43" i="41"/>
  <c r="S43" i="41" s="1"/>
  <c r="O96" i="41"/>
  <c r="S96" i="41" s="1"/>
  <c r="O30" i="41"/>
  <c r="S30" i="41" s="1"/>
  <c r="O154" i="41"/>
  <c r="S154" i="41" s="1"/>
  <c r="O101" i="41"/>
  <c r="S101" i="41" s="1"/>
  <c r="O37" i="41"/>
  <c r="S37" i="41" s="1"/>
  <c r="O66" i="41"/>
  <c r="S66" i="41" s="1"/>
  <c r="O111" i="41"/>
  <c r="S111" i="41" s="1"/>
  <c r="O47" i="41"/>
  <c r="S47" i="41" s="1"/>
  <c r="O146" i="41"/>
  <c r="S146" i="41" s="1"/>
  <c r="O123" i="41"/>
  <c r="S123" i="41" s="1"/>
  <c r="O68" i="41"/>
  <c r="S68" i="41" s="1"/>
  <c r="O155" i="41"/>
  <c r="S155" i="41" s="1"/>
  <c r="O73" i="41"/>
  <c r="S73" i="41" s="1"/>
  <c r="O86" i="41"/>
  <c r="S86" i="41" s="1"/>
  <c r="O28" i="41"/>
  <c r="S28" i="41" s="1"/>
  <c r="O147" i="41"/>
  <c r="S147" i="41" s="1"/>
  <c r="O99" i="41"/>
  <c r="S99" i="41" s="1"/>
  <c r="O35" i="41"/>
  <c r="S35" i="41" s="1"/>
  <c r="O88" i="41"/>
  <c r="S88" i="41" s="1"/>
  <c r="O25" i="41"/>
  <c r="S25" i="41" s="1"/>
  <c r="O149" i="41"/>
  <c r="S149" i="41" s="1"/>
  <c r="O93" i="41"/>
  <c r="S93" i="41" s="1"/>
  <c r="O32" i="41"/>
  <c r="S32" i="41" s="1"/>
  <c r="O58" i="41"/>
  <c r="S58" i="41" s="1"/>
  <c r="O103" i="41"/>
  <c r="S103" i="41" s="1"/>
  <c r="O39" i="41"/>
  <c r="S39" i="41" s="1"/>
  <c r="O158" i="41"/>
  <c r="S158" i="41" s="1"/>
  <c r="O118" i="41"/>
  <c r="S118" i="41" s="1"/>
  <c r="O60" i="41"/>
  <c r="S60" i="41" s="1"/>
  <c r="O140" i="41"/>
  <c r="S140" i="41" s="1"/>
  <c r="O65" i="41"/>
  <c r="S65" i="41" s="1"/>
  <c r="O78" i="41"/>
  <c r="S78" i="41" s="1"/>
  <c r="O145" i="41"/>
  <c r="S145" i="41" s="1"/>
  <c r="O142" i="41"/>
  <c r="S142" i="41" s="1"/>
  <c r="O91" i="41"/>
  <c r="S91" i="41" s="1"/>
  <c r="O150" i="41"/>
  <c r="S150" i="41" s="1"/>
  <c r="O80" i="41"/>
  <c r="S80" i="41" s="1"/>
  <c r="O141" i="41"/>
  <c r="S141" i="41" s="1"/>
  <c r="O144" i="41"/>
  <c r="S144" i="41" s="1"/>
  <c r="O85" i="41"/>
  <c r="S85" i="41" s="1"/>
  <c r="O27" i="41"/>
  <c r="S27" i="41" s="1"/>
  <c r="O50" i="41"/>
  <c r="S50" i="41" s="1"/>
  <c r="O95" i="41"/>
  <c r="S95" i="41" s="1"/>
  <c r="O34" i="41"/>
  <c r="S34" i="41" s="1"/>
  <c r="O153" i="41"/>
  <c r="S153" i="41" s="1"/>
  <c r="O113" i="41"/>
  <c r="S113" i="41" s="1"/>
  <c r="O52" i="41"/>
  <c r="S52" i="41" s="1"/>
  <c r="O135" i="41"/>
  <c r="S135" i="41" s="1"/>
  <c r="O57" i="41"/>
  <c r="S57" i="41" s="1"/>
  <c r="O70" i="41"/>
  <c r="S70" i="41" s="1"/>
  <c r="O125" i="41"/>
  <c r="S125" i="41" s="1"/>
  <c r="O137" i="41"/>
  <c r="S137" i="41" s="1"/>
  <c r="O83" i="41"/>
  <c r="S83" i="41" s="1"/>
  <c r="O162" i="41"/>
  <c r="S162" i="41" s="1"/>
  <c r="O72" i="41"/>
  <c r="S72" i="41" s="1"/>
  <c r="O136" i="41"/>
  <c r="S136" i="41" s="1"/>
  <c r="O129" i="41"/>
  <c r="S129" i="41" s="1"/>
  <c r="O77" i="41"/>
  <c r="S77" i="41" s="1"/>
  <c r="O156" i="41"/>
  <c r="S156" i="41" s="1"/>
  <c r="O42" i="41"/>
  <c r="S42" i="41" s="1"/>
  <c r="O87" i="41"/>
  <c r="S87" i="41" s="1"/>
  <c r="O29" i="41"/>
  <c r="S29" i="41" s="1"/>
  <c r="O148" i="41"/>
  <c r="S148" i="41" s="1"/>
  <c r="O108" i="41"/>
  <c r="S108" i="41" s="1"/>
  <c r="O44" i="41"/>
  <c r="S44" i="41" s="1"/>
  <c r="O130" i="41"/>
  <c r="S130" i="41" s="1"/>
  <c r="O49" i="41"/>
  <c r="S49" i="41" s="1"/>
  <c r="O62" i="41"/>
  <c r="S62" i="41" s="1"/>
  <c r="O115" i="41"/>
  <c r="S115" i="41" s="1"/>
  <c r="O132" i="41"/>
  <c r="S132" i="41" s="1"/>
  <c r="O75" i="41"/>
  <c r="S75" i="41" s="1"/>
  <c r="O139" i="41"/>
  <c r="S139" i="41" s="1"/>
  <c r="O64" i="41"/>
  <c r="S64" i="41" s="1"/>
  <c r="O131" i="41"/>
  <c r="S131" i="41" s="1"/>
  <c r="O124" i="41"/>
  <c r="S124" i="41" s="1"/>
  <c r="O69" i="41"/>
  <c r="S69" i="41" s="1"/>
  <c r="O151" i="41"/>
  <c r="S151" i="41" s="1"/>
  <c r="O90" i="41"/>
  <c r="S90" i="41" s="1"/>
  <c r="O79" i="41"/>
  <c r="S79" i="41" s="1"/>
  <c r="BA56" i="16"/>
  <c r="S56" i="16"/>
  <c r="S381" i="33"/>
  <c r="Q381" i="33"/>
  <c r="O381" i="33"/>
  <c r="R381" i="33"/>
  <c r="O325" i="33"/>
  <c r="S317" i="33"/>
  <c r="Q317" i="33"/>
  <c r="O317" i="33"/>
  <c r="R317" i="33"/>
  <c r="Q261" i="33"/>
  <c r="O261" i="33"/>
  <c r="R261" i="33"/>
  <c r="S253" i="33"/>
  <c r="Q253" i="33"/>
  <c r="O253" i="33"/>
  <c r="R253" i="33"/>
  <c r="O197" i="33"/>
  <c r="R197" i="33"/>
  <c r="S189" i="33"/>
  <c r="Q189" i="33"/>
  <c r="O189" i="33"/>
  <c r="R189" i="33"/>
  <c r="S133" i="33"/>
  <c r="Q133" i="33"/>
  <c r="O133" i="33"/>
  <c r="R133" i="33"/>
  <c r="S125" i="33"/>
  <c r="Q125" i="33"/>
  <c r="O125" i="33"/>
  <c r="R125" i="33"/>
  <c r="P69" i="33"/>
  <c r="O69" i="33"/>
  <c r="S61" i="33"/>
  <c r="O61" i="33"/>
  <c r="P53" i="33"/>
  <c r="P45" i="33"/>
  <c r="S36" i="33"/>
  <c r="O36" i="33"/>
  <c r="P20" i="33"/>
  <c r="P12" i="33"/>
  <c r="O12" i="33"/>
  <c r="P4" i="33"/>
  <c r="AH67" i="14" s="1"/>
  <c r="Q388" i="33"/>
  <c r="O388" i="33"/>
  <c r="S380" i="33"/>
  <c r="Q380" i="33"/>
  <c r="R380" i="33"/>
  <c r="O380" i="33"/>
  <c r="S332" i="33"/>
  <c r="Q324" i="33"/>
  <c r="O324" i="33"/>
  <c r="R324" i="33"/>
  <c r="S316" i="33"/>
  <c r="Q316" i="33"/>
  <c r="R316" i="33"/>
  <c r="O316" i="33"/>
  <c r="S260" i="33"/>
  <c r="Q260" i="33"/>
  <c r="O260" i="33"/>
  <c r="S252" i="33"/>
  <c r="Q252" i="33"/>
  <c r="R252" i="33"/>
  <c r="O252" i="33"/>
  <c r="Q196" i="33"/>
  <c r="S188" i="33"/>
  <c r="Q188" i="33"/>
  <c r="R188" i="33"/>
  <c r="O188" i="33"/>
  <c r="S148" i="33"/>
  <c r="S132" i="33"/>
  <c r="Q132" i="33"/>
  <c r="O132" i="33"/>
  <c r="S124" i="33"/>
  <c r="Q124" i="33"/>
  <c r="R124" i="33"/>
  <c r="O124" i="33"/>
  <c r="S68" i="33"/>
  <c r="P68" i="33"/>
  <c r="O68" i="33"/>
  <c r="S60" i="33"/>
  <c r="O60" i="33"/>
  <c r="S35" i="33"/>
  <c r="P35" i="33"/>
  <c r="O35" i="33"/>
  <c r="P27" i="33"/>
  <c r="P19" i="33"/>
  <c r="P11" i="33"/>
  <c r="P3" i="33"/>
  <c r="S371" i="33"/>
  <c r="S363" i="33"/>
  <c r="Q363" i="33"/>
  <c r="O363" i="33"/>
  <c r="R363" i="33"/>
  <c r="S355" i="33"/>
  <c r="S331" i="33"/>
  <c r="Q331" i="33"/>
  <c r="O331" i="33"/>
  <c r="R331" i="33"/>
  <c r="Q267" i="33"/>
  <c r="S251" i="33"/>
  <c r="Q251" i="33"/>
  <c r="O251" i="33"/>
  <c r="S219" i="33"/>
  <c r="Q219" i="33"/>
  <c r="O219" i="33"/>
  <c r="S195" i="33"/>
  <c r="Q195" i="33"/>
  <c r="R195" i="33"/>
  <c r="O195" i="33"/>
  <c r="Q163" i="33"/>
  <c r="R163" i="33"/>
  <c r="O163" i="33"/>
  <c r="Q147" i="33"/>
  <c r="O147" i="33"/>
  <c r="R147" i="33"/>
  <c r="O115" i="33"/>
  <c r="S107" i="33"/>
  <c r="Q107" i="33"/>
  <c r="O107" i="33"/>
  <c r="R107" i="33"/>
  <c r="S83" i="33"/>
  <c r="S67" i="33"/>
  <c r="P67" i="33"/>
  <c r="S59" i="33"/>
  <c r="P59" i="33"/>
  <c r="O59" i="33"/>
  <c r="P51" i="33"/>
  <c r="P34" i="33"/>
  <c r="S26" i="33"/>
  <c r="P18" i="33"/>
  <c r="P10" i="33"/>
  <c r="AH66" i="14" s="1"/>
  <c r="S370" i="33"/>
  <c r="Q322" i="33"/>
  <c r="S322" i="33"/>
  <c r="O322" i="33"/>
  <c r="Q298" i="33"/>
  <c r="S298" i="33"/>
  <c r="O298" i="33"/>
  <c r="R298" i="33"/>
  <c r="Q290" i="33"/>
  <c r="S290" i="33"/>
  <c r="O290" i="33"/>
  <c r="S266" i="33"/>
  <c r="O266" i="33"/>
  <c r="R266" i="33"/>
  <c r="S202" i="33"/>
  <c r="S186" i="33"/>
  <c r="O186" i="33"/>
  <c r="R186" i="33"/>
  <c r="S178" i="33"/>
  <c r="Q178" i="33"/>
  <c r="O178" i="33"/>
  <c r="R178" i="33"/>
  <c r="S154" i="33"/>
  <c r="Q154" i="33"/>
  <c r="O154" i="33"/>
  <c r="S146" i="33"/>
  <c r="Q146" i="33"/>
  <c r="O146" i="33"/>
  <c r="R146" i="33"/>
  <c r="S90" i="33"/>
  <c r="O82" i="33"/>
  <c r="P74" i="33"/>
  <c r="O66" i="33"/>
  <c r="S58" i="33"/>
  <c r="O58" i="33"/>
  <c r="P50" i="33"/>
  <c r="P42" i="33"/>
  <c r="O42" i="33"/>
  <c r="P33" i="33"/>
  <c r="P25" i="33"/>
  <c r="P17" i="33"/>
  <c r="S9" i="33"/>
  <c r="P9" i="33"/>
  <c r="O9" i="33"/>
  <c r="S8" i="33"/>
  <c r="P8" i="33"/>
  <c r="S385" i="33"/>
  <c r="Q385" i="33"/>
  <c r="R385" i="33"/>
  <c r="O385" i="33"/>
  <c r="S321" i="33"/>
  <c r="Q321" i="33"/>
  <c r="R321" i="33"/>
  <c r="O321" i="33"/>
  <c r="S265" i="33"/>
  <c r="Q265" i="33"/>
  <c r="R265" i="33"/>
  <c r="O265" i="33"/>
  <c r="S201" i="33"/>
  <c r="O201" i="33"/>
  <c r="S193" i="33"/>
  <c r="R193" i="33"/>
  <c r="Q193" i="33"/>
  <c r="O193" i="33"/>
  <c r="S137" i="33"/>
  <c r="Q137" i="33"/>
  <c r="R137" i="33"/>
  <c r="O137" i="33"/>
  <c r="S129" i="33"/>
  <c r="R129" i="33"/>
  <c r="Q129" i="33"/>
  <c r="O129" i="33"/>
  <c r="P65" i="33"/>
  <c r="O65" i="33"/>
  <c r="S57" i="33"/>
  <c r="O57" i="33"/>
  <c r="P49" i="33"/>
  <c r="P41" i="33"/>
  <c r="P32" i="33"/>
  <c r="S392" i="33"/>
  <c r="Q392" i="33"/>
  <c r="O392" i="33"/>
  <c r="R392" i="33"/>
  <c r="Q384" i="33"/>
  <c r="S384" i="33"/>
  <c r="O384" i="33"/>
  <c r="R384" i="33"/>
  <c r="S336" i="33"/>
  <c r="S328" i="33"/>
  <c r="R328" i="33"/>
  <c r="S320" i="33"/>
  <c r="Q320" i="33"/>
  <c r="O320" i="33"/>
  <c r="R320" i="33"/>
  <c r="S264" i="33"/>
  <c r="Q264" i="33"/>
  <c r="O264" i="33"/>
  <c r="R264" i="33"/>
  <c r="S256" i="33"/>
  <c r="Q256" i="33"/>
  <c r="O256" i="33"/>
  <c r="R256" i="33"/>
  <c r="O208" i="33"/>
  <c r="S200" i="33"/>
  <c r="R200" i="33"/>
  <c r="S192" i="33"/>
  <c r="Q192" i="33"/>
  <c r="O192" i="33"/>
  <c r="R192" i="33"/>
  <c r="S144" i="33"/>
  <c r="S136" i="33"/>
  <c r="Q136" i="33"/>
  <c r="O136" i="33"/>
  <c r="R136" i="33"/>
  <c r="Q128" i="33"/>
  <c r="S128" i="33"/>
  <c r="O128" i="33"/>
  <c r="R128" i="33"/>
  <c r="S64" i="33"/>
  <c r="P64" i="33"/>
  <c r="O64" i="33"/>
  <c r="S56" i="33"/>
  <c r="P56" i="33"/>
  <c r="O56" i="33"/>
  <c r="P48" i="33"/>
  <c r="P31" i="33"/>
  <c r="P7" i="33"/>
  <c r="Q329" i="33"/>
  <c r="R329" i="33"/>
  <c r="O329" i="33"/>
  <c r="R273" i="33"/>
  <c r="S257" i="33"/>
  <c r="Q257" i="33"/>
  <c r="R257" i="33"/>
  <c r="O257" i="33"/>
  <c r="P73" i="33"/>
  <c r="Q391" i="33"/>
  <c r="O391" i="33"/>
  <c r="S383" i="33"/>
  <c r="R383" i="33"/>
  <c r="Q383" i="33"/>
  <c r="O383" i="33"/>
  <c r="O343" i="33"/>
  <c r="S327" i="33"/>
  <c r="R327" i="33"/>
  <c r="Q327" i="33"/>
  <c r="O327" i="33"/>
  <c r="S319" i="33"/>
  <c r="Q319" i="33"/>
  <c r="R319" i="33"/>
  <c r="O319" i="33"/>
  <c r="Q287" i="33"/>
  <c r="Q263" i="33"/>
  <c r="O263" i="33"/>
  <c r="S255" i="33"/>
  <c r="R255" i="33"/>
  <c r="O255" i="33"/>
  <c r="Q255" i="33"/>
  <c r="O215" i="33"/>
  <c r="S199" i="33"/>
  <c r="Q199" i="33"/>
  <c r="R199" i="33"/>
  <c r="O199" i="33"/>
  <c r="S191" i="33"/>
  <c r="R191" i="33"/>
  <c r="O191" i="33"/>
  <c r="Q191" i="33"/>
  <c r="O135" i="33"/>
  <c r="S127" i="33"/>
  <c r="O127" i="33"/>
  <c r="S71" i="33"/>
  <c r="O71" i="33"/>
  <c r="P55" i="33"/>
  <c r="P47" i="33"/>
  <c r="P38" i="33"/>
  <c r="P30" i="33"/>
  <c r="P14" i="33"/>
  <c r="S390" i="33"/>
  <c r="O390" i="33"/>
  <c r="R390" i="33"/>
  <c r="S382" i="33"/>
  <c r="Q382" i="33"/>
  <c r="R382" i="33"/>
  <c r="O382" i="33"/>
  <c r="S342" i="33"/>
  <c r="S326" i="33"/>
  <c r="Q326" i="33"/>
  <c r="O326" i="33"/>
  <c r="R326" i="33"/>
  <c r="S318" i="33"/>
  <c r="Q318" i="33"/>
  <c r="O318" i="33"/>
  <c r="R318" i="33"/>
  <c r="S262" i="33"/>
  <c r="Q262" i="33"/>
  <c r="O262" i="33"/>
  <c r="R262" i="33"/>
  <c r="S254" i="33"/>
  <c r="Q254" i="33"/>
  <c r="R254" i="33"/>
  <c r="O254" i="33"/>
  <c r="S198" i="33"/>
  <c r="Q198" i="33"/>
  <c r="O198" i="33"/>
  <c r="R198" i="33"/>
  <c r="S190" i="33"/>
  <c r="Q190" i="33"/>
  <c r="O190" i="33"/>
  <c r="R190" i="33"/>
  <c r="O150" i="33"/>
  <c r="S134" i="33"/>
  <c r="Q134" i="33"/>
  <c r="O134" i="33"/>
  <c r="R134" i="33"/>
  <c r="S126" i="33"/>
  <c r="O126" i="33"/>
  <c r="S62" i="33"/>
  <c r="O62" i="33"/>
  <c r="P54" i="33"/>
  <c r="P46" i="33"/>
  <c r="P37" i="33"/>
  <c r="P21" i="33"/>
  <c r="P13" i="33"/>
  <c r="P5" i="33"/>
  <c r="N39" i="33"/>
  <c r="M39" i="33"/>
  <c r="S48" i="16"/>
  <c r="A48" i="16"/>
  <c r="B48" i="16"/>
  <c r="T3" i="39"/>
  <c r="T4" i="39"/>
  <c r="T5" i="39"/>
  <c r="T6" i="39"/>
  <c r="T7" i="39"/>
  <c r="T8" i="39"/>
  <c r="T9" i="39"/>
  <c r="T10" i="39"/>
  <c r="T11" i="39"/>
  <c r="T12" i="39"/>
  <c r="T13" i="39"/>
  <c r="T14" i="39"/>
  <c r="T15" i="39"/>
  <c r="T16" i="39"/>
  <c r="T17" i="39"/>
  <c r="T18" i="39"/>
  <c r="T19" i="39"/>
  <c r="T20" i="39"/>
  <c r="T21" i="39"/>
  <c r="T22" i="39"/>
  <c r="T23" i="39"/>
  <c r="T24" i="39"/>
  <c r="T25" i="39"/>
  <c r="T26" i="39"/>
  <c r="T27" i="39"/>
  <c r="T28" i="39"/>
  <c r="T29" i="39"/>
  <c r="T30" i="39"/>
  <c r="T31" i="39"/>
  <c r="T32" i="39"/>
  <c r="T33" i="39"/>
  <c r="T34" i="39"/>
  <c r="T35" i="39"/>
  <c r="T36" i="39"/>
  <c r="T37" i="39"/>
  <c r="T38" i="39"/>
  <c r="T39" i="39"/>
  <c r="T40" i="39"/>
  <c r="T41" i="39"/>
  <c r="T42" i="39"/>
  <c r="T43" i="39"/>
  <c r="T44" i="39"/>
  <c r="T45" i="39"/>
  <c r="T46" i="39"/>
  <c r="T47" i="39"/>
  <c r="T48" i="39"/>
  <c r="T49" i="39"/>
  <c r="T50" i="39"/>
  <c r="T51" i="39"/>
  <c r="T52" i="39"/>
  <c r="T53" i="39"/>
  <c r="T54" i="39"/>
  <c r="T55" i="39"/>
  <c r="T56" i="39"/>
  <c r="T57" i="39"/>
  <c r="T58" i="39"/>
  <c r="T59" i="39"/>
  <c r="T60" i="39"/>
  <c r="T61" i="39"/>
  <c r="T62" i="39"/>
  <c r="W62" i="39" s="1"/>
  <c r="T63" i="39"/>
  <c r="W63" i="39" s="1"/>
  <c r="T64" i="39"/>
  <c r="W64" i="39" s="1"/>
  <c r="T65" i="39"/>
  <c r="W65" i="39" s="1"/>
  <c r="T66" i="39"/>
  <c r="W66" i="39" s="1"/>
  <c r="T67" i="39"/>
  <c r="W67" i="39" s="1"/>
  <c r="T68" i="39"/>
  <c r="W68" i="39" s="1"/>
  <c r="T69" i="39"/>
  <c r="W69" i="39" s="1"/>
  <c r="T70" i="39"/>
  <c r="W70" i="39" s="1"/>
  <c r="T71" i="39"/>
  <c r="W71" i="39" s="1"/>
  <c r="T72" i="39"/>
  <c r="W72" i="39" s="1"/>
  <c r="T73" i="39"/>
  <c r="W73" i="39" s="1"/>
  <c r="T74" i="39"/>
  <c r="W74" i="39" s="1"/>
  <c r="T75" i="39"/>
  <c r="W75" i="39" s="1"/>
  <c r="T76" i="39"/>
  <c r="W76" i="39" s="1"/>
  <c r="T77" i="39"/>
  <c r="W77" i="39" s="1"/>
  <c r="T78" i="39"/>
  <c r="W78" i="39" s="1"/>
  <c r="T79" i="39"/>
  <c r="W79" i="39" s="1"/>
  <c r="T80" i="39"/>
  <c r="W80" i="39" s="1"/>
  <c r="T81" i="39"/>
  <c r="W81" i="39" s="1"/>
  <c r="T82" i="39"/>
  <c r="W82" i="39" s="1"/>
  <c r="T83" i="39"/>
  <c r="W83" i="39" s="1"/>
  <c r="T84" i="39"/>
  <c r="W84" i="39" s="1"/>
  <c r="T85" i="39"/>
  <c r="W85" i="39" s="1"/>
  <c r="T86" i="39"/>
  <c r="W86" i="39" s="1"/>
  <c r="T87" i="39"/>
  <c r="W87" i="39" s="1"/>
  <c r="T88" i="39"/>
  <c r="W88" i="39" s="1"/>
  <c r="T89" i="39"/>
  <c r="W89" i="39" s="1"/>
  <c r="T90" i="39"/>
  <c r="W90" i="39" s="1"/>
  <c r="T91" i="39"/>
  <c r="W91" i="39" s="1"/>
  <c r="T92" i="39"/>
  <c r="W92" i="39" s="1"/>
  <c r="T93" i="39"/>
  <c r="W93" i="39" s="1"/>
  <c r="T94" i="39"/>
  <c r="W94" i="39" s="1"/>
  <c r="T95" i="39"/>
  <c r="W95" i="39" s="1"/>
  <c r="T96" i="39"/>
  <c r="W96" i="39" s="1"/>
  <c r="T97" i="39"/>
  <c r="W97" i="39" s="1"/>
  <c r="T98" i="39"/>
  <c r="W98" i="39" s="1"/>
  <c r="T99" i="39"/>
  <c r="W99" i="39" s="1"/>
  <c r="T100" i="39"/>
  <c r="W100" i="39" s="1"/>
  <c r="T101" i="39"/>
  <c r="W101" i="39" s="1"/>
  <c r="T102" i="39"/>
  <c r="W102" i="39" s="1"/>
  <c r="T103" i="39"/>
  <c r="W103" i="39" s="1"/>
  <c r="T104" i="39"/>
  <c r="W104" i="39" s="1"/>
  <c r="T105" i="39"/>
  <c r="W105" i="39" s="1"/>
  <c r="T106" i="39"/>
  <c r="W106" i="39" s="1"/>
  <c r="T107" i="39"/>
  <c r="W107" i="39" s="1"/>
  <c r="T108" i="39"/>
  <c r="W108" i="39" s="1"/>
  <c r="T109" i="39"/>
  <c r="W109" i="39" s="1"/>
  <c r="T110" i="39"/>
  <c r="W110" i="39" s="1"/>
  <c r="T111" i="39"/>
  <c r="W111" i="39" s="1"/>
  <c r="T112" i="39"/>
  <c r="W112" i="39" s="1"/>
  <c r="T113" i="39"/>
  <c r="W113" i="39" s="1"/>
  <c r="T114" i="39"/>
  <c r="W114" i="39" s="1"/>
  <c r="T115" i="39"/>
  <c r="W115" i="39" s="1"/>
  <c r="T116" i="39"/>
  <c r="W116" i="39" s="1"/>
  <c r="T117" i="39"/>
  <c r="W117" i="39" s="1"/>
  <c r="T118" i="39"/>
  <c r="W118" i="39" s="1"/>
  <c r="T119" i="39"/>
  <c r="T120" i="39"/>
  <c r="T121" i="39"/>
  <c r="T122" i="39"/>
  <c r="T123" i="39"/>
  <c r="T124" i="39"/>
  <c r="T125" i="39"/>
  <c r="T126" i="39"/>
  <c r="T127" i="39"/>
  <c r="T128" i="39"/>
  <c r="T129" i="39"/>
  <c r="T130" i="39"/>
  <c r="T131" i="39"/>
  <c r="T132" i="39"/>
  <c r="T133" i="39"/>
  <c r="T134" i="39"/>
  <c r="T135" i="39"/>
  <c r="T136" i="39"/>
  <c r="T137" i="39"/>
  <c r="T138" i="39"/>
  <c r="T139" i="39"/>
  <c r="T140" i="39"/>
  <c r="T141" i="39"/>
  <c r="T142" i="39"/>
  <c r="T143" i="39"/>
  <c r="T144" i="39"/>
  <c r="T145" i="39"/>
  <c r="T146" i="39"/>
  <c r="T147" i="39"/>
  <c r="T148" i="39"/>
  <c r="T149" i="39"/>
  <c r="T150" i="39"/>
  <c r="T151" i="39"/>
  <c r="T152" i="39"/>
  <c r="T153" i="39"/>
  <c r="T154" i="39"/>
  <c r="T155" i="39"/>
  <c r="T156" i="39"/>
  <c r="T157" i="39"/>
  <c r="T158" i="39"/>
  <c r="T159" i="39"/>
  <c r="T160" i="39"/>
  <c r="T161" i="39"/>
  <c r="T162" i="39"/>
  <c r="T163" i="39"/>
  <c r="T164" i="39"/>
  <c r="T165" i="39"/>
  <c r="T166" i="39"/>
  <c r="T167" i="39"/>
  <c r="T168" i="39"/>
  <c r="T169" i="39"/>
  <c r="T170" i="39"/>
  <c r="T171" i="39"/>
  <c r="T172" i="39"/>
  <c r="T173" i="39"/>
  <c r="T174" i="39"/>
  <c r="T175" i="39"/>
  <c r="T176" i="39"/>
  <c r="T177" i="39"/>
  <c r="T178" i="39"/>
  <c r="T179" i="39"/>
  <c r="T180" i="39"/>
  <c r="T181" i="39"/>
  <c r="T182" i="39"/>
  <c r="T183" i="39"/>
  <c r="T184" i="39"/>
  <c r="T185" i="39"/>
  <c r="T186" i="39"/>
  <c r="T187" i="39"/>
  <c r="T188" i="39"/>
  <c r="T189" i="39"/>
  <c r="T190" i="39"/>
  <c r="T191" i="39"/>
  <c r="T192" i="39"/>
  <c r="T193" i="39"/>
  <c r="T194" i="39"/>
  <c r="T195" i="39"/>
  <c r="T196" i="39"/>
  <c r="T197" i="39"/>
  <c r="T198" i="39"/>
  <c r="T199" i="39"/>
  <c r="T200" i="39"/>
  <c r="T201" i="39"/>
  <c r="T202" i="39"/>
  <c r="T203" i="39"/>
  <c r="T204" i="39"/>
  <c r="T205" i="39"/>
  <c r="T206" i="39"/>
  <c r="T207" i="39"/>
  <c r="T208" i="39"/>
  <c r="T209" i="39"/>
  <c r="T210" i="39"/>
  <c r="T211" i="39"/>
  <c r="T212" i="39"/>
  <c r="T213" i="39"/>
  <c r="T214" i="39"/>
  <c r="T215" i="39"/>
  <c r="T216" i="39"/>
  <c r="T217" i="39"/>
  <c r="T218" i="39"/>
  <c r="T219" i="39"/>
  <c r="T220" i="39"/>
  <c r="T221" i="39"/>
  <c r="T222" i="39"/>
  <c r="T223" i="39"/>
  <c r="T224" i="39"/>
  <c r="T225" i="39"/>
  <c r="T226" i="39"/>
  <c r="T227" i="39"/>
  <c r="T228" i="39"/>
  <c r="T229" i="39"/>
  <c r="T230" i="39"/>
  <c r="T231" i="39"/>
  <c r="T232" i="39"/>
  <c r="T233" i="39"/>
  <c r="T234" i="39"/>
  <c r="T235" i="39"/>
  <c r="T236" i="39"/>
  <c r="T237" i="39"/>
  <c r="T238" i="39"/>
  <c r="T239" i="39"/>
  <c r="T240" i="39"/>
  <c r="T241" i="39"/>
  <c r="T242" i="39"/>
  <c r="T243" i="39"/>
  <c r="T244" i="39"/>
  <c r="T245" i="39"/>
  <c r="T246" i="39"/>
  <c r="T247" i="39"/>
  <c r="T248" i="39"/>
  <c r="T249" i="39"/>
  <c r="T250" i="39"/>
  <c r="T251" i="39"/>
  <c r="T252" i="39"/>
  <c r="T253" i="39"/>
  <c r="T254" i="39"/>
  <c r="T255" i="39"/>
  <c r="T256" i="39"/>
  <c r="T257" i="39"/>
  <c r="T258" i="39"/>
  <c r="T259" i="39"/>
  <c r="T260" i="39"/>
  <c r="T261" i="39"/>
  <c r="T262" i="39"/>
  <c r="T263" i="39"/>
  <c r="T264" i="39"/>
  <c r="T265" i="39"/>
  <c r="T266" i="39"/>
  <c r="T267" i="39"/>
  <c r="T268" i="39"/>
  <c r="T269" i="39"/>
  <c r="T270" i="39"/>
  <c r="T271" i="39"/>
  <c r="T272" i="39"/>
  <c r="T273" i="39"/>
  <c r="T274" i="39"/>
  <c r="T275" i="39"/>
  <c r="T276" i="39"/>
  <c r="T277" i="39"/>
  <c r="T278" i="39"/>
  <c r="T279" i="39"/>
  <c r="T280" i="39"/>
  <c r="T281" i="39"/>
  <c r="T282" i="39"/>
  <c r="T283" i="39"/>
  <c r="T284" i="39"/>
  <c r="T285" i="39"/>
  <c r="T286" i="39"/>
  <c r="T287" i="39"/>
  <c r="T288" i="39"/>
  <c r="T289" i="39"/>
  <c r="T290" i="39"/>
  <c r="T291" i="39"/>
  <c r="T292" i="39"/>
  <c r="T293" i="39"/>
  <c r="T294" i="39"/>
  <c r="T295" i="39"/>
  <c r="T296" i="39"/>
  <c r="T297" i="39"/>
  <c r="T298" i="39"/>
  <c r="T299" i="39"/>
  <c r="T300" i="39"/>
  <c r="T301" i="39"/>
  <c r="T302" i="39"/>
  <c r="T303" i="39"/>
  <c r="T304" i="39"/>
  <c r="T305" i="39"/>
  <c r="T306" i="39"/>
  <c r="T307" i="39"/>
  <c r="T308" i="39"/>
  <c r="T309" i="39"/>
  <c r="T310" i="39"/>
  <c r="T311" i="39"/>
  <c r="T312" i="39"/>
  <c r="T313" i="39"/>
  <c r="T314" i="39"/>
  <c r="T315" i="39"/>
  <c r="T316" i="39"/>
  <c r="T317" i="39"/>
  <c r="T318" i="39"/>
  <c r="T319" i="39"/>
  <c r="T320" i="39"/>
  <c r="T321" i="39"/>
  <c r="T322" i="39"/>
  <c r="T323" i="39"/>
  <c r="T324" i="39"/>
  <c r="T325" i="39"/>
  <c r="T326" i="39"/>
  <c r="T327" i="39"/>
  <c r="T328" i="39"/>
  <c r="T329" i="39"/>
  <c r="T330" i="39"/>
  <c r="T331" i="39"/>
  <c r="T332" i="39"/>
  <c r="T333" i="39"/>
  <c r="T334" i="39"/>
  <c r="T335" i="39"/>
  <c r="T336" i="39"/>
  <c r="T337" i="39"/>
  <c r="T338" i="39"/>
  <c r="T339" i="39"/>
  <c r="T340" i="39"/>
  <c r="T341" i="39"/>
  <c r="T342" i="39"/>
  <c r="T343" i="39"/>
  <c r="T344" i="39"/>
  <c r="T345" i="39"/>
  <c r="T346" i="39"/>
  <c r="T347" i="39"/>
  <c r="T348" i="39"/>
  <c r="T349" i="39"/>
  <c r="T350" i="39"/>
  <c r="T351" i="39"/>
  <c r="T352" i="39"/>
  <c r="T353" i="39"/>
  <c r="T354" i="39"/>
  <c r="T355" i="39"/>
  <c r="T356" i="39"/>
  <c r="T357" i="39"/>
  <c r="T358" i="39"/>
  <c r="T359" i="39"/>
  <c r="T360" i="39"/>
  <c r="T361" i="39"/>
  <c r="T362" i="39"/>
  <c r="T363" i="39"/>
  <c r="T364" i="39"/>
  <c r="T365" i="39"/>
  <c r="T366" i="39"/>
  <c r="T367" i="39"/>
  <c r="T368" i="39"/>
  <c r="T369" i="39"/>
  <c r="T370" i="39"/>
  <c r="T371" i="39"/>
  <c r="T372" i="39"/>
  <c r="T373" i="39"/>
  <c r="T374" i="39"/>
  <c r="T375" i="39"/>
  <c r="T376" i="39"/>
  <c r="T377" i="39"/>
  <c r="T378" i="39"/>
  <c r="T379" i="39"/>
  <c r="T380" i="39"/>
  <c r="T381" i="39"/>
  <c r="T382" i="39"/>
  <c r="T383" i="39"/>
  <c r="T384" i="39"/>
  <c r="T385" i="39"/>
  <c r="T386" i="39"/>
  <c r="T387" i="39"/>
  <c r="T388" i="39"/>
  <c r="T389" i="39"/>
  <c r="T390" i="39"/>
  <c r="T391" i="39"/>
  <c r="T392" i="39"/>
  <c r="T393" i="39"/>
  <c r="T394" i="39"/>
  <c r="T395" i="39"/>
  <c r="T396" i="39"/>
  <c r="T397" i="39"/>
  <c r="T398" i="39"/>
  <c r="T399" i="39"/>
  <c r="T400" i="39"/>
  <c r="T401" i="39"/>
  <c r="T402" i="39"/>
  <c r="T403" i="39"/>
  <c r="T404" i="39"/>
  <c r="T405" i="39"/>
  <c r="T406" i="39"/>
  <c r="T407" i="39"/>
  <c r="T408" i="39"/>
  <c r="T409" i="39"/>
  <c r="T410" i="39"/>
  <c r="T411" i="39"/>
  <c r="T412" i="39"/>
  <c r="T413" i="39"/>
  <c r="T414" i="39"/>
  <c r="T415" i="39"/>
  <c r="T416" i="39"/>
  <c r="T417" i="39"/>
  <c r="T418" i="39"/>
  <c r="T419" i="39"/>
  <c r="T420" i="39"/>
  <c r="T421" i="39"/>
  <c r="T422" i="39"/>
  <c r="T423" i="39"/>
  <c r="T424" i="39"/>
  <c r="T425" i="39"/>
  <c r="T426" i="39"/>
  <c r="T427" i="39"/>
  <c r="T428" i="39"/>
  <c r="T429" i="39"/>
  <c r="T430" i="39"/>
  <c r="T431" i="39"/>
  <c r="T432" i="39"/>
  <c r="T433" i="39"/>
  <c r="T434" i="39"/>
  <c r="T435" i="39"/>
  <c r="T436" i="39"/>
  <c r="T437" i="39"/>
  <c r="T438" i="39"/>
  <c r="T439" i="39"/>
  <c r="T440" i="39"/>
  <c r="T441" i="39"/>
  <c r="T442" i="39"/>
  <c r="T443" i="39"/>
  <c r="T444" i="39"/>
  <c r="T445" i="39"/>
  <c r="T446" i="39"/>
  <c r="T2" i="39"/>
  <c r="E18" i="16"/>
  <c r="B18" i="16"/>
  <c r="BA18" i="16"/>
  <c r="A18" i="16"/>
  <c r="S18" i="16"/>
  <c r="A56" i="16"/>
  <c r="B56" i="16"/>
  <c r="E56" i="16"/>
  <c r="E17" i="16"/>
  <c r="B17" i="16"/>
  <c r="BA17" i="16"/>
  <c r="E20" i="16"/>
  <c r="S20" i="16"/>
  <c r="B20" i="16"/>
  <c r="A20" i="16"/>
  <c r="BA20" i="16"/>
  <c r="BA33" i="16"/>
  <c r="A36" i="16"/>
  <c r="A33" i="16"/>
  <c r="S28" i="16"/>
  <c r="S33" i="16"/>
  <c r="E28" i="16"/>
  <c r="E33" i="16"/>
  <c r="B50" i="16"/>
  <c r="B33" i="16"/>
  <c r="A38" i="16"/>
  <c r="S38" i="16"/>
  <c r="BA38" i="16"/>
  <c r="E38" i="16"/>
  <c r="B38" i="16"/>
  <c r="S41" i="16"/>
  <c r="B41" i="16"/>
  <c r="A41" i="16"/>
  <c r="BA41" i="16"/>
  <c r="E41" i="16"/>
  <c r="E39" i="16"/>
  <c r="B39" i="16"/>
  <c r="BA39" i="16"/>
  <c r="S39" i="16"/>
  <c r="A39" i="16"/>
  <c r="B47" i="16"/>
  <c r="A47" i="16"/>
  <c r="S47" i="16"/>
  <c r="R101" i="16"/>
  <c r="S34" i="16"/>
  <c r="A34" i="16"/>
  <c r="B34" i="16"/>
  <c r="E50" i="16"/>
  <c r="A50" i="16"/>
  <c r="BA50" i="16"/>
  <c r="S50" i="16"/>
  <c r="B73" i="16"/>
  <c r="AE94" i="14"/>
  <c r="AE50" i="14"/>
  <c r="AE81" i="14"/>
  <c r="AE6" i="14"/>
  <c r="AE90" i="14"/>
  <c r="AE91" i="14"/>
  <c r="AE54" i="14"/>
  <c r="AE4" i="14"/>
  <c r="AE88" i="14"/>
  <c r="AE93" i="14"/>
  <c r="AE52" i="14"/>
  <c r="AE75" i="14"/>
  <c r="AE31" i="14"/>
  <c r="AE67" i="14"/>
  <c r="AE7" i="14"/>
  <c r="AE77" i="14"/>
  <c r="AE30" i="14"/>
  <c r="AE74" i="14"/>
  <c r="AE89" i="14"/>
  <c r="AE15" i="14"/>
  <c r="AE83" i="14"/>
  <c r="AE96" i="14"/>
  <c r="AE97" i="14"/>
  <c r="S73" i="16"/>
  <c r="A73" i="16"/>
  <c r="A31" i="16"/>
  <c r="AE10" i="14"/>
  <c r="B31" i="16"/>
  <c r="BA31" i="16"/>
  <c r="S31" i="16"/>
  <c r="E31" i="16"/>
  <c r="S27" i="16"/>
  <c r="A27" i="16"/>
  <c r="B27" i="16"/>
  <c r="BA36" i="16"/>
  <c r="BA28" i="16"/>
  <c r="B36" i="16"/>
  <c r="B28" i="16"/>
  <c r="A28" i="16"/>
  <c r="AE44" i="14"/>
  <c r="S43" i="16"/>
  <c r="S36" i="16"/>
  <c r="E57" i="16"/>
  <c r="E36" i="16"/>
  <c r="BA43" i="16"/>
  <c r="BA57" i="16"/>
  <c r="B43" i="16"/>
  <c r="B57" i="16"/>
  <c r="A43" i="16"/>
  <c r="A57" i="16"/>
  <c r="S57" i="16"/>
  <c r="E8" i="16"/>
  <c r="E43" i="16"/>
  <c r="AE32" i="14"/>
  <c r="AE22" i="14"/>
  <c r="AE2" i="14"/>
  <c r="AE79" i="14"/>
  <c r="AE23" i="14"/>
  <c r="AE58" i="14"/>
  <c r="AE66" i="14"/>
  <c r="AE57" i="14"/>
  <c r="AE78" i="14"/>
  <c r="AE64" i="14"/>
  <c r="AE68" i="14"/>
  <c r="AE40" i="14"/>
  <c r="AE33" i="14"/>
  <c r="AE80" i="14"/>
  <c r="AE62" i="14"/>
  <c r="AE20" i="14"/>
  <c r="AE71" i="14"/>
  <c r="AE76" i="14"/>
  <c r="AE17" i="14"/>
  <c r="AE56" i="14"/>
  <c r="AE37" i="14"/>
  <c r="AE19" i="14"/>
  <c r="AE46" i="14"/>
  <c r="AE84" i="14"/>
  <c r="AE95" i="14"/>
  <c r="AE73" i="14"/>
  <c r="AE21" i="14"/>
  <c r="AE43" i="14"/>
  <c r="AE63" i="14"/>
  <c r="AE82" i="14"/>
  <c r="AE35" i="14"/>
  <c r="AE61" i="14"/>
  <c r="AE14" i="14"/>
  <c r="AE36" i="14"/>
  <c r="AE3" i="14"/>
  <c r="AE34" i="14"/>
  <c r="AE11" i="14"/>
  <c r="AE51" i="14"/>
  <c r="AE87" i="14"/>
  <c r="AE59" i="14"/>
  <c r="AE29" i="14"/>
  <c r="AE12" i="14"/>
  <c r="AE8" i="14"/>
  <c r="AE60" i="14"/>
  <c r="AE9" i="14"/>
  <c r="AE70" i="14"/>
  <c r="AE16" i="14"/>
  <c r="AE13" i="14"/>
  <c r="AE5" i="14"/>
  <c r="AE69" i="14"/>
  <c r="AE85" i="14"/>
  <c r="AE45" i="14"/>
  <c r="AE18" i="14"/>
  <c r="AE92" i="14"/>
  <c r="AE65" i="14"/>
  <c r="AE53" i="14"/>
  <c r="AE27" i="14"/>
  <c r="AE25" i="14"/>
  <c r="AE42" i="14"/>
  <c r="AE24" i="14"/>
  <c r="AE26" i="14"/>
  <c r="AE28" i="14"/>
  <c r="AE47" i="14"/>
  <c r="AE39" i="14"/>
  <c r="AE55" i="14"/>
  <c r="AE49" i="14"/>
  <c r="AE38" i="14"/>
  <c r="AE86" i="14"/>
  <c r="AE48" i="14"/>
  <c r="AE41" i="14"/>
  <c r="U196" i="16"/>
  <c r="V196" i="16" s="1"/>
  <c r="AB72" i="14"/>
  <c r="AE72" i="14"/>
  <c r="I8" i="16"/>
  <c r="C99" i="19"/>
  <c r="AS833" i="14"/>
  <c r="O223" i="33" l="1"/>
  <c r="O20" i="33"/>
  <c r="Q95" i="33"/>
  <c r="R95" i="33" s="1"/>
  <c r="S96" i="33"/>
  <c r="R314" i="33"/>
  <c r="S97" i="33"/>
  <c r="Q93" i="33"/>
  <c r="R93" i="33" s="1"/>
  <c r="O94" i="33"/>
  <c r="S161" i="33"/>
  <c r="Q157" i="33"/>
  <c r="S160" i="33"/>
  <c r="Q235" i="33"/>
  <c r="R351" i="33"/>
  <c r="O379" i="33"/>
  <c r="S323" i="33"/>
  <c r="S25" i="33"/>
  <c r="R284" i="33"/>
  <c r="Q159" i="33"/>
  <c r="Q194" i="33"/>
  <c r="R348" i="33"/>
  <c r="R151" i="33"/>
  <c r="O212" i="33"/>
  <c r="R340" i="33"/>
  <c r="S341" i="33"/>
  <c r="S270" i="33"/>
  <c r="R271" i="33"/>
  <c r="S80" i="33"/>
  <c r="R258" i="33"/>
  <c r="R370" i="33"/>
  <c r="S75" i="33"/>
  <c r="S204" i="33"/>
  <c r="Q334" i="33"/>
  <c r="S271" i="33"/>
  <c r="S74" i="33"/>
  <c r="Q258" i="33"/>
  <c r="O370" i="33"/>
  <c r="O76" i="33"/>
  <c r="O332" i="33"/>
  <c r="R141" i="33"/>
  <c r="O205" i="33"/>
  <c r="S335" i="33"/>
  <c r="S273" i="33"/>
  <c r="Q208" i="33"/>
  <c r="O145" i="33"/>
  <c r="S209" i="33"/>
  <c r="R299" i="33"/>
  <c r="R387" i="33"/>
  <c r="Q337" i="33"/>
  <c r="O114" i="33"/>
  <c r="O378" i="33"/>
  <c r="O299" i="33"/>
  <c r="S387" i="33"/>
  <c r="S73" i="33"/>
  <c r="O10" i="33"/>
  <c r="Q299" i="33"/>
  <c r="S143" i="33"/>
  <c r="S114" i="33"/>
  <c r="R122" i="33"/>
  <c r="R187" i="33"/>
  <c r="Q206" i="33"/>
  <c r="S122" i="33"/>
  <c r="Q131" i="33"/>
  <c r="R204" i="33"/>
  <c r="S275" i="33"/>
  <c r="O346" i="33"/>
  <c r="Q325" i="33"/>
  <c r="S339" i="33"/>
  <c r="Q333" i="33"/>
  <c r="S388" i="33"/>
  <c r="O196" i="33"/>
  <c r="R196" i="33"/>
  <c r="Q167" i="33"/>
  <c r="O123" i="33"/>
  <c r="P123" i="33"/>
  <c r="S135" i="33"/>
  <c r="P135" i="33"/>
  <c r="S115" i="33"/>
  <c r="AH48" i="14"/>
  <c r="P63" i="33"/>
  <c r="S123" i="33"/>
  <c r="P52" i="33"/>
  <c r="R142" i="33"/>
  <c r="S206" i="33"/>
  <c r="S334" i="33"/>
  <c r="R207" i="33"/>
  <c r="R272" i="33"/>
  <c r="Q145" i="33"/>
  <c r="S337" i="33"/>
  <c r="R234" i="33"/>
  <c r="S131" i="33"/>
  <c r="O187" i="33"/>
  <c r="O3" i="33"/>
  <c r="S76" i="33"/>
  <c r="R140" i="33"/>
  <c r="R268" i="33"/>
  <c r="O77" i="33"/>
  <c r="Q205" i="33"/>
  <c r="O142" i="33"/>
  <c r="R270" i="33"/>
  <c r="R143" i="33"/>
  <c r="O207" i="33"/>
  <c r="R335" i="33"/>
  <c r="R144" i="33"/>
  <c r="O272" i="33"/>
  <c r="S145" i="33"/>
  <c r="R209" i="33"/>
  <c r="O234" i="33"/>
  <c r="Q187" i="33"/>
  <c r="R339" i="33"/>
  <c r="O140" i="33"/>
  <c r="O268" i="33"/>
  <c r="O4" i="33"/>
  <c r="S77" i="33"/>
  <c r="S205" i="33"/>
  <c r="Q142" i="33"/>
  <c r="O270" i="33"/>
  <c r="O143" i="33"/>
  <c r="Q207" i="33"/>
  <c r="O335" i="33"/>
  <c r="O144" i="33"/>
  <c r="S272" i="33"/>
  <c r="R336" i="33"/>
  <c r="O209" i="33"/>
  <c r="S234" i="33"/>
  <c r="O339" i="33"/>
  <c r="Q140" i="33"/>
  <c r="Q268" i="33"/>
  <c r="R269" i="33"/>
  <c r="R333" i="33"/>
  <c r="O5" i="33"/>
  <c r="O7" i="33"/>
  <c r="O336" i="33"/>
  <c r="R378" i="33"/>
  <c r="O75" i="33"/>
  <c r="O141" i="33"/>
  <c r="Q269" i="33"/>
  <c r="O333" i="33"/>
  <c r="O271" i="33"/>
  <c r="O273" i="33"/>
  <c r="R337" i="33"/>
  <c r="O122" i="33"/>
  <c r="O258" i="33"/>
  <c r="S378" i="33"/>
  <c r="R131" i="33"/>
  <c r="O204" i="33"/>
  <c r="R332" i="33"/>
  <c r="O78" i="33"/>
  <c r="R206" i="33"/>
  <c r="R334" i="33"/>
  <c r="R208" i="33"/>
  <c r="O387" i="33"/>
  <c r="Q141" i="33"/>
  <c r="S78" i="33"/>
  <c r="O80" i="33"/>
  <c r="S21" i="33"/>
  <c r="O159" i="33"/>
  <c r="O287" i="33"/>
  <c r="Q289" i="33"/>
  <c r="S353" i="33"/>
  <c r="O96" i="33"/>
  <c r="O160" i="33"/>
  <c r="S224" i="33"/>
  <c r="S288" i="33"/>
  <c r="S24" i="33"/>
  <c r="O97" i="33"/>
  <c r="O161" i="33"/>
  <c r="S225" i="33"/>
  <c r="O194" i="33"/>
  <c r="S306" i="33"/>
  <c r="R235" i="33"/>
  <c r="R275" i="33"/>
  <c r="O323" i="33"/>
  <c r="O157" i="33"/>
  <c r="Q221" i="33"/>
  <c r="O95" i="33"/>
  <c r="R159" i="33"/>
  <c r="R287" i="33"/>
  <c r="O351" i="33"/>
  <c r="S289" i="33"/>
  <c r="Q96" i="33"/>
  <c r="R96" i="33" s="1"/>
  <c r="Q160" i="33"/>
  <c r="Q97" i="33"/>
  <c r="R97" i="33" s="1"/>
  <c r="Q161" i="33"/>
  <c r="S194" i="33"/>
  <c r="Q306" i="33"/>
  <c r="Q123" i="33"/>
  <c r="R123" i="33" s="1"/>
  <c r="O235" i="33"/>
  <c r="O275" i="33"/>
  <c r="Q323" i="33"/>
  <c r="R379" i="33"/>
  <c r="S45" i="33"/>
  <c r="O93" i="33"/>
  <c r="R157" i="33"/>
  <c r="S221" i="33"/>
  <c r="O54" i="33"/>
  <c r="R94" i="33"/>
  <c r="R158" i="33"/>
  <c r="O222" i="33"/>
  <c r="O286" i="33"/>
  <c r="S95" i="33"/>
  <c r="R223" i="33"/>
  <c r="Q351" i="33"/>
  <c r="R352" i="33"/>
  <c r="S314" i="33"/>
  <c r="Q379" i="33"/>
  <c r="R156" i="33"/>
  <c r="R220" i="33"/>
  <c r="O284" i="33"/>
  <c r="O348" i="33"/>
  <c r="S93" i="33"/>
  <c r="R349" i="33"/>
  <c r="Q94" i="33"/>
  <c r="O158" i="33"/>
  <c r="R222" i="33"/>
  <c r="R286" i="33"/>
  <c r="Q350" i="33"/>
  <c r="Q223" i="33"/>
  <c r="O23" i="33"/>
  <c r="O352" i="33"/>
  <c r="R170" i="33"/>
  <c r="O314" i="33"/>
  <c r="O92" i="33"/>
  <c r="O156" i="33"/>
  <c r="O220" i="33"/>
  <c r="Q284" i="33"/>
  <c r="Q348" i="33"/>
  <c r="O285" i="33"/>
  <c r="O349" i="33"/>
  <c r="S94" i="33"/>
  <c r="Q158" i="33"/>
  <c r="Q222" i="33"/>
  <c r="Q286" i="33"/>
  <c r="R350" i="33"/>
  <c r="O63" i="33"/>
  <c r="R353" i="33"/>
  <c r="S23" i="33"/>
  <c r="R224" i="33"/>
  <c r="R288" i="33"/>
  <c r="Q352" i="33"/>
  <c r="R225" i="33"/>
  <c r="O170" i="33"/>
  <c r="O19" i="33"/>
  <c r="Q156" i="33"/>
  <c r="Q220" i="33"/>
  <c r="R285" i="33"/>
  <c r="Q349" i="33"/>
  <c r="O350" i="33"/>
  <c r="R289" i="33"/>
  <c r="O353" i="33"/>
  <c r="O224" i="33"/>
  <c r="O288" i="33"/>
  <c r="O225" i="33"/>
  <c r="Q170" i="33"/>
  <c r="R306" i="33"/>
  <c r="S92" i="33"/>
  <c r="O221" i="33"/>
  <c r="Q285" i="33"/>
  <c r="O24" i="33"/>
  <c r="S79" i="33"/>
  <c r="S151" i="33"/>
  <c r="R355" i="33"/>
  <c r="Q277" i="33"/>
  <c r="R341" i="33"/>
  <c r="S86" i="33"/>
  <c r="S279" i="33"/>
  <c r="R217" i="33"/>
  <c r="O202" i="33"/>
  <c r="R346" i="33"/>
  <c r="O355" i="33"/>
  <c r="Q148" i="33"/>
  <c r="S277" i="33"/>
  <c r="O341" i="33"/>
  <c r="Q214" i="33"/>
  <c r="Q345" i="33"/>
  <c r="R343" i="33"/>
  <c r="O152" i="33"/>
  <c r="R216" i="33"/>
  <c r="O81" i="33"/>
  <c r="R153" i="33"/>
  <c r="S82" i="33"/>
  <c r="R226" i="33"/>
  <c r="S346" i="33"/>
  <c r="S267" i="33"/>
  <c r="S307" i="33"/>
  <c r="Q212" i="33"/>
  <c r="Q340" i="33"/>
  <c r="O149" i="33"/>
  <c r="S214" i="33"/>
  <c r="O14" i="33"/>
  <c r="Q152" i="33"/>
  <c r="Q216" i="33"/>
  <c r="O344" i="33"/>
  <c r="S155" i="33"/>
  <c r="O278" i="33"/>
  <c r="S280" i="33"/>
  <c r="Q344" i="33"/>
  <c r="Q342" i="33"/>
  <c r="O307" i="33"/>
  <c r="O13" i="33"/>
  <c r="R150" i="33"/>
  <c r="R278" i="33"/>
  <c r="Q343" i="33"/>
  <c r="O217" i="33"/>
  <c r="S152" i="33"/>
  <c r="O216" i="33"/>
  <c r="S344" i="33"/>
  <c r="S81" i="33"/>
  <c r="O153" i="33"/>
  <c r="Q202" i="33"/>
  <c r="O83" i="33"/>
  <c r="R307" i="33"/>
  <c r="R212" i="33"/>
  <c r="S340" i="33"/>
  <c r="R149" i="33"/>
  <c r="Q150" i="33"/>
  <c r="Q278" i="33"/>
  <c r="Q215" i="33"/>
  <c r="Q217" i="33"/>
  <c r="Q153" i="33"/>
  <c r="O281" i="33"/>
  <c r="O226" i="33"/>
  <c r="R338" i="33"/>
  <c r="O11" i="33"/>
  <c r="R276" i="33"/>
  <c r="Q149" i="33"/>
  <c r="R213" i="33"/>
  <c r="O345" i="33"/>
  <c r="O79" i="33"/>
  <c r="R215" i="33"/>
  <c r="O279" i="33"/>
  <c r="R280" i="33"/>
  <c r="R281" i="33"/>
  <c r="S226" i="33"/>
  <c r="O338" i="33"/>
  <c r="R155" i="33"/>
  <c r="O276" i="33"/>
  <c r="O213" i="33"/>
  <c r="O151" i="33"/>
  <c r="Q279" i="33"/>
  <c r="Q281" i="33"/>
  <c r="S338" i="33"/>
  <c r="O155" i="33"/>
  <c r="R267" i="33"/>
  <c r="O84" i="33"/>
  <c r="R148" i="33"/>
  <c r="Q213" i="33"/>
  <c r="R277" i="33"/>
  <c r="O214" i="33"/>
  <c r="R342" i="33"/>
  <c r="R345" i="33"/>
  <c r="O280" i="33"/>
  <c r="Q276" i="33"/>
  <c r="S87" i="33"/>
  <c r="S16" i="33"/>
  <c r="S84" i="33"/>
  <c r="R263" i="33"/>
  <c r="R391" i="33"/>
  <c r="O200" i="33"/>
  <c r="O328" i="33"/>
  <c r="R201" i="33"/>
  <c r="S66" i="33"/>
  <c r="R371" i="33"/>
  <c r="Q197" i="33"/>
  <c r="R389" i="33"/>
  <c r="O371" i="33"/>
  <c r="O26" i="33"/>
  <c r="O389" i="33"/>
  <c r="Q389" i="33"/>
  <c r="R325" i="33"/>
  <c r="O310" i="33"/>
  <c r="Q311" i="33"/>
  <c r="P40" i="33"/>
  <c r="O269" i="33"/>
  <c r="P44" i="33"/>
  <c r="P43" i="33"/>
  <c r="O15" i="33"/>
  <c r="S46" i="33"/>
  <c r="O86" i="33"/>
  <c r="P16" i="33"/>
  <c r="AH51" i="14" s="1"/>
  <c r="O87" i="33"/>
  <c r="P29" i="33"/>
  <c r="AH16" i="14" s="1"/>
  <c r="O99" i="33"/>
  <c r="S99" i="33"/>
  <c r="O85" i="33"/>
  <c r="S15" i="33"/>
  <c r="S85" i="33"/>
  <c r="S112" i="33"/>
  <c r="R106" i="33"/>
  <c r="S362" i="33"/>
  <c r="O171" i="33"/>
  <c r="R237" i="33"/>
  <c r="S37" i="33"/>
  <c r="O40" i="33"/>
  <c r="Q240" i="33"/>
  <c r="R365" i="33"/>
  <c r="Q368" i="33"/>
  <c r="O241" i="33"/>
  <c r="S250" i="33"/>
  <c r="O44" i="33"/>
  <c r="R173" i="33"/>
  <c r="Q176" i="33"/>
  <c r="S367" i="33"/>
  <c r="O315" i="33"/>
  <c r="R301" i="33"/>
  <c r="S55" i="33"/>
  <c r="Q304" i="33"/>
  <c r="R110" i="33"/>
  <c r="Q315" i="33"/>
  <c r="R172" i="33"/>
  <c r="R236" i="33"/>
  <c r="R300" i="33"/>
  <c r="R364" i="33"/>
  <c r="O173" i="33"/>
  <c r="O365" i="33"/>
  <c r="Q250" i="33"/>
  <c r="Q362" i="33"/>
  <c r="O109" i="33"/>
  <c r="O237" i="33"/>
  <c r="O301" i="33"/>
  <c r="O110" i="33"/>
  <c r="Q174" i="33"/>
  <c r="Q238" i="33"/>
  <c r="Q302" i="33"/>
  <c r="Q366" i="33"/>
  <c r="O369" i="33"/>
  <c r="O38" i="33"/>
  <c r="R241" i="33"/>
  <c r="Q106" i="33"/>
  <c r="R130" i="33"/>
  <c r="R242" i="33"/>
  <c r="R386" i="33"/>
  <c r="S171" i="33"/>
  <c r="S315" i="33"/>
  <c r="R108" i="33"/>
  <c r="O172" i="33"/>
  <c r="O236" i="33"/>
  <c r="O300" i="33"/>
  <c r="O364" i="33"/>
  <c r="Q109" i="33"/>
  <c r="R109" i="33" s="1"/>
  <c r="Q173" i="33"/>
  <c r="Q237" i="33"/>
  <c r="Q301" i="33"/>
  <c r="Q365" i="33"/>
  <c r="R174" i="33"/>
  <c r="R238" i="33"/>
  <c r="R302" i="33"/>
  <c r="S41" i="33"/>
  <c r="Q241" i="33"/>
  <c r="O106" i="33"/>
  <c r="Q171" i="33"/>
  <c r="O108" i="33"/>
  <c r="Q110" i="33"/>
  <c r="O174" i="33"/>
  <c r="O238" i="33"/>
  <c r="O302" i="33"/>
  <c r="R366" i="33"/>
  <c r="R369" i="33"/>
  <c r="O130" i="33"/>
  <c r="S242" i="33"/>
  <c r="S386" i="33"/>
  <c r="R211" i="33"/>
  <c r="O259" i="33"/>
  <c r="Q108" i="33"/>
  <c r="Q172" i="33"/>
  <c r="Q236" i="33"/>
  <c r="Q300" i="33"/>
  <c r="Q364" i="33"/>
  <c r="S109" i="33"/>
  <c r="O366" i="33"/>
  <c r="Q369" i="33"/>
  <c r="O175" i="33"/>
  <c r="O239" i="33"/>
  <c r="O303" i="33"/>
  <c r="Q305" i="33"/>
  <c r="O177" i="33"/>
  <c r="Q130" i="33"/>
  <c r="O242" i="33"/>
  <c r="O386" i="33"/>
  <c r="O211" i="33"/>
  <c r="R259" i="33"/>
  <c r="O111" i="33"/>
  <c r="R175" i="33"/>
  <c r="R239" i="33"/>
  <c r="R303" i="33"/>
  <c r="O367" i="33"/>
  <c r="O305" i="33"/>
  <c r="R176" i="33"/>
  <c r="R240" i="33"/>
  <c r="R304" i="33"/>
  <c r="O368" i="33"/>
  <c r="Q177" i="33"/>
  <c r="O43" i="33"/>
  <c r="Q211" i="33"/>
  <c r="Q259" i="33"/>
  <c r="S111" i="33"/>
  <c r="Q175" i="33"/>
  <c r="Q239" i="33"/>
  <c r="Q303" i="33"/>
  <c r="R367" i="33"/>
  <c r="R305" i="33"/>
  <c r="O176" i="33"/>
  <c r="O240" i="33"/>
  <c r="O304" i="33"/>
  <c r="R368" i="33"/>
  <c r="O113" i="33"/>
  <c r="R177" i="33"/>
  <c r="R250" i="33"/>
  <c r="R362" i="33"/>
  <c r="O112" i="33"/>
  <c r="S113" i="33"/>
  <c r="Q164" i="33"/>
  <c r="S162" i="33"/>
  <c r="O31" i="33"/>
  <c r="Q100" i="33"/>
  <c r="R100" i="33" s="1"/>
  <c r="Q231" i="33"/>
  <c r="Q228" i="33"/>
  <c r="R169" i="33"/>
  <c r="Q295" i="33"/>
  <c r="Q292" i="33"/>
  <c r="O243" i="33"/>
  <c r="Q356" i="33"/>
  <c r="O165" i="33"/>
  <c r="Q359" i="33"/>
  <c r="R291" i="33"/>
  <c r="O229" i="33"/>
  <c r="Q297" i="33"/>
  <c r="Q274" i="33"/>
  <c r="O293" i="33"/>
  <c r="O357" i="33"/>
  <c r="Q377" i="33"/>
  <c r="Q283" i="33"/>
  <c r="O313" i="33"/>
  <c r="S139" i="33"/>
  <c r="O245" i="33"/>
  <c r="R354" i="33"/>
  <c r="S227" i="33"/>
  <c r="R119" i="33"/>
  <c r="R249" i="33"/>
  <c r="Q244" i="33"/>
  <c r="Q120" i="33"/>
  <c r="O210" i="33"/>
  <c r="Q248" i="33"/>
  <c r="O51" i="33"/>
  <c r="O182" i="33"/>
  <c r="S48" i="33"/>
  <c r="Q376" i="33"/>
  <c r="R185" i="33"/>
  <c r="R372" i="33"/>
  <c r="S117" i="33"/>
  <c r="Q182" i="33"/>
  <c r="Q310" i="33"/>
  <c r="R313" i="33"/>
  <c r="Q119" i="33"/>
  <c r="O247" i="33"/>
  <c r="S311" i="33"/>
  <c r="S377" i="33"/>
  <c r="S120" i="33"/>
  <c r="S248" i="33"/>
  <c r="S376" i="33"/>
  <c r="Q185" i="33"/>
  <c r="Q249" i="33"/>
  <c r="S210" i="33"/>
  <c r="O354" i="33"/>
  <c r="S18" i="33"/>
  <c r="O179" i="33"/>
  <c r="S283" i="33"/>
  <c r="S52" i="33"/>
  <c r="R180" i="33"/>
  <c r="S244" i="33"/>
  <c r="O372" i="33"/>
  <c r="Q245" i="33"/>
  <c r="R373" i="33"/>
  <c r="S182" i="33"/>
  <c r="S310" i="33"/>
  <c r="Q313" i="33"/>
  <c r="S119" i="33"/>
  <c r="R247" i="33"/>
  <c r="R184" i="33"/>
  <c r="O312" i="33"/>
  <c r="S185" i="33"/>
  <c r="S249" i="33"/>
  <c r="O98" i="33"/>
  <c r="Q210" i="33"/>
  <c r="S354" i="33"/>
  <c r="R179" i="33"/>
  <c r="O180" i="33"/>
  <c r="Q372" i="33"/>
  <c r="O53" i="33"/>
  <c r="R181" i="33"/>
  <c r="S245" i="33"/>
  <c r="O373" i="33"/>
  <c r="R118" i="33"/>
  <c r="R246" i="33"/>
  <c r="R374" i="33"/>
  <c r="O47" i="33"/>
  <c r="Q247" i="33"/>
  <c r="O375" i="33"/>
  <c r="O184" i="33"/>
  <c r="R312" i="33"/>
  <c r="O49" i="33"/>
  <c r="O121" i="33"/>
  <c r="S98" i="33"/>
  <c r="R218" i="33"/>
  <c r="Q179" i="33"/>
  <c r="Q180" i="33"/>
  <c r="R308" i="33"/>
  <c r="O181" i="33"/>
  <c r="Q373" i="33"/>
  <c r="O118" i="33"/>
  <c r="O246" i="33"/>
  <c r="O374" i="33"/>
  <c r="O183" i="33"/>
  <c r="R375" i="33"/>
  <c r="Q184" i="33"/>
  <c r="Q312" i="33"/>
  <c r="R121" i="33"/>
  <c r="O218" i="33"/>
  <c r="R330" i="33"/>
  <c r="R116" i="33"/>
  <c r="O308" i="33"/>
  <c r="Q181" i="33"/>
  <c r="R309" i="33"/>
  <c r="O70" i="33"/>
  <c r="Q118" i="33"/>
  <c r="Q246" i="33"/>
  <c r="Q374" i="33"/>
  <c r="R183" i="33"/>
  <c r="Q375" i="33"/>
  <c r="Q121" i="33"/>
  <c r="S218" i="33"/>
  <c r="O330" i="33"/>
  <c r="R139" i="33"/>
  <c r="R227" i="33"/>
  <c r="O116" i="33"/>
  <c r="Q308" i="33"/>
  <c r="R117" i="33"/>
  <c r="O309" i="33"/>
  <c r="S70" i="33"/>
  <c r="Q183" i="33"/>
  <c r="O311" i="33"/>
  <c r="O377" i="33"/>
  <c r="R120" i="33"/>
  <c r="R248" i="33"/>
  <c r="R376" i="33"/>
  <c r="O50" i="33"/>
  <c r="S330" i="33"/>
  <c r="O139" i="33"/>
  <c r="O227" i="33"/>
  <c r="R283" i="33"/>
  <c r="Q116" i="33"/>
  <c r="R244" i="33"/>
  <c r="O117" i="33"/>
  <c r="Q309" i="33"/>
  <c r="Q169" i="33"/>
  <c r="R167" i="33"/>
  <c r="R231" i="33"/>
  <c r="R295" i="33"/>
  <c r="R359" i="33"/>
  <c r="Q104" i="33"/>
  <c r="O297" i="33"/>
  <c r="O33" i="33"/>
  <c r="Q162" i="33"/>
  <c r="S274" i="33"/>
  <c r="S203" i="33"/>
  <c r="S347" i="33"/>
  <c r="S27" i="33"/>
  <c r="O100" i="33"/>
  <c r="O164" i="33"/>
  <c r="O228" i="33"/>
  <c r="O292" i="33"/>
  <c r="O356" i="33"/>
  <c r="R165" i="33"/>
  <c r="R229" i="33"/>
  <c r="R293" i="33"/>
  <c r="R357" i="33"/>
  <c r="S169" i="33"/>
  <c r="O30" i="33"/>
  <c r="O103" i="33"/>
  <c r="S167" i="33"/>
  <c r="S231" i="33"/>
  <c r="S295" i="33"/>
  <c r="S359" i="33"/>
  <c r="Q233" i="33"/>
  <c r="O105" i="33"/>
  <c r="R297" i="33"/>
  <c r="O17" i="33"/>
  <c r="R138" i="33"/>
  <c r="R282" i="33"/>
  <c r="O34" i="33"/>
  <c r="R243" i="33"/>
  <c r="O291" i="33"/>
  <c r="S100" i="33"/>
  <c r="S164" i="33"/>
  <c r="S228" i="33"/>
  <c r="S292" i="33"/>
  <c r="S356" i="33"/>
  <c r="Q165" i="33"/>
  <c r="Q229" i="33"/>
  <c r="Q293" i="33"/>
  <c r="Q357" i="33"/>
  <c r="O166" i="33"/>
  <c r="O230" i="33"/>
  <c r="O294" i="33"/>
  <c r="O358" i="33"/>
  <c r="Q103" i="33"/>
  <c r="R103" i="33" s="1"/>
  <c r="O233" i="33"/>
  <c r="O168" i="33"/>
  <c r="R232" i="33"/>
  <c r="O296" i="33"/>
  <c r="O360" i="33"/>
  <c r="R105" i="33"/>
  <c r="O138" i="33"/>
  <c r="O282" i="33"/>
  <c r="Q243" i="33"/>
  <c r="Q291" i="33"/>
  <c r="O101" i="33"/>
  <c r="R166" i="33"/>
  <c r="R230" i="33"/>
  <c r="R294" i="33"/>
  <c r="R358" i="33"/>
  <c r="S103" i="33"/>
  <c r="R233" i="33"/>
  <c r="R168" i="33"/>
  <c r="O232" i="33"/>
  <c r="R296" i="33"/>
  <c r="R360" i="33"/>
  <c r="O89" i="33"/>
  <c r="Q105" i="33"/>
  <c r="O361" i="33"/>
  <c r="Q138" i="33"/>
  <c r="S282" i="33"/>
  <c r="O28" i="33"/>
  <c r="S101" i="33"/>
  <c r="O102" i="33"/>
  <c r="Q166" i="33"/>
  <c r="Q230" i="33"/>
  <c r="Q294" i="33"/>
  <c r="Q358" i="33"/>
  <c r="O104" i="33"/>
  <c r="S168" i="33"/>
  <c r="Q232" i="33"/>
  <c r="Q296" i="33"/>
  <c r="S360" i="33"/>
  <c r="O32" i="33"/>
  <c r="S89" i="33"/>
  <c r="Q361" i="33"/>
  <c r="R203" i="33"/>
  <c r="R347" i="33"/>
  <c r="S28" i="33"/>
  <c r="S102" i="33"/>
  <c r="R104" i="33"/>
  <c r="R361" i="33"/>
  <c r="R162" i="33"/>
  <c r="R274" i="33"/>
  <c r="O203" i="33"/>
  <c r="O347" i="33"/>
  <c r="O91" i="33"/>
  <c r="AH74" i="14"/>
  <c r="S91" i="33"/>
  <c r="AH65" i="14"/>
  <c r="AH37" i="14"/>
  <c r="O90" i="33"/>
  <c r="AH62" i="14"/>
  <c r="AH59" i="14"/>
  <c r="AH20" i="14"/>
  <c r="P72" i="33"/>
  <c r="AH12" i="14" s="1"/>
  <c r="AH33" i="14"/>
  <c r="AH18" i="14"/>
  <c r="AH24" i="14"/>
  <c r="AH32" i="14"/>
  <c r="AH53" i="14"/>
  <c r="AH6" i="14"/>
  <c r="O29" i="33"/>
  <c r="P6" i="33"/>
  <c r="AH9" i="14" s="1"/>
  <c r="AH28" i="14"/>
  <c r="AH55" i="14"/>
  <c r="O22" i="33"/>
  <c r="S22" i="33"/>
  <c r="O72" i="33"/>
  <c r="O6" i="33"/>
  <c r="AH3" i="14"/>
  <c r="AH7" i="14"/>
  <c r="AH73" i="14"/>
  <c r="AH10" i="14"/>
  <c r="AH54" i="14"/>
  <c r="AH69" i="14"/>
  <c r="AH26" i="14"/>
  <c r="AH46" i="14"/>
  <c r="S88" i="33"/>
  <c r="O88" i="33"/>
  <c r="AH45" i="14"/>
  <c r="AH57" i="14"/>
  <c r="AH41" i="14"/>
  <c r="AH64" i="14"/>
  <c r="AH56" i="14"/>
  <c r="AH58" i="14"/>
  <c r="AH60" i="14"/>
  <c r="AH47" i="14"/>
  <c r="AH19" i="14"/>
  <c r="AH34" i="14"/>
  <c r="AH15" i="14"/>
  <c r="AH63" i="14"/>
  <c r="AH61" i="14"/>
  <c r="AH39" i="14"/>
  <c r="AH50" i="14"/>
  <c r="AH38" i="14"/>
  <c r="AH75" i="14"/>
  <c r="AH52" i="14"/>
  <c r="AH29" i="14"/>
  <c r="AH31" i="14"/>
  <c r="AH27" i="14"/>
  <c r="AH68" i="14"/>
  <c r="AH36" i="14"/>
  <c r="AH17" i="14"/>
  <c r="AH21" i="14"/>
  <c r="AH14" i="14"/>
  <c r="AH49" i="14"/>
  <c r="AH25" i="14"/>
  <c r="X260" i="39"/>
  <c r="V260" i="39"/>
  <c r="U260" i="39"/>
  <c r="V212" i="39"/>
  <c r="U212" i="39"/>
  <c r="X212" i="39"/>
  <c r="X164" i="39"/>
  <c r="V164" i="39"/>
  <c r="U164" i="39"/>
  <c r="V116" i="39"/>
  <c r="X116" i="39"/>
  <c r="U116" i="39"/>
  <c r="W44" i="39"/>
  <c r="V44" i="39"/>
  <c r="U44" i="39"/>
  <c r="U411" i="39"/>
  <c r="V411" i="39"/>
  <c r="X411" i="39"/>
  <c r="X434" i="39"/>
  <c r="V434" i="39"/>
  <c r="U434" i="39"/>
  <c r="X433" i="39"/>
  <c r="V433" i="39"/>
  <c r="U433" i="39"/>
  <c r="V2" i="39"/>
  <c r="W2" i="39"/>
  <c r="U2" i="39"/>
  <c r="X423" i="39"/>
  <c r="V423" i="39"/>
  <c r="U423" i="39"/>
  <c r="X446" i="39"/>
  <c r="V446" i="39"/>
  <c r="U446" i="39"/>
  <c r="X438" i="39"/>
  <c r="U438" i="39"/>
  <c r="V438" i="39"/>
  <c r="X430" i="39"/>
  <c r="V430" i="39"/>
  <c r="U430" i="39"/>
  <c r="X422" i="39"/>
  <c r="V422" i="39"/>
  <c r="U422" i="39"/>
  <c r="X414" i="39"/>
  <c r="V414" i="39"/>
  <c r="U414" i="39"/>
  <c r="V406" i="39"/>
  <c r="U406" i="39"/>
  <c r="X406" i="39"/>
  <c r="X398" i="39"/>
  <c r="V398" i="39"/>
  <c r="U398" i="39"/>
  <c r="X390" i="39"/>
  <c r="U390" i="39"/>
  <c r="V390" i="39"/>
  <c r="X382" i="39"/>
  <c r="V382" i="39"/>
  <c r="U382" i="39"/>
  <c r="X374" i="39"/>
  <c r="V374" i="39"/>
  <c r="U374" i="39"/>
  <c r="X366" i="39"/>
  <c r="U366" i="39"/>
  <c r="V366" i="39"/>
  <c r="X358" i="39"/>
  <c r="V358" i="39"/>
  <c r="U358" i="39"/>
  <c r="X350" i="39"/>
  <c r="V350" i="39"/>
  <c r="U350" i="39"/>
  <c r="V342" i="39"/>
  <c r="U342" i="39"/>
  <c r="X342" i="39"/>
  <c r="X334" i="39"/>
  <c r="V334" i="39"/>
  <c r="U334" i="39"/>
  <c r="X326" i="39"/>
  <c r="V326" i="39"/>
  <c r="U326" i="39"/>
  <c r="X318" i="39"/>
  <c r="V318" i="39"/>
  <c r="U318" i="39"/>
  <c r="X310" i="39"/>
  <c r="V310" i="39"/>
  <c r="U310" i="39"/>
  <c r="X302" i="39"/>
  <c r="V302" i="39"/>
  <c r="U302" i="39"/>
  <c r="X294" i="39"/>
  <c r="V294" i="39"/>
  <c r="U294" i="39"/>
  <c r="X286" i="39"/>
  <c r="V286" i="39"/>
  <c r="U286" i="39"/>
  <c r="V278" i="39"/>
  <c r="X278" i="39"/>
  <c r="U278" i="39"/>
  <c r="V270" i="39"/>
  <c r="X270" i="39"/>
  <c r="U270" i="39"/>
  <c r="V262" i="39"/>
  <c r="X262" i="39"/>
  <c r="U262" i="39"/>
  <c r="X254" i="39"/>
  <c r="V254" i="39"/>
  <c r="U254" i="39"/>
  <c r="V246" i="39"/>
  <c r="X246" i="39"/>
  <c r="U246" i="39"/>
  <c r="V238" i="39"/>
  <c r="X238" i="39"/>
  <c r="U238" i="39"/>
  <c r="V230" i="39"/>
  <c r="X230" i="39"/>
  <c r="U230" i="39"/>
  <c r="X222" i="39"/>
  <c r="V222" i="39"/>
  <c r="U222" i="39"/>
  <c r="V214" i="39"/>
  <c r="X214" i="39"/>
  <c r="U214" i="39"/>
  <c r="V206" i="39"/>
  <c r="X206" i="39"/>
  <c r="U206" i="39"/>
  <c r="V198" i="39"/>
  <c r="X198" i="39"/>
  <c r="U198" i="39"/>
  <c r="X190" i="39"/>
  <c r="V190" i="39"/>
  <c r="U190" i="39"/>
  <c r="V182" i="39"/>
  <c r="X182" i="39"/>
  <c r="U182" i="39"/>
  <c r="V174" i="39"/>
  <c r="X174" i="39"/>
  <c r="U174" i="39"/>
  <c r="V166" i="39"/>
  <c r="U166" i="39"/>
  <c r="X166" i="39"/>
  <c r="X158" i="39"/>
  <c r="V158" i="39"/>
  <c r="U158" i="39"/>
  <c r="V150" i="39"/>
  <c r="X150" i="39"/>
  <c r="U150" i="39"/>
  <c r="V142" i="39"/>
  <c r="X142" i="39"/>
  <c r="U142" i="39"/>
  <c r="V134" i="39"/>
  <c r="X134" i="39"/>
  <c r="U134" i="39"/>
  <c r="X126" i="39"/>
  <c r="V126" i="39"/>
  <c r="U126" i="39"/>
  <c r="V118" i="39"/>
  <c r="X118" i="39"/>
  <c r="U118" i="39"/>
  <c r="V110" i="39"/>
  <c r="U110" i="39"/>
  <c r="X110" i="39" s="1"/>
  <c r="V102" i="39"/>
  <c r="X102" i="39"/>
  <c r="U102" i="39"/>
  <c r="V94" i="39"/>
  <c r="U94" i="39"/>
  <c r="V86" i="39"/>
  <c r="U86" i="39"/>
  <c r="V78" i="39"/>
  <c r="U78" i="39"/>
  <c r="V70" i="39"/>
  <c r="U70" i="39"/>
  <c r="V62" i="39"/>
  <c r="U62" i="39"/>
  <c r="V54" i="39"/>
  <c r="W54" i="39"/>
  <c r="U54" i="39"/>
  <c r="V46" i="39"/>
  <c r="W46" i="39"/>
  <c r="U46" i="39"/>
  <c r="V38" i="39"/>
  <c r="W38" i="39"/>
  <c r="U38" i="39"/>
  <c r="V30" i="39"/>
  <c r="U30" i="39"/>
  <c r="W30" i="39"/>
  <c r="V22" i="39"/>
  <c r="W22" i="39"/>
  <c r="U22" i="39"/>
  <c r="V14" i="39"/>
  <c r="W14" i="39"/>
  <c r="U14" i="39"/>
  <c r="V6" i="39"/>
  <c r="W6" i="39"/>
  <c r="U6" i="39"/>
  <c r="X444" i="39"/>
  <c r="U444" i="39"/>
  <c r="V444" i="39"/>
  <c r="U428" i="39"/>
  <c r="X428" i="39"/>
  <c r="V428" i="39"/>
  <c r="X380" i="39"/>
  <c r="U380" i="39"/>
  <c r="V380" i="39"/>
  <c r="U324" i="39"/>
  <c r="V324" i="39"/>
  <c r="X324" i="39"/>
  <c r="X276" i="39"/>
  <c r="V276" i="39"/>
  <c r="U276" i="39"/>
  <c r="X228" i="39"/>
  <c r="V228" i="39"/>
  <c r="U228" i="39"/>
  <c r="X180" i="39"/>
  <c r="V180" i="39"/>
  <c r="U180" i="39"/>
  <c r="U132" i="39"/>
  <c r="X132" i="39"/>
  <c r="V132" i="39"/>
  <c r="V84" i="39"/>
  <c r="U84" i="39"/>
  <c r="W28" i="39"/>
  <c r="V28" i="39"/>
  <c r="U28" i="39"/>
  <c r="U419" i="39"/>
  <c r="X419" i="39"/>
  <c r="V419" i="39"/>
  <c r="V442" i="39"/>
  <c r="X442" i="39"/>
  <c r="U442" i="39"/>
  <c r="X441" i="39"/>
  <c r="V441" i="39"/>
  <c r="U441" i="39"/>
  <c r="X409" i="39"/>
  <c r="V409" i="39"/>
  <c r="U409" i="39"/>
  <c r="X431" i="39"/>
  <c r="V431" i="39"/>
  <c r="U431" i="39"/>
  <c r="X445" i="39"/>
  <c r="U445" i="39"/>
  <c r="V445" i="39"/>
  <c r="X437" i="39"/>
  <c r="U437" i="39"/>
  <c r="V437" i="39"/>
  <c r="X429" i="39"/>
  <c r="U429" i="39"/>
  <c r="V429" i="39"/>
  <c r="X421" i="39"/>
  <c r="U421" i="39"/>
  <c r="V421" i="39"/>
  <c r="X413" i="39"/>
  <c r="V413" i="39"/>
  <c r="U413" i="39"/>
  <c r="X405" i="39"/>
  <c r="V405" i="39"/>
  <c r="U405" i="39"/>
  <c r="X397" i="39"/>
  <c r="U397" i="39"/>
  <c r="V397" i="39"/>
  <c r="X389" i="39"/>
  <c r="U389" i="39"/>
  <c r="V389" i="39"/>
  <c r="X381" i="39"/>
  <c r="V381" i="39"/>
  <c r="U381" i="39"/>
  <c r="X373" i="39"/>
  <c r="V373" i="39"/>
  <c r="U373" i="39"/>
  <c r="X365" i="39"/>
  <c r="U365" i="39"/>
  <c r="V365" i="39"/>
  <c r="X357" i="39"/>
  <c r="U357" i="39"/>
  <c r="V357" i="39"/>
  <c r="X349" i="39"/>
  <c r="V349" i="39"/>
  <c r="U349" i="39"/>
  <c r="X341" i="39"/>
  <c r="V341" i="39"/>
  <c r="U341" i="39"/>
  <c r="X333" i="39"/>
  <c r="U333" i="39"/>
  <c r="V333" i="39"/>
  <c r="X325" i="39"/>
  <c r="U325" i="39"/>
  <c r="V325" i="39"/>
  <c r="V317" i="39"/>
  <c r="U317" i="39"/>
  <c r="X317" i="39"/>
  <c r="X309" i="39"/>
  <c r="U309" i="39"/>
  <c r="V309" i="39"/>
  <c r="X301" i="39"/>
  <c r="V301" i="39"/>
  <c r="U301" i="39"/>
  <c r="V293" i="39"/>
  <c r="U293" i="39"/>
  <c r="X293" i="39"/>
  <c r="X285" i="39"/>
  <c r="U285" i="39"/>
  <c r="V285" i="39"/>
  <c r="X277" i="39"/>
  <c r="V277" i="39"/>
  <c r="U277" i="39"/>
  <c r="U269" i="39"/>
  <c r="V269" i="39"/>
  <c r="X269" i="39"/>
  <c r="X261" i="39"/>
  <c r="V261" i="39"/>
  <c r="U261" i="39"/>
  <c r="X253" i="39"/>
  <c r="U253" i="39"/>
  <c r="V253" i="39"/>
  <c r="X245" i="39"/>
  <c r="V245" i="39"/>
  <c r="U245" i="39"/>
  <c r="X237" i="39"/>
  <c r="U237" i="39"/>
  <c r="V237" i="39"/>
  <c r="X229" i="39"/>
  <c r="V229" i="39"/>
  <c r="U229" i="39"/>
  <c r="U221" i="39"/>
  <c r="X221" i="39"/>
  <c r="V221" i="39"/>
  <c r="X213" i="39"/>
  <c r="V213" i="39"/>
  <c r="U213" i="39"/>
  <c r="X205" i="39"/>
  <c r="U205" i="39"/>
  <c r="V205" i="39"/>
  <c r="V197" i="39"/>
  <c r="U197" i="39"/>
  <c r="X197" i="39"/>
  <c r="X189" i="39"/>
  <c r="V189" i="39"/>
  <c r="U189" i="39"/>
  <c r="X181" i="39"/>
  <c r="V181" i="39"/>
  <c r="U181" i="39"/>
  <c r="V173" i="39"/>
  <c r="U173" i="39"/>
  <c r="X173" i="39"/>
  <c r="X165" i="39"/>
  <c r="U165" i="39"/>
  <c r="V165" i="39"/>
  <c r="V157" i="39"/>
  <c r="U157" i="39"/>
  <c r="X157" i="39"/>
  <c r="X149" i="39"/>
  <c r="U149" i="39"/>
  <c r="V149" i="39"/>
  <c r="V141" i="39"/>
  <c r="U141" i="39"/>
  <c r="X141" i="39"/>
  <c r="X133" i="39"/>
  <c r="V133" i="39"/>
  <c r="U133" i="39"/>
  <c r="V125" i="39"/>
  <c r="X125" i="39"/>
  <c r="U125" i="39"/>
  <c r="V117" i="39"/>
  <c r="U117" i="39"/>
  <c r="X117" i="39" s="1"/>
  <c r="X109" i="39"/>
  <c r="V109" i="39"/>
  <c r="U109" i="39"/>
  <c r="V101" i="39"/>
  <c r="U101" i="39"/>
  <c r="U93" i="39"/>
  <c r="V93" i="39"/>
  <c r="V85" i="39"/>
  <c r="U85" i="39"/>
  <c r="X85" i="39" s="1"/>
  <c r="U77" i="39"/>
  <c r="V77" i="39"/>
  <c r="V69" i="39"/>
  <c r="U69" i="39"/>
  <c r="W61" i="39"/>
  <c r="V61" i="39"/>
  <c r="U61" i="39"/>
  <c r="W53" i="39"/>
  <c r="V53" i="39"/>
  <c r="U53" i="39"/>
  <c r="W45" i="39"/>
  <c r="V45" i="39"/>
  <c r="U45" i="39"/>
  <c r="W37" i="39"/>
  <c r="U37" i="39"/>
  <c r="V37" i="39"/>
  <c r="W29" i="39"/>
  <c r="V29" i="39"/>
  <c r="U29" i="39"/>
  <c r="W21" i="39"/>
  <c r="U21" i="39"/>
  <c r="V21" i="39"/>
  <c r="W13" i="39"/>
  <c r="V13" i="39"/>
  <c r="U13" i="39"/>
  <c r="W5" i="39"/>
  <c r="V5" i="39"/>
  <c r="U5" i="39"/>
  <c r="U388" i="39"/>
  <c r="X388" i="39"/>
  <c r="V388" i="39"/>
  <c r="X340" i="39"/>
  <c r="V340" i="39"/>
  <c r="U340" i="39"/>
  <c r="X300" i="39"/>
  <c r="U300" i="39"/>
  <c r="V300" i="39"/>
  <c r="X252" i="39"/>
  <c r="U252" i="39"/>
  <c r="V252" i="39"/>
  <c r="X196" i="39"/>
  <c r="U196" i="39"/>
  <c r="V196" i="39"/>
  <c r="X148" i="39"/>
  <c r="U148" i="39"/>
  <c r="V148" i="39"/>
  <c r="U92" i="39"/>
  <c r="V92" i="39"/>
  <c r="U68" i="39"/>
  <c r="V68" i="39"/>
  <c r="W4" i="39"/>
  <c r="U4" i="39"/>
  <c r="V4" i="39"/>
  <c r="X427" i="39"/>
  <c r="U427" i="39"/>
  <c r="V427" i="39"/>
  <c r="X371" i="39"/>
  <c r="V371" i="39"/>
  <c r="U371" i="39"/>
  <c r="X363" i="39"/>
  <c r="U363" i="39"/>
  <c r="V363" i="39"/>
  <c r="U355" i="39"/>
  <c r="V355" i="39"/>
  <c r="X355" i="39"/>
  <c r="U347" i="39"/>
  <c r="V347" i="39"/>
  <c r="X347" i="39"/>
  <c r="X339" i="39"/>
  <c r="V339" i="39"/>
  <c r="U339" i="39"/>
  <c r="X331" i="39"/>
  <c r="U331" i="39"/>
  <c r="V331" i="39"/>
  <c r="X323" i="39"/>
  <c r="U323" i="39"/>
  <c r="V323" i="39"/>
  <c r="X315" i="39"/>
  <c r="V315" i="39"/>
  <c r="U315" i="39"/>
  <c r="X307" i="39"/>
  <c r="U307" i="39"/>
  <c r="V307" i="39"/>
  <c r="X299" i="39"/>
  <c r="U299" i="39"/>
  <c r="V299" i="39"/>
  <c r="X291" i="39"/>
  <c r="V291" i="39"/>
  <c r="U291" i="39"/>
  <c r="X283" i="39"/>
  <c r="U283" i="39"/>
  <c r="V283" i="39"/>
  <c r="X275" i="39"/>
  <c r="V275" i="39"/>
  <c r="U275" i="39"/>
  <c r="X267" i="39"/>
  <c r="U267" i="39"/>
  <c r="V267" i="39"/>
  <c r="X259" i="39"/>
  <c r="V259" i="39"/>
  <c r="U259" i="39"/>
  <c r="X251" i="39"/>
  <c r="U251" i="39"/>
  <c r="V251" i="39"/>
  <c r="X243" i="39"/>
  <c r="V243" i="39"/>
  <c r="U243" i="39"/>
  <c r="X235" i="39"/>
  <c r="U235" i="39"/>
  <c r="V235" i="39"/>
  <c r="X227" i="39"/>
  <c r="V227" i="39"/>
  <c r="U227" i="39"/>
  <c r="X219" i="39"/>
  <c r="U219" i="39"/>
  <c r="V219" i="39"/>
  <c r="X211" i="39"/>
  <c r="V211" i="39"/>
  <c r="U211" i="39"/>
  <c r="X203" i="39"/>
  <c r="U203" i="39"/>
  <c r="V203" i="39"/>
  <c r="X195" i="39"/>
  <c r="U195" i="39"/>
  <c r="V195" i="39"/>
  <c r="X187" i="39"/>
  <c r="U187" i="39"/>
  <c r="V187" i="39"/>
  <c r="X179" i="39"/>
  <c r="V179" i="39"/>
  <c r="U179" i="39"/>
  <c r="X171" i="39"/>
  <c r="V171" i="39"/>
  <c r="U171" i="39"/>
  <c r="X163" i="39"/>
  <c r="V163" i="39"/>
  <c r="U163" i="39"/>
  <c r="X155" i="39"/>
  <c r="V155" i="39"/>
  <c r="U155" i="39"/>
  <c r="X147" i="39"/>
  <c r="U147" i="39"/>
  <c r="V147" i="39"/>
  <c r="X139" i="39"/>
  <c r="V139" i="39"/>
  <c r="U139" i="39"/>
  <c r="X131" i="39"/>
  <c r="U131" i="39"/>
  <c r="V131" i="39"/>
  <c r="X123" i="39"/>
  <c r="U123" i="39"/>
  <c r="V123" i="39"/>
  <c r="V115" i="39"/>
  <c r="X115" i="39" s="1"/>
  <c r="U115" i="39"/>
  <c r="X107" i="39"/>
  <c r="V107" i="39"/>
  <c r="U107" i="39"/>
  <c r="V99" i="39"/>
  <c r="U99" i="39"/>
  <c r="V91" i="39"/>
  <c r="X91" i="39" s="1"/>
  <c r="U91" i="39"/>
  <c r="V83" i="39"/>
  <c r="U83" i="39"/>
  <c r="U75" i="39"/>
  <c r="V75" i="39"/>
  <c r="U67" i="39"/>
  <c r="V67" i="39"/>
  <c r="W59" i="39"/>
  <c r="U59" i="39"/>
  <c r="V59" i="39"/>
  <c r="W51" i="39"/>
  <c r="V51" i="39"/>
  <c r="U51" i="39"/>
  <c r="W43" i="39"/>
  <c r="V43" i="39"/>
  <c r="U43" i="39"/>
  <c r="W35" i="39"/>
  <c r="V35" i="39"/>
  <c r="U35" i="39"/>
  <c r="W27" i="39"/>
  <c r="V27" i="39"/>
  <c r="U27" i="39"/>
  <c r="W19" i="39"/>
  <c r="U19" i="39"/>
  <c r="V19" i="39"/>
  <c r="W11" i="39"/>
  <c r="V11" i="39"/>
  <c r="U11" i="39"/>
  <c r="W3" i="39"/>
  <c r="U3" i="39"/>
  <c r="V3" i="39"/>
  <c r="X436" i="39"/>
  <c r="U436" i="39"/>
  <c r="V436" i="39"/>
  <c r="X420" i="39"/>
  <c r="U420" i="39"/>
  <c r="V420" i="39"/>
  <c r="U364" i="39"/>
  <c r="X364" i="39"/>
  <c r="V364" i="39"/>
  <c r="X316" i="39"/>
  <c r="V316" i="39"/>
  <c r="U316" i="39"/>
  <c r="X268" i="39"/>
  <c r="U268" i="39"/>
  <c r="V268" i="39"/>
  <c r="X220" i="39"/>
  <c r="U220" i="39"/>
  <c r="V220" i="39"/>
  <c r="X172" i="39"/>
  <c r="V172" i="39"/>
  <c r="U172" i="39"/>
  <c r="V124" i="39"/>
  <c r="X124" i="39"/>
  <c r="U124" i="39"/>
  <c r="W52" i="39"/>
  <c r="V52" i="39"/>
  <c r="U52" i="39"/>
  <c r="X403" i="39"/>
  <c r="V403" i="39"/>
  <c r="U403" i="39"/>
  <c r="X426" i="39"/>
  <c r="V426" i="39"/>
  <c r="U426" i="39"/>
  <c r="X394" i="39"/>
  <c r="V394" i="39"/>
  <c r="U394" i="39"/>
  <c r="X386" i="39"/>
  <c r="V386" i="39"/>
  <c r="U386" i="39"/>
  <c r="X378" i="39"/>
  <c r="V378" i="39"/>
  <c r="U378" i="39"/>
  <c r="X370" i="39"/>
  <c r="V370" i="39"/>
  <c r="U370" i="39"/>
  <c r="X362" i="39"/>
  <c r="V362" i="39"/>
  <c r="U362" i="39"/>
  <c r="X354" i="39"/>
  <c r="V354" i="39"/>
  <c r="U354" i="39"/>
  <c r="X346" i="39"/>
  <c r="U346" i="39"/>
  <c r="V346" i="39"/>
  <c r="X338" i="39"/>
  <c r="U338" i="39"/>
  <c r="V338" i="39"/>
  <c r="X330" i="39"/>
  <c r="V330" i="39"/>
  <c r="U330" i="39"/>
  <c r="X322" i="39"/>
  <c r="V322" i="39"/>
  <c r="U322" i="39"/>
  <c r="X314" i="39"/>
  <c r="V314" i="39"/>
  <c r="U314" i="39"/>
  <c r="X306" i="39"/>
  <c r="V306" i="39"/>
  <c r="U306" i="39"/>
  <c r="U298" i="39"/>
  <c r="X298" i="39"/>
  <c r="V298" i="39"/>
  <c r="V290" i="39"/>
  <c r="X290" i="39"/>
  <c r="U290" i="39"/>
  <c r="X282" i="39"/>
  <c r="U282" i="39"/>
  <c r="V282" i="39"/>
  <c r="V274" i="39"/>
  <c r="X274" i="39"/>
  <c r="U274" i="39"/>
  <c r="X266" i="39"/>
  <c r="U266" i="39"/>
  <c r="V266" i="39"/>
  <c r="X258" i="39"/>
  <c r="V258" i="39"/>
  <c r="U258" i="39"/>
  <c r="U250" i="39"/>
  <c r="V250" i="39"/>
  <c r="X250" i="39"/>
  <c r="X242" i="39"/>
  <c r="V242" i="39"/>
  <c r="U242" i="39"/>
  <c r="X234" i="39"/>
  <c r="U234" i="39"/>
  <c r="V234" i="39"/>
  <c r="V226" i="39"/>
  <c r="U226" i="39"/>
  <c r="X226" i="39"/>
  <c r="X218" i="39"/>
  <c r="U218" i="39"/>
  <c r="V218" i="39"/>
  <c r="X210" i="39"/>
  <c r="V210" i="39"/>
  <c r="U210" i="39"/>
  <c r="U202" i="39"/>
  <c r="X202" i="39"/>
  <c r="V202" i="39"/>
  <c r="X194" i="39"/>
  <c r="U194" i="39"/>
  <c r="V194" i="39"/>
  <c r="X186" i="39"/>
  <c r="U186" i="39"/>
  <c r="V186" i="39"/>
  <c r="U178" i="39"/>
  <c r="V178" i="39"/>
  <c r="X178" i="39"/>
  <c r="V170" i="39"/>
  <c r="X170" i="39"/>
  <c r="U170" i="39"/>
  <c r="V162" i="39"/>
  <c r="U162" i="39"/>
  <c r="X162" i="39"/>
  <c r="X154" i="39"/>
  <c r="V154" i="39"/>
  <c r="U154" i="39"/>
  <c r="V146" i="39"/>
  <c r="U146" i="39"/>
  <c r="X146" i="39"/>
  <c r="X138" i="39"/>
  <c r="V138" i="39"/>
  <c r="U138" i="39"/>
  <c r="X130" i="39"/>
  <c r="U130" i="39"/>
  <c r="V130" i="39"/>
  <c r="X122" i="39"/>
  <c r="U122" i="39"/>
  <c r="V122" i="39"/>
  <c r="X114" i="39"/>
  <c r="U114" i="39"/>
  <c r="V114" i="39"/>
  <c r="V106" i="39"/>
  <c r="U106" i="39"/>
  <c r="X106" i="39"/>
  <c r="V98" i="39"/>
  <c r="X98" i="39" s="1"/>
  <c r="U98" i="39"/>
  <c r="V90" i="39"/>
  <c r="U90" i="39"/>
  <c r="V82" i="39"/>
  <c r="U82" i="39"/>
  <c r="U74" i="39"/>
  <c r="V74" i="39"/>
  <c r="U66" i="39"/>
  <c r="V66" i="39"/>
  <c r="W58" i="39"/>
  <c r="U58" i="39"/>
  <c r="V58" i="39"/>
  <c r="W50" i="39"/>
  <c r="U50" i="39"/>
  <c r="V50" i="39"/>
  <c r="V42" i="39"/>
  <c r="U42" i="39"/>
  <c r="W42" i="39"/>
  <c r="W34" i="39"/>
  <c r="V34" i="39"/>
  <c r="U34" i="39"/>
  <c r="V26" i="39"/>
  <c r="U26" i="39"/>
  <c r="W26" i="39"/>
  <c r="V18" i="39"/>
  <c r="U18" i="39"/>
  <c r="W18" i="39"/>
  <c r="W10" i="39"/>
  <c r="V10" i="39"/>
  <c r="U10" i="39"/>
  <c r="X412" i="39"/>
  <c r="U412" i="39"/>
  <c r="V412" i="39"/>
  <c r="X372" i="39"/>
  <c r="V372" i="39"/>
  <c r="U372" i="39"/>
  <c r="X332" i="39"/>
  <c r="U332" i="39"/>
  <c r="V332" i="39"/>
  <c r="X292" i="39"/>
  <c r="V292" i="39"/>
  <c r="U292" i="39"/>
  <c r="X236" i="39"/>
  <c r="U236" i="39"/>
  <c r="V236" i="39"/>
  <c r="V188" i="39"/>
  <c r="X188" i="39"/>
  <c r="U188" i="39"/>
  <c r="X140" i="39"/>
  <c r="V140" i="39"/>
  <c r="U140" i="39"/>
  <c r="V100" i="39"/>
  <c r="U100" i="39"/>
  <c r="U76" i="39"/>
  <c r="V76" i="39"/>
  <c r="W20" i="39"/>
  <c r="U20" i="39"/>
  <c r="V20" i="39"/>
  <c r="X443" i="39"/>
  <c r="U443" i="39"/>
  <c r="V443" i="39"/>
  <c r="U387" i="39"/>
  <c r="X387" i="39"/>
  <c r="V387" i="39"/>
  <c r="X410" i="39"/>
  <c r="U410" i="39"/>
  <c r="V410" i="39"/>
  <c r="X417" i="39"/>
  <c r="V417" i="39"/>
  <c r="U417" i="39"/>
  <c r="X393" i="39"/>
  <c r="V393" i="39"/>
  <c r="U393" i="39"/>
  <c r="X377" i="39"/>
  <c r="V377" i="39"/>
  <c r="U377" i="39"/>
  <c r="X369" i="39"/>
  <c r="V369" i="39"/>
  <c r="U369" i="39"/>
  <c r="X361" i="39"/>
  <c r="V361" i="39"/>
  <c r="U361" i="39"/>
  <c r="X353" i="39"/>
  <c r="V353" i="39"/>
  <c r="U353" i="39"/>
  <c r="X345" i="39"/>
  <c r="V345" i="39"/>
  <c r="U345" i="39"/>
  <c r="V337" i="39"/>
  <c r="U337" i="39"/>
  <c r="X337" i="39"/>
  <c r="X329" i="39"/>
  <c r="V329" i="39"/>
  <c r="U329" i="39"/>
  <c r="X321" i="39"/>
  <c r="V321" i="39"/>
  <c r="U321" i="39"/>
  <c r="V313" i="39"/>
  <c r="X313" i="39"/>
  <c r="U313" i="39"/>
  <c r="X305" i="39"/>
  <c r="V305" i="39"/>
  <c r="U305" i="39"/>
  <c r="X297" i="39"/>
  <c r="V297" i="39"/>
  <c r="U297" i="39"/>
  <c r="V289" i="39"/>
  <c r="X289" i="39"/>
  <c r="U289" i="39"/>
  <c r="X281" i="39"/>
  <c r="V281" i="39"/>
  <c r="U281" i="39"/>
  <c r="X273" i="39"/>
  <c r="V273" i="39"/>
  <c r="U273" i="39"/>
  <c r="V265" i="39"/>
  <c r="X265" i="39"/>
  <c r="U265" i="39"/>
  <c r="X257" i="39"/>
  <c r="V257" i="39"/>
  <c r="U257" i="39"/>
  <c r="X249" i="39"/>
  <c r="V249" i="39"/>
  <c r="U249" i="39"/>
  <c r="V241" i="39"/>
  <c r="X241" i="39"/>
  <c r="U241" i="39"/>
  <c r="X233" i="39"/>
  <c r="V233" i="39"/>
  <c r="U233" i="39"/>
  <c r="X225" i="39"/>
  <c r="V225" i="39"/>
  <c r="U225" i="39"/>
  <c r="V217" i="39"/>
  <c r="X217" i="39"/>
  <c r="U217" i="39"/>
  <c r="X209" i="39"/>
  <c r="V209" i="39"/>
  <c r="U209" i="39"/>
  <c r="V201" i="39"/>
  <c r="U201" i="39"/>
  <c r="X201" i="39"/>
  <c r="V193" i="39"/>
  <c r="X193" i="39"/>
  <c r="U193" i="39"/>
  <c r="X185" i="39"/>
  <c r="V185" i="39"/>
  <c r="U185" i="39"/>
  <c r="X177" i="39"/>
  <c r="V177" i="39"/>
  <c r="U177" i="39"/>
  <c r="X169" i="39"/>
  <c r="V169" i="39"/>
  <c r="U169" i="39"/>
  <c r="V161" i="39"/>
  <c r="X161" i="39"/>
  <c r="U161" i="39"/>
  <c r="V153" i="39"/>
  <c r="X153" i="39"/>
  <c r="U153" i="39"/>
  <c r="X145" i="39"/>
  <c r="V145" i="39"/>
  <c r="U145" i="39"/>
  <c r="V137" i="39"/>
  <c r="X137" i="39"/>
  <c r="U137" i="39"/>
  <c r="X129" i="39"/>
  <c r="U129" i="39"/>
  <c r="V129" i="39"/>
  <c r="V121" i="39"/>
  <c r="X121" i="39"/>
  <c r="U121" i="39"/>
  <c r="X113" i="39"/>
  <c r="V113" i="39"/>
  <c r="U113" i="39"/>
  <c r="V105" i="39"/>
  <c r="X105" i="39" s="1"/>
  <c r="U105" i="39"/>
  <c r="V97" i="39"/>
  <c r="U97" i="39"/>
  <c r="V89" i="39"/>
  <c r="X89" i="39" s="1"/>
  <c r="U89" i="39"/>
  <c r="V81" i="39"/>
  <c r="U81" i="39"/>
  <c r="V73" i="39"/>
  <c r="U73" i="39"/>
  <c r="V65" i="39"/>
  <c r="U65" i="39"/>
  <c r="W57" i="39"/>
  <c r="V57" i="39"/>
  <c r="U57" i="39"/>
  <c r="W49" i="39"/>
  <c r="V49" i="39"/>
  <c r="U49" i="39"/>
  <c r="W41" i="39"/>
  <c r="V41" i="39"/>
  <c r="U41" i="39"/>
  <c r="W33" i="39"/>
  <c r="V33" i="39"/>
  <c r="U33" i="39"/>
  <c r="W25" i="39"/>
  <c r="V25" i="39"/>
  <c r="U25" i="39"/>
  <c r="W17" i="39"/>
  <c r="V17" i="39"/>
  <c r="U17" i="39"/>
  <c r="W9" i="39"/>
  <c r="V9" i="39"/>
  <c r="U9" i="39"/>
  <c r="X404" i="39"/>
  <c r="V404" i="39"/>
  <c r="U404" i="39"/>
  <c r="X356" i="39"/>
  <c r="U356" i="39"/>
  <c r="V356" i="39"/>
  <c r="X284" i="39"/>
  <c r="U284" i="39"/>
  <c r="V284" i="39"/>
  <c r="W36" i="39"/>
  <c r="V36" i="39"/>
  <c r="U36" i="39"/>
  <c r="X435" i="39"/>
  <c r="U435" i="39"/>
  <c r="V435" i="39"/>
  <c r="X379" i="39"/>
  <c r="U379" i="39"/>
  <c r="V379" i="39"/>
  <c r="X418" i="39"/>
  <c r="V418" i="39"/>
  <c r="U418" i="39"/>
  <c r="X425" i="39"/>
  <c r="V425" i="39"/>
  <c r="U425" i="39"/>
  <c r="X401" i="39"/>
  <c r="V401" i="39"/>
  <c r="U401" i="39"/>
  <c r="X385" i="39"/>
  <c r="V385" i="39"/>
  <c r="U385" i="39"/>
  <c r="X440" i="39"/>
  <c r="V440" i="39"/>
  <c r="U440" i="39"/>
  <c r="X432" i="39"/>
  <c r="V432" i="39"/>
  <c r="U432" i="39"/>
  <c r="V424" i="39"/>
  <c r="X424" i="39"/>
  <c r="U424" i="39"/>
  <c r="V416" i="39"/>
  <c r="X416" i="39"/>
  <c r="U416" i="39"/>
  <c r="X408" i="39"/>
  <c r="V408" i="39"/>
  <c r="U408" i="39"/>
  <c r="X400" i="39"/>
  <c r="V400" i="39"/>
  <c r="U400" i="39"/>
  <c r="V392" i="39"/>
  <c r="X392" i="39"/>
  <c r="U392" i="39"/>
  <c r="V384" i="39"/>
  <c r="X384" i="39"/>
  <c r="U384" i="39"/>
  <c r="X376" i="39"/>
  <c r="U376" i="39"/>
  <c r="V376" i="39"/>
  <c r="X368" i="39"/>
  <c r="V368" i="39"/>
  <c r="U368" i="39"/>
  <c r="V360" i="39"/>
  <c r="X360" i="39"/>
  <c r="U360" i="39"/>
  <c r="V352" i="39"/>
  <c r="X352" i="39"/>
  <c r="U352" i="39"/>
  <c r="X344" i="39"/>
  <c r="V344" i="39"/>
  <c r="U344" i="39"/>
  <c r="X336" i="39"/>
  <c r="V336" i="39"/>
  <c r="U336" i="39"/>
  <c r="V328" i="39"/>
  <c r="X328" i="39"/>
  <c r="U328" i="39"/>
  <c r="X320" i="39"/>
  <c r="V320" i="39"/>
  <c r="U320" i="39"/>
  <c r="V312" i="39"/>
  <c r="X312" i="39"/>
  <c r="U312" i="39"/>
  <c r="V304" i="39"/>
  <c r="X304" i="39"/>
  <c r="U304" i="39"/>
  <c r="X296" i="39"/>
  <c r="V296" i="39"/>
  <c r="U296" i="39"/>
  <c r="V288" i="39"/>
  <c r="X288" i="39"/>
  <c r="U288" i="39"/>
  <c r="V280" i="39"/>
  <c r="X280" i="39"/>
  <c r="U280" i="39"/>
  <c r="X272" i="39"/>
  <c r="V272" i="39"/>
  <c r="U272" i="39"/>
  <c r="V264" i="39"/>
  <c r="X264" i="39"/>
  <c r="U264" i="39"/>
  <c r="V256" i="39"/>
  <c r="X256" i="39"/>
  <c r="U256" i="39"/>
  <c r="X248" i="39"/>
  <c r="V248" i="39"/>
  <c r="U248" i="39"/>
  <c r="V240" i="39"/>
  <c r="U240" i="39"/>
  <c r="X240" i="39"/>
  <c r="V232" i="39"/>
  <c r="U232" i="39"/>
  <c r="X232" i="39"/>
  <c r="X224" i="39"/>
  <c r="V224" i="39"/>
  <c r="U224" i="39"/>
  <c r="V216" i="39"/>
  <c r="X216" i="39"/>
  <c r="U216" i="39"/>
  <c r="V208" i="39"/>
  <c r="X208" i="39"/>
  <c r="U208" i="39"/>
  <c r="X200" i="39"/>
  <c r="V200" i="39"/>
  <c r="U200" i="39"/>
  <c r="V192" i="39"/>
  <c r="U192" i="39"/>
  <c r="X192" i="39"/>
  <c r="U184" i="39"/>
  <c r="X184" i="39"/>
  <c r="V184" i="39"/>
  <c r="X176" i="39"/>
  <c r="V176" i="39"/>
  <c r="U176" i="39"/>
  <c r="X168" i="39"/>
  <c r="V168" i="39"/>
  <c r="U168" i="39"/>
  <c r="X160" i="39"/>
  <c r="V160" i="39"/>
  <c r="U160" i="39"/>
  <c r="V152" i="39"/>
  <c r="U152" i="39"/>
  <c r="X152" i="39"/>
  <c r="X144" i="39"/>
  <c r="V144" i="39"/>
  <c r="U144" i="39"/>
  <c r="X136" i="39"/>
  <c r="V136" i="39"/>
  <c r="U136" i="39"/>
  <c r="V128" i="39"/>
  <c r="X128" i="39"/>
  <c r="U128" i="39"/>
  <c r="X120" i="39"/>
  <c r="V120" i="39"/>
  <c r="U120" i="39"/>
  <c r="U112" i="39"/>
  <c r="V112" i="39"/>
  <c r="X112" i="39" s="1"/>
  <c r="V104" i="39"/>
  <c r="U104" i="39"/>
  <c r="X104" i="39" s="1"/>
  <c r="U96" i="39"/>
  <c r="V96" i="39"/>
  <c r="V88" i="39"/>
  <c r="U88" i="39"/>
  <c r="V80" i="39"/>
  <c r="U80" i="39"/>
  <c r="V72" i="39"/>
  <c r="U72" i="39"/>
  <c r="V64" i="39"/>
  <c r="U64" i="39"/>
  <c r="W56" i="39"/>
  <c r="U56" i="39"/>
  <c r="V56" i="39"/>
  <c r="W48" i="39"/>
  <c r="V48" i="39"/>
  <c r="U48" i="39"/>
  <c r="W40" i="39"/>
  <c r="V40" i="39"/>
  <c r="U40" i="39"/>
  <c r="W32" i="39"/>
  <c r="V32" i="39"/>
  <c r="U32" i="39"/>
  <c r="W24" i="39"/>
  <c r="V24" i="39"/>
  <c r="U24" i="39"/>
  <c r="W16" i="39"/>
  <c r="V16" i="39"/>
  <c r="U16" i="39"/>
  <c r="W8" i="39"/>
  <c r="V8" i="39"/>
  <c r="U8" i="39"/>
  <c r="U396" i="39"/>
  <c r="V396" i="39"/>
  <c r="X396" i="39"/>
  <c r="X348" i="39"/>
  <c r="U348" i="39"/>
  <c r="V348" i="39"/>
  <c r="X308" i="39"/>
  <c r="U308" i="39"/>
  <c r="V308" i="39"/>
  <c r="X244" i="39"/>
  <c r="V244" i="39"/>
  <c r="U244" i="39"/>
  <c r="X204" i="39"/>
  <c r="U204" i="39"/>
  <c r="V204" i="39"/>
  <c r="X156" i="39"/>
  <c r="V156" i="39"/>
  <c r="U156" i="39"/>
  <c r="X108" i="39"/>
  <c r="V108" i="39"/>
  <c r="U108" i="39"/>
  <c r="W60" i="39"/>
  <c r="V60" i="39"/>
  <c r="U60" i="39"/>
  <c r="W12" i="39"/>
  <c r="V12" i="39"/>
  <c r="U12" i="39"/>
  <c r="X395" i="39"/>
  <c r="U395" i="39"/>
  <c r="V395" i="39"/>
  <c r="X402" i="39"/>
  <c r="V402" i="39"/>
  <c r="U402" i="39"/>
  <c r="V439" i="39"/>
  <c r="X439" i="39"/>
  <c r="U439" i="39"/>
  <c r="V415" i="39"/>
  <c r="X415" i="39"/>
  <c r="U415" i="39"/>
  <c r="V407" i="39"/>
  <c r="X407" i="39"/>
  <c r="U407" i="39"/>
  <c r="X399" i="39"/>
  <c r="V399" i="39"/>
  <c r="U399" i="39"/>
  <c r="V391" i="39"/>
  <c r="X391" i="39"/>
  <c r="U391" i="39"/>
  <c r="V383" i="39"/>
  <c r="X383" i="39"/>
  <c r="U383" i="39"/>
  <c r="V375" i="39"/>
  <c r="X375" i="39"/>
  <c r="U375" i="39"/>
  <c r="X367" i="39"/>
  <c r="V367" i="39"/>
  <c r="U367" i="39"/>
  <c r="V359" i="39"/>
  <c r="X359" i="39"/>
  <c r="U359" i="39"/>
  <c r="V351" i="39"/>
  <c r="X351" i="39"/>
  <c r="U351" i="39"/>
  <c r="V343" i="39"/>
  <c r="X343" i="39"/>
  <c r="U343" i="39"/>
  <c r="X335" i="39"/>
  <c r="V335" i="39"/>
  <c r="U335" i="39"/>
  <c r="X327" i="39"/>
  <c r="V327" i="39"/>
  <c r="U327" i="39"/>
  <c r="X319" i="39"/>
  <c r="V319" i="39"/>
  <c r="U319" i="39"/>
  <c r="X311" i="39"/>
  <c r="V311" i="39"/>
  <c r="U311" i="39"/>
  <c r="X303" i="39"/>
  <c r="V303" i="39"/>
  <c r="U303" i="39"/>
  <c r="X295" i="39"/>
  <c r="V295" i="39"/>
  <c r="U295" i="39"/>
  <c r="X287" i="39"/>
  <c r="V287" i="39"/>
  <c r="U287" i="39"/>
  <c r="X279" i="39"/>
  <c r="V279" i="39"/>
  <c r="U279" i="39"/>
  <c r="X271" i="39"/>
  <c r="V271" i="39"/>
  <c r="U271" i="39"/>
  <c r="X263" i="39"/>
  <c r="V263" i="39"/>
  <c r="U263" i="39"/>
  <c r="X255" i="39"/>
  <c r="V255" i="39"/>
  <c r="U255" i="39"/>
  <c r="X247" i="39"/>
  <c r="V247" i="39"/>
  <c r="U247" i="39"/>
  <c r="X239" i="39"/>
  <c r="V239" i="39"/>
  <c r="U239" i="39"/>
  <c r="X231" i="39"/>
  <c r="V231" i="39"/>
  <c r="U231" i="39"/>
  <c r="X223" i="39"/>
  <c r="V223" i="39"/>
  <c r="U223" i="39"/>
  <c r="X215" i="39"/>
  <c r="V215" i="39"/>
  <c r="U215" i="39"/>
  <c r="X207" i="39"/>
  <c r="V207" i="39"/>
  <c r="U207" i="39"/>
  <c r="X199" i="39"/>
  <c r="V199" i="39"/>
  <c r="U199" i="39"/>
  <c r="X191" i="39"/>
  <c r="V191" i="39"/>
  <c r="U191" i="39"/>
  <c r="X183" i="39"/>
  <c r="V183" i="39"/>
  <c r="U183" i="39"/>
  <c r="X175" i="39"/>
  <c r="V175" i="39"/>
  <c r="U175" i="39"/>
  <c r="X167" i="39"/>
  <c r="V167" i="39"/>
  <c r="U167" i="39"/>
  <c r="X159" i="39"/>
  <c r="V159" i="39"/>
  <c r="U159" i="39"/>
  <c r="X151" i="39"/>
  <c r="U151" i="39"/>
  <c r="V151" i="39"/>
  <c r="X143" i="39"/>
  <c r="V143" i="39"/>
  <c r="U143" i="39"/>
  <c r="X135" i="39"/>
  <c r="V135" i="39"/>
  <c r="U135" i="39"/>
  <c r="X127" i="39"/>
  <c r="V127" i="39"/>
  <c r="U127" i="39"/>
  <c r="X119" i="39"/>
  <c r="V119" i="39"/>
  <c r="U119" i="39"/>
  <c r="X111" i="39"/>
  <c r="U111" i="39"/>
  <c r="V111" i="39"/>
  <c r="V103" i="39"/>
  <c r="U103" i="39"/>
  <c r="X103" i="39" s="1"/>
  <c r="V95" i="39"/>
  <c r="U95" i="39"/>
  <c r="V87" i="39"/>
  <c r="X87" i="39" s="1"/>
  <c r="U87" i="39"/>
  <c r="V79" i="39"/>
  <c r="U79" i="39"/>
  <c r="V71" i="39"/>
  <c r="U71" i="39"/>
  <c r="V63" i="39"/>
  <c r="U63" i="39"/>
  <c r="W55" i="39"/>
  <c r="V55" i="39"/>
  <c r="U55" i="39"/>
  <c r="W47" i="39"/>
  <c r="V47" i="39"/>
  <c r="U47" i="39"/>
  <c r="W39" i="39"/>
  <c r="V39" i="39"/>
  <c r="U39" i="39"/>
  <c r="W31" i="39"/>
  <c r="V31" i="39"/>
  <c r="U31" i="39"/>
  <c r="W23" i="39"/>
  <c r="U23" i="39"/>
  <c r="V23" i="39"/>
  <c r="W15" i="39"/>
  <c r="V15" i="39"/>
  <c r="U15" i="39"/>
  <c r="W7" i="39"/>
  <c r="V7" i="39"/>
  <c r="U7" i="39"/>
  <c r="S39" i="33"/>
  <c r="P39" i="33"/>
  <c r="AH72" i="14" s="1"/>
  <c r="O39" i="33"/>
  <c r="W196" i="16"/>
  <c r="X196" i="16" s="1"/>
  <c r="Y196" i="16" s="1"/>
  <c r="T197" i="16"/>
  <c r="U197" i="16" s="1"/>
  <c r="T198" i="16" s="1"/>
  <c r="L2" i="33"/>
  <c r="O2" i="33" s="1"/>
  <c r="AH42" i="14" l="1"/>
  <c r="AH40" i="14"/>
  <c r="Q135" i="33"/>
  <c r="R135" i="33" s="1"/>
  <c r="AH11" i="14"/>
  <c r="X86" i="39"/>
  <c r="AH13" i="14"/>
  <c r="X90" i="39"/>
  <c r="X92" i="39"/>
  <c r="X88" i="39"/>
  <c r="AH71" i="14"/>
  <c r="AH4" i="14"/>
  <c r="AH30" i="14"/>
  <c r="AH5" i="14"/>
  <c r="AH43" i="14"/>
  <c r="AH8" i="14"/>
  <c r="AH2" i="14"/>
  <c r="X94" i="39"/>
  <c r="X84" i="39"/>
  <c r="X72" i="39"/>
  <c r="X101" i="39"/>
  <c r="X99" i="39"/>
  <c r="X63" i="39"/>
  <c r="X100" i="39"/>
  <c r="X96" i="39"/>
  <c r="X81" i="39"/>
  <c r="X80" i="39"/>
  <c r="X68" i="39"/>
  <c r="Q115" i="33" s="1"/>
  <c r="R115" i="33" s="1"/>
  <c r="Q111" i="33"/>
  <c r="R111" i="33" s="1"/>
  <c r="X93" i="39"/>
  <c r="Q112" i="33" s="1"/>
  <c r="R112" i="33" s="1"/>
  <c r="X83" i="39"/>
  <c r="X95" i="39"/>
  <c r="Q35" i="33" s="1"/>
  <c r="X97" i="39"/>
  <c r="X82" i="39"/>
  <c r="X73" i="39"/>
  <c r="X70" i="39"/>
  <c r="X78" i="39"/>
  <c r="Q98" i="33" s="1"/>
  <c r="R98" i="33" s="1"/>
  <c r="X79" i="39"/>
  <c r="X59" i="39"/>
  <c r="AH22" i="14"/>
  <c r="X77" i="39"/>
  <c r="Q92" i="33" s="1"/>
  <c r="R92" i="33" s="1"/>
  <c r="X76" i="39"/>
  <c r="X74" i="39"/>
  <c r="X71" i="39"/>
  <c r="Q102" i="33" s="1"/>
  <c r="R102" i="33" s="1"/>
  <c r="X69" i="39"/>
  <c r="AH35" i="14"/>
  <c r="AH70" i="14"/>
  <c r="X62" i="39"/>
  <c r="X34" i="39"/>
  <c r="X10" i="39"/>
  <c r="X7" i="39"/>
  <c r="AH23" i="14"/>
  <c r="X45" i="39"/>
  <c r="X65" i="39"/>
  <c r="X38" i="39"/>
  <c r="X42" i="39"/>
  <c r="X66" i="39"/>
  <c r="Q113" i="33" s="1"/>
  <c r="R113" i="33" s="1"/>
  <c r="X53" i="39"/>
  <c r="X2" i="39"/>
  <c r="Q127" i="33" s="1"/>
  <c r="R127" i="33" s="1"/>
  <c r="X32" i="39"/>
  <c r="Q12" i="33" s="1"/>
  <c r="X33" i="39"/>
  <c r="AH44" i="14"/>
  <c r="X27" i="39"/>
  <c r="X37" i="39"/>
  <c r="Q59" i="33" s="1"/>
  <c r="X25" i="39"/>
  <c r="X35" i="39"/>
  <c r="X56" i="39"/>
  <c r="X21" i="39"/>
  <c r="Q64" i="33" s="1"/>
  <c r="X64" i="39"/>
  <c r="X36" i="39"/>
  <c r="X19" i="39"/>
  <c r="X8" i="39"/>
  <c r="X67" i="39"/>
  <c r="X9" i="39"/>
  <c r="X75" i="39"/>
  <c r="Q126" i="33" s="1"/>
  <c r="R126" i="33" s="1"/>
  <c r="X11" i="39"/>
  <c r="X20" i="39"/>
  <c r="X44" i="39"/>
  <c r="X5" i="39"/>
  <c r="X49" i="39"/>
  <c r="X26" i="39"/>
  <c r="X55" i="39"/>
  <c r="X41" i="39"/>
  <c r="X51" i="39"/>
  <c r="Q44" i="33" s="1"/>
  <c r="X6" i="39"/>
  <c r="X30" i="39"/>
  <c r="X46" i="39"/>
  <c r="Q7" i="33" s="1"/>
  <c r="X12" i="39"/>
  <c r="X40" i="39"/>
  <c r="X58" i="39"/>
  <c r="X52" i="39"/>
  <c r="X24" i="39"/>
  <c r="X18" i="39"/>
  <c r="X3" i="39"/>
  <c r="X14" i="39"/>
  <c r="Q91" i="33" s="1"/>
  <c r="R91" i="33" s="1"/>
  <c r="X4" i="39"/>
  <c r="X57" i="39"/>
  <c r="X29" i="39"/>
  <c r="X28" i="39"/>
  <c r="X13" i="39"/>
  <c r="X31" i="39"/>
  <c r="X60" i="39"/>
  <c r="X50" i="39"/>
  <c r="Q54" i="33" s="1"/>
  <c r="X43" i="39"/>
  <c r="X47" i="39"/>
  <c r="Q87" i="33" s="1"/>
  <c r="R87" i="33" s="1"/>
  <c r="X15" i="39"/>
  <c r="X39" i="39"/>
  <c r="X48" i="39"/>
  <c r="X54" i="39"/>
  <c r="X23" i="39"/>
  <c r="X16" i="39"/>
  <c r="X17" i="39"/>
  <c r="X61" i="39"/>
  <c r="X22" i="39"/>
  <c r="Q37" i="33"/>
  <c r="Q11" i="33"/>
  <c r="Q55" i="33"/>
  <c r="Q40" i="33"/>
  <c r="Q10" i="33"/>
  <c r="Q6" i="33"/>
  <c r="Z196" i="16"/>
  <c r="V197" i="16"/>
  <c r="U198" i="16" s="1"/>
  <c r="T199" i="16" s="1"/>
  <c r="Q114" i="33" l="1"/>
  <c r="R114" i="33" s="1"/>
  <c r="Q99" i="33"/>
  <c r="R99" i="33" s="1"/>
  <c r="Q19" i="33"/>
  <c r="R19" i="33" s="1"/>
  <c r="Q16" i="33"/>
  <c r="R16" i="33" s="1"/>
  <c r="Q21" i="33"/>
  <c r="Q68" i="33"/>
  <c r="R68" i="33" s="1"/>
  <c r="Q28" i="33"/>
  <c r="R28" i="33" s="1"/>
  <c r="Q42" i="33"/>
  <c r="R42" i="33" s="1"/>
  <c r="Q8" i="33"/>
  <c r="Q78" i="33"/>
  <c r="R78" i="33" s="1"/>
  <c r="Q9" i="33"/>
  <c r="R9" i="33" s="1"/>
  <c r="Q51" i="33"/>
  <c r="Q67" i="33"/>
  <c r="Q88" i="33"/>
  <c r="R88" i="33" s="1"/>
  <c r="Q29" i="33"/>
  <c r="R29" i="33" s="1"/>
  <c r="Q62" i="33"/>
  <c r="R62" i="33" s="1"/>
  <c r="Q74" i="33"/>
  <c r="R74" i="33" s="1"/>
  <c r="Q65" i="33"/>
  <c r="R65" i="33" s="1"/>
  <c r="Q72" i="33"/>
  <c r="Q66" i="33"/>
  <c r="R66" i="33" s="1"/>
  <c r="Q83" i="33"/>
  <c r="R83" i="33" s="1"/>
  <c r="Q89" i="33"/>
  <c r="R89" i="33" s="1"/>
  <c r="Q76" i="33"/>
  <c r="R76" i="33" s="1"/>
  <c r="Q60" i="33"/>
  <c r="R60" i="33" s="1"/>
  <c r="Q47" i="33"/>
  <c r="R47" i="33" s="1"/>
  <c r="Q45" i="33"/>
  <c r="R45" i="33" s="1"/>
  <c r="Q101" i="33"/>
  <c r="R101" i="33" s="1"/>
  <c r="Q86" i="33"/>
  <c r="R86" i="33" s="1"/>
  <c r="Q85" i="33"/>
  <c r="R85" i="33" s="1"/>
  <c r="Q84" i="33"/>
  <c r="R84" i="33" s="1"/>
  <c r="Q43" i="33"/>
  <c r="R43" i="33" s="1"/>
  <c r="Q48" i="33"/>
  <c r="R48" i="33" s="1"/>
  <c r="Q18" i="33"/>
  <c r="R18" i="33" s="1"/>
  <c r="Q32" i="33"/>
  <c r="R32" i="33" s="1"/>
  <c r="Q49" i="33"/>
  <c r="R49" i="33" s="1"/>
  <c r="Q90" i="33"/>
  <c r="R90" i="33" s="1"/>
  <c r="Q22" i="33"/>
  <c r="R22" i="33" s="1"/>
  <c r="Q36" i="33"/>
  <c r="R36" i="33" s="1"/>
  <c r="Q3" i="33"/>
  <c r="R3" i="33" s="1"/>
  <c r="Q71" i="33"/>
  <c r="R71" i="33" s="1"/>
  <c r="Q50" i="33"/>
  <c r="R50" i="33" s="1"/>
  <c r="Q13" i="33"/>
  <c r="R13" i="33" s="1"/>
  <c r="Q53" i="33"/>
  <c r="R53" i="33" s="1"/>
  <c r="Q4" i="33"/>
  <c r="R4" i="33" s="1"/>
  <c r="AN67" i="14" s="1"/>
  <c r="Q58" i="33"/>
  <c r="R58" i="33" s="1"/>
  <c r="Q5" i="33"/>
  <c r="R5" i="33" s="1"/>
  <c r="Q77" i="33"/>
  <c r="R77" i="33" s="1"/>
  <c r="Q46" i="33"/>
  <c r="R46" i="33" s="1"/>
  <c r="Q80" i="33"/>
  <c r="R80" i="33" s="1"/>
  <c r="Q69" i="33"/>
  <c r="R69" i="33" s="1"/>
  <c r="Q17" i="33"/>
  <c r="R17" i="33" s="1"/>
  <c r="Q27" i="33"/>
  <c r="R27" i="33" s="1"/>
  <c r="Q33" i="33"/>
  <c r="R33" i="33" s="1"/>
  <c r="Q41" i="33"/>
  <c r="R41" i="33" s="1"/>
  <c r="Q20" i="33"/>
  <c r="R20" i="33" s="1"/>
  <c r="AN16" i="14" s="1"/>
  <c r="Q39" i="33"/>
  <c r="R39" i="33" s="1"/>
  <c r="Q24" i="33"/>
  <c r="R24" i="33" s="1"/>
  <c r="Q57" i="33"/>
  <c r="R57" i="33" s="1"/>
  <c r="Q30" i="33"/>
  <c r="R30" i="33" s="1"/>
  <c r="Q23" i="33"/>
  <c r="R23" i="33" s="1"/>
  <c r="Q31" i="33"/>
  <c r="R31" i="33" s="1"/>
  <c r="Q75" i="33"/>
  <c r="R75" i="33" s="1"/>
  <c r="Q15" i="33"/>
  <c r="R15" i="33" s="1"/>
  <c r="Q70" i="33"/>
  <c r="R70" i="33" s="1"/>
  <c r="Q14" i="33"/>
  <c r="R14" i="33" s="1"/>
  <c r="Q52" i="33"/>
  <c r="R52" i="33" s="1"/>
  <c r="Q61" i="33"/>
  <c r="R61" i="33" s="1"/>
  <c r="Q34" i="33"/>
  <c r="R34" i="33" s="1"/>
  <c r="Q82" i="33"/>
  <c r="R82" i="33" s="1"/>
  <c r="Q73" i="33"/>
  <c r="R73" i="33" s="1"/>
  <c r="Q79" i="33"/>
  <c r="R79" i="33" s="1"/>
  <c r="Q38" i="33"/>
  <c r="R38" i="33" s="1"/>
  <c r="Q81" i="33"/>
  <c r="R81" i="33" s="1"/>
  <c r="Q63" i="33"/>
  <c r="R63" i="33" s="1"/>
  <c r="Q26" i="33"/>
  <c r="R26" i="33" s="1"/>
  <c r="Q25" i="33"/>
  <c r="R25" i="33" s="1"/>
  <c r="Q2" i="33"/>
  <c r="R2" i="33" s="1"/>
  <c r="R40" i="33"/>
  <c r="R44" i="33"/>
  <c r="R8" i="33"/>
  <c r="R64" i="33"/>
  <c r="R21" i="33"/>
  <c r="R12" i="33"/>
  <c r="R35" i="33"/>
  <c r="R67" i="33"/>
  <c r="R11" i="33"/>
  <c r="R51" i="33"/>
  <c r="R54" i="33"/>
  <c r="R55" i="33"/>
  <c r="R7" i="33"/>
  <c r="R59" i="33"/>
  <c r="R72" i="33"/>
  <c r="R6" i="33"/>
  <c r="R10" i="33"/>
  <c r="AN66" i="14" s="1"/>
  <c r="R37" i="33"/>
  <c r="Z20" i="14"/>
  <c r="Z21" i="14"/>
  <c r="W197" i="16"/>
  <c r="V198" i="16" s="1"/>
  <c r="U199" i="16" s="1"/>
  <c r="T200" i="16" s="1"/>
  <c r="AA196" i="16"/>
  <c r="AB196" i="16" s="1"/>
  <c r="AC196" i="16" s="1"/>
  <c r="AD196" i="16" s="1"/>
  <c r="N8" i="16"/>
  <c r="K8" i="16"/>
  <c r="J8" i="16"/>
  <c r="H8" i="16"/>
  <c r="G8" i="16"/>
  <c r="AN51" i="14" l="1"/>
  <c r="AN48" i="14"/>
  <c r="AN62" i="14"/>
  <c r="AN37" i="14"/>
  <c r="AN59" i="14"/>
  <c r="AN20" i="14"/>
  <c r="AN13" i="14"/>
  <c r="AN40" i="14"/>
  <c r="AN42" i="14"/>
  <c r="AN18" i="14"/>
  <c r="AN74" i="14"/>
  <c r="AN31" i="14"/>
  <c r="AN32" i="14"/>
  <c r="AN43" i="14"/>
  <c r="AN3" i="14"/>
  <c r="AN75" i="14"/>
  <c r="AN24" i="14"/>
  <c r="AN41" i="14"/>
  <c r="AN52" i="14"/>
  <c r="AN44" i="14"/>
  <c r="AN47" i="14"/>
  <c r="AN69" i="14"/>
  <c r="AN60" i="14"/>
  <c r="AN72" i="14"/>
  <c r="AN9" i="14"/>
  <c r="AN70" i="14"/>
  <c r="AN54" i="14"/>
  <c r="AN19" i="14"/>
  <c r="AN63" i="14"/>
  <c r="AN6" i="14"/>
  <c r="AN2" i="14"/>
  <c r="AN17" i="14"/>
  <c r="AN30" i="14"/>
  <c r="AN45" i="14"/>
  <c r="AN11" i="14"/>
  <c r="AN22" i="14"/>
  <c r="AN57" i="14"/>
  <c r="AN73" i="14"/>
  <c r="AN53" i="14"/>
  <c r="AN55" i="14"/>
  <c r="AN65" i="14"/>
  <c r="AN68" i="14"/>
  <c r="AN71" i="14"/>
  <c r="AN15" i="14"/>
  <c r="AN23" i="14"/>
  <c r="AN28" i="14"/>
  <c r="AN50" i="14"/>
  <c r="AN38" i="14"/>
  <c r="AN27" i="14"/>
  <c r="AN35" i="14"/>
  <c r="AN14" i="14"/>
  <c r="AN33" i="14"/>
  <c r="AN25" i="14"/>
  <c r="AN5" i="14"/>
  <c r="AN61" i="14"/>
  <c r="AN39" i="14"/>
  <c r="C41" i="18"/>
  <c r="R100" i="16"/>
  <c r="R86" i="16"/>
  <c r="R87" i="16"/>
  <c r="X197" i="16"/>
  <c r="W198" i="16" s="1"/>
  <c r="V199" i="16" s="1"/>
  <c r="U200" i="16" s="1"/>
  <c r="T201" i="16" s="1"/>
  <c r="AE196" i="16"/>
  <c r="AF196" i="16" s="1"/>
  <c r="B32" i="19" l="1"/>
  <c r="Y197" i="16"/>
  <c r="X198" i="16" s="1"/>
  <c r="W199" i="16" s="1"/>
  <c r="V200" i="16" s="1"/>
  <c r="U201" i="16" s="1"/>
  <c r="T202" i="16" s="1"/>
  <c r="AG196" i="16"/>
  <c r="Z197" i="16" l="1"/>
  <c r="Y198" i="16" s="1"/>
  <c r="X199" i="16" s="1"/>
  <c r="W200" i="16" s="1"/>
  <c r="V201" i="16" s="1"/>
  <c r="U202" i="16" s="1"/>
  <c r="T203" i="16" s="1"/>
  <c r="AH196" i="16"/>
  <c r="AA197" i="16" l="1"/>
  <c r="Z198" i="16" s="1"/>
  <c r="Y199" i="16" s="1"/>
  <c r="X200" i="16" s="1"/>
  <c r="W201" i="16" s="1"/>
  <c r="V202" i="16" s="1"/>
  <c r="U203" i="16" s="1"/>
  <c r="T204" i="16" s="1"/>
  <c r="AI196" i="16"/>
  <c r="O8" i="16"/>
  <c r="AB197" i="16" l="1"/>
  <c r="AA198" i="16" s="1"/>
  <c r="Z199" i="16" s="1"/>
  <c r="Y200" i="16" s="1"/>
  <c r="X201" i="16" s="1"/>
  <c r="W202" i="16" s="1"/>
  <c r="V203" i="16" s="1"/>
  <c r="U204" i="16" s="1"/>
  <c r="T205" i="16" s="1"/>
  <c r="AJ196" i="16"/>
  <c r="F4" i="16"/>
  <c r="I3" i="16" a="1"/>
  <c r="I3" i="16" s="1"/>
  <c r="AC197" i="16" l="1"/>
  <c r="AB198" i="16" s="1"/>
  <c r="AA199" i="16" s="1"/>
  <c r="Z200" i="16" s="1"/>
  <c r="Y201" i="16" s="1"/>
  <c r="X202" i="16" s="1"/>
  <c r="W203" i="16" s="1"/>
  <c r="V204" i="16" s="1"/>
  <c r="U205" i="16" s="1"/>
  <c r="T206" i="16" s="1"/>
  <c r="AK196" i="16"/>
  <c r="AQ979" i="14"/>
  <c r="Z69" i="15"/>
  <c r="AA69" i="15"/>
  <c r="AB69" i="15"/>
  <c r="AC69" i="15"/>
  <c r="Z70" i="15"/>
  <c r="AA70" i="15"/>
  <c r="AB70" i="15"/>
  <c r="AC70" i="15"/>
  <c r="Z71" i="15"/>
  <c r="AA71" i="15"/>
  <c r="AB71" i="15"/>
  <c r="AC71" i="15"/>
  <c r="Z72" i="15"/>
  <c r="Z2" i="14" s="1"/>
  <c r="AA72" i="15"/>
  <c r="AB72" i="15"/>
  <c r="AC72" i="15"/>
  <c r="Z73" i="15"/>
  <c r="AA73" i="15"/>
  <c r="AB73" i="15"/>
  <c r="AC73" i="15"/>
  <c r="Z74" i="15"/>
  <c r="Z56" i="14" s="1"/>
  <c r="AA74" i="15"/>
  <c r="AB74" i="15"/>
  <c r="AC74" i="15"/>
  <c r="Z75" i="15"/>
  <c r="AA75" i="15"/>
  <c r="AB75" i="15"/>
  <c r="AC75" i="15"/>
  <c r="Z76" i="15"/>
  <c r="AA76" i="15"/>
  <c r="AB76" i="15"/>
  <c r="AC76" i="15"/>
  <c r="Z77" i="15"/>
  <c r="AA77" i="15"/>
  <c r="AB77" i="15"/>
  <c r="AC77" i="15"/>
  <c r="Z78" i="15"/>
  <c r="AA78" i="15"/>
  <c r="AB78" i="15"/>
  <c r="AC78" i="15"/>
  <c r="Z79" i="15"/>
  <c r="AA79" i="15"/>
  <c r="AB79" i="15"/>
  <c r="AC79" i="15"/>
  <c r="Z80" i="15"/>
  <c r="AA80" i="15"/>
  <c r="AB80" i="15"/>
  <c r="AC80" i="15"/>
  <c r="Z81" i="15"/>
  <c r="AA81" i="15"/>
  <c r="AB81" i="15"/>
  <c r="AC81" i="15"/>
  <c r="Z82" i="15"/>
  <c r="AA82" i="15"/>
  <c r="AB82" i="15"/>
  <c r="AC82" i="15"/>
  <c r="Z83" i="15"/>
  <c r="AA83" i="15"/>
  <c r="AB83" i="15"/>
  <c r="AC83" i="15"/>
  <c r="Z84" i="15"/>
  <c r="AA84" i="15"/>
  <c r="AB84" i="15"/>
  <c r="AC84" i="15"/>
  <c r="Z85" i="15"/>
  <c r="AA85" i="15"/>
  <c r="AB85" i="15"/>
  <c r="AC85" i="15"/>
  <c r="Z86" i="15"/>
  <c r="AA86" i="15"/>
  <c r="AB86" i="15"/>
  <c r="AC86" i="15"/>
  <c r="Z87" i="15"/>
  <c r="AA87" i="15"/>
  <c r="AB87" i="15"/>
  <c r="AC87" i="15"/>
  <c r="Z88" i="15"/>
  <c r="Z19" i="14" s="1"/>
  <c r="AA88" i="15"/>
  <c r="AB88" i="15"/>
  <c r="AC88" i="15"/>
  <c r="Z89" i="15"/>
  <c r="Z34" i="14" s="1"/>
  <c r="AA89" i="15"/>
  <c r="AB89" i="15"/>
  <c r="AC89" i="15"/>
  <c r="Z90" i="15"/>
  <c r="AA90" i="15"/>
  <c r="AB90" i="15"/>
  <c r="AC90" i="15"/>
  <c r="Z91" i="15"/>
  <c r="AA91" i="15"/>
  <c r="AB91" i="15"/>
  <c r="AC91" i="15"/>
  <c r="Z92" i="15"/>
  <c r="AA92" i="15"/>
  <c r="AB92" i="15"/>
  <c r="AC92" i="15"/>
  <c r="Z93" i="15"/>
  <c r="AA93" i="15"/>
  <c r="AB93" i="15"/>
  <c r="AC93" i="15"/>
  <c r="Z94" i="15"/>
  <c r="Z14" i="14" s="1"/>
  <c r="AA94" i="15"/>
  <c r="AB94" i="15"/>
  <c r="AC94" i="15"/>
  <c r="Z95" i="15"/>
  <c r="AA95" i="15"/>
  <c r="AB95" i="15"/>
  <c r="AC95" i="15"/>
  <c r="Z96" i="15"/>
  <c r="AA96" i="15"/>
  <c r="AB96" i="15"/>
  <c r="AC96" i="15"/>
  <c r="Z97" i="15"/>
  <c r="AA97" i="15"/>
  <c r="AB97" i="15"/>
  <c r="AC97" i="15"/>
  <c r="Z98" i="15"/>
  <c r="AA98" i="15"/>
  <c r="AB98" i="15"/>
  <c r="AC98" i="15"/>
  <c r="Z99" i="15"/>
  <c r="AA99" i="15"/>
  <c r="AB99" i="15"/>
  <c r="AC99" i="15"/>
  <c r="Z100" i="15"/>
  <c r="AA100" i="15"/>
  <c r="AB100" i="15"/>
  <c r="AC100" i="15"/>
  <c r="Z101" i="15"/>
  <c r="AA101" i="15"/>
  <c r="AB101" i="15"/>
  <c r="AC101" i="15"/>
  <c r="Z102" i="15"/>
  <c r="AA102" i="15"/>
  <c r="AB102" i="15"/>
  <c r="AC102" i="15"/>
  <c r="Z103" i="15"/>
  <c r="AA103" i="15"/>
  <c r="AB103" i="15"/>
  <c r="AC103" i="15"/>
  <c r="Z104" i="15"/>
  <c r="AA104" i="15"/>
  <c r="AB104" i="15"/>
  <c r="AC104" i="15"/>
  <c r="Z105" i="15"/>
  <c r="AA105" i="15"/>
  <c r="AB105" i="15"/>
  <c r="AC105" i="15"/>
  <c r="Z106" i="15"/>
  <c r="AA106" i="15"/>
  <c r="AB106" i="15"/>
  <c r="AC106" i="15"/>
  <c r="Z107" i="15"/>
  <c r="AA107" i="15"/>
  <c r="AB107" i="15"/>
  <c r="AC107" i="15"/>
  <c r="Z108" i="15"/>
  <c r="AA108" i="15"/>
  <c r="AB108" i="15"/>
  <c r="AC108" i="15"/>
  <c r="Z109" i="15"/>
  <c r="AA109" i="15"/>
  <c r="AB109" i="15"/>
  <c r="AC109" i="15"/>
  <c r="Z110" i="15"/>
  <c r="AA110" i="15"/>
  <c r="AB110" i="15"/>
  <c r="AC110" i="15"/>
  <c r="Z111" i="15"/>
  <c r="AA111" i="15"/>
  <c r="AB111" i="15"/>
  <c r="AC111" i="15"/>
  <c r="Z112" i="15"/>
  <c r="AA112" i="15"/>
  <c r="AB112" i="15"/>
  <c r="AC112" i="15"/>
  <c r="Z113" i="15"/>
  <c r="AA113" i="15"/>
  <c r="AB113" i="15"/>
  <c r="AC113" i="15"/>
  <c r="Z114" i="15"/>
  <c r="AA114" i="15"/>
  <c r="AB114" i="15"/>
  <c r="AC114" i="15"/>
  <c r="Z115" i="15"/>
  <c r="Z17" i="14" s="1"/>
  <c r="AA115" i="15"/>
  <c r="AB115" i="15"/>
  <c r="AC115" i="15"/>
  <c r="Z116" i="15"/>
  <c r="AA116" i="15"/>
  <c r="AB116" i="15"/>
  <c r="AC116" i="15"/>
  <c r="Z117" i="15"/>
  <c r="AA117" i="15"/>
  <c r="AB117" i="15"/>
  <c r="AC117" i="15"/>
  <c r="Z118" i="15"/>
  <c r="AA118" i="15"/>
  <c r="AB118" i="15"/>
  <c r="AC118" i="15"/>
  <c r="Z119" i="15"/>
  <c r="AA119" i="15"/>
  <c r="AB119" i="15"/>
  <c r="AC119" i="15"/>
  <c r="Z120" i="15"/>
  <c r="AA120" i="15"/>
  <c r="AB120" i="15"/>
  <c r="AC120" i="15"/>
  <c r="Z121" i="15"/>
  <c r="AA121" i="15"/>
  <c r="AB121" i="15"/>
  <c r="AC121" i="15"/>
  <c r="P116" i="41" l="1"/>
  <c r="P119" i="41"/>
  <c r="P114" i="41"/>
  <c r="P115" i="41"/>
  <c r="P118" i="41"/>
  <c r="P117" i="41"/>
  <c r="P91" i="41"/>
  <c r="P90" i="41"/>
  <c r="P89" i="41"/>
  <c r="P113" i="41"/>
  <c r="P92" i="41"/>
  <c r="Z39" i="14"/>
  <c r="Z64" i="14"/>
  <c r="Z31" i="14"/>
  <c r="Z22" i="14"/>
  <c r="Z46" i="14"/>
  <c r="Z49" i="14"/>
  <c r="Z55" i="14"/>
  <c r="Z10" i="14"/>
  <c r="Z68" i="14"/>
  <c r="Z36" i="14"/>
  <c r="Z53" i="14"/>
  <c r="Z12" i="14"/>
  <c r="Z5" i="14"/>
  <c r="Z75" i="14"/>
  <c r="R81" i="16" s="1"/>
  <c r="Z57" i="14"/>
  <c r="Z23" i="14"/>
  <c r="Z35" i="14"/>
  <c r="Z43" i="14"/>
  <c r="Z24" i="14"/>
  <c r="Z63" i="14"/>
  <c r="Z50" i="14"/>
  <c r="U35" i="14"/>
  <c r="U46" i="14"/>
  <c r="U24" i="14"/>
  <c r="U49" i="14"/>
  <c r="U21" i="14"/>
  <c r="U12" i="14"/>
  <c r="U60" i="14"/>
  <c r="U43" i="14"/>
  <c r="U63" i="14"/>
  <c r="U5" i="14"/>
  <c r="U17" i="14"/>
  <c r="U39" i="14"/>
  <c r="U65" i="14"/>
  <c r="U53" i="14"/>
  <c r="U36" i="14"/>
  <c r="U55" i="14"/>
  <c r="U64" i="14"/>
  <c r="U75" i="14"/>
  <c r="U68" i="14"/>
  <c r="U50" i="14"/>
  <c r="U31" i="14"/>
  <c r="U10" i="14"/>
  <c r="U22" i="14"/>
  <c r="U23" i="14"/>
  <c r="U57" i="14"/>
  <c r="AD197" i="16"/>
  <c r="AE197" i="16" s="1"/>
  <c r="AL196" i="16"/>
  <c r="AM190" i="14"/>
  <c r="AF197" i="16" l="1"/>
  <c r="AG197" i="16" s="1"/>
  <c r="AC198" i="16"/>
  <c r="AB199" i="16" s="1"/>
  <c r="AA200" i="16" s="1"/>
  <c r="Z201" i="16" s="1"/>
  <c r="Y202" i="16" s="1"/>
  <c r="X203" i="16" s="1"/>
  <c r="W204" i="16" s="1"/>
  <c r="V205" i="16" s="1"/>
  <c r="U206" i="16" s="1"/>
  <c r="T207" i="16" s="1"/>
  <c r="AM196" i="16"/>
  <c r="AD92" i="15"/>
  <c r="AE92" i="15"/>
  <c r="AD93" i="15"/>
  <c r="AE93" i="15"/>
  <c r="AD198" i="16" l="1"/>
  <c r="AE198" i="16" s="1"/>
  <c r="AH197" i="16"/>
  <c r="AN196" i="16"/>
  <c r="AL190" i="14"/>
  <c r="AC199" i="16" l="1"/>
  <c r="AB200" i="16" s="1"/>
  <c r="AA201" i="16" s="1"/>
  <c r="Z202" i="16" s="1"/>
  <c r="Y203" i="16" s="1"/>
  <c r="X204" i="16" s="1"/>
  <c r="W205" i="16" s="1"/>
  <c r="V206" i="16" s="1"/>
  <c r="U207" i="16" s="1"/>
  <c r="T208" i="16" s="1"/>
  <c r="AI197" i="16"/>
  <c r="AF198" i="16"/>
  <c r="AO196" i="16"/>
  <c r="AD199" i="16" l="1"/>
  <c r="AC200" i="16" s="1"/>
  <c r="AB201" i="16" s="1"/>
  <c r="AA202" i="16" s="1"/>
  <c r="Z203" i="16" s="1"/>
  <c r="Y204" i="16" s="1"/>
  <c r="X205" i="16" s="1"/>
  <c r="W206" i="16" s="1"/>
  <c r="V207" i="16" s="1"/>
  <c r="U208" i="16" s="1"/>
  <c r="T209" i="16" s="1"/>
  <c r="AJ197" i="16"/>
  <c r="AG198" i="16"/>
  <c r="AP196" i="16"/>
  <c r="AE199" i="16" l="1"/>
  <c r="AD200" i="16" s="1"/>
  <c r="AC201" i="16" s="1"/>
  <c r="AB202" i="16" s="1"/>
  <c r="AA203" i="16" s="1"/>
  <c r="Z204" i="16" s="1"/>
  <c r="Y205" i="16" s="1"/>
  <c r="X206" i="16" s="1"/>
  <c r="W207" i="16" s="1"/>
  <c r="V208" i="16" s="1"/>
  <c r="U209" i="16" s="1"/>
  <c r="T210" i="16" s="1"/>
  <c r="AK197" i="16"/>
  <c r="AL197" i="16" s="1"/>
  <c r="AM197" i="16" s="1"/>
  <c r="AH198" i="16"/>
  <c r="AQ196" i="16"/>
  <c r="AF199" i="16" l="1"/>
  <c r="AE200" i="16" s="1"/>
  <c r="AD201" i="16" s="1"/>
  <c r="AC202" i="16" s="1"/>
  <c r="AB203" i="16" s="1"/>
  <c r="AA204" i="16" s="1"/>
  <c r="Z205" i="16" s="1"/>
  <c r="Y206" i="16" s="1"/>
  <c r="X207" i="16" s="1"/>
  <c r="W208" i="16" s="1"/>
  <c r="V209" i="16" s="1"/>
  <c r="U210" i="16" s="1"/>
  <c r="T211" i="16" s="1"/>
  <c r="AN197" i="16"/>
  <c r="AI198" i="16"/>
  <c r="AR196" i="16"/>
  <c r="AG199" i="16" l="1"/>
  <c r="AF200" i="16" s="1"/>
  <c r="AE201" i="16" s="1"/>
  <c r="AD202" i="16" s="1"/>
  <c r="AC203" i="16" s="1"/>
  <c r="AB204" i="16" s="1"/>
  <c r="AA205" i="16" s="1"/>
  <c r="Z206" i="16" s="1"/>
  <c r="Y207" i="16" s="1"/>
  <c r="X208" i="16" s="1"/>
  <c r="W209" i="16" s="1"/>
  <c r="V210" i="16" s="1"/>
  <c r="U211" i="16" s="1"/>
  <c r="T212" i="16" s="1"/>
  <c r="AJ198" i="16"/>
  <c r="AO197" i="16"/>
  <c r="AS196" i="16"/>
  <c r="E48" i="18"/>
  <c r="C81" i="18" s="1"/>
  <c r="E42" i="19"/>
  <c r="C106" i="19" s="1"/>
  <c r="AH199" i="16" l="1"/>
  <c r="AG200" i="16" s="1"/>
  <c r="AF201" i="16" s="1"/>
  <c r="AE202" i="16" s="1"/>
  <c r="AD203" i="16" s="1"/>
  <c r="AC204" i="16" s="1"/>
  <c r="AB205" i="16" s="1"/>
  <c r="AA206" i="16" s="1"/>
  <c r="Z207" i="16" s="1"/>
  <c r="Y208" i="16" s="1"/>
  <c r="X209" i="16" s="1"/>
  <c r="W210" i="16" s="1"/>
  <c r="V211" i="16" s="1"/>
  <c r="U212" i="16" s="1"/>
  <c r="T213" i="16" s="1"/>
  <c r="AP197" i="16"/>
  <c r="AK198" i="16"/>
  <c r="AT196" i="16"/>
  <c r="E46" i="18"/>
  <c r="C80" i="18" s="1"/>
  <c r="E47" i="18"/>
  <c r="C79" i="18" s="1"/>
  <c r="F49" i="18"/>
  <c r="AQ729" i="14"/>
  <c r="AI199" i="16" l="1"/>
  <c r="AH200" i="16" s="1"/>
  <c r="AG201" i="16" s="1"/>
  <c r="AF202" i="16" s="1"/>
  <c r="AE203" i="16" s="1"/>
  <c r="AD204" i="16" s="1"/>
  <c r="AC205" i="16" s="1"/>
  <c r="AB206" i="16" s="1"/>
  <c r="AA207" i="16" s="1"/>
  <c r="Z208" i="16" s="1"/>
  <c r="Y209" i="16" s="1"/>
  <c r="X210" i="16" s="1"/>
  <c r="W211" i="16" s="1"/>
  <c r="V212" i="16" s="1"/>
  <c r="U213" i="16" s="1"/>
  <c r="T214" i="16" s="1"/>
  <c r="AL198" i="16"/>
  <c r="AQ197" i="16"/>
  <c r="AU196" i="16"/>
  <c r="E49" i="18"/>
  <c r="G49" i="18" s="1"/>
  <c r="AJ199" i="16" l="1"/>
  <c r="AI200" i="16" s="1"/>
  <c r="AH201" i="16" s="1"/>
  <c r="AG202" i="16" s="1"/>
  <c r="AF203" i="16" s="1"/>
  <c r="AE204" i="16" s="1"/>
  <c r="AD205" i="16" s="1"/>
  <c r="AC206" i="16" s="1"/>
  <c r="AB207" i="16" s="1"/>
  <c r="AA208" i="16" s="1"/>
  <c r="Z209" i="16" s="1"/>
  <c r="Y210" i="16" s="1"/>
  <c r="X211" i="16" s="1"/>
  <c r="W212" i="16" s="1"/>
  <c r="V213" i="16" s="1"/>
  <c r="U214" i="16" s="1"/>
  <c r="T215" i="16" s="1"/>
  <c r="AR197" i="16"/>
  <c r="AM198" i="16"/>
  <c r="AV196" i="16"/>
  <c r="AK199" i="16" l="1"/>
  <c r="AJ200" i="16" s="1"/>
  <c r="AI201" i="16" s="1"/>
  <c r="AH202" i="16" s="1"/>
  <c r="AG203" i="16" s="1"/>
  <c r="AF204" i="16" s="1"/>
  <c r="AE205" i="16" s="1"/>
  <c r="AD206" i="16" s="1"/>
  <c r="AC207" i="16" s="1"/>
  <c r="AB208" i="16" s="1"/>
  <c r="AA209" i="16" s="1"/>
  <c r="Z210" i="16" s="1"/>
  <c r="Y211" i="16" s="1"/>
  <c r="X212" i="16" s="1"/>
  <c r="W213" i="16" s="1"/>
  <c r="V214" i="16" s="1"/>
  <c r="U215" i="16" s="1"/>
  <c r="T216" i="16" s="1"/>
  <c r="AN198" i="16"/>
  <c r="AS197" i="16"/>
  <c r="AW196" i="16"/>
  <c r="AQ613" i="14"/>
  <c r="AQ798" i="14"/>
  <c r="AQ975" i="14"/>
  <c r="AQ771" i="14"/>
  <c r="AQ763" i="14"/>
  <c r="AQ616" i="14"/>
  <c r="AQ558" i="14"/>
  <c r="AQ555" i="14"/>
  <c r="AQ954" i="14"/>
  <c r="AQ978" i="14"/>
  <c r="AQ977" i="14"/>
  <c r="AQ976" i="14"/>
  <c r="AQ974" i="14"/>
  <c r="AQ973" i="14"/>
  <c r="AQ972" i="14"/>
  <c r="AQ971" i="14"/>
  <c r="AQ970" i="14"/>
  <c r="AQ969" i="14"/>
  <c r="AQ968" i="14"/>
  <c r="AQ967" i="14"/>
  <c r="AQ966" i="14"/>
  <c r="AQ965" i="14"/>
  <c r="AQ964" i="14"/>
  <c r="AQ963" i="14"/>
  <c r="AQ962" i="14"/>
  <c r="AQ961" i="14"/>
  <c r="AQ960" i="14"/>
  <c r="AQ959" i="14"/>
  <c r="AQ958" i="14"/>
  <c r="AQ957" i="14"/>
  <c r="AQ956" i="14"/>
  <c r="AQ955" i="14"/>
  <c r="AQ951" i="14"/>
  <c r="AQ953" i="14"/>
  <c r="AQ952" i="14"/>
  <c r="AQ950" i="14"/>
  <c r="AQ949" i="14"/>
  <c r="AQ948" i="14"/>
  <c r="AQ947" i="14"/>
  <c r="AQ946" i="14"/>
  <c r="AQ945" i="14"/>
  <c r="AQ944" i="14"/>
  <c r="AQ943" i="14"/>
  <c r="AQ942" i="14"/>
  <c r="AQ941" i="14"/>
  <c r="AQ940" i="14"/>
  <c r="AQ939" i="14"/>
  <c r="AQ938" i="14"/>
  <c r="AQ937" i="14"/>
  <c r="AQ936" i="14"/>
  <c r="AQ935" i="14"/>
  <c r="AQ934" i="14"/>
  <c r="AQ933" i="14"/>
  <c r="AQ932" i="14"/>
  <c r="AQ931" i="14"/>
  <c r="AQ930" i="14"/>
  <c r="AQ929" i="14"/>
  <c r="AQ928" i="14"/>
  <c r="AQ927" i="14"/>
  <c r="AQ926" i="14"/>
  <c r="AQ925" i="14"/>
  <c r="AQ924" i="14"/>
  <c r="AQ923" i="14"/>
  <c r="AQ922" i="14"/>
  <c r="AQ921" i="14"/>
  <c r="AQ920" i="14"/>
  <c r="AQ919" i="14"/>
  <c r="AQ918" i="14"/>
  <c r="AQ917" i="14"/>
  <c r="AQ916" i="14"/>
  <c r="AQ915" i="14"/>
  <c r="AQ914" i="14"/>
  <c r="AQ913" i="14"/>
  <c r="AQ912" i="14"/>
  <c r="AQ911" i="14"/>
  <c r="AQ910" i="14"/>
  <c r="AQ909" i="14"/>
  <c r="AQ908" i="14"/>
  <c r="AQ907" i="14"/>
  <c r="AQ906" i="14"/>
  <c r="AQ905" i="14"/>
  <c r="AQ904" i="14"/>
  <c r="AQ903" i="14"/>
  <c r="AQ902" i="14"/>
  <c r="AQ901" i="14"/>
  <c r="AQ900" i="14"/>
  <c r="AQ899" i="14"/>
  <c r="AQ898" i="14"/>
  <c r="AQ897" i="14"/>
  <c r="AQ896" i="14"/>
  <c r="AQ895" i="14"/>
  <c r="AQ894" i="14"/>
  <c r="AQ893" i="14"/>
  <c r="AQ892" i="14"/>
  <c r="AQ891" i="14"/>
  <c r="AQ890" i="14"/>
  <c r="AQ889" i="14"/>
  <c r="AQ888" i="14"/>
  <c r="AQ887" i="14"/>
  <c r="AQ886" i="14"/>
  <c r="AQ885" i="14"/>
  <c r="AQ884" i="14"/>
  <c r="AQ883" i="14"/>
  <c r="AQ882" i="14"/>
  <c r="AQ881" i="14"/>
  <c r="AQ880" i="14"/>
  <c r="AQ879" i="14"/>
  <c r="AQ878" i="14"/>
  <c r="AQ877" i="14"/>
  <c r="AQ876" i="14"/>
  <c r="AQ875" i="14"/>
  <c r="AQ874" i="14"/>
  <c r="AQ873" i="14"/>
  <c r="AQ872" i="14"/>
  <c r="AQ871" i="14"/>
  <c r="AQ870" i="14"/>
  <c r="AQ869" i="14"/>
  <c r="AQ868" i="14"/>
  <c r="AQ867" i="14"/>
  <c r="AQ866" i="14"/>
  <c r="AQ865" i="14"/>
  <c r="AQ864" i="14"/>
  <c r="AQ863" i="14"/>
  <c r="AQ862" i="14"/>
  <c r="AQ861" i="14"/>
  <c r="AQ860" i="14"/>
  <c r="AQ859" i="14"/>
  <c r="AQ858" i="14"/>
  <c r="AQ856" i="14"/>
  <c r="AQ855" i="14"/>
  <c r="AQ854" i="14"/>
  <c r="AQ853" i="14"/>
  <c r="AQ852" i="14"/>
  <c r="AQ851" i="14"/>
  <c r="AQ850" i="14"/>
  <c r="AQ849" i="14"/>
  <c r="AQ848" i="14"/>
  <c r="AQ847" i="14"/>
  <c r="AQ846" i="14"/>
  <c r="AQ845" i="14"/>
  <c r="AQ844" i="14"/>
  <c r="AQ843" i="14"/>
  <c r="AQ842" i="14"/>
  <c r="AQ841" i="14"/>
  <c r="AQ840" i="14"/>
  <c r="AQ839" i="14"/>
  <c r="AQ838" i="14"/>
  <c r="AQ837" i="14"/>
  <c r="AQ836" i="14"/>
  <c r="AQ835" i="14"/>
  <c r="AQ834" i="14"/>
  <c r="AQ522" i="14"/>
  <c r="AQ832" i="14"/>
  <c r="AQ523" i="14"/>
  <c r="AD69" i="15"/>
  <c r="AE69" i="15"/>
  <c r="AD70" i="15"/>
  <c r="AE70" i="15"/>
  <c r="AD71" i="15"/>
  <c r="AE71" i="15"/>
  <c r="AD72" i="15"/>
  <c r="AE72" i="15"/>
  <c r="AD73" i="15"/>
  <c r="AE73" i="15"/>
  <c r="AD74" i="15"/>
  <c r="AE74" i="15"/>
  <c r="AD75" i="15"/>
  <c r="AE75" i="15"/>
  <c r="AD76" i="15"/>
  <c r="AE76" i="15"/>
  <c r="AD77" i="15"/>
  <c r="AE77" i="15"/>
  <c r="AD78" i="15"/>
  <c r="AE78" i="15"/>
  <c r="AD79" i="15"/>
  <c r="AE79" i="15"/>
  <c r="AD80" i="15"/>
  <c r="AE80" i="15"/>
  <c r="AD81" i="15"/>
  <c r="AE81" i="15"/>
  <c r="AD82" i="15"/>
  <c r="AE82" i="15"/>
  <c r="AD83" i="15"/>
  <c r="AE83" i="15"/>
  <c r="AD84" i="15"/>
  <c r="AE84" i="15"/>
  <c r="AD85" i="15"/>
  <c r="AE85" i="15"/>
  <c r="AD86" i="15"/>
  <c r="AE86" i="15"/>
  <c r="AD87" i="15"/>
  <c r="AE87" i="15"/>
  <c r="AD88" i="15"/>
  <c r="AE88" i="15"/>
  <c r="AD89" i="15"/>
  <c r="AE89" i="15"/>
  <c r="AD90" i="15"/>
  <c r="AE90" i="15"/>
  <c r="AD91" i="15"/>
  <c r="AE91" i="15"/>
  <c r="AD94" i="15"/>
  <c r="AE94" i="15"/>
  <c r="AD95" i="15"/>
  <c r="AE95" i="15"/>
  <c r="AD96" i="15"/>
  <c r="AE96" i="15"/>
  <c r="AD97" i="15"/>
  <c r="AE97" i="15"/>
  <c r="AD98" i="15"/>
  <c r="AE98" i="15"/>
  <c r="AD99" i="15"/>
  <c r="AE99" i="15"/>
  <c r="AD100" i="15"/>
  <c r="AE100" i="15"/>
  <c r="AD101" i="15"/>
  <c r="AE101" i="15"/>
  <c r="AD102" i="15"/>
  <c r="AE102" i="15"/>
  <c r="AD103" i="15"/>
  <c r="AE103" i="15"/>
  <c r="AD104" i="15"/>
  <c r="AE104" i="15"/>
  <c r="AD105" i="15"/>
  <c r="AE105" i="15"/>
  <c r="AD106" i="15"/>
  <c r="AE106" i="15"/>
  <c r="AD107" i="15"/>
  <c r="AE107" i="15"/>
  <c r="AD108" i="15"/>
  <c r="AE108" i="15"/>
  <c r="AD109" i="15"/>
  <c r="AE109" i="15"/>
  <c r="AD110" i="15"/>
  <c r="AE110" i="15"/>
  <c r="AD111" i="15"/>
  <c r="AE111" i="15"/>
  <c r="AD112" i="15"/>
  <c r="AE112" i="15"/>
  <c r="AD113" i="15"/>
  <c r="AE113" i="15"/>
  <c r="AD114" i="15"/>
  <c r="AE114" i="15"/>
  <c r="AD115" i="15"/>
  <c r="AE115" i="15"/>
  <c r="AD116" i="15"/>
  <c r="AE116" i="15"/>
  <c r="AD117" i="15"/>
  <c r="AE117" i="15"/>
  <c r="AD118" i="15"/>
  <c r="AE118" i="15"/>
  <c r="AD119" i="15"/>
  <c r="AE119" i="15"/>
  <c r="AD120" i="15"/>
  <c r="AE120" i="15"/>
  <c r="AD121" i="15"/>
  <c r="AE121" i="15"/>
  <c r="Z122" i="15"/>
  <c r="Z59" i="14" s="1"/>
  <c r="AA122" i="15"/>
  <c r="AB122" i="15"/>
  <c r="U59" i="14" s="1"/>
  <c r="AC122" i="15"/>
  <c r="AD122" i="15"/>
  <c r="AE122" i="15"/>
  <c r="Z123" i="15"/>
  <c r="AA123" i="15"/>
  <c r="AB123" i="15"/>
  <c r="AC123" i="15"/>
  <c r="AD123" i="15"/>
  <c r="AE123" i="15"/>
  <c r="Z124" i="15"/>
  <c r="AA124" i="15"/>
  <c r="AB124" i="15"/>
  <c r="AC124" i="15"/>
  <c r="AD124" i="15"/>
  <c r="AE124" i="15"/>
  <c r="Z125" i="15"/>
  <c r="AA125" i="15"/>
  <c r="AB125" i="15"/>
  <c r="AC125" i="15"/>
  <c r="AD125" i="15"/>
  <c r="AE125" i="15"/>
  <c r="Z126" i="15"/>
  <c r="AA126" i="15"/>
  <c r="AB126" i="15"/>
  <c r="AC126" i="15"/>
  <c r="AD126" i="15"/>
  <c r="AE126" i="15"/>
  <c r="Z127" i="15"/>
  <c r="Z41" i="14" s="1"/>
  <c r="AA127" i="15"/>
  <c r="AB127" i="15"/>
  <c r="U41" i="14" s="1"/>
  <c r="AC127" i="15"/>
  <c r="AD127" i="15"/>
  <c r="AE127" i="15"/>
  <c r="Z128" i="15"/>
  <c r="AA128" i="15"/>
  <c r="AB128" i="15"/>
  <c r="AC128" i="15"/>
  <c r="AD128" i="15"/>
  <c r="AE128" i="15"/>
  <c r="Z129" i="15"/>
  <c r="AA129" i="15"/>
  <c r="AB129" i="15"/>
  <c r="AC129" i="15"/>
  <c r="AD129" i="15"/>
  <c r="AE129" i="15"/>
  <c r="Z130" i="15"/>
  <c r="AA130" i="15"/>
  <c r="AB130" i="15"/>
  <c r="AC130" i="15"/>
  <c r="AD130" i="15"/>
  <c r="AE130" i="15"/>
  <c r="Z131" i="15"/>
  <c r="Z15" i="14" s="1"/>
  <c r="AA131" i="15"/>
  <c r="AB131" i="15"/>
  <c r="U15" i="14" s="1"/>
  <c r="AC131" i="15"/>
  <c r="AD131" i="15"/>
  <c r="AE131" i="15"/>
  <c r="Z132" i="15"/>
  <c r="AA132" i="15"/>
  <c r="AB132" i="15"/>
  <c r="AC132" i="15"/>
  <c r="AD132" i="15"/>
  <c r="AE132" i="15"/>
  <c r="Z133" i="15"/>
  <c r="AA133" i="15"/>
  <c r="AB133" i="15"/>
  <c r="AC133" i="15"/>
  <c r="AD133" i="15"/>
  <c r="AE133" i="15"/>
  <c r="Z134" i="15"/>
  <c r="AA134" i="15"/>
  <c r="AB134" i="15"/>
  <c r="AC134" i="15"/>
  <c r="AD134" i="15"/>
  <c r="AE134" i="15"/>
  <c r="Z135" i="15"/>
  <c r="Z38" i="14" s="1"/>
  <c r="AA135" i="15"/>
  <c r="AB135" i="15"/>
  <c r="AC135" i="15"/>
  <c r="AD135" i="15"/>
  <c r="AE135" i="15"/>
  <c r="Z136" i="15"/>
  <c r="AA136" i="15"/>
  <c r="AB136" i="15"/>
  <c r="AC136" i="15"/>
  <c r="AD136" i="15"/>
  <c r="AE136" i="15"/>
  <c r="Z137" i="15"/>
  <c r="Z13" i="14" s="1"/>
  <c r="AA137" i="15"/>
  <c r="AB137" i="15"/>
  <c r="AC137" i="15"/>
  <c r="AD137" i="15"/>
  <c r="AE137" i="15"/>
  <c r="Z138" i="15"/>
  <c r="AA138" i="15"/>
  <c r="AB138" i="15"/>
  <c r="AC138" i="15"/>
  <c r="AD138" i="15"/>
  <c r="AE138" i="15"/>
  <c r="Z139" i="15"/>
  <c r="AA139" i="15"/>
  <c r="AB139" i="15"/>
  <c r="AC139" i="15"/>
  <c r="AD139" i="15"/>
  <c r="AE139" i="15"/>
  <c r="Z140" i="15"/>
  <c r="AA140" i="15"/>
  <c r="AB140" i="15"/>
  <c r="AC140" i="15"/>
  <c r="AD140" i="15"/>
  <c r="AE140" i="15"/>
  <c r="Z141" i="15"/>
  <c r="AA141" i="15"/>
  <c r="AB141" i="15"/>
  <c r="AC141" i="15"/>
  <c r="AD141" i="15"/>
  <c r="AE141" i="15"/>
  <c r="Z142" i="15"/>
  <c r="AA142" i="15"/>
  <c r="AB142" i="15"/>
  <c r="AC142" i="15"/>
  <c r="AD142" i="15"/>
  <c r="AE142" i="15"/>
  <c r="Z143" i="15"/>
  <c r="AA143" i="15"/>
  <c r="AB143" i="15"/>
  <c r="AC143" i="15"/>
  <c r="AD143" i="15"/>
  <c r="AE143" i="15"/>
  <c r="Z144" i="15"/>
  <c r="AA144" i="15"/>
  <c r="AB144" i="15"/>
  <c r="AC144" i="15"/>
  <c r="AD144" i="15"/>
  <c r="AE144" i="15"/>
  <c r="Z145" i="15"/>
  <c r="AA145" i="15"/>
  <c r="AB145" i="15"/>
  <c r="AC145" i="15"/>
  <c r="AD145" i="15"/>
  <c r="AE145" i="15"/>
  <c r="Z146" i="15"/>
  <c r="AA146" i="15"/>
  <c r="AB146" i="15"/>
  <c r="AC146" i="15"/>
  <c r="AD146" i="15"/>
  <c r="AE146" i="15"/>
  <c r="Z147" i="15"/>
  <c r="AA147" i="15"/>
  <c r="AB147" i="15"/>
  <c r="AC147" i="15"/>
  <c r="AD147" i="15"/>
  <c r="AE147" i="15"/>
  <c r="Z148" i="15"/>
  <c r="AA148" i="15"/>
  <c r="AB148" i="15"/>
  <c r="AC148" i="15"/>
  <c r="AD148" i="15"/>
  <c r="AE148" i="15"/>
  <c r="Z149" i="15"/>
  <c r="AA149" i="15"/>
  <c r="AB149" i="15"/>
  <c r="AC149" i="15"/>
  <c r="AD149" i="15"/>
  <c r="AE149" i="15"/>
  <c r="Z150" i="15"/>
  <c r="AA150" i="15"/>
  <c r="AB150" i="15"/>
  <c r="AC150" i="15"/>
  <c r="AD150" i="15"/>
  <c r="AE150" i="15"/>
  <c r="Z151" i="15"/>
  <c r="AA151" i="15"/>
  <c r="AB151" i="15"/>
  <c r="AC151" i="15"/>
  <c r="AD151" i="15"/>
  <c r="AE151" i="15"/>
  <c r="Z152" i="15"/>
  <c r="AA152" i="15"/>
  <c r="AB152" i="15"/>
  <c r="AC152" i="15"/>
  <c r="AD152" i="15"/>
  <c r="AE152" i="15"/>
  <c r="Z153" i="15"/>
  <c r="AA153" i="15"/>
  <c r="AB153" i="15"/>
  <c r="AC153" i="15"/>
  <c r="AD153" i="15"/>
  <c r="AE153" i="15"/>
  <c r="Z154" i="15"/>
  <c r="AA154" i="15"/>
  <c r="AB154" i="15"/>
  <c r="AC154" i="15"/>
  <c r="AD154" i="15"/>
  <c r="AE154" i="15"/>
  <c r="Z155" i="15"/>
  <c r="AA155" i="15"/>
  <c r="AB155" i="15"/>
  <c r="AC155" i="15"/>
  <c r="AD155" i="15"/>
  <c r="AE155" i="15"/>
  <c r="Z156" i="15"/>
  <c r="AA156" i="15"/>
  <c r="AB156" i="15"/>
  <c r="AC156" i="15"/>
  <c r="AD156" i="15"/>
  <c r="AE156" i="15"/>
  <c r="Z157" i="15"/>
  <c r="AA157" i="15"/>
  <c r="AB157" i="15"/>
  <c r="AC157" i="15"/>
  <c r="AD157" i="15"/>
  <c r="AE157" i="15"/>
  <c r="Z158" i="15"/>
  <c r="AA158" i="15"/>
  <c r="AB158" i="15"/>
  <c r="AC158" i="15"/>
  <c r="AD158" i="15"/>
  <c r="AE158" i="15"/>
  <c r="Z159" i="15"/>
  <c r="AA159" i="15"/>
  <c r="AB159" i="15"/>
  <c r="AC159" i="15"/>
  <c r="AD159" i="15"/>
  <c r="AE159" i="15"/>
  <c r="Z160" i="15"/>
  <c r="AA160" i="15"/>
  <c r="AB160" i="15"/>
  <c r="AC160" i="15"/>
  <c r="AD160" i="15"/>
  <c r="AE160" i="15"/>
  <c r="Z161" i="15"/>
  <c r="AA161" i="15"/>
  <c r="AB161" i="15"/>
  <c r="AC161" i="15"/>
  <c r="AD161" i="15"/>
  <c r="AE161" i="15"/>
  <c r="Z162" i="15"/>
  <c r="AA162" i="15"/>
  <c r="AB162" i="15"/>
  <c r="AC162" i="15"/>
  <c r="AD162" i="15"/>
  <c r="AE162" i="15"/>
  <c r="Z163" i="15"/>
  <c r="AA163" i="15"/>
  <c r="AB163" i="15"/>
  <c r="AC163" i="15"/>
  <c r="AD163" i="15"/>
  <c r="AE163" i="15"/>
  <c r="Z164" i="15"/>
  <c r="AA164" i="15"/>
  <c r="AB164" i="15"/>
  <c r="AC164" i="15"/>
  <c r="AD164" i="15"/>
  <c r="AE164" i="15"/>
  <c r="Z165" i="15"/>
  <c r="AA165" i="15"/>
  <c r="AB165" i="15"/>
  <c r="AC165" i="15"/>
  <c r="AD165" i="15"/>
  <c r="AE165" i="15"/>
  <c r="Z166" i="15"/>
  <c r="AA166" i="15"/>
  <c r="AB166" i="15"/>
  <c r="AC166" i="15"/>
  <c r="AD166" i="15"/>
  <c r="AE166" i="15"/>
  <c r="Z167" i="15"/>
  <c r="AA167" i="15"/>
  <c r="AB167" i="15"/>
  <c r="AC167" i="15"/>
  <c r="AD167" i="15"/>
  <c r="AE167" i="15"/>
  <c r="Z168" i="15"/>
  <c r="AA168" i="15"/>
  <c r="AB168" i="15"/>
  <c r="AC168" i="15"/>
  <c r="AD168" i="15"/>
  <c r="AE168" i="15"/>
  <c r="Z169" i="15"/>
  <c r="AA169" i="15"/>
  <c r="AB169" i="15"/>
  <c r="AC169" i="15"/>
  <c r="AD169" i="15"/>
  <c r="AE169" i="15"/>
  <c r="Z170" i="15"/>
  <c r="AA170" i="15"/>
  <c r="AB170" i="15"/>
  <c r="AC170" i="15"/>
  <c r="AD170" i="15"/>
  <c r="AE170" i="15"/>
  <c r="Z171" i="15"/>
  <c r="AA171" i="15"/>
  <c r="AB171" i="15"/>
  <c r="AC171" i="15"/>
  <c r="AD171" i="15"/>
  <c r="AE171" i="15"/>
  <c r="Z172" i="15"/>
  <c r="AA172" i="15"/>
  <c r="AB172" i="15"/>
  <c r="AC172" i="15"/>
  <c r="AD172" i="15"/>
  <c r="AE172" i="15"/>
  <c r="Z173" i="15"/>
  <c r="AA173" i="15"/>
  <c r="AB173" i="15"/>
  <c r="AC173" i="15"/>
  <c r="AD173" i="15"/>
  <c r="AE173" i="15"/>
  <c r="Z174" i="15"/>
  <c r="AA174" i="15"/>
  <c r="AB174" i="15"/>
  <c r="AC174" i="15"/>
  <c r="AD174" i="15"/>
  <c r="AE174" i="15"/>
  <c r="Z175" i="15"/>
  <c r="AA175" i="15"/>
  <c r="AB175" i="15"/>
  <c r="AC175" i="15"/>
  <c r="AD175" i="15"/>
  <c r="AE175" i="15"/>
  <c r="Z176" i="15"/>
  <c r="AA176" i="15"/>
  <c r="AB176" i="15"/>
  <c r="AC176" i="15"/>
  <c r="AD176" i="15"/>
  <c r="AE176" i="15"/>
  <c r="Z177" i="15"/>
  <c r="AA177" i="15"/>
  <c r="AB177" i="15"/>
  <c r="AC177" i="15"/>
  <c r="AD177" i="15"/>
  <c r="AE177" i="15"/>
  <c r="Z178" i="15"/>
  <c r="AA178" i="15"/>
  <c r="AB178" i="15"/>
  <c r="AC178" i="15"/>
  <c r="AD178" i="15"/>
  <c r="AE178" i="15"/>
  <c r="Z179" i="15"/>
  <c r="AA179" i="15"/>
  <c r="AB179" i="15"/>
  <c r="AC179" i="15"/>
  <c r="AD179" i="15"/>
  <c r="AE179" i="15"/>
  <c r="Z180" i="15"/>
  <c r="AA180" i="15"/>
  <c r="AB180" i="15"/>
  <c r="AC180" i="15"/>
  <c r="AD180" i="15"/>
  <c r="AE180" i="15"/>
  <c r="Z181" i="15"/>
  <c r="AA181" i="15"/>
  <c r="AB181" i="15"/>
  <c r="AC181" i="15"/>
  <c r="AD181" i="15"/>
  <c r="AE181" i="15"/>
  <c r="Z182" i="15"/>
  <c r="AA182" i="15"/>
  <c r="AB182" i="15"/>
  <c r="AC182" i="15"/>
  <c r="AD182" i="15"/>
  <c r="AE182" i="15"/>
  <c r="Z183" i="15"/>
  <c r="AA183" i="15"/>
  <c r="AB183" i="15"/>
  <c r="AC183" i="15"/>
  <c r="AD183" i="15"/>
  <c r="AE183" i="15"/>
  <c r="Z184" i="15"/>
  <c r="AA184" i="15"/>
  <c r="AB184" i="15"/>
  <c r="AC184" i="15"/>
  <c r="AD184" i="15"/>
  <c r="AE184" i="15"/>
  <c r="Z185" i="15"/>
  <c r="AA185" i="15"/>
  <c r="AB185" i="15"/>
  <c r="AC185" i="15"/>
  <c r="AD185" i="15"/>
  <c r="AE185" i="15"/>
  <c r="Z186" i="15"/>
  <c r="AA186" i="15"/>
  <c r="AB186" i="15"/>
  <c r="AC186" i="15"/>
  <c r="AD186" i="15"/>
  <c r="AE186" i="15"/>
  <c r="Z187" i="15"/>
  <c r="AA187" i="15"/>
  <c r="AB187" i="15"/>
  <c r="AC187" i="15"/>
  <c r="AD187" i="15"/>
  <c r="AE187" i="15"/>
  <c r="Z188" i="15"/>
  <c r="AA188" i="15"/>
  <c r="AB188" i="15"/>
  <c r="AC188" i="15"/>
  <c r="AD188" i="15"/>
  <c r="AE188" i="15"/>
  <c r="Z189" i="15"/>
  <c r="AA189" i="15"/>
  <c r="AB189" i="15"/>
  <c r="AC189" i="15"/>
  <c r="AD189" i="15"/>
  <c r="AE189" i="15"/>
  <c r="Z190" i="15"/>
  <c r="AA190" i="15"/>
  <c r="AB190" i="15"/>
  <c r="AC190" i="15"/>
  <c r="AD190" i="15"/>
  <c r="AE190" i="15"/>
  <c r="Z191" i="15"/>
  <c r="AA191" i="15"/>
  <c r="AB191" i="15"/>
  <c r="AC191" i="15"/>
  <c r="AD191" i="15"/>
  <c r="AE191" i="15"/>
  <c r="Z192" i="15"/>
  <c r="AA192" i="15"/>
  <c r="AB192" i="15"/>
  <c r="AC192" i="15"/>
  <c r="AD192" i="15"/>
  <c r="AE192" i="15"/>
  <c r="Z193" i="15"/>
  <c r="AA193" i="15"/>
  <c r="AB193" i="15"/>
  <c r="AC193" i="15"/>
  <c r="AD193" i="15"/>
  <c r="AE193" i="15"/>
  <c r="Z194" i="15"/>
  <c r="AA194" i="15"/>
  <c r="AB194" i="15"/>
  <c r="AC194" i="15"/>
  <c r="AD194" i="15"/>
  <c r="AE194" i="15"/>
  <c r="Z195" i="15"/>
  <c r="AA195" i="15"/>
  <c r="AB195" i="15"/>
  <c r="AC195" i="15"/>
  <c r="AD195" i="15"/>
  <c r="AE195" i="15"/>
  <c r="Z196" i="15"/>
  <c r="AA196" i="15"/>
  <c r="AB196" i="15"/>
  <c r="AC196" i="15"/>
  <c r="AD196" i="15"/>
  <c r="AE196" i="15"/>
  <c r="Z197" i="15"/>
  <c r="AA197" i="15"/>
  <c r="AB197" i="15"/>
  <c r="AC197" i="15"/>
  <c r="AD197" i="15"/>
  <c r="AE197" i="15"/>
  <c r="Z198" i="15"/>
  <c r="AA198" i="15"/>
  <c r="AB198" i="15"/>
  <c r="AC198" i="15"/>
  <c r="AD198" i="15"/>
  <c r="AE198" i="15"/>
  <c r="Z199" i="15"/>
  <c r="AA199" i="15"/>
  <c r="AB199" i="15"/>
  <c r="AC199" i="15"/>
  <c r="AD199" i="15"/>
  <c r="AE199" i="15"/>
  <c r="Z200" i="15"/>
  <c r="AA200" i="15"/>
  <c r="AB200" i="15"/>
  <c r="AC200" i="15"/>
  <c r="AD200" i="15"/>
  <c r="AE200" i="15"/>
  <c r="Z201" i="15"/>
  <c r="AA201" i="15"/>
  <c r="AB201" i="15"/>
  <c r="AC201" i="15"/>
  <c r="AD201" i="15"/>
  <c r="AE201" i="15"/>
  <c r="Z202" i="15"/>
  <c r="AA202" i="15"/>
  <c r="AB202" i="15"/>
  <c r="AC202" i="15"/>
  <c r="AD202" i="15"/>
  <c r="AE202" i="15"/>
  <c r="Z203" i="15"/>
  <c r="AA203" i="15"/>
  <c r="AB203" i="15"/>
  <c r="AC203" i="15"/>
  <c r="AD203" i="15"/>
  <c r="AE203" i="15"/>
  <c r="Z204" i="15"/>
  <c r="AA204" i="15"/>
  <c r="AB204" i="15"/>
  <c r="AC204" i="15"/>
  <c r="AD204" i="15"/>
  <c r="AE204" i="15"/>
  <c r="Z205" i="15"/>
  <c r="AA205" i="15"/>
  <c r="AB205" i="15"/>
  <c r="AC205" i="15"/>
  <c r="AD205" i="15"/>
  <c r="AE205" i="15"/>
  <c r="Z206" i="15"/>
  <c r="Z25" i="14" s="1"/>
  <c r="AA206" i="15"/>
  <c r="AB206" i="15"/>
  <c r="AC206" i="15"/>
  <c r="AD206" i="15"/>
  <c r="AE206" i="15"/>
  <c r="Z207" i="15"/>
  <c r="AA207" i="15"/>
  <c r="AB207" i="15"/>
  <c r="AC207" i="15"/>
  <c r="AD207" i="15"/>
  <c r="AE207" i="15"/>
  <c r="Z208" i="15"/>
  <c r="AA208" i="15"/>
  <c r="AB208" i="15"/>
  <c r="AC208" i="15"/>
  <c r="AD208" i="15"/>
  <c r="AE208" i="15"/>
  <c r="Z209" i="15"/>
  <c r="AA209" i="15"/>
  <c r="AB209" i="15"/>
  <c r="AC209" i="15"/>
  <c r="AD209" i="15"/>
  <c r="AE209" i="15"/>
  <c r="Z210" i="15"/>
  <c r="AA210" i="15"/>
  <c r="AB210" i="15"/>
  <c r="AC210" i="15"/>
  <c r="AD210" i="15"/>
  <c r="AE210" i="15"/>
  <c r="Z211" i="15"/>
  <c r="AA211" i="15"/>
  <c r="AB211" i="15"/>
  <c r="AC211" i="15"/>
  <c r="AD211" i="15"/>
  <c r="AE211" i="15"/>
  <c r="Z212" i="15"/>
  <c r="AA212" i="15"/>
  <c r="AB212" i="15"/>
  <c r="AC212" i="15"/>
  <c r="AD212" i="15"/>
  <c r="AE212" i="15"/>
  <c r="Z213" i="15"/>
  <c r="AA213" i="15"/>
  <c r="AB213" i="15"/>
  <c r="AC213" i="15"/>
  <c r="AD213" i="15"/>
  <c r="AE213" i="15"/>
  <c r="Z214" i="15"/>
  <c r="AA214" i="15"/>
  <c r="AB214" i="15"/>
  <c r="AC214" i="15"/>
  <c r="AD214" i="15"/>
  <c r="AE214" i="15"/>
  <c r="Z215" i="15"/>
  <c r="AA215" i="15"/>
  <c r="AB215" i="15"/>
  <c r="AC215" i="15"/>
  <c r="AD215" i="15"/>
  <c r="AE215" i="15"/>
  <c r="Z216" i="15"/>
  <c r="AA216" i="15"/>
  <c r="AB216" i="15"/>
  <c r="AC216" i="15"/>
  <c r="AD216" i="15"/>
  <c r="AE216" i="15"/>
  <c r="Z217" i="15"/>
  <c r="AA217" i="15"/>
  <c r="AB217" i="15"/>
  <c r="AC217" i="15"/>
  <c r="AD217" i="15"/>
  <c r="AE217" i="15"/>
  <c r="Z218" i="15"/>
  <c r="AA218" i="15"/>
  <c r="AB218" i="15"/>
  <c r="AC218" i="15"/>
  <c r="AD218" i="15"/>
  <c r="AE218" i="15"/>
  <c r="Z219" i="15"/>
  <c r="AA219" i="15"/>
  <c r="AB219" i="15"/>
  <c r="AC219" i="15"/>
  <c r="AD219" i="15"/>
  <c r="AE219" i="15"/>
  <c r="Z220" i="15"/>
  <c r="AA220" i="15"/>
  <c r="AB220" i="15"/>
  <c r="AC220" i="15"/>
  <c r="AD220" i="15"/>
  <c r="AE220" i="15"/>
  <c r="Z221" i="15"/>
  <c r="AA221" i="15"/>
  <c r="AB221" i="15"/>
  <c r="AC221" i="15"/>
  <c r="AD221" i="15"/>
  <c r="AE221" i="15"/>
  <c r="Z222" i="15"/>
  <c r="AA222" i="15"/>
  <c r="AB222" i="15"/>
  <c r="AC222" i="15"/>
  <c r="AD222" i="15"/>
  <c r="AE222" i="15"/>
  <c r="Z223" i="15"/>
  <c r="AA223" i="15"/>
  <c r="AB223" i="15"/>
  <c r="AC223" i="15"/>
  <c r="AD223" i="15"/>
  <c r="AE223" i="15"/>
  <c r="Z224" i="15"/>
  <c r="AA224" i="15"/>
  <c r="AB224" i="15"/>
  <c r="AC224" i="15"/>
  <c r="AD224" i="15"/>
  <c r="AE224" i="15"/>
  <c r="Z225" i="15"/>
  <c r="AA225" i="15"/>
  <c r="AB225" i="15"/>
  <c r="AC225" i="15"/>
  <c r="AD225" i="15"/>
  <c r="AE225" i="15"/>
  <c r="Z226" i="15"/>
  <c r="AA226" i="15"/>
  <c r="AB226" i="15"/>
  <c r="AC226" i="15"/>
  <c r="AD226" i="15"/>
  <c r="AE226" i="15"/>
  <c r="Z227" i="15"/>
  <c r="AA227" i="15"/>
  <c r="AB227" i="15"/>
  <c r="AC227" i="15"/>
  <c r="AD227" i="15"/>
  <c r="AE227" i="15"/>
  <c r="Z228" i="15"/>
  <c r="AA228" i="15"/>
  <c r="AB228" i="15"/>
  <c r="AC228" i="15"/>
  <c r="AD228" i="15"/>
  <c r="AE228" i="15"/>
  <c r="Z229" i="15"/>
  <c r="AA229" i="15"/>
  <c r="AB229" i="15"/>
  <c r="AC229" i="15"/>
  <c r="AD229" i="15"/>
  <c r="AE229" i="15"/>
  <c r="Z230" i="15"/>
  <c r="AA230" i="15"/>
  <c r="AB230" i="15"/>
  <c r="AC230" i="15"/>
  <c r="AD230" i="15"/>
  <c r="AE230" i="15"/>
  <c r="Z231" i="15"/>
  <c r="AA231" i="15"/>
  <c r="AB231" i="15"/>
  <c r="AC231" i="15"/>
  <c r="AD231" i="15"/>
  <c r="AE231" i="15"/>
  <c r="Z232" i="15"/>
  <c r="AA232" i="15"/>
  <c r="AB232" i="15"/>
  <c r="AC232" i="15"/>
  <c r="AD232" i="15"/>
  <c r="AE232" i="15"/>
  <c r="Z233" i="15"/>
  <c r="AA233" i="15"/>
  <c r="AB233" i="15"/>
  <c r="AC233" i="15"/>
  <c r="AD233" i="15"/>
  <c r="AE233" i="15"/>
  <c r="Z234" i="15"/>
  <c r="AA234" i="15"/>
  <c r="AB234" i="15"/>
  <c r="AC234" i="15"/>
  <c r="AD234" i="15"/>
  <c r="AE234" i="15"/>
  <c r="Z235" i="15"/>
  <c r="AA235" i="15"/>
  <c r="AB235" i="15"/>
  <c r="AC235" i="15"/>
  <c r="AD235" i="15"/>
  <c r="AE235" i="15"/>
  <c r="Z236" i="15"/>
  <c r="AA236" i="15"/>
  <c r="AB236" i="15"/>
  <c r="AC236" i="15"/>
  <c r="AD236" i="15"/>
  <c r="AE236" i="15"/>
  <c r="Z237" i="15"/>
  <c r="AA237" i="15"/>
  <c r="AB237" i="15"/>
  <c r="AC237" i="15"/>
  <c r="AD237" i="15"/>
  <c r="AE237" i="15"/>
  <c r="Z238" i="15"/>
  <c r="AA238" i="15"/>
  <c r="AB238" i="15"/>
  <c r="AC238" i="15"/>
  <c r="AD238" i="15"/>
  <c r="AE238" i="15"/>
  <c r="Z239" i="15"/>
  <c r="AA239" i="15"/>
  <c r="AB239" i="15"/>
  <c r="AC239" i="15"/>
  <c r="AD239" i="15"/>
  <c r="AE239" i="15"/>
  <c r="Z240" i="15"/>
  <c r="AA240" i="15"/>
  <c r="AB240" i="15"/>
  <c r="AC240" i="15"/>
  <c r="AD240" i="15"/>
  <c r="AE240" i="15"/>
  <c r="Z241" i="15"/>
  <c r="AA241" i="15"/>
  <c r="AB241" i="15"/>
  <c r="AC241" i="15"/>
  <c r="AD241" i="15"/>
  <c r="AE241" i="15"/>
  <c r="Z242" i="15"/>
  <c r="AA242" i="15"/>
  <c r="AB242" i="15"/>
  <c r="AC242" i="15"/>
  <c r="AD242" i="15"/>
  <c r="AE242" i="15"/>
  <c r="Z243" i="15"/>
  <c r="AA243" i="15"/>
  <c r="AB243" i="15"/>
  <c r="AC243" i="15"/>
  <c r="AD243" i="15"/>
  <c r="AE243" i="15"/>
  <c r="Z244" i="15"/>
  <c r="AA244" i="15"/>
  <c r="AB244" i="15"/>
  <c r="AC244" i="15"/>
  <c r="AD244" i="15"/>
  <c r="AE244" i="15"/>
  <c r="Z245" i="15"/>
  <c r="AA245" i="15"/>
  <c r="AB245" i="15"/>
  <c r="AC245" i="15"/>
  <c r="AD245" i="15"/>
  <c r="AE245" i="15"/>
  <c r="Z246" i="15"/>
  <c r="AA246" i="15"/>
  <c r="AB246" i="15"/>
  <c r="AC246" i="15"/>
  <c r="AD246" i="15"/>
  <c r="AE246" i="15"/>
  <c r="Z247" i="15"/>
  <c r="AA247" i="15"/>
  <c r="AB247" i="15"/>
  <c r="AC247" i="15"/>
  <c r="AD247" i="15"/>
  <c r="AE247" i="15"/>
  <c r="Z248" i="15"/>
  <c r="AA248" i="15"/>
  <c r="AB248" i="15"/>
  <c r="AC248" i="15"/>
  <c r="AD248" i="15"/>
  <c r="AE248" i="15"/>
  <c r="Z249" i="15"/>
  <c r="AA249" i="15"/>
  <c r="AB249" i="15"/>
  <c r="AC249" i="15"/>
  <c r="AD249" i="15"/>
  <c r="AE249" i="15"/>
  <c r="Z250" i="15"/>
  <c r="AA250" i="15"/>
  <c r="AB250" i="15"/>
  <c r="AC250" i="15"/>
  <c r="AD250" i="15"/>
  <c r="AE250" i="15"/>
  <c r="Z251" i="15"/>
  <c r="AA251" i="15"/>
  <c r="AB251" i="15"/>
  <c r="AC251" i="15"/>
  <c r="AD251" i="15"/>
  <c r="AE251" i="15"/>
  <c r="Z252" i="15"/>
  <c r="AA252" i="15"/>
  <c r="AB252" i="15"/>
  <c r="AC252" i="15"/>
  <c r="AD252" i="15"/>
  <c r="AE252" i="15"/>
  <c r="Z253" i="15"/>
  <c r="AA253" i="15"/>
  <c r="AB253" i="15"/>
  <c r="AC253" i="15"/>
  <c r="AD253" i="15"/>
  <c r="AE253" i="15"/>
  <c r="Z254" i="15"/>
  <c r="AA254" i="15"/>
  <c r="AB254" i="15"/>
  <c r="AC254" i="15"/>
  <c r="AD254" i="15"/>
  <c r="AE254" i="15"/>
  <c r="Z255" i="15"/>
  <c r="AA255" i="15"/>
  <c r="AB255" i="15"/>
  <c r="AC255" i="15"/>
  <c r="AD255" i="15"/>
  <c r="AE255" i="15"/>
  <c r="Z256" i="15"/>
  <c r="AA256" i="15"/>
  <c r="AB256" i="15"/>
  <c r="AC256" i="15"/>
  <c r="AD256" i="15"/>
  <c r="AE256" i="15"/>
  <c r="Z257" i="15"/>
  <c r="AA257" i="15"/>
  <c r="AB257" i="15"/>
  <c r="AC257" i="15"/>
  <c r="AD257" i="15"/>
  <c r="AE257" i="15"/>
  <c r="Z258" i="15"/>
  <c r="AA258" i="15"/>
  <c r="AB258" i="15"/>
  <c r="AC258" i="15"/>
  <c r="AD258" i="15"/>
  <c r="AE258" i="15"/>
  <c r="Z259" i="15"/>
  <c r="AA259" i="15"/>
  <c r="AB259" i="15"/>
  <c r="AC259" i="15"/>
  <c r="AD259" i="15"/>
  <c r="AE259" i="15"/>
  <c r="Z260" i="15"/>
  <c r="AA260" i="15"/>
  <c r="AB260" i="15"/>
  <c r="AC260" i="15"/>
  <c r="AD260" i="15"/>
  <c r="AE260" i="15"/>
  <c r="Z261" i="15"/>
  <c r="AA261" i="15"/>
  <c r="AB261" i="15"/>
  <c r="AC261" i="15"/>
  <c r="AD261" i="15"/>
  <c r="AE261" i="15"/>
  <c r="Z262" i="15"/>
  <c r="AA262" i="15"/>
  <c r="AB262" i="15"/>
  <c r="AC262" i="15"/>
  <c r="AD262" i="15"/>
  <c r="AE262" i="15"/>
  <c r="Z263" i="15"/>
  <c r="AA263" i="15"/>
  <c r="AB263" i="15"/>
  <c r="AC263" i="15"/>
  <c r="AD263" i="15"/>
  <c r="AE263" i="15"/>
  <c r="Z264" i="15"/>
  <c r="AA264" i="15"/>
  <c r="AB264" i="15"/>
  <c r="AC264" i="15"/>
  <c r="AD264" i="15"/>
  <c r="AE264" i="15"/>
  <c r="Z265" i="15"/>
  <c r="AA265" i="15"/>
  <c r="AB265" i="15"/>
  <c r="AC265" i="15"/>
  <c r="AD265" i="15"/>
  <c r="AE265" i="15"/>
  <c r="Z266" i="15"/>
  <c r="AA266" i="15"/>
  <c r="AB266" i="15"/>
  <c r="AC266" i="15"/>
  <c r="AD266" i="15"/>
  <c r="AE266" i="15"/>
  <c r="Z267" i="15"/>
  <c r="AA267" i="15"/>
  <c r="AB267" i="15"/>
  <c r="AC267" i="15"/>
  <c r="AD267" i="15"/>
  <c r="AE267" i="15"/>
  <c r="Z268" i="15"/>
  <c r="AA268" i="15"/>
  <c r="AB268" i="15"/>
  <c r="AC268" i="15"/>
  <c r="AD268" i="15"/>
  <c r="AE268" i="15"/>
  <c r="Z269" i="15"/>
  <c r="AA269" i="15"/>
  <c r="AB269" i="15"/>
  <c r="AC269" i="15"/>
  <c r="AD269" i="15"/>
  <c r="AE269" i="15"/>
  <c r="Z270" i="15"/>
  <c r="AA270" i="15"/>
  <c r="AB270" i="15"/>
  <c r="AC270" i="15"/>
  <c r="AD270" i="15"/>
  <c r="AE270" i="15"/>
  <c r="Z271" i="15"/>
  <c r="AA271" i="15"/>
  <c r="AB271" i="15"/>
  <c r="AC271" i="15"/>
  <c r="AD271" i="15"/>
  <c r="AE271" i="15"/>
  <c r="Z272" i="15"/>
  <c r="AA272" i="15"/>
  <c r="AB272" i="15"/>
  <c r="AC272" i="15"/>
  <c r="AD272" i="15"/>
  <c r="AE272" i="15"/>
  <c r="Z273" i="15"/>
  <c r="AA273" i="15"/>
  <c r="AB273" i="15"/>
  <c r="AC273" i="15"/>
  <c r="AD273" i="15"/>
  <c r="AE273" i="15"/>
  <c r="Z274" i="15"/>
  <c r="AA274" i="15"/>
  <c r="AB274" i="15"/>
  <c r="AC274" i="15"/>
  <c r="AD274" i="15"/>
  <c r="AE274" i="15"/>
  <c r="Z275" i="15"/>
  <c r="AA275" i="15"/>
  <c r="AB275" i="15"/>
  <c r="AC275" i="15"/>
  <c r="AD275" i="15"/>
  <c r="AE275" i="15"/>
  <c r="Z276" i="15"/>
  <c r="AA276" i="15"/>
  <c r="AB276" i="15"/>
  <c r="AC276" i="15"/>
  <c r="AD276" i="15"/>
  <c r="AE276" i="15"/>
  <c r="Z277" i="15"/>
  <c r="AA277" i="15"/>
  <c r="AB277" i="15"/>
  <c r="AC277" i="15"/>
  <c r="AD277" i="15"/>
  <c r="AE277" i="15"/>
  <c r="Z278" i="15"/>
  <c r="AA278" i="15"/>
  <c r="AB278" i="15"/>
  <c r="AC278" i="15"/>
  <c r="AD278" i="15"/>
  <c r="AE278" i="15"/>
  <c r="Z279" i="15"/>
  <c r="AA279" i="15"/>
  <c r="AB279" i="15"/>
  <c r="AC279" i="15"/>
  <c r="AD279" i="15"/>
  <c r="AE279" i="15"/>
  <c r="Z280" i="15"/>
  <c r="AA280" i="15"/>
  <c r="AB280" i="15"/>
  <c r="AC280" i="15"/>
  <c r="AD280" i="15"/>
  <c r="AE280" i="15"/>
  <c r="Z281" i="15"/>
  <c r="AA281" i="15"/>
  <c r="AB281" i="15"/>
  <c r="AC281" i="15"/>
  <c r="AD281" i="15"/>
  <c r="AE281" i="15"/>
  <c r="Z282" i="15"/>
  <c r="AA282" i="15"/>
  <c r="AB282" i="15"/>
  <c r="AC282" i="15"/>
  <c r="AD282" i="15"/>
  <c r="AE282" i="15"/>
  <c r="Z283" i="15"/>
  <c r="AA283" i="15"/>
  <c r="AB283" i="15"/>
  <c r="AC283" i="15"/>
  <c r="AD283" i="15"/>
  <c r="AE283" i="15"/>
  <c r="Z284" i="15"/>
  <c r="AA284" i="15"/>
  <c r="AB284" i="15"/>
  <c r="AC284" i="15"/>
  <c r="AD284" i="15"/>
  <c r="AE284" i="15"/>
  <c r="Z285" i="15"/>
  <c r="AA285" i="15"/>
  <c r="AB285" i="15"/>
  <c r="AC285" i="15"/>
  <c r="AD285" i="15"/>
  <c r="AE285" i="15"/>
  <c r="Z286" i="15"/>
  <c r="AA286" i="15"/>
  <c r="AB286" i="15"/>
  <c r="AC286" i="15"/>
  <c r="AD286" i="15"/>
  <c r="AE286" i="15"/>
  <c r="Z287" i="15"/>
  <c r="AA287" i="15"/>
  <c r="AB287" i="15"/>
  <c r="AC287" i="15"/>
  <c r="AD287" i="15"/>
  <c r="AE287" i="15"/>
  <c r="Z288" i="15"/>
  <c r="AA288" i="15"/>
  <c r="AB288" i="15"/>
  <c r="AC288" i="15"/>
  <c r="AD288" i="15"/>
  <c r="AE288" i="15"/>
  <c r="Z289" i="15"/>
  <c r="AA289" i="15"/>
  <c r="AB289" i="15"/>
  <c r="AC289" i="15"/>
  <c r="AD289" i="15"/>
  <c r="AE289" i="15"/>
  <c r="Z290" i="15"/>
  <c r="AA290" i="15"/>
  <c r="AB290" i="15"/>
  <c r="AC290" i="15"/>
  <c r="AD290" i="15"/>
  <c r="AE290" i="15"/>
  <c r="Z291" i="15"/>
  <c r="AA291" i="15"/>
  <c r="AB291" i="15"/>
  <c r="AC291" i="15"/>
  <c r="AD291" i="15"/>
  <c r="AE291" i="15"/>
  <c r="Z292" i="15"/>
  <c r="AA292" i="15"/>
  <c r="AB292" i="15"/>
  <c r="AC292" i="15"/>
  <c r="AD292" i="15"/>
  <c r="AE292" i="15"/>
  <c r="Z293" i="15"/>
  <c r="AA293" i="15"/>
  <c r="AB293" i="15"/>
  <c r="AC293" i="15"/>
  <c r="AD293" i="15"/>
  <c r="AE293" i="15"/>
  <c r="Z294" i="15"/>
  <c r="AA294" i="15"/>
  <c r="AB294" i="15"/>
  <c r="AC294" i="15"/>
  <c r="AD294" i="15"/>
  <c r="AE294" i="15"/>
  <c r="Z295" i="15"/>
  <c r="AA295" i="15"/>
  <c r="AB295" i="15"/>
  <c r="AC295" i="15"/>
  <c r="AD295" i="15"/>
  <c r="AE295" i="15"/>
  <c r="Z296" i="15"/>
  <c r="AA296" i="15"/>
  <c r="AB296" i="15"/>
  <c r="AC296" i="15"/>
  <c r="AD296" i="15"/>
  <c r="AE296" i="15"/>
  <c r="Z297" i="15"/>
  <c r="AA297" i="15"/>
  <c r="AB297" i="15"/>
  <c r="AC297" i="15"/>
  <c r="AD297" i="15"/>
  <c r="AE297" i="15"/>
  <c r="Z298" i="15"/>
  <c r="AA298" i="15"/>
  <c r="AB298" i="15"/>
  <c r="AC298" i="15"/>
  <c r="AD298" i="15"/>
  <c r="AE298" i="15"/>
  <c r="Z299" i="15"/>
  <c r="AA299" i="15"/>
  <c r="AB299" i="15"/>
  <c r="AC299" i="15"/>
  <c r="AD299" i="15"/>
  <c r="AE299" i="15"/>
  <c r="Z300" i="15"/>
  <c r="AA300" i="15"/>
  <c r="AB300" i="15"/>
  <c r="AC300" i="15"/>
  <c r="AD300" i="15"/>
  <c r="AE300" i="15"/>
  <c r="Z301" i="15"/>
  <c r="AA301" i="15"/>
  <c r="AB301" i="15"/>
  <c r="AC301" i="15"/>
  <c r="AD301" i="15"/>
  <c r="AE301" i="15"/>
  <c r="Z302" i="15"/>
  <c r="AA302" i="15"/>
  <c r="AB302" i="15"/>
  <c r="AC302" i="15"/>
  <c r="AD302" i="15"/>
  <c r="AE302" i="15"/>
  <c r="Z303" i="15"/>
  <c r="AA303" i="15"/>
  <c r="AB303" i="15"/>
  <c r="AC303" i="15"/>
  <c r="AD303" i="15"/>
  <c r="AE303" i="15"/>
  <c r="Z304" i="15"/>
  <c r="AA304" i="15"/>
  <c r="AB304" i="15"/>
  <c r="AC304" i="15"/>
  <c r="AD304" i="15"/>
  <c r="AE304" i="15"/>
  <c r="Z305" i="15"/>
  <c r="AA305" i="15"/>
  <c r="AB305" i="15"/>
  <c r="AC305" i="15"/>
  <c r="AD305" i="15"/>
  <c r="AE305" i="15"/>
  <c r="Z306" i="15"/>
  <c r="AA306" i="15"/>
  <c r="AB306" i="15"/>
  <c r="AC306" i="15"/>
  <c r="AD306" i="15"/>
  <c r="AE306" i="15"/>
  <c r="Z307" i="15"/>
  <c r="AA307" i="15"/>
  <c r="AB307" i="15"/>
  <c r="AC307" i="15"/>
  <c r="AD307" i="15"/>
  <c r="AE307" i="15"/>
  <c r="Z308" i="15"/>
  <c r="AA308" i="15"/>
  <c r="AB308" i="15"/>
  <c r="AC308" i="15"/>
  <c r="AD308" i="15"/>
  <c r="AE308" i="15"/>
  <c r="Z309" i="15"/>
  <c r="AA309" i="15"/>
  <c r="AB309" i="15"/>
  <c r="AC309" i="15"/>
  <c r="AD309" i="15"/>
  <c r="AE309" i="15"/>
  <c r="Z373" i="15"/>
  <c r="AA373" i="15"/>
  <c r="AB373" i="15"/>
  <c r="AC373" i="15"/>
  <c r="AD373" i="15"/>
  <c r="AE373" i="15"/>
  <c r="R99" i="16" l="1"/>
  <c r="Z48" i="14"/>
  <c r="Z16" i="14"/>
  <c r="U51" i="14"/>
  <c r="U25" i="14"/>
  <c r="U85" i="14"/>
  <c r="C91" i="16" s="1"/>
  <c r="D91" i="16" s="1"/>
  <c r="U29" i="14"/>
  <c r="U61" i="14"/>
  <c r="U76" i="14"/>
  <c r="C82" i="16" s="1"/>
  <c r="D82" i="16" s="1"/>
  <c r="U34" i="14"/>
  <c r="U56" i="14"/>
  <c r="U82" i="14"/>
  <c r="C88" i="16" s="1"/>
  <c r="D88" i="16" s="1"/>
  <c r="U84" i="14"/>
  <c r="C90" i="16" s="1"/>
  <c r="D90" i="16" s="1"/>
  <c r="U19" i="14"/>
  <c r="U38" i="14"/>
  <c r="U14" i="14"/>
  <c r="U48" i="14"/>
  <c r="U16" i="14"/>
  <c r="U42" i="14"/>
  <c r="U92" i="14"/>
  <c r="C98" i="16" s="1"/>
  <c r="D98" i="16" s="1"/>
  <c r="U95" i="14"/>
  <c r="C101" i="16" s="1"/>
  <c r="D101" i="16" s="1"/>
  <c r="U13" i="14"/>
  <c r="U86" i="14"/>
  <c r="C92" i="16" s="1"/>
  <c r="D92" i="16" s="1"/>
  <c r="U87" i="14"/>
  <c r="C93" i="16" s="1"/>
  <c r="D93" i="16" s="1"/>
  <c r="U112" i="14"/>
  <c r="C118" i="16" s="1"/>
  <c r="U93" i="14"/>
  <c r="C99" i="16" s="1"/>
  <c r="D99" i="16" s="1"/>
  <c r="U106" i="14"/>
  <c r="C112" i="16" s="1"/>
  <c r="U173" i="14"/>
  <c r="C179" i="16" s="1"/>
  <c r="U111" i="14"/>
  <c r="C117" i="16" s="1"/>
  <c r="U20" i="14"/>
  <c r="U78" i="14"/>
  <c r="C84" i="16" s="1"/>
  <c r="D84" i="16" s="1"/>
  <c r="U88" i="14"/>
  <c r="C94" i="16" s="1"/>
  <c r="D94" i="16" s="1"/>
  <c r="U109" i="14"/>
  <c r="C115" i="16" s="1"/>
  <c r="U121" i="14"/>
  <c r="C127" i="16" s="1"/>
  <c r="U161" i="14"/>
  <c r="C167" i="16" s="1"/>
  <c r="U129" i="14"/>
  <c r="C135" i="16" s="1"/>
  <c r="U157" i="14"/>
  <c r="C163" i="16" s="1"/>
  <c r="U187" i="14"/>
  <c r="C193" i="16" s="1"/>
  <c r="U160" i="14"/>
  <c r="C166" i="16" s="1"/>
  <c r="U137" i="14"/>
  <c r="C143" i="16" s="1"/>
  <c r="U83" i="14"/>
  <c r="C89" i="16" s="1"/>
  <c r="D89" i="16" s="1"/>
  <c r="U103" i="14"/>
  <c r="C109" i="16" s="1"/>
  <c r="U67" i="14"/>
  <c r="C81" i="16" s="1"/>
  <c r="D81" i="16" s="1"/>
  <c r="U108" i="14"/>
  <c r="C114" i="16" s="1"/>
  <c r="U178" i="14"/>
  <c r="C184" i="16" s="1"/>
  <c r="U156" i="14"/>
  <c r="C162" i="16" s="1"/>
  <c r="U115" i="14"/>
  <c r="C121" i="16" s="1"/>
  <c r="U183" i="14"/>
  <c r="C189" i="16" s="1"/>
  <c r="U133" i="14"/>
  <c r="C139" i="16" s="1"/>
  <c r="U179" i="14"/>
  <c r="C185" i="16" s="1"/>
  <c r="U155" i="14"/>
  <c r="C161" i="16" s="1"/>
  <c r="U184" i="14"/>
  <c r="C190" i="16" s="1"/>
  <c r="U90" i="14"/>
  <c r="C96" i="16" s="1"/>
  <c r="D96" i="16" s="1"/>
  <c r="U110" i="14"/>
  <c r="C116" i="16" s="1"/>
  <c r="U62" i="14"/>
  <c r="U136" i="14"/>
  <c r="C142" i="16" s="1"/>
  <c r="U102" i="14"/>
  <c r="C108" i="16" s="1"/>
  <c r="U175" i="14"/>
  <c r="C181" i="16" s="1"/>
  <c r="U151" i="14"/>
  <c r="C157" i="16" s="1"/>
  <c r="U125" i="14"/>
  <c r="C131" i="16" s="1"/>
  <c r="U181" i="14"/>
  <c r="C187" i="16" s="1"/>
  <c r="U134" i="14"/>
  <c r="C140" i="16" s="1"/>
  <c r="U100" i="14"/>
  <c r="C106" i="16" s="1"/>
  <c r="D106" i="16" s="1"/>
  <c r="U120" i="14"/>
  <c r="C126" i="16" s="1"/>
  <c r="U44" i="14"/>
  <c r="U180" i="14"/>
  <c r="C186" i="16" s="1"/>
  <c r="U99" i="14"/>
  <c r="C105" i="16" s="1"/>
  <c r="D105" i="16" s="1"/>
  <c r="U127" i="14"/>
  <c r="C133" i="16" s="1"/>
  <c r="U149" i="14"/>
  <c r="C155" i="16" s="1"/>
  <c r="U130" i="14"/>
  <c r="C136" i="16" s="1"/>
  <c r="U177" i="14"/>
  <c r="C183" i="16" s="1"/>
  <c r="U153" i="14"/>
  <c r="C159" i="16" s="1"/>
  <c r="U174" i="14"/>
  <c r="C180" i="16" s="1"/>
  <c r="U150" i="14"/>
  <c r="C156" i="16" s="1"/>
  <c r="U119" i="14"/>
  <c r="C125" i="16" s="1"/>
  <c r="U152" i="14"/>
  <c r="C158" i="16" s="1"/>
  <c r="U123" i="14"/>
  <c r="C129" i="16" s="1"/>
  <c r="U143" i="14"/>
  <c r="C149" i="16" s="1"/>
  <c r="U154" i="14"/>
  <c r="C160" i="16" s="1"/>
  <c r="U131" i="14"/>
  <c r="C137" i="16" s="1"/>
  <c r="U96" i="14"/>
  <c r="C102" i="16" s="1"/>
  <c r="D102" i="16" s="1"/>
  <c r="U116" i="14"/>
  <c r="C122" i="16" s="1"/>
  <c r="U158" i="14"/>
  <c r="C164" i="16" s="1"/>
  <c r="U170" i="14"/>
  <c r="C176" i="16" s="1"/>
  <c r="U147" i="14"/>
  <c r="C153" i="16" s="1"/>
  <c r="U167" i="14"/>
  <c r="C173" i="16" s="1"/>
  <c r="U172" i="14"/>
  <c r="C178" i="16" s="1"/>
  <c r="U148" i="14"/>
  <c r="C154" i="16" s="1"/>
  <c r="U171" i="14"/>
  <c r="C177" i="16" s="1"/>
  <c r="U105" i="14"/>
  <c r="C111" i="16" s="1"/>
  <c r="U89" i="14"/>
  <c r="C95" i="16" s="1"/>
  <c r="D95" i="16" s="1"/>
  <c r="U98" i="14"/>
  <c r="C104" i="16" s="1"/>
  <c r="D104" i="16" s="1"/>
  <c r="U118" i="14"/>
  <c r="C124" i="16" s="1"/>
  <c r="U2" i="14"/>
  <c r="U185" i="14"/>
  <c r="C191" i="16" s="1"/>
  <c r="U97" i="14"/>
  <c r="C103" i="16" s="1"/>
  <c r="D103" i="16" s="1"/>
  <c r="U165" i="14"/>
  <c r="C171" i="16" s="1"/>
  <c r="U169" i="14"/>
  <c r="C175" i="16" s="1"/>
  <c r="U126" i="14"/>
  <c r="C132" i="16" s="1"/>
  <c r="U168" i="14"/>
  <c r="C174" i="16" s="1"/>
  <c r="U141" i="14"/>
  <c r="C147" i="16" s="1"/>
  <c r="U176" i="14"/>
  <c r="C182" i="16" s="1"/>
  <c r="U145" i="14"/>
  <c r="C151" i="16" s="1"/>
  <c r="U122" i="14"/>
  <c r="C128" i="16" s="1"/>
  <c r="U80" i="14"/>
  <c r="C86" i="16" s="1"/>
  <c r="D86" i="16" s="1"/>
  <c r="U107" i="14"/>
  <c r="C113" i="16" s="1"/>
  <c r="U94" i="14"/>
  <c r="C100" i="16" s="1"/>
  <c r="D100" i="16" s="1"/>
  <c r="U91" i="14"/>
  <c r="C97" i="16" s="1"/>
  <c r="D97" i="16" s="1"/>
  <c r="U101" i="14"/>
  <c r="C107" i="16" s="1"/>
  <c r="D107" i="16" s="1"/>
  <c r="U79" i="14"/>
  <c r="C85" i="16" s="1"/>
  <c r="D85" i="16" s="1"/>
  <c r="U142" i="14"/>
  <c r="C148" i="16" s="1"/>
  <c r="U162" i="14"/>
  <c r="C168" i="16" s="1"/>
  <c r="U144" i="14"/>
  <c r="C150" i="16" s="1"/>
  <c r="U166" i="14"/>
  <c r="C172" i="16" s="1"/>
  <c r="U135" i="14"/>
  <c r="C141" i="16" s="1"/>
  <c r="U163" i="14"/>
  <c r="C169" i="16" s="1"/>
  <c r="U77" i="14"/>
  <c r="C83" i="16" s="1"/>
  <c r="D83" i="16" s="1"/>
  <c r="U81" i="14"/>
  <c r="C87" i="16" s="1"/>
  <c r="D87" i="16" s="1"/>
  <c r="U104" i="14"/>
  <c r="C110" i="16" s="1"/>
  <c r="U128" i="14"/>
  <c r="C134" i="16" s="1"/>
  <c r="U114" i="14"/>
  <c r="C120" i="16" s="1"/>
  <c r="U159" i="14"/>
  <c r="C165" i="16" s="1"/>
  <c r="U124" i="14"/>
  <c r="C130" i="16" s="1"/>
  <c r="U186" i="14"/>
  <c r="C192" i="16" s="1"/>
  <c r="U139" i="14"/>
  <c r="C145" i="16" s="1"/>
  <c r="U188" i="14"/>
  <c r="C194" i="16" s="1"/>
  <c r="U146" i="14"/>
  <c r="C152" i="16" s="1"/>
  <c r="U113" i="14"/>
  <c r="C119" i="16" s="1"/>
  <c r="U164" i="14"/>
  <c r="C170" i="16" s="1"/>
  <c r="U132" i="14"/>
  <c r="C138" i="16" s="1"/>
  <c r="U182" i="14"/>
  <c r="C188" i="16" s="1"/>
  <c r="U138" i="14"/>
  <c r="C144" i="16" s="1"/>
  <c r="U189" i="14"/>
  <c r="C195" i="16" s="1"/>
  <c r="U140" i="14"/>
  <c r="C146" i="16" s="1"/>
  <c r="U117" i="14"/>
  <c r="C123" i="16" s="1"/>
  <c r="U30" i="14"/>
  <c r="Z30" i="14"/>
  <c r="U72" i="14"/>
  <c r="U3" i="14"/>
  <c r="Z3" i="14"/>
  <c r="U71" i="14"/>
  <c r="Z71" i="14"/>
  <c r="U9" i="14"/>
  <c r="U52" i="14"/>
  <c r="U6" i="14"/>
  <c r="Z52" i="14"/>
  <c r="Z6" i="14"/>
  <c r="Z9" i="14"/>
  <c r="U32" i="14"/>
  <c r="U74" i="14"/>
  <c r="Z74" i="14"/>
  <c r="R80" i="16" s="1"/>
  <c r="Z32" i="14"/>
  <c r="U47" i="14"/>
  <c r="Z47" i="14"/>
  <c r="U45" i="14"/>
  <c r="Z45" i="14"/>
  <c r="U4" i="14"/>
  <c r="Z4" i="14"/>
  <c r="R70" i="16" s="1"/>
  <c r="U54" i="14"/>
  <c r="Z54" i="14"/>
  <c r="U33" i="14"/>
  <c r="Z33" i="14"/>
  <c r="U73" i="14"/>
  <c r="Z73" i="14"/>
  <c r="R79" i="16" s="1"/>
  <c r="U26" i="14"/>
  <c r="Z26" i="14"/>
  <c r="U70" i="14"/>
  <c r="Z70" i="14"/>
  <c r="U8" i="14"/>
  <c r="Z8" i="14"/>
  <c r="U28" i="14"/>
  <c r="Z28" i="14"/>
  <c r="U58" i="14"/>
  <c r="Z58" i="14"/>
  <c r="U40" i="14"/>
  <c r="Z40" i="14"/>
  <c r="U18" i="14"/>
  <c r="Z18" i="14"/>
  <c r="U7" i="14"/>
  <c r="Z7" i="14"/>
  <c r="U69" i="14"/>
  <c r="Z69" i="14"/>
  <c r="U37" i="14"/>
  <c r="U11" i="14"/>
  <c r="Z11" i="14"/>
  <c r="Z37" i="14"/>
  <c r="AI82" i="14"/>
  <c r="AI24" i="14"/>
  <c r="AI35" i="14"/>
  <c r="AI9" i="14"/>
  <c r="AI59" i="14"/>
  <c r="AI45" i="14"/>
  <c r="AI21" i="14"/>
  <c r="AI17" i="14"/>
  <c r="AI28" i="14"/>
  <c r="AI76" i="14"/>
  <c r="AI14" i="14"/>
  <c r="AI11" i="14"/>
  <c r="AI39" i="14"/>
  <c r="AI46" i="14"/>
  <c r="AI56" i="14"/>
  <c r="AI5" i="14"/>
  <c r="AI69" i="14"/>
  <c r="AI34" i="14"/>
  <c r="AI19" i="14"/>
  <c r="AI53" i="14"/>
  <c r="AI61" i="14"/>
  <c r="AI49" i="14"/>
  <c r="AI84" i="14"/>
  <c r="AI12" i="14"/>
  <c r="AI25" i="14"/>
  <c r="AI60" i="14"/>
  <c r="AI37" i="14"/>
  <c r="AI29" i="14"/>
  <c r="AI38" i="14"/>
  <c r="AI48" i="14"/>
  <c r="AI63" i="14"/>
  <c r="AI26" i="14"/>
  <c r="AI3" i="14"/>
  <c r="AI85" i="14"/>
  <c r="AI43" i="14"/>
  <c r="AI51" i="14"/>
  <c r="AI65" i="14"/>
  <c r="AI47" i="14"/>
  <c r="AI73" i="14"/>
  <c r="AI18" i="14"/>
  <c r="AJ39" i="14"/>
  <c r="AJ38" i="14"/>
  <c r="AJ25" i="14"/>
  <c r="AJ35" i="14"/>
  <c r="AJ29" i="14"/>
  <c r="AJ26" i="14"/>
  <c r="AJ3" i="14"/>
  <c r="AJ17" i="14"/>
  <c r="AJ43" i="14"/>
  <c r="AJ76" i="14"/>
  <c r="AJ47" i="14"/>
  <c r="AJ73" i="14"/>
  <c r="AJ11" i="14"/>
  <c r="AJ60" i="14"/>
  <c r="AJ9" i="14"/>
  <c r="AJ84" i="14"/>
  <c r="AJ56" i="14"/>
  <c r="AJ82" i="14"/>
  <c r="AJ24" i="14"/>
  <c r="AJ69" i="14"/>
  <c r="AJ85" i="14"/>
  <c r="AJ28" i="14"/>
  <c r="AJ59" i="14"/>
  <c r="AJ48" i="14"/>
  <c r="AJ19" i="14"/>
  <c r="AJ45" i="14"/>
  <c r="AJ21" i="14"/>
  <c r="AJ61" i="14"/>
  <c r="AJ18" i="14"/>
  <c r="AJ37" i="14"/>
  <c r="AJ46" i="14"/>
  <c r="AJ51" i="14"/>
  <c r="AJ12" i="14"/>
  <c r="AJ14" i="14"/>
  <c r="AJ34" i="14"/>
  <c r="AJ63" i="14"/>
  <c r="AJ5" i="14"/>
  <c r="AJ49" i="14"/>
  <c r="AJ65" i="14"/>
  <c r="AJ53" i="14"/>
  <c r="AI42" i="14"/>
  <c r="AI27" i="14"/>
  <c r="AI92" i="14"/>
  <c r="AI36" i="14"/>
  <c r="AI16" i="14"/>
  <c r="AJ16" i="14"/>
  <c r="AJ36" i="14"/>
  <c r="AJ92" i="14"/>
  <c r="AJ42" i="14"/>
  <c r="AJ27" i="14"/>
  <c r="AI55" i="14"/>
  <c r="AI95" i="14"/>
  <c r="AJ95" i="14"/>
  <c r="AJ55" i="14"/>
  <c r="AJ13" i="14"/>
  <c r="AJ86" i="14"/>
  <c r="AJ87" i="14"/>
  <c r="AJ8" i="14"/>
  <c r="AJ41" i="14"/>
  <c r="AJ70" i="14"/>
  <c r="AI41" i="14"/>
  <c r="AI70" i="14"/>
  <c r="AI13" i="14"/>
  <c r="AI86" i="14"/>
  <c r="AI87" i="14"/>
  <c r="AI8" i="14"/>
  <c r="AL199" i="16"/>
  <c r="AK200" i="16" s="1"/>
  <c r="AJ201" i="16" s="1"/>
  <c r="AI202" i="16" s="1"/>
  <c r="AH203" i="16" s="1"/>
  <c r="AG204" i="16" s="1"/>
  <c r="AF205" i="16" s="1"/>
  <c r="AE206" i="16" s="1"/>
  <c r="AD207" i="16" s="1"/>
  <c r="AC208" i="16" s="1"/>
  <c r="AB209" i="16" s="1"/>
  <c r="AA210" i="16" s="1"/>
  <c r="Z211" i="16" s="1"/>
  <c r="Y212" i="16" s="1"/>
  <c r="X213" i="16" s="1"/>
  <c r="W214" i="16" s="1"/>
  <c r="V215" i="16" s="1"/>
  <c r="U216" i="16" s="1"/>
  <c r="T217" i="16" s="1"/>
  <c r="AI44" i="14"/>
  <c r="AI6" i="14"/>
  <c r="AI99" i="14"/>
  <c r="AI124" i="14"/>
  <c r="AI109" i="14"/>
  <c r="AI78" i="14"/>
  <c r="AI52" i="14"/>
  <c r="AI148" i="14"/>
  <c r="AI161" i="14"/>
  <c r="AI135" i="14"/>
  <c r="AI179" i="14"/>
  <c r="AI184" i="14"/>
  <c r="AI163" i="14"/>
  <c r="AI156" i="14"/>
  <c r="AI188" i="14"/>
  <c r="AI130" i="14"/>
  <c r="AI32" i="14"/>
  <c r="AI126" i="14"/>
  <c r="AI68" i="14"/>
  <c r="AI132" i="14"/>
  <c r="AI150" i="14"/>
  <c r="AI174" i="14"/>
  <c r="AI71" i="14"/>
  <c r="AI89" i="14"/>
  <c r="AI98" i="14"/>
  <c r="AI118" i="14"/>
  <c r="AI158" i="14"/>
  <c r="AI157" i="14"/>
  <c r="AI160" i="14"/>
  <c r="AI137" i="14"/>
  <c r="AI178" i="14"/>
  <c r="AI127" i="14"/>
  <c r="AI186" i="14"/>
  <c r="AI153" i="14"/>
  <c r="AI2" i="14"/>
  <c r="AI96" i="14"/>
  <c r="AI116" i="14"/>
  <c r="AI104" i="14"/>
  <c r="AI58" i="14"/>
  <c r="AI31" i="14"/>
  <c r="AI80" i="14"/>
  <c r="AI77" i="14"/>
  <c r="AI152" i="14"/>
  <c r="AI176" i="14"/>
  <c r="AI83" i="14"/>
  <c r="AI115" i="14"/>
  <c r="AI75" i="14"/>
  <c r="AI113" i="14"/>
  <c r="AI155" i="14"/>
  <c r="AI129" i="14"/>
  <c r="AI171" i="14"/>
  <c r="AI154" i="14"/>
  <c r="AI134" i="14"/>
  <c r="AI151" i="14"/>
  <c r="AI175" i="14"/>
  <c r="AI183" i="14"/>
  <c r="AI91" i="14"/>
  <c r="AI106" i="14"/>
  <c r="AI74" i="14"/>
  <c r="AI112" i="14"/>
  <c r="AI81" i="14"/>
  <c r="AI62" i="14"/>
  <c r="AI168" i="14"/>
  <c r="AI131" i="14"/>
  <c r="AI180" i="14"/>
  <c r="AI177" i="14"/>
  <c r="AI57" i="14"/>
  <c r="AI4" i="14"/>
  <c r="AI33" i="14"/>
  <c r="AI7" i="14"/>
  <c r="AI114" i="14"/>
  <c r="AI10" i="14"/>
  <c r="AI140" i="14"/>
  <c r="AI181" i="14"/>
  <c r="AI30" i="14"/>
  <c r="AI125" i="14"/>
  <c r="AI173" i="14"/>
  <c r="AI170" i="14"/>
  <c r="AI121" i="14"/>
  <c r="AI64" i="14"/>
  <c r="AI93" i="14"/>
  <c r="AI111" i="14"/>
  <c r="AI20" i="14"/>
  <c r="AI97" i="14"/>
  <c r="AI22" i="14"/>
  <c r="AI90" i="14"/>
  <c r="AI142" i="14"/>
  <c r="AI66" i="14"/>
  <c r="AI103" i="14"/>
  <c r="AI67" i="14"/>
  <c r="AI94" i="14"/>
  <c r="AI123" i="14"/>
  <c r="AI143" i="14"/>
  <c r="AI145" i="14"/>
  <c r="AI149" i="14"/>
  <c r="AI167" i="14"/>
  <c r="AI139" i="14"/>
  <c r="AI128" i="14"/>
  <c r="AI15" i="14"/>
  <c r="AI79" i="14"/>
  <c r="AI54" i="14"/>
  <c r="AI100" i="14"/>
  <c r="AI120" i="14"/>
  <c r="AI144" i="14"/>
  <c r="AI162" i="14"/>
  <c r="AI105" i="14"/>
  <c r="AI110" i="14"/>
  <c r="AI166" i="14"/>
  <c r="AI119" i="14"/>
  <c r="AI185" i="14"/>
  <c r="AI138" i="14"/>
  <c r="AI187" i="14"/>
  <c r="AI189" i="14"/>
  <c r="AI147" i="14"/>
  <c r="AI117" i="14"/>
  <c r="AI172" i="14"/>
  <c r="AI136" i="14"/>
  <c r="AI141" i="14"/>
  <c r="AI108" i="14"/>
  <c r="AI50" i="14"/>
  <c r="AI102" i="14"/>
  <c r="AI122" i="14"/>
  <c r="AI88" i="14"/>
  <c r="AI146" i="14"/>
  <c r="AI169" i="14"/>
  <c r="AI107" i="14"/>
  <c r="AI40" i="14"/>
  <c r="AI23" i="14"/>
  <c r="AI101" i="14"/>
  <c r="AI164" i="14"/>
  <c r="AI182" i="14"/>
  <c r="AI165" i="14"/>
  <c r="AI159" i="14"/>
  <c r="AI133" i="14"/>
  <c r="AJ30" i="14"/>
  <c r="AJ2" i="14"/>
  <c r="AJ6" i="14"/>
  <c r="AJ104" i="14"/>
  <c r="AJ129" i="14"/>
  <c r="AJ80" i="14"/>
  <c r="AJ77" i="14"/>
  <c r="AJ83" i="14"/>
  <c r="AJ115" i="14"/>
  <c r="AJ179" i="14"/>
  <c r="AJ157" i="14"/>
  <c r="AJ184" i="14"/>
  <c r="AJ160" i="14"/>
  <c r="AJ134" i="14"/>
  <c r="AJ140" i="14"/>
  <c r="AJ180" i="14"/>
  <c r="AJ136" i="14"/>
  <c r="AJ114" i="14"/>
  <c r="AJ94" i="14"/>
  <c r="AJ113" i="14"/>
  <c r="AJ91" i="14"/>
  <c r="AJ106" i="14"/>
  <c r="AJ68" i="14"/>
  <c r="AJ31" i="14"/>
  <c r="AJ112" i="14"/>
  <c r="AJ71" i="14"/>
  <c r="AJ110" i="14"/>
  <c r="AJ132" i="14"/>
  <c r="AJ176" i="14"/>
  <c r="AJ181" i="14"/>
  <c r="AJ156" i="14"/>
  <c r="AJ133" i="14"/>
  <c r="AJ126" i="14"/>
  <c r="AJ158" i="14"/>
  <c r="AJ135" i="14"/>
  <c r="AJ57" i="14"/>
  <c r="AJ4" i="14"/>
  <c r="AJ7" i="14"/>
  <c r="AJ109" i="14"/>
  <c r="AJ40" i="14"/>
  <c r="AJ174" i="14"/>
  <c r="AJ152" i="14"/>
  <c r="AJ131" i="14"/>
  <c r="AJ178" i="14"/>
  <c r="AJ175" i="14"/>
  <c r="AJ124" i="14"/>
  <c r="AJ153" i="14"/>
  <c r="AJ130" i="14"/>
  <c r="AJ146" i="14"/>
  <c r="AJ155" i="14"/>
  <c r="AJ23" i="14"/>
  <c r="AJ64" i="14"/>
  <c r="AJ93" i="14"/>
  <c r="AJ111" i="14"/>
  <c r="AJ20" i="14"/>
  <c r="AJ137" i="14"/>
  <c r="AJ154" i="14"/>
  <c r="AJ22" i="14"/>
  <c r="AJ90" i="14"/>
  <c r="AJ103" i="14"/>
  <c r="AJ67" i="14"/>
  <c r="AJ171" i="14"/>
  <c r="AJ150" i="14"/>
  <c r="AJ173" i="14"/>
  <c r="AJ149" i="14"/>
  <c r="AJ172" i="14"/>
  <c r="AJ101" i="14"/>
  <c r="AJ121" i="14"/>
  <c r="AJ108" i="14"/>
  <c r="AJ33" i="14"/>
  <c r="AJ15" i="14"/>
  <c r="AJ74" i="14"/>
  <c r="AJ10" i="14"/>
  <c r="AJ79" i="14"/>
  <c r="AJ54" i="14"/>
  <c r="AJ100" i="14"/>
  <c r="AJ105" i="14"/>
  <c r="AJ145" i="14"/>
  <c r="AJ147" i="14"/>
  <c r="AJ128" i="14"/>
  <c r="AJ151" i="14"/>
  <c r="AJ127" i="14"/>
  <c r="AJ188" i="14"/>
  <c r="AJ144" i="14"/>
  <c r="AJ177" i="14"/>
  <c r="AJ141" i="14"/>
  <c r="AJ166" i="14"/>
  <c r="AJ148" i="14"/>
  <c r="AJ123" i="14"/>
  <c r="AJ125" i="14"/>
  <c r="AJ50" i="14"/>
  <c r="AJ97" i="14"/>
  <c r="AJ117" i="14"/>
  <c r="AJ159" i="14"/>
  <c r="AJ88" i="14"/>
  <c r="AJ107" i="14"/>
  <c r="AJ168" i="14"/>
  <c r="AJ143" i="14"/>
  <c r="AJ187" i="14"/>
  <c r="AJ189" i="14"/>
  <c r="AJ170" i="14"/>
  <c r="AJ122" i="14"/>
  <c r="AJ142" i="14"/>
  <c r="AJ186" i="14"/>
  <c r="AJ116" i="14"/>
  <c r="AJ164" i="14"/>
  <c r="AJ75" i="14"/>
  <c r="AJ44" i="14"/>
  <c r="AJ99" i="14"/>
  <c r="AJ119" i="14"/>
  <c r="AJ78" i="14"/>
  <c r="AJ52" i="14"/>
  <c r="AJ66" i="14"/>
  <c r="AJ81" i="14"/>
  <c r="AJ98" i="14"/>
  <c r="AJ185" i="14"/>
  <c r="AJ165" i="14"/>
  <c r="AJ118" i="14"/>
  <c r="AJ167" i="14"/>
  <c r="AJ183" i="14"/>
  <c r="AJ162" i="14"/>
  <c r="AJ139" i="14"/>
  <c r="AJ120" i="14"/>
  <c r="AJ62" i="14"/>
  <c r="AJ32" i="14"/>
  <c r="AJ96" i="14"/>
  <c r="AJ58" i="14"/>
  <c r="AJ102" i="14"/>
  <c r="AJ89" i="14"/>
  <c r="AJ182" i="14"/>
  <c r="AJ138" i="14"/>
  <c r="AJ163" i="14"/>
  <c r="AJ169" i="14"/>
  <c r="AJ161" i="14"/>
  <c r="AT197" i="16"/>
  <c r="AO198" i="16"/>
  <c r="AX196" i="16"/>
  <c r="Z72" i="14"/>
  <c r="AI72" i="14"/>
  <c r="AJ72" i="14"/>
  <c r="P4" i="16"/>
  <c r="B8" i="16"/>
  <c r="L393" i="33"/>
  <c r="L394" i="33"/>
  <c r="L395" i="33"/>
  <c r="L396" i="33"/>
  <c r="L397" i="33"/>
  <c r="L398" i="33"/>
  <c r="L399" i="33"/>
  <c r="L400" i="33"/>
  <c r="L401" i="33"/>
  <c r="L402" i="33"/>
  <c r="L403" i="33"/>
  <c r="L404" i="33"/>
  <c r="L405" i="33"/>
  <c r="L406" i="33"/>
  <c r="L407" i="33"/>
  <c r="L408" i="33"/>
  <c r="L409" i="33"/>
  <c r="L410" i="33"/>
  <c r="L411" i="33"/>
  <c r="L412" i="33"/>
  <c r="L413" i="33"/>
  <c r="L414" i="33"/>
  <c r="L415" i="33"/>
  <c r="L416" i="33"/>
  <c r="L417" i="33"/>
  <c r="L418" i="33"/>
  <c r="L419" i="33"/>
  <c r="L420" i="33"/>
  <c r="L421" i="33"/>
  <c r="L422" i="33"/>
  <c r="L423" i="33"/>
  <c r="L424" i="33"/>
  <c r="L425" i="33"/>
  <c r="L426" i="33"/>
  <c r="L427" i="33"/>
  <c r="L428" i="33"/>
  <c r="L429" i="33"/>
  <c r="L430" i="33"/>
  <c r="L431" i="33"/>
  <c r="L432" i="33"/>
  <c r="L433" i="33"/>
  <c r="L434" i="33"/>
  <c r="L435" i="33"/>
  <c r="L436" i="33"/>
  <c r="L437" i="33"/>
  <c r="L438" i="33"/>
  <c r="L439" i="33"/>
  <c r="L440" i="33"/>
  <c r="L441" i="33"/>
  <c r="L442" i="33"/>
  <c r="L443" i="33"/>
  <c r="L444" i="33"/>
  <c r="L445" i="33"/>
  <c r="L446" i="33"/>
  <c r="L447" i="33"/>
  <c r="L448" i="33"/>
  <c r="L449" i="33"/>
  <c r="L450" i="33"/>
  <c r="L451" i="33"/>
  <c r="L452" i="33"/>
  <c r="L453" i="33"/>
  <c r="L454" i="33"/>
  <c r="L455" i="33"/>
  <c r="L456" i="33"/>
  <c r="L457" i="33"/>
  <c r="L458" i="33"/>
  <c r="L459" i="33"/>
  <c r="L460" i="33"/>
  <c r="L461" i="33"/>
  <c r="L462" i="33"/>
  <c r="L463" i="33"/>
  <c r="L464" i="33"/>
  <c r="L465" i="33"/>
  <c r="L466" i="33"/>
  <c r="L467" i="33"/>
  <c r="L468" i="33"/>
  <c r="L469" i="33"/>
  <c r="L470" i="33"/>
  <c r="L471" i="33"/>
  <c r="L472" i="33"/>
  <c r="L473" i="33"/>
  <c r="L474" i="33"/>
  <c r="L475" i="33"/>
  <c r="L476" i="33"/>
  <c r="L477" i="33"/>
  <c r="L478" i="33"/>
  <c r="L479" i="33"/>
  <c r="L480" i="33"/>
  <c r="L481" i="33"/>
  <c r="L482" i="33"/>
  <c r="L483" i="33"/>
  <c r="L484" i="33"/>
  <c r="L485" i="33"/>
  <c r="L486" i="33"/>
  <c r="L487" i="33"/>
  <c r="L488" i="33"/>
  <c r="L489" i="33"/>
  <c r="L490" i="33"/>
  <c r="L491" i="33"/>
  <c r="L492" i="33"/>
  <c r="L493" i="33"/>
  <c r="L494" i="33"/>
  <c r="L495" i="33"/>
  <c r="L496" i="33"/>
  <c r="L497" i="33"/>
  <c r="L498" i="33"/>
  <c r="L499" i="33"/>
  <c r="L500" i="33"/>
  <c r="L501" i="33"/>
  <c r="L502" i="33"/>
  <c r="L503" i="33"/>
  <c r="L504" i="33"/>
  <c r="L505" i="33"/>
  <c r="L506" i="33"/>
  <c r="L507" i="33"/>
  <c r="L508" i="33"/>
  <c r="L509" i="33"/>
  <c r="L510" i="33"/>
  <c r="L511" i="33"/>
  <c r="L512" i="33"/>
  <c r="L513" i="33"/>
  <c r="L514" i="33"/>
  <c r="L515" i="33"/>
  <c r="L516" i="33"/>
  <c r="L517" i="33"/>
  <c r="L518" i="33"/>
  <c r="L519" i="33"/>
  <c r="L520" i="33"/>
  <c r="L521" i="33"/>
  <c r="L522" i="33"/>
  <c r="L523" i="33"/>
  <c r="L524" i="33"/>
  <c r="L525" i="33"/>
  <c r="L526" i="33"/>
  <c r="L527" i="33"/>
  <c r="L528" i="33"/>
  <c r="L529" i="33"/>
  <c r="L530" i="33"/>
  <c r="L531" i="33"/>
  <c r="L532" i="33"/>
  <c r="L533" i="33"/>
  <c r="L534" i="33"/>
  <c r="L535" i="33"/>
  <c r="L536" i="33"/>
  <c r="L537" i="33"/>
  <c r="L538" i="33"/>
  <c r="L539" i="33"/>
  <c r="L540" i="33"/>
  <c r="L541" i="33"/>
  <c r="L542" i="33"/>
  <c r="L543" i="33"/>
  <c r="L544" i="33"/>
  <c r="L545" i="33"/>
  <c r="L546" i="33"/>
  <c r="L547" i="33"/>
  <c r="L548" i="33"/>
  <c r="L549" i="33"/>
  <c r="L550" i="33"/>
  <c r="L551" i="33"/>
  <c r="L552" i="33"/>
  <c r="L553" i="33"/>
  <c r="L554" i="33"/>
  <c r="L555" i="33"/>
  <c r="L556" i="33"/>
  <c r="L557" i="33"/>
  <c r="L558" i="33"/>
  <c r="L559" i="33"/>
  <c r="L560" i="33"/>
  <c r="L561" i="33"/>
  <c r="L562" i="33"/>
  <c r="L563" i="33"/>
  <c r="L564" i="33"/>
  <c r="L565" i="33"/>
  <c r="L566" i="33"/>
  <c r="L567" i="33"/>
  <c r="L568" i="33"/>
  <c r="L569" i="33"/>
  <c r="L570" i="33"/>
  <c r="L571" i="33"/>
  <c r="L572" i="33"/>
  <c r="L573" i="33"/>
  <c r="L574" i="33"/>
  <c r="L575" i="33"/>
  <c r="L576" i="33"/>
  <c r="L577" i="33"/>
  <c r="L578" i="33"/>
  <c r="L579" i="33"/>
  <c r="L580" i="33"/>
  <c r="L581" i="33"/>
  <c r="L582" i="33"/>
  <c r="L583" i="33"/>
  <c r="L584" i="33"/>
  <c r="L585" i="33"/>
  <c r="L586" i="33"/>
  <c r="L587" i="33"/>
  <c r="L588" i="33"/>
  <c r="L589" i="33"/>
  <c r="L590" i="33"/>
  <c r="L591" i="33"/>
  <c r="L592" i="33"/>
  <c r="L593" i="33"/>
  <c r="L594" i="33"/>
  <c r="L595" i="33"/>
  <c r="L596" i="33"/>
  <c r="L597" i="33"/>
  <c r="L598" i="33"/>
  <c r="L599" i="33"/>
  <c r="L600" i="33"/>
  <c r="L601" i="33"/>
  <c r="L602" i="33"/>
  <c r="L603" i="33"/>
  <c r="L604" i="33"/>
  <c r="L605" i="33"/>
  <c r="L606" i="33"/>
  <c r="L607" i="33"/>
  <c r="L608" i="33"/>
  <c r="L609" i="33"/>
  <c r="L610" i="33"/>
  <c r="L611" i="33"/>
  <c r="L612" i="33"/>
  <c r="L613" i="33"/>
  <c r="L614" i="33"/>
  <c r="L615" i="33"/>
  <c r="L616" i="33"/>
  <c r="L617" i="33"/>
  <c r="L618" i="33"/>
  <c r="L619" i="33"/>
  <c r="L620" i="33"/>
  <c r="L621" i="33"/>
  <c r="L622" i="33"/>
  <c r="L623" i="33"/>
  <c r="L624" i="33"/>
  <c r="L625" i="33"/>
  <c r="L626" i="33"/>
  <c r="L627" i="33"/>
  <c r="L628" i="33"/>
  <c r="L629" i="33"/>
  <c r="L630" i="33"/>
  <c r="L631" i="33"/>
  <c r="L632" i="33"/>
  <c r="L633" i="33"/>
  <c r="L634" i="33"/>
  <c r="L635" i="33"/>
  <c r="L636" i="33"/>
  <c r="L637" i="33"/>
  <c r="L638" i="33"/>
  <c r="L639" i="33"/>
  <c r="L640" i="33"/>
  <c r="L641" i="33"/>
  <c r="L642" i="33"/>
  <c r="L643" i="33"/>
  <c r="L644" i="33"/>
  <c r="L645" i="33"/>
  <c r="L646" i="33"/>
  <c r="L647" i="33"/>
  <c r="L648" i="33"/>
  <c r="L649" i="33"/>
  <c r="L650" i="33"/>
  <c r="L651" i="33"/>
  <c r="L652" i="33"/>
  <c r="L653" i="33"/>
  <c r="L654" i="33"/>
  <c r="L655" i="33"/>
  <c r="L656" i="33"/>
  <c r="L657" i="33"/>
  <c r="L658" i="33"/>
  <c r="L659" i="33"/>
  <c r="L660" i="33"/>
  <c r="L661" i="33"/>
  <c r="L662" i="33"/>
  <c r="L663" i="33"/>
  <c r="L664" i="33"/>
  <c r="L665" i="33"/>
  <c r="L666" i="33"/>
  <c r="L667" i="33"/>
  <c r="L668" i="33"/>
  <c r="L669" i="33"/>
  <c r="L670" i="33"/>
  <c r="AS613" i="14"/>
  <c r="AT613" i="14" s="1"/>
  <c r="AS798" i="14"/>
  <c r="AT798" i="14" s="1"/>
  <c r="AS975" i="14"/>
  <c r="AT975" i="14" s="1"/>
  <c r="AS771" i="14"/>
  <c r="AT771" i="14" s="1"/>
  <c r="AS763" i="14"/>
  <c r="AT763" i="14" s="1"/>
  <c r="AS616" i="14"/>
  <c r="AT616" i="14" s="1"/>
  <c r="AS558" i="14"/>
  <c r="AT558" i="14" s="1"/>
  <c r="AS555" i="14"/>
  <c r="AT555" i="14" s="1"/>
  <c r="R56" i="16" l="1"/>
  <c r="R78" i="16"/>
  <c r="R69" i="16"/>
  <c r="R71" i="16"/>
  <c r="C76" i="16"/>
  <c r="D76" i="16" s="1"/>
  <c r="R74" i="16"/>
  <c r="R77" i="16"/>
  <c r="R72" i="16"/>
  <c r="R75" i="16"/>
  <c r="R76" i="16"/>
  <c r="R55" i="16"/>
  <c r="C79" i="16"/>
  <c r="D79" i="16" s="1"/>
  <c r="C78" i="16"/>
  <c r="D78" i="16" s="1"/>
  <c r="C80" i="16"/>
  <c r="D80" i="16" s="1"/>
  <c r="C77" i="16"/>
  <c r="D77" i="16" s="1"/>
  <c r="C54" i="16"/>
  <c r="D54" i="16" s="1"/>
  <c r="R54" i="16"/>
  <c r="R65" i="16"/>
  <c r="R61" i="16"/>
  <c r="C8" i="16"/>
  <c r="R14" i="16"/>
  <c r="R10" i="16"/>
  <c r="C48" i="16"/>
  <c r="D48" i="16" s="1"/>
  <c r="R49" i="16"/>
  <c r="R48" i="16"/>
  <c r="C55" i="16"/>
  <c r="D55" i="16" s="1"/>
  <c r="C49" i="16"/>
  <c r="D49" i="16" s="1"/>
  <c r="R67" i="16"/>
  <c r="R60" i="16"/>
  <c r="C60" i="16"/>
  <c r="D60" i="16" s="1"/>
  <c r="R66" i="16"/>
  <c r="C10" i="16"/>
  <c r="D10" i="16" s="1"/>
  <c r="C66" i="16"/>
  <c r="D66" i="16" s="1"/>
  <c r="R64" i="16"/>
  <c r="R12" i="16"/>
  <c r="C67" i="16"/>
  <c r="D67" i="16" s="1"/>
  <c r="C45" i="16"/>
  <c r="D45" i="16" s="1"/>
  <c r="C14" i="16"/>
  <c r="D14" i="16" s="1"/>
  <c r="R58" i="16"/>
  <c r="C61" i="16"/>
  <c r="D61" i="16" s="1"/>
  <c r="R63" i="16"/>
  <c r="C58" i="16"/>
  <c r="D58" i="16" s="1"/>
  <c r="R46" i="16"/>
  <c r="C47" i="16"/>
  <c r="D47" i="16" s="1"/>
  <c r="C43" i="16"/>
  <c r="D43" i="16" s="1"/>
  <c r="C42" i="16"/>
  <c r="D42" i="16" s="1"/>
  <c r="C24" i="16"/>
  <c r="D24" i="16" s="1"/>
  <c r="R13" i="16"/>
  <c r="R45" i="16"/>
  <c r="R68" i="16"/>
  <c r="C70" i="16"/>
  <c r="D70" i="16" s="1"/>
  <c r="C12" i="16"/>
  <c r="D12" i="16" s="1"/>
  <c r="C72" i="16"/>
  <c r="D72" i="16" s="1"/>
  <c r="C57" i="16"/>
  <c r="D57" i="16" s="1"/>
  <c r="C75" i="16"/>
  <c r="D75" i="16" s="1"/>
  <c r="R24" i="16"/>
  <c r="C74" i="16"/>
  <c r="D74" i="16" s="1"/>
  <c r="C68" i="16"/>
  <c r="D68" i="16" s="1"/>
  <c r="C46" i="16"/>
  <c r="D46" i="16" s="1"/>
  <c r="C71" i="16"/>
  <c r="D71" i="16" s="1"/>
  <c r="C56" i="16"/>
  <c r="D56" i="16" s="1"/>
  <c r="C13" i="16"/>
  <c r="D13" i="16" s="1"/>
  <c r="C69" i="16"/>
  <c r="D69" i="16" s="1"/>
  <c r="C65" i="16"/>
  <c r="D65" i="16" s="1"/>
  <c r="C73" i="16"/>
  <c r="D73" i="16" s="1"/>
  <c r="C63" i="16"/>
  <c r="D63" i="16" s="1"/>
  <c r="C28" i="16"/>
  <c r="D28" i="16" s="1"/>
  <c r="R29" i="16"/>
  <c r="C64" i="16"/>
  <c r="D64" i="16" s="1"/>
  <c r="R53" i="16"/>
  <c r="R42" i="16"/>
  <c r="R32" i="16"/>
  <c r="R22" i="16"/>
  <c r="R38" i="16"/>
  <c r="R37" i="16"/>
  <c r="C9" i="16"/>
  <c r="D9" i="16" s="1"/>
  <c r="C15" i="16"/>
  <c r="D15" i="16" s="1"/>
  <c r="C44" i="16"/>
  <c r="D44" i="16" s="1"/>
  <c r="C40" i="16"/>
  <c r="D40" i="16" s="1"/>
  <c r="R30" i="16"/>
  <c r="C23" i="16"/>
  <c r="D23" i="16" s="1"/>
  <c r="C20" i="16"/>
  <c r="D20" i="16" s="1"/>
  <c r="C39" i="16"/>
  <c r="D39" i="16" s="1"/>
  <c r="C27" i="16"/>
  <c r="D27" i="16" s="1"/>
  <c r="C38" i="16"/>
  <c r="D38" i="16" s="1"/>
  <c r="C37" i="16"/>
  <c r="D37" i="16" s="1"/>
  <c r="R9" i="16"/>
  <c r="R15" i="16"/>
  <c r="R16" i="16"/>
  <c r="R18" i="16"/>
  <c r="R19" i="16"/>
  <c r="R25" i="16"/>
  <c r="R11" i="16"/>
  <c r="R26" i="16"/>
  <c r="R44" i="16"/>
  <c r="R40" i="16"/>
  <c r="R59" i="16"/>
  <c r="R62" i="16"/>
  <c r="R52" i="16"/>
  <c r="R17" i="16"/>
  <c r="C22" i="16"/>
  <c r="D22" i="16" s="1"/>
  <c r="C16" i="16"/>
  <c r="D16" i="16" s="1"/>
  <c r="C18" i="16"/>
  <c r="D18" i="16" s="1"/>
  <c r="C19" i="16"/>
  <c r="D19" i="16" s="1"/>
  <c r="C25" i="16"/>
  <c r="D25" i="16" s="1"/>
  <c r="C11" i="16"/>
  <c r="D11" i="16" s="1"/>
  <c r="C26" i="16"/>
  <c r="D26" i="16" s="1"/>
  <c r="C50" i="16"/>
  <c r="D50" i="16" s="1"/>
  <c r="C29" i="16"/>
  <c r="D29" i="16" s="1"/>
  <c r="C53" i="16"/>
  <c r="D53" i="16" s="1"/>
  <c r="C41" i="16"/>
  <c r="D41" i="16" s="1"/>
  <c r="C30" i="16"/>
  <c r="D30" i="16" s="1"/>
  <c r="C34" i="16"/>
  <c r="D34" i="16" s="1"/>
  <c r="R21" i="16"/>
  <c r="C59" i="16"/>
  <c r="D59" i="16" s="1"/>
  <c r="C62" i="16"/>
  <c r="D62" i="16" s="1"/>
  <c r="C31" i="16"/>
  <c r="D31" i="16" s="1"/>
  <c r="C52" i="16"/>
  <c r="D52" i="16" s="1"/>
  <c r="C17" i="16"/>
  <c r="D17" i="16" s="1"/>
  <c r="R23" i="16"/>
  <c r="R20" i="16"/>
  <c r="C21" i="16"/>
  <c r="D21" i="16" s="1"/>
  <c r="R51" i="16"/>
  <c r="C51" i="16"/>
  <c r="D51" i="16" s="1"/>
  <c r="R33" i="16"/>
  <c r="R35" i="16"/>
  <c r="C33" i="16"/>
  <c r="D33" i="16" s="1"/>
  <c r="C35" i="16"/>
  <c r="D35" i="16" s="1"/>
  <c r="C36" i="16"/>
  <c r="D36" i="16" s="1"/>
  <c r="C32" i="16"/>
  <c r="D32" i="16" s="1"/>
  <c r="R39" i="16"/>
  <c r="R41" i="16"/>
  <c r="R34" i="16"/>
  <c r="R47" i="16"/>
  <c r="R73" i="16"/>
  <c r="R50" i="16"/>
  <c r="R27" i="16"/>
  <c r="R31" i="16"/>
  <c r="R36" i="16"/>
  <c r="R28" i="16"/>
  <c r="R43" i="16"/>
  <c r="R57" i="16"/>
  <c r="AM199" i="16"/>
  <c r="AL200" i="16" s="1"/>
  <c r="AK201" i="16" s="1"/>
  <c r="AJ202" i="16" s="1"/>
  <c r="AI203" i="16" s="1"/>
  <c r="AH204" i="16" s="1"/>
  <c r="AG205" i="16" s="1"/>
  <c r="AF206" i="16" s="1"/>
  <c r="AE207" i="16" s="1"/>
  <c r="AD208" i="16" s="1"/>
  <c r="AC209" i="16" s="1"/>
  <c r="AB210" i="16" s="1"/>
  <c r="AA211" i="16" s="1"/>
  <c r="Z212" i="16" s="1"/>
  <c r="Y213" i="16" s="1"/>
  <c r="X214" i="16" s="1"/>
  <c r="W215" i="16" s="1"/>
  <c r="V216" i="16" s="1"/>
  <c r="U217" i="16" s="1"/>
  <c r="T218" i="16" s="1"/>
  <c r="L226" i="16"/>
  <c r="M306" i="16"/>
  <c r="M309" i="16"/>
  <c r="L316" i="16"/>
  <c r="L320" i="16"/>
  <c r="L334" i="16"/>
  <c r="M337" i="16"/>
  <c r="M348" i="16"/>
  <c r="M356" i="16"/>
  <c r="M366" i="16"/>
  <c r="M374" i="16"/>
  <c r="M377" i="16"/>
  <c r="M379" i="16"/>
  <c r="M386" i="16"/>
  <c r="L389" i="16"/>
  <c r="L405" i="16"/>
  <c r="M408" i="16"/>
  <c r="L457" i="16"/>
  <c r="L461" i="16"/>
  <c r="L470" i="16"/>
  <c r="L498" i="16"/>
  <c r="L266" i="16"/>
  <c r="M287" i="16"/>
  <c r="M291" i="16"/>
  <c r="L303" i="16"/>
  <c r="M316" i="16"/>
  <c r="L324" i="16"/>
  <c r="M331" i="16"/>
  <c r="M389" i="16"/>
  <c r="M405" i="16"/>
  <c r="L422" i="16"/>
  <c r="L429" i="16"/>
  <c r="M436" i="16"/>
  <c r="L441" i="16"/>
  <c r="L445" i="16"/>
  <c r="M452" i="16"/>
  <c r="M473" i="16"/>
  <c r="L477" i="16"/>
  <c r="L479" i="16"/>
  <c r="L486" i="16"/>
  <c r="L493" i="16"/>
  <c r="M498" i="16"/>
  <c r="M295" i="16"/>
  <c r="L321" i="16"/>
  <c r="M324" i="16"/>
  <c r="L328" i="16"/>
  <c r="L361" i="16"/>
  <c r="L375" i="16"/>
  <c r="M400" i="16"/>
  <c r="L403" i="16"/>
  <c r="M420" i="16"/>
  <c r="M448" i="16"/>
  <c r="M458" i="16"/>
  <c r="M464" i="16"/>
  <c r="M477" i="16"/>
  <c r="M493" i="16"/>
  <c r="M307" i="16"/>
  <c r="L332" i="16"/>
  <c r="M358" i="16"/>
  <c r="M361" i="16"/>
  <c r="L378" i="16"/>
  <c r="M384" i="16"/>
  <c r="L387" i="16"/>
  <c r="M394" i="16"/>
  <c r="L437" i="16"/>
  <c r="L439" i="16"/>
  <c r="L453" i="16"/>
  <c r="M468" i="16"/>
  <c r="M484" i="16"/>
  <c r="M261" i="16"/>
  <c r="L288" i="16"/>
  <c r="L292" i="16"/>
  <c r="M332" i="16"/>
  <c r="M339" i="16"/>
  <c r="L368" i="16"/>
  <c r="L372" i="16"/>
  <c r="M378" i="16"/>
  <c r="M406" i="16"/>
  <c r="M410" i="16"/>
  <c r="M426" i="16"/>
  <c r="M442" i="16"/>
  <c r="L446" i="16"/>
  <c r="L462" i="16"/>
  <c r="L471" i="16"/>
  <c r="M474" i="16"/>
  <c r="L487" i="16"/>
  <c r="M490" i="16"/>
  <c r="L497" i="16"/>
  <c r="L208" i="16"/>
  <c r="L272" i="16"/>
  <c r="M311" i="16"/>
  <c r="L322" i="16"/>
  <c r="L326" i="16"/>
  <c r="L336" i="16"/>
  <c r="M355" i="16"/>
  <c r="M364" i="16"/>
  <c r="L376" i="16"/>
  <c r="M381" i="16"/>
  <c r="L395" i="16"/>
  <c r="M398" i="16"/>
  <c r="L421" i="16"/>
  <c r="L423" i="16"/>
  <c r="L237" i="16"/>
  <c r="M319" i="16"/>
  <c r="L362" i="16"/>
  <c r="L391" i="16"/>
  <c r="L402" i="16"/>
  <c r="M413" i="16"/>
  <c r="M434" i="16"/>
  <c r="M485" i="16"/>
  <c r="M340" i="16"/>
  <c r="L344" i="16"/>
  <c r="L348" i="16"/>
  <c r="M456" i="16"/>
  <c r="M476" i="16"/>
  <c r="M492" i="16"/>
  <c r="M488" i="16"/>
  <c r="M402" i="16"/>
  <c r="L438" i="16"/>
  <c r="M449" i="16"/>
  <c r="L454" i="16"/>
  <c r="L469" i="16"/>
  <c r="L485" i="16"/>
  <c r="M282" i="16"/>
  <c r="M418" i="16"/>
  <c r="L430" i="16"/>
  <c r="L465" i="16"/>
  <c r="M497" i="16"/>
  <c r="L360" i="16"/>
  <c r="L386" i="16"/>
  <c r="L411" i="16"/>
  <c r="L478" i="16"/>
  <c r="L494" i="16"/>
  <c r="M428" i="16"/>
  <c r="M460" i="16"/>
  <c r="L379" i="16"/>
  <c r="L352" i="16"/>
  <c r="M444" i="16"/>
  <c r="L495" i="16"/>
  <c r="M441" i="16"/>
  <c r="M437" i="16"/>
  <c r="M335" i="16"/>
  <c r="M344" i="16"/>
  <c r="M424" i="16"/>
  <c r="L426" i="16"/>
  <c r="M336" i="16"/>
  <c r="M350" i="16"/>
  <c r="L371" i="16"/>
  <c r="M421" i="16"/>
  <c r="L341" i="16"/>
  <c r="M372" i="16"/>
  <c r="L374" i="16"/>
  <c r="M312" i="16"/>
  <c r="M432" i="16"/>
  <c r="M334" i="16"/>
  <c r="M407" i="16"/>
  <c r="L333" i="16"/>
  <c r="M486" i="16"/>
  <c r="L413" i="16"/>
  <c r="M500" i="16"/>
  <c r="M423" i="16"/>
  <c r="M327" i="16"/>
  <c r="L484" i="16"/>
  <c r="L339" i="16"/>
  <c r="L357" i="16"/>
  <c r="L419" i="16"/>
  <c r="M328" i="16"/>
  <c r="M279" i="16"/>
  <c r="L270" i="16"/>
  <c r="M241" i="16"/>
  <c r="L305" i="16"/>
  <c r="M271" i="16"/>
  <c r="L242" i="16"/>
  <c r="M221" i="16"/>
  <c r="L295" i="16"/>
  <c r="M225" i="16"/>
  <c r="L250" i="16"/>
  <c r="M216" i="16"/>
  <c r="M239" i="16"/>
  <c r="M266" i="16"/>
  <c r="M280" i="16"/>
  <c r="M242" i="16"/>
  <c r="M399" i="16"/>
  <c r="M317" i="16"/>
  <c r="M403" i="16"/>
  <c r="M321" i="16"/>
  <c r="M482" i="16"/>
  <c r="M391" i="16"/>
  <c r="M470" i="16"/>
  <c r="L420" i="16"/>
  <c r="L325" i="16"/>
  <c r="M471" i="16"/>
  <c r="L349" i="16"/>
  <c r="L415" i="16"/>
  <c r="M238" i="16"/>
  <c r="L255" i="16"/>
  <c r="M286" i="16"/>
  <c r="L276" i="16"/>
  <c r="M244" i="16"/>
  <c r="M185" i="16"/>
  <c r="L280" i="16"/>
  <c r="M275" i="16"/>
  <c r="M229" i="16"/>
  <c r="M297" i="16"/>
  <c r="L218" i="16"/>
  <c r="M387" i="16"/>
  <c r="M375" i="16"/>
  <c r="L302" i="16"/>
  <c r="L481" i="16"/>
  <c r="L385" i="16"/>
  <c r="M465" i="16"/>
  <c r="M414" i="16"/>
  <c r="M323" i="16"/>
  <c r="M450" i="16"/>
  <c r="L467" i="16"/>
  <c r="M329" i="16"/>
  <c r="M494" i="16"/>
  <c r="M395" i="16"/>
  <c r="M232" i="16"/>
  <c r="M217" i="16"/>
  <c r="M199" i="16"/>
  <c r="L304" i="16"/>
  <c r="M302" i="16"/>
  <c r="L252" i="16"/>
  <c r="M214" i="16"/>
  <c r="M294" i="16"/>
  <c r="L278" i="16"/>
  <c r="L231" i="16"/>
  <c r="L275" i="16"/>
  <c r="L215" i="16"/>
  <c r="M187" i="16"/>
  <c r="M204" i="16"/>
  <c r="M247" i="16"/>
  <c r="M258" i="16"/>
  <c r="M438" i="16"/>
  <c r="L463" i="16"/>
  <c r="L382" i="16"/>
  <c r="M367" i="16"/>
  <c r="M198" i="16"/>
  <c r="M469" i="16"/>
  <c r="M326" i="16"/>
  <c r="M461" i="16"/>
  <c r="L406" i="16"/>
  <c r="M318" i="16"/>
  <c r="M411" i="16"/>
  <c r="L455" i="16"/>
  <c r="M313" i="16"/>
  <c r="M478" i="16"/>
  <c r="L370" i="16"/>
  <c r="L204" i="16"/>
  <c r="M182" i="16"/>
  <c r="M202" i="16"/>
  <c r="L196" i="16"/>
  <c r="L434" i="16"/>
  <c r="M390" i="16"/>
  <c r="M457" i="16"/>
  <c r="M371" i="16"/>
  <c r="M360" i="16"/>
  <c r="M466" i="16"/>
  <c r="M197" i="16"/>
  <c r="L442" i="16"/>
  <c r="L398" i="16"/>
  <c r="M416" i="16"/>
  <c r="L473" i="16"/>
  <c r="M453" i="16"/>
  <c r="L365" i="16"/>
  <c r="M353" i="16"/>
  <c r="M445" i="16"/>
  <c r="M433" i="16"/>
  <c r="M392" i="16"/>
  <c r="L239" i="16"/>
  <c r="M373" i="16"/>
  <c r="L412" i="16"/>
  <c r="M289" i="16"/>
  <c r="L448" i="16"/>
  <c r="M351" i="16"/>
  <c r="M186" i="16"/>
  <c r="M224" i="16"/>
  <c r="L241" i="16"/>
  <c r="L214" i="16"/>
  <c r="L268" i="16"/>
  <c r="L247" i="16"/>
  <c r="L221" i="16"/>
  <c r="L300" i="16"/>
  <c r="L258" i="16"/>
  <c r="M205" i="16"/>
  <c r="M429" i="16"/>
  <c r="M382" i="16"/>
  <c r="M226" i="16"/>
  <c r="M257" i="16"/>
  <c r="M299" i="16"/>
  <c r="L234" i="16"/>
  <c r="M211" i="16"/>
  <c r="M173" i="16"/>
  <c r="M255" i="16"/>
  <c r="M253" i="16"/>
  <c r="M234" i="16"/>
  <c r="M368" i="16"/>
  <c r="L249" i="16"/>
  <c r="L262" i="16"/>
  <c r="M207" i="16"/>
  <c r="L245" i="16"/>
  <c r="M195" i="16"/>
  <c r="L228" i="16"/>
  <c r="L233" i="16"/>
  <c r="L309" i="16"/>
  <c r="L432" i="16"/>
  <c r="L238" i="16"/>
  <c r="M283" i="16"/>
  <c r="L229" i="16"/>
  <c r="L263" i="16"/>
  <c r="M305" i="16"/>
  <c r="M218" i="16"/>
  <c r="M300" i="16"/>
  <c r="M447" i="16"/>
  <c r="M352" i="16"/>
  <c r="M430" i="16"/>
  <c r="L397" i="16"/>
  <c r="M190" i="16"/>
  <c r="M249" i="16"/>
  <c r="L299" i="16"/>
  <c r="M237" i="16"/>
  <c r="M269" i="16"/>
  <c r="M264" i="16"/>
  <c r="M212" i="16"/>
  <c r="M189" i="16"/>
  <c r="L217" i="16"/>
  <c r="L264" i="16"/>
  <c r="M345" i="16"/>
  <c r="L355" i="16"/>
  <c r="L307" i="16"/>
  <c r="L464" i="16"/>
  <c r="L257" i="16"/>
  <c r="L225" i="16"/>
  <c r="L284" i="16"/>
  <c r="M273" i="16"/>
  <c r="L253" i="16"/>
  <c r="M191" i="16"/>
  <c r="M215" i="16"/>
  <c r="M222" i="16"/>
  <c r="L224" i="16"/>
  <c r="L428" i="16"/>
  <c r="M206" i="16"/>
  <c r="M233" i="16"/>
  <c r="L297" i="16"/>
  <c r="M250" i="16"/>
  <c r="M209" i="16"/>
  <c r="L427" i="16"/>
  <c r="M359" i="16"/>
  <c r="L222" i="16"/>
  <c r="M252" i="16"/>
  <c r="M303" i="16"/>
  <c r="M284" i="16"/>
  <c r="M292" i="16"/>
  <c r="M268" i="16"/>
  <c r="M203" i="16"/>
  <c r="M496" i="16"/>
  <c r="M480" i="16"/>
  <c r="M495" i="16"/>
  <c r="L451" i="16"/>
  <c r="L417" i="16"/>
  <c r="L449" i="16"/>
  <c r="L435" i="16"/>
  <c r="M462" i="16"/>
  <c r="M422" i="16"/>
  <c r="L433" i="16"/>
  <c r="M396" i="16"/>
  <c r="M419" i="16"/>
  <c r="L390" i="16"/>
  <c r="M412" i="16"/>
  <c r="L384" i="16"/>
  <c r="L404" i="16"/>
  <c r="M338" i="16"/>
  <c r="M376" i="16"/>
  <c r="L260" i="16"/>
  <c r="M357" i="16"/>
  <c r="M310" i="16"/>
  <c r="M308" i="16"/>
  <c r="L285" i="16"/>
  <c r="L323" i="16"/>
  <c r="L294" i="16"/>
  <c r="M296" i="16"/>
  <c r="M227" i="16"/>
  <c r="L240" i="16"/>
  <c r="L256" i="16"/>
  <c r="M223" i="16"/>
  <c r="L220" i="16"/>
  <c r="L289" i="16"/>
  <c r="L296" i="16"/>
  <c r="L202" i="16"/>
  <c r="L271" i="16"/>
  <c r="L474" i="16"/>
  <c r="L482" i="16"/>
  <c r="M479" i="16"/>
  <c r="L475" i="16"/>
  <c r="L483" i="16"/>
  <c r="M451" i="16"/>
  <c r="M417" i="16"/>
  <c r="M435" i="16"/>
  <c r="L466" i="16"/>
  <c r="M455" i="16"/>
  <c r="L416" i="16"/>
  <c r="M397" i="16"/>
  <c r="L388" i="16"/>
  <c r="M404" i="16"/>
  <c r="L354" i="16"/>
  <c r="L350" i="16"/>
  <c r="M285" i="16"/>
  <c r="L318" i="16"/>
  <c r="L293" i="16"/>
  <c r="M343" i="16"/>
  <c r="L230" i="16"/>
  <c r="M245" i="16"/>
  <c r="L490" i="16"/>
  <c r="L499" i="16"/>
  <c r="L468" i="16"/>
  <c r="M475" i="16"/>
  <c r="M483" i="16"/>
  <c r="L440" i="16"/>
  <c r="L492" i="16"/>
  <c r="L425" i="16"/>
  <c r="M454" i="16"/>
  <c r="L418" i="16"/>
  <c r="L377" i="16"/>
  <c r="M415" i="16"/>
  <c r="M388" i="16"/>
  <c r="L363" i="16"/>
  <c r="L351" i="16"/>
  <c r="L330" i="16"/>
  <c r="M354" i="16"/>
  <c r="L373" i="16"/>
  <c r="M349" i="16"/>
  <c r="M293" i="16"/>
  <c r="L248" i="16"/>
  <c r="M274" i="16"/>
  <c r="M277" i="16"/>
  <c r="M254" i="16"/>
  <c r="M320" i="16"/>
  <c r="M265" i="16"/>
  <c r="M208" i="16"/>
  <c r="M431" i="16"/>
  <c r="M499" i="16"/>
  <c r="L459" i="16"/>
  <c r="L500" i="16"/>
  <c r="M440" i="16"/>
  <c r="L476" i="16"/>
  <c r="M425" i="16"/>
  <c r="M439" i="16"/>
  <c r="L401" i="16"/>
  <c r="L369" i="16"/>
  <c r="L383" i="16"/>
  <c r="L393" i="16"/>
  <c r="M363" i="16"/>
  <c r="L353" i="16"/>
  <c r="M330" i="16"/>
  <c r="M370" i="16"/>
  <c r="L345" i="16"/>
  <c r="L367" i="16"/>
  <c r="L287" i="16"/>
  <c r="L301" i="16"/>
  <c r="M341" i="16"/>
  <c r="M248" i="16"/>
  <c r="M276" i="16"/>
  <c r="L212" i="16"/>
  <c r="L431" i="16"/>
  <c r="L491" i="16"/>
  <c r="L488" i="16"/>
  <c r="M459" i="16"/>
  <c r="L458" i="16"/>
  <c r="L460" i="16"/>
  <c r="L436" i="16"/>
  <c r="L443" i="16"/>
  <c r="L450" i="16"/>
  <c r="M401" i="16"/>
  <c r="M369" i="16"/>
  <c r="M383" i="16"/>
  <c r="L409" i="16"/>
  <c r="L414" i="16"/>
  <c r="M393" i="16"/>
  <c r="L347" i="16"/>
  <c r="L399" i="16"/>
  <c r="L366" i="16"/>
  <c r="L346" i="16"/>
  <c r="M385" i="16"/>
  <c r="L306" i="16"/>
  <c r="M301" i="16"/>
  <c r="M333" i="16"/>
  <c r="L313" i="16"/>
  <c r="L314" i="16"/>
  <c r="L269" i="16"/>
  <c r="L489" i="16"/>
  <c r="M491" i="16"/>
  <c r="L472" i="16"/>
  <c r="M481" i="16"/>
  <c r="L364" i="16"/>
  <c r="L394" i="16"/>
  <c r="M467" i="16"/>
  <c r="M443" i="16"/>
  <c r="M446" i="16"/>
  <c r="L356" i="16"/>
  <c r="L400" i="16"/>
  <c r="M342" i="16"/>
  <c r="L380" i="16"/>
  <c r="M409" i="16"/>
  <c r="M347" i="16"/>
  <c r="M346" i="16"/>
  <c r="L343" i="16"/>
  <c r="L335" i="16"/>
  <c r="L340" i="16"/>
  <c r="M365" i="16"/>
  <c r="L337" i="16"/>
  <c r="L265" i="16"/>
  <c r="M179" i="16"/>
  <c r="M278" i="16"/>
  <c r="M489" i="16"/>
  <c r="M472" i="16"/>
  <c r="M487" i="16"/>
  <c r="L447" i="16"/>
  <c r="L456" i="16"/>
  <c r="L444" i="16"/>
  <c r="M463" i="16"/>
  <c r="L342" i="16"/>
  <c r="M380" i="16"/>
  <c r="L407" i="16"/>
  <c r="L410" i="16"/>
  <c r="L392" i="16"/>
  <c r="L298" i="16"/>
  <c r="L381" i="16"/>
  <c r="L408" i="16"/>
  <c r="L358" i="16"/>
  <c r="L331" i="16"/>
  <c r="L359" i="16"/>
  <c r="L315" i="16"/>
  <c r="L290" i="16"/>
  <c r="L286" i="16"/>
  <c r="M325" i="16"/>
  <c r="L279" i="16"/>
  <c r="M322" i="16"/>
  <c r="M281" i="16"/>
  <c r="L259" i="16"/>
  <c r="M362" i="16"/>
  <c r="M262" i="16"/>
  <c r="M259" i="16"/>
  <c r="L210" i="16"/>
  <c r="L267" i="16"/>
  <c r="L246" i="16"/>
  <c r="M220" i="16"/>
  <c r="L219" i="16"/>
  <c r="M192" i="16"/>
  <c r="M155" i="16"/>
  <c r="M176" i="16"/>
  <c r="L209" i="16"/>
  <c r="M172" i="16"/>
  <c r="M200" i="16"/>
  <c r="M174" i="16"/>
  <c r="M134" i="16"/>
  <c r="M121" i="16"/>
  <c r="M131" i="16"/>
  <c r="M119" i="16"/>
  <c r="M133" i="16"/>
  <c r="M101" i="16"/>
  <c r="M63" i="16"/>
  <c r="M89" i="16"/>
  <c r="M66" i="16"/>
  <c r="M75" i="16"/>
  <c r="M23" i="16"/>
  <c r="M38" i="16"/>
  <c r="M163" i="16"/>
  <c r="M76" i="16"/>
  <c r="M14" i="16"/>
  <c r="M201" i="16"/>
  <c r="M145" i="16"/>
  <c r="M151" i="16"/>
  <c r="M169" i="16"/>
  <c r="M132" i="16"/>
  <c r="M152" i="16"/>
  <c r="M106" i="16"/>
  <c r="M41" i="16"/>
  <c r="L424" i="16"/>
  <c r="M290" i="16"/>
  <c r="M314" i="16"/>
  <c r="L277" i="16"/>
  <c r="M210" i="16"/>
  <c r="M267" i="16"/>
  <c r="L223" i="16"/>
  <c r="L317" i="16"/>
  <c r="L235" i="16"/>
  <c r="M219" i="16"/>
  <c r="M165" i="16"/>
  <c r="L205" i="16"/>
  <c r="L197" i="16"/>
  <c r="M124" i="16"/>
  <c r="M164" i="16"/>
  <c r="M141" i="16"/>
  <c r="M108" i="16"/>
  <c r="M144" i="16"/>
  <c r="M158" i="16"/>
  <c r="M142" i="16"/>
  <c r="M117" i="16"/>
  <c r="M135" i="16"/>
  <c r="M130" i="16"/>
  <c r="M111" i="16"/>
  <c r="M95" i="16"/>
  <c r="M81" i="16"/>
  <c r="M72" i="16"/>
  <c r="M37" i="16"/>
  <c r="M49" i="16"/>
  <c r="M25" i="16"/>
  <c r="M30" i="16"/>
  <c r="M18" i="16"/>
  <c r="M22" i="16"/>
  <c r="M20" i="16"/>
  <c r="L211" i="16"/>
  <c r="L282" i="16"/>
  <c r="L236" i="16"/>
  <c r="M263" i="16"/>
  <c r="L206" i="16"/>
  <c r="M26" i="16"/>
  <c r="L311" i="16"/>
  <c r="L203" i="16"/>
  <c r="M180" i="16"/>
  <c r="M168" i="16"/>
  <c r="M74" i="16"/>
  <c r="L338" i="16"/>
  <c r="L283" i="16"/>
  <c r="L312" i="16"/>
  <c r="M270" i="16"/>
  <c r="M188" i="16"/>
  <c r="L261" i="16"/>
  <c r="L273" i="16"/>
  <c r="M235" i="16"/>
  <c r="L216" i="16"/>
  <c r="M171" i="16"/>
  <c r="L199" i="16"/>
  <c r="M162" i="16"/>
  <c r="M147" i="16"/>
  <c r="M146" i="16"/>
  <c r="M116" i="16"/>
  <c r="M136" i="16"/>
  <c r="M137" i="16"/>
  <c r="M120" i="16"/>
  <c r="M125" i="16"/>
  <c r="M123" i="16"/>
  <c r="M94" i="16"/>
  <c r="M70" i="16"/>
  <c r="M82" i="16"/>
  <c r="M86" i="16"/>
  <c r="M58" i="16"/>
  <c r="M53" i="16"/>
  <c r="M56" i="16"/>
  <c r="M44" i="16"/>
  <c r="M33" i="16"/>
  <c r="M28" i="16"/>
  <c r="M19" i="16"/>
  <c r="M183" i="16"/>
  <c r="M110" i="16"/>
  <c r="M104" i="16"/>
  <c r="M36" i="16"/>
  <c r="M21" i="16"/>
  <c r="M10" i="16"/>
  <c r="L291" i="16"/>
  <c r="M246" i="16"/>
  <c r="M236" i="16"/>
  <c r="M39" i="16"/>
  <c r="L396" i="16"/>
  <c r="M315" i="16"/>
  <c r="L251" i="16"/>
  <c r="M256" i="16"/>
  <c r="M304" i="16"/>
  <c r="M272" i="16"/>
  <c r="L213" i="16"/>
  <c r="L232" i="16"/>
  <c r="L200" i="16"/>
  <c r="M160" i="16"/>
  <c r="M167" i="16"/>
  <c r="M161" i="16"/>
  <c r="M177" i="16"/>
  <c r="M98" i="16"/>
  <c r="M87" i="16"/>
  <c r="M139" i="16"/>
  <c r="M159" i="16"/>
  <c r="M92" i="16"/>
  <c r="M85" i="16"/>
  <c r="M73" i="16"/>
  <c r="M96" i="16"/>
  <c r="M43" i="16"/>
  <c r="M60" i="16"/>
  <c r="M54" i="16"/>
  <c r="M51" i="16"/>
  <c r="M52" i="16"/>
  <c r="M42" i="16"/>
  <c r="M32" i="16"/>
  <c r="M16" i="16"/>
  <c r="M34" i="16"/>
  <c r="M27" i="16"/>
  <c r="M11" i="16"/>
  <c r="M12" i="16"/>
  <c r="M427" i="16"/>
  <c r="M260" i="16"/>
  <c r="L308" i="16"/>
  <c r="M150" i="16"/>
  <c r="M114" i="16"/>
  <c r="L329" i="16"/>
  <c r="L310" i="16"/>
  <c r="L198" i="16"/>
  <c r="M228" i="16"/>
  <c r="M90" i="16"/>
  <c r="M126" i="16"/>
  <c r="M64" i="16"/>
  <c r="L496" i="16"/>
  <c r="M298" i="16"/>
  <c r="L319" i="16"/>
  <c r="M251" i="16"/>
  <c r="M240" i="16"/>
  <c r="L254" i="16"/>
  <c r="L244" i="16"/>
  <c r="M213" i="16"/>
  <c r="L243" i="16"/>
  <c r="M231" i="16"/>
  <c r="M193" i="16"/>
  <c r="M166" i="16"/>
  <c r="M196" i="16"/>
  <c r="M194" i="16"/>
  <c r="M103" i="16"/>
  <c r="M100" i="16"/>
  <c r="M156" i="16"/>
  <c r="M138" i="16"/>
  <c r="M115" i="16"/>
  <c r="M118" i="16"/>
  <c r="M127" i="16"/>
  <c r="M122" i="16"/>
  <c r="M102" i="16"/>
  <c r="M50" i="16"/>
  <c r="M68" i="16"/>
  <c r="M69" i="16"/>
  <c r="M88" i="16"/>
  <c r="M48" i="16"/>
  <c r="M29" i="16"/>
  <c r="M9" i="16"/>
  <c r="M15" i="16"/>
  <c r="M80" i="16"/>
  <c r="M57" i="16"/>
  <c r="M47" i="16"/>
  <c r="M45" i="16"/>
  <c r="M31" i="16"/>
  <c r="M288" i="16"/>
  <c r="M107" i="16"/>
  <c r="M128" i="16"/>
  <c r="M46" i="16"/>
  <c r="M84" i="16"/>
  <c r="M67" i="16"/>
  <c r="L480" i="16"/>
  <c r="L452" i="16"/>
  <c r="L281" i="16"/>
  <c r="L274" i="16"/>
  <c r="L227" i="16"/>
  <c r="M243" i="16"/>
  <c r="M230" i="16"/>
  <c r="L207" i="16"/>
  <c r="M148" i="16"/>
  <c r="M184" i="16"/>
  <c r="M112" i="16"/>
  <c r="M153" i="16"/>
  <c r="M97" i="16"/>
  <c r="M113" i="16"/>
  <c r="M157" i="16"/>
  <c r="M129" i="16"/>
  <c r="M109" i="16"/>
  <c r="M154" i="16"/>
  <c r="M143" i="16"/>
  <c r="M99" i="16"/>
  <c r="M55" i="16"/>
  <c r="M71" i="16"/>
  <c r="M79" i="16"/>
  <c r="M78" i="16"/>
  <c r="M61" i="16"/>
  <c r="M62" i="16"/>
  <c r="M83" i="16"/>
  <c r="M40" i="16"/>
  <c r="M35" i="16"/>
  <c r="M13" i="16"/>
  <c r="L327" i="16"/>
  <c r="L201" i="16"/>
  <c r="M178" i="16"/>
  <c r="M181" i="16"/>
  <c r="M175" i="16"/>
  <c r="M105" i="16"/>
  <c r="M140" i="16"/>
  <c r="M149" i="16"/>
  <c r="M93" i="16"/>
  <c r="M77" i="16"/>
  <c r="M91" i="16"/>
  <c r="M65" i="16"/>
  <c r="M170" i="16"/>
  <c r="M59" i="16"/>
  <c r="M24" i="16"/>
  <c r="M17" i="16"/>
  <c r="AP198" i="16"/>
  <c r="AU197" i="16"/>
  <c r="AY196" i="16"/>
  <c r="R8" i="16"/>
  <c r="D8" i="16"/>
  <c r="M8" i="16"/>
  <c r="AQ499" i="14"/>
  <c r="AS499" i="14"/>
  <c r="AT499" i="14" s="1"/>
  <c r="AQ490" i="14"/>
  <c r="AS490" i="14"/>
  <c r="AT490" i="14" s="1"/>
  <c r="AQ491" i="14"/>
  <c r="AS491" i="14"/>
  <c r="AT491" i="14" s="1"/>
  <c r="AQ492" i="14"/>
  <c r="AS492" i="14"/>
  <c r="AT492" i="14" s="1"/>
  <c r="AQ493" i="14"/>
  <c r="AS493" i="14"/>
  <c r="AT493" i="14" s="1"/>
  <c r="AQ494" i="14"/>
  <c r="AS494" i="14"/>
  <c r="AT494" i="14" s="1"/>
  <c r="AQ495" i="14"/>
  <c r="AS495" i="14"/>
  <c r="AT495" i="14" s="1"/>
  <c r="AQ496" i="14"/>
  <c r="AS496" i="14"/>
  <c r="AT496" i="14" s="1"/>
  <c r="AQ497" i="14"/>
  <c r="AS497" i="14"/>
  <c r="AT497" i="14" s="1"/>
  <c r="AQ498" i="14"/>
  <c r="AS498" i="14"/>
  <c r="AT498" i="14" s="1"/>
  <c r="AQ500" i="14"/>
  <c r="AS500" i="14"/>
  <c r="AT500" i="14" s="1"/>
  <c r="AQ501" i="14"/>
  <c r="AS501" i="14"/>
  <c r="AT501" i="14" s="1"/>
  <c r="AQ502" i="14"/>
  <c r="AS502" i="14"/>
  <c r="AT502" i="14" s="1"/>
  <c r="AQ503" i="14"/>
  <c r="AS503" i="14"/>
  <c r="AQ504" i="14"/>
  <c r="AS504" i="14"/>
  <c r="AT504" i="14" s="1"/>
  <c r="AQ505" i="14"/>
  <c r="AS505" i="14"/>
  <c r="AT505" i="14" s="1"/>
  <c r="AQ506" i="14"/>
  <c r="AS506" i="14"/>
  <c r="AT506" i="14" s="1"/>
  <c r="AQ507" i="14"/>
  <c r="AS507" i="14"/>
  <c r="AQ508" i="14"/>
  <c r="AS508" i="14"/>
  <c r="AT508" i="14" s="1"/>
  <c r="BC508" i="14"/>
  <c r="BD508" i="14"/>
  <c r="BE508" i="14"/>
  <c r="BF508" i="14"/>
  <c r="BG508" i="14"/>
  <c r="BH508" i="14"/>
  <c r="BI508" i="14"/>
  <c r="BJ508" i="14"/>
  <c r="BK508" i="14"/>
  <c r="AQ509" i="14"/>
  <c r="AS509" i="14"/>
  <c r="AT509" i="14" s="1"/>
  <c r="AQ510" i="14"/>
  <c r="AS510" i="14"/>
  <c r="AT510" i="14" s="1"/>
  <c r="AQ511" i="14"/>
  <c r="AS511" i="14"/>
  <c r="AT511" i="14" s="1"/>
  <c r="AQ512" i="14"/>
  <c r="AS512" i="14"/>
  <c r="AT512" i="14" s="1"/>
  <c r="AQ513" i="14"/>
  <c r="AS513" i="14"/>
  <c r="AT513" i="14" s="1"/>
  <c r="AQ514" i="14"/>
  <c r="AS514" i="14"/>
  <c r="AT514" i="14" s="1"/>
  <c r="AQ515" i="14"/>
  <c r="AS515" i="14"/>
  <c r="AT515" i="14" s="1"/>
  <c r="AQ516" i="14"/>
  <c r="AS516" i="14"/>
  <c r="AT516" i="14" s="1"/>
  <c r="AQ517" i="14"/>
  <c r="AS517" i="14"/>
  <c r="AT517" i="14" s="1"/>
  <c r="AQ518" i="14"/>
  <c r="AS518" i="14"/>
  <c r="AT518" i="14" s="1"/>
  <c r="AQ519" i="14"/>
  <c r="AS519" i="14"/>
  <c r="AT519" i="14" s="1"/>
  <c r="AQ520" i="14"/>
  <c r="AS520" i="14"/>
  <c r="AT520" i="14" s="1"/>
  <c r="AQ521" i="14"/>
  <c r="AS521" i="14"/>
  <c r="AT521" i="14" s="1"/>
  <c r="AS523" i="14"/>
  <c r="AT523" i="14" s="1"/>
  <c r="AQ857" i="14"/>
  <c r="AS857" i="14"/>
  <c r="AQ524" i="14"/>
  <c r="AS524" i="14"/>
  <c r="AT524" i="14" s="1"/>
  <c r="AQ525" i="14"/>
  <c r="AS525" i="14"/>
  <c r="AT525" i="14" s="1"/>
  <c r="AQ526" i="14"/>
  <c r="AS526" i="14"/>
  <c r="AT526" i="14" s="1"/>
  <c r="AQ527" i="14"/>
  <c r="AS527" i="14"/>
  <c r="AT527" i="14" s="1"/>
  <c r="AQ528" i="14"/>
  <c r="AS528" i="14"/>
  <c r="AT528" i="14" s="1"/>
  <c r="AQ529" i="14"/>
  <c r="AS529" i="14"/>
  <c r="AT529" i="14" s="1"/>
  <c r="AQ530" i="14"/>
  <c r="AS530" i="14"/>
  <c r="AT530" i="14" s="1"/>
  <c r="AQ531" i="14"/>
  <c r="AS531" i="14"/>
  <c r="AT531" i="14" s="1"/>
  <c r="AQ532" i="14"/>
  <c r="AS532" i="14"/>
  <c r="AT532" i="14" s="1"/>
  <c r="AQ533" i="14"/>
  <c r="AS533" i="14"/>
  <c r="AT533" i="14" s="1"/>
  <c r="AQ534" i="14"/>
  <c r="AS534" i="14"/>
  <c r="AT534" i="14" s="1"/>
  <c r="AQ535" i="14"/>
  <c r="AS535" i="14"/>
  <c r="AT535" i="14" s="1"/>
  <c r="AQ536" i="14"/>
  <c r="AS536" i="14"/>
  <c r="AT536" i="14" s="1"/>
  <c r="AQ537" i="14"/>
  <c r="AS537" i="14"/>
  <c r="AT537" i="14" s="1"/>
  <c r="AQ538" i="14"/>
  <c r="AS538" i="14"/>
  <c r="AT538" i="14" s="1"/>
  <c r="AQ539" i="14"/>
  <c r="AS539" i="14"/>
  <c r="AT539" i="14" s="1"/>
  <c r="AV539" i="14"/>
  <c r="AQ540" i="14"/>
  <c r="AS540" i="14"/>
  <c r="AT540" i="14" s="1"/>
  <c r="AU540" i="14"/>
  <c r="AV540" i="14"/>
  <c r="AQ541" i="14"/>
  <c r="AS541" i="14"/>
  <c r="AT541" i="14" s="1"/>
  <c r="AU541" i="14"/>
  <c r="AV541" i="14"/>
  <c r="AQ542" i="14"/>
  <c r="AS542" i="14"/>
  <c r="AT542" i="14" s="1"/>
  <c r="AU542" i="14"/>
  <c r="AV542" i="14"/>
  <c r="AQ543" i="14"/>
  <c r="AS543" i="14"/>
  <c r="AT543" i="14" s="1"/>
  <c r="AU543" i="14"/>
  <c r="AV543" i="14"/>
  <c r="AQ544" i="14"/>
  <c r="AS544" i="14"/>
  <c r="AT544" i="14" s="1"/>
  <c r="AU544" i="14"/>
  <c r="AV544" i="14"/>
  <c r="AQ545" i="14"/>
  <c r="AS545" i="14"/>
  <c r="AT545" i="14" s="1"/>
  <c r="AU545" i="14"/>
  <c r="AV545" i="14"/>
  <c r="AQ546" i="14"/>
  <c r="AS546" i="14"/>
  <c r="AT546" i="14" s="1"/>
  <c r="AU546" i="14"/>
  <c r="AV546" i="14"/>
  <c r="AQ547" i="14"/>
  <c r="AS547" i="14"/>
  <c r="AT547" i="14" s="1"/>
  <c r="AU547" i="14"/>
  <c r="AV547" i="14"/>
  <c r="AQ548" i="14"/>
  <c r="AS548" i="14"/>
  <c r="AT548" i="14" s="1"/>
  <c r="AU548" i="14"/>
  <c r="AV548" i="14"/>
  <c r="AQ549" i="14"/>
  <c r="AS549" i="14"/>
  <c r="AT549" i="14" s="1"/>
  <c r="AQ550" i="14"/>
  <c r="AS550" i="14"/>
  <c r="AT550" i="14" s="1"/>
  <c r="AQ551" i="14"/>
  <c r="AS551" i="14"/>
  <c r="AT551" i="14" s="1"/>
  <c r="AQ552" i="14"/>
  <c r="AS552" i="14"/>
  <c r="AT552" i="14" s="1"/>
  <c r="AQ553" i="14"/>
  <c r="AS553" i="14"/>
  <c r="AT553" i="14" s="1"/>
  <c r="AQ554" i="14"/>
  <c r="AS554" i="14"/>
  <c r="AT554" i="14" s="1"/>
  <c r="AQ556" i="14"/>
  <c r="AS556" i="14"/>
  <c r="AT556" i="14" s="1"/>
  <c r="AQ557" i="14"/>
  <c r="AS557" i="14"/>
  <c r="AT557" i="14" s="1"/>
  <c r="AQ559" i="14"/>
  <c r="AS559" i="14"/>
  <c r="AT559" i="14" s="1"/>
  <c r="AQ560" i="14"/>
  <c r="AS560" i="14"/>
  <c r="AT560" i="14" s="1"/>
  <c r="AQ561" i="14"/>
  <c r="AS561" i="14"/>
  <c r="AT561" i="14" s="1"/>
  <c r="AQ562" i="14"/>
  <c r="AS562" i="14"/>
  <c r="AT562" i="14" s="1"/>
  <c r="AQ563" i="14"/>
  <c r="AS563" i="14"/>
  <c r="AT563" i="14" s="1"/>
  <c r="AQ564" i="14"/>
  <c r="AS564" i="14"/>
  <c r="AT564" i="14" s="1"/>
  <c r="AQ565" i="14"/>
  <c r="AS565" i="14"/>
  <c r="AT565" i="14" s="1"/>
  <c r="AQ566" i="14"/>
  <c r="AS566" i="14"/>
  <c r="AT566" i="14" s="1"/>
  <c r="AQ567" i="14"/>
  <c r="AS567" i="14"/>
  <c r="AT567" i="14" s="1"/>
  <c r="AQ568" i="14"/>
  <c r="AS568" i="14"/>
  <c r="AT568" i="14" s="1"/>
  <c r="AQ569" i="14"/>
  <c r="AS569" i="14"/>
  <c r="AT569" i="14" s="1"/>
  <c r="AQ570" i="14"/>
  <c r="AS570" i="14"/>
  <c r="AT570" i="14" s="1"/>
  <c r="AQ571" i="14"/>
  <c r="AS571" i="14"/>
  <c r="AT571" i="14" s="1"/>
  <c r="AQ572" i="14"/>
  <c r="AS572" i="14"/>
  <c r="AT572" i="14" s="1"/>
  <c r="AQ573" i="14"/>
  <c r="AS573" i="14"/>
  <c r="AT573" i="14" s="1"/>
  <c r="AQ574" i="14"/>
  <c r="AS574" i="14"/>
  <c r="AT574" i="14" s="1"/>
  <c r="AQ575" i="14"/>
  <c r="AS575" i="14"/>
  <c r="AT575" i="14" s="1"/>
  <c r="AQ576" i="14"/>
  <c r="AS576" i="14"/>
  <c r="AT576" i="14" s="1"/>
  <c r="AQ577" i="14"/>
  <c r="AS577" i="14"/>
  <c r="AT577" i="14" s="1"/>
  <c r="AQ578" i="14"/>
  <c r="AS578" i="14"/>
  <c r="AT578" i="14" s="1"/>
  <c r="AQ579" i="14"/>
  <c r="AS579" i="14"/>
  <c r="AT579" i="14" s="1"/>
  <c r="AQ580" i="14"/>
  <c r="AS580" i="14"/>
  <c r="AT580" i="14" s="1"/>
  <c r="AQ581" i="14"/>
  <c r="AS581" i="14"/>
  <c r="AT581" i="14" s="1"/>
  <c r="AQ582" i="14"/>
  <c r="AS582" i="14"/>
  <c r="AT582" i="14" s="1"/>
  <c r="AQ583" i="14"/>
  <c r="AS583" i="14"/>
  <c r="AT583" i="14" s="1"/>
  <c r="AQ584" i="14"/>
  <c r="AS584" i="14"/>
  <c r="AQ585" i="14"/>
  <c r="AS585" i="14"/>
  <c r="AT585" i="14" s="1"/>
  <c r="AQ586" i="14"/>
  <c r="AS586" i="14"/>
  <c r="AT586" i="14" s="1"/>
  <c r="AQ587" i="14"/>
  <c r="AS587" i="14"/>
  <c r="AT587" i="14" s="1"/>
  <c r="AQ588" i="14"/>
  <c r="AS588" i="14"/>
  <c r="AT588" i="14" s="1"/>
  <c r="AQ589" i="14"/>
  <c r="AS589" i="14"/>
  <c r="AT589" i="14" s="1"/>
  <c r="AQ590" i="14"/>
  <c r="AS590" i="14"/>
  <c r="AT590" i="14" s="1"/>
  <c r="AQ591" i="14"/>
  <c r="AS591" i="14"/>
  <c r="AT591" i="14" s="1"/>
  <c r="AQ592" i="14"/>
  <c r="AS592" i="14"/>
  <c r="AT592" i="14" s="1"/>
  <c r="AQ593" i="14"/>
  <c r="AS593" i="14"/>
  <c r="AT593" i="14" s="1"/>
  <c r="AQ594" i="14"/>
  <c r="AS594" i="14"/>
  <c r="AT594" i="14" s="1"/>
  <c r="AQ595" i="14"/>
  <c r="AS595" i="14"/>
  <c r="AT595" i="14" s="1"/>
  <c r="AQ596" i="14"/>
  <c r="AS596" i="14"/>
  <c r="AQ597" i="14"/>
  <c r="AS597" i="14"/>
  <c r="AT597" i="14" s="1"/>
  <c r="AQ598" i="14"/>
  <c r="AS598" i="14"/>
  <c r="AT598" i="14" s="1"/>
  <c r="AQ599" i="14"/>
  <c r="AS599" i="14"/>
  <c r="AT599" i="14" s="1"/>
  <c r="AQ600" i="14"/>
  <c r="AS600" i="14"/>
  <c r="AT600" i="14" s="1"/>
  <c r="AQ601" i="14"/>
  <c r="AS601" i="14"/>
  <c r="AT601" i="14" s="1"/>
  <c r="AQ602" i="14"/>
  <c r="AS602" i="14"/>
  <c r="AT602" i="14" s="1"/>
  <c r="AQ603" i="14"/>
  <c r="AS603" i="14"/>
  <c r="AT603" i="14" s="1"/>
  <c r="AQ604" i="14"/>
  <c r="AS604" i="14"/>
  <c r="AT604" i="14" s="1"/>
  <c r="AQ605" i="14"/>
  <c r="AS605" i="14"/>
  <c r="AT605" i="14" s="1"/>
  <c r="AQ606" i="14"/>
  <c r="AS606" i="14"/>
  <c r="AT606" i="14" s="1"/>
  <c r="AQ607" i="14"/>
  <c r="AS607" i="14"/>
  <c r="AT607" i="14" s="1"/>
  <c r="AQ608" i="14"/>
  <c r="AS608" i="14"/>
  <c r="AT608" i="14" s="1"/>
  <c r="AQ609" i="14"/>
  <c r="AS609" i="14"/>
  <c r="AT609" i="14" s="1"/>
  <c r="AQ610" i="14"/>
  <c r="AS610" i="14"/>
  <c r="AQ611" i="14"/>
  <c r="AS611" i="14"/>
  <c r="AT611" i="14" s="1"/>
  <c r="AQ612" i="14"/>
  <c r="AS612" i="14"/>
  <c r="AT612" i="14" s="1"/>
  <c r="AQ614" i="14"/>
  <c r="AS614" i="14"/>
  <c r="AT614" i="14" s="1"/>
  <c r="AQ615" i="14"/>
  <c r="AS615" i="14"/>
  <c r="AT615" i="14" s="1"/>
  <c r="AQ617" i="14"/>
  <c r="AS617" i="14"/>
  <c r="AT617" i="14" s="1"/>
  <c r="AQ618" i="14"/>
  <c r="AS618" i="14"/>
  <c r="AT618" i="14" s="1"/>
  <c r="AQ619" i="14"/>
  <c r="AS619" i="14"/>
  <c r="AT619" i="14" s="1"/>
  <c r="AQ620" i="14"/>
  <c r="AS620" i="14"/>
  <c r="AT620" i="14" s="1"/>
  <c r="AQ621" i="14"/>
  <c r="AS621" i="14"/>
  <c r="AT621" i="14" s="1"/>
  <c r="AQ622" i="14"/>
  <c r="AS622" i="14"/>
  <c r="AT622" i="14" s="1"/>
  <c r="AQ623" i="14"/>
  <c r="AS623" i="14"/>
  <c r="AT623" i="14" s="1"/>
  <c r="AQ624" i="14"/>
  <c r="AS624" i="14"/>
  <c r="AT624" i="14" s="1"/>
  <c r="AQ625" i="14"/>
  <c r="AS625" i="14"/>
  <c r="AQ626" i="14"/>
  <c r="AS626" i="14"/>
  <c r="AT626" i="14" s="1"/>
  <c r="AQ627" i="14"/>
  <c r="AS627" i="14"/>
  <c r="AT627" i="14" s="1"/>
  <c r="AQ628" i="14"/>
  <c r="AS628" i="14"/>
  <c r="AT628" i="14" s="1"/>
  <c r="AQ629" i="14"/>
  <c r="AS629" i="14"/>
  <c r="AT629" i="14" s="1"/>
  <c r="AQ630" i="14"/>
  <c r="AS630" i="14"/>
  <c r="AT630" i="14" s="1"/>
  <c r="AQ631" i="14"/>
  <c r="AS631" i="14"/>
  <c r="AT631" i="14" s="1"/>
  <c r="AQ632" i="14"/>
  <c r="AS632" i="14"/>
  <c r="AT632" i="14" s="1"/>
  <c r="AQ633" i="14"/>
  <c r="AS633" i="14"/>
  <c r="AT633" i="14" s="1"/>
  <c r="AQ634" i="14"/>
  <c r="AS634" i="14"/>
  <c r="AT634" i="14" s="1"/>
  <c r="AQ635" i="14"/>
  <c r="AS635" i="14"/>
  <c r="AT635" i="14" s="1"/>
  <c r="AQ636" i="14"/>
  <c r="AS636" i="14"/>
  <c r="AT636" i="14" s="1"/>
  <c r="AQ637" i="14"/>
  <c r="AS637" i="14"/>
  <c r="AT637" i="14" s="1"/>
  <c r="AQ638" i="14"/>
  <c r="AS638" i="14"/>
  <c r="AT638" i="14" s="1"/>
  <c r="AQ639" i="14"/>
  <c r="AS639" i="14"/>
  <c r="AT639" i="14" s="1"/>
  <c r="AQ640" i="14"/>
  <c r="AS640" i="14"/>
  <c r="AT640" i="14" s="1"/>
  <c r="AQ641" i="14"/>
  <c r="AS641" i="14"/>
  <c r="AT641" i="14" s="1"/>
  <c r="AQ642" i="14"/>
  <c r="AS642" i="14"/>
  <c r="AT642" i="14" s="1"/>
  <c r="AQ643" i="14"/>
  <c r="AS643" i="14"/>
  <c r="AT643" i="14" s="1"/>
  <c r="AQ644" i="14"/>
  <c r="AS644" i="14"/>
  <c r="AT644" i="14" s="1"/>
  <c r="AQ645" i="14"/>
  <c r="AS645" i="14"/>
  <c r="AT645" i="14" s="1"/>
  <c r="AQ646" i="14"/>
  <c r="AS646" i="14"/>
  <c r="AT646" i="14" s="1"/>
  <c r="AQ647" i="14"/>
  <c r="AS647" i="14"/>
  <c r="AT647" i="14" s="1"/>
  <c r="AQ648" i="14"/>
  <c r="AS648" i="14"/>
  <c r="AT648" i="14" s="1"/>
  <c r="AQ649" i="14"/>
  <c r="AS649" i="14"/>
  <c r="AT649" i="14" s="1"/>
  <c r="AQ650" i="14"/>
  <c r="AS650" i="14"/>
  <c r="AT650" i="14" s="1"/>
  <c r="AQ651" i="14"/>
  <c r="AS651" i="14"/>
  <c r="AT651" i="14" s="1"/>
  <c r="AQ652" i="14"/>
  <c r="AS652" i="14"/>
  <c r="AT652" i="14" s="1"/>
  <c r="AQ653" i="14"/>
  <c r="AS653" i="14"/>
  <c r="AT653" i="14" s="1"/>
  <c r="AQ654" i="14"/>
  <c r="AS654" i="14"/>
  <c r="AT654" i="14" s="1"/>
  <c r="AQ655" i="14"/>
  <c r="AS655" i="14"/>
  <c r="AT655" i="14" s="1"/>
  <c r="AQ656" i="14"/>
  <c r="AS656" i="14"/>
  <c r="AT656" i="14" s="1"/>
  <c r="AQ657" i="14"/>
  <c r="AS657" i="14"/>
  <c r="AT657" i="14" s="1"/>
  <c r="AQ658" i="14"/>
  <c r="AS658" i="14"/>
  <c r="AT658" i="14" s="1"/>
  <c r="AQ659" i="14"/>
  <c r="AS659" i="14"/>
  <c r="AT659" i="14" s="1"/>
  <c r="AQ660" i="14"/>
  <c r="AS660" i="14"/>
  <c r="AT660" i="14" s="1"/>
  <c r="AQ661" i="14"/>
  <c r="AS661" i="14"/>
  <c r="AT661" i="14" s="1"/>
  <c r="AQ662" i="14"/>
  <c r="AS662" i="14"/>
  <c r="AQ663" i="14"/>
  <c r="AS663" i="14"/>
  <c r="AT663" i="14" s="1"/>
  <c r="AQ664" i="14"/>
  <c r="AS664" i="14"/>
  <c r="AT664" i="14" s="1"/>
  <c r="AQ665" i="14"/>
  <c r="AS665" i="14"/>
  <c r="AT665" i="14" s="1"/>
  <c r="AQ666" i="14"/>
  <c r="AS666" i="14"/>
  <c r="AT666" i="14" s="1"/>
  <c r="AQ667" i="14"/>
  <c r="AS667" i="14"/>
  <c r="AT667" i="14" s="1"/>
  <c r="AQ668" i="14"/>
  <c r="AS668" i="14"/>
  <c r="AT668" i="14" s="1"/>
  <c r="AQ669" i="14"/>
  <c r="AS669" i="14"/>
  <c r="AQ670" i="14"/>
  <c r="AS670" i="14"/>
  <c r="AT670" i="14" s="1"/>
  <c r="AQ671" i="14"/>
  <c r="AS671" i="14"/>
  <c r="AQ672" i="14"/>
  <c r="AS672" i="14"/>
  <c r="AQ673" i="14"/>
  <c r="AS673" i="14"/>
  <c r="AT673" i="14" s="1"/>
  <c r="AQ674" i="14"/>
  <c r="AS674" i="14"/>
  <c r="AT674" i="14" s="1"/>
  <c r="AQ675" i="14"/>
  <c r="AS675" i="14"/>
  <c r="AT675" i="14" s="1"/>
  <c r="AQ676" i="14"/>
  <c r="AS676" i="14"/>
  <c r="AT676" i="14" s="1"/>
  <c r="AQ677" i="14"/>
  <c r="AS677" i="14"/>
  <c r="AQ678" i="14"/>
  <c r="AS678" i="14"/>
  <c r="AT678" i="14" s="1"/>
  <c r="AQ679" i="14"/>
  <c r="AS679" i="14"/>
  <c r="AT679" i="14" s="1"/>
  <c r="AQ680" i="14"/>
  <c r="AS680" i="14"/>
  <c r="AT680" i="14" s="1"/>
  <c r="AQ681" i="14"/>
  <c r="AS681" i="14"/>
  <c r="AT681" i="14" s="1"/>
  <c r="AQ682" i="14"/>
  <c r="AS682" i="14"/>
  <c r="AT682" i="14" s="1"/>
  <c r="AQ683" i="14"/>
  <c r="AS683" i="14"/>
  <c r="AT683" i="14" s="1"/>
  <c r="AQ684" i="14"/>
  <c r="AS684" i="14"/>
  <c r="AT684" i="14" s="1"/>
  <c r="AQ685" i="14"/>
  <c r="AS685" i="14"/>
  <c r="AT685" i="14" s="1"/>
  <c r="AQ686" i="14"/>
  <c r="AS686" i="14"/>
  <c r="AQ687" i="14"/>
  <c r="AS687" i="14"/>
  <c r="AT687" i="14" s="1"/>
  <c r="AQ688" i="14"/>
  <c r="AS688" i="14"/>
  <c r="AT688" i="14" s="1"/>
  <c r="AQ689" i="14"/>
  <c r="AS689" i="14"/>
  <c r="AT689" i="14" s="1"/>
  <c r="AQ690" i="14"/>
  <c r="AS690" i="14"/>
  <c r="AT690" i="14" s="1"/>
  <c r="AQ691" i="14"/>
  <c r="AS691" i="14"/>
  <c r="AT691" i="14" s="1"/>
  <c r="AQ692" i="14"/>
  <c r="AS692" i="14"/>
  <c r="AT692" i="14" s="1"/>
  <c r="AQ693" i="14"/>
  <c r="AS693" i="14"/>
  <c r="AQ694" i="14"/>
  <c r="AS694" i="14"/>
  <c r="AT694" i="14" s="1"/>
  <c r="AQ695" i="14"/>
  <c r="AS695" i="14"/>
  <c r="AQ696" i="14"/>
  <c r="AS696" i="14"/>
  <c r="AT696" i="14" s="1"/>
  <c r="AQ697" i="14"/>
  <c r="AS697" i="14"/>
  <c r="AT697" i="14" s="1"/>
  <c r="AQ698" i="14"/>
  <c r="AS698" i="14"/>
  <c r="AT698" i="14" s="1"/>
  <c r="AQ699" i="14"/>
  <c r="AS699" i="14"/>
  <c r="AT699" i="14" s="1"/>
  <c r="AQ700" i="14"/>
  <c r="AS700" i="14"/>
  <c r="AT700" i="14" s="1"/>
  <c r="AQ701" i="14"/>
  <c r="AS701" i="14"/>
  <c r="AT701" i="14" s="1"/>
  <c r="AQ702" i="14"/>
  <c r="AS702" i="14"/>
  <c r="AT702" i="14" s="1"/>
  <c r="AQ703" i="14"/>
  <c r="AS703" i="14"/>
  <c r="AT703" i="14" s="1"/>
  <c r="AQ704" i="14"/>
  <c r="AS704" i="14"/>
  <c r="AT704" i="14" s="1"/>
  <c r="AQ705" i="14"/>
  <c r="AS705" i="14"/>
  <c r="AT705" i="14" s="1"/>
  <c r="AQ706" i="14"/>
  <c r="AS706" i="14"/>
  <c r="AT706" i="14" s="1"/>
  <c r="AQ707" i="14"/>
  <c r="AS707" i="14"/>
  <c r="AT707" i="14" s="1"/>
  <c r="AQ708" i="14"/>
  <c r="AS708" i="14"/>
  <c r="AT708" i="14" s="1"/>
  <c r="AQ709" i="14"/>
  <c r="AS709" i="14"/>
  <c r="AT709" i="14" s="1"/>
  <c r="AQ710" i="14"/>
  <c r="AS710" i="14"/>
  <c r="AT710" i="14" s="1"/>
  <c r="AQ711" i="14"/>
  <c r="AS711" i="14"/>
  <c r="AT711" i="14" s="1"/>
  <c r="AQ712" i="14"/>
  <c r="AS712" i="14"/>
  <c r="AT712" i="14" s="1"/>
  <c r="AQ713" i="14"/>
  <c r="AS713" i="14"/>
  <c r="AT713" i="14" s="1"/>
  <c r="AQ714" i="14"/>
  <c r="AS714" i="14"/>
  <c r="AT714" i="14" s="1"/>
  <c r="AQ715" i="14"/>
  <c r="AS715" i="14"/>
  <c r="AQ716" i="14"/>
  <c r="AS716" i="14"/>
  <c r="AT716" i="14" s="1"/>
  <c r="AQ717" i="14"/>
  <c r="AS717" i="14"/>
  <c r="AT717" i="14" s="1"/>
  <c r="AQ718" i="14"/>
  <c r="AS718" i="14"/>
  <c r="AT718" i="14" s="1"/>
  <c r="AQ719" i="14"/>
  <c r="AS719" i="14"/>
  <c r="AT719" i="14" s="1"/>
  <c r="AQ720" i="14"/>
  <c r="AS720" i="14"/>
  <c r="AT720" i="14" s="1"/>
  <c r="AQ721" i="14"/>
  <c r="AS721" i="14"/>
  <c r="AT721" i="14" s="1"/>
  <c r="AQ722" i="14"/>
  <c r="AS722" i="14"/>
  <c r="AT722" i="14" s="1"/>
  <c r="AQ723" i="14"/>
  <c r="AS723" i="14"/>
  <c r="AT723" i="14" s="1"/>
  <c r="AQ724" i="14"/>
  <c r="AS724" i="14"/>
  <c r="AT724" i="14" s="1"/>
  <c r="AQ725" i="14"/>
  <c r="AS725" i="14"/>
  <c r="AQ726" i="14"/>
  <c r="AS726" i="14"/>
  <c r="AT726" i="14" s="1"/>
  <c r="AQ727" i="14"/>
  <c r="AS727" i="14"/>
  <c r="AT727" i="14" s="1"/>
  <c r="AQ728" i="14"/>
  <c r="AS728" i="14"/>
  <c r="AT728" i="14" s="1"/>
  <c r="AS729" i="14"/>
  <c r="AT729" i="14" s="1"/>
  <c r="AQ730" i="14"/>
  <c r="AS730" i="14"/>
  <c r="AT730" i="14" s="1"/>
  <c r="AQ731" i="14"/>
  <c r="AS731" i="14"/>
  <c r="AT731" i="14" s="1"/>
  <c r="AQ732" i="14"/>
  <c r="AS732" i="14"/>
  <c r="AT732" i="14" s="1"/>
  <c r="AQ733" i="14"/>
  <c r="AS733" i="14"/>
  <c r="AT733" i="14" s="1"/>
  <c r="AQ734" i="14"/>
  <c r="AS734" i="14"/>
  <c r="AT734" i="14" s="1"/>
  <c r="AQ735" i="14"/>
  <c r="AS735" i="14"/>
  <c r="AT735" i="14" s="1"/>
  <c r="AQ736" i="14"/>
  <c r="AS736" i="14"/>
  <c r="AT736" i="14" s="1"/>
  <c r="AQ737" i="14"/>
  <c r="AS737" i="14"/>
  <c r="AT737" i="14" s="1"/>
  <c r="AQ738" i="14"/>
  <c r="AS738" i="14"/>
  <c r="AT738" i="14" s="1"/>
  <c r="AQ739" i="14"/>
  <c r="AS739" i="14"/>
  <c r="AT739" i="14" s="1"/>
  <c r="AQ740" i="14"/>
  <c r="AS740" i="14"/>
  <c r="AT740" i="14" s="1"/>
  <c r="AQ741" i="14"/>
  <c r="AS741" i="14"/>
  <c r="AT741" i="14" s="1"/>
  <c r="AQ742" i="14"/>
  <c r="AS742" i="14"/>
  <c r="AT742" i="14" s="1"/>
  <c r="AQ743" i="14"/>
  <c r="AS743" i="14"/>
  <c r="AT743" i="14" s="1"/>
  <c r="AQ744" i="14"/>
  <c r="AS744" i="14"/>
  <c r="AT744" i="14" s="1"/>
  <c r="AQ745" i="14"/>
  <c r="AS745" i="14"/>
  <c r="AT745" i="14" s="1"/>
  <c r="AQ746" i="14"/>
  <c r="AS746" i="14"/>
  <c r="AT746" i="14" s="1"/>
  <c r="AQ747" i="14"/>
  <c r="AS747" i="14"/>
  <c r="AQ748" i="14"/>
  <c r="AS748" i="14"/>
  <c r="AT748" i="14" s="1"/>
  <c r="AQ749" i="14"/>
  <c r="AS749" i="14"/>
  <c r="AT749" i="14" s="1"/>
  <c r="AQ750" i="14"/>
  <c r="AS750" i="14"/>
  <c r="AT750" i="14" s="1"/>
  <c r="AQ751" i="14"/>
  <c r="AS751" i="14"/>
  <c r="AT751" i="14" s="1"/>
  <c r="AQ752" i="14"/>
  <c r="AS752" i="14"/>
  <c r="AT752" i="14" s="1"/>
  <c r="AQ753" i="14"/>
  <c r="AS753" i="14"/>
  <c r="AT753" i="14" s="1"/>
  <c r="AQ754" i="14"/>
  <c r="AS754" i="14"/>
  <c r="AT754" i="14" s="1"/>
  <c r="AQ755" i="14"/>
  <c r="AS755" i="14"/>
  <c r="AT755" i="14" s="1"/>
  <c r="AQ756" i="14"/>
  <c r="AS756" i="14"/>
  <c r="AT756" i="14" s="1"/>
  <c r="AQ757" i="14"/>
  <c r="AS757" i="14"/>
  <c r="AT757" i="14" s="1"/>
  <c r="AQ758" i="14"/>
  <c r="AS758" i="14"/>
  <c r="AT758" i="14" s="1"/>
  <c r="AQ759" i="14"/>
  <c r="AS759" i="14"/>
  <c r="AT759" i="14" s="1"/>
  <c r="AQ760" i="14"/>
  <c r="AS760" i="14"/>
  <c r="AT760" i="14" s="1"/>
  <c r="AQ761" i="14"/>
  <c r="AS761" i="14"/>
  <c r="AT761" i="14" s="1"/>
  <c r="AQ762" i="14"/>
  <c r="AS762" i="14"/>
  <c r="AT762" i="14" s="1"/>
  <c r="AQ764" i="14"/>
  <c r="AS764" i="14"/>
  <c r="AQ765" i="14"/>
  <c r="AS765" i="14"/>
  <c r="AT765" i="14" s="1"/>
  <c r="AQ766" i="14"/>
  <c r="AS766" i="14"/>
  <c r="AT766" i="14" s="1"/>
  <c r="AQ767" i="14"/>
  <c r="AS767" i="14"/>
  <c r="AT767" i="14" s="1"/>
  <c r="AQ768" i="14"/>
  <c r="AS768" i="14"/>
  <c r="AT768" i="14" s="1"/>
  <c r="AQ769" i="14"/>
  <c r="AS769" i="14"/>
  <c r="AT769" i="14" s="1"/>
  <c r="AQ770" i="14"/>
  <c r="AS770" i="14"/>
  <c r="AT770" i="14" s="1"/>
  <c r="AK766" i="14"/>
  <c r="AQ772" i="14"/>
  <c r="AS772" i="14"/>
  <c r="AT772" i="14" s="1"/>
  <c r="AK767" i="14"/>
  <c r="AQ773" i="14"/>
  <c r="AS773" i="14"/>
  <c r="AT773" i="14" s="1"/>
  <c r="AQ774" i="14"/>
  <c r="AS774" i="14"/>
  <c r="AT774" i="14" s="1"/>
  <c r="AQ775" i="14"/>
  <c r="AS775" i="14"/>
  <c r="AQ776" i="14"/>
  <c r="AS776" i="14"/>
  <c r="AT776" i="14" s="1"/>
  <c r="AQ777" i="14"/>
  <c r="AS777" i="14"/>
  <c r="AQ778" i="14"/>
  <c r="AS778" i="14"/>
  <c r="AT778" i="14" s="1"/>
  <c r="AQ779" i="14"/>
  <c r="AS779" i="14"/>
  <c r="AT779" i="14" s="1"/>
  <c r="AQ780" i="14"/>
  <c r="AS780" i="14"/>
  <c r="AT780" i="14" s="1"/>
  <c r="AQ781" i="14"/>
  <c r="AS781" i="14"/>
  <c r="AT781" i="14" s="1"/>
  <c r="AQ782" i="14"/>
  <c r="AS782" i="14"/>
  <c r="AT782" i="14" s="1"/>
  <c r="AQ783" i="14"/>
  <c r="AS783" i="14"/>
  <c r="AT783" i="14" s="1"/>
  <c r="AQ784" i="14"/>
  <c r="AS784" i="14"/>
  <c r="AT784" i="14" s="1"/>
  <c r="AQ785" i="14"/>
  <c r="AS785" i="14"/>
  <c r="AQ786" i="14"/>
  <c r="AS786" i="14"/>
  <c r="AT786" i="14" s="1"/>
  <c r="AQ787" i="14"/>
  <c r="AS787" i="14"/>
  <c r="AT787" i="14" s="1"/>
  <c r="AQ788" i="14"/>
  <c r="AS788" i="14"/>
  <c r="AT788" i="14" s="1"/>
  <c r="AQ789" i="14"/>
  <c r="AS789" i="14"/>
  <c r="AT789" i="14" s="1"/>
  <c r="AQ790" i="14"/>
  <c r="AS790" i="14"/>
  <c r="AT790" i="14" s="1"/>
  <c r="AQ791" i="14"/>
  <c r="AS791" i="14"/>
  <c r="AT791" i="14" s="1"/>
  <c r="AQ792" i="14"/>
  <c r="AS792" i="14"/>
  <c r="AQ793" i="14"/>
  <c r="AS793" i="14"/>
  <c r="AT793" i="14" s="1"/>
  <c r="AQ794" i="14"/>
  <c r="AS794" i="14"/>
  <c r="AT794" i="14" s="1"/>
  <c r="AQ795" i="14"/>
  <c r="AS795" i="14"/>
  <c r="AT795" i="14" s="1"/>
  <c r="AQ796" i="14"/>
  <c r="AS796" i="14"/>
  <c r="AT796" i="14" s="1"/>
  <c r="AQ797" i="14"/>
  <c r="AS797" i="14"/>
  <c r="AT797" i="14" s="1"/>
  <c r="AQ799" i="14"/>
  <c r="AS799" i="14"/>
  <c r="AQ800" i="14"/>
  <c r="AS800" i="14"/>
  <c r="AT800" i="14" s="1"/>
  <c r="AQ801" i="14"/>
  <c r="AS801" i="14"/>
  <c r="AT801" i="14" s="1"/>
  <c r="AQ802" i="14"/>
  <c r="AS802" i="14"/>
  <c r="AQ803" i="14"/>
  <c r="AS803" i="14"/>
  <c r="AT803" i="14" s="1"/>
  <c r="AQ804" i="14"/>
  <c r="AS804" i="14"/>
  <c r="AT804" i="14" s="1"/>
  <c r="AQ805" i="14"/>
  <c r="AS805" i="14"/>
  <c r="AT805" i="14" s="1"/>
  <c r="AQ806" i="14"/>
  <c r="AS806" i="14"/>
  <c r="AT806" i="14" s="1"/>
  <c r="AQ807" i="14"/>
  <c r="AS807" i="14"/>
  <c r="AT807" i="14" s="1"/>
  <c r="AQ808" i="14"/>
  <c r="AS808" i="14"/>
  <c r="AT808" i="14" s="1"/>
  <c r="AQ809" i="14"/>
  <c r="AS809" i="14"/>
  <c r="AQ810" i="14"/>
  <c r="AS810" i="14"/>
  <c r="AT810" i="14" s="1"/>
  <c r="AQ811" i="14"/>
  <c r="AS811" i="14"/>
  <c r="AT811" i="14" s="1"/>
  <c r="AQ812" i="14"/>
  <c r="AS812" i="14"/>
  <c r="AT812" i="14" s="1"/>
  <c r="AQ813" i="14"/>
  <c r="AS813" i="14"/>
  <c r="AT813" i="14" s="1"/>
  <c r="AQ814" i="14"/>
  <c r="AS814" i="14"/>
  <c r="AT814" i="14" s="1"/>
  <c r="AQ815" i="14"/>
  <c r="AS815" i="14"/>
  <c r="AT815" i="14" s="1"/>
  <c r="AQ816" i="14"/>
  <c r="AS816" i="14"/>
  <c r="AT816" i="14" s="1"/>
  <c r="AQ817" i="14"/>
  <c r="AS817" i="14"/>
  <c r="AT817" i="14" s="1"/>
  <c r="AQ818" i="14"/>
  <c r="AS818" i="14"/>
  <c r="AT818" i="14" s="1"/>
  <c r="AQ819" i="14"/>
  <c r="AS819" i="14"/>
  <c r="AT819" i="14" s="1"/>
  <c r="AQ820" i="14"/>
  <c r="AS820" i="14"/>
  <c r="AT820" i="14" s="1"/>
  <c r="AQ821" i="14"/>
  <c r="AS821" i="14"/>
  <c r="AT821" i="14" s="1"/>
  <c r="AQ822" i="14"/>
  <c r="AS822" i="14"/>
  <c r="AT822" i="14" s="1"/>
  <c r="AQ823" i="14"/>
  <c r="AS823" i="14"/>
  <c r="AT823" i="14" s="1"/>
  <c r="AQ824" i="14"/>
  <c r="AS824" i="14"/>
  <c r="AT824" i="14" s="1"/>
  <c r="AQ825" i="14"/>
  <c r="AS825" i="14"/>
  <c r="AT825" i="14" s="1"/>
  <c r="AQ826" i="14"/>
  <c r="AS826" i="14"/>
  <c r="AT826" i="14" s="1"/>
  <c r="AQ827" i="14"/>
  <c r="AS827" i="14"/>
  <c r="AQ828" i="14"/>
  <c r="AS828" i="14"/>
  <c r="AT828" i="14" s="1"/>
  <c r="AQ829" i="14"/>
  <c r="AS829" i="14"/>
  <c r="AT829" i="14" s="1"/>
  <c r="AQ830" i="14"/>
  <c r="AS830" i="14"/>
  <c r="AT830" i="14" s="1"/>
  <c r="AQ831" i="14"/>
  <c r="AS831" i="14"/>
  <c r="AT831" i="14" s="1"/>
  <c r="AS832" i="14"/>
  <c r="AT832" i="14" s="1"/>
  <c r="AS522" i="14"/>
  <c r="AT522" i="14" s="1"/>
  <c r="AT833" i="14"/>
  <c r="AS834" i="14"/>
  <c r="AT834" i="14" s="1"/>
  <c r="AS835" i="14"/>
  <c r="AT835" i="14" s="1"/>
  <c r="AS836" i="14"/>
  <c r="AT836" i="14" s="1"/>
  <c r="AS837" i="14"/>
  <c r="AT837" i="14" s="1"/>
  <c r="AS838" i="14"/>
  <c r="AT838" i="14" s="1"/>
  <c r="AS839" i="14"/>
  <c r="AT839" i="14" s="1"/>
  <c r="AS840" i="14"/>
  <c r="AT840" i="14" s="1"/>
  <c r="AS841" i="14"/>
  <c r="AT841" i="14" s="1"/>
  <c r="AS842" i="14"/>
  <c r="AT842" i="14" s="1"/>
  <c r="AS843" i="14"/>
  <c r="AT843" i="14" s="1"/>
  <c r="AS844" i="14"/>
  <c r="AT844" i="14" s="1"/>
  <c r="AS845" i="14"/>
  <c r="AT845" i="14" s="1"/>
  <c r="AS846" i="14"/>
  <c r="AT846" i="14" s="1"/>
  <c r="AS847" i="14"/>
  <c r="AT847" i="14" s="1"/>
  <c r="AS848" i="14"/>
  <c r="AT848" i="14" s="1"/>
  <c r="AS849" i="14"/>
  <c r="AT849" i="14" s="1"/>
  <c r="AS850" i="14"/>
  <c r="AT850" i="14" s="1"/>
  <c r="AS851" i="14"/>
  <c r="AT851" i="14" s="1"/>
  <c r="AS852" i="14"/>
  <c r="AT852" i="14" s="1"/>
  <c r="AS853" i="14"/>
  <c r="AT853" i="14" s="1"/>
  <c r="AS854" i="14"/>
  <c r="AT854" i="14" s="1"/>
  <c r="AS855" i="14"/>
  <c r="AT855" i="14" s="1"/>
  <c r="AS856" i="14"/>
  <c r="AT856" i="14" s="1"/>
  <c r="AS858" i="14"/>
  <c r="AT858" i="14" s="1"/>
  <c r="AS859" i="14"/>
  <c r="AT859" i="14" s="1"/>
  <c r="AS860" i="14"/>
  <c r="AT860" i="14" s="1"/>
  <c r="AS861" i="14"/>
  <c r="AS862" i="14"/>
  <c r="AT862" i="14" s="1"/>
  <c r="AS863" i="14"/>
  <c r="AT863" i="14" s="1"/>
  <c r="AS864" i="14"/>
  <c r="AT864" i="14" s="1"/>
  <c r="AS865" i="14"/>
  <c r="AT865" i="14" s="1"/>
  <c r="AS866" i="14"/>
  <c r="AT866" i="14" s="1"/>
  <c r="AS867" i="14"/>
  <c r="AT867" i="14" s="1"/>
  <c r="AS868" i="14"/>
  <c r="AS869" i="14"/>
  <c r="AT869" i="14" s="1"/>
  <c r="AS870" i="14"/>
  <c r="AT870" i="14" s="1"/>
  <c r="AS871" i="14"/>
  <c r="AT871" i="14" s="1"/>
  <c r="AS872" i="14"/>
  <c r="AT872" i="14" s="1"/>
  <c r="AS873" i="14"/>
  <c r="AT873" i="14" s="1"/>
  <c r="AS874" i="14"/>
  <c r="AT874" i="14" s="1"/>
  <c r="AS875" i="14"/>
  <c r="AT875" i="14" s="1"/>
  <c r="AS876" i="14"/>
  <c r="AT876" i="14" s="1"/>
  <c r="AS877" i="14"/>
  <c r="AT877" i="14" s="1"/>
  <c r="AS878" i="14"/>
  <c r="AT878" i="14" s="1"/>
  <c r="AS879" i="14"/>
  <c r="AT879" i="14" s="1"/>
  <c r="AS880" i="14"/>
  <c r="AT880" i="14" s="1"/>
  <c r="AS881" i="14"/>
  <c r="AT881" i="14" s="1"/>
  <c r="AS882" i="14"/>
  <c r="AT882" i="14" s="1"/>
  <c r="AS883" i="14"/>
  <c r="AT883" i="14" s="1"/>
  <c r="AS884" i="14"/>
  <c r="AT884" i="14" s="1"/>
  <c r="AS885" i="14"/>
  <c r="AT885" i="14" s="1"/>
  <c r="AS886" i="14"/>
  <c r="AT886" i="14" s="1"/>
  <c r="AS887" i="14"/>
  <c r="AT887" i="14" s="1"/>
  <c r="AS888" i="14"/>
  <c r="AT888" i="14" s="1"/>
  <c r="AS889" i="14"/>
  <c r="AT889" i="14" s="1"/>
  <c r="AS890" i="14"/>
  <c r="AT890" i="14" s="1"/>
  <c r="AS891" i="14"/>
  <c r="AT891" i="14" s="1"/>
  <c r="AS892" i="14"/>
  <c r="AT892" i="14" s="1"/>
  <c r="AS893" i="14"/>
  <c r="AT893" i="14" s="1"/>
  <c r="AS894" i="14"/>
  <c r="AT894" i="14" s="1"/>
  <c r="AS895" i="14"/>
  <c r="AT895" i="14" s="1"/>
  <c r="AS896" i="14"/>
  <c r="AT896" i="14" s="1"/>
  <c r="AS897" i="14"/>
  <c r="AT897" i="14" s="1"/>
  <c r="AS898" i="14"/>
  <c r="AT898" i="14" s="1"/>
  <c r="AS899" i="14"/>
  <c r="AT899" i="14" s="1"/>
  <c r="AS900" i="14"/>
  <c r="AS901" i="14"/>
  <c r="AT901" i="14" s="1"/>
  <c r="AS902" i="14"/>
  <c r="AT902" i="14" s="1"/>
  <c r="AS903" i="14"/>
  <c r="AT903" i="14" s="1"/>
  <c r="AS904" i="14"/>
  <c r="AT904" i="14" s="1"/>
  <c r="AS905" i="14"/>
  <c r="AT905" i="14" s="1"/>
  <c r="AS906" i="14"/>
  <c r="AT906" i="14" s="1"/>
  <c r="AS907" i="14"/>
  <c r="AT907" i="14" s="1"/>
  <c r="AS908" i="14"/>
  <c r="AT908" i="14" s="1"/>
  <c r="AS909" i="14"/>
  <c r="AT909" i="14" s="1"/>
  <c r="AS910" i="14"/>
  <c r="AT910" i="14" s="1"/>
  <c r="AS911" i="14"/>
  <c r="AT911" i="14" s="1"/>
  <c r="AS912" i="14"/>
  <c r="AS913" i="14"/>
  <c r="AT913" i="14" s="1"/>
  <c r="AS914" i="14"/>
  <c r="AT914" i="14" s="1"/>
  <c r="AS915" i="14"/>
  <c r="AT915" i="14" s="1"/>
  <c r="AS916" i="14"/>
  <c r="AT916" i="14" s="1"/>
  <c r="AS917" i="14"/>
  <c r="AT917" i="14" s="1"/>
  <c r="AS918" i="14"/>
  <c r="AT918" i="14" s="1"/>
  <c r="AS919" i="14"/>
  <c r="AT919" i="14" s="1"/>
  <c r="AS920" i="14"/>
  <c r="AT920" i="14" s="1"/>
  <c r="AS921" i="14"/>
  <c r="AT921" i="14" s="1"/>
  <c r="AS922" i="14"/>
  <c r="AT922" i="14" s="1"/>
  <c r="AS923" i="14"/>
  <c r="AT923" i="14" s="1"/>
  <c r="AS924" i="14"/>
  <c r="AT924" i="14" s="1"/>
  <c r="AS925" i="14"/>
  <c r="AT925" i="14" s="1"/>
  <c r="AS926" i="14"/>
  <c r="AS927" i="14"/>
  <c r="AT927" i="14" s="1"/>
  <c r="AS928" i="14"/>
  <c r="AT928" i="14" s="1"/>
  <c r="AS929" i="14"/>
  <c r="AS930" i="14"/>
  <c r="AT930" i="14" s="1"/>
  <c r="AS931" i="14"/>
  <c r="AT931" i="14" s="1"/>
  <c r="AS932" i="14"/>
  <c r="AT932" i="14" s="1"/>
  <c r="AS933" i="14"/>
  <c r="AT933" i="14" s="1"/>
  <c r="AS934" i="14"/>
  <c r="AT934" i="14" s="1"/>
  <c r="AS935" i="14"/>
  <c r="AT935" i="14" s="1"/>
  <c r="AS936" i="14"/>
  <c r="AT936" i="14" s="1"/>
  <c r="AS937" i="14"/>
  <c r="AT937" i="14" s="1"/>
  <c r="AS938" i="14"/>
  <c r="AT938" i="14" s="1"/>
  <c r="AS939" i="14"/>
  <c r="AT939" i="14" s="1"/>
  <c r="AS940" i="14"/>
  <c r="AT940" i="14" s="1"/>
  <c r="AS941" i="14"/>
  <c r="AT941" i="14" s="1"/>
  <c r="AS942" i="14"/>
  <c r="AS943" i="14"/>
  <c r="AT943" i="14" s="1"/>
  <c r="AS944" i="14"/>
  <c r="AT944" i="14" s="1"/>
  <c r="AS945" i="14"/>
  <c r="AT945" i="14" s="1"/>
  <c r="AS946" i="14"/>
  <c r="AT946" i="14" s="1"/>
  <c r="AS947" i="14"/>
  <c r="AT947" i="14" s="1"/>
  <c r="AS948" i="14"/>
  <c r="AS949" i="14"/>
  <c r="AT949" i="14" s="1"/>
  <c r="AS950" i="14"/>
  <c r="AT950" i="14" s="1"/>
  <c r="AS952" i="14"/>
  <c r="AS953" i="14"/>
  <c r="AT953" i="14" s="1"/>
  <c r="AS951" i="14"/>
  <c r="AT951" i="14" s="1"/>
  <c r="AS955" i="14"/>
  <c r="AT955" i="14" s="1"/>
  <c r="AS956" i="14"/>
  <c r="AS957" i="14"/>
  <c r="AT957" i="14" s="1"/>
  <c r="AS958" i="14"/>
  <c r="AT958" i="14" s="1"/>
  <c r="AS959" i="14"/>
  <c r="AS960" i="14"/>
  <c r="AT960" i="14" s="1"/>
  <c r="AS961" i="14"/>
  <c r="AS962" i="14"/>
  <c r="AS963" i="14"/>
  <c r="AT963" i="14" s="1"/>
  <c r="AS964" i="14"/>
  <c r="AT964" i="14" s="1"/>
  <c r="AS965" i="14"/>
  <c r="AT965" i="14" s="1"/>
  <c r="AS966" i="14"/>
  <c r="AT966" i="14" s="1"/>
  <c r="AS967" i="14"/>
  <c r="AT967" i="14" s="1"/>
  <c r="AS968" i="14"/>
  <c r="AS969" i="14"/>
  <c r="AT969" i="14" s="1"/>
  <c r="AS970" i="14"/>
  <c r="AT970" i="14" s="1"/>
  <c r="AS971" i="14"/>
  <c r="AT971" i="14" s="1"/>
  <c r="AS972" i="14"/>
  <c r="AT972" i="14" s="1"/>
  <c r="AS973" i="14"/>
  <c r="AT973" i="14" s="1"/>
  <c r="AS974" i="14"/>
  <c r="AT974" i="14" s="1"/>
  <c r="AS976" i="14"/>
  <c r="AT976" i="14" s="1"/>
  <c r="AS977" i="14"/>
  <c r="AT977" i="14" s="1"/>
  <c r="AS978" i="14"/>
  <c r="AT978" i="14" s="1"/>
  <c r="AS979" i="14"/>
  <c r="AT979" i="14" s="1"/>
  <c r="AS954" i="14"/>
  <c r="AT954" i="14" s="1"/>
  <c r="E40" i="19"/>
  <c r="C105" i="19" s="1"/>
  <c r="E41" i="19"/>
  <c r="F43" i="19"/>
  <c r="AT764" i="14" l="1"/>
  <c r="AD43" i="14"/>
  <c r="AD42" i="14"/>
  <c r="AD41" i="14"/>
  <c r="AD40" i="14"/>
  <c r="X41" i="14"/>
  <c r="E47" i="16" s="1"/>
  <c r="X40" i="14"/>
  <c r="X43" i="14"/>
  <c r="E49" i="16" s="1"/>
  <c r="X42" i="14"/>
  <c r="E48" i="16" s="1"/>
  <c r="F61" i="19"/>
  <c r="F60" i="19"/>
  <c r="F62" i="19"/>
  <c r="X39" i="14"/>
  <c r="E45" i="16" s="1"/>
  <c r="X6" i="14"/>
  <c r="X28" i="14"/>
  <c r="E34" i="16" s="1"/>
  <c r="X53" i="14"/>
  <c r="E59" i="16" s="1"/>
  <c r="X36" i="14"/>
  <c r="E42" i="16" s="1"/>
  <c r="AT503" i="14"/>
  <c r="AD28" i="14"/>
  <c r="AD39" i="14"/>
  <c r="AD36" i="14"/>
  <c r="AD6" i="14"/>
  <c r="AD53" i="14"/>
  <c r="D41" i="18"/>
  <c r="E41" i="18" s="1"/>
  <c r="AN199" i="16"/>
  <c r="AM200" i="16" s="1"/>
  <c r="AL201" i="16" s="1"/>
  <c r="AK202" i="16" s="1"/>
  <c r="AJ203" i="16" s="1"/>
  <c r="AI204" i="16" s="1"/>
  <c r="AH205" i="16" s="1"/>
  <c r="AG206" i="16" s="1"/>
  <c r="AF207" i="16" s="1"/>
  <c r="AE208" i="16" s="1"/>
  <c r="AD209" i="16" s="1"/>
  <c r="AC210" i="16" s="1"/>
  <c r="AB211" i="16" s="1"/>
  <c r="AA212" i="16" s="1"/>
  <c r="Z213" i="16" s="1"/>
  <c r="Y214" i="16" s="1"/>
  <c r="X215" i="16" s="1"/>
  <c r="W216" i="16" s="1"/>
  <c r="V217" i="16" s="1"/>
  <c r="U218" i="16" s="1"/>
  <c r="T219" i="16" s="1"/>
  <c r="AQ198" i="16"/>
  <c r="AV197" i="16"/>
  <c r="AZ196" i="16"/>
  <c r="U2" i="41"/>
  <c r="V2" i="41" s="1"/>
  <c r="S8" i="16"/>
  <c r="A8" i="16"/>
  <c r="AT792" i="14"/>
  <c r="AT827" i="14"/>
  <c r="AT802" i="14"/>
  <c r="AT777" i="14"/>
  <c r="AT715" i="14"/>
  <c r="AT956" i="14"/>
  <c r="AT693" i="14"/>
  <c r="AT662" i="14"/>
  <c r="C104" i="19"/>
  <c r="E43" i="19"/>
  <c r="AT677" i="14"/>
  <c r="AT610" i="14"/>
  <c r="AT857" i="14"/>
  <c r="AT625" i="14"/>
  <c r="AT959" i="14"/>
  <c r="AT929" i="14"/>
  <c r="AT900" i="14"/>
  <c r="AT861" i="14"/>
  <c r="AT725" i="14"/>
  <c r="AT671" i="14"/>
  <c r="AT747" i="14"/>
  <c r="AT868" i="14"/>
  <c r="AT809" i="14"/>
  <c r="AT695" i="14"/>
  <c r="AT926" i="14"/>
  <c r="AT507" i="14"/>
  <c r="AT962" i="14"/>
  <c r="AT584" i="14"/>
  <c r="BL508" i="14"/>
  <c r="AT775" i="14"/>
  <c r="AT968" i="14"/>
  <c r="AT799" i="14"/>
  <c r="AT669" i="14"/>
  <c r="AT596" i="14"/>
  <c r="G4" i="16"/>
  <c r="T7" i="16"/>
  <c r="AT961" i="14"/>
  <c r="AT942" i="14"/>
  <c r="AT912" i="14"/>
  <c r="AT672" i="14"/>
  <c r="AT785" i="14"/>
  <c r="AK43" i="14" l="1"/>
  <c r="BA49" i="16" s="1"/>
  <c r="AK41" i="14"/>
  <c r="BA47" i="16" s="1"/>
  <c r="AK42" i="14"/>
  <c r="BA48" i="16" s="1"/>
  <c r="AK40" i="14"/>
  <c r="E13" i="16"/>
  <c r="E73" i="16"/>
  <c r="E11" i="16"/>
  <c r="E27" i="16"/>
  <c r="E12" i="16"/>
  <c r="E29" i="16"/>
  <c r="E10" i="16"/>
  <c r="E46" i="16"/>
  <c r="E14" i="16"/>
  <c r="E74" i="16"/>
  <c r="AK53" i="14"/>
  <c r="BA59" i="16" s="1"/>
  <c r="AK28" i="14"/>
  <c r="BA34" i="16" s="1"/>
  <c r="AK6" i="14"/>
  <c r="AK36" i="14"/>
  <c r="BA42" i="16" s="1"/>
  <c r="AK39" i="14"/>
  <c r="BA45" i="16" s="1"/>
  <c r="AO199" i="16"/>
  <c r="AN200" i="16" s="1"/>
  <c r="AM201" i="16" s="1"/>
  <c r="AL202" i="16" s="1"/>
  <c r="AK203" i="16" s="1"/>
  <c r="AJ204" i="16" s="1"/>
  <c r="AI205" i="16" s="1"/>
  <c r="AH206" i="16" s="1"/>
  <c r="AG207" i="16" s="1"/>
  <c r="AF208" i="16" s="1"/>
  <c r="AE209" i="16" s="1"/>
  <c r="AD210" i="16" s="1"/>
  <c r="AC211" i="16" s="1"/>
  <c r="AB212" i="16" s="1"/>
  <c r="AA213" i="16" s="1"/>
  <c r="Z214" i="16" s="1"/>
  <c r="Y215" i="16" s="1"/>
  <c r="X216" i="16" s="1"/>
  <c r="W217" i="16" s="1"/>
  <c r="V218" i="16" s="1"/>
  <c r="U219" i="16" s="1"/>
  <c r="T220" i="16" s="1"/>
  <c r="AR198" i="16"/>
  <c r="AW197" i="16"/>
  <c r="E84" i="18"/>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M606" i="33"/>
  <c r="M607" i="33"/>
  <c r="M608" i="33"/>
  <c r="M609" i="33"/>
  <c r="M610" i="33"/>
  <c r="M611" i="33"/>
  <c r="M612" i="33"/>
  <c r="M613" i="33"/>
  <c r="M614" i="33"/>
  <c r="M615" i="33"/>
  <c r="M616" i="33"/>
  <c r="M617" i="33"/>
  <c r="M618" i="33"/>
  <c r="M619" i="33"/>
  <c r="M620" i="33"/>
  <c r="M621" i="33"/>
  <c r="M622" i="33"/>
  <c r="M623" i="33"/>
  <c r="M624" i="33"/>
  <c r="M625" i="33"/>
  <c r="M626" i="33"/>
  <c r="M627" i="33"/>
  <c r="M628" i="33"/>
  <c r="M629" i="33"/>
  <c r="M630" i="33"/>
  <c r="M631" i="33"/>
  <c r="M632" i="33"/>
  <c r="M633" i="33"/>
  <c r="M634" i="33"/>
  <c r="M635" i="33"/>
  <c r="M636" i="33"/>
  <c r="M637" i="33"/>
  <c r="M638" i="33"/>
  <c r="M639" i="33"/>
  <c r="M640" i="33"/>
  <c r="M641" i="33"/>
  <c r="M642" i="33"/>
  <c r="M643" i="33"/>
  <c r="M644" i="33"/>
  <c r="M645" i="33"/>
  <c r="M646" i="33"/>
  <c r="M647" i="33"/>
  <c r="M648" i="33"/>
  <c r="M649" i="33"/>
  <c r="M650" i="33"/>
  <c r="M651" i="33"/>
  <c r="M652" i="33"/>
  <c r="M653" i="33"/>
  <c r="M654" i="33"/>
  <c r="M655" i="33"/>
  <c r="M656" i="33"/>
  <c r="M657" i="33"/>
  <c r="M658" i="33"/>
  <c r="M659" i="33"/>
  <c r="M660" i="33"/>
  <c r="M661" i="33"/>
  <c r="M662" i="33"/>
  <c r="M663" i="33"/>
  <c r="M664" i="33"/>
  <c r="M665" i="33"/>
  <c r="M666" i="33"/>
  <c r="M667" i="33"/>
  <c r="M668" i="33"/>
  <c r="M669" i="33"/>
  <c r="M670" i="33"/>
  <c r="Q56" i="33"/>
  <c r="E107" i="19"/>
  <c r="T3" i="16"/>
  <c r="T6" i="16" s="1"/>
  <c r="T2" i="16"/>
  <c r="U7" i="16"/>
  <c r="L62" i="16" l="1"/>
  <c r="L46" i="16"/>
  <c r="L147" i="16"/>
  <c r="L89" i="16"/>
  <c r="L132" i="16"/>
  <c r="L123" i="16"/>
  <c r="L98" i="16"/>
  <c r="L116" i="16"/>
  <c r="L159" i="16"/>
  <c r="L191" i="16"/>
  <c r="L127" i="16"/>
  <c r="L77" i="16"/>
  <c r="L119" i="16"/>
  <c r="L117" i="16"/>
  <c r="L82" i="16"/>
  <c r="L141" i="16"/>
  <c r="L149" i="16"/>
  <c r="L126" i="16"/>
  <c r="L138" i="16"/>
  <c r="L94" i="16"/>
  <c r="L87" i="16"/>
  <c r="L158" i="16"/>
  <c r="L178" i="16"/>
  <c r="L118" i="16"/>
  <c r="L81" i="16"/>
  <c r="L163" i="16"/>
  <c r="L96" i="16"/>
  <c r="L99" i="16"/>
  <c r="L92" i="16"/>
  <c r="L184" i="16"/>
  <c r="L143" i="16"/>
  <c r="L140" i="16"/>
  <c r="L90" i="16"/>
  <c r="L175" i="16"/>
  <c r="L193" i="16"/>
  <c r="L115" i="16"/>
  <c r="L80" i="16"/>
  <c r="L108" i="16"/>
  <c r="L78" i="16"/>
  <c r="L177" i="16"/>
  <c r="L134" i="16"/>
  <c r="L128" i="16"/>
  <c r="L148" i="16"/>
  <c r="L167" i="16"/>
  <c r="L146" i="16"/>
  <c r="L137" i="16"/>
  <c r="L97" i="16"/>
  <c r="L190" i="16"/>
  <c r="L182" i="16"/>
  <c r="L76" i="16"/>
  <c r="L176" i="16"/>
  <c r="L185" i="16"/>
  <c r="L131" i="16"/>
  <c r="L103" i="16"/>
  <c r="L145" i="16"/>
  <c r="L188" i="16"/>
  <c r="L166" i="16"/>
  <c r="L152" i="16"/>
  <c r="L124" i="16"/>
  <c r="L174" i="16"/>
  <c r="L121" i="16"/>
  <c r="L83" i="16"/>
  <c r="L110" i="16"/>
  <c r="L173" i="16"/>
  <c r="L164" i="16"/>
  <c r="L192" i="16"/>
  <c r="L105" i="16"/>
  <c r="L106" i="16"/>
  <c r="L85" i="16"/>
  <c r="L139" i="16"/>
  <c r="L194" i="16"/>
  <c r="L101" i="16"/>
  <c r="L165" i="16"/>
  <c r="L142" i="16"/>
  <c r="L88" i="16"/>
  <c r="L179" i="16"/>
  <c r="L162" i="16"/>
  <c r="L170" i="16"/>
  <c r="L161" i="16"/>
  <c r="L114" i="16"/>
  <c r="L186" i="16"/>
  <c r="L189" i="16"/>
  <c r="L157" i="16"/>
  <c r="L112" i="16"/>
  <c r="L93" i="16"/>
  <c r="L187" i="16"/>
  <c r="L133" i="16"/>
  <c r="L84" i="16"/>
  <c r="L183" i="16"/>
  <c r="L156" i="16"/>
  <c r="L169" i="16"/>
  <c r="L181" i="16"/>
  <c r="L195" i="16"/>
  <c r="L130" i="16"/>
  <c r="L136" i="16"/>
  <c r="L171" i="16"/>
  <c r="L79" i="16"/>
  <c r="L111" i="16"/>
  <c r="L150" i="16"/>
  <c r="L135" i="16"/>
  <c r="L144" i="16"/>
  <c r="L107" i="16"/>
  <c r="L91" i="16"/>
  <c r="L180" i="16"/>
  <c r="L109" i="16"/>
  <c r="L155" i="16"/>
  <c r="L160" i="16"/>
  <c r="L95" i="16"/>
  <c r="L125" i="16"/>
  <c r="L102" i="16"/>
  <c r="L86" i="16"/>
  <c r="L154" i="16"/>
  <c r="L153" i="16"/>
  <c r="L122" i="16"/>
  <c r="L172" i="16"/>
  <c r="L120" i="16"/>
  <c r="L100" i="16"/>
  <c r="L168" i="16"/>
  <c r="L104" i="16"/>
  <c r="L113" i="16"/>
  <c r="L129" i="16"/>
  <c r="L151" i="16"/>
  <c r="L35" i="16"/>
  <c r="L27" i="16"/>
  <c r="L16" i="16"/>
  <c r="L56" i="16"/>
  <c r="L70" i="16"/>
  <c r="L37" i="16"/>
  <c r="L40" i="16"/>
  <c r="L71" i="16"/>
  <c r="L28" i="16"/>
  <c r="L33" i="16"/>
  <c r="L59" i="16"/>
  <c r="L12" i="16"/>
  <c r="L42" i="16"/>
  <c r="L24" i="16"/>
  <c r="L75" i="16"/>
  <c r="L61" i="16"/>
  <c r="BA13" i="16"/>
  <c r="BA73" i="16"/>
  <c r="L18" i="16"/>
  <c r="L66" i="16"/>
  <c r="L69" i="16"/>
  <c r="L39" i="16"/>
  <c r="L55" i="16"/>
  <c r="L73" i="16"/>
  <c r="L64" i="16"/>
  <c r="L41" i="16"/>
  <c r="BA10" i="16"/>
  <c r="BA46" i="16"/>
  <c r="L63" i="16"/>
  <c r="BA12" i="16"/>
  <c r="BA29" i="16"/>
  <c r="L36" i="16"/>
  <c r="L31" i="16"/>
  <c r="L43" i="16"/>
  <c r="L50" i="16"/>
  <c r="L67" i="16"/>
  <c r="L53" i="16"/>
  <c r="L49" i="16"/>
  <c r="L19" i="16"/>
  <c r="BA11" i="16"/>
  <c r="BA27" i="16"/>
  <c r="L10" i="16"/>
  <c r="L23" i="16"/>
  <c r="L65" i="16"/>
  <c r="L74" i="16"/>
  <c r="L20" i="16"/>
  <c r="L9" i="16"/>
  <c r="L58" i="16"/>
  <c r="L32" i="16"/>
  <c r="L11" i="16"/>
  <c r="L22" i="16"/>
  <c r="L68" i="16"/>
  <c r="L52" i="16"/>
  <c r="L47" i="16"/>
  <c r="L44" i="16"/>
  <c r="L30" i="16"/>
  <c r="L25" i="16"/>
  <c r="L57" i="16"/>
  <c r="L13" i="16"/>
  <c r="L34" i="16"/>
  <c r="L15" i="16"/>
  <c r="L38" i="16"/>
  <c r="L60" i="16"/>
  <c r="L51" i="16"/>
  <c r="L26" i="16"/>
  <c r="L54" i="16"/>
  <c r="L14" i="16"/>
  <c r="L72" i="16"/>
  <c r="L45" i="16"/>
  <c r="L48" i="16"/>
  <c r="L21" i="16"/>
  <c r="L17" i="16"/>
  <c r="L29" i="16"/>
  <c r="BA14" i="16"/>
  <c r="BA74" i="16"/>
  <c r="R56" i="33"/>
  <c r="AP199" i="16"/>
  <c r="AO200" i="16" s="1"/>
  <c r="AN201" i="16" s="1"/>
  <c r="AM202" i="16" s="1"/>
  <c r="AL203" i="16" s="1"/>
  <c r="AK204" i="16" s="1"/>
  <c r="AJ205" i="16" s="1"/>
  <c r="AI206" i="16" s="1"/>
  <c r="AH207" i="16" s="1"/>
  <c r="AG208" i="16" s="1"/>
  <c r="AF209" i="16" s="1"/>
  <c r="AE210" i="16" s="1"/>
  <c r="AD211" i="16" s="1"/>
  <c r="AC212" i="16" s="1"/>
  <c r="AB213" i="16" s="1"/>
  <c r="AA214" i="16" s="1"/>
  <c r="Z215" i="16" s="1"/>
  <c r="Y216" i="16" s="1"/>
  <c r="X217" i="16" s="1"/>
  <c r="W218" i="16" s="1"/>
  <c r="V219" i="16" s="1"/>
  <c r="U220" i="16" s="1"/>
  <c r="T221" i="16" s="1"/>
  <c r="AS198" i="16"/>
  <c r="AX197" i="16"/>
  <c r="F46" i="18"/>
  <c r="N402" i="33"/>
  <c r="N421" i="33"/>
  <c r="N433" i="33"/>
  <c r="N447" i="33"/>
  <c r="N457" i="33"/>
  <c r="N465" i="33"/>
  <c r="N474" i="33"/>
  <c r="N482" i="33"/>
  <c r="N491" i="33"/>
  <c r="N501" i="33"/>
  <c r="N509" i="33"/>
  <c r="N518" i="33"/>
  <c r="N527" i="33"/>
  <c r="N536" i="33"/>
  <c r="N545" i="33"/>
  <c r="N553" i="33"/>
  <c r="N564" i="33"/>
  <c r="N573" i="33"/>
  <c r="N581" i="33"/>
  <c r="N592" i="33"/>
  <c r="N600" i="33"/>
  <c r="N609" i="33"/>
  <c r="N619" i="33"/>
  <c r="N629" i="33"/>
  <c r="N637" i="33"/>
  <c r="N646" i="33"/>
  <c r="N656" i="33"/>
  <c r="N665" i="33"/>
  <c r="N403" i="33"/>
  <c r="N422" i="33"/>
  <c r="N434" i="33"/>
  <c r="N448" i="33"/>
  <c r="N458" i="33"/>
  <c r="N466" i="33"/>
  <c r="N475" i="33"/>
  <c r="N484" i="33"/>
  <c r="N492" i="33"/>
  <c r="N502" i="33"/>
  <c r="N510" i="33"/>
  <c r="N520" i="33"/>
  <c r="N528" i="33"/>
  <c r="N537" i="33"/>
  <c r="N546" i="33"/>
  <c r="N554" i="33"/>
  <c r="N566" i="33"/>
  <c r="N574" i="33"/>
  <c r="N582" i="33"/>
  <c r="N593" i="33"/>
  <c r="N601" i="33"/>
  <c r="N610" i="33"/>
  <c r="N620" i="33"/>
  <c r="N630" i="33"/>
  <c r="N638" i="33"/>
  <c r="N648" i="33"/>
  <c r="N657" i="33"/>
  <c r="N666" i="33"/>
  <c r="N407" i="33"/>
  <c r="N423" i="33"/>
  <c r="N435" i="33"/>
  <c r="N449" i="33"/>
  <c r="N459" i="33"/>
  <c r="N467" i="33"/>
  <c r="N476" i="33"/>
  <c r="N408" i="33"/>
  <c r="N431" i="33"/>
  <c r="N451" i="33"/>
  <c r="N464" i="33"/>
  <c r="N479" i="33"/>
  <c r="N490" i="33"/>
  <c r="N504" i="33"/>
  <c r="N514" i="33"/>
  <c r="N526" i="33"/>
  <c r="N539" i="33"/>
  <c r="N550" i="33"/>
  <c r="N563" i="33"/>
  <c r="N411" i="33"/>
  <c r="N432" i="33"/>
  <c r="N452" i="33"/>
  <c r="N469" i="33"/>
  <c r="N480" i="33"/>
  <c r="N495" i="33"/>
  <c r="N505" i="33"/>
  <c r="N515" i="33"/>
  <c r="N529" i="33"/>
  <c r="N412" i="33"/>
  <c r="N438" i="33"/>
  <c r="N455" i="33"/>
  <c r="N470" i="33"/>
  <c r="N481" i="33"/>
  <c r="N496" i="33"/>
  <c r="N506" i="33"/>
  <c r="N516" i="33"/>
  <c r="N530" i="33"/>
  <c r="N542" i="33"/>
  <c r="N552" i="33"/>
  <c r="N414" i="33"/>
  <c r="N439" i="33"/>
  <c r="N456" i="33"/>
  <c r="N471" i="33"/>
  <c r="N485" i="33"/>
  <c r="N497" i="33"/>
  <c r="N507" i="33"/>
  <c r="N521" i="33"/>
  <c r="N395" i="33"/>
  <c r="N420" i="33"/>
  <c r="N440" i="33"/>
  <c r="N460" i="33"/>
  <c r="N472" i="33"/>
  <c r="N486" i="33"/>
  <c r="N498" i="33"/>
  <c r="N508" i="33"/>
  <c r="N522" i="33"/>
  <c r="N532" i="33"/>
  <c r="N544" i="33"/>
  <c r="N557" i="33"/>
  <c r="N570" i="33"/>
  <c r="N580" i="33"/>
  <c r="N595" i="33"/>
  <c r="N605" i="33"/>
  <c r="N618" i="33"/>
  <c r="N632" i="33"/>
  <c r="N643" i="33"/>
  <c r="N655" i="33"/>
  <c r="N668" i="33"/>
  <c r="N396" i="33"/>
  <c r="N424" i="33"/>
  <c r="N441" i="33"/>
  <c r="N461" i="33"/>
  <c r="N473" i="33"/>
  <c r="N487" i="33"/>
  <c r="N499" i="33"/>
  <c r="N511" i="33"/>
  <c r="N523" i="33"/>
  <c r="N533" i="33"/>
  <c r="N547" i="33"/>
  <c r="N559" i="33"/>
  <c r="N571" i="33"/>
  <c r="N584" i="33"/>
  <c r="N596" i="33"/>
  <c r="N606" i="33"/>
  <c r="N621" i="33"/>
  <c r="N633" i="33"/>
  <c r="N644" i="33"/>
  <c r="N658" i="33"/>
  <c r="N669" i="33"/>
  <c r="N398" i="33"/>
  <c r="N425" i="33"/>
  <c r="N442" i="33"/>
  <c r="N462" i="33"/>
  <c r="N477" i="33"/>
  <c r="N488" i="33"/>
  <c r="N500" i="33"/>
  <c r="N512" i="33"/>
  <c r="N524" i="33"/>
  <c r="N534" i="33"/>
  <c r="N548" i="33"/>
  <c r="N560" i="33"/>
  <c r="N572" i="33"/>
  <c r="N585" i="33"/>
  <c r="N597" i="33"/>
  <c r="N607" i="33"/>
  <c r="N622" i="33"/>
  <c r="N634" i="33"/>
  <c r="N645" i="33"/>
  <c r="N660" i="33"/>
  <c r="N670" i="33"/>
  <c r="N399" i="33"/>
  <c r="N430" i="33"/>
  <c r="N450" i="33"/>
  <c r="N463" i="33"/>
  <c r="N478" i="33"/>
  <c r="N489" i="33"/>
  <c r="N503" i="33"/>
  <c r="N513" i="33"/>
  <c r="N525" i="33"/>
  <c r="N538" i="33"/>
  <c r="N549" i="33"/>
  <c r="N561" i="33"/>
  <c r="N575" i="33"/>
  <c r="N586" i="33"/>
  <c r="N598" i="33"/>
  <c r="N612" i="33"/>
  <c r="N624" i="33"/>
  <c r="N635" i="33"/>
  <c r="N649" i="33"/>
  <c r="N661" i="33"/>
  <c r="N576" i="33"/>
  <c r="N588" i="33"/>
  <c r="N599" i="33"/>
  <c r="N613" i="33"/>
  <c r="N625" i="33"/>
  <c r="N636" i="33"/>
  <c r="N650" i="33"/>
  <c r="N662" i="33"/>
  <c r="N540" i="33"/>
  <c r="N551" i="33"/>
  <c r="N567" i="33"/>
  <c r="N577" i="33"/>
  <c r="N590" i="33"/>
  <c r="N602" i="33"/>
  <c r="N614" i="33"/>
  <c r="N627" i="33"/>
  <c r="N639" i="33"/>
  <c r="N652" i="33"/>
  <c r="N663" i="33"/>
  <c r="N568" i="33"/>
  <c r="N578" i="33"/>
  <c r="N591" i="33"/>
  <c r="N603" i="33"/>
  <c r="N616" i="33"/>
  <c r="N628" i="33"/>
  <c r="N640" i="33"/>
  <c r="N653" i="33"/>
  <c r="N664" i="33"/>
  <c r="N531" i="33"/>
  <c r="N543" i="33"/>
  <c r="N556" i="33"/>
  <c r="N569" i="33"/>
  <c r="N579" i="33"/>
  <c r="N594" i="33"/>
  <c r="N604" i="33"/>
  <c r="N617" i="33"/>
  <c r="N631" i="33"/>
  <c r="N642" i="33"/>
  <c r="N654" i="33"/>
  <c r="N667" i="33"/>
  <c r="N393" i="33"/>
  <c r="N404" i="33"/>
  <c r="N416" i="33"/>
  <c r="N428" i="33"/>
  <c r="N436" i="33"/>
  <c r="N445" i="33"/>
  <c r="N453" i="33"/>
  <c r="N394" i="33"/>
  <c r="N406" i="33"/>
  <c r="N417" i="33"/>
  <c r="N429" i="33"/>
  <c r="N437" i="33"/>
  <c r="N446" i="33"/>
  <c r="N454" i="33"/>
  <c r="N415" i="33"/>
  <c r="N443" i="33"/>
  <c r="N468" i="33"/>
  <c r="N494" i="33"/>
  <c r="N519" i="33"/>
  <c r="N535" i="33"/>
  <c r="N562" i="33"/>
  <c r="N589" i="33"/>
  <c r="N615" i="33"/>
  <c r="N641" i="33"/>
  <c r="N659" i="33"/>
  <c r="N400" i="33"/>
  <c r="N409" i="33"/>
  <c r="N418" i="33"/>
  <c r="N426" i="33"/>
  <c r="N401" i="33"/>
  <c r="N410" i="33"/>
  <c r="N419" i="33"/>
  <c r="N427" i="33"/>
  <c r="N397" i="33"/>
  <c r="N405" i="33"/>
  <c r="N413" i="33"/>
  <c r="N444" i="33"/>
  <c r="N493" i="33"/>
  <c r="N517" i="33"/>
  <c r="N541" i="33"/>
  <c r="N558" i="33"/>
  <c r="N583" i="33"/>
  <c r="N608" i="33"/>
  <c r="N626" i="33"/>
  <c r="N651" i="33"/>
  <c r="N565" i="33"/>
  <c r="N623" i="33"/>
  <c r="N647" i="33"/>
  <c r="N483" i="33"/>
  <c r="N555" i="33"/>
  <c r="N587" i="33"/>
  <c r="N611" i="33"/>
  <c r="BA8" i="16"/>
  <c r="L8" i="16"/>
  <c r="D62" i="19"/>
  <c r="F48" i="18"/>
  <c r="F42" i="19"/>
  <c r="F47" i="18"/>
  <c r="V7" i="16"/>
  <c r="U2" i="16"/>
  <c r="U3" i="16"/>
  <c r="U6" i="16" s="1"/>
  <c r="F40" i="19"/>
  <c r="F41" i="19"/>
  <c r="AN4" i="14" l="1"/>
  <c r="AN34" i="14"/>
  <c r="AN12" i="14"/>
  <c r="AN21" i="14"/>
  <c r="AN26" i="14"/>
  <c r="AN29" i="14"/>
  <c r="AN49" i="14"/>
  <c r="AN56" i="14"/>
  <c r="AN58" i="14"/>
  <c r="AN8" i="14"/>
  <c r="AN7" i="14"/>
  <c r="AN36" i="14"/>
  <c r="AN46" i="14"/>
  <c r="AN10" i="14"/>
  <c r="S443" i="33"/>
  <c r="O443" i="33"/>
  <c r="R443" i="33"/>
  <c r="S627" i="33"/>
  <c r="O627" i="33"/>
  <c r="R627" i="33"/>
  <c r="S524" i="33"/>
  <c r="O524" i="33"/>
  <c r="R524" i="33"/>
  <c r="S544" i="33"/>
  <c r="O544" i="33"/>
  <c r="R544" i="33"/>
  <c r="S550" i="33"/>
  <c r="O550" i="33"/>
  <c r="R550" i="33"/>
  <c r="S466" i="33"/>
  <c r="O466" i="33"/>
  <c r="R466" i="33"/>
  <c r="S517" i="33"/>
  <c r="O517" i="33"/>
  <c r="R517" i="33"/>
  <c r="S453" i="33"/>
  <c r="O453" i="33"/>
  <c r="R453" i="33"/>
  <c r="S650" i="33"/>
  <c r="O650" i="33"/>
  <c r="R650" i="33"/>
  <c r="S512" i="33"/>
  <c r="O512" i="33"/>
  <c r="R512" i="33"/>
  <c r="S420" i="33"/>
  <c r="O420" i="33"/>
  <c r="R420" i="33"/>
  <c r="S495" i="33"/>
  <c r="R495" i="33"/>
  <c r="O495" i="33"/>
  <c r="S458" i="33"/>
  <c r="R458" i="33"/>
  <c r="O458" i="33"/>
  <c r="S564" i="33"/>
  <c r="O564" i="33"/>
  <c r="R564" i="33"/>
  <c r="O402" i="33"/>
  <c r="S402" i="33"/>
  <c r="R402" i="33"/>
  <c r="S565" i="33"/>
  <c r="O565" i="33"/>
  <c r="R565" i="33"/>
  <c r="S493" i="33"/>
  <c r="O493" i="33"/>
  <c r="R493" i="33"/>
  <c r="S401" i="33"/>
  <c r="O401" i="33"/>
  <c r="R401" i="33"/>
  <c r="S589" i="33"/>
  <c r="O589" i="33"/>
  <c r="R589" i="33"/>
  <c r="S454" i="33"/>
  <c r="O454" i="33"/>
  <c r="R454" i="33"/>
  <c r="S445" i="33"/>
  <c r="O445" i="33"/>
  <c r="R445" i="33"/>
  <c r="S642" i="33"/>
  <c r="O642" i="33"/>
  <c r="R642" i="33"/>
  <c r="S543" i="33"/>
  <c r="O543" i="33"/>
  <c r="R543" i="33"/>
  <c r="S591" i="33"/>
  <c r="O591" i="33"/>
  <c r="R591" i="33"/>
  <c r="S602" i="33"/>
  <c r="O602" i="33"/>
  <c r="R602" i="33"/>
  <c r="S636" i="33"/>
  <c r="O636" i="33"/>
  <c r="R636" i="33"/>
  <c r="S635" i="33"/>
  <c r="O635" i="33"/>
  <c r="R635" i="33"/>
  <c r="S538" i="33"/>
  <c r="O538" i="33"/>
  <c r="R538" i="33"/>
  <c r="S430" i="33"/>
  <c r="O430" i="33"/>
  <c r="R430" i="33"/>
  <c r="S597" i="33"/>
  <c r="O597" i="33"/>
  <c r="R597" i="33"/>
  <c r="S500" i="33"/>
  <c r="O500" i="33"/>
  <c r="R500" i="33"/>
  <c r="S658" i="33"/>
  <c r="O658" i="33"/>
  <c r="R658" i="33"/>
  <c r="S559" i="33"/>
  <c r="O559" i="33"/>
  <c r="R559" i="33"/>
  <c r="S461" i="33"/>
  <c r="O461" i="33"/>
  <c r="R461" i="33"/>
  <c r="S618" i="33"/>
  <c r="O618" i="33"/>
  <c r="R618" i="33"/>
  <c r="S522" i="33"/>
  <c r="R522" i="33"/>
  <c r="O522" i="33"/>
  <c r="S395" i="33"/>
  <c r="O395" i="33"/>
  <c r="R395" i="33"/>
  <c r="S414" i="33"/>
  <c r="R414" i="33"/>
  <c r="O414" i="33"/>
  <c r="S470" i="33"/>
  <c r="O470" i="33"/>
  <c r="R470" i="33"/>
  <c r="S480" i="33"/>
  <c r="R480" i="33"/>
  <c r="O480" i="33"/>
  <c r="S526" i="33"/>
  <c r="O526" i="33"/>
  <c r="R526" i="33"/>
  <c r="S408" i="33"/>
  <c r="O408" i="33"/>
  <c r="R408" i="33"/>
  <c r="S666" i="33"/>
  <c r="R666" i="33"/>
  <c r="O666" i="33"/>
  <c r="S593" i="33"/>
  <c r="O593" i="33"/>
  <c r="R593" i="33"/>
  <c r="S520" i="33"/>
  <c r="R520" i="33"/>
  <c r="O520" i="33"/>
  <c r="O448" i="33"/>
  <c r="S448" i="33"/>
  <c r="R448" i="33"/>
  <c r="S629" i="33"/>
  <c r="O629" i="33"/>
  <c r="R629" i="33"/>
  <c r="S553" i="33"/>
  <c r="O553" i="33"/>
  <c r="R553" i="33"/>
  <c r="S482" i="33"/>
  <c r="O482" i="33"/>
  <c r="R482" i="33"/>
  <c r="S641" i="33"/>
  <c r="O641" i="33"/>
  <c r="R641" i="33"/>
  <c r="S662" i="33"/>
  <c r="O662" i="33"/>
  <c r="R662" i="33"/>
  <c r="S398" i="33"/>
  <c r="R398" i="33"/>
  <c r="O398" i="33"/>
  <c r="S456" i="33"/>
  <c r="O456" i="33"/>
  <c r="R456" i="33"/>
  <c r="S537" i="33"/>
  <c r="R537" i="33"/>
  <c r="O537" i="33"/>
  <c r="S573" i="33"/>
  <c r="O573" i="33"/>
  <c r="R573" i="33"/>
  <c r="S669" i="33"/>
  <c r="O669" i="33"/>
  <c r="R669" i="33"/>
  <c r="S481" i="33"/>
  <c r="R481" i="33"/>
  <c r="O481" i="33"/>
  <c r="S407" i="33"/>
  <c r="R407" i="33"/>
  <c r="O407" i="33"/>
  <c r="S637" i="33"/>
  <c r="O637" i="33"/>
  <c r="R637" i="33"/>
  <c r="S491" i="33"/>
  <c r="O491" i="33"/>
  <c r="R491" i="33"/>
  <c r="S651" i="33"/>
  <c r="O651" i="33"/>
  <c r="R651" i="33"/>
  <c r="S444" i="33"/>
  <c r="O444" i="33"/>
  <c r="R444" i="33"/>
  <c r="S426" i="33"/>
  <c r="O426" i="33"/>
  <c r="R426" i="33"/>
  <c r="S562" i="33"/>
  <c r="O562" i="33"/>
  <c r="R562" i="33"/>
  <c r="S446" i="33"/>
  <c r="O446" i="33"/>
  <c r="R446" i="33"/>
  <c r="S436" i="33"/>
  <c r="O436" i="33"/>
  <c r="R436" i="33"/>
  <c r="S631" i="33"/>
  <c r="O631" i="33"/>
  <c r="R631" i="33"/>
  <c r="S531" i="33"/>
  <c r="O531" i="33"/>
  <c r="R531" i="33"/>
  <c r="S578" i="33"/>
  <c r="O578" i="33"/>
  <c r="R578" i="33"/>
  <c r="S590" i="33"/>
  <c r="O590" i="33"/>
  <c r="R590" i="33"/>
  <c r="S625" i="33"/>
  <c r="O625" i="33"/>
  <c r="R625" i="33"/>
  <c r="S624" i="33"/>
  <c r="O624" i="33"/>
  <c r="R624" i="33"/>
  <c r="S525" i="33"/>
  <c r="O525" i="33"/>
  <c r="R525" i="33"/>
  <c r="S399" i="33"/>
  <c r="O399" i="33"/>
  <c r="R399" i="33"/>
  <c r="S585" i="33"/>
  <c r="O585" i="33"/>
  <c r="R585" i="33"/>
  <c r="S488" i="33"/>
  <c r="O488" i="33"/>
  <c r="R488" i="33"/>
  <c r="S644" i="33"/>
  <c r="R644" i="33"/>
  <c r="O644" i="33"/>
  <c r="S547" i="33"/>
  <c r="O547" i="33"/>
  <c r="R547" i="33"/>
  <c r="S441" i="33"/>
  <c r="R441" i="33"/>
  <c r="O441" i="33"/>
  <c r="S605" i="33"/>
  <c r="O605" i="33"/>
  <c r="R605" i="33"/>
  <c r="S508" i="33"/>
  <c r="O508" i="33"/>
  <c r="R508" i="33"/>
  <c r="S521" i="33"/>
  <c r="R521" i="33"/>
  <c r="O521" i="33"/>
  <c r="S552" i="33"/>
  <c r="O552" i="33"/>
  <c r="R552" i="33"/>
  <c r="S455" i="33"/>
  <c r="R455" i="33"/>
  <c r="O455" i="33"/>
  <c r="S469" i="33"/>
  <c r="O469" i="33"/>
  <c r="R469" i="33"/>
  <c r="S514" i="33"/>
  <c r="O514" i="33"/>
  <c r="R514" i="33"/>
  <c r="S476" i="33"/>
  <c r="O476" i="33"/>
  <c r="R476" i="33"/>
  <c r="S657" i="33"/>
  <c r="O657" i="33"/>
  <c r="R657" i="33"/>
  <c r="S582" i="33"/>
  <c r="O582" i="33"/>
  <c r="R582" i="33"/>
  <c r="S510" i="33"/>
  <c r="O510" i="33"/>
  <c r="R510" i="33"/>
  <c r="S434" i="33"/>
  <c r="O434" i="33"/>
  <c r="R434" i="33"/>
  <c r="S619" i="33"/>
  <c r="O619" i="33"/>
  <c r="R619" i="33"/>
  <c r="S545" i="33"/>
  <c r="O545" i="33"/>
  <c r="R545" i="33"/>
  <c r="S474" i="33"/>
  <c r="O474" i="33"/>
  <c r="R474" i="33"/>
  <c r="S394" i="33"/>
  <c r="O394" i="33"/>
  <c r="R394" i="33"/>
  <c r="S561" i="33"/>
  <c r="O561" i="33"/>
  <c r="R561" i="33"/>
  <c r="S487" i="33"/>
  <c r="R487" i="33"/>
  <c r="O487" i="33"/>
  <c r="S505" i="33"/>
  <c r="R505" i="33"/>
  <c r="O505" i="33"/>
  <c r="S556" i="33"/>
  <c r="R556" i="33"/>
  <c r="O556" i="33"/>
  <c r="S450" i="33"/>
  <c r="O450" i="33"/>
  <c r="R450" i="33"/>
  <c r="S473" i="33"/>
  <c r="R473" i="33"/>
  <c r="O473" i="33"/>
  <c r="S539" i="33"/>
  <c r="O539" i="33"/>
  <c r="R539" i="33"/>
  <c r="S626" i="33"/>
  <c r="O626" i="33"/>
  <c r="R626" i="33"/>
  <c r="S413" i="33"/>
  <c r="O413" i="33"/>
  <c r="R413" i="33"/>
  <c r="S418" i="33"/>
  <c r="O418" i="33"/>
  <c r="R418" i="33"/>
  <c r="S535" i="33"/>
  <c r="O535" i="33"/>
  <c r="R535" i="33"/>
  <c r="S437" i="33"/>
  <c r="O437" i="33"/>
  <c r="R437" i="33"/>
  <c r="S428" i="33"/>
  <c r="R428" i="33"/>
  <c r="O428" i="33"/>
  <c r="S617" i="33"/>
  <c r="O617" i="33"/>
  <c r="R617" i="33"/>
  <c r="S664" i="33"/>
  <c r="O664" i="33"/>
  <c r="R664" i="33"/>
  <c r="S568" i="33"/>
  <c r="R568" i="33"/>
  <c r="O568" i="33"/>
  <c r="S577" i="33"/>
  <c r="O577" i="33"/>
  <c r="R577" i="33"/>
  <c r="S613" i="33"/>
  <c r="O613" i="33"/>
  <c r="R613" i="33"/>
  <c r="S612" i="33"/>
  <c r="O612" i="33"/>
  <c r="R612" i="33"/>
  <c r="S513" i="33"/>
  <c r="R513" i="33"/>
  <c r="O513" i="33"/>
  <c r="S670" i="33"/>
  <c r="O670" i="33"/>
  <c r="R670" i="33"/>
  <c r="S572" i="33"/>
  <c r="O572" i="33"/>
  <c r="R572" i="33"/>
  <c r="S477" i="33"/>
  <c r="O477" i="33"/>
  <c r="R477" i="33"/>
  <c r="S633" i="33"/>
  <c r="O633" i="33"/>
  <c r="R633" i="33"/>
  <c r="S533" i="33"/>
  <c r="O533" i="33"/>
  <c r="R533" i="33"/>
  <c r="S424" i="33"/>
  <c r="O424" i="33"/>
  <c r="R424" i="33"/>
  <c r="S595" i="33"/>
  <c r="O595" i="33"/>
  <c r="R595" i="33"/>
  <c r="S498" i="33"/>
  <c r="O498" i="33"/>
  <c r="R498" i="33"/>
  <c r="S507" i="33"/>
  <c r="O507" i="33"/>
  <c r="R507" i="33"/>
  <c r="S542" i="33"/>
  <c r="O542" i="33"/>
  <c r="R542" i="33"/>
  <c r="S438" i="33"/>
  <c r="O438" i="33"/>
  <c r="R438" i="33"/>
  <c r="S452" i="33"/>
  <c r="R452" i="33"/>
  <c r="O452" i="33"/>
  <c r="S504" i="33"/>
  <c r="O504" i="33"/>
  <c r="R504" i="33"/>
  <c r="S467" i="33"/>
  <c r="O467" i="33"/>
  <c r="R467" i="33"/>
  <c r="S648" i="33"/>
  <c r="R648" i="33"/>
  <c r="O648" i="33"/>
  <c r="O574" i="33"/>
  <c r="S574" i="33"/>
  <c r="R574" i="33"/>
  <c r="S502" i="33"/>
  <c r="O502" i="33"/>
  <c r="R502" i="33"/>
  <c r="S422" i="33"/>
  <c r="O422" i="33"/>
  <c r="R422" i="33"/>
  <c r="S609" i="33"/>
  <c r="O609" i="33"/>
  <c r="R609" i="33"/>
  <c r="S536" i="33"/>
  <c r="O536" i="33"/>
  <c r="R536" i="33"/>
  <c r="R465" i="33"/>
  <c r="S465" i="33"/>
  <c r="O465" i="33"/>
  <c r="S647" i="33"/>
  <c r="R647" i="33"/>
  <c r="O647" i="33"/>
  <c r="S667" i="33"/>
  <c r="O667" i="33"/>
  <c r="R667" i="33"/>
  <c r="S661" i="33"/>
  <c r="O661" i="33"/>
  <c r="R661" i="33"/>
  <c r="S584" i="33"/>
  <c r="O584" i="33"/>
  <c r="R584" i="33"/>
  <c r="S496" i="33"/>
  <c r="O496" i="33"/>
  <c r="R496" i="33"/>
  <c r="S423" i="33"/>
  <c r="R423" i="33"/>
  <c r="O423" i="33"/>
  <c r="S646" i="33"/>
  <c r="R646" i="33"/>
  <c r="O646" i="33"/>
  <c r="S623" i="33"/>
  <c r="O623" i="33"/>
  <c r="R623" i="33"/>
  <c r="S615" i="33"/>
  <c r="O615" i="33"/>
  <c r="R615" i="33"/>
  <c r="S603" i="33"/>
  <c r="O603" i="33"/>
  <c r="R603" i="33"/>
  <c r="S549" i="33"/>
  <c r="O549" i="33"/>
  <c r="R549" i="33"/>
  <c r="S571" i="33"/>
  <c r="O571" i="33"/>
  <c r="R571" i="33"/>
  <c r="S439" i="33"/>
  <c r="R439" i="33"/>
  <c r="O439" i="33"/>
  <c r="S528" i="33"/>
  <c r="O528" i="33"/>
  <c r="R528" i="33"/>
  <c r="S587" i="33"/>
  <c r="O587" i="33"/>
  <c r="R587" i="33"/>
  <c r="S405" i="33"/>
  <c r="R405" i="33"/>
  <c r="O405" i="33"/>
  <c r="S519" i="33"/>
  <c r="R519" i="33"/>
  <c r="O519" i="33"/>
  <c r="S416" i="33"/>
  <c r="O416" i="33"/>
  <c r="R416" i="33"/>
  <c r="S653" i="33"/>
  <c r="O653" i="33"/>
  <c r="R653" i="33"/>
  <c r="S663" i="33"/>
  <c r="O663" i="33"/>
  <c r="R663" i="33"/>
  <c r="S567" i="33"/>
  <c r="O567" i="33"/>
  <c r="R567" i="33"/>
  <c r="S599" i="33"/>
  <c r="O599" i="33"/>
  <c r="R599" i="33"/>
  <c r="O598" i="33"/>
  <c r="R598" i="33"/>
  <c r="S598" i="33"/>
  <c r="S503" i="33"/>
  <c r="R503" i="33"/>
  <c r="O503" i="33"/>
  <c r="S660" i="33"/>
  <c r="R660" i="33"/>
  <c r="O660" i="33"/>
  <c r="S560" i="33"/>
  <c r="O560" i="33"/>
  <c r="R560" i="33"/>
  <c r="S462" i="33"/>
  <c r="O462" i="33"/>
  <c r="R462" i="33"/>
  <c r="S621" i="33"/>
  <c r="O621" i="33"/>
  <c r="R621" i="33"/>
  <c r="S523" i="33"/>
  <c r="O523" i="33"/>
  <c r="R523" i="33"/>
  <c r="S396" i="33"/>
  <c r="O396" i="33"/>
  <c r="R396" i="33"/>
  <c r="S580" i="33"/>
  <c r="R580" i="33"/>
  <c r="O580" i="33"/>
  <c r="S486" i="33"/>
  <c r="O486" i="33"/>
  <c r="R486" i="33"/>
  <c r="S497" i="33"/>
  <c r="R497" i="33"/>
  <c r="O497" i="33"/>
  <c r="S530" i="33"/>
  <c r="O530" i="33"/>
  <c r="R530" i="33"/>
  <c r="S412" i="33"/>
  <c r="O412" i="33"/>
  <c r="R412" i="33"/>
  <c r="S432" i="33"/>
  <c r="O432" i="33"/>
  <c r="R432" i="33"/>
  <c r="S490" i="33"/>
  <c r="O490" i="33"/>
  <c r="R490" i="33"/>
  <c r="S459" i="33"/>
  <c r="O459" i="33"/>
  <c r="R459" i="33"/>
  <c r="S638" i="33"/>
  <c r="O638" i="33"/>
  <c r="R638" i="33"/>
  <c r="S566" i="33"/>
  <c r="O566" i="33"/>
  <c r="R566" i="33"/>
  <c r="S492" i="33"/>
  <c r="O492" i="33"/>
  <c r="R492" i="33"/>
  <c r="S403" i="33"/>
  <c r="O403" i="33"/>
  <c r="R403" i="33"/>
  <c r="S600" i="33"/>
  <c r="O600" i="33"/>
  <c r="R600" i="33"/>
  <c r="S527" i="33"/>
  <c r="R527" i="33"/>
  <c r="O527" i="33"/>
  <c r="S457" i="33"/>
  <c r="R457" i="33"/>
  <c r="O457" i="33"/>
  <c r="S419" i="33"/>
  <c r="R419" i="33"/>
  <c r="O419" i="33"/>
  <c r="S616" i="33"/>
  <c r="O616" i="33"/>
  <c r="R616" i="33"/>
  <c r="S622" i="33"/>
  <c r="O622" i="33"/>
  <c r="R622" i="33"/>
  <c r="S440" i="33"/>
  <c r="O440" i="33"/>
  <c r="R440" i="33"/>
  <c r="S610" i="33"/>
  <c r="O610" i="33"/>
  <c r="R610" i="33"/>
  <c r="S421" i="33"/>
  <c r="O421" i="33"/>
  <c r="R421" i="33"/>
  <c r="S415" i="33"/>
  <c r="R415" i="33"/>
  <c r="O415" i="33"/>
  <c r="S614" i="33"/>
  <c r="O614" i="33"/>
  <c r="R614" i="33"/>
  <c r="S607" i="33"/>
  <c r="R607" i="33"/>
  <c r="O607" i="33"/>
  <c r="S532" i="33"/>
  <c r="O532" i="33"/>
  <c r="R532" i="33"/>
  <c r="S601" i="33"/>
  <c r="O601" i="33"/>
  <c r="R601" i="33"/>
  <c r="S608" i="33"/>
  <c r="R608" i="33"/>
  <c r="O608" i="33"/>
  <c r="S409" i="33"/>
  <c r="R409" i="33"/>
  <c r="O409" i="33"/>
  <c r="S429" i="33"/>
  <c r="O429" i="33"/>
  <c r="R429" i="33"/>
  <c r="S604" i="33"/>
  <c r="O604" i="33"/>
  <c r="R604" i="33"/>
  <c r="S555" i="33"/>
  <c r="O555" i="33"/>
  <c r="R555" i="33"/>
  <c r="S583" i="33"/>
  <c r="O583" i="33"/>
  <c r="R583" i="33"/>
  <c r="S397" i="33"/>
  <c r="R397" i="33"/>
  <c r="O397" i="33"/>
  <c r="S400" i="33"/>
  <c r="R400" i="33"/>
  <c r="O400" i="33"/>
  <c r="S494" i="33"/>
  <c r="O494" i="33"/>
  <c r="R494" i="33"/>
  <c r="S417" i="33"/>
  <c r="O417" i="33"/>
  <c r="R417" i="33"/>
  <c r="S404" i="33"/>
  <c r="R404" i="33"/>
  <c r="O404" i="33"/>
  <c r="S594" i="33"/>
  <c r="O594" i="33"/>
  <c r="R594" i="33"/>
  <c r="S640" i="33"/>
  <c r="O640" i="33"/>
  <c r="R640" i="33"/>
  <c r="S652" i="33"/>
  <c r="O652" i="33"/>
  <c r="R652" i="33"/>
  <c r="S551" i="33"/>
  <c r="O551" i="33"/>
  <c r="R551" i="33"/>
  <c r="S588" i="33"/>
  <c r="O588" i="33"/>
  <c r="R588" i="33"/>
  <c r="S586" i="33"/>
  <c r="R586" i="33"/>
  <c r="O586" i="33"/>
  <c r="S489" i="33"/>
  <c r="R489" i="33"/>
  <c r="O489" i="33"/>
  <c r="S645" i="33"/>
  <c r="O645" i="33"/>
  <c r="R645" i="33"/>
  <c r="S548" i="33"/>
  <c r="O548" i="33"/>
  <c r="R548" i="33"/>
  <c r="S442" i="33"/>
  <c r="O442" i="33"/>
  <c r="R442" i="33"/>
  <c r="S606" i="33"/>
  <c r="O606" i="33"/>
  <c r="R606" i="33"/>
  <c r="S511" i="33"/>
  <c r="R511" i="33"/>
  <c r="O511" i="33"/>
  <c r="S668" i="33"/>
  <c r="O668" i="33"/>
  <c r="R668" i="33"/>
  <c r="S570" i="33"/>
  <c r="O570" i="33"/>
  <c r="R570" i="33"/>
  <c r="S472" i="33"/>
  <c r="O472" i="33"/>
  <c r="R472" i="33"/>
  <c r="S485" i="33"/>
  <c r="O485" i="33"/>
  <c r="R485" i="33"/>
  <c r="S516" i="33"/>
  <c r="O516" i="33"/>
  <c r="R516" i="33"/>
  <c r="S529" i="33"/>
  <c r="R529" i="33"/>
  <c r="O529" i="33"/>
  <c r="S411" i="33"/>
  <c r="O411" i="33"/>
  <c r="R411" i="33"/>
  <c r="S479" i="33"/>
  <c r="R479" i="33"/>
  <c r="O479" i="33"/>
  <c r="S449" i="33"/>
  <c r="R449" i="33"/>
  <c r="O449" i="33"/>
  <c r="S630" i="33"/>
  <c r="O630" i="33"/>
  <c r="R630" i="33"/>
  <c r="S554" i="33"/>
  <c r="O554" i="33"/>
  <c r="R554" i="33"/>
  <c r="S484" i="33"/>
  <c r="R484" i="33"/>
  <c r="O484" i="33"/>
  <c r="S665" i="33"/>
  <c r="O665" i="33"/>
  <c r="R665" i="33"/>
  <c r="S592" i="33"/>
  <c r="O592" i="33"/>
  <c r="R592" i="33"/>
  <c r="S518" i="33"/>
  <c r="O518" i="33"/>
  <c r="R518" i="33"/>
  <c r="S447" i="33"/>
  <c r="R447" i="33"/>
  <c r="O447" i="33"/>
  <c r="S541" i="33"/>
  <c r="O541" i="33"/>
  <c r="R541" i="33"/>
  <c r="S569" i="33"/>
  <c r="O569" i="33"/>
  <c r="R569" i="33"/>
  <c r="S463" i="33"/>
  <c r="R463" i="33"/>
  <c r="O463" i="33"/>
  <c r="S643" i="33"/>
  <c r="O643" i="33"/>
  <c r="R643" i="33"/>
  <c r="S451" i="33"/>
  <c r="O451" i="33"/>
  <c r="R451" i="33"/>
  <c r="S501" i="33"/>
  <c r="O501" i="33"/>
  <c r="R501" i="33"/>
  <c r="S410" i="33"/>
  <c r="O410" i="33"/>
  <c r="R410" i="33"/>
  <c r="S654" i="33"/>
  <c r="O654" i="33"/>
  <c r="R654" i="33"/>
  <c r="S649" i="33"/>
  <c r="O649" i="33"/>
  <c r="R649" i="33"/>
  <c r="S632" i="33"/>
  <c r="R632" i="33"/>
  <c r="O632" i="33"/>
  <c r="S431" i="33"/>
  <c r="R431" i="33"/>
  <c r="O431" i="33"/>
  <c r="S611" i="33"/>
  <c r="O611" i="33"/>
  <c r="R611" i="33"/>
  <c r="S483" i="33"/>
  <c r="O483" i="33"/>
  <c r="R483" i="33"/>
  <c r="S558" i="33"/>
  <c r="O558" i="33"/>
  <c r="R558" i="33"/>
  <c r="S427" i="33"/>
  <c r="O427" i="33"/>
  <c r="R427" i="33"/>
  <c r="S659" i="33"/>
  <c r="O659" i="33"/>
  <c r="R659" i="33"/>
  <c r="S468" i="33"/>
  <c r="R468" i="33"/>
  <c r="O468" i="33"/>
  <c r="S406" i="33"/>
  <c r="O406" i="33"/>
  <c r="R406" i="33"/>
  <c r="S393" i="33"/>
  <c r="R393" i="33"/>
  <c r="O393" i="33"/>
  <c r="S579" i="33"/>
  <c r="O579" i="33"/>
  <c r="R579" i="33"/>
  <c r="S628" i="33"/>
  <c r="O628" i="33"/>
  <c r="R628" i="33"/>
  <c r="S639" i="33"/>
  <c r="O639" i="33"/>
  <c r="R639" i="33"/>
  <c r="S540" i="33"/>
  <c r="O540" i="33"/>
  <c r="R540" i="33"/>
  <c r="S576" i="33"/>
  <c r="O576" i="33"/>
  <c r="R576" i="33"/>
  <c r="S575" i="33"/>
  <c r="O575" i="33"/>
  <c r="R575" i="33"/>
  <c r="S478" i="33"/>
  <c r="O478" i="33"/>
  <c r="R478" i="33"/>
  <c r="S634" i="33"/>
  <c r="O634" i="33"/>
  <c r="R634" i="33"/>
  <c r="S534" i="33"/>
  <c r="O534" i="33"/>
  <c r="R534" i="33"/>
  <c r="S425" i="33"/>
  <c r="R425" i="33"/>
  <c r="O425" i="33"/>
  <c r="S596" i="33"/>
  <c r="R596" i="33"/>
  <c r="O596" i="33"/>
  <c r="S499" i="33"/>
  <c r="O499" i="33"/>
  <c r="R499" i="33"/>
  <c r="S655" i="33"/>
  <c r="O655" i="33"/>
  <c r="R655" i="33"/>
  <c r="S557" i="33"/>
  <c r="O557" i="33"/>
  <c r="R557" i="33"/>
  <c r="S460" i="33"/>
  <c r="O460" i="33"/>
  <c r="R460" i="33"/>
  <c r="S471" i="33"/>
  <c r="R471" i="33"/>
  <c r="O471" i="33"/>
  <c r="S506" i="33"/>
  <c r="R506" i="33"/>
  <c r="O506" i="33"/>
  <c r="S515" i="33"/>
  <c r="O515" i="33"/>
  <c r="R515" i="33"/>
  <c r="S563" i="33"/>
  <c r="O563" i="33"/>
  <c r="R563" i="33"/>
  <c r="S464" i="33"/>
  <c r="O464" i="33"/>
  <c r="R464" i="33"/>
  <c r="S435" i="33"/>
  <c r="O435" i="33"/>
  <c r="R435" i="33"/>
  <c r="S620" i="33"/>
  <c r="R620" i="33"/>
  <c r="O620" i="33"/>
  <c r="S546" i="33"/>
  <c r="O546" i="33"/>
  <c r="R546" i="33"/>
  <c r="S475" i="33"/>
  <c r="O475" i="33"/>
  <c r="R475" i="33"/>
  <c r="S656" i="33"/>
  <c r="O656" i="33"/>
  <c r="R656" i="33"/>
  <c r="S581" i="33"/>
  <c r="O581" i="33"/>
  <c r="R581" i="33"/>
  <c r="S509" i="33"/>
  <c r="O509" i="33"/>
  <c r="R509" i="33"/>
  <c r="S433" i="33"/>
  <c r="R433" i="33"/>
  <c r="O433" i="33"/>
  <c r="C43" i="18"/>
  <c r="D43" i="18" s="1"/>
  <c r="E43" i="18" s="1"/>
  <c r="C42" i="18"/>
  <c r="D42" i="18" s="1"/>
  <c r="E42" i="18" s="1"/>
  <c r="C44" i="18"/>
  <c r="D44" i="18" s="1"/>
  <c r="E44" i="18" s="1"/>
  <c r="AQ199" i="16"/>
  <c r="AP200" i="16" s="1"/>
  <c r="AO201" i="16" s="1"/>
  <c r="AN202" i="16" s="1"/>
  <c r="AM203" i="16" s="1"/>
  <c r="AL204" i="16" s="1"/>
  <c r="AK205" i="16" s="1"/>
  <c r="AJ206" i="16" s="1"/>
  <c r="AI207" i="16" s="1"/>
  <c r="AH208" i="16" s="1"/>
  <c r="AG209" i="16" s="1"/>
  <c r="AF210" i="16" s="1"/>
  <c r="AE211" i="16" s="1"/>
  <c r="AD212" i="16" s="1"/>
  <c r="AC213" i="16" s="1"/>
  <c r="AB214" i="16" s="1"/>
  <c r="AA215" i="16" s="1"/>
  <c r="Z216" i="16" s="1"/>
  <c r="Y217" i="16" s="1"/>
  <c r="X218" i="16" s="1"/>
  <c r="W219" i="16" s="1"/>
  <c r="V220" i="16" s="1"/>
  <c r="U221" i="16" s="1"/>
  <c r="T222" i="16" s="1"/>
  <c r="AT198" i="16"/>
  <c r="AY197" i="16"/>
  <c r="AN64" i="14"/>
  <c r="F63" i="19"/>
  <c r="D60" i="19"/>
  <c r="D46" i="19"/>
  <c r="G47" i="18"/>
  <c r="E79" i="18"/>
  <c r="G46" i="18"/>
  <c r="E80" i="18"/>
  <c r="G48" i="18"/>
  <c r="E81" i="18"/>
  <c r="W7" i="16"/>
  <c r="V2" i="16"/>
  <c r="V3" i="16"/>
  <c r="V6" i="16" s="1"/>
  <c r="P85" i="16" l="1"/>
  <c r="P93" i="16"/>
  <c r="P87" i="16"/>
  <c r="P98" i="16"/>
  <c r="P100" i="16"/>
  <c r="AR199" i="16"/>
  <c r="AQ200" i="16" s="1"/>
  <c r="AP201" i="16" s="1"/>
  <c r="AO202" i="16" s="1"/>
  <c r="AN203" i="16" s="1"/>
  <c r="AM204" i="16" s="1"/>
  <c r="AL205" i="16" s="1"/>
  <c r="AK206" i="16" s="1"/>
  <c r="AJ207" i="16" s="1"/>
  <c r="AI208" i="16" s="1"/>
  <c r="AH209" i="16" s="1"/>
  <c r="AG210" i="16" s="1"/>
  <c r="AF211" i="16" s="1"/>
  <c r="AE212" i="16" s="1"/>
  <c r="AD213" i="16" s="1"/>
  <c r="AC214" i="16" s="1"/>
  <c r="AB215" i="16" s="1"/>
  <c r="AA216" i="16" s="1"/>
  <c r="Z217" i="16" s="1"/>
  <c r="Y218" i="16" s="1"/>
  <c r="X219" i="16" s="1"/>
  <c r="W220" i="16" s="1"/>
  <c r="V221" i="16" s="1"/>
  <c r="U222" i="16" s="1"/>
  <c r="T223" i="16" s="1"/>
  <c r="AU198" i="16"/>
  <c r="D63" i="19"/>
  <c r="D61" i="19"/>
  <c r="D52" i="18"/>
  <c r="B52" i="18"/>
  <c r="C52" i="18"/>
  <c r="W3" i="16"/>
  <c r="W6" i="16" s="1"/>
  <c r="W2" i="16"/>
  <c r="X7" i="16"/>
  <c r="P71" i="16" l="1"/>
  <c r="P75" i="16"/>
  <c r="P33" i="16"/>
  <c r="Q74" i="16"/>
  <c r="P41" i="16"/>
  <c r="P11" i="16"/>
  <c r="P26" i="16"/>
  <c r="P30" i="16"/>
  <c r="P38" i="16"/>
  <c r="P82" i="16"/>
  <c r="P89" i="16"/>
  <c r="P10" i="16"/>
  <c r="P92" i="16"/>
  <c r="P49" i="16"/>
  <c r="P9" i="16"/>
  <c r="P81" i="16"/>
  <c r="P88" i="16"/>
  <c r="P83" i="16"/>
  <c r="P99" i="16"/>
  <c r="P47" i="16"/>
  <c r="P32" i="16"/>
  <c r="P101" i="16"/>
  <c r="P97" i="16"/>
  <c r="Q88" i="16"/>
  <c r="P14" i="16"/>
  <c r="Q77" i="16"/>
  <c r="P90" i="16"/>
  <c r="P91" i="16"/>
  <c r="P84" i="16"/>
  <c r="P51" i="16"/>
  <c r="P95" i="16"/>
  <c r="P86" i="16"/>
  <c r="Q87" i="16"/>
  <c r="Q100" i="16"/>
  <c r="Q85" i="16"/>
  <c r="Q84" i="16"/>
  <c r="P94" i="16"/>
  <c r="P96" i="16"/>
  <c r="AS199" i="16"/>
  <c r="AR200" i="16" s="1"/>
  <c r="AQ201" i="16" s="1"/>
  <c r="AP202" i="16" s="1"/>
  <c r="AO203" i="16" s="1"/>
  <c r="AN204" i="16" s="1"/>
  <c r="AM205" i="16" s="1"/>
  <c r="AL206" i="16" s="1"/>
  <c r="AK207" i="16" s="1"/>
  <c r="AJ208" i="16" s="1"/>
  <c r="AI209" i="16" s="1"/>
  <c r="AH210" i="16" s="1"/>
  <c r="AG211" i="16" s="1"/>
  <c r="AF212" i="16" s="1"/>
  <c r="AE213" i="16" s="1"/>
  <c r="AD214" i="16" s="1"/>
  <c r="AC215" i="16" s="1"/>
  <c r="AB216" i="16" s="1"/>
  <c r="AA217" i="16" s="1"/>
  <c r="Z218" i="16" s="1"/>
  <c r="Y219" i="16" s="1"/>
  <c r="X220" i="16" s="1"/>
  <c r="W221" i="16" s="1"/>
  <c r="V222" i="16" s="1"/>
  <c r="U223" i="16" s="1"/>
  <c r="T224" i="16" s="1"/>
  <c r="P65" i="16"/>
  <c r="P78" i="16"/>
  <c r="P53" i="16"/>
  <c r="P43" i="16"/>
  <c r="P25" i="16"/>
  <c r="P80" i="16"/>
  <c r="P55" i="16"/>
  <c r="P42" i="16"/>
  <c r="P40" i="16"/>
  <c r="P20" i="16"/>
  <c r="P31" i="16"/>
  <c r="P19" i="16"/>
  <c r="P79" i="16"/>
  <c r="P13" i="16"/>
  <c r="P35" i="16"/>
  <c r="P63" i="16"/>
  <c r="P23" i="16"/>
  <c r="P37" i="16"/>
  <c r="P12" i="16"/>
  <c r="P28" i="16"/>
  <c r="P64" i="16"/>
  <c r="P56" i="16"/>
  <c r="P76" i="16"/>
  <c r="P70" i="16"/>
  <c r="Q76" i="16"/>
  <c r="P58" i="16"/>
  <c r="P16" i="16"/>
  <c r="P72" i="16"/>
  <c r="P73" i="16"/>
  <c r="P45" i="16"/>
  <c r="P68" i="16"/>
  <c r="P67" i="16"/>
  <c r="P44" i="16"/>
  <c r="P21" i="16"/>
  <c r="P36" i="16"/>
  <c r="P74" i="16"/>
  <c r="P60" i="16"/>
  <c r="P66" i="16"/>
  <c r="P59" i="16"/>
  <c r="P62" i="16"/>
  <c r="P57" i="16"/>
  <c r="P39" i="16"/>
  <c r="P50" i="16"/>
  <c r="P54" i="16"/>
  <c r="P18" i="16"/>
  <c r="P15" i="16"/>
  <c r="P46" i="16"/>
  <c r="P34" i="16"/>
  <c r="P77" i="16"/>
  <c r="P29" i="16"/>
  <c r="P61" i="16"/>
  <c r="P48" i="16"/>
  <c r="P17" i="16"/>
  <c r="P22" i="16"/>
  <c r="P69" i="16"/>
  <c r="P27" i="16"/>
  <c r="P52" i="16"/>
  <c r="P24" i="16"/>
  <c r="AV198" i="16"/>
  <c r="P8" i="16"/>
  <c r="Y7" i="16"/>
  <c r="X3" i="16"/>
  <c r="X6" i="16" s="1"/>
  <c r="X2" i="16"/>
  <c r="E33" i="19" l="1"/>
  <c r="E35" i="19"/>
  <c r="E36" i="19"/>
  <c r="Q26" i="16"/>
  <c r="Q67" i="16"/>
  <c r="Q53" i="16"/>
  <c r="Q55" i="16"/>
  <c r="Q72" i="16"/>
  <c r="Q71" i="16"/>
  <c r="Q75" i="16"/>
  <c r="Q16" i="16"/>
  <c r="Q59" i="16"/>
  <c r="Q11" i="16"/>
  <c r="Q30" i="16"/>
  <c r="Q15" i="16"/>
  <c r="Q37" i="16"/>
  <c r="Q33" i="16"/>
  <c r="Q14" i="16"/>
  <c r="Q42" i="16"/>
  <c r="Q12" i="16"/>
  <c r="Q39" i="16"/>
  <c r="Q46" i="16"/>
  <c r="Q45" i="16"/>
  <c r="Q32" i="16"/>
  <c r="Q13" i="16"/>
  <c r="Q61" i="16"/>
  <c r="Q44" i="16"/>
  <c r="Q9" i="16"/>
  <c r="Q24" i="16"/>
  <c r="Q17" i="16"/>
  <c r="Q51" i="16"/>
  <c r="Q54" i="16"/>
  <c r="Q40" i="16"/>
  <c r="Q56" i="16"/>
  <c r="Q66" i="16"/>
  <c r="Q19" i="16"/>
  <c r="Q78" i="16"/>
  <c r="Q99" i="16"/>
  <c r="Q29" i="16"/>
  <c r="Q18" i="16"/>
  <c r="Q64" i="16"/>
  <c r="Q89" i="16"/>
  <c r="Q70" i="16"/>
  <c r="Q62" i="16"/>
  <c r="Q23" i="16"/>
  <c r="Q47" i="16"/>
  <c r="Q49" i="16"/>
  <c r="Q68" i="16"/>
  <c r="Q35" i="16"/>
  <c r="Q60" i="16"/>
  <c r="Q48" i="16"/>
  <c r="Q21" i="16"/>
  <c r="Q43" i="16"/>
  <c r="Q92" i="16"/>
  <c r="Q22" i="16"/>
  <c r="Q98" i="16"/>
  <c r="Q65" i="16"/>
  <c r="Q34" i="16"/>
  <c r="Q101" i="16"/>
  <c r="Q93" i="16"/>
  <c r="Q82" i="16"/>
  <c r="Q58" i="16"/>
  <c r="Q81" i="16"/>
  <c r="Q38" i="16"/>
  <c r="Q52" i="16"/>
  <c r="Q25" i="16"/>
  <c r="Q10" i="16"/>
  <c r="Q63" i="16"/>
  <c r="Q91" i="16"/>
  <c r="Q83" i="16"/>
  <c r="Q20" i="16"/>
  <c r="Q69" i="16"/>
  <c r="Q80" i="16"/>
  <c r="Q86" i="16"/>
  <c r="Q41" i="16"/>
  <c r="Q79" i="16"/>
  <c r="Q90" i="16"/>
  <c r="Q95" i="16"/>
  <c r="C37" i="19"/>
  <c r="Q94" i="16"/>
  <c r="Q96" i="16"/>
  <c r="Q97" i="16"/>
  <c r="AT199" i="16"/>
  <c r="AS200" i="16" s="1"/>
  <c r="AR201" i="16" s="1"/>
  <c r="AQ202" i="16" s="1"/>
  <c r="AP203" i="16" s="1"/>
  <c r="AO204" i="16" s="1"/>
  <c r="AN205" i="16" s="1"/>
  <c r="AM206" i="16" s="1"/>
  <c r="AL207" i="16" s="1"/>
  <c r="AK208" i="16" s="1"/>
  <c r="AJ209" i="16" s="1"/>
  <c r="AI210" i="16" s="1"/>
  <c r="AH211" i="16" s="1"/>
  <c r="AG212" i="16" s="1"/>
  <c r="AF213" i="16" s="1"/>
  <c r="AE214" i="16" s="1"/>
  <c r="AD215" i="16" s="1"/>
  <c r="AC216" i="16" s="1"/>
  <c r="AB217" i="16" s="1"/>
  <c r="AA218" i="16" s="1"/>
  <c r="Z219" i="16" s="1"/>
  <c r="Y220" i="16" s="1"/>
  <c r="X221" i="16" s="1"/>
  <c r="W222" i="16" s="1"/>
  <c r="V223" i="16" s="1"/>
  <c r="U224" i="16" s="1"/>
  <c r="T225" i="16" s="1"/>
  <c r="Q50" i="16"/>
  <c r="C36" i="19"/>
  <c r="Q31" i="16"/>
  <c r="Q73" i="16"/>
  <c r="Q27" i="16"/>
  <c r="Q28" i="16"/>
  <c r="Q36" i="16"/>
  <c r="Q57" i="16"/>
  <c r="E37" i="19"/>
  <c r="C33" i="19"/>
  <c r="C35" i="19"/>
  <c r="D33" i="19"/>
  <c r="AW198" i="16"/>
  <c r="Y3" i="16"/>
  <c r="Y6" i="16" s="1"/>
  <c r="Y2" i="16"/>
  <c r="Z7" i="16"/>
  <c r="AA7" i="16" s="1"/>
  <c r="F33" i="19" l="1"/>
  <c r="E98" i="19" s="1"/>
  <c r="AU199" i="16"/>
  <c r="AT200" i="16" s="1"/>
  <c r="AS201" i="16" s="1"/>
  <c r="AR202" i="16" s="1"/>
  <c r="AQ203" i="16" s="1"/>
  <c r="AP204" i="16" s="1"/>
  <c r="AO205" i="16" s="1"/>
  <c r="AN206" i="16" s="1"/>
  <c r="AM207" i="16" s="1"/>
  <c r="AL208" i="16" s="1"/>
  <c r="AK209" i="16" s="1"/>
  <c r="AJ210" i="16" s="1"/>
  <c r="AI211" i="16" s="1"/>
  <c r="AH212" i="16" s="1"/>
  <c r="AG213" i="16" s="1"/>
  <c r="AF214" i="16" s="1"/>
  <c r="AE215" i="16" s="1"/>
  <c r="AD216" i="16" s="1"/>
  <c r="AC217" i="16" s="1"/>
  <c r="AB218" i="16" s="1"/>
  <c r="AA219" i="16" s="1"/>
  <c r="Z220" i="16" s="1"/>
  <c r="Y221" i="16" s="1"/>
  <c r="X222" i="16" s="1"/>
  <c r="W223" i="16" s="1"/>
  <c r="V224" i="16" s="1"/>
  <c r="U225" i="16" s="1"/>
  <c r="T226" i="16" s="1"/>
  <c r="AX198" i="16"/>
  <c r="AA2" i="16"/>
  <c r="AA3" i="16"/>
  <c r="AB7" i="16"/>
  <c r="Z2" i="16"/>
  <c r="Z3" i="16"/>
  <c r="Z6" i="16" s="1"/>
  <c r="AV199" i="16" l="1"/>
  <c r="AU200" i="16" s="1"/>
  <c r="AT201" i="16" s="1"/>
  <c r="AS202" i="16" s="1"/>
  <c r="AR203" i="16" s="1"/>
  <c r="AQ204" i="16" s="1"/>
  <c r="AP205" i="16" s="1"/>
  <c r="AO206" i="16" s="1"/>
  <c r="AN207" i="16" s="1"/>
  <c r="AM208" i="16" s="1"/>
  <c r="AL209" i="16" s="1"/>
  <c r="AK210" i="16" s="1"/>
  <c r="AJ211" i="16" s="1"/>
  <c r="AI212" i="16" s="1"/>
  <c r="AH213" i="16" s="1"/>
  <c r="AG214" i="16" s="1"/>
  <c r="AF215" i="16" s="1"/>
  <c r="AE216" i="16" s="1"/>
  <c r="AD217" i="16" s="1"/>
  <c r="AC218" i="16" s="1"/>
  <c r="AB219" i="16" s="1"/>
  <c r="AA220" i="16" s="1"/>
  <c r="Z221" i="16" s="1"/>
  <c r="Y222" i="16" s="1"/>
  <c r="X223" i="16" s="1"/>
  <c r="W224" i="16" s="1"/>
  <c r="V225" i="16" s="1"/>
  <c r="U226" i="16" s="1"/>
  <c r="T227" i="16" s="1"/>
  <c r="AB2" i="16"/>
  <c r="AB3" i="16"/>
  <c r="AC7" i="16"/>
  <c r="AA6" i="16"/>
  <c r="AW199" i="16" l="1"/>
  <c r="AV200" i="16" s="1"/>
  <c r="AU201" i="16" s="1"/>
  <c r="AT202" i="16" s="1"/>
  <c r="AS203" i="16" s="1"/>
  <c r="AR204" i="16" s="1"/>
  <c r="AQ205" i="16" s="1"/>
  <c r="AP206" i="16" s="1"/>
  <c r="AO207" i="16" s="1"/>
  <c r="AN208" i="16" s="1"/>
  <c r="AM209" i="16" s="1"/>
  <c r="AL210" i="16" s="1"/>
  <c r="AK211" i="16" s="1"/>
  <c r="AJ212" i="16" s="1"/>
  <c r="AI213" i="16" s="1"/>
  <c r="AH214" i="16" s="1"/>
  <c r="AG215" i="16" s="1"/>
  <c r="AF216" i="16" s="1"/>
  <c r="AE217" i="16" s="1"/>
  <c r="AD218" i="16" s="1"/>
  <c r="AC219" i="16" s="1"/>
  <c r="AB220" i="16" s="1"/>
  <c r="AA221" i="16" s="1"/>
  <c r="Z222" i="16" s="1"/>
  <c r="Y223" i="16" s="1"/>
  <c r="X224" i="16" s="1"/>
  <c r="W225" i="16" s="1"/>
  <c r="V226" i="16" s="1"/>
  <c r="U227" i="16" s="1"/>
  <c r="T228" i="16" s="1"/>
  <c r="AC2" i="16"/>
  <c r="AC3" i="16"/>
  <c r="AD7" i="16"/>
  <c r="AB6" i="16"/>
  <c r="AD3" i="16" l="1"/>
  <c r="AD2" i="16"/>
  <c r="AE7" i="16"/>
  <c r="AC6" i="16"/>
  <c r="AE3" i="16" l="1"/>
  <c r="AE2" i="16"/>
  <c r="AF7" i="16"/>
  <c r="AD6" i="16"/>
  <c r="AF3" i="16" l="1"/>
  <c r="AF2" i="16"/>
  <c r="AG7" i="16"/>
  <c r="AE6" i="16"/>
  <c r="AH7" i="16" l="1"/>
  <c r="AG3" i="16"/>
  <c r="AG2" i="16"/>
  <c r="AF6" i="16"/>
  <c r="AG6" i="16" l="1"/>
  <c r="AI7" i="16"/>
  <c r="AH3" i="16"/>
  <c r="AH2" i="16"/>
  <c r="AH6" i="16" l="1"/>
  <c r="AI2" i="16"/>
  <c r="AJ7" i="16"/>
  <c r="AI3" i="16"/>
  <c r="AI6" i="16" l="1"/>
  <c r="AJ2" i="16"/>
  <c r="AK7" i="16"/>
  <c r="AJ3" i="16"/>
  <c r="AJ6" i="16" l="1"/>
  <c r="AK2" i="16"/>
  <c r="AL7" i="16"/>
  <c r="AK3" i="16"/>
  <c r="AK6" i="16" l="1"/>
  <c r="AL3" i="16"/>
  <c r="AL2" i="16"/>
  <c r="AM7" i="16"/>
  <c r="AL6" i="16" l="1"/>
  <c r="AM3" i="16"/>
  <c r="AM2" i="16"/>
  <c r="AN7" i="16"/>
  <c r="AM6" i="16" l="1"/>
  <c r="AN3" i="16"/>
  <c r="AN2" i="16"/>
  <c r="AO7" i="16"/>
  <c r="AN6" i="16" l="1"/>
  <c r="AP7" i="16"/>
  <c r="AO3" i="16"/>
  <c r="AO2" i="16"/>
  <c r="AO6" i="16" l="1"/>
  <c r="AQ7" i="16"/>
  <c r="AP3" i="16"/>
  <c r="AP2" i="16"/>
  <c r="AP6" i="16" l="1"/>
  <c r="AQ2" i="16"/>
  <c r="AR7" i="16"/>
  <c r="AQ3" i="16"/>
  <c r="AQ6" i="16" l="1"/>
  <c r="AR2" i="16"/>
  <c r="AS7" i="16"/>
  <c r="AR3" i="16"/>
  <c r="AR6" i="16" l="1"/>
  <c r="AS2" i="16"/>
  <c r="AT7" i="16"/>
  <c r="AS3" i="16"/>
  <c r="AS6" i="16" l="1"/>
  <c r="AT3" i="16"/>
  <c r="AT2" i="16"/>
  <c r="AU7" i="16"/>
  <c r="AT6" i="16" l="1"/>
  <c r="AU3" i="16"/>
  <c r="AU2" i="16"/>
  <c r="AV7" i="16"/>
  <c r="AU6" i="16" l="1"/>
  <c r="AV3" i="16"/>
  <c r="AW7" i="16"/>
  <c r="AV6" i="16" l="1"/>
  <c r="AX7" i="16"/>
  <c r="AW3" i="16"/>
  <c r="AW6" i="16" l="1"/>
  <c r="AY7" i="16"/>
  <c r="AX3" i="16"/>
  <c r="AX6" i="16" l="1"/>
  <c r="AZ7" i="16"/>
  <c r="AZ3" i="16" s="1"/>
  <c r="AY3" i="16"/>
  <c r="AY6" i="16" l="1"/>
  <c r="AZ6" i="16" s="1"/>
  <c r="Q8" i="16" l="1"/>
  <c r="E34" i="19" s="1"/>
  <c r="D37" i="19"/>
  <c r="D36" i="19"/>
  <c r="D35" i="19"/>
  <c r="F35" i="19" s="1"/>
  <c r="C34" i="19" l="1"/>
  <c r="D34" i="19"/>
  <c r="F37" i="19"/>
  <c r="E106" i="19" s="1"/>
  <c r="E104" i="19"/>
  <c r="F36" i="19"/>
  <c r="F34" i="19" l="1"/>
  <c r="E101" i="19" s="1"/>
  <c r="E105" i="19"/>
  <c r="E103" i="19"/>
  <c r="E102" i="19"/>
  <c r="T8" i="16" l="1"/>
  <c r="U8" i="16" l="1"/>
  <c r="T9" i="16" s="1"/>
  <c r="V8" i="16" l="1"/>
  <c r="U9" i="16" s="1"/>
  <c r="T10" i="16" s="1"/>
  <c r="W8" i="16" l="1"/>
  <c r="V9" i="16" s="1"/>
  <c r="U10" i="16" s="1"/>
  <c r="T11" i="16" s="1"/>
  <c r="X8" i="16" l="1"/>
  <c r="W9" i="16" s="1"/>
  <c r="V10" i="16" s="1"/>
  <c r="U11" i="16" l="1"/>
  <c r="Y8" i="16"/>
  <c r="X9" i="16" s="1"/>
  <c r="W10" i="16" s="1"/>
  <c r="T12" i="16" l="1"/>
  <c r="V11" i="16"/>
  <c r="Z8" i="16"/>
  <c r="Y9" i="16" s="1"/>
  <c r="X10" i="16" s="1"/>
  <c r="U12" i="16" l="1"/>
  <c r="T13" i="16" s="1"/>
  <c r="W11" i="16"/>
  <c r="AA8" i="16"/>
  <c r="Z9" i="16" s="1"/>
  <c r="Y10" i="16" s="1"/>
  <c r="X11" i="16" l="1"/>
  <c r="V12" i="16"/>
  <c r="U13" i="16" s="1"/>
  <c r="T14" i="16" s="1"/>
  <c r="AB8" i="16"/>
  <c r="AA9" i="16" s="1"/>
  <c r="Z10" i="16" s="1"/>
  <c r="W12" i="16" l="1"/>
  <c r="V13" i="16" s="1"/>
  <c r="Y11" i="16"/>
  <c r="AC8" i="16"/>
  <c r="AB9" i="16" s="1"/>
  <c r="AA10" i="16" s="1"/>
  <c r="X12" i="16" l="1"/>
  <c r="W13" i="16" s="1"/>
  <c r="U14" i="16"/>
  <c r="Z11" i="16"/>
  <c r="AD8" i="16"/>
  <c r="AC9" i="16" s="1"/>
  <c r="AB10" i="16" s="1"/>
  <c r="Y12" i="16" l="1"/>
  <c r="X13" i="16" s="1"/>
  <c r="AA11" i="16"/>
  <c r="T15" i="16"/>
  <c r="V14" i="16"/>
  <c r="AE8" i="16"/>
  <c r="AD9" i="16" s="1"/>
  <c r="AC10" i="16" s="1"/>
  <c r="AB11" i="16" l="1"/>
  <c r="Z12" i="16"/>
  <c r="Y13" i="16" s="1"/>
  <c r="U15" i="16"/>
  <c r="T16" i="16" s="1"/>
  <c r="W14" i="16"/>
  <c r="AF8" i="16"/>
  <c r="AE9" i="16" s="1"/>
  <c r="AD10" i="16" s="1"/>
  <c r="AC11" i="16" l="1"/>
  <c r="AA12" i="16"/>
  <c r="V15" i="16"/>
  <c r="U16" i="16" s="1"/>
  <c r="T17" i="16" s="1"/>
  <c r="X14" i="16"/>
  <c r="AG8" i="16"/>
  <c r="AF9" i="16" s="1"/>
  <c r="AE10" i="16" s="1"/>
  <c r="AD11" i="16" l="1"/>
  <c r="AB12" i="16"/>
  <c r="Z13" i="16"/>
  <c r="W15" i="16"/>
  <c r="V16" i="16" s="1"/>
  <c r="U17" i="16" s="1"/>
  <c r="T18" i="16" s="1"/>
  <c r="AH8" i="16"/>
  <c r="AG9" i="16" s="1"/>
  <c r="AF10" i="16" s="1"/>
  <c r="AE11" i="16" l="1"/>
  <c r="AC12" i="16"/>
  <c r="AA13" i="16"/>
  <c r="Y14" i="16"/>
  <c r="X15" i="16" s="1"/>
  <c r="W16" i="16" s="1"/>
  <c r="V17" i="16" s="1"/>
  <c r="AI8" i="16"/>
  <c r="AH9" i="16" s="1"/>
  <c r="AG10" i="16" s="1"/>
  <c r="AF11" i="16" l="1"/>
  <c r="AD12" i="16"/>
  <c r="AB13" i="16"/>
  <c r="Z14" i="16"/>
  <c r="U18" i="16"/>
  <c r="T19" i="16" s="1"/>
  <c r="AJ8" i="16"/>
  <c r="AI9" i="16" s="1"/>
  <c r="AH10" i="16" s="1"/>
  <c r="AE12" i="16" l="1"/>
  <c r="AG11" i="16"/>
  <c r="AC13" i="16"/>
  <c r="AA14" i="16"/>
  <c r="Y15" i="16"/>
  <c r="X16" i="16" s="1"/>
  <c r="W17" i="16" s="1"/>
  <c r="V18" i="16" s="1"/>
  <c r="U19" i="16" s="1"/>
  <c r="T20" i="16" s="1"/>
  <c r="AK8" i="16"/>
  <c r="AJ9" i="16" s="1"/>
  <c r="AI10" i="16" s="1"/>
  <c r="AH11" i="16" l="1"/>
  <c r="AD13" i="16"/>
  <c r="AF12" i="16"/>
  <c r="AB14" i="16"/>
  <c r="Z15" i="16"/>
  <c r="Y16" i="16" s="1"/>
  <c r="X17" i="16" s="1"/>
  <c r="W18" i="16" s="1"/>
  <c r="V19" i="16" s="1"/>
  <c r="U20" i="16" s="1"/>
  <c r="T21" i="16" s="1"/>
  <c r="AL8" i="16"/>
  <c r="AK9" i="16" s="1"/>
  <c r="AJ10" i="16" s="1"/>
  <c r="AI11" i="16" l="1"/>
  <c r="AG12" i="16"/>
  <c r="AC14" i="16"/>
  <c r="AE13" i="16"/>
  <c r="AA15" i="16"/>
  <c r="Z16" i="16" s="1"/>
  <c r="Y17" i="16" s="1"/>
  <c r="X18" i="16" s="1"/>
  <c r="W19" i="16" s="1"/>
  <c r="V20" i="16" s="1"/>
  <c r="U21" i="16" s="1"/>
  <c r="AM8" i="16"/>
  <c r="AL9" i="16" s="1"/>
  <c r="AK10" i="16" s="1"/>
  <c r="AJ11" i="16" l="1"/>
  <c r="AH12" i="16"/>
  <c r="AF13" i="16"/>
  <c r="AD14" i="16"/>
  <c r="AB15" i="16"/>
  <c r="AA16" i="16" s="1"/>
  <c r="Z17" i="16" s="1"/>
  <c r="Y18" i="16" s="1"/>
  <c r="T22" i="16"/>
  <c r="AN8" i="16"/>
  <c r="AM9" i="16" s="1"/>
  <c r="AL10" i="16" s="1"/>
  <c r="AK11" i="16" l="1"/>
  <c r="AG13" i="16"/>
  <c r="AI12" i="16"/>
  <c r="AE14" i="16"/>
  <c r="AC15" i="16"/>
  <c r="AB16" i="16" s="1"/>
  <c r="AA17" i="16" s="1"/>
  <c r="Z18" i="16" s="1"/>
  <c r="X19" i="16"/>
  <c r="W20" i="16" s="1"/>
  <c r="V21" i="16" s="1"/>
  <c r="U22" i="16" s="1"/>
  <c r="T23" i="16" s="1"/>
  <c r="AO8" i="16"/>
  <c r="AN9" i="16" s="1"/>
  <c r="AM10" i="16" s="1"/>
  <c r="AL11" i="16" l="1"/>
  <c r="AF14" i="16"/>
  <c r="AH13" i="16"/>
  <c r="AJ12" i="16"/>
  <c r="AD15" i="16"/>
  <c r="AC16" i="16" s="1"/>
  <c r="AB17" i="16" s="1"/>
  <c r="AA18" i="16" s="1"/>
  <c r="Y19" i="16"/>
  <c r="X20" i="16" s="1"/>
  <c r="W21" i="16" s="1"/>
  <c r="V22" i="16" s="1"/>
  <c r="AP8" i="16"/>
  <c r="AO9" i="16" s="1"/>
  <c r="AN10" i="16" s="1"/>
  <c r="AK12" i="16" l="1"/>
  <c r="AM11" i="16"/>
  <c r="AI13" i="16"/>
  <c r="AG14" i="16"/>
  <c r="AE15" i="16"/>
  <c r="AD16" i="16" s="1"/>
  <c r="AC17" i="16" s="1"/>
  <c r="AB18" i="16" s="1"/>
  <c r="Z19" i="16"/>
  <c r="Y20" i="16" s="1"/>
  <c r="X21" i="16" s="1"/>
  <c r="W22" i="16" s="1"/>
  <c r="U23" i="16"/>
  <c r="T24" i="16" s="1"/>
  <c r="AQ8" i="16"/>
  <c r="AP9" i="16" s="1"/>
  <c r="AO10" i="16" s="1"/>
  <c r="AJ13" i="16" l="1"/>
  <c r="AL12" i="16"/>
  <c r="AN11" i="16"/>
  <c r="AH14" i="16"/>
  <c r="AF15" i="16"/>
  <c r="AE16" i="16" s="1"/>
  <c r="AD17" i="16" s="1"/>
  <c r="AC18" i="16" s="1"/>
  <c r="AA19" i="16"/>
  <c r="Z20" i="16" s="1"/>
  <c r="Y21" i="16" s="1"/>
  <c r="X22" i="16" s="1"/>
  <c r="V23" i="16"/>
  <c r="AR8" i="16"/>
  <c r="AQ9" i="16" s="1"/>
  <c r="AP10" i="16" s="1"/>
  <c r="AI14" i="16" l="1"/>
  <c r="AK13" i="16"/>
  <c r="AM12" i="16"/>
  <c r="AO11" i="16"/>
  <c r="AG15" i="16"/>
  <c r="AF16" i="16" s="1"/>
  <c r="AE17" i="16" s="1"/>
  <c r="AD18" i="16" s="1"/>
  <c r="W23" i="16"/>
  <c r="U24" i="16"/>
  <c r="T25" i="16" s="1"/>
  <c r="AB19" i="16"/>
  <c r="AA20" i="16" s="1"/>
  <c r="Z21" i="16" s="1"/>
  <c r="Y22" i="16" s="1"/>
  <c r="AS8" i="16"/>
  <c r="AR9" i="16" s="1"/>
  <c r="AQ10" i="16" s="1"/>
  <c r="AL13" i="16" l="1"/>
  <c r="AJ14" i="16"/>
  <c r="AN12" i="16"/>
  <c r="AP11" i="16"/>
  <c r="AH15" i="16"/>
  <c r="AG16" i="16" s="1"/>
  <c r="AF17" i="16" s="1"/>
  <c r="AE18" i="16" s="1"/>
  <c r="X23" i="16"/>
  <c r="V24" i="16"/>
  <c r="U25" i="16" s="1"/>
  <c r="T26" i="16" s="1"/>
  <c r="AC19" i="16"/>
  <c r="AB20" i="16" s="1"/>
  <c r="AA21" i="16" s="1"/>
  <c r="Z22" i="16" s="1"/>
  <c r="AT8" i="16"/>
  <c r="AS9" i="16" s="1"/>
  <c r="AR10" i="16" s="1"/>
  <c r="AK14" i="16" l="1"/>
  <c r="AM13" i="16"/>
  <c r="AO12" i="16"/>
  <c r="AI15" i="16"/>
  <c r="AH16" i="16" s="1"/>
  <c r="AG17" i="16" s="1"/>
  <c r="AF18" i="16" s="1"/>
  <c r="W24" i="16"/>
  <c r="V25" i="16" s="1"/>
  <c r="U26" i="16" s="1"/>
  <c r="AD19" i="16"/>
  <c r="AC20" i="16" s="1"/>
  <c r="AB21" i="16" s="1"/>
  <c r="AA22" i="16" s="1"/>
  <c r="Y23" i="16"/>
  <c r="AQ11" i="16"/>
  <c r="AU8" i="16"/>
  <c r="AT9" i="16" s="1"/>
  <c r="AS10" i="16" s="1"/>
  <c r="AL14" i="16" l="1"/>
  <c r="AN13" i="16"/>
  <c r="AP12" i="16"/>
  <c r="AJ15" i="16"/>
  <c r="AI16" i="16" s="1"/>
  <c r="AH17" i="16" s="1"/>
  <c r="AG18" i="16" s="1"/>
  <c r="X24" i="16"/>
  <c r="W25" i="16" s="1"/>
  <c r="V26" i="16" s="1"/>
  <c r="AE19" i="16"/>
  <c r="AD20" i="16" s="1"/>
  <c r="AC21" i="16" s="1"/>
  <c r="AB22" i="16" s="1"/>
  <c r="Z23" i="16"/>
  <c r="T27" i="16"/>
  <c r="AR11" i="16"/>
  <c r="AV8" i="16"/>
  <c r="AU9" i="16" s="1"/>
  <c r="AT10" i="16" s="1"/>
  <c r="AO13" i="16" l="1"/>
  <c r="AM14" i="16"/>
  <c r="AQ12" i="16"/>
  <c r="AK15" i="16"/>
  <c r="Y24" i="16"/>
  <c r="X25" i="16" s="1"/>
  <c r="W26" i="16" s="1"/>
  <c r="U27" i="16"/>
  <c r="T28" i="16" s="1"/>
  <c r="AF19" i="16"/>
  <c r="AE20" i="16" s="1"/>
  <c r="AD21" i="16" s="1"/>
  <c r="AC22" i="16" s="1"/>
  <c r="AA23" i="16"/>
  <c r="AS11" i="16"/>
  <c r="AW8" i="16"/>
  <c r="AV9" i="16" s="1"/>
  <c r="AU10" i="16" s="1"/>
  <c r="AP13" i="16" l="1"/>
  <c r="AN14" i="16"/>
  <c r="AL15" i="16"/>
  <c r="AR12" i="16"/>
  <c r="Z24" i="16"/>
  <c r="Y25" i="16" s="1"/>
  <c r="X26" i="16" s="1"/>
  <c r="AJ16" i="16"/>
  <c r="V27" i="16"/>
  <c r="U28" i="16" s="1"/>
  <c r="T29" i="16" s="1"/>
  <c r="AB23" i="16"/>
  <c r="AT11" i="16"/>
  <c r="AX8" i="16"/>
  <c r="AW9" i="16" s="1"/>
  <c r="AV10" i="16" s="1"/>
  <c r="AK16" i="16" l="1"/>
  <c r="AQ13" i="16"/>
  <c r="AO14" i="16"/>
  <c r="AM15" i="16"/>
  <c r="AS12" i="16"/>
  <c r="AA24" i="16"/>
  <c r="Z25" i="16" s="1"/>
  <c r="Y26" i="16" s="1"/>
  <c r="AI17" i="16"/>
  <c r="AH18" i="16" s="1"/>
  <c r="AG19" i="16" s="1"/>
  <c r="AF20" i="16" s="1"/>
  <c r="AE21" i="16" s="1"/>
  <c r="AD22" i="16" s="1"/>
  <c r="AC23" i="16" s="1"/>
  <c r="W27" i="16"/>
  <c r="V28" i="16" s="1"/>
  <c r="U29" i="16" s="1"/>
  <c r="T30" i="16" s="1"/>
  <c r="AU11" i="16"/>
  <c r="AY8" i="16"/>
  <c r="AX9" i="16" s="1"/>
  <c r="AW10" i="16" s="1"/>
  <c r="AL16" i="16" l="1"/>
  <c r="AP14" i="16"/>
  <c r="AR13" i="16"/>
  <c r="AN15" i="16"/>
  <c r="AT12" i="16"/>
  <c r="AJ17" i="16"/>
  <c r="AI18" i="16" s="1"/>
  <c r="AH19" i="16" s="1"/>
  <c r="AG20" i="16" s="1"/>
  <c r="AF21" i="16" s="1"/>
  <c r="AE22" i="16" s="1"/>
  <c r="AD23" i="16" s="1"/>
  <c r="X27" i="16"/>
  <c r="W28" i="16" s="1"/>
  <c r="V29" i="16" s="1"/>
  <c r="U30" i="16" s="1"/>
  <c r="T31" i="16" s="1"/>
  <c r="AB24" i="16"/>
  <c r="AA25" i="16" s="1"/>
  <c r="Z26" i="16" s="1"/>
  <c r="AV11" i="16"/>
  <c r="AZ8" i="16"/>
  <c r="AY9" i="16" s="1"/>
  <c r="AS13" i="16" l="1"/>
  <c r="AO15" i="16"/>
  <c r="AQ14" i="16"/>
  <c r="AM16" i="16"/>
  <c r="AU12" i="16"/>
  <c r="Y27" i="16"/>
  <c r="X28" i="16" s="1"/>
  <c r="W29" i="16" s="1"/>
  <c r="V30" i="16" s="1"/>
  <c r="U31" i="16" s="1"/>
  <c r="T32" i="16" s="1"/>
  <c r="AK17" i="16"/>
  <c r="AJ18" i="16" s="1"/>
  <c r="AI19" i="16" s="1"/>
  <c r="AH20" i="16" s="1"/>
  <c r="AG21" i="16" s="1"/>
  <c r="AF22" i="16" s="1"/>
  <c r="AE23" i="16" s="1"/>
  <c r="AC24" i="16"/>
  <c r="AX10" i="16"/>
  <c r="AZ9" i="16"/>
  <c r="AT13" i="16" l="1"/>
  <c r="AP15" i="16"/>
  <c r="AN16" i="16"/>
  <c r="AR14" i="16"/>
  <c r="AD24" i="16"/>
  <c r="AL17" i="16"/>
  <c r="AK18" i="16" s="1"/>
  <c r="AJ19" i="16" s="1"/>
  <c r="AI20" i="16" s="1"/>
  <c r="AH21" i="16" s="1"/>
  <c r="AG22" i="16" s="1"/>
  <c r="AF23" i="16" s="1"/>
  <c r="AB25" i="16"/>
  <c r="AA26" i="16" s="1"/>
  <c r="Z27" i="16" s="1"/>
  <c r="Y28" i="16" s="1"/>
  <c r="X29" i="16" s="1"/>
  <c r="W30" i="16" s="1"/>
  <c r="V31" i="16" s="1"/>
  <c r="U32" i="16" s="1"/>
  <c r="T33" i="16" s="1"/>
  <c r="AW11" i="16"/>
  <c r="AV12" i="16" s="1"/>
  <c r="AY10" i="16"/>
  <c r="AS14" i="16" l="1"/>
  <c r="AO16" i="16"/>
  <c r="AQ15" i="16"/>
  <c r="AE24" i="16"/>
  <c r="AM17" i="16"/>
  <c r="AL18" i="16" s="1"/>
  <c r="AK19" i="16" s="1"/>
  <c r="AJ20" i="16" s="1"/>
  <c r="AI21" i="16" s="1"/>
  <c r="AH22" i="16" s="1"/>
  <c r="AG23" i="16" s="1"/>
  <c r="AC25" i="16"/>
  <c r="AB26" i="16" s="1"/>
  <c r="AA27" i="16" s="1"/>
  <c r="Z28" i="16" s="1"/>
  <c r="Y29" i="16" s="1"/>
  <c r="X30" i="16" s="1"/>
  <c r="W31" i="16" s="1"/>
  <c r="V32" i="16" s="1"/>
  <c r="U33" i="16" s="1"/>
  <c r="T34" i="16" s="1"/>
  <c r="AU13" i="16"/>
  <c r="AX11" i="16"/>
  <c r="AW12" i="16" s="1"/>
  <c r="AZ10" i="16"/>
  <c r="AR15" i="16" l="1"/>
  <c r="AT14" i="16"/>
  <c r="AP16" i="16"/>
  <c r="AF24" i="16"/>
  <c r="AN17" i="16"/>
  <c r="AM18" i="16" s="1"/>
  <c r="AL19" i="16" s="1"/>
  <c r="AK20" i="16" s="1"/>
  <c r="AJ21" i="16" s="1"/>
  <c r="AI22" i="16" s="1"/>
  <c r="AH23" i="16" s="1"/>
  <c r="AV13" i="16"/>
  <c r="AD25" i="16"/>
  <c r="AC26" i="16" s="1"/>
  <c r="AB27" i="16" s="1"/>
  <c r="AA28" i="16" s="1"/>
  <c r="Z29" i="16" s="1"/>
  <c r="Y30" i="16" s="1"/>
  <c r="X31" i="16" s="1"/>
  <c r="W32" i="16" s="1"/>
  <c r="V33" i="16" s="1"/>
  <c r="U34" i="16" s="1"/>
  <c r="T35" i="16" s="1"/>
  <c r="AY11" i="16"/>
  <c r="AZ11" i="16" s="1"/>
  <c r="AQ16" i="16" l="1"/>
  <c r="AS15" i="16"/>
  <c r="AU14" i="16"/>
  <c r="AG24" i="16"/>
  <c r="AO17" i="16"/>
  <c r="AN18" i="16" s="1"/>
  <c r="AM19" i="16" s="1"/>
  <c r="AL20" i="16" s="1"/>
  <c r="AK21" i="16" s="1"/>
  <c r="AJ22" i="16" s="1"/>
  <c r="AI23" i="16" s="1"/>
  <c r="AE25" i="16"/>
  <c r="AD26" i="16" s="1"/>
  <c r="AC27" i="16" s="1"/>
  <c r="AB28" i="16" s="1"/>
  <c r="AA29" i="16" s="1"/>
  <c r="Z30" i="16" s="1"/>
  <c r="Y31" i="16" s="1"/>
  <c r="X32" i="16" s="1"/>
  <c r="W33" i="16" s="1"/>
  <c r="V34" i="16" s="1"/>
  <c r="U35" i="16" s="1"/>
  <c r="T36" i="16" s="1"/>
  <c r="AX12" i="16"/>
  <c r="AR16" i="16" l="1"/>
  <c r="AT15" i="16"/>
  <c r="AH24" i="16"/>
  <c r="AP17" i="16"/>
  <c r="AO18" i="16" s="1"/>
  <c r="AN19" i="16" s="1"/>
  <c r="AM20" i="16" s="1"/>
  <c r="AL21" i="16" s="1"/>
  <c r="AK22" i="16" s="1"/>
  <c r="AJ23" i="16" s="1"/>
  <c r="AF25" i="16"/>
  <c r="AE26" i="16" s="1"/>
  <c r="AD27" i="16" s="1"/>
  <c r="AC28" i="16" s="1"/>
  <c r="AB29" i="16" s="1"/>
  <c r="AA30" i="16" s="1"/>
  <c r="Z31" i="16" s="1"/>
  <c r="Y32" i="16" s="1"/>
  <c r="X33" i="16" s="1"/>
  <c r="W34" i="16" s="1"/>
  <c r="V35" i="16" s="1"/>
  <c r="U36" i="16" s="1"/>
  <c r="T37" i="16" s="1"/>
  <c r="AY12" i="16"/>
  <c r="AW13" i="16"/>
  <c r="AV14" i="16" s="1"/>
  <c r="AS16" i="16" l="1"/>
  <c r="AU15" i="16"/>
  <c r="AI24" i="16"/>
  <c r="AQ17" i="16"/>
  <c r="AP18" i="16" s="1"/>
  <c r="AO19" i="16" s="1"/>
  <c r="AN20" i="16" s="1"/>
  <c r="AM21" i="16" s="1"/>
  <c r="AL22" i="16" s="1"/>
  <c r="AK23" i="16" s="1"/>
  <c r="AG25" i="16"/>
  <c r="AF26" i="16" s="1"/>
  <c r="AE27" i="16" s="1"/>
  <c r="AD28" i="16" s="1"/>
  <c r="AC29" i="16" s="1"/>
  <c r="AB30" i="16" s="1"/>
  <c r="AA31" i="16" s="1"/>
  <c r="Z32" i="16" s="1"/>
  <c r="Y33" i="16" s="1"/>
  <c r="X34" i="16" s="1"/>
  <c r="W35" i="16" s="1"/>
  <c r="V36" i="16" s="1"/>
  <c r="U37" i="16" s="1"/>
  <c r="T38" i="16" s="1"/>
  <c r="AZ12" i="16"/>
  <c r="AX13" i="16"/>
  <c r="AW14" i="16" s="1"/>
  <c r="AT16" i="16" l="1"/>
  <c r="AV15" i="16"/>
  <c r="AJ24" i="16"/>
  <c r="AY13" i="16"/>
  <c r="AX14" i="16" s="1"/>
  <c r="AR17" i="16"/>
  <c r="AQ18" i="16" s="1"/>
  <c r="AP19" i="16" s="1"/>
  <c r="AO20" i="16" s="1"/>
  <c r="AN21" i="16" s="1"/>
  <c r="AM22" i="16" s="1"/>
  <c r="AL23" i="16" s="1"/>
  <c r="AK24" i="16" s="1"/>
  <c r="AH25" i="16"/>
  <c r="AG26" i="16" s="1"/>
  <c r="AF27" i="16" s="1"/>
  <c r="AE28" i="16" s="1"/>
  <c r="AD29" i="16" s="1"/>
  <c r="AC30" i="16" s="1"/>
  <c r="AB31" i="16" s="1"/>
  <c r="AA32" i="16" s="1"/>
  <c r="Z33" i="16" s="1"/>
  <c r="Y34" i="16" s="1"/>
  <c r="X35" i="16" s="1"/>
  <c r="W36" i="16" s="1"/>
  <c r="V37" i="16" s="1"/>
  <c r="U38" i="16" s="1"/>
  <c r="T39" i="16" s="1"/>
  <c r="AU16" i="16" l="1"/>
  <c r="AW15" i="16"/>
  <c r="AZ13" i="16"/>
  <c r="AY14" i="16" s="1"/>
  <c r="AS17" i="16"/>
  <c r="AR18" i="16" s="1"/>
  <c r="AQ19" i="16" s="1"/>
  <c r="AP20" i="16" s="1"/>
  <c r="AO21" i="16" s="1"/>
  <c r="AN22" i="16" s="1"/>
  <c r="AM23" i="16" s="1"/>
  <c r="AL24" i="16" s="1"/>
  <c r="AI25" i="16"/>
  <c r="AH26" i="16" s="1"/>
  <c r="AG27" i="16" s="1"/>
  <c r="AF28" i="16" s="1"/>
  <c r="AE29" i="16" s="1"/>
  <c r="AD30" i="16" s="1"/>
  <c r="AC31" i="16" s="1"/>
  <c r="AB32" i="16" s="1"/>
  <c r="AA33" i="16" s="1"/>
  <c r="Z34" i="16" s="1"/>
  <c r="Y35" i="16" s="1"/>
  <c r="X36" i="16" s="1"/>
  <c r="W37" i="16" s="1"/>
  <c r="V38" i="16" s="1"/>
  <c r="U39" i="16" s="1"/>
  <c r="T40" i="16" s="1"/>
  <c r="AX15" i="16" l="1"/>
  <c r="AV16" i="16"/>
  <c r="AZ14" i="16"/>
  <c r="AT17" i="16"/>
  <c r="AS18" i="16" s="1"/>
  <c r="AR19" i="16" s="1"/>
  <c r="AQ20" i="16" s="1"/>
  <c r="AP21" i="16" s="1"/>
  <c r="AO22" i="16" s="1"/>
  <c r="AN23" i="16" s="1"/>
  <c r="AM24" i="16" s="1"/>
  <c r="AJ25" i="16"/>
  <c r="AI26" i="16" s="1"/>
  <c r="AH27" i="16" s="1"/>
  <c r="AG28" i="16" s="1"/>
  <c r="AF29" i="16" s="1"/>
  <c r="AE30" i="16" s="1"/>
  <c r="AD31" i="16" s="1"/>
  <c r="AC32" i="16" s="1"/>
  <c r="AB33" i="16" s="1"/>
  <c r="AA34" i="16" s="1"/>
  <c r="Z35" i="16" s="1"/>
  <c r="Y36" i="16" s="1"/>
  <c r="X37" i="16" s="1"/>
  <c r="W38" i="16" s="1"/>
  <c r="V39" i="16" s="1"/>
  <c r="U40" i="16" s="1"/>
  <c r="T41" i="16" s="1"/>
  <c r="AY15" i="16" l="1"/>
  <c r="AZ15" i="16" s="1"/>
  <c r="AW16" i="16"/>
  <c r="AU17" i="16"/>
  <c r="AK25" i="16"/>
  <c r="AJ26" i="16" s="1"/>
  <c r="AI27" i="16" s="1"/>
  <c r="AH28" i="16" s="1"/>
  <c r="AG29" i="16" s="1"/>
  <c r="AF30" i="16" s="1"/>
  <c r="AE31" i="16" s="1"/>
  <c r="AD32" i="16" s="1"/>
  <c r="AC33" i="16" s="1"/>
  <c r="AB34" i="16" s="1"/>
  <c r="AA35" i="16" s="1"/>
  <c r="Z36" i="16" s="1"/>
  <c r="Y37" i="16" s="1"/>
  <c r="X38" i="16" s="1"/>
  <c r="W39" i="16" s="1"/>
  <c r="V40" i="16" s="1"/>
  <c r="U41" i="16" s="1"/>
  <c r="T42" i="16" s="1"/>
  <c r="AX16" i="16" l="1"/>
  <c r="AY16" i="16" s="1"/>
  <c r="AZ16" i="16" s="1"/>
  <c r="AV17" i="16"/>
  <c r="AT18" i="16"/>
  <c r="AS19" i="16" s="1"/>
  <c r="AR20" i="16" s="1"/>
  <c r="AQ21" i="16" s="1"/>
  <c r="AP22" i="16" s="1"/>
  <c r="AO23" i="16" s="1"/>
  <c r="AN24" i="16" s="1"/>
  <c r="AL25" i="16"/>
  <c r="AK26" i="16" s="1"/>
  <c r="AJ27" i="16" s="1"/>
  <c r="AI28" i="16" s="1"/>
  <c r="AH29" i="16" s="1"/>
  <c r="AG30" i="16" s="1"/>
  <c r="AF31" i="16" s="1"/>
  <c r="AE32" i="16" s="1"/>
  <c r="AD33" i="16" s="1"/>
  <c r="AC34" i="16" s="1"/>
  <c r="AB35" i="16" s="1"/>
  <c r="AA36" i="16" s="1"/>
  <c r="Z37" i="16" s="1"/>
  <c r="Y38" i="16" s="1"/>
  <c r="X39" i="16" s="1"/>
  <c r="W40" i="16" s="1"/>
  <c r="V41" i="16" s="1"/>
  <c r="U42" i="16" s="1"/>
  <c r="T43" i="16" s="1"/>
  <c r="AW17" i="16" l="1"/>
  <c r="AX17" i="16" s="1"/>
  <c r="AU18" i="16"/>
  <c r="AT19" i="16" s="1"/>
  <c r="AS20" i="16" s="1"/>
  <c r="AR21" i="16" s="1"/>
  <c r="AQ22" i="16" s="1"/>
  <c r="AP23" i="16" s="1"/>
  <c r="AO24" i="16" s="1"/>
  <c r="AM25" i="16"/>
  <c r="AL26" i="16" s="1"/>
  <c r="AK27" i="16" s="1"/>
  <c r="AJ28" i="16" s="1"/>
  <c r="AI29" i="16" s="1"/>
  <c r="AH30" i="16" s="1"/>
  <c r="AG31" i="16" s="1"/>
  <c r="AF32" i="16" s="1"/>
  <c r="AE33" i="16" s="1"/>
  <c r="AD34" i="16" s="1"/>
  <c r="AC35" i="16" s="1"/>
  <c r="AB36" i="16" s="1"/>
  <c r="AA37" i="16" s="1"/>
  <c r="Z38" i="16" s="1"/>
  <c r="Y39" i="16" s="1"/>
  <c r="X40" i="16" s="1"/>
  <c r="W41" i="16" s="1"/>
  <c r="V42" i="16" s="1"/>
  <c r="U43" i="16" s="1"/>
  <c r="T44" i="16" s="1"/>
  <c r="AV18" i="16" l="1"/>
  <c r="AU19" i="16" s="1"/>
  <c r="AT20" i="16" s="1"/>
  <c r="AS21" i="16" s="1"/>
  <c r="AR22" i="16" s="1"/>
  <c r="AQ23" i="16" s="1"/>
  <c r="AP24" i="16" s="1"/>
  <c r="AY17" i="16"/>
  <c r="AZ17" i="16" s="1"/>
  <c r="AN25" i="16"/>
  <c r="AM26" i="16" s="1"/>
  <c r="AL27" i="16" s="1"/>
  <c r="AK28" i="16" s="1"/>
  <c r="AJ29" i="16" s="1"/>
  <c r="AI30" i="16" s="1"/>
  <c r="AH31" i="16" s="1"/>
  <c r="AG32" i="16" s="1"/>
  <c r="AF33" i="16" s="1"/>
  <c r="AE34" i="16" s="1"/>
  <c r="AD35" i="16" s="1"/>
  <c r="AC36" i="16" s="1"/>
  <c r="AB37" i="16" s="1"/>
  <c r="AA38" i="16" s="1"/>
  <c r="Z39" i="16" s="1"/>
  <c r="Y40" i="16" s="1"/>
  <c r="X41" i="16" s="1"/>
  <c r="W42" i="16" s="1"/>
  <c r="V43" i="16" s="1"/>
  <c r="U44" i="16" s="1"/>
  <c r="T45" i="16" s="1"/>
  <c r="AW18" i="16" l="1"/>
  <c r="AV19" i="16" s="1"/>
  <c r="AU20" i="16" s="1"/>
  <c r="AT21" i="16" s="1"/>
  <c r="AS22" i="16" s="1"/>
  <c r="AR23" i="16" s="1"/>
  <c r="AQ24" i="16" s="1"/>
  <c r="AO25" i="16"/>
  <c r="AN26" i="16" s="1"/>
  <c r="AM27" i="16" s="1"/>
  <c r="AL28" i="16" s="1"/>
  <c r="AK29" i="16" s="1"/>
  <c r="AJ30" i="16" s="1"/>
  <c r="AI31" i="16" s="1"/>
  <c r="AH32" i="16" s="1"/>
  <c r="AG33" i="16" s="1"/>
  <c r="AF34" i="16" s="1"/>
  <c r="AE35" i="16" s="1"/>
  <c r="AD36" i="16" s="1"/>
  <c r="AC37" i="16" s="1"/>
  <c r="AB38" i="16" s="1"/>
  <c r="AA39" i="16" s="1"/>
  <c r="Z40" i="16" s="1"/>
  <c r="Y41" i="16" s="1"/>
  <c r="X42" i="16" s="1"/>
  <c r="W43" i="16" s="1"/>
  <c r="V44" i="16" s="1"/>
  <c r="U45" i="16" s="1"/>
  <c r="T46" i="16" s="1"/>
  <c r="AX18" i="16" l="1"/>
  <c r="AW19" i="16" s="1"/>
  <c r="AV20" i="16" s="1"/>
  <c r="AU21" i="16" s="1"/>
  <c r="AT22" i="16" s="1"/>
  <c r="AS23" i="16" s="1"/>
  <c r="AR24" i="16" s="1"/>
  <c r="AP25" i="16"/>
  <c r="AO26" i="16" s="1"/>
  <c r="AN27" i="16" s="1"/>
  <c r="AM28" i="16" s="1"/>
  <c r="AL29" i="16" s="1"/>
  <c r="AK30" i="16" s="1"/>
  <c r="AJ31" i="16" s="1"/>
  <c r="AI32" i="16" s="1"/>
  <c r="AH33" i="16" s="1"/>
  <c r="AG34" i="16" s="1"/>
  <c r="AF35" i="16" s="1"/>
  <c r="AE36" i="16" s="1"/>
  <c r="AD37" i="16" s="1"/>
  <c r="AC38" i="16" s="1"/>
  <c r="AB39" i="16" s="1"/>
  <c r="AA40" i="16" s="1"/>
  <c r="Z41" i="16" s="1"/>
  <c r="Y42" i="16" s="1"/>
  <c r="X43" i="16" s="1"/>
  <c r="W44" i="16" s="1"/>
  <c r="V45" i="16" s="1"/>
  <c r="U46" i="16" s="1"/>
  <c r="AY18" i="16" l="1"/>
  <c r="AZ18" i="16" s="1"/>
  <c r="AQ25" i="16"/>
  <c r="AP26" i="16" s="1"/>
  <c r="AO27" i="16" s="1"/>
  <c r="AN28" i="16" s="1"/>
  <c r="AM29" i="16" s="1"/>
  <c r="AL30" i="16" s="1"/>
  <c r="AK31" i="16" s="1"/>
  <c r="AJ32" i="16" s="1"/>
  <c r="AI33" i="16" s="1"/>
  <c r="AH34" i="16" s="1"/>
  <c r="AG35" i="16" s="1"/>
  <c r="AF36" i="16" s="1"/>
  <c r="AE37" i="16" s="1"/>
  <c r="AD38" i="16" s="1"/>
  <c r="AC39" i="16" s="1"/>
  <c r="AB40" i="16" s="1"/>
  <c r="AA41" i="16" s="1"/>
  <c r="Z42" i="16" s="1"/>
  <c r="Y43" i="16" s="1"/>
  <c r="X44" i="16" s="1"/>
  <c r="W45" i="16" s="1"/>
  <c r="V46" i="16" s="1"/>
  <c r="T47" i="16"/>
  <c r="AX19" i="16" l="1"/>
  <c r="AW20" i="16" s="1"/>
  <c r="AV21" i="16" s="1"/>
  <c r="AU22" i="16" s="1"/>
  <c r="U47" i="16"/>
  <c r="T48" i="16" s="1"/>
  <c r="AY19" i="16" l="1"/>
  <c r="AZ19" i="16" s="1"/>
  <c r="AT23" i="16"/>
  <c r="AS24" i="16" s="1"/>
  <c r="AX20" i="16" l="1"/>
  <c r="AW21" i="16" s="1"/>
  <c r="AV22" i="16" s="1"/>
  <c r="AR25" i="16"/>
  <c r="AQ26" i="16" s="1"/>
  <c r="AP27" i="16" s="1"/>
  <c r="AO28" i="16" s="1"/>
  <c r="AN29" i="16" s="1"/>
  <c r="AM30" i="16" s="1"/>
  <c r="AL31" i="16" s="1"/>
  <c r="AK32" i="16" s="1"/>
  <c r="AJ33" i="16" s="1"/>
  <c r="AI34" i="16" s="1"/>
  <c r="AH35" i="16" s="1"/>
  <c r="AG36" i="16" s="1"/>
  <c r="AF37" i="16" s="1"/>
  <c r="AE38" i="16" s="1"/>
  <c r="AD39" i="16" s="1"/>
  <c r="AC40" i="16" s="1"/>
  <c r="AB41" i="16" s="1"/>
  <c r="AA42" i="16" s="1"/>
  <c r="Z43" i="16" s="1"/>
  <c r="Y44" i="16" s="1"/>
  <c r="X45" i="16" s="1"/>
  <c r="W46" i="16" s="1"/>
  <c r="V47" i="16" s="1"/>
  <c r="U48" i="16" s="1"/>
  <c r="T49" i="16" s="1"/>
  <c r="AY20" i="16" l="1"/>
  <c r="AZ20" i="16" s="1"/>
  <c r="AU23" i="16"/>
  <c r="AT24" i="16" s="1"/>
  <c r="AS25" i="16" s="1"/>
  <c r="AR26" i="16" s="1"/>
  <c r="AQ27" i="16" s="1"/>
  <c r="AP28" i="16" s="1"/>
  <c r="AO29" i="16" s="1"/>
  <c r="AN30" i="16" s="1"/>
  <c r="AM31" i="16" s="1"/>
  <c r="AL32" i="16" s="1"/>
  <c r="AK33" i="16" s="1"/>
  <c r="AJ34" i="16" s="1"/>
  <c r="AI35" i="16" s="1"/>
  <c r="AH36" i="16" s="1"/>
  <c r="AG37" i="16" s="1"/>
  <c r="AF38" i="16" s="1"/>
  <c r="AE39" i="16" s="1"/>
  <c r="AD40" i="16" s="1"/>
  <c r="AC41" i="16" s="1"/>
  <c r="AB42" i="16" s="1"/>
  <c r="AA43" i="16" s="1"/>
  <c r="Z44" i="16" s="1"/>
  <c r="Y45" i="16" s="1"/>
  <c r="X46" i="16" s="1"/>
  <c r="W47" i="16" s="1"/>
  <c r="V48" i="16" s="1"/>
  <c r="U49" i="16" s="1"/>
  <c r="T50" i="16" s="1"/>
  <c r="AX21" i="16" l="1"/>
  <c r="AW22" i="16" s="1"/>
  <c r="AV23" i="16" s="1"/>
  <c r="AU24" i="16" s="1"/>
  <c r="AT25" i="16" s="1"/>
  <c r="AS26" i="16" s="1"/>
  <c r="AR27" i="16" s="1"/>
  <c r="AQ28" i="16" s="1"/>
  <c r="AP29" i="16" s="1"/>
  <c r="AO30" i="16" s="1"/>
  <c r="AN31" i="16" s="1"/>
  <c r="AM32" i="16" s="1"/>
  <c r="AL33" i="16" s="1"/>
  <c r="AK34" i="16" s="1"/>
  <c r="AJ35" i="16" s="1"/>
  <c r="AI36" i="16" s="1"/>
  <c r="AH37" i="16" s="1"/>
  <c r="AG38" i="16" s="1"/>
  <c r="AF39" i="16" s="1"/>
  <c r="AE40" i="16" s="1"/>
  <c r="AD41" i="16" s="1"/>
  <c r="AC42" i="16" s="1"/>
  <c r="AB43" i="16" s="1"/>
  <c r="AA44" i="16" s="1"/>
  <c r="Z45" i="16" s="1"/>
  <c r="Y46" i="16" s="1"/>
  <c r="X47" i="16" s="1"/>
  <c r="W48" i="16" s="1"/>
  <c r="V49" i="16" s="1"/>
  <c r="U50" i="16" s="1"/>
  <c r="T51" i="16" s="1"/>
  <c r="AY21" i="16" l="1"/>
  <c r="AZ21" i="16" s="1"/>
  <c r="AX22" i="16" l="1"/>
  <c r="AW23" i="16" s="1"/>
  <c r="AV24" i="16" s="1"/>
  <c r="AU25" i="16" s="1"/>
  <c r="AT26" i="16" s="1"/>
  <c r="AS27" i="16" s="1"/>
  <c r="AR28" i="16" s="1"/>
  <c r="AQ29" i="16" s="1"/>
  <c r="AP30" i="16" s="1"/>
  <c r="AO31" i="16" s="1"/>
  <c r="AN32" i="16" s="1"/>
  <c r="AM33" i="16" s="1"/>
  <c r="AL34" i="16" s="1"/>
  <c r="AK35" i="16" s="1"/>
  <c r="AJ36" i="16" s="1"/>
  <c r="AI37" i="16" s="1"/>
  <c r="AH38" i="16" s="1"/>
  <c r="AG39" i="16" s="1"/>
  <c r="AF40" i="16" s="1"/>
  <c r="AE41" i="16" s="1"/>
  <c r="AD42" i="16" s="1"/>
  <c r="AC43" i="16" s="1"/>
  <c r="AB44" i="16" s="1"/>
  <c r="AA45" i="16" s="1"/>
  <c r="Z46" i="16" s="1"/>
  <c r="Y47" i="16" s="1"/>
  <c r="X48" i="16" s="1"/>
  <c r="W49" i="16" s="1"/>
  <c r="V50" i="16" s="1"/>
  <c r="U51" i="16" s="1"/>
  <c r="T52" i="16" s="1"/>
  <c r="AY22" i="16" l="1"/>
  <c r="AZ22" i="16" l="1"/>
  <c r="AX23" i="16"/>
  <c r="AW24" i="16" s="1"/>
  <c r="AV25" i="16" s="1"/>
  <c r="AU26" i="16" s="1"/>
  <c r="AT27" i="16" s="1"/>
  <c r="AS28" i="16" s="1"/>
  <c r="AR29" i="16" s="1"/>
  <c r="AQ30" i="16" s="1"/>
  <c r="AP31" i="16" s="1"/>
  <c r="AO32" i="16" s="1"/>
  <c r="AN33" i="16" s="1"/>
  <c r="AM34" i="16" s="1"/>
  <c r="AL35" i="16" s="1"/>
  <c r="AK36" i="16" s="1"/>
  <c r="AJ37" i="16" s="1"/>
  <c r="AI38" i="16" s="1"/>
  <c r="AH39" i="16" s="1"/>
  <c r="AG40" i="16" s="1"/>
  <c r="AF41" i="16" s="1"/>
  <c r="AE42" i="16" s="1"/>
  <c r="AD43" i="16" s="1"/>
  <c r="AC44" i="16" s="1"/>
  <c r="AB45" i="16" s="1"/>
  <c r="AA46" i="16" s="1"/>
  <c r="Z47" i="16" s="1"/>
  <c r="Y48" i="16" s="1"/>
  <c r="X49" i="16" s="1"/>
  <c r="W50" i="16" s="1"/>
  <c r="V51" i="16" s="1"/>
  <c r="U52" i="16" s="1"/>
  <c r="T53" i="16" s="1"/>
  <c r="AY23" i="16" l="1"/>
  <c r="AZ23" i="16" l="1"/>
  <c r="AX24" i="16"/>
  <c r="AW25" i="16" s="1"/>
  <c r="AV26" i="16" s="1"/>
  <c r="AU27" i="16" s="1"/>
  <c r="AT28" i="16" s="1"/>
  <c r="AS29" i="16" s="1"/>
  <c r="AR30" i="16" s="1"/>
  <c r="AQ31" i="16" s="1"/>
  <c r="AP32" i="16" s="1"/>
  <c r="AO33" i="16" s="1"/>
  <c r="AN34" i="16" s="1"/>
  <c r="AM35" i="16" s="1"/>
  <c r="AL36" i="16" s="1"/>
  <c r="AK37" i="16" s="1"/>
  <c r="AJ38" i="16" s="1"/>
  <c r="AI39" i="16" s="1"/>
  <c r="AH40" i="16" s="1"/>
  <c r="AG41" i="16" s="1"/>
  <c r="AF42" i="16" s="1"/>
  <c r="AE43" i="16" s="1"/>
  <c r="AD44" i="16" s="1"/>
  <c r="AC45" i="16" s="1"/>
  <c r="AB46" i="16" s="1"/>
  <c r="AA47" i="16" s="1"/>
  <c r="Z48" i="16" s="1"/>
  <c r="Y49" i="16" s="1"/>
  <c r="X50" i="16" s="1"/>
  <c r="W51" i="16" s="1"/>
  <c r="V52" i="16" s="1"/>
  <c r="U53" i="16" s="1"/>
  <c r="T54" i="16" s="1"/>
  <c r="AY24" i="16" l="1"/>
  <c r="AZ24" i="16" s="1"/>
  <c r="AX25" i="16" l="1"/>
  <c r="AW26" i="16" s="1"/>
  <c r="AV27" i="16" s="1"/>
  <c r="AU28" i="16" s="1"/>
  <c r="AT29" i="16" s="1"/>
  <c r="AS30" i="16" s="1"/>
  <c r="AR31" i="16" s="1"/>
  <c r="AQ32" i="16" s="1"/>
  <c r="AP33" i="16" s="1"/>
  <c r="AO34" i="16" s="1"/>
  <c r="AN35" i="16" s="1"/>
  <c r="AM36" i="16" s="1"/>
  <c r="AL37" i="16" s="1"/>
  <c r="AK38" i="16" s="1"/>
  <c r="AJ39" i="16" s="1"/>
  <c r="AI40" i="16" s="1"/>
  <c r="AH41" i="16" s="1"/>
  <c r="AG42" i="16" s="1"/>
  <c r="AF43" i="16" s="1"/>
  <c r="AE44" i="16" s="1"/>
  <c r="AD45" i="16" s="1"/>
  <c r="AC46" i="16" s="1"/>
  <c r="AB47" i="16" s="1"/>
  <c r="AA48" i="16" s="1"/>
  <c r="Z49" i="16" s="1"/>
  <c r="Y50" i="16" s="1"/>
  <c r="X51" i="16" s="1"/>
  <c r="W52" i="16" s="1"/>
  <c r="V53" i="16" s="1"/>
  <c r="U54" i="16" s="1"/>
  <c r="T55" i="16" s="1"/>
  <c r="AY25" i="16" l="1"/>
  <c r="AZ25" i="16" s="1"/>
  <c r="AX26" i="16" l="1"/>
  <c r="AW27" i="16" s="1"/>
  <c r="AV28" i="16" s="1"/>
  <c r="AU29" i="16" s="1"/>
  <c r="AT30" i="16" s="1"/>
  <c r="AS31" i="16" s="1"/>
  <c r="AR32" i="16" s="1"/>
  <c r="AQ33" i="16" s="1"/>
  <c r="AP34" i="16" s="1"/>
  <c r="AO35" i="16" s="1"/>
  <c r="AN36" i="16" s="1"/>
  <c r="AM37" i="16" s="1"/>
  <c r="AL38" i="16" s="1"/>
  <c r="AK39" i="16" s="1"/>
  <c r="AJ40" i="16" s="1"/>
  <c r="AI41" i="16" s="1"/>
  <c r="AH42" i="16" s="1"/>
  <c r="AG43" i="16" s="1"/>
  <c r="AF44" i="16" s="1"/>
  <c r="AE45" i="16" s="1"/>
  <c r="AD46" i="16" s="1"/>
  <c r="AC47" i="16" s="1"/>
  <c r="AB48" i="16" s="1"/>
  <c r="AA49" i="16" s="1"/>
  <c r="Z50" i="16" s="1"/>
  <c r="Y51" i="16" s="1"/>
  <c r="X52" i="16" s="1"/>
  <c r="W53" i="16" s="1"/>
  <c r="V54" i="16" s="1"/>
  <c r="U55" i="16" s="1"/>
  <c r="T56" i="16" s="1"/>
  <c r="AY26" i="16" l="1"/>
  <c r="AZ26" i="16" s="1"/>
  <c r="AX27" i="16" l="1"/>
  <c r="AW28" i="16" s="1"/>
  <c r="AV29" i="16" s="1"/>
  <c r="AU30" i="16" s="1"/>
  <c r="AT31" i="16" s="1"/>
  <c r="AS32" i="16" s="1"/>
  <c r="AR33" i="16" s="1"/>
  <c r="AQ34" i="16" s="1"/>
  <c r="AP35" i="16" s="1"/>
  <c r="AO36" i="16" s="1"/>
  <c r="AN37" i="16" s="1"/>
  <c r="AM38" i="16" s="1"/>
  <c r="AL39" i="16" s="1"/>
  <c r="AK40" i="16" s="1"/>
  <c r="AJ41" i="16" s="1"/>
  <c r="AI42" i="16" s="1"/>
  <c r="AH43" i="16" s="1"/>
  <c r="AG44" i="16" s="1"/>
  <c r="AF45" i="16" s="1"/>
  <c r="AE46" i="16" s="1"/>
  <c r="AD47" i="16" s="1"/>
  <c r="AC48" i="16" s="1"/>
  <c r="AB49" i="16" s="1"/>
  <c r="AA50" i="16" s="1"/>
  <c r="Z51" i="16" s="1"/>
  <c r="Y52" i="16" s="1"/>
  <c r="X53" i="16" s="1"/>
  <c r="W54" i="16" s="1"/>
  <c r="V55" i="16" s="1"/>
  <c r="U56" i="16" s="1"/>
  <c r="T57" i="16" s="1"/>
  <c r="AY27" i="16" l="1"/>
  <c r="AX28" i="16" s="1"/>
  <c r="AW29" i="16" s="1"/>
  <c r="AV30" i="16" s="1"/>
  <c r="AU31" i="16" s="1"/>
  <c r="AT32" i="16" s="1"/>
  <c r="AS33" i="16" s="1"/>
  <c r="AR34" i="16" s="1"/>
  <c r="AQ35" i="16" s="1"/>
  <c r="AP36" i="16" s="1"/>
  <c r="AO37" i="16" s="1"/>
  <c r="AN38" i="16" s="1"/>
  <c r="AM39" i="16" s="1"/>
  <c r="AL40" i="16" s="1"/>
  <c r="AK41" i="16" s="1"/>
  <c r="AJ42" i="16" s="1"/>
  <c r="AI43" i="16" s="1"/>
  <c r="AH44" i="16" s="1"/>
  <c r="AG45" i="16" s="1"/>
  <c r="AF46" i="16" s="1"/>
  <c r="AE47" i="16" s="1"/>
  <c r="AD48" i="16" s="1"/>
  <c r="AC49" i="16" s="1"/>
  <c r="AB50" i="16" s="1"/>
  <c r="AA51" i="16" s="1"/>
  <c r="Z52" i="16" s="1"/>
  <c r="Y53" i="16" s="1"/>
  <c r="X54" i="16" s="1"/>
  <c r="W55" i="16" s="1"/>
  <c r="V56" i="16" s="1"/>
  <c r="U57" i="16" s="1"/>
  <c r="T58" i="16" s="1"/>
  <c r="AZ27" i="16" l="1"/>
  <c r="AY28" i="16" s="1"/>
  <c r="AX29" i="16" s="1"/>
  <c r="AW30" i="16" s="1"/>
  <c r="AV31" i="16" s="1"/>
  <c r="AU32" i="16" s="1"/>
  <c r="AT33" i="16" s="1"/>
  <c r="AS34" i="16" s="1"/>
  <c r="AR35" i="16" s="1"/>
  <c r="AQ36" i="16" s="1"/>
  <c r="AP37" i="16" s="1"/>
  <c r="AO38" i="16" s="1"/>
  <c r="AN39" i="16" s="1"/>
  <c r="AM40" i="16" s="1"/>
  <c r="AL41" i="16" s="1"/>
  <c r="AK42" i="16" s="1"/>
  <c r="AJ43" i="16" s="1"/>
  <c r="AI44" i="16" s="1"/>
  <c r="AH45" i="16" s="1"/>
  <c r="AG46" i="16" s="1"/>
  <c r="AF47" i="16" s="1"/>
  <c r="AE48" i="16" s="1"/>
  <c r="AD49" i="16" s="1"/>
  <c r="AC50" i="16" s="1"/>
  <c r="AB51" i="16" s="1"/>
  <c r="AA52" i="16" s="1"/>
  <c r="Z53" i="16" s="1"/>
  <c r="Y54" i="16" s="1"/>
  <c r="X55" i="16" s="1"/>
  <c r="W56" i="16" s="1"/>
  <c r="V57" i="16" s="1"/>
  <c r="U58" i="16" s="1"/>
  <c r="T59" i="16" s="1"/>
  <c r="AZ28" i="16" l="1"/>
  <c r="AY29" i="16" s="1"/>
  <c r="AZ29" i="16" l="1"/>
  <c r="AX30" i="16"/>
  <c r="AW31" i="16" s="1"/>
  <c r="AV32" i="16" s="1"/>
  <c r="AU33" i="16" s="1"/>
  <c r="AT34" i="16" s="1"/>
  <c r="AS35" i="16" s="1"/>
  <c r="AR36" i="16" s="1"/>
  <c r="AQ37" i="16" s="1"/>
  <c r="AP38" i="16" s="1"/>
  <c r="AO39" i="16" s="1"/>
  <c r="AN40" i="16" s="1"/>
  <c r="AM41" i="16" s="1"/>
  <c r="AL42" i="16" s="1"/>
  <c r="AK43" i="16" s="1"/>
  <c r="AJ44" i="16" s="1"/>
  <c r="AI45" i="16" s="1"/>
  <c r="AH46" i="16" s="1"/>
  <c r="AG47" i="16" s="1"/>
  <c r="AF48" i="16" s="1"/>
  <c r="AE49" i="16" s="1"/>
  <c r="AD50" i="16" s="1"/>
  <c r="AC51" i="16" s="1"/>
  <c r="AB52" i="16" s="1"/>
  <c r="AA53" i="16" s="1"/>
  <c r="Z54" i="16" s="1"/>
  <c r="Y55" i="16" s="1"/>
  <c r="X56" i="16" s="1"/>
  <c r="W57" i="16" s="1"/>
  <c r="V58" i="16" s="1"/>
  <c r="U59" i="16" s="1"/>
  <c r="T60" i="16" s="1"/>
  <c r="AY30" i="16" l="1"/>
  <c r="AZ30" i="16" s="1"/>
  <c r="AX31" i="16" l="1"/>
  <c r="AY31" i="16" s="1"/>
  <c r="AZ31" i="16" s="1"/>
  <c r="AW32" i="16" l="1"/>
  <c r="AV33" i="16" s="1"/>
  <c r="AU34" i="16" s="1"/>
  <c r="AT35" i="16" s="1"/>
  <c r="AS36" i="16" s="1"/>
  <c r="AR37" i="16" s="1"/>
  <c r="AQ38" i="16" s="1"/>
  <c r="AP39" i="16" s="1"/>
  <c r="AO40" i="16" s="1"/>
  <c r="AN41" i="16" s="1"/>
  <c r="AM42" i="16" s="1"/>
  <c r="AL43" i="16" s="1"/>
  <c r="AK44" i="16" s="1"/>
  <c r="AJ45" i="16" s="1"/>
  <c r="AI46" i="16" s="1"/>
  <c r="AH47" i="16" s="1"/>
  <c r="AG48" i="16" s="1"/>
  <c r="AF49" i="16" s="1"/>
  <c r="AE50" i="16" s="1"/>
  <c r="AD51" i="16" s="1"/>
  <c r="AC52" i="16" s="1"/>
  <c r="AB53" i="16" s="1"/>
  <c r="AA54" i="16" s="1"/>
  <c r="Z55" i="16" s="1"/>
  <c r="Y56" i="16" s="1"/>
  <c r="X57" i="16" s="1"/>
  <c r="W58" i="16" s="1"/>
  <c r="V59" i="16" s="1"/>
  <c r="U60" i="16" s="1"/>
  <c r="T61" i="16" s="1"/>
  <c r="AX32" i="16" l="1"/>
  <c r="AY32" i="16" s="1"/>
  <c r="AZ32" i="16" s="1"/>
  <c r="AW33" i="16" l="1"/>
  <c r="AV34" i="16" s="1"/>
  <c r="AU35" i="16" s="1"/>
  <c r="AT36" i="16" s="1"/>
  <c r="AS37" i="16" s="1"/>
  <c r="AR38" i="16" s="1"/>
  <c r="AQ39" i="16" s="1"/>
  <c r="AP40" i="16" s="1"/>
  <c r="AO41" i="16" s="1"/>
  <c r="AN42" i="16" s="1"/>
  <c r="AM43" i="16" s="1"/>
  <c r="AL44" i="16" s="1"/>
  <c r="AK45" i="16" s="1"/>
  <c r="AJ46" i="16" s="1"/>
  <c r="AI47" i="16" s="1"/>
  <c r="AH48" i="16" s="1"/>
  <c r="AG49" i="16" s="1"/>
  <c r="AF50" i="16" s="1"/>
  <c r="AE51" i="16" s="1"/>
  <c r="AD52" i="16" s="1"/>
  <c r="AC53" i="16" s="1"/>
  <c r="AB54" i="16" s="1"/>
  <c r="AA55" i="16" s="1"/>
  <c r="Z56" i="16" s="1"/>
  <c r="Y57" i="16" s="1"/>
  <c r="X58" i="16" s="1"/>
  <c r="W59" i="16" s="1"/>
  <c r="V60" i="16" s="1"/>
  <c r="U61" i="16" s="1"/>
  <c r="T62" i="16" s="1"/>
  <c r="AX33" i="16" l="1"/>
  <c r="AW34" i="16" l="1"/>
  <c r="AV35" i="16" s="1"/>
  <c r="AU36" i="16" s="1"/>
  <c r="AT37" i="16" s="1"/>
  <c r="AS38" i="16" s="1"/>
  <c r="AR39" i="16" s="1"/>
  <c r="AQ40" i="16" s="1"/>
  <c r="AP41" i="16" s="1"/>
  <c r="AO42" i="16" s="1"/>
  <c r="AN43" i="16" s="1"/>
  <c r="AM44" i="16" s="1"/>
  <c r="AL45" i="16" s="1"/>
  <c r="AK46" i="16" s="1"/>
  <c r="AJ47" i="16" s="1"/>
  <c r="AI48" i="16" s="1"/>
  <c r="AH49" i="16" s="1"/>
  <c r="AG50" i="16" s="1"/>
  <c r="AF51" i="16" s="1"/>
  <c r="AE52" i="16" s="1"/>
  <c r="AD53" i="16" s="1"/>
  <c r="AC54" i="16" s="1"/>
  <c r="AB55" i="16" s="1"/>
  <c r="AA56" i="16" s="1"/>
  <c r="Z57" i="16" s="1"/>
  <c r="Y58" i="16" s="1"/>
  <c r="X59" i="16" s="1"/>
  <c r="W60" i="16" s="1"/>
  <c r="V61" i="16" s="1"/>
  <c r="U62" i="16" s="1"/>
  <c r="T63" i="16" s="1"/>
  <c r="AY33" i="16"/>
  <c r="AZ33" i="16" s="1"/>
  <c r="AX34" i="16" l="1"/>
  <c r="AW35" i="16" s="1"/>
  <c r="AY34" i="16" l="1"/>
  <c r="AZ34" i="16" s="1"/>
  <c r="AV36" i="16"/>
  <c r="AX35" i="16" l="1"/>
  <c r="AW36" i="16" s="1"/>
  <c r="AU37" i="16"/>
  <c r="AT38" i="16" s="1"/>
  <c r="AS39" i="16" s="1"/>
  <c r="AR40" i="16" s="1"/>
  <c r="AQ41" i="16" s="1"/>
  <c r="AP42" i="16" s="1"/>
  <c r="AO43" i="16" s="1"/>
  <c r="AN44" i="16" s="1"/>
  <c r="AM45" i="16" s="1"/>
  <c r="AL46" i="16" s="1"/>
  <c r="AK47" i="16" s="1"/>
  <c r="AJ48" i="16" s="1"/>
  <c r="AI49" i="16" s="1"/>
  <c r="AH50" i="16" s="1"/>
  <c r="AG51" i="16" s="1"/>
  <c r="AF52" i="16" s="1"/>
  <c r="AE53" i="16" s="1"/>
  <c r="AD54" i="16" s="1"/>
  <c r="AC55" i="16" s="1"/>
  <c r="AB56" i="16" s="1"/>
  <c r="AA57" i="16" s="1"/>
  <c r="Z58" i="16" s="1"/>
  <c r="Y59" i="16" s="1"/>
  <c r="X60" i="16" s="1"/>
  <c r="W61" i="16" s="1"/>
  <c r="V62" i="16" s="1"/>
  <c r="U63" i="16" s="1"/>
  <c r="T64" i="16" s="1"/>
  <c r="AY35" i="16" l="1"/>
  <c r="AZ35" i="16" s="1"/>
  <c r="AV37" i="16"/>
  <c r="AU38" i="16" s="1"/>
  <c r="AT39" i="16" s="1"/>
  <c r="AS40" i="16" s="1"/>
  <c r="AR41" i="16" s="1"/>
  <c r="AQ42" i="16" s="1"/>
  <c r="AP43" i="16" s="1"/>
  <c r="AO44" i="16" s="1"/>
  <c r="AN45" i="16" s="1"/>
  <c r="AM46" i="16" s="1"/>
  <c r="AL47" i="16" s="1"/>
  <c r="AK48" i="16" s="1"/>
  <c r="AJ49" i="16" s="1"/>
  <c r="AI50" i="16" s="1"/>
  <c r="AH51" i="16" s="1"/>
  <c r="AG52" i="16" s="1"/>
  <c r="AF53" i="16" s="1"/>
  <c r="AE54" i="16" s="1"/>
  <c r="AD55" i="16" s="1"/>
  <c r="AC56" i="16" s="1"/>
  <c r="AB57" i="16" s="1"/>
  <c r="AA58" i="16" s="1"/>
  <c r="Z59" i="16" s="1"/>
  <c r="Y60" i="16" s="1"/>
  <c r="X61" i="16" s="1"/>
  <c r="W62" i="16" s="1"/>
  <c r="V63" i="16" s="1"/>
  <c r="U64" i="16" s="1"/>
  <c r="T65" i="16" s="1"/>
  <c r="AX36" i="16" l="1"/>
  <c r="AY36" i="16" s="1"/>
  <c r="AZ36" i="16" s="1"/>
  <c r="AW37" i="16" l="1"/>
  <c r="AV38" i="16" s="1"/>
  <c r="AX37" i="16" l="1"/>
  <c r="AY37" i="16" s="1"/>
  <c r="AZ37" i="16" s="1"/>
  <c r="AU39" i="16"/>
  <c r="AT40" i="16" s="1"/>
  <c r="AS41" i="16" s="1"/>
  <c r="AR42" i="16" s="1"/>
  <c r="AQ43" i="16" s="1"/>
  <c r="AP44" i="16" s="1"/>
  <c r="AO45" i="16" s="1"/>
  <c r="AN46" i="16" s="1"/>
  <c r="AM47" i="16" s="1"/>
  <c r="AL48" i="16" s="1"/>
  <c r="AK49" i="16" s="1"/>
  <c r="AJ50" i="16" s="1"/>
  <c r="AI51" i="16" s="1"/>
  <c r="AH52" i="16" s="1"/>
  <c r="AG53" i="16" s="1"/>
  <c r="AF54" i="16" s="1"/>
  <c r="AE55" i="16" s="1"/>
  <c r="AD56" i="16" s="1"/>
  <c r="AC57" i="16" s="1"/>
  <c r="AB58" i="16" s="1"/>
  <c r="AA59" i="16" s="1"/>
  <c r="Z60" i="16" s="1"/>
  <c r="Y61" i="16" s="1"/>
  <c r="X62" i="16" s="1"/>
  <c r="W63" i="16" s="1"/>
  <c r="V64" i="16" s="1"/>
  <c r="U65" i="16" s="1"/>
  <c r="T66" i="16" s="1"/>
  <c r="AW38" i="16" l="1"/>
  <c r="AX38" i="16" s="1"/>
  <c r="AY38" i="16" s="1"/>
  <c r="AZ38" i="16" s="1"/>
  <c r="AV39" i="16" l="1"/>
  <c r="AU40" i="16" s="1"/>
  <c r="AT41" i="16" s="1"/>
  <c r="AS42" i="16" s="1"/>
  <c r="AR43" i="16" s="1"/>
  <c r="AQ44" i="16" s="1"/>
  <c r="AP45" i="16" s="1"/>
  <c r="AO46" i="16" s="1"/>
  <c r="AN47" i="16" s="1"/>
  <c r="AM48" i="16" s="1"/>
  <c r="AL49" i="16" s="1"/>
  <c r="AK50" i="16" s="1"/>
  <c r="AJ51" i="16" s="1"/>
  <c r="AI52" i="16" s="1"/>
  <c r="AH53" i="16" s="1"/>
  <c r="AG54" i="16" s="1"/>
  <c r="AF55" i="16" s="1"/>
  <c r="AE56" i="16" s="1"/>
  <c r="AD57" i="16" s="1"/>
  <c r="AC58" i="16" s="1"/>
  <c r="AB59" i="16" s="1"/>
  <c r="AA60" i="16" s="1"/>
  <c r="Z61" i="16" s="1"/>
  <c r="Y62" i="16" s="1"/>
  <c r="X63" i="16" s="1"/>
  <c r="W64" i="16" s="1"/>
  <c r="V65" i="16" s="1"/>
  <c r="U66" i="16" s="1"/>
  <c r="T67" i="16" s="1"/>
  <c r="AW39" i="16" l="1"/>
  <c r="AX39" i="16" s="1"/>
  <c r="AV40" i="16" l="1"/>
  <c r="AU41" i="16" s="1"/>
  <c r="AT42" i="16" s="1"/>
  <c r="AS43" i="16" s="1"/>
  <c r="AR44" i="16" s="1"/>
  <c r="AQ45" i="16" s="1"/>
  <c r="AP46" i="16" s="1"/>
  <c r="AO47" i="16" s="1"/>
  <c r="AN48" i="16" s="1"/>
  <c r="AM49" i="16" s="1"/>
  <c r="AL50" i="16" s="1"/>
  <c r="AK51" i="16" s="1"/>
  <c r="AJ52" i="16" s="1"/>
  <c r="AI53" i="16" s="1"/>
  <c r="AH54" i="16" s="1"/>
  <c r="AG55" i="16" s="1"/>
  <c r="AF56" i="16" s="1"/>
  <c r="AE57" i="16" s="1"/>
  <c r="AD58" i="16" s="1"/>
  <c r="AC59" i="16" s="1"/>
  <c r="AB60" i="16" s="1"/>
  <c r="AA61" i="16" s="1"/>
  <c r="Z62" i="16" s="1"/>
  <c r="Y63" i="16" s="1"/>
  <c r="X64" i="16" s="1"/>
  <c r="W65" i="16" s="1"/>
  <c r="V66" i="16" s="1"/>
  <c r="U67" i="16" s="1"/>
  <c r="T68" i="16" s="1"/>
  <c r="AY39" i="16"/>
  <c r="AZ39" i="16" s="1"/>
  <c r="AW40" i="16" l="1"/>
  <c r="AX40" i="16" s="1"/>
  <c r="AV41" i="16" l="1"/>
  <c r="AU42" i="16" s="1"/>
  <c r="AT43" i="16" s="1"/>
  <c r="AS44" i="16" s="1"/>
  <c r="AR45" i="16" s="1"/>
  <c r="AQ46" i="16" s="1"/>
  <c r="AP47" i="16" s="1"/>
  <c r="AO48" i="16" s="1"/>
  <c r="AN49" i="16" s="1"/>
  <c r="AM50" i="16" s="1"/>
  <c r="AL51" i="16" s="1"/>
  <c r="AK52" i="16" s="1"/>
  <c r="AJ53" i="16" s="1"/>
  <c r="AI54" i="16" s="1"/>
  <c r="AH55" i="16" s="1"/>
  <c r="AG56" i="16" s="1"/>
  <c r="AF57" i="16" s="1"/>
  <c r="AE58" i="16" s="1"/>
  <c r="AD59" i="16" s="1"/>
  <c r="AC60" i="16" s="1"/>
  <c r="AB61" i="16" s="1"/>
  <c r="AA62" i="16" s="1"/>
  <c r="Z63" i="16" s="1"/>
  <c r="Y64" i="16" s="1"/>
  <c r="X65" i="16" s="1"/>
  <c r="W66" i="16" s="1"/>
  <c r="V67" i="16" s="1"/>
  <c r="U68" i="16" s="1"/>
  <c r="T69" i="16" s="1"/>
  <c r="AY40" i="16"/>
  <c r="AZ40" i="16" s="1"/>
  <c r="AW41" i="16" l="1"/>
  <c r="AV42" i="16" s="1"/>
  <c r="AU43" i="16" s="1"/>
  <c r="AT44" i="16" s="1"/>
  <c r="AS45" i="16" s="1"/>
  <c r="AR46" i="16" s="1"/>
  <c r="AQ47" i="16" s="1"/>
  <c r="AP48" i="16" s="1"/>
  <c r="AO49" i="16" s="1"/>
  <c r="AN50" i="16" s="1"/>
  <c r="AM51" i="16" s="1"/>
  <c r="AL52" i="16" s="1"/>
  <c r="AK53" i="16" s="1"/>
  <c r="AJ54" i="16" s="1"/>
  <c r="AI55" i="16" s="1"/>
  <c r="AH56" i="16" s="1"/>
  <c r="AG57" i="16" s="1"/>
  <c r="AF58" i="16" s="1"/>
  <c r="AE59" i="16" s="1"/>
  <c r="AD60" i="16" s="1"/>
  <c r="AC61" i="16" s="1"/>
  <c r="AB62" i="16" s="1"/>
  <c r="AA63" i="16" s="1"/>
  <c r="Z64" i="16" s="1"/>
  <c r="Y65" i="16" s="1"/>
  <c r="X66" i="16" s="1"/>
  <c r="W67" i="16" s="1"/>
  <c r="V68" i="16" s="1"/>
  <c r="U69" i="16" s="1"/>
  <c r="T70" i="16" s="1"/>
  <c r="AX41" i="16" l="1"/>
  <c r="AW42" i="16" s="1"/>
  <c r="AV43" i="16" s="1"/>
  <c r="AU44" i="16" s="1"/>
  <c r="AT45" i="16" s="1"/>
  <c r="AS46" i="16" s="1"/>
  <c r="AR47" i="16" s="1"/>
  <c r="AQ48" i="16" s="1"/>
  <c r="AP49" i="16" s="1"/>
  <c r="AO50" i="16" s="1"/>
  <c r="AN51" i="16" s="1"/>
  <c r="AM52" i="16" s="1"/>
  <c r="AL53" i="16" s="1"/>
  <c r="AK54" i="16" s="1"/>
  <c r="AJ55" i="16" s="1"/>
  <c r="AI56" i="16" s="1"/>
  <c r="AH57" i="16" s="1"/>
  <c r="AG58" i="16" s="1"/>
  <c r="AF59" i="16" s="1"/>
  <c r="AE60" i="16" s="1"/>
  <c r="AD61" i="16" s="1"/>
  <c r="AC62" i="16" s="1"/>
  <c r="AB63" i="16" s="1"/>
  <c r="AA64" i="16" s="1"/>
  <c r="Z65" i="16" s="1"/>
  <c r="Y66" i="16" s="1"/>
  <c r="X67" i="16" s="1"/>
  <c r="W68" i="16" s="1"/>
  <c r="V69" i="16" s="1"/>
  <c r="U70" i="16" s="1"/>
  <c r="T71" i="16" s="1"/>
  <c r="AY41" i="16" l="1"/>
  <c r="AZ41" i="16" s="1"/>
  <c r="AX42" i="16" l="1"/>
  <c r="AW43" i="16" s="1"/>
  <c r="AV44" i="16" s="1"/>
  <c r="AU45" i="16" s="1"/>
  <c r="AT46" i="16" s="1"/>
  <c r="AS47" i="16" s="1"/>
  <c r="AR48" i="16" s="1"/>
  <c r="AQ49" i="16" s="1"/>
  <c r="AP50" i="16" s="1"/>
  <c r="AO51" i="16" s="1"/>
  <c r="AN52" i="16" s="1"/>
  <c r="AM53" i="16" s="1"/>
  <c r="AL54" i="16" s="1"/>
  <c r="AK55" i="16" s="1"/>
  <c r="AJ56" i="16" s="1"/>
  <c r="AI57" i="16" s="1"/>
  <c r="AH58" i="16" s="1"/>
  <c r="AG59" i="16" s="1"/>
  <c r="AF60" i="16" s="1"/>
  <c r="AE61" i="16" s="1"/>
  <c r="AD62" i="16" s="1"/>
  <c r="AC63" i="16" s="1"/>
  <c r="AB64" i="16" s="1"/>
  <c r="AA65" i="16" s="1"/>
  <c r="Z66" i="16" s="1"/>
  <c r="Y67" i="16" s="1"/>
  <c r="X68" i="16" s="1"/>
  <c r="W69" i="16" s="1"/>
  <c r="V70" i="16" s="1"/>
  <c r="U71" i="16" s="1"/>
  <c r="T72" i="16" s="1"/>
  <c r="AY42" i="16" l="1"/>
  <c r="AZ42" i="16" s="1"/>
  <c r="AX43" i="16" l="1"/>
  <c r="AW44" i="16" s="1"/>
  <c r="AV45" i="16" s="1"/>
  <c r="AU46" i="16" s="1"/>
  <c r="AT47" i="16" s="1"/>
  <c r="AS48" i="16" s="1"/>
  <c r="AR49" i="16" s="1"/>
  <c r="AQ50" i="16" s="1"/>
  <c r="AP51" i="16" s="1"/>
  <c r="AO52" i="16" s="1"/>
  <c r="AN53" i="16" s="1"/>
  <c r="AM54" i="16" s="1"/>
  <c r="AL55" i="16" s="1"/>
  <c r="AK56" i="16" s="1"/>
  <c r="AJ57" i="16" s="1"/>
  <c r="AI58" i="16" s="1"/>
  <c r="AH59" i="16" s="1"/>
  <c r="AG60" i="16" s="1"/>
  <c r="AF61" i="16" s="1"/>
  <c r="AE62" i="16" s="1"/>
  <c r="AD63" i="16" s="1"/>
  <c r="AC64" i="16" s="1"/>
  <c r="AB65" i="16" s="1"/>
  <c r="AA66" i="16" s="1"/>
  <c r="Z67" i="16" s="1"/>
  <c r="Y68" i="16" s="1"/>
  <c r="X69" i="16" s="1"/>
  <c r="W70" i="16" s="1"/>
  <c r="V71" i="16" s="1"/>
  <c r="U72" i="16" s="1"/>
  <c r="T73" i="16" s="1"/>
  <c r="AY43" i="16" l="1"/>
  <c r="AZ43" i="16" s="1"/>
  <c r="AX44" i="16" l="1"/>
  <c r="AW45" i="16" s="1"/>
  <c r="AV46" i="16" s="1"/>
  <c r="AU47" i="16" s="1"/>
  <c r="AT48" i="16" s="1"/>
  <c r="AS49" i="16" s="1"/>
  <c r="AR50" i="16" s="1"/>
  <c r="AQ51" i="16" s="1"/>
  <c r="AP52" i="16" s="1"/>
  <c r="AO53" i="16" s="1"/>
  <c r="AN54" i="16" s="1"/>
  <c r="AM55" i="16" s="1"/>
  <c r="AL56" i="16" s="1"/>
  <c r="AK57" i="16" s="1"/>
  <c r="AJ58" i="16" s="1"/>
  <c r="AI59" i="16" s="1"/>
  <c r="AH60" i="16" s="1"/>
  <c r="AG61" i="16" s="1"/>
  <c r="AF62" i="16" s="1"/>
  <c r="AE63" i="16" s="1"/>
  <c r="AD64" i="16" s="1"/>
  <c r="AC65" i="16" s="1"/>
  <c r="AB66" i="16" s="1"/>
  <c r="AA67" i="16" s="1"/>
  <c r="Z68" i="16" s="1"/>
  <c r="Y69" i="16" s="1"/>
  <c r="X70" i="16" s="1"/>
  <c r="W71" i="16" s="1"/>
  <c r="V72" i="16" s="1"/>
  <c r="U73" i="16" s="1"/>
  <c r="T74" i="16" s="1"/>
  <c r="AY44" i="16" l="1"/>
  <c r="AX45" i="16" s="1"/>
  <c r="AW46" i="16" s="1"/>
  <c r="AV47" i="16" s="1"/>
  <c r="AU48" i="16" s="1"/>
  <c r="AT49" i="16" s="1"/>
  <c r="AS50" i="16" s="1"/>
  <c r="AR51" i="16" s="1"/>
  <c r="AQ52" i="16" s="1"/>
  <c r="AP53" i="16" s="1"/>
  <c r="AO54" i="16" s="1"/>
  <c r="AN55" i="16" s="1"/>
  <c r="AM56" i="16" s="1"/>
  <c r="AL57" i="16" s="1"/>
  <c r="AK58" i="16" s="1"/>
  <c r="AJ59" i="16" s="1"/>
  <c r="AI60" i="16" s="1"/>
  <c r="AH61" i="16" s="1"/>
  <c r="AG62" i="16" s="1"/>
  <c r="AF63" i="16" s="1"/>
  <c r="AE64" i="16" s="1"/>
  <c r="AD65" i="16" s="1"/>
  <c r="AC66" i="16" s="1"/>
  <c r="AB67" i="16" s="1"/>
  <c r="AA68" i="16" s="1"/>
  <c r="Z69" i="16" s="1"/>
  <c r="Y70" i="16" s="1"/>
  <c r="X71" i="16" s="1"/>
  <c r="W72" i="16" s="1"/>
  <c r="V73" i="16" s="1"/>
  <c r="U74" i="16" s="1"/>
  <c r="T75" i="16" s="1"/>
  <c r="AZ44" i="16" l="1"/>
  <c r="AY45" i="16" s="1"/>
  <c r="AX46" i="16" s="1"/>
  <c r="AW47" i="16" s="1"/>
  <c r="AV48" i="16" s="1"/>
  <c r="AU49" i="16" s="1"/>
  <c r="AT50" i="16" s="1"/>
  <c r="AS51" i="16" s="1"/>
  <c r="AR52" i="16" s="1"/>
  <c r="AQ53" i="16" s="1"/>
  <c r="AP54" i="16" s="1"/>
  <c r="AO55" i="16" s="1"/>
  <c r="AN56" i="16" s="1"/>
  <c r="AM57" i="16" s="1"/>
  <c r="AL58" i="16" s="1"/>
  <c r="AK59" i="16" s="1"/>
  <c r="AJ60" i="16" s="1"/>
  <c r="AI61" i="16" s="1"/>
  <c r="AH62" i="16" s="1"/>
  <c r="AG63" i="16" s="1"/>
  <c r="AF64" i="16" s="1"/>
  <c r="AE65" i="16" s="1"/>
  <c r="AD66" i="16" s="1"/>
  <c r="AC67" i="16" s="1"/>
  <c r="AB68" i="16" s="1"/>
  <c r="AA69" i="16" s="1"/>
  <c r="Z70" i="16" s="1"/>
  <c r="Y71" i="16" s="1"/>
  <c r="X72" i="16" s="1"/>
  <c r="W73" i="16" s="1"/>
  <c r="V74" i="16" s="1"/>
  <c r="U75" i="16" s="1"/>
  <c r="T76" i="16" s="1"/>
  <c r="AZ45" i="16" l="1"/>
  <c r="AY46" i="16" s="1"/>
  <c r="AZ46" i="16" s="1"/>
  <c r="AX47" i="16" l="1"/>
  <c r="AW48" i="16" s="1"/>
  <c r="AV49" i="16" s="1"/>
  <c r="AU50" i="16" s="1"/>
  <c r="AT51" i="16" s="1"/>
  <c r="AS52" i="16" s="1"/>
  <c r="AR53" i="16" s="1"/>
  <c r="AQ54" i="16" s="1"/>
  <c r="AP55" i="16" s="1"/>
  <c r="AO56" i="16" s="1"/>
  <c r="AN57" i="16" s="1"/>
  <c r="AM58" i="16" s="1"/>
  <c r="AL59" i="16" s="1"/>
  <c r="AK60" i="16" s="1"/>
  <c r="AJ61" i="16" s="1"/>
  <c r="AI62" i="16" s="1"/>
  <c r="AH63" i="16" s="1"/>
  <c r="AG64" i="16" s="1"/>
  <c r="AF65" i="16" s="1"/>
  <c r="AE66" i="16" s="1"/>
  <c r="AD67" i="16" s="1"/>
  <c r="AC68" i="16" s="1"/>
  <c r="AB69" i="16" s="1"/>
  <c r="AA70" i="16" s="1"/>
  <c r="Z71" i="16" s="1"/>
  <c r="Y72" i="16" s="1"/>
  <c r="X73" i="16" s="1"/>
  <c r="W74" i="16" s="1"/>
  <c r="V75" i="16" s="1"/>
  <c r="U76" i="16" s="1"/>
  <c r="T77" i="16" s="1"/>
  <c r="AY47" i="16" l="1"/>
  <c r="AZ47" i="16" s="1"/>
  <c r="AX48" i="16" l="1"/>
  <c r="AW49" i="16" s="1"/>
  <c r="AV50" i="16" s="1"/>
  <c r="AU51" i="16" s="1"/>
  <c r="AT52" i="16" s="1"/>
  <c r="AS53" i="16" s="1"/>
  <c r="AR54" i="16" s="1"/>
  <c r="AQ55" i="16" s="1"/>
  <c r="AP56" i="16" s="1"/>
  <c r="AO57" i="16" s="1"/>
  <c r="AN58" i="16" s="1"/>
  <c r="AM59" i="16" s="1"/>
  <c r="AL60" i="16" s="1"/>
  <c r="AK61" i="16" s="1"/>
  <c r="AJ62" i="16" s="1"/>
  <c r="AI63" i="16" s="1"/>
  <c r="AH64" i="16" s="1"/>
  <c r="AG65" i="16" s="1"/>
  <c r="AF66" i="16" s="1"/>
  <c r="AE67" i="16" s="1"/>
  <c r="AD68" i="16" s="1"/>
  <c r="AC69" i="16" s="1"/>
  <c r="AB70" i="16" s="1"/>
  <c r="AA71" i="16" s="1"/>
  <c r="Z72" i="16" s="1"/>
  <c r="Y73" i="16" s="1"/>
  <c r="X74" i="16" s="1"/>
  <c r="W75" i="16" s="1"/>
  <c r="V76" i="16" s="1"/>
  <c r="U77" i="16" s="1"/>
  <c r="T78" i="16" s="1"/>
  <c r="AY48" i="16" l="1"/>
  <c r="AZ48" i="16" s="1"/>
  <c r="AX49" i="16" l="1"/>
  <c r="AW50" i="16" s="1"/>
  <c r="AV51" i="16" s="1"/>
  <c r="AU52" i="16" s="1"/>
  <c r="AT53" i="16" s="1"/>
  <c r="AS54" i="16" s="1"/>
  <c r="AR55" i="16" s="1"/>
  <c r="AQ56" i="16" s="1"/>
  <c r="AP57" i="16" s="1"/>
  <c r="AO58" i="16" s="1"/>
  <c r="AN59" i="16" s="1"/>
  <c r="AM60" i="16" s="1"/>
  <c r="AL61" i="16" s="1"/>
  <c r="AK62" i="16" s="1"/>
  <c r="AJ63" i="16" s="1"/>
  <c r="AI64" i="16" s="1"/>
  <c r="AH65" i="16" s="1"/>
  <c r="AG66" i="16" s="1"/>
  <c r="AF67" i="16" s="1"/>
  <c r="AE68" i="16" s="1"/>
  <c r="AD69" i="16" s="1"/>
  <c r="AC70" i="16" s="1"/>
  <c r="AB71" i="16" s="1"/>
  <c r="AA72" i="16" s="1"/>
  <c r="Z73" i="16" s="1"/>
  <c r="Y74" i="16" s="1"/>
  <c r="X75" i="16" s="1"/>
  <c r="W76" i="16" s="1"/>
  <c r="V77" i="16" s="1"/>
  <c r="U78" i="16" s="1"/>
  <c r="T79" i="16" s="1"/>
  <c r="AY49" i="16" l="1"/>
  <c r="AZ49" i="16" s="1"/>
  <c r="AX50" i="16" l="1"/>
  <c r="AW51" i="16" s="1"/>
  <c r="AV52" i="16" s="1"/>
  <c r="AU53" i="16" s="1"/>
  <c r="AT54" i="16" s="1"/>
  <c r="AS55" i="16" s="1"/>
  <c r="AR56" i="16" s="1"/>
  <c r="AQ57" i="16" s="1"/>
  <c r="AP58" i="16" s="1"/>
  <c r="AO59" i="16" s="1"/>
  <c r="AN60" i="16" s="1"/>
  <c r="AM61" i="16" s="1"/>
  <c r="AL62" i="16" s="1"/>
  <c r="AK63" i="16" s="1"/>
  <c r="AJ64" i="16" s="1"/>
  <c r="AI65" i="16" s="1"/>
  <c r="AH66" i="16" s="1"/>
  <c r="AG67" i="16" s="1"/>
  <c r="AF68" i="16" s="1"/>
  <c r="AE69" i="16" s="1"/>
  <c r="AD70" i="16" s="1"/>
  <c r="AC71" i="16" s="1"/>
  <c r="AB72" i="16" s="1"/>
  <c r="AA73" i="16" s="1"/>
  <c r="Z74" i="16" s="1"/>
  <c r="Y75" i="16" s="1"/>
  <c r="X76" i="16" s="1"/>
  <c r="W77" i="16" s="1"/>
  <c r="V78" i="16" s="1"/>
  <c r="U79" i="16" s="1"/>
  <c r="T80" i="16" s="1"/>
  <c r="AY50" i="16" l="1"/>
  <c r="AZ50" i="16" s="1"/>
  <c r="AX51" i="16" l="1"/>
  <c r="AW52" i="16" s="1"/>
  <c r="AV53" i="16" s="1"/>
  <c r="AU54" i="16" s="1"/>
  <c r="AT55" i="16" s="1"/>
  <c r="AS56" i="16" s="1"/>
  <c r="AR57" i="16" s="1"/>
  <c r="AQ58" i="16" s="1"/>
  <c r="AP59" i="16" s="1"/>
  <c r="AO60" i="16" s="1"/>
  <c r="AN61" i="16" s="1"/>
  <c r="AM62" i="16" s="1"/>
  <c r="AL63" i="16" s="1"/>
  <c r="AK64" i="16" s="1"/>
  <c r="AJ65" i="16" s="1"/>
  <c r="AI66" i="16" s="1"/>
  <c r="AH67" i="16" s="1"/>
  <c r="AG68" i="16" s="1"/>
  <c r="AF69" i="16" s="1"/>
  <c r="AE70" i="16" s="1"/>
  <c r="AD71" i="16" s="1"/>
  <c r="AC72" i="16" s="1"/>
  <c r="AB73" i="16" s="1"/>
  <c r="AA74" i="16" s="1"/>
  <c r="Z75" i="16" s="1"/>
  <c r="Y76" i="16" s="1"/>
  <c r="X77" i="16" s="1"/>
  <c r="W78" i="16" s="1"/>
  <c r="V79" i="16" s="1"/>
  <c r="U80" i="16" s="1"/>
  <c r="T81" i="16" s="1"/>
  <c r="AY51" i="16" l="1"/>
  <c r="AZ51" i="16" s="1"/>
  <c r="AX52" i="16" l="1"/>
  <c r="AW53" i="16" s="1"/>
  <c r="AV54" i="16" s="1"/>
  <c r="AU55" i="16" s="1"/>
  <c r="AT56" i="16" s="1"/>
  <c r="AS57" i="16" s="1"/>
  <c r="AR58" i="16" s="1"/>
  <c r="AQ59" i="16" s="1"/>
  <c r="AP60" i="16" s="1"/>
  <c r="AO61" i="16" s="1"/>
  <c r="AN62" i="16" s="1"/>
  <c r="AM63" i="16" s="1"/>
  <c r="AL64" i="16" s="1"/>
  <c r="AK65" i="16" s="1"/>
  <c r="AJ66" i="16" s="1"/>
  <c r="AI67" i="16" s="1"/>
  <c r="AH68" i="16" s="1"/>
  <c r="AG69" i="16" s="1"/>
  <c r="AF70" i="16" s="1"/>
  <c r="AE71" i="16" s="1"/>
  <c r="AD72" i="16" s="1"/>
  <c r="AC73" i="16" s="1"/>
  <c r="AB74" i="16" s="1"/>
  <c r="AA75" i="16" s="1"/>
  <c r="Z76" i="16" s="1"/>
  <c r="Y77" i="16" s="1"/>
  <c r="X78" i="16" s="1"/>
  <c r="W79" i="16" s="1"/>
  <c r="V80" i="16" s="1"/>
  <c r="U81" i="16" s="1"/>
  <c r="T82" i="16" s="1"/>
  <c r="AY52" i="16" l="1"/>
  <c r="AX53" i="16" s="1"/>
  <c r="AW54" i="16" s="1"/>
  <c r="AV55" i="16" s="1"/>
  <c r="AU56" i="16" s="1"/>
  <c r="AT57" i="16" s="1"/>
  <c r="AS58" i="16" s="1"/>
  <c r="AR59" i="16" s="1"/>
  <c r="AQ60" i="16" s="1"/>
  <c r="AP61" i="16" s="1"/>
  <c r="AO62" i="16" s="1"/>
  <c r="AN63" i="16" s="1"/>
  <c r="AM64" i="16" s="1"/>
  <c r="AL65" i="16" s="1"/>
  <c r="AK66" i="16" s="1"/>
  <c r="AJ67" i="16" s="1"/>
  <c r="AI68" i="16" s="1"/>
  <c r="AH69" i="16" s="1"/>
  <c r="AG70" i="16" s="1"/>
  <c r="AF71" i="16" s="1"/>
  <c r="AE72" i="16" s="1"/>
  <c r="AD73" i="16" s="1"/>
  <c r="AC74" i="16" s="1"/>
  <c r="AB75" i="16" s="1"/>
  <c r="AA76" i="16" s="1"/>
  <c r="Z77" i="16" s="1"/>
  <c r="Y78" i="16" s="1"/>
  <c r="X79" i="16" s="1"/>
  <c r="W80" i="16" s="1"/>
  <c r="V81" i="16" s="1"/>
  <c r="U82" i="16" s="1"/>
  <c r="T83" i="16" s="1"/>
  <c r="AZ52" i="16" l="1"/>
  <c r="AY53" i="16" s="1"/>
  <c r="AX54" i="16" s="1"/>
  <c r="AW55" i="16" s="1"/>
  <c r="AV56" i="16" s="1"/>
  <c r="AU57" i="16" s="1"/>
  <c r="AT58" i="16" s="1"/>
  <c r="AS59" i="16" s="1"/>
  <c r="AR60" i="16" s="1"/>
  <c r="AQ61" i="16" s="1"/>
  <c r="AP62" i="16" s="1"/>
  <c r="AO63" i="16" s="1"/>
  <c r="AN64" i="16" s="1"/>
  <c r="AM65" i="16" s="1"/>
  <c r="AL66" i="16" s="1"/>
  <c r="AK67" i="16" s="1"/>
  <c r="AJ68" i="16" s="1"/>
  <c r="AI69" i="16" s="1"/>
  <c r="AH70" i="16" s="1"/>
  <c r="AG71" i="16" s="1"/>
  <c r="AF72" i="16" s="1"/>
  <c r="AE73" i="16" s="1"/>
  <c r="AD74" i="16" s="1"/>
  <c r="AC75" i="16" s="1"/>
  <c r="AB76" i="16" s="1"/>
  <c r="AA77" i="16" s="1"/>
  <c r="Z78" i="16" s="1"/>
  <c r="Y79" i="16" s="1"/>
  <c r="X80" i="16" s="1"/>
  <c r="W81" i="16" s="1"/>
  <c r="V82" i="16" s="1"/>
  <c r="U83" i="16" s="1"/>
  <c r="T84" i="16" s="1"/>
  <c r="AZ53" i="16" l="1"/>
  <c r="AY54" i="16" s="1"/>
  <c r="AX55" i="16" s="1"/>
  <c r="AW56" i="16" s="1"/>
  <c r="AV57" i="16" s="1"/>
  <c r="AU58" i="16" s="1"/>
  <c r="AT59" i="16" s="1"/>
  <c r="AS60" i="16" s="1"/>
  <c r="AR61" i="16" s="1"/>
  <c r="AQ62" i="16" s="1"/>
  <c r="AP63" i="16" s="1"/>
  <c r="AO64" i="16" s="1"/>
  <c r="AN65" i="16" s="1"/>
  <c r="AM66" i="16" s="1"/>
  <c r="AL67" i="16" s="1"/>
  <c r="AK68" i="16" s="1"/>
  <c r="AJ69" i="16" s="1"/>
  <c r="AI70" i="16" s="1"/>
  <c r="AH71" i="16" s="1"/>
  <c r="AG72" i="16" s="1"/>
  <c r="AF73" i="16" s="1"/>
  <c r="AE74" i="16" s="1"/>
  <c r="AD75" i="16" s="1"/>
  <c r="AC76" i="16" s="1"/>
  <c r="AB77" i="16" s="1"/>
  <c r="AA78" i="16" s="1"/>
  <c r="Z79" i="16" s="1"/>
  <c r="Y80" i="16" s="1"/>
  <c r="X81" i="16" s="1"/>
  <c r="W82" i="16" s="1"/>
  <c r="V83" i="16" s="1"/>
  <c r="U84" i="16" s="1"/>
  <c r="T85" i="16" s="1"/>
  <c r="AZ54" i="16" l="1"/>
  <c r="AY55" i="16" s="1"/>
  <c r="AZ55" i="16" s="1"/>
  <c r="AX56" i="16" l="1"/>
  <c r="AW57" i="16" s="1"/>
  <c r="AV58" i="16" s="1"/>
  <c r="AU59" i="16" s="1"/>
  <c r="AT60" i="16" s="1"/>
  <c r="AS61" i="16" s="1"/>
  <c r="AR62" i="16" s="1"/>
  <c r="AQ63" i="16" s="1"/>
  <c r="AP64" i="16" s="1"/>
  <c r="AO65" i="16" s="1"/>
  <c r="AN66" i="16" s="1"/>
  <c r="AM67" i="16" s="1"/>
  <c r="AL68" i="16" s="1"/>
  <c r="AK69" i="16" s="1"/>
  <c r="AJ70" i="16" s="1"/>
  <c r="AI71" i="16" s="1"/>
  <c r="AH72" i="16" s="1"/>
  <c r="AG73" i="16" s="1"/>
  <c r="AF74" i="16" s="1"/>
  <c r="AE75" i="16" s="1"/>
  <c r="AD76" i="16" s="1"/>
  <c r="AC77" i="16" s="1"/>
  <c r="AB78" i="16" s="1"/>
  <c r="AA79" i="16" s="1"/>
  <c r="Z80" i="16" s="1"/>
  <c r="Y81" i="16" s="1"/>
  <c r="X82" i="16" s="1"/>
  <c r="W83" i="16" s="1"/>
  <c r="V84" i="16" s="1"/>
  <c r="U85" i="16" s="1"/>
  <c r="T86" i="16" s="1"/>
  <c r="AY56" i="16" l="1"/>
  <c r="AZ56" i="16" s="1"/>
  <c r="AX57" i="16" l="1"/>
  <c r="AW58" i="16" s="1"/>
  <c r="AV59" i="16" s="1"/>
  <c r="AU60" i="16" s="1"/>
  <c r="AT61" i="16" s="1"/>
  <c r="AS62" i="16" s="1"/>
  <c r="AR63" i="16" s="1"/>
  <c r="AQ64" i="16" s="1"/>
  <c r="AP65" i="16" s="1"/>
  <c r="AO66" i="16" s="1"/>
  <c r="AN67" i="16" s="1"/>
  <c r="AM68" i="16" s="1"/>
  <c r="AL69" i="16" s="1"/>
  <c r="AK70" i="16" s="1"/>
  <c r="AJ71" i="16" s="1"/>
  <c r="AI72" i="16" s="1"/>
  <c r="AH73" i="16" s="1"/>
  <c r="AG74" i="16" s="1"/>
  <c r="AF75" i="16" s="1"/>
  <c r="AE76" i="16" s="1"/>
  <c r="AD77" i="16" s="1"/>
  <c r="AC78" i="16" s="1"/>
  <c r="AB79" i="16" s="1"/>
  <c r="AA80" i="16" s="1"/>
  <c r="Z81" i="16" s="1"/>
  <c r="Y82" i="16" s="1"/>
  <c r="X83" i="16" s="1"/>
  <c r="W84" i="16" s="1"/>
  <c r="V85" i="16" s="1"/>
  <c r="U86" i="16" s="1"/>
  <c r="T87" i="16" s="1"/>
  <c r="AY57" i="16" l="1"/>
  <c r="AX58" i="16" s="1"/>
  <c r="AW59" i="16" s="1"/>
  <c r="AV60" i="16" s="1"/>
  <c r="AU61" i="16" s="1"/>
  <c r="AT62" i="16" s="1"/>
  <c r="AS63" i="16" s="1"/>
  <c r="AR64" i="16" s="1"/>
  <c r="AQ65" i="16" s="1"/>
  <c r="AP66" i="16" s="1"/>
  <c r="AO67" i="16" s="1"/>
  <c r="AN68" i="16" s="1"/>
  <c r="AM69" i="16" s="1"/>
  <c r="AL70" i="16" s="1"/>
  <c r="AK71" i="16" s="1"/>
  <c r="AJ72" i="16" s="1"/>
  <c r="AI73" i="16" s="1"/>
  <c r="AH74" i="16" s="1"/>
  <c r="AG75" i="16" s="1"/>
  <c r="AF76" i="16" s="1"/>
  <c r="AE77" i="16" s="1"/>
  <c r="AD78" i="16" s="1"/>
  <c r="AC79" i="16" s="1"/>
  <c r="AB80" i="16" s="1"/>
  <c r="AA81" i="16" s="1"/>
  <c r="Z82" i="16" s="1"/>
  <c r="Y83" i="16" s="1"/>
  <c r="X84" i="16" s="1"/>
  <c r="W85" i="16" s="1"/>
  <c r="V86" i="16" s="1"/>
  <c r="U87" i="16" s="1"/>
  <c r="T88" i="16" s="1"/>
  <c r="AZ57" i="16" l="1"/>
  <c r="AY58" i="16" s="1"/>
  <c r="AZ58" i="16" s="1"/>
  <c r="AX59" i="16" l="1"/>
  <c r="AW60" i="16" s="1"/>
  <c r="AV61" i="16" s="1"/>
  <c r="AU62" i="16" s="1"/>
  <c r="AT63" i="16" s="1"/>
  <c r="AS64" i="16" s="1"/>
  <c r="AR65" i="16" s="1"/>
  <c r="AQ66" i="16" s="1"/>
  <c r="AP67" i="16" s="1"/>
  <c r="AO68" i="16" s="1"/>
  <c r="AN69" i="16" s="1"/>
  <c r="AM70" i="16" s="1"/>
  <c r="AL71" i="16" s="1"/>
  <c r="AK72" i="16" s="1"/>
  <c r="AJ73" i="16" s="1"/>
  <c r="AI74" i="16" s="1"/>
  <c r="AH75" i="16" s="1"/>
  <c r="AG76" i="16" s="1"/>
  <c r="AF77" i="16" s="1"/>
  <c r="AE78" i="16" s="1"/>
  <c r="AD79" i="16" s="1"/>
  <c r="AC80" i="16" s="1"/>
  <c r="AB81" i="16" s="1"/>
  <c r="AA82" i="16" s="1"/>
  <c r="Z83" i="16" s="1"/>
  <c r="Y84" i="16" s="1"/>
  <c r="X85" i="16" s="1"/>
  <c r="W86" i="16" s="1"/>
  <c r="V87" i="16" s="1"/>
  <c r="U88" i="16" s="1"/>
  <c r="T89" i="16" s="1"/>
  <c r="AY59" i="16" l="1"/>
  <c r="AZ59" i="16" s="1"/>
  <c r="AX60" i="16" l="1"/>
  <c r="AW61" i="16" s="1"/>
  <c r="AV62" i="16" s="1"/>
  <c r="AU63" i="16" s="1"/>
  <c r="AT64" i="16" s="1"/>
  <c r="AS65" i="16" s="1"/>
  <c r="AR66" i="16" s="1"/>
  <c r="AQ67" i="16" s="1"/>
  <c r="AP68" i="16" s="1"/>
  <c r="AO69" i="16" s="1"/>
  <c r="AN70" i="16" s="1"/>
  <c r="AM71" i="16" s="1"/>
  <c r="AL72" i="16" s="1"/>
  <c r="AK73" i="16" s="1"/>
  <c r="AJ74" i="16" s="1"/>
  <c r="AI75" i="16" s="1"/>
  <c r="AH76" i="16" s="1"/>
  <c r="AG77" i="16" s="1"/>
  <c r="AF78" i="16" s="1"/>
  <c r="AE79" i="16" s="1"/>
  <c r="AD80" i="16" s="1"/>
  <c r="AC81" i="16" s="1"/>
  <c r="AB82" i="16" s="1"/>
  <c r="AA83" i="16" s="1"/>
  <c r="Z84" i="16" s="1"/>
  <c r="Y85" i="16" s="1"/>
  <c r="X86" i="16" s="1"/>
  <c r="W87" i="16" s="1"/>
  <c r="V88" i="16" s="1"/>
  <c r="U89" i="16" s="1"/>
  <c r="T90" i="16" s="1"/>
  <c r="AY60" i="16" l="1"/>
  <c r="AX61" i="16" s="1"/>
  <c r="AW62" i="16" s="1"/>
  <c r="AV63" i="16" s="1"/>
  <c r="AU64" i="16" s="1"/>
  <c r="AT65" i="16" s="1"/>
  <c r="AS66" i="16" s="1"/>
  <c r="AR67" i="16" s="1"/>
  <c r="AQ68" i="16" s="1"/>
  <c r="AP69" i="16" s="1"/>
  <c r="AO70" i="16" s="1"/>
  <c r="AN71" i="16" s="1"/>
  <c r="AM72" i="16" s="1"/>
  <c r="AL73" i="16" s="1"/>
  <c r="AK74" i="16" s="1"/>
  <c r="AJ75" i="16" s="1"/>
  <c r="AI76" i="16" s="1"/>
  <c r="AH77" i="16" s="1"/>
  <c r="AG78" i="16" s="1"/>
  <c r="AF79" i="16" s="1"/>
  <c r="AE80" i="16" s="1"/>
  <c r="AD81" i="16" s="1"/>
  <c r="AC82" i="16" s="1"/>
  <c r="AB83" i="16" s="1"/>
  <c r="AA84" i="16" s="1"/>
  <c r="Z85" i="16" s="1"/>
  <c r="Y86" i="16" s="1"/>
  <c r="X87" i="16" s="1"/>
  <c r="W88" i="16" s="1"/>
  <c r="V89" i="16" s="1"/>
  <c r="U90" i="16" s="1"/>
  <c r="T91" i="16" s="1"/>
  <c r="AZ60" i="16" l="1"/>
  <c r="AY61" i="16" s="1"/>
  <c r="AZ61" i="16" s="1"/>
  <c r="AX62" i="16" l="1"/>
  <c r="AY62" i="16" s="1"/>
  <c r="AZ62" i="16" s="1"/>
  <c r="AW63" i="16" l="1"/>
  <c r="AV64" i="16" s="1"/>
  <c r="AU65" i="16" s="1"/>
  <c r="AT66" i="16" s="1"/>
  <c r="AS67" i="16" s="1"/>
  <c r="AR68" i="16" s="1"/>
  <c r="AQ69" i="16" s="1"/>
  <c r="AP70" i="16" s="1"/>
  <c r="AO71" i="16" s="1"/>
  <c r="AN72" i="16" s="1"/>
  <c r="AM73" i="16" s="1"/>
  <c r="AL74" i="16" s="1"/>
  <c r="AK75" i="16" s="1"/>
  <c r="AJ76" i="16" s="1"/>
  <c r="AI77" i="16" s="1"/>
  <c r="AH78" i="16" s="1"/>
  <c r="AG79" i="16" s="1"/>
  <c r="AF80" i="16" s="1"/>
  <c r="AE81" i="16" s="1"/>
  <c r="AD82" i="16" s="1"/>
  <c r="AC83" i="16" s="1"/>
  <c r="AB84" i="16" s="1"/>
  <c r="AA85" i="16" s="1"/>
  <c r="Z86" i="16" s="1"/>
  <c r="Y87" i="16" s="1"/>
  <c r="X88" i="16" s="1"/>
  <c r="W89" i="16" s="1"/>
  <c r="V90" i="16" s="1"/>
  <c r="U91" i="16" s="1"/>
  <c r="T92" i="16" s="1"/>
  <c r="AX63" i="16" l="1"/>
  <c r="AW64" i="16" s="1"/>
  <c r="AV65" i="16" s="1"/>
  <c r="AU66" i="16" s="1"/>
  <c r="AT67" i="16" s="1"/>
  <c r="AS68" i="16" s="1"/>
  <c r="AR69" i="16" s="1"/>
  <c r="AQ70" i="16" s="1"/>
  <c r="AP71" i="16" s="1"/>
  <c r="AO72" i="16" s="1"/>
  <c r="AN73" i="16" s="1"/>
  <c r="AM74" i="16" s="1"/>
  <c r="AL75" i="16" s="1"/>
  <c r="AK76" i="16" s="1"/>
  <c r="AJ77" i="16" s="1"/>
  <c r="AI78" i="16" s="1"/>
  <c r="AH79" i="16" s="1"/>
  <c r="AG80" i="16" s="1"/>
  <c r="AF81" i="16" s="1"/>
  <c r="AE82" i="16" s="1"/>
  <c r="AD83" i="16" s="1"/>
  <c r="AC84" i="16" s="1"/>
  <c r="AB85" i="16" s="1"/>
  <c r="AA86" i="16" s="1"/>
  <c r="Z87" i="16" s="1"/>
  <c r="Y88" i="16" s="1"/>
  <c r="X89" i="16" s="1"/>
  <c r="W90" i="16" s="1"/>
  <c r="V91" i="16" s="1"/>
  <c r="U92" i="16" s="1"/>
  <c r="T93" i="16" s="1"/>
  <c r="AY63" i="16" l="1"/>
  <c r="AZ63" i="16" s="1"/>
  <c r="AX64" i="16" l="1"/>
  <c r="AW65" i="16" s="1"/>
  <c r="AV66" i="16" s="1"/>
  <c r="AU67" i="16" s="1"/>
  <c r="AT68" i="16" s="1"/>
  <c r="AS69" i="16" s="1"/>
  <c r="AR70" i="16" s="1"/>
  <c r="AQ71" i="16" s="1"/>
  <c r="AP72" i="16" s="1"/>
  <c r="AO73" i="16" s="1"/>
  <c r="AN74" i="16" s="1"/>
  <c r="AM75" i="16" s="1"/>
  <c r="AL76" i="16" s="1"/>
  <c r="AK77" i="16" s="1"/>
  <c r="AJ78" i="16" s="1"/>
  <c r="AI79" i="16" s="1"/>
  <c r="AH80" i="16" s="1"/>
  <c r="AG81" i="16" s="1"/>
  <c r="AF82" i="16" s="1"/>
  <c r="AE83" i="16" s="1"/>
  <c r="AD84" i="16" s="1"/>
  <c r="AC85" i="16" s="1"/>
  <c r="AB86" i="16" s="1"/>
  <c r="AA87" i="16" s="1"/>
  <c r="Z88" i="16" s="1"/>
  <c r="Y89" i="16" s="1"/>
  <c r="X90" i="16" s="1"/>
  <c r="W91" i="16" s="1"/>
  <c r="V92" i="16" s="1"/>
  <c r="U93" i="16" s="1"/>
  <c r="T94" i="16" s="1"/>
  <c r="AY64" i="16" l="1"/>
  <c r="AZ64" i="16" s="1"/>
  <c r="AX65" i="16" l="1"/>
  <c r="AY65" i="16" s="1"/>
  <c r="AZ65" i="16" s="1"/>
  <c r="AW66" i="16" l="1"/>
  <c r="AV67" i="16" s="1"/>
  <c r="AU68" i="16" s="1"/>
  <c r="AT69" i="16" s="1"/>
  <c r="AS70" i="16" s="1"/>
  <c r="AR71" i="16" s="1"/>
  <c r="AQ72" i="16" s="1"/>
  <c r="AP73" i="16" s="1"/>
  <c r="AO74" i="16" s="1"/>
  <c r="AN75" i="16" s="1"/>
  <c r="AM76" i="16" s="1"/>
  <c r="AL77" i="16" s="1"/>
  <c r="AK78" i="16" s="1"/>
  <c r="AJ79" i="16" s="1"/>
  <c r="AI80" i="16" s="1"/>
  <c r="AH81" i="16" s="1"/>
  <c r="AG82" i="16" s="1"/>
  <c r="AF83" i="16" s="1"/>
  <c r="AE84" i="16" s="1"/>
  <c r="AD85" i="16" s="1"/>
  <c r="AC86" i="16" s="1"/>
  <c r="AB87" i="16" s="1"/>
  <c r="AA88" i="16" s="1"/>
  <c r="Z89" i="16" s="1"/>
  <c r="Y90" i="16" s="1"/>
  <c r="X91" i="16" s="1"/>
  <c r="W92" i="16" s="1"/>
  <c r="V93" i="16" s="1"/>
  <c r="U94" i="16" s="1"/>
  <c r="T95" i="16" s="1"/>
  <c r="AX66" i="16" l="1"/>
  <c r="AW67" i="16" s="1"/>
  <c r="AV68" i="16" s="1"/>
  <c r="AU69" i="16" s="1"/>
  <c r="AT70" i="16" s="1"/>
  <c r="AS71" i="16" s="1"/>
  <c r="AR72" i="16" s="1"/>
  <c r="AQ73" i="16" s="1"/>
  <c r="AP74" i="16" s="1"/>
  <c r="AO75" i="16" s="1"/>
  <c r="AN76" i="16" s="1"/>
  <c r="AM77" i="16" s="1"/>
  <c r="AL78" i="16" s="1"/>
  <c r="AK79" i="16" s="1"/>
  <c r="AJ80" i="16" s="1"/>
  <c r="AI81" i="16" s="1"/>
  <c r="AH82" i="16" s="1"/>
  <c r="AG83" i="16" s="1"/>
  <c r="AF84" i="16" s="1"/>
  <c r="AE85" i="16" s="1"/>
  <c r="AD86" i="16" s="1"/>
  <c r="AC87" i="16" s="1"/>
  <c r="AB88" i="16" s="1"/>
  <c r="AA89" i="16" s="1"/>
  <c r="Z90" i="16" s="1"/>
  <c r="Y91" i="16" s="1"/>
  <c r="X92" i="16" s="1"/>
  <c r="W93" i="16" s="1"/>
  <c r="V94" i="16" s="1"/>
  <c r="U95" i="16" s="1"/>
  <c r="T96" i="16" s="1"/>
  <c r="AY66" i="16" l="1"/>
  <c r="AZ66" i="16" s="1"/>
  <c r="AX67" i="16" l="1"/>
  <c r="AY67" i="16" s="1"/>
  <c r="AZ67" i="16" s="1"/>
  <c r="AW68" i="16" l="1"/>
  <c r="AX68" i="16" s="1"/>
  <c r="AY68" i="16"/>
  <c r="AZ68" i="16" s="1"/>
  <c r="AV69" i="16" l="1"/>
  <c r="AU70" i="16" s="1"/>
  <c r="AT71" i="16" s="1"/>
  <c r="AW69" i="16" l="1"/>
  <c r="AV70" i="16" s="1"/>
  <c r="AU71" i="16" s="1"/>
  <c r="AS72" i="16"/>
  <c r="AR73" i="16" s="1"/>
  <c r="AQ74" i="16" s="1"/>
  <c r="AP75" i="16" s="1"/>
  <c r="AO76" i="16" s="1"/>
  <c r="AN77" i="16" s="1"/>
  <c r="AM78" i="16" s="1"/>
  <c r="AL79" i="16" s="1"/>
  <c r="AK80" i="16" s="1"/>
  <c r="AJ81" i="16" s="1"/>
  <c r="AI82" i="16" s="1"/>
  <c r="AH83" i="16" s="1"/>
  <c r="AG84" i="16" s="1"/>
  <c r="AF85" i="16" s="1"/>
  <c r="AE86" i="16" s="1"/>
  <c r="AD87" i="16" s="1"/>
  <c r="AC88" i="16" s="1"/>
  <c r="AB89" i="16" s="1"/>
  <c r="AA90" i="16" s="1"/>
  <c r="Z91" i="16" s="1"/>
  <c r="Y92" i="16" s="1"/>
  <c r="X93" i="16" s="1"/>
  <c r="W94" i="16" s="1"/>
  <c r="V95" i="16" s="1"/>
  <c r="U96" i="16" s="1"/>
  <c r="T97" i="16" s="1"/>
  <c r="AX69" i="16"/>
  <c r="AW70" i="16" l="1"/>
  <c r="AV71" i="16" s="1"/>
  <c r="AY69" i="16"/>
  <c r="AZ69" i="16" s="1"/>
  <c r="AT72" i="16"/>
  <c r="AS73" i="16" s="1"/>
  <c r="AR74" i="16" s="1"/>
  <c r="AQ75" i="16" s="1"/>
  <c r="AP76" i="16" s="1"/>
  <c r="AO77" i="16" s="1"/>
  <c r="AN78" i="16" s="1"/>
  <c r="AM79" i="16" s="1"/>
  <c r="AL80" i="16" s="1"/>
  <c r="AK81" i="16" s="1"/>
  <c r="AJ82" i="16" s="1"/>
  <c r="AX70" i="16" l="1"/>
  <c r="AW71" i="16" s="1"/>
  <c r="AU72" i="16"/>
  <c r="AT73" i="16" s="1"/>
  <c r="AS74" i="16" s="1"/>
  <c r="AR75" i="16" s="1"/>
  <c r="AQ76" i="16" s="1"/>
  <c r="AP77" i="16" s="1"/>
  <c r="AO78" i="16" s="1"/>
  <c r="AN79" i="16" s="1"/>
  <c r="AM80" i="16" s="1"/>
  <c r="AL81" i="16" s="1"/>
  <c r="AK82" i="16" s="1"/>
  <c r="AI83" i="16"/>
  <c r="AH84" i="16" s="1"/>
  <c r="AG85" i="16" s="1"/>
  <c r="AF86" i="16" s="1"/>
  <c r="AE87" i="16" s="1"/>
  <c r="AD88" i="16" s="1"/>
  <c r="AC89" i="16" s="1"/>
  <c r="AB90" i="16" s="1"/>
  <c r="AA91" i="16" s="1"/>
  <c r="Z92" i="16" s="1"/>
  <c r="Y93" i="16" s="1"/>
  <c r="X94" i="16" s="1"/>
  <c r="W95" i="16" s="1"/>
  <c r="V96" i="16" s="1"/>
  <c r="U97" i="16" s="1"/>
  <c r="T98" i="16" s="1"/>
  <c r="AY70" i="16" l="1"/>
  <c r="AV72" i="16"/>
  <c r="AU73" i="16" s="1"/>
  <c r="AT74" i="16" s="1"/>
  <c r="AS75" i="16" s="1"/>
  <c r="AR76" i="16" s="1"/>
  <c r="AQ77" i="16" s="1"/>
  <c r="AP78" i="16" s="1"/>
  <c r="AO79" i="16" s="1"/>
  <c r="AN80" i="16" s="1"/>
  <c r="AM81" i="16" s="1"/>
  <c r="AL82" i="16" s="1"/>
  <c r="AJ83" i="16"/>
  <c r="AI84" i="16" s="1"/>
  <c r="AH85" i="16" s="1"/>
  <c r="AG86" i="16" s="1"/>
  <c r="AF87" i="16" s="1"/>
  <c r="AE88" i="16" s="1"/>
  <c r="AD89" i="16" s="1"/>
  <c r="AC90" i="16" s="1"/>
  <c r="AB91" i="16" s="1"/>
  <c r="AA92" i="16" s="1"/>
  <c r="Z93" i="16" s="1"/>
  <c r="Y94" i="16" s="1"/>
  <c r="X95" i="16" s="1"/>
  <c r="W96" i="16" s="1"/>
  <c r="V97" i="16" s="1"/>
  <c r="U98" i="16" s="1"/>
  <c r="T99" i="16" s="1"/>
  <c r="AX71" i="16" l="1"/>
  <c r="AW72" i="16" s="1"/>
  <c r="AZ70" i="16"/>
  <c r="AK83" i="16"/>
  <c r="AJ84" i="16" s="1"/>
  <c r="AI85" i="16" s="1"/>
  <c r="AH86" i="16" s="1"/>
  <c r="AG87" i="16" s="1"/>
  <c r="AF88" i="16" s="1"/>
  <c r="AE89" i="16" s="1"/>
  <c r="AD90" i="16" s="1"/>
  <c r="AC91" i="16" s="1"/>
  <c r="AB92" i="16" s="1"/>
  <c r="AA93" i="16" s="1"/>
  <c r="Z94" i="16" s="1"/>
  <c r="Y95" i="16" s="1"/>
  <c r="X96" i="16" s="1"/>
  <c r="W97" i="16" s="1"/>
  <c r="V98" i="16" s="1"/>
  <c r="U99" i="16" s="1"/>
  <c r="T100" i="16" s="1"/>
  <c r="AY71" i="16" l="1"/>
  <c r="AZ71" i="16" s="1"/>
  <c r="AV73" i="16"/>
  <c r="AX72" i="16" l="1"/>
  <c r="AY72" i="16" s="1"/>
  <c r="AZ72" i="16" s="1"/>
  <c r="AU74" i="16"/>
  <c r="AT75" i="16" s="1"/>
  <c r="AS76" i="16" s="1"/>
  <c r="AR77" i="16" s="1"/>
  <c r="AQ78" i="16" s="1"/>
  <c r="AP79" i="16" s="1"/>
  <c r="AO80" i="16" s="1"/>
  <c r="AN81" i="16" s="1"/>
  <c r="AM82" i="16" s="1"/>
  <c r="AL83" i="16" s="1"/>
  <c r="AK84" i="16" s="1"/>
  <c r="AJ85" i="16" s="1"/>
  <c r="AI86" i="16" s="1"/>
  <c r="AH87" i="16" s="1"/>
  <c r="AG88" i="16" s="1"/>
  <c r="AF89" i="16" s="1"/>
  <c r="AE90" i="16" s="1"/>
  <c r="AD91" i="16" s="1"/>
  <c r="AC92" i="16" s="1"/>
  <c r="AB93" i="16" s="1"/>
  <c r="AA94" i="16" s="1"/>
  <c r="Z95" i="16" s="1"/>
  <c r="Y96" i="16" s="1"/>
  <c r="X97" i="16" s="1"/>
  <c r="W98" i="16" s="1"/>
  <c r="V99" i="16" s="1"/>
  <c r="U100" i="16" s="1"/>
  <c r="T101" i="16" s="1"/>
  <c r="AW73" i="16" l="1"/>
  <c r="AV74" i="16" s="1"/>
  <c r="AU75" i="16" s="1"/>
  <c r="AT76" i="16" s="1"/>
  <c r="AS77" i="16" s="1"/>
  <c r="AR78" i="16" s="1"/>
  <c r="AQ79" i="16" s="1"/>
  <c r="AP80" i="16" s="1"/>
  <c r="AO81" i="16" s="1"/>
  <c r="AN82" i="16" s="1"/>
  <c r="AM83" i="16" s="1"/>
  <c r="AL84" i="16" s="1"/>
  <c r="AK85" i="16" s="1"/>
  <c r="AJ86" i="16" s="1"/>
  <c r="AI87" i="16" s="1"/>
  <c r="AH88" i="16" s="1"/>
  <c r="AG89" i="16" s="1"/>
  <c r="AF90" i="16" s="1"/>
  <c r="AE91" i="16" s="1"/>
  <c r="AD92" i="16" s="1"/>
  <c r="AC93" i="16" s="1"/>
  <c r="AB94" i="16" s="1"/>
  <c r="AA95" i="16" s="1"/>
  <c r="Z96" i="16" s="1"/>
  <c r="Y97" i="16" s="1"/>
  <c r="X98" i="16" s="1"/>
  <c r="W99" i="16" s="1"/>
  <c r="V100" i="16" s="1"/>
  <c r="U101" i="16" s="1"/>
  <c r="T102" i="16" s="1"/>
  <c r="AX73" i="16" l="1"/>
  <c r="AW74" i="16" s="1"/>
  <c r="AV75" i="16" s="1"/>
  <c r="AU76" i="16" s="1"/>
  <c r="AT77" i="16" s="1"/>
  <c r="AS78" i="16" s="1"/>
  <c r="AR79" i="16" s="1"/>
  <c r="AQ80" i="16" s="1"/>
  <c r="AP81" i="16" s="1"/>
  <c r="AO82" i="16" s="1"/>
  <c r="AN83" i="16" s="1"/>
  <c r="AM84" i="16" s="1"/>
  <c r="AL85" i="16" s="1"/>
  <c r="AK86" i="16" s="1"/>
  <c r="AJ87" i="16" s="1"/>
  <c r="AI88" i="16" s="1"/>
  <c r="AY73" i="16"/>
  <c r="AZ73" i="16" s="1"/>
  <c r="AX74" i="16" l="1"/>
  <c r="AY74" i="16" s="1"/>
  <c r="AZ74" i="16" s="1"/>
  <c r="AH89" i="16"/>
  <c r="AZ91" i="16"/>
  <c r="AY92" i="16" s="1"/>
  <c r="AG90" i="16" l="1"/>
  <c r="AF91" i="16" s="1"/>
  <c r="AE92" i="16" s="1"/>
  <c r="AD93" i="16" s="1"/>
  <c r="AC94" i="16" s="1"/>
  <c r="AB95" i="16" s="1"/>
  <c r="AA96" i="16" s="1"/>
  <c r="Z97" i="16" s="1"/>
  <c r="Y98" i="16" s="1"/>
  <c r="X99" i="16" s="1"/>
  <c r="W100" i="16" s="1"/>
  <c r="V101" i="16" s="1"/>
  <c r="U102" i="16" s="1"/>
  <c r="T103" i="16" s="1"/>
  <c r="AW75" i="16"/>
  <c r="AV76" i="16" s="1"/>
  <c r="AU77" i="16" s="1"/>
  <c r="AT78" i="16" s="1"/>
  <c r="AS79" i="16" s="1"/>
  <c r="AR80" i="16" s="1"/>
  <c r="AQ81" i="16" s="1"/>
  <c r="AP82" i="16" s="1"/>
  <c r="AO83" i="16" s="1"/>
  <c r="AN84" i="16" s="1"/>
  <c r="AM85" i="16" s="1"/>
  <c r="AL86" i="16" s="1"/>
  <c r="AK87" i="16" s="1"/>
  <c r="AJ88" i="16" s="1"/>
  <c r="AI89" i="16" s="1"/>
  <c r="AH90" i="16" s="1"/>
  <c r="AG91" i="16" s="1"/>
  <c r="AF92" i="16" s="1"/>
  <c r="AE93" i="16" s="1"/>
  <c r="AD94" i="16" s="1"/>
  <c r="AC95" i="16" s="1"/>
  <c r="AB96" i="16" s="1"/>
  <c r="AA97" i="16" s="1"/>
  <c r="Z98" i="16" s="1"/>
  <c r="Y99" i="16" s="1"/>
  <c r="X100" i="16" s="1"/>
  <c r="W101" i="16" s="1"/>
  <c r="V102" i="16" s="1"/>
  <c r="U103" i="16" s="1"/>
  <c r="T104" i="16" s="1"/>
  <c r="AX93" i="16"/>
  <c r="AW94" i="16" s="1"/>
  <c r="AV95" i="16" s="1"/>
  <c r="AU96" i="16" s="1"/>
  <c r="AT97" i="16" s="1"/>
  <c r="AS98" i="16" s="1"/>
  <c r="AZ92" i="16"/>
  <c r="AY93" i="16" s="1"/>
  <c r="AX75" i="16" l="1"/>
  <c r="AY75" i="16" s="1"/>
  <c r="AZ75" i="16" s="1"/>
  <c r="AX94" i="16"/>
  <c r="AW95" i="16" s="1"/>
  <c r="AV96" i="16" s="1"/>
  <c r="AU97" i="16" s="1"/>
  <c r="AT98" i="16" s="1"/>
  <c r="AZ93" i="16"/>
  <c r="AY94" i="16" s="1"/>
  <c r="AW76" i="16" l="1"/>
  <c r="AV77" i="16" s="1"/>
  <c r="AU78" i="16" s="1"/>
  <c r="AT79" i="16" s="1"/>
  <c r="AS80" i="16" s="1"/>
  <c r="AR81" i="16" s="1"/>
  <c r="AQ82" i="16" s="1"/>
  <c r="AP83" i="16" s="1"/>
  <c r="AO84" i="16" s="1"/>
  <c r="AN85" i="16" s="1"/>
  <c r="AM86" i="16" s="1"/>
  <c r="AL87" i="16" s="1"/>
  <c r="AK88" i="16" s="1"/>
  <c r="AJ89" i="16" s="1"/>
  <c r="AX95" i="16"/>
  <c r="AW96" i="16" s="1"/>
  <c r="AV97" i="16" s="1"/>
  <c r="AU98" i="16" s="1"/>
  <c r="AZ94" i="16"/>
  <c r="AY95" i="16" s="1"/>
  <c r="AI90" i="16" l="1"/>
  <c r="AH91" i="16" s="1"/>
  <c r="AG92" i="16" s="1"/>
  <c r="AF93" i="16" s="1"/>
  <c r="AE94" i="16" s="1"/>
  <c r="AD95" i="16" s="1"/>
  <c r="AC96" i="16" s="1"/>
  <c r="AB97" i="16" s="1"/>
  <c r="AA98" i="16" s="1"/>
  <c r="Z99" i="16" s="1"/>
  <c r="Y100" i="16" s="1"/>
  <c r="X101" i="16" s="1"/>
  <c r="W102" i="16" s="1"/>
  <c r="V103" i="16" s="1"/>
  <c r="U104" i="16" s="1"/>
  <c r="T105" i="16" s="1"/>
  <c r="AX76" i="16"/>
  <c r="AY76" i="16" s="1"/>
  <c r="AZ76" i="16" s="1"/>
  <c r="AX96" i="16"/>
  <c r="AW97" i="16" s="1"/>
  <c r="AV98" i="16" s="1"/>
  <c r="AZ95" i="16"/>
  <c r="AY96" i="16" s="1"/>
  <c r="AW77" i="16" l="1"/>
  <c r="AV78" i="16" s="1"/>
  <c r="AU79" i="16" s="1"/>
  <c r="AT80" i="16" s="1"/>
  <c r="AS81" i="16" s="1"/>
  <c r="AR82" i="16" s="1"/>
  <c r="AQ83" i="16" s="1"/>
  <c r="AP84" i="16" s="1"/>
  <c r="AO85" i="16" s="1"/>
  <c r="AN86" i="16" s="1"/>
  <c r="AM87" i="16" s="1"/>
  <c r="AL88" i="16" s="1"/>
  <c r="AK89" i="16" s="1"/>
  <c r="AX77" i="16"/>
  <c r="AW78" i="16" s="1"/>
  <c r="AV79" i="16" s="1"/>
  <c r="AU80" i="16" s="1"/>
  <c r="AT81" i="16" s="1"/>
  <c r="AS82" i="16" s="1"/>
  <c r="AR83" i="16" s="1"/>
  <c r="AQ84" i="16" s="1"/>
  <c r="AP85" i="16" s="1"/>
  <c r="AZ96" i="16"/>
  <c r="AY97" i="16" s="1"/>
  <c r="AX98" i="16" s="1"/>
  <c r="AX97" i="16"/>
  <c r="AW98" i="16" s="1"/>
  <c r="AZ97" i="16"/>
  <c r="AJ90" i="16" l="1"/>
  <c r="AI91" i="16" s="1"/>
  <c r="AH92" i="16" s="1"/>
  <c r="AG93" i="16" s="1"/>
  <c r="AF94" i="16" s="1"/>
  <c r="AE95" i="16" s="1"/>
  <c r="AD96" i="16" s="1"/>
  <c r="AC97" i="16" s="1"/>
  <c r="AB98" i="16" s="1"/>
  <c r="AA99" i="16" s="1"/>
  <c r="Z100" i="16" s="1"/>
  <c r="Y101" i="16" s="1"/>
  <c r="X102" i="16" s="1"/>
  <c r="W103" i="16" s="1"/>
  <c r="V104" i="16" s="1"/>
  <c r="U105" i="16" s="1"/>
  <c r="T106" i="16" s="1"/>
  <c r="AO86" i="16"/>
  <c r="AN87" i="16" s="1"/>
  <c r="AM88" i="16" s="1"/>
  <c r="AL89" i="16" s="1"/>
  <c r="AK90" i="16" s="1"/>
  <c r="AJ91" i="16" s="1"/>
  <c r="AI92" i="16" s="1"/>
  <c r="AH93" i="16" s="1"/>
  <c r="AG94" i="16" s="1"/>
  <c r="AF95" i="16" s="1"/>
  <c r="AE96" i="16" s="1"/>
  <c r="AD97" i="16" s="1"/>
  <c r="AC98" i="16" s="1"/>
  <c r="AB99" i="16" s="1"/>
  <c r="AA100" i="16" s="1"/>
  <c r="Z101" i="16" s="1"/>
  <c r="Y102" i="16" s="1"/>
  <c r="X103" i="16" s="1"/>
  <c r="W104" i="16" s="1"/>
  <c r="V105" i="16" s="1"/>
  <c r="AY77" i="16"/>
  <c r="AZ77" i="16" s="1"/>
  <c r="AY98" i="16"/>
  <c r="AZ98" i="16" s="1"/>
  <c r="U106" i="16" l="1"/>
  <c r="T107" i="16" s="1"/>
  <c r="AX78" i="16"/>
  <c r="AY78" i="16" s="1"/>
  <c r="AZ78" i="16"/>
  <c r="AW79" i="16" l="1"/>
  <c r="AV80" i="16" s="1"/>
  <c r="AU81" i="16" s="1"/>
  <c r="AT82" i="16" s="1"/>
  <c r="AS83" i="16" s="1"/>
  <c r="AR84" i="16" s="1"/>
  <c r="AQ85" i="16" s="1"/>
  <c r="AP86" i="16" s="1"/>
  <c r="AO87" i="16" s="1"/>
  <c r="AN88" i="16" s="1"/>
  <c r="AM89" i="16" s="1"/>
  <c r="AL90" i="16" s="1"/>
  <c r="AK91" i="16" s="1"/>
  <c r="AJ92" i="16" s="1"/>
  <c r="AI93" i="16" s="1"/>
  <c r="AH94" i="16" s="1"/>
  <c r="AG95" i="16" s="1"/>
  <c r="AF96" i="16" s="1"/>
  <c r="AE97" i="16" s="1"/>
  <c r="AD98" i="16" s="1"/>
  <c r="AC99" i="16" s="1"/>
  <c r="AB100" i="16" s="1"/>
  <c r="AA101" i="16" s="1"/>
  <c r="Z102" i="16" s="1"/>
  <c r="Y103" i="16" s="1"/>
  <c r="X104" i="16" s="1"/>
  <c r="W105" i="16" s="1"/>
  <c r="V106" i="16" s="1"/>
  <c r="U107" i="16" s="1"/>
  <c r="T108" i="16" s="1"/>
  <c r="AX79" i="16"/>
  <c r="AY79" i="16" s="1"/>
  <c r="AW80" i="16" l="1"/>
  <c r="AV81" i="16" s="1"/>
  <c r="AU82" i="16" s="1"/>
  <c r="AT83" i="16" s="1"/>
  <c r="AS84" i="16" s="1"/>
  <c r="AR85" i="16" s="1"/>
  <c r="AQ86" i="16" s="1"/>
  <c r="AP87" i="16" s="1"/>
  <c r="AO88" i="16" s="1"/>
  <c r="AN89" i="16" s="1"/>
  <c r="AM90" i="16" s="1"/>
  <c r="AL91" i="16" s="1"/>
  <c r="AK92" i="16" s="1"/>
  <c r="AJ93" i="16" s="1"/>
  <c r="AI94" i="16" s="1"/>
  <c r="AH95" i="16" s="1"/>
  <c r="AG96" i="16" s="1"/>
  <c r="AF97" i="16" s="1"/>
  <c r="AE98" i="16" s="1"/>
  <c r="AD99" i="16" s="1"/>
  <c r="AC100" i="16" s="1"/>
  <c r="AB101" i="16" s="1"/>
  <c r="AA102" i="16" s="1"/>
  <c r="Z103" i="16" s="1"/>
  <c r="Y104" i="16" s="1"/>
  <c r="X105" i="16" s="1"/>
  <c r="W106" i="16" s="1"/>
  <c r="V107" i="16" s="1"/>
  <c r="U108" i="16" s="1"/>
  <c r="T109" i="16" s="1"/>
  <c r="AZ79" i="16"/>
  <c r="AX80" i="16"/>
  <c r="AY80" i="16" l="1"/>
  <c r="AW81" i="16"/>
  <c r="AV82" i="16" l="1"/>
  <c r="AU83" i="16" s="1"/>
  <c r="AT84" i="16" s="1"/>
  <c r="AS85" i="16" s="1"/>
  <c r="AR86" i="16" s="1"/>
  <c r="AQ87" i="16" s="1"/>
  <c r="AP88" i="16" s="1"/>
  <c r="AO89" i="16" s="1"/>
  <c r="AN90" i="16" s="1"/>
  <c r="AM91" i="16" s="1"/>
  <c r="AL92" i="16" s="1"/>
  <c r="AK93" i="16" s="1"/>
  <c r="AJ94" i="16" s="1"/>
  <c r="AI95" i="16" s="1"/>
  <c r="AH96" i="16" s="1"/>
  <c r="AG97" i="16" s="1"/>
  <c r="AF98" i="16" s="1"/>
  <c r="AE99" i="16" s="1"/>
  <c r="AD100" i="16" s="1"/>
  <c r="AC101" i="16" s="1"/>
  <c r="AB102" i="16" s="1"/>
  <c r="AA103" i="16" s="1"/>
  <c r="Z104" i="16" s="1"/>
  <c r="Y105" i="16" s="1"/>
  <c r="X106" i="16" s="1"/>
  <c r="W107" i="16" s="1"/>
  <c r="V108" i="16" s="1"/>
  <c r="U109" i="16" s="1"/>
  <c r="T110" i="16" s="1"/>
  <c r="AZ80" i="16"/>
  <c r="AX81" i="16"/>
  <c r="AY81" i="16" l="1"/>
  <c r="AZ81" i="16" s="1"/>
  <c r="AW82" i="16"/>
  <c r="AV83" i="16" l="1"/>
  <c r="AU84" i="16" s="1"/>
  <c r="AT85" i="16" s="1"/>
  <c r="AS86" i="16" s="1"/>
  <c r="AR87" i="16" s="1"/>
  <c r="AQ88" i="16" s="1"/>
  <c r="AP89" i="16" s="1"/>
  <c r="AO90" i="16" s="1"/>
  <c r="AN91" i="16" s="1"/>
  <c r="AM92" i="16" s="1"/>
  <c r="AL93" i="16" s="1"/>
  <c r="AK94" i="16" s="1"/>
  <c r="AJ95" i="16" s="1"/>
  <c r="AI96" i="16" s="1"/>
  <c r="AH97" i="16" s="1"/>
  <c r="AG98" i="16" s="1"/>
  <c r="AF99" i="16" s="1"/>
  <c r="AE100" i="16" s="1"/>
  <c r="AD101" i="16" s="1"/>
  <c r="AC102" i="16" s="1"/>
  <c r="AB103" i="16" s="1"/>
  <c r="AA104" i="16" s="1"/>
  <c r="Z105" i="16" s="1"/>
  <c r="Y106" i="16" s="1"/>
  <c r="X107" i="16" s="1"/>
  <c r="W108" i="16" s="1"/>
  <c r="V109" i="16" s="1"/>
  <c r="U110" i="16" s="1"/>
  <c r="T111" i="16" s="1"/>
  <c r="AX82" i="16"/>
  <c r="AY82" i="16" s="1"/>
  <c r="AZ82" i="16" s="1"/>
  <c r="AW83" i="16" l="1"/>
  <c r="AV84" i="16" s="1"/>
  <c r="AU85" i="16" s="1"/>
  <c r="AT86" i="16" s="1"/>
  <c r="AS87" i="16" s="1"/>
  <c r="AR88" i="16" s="1"/>
  <c r="AQ89" i="16" s="1"/>
  <c r="AP90" i="16" s="1"/>
  <c r="AO91" i="16" s="1"/>
  <c r="AN92" i="16" s="1"/>
  <c r="AM93" i="16" s="1"/>
  <c r="AL94" i="16" s="1"/>
  <c r="AK95" i="16" s="1"/>
  <c r="AJ96" i="16" s="1"/>
  <c r="AI97" i="16" s="1"/>
  <c r="AH98" i="16" s="1"/>
  <c r="AG99" i="16" s="1"/>
  <c r="AF100" i="16" s="1"/>
  <c r="AE101" i="16" s="1"/>
  <c r="AD102" i="16" s="1"/>
  <c r="AC103" i="16" s="1"/>
  <c r="AB104" i="16" s="1"/>
  <c r="AA105" i="16" s="1"/>
  <c r="Z106" i="16" s="1"/>
  <c r="Y107" i="16" s="1"/>
  <c r="X108" i="16" s="1"/>
  <c r="W109" i="16" s="1"/>
  <c r="V110" i="16" s="1"/>
  <c r="U111" i="16" s="1"/>
  <c r="T112" i="16" s="1"/>
  <c r="AX83" i="16" l="1"/>
  <c r="AW84" i="16" s="1"/>
  <c r="AV85" i="16" s="1"/>
  <c r="AU86" i="16" s="1"/>
  <c r="AT87" i="16" s="1"/>
  <c r="AS88" i="16" s="1"/>
  <c r="AR89" i="16" s="1"/>
  <c r="AQ90" i="16" s="1"/>
  <c r="AP91" i="16" s="1"/>
  <c r="AO92" i="16" s="1"/>
  <c r="AN93" i="16" s="1"/>
  <c r="AM94" i="16" s="1"/>
  <c r="AL95" i="16" s="1"/>
  <c r="AK96" i="16" s="1"/>
  <c r="AJ97" i="16" s="1"/>
  <c r="AI98" i="16" s="1"/>
  <c r="AH99" i="16" s="1"/>
  <c r="AG100" i="16" s="1"/>
  <c r="AF101" i="16" s="1"/>
  <c r="AE102" i="16" s="1"/>
  <c r="AD103" i="16" s="1"/>
  <c r="AC104" i="16" s="1"/>
  <c r="AB105" i="16" s="1"/>
  <c r="AA106" i="16" s="1"/>
  <c r="Z107" i="16" s="1"/>
  <c r="Y108" i="16" s="1"/>
  <c r="X109" i="16" s="1"/>
  <c r="W110" i="16" s="1"/>
  <c r="V111" i="16" s="1"/>
  <c r="U112" i="16" s="1"/>
  <c r="T113" i="16" s="1"/>
  <c r="AY83" i="16"/>
  <c r="AZ88" i="16"/>
  <c r="AX84" i="16" l="1"/>
  <c r="AW85" i="16" s="1"/>
  <c r="AV86" i="16" s="1"/>
  <c r="AU87" i="16" s="1"/>
  <c r="AT88" i="16" s="1"/>
  <c r="AS89" i="16" s="1"/>
  <c r="AR90" i="16" s="1"/>
  <c r="AQ91" i="16" s="1"/>
  <c r="AP92" i="16" s="1"/>
  <c r="AO93" i="16" s="1"/>
  <c r="AN94" i="16" s="1"/>
  <c r="AM95" i="16" s="1"/>
  <c r="AL96" i="16" s="1"/>
  <c r="AK97" i="16" s="1"/>
  <c r="AJ98" i="16" s="1"/>
  <c r="AI99" i="16" s="1"/>
  <c r="AH100" i="16" s="1"/>
  <c r="AG101" i="16" s="1"/>
  <c r="AF102" i="16" s="1"/>
  <c r="AE103" i="16" s="1"/>
  <c r="AD104" i="16" s="1"/>
  <c r="AC105" i="16" s="1"/>
  <c r="AB106" i="16" s="1"/>
  <c r="AA107" i="16" s="1"/>
  <c r="Z108" i="16" s="1"/>
  <c r="Y109" i="16" s="1"/>
  <c r="X110" i="16" s="1"/>
  <c r="W111" i="16" s="1"/>
  <c r="V112" i="16" s="1"/>
  <c r="U113" i="16" s="1"/>
  <c r="T114" i="16" s="1"/>
  <c r="AZ83" i="16"/>
  <c r="AY84" i="16" s="1"/>
  <c r="AX85" i="16" s="1"/>
  <c r="AZ84" i="16"/>
  <c r="AW86" i="16" l="1"/>
  <c r="AV87" i="16" s="1"/>
  <c r="AU88" i="16" s="1"/>
  <c r="AT89" i="16" s="1"/>
  <c r="AS90" i="16" s="1"/>
  <c r="AR91" i="16" s="1"/>
  <c r="AQ92" i="16" s="1"/>
  <c r="AP93" i="16" s="1"/>
  <c r="AO94" i="16" s="1"/>
  <c r="AN95" i="16" s="1"/>
  <c r="AM96" i="16" s="1"/>
  <c r="AL97" i="16" s="1"/>
  <c r="AK98" i="16" s="1"/>
  <c r="AJ99" i="16" s="1"/>
  <c r="AI100" i="16" s="1"/>
  <c r="AH101" i="16" s="1"/>
  <c r="AG102" i="16" s="1"/>
  <c r="AF103" i="16" s="1"/>
  <c r="AE104" i="16" s="1"/>
  <c r="AD105" i="16" s="1"/>
  <c r="AC106" i="16" s="1"/>
  <c r="AB107" i="16" s="1"/>
  <c r="AA108" i="16" s="1"/>
  <c r="Z109" i="16" s="1"/>
  <c r="Y110" i="16" s="1"/>
  <c r="X111" i="16" s="1"/>
  <c r="W112" i="16" s="1"/>
  <c r="V113" i="16" s="1"/>
  <c r="U114" i="16" s="1"/>
  <c r="T115" i="16" s="1"/>
  <c r="AY85" i="16"/>
  <c r="AZ85" i="16"/>
  <c r="AX86" i="16" l="1"/>
  <c r="AW87" i="16" s="1"/>
  <c r="AY86" i="16" l="1"/>
  <c r="AZ86" i="16" s="1"/>
  <c r="AY87" i="16" s="1"/>
  <c r="AV88" i="16"/>
  <c r="AU89" i="16" s="1"/>
  <c r="AT90" i="16" l="1"/>
  <c r="AX87" i="16"/>
  <c r="AW88" i="16" s="1"/>
  <c r="AV89" i="16" s="1"/>
  <c r="AU90" i="16" s="1"/>
  <c r="AS91" i="16"/>
  <c r="AR92" i="16" s="1"/>
  <c r="AQ93" i="16" s="1"/>
  <c r="AP94" i="16" s="1"/>
  <c r="AO95" i="16" s="1"/>
  <c r="AN96" i="16" s="1"/>
  <c r="AM97" i="16" s="1"/>
  <c r="AL98" i="16" s="1"/>
  <c r="AK99" i="16" s="1"/>
  <c r="AJ100" i="16" s="1"/>
  <c r="AI101" i="16" s="1"/>
  <c r="AH102" i="16" s="1"/>
  <c r="AG103" i="16" s="1"/>
  <c r="AF104" i="16" s="1"/>
  <c r="AE105" i="16" s="1"/>
  <c r="AD106" i="16" s="1"/>
  <c r="AC107" i="16" s="1"/>
  <c r="AB108" i="16" s="1"/>
  <c r="AA109" i="16" s="1"/>
  <c r="Z110" i="16" s="1"/>
  <c r="Y111" i="16" s="1"/>
  <c r="X112" i="16" s="1"/>
  <c r="W113" i="16" s="1"/>
  <c r="V114" i="16" s="1"/>
  <c r="U115" i="16" s="1"/>
  <c r="T116" i="16" s="1"/>
  <c r="AZ87" i="16"/>
  <c r="AY88" i="16" s="1"/>
  <c r="AT91" i="16" l="1"/>
  <c r="AS92" i="16" s="1"/>
  <c r="AR93" i="16" s="1"/>
  <c r="AQ94" i="16" s="1"/>
  <c r="AP95" i="16" s="1"/>
  <c r="AO96" i="16" s="1"/>
  <c r="AN97" i="16" s="1"/>
  <c r="AM98" i="16" s="1"/>
  <c r="AL99" i="16" s="1"/>
  <c r="AK100" i="16" s="1"/>
  <c r="AJ101" i="16" s="1"/>
  <c r="AI102" i="16" s="1"/>
  <c r="AH103" i="16" s="1"/>
  <c r="AG104" i="16" s="1"/>
  <c r="AF105" i="16" s="1"/>
  <c r="AE106" i="16" s="1"/>
  <c r="AD107" i="16" s="1"/>
  <c r="AC108" i="16" s="1"/>
  <c r="AB109" i="16" s="1"/>
  <c r="AA110" i="16" s="1"/>
  <c r="Z111" i="16" s="1"/>
  <c r="Y112" i="16" s="1"/>
  <c r="X113" i="16" s="1"/>
  <c r="W114" i="16" s="1"/>
  <c r="V115" i="16" s="1"/>
  <c r="U116" i="16" s="1"/>
  <c r="T117" i="16" s="1"/>
  <c r="AX88" i="16"/>
  <c r="AW89" i="16" s="1"/>
  <c r="AV90" i="16" s="1"/>
  <c r="AU91" i="16" s="1"/>
  <c r="AT92" i="16" s="1"/>
  <c r="AS93" i="16" s="1"/>
  <c r="AR94" i="16" s="1"/>
  <c r="AQ95" i="16" s="1"/>
  <c r="AP96" i="16" s="1"/>
  <c r="AO97" i="16" s="1"/>
  <c r="AN98" i="16" l="1"/>
  <c r="AM99" i="16" s="1"/>
  <c r="AL100" i="16" s="1"/>
  <c r="AK101" i="16" s="1"/>
  <c r="AJ102" i="16" s="1"/>
  <c r="AI103" i="16" s="1"/>
  <c r="AH104" i="16" s="1"/>
  <c r="AG105" i="16" s="1"/>
  <c r="AF106" i="16" s="1"/>
  <c r="AE107" i="16" s="1"/>
  <c r="AD108" i="16" s="1"/>
  <c r="AC109" i="16" s="1"/>
  <c r="AB110" i="16" s="1"/>
  <c r="AA111" i="16" s="1"/>
  <c r="Z112" i="16" s="1"/>
  <c r="Y113" i="16" s="1"/>
  <c r="X114" i="16" s="1"/>
  <c r="W115" i="16" s="1"/>
  <c r="V116" i="16" s="1"/>
  <c r="U117" i="16" s="1"/>
  <c r="T118" i="16" s="1"/>
  <c r="AX89" i="16"/>
  <c r="AY89" i="16" s="1"/>
  <c r="AZ89" i="16" s="1"/>
  <c r="AW90" i="16" l="1"/>
  <c r="AV91" i="16" s="1"/>
  <c r="AU92" i="16" s="1"/>
  <c r="AT93" i="16" s="1"/>
  <c r="AS94" i="16" s="1"/>
  <c r="AR95" i="16" s="1"/>
  <c r="AQ96" i="16" s="1"/>
  <c r="AP97" i="16" s="1"/>
  <c r="AO98" i="16" s="1"/>
  <c r="AN99" i="16" s="1"/>
  <c r="AM100" i="16" s="1"/>
  <c r="AL101" i="16" s="1"/>
  <c r="AK102" i="16" s="1"/>
  <c r="AJ103" i="16" s="1"/>
  <c r="AI104" i="16" s="1"/>
  <c r="AH105" i="16" s="1"/>
  <c r="AG106" i="16" s="1"/>
  <c r="AF107" i="16" s="1"/>
  <c r="AE108" i="16" s="1"/>
  <c r="AD109" i="16" s="1"/>
  <c r="AC110" i="16" s="1"/>
  <c r="AB111" i="16" s="1"/>
  <c r="AA112" i="16" s="1"/>
  <c r="Z113" i="16" s="1"/>
  <c r="Y114" i="16" s="1"/>
  <c r="X115" i="16" s="1"/>
  <c r="W116" i="16" s="1"/>
  <c r="V117" i="16" s="1"/>
  <c r="U118" i="16" s="1"/>
  <c r="T119" i="16" s="1"/>
  <c r="AX90" i="16" l="1"/>
  <c r="AW91" i="16" s="1"/>
  <c r="AV92" i="16" s="1"/>
  <c r="AU93" i="16" s="1"/>
  <c r="AT94" i="16" s="1"/>
  <c r="AS95" i="16" s="1"/>
  <c r="AR96" i="16" s="1"/>
  <c r="AQ97" i="16" s="1"/>
  <c r="AP98" i="16" s="1"/>
  <c r="AO99" i="16" s="1"/>
  <c r="AN100" i="16" s="1"/>
  <c r="AM101" i="16" s="1"/>
  <c r="AL102" i="16" s="1"/>
  <c r="AK103" i="16" s="1"/>
  <c r="AJ104" i="16" s="1"/>
  <c r="AI105" i="16" s="1"/>
  <c r="AH106" i="16" s="1"/>
  <c r="AG107" i="16" s="1"/>
  <c r="AF108" i="16" s="1"/>
  <c r="AE109" i="16" s="1"/>
  <c r="AD110" i="16" s="1"/>
  <c r="AC111" i="16" s="1"/>
  <c r="AB112" i="16" s="1"/>
  <c r="AA113" i="16" s="1"/>
  <c r="Z114" i="16" s="1"/>
  <c r="Y115" i="16" s="1"/>
  <c r="X116" i="16" s="1"/>
  <c r="W117" i="16" s="1"/>
  <c r="V118" i="16" s="1"/>
  <c r="U119" i="16" s="1"/>
  <c r="T120" i="16" s="1"/>
  <c r="AY90" i="16"/>
  <c r="AX91" i="16" l="1"/>
  <c r="AW92" i="16" s="1"/>
  <c r="AV93" i="16" s="1"/>
  <c r="AU94" i="16" s="1"/>
  <c r="AT95" i="16" s="1"/>
  <c r="AS96" i="16" s="1"/>
  <c r="AR97" i="16" s="1"/>
  <c r="AQ98" i="16" s="1"/>
  <c r="AP99" i="16" s="1"/>
  <c r="AZ90" i="16"/>
  <c r="AY91" i="16" s="1"/>
  <c r="AX92" i="16" s="1"/>
  <c r="AW93" i="16" s="1"/>
  <c r="AV94" i="16" s="1"/>
  <c r="AU95" i="16" s="1"/>
  <c r="AT96" i="16" s="1"/>
  <c r="AS97" i="16" s="1"/>
  <c r="AR98" i="16" s="1"/>
  <c r="AQ99" i="16" l="1"/>
  <c r="AR99" i="16" s="1"/>
  <c r="AS99" i="16" s="1"/>
  <c r="AT99" i="16" s="1"/>
  <c r="AU99" i="16" s="1"/>
  <c r="AV99" i="16" s="1"/>
  <c r="AW99" i="16" s="1"/>
  <c r="AX99" i="16" s="1"/>
  <c r="AY99" i="16" s="1"/>
  <c r="AZ99" i="16" s="1"/>
  <c r="AO100" i="16"/>
  <c r="AP100" i="16" l="1"/>
  <c r="AN101" i="16"/>
  <c r="AM102" i="16" s="1"/>
  <c r="AL103" i="16" s="1"/>
  <c r="AK104" i="16" s="1"/>
  <c r="AJ105" i="16" s="1"/>
  <c r="AI106" i="16" s="1"/>
  <c r="AH107" i="16" s="1"/>
  <c r="AG108" i="16" s="1"/>
  <c r="AF109" i="16" s="1"/>
  <c r="AE110" i="16" s="1"/>
  <c r="AD111" i="16" s="1"/>
  <c r="AC112" i="16" s="1"/>
  <c r="AB113" i="16" s="1"/>
  <c r="AA114" i="16" s="1"/>
  <c r="Z115" i="16" s="1"/>
  <c r="Y116" i="16" s="1"/>
  <c r="X117" i="16" s="1"/>
  <c r="W118" i="16" s="1"/>
  <c r="V119" i="16" s="1"/>
  <c r="U120" i="16" s="1"/>
  <c r="T121" i="16" s="1"/>
  <c r="AQ100" i="16" l="1"/>
  <c r="AO101" i="16"/>
  <c r="AN102" i="16" s="1"/>
  <c r="AM103" i="16" s="1"/>
  <c r="AL104" i="16" s="1"/>
  <c r="AK105" i="16" s="1"/>
  <c r="AJ106" i="16" s="1"/>
  <c r="AI107" i="16" s="1"/>
  <c r="AH108" i="16" s="1"/>
  <c r="AG109" i="16" s="1"/>
  <c r="AF110" i="16" s="1"/>
  <c r="AE111" i="16" s="1"/>
  <c r="AD112" i="16" s="1"/>
  <c r="AC113" i="16" s="1"/>
  <c r="AB114" i="16" s="1"/>
  <c r="AA115" i="16" s="1"/>
  <c r="Z116" i="16" s="1"/>
  <c r="Y117" i="16" s="1"/>
  <c r="X118" i="16" s="1"/>
  <c r="W119" i="16" s="1"/>
  <c r="V120" i="16" s="1"/>
  <c r="U121" i="16" s="1"/>
  <c r="T122" i="16" s="1"/>
  <c r="AZ103" i="16"/>
  <c r="AR100" i="16" l="1"/>
  <c r="AP101" i="16"/>
  <c r="AO102" i="16" s="1"/>
  <c r="AN103" i="16" s="1"/>
  <c r="AM104" i="16" s="1"/>
  <c r="AL105" i="16" s="1"/>
  <c r="AK106" i="16" s="1"/>
  <c r="AJ107" i="16" s="1"/>
  <c r="AI108" i="16" s="1"/>
  <c r="AH109" i="16" s="1"/>
  <c r="AG110" i="16" s="1"/>
  <c r="AF111" i="16" s="1"/>
  <c r="AE112" i="16" s="1"/>
  <c r="AD113" i="16" s="1"/>
  <c r="AC114" i="16" s="1"/>
  <c r="AB115" i="16" s="1"/>
  <c r="AA116" i="16" s="1"/>
  <c r="Z117" i="16" s="1"/>
  <c r="Y118" i="16" s="1"/>
  <c r="X119" i="16" s="1"/>
  <c r="W120" i="16" s="1"/>
  <c r="V121" i="16" s="1"/>
  <c r="U122" i="16" s="1"/>
  <c r="T123" i="16" s="1"/>
  <c r="AZ101" i="16"/>
  <c r="AY102" i="16" s="1"/>
  <c r="AS100" i="16" l="1"/>
  <c r="AQ101" i="16"/>
  <c r="AP102" i="16" s="1"/>
  <c r="AO103" i="16" s="1"/>
  <c r="AN104" i="16" s="1"/>
  <c r="AM105" i="16" s="1"/>
  <c r="AL106" i="16" s="1"/>
  <c r="AK107" i="16" s="1"/>
  <c r="AJ108" i="16" s="1"/>
  <c r="AI109" i="16" s="1"/>
  <c r="AH110" i="16" s="1"/>
  <c r="AG111" i="16" s="1"/>
  <c r="AF112" i="16" s="1"/>
  <c r="AE113" i="16" s="1"/>
  <c r="AD114" i="16" s="1"/>
  <c r="AC115" i="16" s="1"/>
  <c r="AB116" i="16" s="1"/>
  <c r="AA117" i="16" s="1"/>
  <c r="Z118" i="16" s="1"/>
  <c r="Y119" i="16" s="1"/>
  <c r="X120" i="16" s="1"/>
  <c r="W121" i="16" s="1"/>
  <c r="V122" i="16" s="1"/>
  <c r="U123" i="16" s="1"/>
  <c r="T124" i="16" s="1"/>
  <c r="AZ102" i="16"/>
  <c r="AY103" i="16" s="1"/>
  <c r="AX103" i="16"/>
  <c r="AW104" i="16" s="1"/>
  <c r="AV105" i="16" s="1"/>
  <c r="AU106" i="16" s="1"/>
  <c r="AT107" i="16" s="1"/>
  <c r="AS108" i="16" s="1"/>
  <c r="AR109" i="16" s="1"/>
  <c r="AQ110" i="16" s="1"/>
  <c r="AP111" i="16" s="1"/>
  <c r="AO112" i="16" s="1"/>
  <c r="AN113" i="16" s="1"/>
  <c r="AM114" i="16" s="1"/>
  <c r="AL115" i="16" s="1"/>
  <c r="AK116" i="16" s="1"/>
  <c r="AJ117" i="16" s="1"/>
  <c r="AI118" i="16" s="1"/>
  <c r="AH119" i="16" s="1"/>
  <c r="AG120" i="16" s="1"/>
  <c r="AF121" i="16" s="1"/>
  <c r="AE122" i="16" s="1"/>
  <c r="AD123" i="16" s="1"/>
  <c r="AC124" i="16" s="1"/>
  <c r="AB125" i="16" s="1"/>
  <c r="AA126" i="16" s="1"/>
  <c r="Z127" i="16" s="1"/>
  <c r="Y128" i="16" s="1"/>
  <c r="X129" i="16" s="1"/>
  <c r="W130" i="16" s="1"/>
  <c r="V131" i="16" s="1"/>
  <c r="U132" i="16" s="1"/>
  <c r="T133" i="16" s="1"/>
  <c r="AT100" i="16" l="1"/>
  <c r="AR101" i="16"/>
  <c r="AQ102" i="16" s="1"/>
  <c r="AP103" i="16" s="1"/>
  <c r="AO104" i="16" s="1"/>
  <c r="AN105" i="16" s="1"/>
  <c r="AM106" i="16" s="1"/>
  <c r="AL107" i="16" s="1"/>
  <c r="AK108" i="16" s="1"/>
  <c r="AJ109" i="16" s="1"/>
  <c r="AI110" i="16" s="1"/>
  <c r="AH111" i="16" s="1"/>
  <c r="AG112" i="16" s="1"/>
  <c r="AF113" i="16" s="1"/>
  <c r="AE114" i="16" s="1"/>
  <c r="AD115" i="16" s="1"/>
  <c r="AC116" i="16" s="1"/>
  <c r="AB117" i="16" s="1"/>
  <c r="AA118" i="16" s="1"/>
  <c r="Z119" i="16" s="1"/>
  <c r="Y120" i="16" s="1"/>
  <c r="X121" i="16" s="1"/>
  <c r="W122" i="16" s="1"/>
  <c r="V123" i="16" s="1"/>
  <c r="U124" i="16" s="1"/>
  <c r="T125" i="16" s="1"/>
  <c r="AX104" i="16"/>
  <c r="AW105" i="16" s="1"/>
  <c r="AV106" i="16" s="1"/>
  <c r="AU107" i="16" s="1"/>
  <c r="AT108" i="16" s="1"/>
  <c r="AS109" i="16" s="1"/>
  <c r="AR110" i="16" s="1"/>
  <c r="AQ111" i="16" s="1"/>
  <c r="AP112" i="16" s="1"/>
  <c r="AO113" i="16" s="1"/>
  <c r="AN114" i="16" s="1"/>
  <c r="AM115" i="16" s="1"/>
  <c r="AL116" i="16" s="1"/>
  <c r="AK117" i="16" s="1"/>
  <c r="AJ118" i="16" s="1"/>
  <c r="AI119" i="16" s="1"/>
  <c r="AH120" i="16" s="1"/>
  <c r="AG121" i="16" s="1"/>
  <c r="AF122" i="16" s="1"/>
  <c r="AE123" i="16" s="1"/>
  <c r="AD124" i="16" s="1"/>
  <c r="AC125" i="16" s="1"/>
  <c r="AB126" i="16" s="1"/>
  <c r="AA127" i="16" s="1"/>
  <c r="Z128" i="16" s="1"/>
  <c r="Y129" i="16" s="1"/>
  <c r="X130" i="16" s="1"/>
  <c r="W131" i="16" s="1"/>
  <c r="V132" i="16" s="1"/>
  <c r="U133" i="16" s="1"/>
  <c r="T134" i="16" s="1"/>
  <c r="AY104" i="16"/>
  <c r="AZ104" i="16" s="1"/>
  <c r="AU100" i="16" l="1"/>
  <c r="AS101" i="16"/>
  <c r="AR102" i="16" s="1"/>
  <c r="AQ103" i="16" s="1"/>
  <c r="AP104" i="16" s="1"/>
  <c r="AO105" i="16" s="1"/>
  <c r="AN106" i="16" s="1"/>
  <c r="AM107" i="16" s="1"/>
  <c r="AL108" i="16" s="1"/>
  <c r="AK109" i="16" s="1"/>
  <c r="AJ110" i="16" s="1"/>
  <c r="AI111" i="16" s="1"/>
  <c r="AH112" i="16" s="1"/>
  <c r="AG113" i="16" s="1"/>
  <c r="AF114" i="16" s="1"/>
  <c r="AE115" i="16" s="1"/>
  <c r="AD116" i="16" s="1"/>
  <c r="AC117" i="16" s="1"/>
  <c r="AB118" i="16" s="1"/>
  <c r="AA119" i="16" s="1"/>
  <c r="Z120" i="16" s="1"/>
  <c r="Y121" i="16" s="1"/>
  <c r="X122" i="16" s="1"/>
  <c r="W123" i="16" s="1"/>
  <c r="V124" i="16" s="1"/>
  <c r="U125" i="16" s="1"/>
  <c r="T126" i="16" s="1"/>
  <c r="AX105" i="16"/>
  <c r="AY105" i="16" s="1"/>
  <c r="AZ105" i="16" s="1"/>
  <c r="AY108" i="16"/>
  <c r="AV100" i="16" l="1"/>
  <c r="AT101" i="16"/>
  <c r="AS102" i="16" s="1"/>
  <c r="AR103" i="16" s="1"/>
  <c r="AQ104" i="16" s="1"/>
  <c r="AP105" i="16" s="1"/>
  <c r="AO106" i="16" s="1"/>
  <c r="AN107" i="16" s="1"/>
  <c r="AM108" i="16" s="1"/>
  <c r="AL109" i="16" s="1"/>
  <c r="AK110" i="16" s="1"/>
  <c r="AJ111" i="16" s="1"/>
  <c r="AI112" i="16" s="1"/>
  <c r="AH113" i="16" s="1"/>
  <c r="AG114" i="16" s="1"/>
  <c r="AF115" i="16" s="1"/>
  <c r="AE116" i="16" s="1"/>
  <c r="AD117" i="16" s="1"/>
  <c r="AC118" i="16" s="1"/>
  <c r="AB119" i="16" s="1"/>
  <c r="AA120" i="16" s="1"/>
  <c r="Z121" i="16" s="1"/>
  <c r="Y122" i="16" s="1"/>
  <c r="X123" i="16" s="1"/>
  <c r="W124" i="16" s="1"/>
  <c r="V125" i="16" s="1"/>
  <c r="U126" i="16" s="1"/>
  <c r="T127" i="16" s="1"/>
  <c r="AW106" i="16"/>
  <c r="AV107" i="16" s="1"/>
  <c r="AU108" i="16" s="1"/>
  <c r="AT109" i="16" s="1"/>
  <c r="AS110" i="16" s="1"/>
  <c r="AR111" i="16" s="1"/>
  <c r="AQ112" i="16" s="1"/>
  <c r="AP113" i="16" s="1"/>
  <c r="AO114" i="16" s="1"/>
  <c r="AN115" i="16" s="1"/>
  <c r="AM116" i="16" s="1"/>
  <c r="AL117" i="16" s="1"/>
  <c r="AK118" i="16" s="1"/>
  <c r="AJ119" i="16" s="1"/>
  <c r="AI120" i="16" s="1"/>
  <c r="AH121" i="16" s="1"/>
  <c r="AG122" i="16" s="1"/>
  <c r="AF123" i="16" s="1"/>
  <c r="AE124" i="16" s="1"/>
  <c r="AD125" i="16" s="1"/>
  <c r="AC126" i="16" s="1"/>
  <c r="AB127" i="16" s="1"/>
  <c r="AA128" i="16" s="1"/>
  <c r="Z129" i="16" s="1"/>
  <c r="Y130" i="16" s="1"/>
  <c r="X131" i="16" s="1"/>
  <c r="W132" i="16" s="1"/>
  <c r="V133" i="16" s="1"/>
  <c r="U134" i="16" s="1"/>
  <c r="T135" i="16" s="1"/>
  <c r="AX106" i="16"/>
  <c r="AX109" i="16"/>
  <c r="AW110" i="16" s="1"/>
  <c r="AV111" i="16" s="1"/>
  <c r="AU112" i="16" s="1"/>
  <c r="AT113" i="16" s="1"/>
  <c r="AS114" i="16" s="1"/>
  <c r="AR115" i="16" s="1"/>
  <c r="AQ116" i="16" s="1"/>
  <c r="AP117" i="16" s="1"/>
  <c r="AO118" i="16" s="1"/>
  <c r="AN119" i="16" s="1"/>
  <c r="AM120" i="16" s="1"/>
  <c r="AL121" i="16" s="1"/>
  <c r="AK122" i="16" s="1"/>
  <c r="AJ123" i="16" s="1"/>
  <c r="AI124" i="16" s="1"/>
  <c r="AH125" i="16" s="1"/>
  <c r="AG126" i="16" s="1"/>
  <c r="AF127" i="16" s="1"/>
  <c r="AE128" i="16" s="1"/>
  <c r="AD129" i="16" s="1"/>
  <c r="AC130" i="16" s="1"/>
  <c r="AB131" i="16" s="1"/>
  <c r="AA132" i="16" s="1"/>
  <c r="Z133" i="16" s="1"/>
  <c r="Y134" i="16" s="1"/>
  <c r="X135" i="16" s="1"/>
  <c r="W136" i="16" s="1"/>
  <c r="V137" i="16" s="1"/>
  <c r="U138" i="16" s="1"/>
  <c r="T139" i="16" s="1"/>
  <c r="AZ108" i="16"/>
  <c r="AY109" i="16" s="1"/>
  <c r="AX110" i="16" s="1"/>
  <c r="AW111" i="16" s="1"/>
  <c r="AV112" i="16" s="1"/>
  <c r="AU113" i="16" s="1"/>
  <c r="AT114" i="16" s="1"/>
  <c r="AS115" i="16" s="1"/>
  <c r="AR116" i="16" s="1"/>
  <c r="AQ117" i="16" s="1"/>
  <c r="AP118" i="16" s="1"/>
  <c r="AO119" i="16" s="1"/>
  <c r="AN120" i="16" s="1"/>
  <c r="AM121" i="16" s="1"/>
  <c r="AL122" i="16" s="1"/>
  <c r="AK123" i="16" s="1"/>
  <c r="AJ124" i="16" s="1"/>
  <c r="AI125" i="16" s="1"/>
  <c r="AH126" i="16" s="1"/>
  <c r="AG127" i="16" s="1"/>
  <c r="AF128" i="16" s="1"/>
  <c r="AE129" i="16" s="1"/>
  <c r="AD130" i="16" s="1"/>
  <c r="AC131" i="16" s="1"/>
  <c r="AB132" i="16" s="1"/>
  <c r="AA133" i="16" s="1"/>
  <c r="Z134" i="16" s="1"/>
  <c r="Y135" i="16" s="1"/>
  <c r="X136" i="16" s="1"/>
  <c r="W137" i="16" s="1"/>
  <c r="V138" i="16" s="1"/>
  <c r="U139" i="16" s="1"/>
  <c r="T140" i="16" s="1"/>
  <c r="AW100" i="16" l="1"/>
  <c r="AU101" i="16"/>
  <c r="AT102" i="16" s="1"/>
  <c r="AS103" i="16" s="1"/>
  <c r="AR104" i="16" s="1"/>
  <c r="AQ105" i="16" s="1"/>
  <c r="AP106" i="16" s="1"/>
  <c r="AO107" i="16" s="1"/>
  <c r="AN108" i="16" s="1"/>
  <c r="AM109" i="16" s="1"/>
  <c r="AL110" i="16" s="1"/>
  <c r="AK111" i="16" s="1"/>
  <c r="AJ112" i="16" s="1"/>
  <c r="AI113" i="16" s="1"/>
  <c r="AH114" i="16" s="1"/>
  <c r="AG115" i="16" s="1"/>
  <c r="AF116" i="16" s="1"/>
  <c r="AE117" i="16" s="1"/>
  <c r="AD118" i="16" s="1"/>
  <c r="AC119" i="16" s="1"/>
  <c r="AB120" i="16" s="1"/>
  <c r="AA121" i="16" s="1"/>
  <c r="Z122" i="16" s="1"/>
  <c r="Y123" i="16" s="1"/>
  <c r="X124" i="16" s="1"/>
  <c r="W125" i="16" s="1"/>
  <c r="V126" i="16" s="1"/>
  <c r="U127" i="16" s="1"/>
  <c r="T128" i="16" s="1"/>
  <c r="AW107" i="16"/>
  <c r="AV108" i="16" s="1"/>
  <c r="AU109" i="16" s="1"/>
  <c r="AT110" i="16" s="1"/>
  <c r="AS111" i="16" s="1"/>
  <c r="AR112" i="16" s="1"/>
  <c r="AQ113" i="16" s="1"/>
  <c r="AP114" i="16" s="1"/>
  <c r="AO115" i="16" s="1"/>
  <c r="AN116" i="16" s="1"/>
  <c r="AM117" i="16" s="1"/>
  <c r="AL118" i="16" s="1"/>
  <c r="AK119" i="16" s="1"/>
  <c r="AJ120" i="16" s="1"/>
  <c r="AI121" i="16" s="1"/>
  <c r="AH122" i="16" s="1"/>
  <c r="AG123" i="16" s="1"/>
  <c r="AF124" i="16" s="1"/>
  <c r="AE125" i="16" s="1"/>
  <c r="AD126" i="16" s="1"/>
  <c r="AC127" i="16" s="1"/>
  <c r="AB128" i="16" s="1"/>
  <c r="AA129" i="16" s="1"/>
  <c r="Z130" i="16" s="1"/>
  <c r="Y131" i="16" s="1"/>
  <c r="X132" i="16" s="1"/>
  <c r="W133" i="16" s="1"/>
  <c r="V134" i="16" s="1"/>
  <c r="U135" i="16" s="1"/>
  <c r="T136" i="16" s="1"/>
  <c r="AY106" i="16"/>
  <c r="AX100" i="16" l="1"/>
  <c r="AV101" i="16"/>
  <c r="AU102" i="16" s="1"/>
  <c r="AT103" i="16" s="1"/>
  <c r="AS104" i="16" s="1"/>
  <c r="AR105" i="16" s="1"/>
  <c r="AQ106" i="16" s="1"/>
  <c r="AP107" i="16" s="1"/>
  <c r="AO108" i="16" s="1"/>
  <c r="AN109" i="16" s="1"/>
  <c r="AM110" i="16" s="1"/>
  <c r="AL111" i="16" s="1"/>
  <c r="AK112" i="16" s="1"/>
  <c r="AJ113" i="16" s="1"/>
  <c r="AI114" i="16" s="1"/>
  <c r="AH115" i="16" s="1"/>
  <c r="AG116" i="16" s="1"/>
  <c r="AF117" i="16" s="1"/>
  <c r="AE118" i="16" s="1"/>
  <c r="AD119" i="16" s="1"/>
  <c r="AC120" i="16" s="1"/>
  <c r="AB121" i="16" s="1"/>
  <c r="AA122" i="16" s="1"/>
  <c r="Z123" i="16" s="1"/>
  <c r="Y124" i="16" s="1"/>
  <c r="X125" i="16" s="1"/>
  <c r="W126" i="16" s="1"/>
  <c r="V127" i="16" s="1"/>
  <c r="U128" i="16" s="1"/>
  <c r="T129" i="16" s="1"/>
  <c r="AX107" i="16"/>
  <c r="AW108" i="16" s="1"/>
  <c r="AV109" i="16" s="1"/>
  <c r="AU110" i="16" s="1"/>
  <c r="AT111" i="16" s="1"/>
  <c r="AS112" i="16" s="1"/>
  <c r="AR113" i="16" s="1"/>
  <c r="AQ114" i="16" s="1"/>
  <c r="AP115" i="16" s="1"/>
  <c r="AO116" i="16" s="1"/>
  <c r="AN117" i="16" s="1"/>
  <c r="AM118" i="16" s="1"/>
  <c r="AL119" i="16" s="1"/>
  <c r="AK120" i="16" s="1"/>
  <c r="AJ121" i="16" s="1"/>
  <c r="AI122" i="16" s="1"/>
  <c r="AH123" i="16" s="1"/>
  <c r="AG124" i="16" s="1"/>
  <c r="AF125" i="16" s="1"/>
  <c r="AE126" i="16" s="1"/>
  <c r="AD127" i="16" s="1"/>
  <c r="AC128" i="16" s="1"/>
  <c r="AB129" i="16" s="1"/>
  <c r="AA130" i="16" s="1"/>
  <c r="Z131" i="16" s="1"/>
  <c r="Y132" i="16" s="1"/>
  <c r="X133" i="16" s="1"/>
  <c r="W134" i="16" s="1"/>
  <c r="V135" i="16" s="1"/>
  <c r="U136" i="16" s="1"/>
  <c r="T137" i="16" s="1"/>
  <c r="AZ106" i="16"/>
  <c r="AY107" i="16" s="1"/>
  <c r="AX108" i="16" s="1"/>
  <c r="AW109" i="16" s="1"/>
  <c r="AV110" i="16" s="1"/>
  <c r="AU111" i="16" s="1"/>
  <c r="AT112" i="16" s="1"/>
  <c r="AS113" i="16" s="1"/>
  <c r="AR114" i="16" s="1"/>
  <c r="AQ115" i="16" s="1"/>
  <c r="AP116" i="16" s="1"/>
  <c r="AO117" i="16" s="1"/>
  <c r="AN118" i="16" s="1"/>
  <c r="AM119" i="16" s="1"/>
  <c r="AL120" i="16" s="1"/>
  <c r="AK121" i="16" s="1"/>
  <c r="AJ122" i="16" s="1"/>
  <c r="AI123" i="16" s="1"/>
  <c r="AH124" i="16" s="1"/>
  <c r="AG125" i="16" s="1"/>
  <c r="AF126" i="16" s="1"/>
  <c r="AE127" i="16" s="1"/>
  <c r="AD128" i="16" s="1"/>
  <c r="AC129" i="16" s="1"/>
  <c r="AB130" i="16" s="1"/>
  <c r="AA131" i="16" s="1"/>
  <c r="Z132" i="16" s="1"/>
  <c r="Y133" i="16" s="1"/>
  <c r="X134" i="16" s="1"/>
  <c r="W135" i="16" s="1"/>
  <c r="V136" i="16" s="1"/>
  <c r="U137" i="16" s="1"/>
  <c r="T138" i="16" s="1"/>
  <c r="AY100" i="16" l="1"/>
  <c r="AW101" i="16"/>
  <c r="AV102" i="16" s="1"/>
  <c r="AU103" i="16" s="1"/>
  <c r="AT104" i="16" s="1"/>
  <c r="AS105" i="16" s="1"/>
  <c r="AR106" i="16" s="1"/>
  <c r="AQ107" i="16" s="1"/>
  <c r="AP108" i="16" s="1"/>
  <c r="AO109" i="16" s="1"/>
  <c r="AN110" i="16" s="1"/>
  <c r="AM111" i="16" s="1"/>
  <c r="AL112" i="16" s="1"/>
  <c r="AK113" i="16" s="1"/>
  <c r="AJ114" i="16" s="1"/>
  <c r="AI115" i="16" s="1"/>
  <c r="AH116" i="16" s="1"/>
  <c r="AG117" i="16" s="1"/>
  <c r="AF118" i="16" s="1"/>
  <c r="AE119" i="16" s="1"/>
  <c r="AD120" i="16" s="1"/>
  <c r="AC121" i="16" s="1"/>
  <c r="AB122" i="16" s="1"/>
  <c r="AA123" i="16" s="1"/>
  <c r="Z124" i="16" s="1"/>
  <c r="Y125" i="16" s="1"/>
  <c r="X126" i="16" s="1"/>
  <c r="W127" i="16" s="1"/>
  <c r="V128" i="16" s="1"/>
  <c r="U129" i="16" s="1"/>
  <c r="T130" i="16" s="1"/>
  <c r="AZ100" i="16" l="1"/>
  <c r="AY101" i="16" s="1"/>
  <c r="AX102" i="16" s="1"/>
  <c r="AW103" i="16" s="1"/>
  <c r="AV104" i="16" s="1"/>
  <c r="AU105" i="16" s="1"/>
  <c r="AT106" i="16" s="1"/>
  <c r="AS107" i="16" s="1"/>
  <c r="AR108" i="16" s="1"/>
  <c r="AQ109" i="16" s="1"/>
  <c r="AP110" i="16" s="1"/>
  <c r="AO111" i="16" s="1"/>
  <c r="AN112" i="16" s="1"/>
  <c r="AM113" i="16" s="1"/>
  <c r="AL114" i="16" s="1"/>
  <c r="AK115" i="16" s="1"/>
  <c r="AJ116" i="16" s="1"/>
  <c r="AI117" i="16" s="1"/>
  <c r="AH118" i="16" s="1"/>
  <c r="AG119" i="16" s="1"/>
  <c r="AF120" i="16" s="1"/>
  <c r="AE121" i="16" s="1"/>
  <c r="AD122" i="16" s="1"/>
  <c r="AC123" i="16" s="1"/>
  <c r="AB124" i="16" s="1"/>
  <c r="AA125" i="16" s="1"/>
  <c r="Z126" i="16" s="1"/>
  <c r="Y127" i="16" s="1"/>
  <c r="X128" i="16" s="1"/>
  <c r="W129" i="16" s="1"/>
  <c r="V130" i="16" s="1"/>
  <c r="U131" i="16" s="1"/>
  <c r="T132" i="16" s="1"/>
  <c r="AX101" i="16"/>
  <c r="AW102" i="16" s="1"/>
  <c r="AV103" i="16" s="1"/>
  <c r="AU104" i="16" s="1"/>
  <c r="AT105" i="16" s="1"/>
  <c r="AS106" i="16" s="1"/>
  <c r="AR107" i="16" s="1"/>
  <c r="AQ108" i="16" s="1"/>
  <c r="AP109" i="16" s="1"/>
  <c r="AO110" i="16" s="1"/>
  <c r="AN111" i="16" s="1"/>
  <c r="AM112" i="16" s="1"/>
  <c r="AL113" i="16" s="1"/>
  <c r="AK114" i="16" s="1"/>
  <c r="AJ115" i="16" s="1"/>
  <c r="AI116" i="16" s="1"/>
  <c r="AH117" i="16" s="1"/>
  <c r="AG118" i="16" s="1"/>
  <c r="AF119" i="16" s="1"/>
  <c r="AE120" i="16" s="1"/>
  <c r="AD121" i="16" s="1"/>
  <c r="AC122" i="16" s="1"/>
  <c r="AB123" i="16" s="1"/>
  <c r="AA124" i="16" s="1"/>
  <c r="Z125" i="16" s="1"/>
  <c r="Y126" i="16" s="1"/>
  <c r="X127" i="16" s="1"/>
  <c r="W128" i="16" s="1"/>
  <c r="V129" i="16" s="1"/>
  <c r="U130" i="16" s="1"/>
  <c r="T131"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Raul Morera Avila</author>
  </authors>
  <commentList>
    <comment ref="E71" authorId="0" shapeId="0" xr:uid="{4CF8290A-0ABD-406C-BB7F-07EE9CCD505F}">
      <text>
        <r>
          <rPr>
            <sz val="9"/>
            <color indexed="81"/>
            <rFont val="Tahoma"/>
            <family val="2"/>
          </rPr>
          <t xml:space="preserve">
</t>
        </r>
      </text>
    </comment>
    <comment ref="E72" authorId="0" shapeId="0" xr:uid="{E11B089E-FF2A-433A-B947-A184E23F0998}">
      <text>
        <r>
          <rPr>
            <sz val="9"/>
            <color indexed="81"/>
            <rFont val="Tahoma"/>
            <family val="2"/>
          </rPr>
          <t xml:space="preserve">
</t>
        </r>
      </text>
    </comment>
    <comment ref="E74" authorId="0" shapeId="0" xr:uid="{C3103EE4-216C-4121-B7BB-788C33E529EC}">
      <text>
        <r>
          <rPr>
            <sz val="9"/>
            <color indexed="81"/>
            <rFont val="Tahoma"/>
            <family val="2"/>
          </rPr>
          <t xml:space="preserve">
</t>
        </r>
      </text>
    </comment>
    <comment ref="E75" authorId="0" shapeId="0" xr:uid="{04FBB683-2CFF-4FF9-91E0-0DD10211B1BD}">
      <text>
        <r>
          <rPr>
            <sz val="9"/>
            <color indexed="81"/>
            <rFont val="Tahoma"/>
            <family val="2"/>
          </rPr>
          <t xml:space="preserve"> </t>
        </r>
      </text>
    </comment>
    <comment ref="E76" authorId="0" shapeId="0" xr:uid="{56B0D53B-C0FD-425C-B1E0-E7CC9158C74A}">
      <text>
        <r>
          <rPr>
            <sz val="9"/>
            <color indexed="81"/>
            <rFont val="Tahoma"/>
            <family val="2"/>
          </rPr>
          <t xml:space="preserve">
</t>
        </r>
      </text>
    </comment>
    <comment ref="E83" authorId="0" shapeId="0" xr:uid="{FF392A8D-6A03-40D6-B463-AA74514DF6E3}">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Yelsi Quiceno Villanueva</author>
    <author>Angela Maria Castillo Riascos</author>
  </authors>
  <commentList>
    <comment ref="E97" authorId="0" shapeId="0" xr:uid="{815187C0-7E34-4A09-83C4-6062BC651816}">
      <text/>
    </comment>
    <comment ref="B108" authorId="1" shapeId="0" xr:uid="{B7C46528-0254-4D57-9CF0-7A95BC0ECA07}">
      <text>
        <r>
          <rPr>
            <sz val="9"/>
            <color indexed="81"/>
            <rFont val="Tahoma"/>
            <family val="2"/>
          </rPr>
          <t xml:space="preserve">TIEMPO TOTAL DE PARO DESDE QUE CORTA LA LLENADORA HASTA TIEMPO DE ARRANQUE </t>
        </r>
      </text>
    </comment>
    <comment ref="B109" authorId="1" shapeId="0" xr:uid="{851E2C69-03AE-4041-B88A-B1D1D6F2CE20}">
      <text>
        <r>
          <rPr>
            <sz val="9"/>
            <color indexed="81"/>
            <rFont val="Tahoma"/>
            <family val="2"/>
          </rPr>
          <t>CANT PRODUCCION REAL DE 4 HORAS DE ARRANQUE /CANT DE PRODUCCION TEORICA DE 4 HORAS DE ARRANQUE</t>
        </r>
      </text>
    </comment>
    <comment ref="E110" authorId="0" shapeId="0" xr:uid="{23EB9570-3180-4B90-9503-E3889FD66D7A}">
      <text>
        <r>
          <rPr>
            <b/>
            <sz val="9"/>
            <color indexed="81"/>
            <rFont val="Tahoma"/>
            <family val="2"/>
          </rPr>
          <t xml:space="preserve">Informe Juan David Caicedo.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Francisco Javier Millan Rodriguez</author>
  </authors>
  <commentList>
    <comment ref="A2" authorId="0" shapeId="0" xr:uid="{09A5AB83-AE4E-492A-8840-7542F60CD478}">
      <text>
        <r>
          <rPr>
            <b/>
            <sz val="9"/>
            <color indexed="81"/>
            <rFont val="Tahoma"/>
            <family val="2"/>
          </rPr>
          <t>Orden</t>
        </r>
      </text>
    </comment>
    <comment ref="B2" authorId="0" shapeId="0" xr:uid="{535DE4FE-3297-4E1A-8854-4B389F13099A}">
      <text>
        <r>
          <rPr>
            <b/>
            <sz val="9"/>
            <color indexed="81"/>
            <rFont val="Tahoma"/>
            <family val="2"/>
          </rPr>
          <t>Operación</t>
        </r>
      </text>
    </comment>
    <comment ref="C2" authorId="0" shapeId="0" xr:uid="{1B8097D2-35AE-4B3B-9B94-60A45573FF36}">
      <text>
        <r>
          <rPr>
            <b/>
            <sz val="9"/>
            <color indexed="81"/>
            <rFont val="Tahoma"/>
            <family val="2"/>
          </rPr>
          <t>Txt.brv.operación</t>
        </r>
      </text>
    </comment>
    <comment ref="D2" authorId="0" shapeId="0" xr:uid="{F4854EC5-7BA1-47D3-BC77-57BB57A0DAEA}">
      <text>
        <r>
          <rPr>
            <b/>
            <sz val="9"/>
            <color indexed="81"/>
            <rFont val="Tahoma"/>
            <family val="2"/>
          </rPr>
          <t>Material</t>
        </r>
      </text>
    </comment>
    <comment ref="E2" authorId="0" shapeId="0" xr:uid="{272CCEE0-2E19-4753-AE71-18D196B12804}">
      <text>
        <r>
          <rPr>
            <b/>
            <sz val="9"/>
            <color indexed="81"/>
            <rFont val="Tahoma"/>
            <family val="2"/>
          </rPr>
          <t>Texto breve material</t>
        </r>
      </text>
    </comment>
    <comment ref="F2" authorId="0" shapeId="0" xr:uid="{9D9B6226-0F62-45C0-A9E5-2F6183D85990}">
      <text>
        <r>
          <rPr>
            <b/>
            <sz val="9"/>
            <color indexed="81"/>
            <rFont val="Tahoma"/>
            <family val="2"/>
          </rPr>
          <t>Cantidad necesaria</t>
        </r>
      </text>
    </comment>
    <comment ref="G2" authorId="0" shapeId="0" xr:uid="{33474931-323A-4354-A281-3A00F6A68DDE}">
      <text>
        <r>
          <rPr>
            <b/>
            <sz val="9"/>
            <color indexed="81"/>
            <rFont val="Tahoma"/>
            <family val="2"/>
          </rPr>
          <t>Reserva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Francisco Javier Millan Rodriguez</author>
  </authors>
  <commentList>
    <comment ref="A2" authorId="0" shapeId="0" xr:uid="{31762FB2-3272-4606-96A6-2231C613F673}">
      <text>
        <r>
          <rPr>
            <b/>
            <sz val="9"/>
            <color indexed="81"/>
            <rFont val="Tahoma"/>
            <family val="2"/>
          </rPr>
          <t>Orden</t>
        </r>
      </text>
    </comment>
    <comment ref="B2" authorId="0" shapeId="0" xr:uid="{E7AD80AD-4B18-446C-9A94-2C510A01E44A}">
      <text>
        <r>
          <rPr>
            <b/>
            <sz val="9"/>
            <color indexed="81"/>
            <rFont val="Tahoma"/>
            <family val="2"/>
          </rPr>
          <t>Operación</t>
        </r>
      </text>
    </comment>
    <comment ref="C2" authorId="0" shapeId="0" xr:uid="{602D272C-B3C6-480D-936C-6079D772D81B}">
      <text>
        <r>
          <rPr>
            <b/>
            <sz val="9"/>
            <color indexed="81"/>
            <rFont val="Tahoma"/>
            <family val="2"/>
          </rPr>
          <t>Txt.brv.operación</t>
        </r>
      </text>
    </comment>
    <comment ref="D2" authorId="0" shapeId="0" xr:uid="{66B80F4C-01B8-468D-A3CA-8DDA9A2F7915}">
      <text>
        <r>
          <rPr>
            <b/>
            <sz val="9"/>
            <color indexed="81"/>
            <rFont val="Tahoma"/>
            <family val="2"/>
          </rPr>
          <t>Material</t>
        </r>
      </text>
    </comment>
    <comment ref="E2" authorId="0" shapeId="0" xr:uid="{B96474E7-3ABC-437B-A52D-BBA25A05D316}">
      <text>
        <r>
          <rPr>
            <b/>
            <sz val="9"/>
            <color indexed="81"/>
            <rFont val="Tahoma"/>
            <family val="2"/>
          </rPr>
          <t>Texto breve material</t>
        </r>
      </text>
    </comment>
    <comment ref="F2" authorId="0" shapeId="0" xr:uid="{656305D5-305B-4816-9B74-B9848B3B106A}">
      <text>
        <r>
          <rPr>
            <b/>
            <sz val="9"/>
            <color indexed="81"/>
            <rFont val="Tahoma"/>
            <family val="2"/>
          </rPr>
          <t>Cantidad necesaria</t>
        </r>
      </text>
    </comment>
    <comment ref="G2" authorId="0" shapeId="0" xr:uid="{B08A5356-6B56-4B31-9DA6-34817054582E}">
      <text>
        <r>
          <rPr>
            <b/>
            <sz val="9"/>
            <color indexed="81"/>
            <rFont val="Tahoma"/>
            <family val="2"/>
          </rPr>
          <t>Reserva</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<sst xmlns="http://schemas.openxmlformats.org/spreadsheetml/2006/main" count="47470" uniqueCount="4528">
  <si>
    <t>Fecha Inicio</t>
  </si>
  <si>
    <t>Fecha Fin</t>
  </si>
  <si>
    <t>Tipo</t>
  </si>
  <si>
    <t>Cl Activ</t>
  </si>
  <si>
    <t>Autor</t>
  </si>
  <si>
    <t>Revision</t>
  </si>
  <si>
    <t>OT</t>
  </si>
  <si>
    <t>Equipo</t>
  </si>
  <si>
    <t>Descripcion</t>
  </si>
  <si>
    <t>Status</t>
  </si>
  <si>
    <t>Aviso</t>
  </si>
  <si>
    <t>COSTO REAL</t>
  </si>
  <si>
    <t>COSTOS PLAN</t>
  </si>
  <si>
    <t>Status Usuario</t>
  </si>
  <si>
    <t>Plan</t>
  </si>
  <si>
    <t>POS</t>
  </si>
  <si>
    <t>ESTADO INST</t>
  </si>
  <si>
    <t>Orden</t>
  </si>
  <si>
    <t>EQUIPO</t>
  </si>
  <si>
    <t>COSTO PLAN</t>
  </si>
  <si>
    <t>ESTA</t>
  </si>
  <si>
    <t>Ubicación Técnica</t>
  </si>
  <si>
    <t>NOTIFICACION</t>
  </si>
  <si>
    <t>Operación</t>
  </si>
  <si>
    <t>Pto trabajo</t>
  </si>
  <si>
    <t>Descripcion Operación</t>
  </si>
  <si>
    <t>Txt Explic</t>
  </si>
  <si>
    <t>Clave Ctrl</t>
  </si>
  <si>
    <t>Hora Inicio</t>
  </si>
  <si>
    <t>Fecha Final</t>
  </si>
  <si>
    <t>Hora Final</t>
  </si>
  <si>
    <t>Prioridad</t>
  </si>
  <si>
    <t>Dur Act.</t>
  </si>
  <si>
    <t>Dur. HH</t>
  </si>
  <si>
    <t>ESPACIO1</t>
  </si>
  <si>
    <t>AVISO</t>
  </si>
  <si>
    <t>Puestos de trabajo</t>
  </si>
  <si>
    <t>Durac</t>
  </si>
  <si>
    <t>Cuartos de Hora</t>
  </si>
  <si>
    <t>Hora inicio</t>
  </si>
  <si>
    <t>PTO TRABAJO</t>
  </si>
  <si>
    <t>FECHA LARGA</t>
  </si>
  <si>
    <t>PRIORIDAD</t>
  </si>
  <si>
    <t>#EQUIPO</t>
  </si>
  <si>
    <t>TECNICO/OPERADOR</t>
  </si>
  <si>
    <t>Avisos Ato</t>
  </si>
  <si>
    <t>Operaciones TMI</t>
  </si>
  <si>
    <t>ejecutado</t>
  </si>
  <si>
    <t>CLAVE</t>
  </si>
  <si>
    <t>w</t>
  </si>
  <si>
    <t>CRITICA</t>
  </si>
  <si>
    <t>s</t>
  </si>
  <si>
    <t>ALTA</t>
  </si>
  <si>
    <t>r</t>
  </si>
  <si>
    <t>MEDIA</t>
  </si>
  <si>
    <t>d</t>
  </si>
  <si>
    <t>BAJA</t>
  </si>
  <si>
    <t>a</t>
  </si>
  <si>
    <t>PUESTOS DE TRABAJO</t>
  </si>
  <si>
    <t>NOMBRE</t>
  </si>
  <si>
    <t>PUESTO</t>
  </si>
  <si>
    <t>ESPECIALIDAD</t>
  </si>
  <si>
    <t>1 TECNICO 0 OPERADOR</t>
  </si>
  <si>
    <t>Revisión</t>
  </si>
  <si>
    <t>Denominación de la revisión</t>
  </si>
  <si>
    <t>#SAP</t>
  </si>
  <si>
    <t>CONS</t>
  </si>
  <si>
    <t>ING</t>
  </si>
  <si>
    <t>OP</t>
  </si>
  <si>
    <t>TEC</t>
  </si>
  <si>
    <t>AIRE</t>
  </si>
  <si>
    <t>ENERG</t>
  </si>
  <si>
    <t>AGUA</t>
  </si>
  <si>
    <t>VAP</t>
  </si>
  <si>
    <t>co2</t>
  </si>
  <si>
    <t>AASTAIZA</t>
  </si>
  <si>
    <t>OPESPRIN ALVEIRO ASTAIZA ALVINO</t>
  </si>
  <si>
    <t>JMO</t>
  </si>
  <si>
    <t>JOB MORENO</t>
  </si>
  <si>
    <t>CERRADORA DE LATAS - L5</t>
  </si>
  <si>
    <t>ACAMACHO</t>
  </si>
  <si>
    <t>OPESPRE3 ANDRES FELIPE CAMACHO PUERTA</t>
  </si>
  <si>
    <t>YQV</t>
  </si>
  <si>
    <t>DEPALETIZADORA - L5</t>
  </si>
  <si>
    <t>ACARDONO</t>
  </si>
  <si>
    <t xml:space="preserve">ESPEMAEN ALEXANDER CARDONA </t>
  </si>
  <si>
    <t>JAS</t>
  </si>
  <si>
    <t>EMBANDEJADORA No 1 - L5</t>
  </si>
  <si>
    <t>ACASTILC</t>
  </si>
  <si>
    <t xml:space="preserve">TECINSEN ALEXANDER CASTILLO </t>
  </si>
  <si>
    <t>JAL</t>
  </si>
  <si>
    <t>JAIRO ARANGO</t>
  </si>
  <si>
    <t>EMBANDEJADORA No 2 - L5</t>
  </si>
  <si>
    <t>ACASTILR</t>
  </si>
  <si>
    <t>PROMANEN ANGELA MARIA CASTILLO RIASCOS</t>
  </si>
  <si>
    <t>CAROLINA VASQUEZ</t>
  </si>
  <si>
    <t>ENVOLVEDORA FILM PLASTICO ROBOPACK - L5</t>
  </si>
  <si>
    <t>ACUARTAS</t>
  </si>
  <si>
    <t>OPESPRE3 ALONSO CUARTAS SOTO</t>
  </si>
  <si>
    <t>INSPECTOR DE LATAS VACIA - L5</t>
  </si>
  <si>
    <t>AHERNANR</t>
  </si>
  <si>
    <t>OPESPRE3 ALEJANDRO HERNANDEZ</t>
  </si>
  <si>
    <t>CSM</t>
  </si>
  <si>
    <t>CARLOS SANDOVAL</t>
  </si>
  <si>
    <t>LLENADORA DE LATAS - L5</t>
  </si>
  <si>
    <t>AERAZOHU</t>
  </si>
  <si>
    <t>INGESERG ANA YIBY ERAZO HURTADO</t>
  </si>
  <si>
    <t>PALETIZADORA DE LATAS - L5</t>
  </si>
  <si>
    <t>AFGONZAL</t>
  </si>
  <si>
    <t>OPESPRE3 ALEX FERNANDO GONZALEZ</t>
  </si>
  <si>
    <t>JSS</t>
  </si>
  <si>
    <t>PASTEURIZADOR FLASH - L5</t>
  </si>
  <si>
    <t>AGARCIAR</t>
  </si>
  <si>
    <t>ESPEMAEN ANDRES FELIPE GARCIA</t>
  </si>
  <si>
    <t>WLP</t>
  </si>
  <si>
    <t>WILSON LOPEZ</t>
  </si>
  <si>
    <t>SISTEMA DE ALIMENTACIÓN DE TAPA - L5</t>
  </si>
  <si>
    <t>AGONZAGO</t>
  </si>
  <si>
    <t>OPESPRE3 GONZALES ALEX FERNANDO</t>
  </si>
  <si>
    <t>TRANSP DE LATAS VACIAS DEPA A LLENA - L5</t>
  </si>
  <si>
    <t>AGONZAL4</t>
  </si>
  <si>
    <t xml:space="preserve">OPESPRE3 ALVARO GONZALEZ </t>
  </si>
  <si>
    <t>WARMER -L5</t>
  </si>
  <si>
    <t>AGONZAMO</t>
  </si>
  <si>
    <t xml:space="preserve">ESPEMAEN ABELARDO GONZALEZ </t>
  </si>
  <si>
    <t>INSPECTOR DE LATAS LLENAS - L5</t>
  </si>
  <si>
    <t>AHERNADI</t>
  </si>
  <si>
    <t>OPESPRE3 ANDRES HERNANDEZ</t>
  </si>
  <si>
    <t>JMM</t>
  </si>
  <si>
    <t>JUAN MANJARREZ</t>
  </si>
  <si>
    <t>JUAGADORA DE LATAS - L5</t>
  </si>
  <si>
    <t>AJURADOG</t>
  </si>
  <si>
    <t>OPESPRE3 ANDRES FELIPE JURADO GIL</t>
  </si>
  <si>
    <t>CRT</t>
  </si>
  <si>
    <t>CAMILO RUIZ</t>
  </si>
  <si>
    <t>PLANTA CIP - L5</t>
  </si>
  <si>
    <t>AMAYORIL</t>
  </si>
  <si>
    <t>OPESPRE3 JHON ALEJANDRO MAYOR ILLERA</t>
  </si>
  <si>
    <t>WNP</t>
  </si>
  <si>
    <t>WILMER NOSSA</t>
  </si>
  <si>
    <t>SECADOR DE LATAS No. 1 - L5</t>
  </si>
  <si>
    <t>AMEJIARO</t>
  </si>
  <si>
    <t>OPESMAIN ANDRES FELIPE MEJIA RODRIGUEZ</t>
  </si>
  <si>
    <t>SISTEMA DE CALENTAMIENTO DE AGUA L5</t>
  </si>
  <si>
    <t>AMESIASP</t>
  </si>
  <si>
    <t xml:space="preserve">ESPEMAEN ALEXIS  MESIAS </t>
  </si>
  <si>
    <t>CAMPO ELIAS ARCOS</t>
  </si>
  <si>
    <t>TRANSP BANDEJAS EMBAN A PALE - L5</t>
  </si>
  <si>
    <t>AOROZCO1</t>
  </si>
  <si>
    <t>OPESPRE3 ANDRES FELIPE OROZCO BUENO</t>
  </si>
  <si>
    <t>ARMARTIN</t>
  </si>
  <si>
    <t>ESPEMAEC ARNOLD MARTINEZ</t>
  </si>
  <si>
    <t>ARIASCOH</t>
  </si>
  <si>
    <t>OPESPRE3 ANDRES FELIPE RIASCOS</t>
  </si>
  <si>
    <t>ARODRITO</t>
  </si>
  <si>
    <t>OPDEPRE2 ANDRES RODRIGUEZ TORRES</t>
  </si>
  <si>
    <t>ASEVILLC</t>
  </si>
  <si>
    <t>OPESPRE2 ALEX SEVILLANO</t>
  </si>
  <si>
    <t>ASUAREZD</t>
  </si>
  <si>
    <t>LIDTUMEN ALEJANDRO SUAREZ DOMINGUEZ</t>
  </si>
  <si>
    <t>JMG</t>
  </si>
  <si>
    <t>ATORRMON</t>
  </si>
  <si>
    <t>INGREPEL ALEXANDER TORRES MONCALEANO</t>
  </si>
  <si>
    <t>AVASQUEZ</t>
  </si>
  <si>
    <t>OPESPTAP ANDRES FELIPE VASQUEZ BUENDIA</t>
  </si>
  <si>
    <t>AVILLADA</t>
  </si>
  <si>
    <t>OPDEPRE1 ALBERTO VILLADA AGUDELO</t>
  </si>
  <si>
    <t>BAC_MICR</t>
  </si>
  <si>
    <t>Bacteriologo / Microbilogo</t>
  </si>
  <si>
    <t>BGALINDA</t>
  </si>
  <si>
    <t>OPDEPRE1 BAIRON HERNAN GALINDEZ ARVELAEZ</t>
  </si>
  <si>
    <t>BSANTOSB</t>
  </si>
  <si>
    <t xml:space="preserve">OPESPRE3 BRYAN  SANTOS </t>
  </si>
  <si>
    <t>BARIASSA</t>
  </si>
  <si>
    <t>OPESPRE3 BRANDON ARIAS SANCHEZ</t>
  </si>
  <si>
    <t>DANDRALA</t>
  </si>
  <si>
    <t>ESPEMAEN DANNY ANDRADE</t>
  </si>
  <si>
    <t>BTORREPI</t>
  </si>
  <si>
    <t>OPESPRE3 BRANDON TORRES</t>
  </si>
  <si>
    <t>RED DE AGUA ENVASE - L5</t>
  </si>
  <si>
    <t>BTORREST</t>
  </si>
  <si>
    <t>OPESPRE3 BETSY TORRES</t>
  </si>
  <si>
    <t>RED DE AIRE ENVASE - L5</t>
  </si>
  <si>
    <t>EMONTANV</t>
  </si>
  <si>
    <t>OPESPRE3 SAMIR MONTAÑO</t>
  </si>
  <si>
    <t>RED DE VAPOR ENVASE - L5</t>
  </si>
  <si>
    <t>CCASTANE</t>
  </si>
  <si>
    <t>OPESPRE1 CRISTHIAN CASTAÑEDA</t>
  </si>
  <si>
    <t>JHMUESES</t>
  </si>
  <si>
    <t>OPESPRE1 JHON HANER MUESES</t>
  </si>
  <si>
    <t>CRC</t>
  </si>
  <si>
    <t>CHRISTIAN RIVERA</t>
  </si>
  <si>
    <t>MMELENRI</t>
  </si>
  <si>
    <t>OPESPRE3 MIGUEL MELENDEZ</t>
  </si>
  <si>
    <t>C-005</t>
  </si>
  <si>
    <t>Tanque de contrapresión 5</t>
  </si>
  <si>
    <t>C-006</t>
  </si>
  <si>
    <t>Tanque de contrapresión 6</t>
  </si>
  <si>
    <t>DOSIFICADOR DE  LATAS DOBLE CORREA - L5</t>
  </si>
  <si>
    <t>C-007</t>
  </si>
  <si>
    <t>Tanque de contrapresión 7</t>
  </si>
  <si>
    <t>DPP</t>
  </si>
  <si>
    <t>DIEGO PINZON</t>
  </si>
  <si>
    <t>C-008</t>
  </si>
  <si>
    <t>Tanque de contrapresión 8</t>
  </si>
  <si>
    <t>JCS</t>
  </si>
  <si>
    <t>JUAN D CAICEDO</t>
  </si>
  <si>
    <t>C-009</t>
  </si>
  <si>
    <t>Tanque de contrapresión 9</t>
  </si>
  <si>
    <t>BTO</t>
  </si>
  <si>
    <t>BETSY TORRES</t>
  </si>
  <si>
    <t>C-010</t>
  </si>
  <si>
    <t>Tanque de contrapresión 10</t>
  </si>
  <si>
    <t>FVM</t>
  </si>
  <si>
    <t>C-011</t>
  </si>
  <si>
    <t>Tanque de contrapresión 11</t>
  </si>
  <si>
    <t>C-012</t>
  </si>
  <si>
    <t>Tanque de contrapresión 12</t>
  </si>
  <si>
    <t>ABC</t>
  </si>
  <si>
    <t>ANDREY BARRAGAN</t>
  </si>
  <si>
    <t>C-013</t>
  </si>
  <si>
    <t>Tanque de contrapresión 13</t>
  </si>
  <si>
    <t>PTM</t>
  </si>
  <si>
    <t>PASTOR TRUJILLO</t>
  </si>
  <si>
    <t>C-014</t>
  </si>
  <si>
    <t>Tanque de contrapresión 14</t>
  </si>
  <si>
    <t>SRT</t>
  </si>
  <si>
    <t>SAID RENGIFO</t>
  </si>
  <si>
    <t>CODIFICADOR DE LATA - L5</t>
  </si>
  <si>
    <t>C-015</t>
  </si>
  <si>
    <t>Tanque de contrapresión 15</t>
  </si>
  <si>
    <t>BSB</t>
  </si>
  <si>
    <t>BRYAN SANTOS</t>
  </si>
  <si>
    <t>C-016</t>
  </si>
  <si>
    <t>Tanque de contrapresión 16</t>
  </si>
  <si>
    <t>DGOMEZBE</t>
  </si>
  <si>
    <t>ESPEMAEN DIEGO GOMEZ</t>
  </si>
  <si>
    <t>FECHADOR DE PAQUETES 1 - L5</t>
  </si>
  <si>
    <t>CARBOLEM</t>
  </si>
  <si>
    <t>OPESPRIN CARLOS ALBERTO ARBOLEDA MORENO</t>
  </si>
  <si>
    <t>FECHADOR DE PAQUETES 2 - L5</t>
  </si>
  <si>
    <t>CARCOSAR</t>
  </si>
  <si>
    <t>ESPEMAEN CAMPO ELIAS ARCOS ARCOS</t>
  </si>
  <si>
    <t>CARROYAB</t>
  </si>
  <si>
    <t>ELECT1EL CESAR AUGUSTO ARROYAVE BOLAÑOS</t>
  </si>
  <si>
    <t>ALIMENTADOR DE CARTON - L5</t>
  </si>
  <si>
    <t>CARTUNDS</t>
  </si>
  <si>
    <t>LIDTUMEL CARLOS ARTURO ARTUNDUAGA SILVA</t>
  </si>
  <si>
    <t>CARVELGU</t>
  </si>
  <si>
    <t>ELECT2EL CARLOS VELEZ AGUDELO</t>
  </si>
  <si>
    <t>CASPRILA</t>
  </si>
  <si>
    <t>OPESPRE3 ASPRILLA CRISTHIAN ANDRES</t>
  </si>
  <si>
    <t>CAUMANAJ</t>
  </si>
  <si>
    <t>OPESPRE3 CARLOS ANDRES UMAÑA JIMENEZ</t>
  </si>
  <si>
    <t>CBALLESB</t>
  </si>
  <si>
    <t>LIDEQENV CARLOS ALBERTO BALLESTEROS</t>
  </si>
  <si>
    <t>CCABRERV</t>
  </si>
  <si>
    <t>ESPEMAEC CHRISTIAN DAVID CABRERA VILLEGA</t>
  </si>
  <si>
    <t>CCAICEDB</t>
  </si>
  <si>
    <t>OPDEPRE2 CARLOS CAICEDO</t>
  </si>
  <si>
    <t>CCAMAYO1</t>
  </si>
  <si>
    <t>OPESPRE3 CRISTIAN PAUL CAMAYO QUINTANA</t>
  </si>
  <si>
    <t>CCHAMORP</t>
  </si>
  <si>
    <t>OPESPRE3 CHAMORRO PELAEZ CAMILO ARTURO</t>
  </si>
  <si>
    <t>CCONRADO</t>
  </si>
  <si>
    <t>OPESPTAR JACINTO CABALLERO CONRADO</t>
  </si>
  <si>
    <t>CECHENIB</t>
  </si>
  <si>
    <t>OPESPTAR CRISTIAN ECHENIQUE BARRIOS</t>
  </si>
  <si>
    <t>CESANCHE</t>
  </si>
  <si>
    <t>OPESPRE1 CHRISTIAN SANCHEZ</t>
  </si>
  <si>
    <t>CESPAÑAG</t>
  </si>
  <si>
    <t>LIDTUMSE CAMILO ESTEBAN ESPAÑA GAVIRIA</t>
  </si>
  <si>
    <t>TRANSPORTE ESTIBAS DEPALETIZADORA -L5</t>
  </si>
  <si>
    <t>CGONZADA</t>
  </si>
  <si>
    <t>OPESPREL CARLOS ANDRES GONZALEZ DAZA</t>
  </si>
  <si>
    <t>ALMACEN DE ESTIBAS DEPALETIZADORA - L5</t>
  </si>
  <si>
    <t>CJARAMDA</t>
  </si>
  <si>
    <t>OPESPRE1 CARLOS JARAMILLO</t>
  </si>
  <si>
    <t>ALMACEN DE ESTIBAS PALETIZADORA - L5</t>
  </si>
  <si>
    <t>CLENISLL</t>
  </si>
  <si>
    <t>OPDEPRE1 CARLOS HUMBERTO LENIS LLANOS</t>
  </si>
  <si>
    <t>CLOBOALA</t>
  </si>
  <si>
    <t>OPESPRE3 CARLOS ARMANDO LOBOA LANDAZURI</t>
  </si>
  <si>
    <t>CMAZOOCH</t>
  </si>
  <si>
    <t>OPESPRE3 CRISTIAN CAMILO MAZO OCHOA</t>
  </si>
  <si>
    <t>CNOVOAGO</t>
  </si>
  <si>
    <t xml:space="preserve">ESPEMAEN CARLOS  NOVOA </t>
  </si>
  <si>
    <t>COC_FQCO</t>
  </si>
  <si>
    <t>Inspeccion Fisicoquimicas en Mostos</t>
  </si>
  <si>
    <t>TRANSP TRANSFERENCIA DE VACIO - L5</t>
  </si>
  <si>
    <t>COC_MICR</t>
  </si>
  <si>
    <t>Inspeccion Microbiologica en Mostos</t>
  </si>
  <si>
    <t>COCI_CON</t>
  </si>
  <si>
    <t>Cocina Continua</t>
  </si>
  <si>
    <t>TRANSP LATAS LLENAS LLENA A EMBAN - L5</t>
  </si>
  <si>
    <t>COCINAS</t>
  </si>
  <si>
    <t>Olla de Filtración</t>
  </si>
  <si>
    <t>CONMANEL</t>
  </si>
  <si>
    <t>CONTROLADOR DE MANTTO ELABORA.</t>
  </si>
  <si>
    <t>SECADOR DE LATAS No.2 - L5</t>
  </si>
  <si>
    <t>CONMANEN</t>
  </si>
  <si>
    <t>CONTROLADOR DE MANTTO ENVASE</t>
  </si>
  <si>
    <t>CRAMIRCA</t>
  </si>
  <si>
    <t>LIDTUMEN CARLOS MARIO RAMIREZ CARDONA</t>
  </si>
  <si>
    <t>CMORENOZ</t>
  </si>
  <si>
    <t>ESPEMAEC CRISTIAN MORENO</t>
  </si>
  <si>
    <t>CRIVERAC</t>
  </si>
  <si>
    <t>LIDEQENV CHRISTIAN RIVERA</t>
  </si>
  <si>
    <t>CRUIZTAN</t>
  </si>
  <si>
    <t>ESPEMAEN CRISTHIAM CAMILO RUIZ TANGARIFE</t>
  </si>
  <si>
    <t>CSANDOME</t>
  </si>
  <si>
    <t xml:space="preserve">LIDTUMSE CARLOS SANDOVAL </t>
  </si>
  <si>
    <t>DANYGOME</t>
  </si>
  <si>
    <t>espemaen DANY GOMEZ MERA</t>
  </si>
  <si>
    <t>DARANGOA</t>
  </si>
  <si>
    <t>OPESPREL DIEGO ARMANDO ARANGO ARANGO</t>
  </si>
  <si>
    <t>RED ENVÍO PROD FILTRACIÓN - L5</t>
  </si>
  <si>
    <t>DBURGOSG</t>
  </si>
  <si>
    <t>OPESMAIN DIEGO FERNANDO BURGOS GONZALEZ</t>
  </si>
  <si>
    <t>DCASTANC</t>
  </si>
  <si>
    <t>OPESPREL DIEGO FERNANDO CASTANEDA</t>
  </si>
  <si>
    <t>DCORDOBA</t>
  </si>
  <si>
    <t>OPESMAE3 DIEGO HUMBERTO CORDOBA LABIO</t>
  </si>
  <si>
    <t>DCORDOBH</t>
  </si>
  <si>
    <t>ELECT2EL DIEGO HUMBERTO CORDOBA LABIO</t>
  </si>
  <si>
    <t>RED SISTEMA INFO  OEE - L5</t>
  </si>
  <si>
    <t>DCONTREA</t>
  </si>
  <si>
    <t>LIDEQUENV DANIELA CONTRERAS</t>
  </si>
  <si>
    <t>DESPINOS</t>
  </si>
  <si>
    <t>OPESPRE3 DANIEL ALBERTO ESPINOSA TORRES</t>
  </si>
  <si>
    <t>DFUENTES</t>
  </si>
  <si>
    <t>OPESMAE3 DANIEL FELIPE FUENTES VARELA</t>
  </si>
  <si>
    <t>DGALARRY</t>
  </si>
  <si>
    <t>OPESPRE3 GALARRAGA YANDUN DIEGO FERNANDO</t>
  </si>
  <si>
    <t>RED LUBRICACION  JABON TRANSP - L5</t>
  </si>
  <si>
    <t>DGONZAMO</t>
  </si>
  <si>
    <t xml:space="preserve">ESPEMAEN DIEGO GONZALEZ </t>
  </si>
  <si>
    <t>SISTEMA LUBRICACION CENTRAL GRASA - L5</t>
  </si>
  <si>
    <t>DGUERRA1</t>
  </si>
  <si>
    <t>OPESPRE3 DIEGO FERNANDO GUERRA LEON</t>
  </si>
  <si>
    <t>INSPECTOR DE PALETS 2 - L1</t>
  </si>
  <si>
    <t>DLAGUNAM</t>
  </si>
  <si>
    <t>ESPEMAEN JHON JAMES LOPEZ</t>
  </si>
  <si>
    <t>ALMACÉN PALETS DEFECTUOSOS 1 - L1</t>
  </si>
  <si>
    <t>DLASSOAM</t>
  </si>
  <si>
    <t>OPESPRE3 DANIEL LASSO AMPUDIA</t>
  </si>
  <si>
    <t>ALMACÉN PALETS DEFECTUOSOS 2 - L1</t>
  </si>
  <si>
    <t>DMALDONA</t>
  </si>
  <si>
    <t>OPESPRE3 DANIEL STEVEN MALDONADO SERNA</t>
  </si>
  <si>
    <t>ALMACÉN PALETS 1 - L1</t>
  </si>
  <si>
    <t>DMELOFER</t>
  </si>
  <si>
    <t>OPESPREL DIEGO FERNANDO MELO ORTIZ</t>
  </si>
  <si>
    <t>ALMACÉN PALETS 2 - L1</t>
  </si>
  <si>
    <t>DMONTENM</t>
  </si>
  <si>
    <t>OPESMAIN DIEGO MONTENEGRO MONTENEGRO</t>
  </si>
  <si>
    <t>TRANS_DEPAESTIBAS_L1</t>
  </si>
  <si>
    <t>DMURILLA</t>
  </si>
  <si>
    <t>OPESPRE3 DIEGO FERNANDO MURILLO ARBOLEDA</t>
  </si>
  <si>
    <t>TRANS_PALEESTIBAS_L1</t>
  </si>
  <si>
    <t>DRAMIREA</t>
  </si>
  <si>
    <t>LIDEQENV DANIEL HERNAN RAMIREZ APONTE</t>
  </si>
  <si>
    <t>TRANS_ENT_PALE_L1</t>
  </si>
  <si>
    <t>DRIVERAV</t>
  </si>
  <si>
    <t>OPESPRE3 DANIEL RIVERA VANEGAS</t>
  </si>
  <si>
    <t>TRANS_SAL_PALE_L1</t>
  </si>
  <si>
    <t>DTORRESG</t>
  </si>
  <si>
    <t>OPESPREL DANIEL ANDRES TORRES GUAGUA</t>
  </si>
  <si>
    <t>ALIMENTACION DE TAPAS 2 - L1</t>
  </si>
  <si>
    <t>DVASTROG</t>
  </si>
  <si>
    <t>OPESPRE3 DAVID STIVEN CASTRO GIRALDO</t>
  </si>
  <si>
    <t>RED ENVÍO PROD FILTRACIÓN - L1</t>
  </si>
  <si>
    <t>EBENAVIA</t>
  </si>
  <si>
    <t xml:space="preserve">ESPEMAEC EIDER BENAVIDEZ </t>
  </si>
  <si>
    <t>EQUIPOS SISTEMA INFO - L1</t>
  </si>
  <si>
    <t>ECAICEDB</t>
  </si>
  <si>
    <t>OPESPREL EDWARD CAICEDO BENITEZ</t>
  </si>
  <si>
    <t>RED SISTEMA INFO - L1</t>
  </si>
  <si>
    <t>EDUARDO</t>
  </si>
  <si>
    <t>ESPEMAEC EDUARDO QUINTERO</t>
  </si>
  <si>
    <t>RED LUBRICACION TRANSP - L1</t>
  </si>
  <si>
    <t>ESTACION LUBRICACION CENTR - L1</t>
  </si>
  <si>
    <t>EGUTIEME</t>
  </si>
  <si>
    <t>OPESPREL ELEAZAR GUTIERREZ MENDOZA</t>
  </si>
  <si>
    <t>INSPECTOR DE BOTELLAS LLENAS 2- L1</t>
  </si>
  <si>
    <t>EGUTIROJ</t>
  </si>
  <si>
    <t>OPESPRE3 ELKIN DARIO GUTIERREZ ROJAS</t>
  </si>
  <si>
    <t>ALMACEN DE CAJAS – L1</t>
  </si>
  <si>
    <t>EHANEOYA</t>
  </si>
  <si>
    <t>OPDEPRE1 EDINSON HENAO YANTEN</t>
  </si>
  <si>
    <t>EHENAOYA</t>
  </si>
  <si>
    <t>EHERNACO</t>
  </si>
  <si>
    <t xml:space="preserve">OPDEPRE2 EDWIN HERNANDEZ </t>
  </si>
  <si>
    <t>EHERNCAS</t>
  </si>
  <si>
    <t>ESPEMAEL EDGAR NICOLAS HERNANDEZ CASTILL</t>
  </si>
  <si>
    <t>EJATIVAV</t>
  </si>
  <si>
    <t>LIDTUMEN ELKIN HERNADO JATIVA VIVAS</t>
  </si>
  <si>
    <t>ELAZOBEN</t>
  </si>
  <si>
    <t>OPESPRE1 EDUARDO ANDRES LAZO BENAVIDEZ</t>
  </si>
  <si>
    <t>ELECT1EL</t>
  </si>
  <si>
    <t>ELECTRICISTA DE PRIMERA ELABORACION</t>
  </si>
  <si>
    <t>EMORENOH</t>
  </si>
  <si>
    <t>OPESPRE2 ELKIN MORENO</t>
  </si>
  <si>
    <t>ELOPEZCA</t>
  </si>
  <si>
    <t>OPESPRE1 EMIR ADRIAN LOPEZ CALVACHE</t>
  </si>
  <si>
    <t>EMONTENM</t>
  </si>
  <si>
    <t>OPESPRE3 EDWIN MONTENEGRO MENESES</t>
  </si>
  <si>
    <t>EMOSQUEA</t>
  </si>
  <si>
    <t>OPESMAE3 EDGAR MOSQUERA ANGULO</t>
  </si>
  <si>
    <t>EMUNOZVI</t>
  </si>
  <si>
    <t>ESPEMAEC LEANDRO MUÑOZ</t>
  </si>
  <si>
    <t>ENOSCUEE</t>
  </si>
  <si>
    <t>ESPEMAME EINAR EDUARDO NOSCUE</t>
  </si>
  <si>
    <t>EPASUYMO</t>
  </si>
  <si>
    <t>OPDEPRE1 EDINO PASUY MONTENEGRO</t>
  </si>
  <si>
    <t>EQUINTEP</t>
  </si>
  <si>
    <t>ERICAURM</t>
  </si>
  <si>
    <t>OPESMAIN EDGARDO RAFAEL RICAURTE MUÑOZ</t>
  </si>
  <si>
    <t>EROJAMAR</t>
  </si>
  <si>
    <t>LIDTUMEL EDWIN ANDRES ROJAS MARTINEZ</t>
  </si>
  <si>
    <t>ESANTACL</t>
  </si>
  <si>
    <t>OPESMAQU EDGAR ANTONIO SANTACRUZ LATORRE</t>
  </si>
  <si>
    <t>ESPEMAEC</t>
  </si>
  <si>
    <t>ESPEMAEC ESPECIALISTA MTTO ELECTRICO</t>
  </si>
  <si>
    <t>ESPEMAEL</t>
  </si>
  <si>
    <t>ESPECIALIS. DE MAQUINA ELABORA.</t>
  </si>
  <si>
    <t>ESPEMAEN</t>
  </si>
  <si>
    <t>ESPECIALIS. DE MAQUINA ENVASE</t>
  </si>
  <si>
    <t>ESPEMAME</t>
  </si>
  <si>
    <t>ESPEMAME ESPECIALISTA MTTO MECANICO</t>
  </si>
  <si>
    <t>EVASQUVA</t>
  </si>
  <si>
    <t>OPESPRE3 VASQUEZ EDWIN</t>
  </si>
  <si>
    <t>EVELAZQB</t>
  </si>
  <si>
    <t>ESPEMAEN EDGARDO VELASQUEZ BLANDON</t>
  </si>
  <si>
    <t>EZULETAM</t>
  </si>
  <si>
    <t>ESPEMAEC EDUARD LEANDRO MUÑOZ</t>
  </si>
  <si>
    <t>F-000</t>
  </si>
  <si>
    <t>Tanques de fermentación</t>
  </si>
  <si>
    <t>F-001</t>
  </si>
  <si>
    <t>Tanques de fermentación 001</t>
  </si>
  <si>
    <t>F-002</t>
  </si>
  <si>
    <t>Tanques de fermentación 002</t>
  </si>
  <si>
    <t>F-003</t>
  </si>
  <si>
    <t>Tanques de fermentación 003</t>
  </si>
  <si>
    <t>F-004</t>
  </si>
  <si>
    <t>Tanques de fermentación 004</t>
  </si>
  <si>
    <t>F-005</t>
  </si>
  <si>
    <t>Tanques de fermentación 005</t>
  </si>
  <si>
    <t>F-006</t>
  </si>
  <si>
    <t>Tanques de fermentación 006</t>
  </si>
  <si>
    <t>F-007</t>
  </si>
  <si>
    <t>Tanques de fermentación 007</t>
  </si>
  <si>
    <t>F-008</t>
  </si>
  <si>
    <t>Tanques de fermentación 008</t>
  </si>
  <si>
    <t>F-009</t>
  </si>
  <si>
    <t>Tanques de fermentación 009</t>
  </si>
  <si>
    <t>F-010</t>
  </si>
  <si>
    <t>Tanques de fermentación 010</t>
  </si>
  <si>
    <t>F-011</t>
  </si>
  <si>
    <t>Tanques de fermentación 011</t>
  </si>
  <si>
    <t>F-012</t>
  </si>
  <si>
    <t>Tanques de fermentación 012</t>
  </si>
  <si>
    <t>F-013</t>
  </si>
  <si>
    <t>Tanques de fermentación 013</t>
  </si>
  <si>
    <t>F-014</t>
  </si>
  <si>
    <t>Tanques de fermentación 014</t>
  </si>
  <si>
    <t>F-015</t>
  </si>
  <si>
    <t>Tanques de fermentación 015</t>
  </si>
  <si>
    <t>F-016</t>
  </si>
  <si>
    <t>Tanques de fermentación 016</t>
  </si>
  <si>
    <t>F-017</t>
  </si>
  <si>
    <t>Tanques de fermentación 017</t>
  </si>
  <si>
    <t>F-018</t>
  </si>
  <si>
    <t>Tanques de fermentación 018</t>
  </si>
  <si>
    <t>F-019</t>
  </si>
  <si>
    <t>Tanques de fermentación 019</t>
  </si>
  <si>
    <t>F-020</t>
  </si>
  <si>
    <t>Tanques de fermentación 020</t>
  </si>
  <si>
    <t>FARIASGR</t>
  </si>
  <si>
    <t>OPESPRE3 FREDDY YESID ARIAS GRAJALES</t>
  </si>
  <si>
    <t>FCASTRIC</t>
  </si>
  <si>
    <t>OPDEPRE2 FABIAN CASTRILLON</t>
  </si>
  <si>
    <t>FOBANDOA</t>
  </si>
  <si>
    <t>ESPEMAEN  FERNEY OBANDO</t>
  </si>
  <si>
    <t>FER_FQCO</t>
  </si>
  <si>
    <t>Inspeccion FQ Cerveza Fermentada</t>
  </si>
  <si>
    <t>FER_MICR</t>
  </si>
  <si>
    <t>Inspeccion MB Cerveza Fermentada</t>
  </si>
  <si>
    <t>FFERNANE</t>
  </si>
  <si>
    <t>TECINSEL FERNEY FERNANDEZ ESPINOSA</t>
  </si>
  <si>
    <t>FGARCIA</t>
  </si>
  <si>
    <t>ESPEMAEC FELIPE GARCIA</t>
  </si>
  <si>
    <t>FGONZAHE</t>
  </si>
  <si>
    <t>OPESPTAR FABIAN ANDRES GONZALEZ HERREA</t>
  </si>
  <si>
    <t>FGONZALZ</t>
  </si>
  <si>
    <t>espemaen FERNEY GONZALEZ ZUÑIGA</t>
  </si>
  <si>
    <t>FGONZAZU</t>
  </si>
  <si>
    <t>OPESPREL FRANCISCO LUIS GONZALEZ ZULUAGA</t>
  </si>
  <si>
    <t>FGUEVALO</t>
  </si>
  <si>
    <t>OPESMAIN FERNANDO GUEVARA LOPEZ</t>
  </si>
  <si>
    <t>FIL_FQCO</t>
  </si>
  <si>
    <t>Inspeccion FQ en Cerveza Filtración</t>
  </si>
  <si>
    <t>FIL_MICR</t>
  </si>
  <si>
    <t>Inspeccion  MB en Cerveza Filtración</t>
  </si>
  <si>
    <t>FLOPEZIB</t>
  </si>
  <si>
    <t>ESPEMAEC FELIX ALIRIO LOPEZ IBAGON</t>
  </si>
  <si>
    <t>FMANQUIL</t>
  </si>
  <si>
    <t>ESPEMAEC FELIPE MANQUILLO</t>
  </si>
  <si>
    <t>FRESTREQ</t>
  </si>
  <si>
    <t>INGEMTTO FERNANDO RESTREPO QUINTERO</t>
  </si>
  <si>
    <t>FRICOFAU</t>
  </si>
  <si>
    <t>OPESPRE3 FAUSTO RICO</t>
  </si>
  <si>
    <t>FROJASMO</t>
  </si>
  <si>
    <t>OPESMAIN FREDDY ROJAS MORALES</t>
  </si>
  <si>
    <t>FSANDOVA</t>
  </si>
  <si>
    <t>OPESPRE3 FREDY ANDRES SANDOVAL SOLIZ</t>
  </si>
  <si>
    <t>FVILLEGM</t>
  </si>
  <si>
    <t>LIDTUMEN FERNEY VILLEGAS MORA</t>
  </si>
  <si>
    <t>GARCILAP</t>
  </si>
  <si>
    <t>OPESPREL GENER ARCILA PAQUE</t>
  </si>
  <si>
    <t>GASHEIKE</t>
  </si>
  <si>
    <t xml:space="preserve">OPESPRE3 GUSTAVO SHEIK </t>
  </si>
  <si>
    <t>GBOLANOS</t>
  </si>
  <si>
    <t>OPESPRE1 GUSTAVO BOLAÑOS</t>
  </si>
  <si>
    <t>GCASTICH</t>
  </si>
  <si>
    <t>OPDEPRE2 GUSTAVO CASTILLO</t>
  </si>
  <si>
    <t>GECHEVER</t>
  </si>
  <si>
    <t>OPESMAE1 OPERADOR LINEA 5</t>
  </si>
  <si>
    <t>GENAI_00</t>
  </si>
  <si>
    <t>Generacion de aire comprimido</t>
  </si>
  <si>
    <t>GENEL_00</t>
  </si>
  <si>
    <t>Generacion y distrib. de Energ. Electric</t>
  </si>
  <si>
    <t>GENFR_00</t>
  </si>
  <si>
    <t>Generacion de frio</t>
  </si>
  <si>
    <t>GENVA_00</t>
  </si>
  <si>
    <t>Generacion de vapor</t>
  </si>
  <si>
    <t>GGUERRON</t>
  </si>
  <si>
    <t>OPDEPRE1 GALO RAUL GUERRON AVILA</t>
  </si>
  <si>
    <t>GLOAIZAZ</t>
  </si>
  <si>
    <t>LIDEQENV GUSTAVO ADOLFO LOAIZA ZUÑIGA</t>
  </si>
  <si>
    <t>GPAYANMU</t>
  </si>
  <si>
    <t>OPESPREL GONZALO ALFONSO PAYAN MURILLO</t>
  </si>
  <si>
    <t>GRAMOSVI</t>
  </si>
  <si>
    <t>OPESPRE3 RAMOS VIDAL GERSON</t>
  </si>
  <si>
    <t>GROJASGU</t>
  </si>
  <si>
    <t>LIDEQENV GLICERIO ANTONIO ROJAS GUTIERRE</t>
  </si>
  <si>
    <t>GSANCHES</t>
  </si>
  <si>
    <t>OPESMAIN JAIRO GERMAN SANCHEZ SALAZAR</t>
  </si>
  <si>
    <t>GSANTOSN</t>
  </si>
  <si>
    <t>LIDTUMEN GILBERTO SANTOS NIEVES</t>
  </si>
  <si>
    <t>GSATIZAO</t>
  </si>
  <si>
    <t>OPESPREL GERARDO JOSE SATIZABAL ORTIZ</t>
  </si>
  <si>
    <t>GTARQUIO</t>
  </si>
  <si>
    <t xml:space="preserve">OPESPRE2 GUSTAVO  TARQUINO </t>
  </si>
  <si>
    <t>GVILLAMA</t>
  </si>
  <si>
    <t xml:space="preserve">ELECT2EL GILBERTO VILLAMARIN </t>
  </si>
  <si>
    <t>TE</t>
  </si>
  <si>
    <t>HBALORLO</t>
  </si>
  <si>
    <t>OPDEPRE1 HAROLD BALOR LOPEZ</t>
  </si>
  <si>
    <t>HBARRETM</t>
  </si>
  <si>
    <t>OPESPTAP HECTOR EDIEL BARRETO MAGON</t>
  </si>
  <si>
    <t>HGUEVARG</t>
  </si>
  <si>
    <t>OPESPRE3 GUEVARA HANS GEOFFREY</t>
  </si>
  <si>
    <t>HIBARRAC</t>
  </si>
  <si>
    <t xml:space="preserve">OPESPRE3 HEBER IBARRA </t>
  </si>
  <si>
    <t>HLEDESMM</t>
  </si>
  <si>
    <t>OPESPRE3 HERMES JULIAN LEDESMA MONTERO</t>
  </si>
  <si>
    <t>HLOBONGO</t>
  </si>
  <si>
    <t>PROMANSE HECTOR ENRIQUE LOBON GOMEZ</t>
  </si>
  <si>
    <t>HMINARIZ</t>
  </si>
  <si>
    <t>OPESPRE3 HANS DIDIER MINA RIZO</t>
  </si>
  <si>
    <t>HMONTANM</t>
  </si>
  <si>
    <t>LIDEQENV HECTOR ARMANDO MONTAÑO</t>
  </si>
  <si>
    <t>HRAMIRBU</t>
  </si>
  <si>
    <t>OPDEPRE1 HERNAN RAMIREZ BURBANO</t>
  </si>
  <si>
    <t>HRAMIREZ</t>
  </si>
  <si>
    <t>OPESPRE3 HAROLD SNEIDER RAMIREZ GARITA</t>
  </si>
  <si>
    <t>HRESTREQ</t>
  </si>
  <si>
    <t>INCOMAEN HERNAN RESTREPO QUINTERO</t>
  </si>
  <si>
    <t>HREYESMO</t>
  </si>
  <si>
    <t>OPESPRE3 REYES MORENO HARRINSON</t>
  </si>
  <si>
    <t>HSOTOARA</t>
  </si>
  <si>
    <t>ESPEMAEN HECTOR MARINO SOTO ARANA</t>
  </si>
  <si>
    <t>HVARELAR</t>
  </si>
  <si>
    <t>OPESPTAR HECTOR FABIO VARELA REALPE</t>
  </si>
  <si>
    <t>IDQUINTE</t>
  </si>
  <si>
    <t>OPESPRE3 IVAN DARIO QUINTERO OCAMPO</t>
  </si>
  <si>
    <t>INCOMAEL</t>
  </si>
  <si>
    <t>INGENIERO COORDINADOR MANTTO ELABORA.</t>
  </si>
  <si>
    <t>INCOMAEN</t>
  </si>
  <si>
    <t>INGENIERO COORDINADOR DE MANTTO ENVASE</t>
  </si>
  <si>
    <t>INCOMASE</t>
  </si>
  <si>
    <t>INGENIERO COORDINADOR MANTTO SERVICIOS</t>
  </si>
  <si>
    <t>ING_CALI</t>
  </si>
  <si>
    <t>Ingeniero de Calidad</t>
  </si>
  <si>
    <t>INGEAUTO</t>
  </si>
  <si>
    <t>INGENIERO DE AUTOMATIZACION</t>
  </si>
  <si>
    <t>INGEELEL</t>
  </si>
  <si>
    <t>INGENIERO ELECTRONICO ELABORA.</t>
  </si>
  <si>
    <t>INGEELEN</t>
  </si>
  <si>
    <t>INGENIERO ELECTRONICO ENVASE</t>
  </si>
  <si>
    <t>INGEMTTO</t>
  </si>
  <si>
    <t>INGEMTTO INGENIERO DE MANTENIMIENTO</t>
  </si>
  <si>
    <t>INGEPROY</t>
  </si>
  <si>
    <t>INGENIERO DE PROYECTOS</t>
  </si>
  <si>
    <t>INGESERG</t>
  </si>
  <si>
    <t>INGENIERO DE SERVICIOS GENERALES</t>
  </si>
  <si>
    <t>INGESERV</t>
  </si>
  <si>
    <t>INGENIERO DE SERVICIOS</t>
  </si>
  <si>
    <t>INGREPEL</t>
  </si>
  <si>
    <t>INGENIERO REPUESTOS DE ELABORACION</t>
  </si>
  <si>
    <t>INGREPEN</t>
  </si>
  <si>
    <t>INGENIERO REPUESTOS DE ENVASE</t>
  </si>
  <si>
    <t>JALPALAG</t>
  </si>
  <si>
    <t>ESPEMAEN JORGE ARMANDO ALPALA GETIAL</t>
  </si>
  <si>
    <t>JALZATEB</t>
  </si>
  <si>
    <t>OPESPREL JULIAN ANDRES ALZATE BOLAÑOS</t>
  </si>
  <si>
    <t>JCAICEDS</t>
  </si>
  <si>
    <t>OPESPRE3 JUAN D CAICEDO</t>
  </si>
  <si>
    <t>JFERROGO</t>
  </si>
  <si>
    <t>OPDEPRE2 JUAN MANUEL FERRO</t>
  </si>
  <si>
    <t>JARANGOL</t>
  </si>
  <si>
    <t>ESPEMAEc JAIRO ARANGO LOPEZ</t>
  </si>
  <si>
    <t>JARARATA</t>
  </si>
  <si>
    <t>OPESPRE2 JANIER STEVEN ARARAT APONZA</t>
  </si>
  <si>
    <t>JARBOLED</t>
  </si>
  <si>
    <t>OPESPRE3 JUAN CARLOS ARBOLEDA SILVA</t>
  </si>
  <si>
    <t>JARIAMAS</t>
  </si>
  <si>
    <t>OPDEPRE2 JULIO CESAR ARIAS MACIAS</t>
  </si>
  <si>
    <t>JARIASMA</t>
  </si>
  <si>
    <t>OPESPTAR JOSE ARLEY ARIAS MACIAS</t>
  </si>
  <si>
    <t>JARLIRUR</t>
  </si>
  <si>
    <t>MECAN2EL JARLINSON RUIZ URRESTI</t>
  </si>
  <si>
    <t>JASTAIZU</t>
  </si>
  <si>
    <t>OPESPRE2 JUAN PABLO ASTAIZA URBANO</t>
  </si>
  <si>
    <t>JAVILA1</t>
  </si>
  <si>
    <t>OPDEPRE1 JOSE LUIS AVILA VIDAL</t>
  </si>
  <si>
    <t>JBARRAGH</t>
  </si>
  <si>
    <t>OPESPREL JORGE ALBERTO BARRAGAN</t>
  </si>
  <si>
    <t>JBECERRA</t>
  </si>
  <si>
    <t>OPESPRE3 JUAN CAMILO BECERRA MOLINA</t>
  </si>
  <si>
    <t>JLOZANOO</t>
  </si>
  <si>
    <t>OPESPRE2 JONATHAN LOZANO</t>
  </si>
  <si>
    <t>JCABALLC</t>
  </si>
  <si>
    <t>JGOMEZJA</t>
  </si>
  <si>
    <t>OPESPRE3 JULIAN GOMEZ JARAMILLO</t>
  </si>
  <si>
    <t>JCANOCAR</t>
  </si>
  <si>
    <t>OPESMAQU JAIRO CANO CARDONA</t>
  </si>
  <si>
    <t>JCARDOCA</t>
  </si>
  <si>
    <t>OPDEPRE1 JOSE EDUARDO CARDONA</t>
  </si>
  <si>
    <t>JCARDONG</t>
  </si>
  <si>
    <t>OPESMAE3 JHON FREDY CARDONA GIRALDO</t>
  </si>
  <si>
    <t>JCARRASQ</t>
  </si>
  <si>
    <t>OPESPRE2 JULIO CARRASQUILLA MARIN</t>
  </si>
  <si>
    <t>JCHAVENI</t>
  </si>
  <si>
    <t>LIDEQENV JUAN CARLOS CHAVEZ NIÑO</t>
  </si>
  <si>
    <t>JPINOSCA</t>
  </si>
  <si>
    <t>OPESPRE3 JHON ALEXANDER PINO CANIZALES</t>
  </si>
  <si>
    <t>JCORTESZ</t>
  </si>
  <si>
    <t>espemaen JULIAN ALBERTO CORTES ZUÑIGA</t>
  </si>
  <si>
    <t>JCUBIDES</t>
  </si>
  <si>
    <t>OPESPRE2 JOHN CUBIDES</t>
  </si>
  <si>
    <t>JCUBIDEZ</t>
  </si>
  <si>
    <t>OPDEPRE1 JHON CUBIDES</t>
  </si>
  <si>
    <t>JCUENCAC</t>
  </si>
  <si>
    <t>OPESPREL JOINER FERNANDO CUENCA</t>
  </si>
  <si>
    <t>JDAZAGAL</t>
  </si>
  <si>
    <t>OPESPRE3 JORGE ANDRES DAZA GALEANO</t>
  </si>
  <si>
    <t>JECHEVER</t>
  </si>
  <si>
    <t>OPESPREL JHON EDWARD ECHEVERRY REINA</t>
  </si>
  <si>
    <t>JEISON</t>
  </si>
  <si>
    <t>ESPEMAEN JEISON GOEZ</t>
  </si>
  <si>
    <t>JESPINOE</t>
  </si>
  <si>
    <t>INCOMAEL JOHN FREDY ESPINOSA</t>
  </si>
  <si>
    <t>JFRANCCA</t>
  </si>
  <si>
    <t>OPDEPRE1 JHON HARRISON FRANCO</t>
  </si>
  <si>
    <t>JGALLEGS</t>
  </si>
  <si>
    <t>OPDEPRE1 JHON FREDDY GALLEGO</t>
  </si>
  <si>
    <t>JGIRALDO</t>
  </si>
  <si>
    <t>ESPEMAEC JUAN MANUEL GIRALDO</t>
  </si>
  <si>
    <t>JGOMEZBU</t>
  </si>
  <si>
    <t>OPESPREL JOHN JAIRO GOMEZ BUSTOS</t>
  </si>
  <si>
    <t>JGARCIAG</t>
  </si>
  <si>
    <t>OPESPRE3  JUAN CAMILO GARCIA</t>
  </si>
  <si>
    <t>JGALVISR</t>
  </si>
  <si>
    <t>OPESPRE3 JHONNATAN GALVIS</t>
  </si>
  <si>
    <t>JHERNHER</t>
  </si>
  <si>
    <t>OPESPRE2 JORGE IVAN HERNANDEZ HERNANDEZ</t>
  </si>
  <si>
    <t>JHORJANI</t>
  </si>
  <si>
    <t>MECAN2EL JHORMAN JARAMILLO NIETO</t>
  </si>
  <si>
    <t>JHORMAN</t>
  </si>
  <si>
    <t>ESPEMAME JHORMAN JARAMILLO NIETO</t>
  </si>
  <si>
    <t>JJIMENVI</t>
  </si>
  <si>
    <t>OPDEPRE2 JAIRO LEON JIMENEZ VILLEGAS</t>
  </si>
  <si>
    <t>JJURADOV</t>
  </si>
  <si>
    <t>OPESPRE2 JUAN CARLOS JURADO VELASQUEZ</t>
  </si>
  <si>
    <t>JJVIAFAR</t>
  </si>
  <si>
    <t>OPESPRE3 JHONY JAVIER VIAFARA ZAPATA</t>
  </si>
  <si>
    <t>JLASPRIS</t>
  </si>
  <si>
    <t>OPDEPRE2 JOSE EDUAR LASPRILLA SALAMANCA</t>
  </si>
  <si>
    <t>JLEYTONJ</t>
  </si>
  <si>
    <t>OPESPRE3 JHONNY LEYTON</t>
  </si>
  <si>
    <t>JLFAJARD</t>
  </si>
  <si>
    <t>OPESPRE3 JOSE LUIS FAJARDO SOLARTE</t>
  </si>
  <si>
    <t>JLONDONR</t>
  </si>
  <si>
    <t>ESPEMAEc LONDOÑO RODRIGUEZ JORGE LEONARD</t>
  </si>
  <si>
    <t>JLOPERAG</t>
  </si>
  <si>
    <t>OPESPRE1 JULIAN LOPERA</t>
  </si>
  <si>
    <t>JLOPEZVA</t>
  </si>
  <si>
    <t>ESPEMAEN JAMES LOPEZ</t>
  </si>
  <si>
    <t>JMARTINE</t>
  </si>
  <si>
    <t>OPESPRE3 JOHN EIBER MARTINEZ BOLAÑOS</t>
  </si>
  <si>
    <t>JMENDEGA</t>
  </si>
  <si>
    <t>LIDEQENV JORGE MENDEZ</t>
  </si>
  <si>
    <t>JMENESEJ</t>
  </si>
  <si>
    <t>OPESPRE3 MENESES JARAMILLO JOHN ALBERTO</t>
  </si>
  <si>
    <t>JMINAGOM</t>
  </si>
  <si>
    <t>OPESPRE2 JOHAN SEBASTIAN MINA GOMEZ</t>
  </si>
  <si>
    <t>JMOLINAL</t>
  </si>
  <si>
    <t>OPESPRE3 JUAN STIVEN MOLINA LOZADA</t>
  </si>
  <si>
    <t>JMAYOTIL</t>
  </si>
  <si>
    <t>OPESPRE3 JOSE ALEJANDRO MAYOR</t>
  </si>
  <si>
    <t>JMORENOP</t>
  </si>
  <si>
    <t>ESPEMAEC JOB MORENO</t>
  </si>
  <si>
    <t>JMORENSU</t>
  </si>
  <si>
    <t>OPESPRE2 JAIME ANDRES MORENO SUAREZ</t>
  </si>
  <si>
    <t>JMURCIAC</t>
  </si>
  <si>
    <t>OPDEPRE1 JORGE FERNANDO MURCIA COBO</t>
  </si>
  <si>
    <t>JOBREGCA</t>
  </si>
  <si>
    <t>OPDEPRE1 JOHN ARLEY OBREGON CASTILLO</t>
  </si>
  <si>
    <t>JOCHOAGA</t>
  </si>
  <si>
    <t xml:space="preserve">TECINSEN JOSE DARIO OCHOA </t>
  </si>
  <si>
    <t>JOQUENDY</t>
  </si>
  <si>
    <t>OPESPREL JOHAN GUS CARL OQUENDO YLIRAS</t>
  </si>
  <si>
    <t>JOHANROD</t>
  </si>
  <si>
    <t>ESPEMAEN JOHAN RODRIGUEZ</t>
  </si>
  <si>
    <t>JPENAARA</t>
  </si>
  <si>
    <t>OPDEPRE2 JAVIER PENA ARANGO</t>
  </si>
  <si>
    <t>JPERAFAN</t>
  </si>
  <si>
    <t>OPESPRE3 JORGE ELIECER PERAFAN MONTILLA</t>
  </si>
  <si>
    <t>JPINOCAN</t>
  </si>
  <si>
    <t>OPESPRE2 JOHN PINO</t>
  </si>
  <si>
    <t>JPINZONC</t>
  </si>
  <si>
    <t>OPDEPRE1 JHON ALEXANDER PINZON CARDONA</t>
  </si>
  <si>
    <t>JQUINTEA</t>
  </si>
  <si>
    <t>OPESPRE3 JORGE ITEL QUINTERO ABELLA</t>
  </si>
  <si>
    <t>JRAMIREL</t>
  </si>
  <si>
    <t>OPESPRE3 JULIO CESAR RAMIREZ LOPEZ</t>
  </si>
  <si>
    <t>JRESTRE1</t>
  </si>
  <si>
    <t>OPESPRE1 JHON RESTREPO</t>
  </si>
  <si>
    <t>JRIOSRAM</t>
  </si>
  <si>
    <t>OPESPRE3 JOSE LUIS RIOS RAMIREZ</t>
  </si>
  <si>
    <t>JRIVERAM</t>
  </si>
  <si>
    <t>OPESMAEL JUAN CARLOS RIVERA MARTIN</t>
  </si>
  <si>
    <t>JRODRIGU</t>
  </si>
  <si>
    <t>ESPEMAEC JONATHAN RODRIGUEZ</t>
  </si>
  <si>
    <t>JROJASRE</t>
  </si>
  <si>
    <t>INGEAUTO JOSE ALEJANDRO ROJAS REY</t>
  </si>
  <si>
    <t>JROSEROR</t>
  </si>
  <si>
    <t>OPESPRE3 ROSERO JOHN JAIRO</t>
  </si>
  <si>
    <t>JRUIZ2</t>
  </si>
  <si>
    <t>ESPEMAEc JHON ALEXANDER RUIZ</t>
  </si>
  <si>
    <t>JSANCMED</t>
  </si>
  <si>
    <t>OPESPRIN JOSE ALBERTO SANCHEZ MEDINA</t>
  </si>
  <si>
    <t>JSANTACS</t>
  </si>
  <si>
    <t>OPDEPRE1 JUAN MANUEL SANTACRUZ SANTACRUZ</t>
  </si>
  <si>
    <t>JSEPULVE</t>
  </si>
  <si>
    <t>OPESPRE3 JEISSON ANDRES SEPULVEDA ALARCO</t>
  </si>
  <si>
    <t>JSILVAGO</t>
  </si>
  <si>
    <t>OPDEPRE2 JOSE RAMIRO SILVA GONZALEZ</t>
  </si>
  <si>
    <t>JTABORDA</t>
  </si>
  <si>
    <t xml:space="preserve">OPESPRE3 JAVIER  TABORDA </t>
  </si>
  <si>
    <t>JTAFURLE</t>
  </si>
  <si>
    <t>OPDEPRE2 JAIME MAURICIO TAFUR</t>
  </si>
  <si>
    <t>JHURTADS</t>
  </si>
  <si>
    <t>OPESPRE3 JUAN DIEGO HURTADO SERNA</t>
  </si>
  <si>
    <t>JVELASCG</t>
  </si>
  <si>
    <t>ESPEMAEC JAIR VELAZCO</t>
  </si>
  <si>
    <t>JVELEZAR</t>
  </si>
  <si>
    <t>ESPEMAEN JORGE HERNAN VELEZ ARANZAZU</t>
  </si>
  <si>
    <t>KCASTANT</t>
  </si>
  <si>
    <t>OPESPREL KATHERINE CASTAÑEDA TRUJILLO</t>
  </si>
  <si>
    <t>KDELGADO</t>
  </si>
  <si>
    <t>OPESPRE3 KEVIN FELIPE DELGADO HURTADO</t>
  </si>
  <si>
    <t>KMARTINE</t>
  </si>
  <si>
    <t>TECINSEN KEVIN DANIEL MARTINEZ</t>
  </si>
  <si>
    <t>LARBELAC</t>
  </si>
  <si>
    <t>PLAMANE2 LUIS FELIPE ARBELAEZ CELIS</t>
  </si>
  <si>
    <t>LARDILAV</t>
  </si>
  <si>
    <t>OPESPRE3 LUIS FERNANDO ARDILA</t>
  </si>
  <si>
    <t>LCRUZMIR</t>
  </si>
  <si>
    <t>OPESMAIN LUIS CARLOS CRUZ MIRANDA</t>
  </si>
  <si>
    <t>LDURANCE</t>
  </si>
  <si>
    <t>ESPEMAEN LUIS ALBERTO DURAN CESPEDES</t>
  </si>
  <si>
    <t>LECHEVEZ</t>
  </si>
  <si>
    <t>OPESPRE3 LUIS FERNANDO ECHEVERRY ZAPATA</t>
  </si>
  <si>
    <t>LFIGUERM</t>
  </si>
  <si>
    <t>OPESPREL LILIA FIGUEROA MOSQUERA</t>
  </si>
  <si>
    <t>LGONZAAL</t>
  </si>
  <si>
    <t xml:space="preserve">ESPEMAEN LEANDRO GONZALEZ </t>
  </si>
  <si>
    <t>LKHURTAD</t>
  </si>
  <si>
    <t>OPESPRE3 LAURA HURTADO</t>
  </si>
  <si>
    <t>LIDEQENV</t>
  </si>
  <si>
    <t>LIDER DE EQUIPO ENVASE</t>
  </si>
  <si>
    <t>LIDTUMEL</t>
  </si>
  <si>
    <t>LIDER DE TURNO MANTENIMIENTO ELABORACION</t>
  </si>
  <si>
    <t>LIDTUMEN</t>
  </si>
  <si>
    <t>LIDER DE TURNO MANTENIMIENTO ENVASE</t>
  </si>
  <si>
    <t>LIDTUMSE</t>
  </si>
  <si>
    <t>LIDER DE TURNO MANTENIMIENTO SERVICIOS</t>
  </si>
  <si>
    <t>LMELODOM</t>
  </si>
  <si>
    <t>OPESMAIN LUIS ALFONSO MELO DOMINGUEZ</t>
  </si>
  <si>
    <t>LMUNOZ1</t>
  </si>
  <si>
    <t>OPESPRE3 LUIS CARLOS MUÑOZ SEMANATE</t>
  </si>
  <si>
    <t>LTUTALSO</t>
  </si>
  <si>
    <t>OPESPRE2 LUIS TUTALCHA</t>
  </si>
  <si>
    <t>LPALOMAR</t>
  </si>
  <si>
    <t>ESPEMAEL LARRY JESUS PALOMARES RODRIGUEZ</t>
  </si>
  <si>
    <t>LPARRARO</t>
  </si>
  <si>
    <t>OPESPTAP LINA MARCELA PARRA RODRIGUEZ</t>
  </si>
  <si>
    <t>LRAMIREB</t>
  </si>
  <si>
    <t>LIDTUMEL LUIS FERNANDO RAMIREZ BONILLA</t>
  </si>
  <si>
    <t>LRAMIREF</t>
  </si>
  <si>
    <t>OPESPTAP LUIS FERNANDO RAMIREZ</t>
  </si>
  <si>
    <t>LRAMIREG</t>
  </si>
  <si>
    <t xml:space="preserve">ESPEMAEC LEYDER RAMIREZ </t>
  </si>
  <si>
    <t>LSANCHEL</t>
  </si>
  <si>
    <t>OPESPRE3 LUIS SANCHEZ</t>
  </si>
  <si>
    <t>LROSEROF</t>
  </si>
  <si>
    <t>PROMANEL LUIS FERNANDO ROSERO FLOREZ</t>
  </si>
  <si>
    <t>LTRUJILG</t>
  </si>
  <si>
    <t>OPDEPRE1 LUIS ANDRES TRUJILLO GARCIA</t>
  </si>
  <si>
    <t>LVALENCI</t>
  </si>
  <si>
    <t>OPESPRE3 LIHNNER ALEXIS VALENCIA SANCHEZ</t>
  </si>
  <si>
    <t>MROJASRO</t>
  </si>
  <si>
    <t>OPESPRE3 MILLER ALDAIR ROJAS ROJAS</t>
  </si>
  <si>
    <t>LVIAFARA</t>
  </si>
  <si>
    <t>OPESMAIN LADY VIAFARA OLAVE</t>
  </si>
  <si>
    <t>LVIAFARO</t>
  </si>
  <si>
    <t>OPESMAEL LADY JOHANNA VIAFARA OLAVE</t>
  </si>
  <si>
    <t>LZAPATAP</t>
  </si>
  <si>
    <t>OPESPREL LEIDER ZAPATA PAREJA</t>
  </si>
  <si>
    <t>LZAPATAR</t>
  </si>
  <si>
    <t xml:space="preserve">OPDEPRE1 LUIS  ZAPATA </t>
  </si>
  <si>
    <t>LZULUAGE</t>
  </si>
  <si>
    <t>LIDTUMEN LUIS EDWIN ZULUAGA ESPINOSA</t>
  </si>
  <si>
    <t>BSANCHEP</t>
  </si>
  <si>
    <t>BRYAN SANCHEZ</t>
  </si>
  <si>
    <t>ESPEMAEC BRYAN SANCHEZ</t>
  </si>
  <si>
    <t>M-004</t>
  </si>
  <si>
    <t>Tanques de maduración 004</t>
  </si>
  <si>
    <t>M-005</t>
  </si>
  <si>
    <t>Tanques de maduración 005</t>
  </si>
  <si>
    <t>M-006</t>
  </si>
  <si>
    <t>Tanques de maduración 006</t>
  </si>
  <si>
    <t>M-007</t>
  </si>
  <si>
    <t>Tanques de maduración 007</t>
  </si>
  <si>
    <t>M-008</t>
  </si>
  <si>
    <t>Tanques de maduración 008</t>
  </si>
  <si>
    <t>M-009</t>
  </si>
  <si>
    <t>Tanques de maduración 009</t>
  </si>
  <si>
    <t>M-010</t>
  </si>
  <si>
    <t>Tanques de maduración 010</t>
  </si>
  <si>
    <t>M-011</t>
  </si>
  <si>
    <t>Tanques de maduración 011</t>
  </si>
  <si>
    <t>M-012</t>
  </si>
  <si>
    <t>Tanques de maduración 012</t>
  </si>
  <si>
    <t>M-013</t>
  </si>
  <si>
    <t>Tanques de maduración 013</t>
  </si>
  <si>
    <t>M-014</t>
  </si>
  <si>
    <t>Tanques de maduración 014</t>
  </si>
  <si>
    <t>M-016</t>
  </si>
  <si>
    <t>Tanques de maduración 016</t>
  </si>
  <si>
    <t>M-017</t>
  </si>
  <si>
    <t>Tanques de maduración 017</t>
  </si>
  <si>
    <t>MAD_FQCO</t>
  </si>
  <si>
    <t>Inspeccion FQ  Cerveza Madura</t>
  </si>
  <si>
    <t>MAD_MICR</t>
  </si>
  <si>
    <t>Inspeccion MB Cerveza Madura</t>
  </si>
  <si>
    <t>MAGUILSU</t>
  </si>
  <si>
    <t>PLAMANEF MARILU AGUILAR SUAREZ</t>
  </si>
  <si>
    <t>MAQ_CV01</t>
  </si>
  <si>
    <t>REEMPAQUE TERCEROS CV01</t>
  </si>
  <si>
    <t>MARIASSA</t>
  </si>
  <si>
    <t>OPESMAIN MARCO ANTONIO ARIAS SANCHEZ</t>
  </si>
  <si>
    <t>MBUSTAMA</t>
  </si>
  <si>
    <t>OPESPRE3 MIGUEL BUSTAMANTE PRADA</t>
  </si>
  <si>
    <t>MECAN1EL</t>
  </si>
  <si>
    <t>MECANICO DE PRIMERA ELABORACION</t>
  </si>
  <si>
    <t>MECAN2EL</t>
  </si>
  <si>
    <t>MECANICO DE SEGUNDA ELABORACION</t>
  </si>
  <si>
    <t>MHENAOCA</t>
  </si>
  <si>
    <t>OPESPREL MARIA ALEJANDRA HENAO CARTAGEN</t>
  </si>
  <si>
    <t>MMACUASG</t>
  </si>
  <si>
    <t>OPDEPRE2 MARLENE MACUASE GOYES</t>
  </si>
  <si>
    <t>MMANRIYE</t>
  </si>
  <si>
    <t>OPESPRE3 MAURICIO MANRIQUE</t>
  </si>
  <si>
    <t>MMELOVAL</t>
  </si>
  <si>
    <t>OPDEPRE1 MANUEL ANTONIO MELO VALDES</t>
  </si>
  <si>
    <t>MMMELENRI</t>
  </si>
  <si>
    <t>MORENO</t>
  </si>
  <si>
    <t>Tren 3  Línea PET  42.000 bph</t>
  </si>
  <si>
    <t>MPEREZDI</t>
  </si>
  <si>
    <t>ESPEMAEC MATEO PEREZ DIAZ</t>
  </si>
  <si>
    <t>MPEREZPO</t>
  </si>
  <si>
    <t>OPDEPRE1 MANFREDO ENRIQUE PEREZ POLANCO</t>
  </si>
  <si>
    <t>MPOSADAS</t>
  </si>
  <si>
    <t>OPESPRE3 POSADA SOTO MARIA CAMILA</t>
  </si>
  <si>
    <t>MROBLESG</t>
  </si>
  <si>
    <t>PLAMANEC MIGUEL ESTEBAN ROBLES GONZALEZ</t>
  </si>
  <si>
    <t>MTORRESP</t>
  </si>
  <si>
    <t>TECINSEN MANUEL FELIPE TORRES POLANIA</t>
  </si>
  <si>
    <t>MUNOZ</t>
  </si>
  <si>
    <t>Tren 2  Línea 2  60.000 bph</t>
  </si>
  <si>
    <t>MVALDESM</t>
  </si>
  <si>
    <t>OPESPREL MARCO TULIO VALDES MESA</t>
  </si>
  <si>
    <t>MVAZQUEO</t>
  </si>
  <si>
    <t xml:space="preserve">ESPEMAEN MANUEL  VAZQUEZ </t>
  </si>
  <si>
    <t>NADORRON</t>
  </si>
  <si>
    <t>OPESPRE3 NELSON ANDRES DORRONSORO DEMARC</t>
  </si>
  <si>
    <t>NERASOMA</t>
  </si>
  <si>
    <t>ESPEMAEN MARCELO ERASO</t>
  </si>
  <si>
    <t>NHINCAPQ</t>
  </si>
  <si>
    <t>OPESPRE3 NESTOR ALONSO HINCAPIE QUINTERO</t>
  </si>
  <si>
    <t>NROJASDI</t>
  </si>
  <si>
    <t>OPESPRE3 ROJAS DIAZ NICOLAS</t>
  </si>
  <si>
    <t>NCARABAL</t>
  </si>
  <si>
    <t>OPESPRE3 NEIDER CARABALI</t>
  </si>
  <si>
    <t>NZUNIGAC</t>
  </si>
  <si>
    <t>OPESPRE3 NESTOR JULIAN ZUNIGA CORTAZAR</t>
  </si>
  <si>
    <t>OGONZALA</t>
  </si>
  <si>
    <t>OPESPRE3 OSCAR LEONARDO GONZALEZ</t>
  </si>
  <si>
    <t>OGRISALJ</t>
  </si>
  <si>
    <t>OPESPREL OSCAR HERNAN GRISALES JARME</t>
  </si>
  <si>
    <t>OMACUACP</t>
  </si>
  <si>
    <t>OPESPRE3 MACUACE PALACIOS OSCAR IVAN</t>
  </si>
  <si>
    <t>OMUESESM</t>
  </si>
  <si>
    <t>OPESPREL OSCAR ERASMO MUESES MAMIAN</t>
  </si>
  <si>
    <t>OPDEPRE1</t>
  </si>
  <si>
    <t>OPERADOR DE PROCESO ENVASE LINEA 1</t>
  </si>
  <si>
    <t>OPDEPRE2</t>
  </si>
  <si>
    <t>OPERADOR DE PROCESO ENVASE LINEA 2</t>
  </si>
  <si>
    <t>OPDEPREL</t>
  </si>
  <si>
    <t>OPERADOR DE PROCESO ELABORA.</t>
  </si>
  <si>
    <t>OPEQCEBA</t>
  </si>
  <si>
    <t>OPERADOR DE BARRIL</t>
  </si>
  <si>
    <t>OPEQUAGU</t>
  </si>
  <si>
    <t>OPERARIO EQUIPOS DE AGUA BRISA</t>
  </si>
  <si>
    <t>OPESMAE1</t>
  </si>
  <si>
    <t>OPERADOR ESPECIALIS. MANTTO ENVASE L - 1</t>
  </si>
  <si>
    <t>OPESMAE2</t>
  </si>
  <si>
    <t>OPERADOR ESPECIALIS. MANTTO ENVASE L - 2</t>
  </si>
  <si>
    <t>OPESMAE3</t>
  </si>
  <si>
    <t>OPERADOR ESPECIALIS. MANTTO ENVASE L - 3</t>
  </si>
  <si>
    <t>OPESMAEL</t>
  </si>
  <si>
    <t>OPERADOR ESPECIALIS. MANTTO ELABORA.</t>
  </si>
  <si>
    <t>OPESMAIN</t>
  </si>
  <si>
    <t>OPERADOR ESPECIALIS. MANTTO INGENIERIA</t>
  </si>
  <si>
    <t>OPESMAQU</t>
  </si>
  <si>
    <t>OPERADOR ESPECIAL. PROCESO SALA MAQUINAS</t>
  </si>
  <si>
    <t>OPESPRE1</t>
  </si>
  <si>
    <t>OPERADOR ESPECIALIS. PROCESO  ENVASE L-1</t>
  </si>
  <si>
    <t>OPESPRE2</t>
  </si>
  <si>
    <t>OPERADOR ESPECIALIS. PROCESO  ENVASE L-2</t>
  </si>
  <si>
    <t>OPESPRE3</t>
  </si>
  <si>
    <t>OPERADOR ESPECIALIS. PROCESO  ENVASE L-3</t>
  </si>
  <si>
    <t>OPESPREL</t>
  </si>
  <si>
    <t>OPERADOR ESPECIALIS. PROCES  ELABORA.</t>
  </si>
  <si>
    <t>OPESPRIN</t>
  </si>
  <si>
    <t>OPERADOR ESPECIALIS. PROCESO CALDERAS</t>
  </si>
  <si>
    <t>OPESPRS3</t>
  </si>
  <si>
    <t>OPERADOR DE PROCESO SERVICIOS 3</t>
  </si>
  <si>
    <t>OPESPTAP</t>
  </si>
  <si>
    <t>OPERADOR ESPECIALIS. PROCESO PTAP</t>
  </si>
  <si>
    <t>OPESPTAR</t>
  </si>
  <si>
    <t>OPERADOR ESPECIALIS. PROCESO PTAR</t>
  </si>
  <si>
    <t>OVALENCI</t>
  </si>
  <si>
    <t>OPESPRE3 OSCAR VALENCIA</t>
  </si>
  <si>
    <t>P-BARRIL</t>
  </si>
  <si>
    <t>Linea de envasado de Barril Dispensador</t>
  </si>
  <si>
    <t>PCAICEDY</t>
  </si>
  <si>
    <t>OPDEPRE1 PEDRO CAICEDO</t>
  </si>
  <si>
    <t>PGALEANO</t>
  </si>
  <si>
    <t>LIDEQENV PAOLA ANDREA GALEANO</t>
  </si>
  <si>
    <t>PL_CO2</t>
  </si>
  <si>
    <t>Planta de recuperación de CO2</t>
  </si>
  <si>
    <t>PLAMANE1</t>
  </si>
  <si>
    <t>PLANIFICADOR MANTTO ENVASE LINEA 1</t>
  </si>
  <si>
    <t>PLAMANE2</t>
  </si>
  <si>
    <t>PLANIFICADOR MANTTO ENVASE LINEA 2</t>
  </si>
  <si>
    <t>PLAMANE3</t>
  </si>
  <si>
    <t>PLANIFICADOR MANTTO ENVASE LINEA 3</t>
  </si>
  <si>
    <t>PLAMANE4</t>
  </si>
  <si>
    <t>PLANIFICADOR MANTTO ENVASE LINEA 4</t>
  </si>
  <si>
    <t>PLAMANEC</t>
  </si>
  <si>
    <t>PLANIFICADOR MANTTO ELABOR. BLOQUE CALIE</t>
  </si>
  <si>
    <t>PLAMANEF</t>
  </si>
  <si>
    <t>PLANIFICADOR MANTTO ELABOR. BLOQUE FRIO</t>
  </si>
  <si>
    <t>PLAMANEL</t>
  </si>
  <si>
    <t>PLANIFICADOR DE MANTTO ELABORA.</t>
  </si>
  <si>
    <t>PLAMANIN</t>
  </si>
  <si>
    <t>PLANIFICADOR DE MANTTO INGENIERIA</t>
  </si>
  <si>
    <t>PLANMAEN</t>
  </si>
  <si>
    <t>PLANEADOR MANTENIMIENTO ENVASE</t>
  </si>
  <si>
    <t>PMUNOZMU</t>
  </si>
  <si>
    <t>POTAG_00</t>
  </si>
  <si>
    <t>Planta de potabilizacion de agua</t>
  </si>
  <si>
    <t>PRACMTTO</t>
  </si>
  <si>
    <t>PRACTMTO PRACTICANTE DE MANTENIMIENTO</t>
  </si>
  <si>
    <t>PROLE_00</t>
  </si>
  <si>
    <t>Propagacion de levadura</t>
  </si>
  <si>
    <t>PROMANEL</t>
  </si>
  <si>
    <t>PROGRAMADOR MANTENIMIENTO ELABORACION</t>
  </si>
  <si>
    <t>PROMANEN</t>
  </si>
  <si>
    <t>PROGRAMADOR MANTENIMIENTO ENVASE</t>
  </si>
  <si>
    <t>PSANCHER</t>
  </si>
  <si>
    <t>OPESPRE2 PABLO SANCHEZ</t>
  </si>
  <si>
    <t>PTRUJILL</t>
  </si>
  <si>
    <t>OPESPRE2 PASTOR  TRUJILLO MARIN</t>
  </si>
  <si>
    <t>QUINTERO</t>
  </si>
  <si>
    <t>Tren 1  Línea 1  120.000 bph</t>
  </si>
  <si>
    <t>RARANARO</t>
  </si>
  <si>
    <t>OPESPREL ROBERT ARANA ROMAN</t>
  </si>
  <si>
    <t>RDMUNOZ1</t>
  </si>
  <si>
    <t>OPESPRE3 ROMAN DARIO MUÑOZ</t>
  </si>
  <si>
    <t>RHURTADJ</t>
  </si>
  <si>
    <t>OPESPREL RODOLFO ANTONIO HURTADO JIMENEZ</t>
  </si>
  <si>
    <t>RMEDINAG</t>
  </si>
  <si>
    <t>LIDEQENV ROSEMBERG FABIAN MEDINA GRAJALE</t>
  </si>
  <si>
    <t>RMORERAA</t>
  </si>
  <si>
    <t>TECINSEN RAUL MORERA AVILA</t>
  </si>
  <si>
    <t>RPIZAHUR</t>
  </si>
  <si>
    <t>OPDEPRE1 RAFAEL ENRIQUE PIZA HURTADO</t>
  </si>
  <si>
    <t>RPRIETOA</t>
  </si>
  <si>
    <t>OPESPREL RAFAEL ISIDRO PRIETO ANACONA</t>
  </si>
  <si>
    <t>RRUIZPOS</t>
  </si>
  <si>
    <t>OPDEPRE2 RAMIRO RUIZ POSSO</t>
  </si>
  <si>
    <t>RTRUJILS</t>
  </si>
  <si>
    <t>OPESPRE3 REYNERIO TRUJILLO SIERRA</t>
  </si>
  <si>
    <t>RVELASCC</t>
  </si>
  <si>
    <t>OPESPREL  RONALD VELASCO CAMPOS</t>
  </si>
  <si>
    <t>RYANTENR</t>
  </si>
  <si>
    <t>OPDEPRE1 RICHARD IGNACIO YANTEN CASTILLO</t>
  </si>
  <si>
    <t>SAOSPINA</t>
  </si>
  <si>
    <t>OPDEPRE1 SANTIAGO OSPINA</t>
  </si>
  <si>
    <t>SAWAKONL</t>
  </si>
  <si>
    <t>LIDEQENV SANTIAGO HIROSHI AWAKON LOPEZ</t>
  </si>
  <si>
    <t>SBETANCS</t>
  </si>
  <si>
    <t>INGEMTTO SERGIO GUILLERMO BETANCOURT SUA</t>
  </si>
  <si>
    <t>SBOLANO1</t>
  </si>
  <si>
    <t>LIDEQENV SERGIO DAVID BOLAÑOS GOMEZ</t>
  </si>
  <si>
    <t>SCASELLA</t>
  </si>
  <si>
    <t>OPESPRE1 STIVEN CASELLA TAPIAS</t>
  </si>
  <si>
    <t>SEBTOBON</t>
  </si>
  <si>
    <t>ESPEMAEN SEBASTIAN TOBON</t>
  </si>
  <si>
    <t>SNAVARRO</t>
  </si>
  <si>
    <t>OPESPRE3 SERGIO  NAVARRO</t>
  </si>
  <si>
    <t>SOPLAPET</t>
  </si>
  <si>
    <t>Linea de soplado  botellas PET</t>
  </si>
  <si>
    <t>SOSPINAJ</t>
  </si>
  <si>
    <t>OPESPRE3 STIF ESTHEFFAN OSPINA JAMAUCA</t>
  </si>
  <si>
    <t>SSOLARTO</t>
  </si>
  <si>
    <t>OPESPREL  SAULO SOLARTE ORTIZ</t>
  </si>
  <si>
    <t>SYRENGIF</t>
  </si>
  <si>
    <t>ESPEMAEN SAID YUSED RENGIFO TREJOS</t>
  </si>
  <si>
    <t>TCABRERA</t>
  </si>
  <si>
    <t>OPESPRE3 TATIANA CABRERA</t>
  </si>
  <si>
    <t>TECINSEN</t>
  </si>
  <si>
    <t>TECNOLOGO INSTRUMENTISTA ENVASE</t>
  </si>
  <si>
    <t>T-JARCZA</t>
  </si>
  <si>
    <t>Tanque preparación de jarabe para cervez</t>
  </si>
  <si>
    <t>TREN-4</t>
  </si>
  <si>
    <t>Tren 4  Línea 750  45.000 bph</t>
  </si>
  <si>
    <t>TREN-5</t>
  </si>
  <si>
    <t>Tren 5  Línea Latas  90.000 lph</t>
  </si>
  <si>
    <t>VACANTE</t>
  </si>
  <si>
    <t>ESPEMAEN CONTRATO MARCO MTI</t>
  </si>
  <si>
    <t>CON</t>
  </si>
  <si>
    <t>VACANTE3</t>
  </si>
  <si>
    <t>VACANTE4</t>
  </si>
  <si>
    <t>ESPEMAEC CHRISTIAN MORENO</t>
  </si>
  <si>
    <t>VACANTE6</t>
  </si>
  <si>
    <t>VACANTE7</t>
  </si>
  <si>
    <t>ESPEMAEN CM TRANSPORTES</t>
  </si>
  <si>
    <t>VACANTE8</t>
  </si>
  <si>
    <t>ESPEMAEN FERNEY OBANDO</t>
  </si>
  <si>
    <t>VACANTE9</t>
  </si>
  <si>
    <t>ESPEMAEC JAHIR VELASCO</t>
  </si>
  <si>
    <t>VCAICEDS</t>
  </si>
  <si>
    <t>OPDEPRE2 VICTOR ANDRES CAICEDO SALAZAR</t>
  </si>
  <si>
    <t>VIDUARTE</t>
  </si>
  <si>
    <t>ESPEMAEC VICTOR DUARTE</t>
  </si>
  <si>
    <t>VMURCIAC</t>
  </si>
  <si>
    <t>OPDEPRE2 VICTOR  MURCIA</t>
  </si>
  <si>
    <t>VSALAZAR</t>
  </si>
  <si>
    <t>ESPEMAEN VICTOR SALAZAR SALINAS</t>
  </si>
  <si>
    <t>VSOLISPA</t>
  </si>
  <si>
    <t>OPESMAE3 VICTOR HUGO SOLIS PABON</t>
  </si>
  <si>
    <t>WAGREDOB</t>
  </si>
  <si>
    <t>OPESPTAR WILLIAM ALEXANDER AGREDO BOLAÑO</t>
  </si>
  <si>
    <t>WAPONTED</t>
  </si>
  <si>
    <t>ESPEMAEC WILMER  APONTE</t>
  </si>
  <si>
    <t>WBONILLG</t>
  </si>
  <si>
    <t>ESPEMAEC WILSON BONILLA GARCIA</t>
  </si>
  <si>
    <t>WCARDONR</t>
  </si>
  <si>
    <t>OPESPREL WILSON CARDONA RAMIREZ</t>
  </si>
  <si>
    <t>WCORTESL</t>
  </si>
  <si>
    <t>INGESERV WILLIAM CORTES LOPEZ</t>
  </si>
  <si>
    <t>WDIAZAST</t>
  </si>
  <si>
    <t>OPESMAIN WALTHER EMILIO DIAZ ASTAIZA</t>
  </si>
  <si>
    <t>WLOPEPAL</t>
  </si>
  <si>
    <t xml:space="preserve">OPESPRE2 WILSON  LOPEZ </t>
  </si>
  <si>
    <t>WMONTOYA</t>
  </si>
  <si>
    <t>ESPEMAME WILLIAM ANDRES MONTOYA MADRO</t>
  </si>
  <si>
    <t>WNOSSAPI</t>
  </si>
  <si>
    <t>ESPEMAEC WILMER NOSSA PINO</t>
  </si>
  <si>
    <t>WPALOMIC</t>
  </si>
  <si>
    <t>OPESMAQU WALTHER PALOMINO CARDONA</t>
  </si>
  <si>
    <t>WPATINOP</t>
  </si>
  <si>
    <t>MECAN2EL JOSE WILLIAM PATIÑO GARAY</t>
  </si>
  <si>
    <t>WTREJOSE</t>
  </si>
  <si>
    <t>OPESPREL WILSON TREJOS ESCARRIA</t>
  </si>
  <si>
    <t>YMEJIACO</t>
  </si>
  <si>
    <t>OPESPRE3 YEFFERSON MEJIA</t>
  </si>
  <si>
    <t>YCARDONT</t>
  </si>
  <si>
    <t>OPESPRE2 YHONNY CARDONA</t>
  </si>
  <si>
    <t>YCUASTUM</t>
  </si>
  <si>
    <t>OPESPRE2 YULLYAN MAILER CUASTUZA</t>
  </si>
  <si>
    <t>YDIAZGOE</t>
  </si>
  <si>
    <t>ESPEMAEN YEISON GOEZ</t>
  </si>
  <si>
    <t>YEYMENVA</t>
  </si>
  <si>
    <t>MECAN1EL YEYSON MENDIETA VARGAS</t>
  </si>
  <si>
    <t>YGUZMANO</t>
  </si>
  <si>
    <t>TECINSEL YOVAN ANDRES GUZMAN ORTIZ</t>
  </si>
  <si>
    <t>YMREYESA</t>
  </si>
  <si>
    <t>OPDEPRE1 YONIFER MACIER REYES ALOMIA</t>
  </si>
  <si>
    <t>YRUBIANG</t>
  </si>
  <si>
    <t>OPESPRE3 YEIDCY RUBIANO</t>
  </si>
  <si>
    <t xml:space="preserve">AREA: </t>
  </si>
  <si>
    <t>LÍNEA 4</t>
  </si>
  <si>
    <t>INICIO MTO LLENADORA</t>
  </si>
  <si>
    <t>INICIA</t>
  </si>
  <si>
    <t>FINALIZA</t>
  </si>
  <si>
    <t>PROGRAMACION DIA DE MANTENIMIENTO</t>
  </si>
  <si>
    <t>DIA EJECUCION</t>
  </si>
  <si>
    <t xml:space="preserve">   </t>
  </si>
  <si>
    <t>RCM / PLAN</t>
  </si>
  <si>
    <t>PERSONA ASIGNADA A LA ACTIVIDAD</t>
  </si>
  <si>
    <t>ACTIVIDAD A EJECUTAR</t>
  </si>
  <si>
    <t>DURACIÓN</t>
  </si>
  <si>
    <t>ORDEN DE TRABAJO</t>
  </si>
  <si>
    <t>DURACION</t>
  </si>
  <si>
    <t>TOTAL PERSONA</t>
  </si>
  <si>
    <t>HH/MAQUINA</t>
  </si>
  <si>
    <t>TIPO DE ORDEN</t>
  </si>
  <si>
    <t>COSTO DE REPUESTOS</t>
  </si>
  <si>
    <t>NOTI</t>
  </si>
  <si>
    <t>EJEC</t>
  </si>
  <si>
    <t>INGENIERO RESPONSABLE</t>
  </si>
  <si>
    <t>OP/ESP</t>
  </si>
  <si>
    <t xml:space="preserve">ACTA DE REUNIÓN </t>
  </si>
  <si>
    <t>Número</t>
  </si>
  <si>
    <t>Fecha</t>
  </si>
  <si>
    <t>Duración</t>
  </si>
  <si>
    <t>Sitio</t>
  </si>
  <si>
    <t xml:space="preserve">Reunión PRE MANTENIMIENTO </t>
  </si>
  <si>
    <t>30 MIN</t>
  </si>
  <si>
    <t>SALA COORDINACION</t>
  </si>
  <si>
    <t xml:space="preserve">Coordinador de Reunión </t>
  </si>
  <si>
    <t>RAUL MORERA AVILA</t>
  </si>
  <si>
    <t xml:space="preserve">Participantes </t>
  </si>
  <si>
    <t>PROGRAMACION TECNICOS</t>
  </si>
  <si>
    <t>Invitado</t>
  </si>
  <si>
    <t>Cargo</t>
  </si>
  <si>
    <t>Asistencia</t>
  </si>
  <si>
    <t>Observacion</t>
  </si>
  <si>
    <t>VALENTINA MAZUERO</t>
  </si>
  <si>
    <t>Coordinador de Unidad</t>
  </si>
  <si>
    <t>ROSEMBER MEDINA</t>
  </si>
  <si>
    <t xml:space="preserve">Coordinador de Mto </t>
  </si>
  <si>
    <t xml:space="preserve">Lider de ventana </t>
  </si>
  <si>
    <t>Planeador de Mto</t>
  </si>
  <si>
    <t>JUAN MANJARRES</t>
  </si>
  <si>
    <t>Lider de equipo</t>
  </si>
  <si>
    <t>DIEGO CASTRILLON</t>
  </si>
  <si>
    <t>Supervisor CM transportes</t>
  </si>
  <si>
    <t>SEBASTIAN PIMIENTO</t>
  </si>
  <si>
    <t>Supervisor CM lavadoras y Paster</t>
  </si>
  <si>
    <t>AGENDA</t>
  </si>
  <si>
    <t>MINUTOS</t>
  </si>
  <si>
    <t>QUIÉN</t>
  </si>
  <si>
    <t>1, Revisar Plan de Acción.</t>
  </si>
  <si>
    <t>Staff de Productividad</t>
  </si>
  <si>
    <t>2. Validar actividades/requerimientos y avisos de Seguridad, Calidad, Medio Ambiente</t>
  </si>
  <si>
    <t>3. Validar actividades/requerimientos provenientes de implementación ATO</t>
  </si>
  <si>
    <t>4. Validar actividades/requerimientos provenientes de avisos prioridad "0" y nivel de escalabilidad (seguridad, calidad, ambiental).</t>
  </si>
  <si>
    <t>5. Confirmar que la programación esta alineada / priorizada para resolver los problemas de LEF, GLY o Breakdowns, equipos TOP Offender (52-12-4) y Principales fallas en las últimas semanas (SIC - TOP Machine Issue)</t>
  </si>
  <si>
    <t>6. Confirmación de Backlog  para priorizar equipos/ordenes de trabajo TOP Offender de estos indicadores y definir actividades para mejorar estos mismos.  Evitar envejecimiento de órdenes.</t>
  </si>
  <si>
    <t>Planeador/Programador</t>
  </si>
  <si>
    <t>7. Definir las actividades del programa semanal de acuerdo al recurso de producción (ATO) y mantenimiento disponible</t>
  </si>
  <si>
    <t>Todos</t>
  </si>
  <si>
    <t>8, Definir actividades sobre las cuales serán realizadas auditoría técnica (Priorizando actividades de ruta crítica) y OWD/DTO (Priorizando actividades ATO)</t>
  </si>
  <si>
    <t>9. Revisión de presupuesto de mantenimiento (ZBB, VIC, UPP), validar que actividades programadas no excedan presupuesto (Priorizar o ajustar BGT semanal), definir Pre Stage de refacciones</t>
  </si>
  <si>
    <t>10. Validar el Gantt de programación de actividades con base en RUTL, Presupuestos, Tiempo de intervención.   Validar un 20% de actividades no consideradas que por mantenimiento de oportunidad se pudieran realizar</t>
  </si>
  <si>
    <t>11. Confirmar con todos los participantes las actividades que sí se podran ejecutar durante el PCM y programa semanal.</t>
  </si>
  <si>
    <t>12. Entregar ordenes de trabajo OT's a producción y mantenimiento</t>
  </si>
  <si>
    <t>Planeador</t>
  </si>
  <si>
    <t>13. Actualizar el plan de acción durante la reunión</t>
  </si>
  <si>
    <t>14. Comunicar a toda la Planta el programa de actividades (Gantt)</t>
  </si>
  <si>
    <t xml:space="preserve">Desarrollo de la agenda </t>
  </si>
  <si>
    <t>PROGRAMADAS</t>
  </si>
  <si>
    <t>PREVENTIVO</t>
  </si>
  <si>
    <t>CORRECTIVO</t>
  </si>
  <si>
    <t>OPERACIONES PROGRAMADAS:</t>
  </si>
  <si>
    <t>AUTONOMO</t>
  </si>
  <si>
    <t>TECNICOS</t>
  </si>
  <si>
    <t>CONTRATO MARCO</t>
  </si>
  <si>
    <t>TOTAL HH</t>
  </si>
  <si>
    <t>TOTAL HP</t>
  </si>
  <si>
    <t>Cantidad Especialistas</t>
  </si>
  <si>
    <t xml:space="preserve">Cantidad Operadores </t>
  </si>
  <si>
    <t>Cantidad Contratistas</t>
  </si>
  <si>
    <t>TASA DE UTILIZACIÓN RUTL</t>
  </si>
  <si>
    <t>OPERADORES</t>
  </si>
  <si>
    <t>CONTRATISTAS</t>
  </si>
  <si>
    <t>PLAN DE ACCION AL  0%</t>
  </si>
  <si>
    <t>INDICADORES CLAVE PRE MTO</t>
  </si>
  <si>
    <t>META</t>
  </si>
  <si>
    <t>LEF SEMANA</t>
  </si>
  <si>
    <t>GLY SEMANA</t>
  </si>
  <si>
    <t>MSA SEMANAL</t>
  </si>
  <si>
    <t>&gt;95%</t>
  </si>
  <si>
    <t>MSA METROLOGIA</t>
  </si>
  <si>
    <t>&gt;80%</t>
  </si>
  <si>
    <t>BACKLOG SEMANAL</t>
  </si>
  <si>
    <t>4 a 7 semanas</t>
  </si>
  <si>
    <t>BACKLOG LUBRICACION</t>
  </si>
  <si>
    <t>BACKLOG VALVULAS DE LLENADO</t>
  </si>
  <si>
    <t>BACKLOG TRANSPORTES</t>
  </si>
  <si>
    <t>HORA PARADA (LLENADORA)</t>
  </si>
  <si>
    <t>HORA ENTREGA (LLENADORA)</t>
  </si>
  <si>
    <t>HH DISPONIBLE ATO</t>
  </si>
  <si>
    <t>HH DISPONIBLE MTO</t>
  </si>
  <si>
    <t>HH DISPONIBLE CON</t>
  </si>
  <si>
    <t>TRATAMIENTO DE AVISOS</t>
  </si>
  <si>
    <t>DTO</t>
  </si>
  <si>
    <t>PRESUPUESTO</t>
  </si>
  <si>
    <t xml:space="preserve">PARETO 52 12 4 </t>
  </si>
  <si>
    <t>CARGA DE TRABAJO TOTAL</t>
  </si>
  <si>
    <t>TIEMPO POR MAQUINA</t>
  </si>
  <si>
    <t>SUBCONJUNTO 52-12-4 PALETIZADORA</t>
  </si>
  <si>
    <t>Etiquetas de fila</t>
  </si>
  <si>
    <t>Suma de Dur Act.</t>
  </si>
  <si>
    <t>Duracion</t>
  </si>
  <si>
    <t>Total general</t>
  </si>
  <si>
    <t>(en blanco)</t>
  </si>
  <si>
    <t xml:space="preserve"> </t>
  </si>
  <si>
    <t>RTA</t>
  </si>
  <si>
    <t>PARETO DEL 13  AL 17 FEBRERO</t>
  </si>
  <si>
    <t>LLENADORA DE BOTELLAS - L4</t>
  </si>
  <si>
    <t>ESTRELLAMIENTO GENERA DAÑO EN PLATINA DE TAPONADOR SE REQUIERE SOLDAR Y ARREGLAR BARREDORES QUE CONTABAN CON ALTO DESGASTE , ATASCOS DE TAPA EN CORONADOR, ESTRELLAMIENTOS CONSTANTES EN RINSER Y ATASCOS DE TAPA EN BAJANTE, ACUMULACION POR RECHAZO MASIVO TAPA MACHUCADA, CAIDA DE PORTA TULIPA EN LLENADORA</t>
  </si>
  <si>
    <t>JUAGADORA RINSER OW - L4</t>
  </si>
  <si>
    <t>CAMBIO DE PINZAS 36 Y 98, SE REQUIERE CAMBIAR 29,33,44,48,49,54,60,62,93,125,130. ESTRELLAMIENTO EN RINSER POR MAL AGARRE DE BOTELLA, ESTRELLAMIENTOS DE RINSER POR PINZA 44</t>
  </si>
  <si>
    <t>VARIOLINE OW - L4</t>
  </si>
  <si>
    <t>AJUSTE DE PUERTA DE SEGURIDAD LATERAL, SE DAÑA PALETA DE TRANSPORTE DE CAJAS, DEDOS Y RESORTES DE TOPE DE ENTRADA  CONTINUA DESGASTADOS, SE CORRIGE CON ELECTRICO</t>
  </si>
  <si>
    <t>SISTEMA DE ALIMENTACION DE TAPA - L4</t>
  </si>
  <si>
    <t xml:space="preserve">ATASCOS CONSTANTES EN BAJANTE DE TAPA SE REQUIERE NORMALIZAR, </t>
  </si>
  <si>
    <t>RUTA CRITICA</t>
  </si>
  <si>
    <t>SELECCIONE EL TURNO</t>
  </si>
  <si>
    <t>TURNO 2</t>
  </si>
  <si>
    <t>HORA</t>
  </si>
  <si>
    <t xml:space="preserve">EVENTO O HITO </t>
  </si>
  <si>
    <t>Altura 2</t>
  </si>
  <si>
    <t>Altura3</t>
  </si>
  <si>
    <t xml:space="preserve">Altura </t>
  </si>
  <si>
    <t>Linea Central</t>
  </si>
  <si>
    <t>CARGUE RECETA</t>
  </si>
  <si>
    <t xml:space="preserve">Reunión POST MANTENIMIENTO </t>
  </si>
  <si>
    <t xml:space="preserve"> SALA DE REUNION PRE-POST</t>
  </si>
  <si>
    <t xml:space="preserve">Coordinador de Unidad </t>
  </si>
  <si>
    <t>Si</t>
  </si>
  <si>
    <t xml:space="preserve">Coordinador de Mto  </t>
  </si>
  <si>
    <t>Lider de ventana</t>
  </si>
  <si>
    <t xml:space="preserve">Planeador de Mto </t>
  </si>
  <si>
    <t>No</t>
  </si>
  <si>
    <t>Lider de Equipo</t>
  </si>
  <si>
    <t>Supervisor CM Lav-Pasterizadoras</t>
  </si>
  <si>
    <t>VALERIA NOREÑA</t>
  </si>
  <si>
    <t>ARL</t>
  </si>
  <si>
    <t>1. Revisar plan de acción.</t>
  </si>
  <si>
    <t>2. Analizar cumplimiento de Gantt de actividades del PCM ( 7.12 TRABAJO TERMINADO VS TRABAJO PLANEADO, %)</t>
  </si>
  <si>
    <t>3. Revisión de resultados de auditoría técnica (Priorizando actividades de ruta crítica) y OWD (Priorizando actividades ATO), generar acciones de mejora o avisos para su seguimiento.</t>
  </si>
  <si>
    <t>4. Revisar resultados de indicadores y acciones correctivas (Mejora de eficiencias, mejora de MPA y Backlog y apego BGT semanal, Apego a costos de mantenimiento programado en Pre PCM)</t>
  </si>
  <si>
    <t>5. Revisar OT's  de actividades críticas (Validar previamente calidad de ejecución y notificación)</t>
  </si>
  <si>
    <t>Staff de Productividad/ Planeador/Programador</t>
  </si>
  <si>
    <t>6. Motivos de desviación de OT notificadas y no realizadas. (Validar Previamente calidad de notificación y necesidad de reprogramación en post PCM)</t>
  </si>
  <si>
    <t>7. Revisión de avisos generados (Técnicos de Mantenimiento y Operadores ATO), validar efectividad de inspecciones, definir acciones para requerimiento de recursos para su cierre</t>
  </si>
  <si>
    <t>8. Tomar acciones derivadas de los análisis realizados en la reunión</t>
  </si>
  <si>
    <t>PROGRAMADO</t>
  </si>
  <si>
    <t>DESV</t>
  </si>
  <si>
    <t>TOTAL DE OPERACIONES PROGRAMADAS</t>
  </si>
  <si>
    <t>RESUMEN DE OPERACIONES NOTIFICADAS Y EJECUTADAS</t>
  </si>
  <si>
    <t>NO NOTIFICADAS</t>
  </si>
  <si>
    <t>NO EJECUTADAS</t>
  </si>
  <si>
    <t>NOTIFICADAS TOTAL</t>
  </si>
  <si>
    <t>TOTAL</t>
  </si>
  <si>
    <t>OPERACIONES SIN NOTI</t>
  </si>
  <si>
    <t>NOTIxSTATUS</t>
  </si>
  <si>
    <t>RESULTADO</t>
  </si>
  <si>
    <t>Valores</t>
  </si>
  <si>
    <t>NOTIFICACIONES</t>
  </si>
  <si>
    <t>OP/TE</t>
  </si>
  <si>
    <t>nombre</t>
  </si>
  <si>
    <t>Txt.brv.oper.</t>
  </si>
  <si>
    <t>EJECUCIÓN</t>
  </si>
  <si>
    <t/>
  </si>
  <si>
    <t>PtoTrPln</t>
  </si>
  <si>
    <t>Texto de notificación</t>
  </si>
  <si>
    <t>Motivo</t>
  </si>
  <si>
    <t>Suma de Trbjo real</t>
  </si>
  <si>
    <t>ORDEN EJECUTADAS (NOTIFICADAS O NO)</t>
  </si>
  <si>
    <t>OPERACIONES ATO</t>
  </si>
  <si>
    <t>SELECTOR SEÑAL DE BOTELLAS FALSAS CIP</t>
  </si>
  <si>
    <t>1004</t>
  </si>
  <si>
    <t>ROBOPAC OW-L4</t>
  </si>
  <si>
    <t>OPERACIONES MANTENIMIENTO</t>
  </si>
  <si>
    <t>NOTI-FALLA SERVO ESTRELLAS</t>
  </si>
  <si>
    <t>1010</t>
  </si>
  <si>
    <t>OPERACIONES CONTRATOS MARCO</t>
  </si>
  <si>
    <t>CAMBIAR VARIADOR SERVO ESTRELLAS</t>
  </si>
  <si>
    <t>1009</t>
  </si>
  <si>
    <t>VARIOLINE OW 2 - L4</t>
  </si>
  <si>
    <t>HORAS DISPONIBLES</t>
  </si>
  <si>
    <t>HORAS HOMBRES DISPONIBLES TOTAL</t>
  </si>
  <si>
    <t>HH PROGRAMADAS</t>
  </si>
  <si>
    <t>1005</t>
  </si>
  <si>
    <t>PASTEURIZADOR TUNEL - L4</t>
  </si>
  <si>
    <t>Cantidad Operadores Autonomo</t>
  </si>
  <si>
    <t>Cantidad contratistas</t>
  </si>
  <si>
    <t>OPERACIONES TOTAL</t>
  </si>
  <si>
    <t>CPU LLENADORA</t>
  </si>
  <si>
    <t>CAMBIAR REDUCTOR DE ACCI ESTRELLAS</t>
  </si>
  <si>
    <t>=</t>
  </si>
  <si>
    <t>REVISION PARADAS EMERGENCIA TRANSPORTES</t>
  </si>
  <si>
    <t>EJECUCION PLAN DE ACCION 50%</t>
  </si>
  <si>
    <t>CAMBIAR MODULO PILZ TRANSP BOTELLAS</t>
  </si>
  <si>
    <t>HABILITAR MODULO PILZ TRANSP BOTELLAS CA</t>
  </si>
  <si>
    <t>MATEO PEREZ DIAZ</t>
  </si>
  <si>
    <t>CM TRANSPORTES</t>
  </si>
  <si>
    <t>PAGAR PEDIDO Y CERRAR OT</t>
  </si>
  <si>
    <t>DILIGENCIAMIENTO DEL GANTT</t>
  </si>
  <si>
    <t>INSTALACION DE CAJONES PARA ASEO FECHADO</t>
  </si>
  <si>
    <t>OP NO DILIGENCIADAS</t>
  </si>
  <si>
    <t>OP TOTAL</t>
  </si>
  <si>
    <t>REVISION SENSORES DE ARRASTRE MALLAS</t>
  </si>
  <si>
    <t>EDUARDO QUINTERO</t>
  </si>
  <si>
    <t>% TOTAL DILIGENCIAMIENTO DEL GANTT</t>
  </si>
  <si>
    <t>JOHAN RODRIGUEZ</t>
  </si>
  <si>
    <t xml:space="preserve"> DILIGENCIAMIENTO DEL GANTT  79%</t>
  </si>
  <si>
    <t>CAMBIAR PERMA VACIA LUBRICACION ALMACEN</t>
  </si>
  <si>
    <t xml:space="preserve">ALEXANDER CARDONA </t>
  </si>
  <si>
    <t>CAMBIAR MARIPOSAS DE ESTRELLAS DETERIORA</t>
  </si>
  <si>
    <t>MEC CUÑAS LLEN Y PERILLAS DE ESTRELLAS F</t>
  </si>
  <si>
    <t>MTTO AUTONOMO LLENADORA LINEA 4</t>
  </si>
  <si>
    <t>CORREGIR FUGA DE H2O CALIENTE EN TUBERIA</t>
  </si>
  <si>
    <t>STOCK ELEMENTO CRITICO PASTER</t>
  </si>
  <si>
    <t xml:space="preserve">JOSE DARIO OCHOA </t>
  </si>
  <si>
    <t>HABILITAR VALVULA 217 AUTOFLUSH</t>
  </si>
  <si>
    <t>YEISON GOEZ</t>
  </si>
  <si>
    <t>REPARAR ESPARRAGOS GUIAS TAPONADOR</t>
  </si>
  <si>
    <t>SEBASTIAN TOBON</t>
  </si>
  <si>
    <t>INSTALACION CABLEADO FECHADORES VARIOLIN</t>
  </si>
  <si>
    <t>INDICADORES CLAVE POS MTO</t>
  </si>
  <si>
    <t>REAL</t>
  </si>
  <si>
    <t>LEF (8 horas pos ventana)</t>
  </si>
  <si>
    <t>94,6%</t>
  </si>
  <si>
    <t>55,24%</t>
  </si>
  <si>
    <t>LEF (16 horas pos ventana)</t>
  </si>
  <si>
    <t>-</t>
  </si>
  <si>
    <t>MSA VENTANA</t>
  </si>
  <si>
    <t>HORA PARADA</t>
  </si>
  <si>
    <t>HORA ENTREGA</t>
  </si>
  <si>
    <t>CANT OPERACIONES (ejecutadas vs programadas)</t>
  </si>
  <si>
    <t>CANT OPERACIONES ATO (ejecutadas vs programadas)</t>
  </si>
  <si>
    <t>CANT OPERACIONES MTO (ejecutadas vs programadas)</t>
  </si>
  <si>
    <t>SDT (Tiempo total  llenadora parada)</t>
  </si>
  <si>
    <t>6,5 h</t>
  </si>
  <si>
    <t>SUP (4 hr Plan vs real)</t>
  </si>
  <si>
    <t>430 HLs</t>
  </si>
  <si>
    <t>200 HLs</t>
  </si>
  <si>
    <t>DTO´s</t>
  </si>
  <si>
    <t>EVOLUCION DEL PARETO DE MOTIVOS DE DESVIACION</t>
  </si>
  <si>
    <t>PARETO POS ARRANQUE</t>
  </si>
  <si>
    <t>ESTRELLAMIENTOS EN RINSER, SE TIENEN QUE AJUSTAR DIFERENTES PINZAS ALTURAS, Y SINCRONISMO.</t>
  </si>
  <si>
    <t xml:space="preserve">ESTRELLAMIENTOS POR PINZAS EN MAL ESTADO </t>
  </si>
  <si>
    <t>ESTRELLAMIENTOS CONSTANTES EN RINSER Y ATASCOS DE TAPA EN BAJANTE</t>
  </si>
  <si>
    <t>ROTURA DE TORNILLOS DE PORTATULIPA 42</t>
  </si>
  <si>
    <t xml:space="preserve">INSTALACIÓN Y ALINEACIÓN DE MANGUERAS </t>
  </si>
  <si>
    <t xml:space="preserve">AJJUSTES DE MANGUERAS EN BAJANTE DE TAPA </t>
  </si>
  <si>
    <t>AVISOS ZI CREADOS EN LA VENTANA</t>
  </si>
  <si>
    <t>Observaciones</t>
  </si>
  <si>
    <t>Notific.</t>
  </si>
  <si>
    <t>Op.</t>
  </si>
  <si>
    <t>an.</t>
  </si>
  <si>
    <t>Creado por</t>
  </si>
  <si>
    <t>Fin</t>
  </si>
  <si>
    <t>PtoTrReal</t>
  </si>
  <si>
    <t>GP</t>
  </si>
  <si>
    <t>ClOrd</t>
  </si>
  <si>
    <t>Fin real</t>
  </si>
  <si>
    <t>Creado el</t>
  </si>
  <si>
    <t>Fe.in.real</t>
  </si>
  <si>
    <t>Trbjo real</t>
  </si>
  <si>
    <t>FecFinReal</t>
  </si>
  <si>
    <t>EJECUTADA</t>
  </si>
  <si>
    <t>DESVIACION</t>
  </si>
  <si>
    <t>LISTA NO HECHA</t>
  </si>
  <si>
    <t>STATUS</t>
  </si>
  <si>
    <t>NO EJECUTADA</t>
  </si>
  <si>
    <t>Falta de mano de obra</t>
  </si>
  <si>
    <t>NO REALIZADA</t>
  </si>
  <si>
    <t>Equipo no disponible</t>
  </si>
  <si>
    <t>NO FUE POSIBLE</t>
  </si>
  <si>
    <t>Pendiente de autorización</t>
  </si>
  <si>
    <t>NO DISPONIBLE</t>
  </si>
  <si>
    <t>Equipo fuera de servicio</t>
  </si>
  <si>
    <t xml:space="preserve">NO </t>
  </si>
  <si>
    <t>Error en la programación</t>
  </si>
  <si>
    <t>Labor no requerida</t>
  </si>
  <si>
    <t>Repuesto no corresponde</t>
  </si>
  <si>
    <t>1013</t>
  </si>
  <si>
    <t>Demasiadas horas planificadas</t>
  </si>
  <si>
    <t>Horas planificadas insuficientes</t>
  </si>
  <si>
    <t>Error Mangyver</t>
  </si>
  <si>
    <t>1001</t>
  </si>
  <si>
    <t>Sin desviacion</t>
  </si>
  <si>
    <t>Falta deRefacciones(repuestos)</t>
  </si>
  <si>
    <t>Falta de herramienta</t>
  </si>
  <si>
    <t>1012</t>
  </si>
  <si>
    <t>1003</t>
  </si>
  <si>
    <t>1006</t>
  </si>
  <si>
    <t>1002</t>
  </si>
  <si>
    <t>1008</t>
  </si>
  <si>
    <t>1007</t>
  </si>
  <si>
    <t>Puesto trabajo</t>
  </si>
  <si>
    <t>Notificación</t>
  </si>
  <si>
    <t>Denominación</t>
  </si>
  <si>
    <t>Destinatario</t>
  </si>
  <si>
    <t>Trabajo real</t>
  </si>
  <si>
    <t>Status sistema</t>
  </si>
  <si>
    <t>Fecha fin real</t>
  </si>
  <si>
    <t>Clase de orden</t>
  </si>
  <si>
    <t>NOTIxDESV</t>
  </si>
  <si>
    <t>EJECUTADOxSTTxDESV</t>
  </si>
  <si>
    <t>TEXTO</t>
  </si>
  <si>
    <t>COSTO PLANEADO</t>
  </si>
  <si>
    <t>Texto breve operación</t>
  </si>
  <si>
    <t>Material</t>
  </si>
  <si>
    <t>Texto breve de material</t>
  </si>
  <si>
    <t>Pos.</t>
  </si>
  <si>
    <t>Txt.breve orden</t>
  </si>
  <si>
    <t>Disponibilidad</t>
  </si>
  <si>
    <t>Ctd.nec.</t>
  </si>
  <si>
    <t>Nº reserva</t>
  </si>
  <si>
    <t>Cantidad tomada</t>
  </si>
  <si>
    <t>Cantidad</t>
  </si>
  <si>
    <t>UMB</t>
  </si>
  <si>
    <t>Pos</t>
  </si>
  <si>
    <t>SACAR</t>
  </si>
  <si>
    <t>MAQUINA</t>
  </si>
  <si>
    <t>RESPONSABLE</t>
  </si>
  <si>
    <t>ADICIONALES</t>
  </si>
  <si>
    <t>09:15:00</t>
  </si>
  <si>
    <t>LIB.</t>
  </si>
  <si>
    <t>2</t>
  </si>
  <si>
    <t>250</t>
  </si>
  <si>
    <t>10:30:00</t>
  </si>
  <si>
    <t>1</t>
  </si>
  <si>
    <t>11:45:00</t>
  </si>
  <si>
    <t>11:07:30</t>
  </si>
  <si>
    <t>00:30:00</t>
  </si>
  <si>
    <t>01:30:00</t>
  </si>
  <si>
    <t>01:00:00</t>
  </si>
  <si>
    <t>02:30:00</t>
  </si>
  <si>
    <t>04:53:53</t>
  </si>
  <si>
    <t>08:37:30</t>
  </si>
  <si>
    <t>ABIE</t>
  </si>
  <si>
    <t>08:52:30</t>
  </si>
  <si>
    <t>Cl.valor.</t>
  </si>
  <si>
    <t>TpMat</t>
  </si>
  <si>
    <t>Grupo art.</t>
  </si>
  <si>
    <t>GCp</t>
  </si>
  <si>
    <t>CaP</t>
  </si>
  <si>
    <t>CatVa</t>
  </si>
  <si>
    <t>Últ.modif.</t>
  </si>
  <si>
    <t>Precio</t>
  </si>
  <si>
    <t>Mon.</t>
  </si>
  <si>
    <t>/</t>
  </si>
  <si>
    <t>2010545</t>
  </si>
  <si>
    <t>CV01</t>
  </si>
  <si>
    <t>REPARADO</t>
  </si>
  <si>
    <t>MOTOR C112MTFECC6 ELECTRO ADDA</t>
  </si>
  <si>
    <t>ZERS</t>
  </si>
  <si>
    <t>10080101</t>
  </si>
  <si>
    <t>UN</t>
  </si>
  <si>
    <t>B03</t>
  </si>
  <si>
    <t>C</t>
  </si>
  <si>
    <t>ND</t>
  </si>
  <si>
    <t>ZER3</t>
  </si>
  <si>
    <t>V</t>
  </si>
  <si>
    <t>32203997</t>
  </si>
  <si>
    <t>COP</t>
  </si>
  <si>
    <t>RETORNO</t>
  </si>
  <si>
    <t>3101461</t>
  </si>
  <si>
    <t>COPA EN ESTRELLA D 5.5 MM C CUADRANTE D</t>
  </si>
  <si>
    <t>ZHTA</t>
  </si>
  <si>
    <t>EAB06</t>
  </si>
  <si>
    <t>3300</t>
  </si>
  <si>
    <t>MCORTESS</t>
  </si>
  <si>
    <t>UN01</t>
  </si>
  <si>
    <t>U03</t>
  </si>
  <si>
    <t>JUAN ARBOLEDA</t>
  </si>
  <si>
    <t>20231011</t>
  </si>
  <si>
    <t>ZOT2</t>
  </si>
  <si>
    <t>Z63</t>
  </si>
  <si>
    <t>5177922</t>
  </si>
  <si>
    <t>X__CAMBIAR FUELLE 2 ELEVADORES DE ESTIBA</t>
  </si>
  <si>
    <t>LIB. DMNV NLIQ PREC</t>
  </si>
  <si>
    <t>11475777</t>
  </si>
  <si>
    <t>00:00:00</t>
  </si>
  <si>
    <t>08:00:00</t>
  </si>
  <si>
    <t>13:22:41</t>
  </si>
  <si>
    <t>RTSE ESCA</t>
  </si>
  <si>
    <t>0</t>
  </si>
  <si>
    <t>20240724</t>
  </si>
  <si>
    <t>IP1020240724</t>
  </si>
  <si>
    <t>5561825</t>
  </si>
  <si>
    <t>X__INSPECCION MECANICA RED LUBRICACION</t>
  </si>
  <si>
    <t>LIB. NOTP DMNV EDET MOVM NLIQ PREC</t>
  </si>
  <si>
    <t>06:00:00</t>
  </si>
  <si>
    <t>15:30:00</t>
  </si>
  <si>
    <t>52026</t>
  </si>
  <si>
    <t>120985</t>
  </si>
  <si>
    <t>20251124</t>
  </si>
  <si>
    <t>Z04</t>
  </si>
  <si>
    <t>IP1020251124</t>
  </si>
  <si>
    <t>9223145</t>
  </si>
  <si>
    <t>CODIFICADOR DE BOTELLAS 1 - L4</t>
  </si>
  <si>
    <t>INSPECCION EQUIPOS FECHADORES LINEA 4</t>
  </si>
  <si>
    <t>LIB. DMNV KKMP NLIQ PREC</t>
  </si>
  <si>
    <t>INIC</t>
  </si>
  <si>
    <t>94332</t>
  </si>
  <si>
    <t>189074</t>
  </si>
  <si>
    <t>20251222</t>
  </si>
  <si>
    <t>ZOT3</t>
  </si>
  <si>
    <t>Z02</t>
  </si>
  <si>
    <t>9242204</t>
  </si>
  <si>
    <t>11763179</t>
  </si>
  <si>
    <t>02:00:00</t>
  </si>
  <si>
    <t>20260126</t>
  </si>
  <si>
    <t>Z51</t>
  </si>
  <si>
    <t>RMORERAAV</t>
  </si>
  <si>
    <t>9291252</t>
  </si>
  <si>
    <t>SE APAGAN EQUIPOS CUANDO CAE LA TENSION</t>
  </si>
  <si>
    <t>LIB. NOTP DMNV EDET NLIQ PREC</t>
  </si>
  <si>
    <t>11838175</t>
  </si>
  <si>
    <t>13:00:00</t>
  </si>
  <si>
    <t>20240620</t>
  </si>
  <si>
    <t>5503992</t>
  </si>
  <si>
    <t>CODIFICADOR DE BOTELLAS 2 - L4</t>
  </si>
  <si>
    <t>CAMBIAR NUCLEO FECHADOR ET 2</t>
  </si>
  <si>
    <t>LIB. NOTP DMNV MOVM NLIQ PREC</t>
  </si>
  <si>
    <t>11613446</t>
  </si>
  <si>
    <t>01:15:00</t>
  </si>
  <si>
    <t>20230911</t>
  </si>
  <si>
    <t>JAC</t>
  </si>
  <si>
    <t>5131514</t>
  </si>
  <si>
    <t>DEPALETIZADOR A GRANEL OW - L4</t>
  </si>
  <si>
    <t>ATO-INSTALAR MANIJAS PUERTAS SEGURIDAD</t>
  </si>
  <si>
    <t>LIB. DMNV EDET MOVM NLIQ PREC</t>
  </si>
  <si>
    <t>11492269</t>
  </si>
  <si>
    <t>FMAT</t>
  </si>
  <si>
    <t>20240125</t>
  </si>
  <si>
    <t>5321475</t>
  </si>
  <si>
    <t>ATO-COLOCAR PLATAFORMA 1 PELDAÑO PARA AS</t>
  </si>
  <si>
    <t>11492266</t>
  </si>
  <si>
    <t>09:20:40</t>
  </si>
  <si>
    <t>20240129</t>
  </si>
  <si>
    <t>5330884</t>
  </si>
  <si>
    <t>CAMBIAR CHUPAS COMPLETAS CABEZAL QUITAFO</t>
  </si>
  <si>
    <t>LIB. NOTP DMNV EDET IMPP MOVM NLIQ PREC</t>
  </si>
  <si>
    <t>11549417</t>
  </si>
  <si>
    <t>14:43:22</t>
  </si>
  <si>
    <t>20240923</t>
  </si>
  <si>
    <t>5634391</t>
  </si>
  <si>
    <t>CON-TOMAR MEDIDAS TRANSFERENCIA SAL MESA</t>
  </si>
  <si>
    <t>LIB. NOTP DMNV IMPP KKMP NLIQ PREC</t>
  </si>
  <si>
    <t>11648450</t>
  </si>
  <si>
    <t>11:00:00</t>
  </si>
  <si>
    <t>08:16:08</t>
  </si>
  <si>
    <t>20241224</t>
  </si>
  <si>
    <t>Z53</t>
  </si>
  <si>
    <t>5752275</t>
  </si>
  <si>
    <t>Cambio de controlador Rittal mod 3396667</t>
  </si>
  <si>
    <t>11684804</t>
  </si>
  <si>
    <t>16:00:00</t>
  </si>
  <si>
    <t>10:01:00</t>
  </si>
  <si>
    <t>20250430</t>
  </si>
  <si>
    <t>5925854</t>
  </si>
  <si>
    <t>REALIZAR CAMBIO RODILLOS GIRADOR ESTIBA</t>
  </si>
  <si>
    <t>11713730</t>
  </si>
  <si>
    <t>20250505</t>
  </si>
  <si>
    <t>5930201</t>
  </si>
  <si>
    <t>CON-INSTALAR RODILLOS FLATA TRAN ESTIBAS</t>
  </si>
  <si>
    <t>11737558</t>
  </si>
  <si>
    <t>20250507</t>
  </si>
  <si>
    <t>5931544</t>
  </si>
  <si>
    <t>CON-ALINEAR ESPALDAR DE ESTIBAS DEPA</t>
  </si>
  <si>
    <t>LIB. NOTP DMNV KKMP MOVM NLIQ PREC</t>
  </si>
  <si>
    <t>11737717</t>
  </si>
  <si>
    <t>20250625</t>
  </si>
  <si>
    <t>9020690</t>
  </si>
  <si>
    <t>CON-REPARAR PINZAS QUITAFOLIOS</t>
  </si>
  <si>
    <t>11749011</t>
  </si>
  <si>
    <t>09:30:00</t>
  </si>
  <si>
    <t>20250701</t>
  </si>
  <si>
    <t>9027928</t>
  </si>
  <si>
    <t>REPARACION MOTOREDUCTOR GIRADOR FOLIOS</t>
  </si>
  <si>
    <t>11756259</t>
  </si>
  <si>
    <t>9219075</t>
  </si>
  <si>
    <t>LIMP/INSPECCION ARRANQUE DEPA GRANEL</t>
  </si>
  <si>
    <t>LIB. DMNV EDET KKMP NLIQ PREC</t>
  </si>
  <si>
    <t>37661</t>
  </si>
  <si>
    <t>68898</t>
  </si>
  <si>
    <t>Z12</t>
  </si>
  <si>
    <t>9219085</t>
  </si>
  <si>
    <t>LUB EQU DET DEPALETIZADORA GRANEL L4</t>
  </si>
  <si>
    <t>38097</t>
  </si>
  <si>
    <t>69501</t>
  </si>
  <si>
    <t>9219086</t>
  </si>
  <si>
    <t>9220507</t>
  </si>
  <si>
    <t>INSPEC ELEC C4S EQU DET DEPA AGRANEL L4</t>
  </si>
  <si>
    <t>56880</t>
  </si>
  <si>
    <t>129488</t>
  </si>
  <si>
    <t>20260218</t>
  </si>
  <si>
    <t>9314900</t>
  </si>
  <si>
    <t>CAMBIO DE MANGUERAS 8 Y 10</t>
  </si>
  <si>
    <t>11845419</t>
  </si>
  <si>
    <t>09:52:30</t>
  </si>
  <si>
    <t>20240903</t>
  </si>
  <si>
    <t>5619093</t>
  </si>
  <si>
    <t>ETIQUETADORA 4A MULTIMODUL II K408375</t>
  </si>
  <si>
    <t>CON-CARRO XATRANSPORTAR ETIQUETA Y GOMA</t>
  </si>
  <si>
    <t>11636702</t>
  </si>
  <si>
    <t>20250324</t>
  </si>
  <si>
    <t>IP1020250324</t>
  </si>
  <si>
    <t>5878331</t>
  </si>
  <si>
    <t>CON-PLAN MTTO AUTONOMO ETIQUET KR 1 FUNC</t>
  </si>
  <si>
    <t>56593</t>
  </si>
  <si>
    <t>128848</t>
  </si>
  <si>
    <t>9220509</t>
  </si>
  <si>
    <t>RUTA DE LUBRICACION ETIQUETADORA KRONES</t>
  </si>
  <si>
    <t>56914</t>
  </si>
  <si>
    <t>129416</t>
  </si>
  <si>
    <t>20231227</t>
  </si>
  <si>
    <t>5284674</t>
  </si>
  <si>
    <t>ETIQUETADORA 4B MULTIMODUL II K408376</t>
  </si>
  <si>
    <t>REFERENCIA SENSOR+CABLE  SEGUN AVISO</t>
  </si>
  <si>
    <t>11534464</t>
  </si>
  <si>
    <t>20240408</t>
  </si>
  <si>
    <t>5417254</t>
  </si>
  <si>
    <t>CAMBIO FILTRO UNIDAD MTTO ETIQUETADORA 2</t>
  </si>
  <si>
    <t>11576692</t>
  </si>
  <si>
    <t>06:25:08</t>
  </si>
  <si>
    <t>08:40:20</t>
  </si>
  <si>
    <t>20240926</t>
  </si>
  <si>
    <t>5650654</t>
  </si>
  <si>
    <t>CON-INSTALACION SOPORTE/MANGUERA DE ASEO</t>
  </si>
  <si>
    <t>11615544</t>
  </si>
  <si>
    <t>20250124</t>
  </si>
  <si>
    <t>5794596</t>
  </si>
  <si>
    <t>CAMBIAR MANGUERA ROTA VIDEOJET ETQ2</t>
  </si>
  <si>
    <t>11698438</t>
  </si>
  <si>
    <t>14:20:40</t>
  </si>
  <si>
    <t>20250128</t>
  </si>
  <si>
    <t>5810055</t>
  </si>
  <si>
    <t>CON Falta soporte xa enrollar manguera</t>
  </si>
  <si>
    <t>11607347</t>
  </si>
  <si>
    <t>20250703</t>
  </si>
  <si>
    <t>9031126</t>
  </si>
  <si>
    <t>CAMBIO DE ESPUMAS DE CUERPO CIL TRANSFE</t>
  </si>
  <si>
    <t>11758605</t>
  </si>
  <si>
    <t>20251118</t>
  </si>
  <si>
    <t>9202545</t>
  </si>
  <si>
    <t>CON-REVISION FALLA MAESTRO AS-i 2y3 ETQ2</t>
  </si>
  <si>
    <t>11814294</t>
  </si>
  <si>
    <t>23:00:00</t>
  </si>
  <si>
    <t>9220511</t>
  </si>
  <si>
    <t>56915</t>
  </si>
  <si>
    <t>129417</t>
  </si>
  <si>
    <t>20230905</t>
  </si>
  <si>
    <t>5127396</t>
  </si>
  <si>
    <t>INSPECTOR DE BOTELLAS VACIAS 4  - L4</t>
  </si>
  <si>
    <t>CAMBIAR OPALIZADOR INSPECCION DE FONDO</t>
  </si>
  <si>
    <t>11487040</t>
  </si>
  <si>
    <t>12:00:00</t>
  </si>
  <si>
    <t>20240618</t>
  </si>
  <si>
    <t>5500291</t>
  </si>
  <si>
    <t>06.03.2025ACION TARJETA RAYOS X FALTANTE</t>
  </si>
  <si>
    <t>11613440</t>
  </si>
  <si>
    <t>20250327</t>
  </si>
  <si>
    <t>SRENGIFO</t>
  </si>
  <si>
    <t>5884634</t>
  </si>
  <si>
    <t>CAMBIO DE SOLENOIDE HPP100075ST EBI</t>
  </si>
  <si>
    <t>11724025</t>
  </si>
  <si>
    <t>12:42:21</t>
  </si>
  <si>
    <t>9027956</t>
  </si>
  <si>
    <t>CON-REVI CONGELAMIENTO EBI PARED LATERAL</t>
  </si>
  <si>
    <t>11759951</t>
  </si>
  <si>
    <t>20250819</t>
  </si>
  <si>
    <t>9080883</t>
  </si>
  <si>
    <t>CAMBIAR PIEZAS DETERIORADAS CLASIFICADOR</t>
  </si>
  <si>
    <t>LIB. NOTP DMNV EDET FMAT NLIQ PREC</t>
  </si>
  <si>
    <t>11745372</t>
  </si>
  <si>
    <t>20250910</t>
  </si>
  <si>
    <t>9116519</t>
  </si>
  <si>
    <t>INSTALAR SENSOR DE RECHAZO EBI</t>
  </si>
  <si>
    <t>11780641</t>
  </si>
  <si>
    <t>9218511</t>
  </si>
  <si>
    <t>INSPECTOR DE PRODUCTO TERMINADO 1 - L4</t>
  </si>
  <si>
    <t>LIMPIEZA/LUBRICACION INPS ETIQUETADORA</t>
  </si>
  <si>
    <t>31090</t>
  </si>
  <si>
    <t>58998</t>
  </si>
  <si>
    <t>9218524</t>
  </si>
  <si>
    <t>INSPECCION FUNCIONAL ELECTRICA INSPECTOR</t>
  </si>
  <si>
    <t>31132</t>
  </si>
  <si>
    <t>59000</t>
  </si>
  <si>
    <t>20240207</t>
  </si>
  <si>
    <t>5339445</t>
  </si>
  <si>
    <t>INSPECTOR DE PRODUCTO TERMINADO 2 - L4</t>
  </si>
  <si>
    <t>CAMBIAR SENSOR BARRERA DE FONDO</t>
  </si>
  <si>
    <t>11555212</t>
  </si>
  <si>
    <t>20250104</t>
  </si>
  <si>
    <t>5776629</t>
  </si>
  <si>
    <t>CON-CAMBIAR PANTALLA INSPECTOR ETIQ 2</t>
  </si>
  <si>
    <t>11689738</t>
  </si>
  <si>
    <t>09:00:00</t>
  </si>
  <si>
    <t>20251030</t>
  </si>
  <si>
    <t>9190349</t>
  </si>
  <si>
    <t>CAMBIAR PULSADOR D MESA RECHAZO INSP # 2</t>
  </si>
  <si>
    <t>11803826</t>
  </si>
  <si>
    <t>07:00:00</t>
  </si>
  <si>
    <t>9218519</t>
  </si>
  <si>
    <t>31131</t>
  </si>
  <si>
    <t>58999</t>
  </si>
  <si>
    <t>9218527</t>
  </si>
  <si>
    <t>LIMPIEZA/LUBRICACION INPS LLENADORA</t>
  </si>
  <si>
    <t>31133</t>
  </si>
  <si>
    <t>59401</t>
  </si>
  <si>
    <t>20240424</t>
  </si>
  <si>
    <t>5445024</t>
  </si>
  <si>
    <t>JUAGADORA RINSER OW -L4</t>
  </si>
  <si>
    <t>CON-CAMBIO CABLE MICRO SEGURIDAD ENJUAGA</t>
  </si>
  <si>
    <t>11581985</t>
  </si>
  <si>
    <t>14:00:00</t>
  </si>
  <si>
    <t>20240730</t>
  </si>
  <si>
    <t>5574573</t>
  </si>
  <si>
    <t>ATO_INSP DAÑO GUARDA ELEVACION RINSER</t>
  </si>
  <si>
    <t>11625410</t>
  </si>
  <si>
    <t>10:00:31</t>
  </si>
  <si>
    <t>20250117</t>
  </si>
  <si>
    <t>CRUIZ1</t>
  </si>
  <si>
    <t>5786552</t>
  </si>
  <si>
    <t>CON-DAÑO EN PINZA 84 RINSE LINEA 4</t>
  </si>
  <si>
    <t>11695754</t>
  </si>
  <si>
    <t>20250603</t>
  </si>
  <si>
    <t>5972353</t>
  </si>
  <si>
    <t>CON-ENDEREZAR PINZAS TORCIDAS</t>
  </si>
  <si>
    <t>11725852</t>
  </si>
  <si>
    <t>07:30:00</t>
  </si>
  <si>
    <t>20250627</t>
  </si>
  <si>
    <t>38607043</t>
  </si>
  <si>
    <t>9022334</t>
  </si>
  <si>
    <t>PINZA 89 TORCIDA</t>
  </si>
  <si>
    <t>11759664</t>
  </si>
  <si>
    <t>12:02:01</t>
  </si>
  <si>
    <t>20250708</t>
  </si>
  <si>
    <t>9034286</t>
  </si>
  <si>
    <t>CON-CAMBIO VARILLAS DESGASTADAS LEVA</t>
  </si>
  <si>
    <t>11717826</t>
  </si>
  <si>
    <t>20251008</t>
  </si>
  <si>
    <t>9158396</t>
  </si>
  <si>
    <t>CON-INSP PINZA DE RINSER 93 PARA CAMBIO</t>
  </si>
  <si>
    <t>11796591</t>
  </si>
  <si>
    <t>03:00:00</t>
  </si>
  <si>
    <t>20231204</t>
  </si>
  <si>
    <t>5253831</t>
  </si>
  <si>
    <t>REPARACION SISTEMA ELEVACION  LEVA MAROM</t>
  </si>
  <si>
    <t>LIB. NOTP DMNV EDET FMAT IMPP MOVM NLIQ*</t>
  </si>
  <si>
    <t>11520666</t>
  </si>
  <si>
    <t>10:41:21</t>
  </si>
  <si>
    <t>5284675</t>
  </si>
  <si>
    <t>CAMBIO T NEUMATICAS DE 12 MM ANILLO AIRE</t>
  </si>
  <si>
    <t>11534179</t>
  </si>
  <si>
    <t>20240121</t>
  </si>
  <si>
    <t>5306020</t>
  </si>
  <si>
    <t>REPARAR PORTA TULIPAS CON AMARRES</t>
  </si>
  <si>
    <t>11546656</t>
  </si>
  <si>
    <t>20240123</t>
  </si>
  <si>
    <t>5307831</t>
  </si>
  <si>
    <t>CAMBIAR BASE ACTUADOR AV202</t>
  </si>
  <si>
    <t>11532173</t>
  </si>
  <si>
    <t>20240205</t>
  </si>
  <si>
    <t>5336759</t>
  </si>
  <si>
    <t>CAMBIAR SOPORTE INFERIOR BAJANTE DE TAPA</t>
  </si>
  <si>
    <t>11551879</t>
  </si>
  <si>
    <t>20240208</t>
  </si>
  <si>
    <t>5340094</t>
  </si>
  <si>
    <t>CAMBIO DE RACORES DISTRIBUIDORES D GRASA</t>
  </si>
  <si>
    <t>11555279</t>
  </si>
  <si>
    <t>5417319</t>
  </si>
  <si>
    <t>CAMBIAR SOPORTES NEGROS MAROMEROS</t>
  </si>
  <si>
    <t>11582950</t>
  </si>
  <si>
    <t>20240417</t>
  </si>
  <si>
    <t>5425574</t>
  </si>
  <si>
    <t>CON-CASQUILLOS MAROMEROS FLOJOS</t>
  </si>
  <si>
    <t>11587071</t>
  </si>
  <si>
    <t>24:00:00</t>
  </si>
  <si>
    <t>20240429</t>
  </si>
  <si>
    <t>5447482</t>
  </si>
  <si>
    <t>CAMBIAR ESTRELLA/GUIA DETERIORADA F210</t>
  </si>
  <si>
    <t>11591444</t>
  </si>
  <si>
    <t>20240615</t>
  </si>
  <si>
    <t>5497876</t>
  </si>
  <si>
    <t>CON-CAMBIAR MOTOR ELEVACION TAPONADORA</t>
  </si>
  <si>
    <t>11606549</t>
  </si>
  <si>
    <t>5503989</t>
  </si>
  <si>
    <t>CAMBIAR ESTRELLA SALIDA CALDERIN F210</t>
  </si>
  <si>
    <t>11613631</t>
  </si>
  <si>
    <t>20240624</t>
  </si>
  <si>
    <t>5509761</t>
  </si>
  <si>
    <t>#ULTRA CAMBIO MANÓMETRO LÍNEA AIRE ESTER</t>
  </si>
  <si>
    <t>LIB. DMNV EDET NLIQ PREC</t>
  </si>
  <si>
    <t>11608265</t>
  </si>
  <si>
    <t>20240725</t>
  </si>
  <si>
    <t>5569530</t>
  </si>
  <si>
    <t>CON-CAMBIAR 4 VALVUL INF CORTE EN CODOS</t>
  </si>
  <si>
    <t>11615993</t>
  </si>
  <si>
    <t>5574569</t>
  </si>
  <si>
    <t>CON-SUJECION SOPORTES/INSTALACION DUCHAS</t>
  </si>
  <si>
    <t>11624934</t>
  </si>
  <si>
    <t>08:30:15</t>
  </si>
  <si>
    <t>20240805</t>
  </si>
  <si>
    <t>5580634</t>
  </si>
  <si>
    <t>CON-REPARAR/COMPLETA MANGUERA ASEO LLE</t>
  </si>
  <si>
    <t>11628505</t>
  </si>
  <si>
    <t>20240807</t>
  </si>
  <si>
    <t>5581795</t>
  </si>
  <si>
    <t>CON-QUITAR FUGA DE AGUA EN TUBERIA HDE</t>
  </si>
  <si>
    <t>11632401</t>
  </si>
  <si>
    <t>20240829</t>
  </si>
  <si>
    <t>5612717</t>
  </si>
  <si>
    <t>CON-ENDEREZAR LAMINAS SEPARADORAS VALVUL</t>
  </si>
  <si>
    <t>11640793</t>
  </si>
  <si>
    <t>20240831</t>
  </si>
  <si>
    <t>5613725</t>
  </si>
  <si>
    <t>DAÑO EN SERVO RINSE LLENADORA L4</t>
  </si>
  <si>
    <t>11642441</t>
  </si>
  <si>
    <t>20241022</t>
  </si>
  <si>
    <t>5672932</t>
  </si>
  <si>
    <t>CON-CAMBIAR PERILLAS AJUSTES D ESTRELLAS</t>
  </si>
  <si>
    <t>11664064</t>
  </si>
  <si>
    <t>20241112</t>
  </si>
  <si>
    <t>5704077</t>
  </si>
  <si>
    <t>CAMBIAR EMPAQUE TAPA FILTRO AGUA DIOXICL</t>
  </si>
  <si>
    <t>11672125</t>
  </si>
  <si>
    <t>20241113</t>
  </si>
  <si>
    <t>5705000</t>
  </si>
  <si>
    <t>COMPLETAR TORNILLOS EN VIGA PARTIDA DIST</t>
  </si>
  <si>
    <t>11673109</t>
  </si>
  <si>
    <t>20241210</t>
  </si>
  <si>
    <t>5743245</t>
  </si>
  <si>
    <t>INSTALAR 2 GRASERAS FALTANTES EN TAPONAD</t>
  </si>
  <si>
    <t>11671524</t>
  </si>
  <si>
    <t>20241223</t>
  </si>
  <si>
    <t>5751907</t>
  </si>
  <si>
    <t>CON-QUITAR PUENTES VALVULAS PILOT</t>
  </si>
  <si>
    <t>11686385</t>
  </si>
  <si>
    <t>20241228</t>
  </si>
  <si>
    <t>5769912</t>
  </si>
  <si>
    <t>CAMBIAR REDUCCCION NEUM 14 A 8 VAL LLENA</t>
  </si>
  <si>
    <t>11683072</t>
  </si>
  <si>
    <t>20250106</t>
  </si>
  <si>
    <t>JSANCHE2</t>
  </si>
  <si>
    <t>5778465</t>
  </si>
  <si>
    <t>CON-FALLA SERVO ESTRELLAS 12550505</t>
  </si>
  <si>
    <t>11690641</t>
  </si>
  <si>
    <t>20250107</t>
  </si>
  <si>
    <t>5779439</t>
  </si>
  <si>
    <t>REPARACION DE CILINDRO D BAJAR MAROMEROS</t>
  </si>
  <si>
    <t>11690999</t>
  </si>
  <si>
    <t>13:22:42</t>
  </si>
  <si>
    <t>5810108</t>
  </si>
  <si>
    <t>CAMBIO RUEDAS CARRO PORTAFORMATOS</t>
  </si>
  <si>
    <t>LIB. NOTP IMPR DMNV KKMP NLIQ PREC</t>
  </si>
  <si>
    <t>11695439</t>
  </si>
  <si>
    <t>5810109</t>
  </si>
  <si>
    <t>VERIFICACION CONDUCTIVIMETRO LLENADORA</t>
  </si>
  <si>
    <t>11699922</t>
  </si>
  <si>
    <t>20250318</t>
  </si>
  <si>
    <t>ZOT1</t>
  </si>
  <si>
    <t>5864632</t>
  </si>
  <si>
    <t>Falla en taponador 2</t>
  </si>
  <si>
    <t>11720296</t>
  </si>
  <si>
    <t>06:30:21</t>
  </si>
  <si>
    <t>5886581</t>
  </si>
  <si>
    <t>CON-MODIFICACION DE SOPORTES DE LEVA</t>
  </si>
  <si>
    <t>11718240</t>
  </si>
  <si>
    <t>01:06:05</t>
  </si>
  <si>
    <t>5930185</t>
  </si>
  <si>
    <t>REPARAR FRENO DE COLUMNA TAPADORA</t>
  </si>
  <si>
    <t>11738689</t>
  </si>
  <si>
    <t>20250512</t>
  </si>
  <si>
    <t>5934743</t>
  </si>
  <si>
    <t>CAMBIAR BOMBA DE GRASA CENTRALIZADA</t>
  </si>
  <si>
    <t>11741327</t>
  </si>
  <si>
    <t>20250520</t>
  </si>
  <si>
    <t>5940828</t>
  </si>
  <si>
    <t>HABILITAR SENSOR DE BOTELLAS FALSAS</t>
  </si>
  <si>
    <t>LIB. NOTP DMNV KKMP NLIQ PREC</t>
  </si>
  <si>
    <t>11744507</t>
  </si>
  <si>
    <t>11:21:41</t>
  </si>
  <si>
    <t>20250611</t>
  </si>
  <si>
    <t>5980491</t>
  </si>
  <si>
    <t>CAMBIO DE PIÑON MOTOR 179</t>
  </si>
  <si>
    <t>11752164</t>
  </si>
  <si>
    <t>5980503</t>
  </si>
  <si>
    <t>CAMBIAR SOPORTE UNID AIRE CIL ELEVADORES</t>
  </si>
  <si>
    <t>11749201</t>
  </si>
  <si>
    <t>20250624</t>
  </si>
  <si>
    <t>IP1020250624</t>
  </si>
  <si>
    <t>9012119</t>
  </si>
  <si>
    <t>CON- LUBRICACION LLENADORA 5</t>
  </si>
  <si>
    <t>LIB. NOTP DMNV EDET KKMP NLIQ PREC</t>
  </si>
  <si>
    <t>28545</t>
  </si>
  <si>
    <t>54345</t>
  </si>
  <si>
    <t>9018725</t>
  </si>
  <si>
    <t>LIMPIEZA PROFUNDA PISTONES CORCHADORES</t>
  </si>
  <si>
    <t>LIB. DMNV MOVM NLIQ PREC</t>
  </si>
  <si>
    <t>28995</t>
  </si>
  <si>
    <t>60636</t>
  </si>
  <si>
    <t>9034280</t>
  </si>
  <si>
    <t>SOLICITUD DE HERRAMIENTA CUARTO VALVULAS</t>
  </si>
  <si>
    <t>11761188</t>
  </si>
  <si>
    <t>20250822</t>
  </si>
  <si>
    <t>9083132</t>
  </si>
  <si>
    <t>TORNILLO SIN FIN FORMATO 330 CORONA</t>
  </si>
  <si>
    <t>11727741</t>
  </si>
  <si>
    <t>07:15:00</t>
  </si>
  <si>
    <t>9083136</t>
  </si>
  <si>
    <t>CON-CAMBIO TORNILLO SIN FIN FORMATO 210</t>
  </si>
  <si>
    <t>11778378</t>
  </si>
  <si>
    <t>20250827</t>
  </si>
  <si>
    <t>38612062</t>
  </si>
  <si>
    <t>9106993</t>
  </si>
  <si>
    <t>CON-DANO EN SOPORTE DE PINZA</t>
  </si>
  <si>
    <t>11782193</t>
  </si>
  <si>
    <t>20250923</t>
  </si>
  <si>
    <t>9138693</t>
  </si>
  <si>
    <t>CON-MBIAR MARIPOSAS DE ESTRELLAS DETER</t>
  </si>
  <si>
    <t>11742588</t>
  </si>
  <si>
    <t>02:26:56</t>
  </si>
  <si>
    <t>20251014</t>
  </si>
  <si>
    <t>9162211</t>
  </si>
  <si>
    <t>REPARACION COLUMNA ESTRELLA ENT RINSER</t>
  </si>
  <si>
    <t>11801323</t>
  </si>
  <si>
    <t>9202567</t>
  </si>
  <si>
    <t>INSTALAR 2 GRASERAS FALTAN CIL TAPADORES</t>
  </si>
  <si>
    <t>11813119</t>
  </si>
  <si>
    <t>19:00:00</t>
  </si>
  <si>
    <t>9218087</t>
  </si>
  <si>
    <t>RUTA LUBRICACION LLENADORA 5</t>
  </si>
  <si>
    <t>08:30:00</t>
  </si>
  <si>
    <t>9218091</t>
  </si>
  <si>
    <t>MTTO AUTONOMO LLENADORA 5</t>
  </si>
  <si>
    <t>07:52:30</t>
  </si>
  <si>
    <t>58522</t>
  </si>
  <si>
    <t>9218469</t>
  </si>
  <si>
    <t>INSPECCION MEC C4S ESPECIALISTA  ENV L4</t>
  </si>
  <si>
    <t>30831</t>
  </si>
  <si>
    <t>58524</t>
  </si>
  <si>
    <t>Z01</t>
  </si>
  <si>
    <t>9221655</t>
  </si>
  <si>
    <t>REPARACION VALVULAS DE LLENADO 154-158</t>
  </si>
  <si>
    <t>LIB. DMNV EDET FMAT NLIQ PREC</t>
  </si>
  <si>
    <t>72914</t>
  </si>
  <si>
    <t>155291</t>
  </si>
  <si>
    <t>9222046</t>
  </si>
  <si>
    <t>INSP MANEJO ESTRELLAS LLEN L4</t>
  </si>
  <si>
    <t>80042</t>
  </si>
  <si>
    <t>166342</t>
  </si>
  <si>
    <t>9222901</t>
  </si>
  <si>
    <t>MTTO PREVENTIVO BIMENSUAL LLEN L4</t>
  </si>
  <si>
    <t>11:56:21</t>
  </si>
  <si>
    <t>91869</t>
  </si>
  <si>
    <t>184790</t>
  </si>
  <si>
    <t>9222902</t>
  </si>
  <si>
    <t>MTTO PREVENTIVO TRIMESTRAL LLEN L4</t>
  </si>
  <si>
    <t>91870</t>
  </si>
  <si>
    <t>184791</t>
  </si>
  <si>
    <t>20251126</t>
  </si>
  <si>
    <t>9226733</t>
  </si>
  <si>
    <t>#CUARTO DE VALVULAS - REPOSICION DE PIEZ</t>
  </si>
  <si>
    <t>11817828</t>
  </si>
  <si>
    <t>20251229</t>
  </si>
  <si>
    <t>38603650</t>
  </si>
  <si>
    <t>9259861</t>
  </si>
  <si>
    <t>#CUARTO DE VALVULAS - REPUESTOS L4</t>
  </si>
  <si>
    <t>11826639</t>
  </si>
  <si>
    <t>20260121</t>
  </si>
  <si>
    <t>38603605</t>
  </si>
  <si>
    <t>9276225</t>
  </si>
  <si>
    <t>CILINDRO 113 DAÑADO LUEGO BAJON</t>
  </si>
  <si>
    <t>LIB. DMNV EDET FMAT MOVM NLIQ PREC</t>
  </si>
  <si>
    <t>11836237</t>
  </si>
  <si>
    <t>9276861</t>
  </si>
  <si>
    <t>CON-CAMBIO PLATOS PORTA BOTE TAPONADORA</t>
  </si>
  <si>
    <t>11836595</t>
  </si>
  <si>
    <t>06:15:00</t>
  </si>
  <si>
    <t>20260210</t>
  </si>
  <si>
    <t>9310249</t>
  </si>
  <si>
    <t>11838474</t>
  </si>
  <si>
    <t>20260211</t>
  </si>
  <si>
    <t>9310725</t>
  </si>
  <si>
    <t>11844799</t>
  </si>
  <si>
    <t>20260215</t>
  </si>
  <si>
    <t>9313411</t>
  </si>
  <si>
    <t>ENDERESAR PLATINAS SEPARADORAS DE BOTELL</t>
  </si>
  <si>
    <t>11845091</t>
  </si>
  <si>
    <t>01:37:58</t>
  </si>
  <si>
    <t>9314888</t>
  </si>
  <si>
    <t>MAGAZIN DE ESTIBAS PALE- L4</t>
  </si>
  <si>
    <t>REPARAR CUÑA EJE ALMACEN DE ESTIBAS PALE</t>
  </si>
  <si>
    <t>11847040</t>
  </si>
  <si>
    <t>20230802</t>
  </si>
  <si>
    <t>5084306</t>
  </si>
  <si>
    <t>PALETIZADORA - L4</t>
  </si>
  <si>
    <t>2025.02.01PIÑONES BANDA SOLPAK 23M3</t>
  </si>
  <si>
    <t>11473127</t>
  </si>
  <si>
    <t>11:02:01</t>
  </si>
  <si>
    <t>5321484</t>
  </si>
  <si>
    <t>REPARAR BARANDAS LATERALES CABEZAL FANUC</t>
  </si>
  <si>
    <t>11547814</t>
  </si>
  <si>
    <t>FRHE</t>
  </si>
  <si>
    <t>20240406</t>
  </si>
  <si>
    <t>5416416</t>
  </si>
  <si>
    <t>ENDEREZAR PINZA 2 ROBOT SOLPAK</t>
  </si>
  <si>
    <t>11580900</t>
  </si>
  <si>
    <t>20240409</t>
  </si>
  <si>
    <t>5418143</t>
  </si>
  <si>
    <t>CON-MECANIZAD RIELES/ROD LINEALES ROBOTS</t>
  </si>
  <si>
    <t>11576531</t>
  </si>
  <si>
    <t>20240510</t>
  </si>
  <si>
    <t>5456575</t>
  </si>
  <si>
    <t>CON-INSP CAMBIO DE RODACHAS Y1-Y2 SOLPAK</t>
  </si>
  <si>
    <t>11591574</t>
  </si>
  <si>
    <t>20240531</t>
  </si>
  <si>
    <t>5486413</t>
  </si>
  <si>
    <t>CON-CAMBIAR CLABLES EMPALMADOS SOLPACK 1</t>
  </si>
  <si>
    <t>11600657</t>
  </si>
  <si>
    <t>5672766</t>
  </si>
  <si>
    <t>DESMONTAR Y PULIR BARRAS ROBOTS SOLPAK</t>
  </si>
  <si>
    <t>LIB. NOTP DMNV NLIQ PREC</t>
  </si>
  <si>
    <t>11663879</t>
  </si>
  <si>
    <t>10:00:58</t>
  </si>
  <si>
    <t>20241028</t>
  </si>
  <si>
    <t>5689301</t>
  </si>
  <si>
    <t>Plano de base sensor pinza robot solpak</t>
  </si>
  <si>
    <t>11665981</t>
  </si>
  <si>
    <t>20241107</t>
  </si>
  <si>
    <t>5700070</t>
  </si>
  <si>
    <t>CON-Revision almacen estibas lad derecho</t>
  </si>
  <si>
    <t>11670388</t>
  </si>
  <si>
    <t>18:00:00</t>
  </si>
  <si>
    <t>20241125</t>
  </si>
  <si>
    <t>5725245</t>
  </si>
  <si>
    <t>CON-CAMBIO BANDA ENCAUCHETAD ENT SOLPACK</t>
  </si>
  <si>
    <t>11677355</t>
  </si>
  <si>
    <t>20241211</t>
  </si>
  <si>
    <t>5743405</t>
  </si>
  <si>
    <t>REVISION CONECTORES TD91-TD30</t>
  </si>
  <si>
    <t>11682428</t>
  </si>
  <si>
    <t>5776642</t>
  </si>
  <si>
    <t>CON-CAMBIO BASE DE AM PERSIANA 12553504</t>
  </si>
  <si>
    <t>11688744</t>
  </si>
  <si>
    <t>06:07:18</t>
  </si>
  <si>
    <t>20250311</t>
  </si>
  <si>
    <t>5860198</t>
  </si>
  <si>
    <t>CAMBIAR ENCODER CABEZAL PALETIZADORA</t>
  </si>
  <si>
    <t>11710061</t>
  </si>
  <si>
    <t>20250423</t>
  </si>
  <si>
    <t>5906405</t>
  </si>
  <si>
    <t>REVISION MOVIGEAR/EJE DE TRANSP CAJ 34M2</t>
  </si>
  <si>
    <t>11713892</t>
  </si>
  <si>
    <t>20250509</t>
  </si>
  <si>
    <t>5933161</t>
  </si>
  <si>
    <t>CON-CAMBIO PINONES EMPUJADOR D CAPA PALE</t>
  </si>
  <si>
    <t>11737265</t>
  </si>
  <si>
    <t>22:00:00</t>
  </si>
  <si>
    <t>20250510</t>
  </si>
  <si>
    <t>5933417</t>
  </si>
  <si>
    <t>CAMBIAR RODACHAS DETERIORADAS EMPUJADOR</t>
  </si>
  <si>
    <t>11737621</t>
  </si>
  <si>
    <t>9027856</t>
  </si>
  <si>
    <t>CON-CAMBIAR TORNILLO SUJECION DE ROTULA</t>
  </si>
  <si>
    <t>11750052</t>
  </si>
  <si>
    <t>12:45:00</t>
  </si>
  <si>
    <t>20250815</t>
  </si>
  <si>
    <t>9076995</t>
  </si>
  <si>
    <t>CAMBIAR MANGUERA DE CABEZAL FANUC</t>
  </si>
  <si>
    <t>11768859</t>
  </si>
  <si>
    <t>17:00:00</t>
  </si>
  <si>
    <t>20250924</t>
  </si>
  <si>
    <t>9140452</t>
  </si>
  <si>
    <t>cambiar rodillos frenados cabezal fanuc</t>
  </si>
  <si>
    <t>11786580</t>
  </si>
  <si>
    <t>9162116</t>
  </si>
  <si>
    <t>CAMBIAR RODAMIENTO MALO EN TOPE MESA</t>
  </si>
  <si>
    <t>11801160</t>
  </si>
  <si>
    <t>20251105</t>
  </si>
  <si>
    <t>9194284</t>
  </si>
  <si>
    <t>dano rodamientos lineales eje x robot 2</t>
  </si>
  <si>
    <t>11809136</t>
  </si>
  <si>
    <t>9194761</t>
  </si>
  <si>
    <t>dano de 2 rodachas empujador pale</t>
  </si>
  <si>
    <t>LIB. DMNV FMAT MOVM NLIQ PREC</t>
  </si>
  <si>
    <t>11809138</t>
  </si>
  <si>
    <t>9202703</t>
  </si>
  <si>
    <t>CALIBRACION FRENO EMPUJADOR DE CAPA PALE</t>
  </si>
  <si>
    <t>11813562</t>
  </si>
  <si>
    <t>9218150</t>
  </si>
  <si>
    <t>LUBRICACION PALETIZADORA L4</t>
  </si>
  <si>
    <t>29148</t>
  </si>
  <si>
    <t>55146</t>
  </si>
  <si>
    <t>9218573</t>
  </si>
  <si>
    <t>LIMP/INSP EQU DET C/1S PALETIZADORA L4</t>
  </si>
  <si>
    <t>31332</t>
  </si>
  <si>
    <t>59765</t>
  </si>
  <si>
    <t>9243500</t>
  </si>
  <si>
    <t>ENDEREZAR PINZA SOLPAK ROBOT 2</t>
  </si>
  <si>
    <t>11825176</t>
  </si>
  <si>
    <t>20260102</t>
  </si>
  <si>
    <t>9263684</t>
  </si>
  <si>
    <t>CAMBIO DE ROTULA EMPUJADOR DE CAPA PALE</t>
  </si>
  <si>
    <t>11829157</t>
  </si>
  <si>
    <t>13:40:11</t>
  </si>
  <si>
    <t>20260124</t>
  </si>
  <si>
    <t>IP1020260124</t>
  </si>
  <si>
    <t>9285287</t>
  </si>
  <si>
    <t>INSP MEC EQU DET PALETIZADORA L4</t>
  </si>
  <si>
    <t>31335</t>
  </si>
  <si>
    <t>59766</t>
  </si>
  <si>
    <t>20230425</t>
  </si>
  <si>
    <t>54225664</t>
  </si>
  <si>
    <t>ATO-INSTALAR TAPAS PROTECTORAS GRASERAS</t>
  </si>
  <si>
    <t>11426134</t>
  </si>
  <si>
    <t>20240712</t>
  </si>
  <si>
    <t>5537606</t>
  </si>
  <si>
    <t>FALLO DE BOMBA DE BIOCIDA</t>
  </si>
  <si>
    <t>LIB. IMPR DMNV KKMP NLIQ PREC</t>
  </si>
  <si>
    <t>11623144</t>
  </si>
  <si>
    <t>20241001</t>
  </si>
  <si>
    <t>5656289</t>
  </si>
  <si>
    <t>CON-QUITAR FUGA AGUA BOMBA DE CONDENSADO</t>
  </si>
  <si>
    <t>11654830</t>
  </si>
  <si>
    <t>20250120</t>
  </si>
  <si>
    <t>5788470</t>
  </si>
  <si>
    <t>CON-FALLAS ACUMULACION POR PASTER</t>
  </si>
  <si>
    <t>LIB. DMNV KKMP MOVM NLIQ PREC</t>
  </si>
  <si>
    <t>11681769</t>
  </si>
  <si>
    <t>20250319</t>
  </si>
  <si>
    <t>5865519</t>
  </si>
  <si>
    <t>CON-CAMBIAR MOTOR BOMB P5 X RUIDO ANORMA</t>
  </si>
  <si>
    <t>11719828</t>
  </si>
  <si>
    <t>5886663</t>
  </si>
  <si>
    <t>CON-CORRECCION EMPAQUE PUERTA PASTER</t>
  </si>
  <si>
    <t>11720910</t>
  </si>
  <si>
    <t>20250506</t>
  </si>
  <si>
    <t>5930959</t>
  </si>
  <si>
    <t>CON-LIMPIEZA TRANSP SALIDA PASTER</t>
  </si>
  <si>
    <t>11725961</t>
  </si>
  <si>
    <t>5981731</t>
  </si>
  <si>
    <t>CON-INSTALAR SONDA FLATANTE HAFFMANS 330</t>
  </si>
  <si>
    <t>11753462</t>
  </si>
  <si>
    <t>20251210</t>
  </si>
  <si>
    <t>9235581</t>
  </si>
  <si>
    <t>11818090</t>
  </si>
  <si>
    <t>20251219</t>
  </si>
  <si>
    <t>9241263</t>
  </si>
  <si>
    <t>CORREGIR FUGA DE AGUA</t>
  </si>
  <si>
    <t>11801754</t>
  </si>
  <si>
    <t>9314917</t>
  </si>
  <si>
    <t>DESMONTAR BOMBA DEL PASTER ATERRIZADA</t>
  </si>
  <si>
    <t>11846359</t>
  </si>
  <si>
    <t>20210923</t>
  </si>
  <si>
    <t>53320470</t>
  </si>
  <si>
    <t>CON-GENERAR PLATAFORMA PARA AJUSTES</t>
  </si>
  <si>
    <t>11190595</t>
  </si>
  <si>
    <t>20250808</t>
  </si>
  <si>
    <t>9072355</t>
  </si>
  <si>
    <t>PLANTA CIP - L4</t>
  </si>
  <si>
    <t>CON-SISO-INTERCAMBIADOR DEL CIP CON FUGA</t>
  </si>
  <si>
    <t>11771819</t>
  </si>
  <si>
    <t>20251112</t>
  </si>
  <si>
    <t>9198897</t>
  </si>
  <si>
    <t>REFERENCIABOMBA DE SUCCION PLANTA CIP L4</t>
  </si>
  <si>
    <t>11812574</t>
  </si>
  <si>
    <t>20251202</t>
  </si>
  <si>
    <t>9232077</t>
  </si>
  <si>
    <t>INSTALACION GUARDA PARA SENSORES CIP L4</t>
  </si>
  <si>
    <t>11819427</t>
  </si>
  <si>
    <t>20251212</t>
  </si>
  <si>
    <t>9236943</t>
  </si>
  <si>
    <t>CON- CAMBIAR TRAMPA DE VAPOR SISTEMA CIP</t>
  </si>
  <si>
    <t>11819841</t>
  </si>
  <si>
    <t>9310929</t>
  </si>
  <si>
    <t>SELECTOR SEñAL DE BOTELLAS FALSAS CIP</t>
  </si>
  <si>
    <t>11840722</t>
  </si>
  <si>
    <t>5321503</t>
  </si>
  <si>
    <t>RED DE AGUA ENVASE - L4</t>
  </si>
  <si>
    <t>QUITAR AGUA EN TANQUE DE RECUPERACION</t>
  </si>
  <si>
    <t>11547571</t>
  </si>
  <si>
    <t>20240209</t>
  </si>
  <si>
    <t>5340766</t>
  </si>
  <si>
    <t>RED LUBRICACION  JABON TRANSP - L4</t>
  </si>
  <si>
    <t>CON-COMPLETAR DUCHAS LUBRICACION TRANSPO</t>
  </si>
  <si>
    <t>11553885</t>
  </si>
  <si>
    <t>20240304</t>
  </si>
  <si>
    <t>5376375</t>
  </si>
  <si>
    <t>CAMBIAR SELECTOR DE TABLERO ROBOPACK</t>
  </si>
  <si>
    <t>11566225</t>
  </si>
  <si>
    <t>20250602</t>
  </si>
  <si>
    <t>5972263</t>
  </si>
  <si>
    <t>RACOR VV PRINCIPAL ROBOPAC AVERIADO</t>
  </si>
  <si>
    <t>11750016</t>
  </si>
  <si>
    <t>20250908</t>
  </si>
  <si>
    <t>9115209</t>
  </si>
  <si>
    <t>CON-CORREGIR FUGA AIRE PARTE SUPE ROBOPA</t>
  </si>
  <si>
    <t>11784979</t>
  </si>
  <si>
    <t>9219048</t>
  </si>
  <si>
    <t>LIMP/INSP ENVOLVEDORA ROBOPAC LÍNEA 4</t>
  </si>
  <si>
    <t>37559</t>
  </si>
  <si>
    <t>68771</t>
  </si>
  <si>
    <t>20250225</t>
  </si>
  <si>
    <t>5851336</t>
  </si>
  <si>
    <t>SECADORA BOTELLAS 4A LINADRY S3M K890187</t>
  </si>
  <si>
    <t>CON-INSTALAR TUBERIAS DRENAJES EUROPOL 1</t>
  </si>
  <si>
    <t>LIB. NOTP DMNV IMPP KKMP MOVM NLIQ PREC</t>
  </si>
  <si>
    <t>11711737</t>
  </si>
  <si>
    <t>9034268</t>
  </si>
  <si>
    <t>CON-REPARAR MOTOR 2 EUROPOOL</t>
  </si>
  <si>
    <t>11704165</t>
  </si>
  <si>
    <t>9222543</t>
  </si>
  <si>
    <t>MTTO AUTONOMO TUNEL SECADOR 1 L4</t>
  </si>
  <si>
    <t>87423</t>
  </si>
  <si>
    <t>177183</t>
  </si>
  <si>
    <t>20250617</t>
  </si>
  <si>
    <t>5990912</t>
  </si>
  <si>
    <t>SECADORA BOTELLAS 4B LINADRY S3M K890188</t>
  </si>
  <si>
    <t>VARIADOR DE EUROPUL # 2 EN CORTO</t>
  </si>
  <si>
    <t>11752009</t>
  </si>
  <si>
    <t>9222547</t>
  </si>
  <si>
    <t>MTTO AUTONOMO TUNEL SECADOR 2 L4</t>
  </si>
  <si>
    <t>87424</t>
  </si>
  <si>
    <t>177184</t>
  </si>
  <si>
    <t>9218436</t>
  </si>
  <si>
    <t>SISTEMA DE ALIMENTACIÓN DE TAPA - L4</t>
  </si>
  <si>
    <t>CAMBIO FILTROS TRANSPORTE TAPA LINEA 4</t>
  </si>
  <si>
    <t>30522</t>
  </si>
  <si>
    <t>57784</t>
  </si>
  <si>
    <t>9221827</t>
  </si>
  <si>
    <t>INSPECCION MECANICA C4S SIST TAPAS</t>
  </si>
  <si>
    <t>75247</t>
  </si>
  <si>
    <t>159373</t>
  </si>
  <si>
    <t>5321501</t>
  </si>
  <si>
    <t>SISTEMA LUBRICACION CENTRAL GRASA - L4</t>
  </si>
  <si>
    <t>MOD LUBRICACION CILINDROS DEL CALDERIN</t>
  </si>
  <si>
    <t>11492415</t>
  </si>
  <si>
    <t>9015498</t>
  </si>
  <si>
    <t>TRANS BOTELLAS  ETIQUET 2-MESA 2 - L4</t>
  </si>
  <si>
    <t>CAMB DE ACEITE MOVIGEAR 238 A 249</t>
  </si>
  <si>
    <t>63041</t>
  </si>
  <si>
    <t>142103</t>
  </si>
  <si>
    <t>20250712</t>
  </si>
  <si>
    <t>9036712</t>
  </si>
  <si>
    <t>TRANS BOTELLAS DEPA A INLINE EBI L4</t>
  </si>
  <si>
    <t>CON-CAMBIAR CABLE SENSOR ENFILADOR EBI</t>
  </si>
  <si>
    <t>11764062</t>
  </si>
  <si>
    <t>9218597</t>
  </si>
  <si>
    <t>INSPECCION SISTEMA LUB GRASA TRANS BOTEL</t>
  </si>
  <si>
    <t>31376</t>
  </si>
  <si>
    <t>59826</t>
  </si>
  <si>
    <t>9218938</t>
  </si>
  <si>
    <t>MTO PREV TRANSMISIONES REX 168M1, 169M1</t>
  </si>
  <si>
    <t>37027</t>
  </si>
  <si>
    <t>67811</t>
  </si>
  <si>
    <t>Z22</t>
  </si>
  <si>
    <t>9223064</t>
  </si>
  <si>
    <t>BLOQUEO TABLERO ELECTRICO TRANSP L4</t>
  </si>
  <si>
    <t>93272</t>
  </si>
  <si>
    <t>187594</t>
  </si>
  <si>
    <t>9241269</t>
  </si>
  <si>
    <t>INSTALAR TAPAS DE CHUMACERAS DE MOTORES</t>
  </si>
  <si>
    <t>11825197</t>
  </si>
  <si>
    <t>IP1020250423</t>
  </si>
  <si>
    <t>5916088</t>
  </si>
  <si>
    <t>TRANS BOTELLAS INLINE EBI - LLENADORA L4</t>
  </si>
  <si>
    <t>CAMB DE ACEITE MOVIGEAR 174 A 178</t>
  </si>
  <si>
    <t>60799</t>
  </si>
  <si>
    <t>138855</t>
  </si>
  <si>
    <t>9219360</t>
  </si>
  <si>
    <t>PLAN ASEO TRANS BOTELLA L4 1W</t>
  </si>
  <si>
    <t>03:30:00</t>
  </si>
  <si>
    <t>43815</t>
  </si>
  <si>
    <t>78815</t>
  </si>
  <si>
    <t>20240521</t>
  </si>
  <si>
    <t>5464613</t>
  </si>
  <si>
    <t>TRANS BOTELLAS PASTER-MESA 1-L4</t>
  </si>
  <si>
    <t>CON-AUTOMATIZAR SIST LUBRICACION TRAN</t>
  </si>
  <si>
    <t>11575125</t>
  </si>
  <si>
    <t>9116616</t>
  </si>
  <si>
    <t>BALIZA ALARMA DE FALLA DE TRANSPORTE MAL</t>
  </si>
  <si>
    <t>11697275</t>
  </si>
  <si>
    <t>13:30:00</t>
  </si>
  <si>
    <t>20231206</t>
  </si>
  <si>
    <t>5254558</t>
  </si>
  <si>
    <t>TRANS BOTELLAS-MESA 1 A ETIQUET 1 - L4</t>
  </si>
  <si>
    <t>CAMBIAR CONTACTO SULFATADO EN PULSADOR</t>
  </si>
  <si>
    <t>11526445</t>
  </si>
  <si>
    <t>20250524</t>
  </si>
  <si>
    <t>IP1020250524</t>
  </si>
  <si>
    <t>5958857</t>
  </si>
  <si>
    <t>CAMB DE ACEITE MOVIGEAR 204 A 213</t>
  </si>
  <si>
    <t>62928</t>
  </si>
  <si>
    <t>141980</t>
  </si>
  <si>
    <t>9223070</t>
  </si>
  <si>
    <t>INSPECCION SISTEMA LUB GRASA TRANS BOTE</t>
  </si>
  <si>
    <t>93413</t>
  </si>
  <si>
    <t>187791</t>
  </si>
  <si>
    <t>20260109</t>
  </si>
  <si>
    <t>9268428</t>
  </si>
  <si>
    <t>HONGO SEGURIDAD TRANSPORTE ENTRADA ETQ 1</t>
  </si>
  <si>
    <t>11831826</t>
  </si>
  <si>
    <t>20260212</t>
  </si>
  <si>
    <t>IP1020260212</t>
  </si>
  <si>
    <t>9311753</t>
  </si>
  <si>
    <t>MATTO AUTON/INSP TRANS 210M1 211M1 6W</t>
  </si>
  <si>
    <t>36887</t>
  </si>
  <si>
    <t>67643</t>
  </si>
  <si>
    <t>9015483</t>
  </si>
  <si>
    <t>TRANS BOTELLAS-MESA 1 A ETIQUETEA 2 - L4</t>
  </si>
  <si>
    <t>CAMB DE ACEITE MOVIGEAR 216 A 226</t>
  </si>
  <si>
    <t>62929</t>
  </si>
  <si>
    <t>142101</t>
  </si>
  <si>
    <t>9223071</t>
  </si>
  <si>
    <t>93415</t>
  </si>
  <si>
    <t>187793</t>
  </si>
  <si>
    <t>9311754</t>
  </si>
  <si>
    <t>MATTO AUTON/INSP TRANS 219M1 220M1</t>
  </si>
  <si>
    <t>36888</t>
  </si>
  <si>
    <t>67644</t>
  </si>
  <si>
    <t>9015499</t>
  </si>
  <si>
    <t>TRANS BOTELLAS-MESA 2 A VARIOLINE 1- L4</t>
  </si>
  <si>
    <t>CAMB DE ACEITE MOVIGEAR 247 A 27M1</t>
  </si>
  <si>
    <t>63042</t>
  </si>
  <si>
    <t>142104</t>
  </si>
  <si>
    <t>20250903</t>
  </si>
  <si>
    <t>9112023</t>
  </si>
  <si>
    <t>CAMBIAR RET MOTOR 249M1 MESA ACUM VARIOL</t>
  </si>
  <si>
    <t>11734566</t>
  </si>
  <si>
    <t>20241126</t>
  </si>
  <si>
    <t>5726329</t>
  </si>
  <si>
    <t>TRANS CAJAS VARIOLINE 1 PALETIZADORA L4</t>
  </si>
  <si>
    <t>CAMBIAR PUENTES TRANSFERENCIA DAÑADOS</t>
  </si>
  <si>
    <t>11677686</t>
  </si>
  <si>
    <t>20250411</t>
  </si>
  <si>
    <t>5899232</t>
  </si>
  <si>
    <t>CADENA PLASTICA SALIDA VARIOLINE</t>
  </si>
  <si>
    <t>11730721</t>
  </si>
  <si>
    <t>20250727</t>
  </si>
  <si>
    <t>9063824</t>
  </si>
  <si>
    <t>CON-PULIR FILOS BARANDAS TRANSPOR CAJAS</t>
  </si>
  <si>
    <t>11767853</t>
  </si>
  <si>
    <t>20250901</t>
  </si>
  <si>
    <t>9111230</t>
  </si>
  <si>
    <t>SE REVIENTA BANDA TRANSPORTE DE CAJA</t>
  </si>
  <si>
    <t>11783450</t>
  </si>
  <si>
    <t>11:00:14</t>
  </si>
  <si>
    <t>9027887</t>
  </si>
  <si>
    <t>TRANS CAJAS VARIOLINE 2 PALETIZADORA L4</t>
  </si>
  <si>
    <t>CON-CAMBIO ESLABONES MESA SOLPAK MO.23M3</t>
  </si>
  <si>
    <t>11760660</t>
  </si>
  <si>
    <t>5253845</t>
  </si>
  <si>
    <t>CAMBIAR ELEMENTOS DETER MESA ACUMULACION</t>
  </si>
  <si>
    <t>11497688</t>
  </si>
  <si>
    <t>5700172</t>
  </si>
  <si>
    <t>TRANSPORTADOR GRANEL DEPA RINSER - L4</t>
  </si>
  <si>
    <t>11670659</t>
  </si>
  <si>
    <t>17:00:48</t>
  </si>
  <si>
    <t>20240111</t>
  </si>
  <si>
    <t>5294136</t>
  </si>
  <si>
    <t>CAMBIAR MANGUERA VACIO ROTA M2R2 VARIO 1</t>
  </si>
  <si>
    <t>11541158</t>
  </si>
  <si>
    <t>5321504</t>
  </si>
  <si>
    <t>FABRICACION GUARDA ELEVADOR VARIOLINE 2</t>
  </si>
  <si>
    <t>11484027</t>
  </si>
  <si>
    <t>5321506</t>
  </si>
  <si>
    <t>CON-CAMBIAR CONTADOR DE AGUA LINEA 4</t>
  </si>
  <si>
    <t>11544918</t>
  </si>
  <si>
    <t>5447561</t>
  </si>
  <si>
    <t>CAMBIAR CILINDROS M3R1 3 HERRAMIENTAS</t>
  </si>
  <si>
    <t>11591477</t>
  </si>
  <si>
    <t>5447586</t>
  </si>
  <si>
    <t>NORMALIZAR LUBRICACION GRASA BASTIDOR</t>
  </si>
  <si>
    <t>LIB. NOTP DMNV EDET FMAT MOVM NLIQ PREC</t>
  </si>
  <si>
    <t>11591542</t>
  </si>
  <si>
    <t>20240924</t>
  </si>
  <si>
    <t>5636312</t>
  </si>
  <si>
    <t>CON-CAMBIAR RODAMIENTOS DE POLEA M4R1</t>
  </si>
  <si>
    <t>11644089</t>
  </si>
  <si>
    <t>5689286</t>
  </si>
  <si>
    <t>INSPECCION/ASEO BANDA ENTRADA CONTINUA</t>
  </si>
  <si>
    <t>11665877</t>
  </si>
  <si>
    <t>10:00:00</t>
  </si>
  <si>
    <t>5700056</t>
  </si>
  <si>
    <t>CAMBIAR TRANSFERENCIA ENTRADA DE BOTELLA</t>
  </si>
  <si>
    <t>11668247</t>
  </si>
  <si>
    <t>12:31:00</t>
  </si>
  <si>
    <t>5700064</t>
  </si>
  <si>
    <t>REVISION/CAMBIO CILINDROS ARMADO DE CAJA</t>
  </si>
  <si>
    <t>11657444</t>
  </si>
  <si>
    <t>5704040</t>
  </si>
  <si>
    <t>CAMBIAR CORREAS M4R1</t>
  </si>
  <si>
    <t>11672139</t>
  </si>
  <si>
    <t>20241120</t>
  </si>
  <si>
    <t>5709491</t>
  </si>
  <si>
    <t>REPARACION TRANSPORTAD ENTRADA CONTINUA</t>
  </si>
  <si>
    <t>11666136</t>
  </si>
  <si>
    <t>09:24:42</t>
  </si>
  <si>
    <t>20241122</t>
  </si>
  <si>
    <t>5711082</t>
  </si>
  <si>
    <t>CON-CAMBIAR CIL DETERIORADOS FORMAC CAJA</t>
  </si>
  <si>
    <t>11676574</t>
  </si>
  <si>
    <t>12:00:01</t>
  </si>
  <si>
    <t>20241219</t>
  </si>
  <si>
    <t>5748303</t>
  </si>
  <si>
    <t>FALLA ACOPOS MODULO 4 Y 2</t>
  </si>
  <si>
    <t>11685388</t>
  </si>
  <si>
    <t>20250317</t>
  </si>
  <si>
    <t>5864110</t>
  </si>
  <si>
    <t>SISO CAMBIAR ACRILICO PUERTA SEGURIDAD 1</t>
  </si>
  <si>
    <t>11718629</t>
  </si>
  <si>
    <t>20250414</t>
  </si>
  <si>
    <t>5901106</t>
  </si>
  <si>
    <t>REVISION BANDA SALIDA PLASTIC INTERNA</t>
  </si>
  <si>
    <t>11729385</t>
  </si>
  <si>
    <t>20250425</t>
  </si>
  <si>
    <t>FMILLANR</t>
  </si>
  <si>
    <t>5920204</t>
  </si>
  <si>
    <t>CON-REVISION Y/O MANTO PREVEN DE MO</t>
  </si>
  <si>
    <t>11721231</t>
  </si>
  <si>
    <t>10:35:40</t>
  </si>
  <si>
    <t>20250521</t>
  </si>
  <si>
    <t>5943040</t>
  </si>
  <si>
    <t>CAMBIAR PIN/SOPORTE GRADUADOR M4R2</t>
  </si>
  <si>
    <t>11721219</t>
  </si>
  <si>
    <t>14:00:28</t>
  </si>
  <si>
    <t>20250601</t>
  </si>
  <si>
    <t>5970980</t>
  </si>
  <si>
    <t>REPARAR GUIA CENTRAL ENTRADA BO CONTINUA</t>
  </si>
  <si>
    <t>11726359</t>
  </si>
  <si>
    <t>5972349</t>
  </si>
  <si>
    <t>REVISION BOMBA SISTEMA LUB DE GRASA</t>
  </si>
  <si>
    <t>11750162</t>
  </si>
  <si>
    <t>9015292</t>
  </si>
  <si>
    <t>MTTO PREV OP BOMBA VACIO CANASTILLA V1</t>
  </si>
  <si>
    <t>08:10:00</t>
  </si>
  <si>
    <t>61232</t>
  </si>
  <si>
    <t>139634</t>
  </si>
  <si>
    <t>9027819</t>
  </si>
  <si>
    <t>CON- REVISION PERSIANA ALMACEN 1</t>
  </si>
  <si>
    <t>11704942</t>
  </si>
  <si>
    <t>9036668</t>
  </si>
  <si>
    <t>CAMBIAR VENTURI FORMADORA CANASTILLA</t>
  </si>
  <si>
    <t>11762325</t>
  </si>
  <si>
    <t>20250716</t>
  </si>
  <si>
    <t>9039167</t>
  </si>
  <si>
    <t>CAMBIAR 2 CILINDROS MALOS CIERRE DE CAJA</t>
  </si>
  <si>
    <t>11765629</t>
  </si>
  <si>
    <t>9115206</t>
  </si>
  <si>
    <t>REVISION A FONDO DE UNIDAD DE MTTO AIRE</t>
  </si>
  <si>
    <t>11786349</t>
  </si>
  <si>
    <t>9116623</t>
  </si>
  <si>
    <t>REFERENCIA MANOMETRO ENCOLADOR VARIOLI 1</t>
  </si>
  <si>
    <t>11739377</t>
  </si>
  <si>
    <t>20250922</t>
  </si>
  <si>
    <t>IP1020250922</t>
  </si>
  <si>
    <t>9133526</t>
  </si>
  <si>
    <t>INSPECC MEC C4S EQU DET VARIOLINE 1 L4</t>
  </si>
  <si>
    <t>48354</t>
  </si>
  <si>
    <t>95347</t>
  </si>
  <si>
    <t>20250929</t>
  </si>
  <si>
    <t>9150266</t>
  </si>
  <si>
    <t>REVISION BOMBA VACIO CANASTILLA</t>
  </si>
  <si>
    <t>11773770</t>
  </si>
  <si>
    <t>20251001</t>
  </si>
  <si>
    <t>9152900</t>
  </si>
  <si>
    <t>LIMPIEZA/AJUSTES ENCOLADOR PEGANTE</t>
  </si>
  <si>
    <t>11778041</t>
  </si>
  <si>
    <t>13:11:20</t>
  </si>
  <si>
    <t>20251007</t>
  </si>
  <si>
    <t>9157746</t>
  </si>
  <si>
    <t>CON-Elevador de estibas canastilla malo</t>
  </si>
  <si>
    <t>11798793</t>
  </si>
  <si>
    <t>20251018</t>
  </si>
  <si>
    <t>9164250</t>
  </si>
  <si>
    <t>LUB_VARIOLINE OW</t>
  </si>
  <si>
    <t>11802391</t>
  </si>
  <si>
    <t>9202541</t>
  </si>
  <si>
    <t>AJUSTAR/ALINEAR M4R2 ARMADO DE CAJA</t>
  </si>
  <si>
    <t>11814697</t>
  </si>
  <si>
    <t>9218834</t>
  </si>
  <si>
    <t>MTO AUT LIM/INSP SEMANAL VARIOLINE 1 L4</t>
  </si>
  <si>
    <t>33395</t>
  </si>
  <si>
    <t>63199</t>
  </si>
  <si>
    <t>9218981</t>
  </si>
  <si>
    <t>LIMPIEZA FIN PRODUCCIÓN VARIOLINE 1 L4</t>
  </si>
  <si>
    <t>37322</t>
  </si>
  <si>
    <t>68343</t>
  </si>
  <si>
    <t>9219090</t>
  </si>
  <si>
    <t>RUTA DE LUBRICACION VARIOLINE 1 L4</t>
  </si>
  <si>
    <t>38098</t>
  </si>
  <si>
    <t>69502</t>
  </si>
  <si>
    <t>Z57</t>
  </si>
  <si>
    <t>9221052</t>
  </si>
  <si>
    <t>9221379</t>
  </si>
  <si>
    <t>MTTO PREV SISTEMA DE ADHESIVO VARIOLINE1</t>
  </si>
  <si>
    <t>LIB. EDET FMAT NLIQ PREC</t>
  </si>
  <si>
    <t>10:05:03</t>
  </si>
  <si>
    <t>63659</t>
  </si>
  <si>
    <t>143181</t>
  </si>
  <si>
    <t>20251224</t>
  </si>
  <si>
    <t>IP1020251224</t>
  </si>
  <si>
    <t>9254686</t>
  </si>
  <si>
    <t>MTTO TRANSPORTADOR DE CAJAS C4S</t>
  </si>
  <si>
    <t>04:53:52</t>
  </si>
  <si>
    <t>89578</t>
  </si>
  <si>
    <t>181391</t>
  </si>
  <si>
    <t>20251230</t>
  </si>
  <si>
    <t>9261255</t>
  </si>
  <si>
    <t>CAMBIO CORREA DENTADA V1</t>
  </si>
  <si>
    <t>11827383</t>
  </si>
  <si>
    <t>20260202</t>
  </si>
  <si>
    <t>9302700</t>
  </si>
  <si>
    <t>CAMBIAR CORREAS MODULO 4 ROBOT 1</t>
  </si>
  <si>
    <t>11834424</t>
  </si>
  <si>
    <t>20260206</t>
  </si>
  <si>
    <t>9307566</t>
  </si>
  <si>
    <t>CON-SOLDAR ARMADOR DE CAJA REVENTADO</t>
  </si>
  <si>
    <t>11835122</t>
  </si>
  <si>
    <t>20230118</t>
  </si>
  <si>
    <t>54054824</t>
  </si>
  <si>
    <t>CAMBIAR ORUGA DE CABLES TOPE DE BOTELLAS</t>
  </si>
  <si>
    <t>11391055</t>
  </si>
  <si>
    <t>20230318</t>
  </si>
  <si>
    <t>54131480</t>
  </si>
  <si>
    <t>CON-SOLICITUD PLANOS ELECTRICO VARIO 1</t>
  </si>
  <si>
    <t>11391929</t>
  </si>
  <si>
    <t>20230903</t>
  </si>
  <si>
    <t>5124710</t>
  </si>
  <si>
    <t>cambio permas lubricacion tornillos sinf</t>
  </si>
  <si>
    <t>11486266</t>
  </si>
  <si>
    <t>12:22:30</t>
  </si>
  <si>
    <t>5417654</t>
  </si>
  <si>
    <t>CAMBIAR ELECTROVALVUL BOQUILLAS PEGANTE</t>
  </si>
  <si>
    <t>11576818</t>
  </si>
  <si>
    <t>20240704</t>
  </si>
  <si>
    <t>5527995</t>
  </si>
  <si>
    <t>CAMBIAR 2 CILINDROS FORMADOR CANASTILLAS</t>
  </si>
  <si>
    <t>11615037</t>
  </si>
  <si>
    <t>20241002</t>
  </si>
  <si>
    <t>5657143</t>
  </si>
  <si>
    <t>REVISION DESAGSTE CORREA M1R1</t>
  </si>
  <si>
    <t>11650861</t>
  </si>
  <si>
    <t>06:14:03</t>
  </si>
  <si>
    <t>08:04:02</t>
  </si>
  <si>
    <t>5724970</t>
  </si>
  <si>
    <t>AÑO PISTOLA PEGANTE VARIOLINE2</t>
  </si>
  <si>
    <t>11677198</t>
  </si>
  <si>
    <t>20250123</t>
  </si>
  <si>
    <t>38613581</t>
  </si>
  <si>
    <t>5794262</t>
  </si>
  <si>
    <t>Sensor barrera almacen 2 modulo 4</t>
  </si>
  <si>
    <t>11698412</t>
  </si>
  <si>
    <t>14:20:00</t>
  </si>
  <si>
    <t>20250214</t>
  </si>
  <si>
    <t>5823387</t>
  </si>
  <si>
    <t>CON-CAMBIAR CIL CON FUGA ARMADORA CAJAS</t>
  </si>
  <si>
    <t>11698198</t>
  </si>
  <si>
    <t>13:00:04</t>
  </si>
  <si>
    <t>20250314</t>
  </si>
  <si>
    <t>5862573</t>
  </si>
  <si>
    <t>CON-SOPORTE PARTI VENTOSAS AZULES CANAST</t>
  </si>
  <si>
    <t>11717227</t>
  </si>
  <si>
    <t>5933385</t>
  </si>
  <si>
    <t>CON-Fuga de pegante de encolador V2</t>
  </si>
  <si>
    <t>11739895</t>
  </si>
  <si>
    <t>5990897</t>
  </si>
  <si>
    <t>CAMBIAR CADENAS TRANSMISION TRANSP CAJAS</t>
  </si>
  <si>
    <t>11755270</t>
  </si>
  <si>
    <t>20250726</t>
  </si>
  <si>
    <t>9062853</t>
  </si>
  <si>
    <t>CON-SOLDAR CABEZAL2 FORM DE CIERR CAJAS</t>
  </si>
  <si>
    <t>11769902</t>
  </si>
  <si>
    <t>10:41:20</t>
  </si>
  <si>
    <t>20250816</t>
  </si>
  <si>
    <t>9077707</t>
  </si>
  <si>
    <t>CAMBIAR CORREA M2R2 LADO IZQUIERDO</t>
  </si>
  <si>
    <t>11753012</t>
  </si>
  <si>
    <t>08:00:22</t>
  </si>
  <si>
    <t>10:45:22</t>
  </si>
  <si>
    <t>20250909</t>
  </si>
  <si>
    <t>9115701</t>
  </si>
  <si>
    <t>REVISAR UNIDAD DE MTTO AIRE</t>
  </si>
  <si>
    <t>11755176</t>
  </si>
  <si>
    <t>20250915</t>
  </si>
  <si>
    <t>9119542</t>
  </si>
  <si>
    <t>SOLDAR DIVISOR DE ENTRADA DE BOTELLAS</t>
  </si>
  <si>
    <t>11789222</t>
  </si>
  <si>
    <t>20250916</t>
  </si>
  <si>
    <t>9119812</t>
  </si>
  <si>
    <t>CON-INSPECCION/CORREC CIL FORMADOR CANAS</t>
  </si>
  <si>
    <t>11677746</t>
  </si>
  <si>
    <t>20251013</t>
  </si>
  <si>
    <t>9161446</t>
  </si>
  <si>
    <t>CAMBIO RODAMIENTOS LINEALES M4R2</t>
  </si>
  <si>
    <t>11799991</t>
  </si>
  <si>
    <t>20251104</t>
  </si>
  <si>
    <t>9194088</t>
  </si>
  <si>
    <t>CAMBIAR PERMAS DE LUBRICACION ALMACEN</t>
  </si>
  <si>
    <t>11807590</t>
  </si>
  <si>
    <t>10:30:02</t>
  </si>
  <si>
    <t>9219862</t>
  </si>
  <si>
    <t>RUTA DE LUBRICACION VARIOLINE 2 L4</t>
  </si>
  <si>
    <t>49666</t>
  </si>
  <si>
    <t>97603</t>
  </si>
  <si>
    <t>9219895</t>
  </si>
  <si>
    <t>MTO AUT LIM/INSP SEMANAL VARIOLINE 2 L4</t>
  </si>
  <si>
    <t>49991</t>
  </si>
  <si>
    <t>97604</t>
  </si>
  <si>
    <t>9220445</t>
  </si>
  <si>
    <t>LIMPIEZA FIN PRODUCCIÓN VARIOLINE 2 L4</t>
  </si>
  <si>
    <t>56582</t>
  </si>
  <si>
    <t>128908</t>
  </si>
  <si>
    <t>9221062</t>
  </si>
  <si>
    <t>MTTO PREV OP BOMBA VACIO CANASTILLA V2</t>
  </si>
  <si>
    <t>61262</t>
  </si>
  <si>
    <t>139570</t>
  </si>
  <si>
    <t>9222746</t>
  </si>
  <si>
    <t>89579</t>
  </si>
  <si>
    <t>181392</t>
  </si>
  <si>
    <t>20251203</t>
  </si>
  <si>
    <t>9232746</t>
  </si>
  <si>
    <t>SOLICITUD ACRILICOS VARIOLINE 1</t>
  </si>
  <si>
    <t>11820347</t>
  </si>
  <si>
    <t>9260934</t>
  </si>
  <si>
    <t>ATO ALARMA DE FALLA CODIFICADORES</t>
  </si>
  <si>
    <t>11828542</t>
  </si>
  <si>
    <t>20260128</t>
  </si>
  <si>
    <t>9296464</t>
  </si>
  <si>
    <t>CON-MECANIZADO PLACA FRONTAL 2 VARIOLINE</t>
  </si>
  <si>
    <t>11838625</t>
  </si>
  <si>
    <t>20221125</t>
  </si>
  <si>
    <t>53962902</t>
  </si>
  <si>
    <t>CON-centradores botell desalineados CAJA</t>
  </si>
  <si>
    <t>11370369</t>
  </si>
  <si>
    <t>1011014</t>
  </si>
  <si>
    <t>LINEA 4 ENVASADO EN BOTELLAS</t>
  </si>
  <si>
    <t>0048872231</t>
  </si>
  <si>
    <t>0010</t>
  </si>
  <si>
    <t>X</t>
  </si>
  <si>
    <t>PM01</t>
  </si>
  <si>
    <t>240</t>
  </si>
  <si>
    <t>1010481</t>
  </si>
  <si>
    <t>0054161552</t>
  </si>
  <si>
    <t>0090</t>
  </si>
  <si>
    <t>AJUSTE MEDIDAS ESTRELLA ENT CALDERIN</t>
  </si>
  <si>
    <t>0054136789</t>
  </si>
  <si>
    <t>0040</t>
  </si>
  <si>
    <t>NIVELACION CHAPA SALIDA CALDERIN</t>
  </si>
  <si>
    <t>1010492</t>
  </si>
  <si>
    <t>0053891021</t>
  </si>
  <si>
    <t>INSP MEC EQU DET CABEZAL PALET L4</t>
  </si>
  <si>
    <t>1011011</t>
  </si>
  <si>
    <t>0053189095</t>
  </si>
  <si>
    <t>LIMP/INSP ARRANQUE DEPA A GRANEL L4</t>
  </si>
  <si>
    <t>0053189108</t>
  </si>
  <si>
    <t>LUB EQU DET DEPALETIZADORA AGRANEL L4</t>
  </si>
  <si>
    <t>0054161733</t>
  </si>
  <si>
    <t>1010490</t>
  </si>
  <si>
    <t>0053187070</t>
  </si>
  <si>
    <t>1010489</t>
  </si>
  <si>
    <t>0053187075</t>
  </si>
  <si>
    <t>0053194421</t>
  </si>
  <si>
    <t>INSPECCION ELECTRICA C/4S DEPA AGRANEL</t>
  </si>
  <si>
    <t>0053185927</t>
  </si>
  <si>
    <t>LUB C/1S EQU DET PALETIZADORA L4</t>
  </si>
  <si>
    <t>0053187251</t>
  </si>
  <si>
    <t>1011015</t>
  </si>
  <si>
    <t>0053188958</t>
  </si>
  <si>
    <t>LIMP/INSP EQU DET ENVOLVEDORA ROBOPAC</t>
  </si>
  <si>
    <t>1010520</t>
  </si>
  <si>
    <t>LINEA 4 MANEJO DE TAPAS</t>
  </si>
  <si>
    <t>0053186808</t>
  </si>
  <si>
    <t>0030</t>
  </si>
  <si>
    <t>MTTO AUT FILTROS GUATA SIST TAPAS C1S</t>
  </si>
  <si>
    <t>0053187059</t>
  </si>
  <si>
    <t>LIMPIEZA/LUBRICACION INSPECTOR</t>
  </si>
  <si>
    <t>0053187078</t>
  </si>
  <si>
    <t>1012326</t>
  </si>
  <si>
    <t>0053198273</t>
  </si>
  <si>
    <t>LIMP/INSP BOQUILLAS DE SOPLADO</t>
  </si>
  <si>
    <t>1012328</t>
  </si>
  <si>
    <t>0053198277</t>
  </si>
  <si>
    <t>1010483</t>
  </si>
  <si>
    <t>1012000</t>
  </si>
  <si>
    <t>0054161737</t>
  </si>
  <si>
    <t>0020</t>
  </si>
  <si>
    <t>0054164207</t>
  </si>
  <si>
    <t>INSTALAR ORUGA DE CABLES ENTRADA CONTINU</t>
  </si>
  <si>
    <t>1012327</t>
  </si>
  <si>
    <t>0045408881</t>
  </si>
  <si>
    <t>CAMBIAR SENSOR EMB42.1701 +MK1-B183</t>
  </si>
  <si>
    <t>1010506</t>
  </si>
  <si>
    <t>LINEA 4 MANEJO DE ENVASE</t>
  </si>
  <si>
    <t>0053199220</t>
  </si>
  <si>
    <t>0053199221</t>
  </si>
  <si>
    <t>DESBLOQUEO TABLERO ELECTRICO TRANSP L4</t>
  </si>
  <si>
    <t>0054161736</t>
  </si>
  <si>
    <t>0053188073</t>
  </si>
  <si>
    <t>LIMP/INSP EQU DET EMBAND VARIOLINE</t>
  </si>
  <si>
    <t>0053188531</t>
  </si>
  <si>
    <t>LIMP POST-PRODUCCIÓN EMBAND VARIOLINE</t>
  </si>
  <si>
    <t>0053189112</t>
  </si>
  <si>
    <t>LUBRICACION SEM EMBANDEJADOR VARIOLINE</t>
  </si>
  <si>
    <t>1011996</t>
  </si>
  <si>
    <t>0053193021</t>
  </si>
  <si>
    <t>RUTA LUBRICACION MENSUAL VARIOLINE 2</t>
  </si>
  <si>
    <t>0053193022</t>
  </si>
  <si>
    <t>LUBRICACION SEM EMBANDEJADOR VARIOL 2</t>
  </si>
  <si>
    <t>0053194425</t>
  </si>
  <si>
    <t>RUTA DE LUBRICACIÓN SEMANAL</t>
  </si>
  <si>
    <t>0053195604</t>
  </si>
  <si>
    <t>LIMP/INSP FILTRO PREVIO BOMBA DE VACIO</t>
  </si>
  <si>
    <t>0053189107</t>
  </si>
  <si>
    <t>0053193063</t>
  </si>
  <si>
    <t>JMARTINB</t>
  </si>
  <si>
    <t>LIMP/INSP EQU DET EMBAN VARIOLINE # 2</t>
  </si>
  <si>
    <t>0053194323</t>
  </si>
  <si>
    <t>1012325</t>
  </si>
  <si>
    <t>0053194423</t>
  </si>
  <si>
    <t>0053195614</t>
  </si>
  <si>
    <t>0051482913</t>
  </si>
  <si>
    <t>0053185431</t>
  </si>
  <si>
    <t>RUTA LUBRICACION SEMANAL LLENADORA L4</t>
  </si>
  <si>
    <t>0053185437</t>
  </si>
  <si>
    <t>0049481823</t>
  </si>
  <si>
    <t>CAMBIO DE CONECTORES TD91-TD30</t>
  </si>
  <si>
    <t>0054127153</t>
  </si>
  <si>
    <t>1010493</t>
  </si>
  <si>
    <t>LINEA 4 LIMPIEZA Y SANEAMIENTO</t>
  </si>
  <si>
    <t>0054096228</t>
  </si>
  <si>
    <t>0054127152</t>
  </si>
  <si>
    <t>0054137572</t>
  </si>
  <si>
    <t>1011012</t>
  </si>
  <si>
    <t>0054127156</t>
  </si>
  <si>
    <t>0120</t>
  </si>
  <si>
    <t>0054127158</t>
  </si>
  <si>
    <t>0050</t>
  </si>
  <si>
    <t>0051578853</t>
  </si>
  <si>
    <t>0080</t>
  </si>
  <si>
    <t>REVISION DE CILINDROS TAPADORES</t>
  </si>
  <si>
    <t>0052717521</t>
  </si>
  <si>
    <t>AJUSTE MEDIDAS ESTRELLA ENT RINSER</t>
  </si>
  <si>
    <t>0052717522</t>
  </si>
  <si>
    <t>AJUSTE MEDIDAS ESTRELLA SALIDA RINSER</t>
  </si>
  <si>
    <t>0053196736</t>
  </si>
  <si>
    <t>CAMBIAR VALVULAS DE LLENADO 154-158</t>
  </si>
  <si>
    <t>0053196737</t>
  </si>
  <si>
    <t>REPARACION VALVULAS DESMONTADAS 154-158</t>
  </si>
  <si>
    <t>1011013</t>
  </si>
  <si>
    <t>0054161557</t>
  </si>
  <si>
    <t>CAMBIAR RODACHAS DE PINZAS RINSER</t>
  </si>
  <si>
    <t>0053557462</t>
  </si>
  <si>
    <t>INSPECCION/AJUSTES TRAN INT CAJA VACIA</t>
  </si>
  <si>
    <t>0053557463</t>
  </si>
  <si>
    <t>INSPECCION/AJUSTES TRAN INT CAJA LLENA</t>
  </si>
  <si>
    <t>0054096227</t>
  </si>
  <si>
    <t>INSTALAR DUCHA LAVADO CIL ELEVADORES</t>
  </si>
  <si>
    <t>1010507</t>
  </si>
  <si>
    <t>0050764706</t>
  </si>
  <si>
    <t>CAMBIO ACEITE MOVIGEAR 174 A 178</t>
  </si>
  <si>
    <t>1010510</t>
  </si>
  <si>
    <t>0051101643</t>
  </si>
  <si>
    <t>CAMBIO ACEITE MOVIGEAR 204 A 213</t>
  </si>
  <si>
    <t>1010511</t>
  </si>
  <si>
    <t>0051468051</t>
  </si>
  <si>
    <t>CAMBIO ACEITE MOVIGEAR 216 A 226</t>
  </si>
  <si>
    <t>1010515</t>
  </si>
  <si>
    <t>0051468073</t>
  </si>
  <si>
    <t>CAMBIO ACEITE MOVIGEAR 238 A 249</t>
  </si>
  <si>
    <t>0054161730</t>
  </si>
  <si>
    <t>CAMBIAR TORNILLO DE SUJECION DE ROTULA</t>
  </si>
  <si>
    <t>10:45:00</t>
  </si>
  <si>
    <t>0054161732</t>
  </si>
  <si>
    <t>0100</t>
  </si>
  <si>
    <t>CAMBIAR RODAMIENTO MALO ALM ESTIBAS PALE</t>
  </si>
  <si>
    <t>0053187276</t>
  </si>
  <si>
    <t>INSPECC SIST  LUBRICA.CHUMACERAS TRANSPO</t>
  </si>
  <si>
    <t>0053188439</t>
  </si>
  <si>
    <t>LUBRICACION TRANSMI REX 1TB28, 29, 31</t>
  </si>
  <si>
    <t>0053190819</t>
  </si>
  <si>
    <t>RUTA 1 CADENAS 173M1-178M1</t>
  </si>
  <si>
    <t>0053190820</t>
  </si>
  <si>
    <t>0060</t>
  </si>
  <si>
    <t>ASEO TRANS RUTA 1 173M1-178M1</t>
  </si>
  <si>
    <t>0053199229</t>
  </si>
  <si>
    <t>0053199230</t>
  </si>
  <si>
    <t>0054127154</t>
  </si>
  <si>
    <t>0054108627</t>
  </si>
  <si>
    <t>MATTO AUTO E INSPECC DE TRANSPORTES</t>
  </si>
  <si>
    <t>0054108628</t>
  </si>
  <si>
    <t>1010518</t>
  </si>
  <si>
    <t>LINEA 4 MANEJO DE ESTIBAS</t>
  </si>
  <si>
    <t>0054161729</t>
  </si>
  <si>
    <t>0054136998</t>
  </si>
  <si>
    <t>0070</t>
  </si>
  <si>
    <t>CAMBIAR HORQUILLAS EN MAL ESTADO</t>
  </si>
  <si>
    <t>0053198762</t>
  </si>
  <si>
    <t>0053198763</t>
  </si>
  <si>
    <t>1487586</t>
  </si>
  <si>
    <t>BANDA MODULAR 0904577754 KRONES</t>
  </si>
  <si>
    <t>Ctd.faltante, ctd.confirmada menor que ctd.necesaria</t>
  </si>
  <si>
    <t>1477439</t>
  </si>
  <si>
    <t>BANDA MODULAR 0-904-57-775-8 KRONES</t>
  </si>
  <si>
    <t>Toma final efectuada, verificación disponibilidad imposible</t>
  </si>
  <si>
    <t>ATO CAMBIO VARILLAS DESGASTADAS LEVA</t>
  </si>
  <si>
    <t>1061115</t>
  </si>
  <si>
    <t>ACERO INOX REDONDO. 5/16</t>
  </si>
  <si>
    <t>CM</t>
  </si>
  <si>
    <t>1433780</t>
  </si>
  <si>
    <t>TORNILLO CAB HEX M6X25 0625546402 KRONES</t>
  </si>
  <si>
    <t>INSTALAR REDUCTOR FALTANTE ELEVAC CALDER</t>
  </si>
  <si>
    <t>1111248</t>
  </si>
  <si>
    <t>AMARRE PLASTICO 5 X 250 MM DEXON</t>
  </si>
  <si>
    <t>REPUESTOS ORIG PARA REPARAR PINZAS</t>
  </si>
  <si>
    <t>1518847</t>
  </si>
  <si>
    <t>ARANDELA ELASTICA 80000HRU108 SIDEL</t>
  </si>
  <si>
    <t>1149575</t>
  </si>
  <si>
    <t>CINTA AMARRE CABLE PLAST 200 MM LARGO</t>
  </si>
  <si>
    <t>INSTALACION CABLE ALIM SIS PEGANTE NORDS</t>
  </si>
  <si>
    <t>1110335</t>
  </si>
  <si>
    <t>CABLE ENCAUCH 4 COND 10 AWG</t>
  </si>
  <si>
    <t>M</t>
  </si>
  <si>
    <t>CAMBIAR PERMAS LUBRICACION TORNILLOS SIN</t>
  </si>
  <si>
    <t>REPUESTOS OH JUAGADORA</t>
  </si>
  <si>
    <t>1530455</t>
  </si>
  <si>
    <t>TORNILLO CAB AVELL BRISTOL M8X35MM INOX</t>
  </si>
  <si>
    <t>0180</t>
  </si>
  <si>
    <t>1499663</t>
  </si>
  <si>
    <t>SOPORTE COLGANTE 80000244252 SIDEL</t>
  </si>
  <si>
    <t>REPARAR CILINDROS TAPADORES DE STOCK</t>
  </si>
  <si>
    <t>1355940</t>
  </si>
  <si>
    <t>PATIN GUIA 80000369519 SIDEL</t>
  </si>
  <si>
    <t>0130</t>
  </si>
  <si>
    <t>CAMBIAR SENSOR DALADO DETECCION ETIQ</t>
  </si>
  <si>
    <t>1155582</t>
  </si>
  <si>
    <t>RACOR RAPIDO L CRQSL-1/8-8 FESTO</t>
  </si>
  <si>
    <t>CABLEADO PARA CONEXION UPS</t>
  </si>
  <si>
    <t>1530456</t>
  </si>
  <si>
    <t>CABLE FLEXIBLE 6AWG TIPO SOLDADOR CENTEL</t>
  </si>
  <si>
    <t>1110880</t>
  </si>
  <si>
    <t>AMARRES PLASTICO 45 CM</t>
  </si>
  <si>
    <t>1378957</t>
  </si>
  <si>
    <t>TORNILLO M06X30-A2 193771 SIDEL</t>
  </si>
  <si>
    <t>STOCK MANGUERA DE VACIO+BOMBA VARIOLINES</t>
  </si>
  <si>
    <t>1435110</t>
  </si>
  <si>
    <t>MANGUERA DE VACIO 0955899029 KRONES</t>
  </si>
  <si>
    <t>CAMBIAR BANDA VERDE MESA DE CAJAS</t>
  </si>
  <si>
    <t>1357086</t>
  </si>
  <si>
    <t>RODILLO NO PARTE GZC025 GZC025 SIDEL</t>
  </si>
  <si>
    <t>CAMBIAR MANGUERAS ROTAS EN RINSER</t>
  </si>
  <si>
    <t>1271224</t>
  </si>
  <si>
    <t>TUBO FLEXIBLE PUN8X1.25BL 159666 FESTO</t>
  </si>
  <si>
    <t>1518850</t>
  </si>
  <si>
    <t>TORNILLO ESPECIAL 80000192522 SIDEL</t>
  </si>
  <si>
    <t>PEDIDO VENTOSAS FORMATO 300</t>
  </si>
  <si>
    <t>1433379</t>
  </si>
  <si>
    <t>TULIPA DE AGARRE  0903941401 KRONES</t>
  </si>
  <si>
    <t>CAMBIAR MANGUERA DE CABEZAL FANUC se req</t>
  </si>
  <si>
    <t>1359042</t>
  </si>
  <si>
    <t>MANGUERA PUN 14X2 BL FESTO 570390</t>
  </si>
  <si>
    <t>1512674</t>
  </si>
  <si>
    <t>TORNILLO ISO4762 M08X055A470 107645 GEBO</t>
  </si>
  <si>
    <t>1441427</t>
  </si>
  <si>
    <t>CLAVIJA 04283750201 SIDEL</t>
  </si>
  <si>
    <t>0140</t>
  </si>
  <si>
    <t>MECANIZADO DAÑO PLATINA TRANSP ACOMODO</t>
  </si>
  <si>
    <t>1059617</t>
  </si>
  <si>
    <t>RACOR P/MANG. QST-6 153129 FESTO</t>
  </si>
  <si>
    <t>CAMBIAR MANGUERAS ROTAS RINSER</t>
  </si>
  <si>
    <t>1059861</t>
  </si>
  <si>
    <t>MANGUERA PUN 6X1 BL 159664 FESTO</t>
  </si>
  <si>
    <t>0260</t>
  </si>
  <si>
    <t>1279114</t>
  </si>
  <si>
    <t>MANGUERA PLN-8 195282 FESTO VER 1471136</t>
  </si>
  <si>
    <t>0290</t>
  </si>
  <si>
    <t>1477440</t>
  </si>
  <si>
    <t>CORREA DENTADA 0-904-64-871-1 KRONES</t>
  </si>
  <si>
    <t>CAMBIO DE PALOTOS PORTA BOTE TAPONADORA</t>
  </si>
  <si>
    <t>1355985</t>
  </si>
  <si>
    <t>PLATILLO 80000GAA086 SIDEL</t>
  </si>
  <si>
    <t>1299651</t>
  </si>
  <si>
    <t>MANGUITO ROSCADO L432230311 LINCOLN</t>
  </si>
  <si>
    <t>1299652</t>
  </si>
  <si>
    <t>BOQUILLA MANGUERA L432241621 LINCOLN</t>
  </si>
  <si>
    <t>1299646</t>
  </si>
  <si>
    <t>CODO GIRATORIO M10 L226137565 LINCOL</t>
  </si>
  <si>
    <t>1487505</t>
  </si>
  <si>
    <t>TUBO DE PLASTICO 0900443006 KRONES</t>
  </si>
  <si>
    <t>Cantidad material confirmada igual que ctd.necesaria</t>
  </si>
  <si>
    <t>1530457</t>
  </si>
  <si>
    <t>CABLE FLEXIBLE TIPO SOLDADOR 1/0 AWG CEN</t>
  </si>
  <si>
    <t>STOCK RACORES</t>
  </si>
  <si>
    <t>1515182</t>
  </si>
  <si>
    <t>RACOR NEU INOX M3 4MM 0900715460 KRONES</t>
  </si>
  <si>
    <t>1376183</t>
  </si>
  <si>
    <t>RODILLO SOPORTE 0905309974 KRONES</t>
  </si>
  <si>
    <t>1491046</t>
  </si>
  <si>
    <t>RODOS CONDUCIDOS 350119 SIDEL</t>
  </si>
  <si>
    <t>QUITAR PUENTES VALVULAS PILOT</t>
  </si>
  <si>
    <t>1408725</t>
  </si>
  <si>
    <t>SOPORTE 80000226775 SIDEL</t>
  </si>
  <si>
    <t>CAMBIAR RODILLOS BARANDA TRANSP ENTRADA</t>
  </si>
  <si>
    <t>1382078</t>
  </si>
  <si>
    <t>MODULO RODILLO 0902006060 KRONES</t>
  </si>
  <si>
    <t>1355993</t>
  </si>
  <si>
    <t>ANILLO EN O 80000GAL181 SIDEL</t>
  </si>
  <si>
    <t>1357885</t>
  </si>
  <si>
    <t>ARANDELA 00000123836 SIDEL</t>
  </si>
  <si>
    <t>1522414</t>
  </si>
  <si>
    <t>ESPACIADOR 80000219044 SIDEL</t>
  </si>
  <si>
    <t>1446022</t>
  </si>
  <si>
    <t>CUERPO EXPULSOR 04283904601 SIDEL</t>
  </si>
  <si>
    <t>0150</t>
  </si>
  <si>
    <t>#CUARTO DE VALVULAS - REPUESTOS L4 TEXTO</t>
  </si>
  <si>
    <t>1487776</t>
  </si>
  <si>
    <t>TORNILLO A2 5739 3X16 80000HLA016 SIDEL</t>
  </si>
  <si>
    <t>1408721</t>
  </si>
  <si>
    <t>ESFERAS 80000CHD016 SIDEL</t>
  </si>
  <si>
    <t>1355959</t>
  </si>
  <si>
    <t>RESORTE 80000BAB502 SIDEL</t>
  </si>
  <si>
    <t>1475463</t>
  </si>
  <si>
    <t>VARILLA L220 MM F275 0905383599 KRONES</t>
  </si>
  <si>
    <t>REVISION DESGASTE CORREA M1R1</t>
  </si>
  <si>
    <t>1477432</t>
  </si>
  <si>
    <t>CORREA DE AT5 ATL5 16MM 0903551874 KRONE</t>
  </si>
  <si>
    <t>1271222</t>
  </si>
  <si>
    <t>TUBO PUN16X2.5-BL FESTO 16 MM TPE-U(PU)</t>
  </si>
  <si>
    <t>1389375</t>
  </si>
  <si>
    <t>TUERCA AJUSTE DEDO 0954099003 KRONES</t>
  </si>
  <si>
    <t>CAMBIAR FILTROS DE BOQUILLAS DE PEGANTE</t>
  </si>
  <si>
    <t>1477382</t>
  </si>
  <si>
    <t>CARTUCHO 0902484120 KRONES</t>
  </si>
  <si>
    <t>1521165</t>
  </si>
  <si>
    <t>ESPONJA 0906859227 KRONES</t>
  </si>
  <si>
    <t>1471268</t>
  </si>
  <si>
    <t>TUBO FLEXIBLE PAN 16X3 SI 541679 FESTO</t>
  </si>
  <si>
    <t>1441342</t>
  </si>
  <si>
    <t>CORREA AT10 50 0902105807 KRONES</t>
  </si>
  <si>
    <t>0110</t>
  </si>
  <si>
    <t>1268263</t>
  </si>
  <si>
    <t>ANILLO RAN 301024032990 KHS</t>
  </si>
  <si>
    <t>CORREGIR FUGA AIRE PARTE SUPERIOR ROBOPA</t>
  </si>
  <si>
    <t>1471134</t>
  </si>
  <si>
    <t>MANGUERA NEGRA 6MM TPH0604B-20 SMC</t>
  </si>
  <si>
    <t>1361484</t>
  </si>
  <si>
    <t>ANILLO O 00000154433 SIDEL</t>
  </si>
  <si>
    <t>0200</t>
  </si>
  <si>
    <t>1532007</t>
  </si>
  <si>
    <t>MANGUERA DE LUB 0902113941 KRONES</t>
  </si>
  <si>
    <t>1534531</t>
  </si>
  <si>
    <t>MANGUERA TUBING LUBRICA 4MMX0.85 LINCOLN</t>
  </si>
  <si>
    <t>1440017</t>
  </si>
  <si>
    <t>SOPORTE 0-904-06-561-9</t>
  </si>
  <si>
    <t>1527554</t>
  </si>
  <si>
    <t>TUBO  L14 1800260000 KRONES</t>
  </si>
  <si>
    <t>CAMBIAR RODAMIENTOS MOTOR DE BOMBA P5</t>
  </si>
  <si>
    <t>CORRECCION EMPAQUE PUERTA PASTER</t>
  </si>
  <si>
    <t>1473132</t>
  </si>
  <si>
    <t>JUNTA PERFIL 1011 45 0195948 SIDEL</t>
  </si>
  <si>
    <t>1435886</t>
  </si>
  <si>
    <t>PERFIL INCLINADO 80000GZC118 SIDEL</t>
  </si>
  <si>
    <t>1371156</t>
  </si>
  <si>
    <t>PIÑON TBN476 SIDEL</t>
  </si>
  <si>
    <t>CAMBIO DE PIÑONES BANDA SOLPAK 23M3</t>
  </si>
  <si>
    <t>1469324</t>
  </si>
  <si>
    <t>PIÑON FRICCION Z18 153304 MOVEX</t>
  </si>
  <si>
    <t>1059739</t>
  </si>
  <si>
    <t>RACOR MANGUERA  153132 FESTO</t>
  </si>
  <si>
    <t>PRO-CAMBIAR ESTRELLA SALID CALDERIN F210</t>
  </si>
  <si>
    <t>1356024</t>
  </si>
  <si>
    <t>RETEN PANTALLA 80000GEA965 SIDEL</t>
  </si>
  <si>
    <t>1299409</t>
  </si>
  <si>
    <t>ARANDELA/DISCO 1994430000 KRONES</t>
  </si>
  <si>
    <t>1366832</t>
  </si>
  <si>
    <t>PERNO DISTAN. L360 8994212413 KRONES</t>
  </si>
  <si>
    <t>FABRICACION 50 ACRILICOS VARIOLINES</t>
  </si>
  <si>
    <t>1440898</t>
  </si>
  <si>
    <t>RETEN 0901119375 KRONES</t>
  </si>
  <si>
    <t>PEDIDO DE FUSIBLES PARA ACOPOS VARIOLINE</t>
  </si>
  <si>
    <t>1441055</t>
  </si>
  <si>
    <t>FUSIBLE 50A 14X51 500V 0902980889 KRONES</t>
  </si>
  <si>
    <t>1512675</t>
  </si>
  <si>
    <t>TORNILLO CENTRADOR 80000371907 SIDEL</t>
  </si>
  <si>
    <t>1518846</t>
  </si>
  <si>
    <t>PERNO 80000404885 SIDEL</t>
  </si>
  <si>
    <t>1518849</t>
  </si>
  <si>
    <t>ARANDELA PLANA 80000371908 SIDEL</t>
  </si>
  <si>
    <t>CAMBIAR CIL CON FUGA ARMADORA CAJAS</t>
  </si>
  <si>
    <t>MECANIZADO EJE/TORNILLOS/ROTULA ELEVADOR</t>
  </si>
  <si>
    <t>1441056</t>
  </si>
  <si>
    <t>PUNTA DE CENTRADO 0902983970 KRONES</t>
  </si>
  <si>
    <t>RACORES DE 1/2 X 14</t>
  </si>
  <si>
    <t>1359024</t>
  </si>
  <si>
    <t>RACOR P/MANG. NPQH-D-G12-Q14 STDR 578351</t>
  </si>
  <si>
    <t>1533606</t>
  </si>
  <si>
    <t>TOPE DE ARRASTRE 0905300942 KRONES</t>
  </si>
  <si>
    <t>CAMBIAR BRAZO DETERIORADO EN PINZAS</t>
  </si>
  <si>
    <t>1532003</t>
  </si>
  <si>
    <t>BRAZO PINZA 80000383071L SIDEL</t>
  </si>
  <si>
    <t>CAMBIAR TRANSFERENCIAS DAÑADAS EN TRANSP</t>
  </si>
  <si>
    <t>1469335</t>
  </si>
  <si>
    <t>TRANSFERENCIA 37102 MOVEX</t>
  </si>
  <si>
    <t>CAMBIAR MANGUERAS 5M PISTOLAS DE PEGANTE</t>
  </si>
  <si>
    <t>1537006</t>
  </si>
  <si>
    <t>MANGUERA 5MM PTFE ALTA T 0902489227 KRON</t>
  </si>
  <si>
    <t>1441048</t>
  </si>
  <si>
    <t>CABEZAL DE AGARRE 0902492430 KRONES</t>
  </si>
  <si>
    <t>INSTALAR VENTOSAS CABEZALES FORM CANASTI</t>
  </si>
  <si>
    <t>1441052</t>
  </si>
  <si>
    <t>VENTOSA VC264 AZUL 2P 0902944050 KRONES</t>
  </si>
  <si>
    <t>1355896</t>
  </si>
  <si>
    <t>ANILLO EN O 00000154432 SIDEL</t>
  </si>
  <si>
    <t>1355906</t>
  </si>
  <si>
    <t>JUNTA TORICA 00000167972 SIDEL</t>
  </si>
  <si>
    <t>1356002</t>
  </si>
  <si>
    <t>ANILLO EN O 80000GBV076 SIDEL</t>
  </si>
  <si>
    <t>1356028</t>
  </si>
  <si>
    <t>BARREDOR 80000GEC300 SIDEL</t>
  </si>
  <si>
    <t>1371052</t>
  </si>
  <si>
    <t>O-RING 04293224001 GEBO</t>
  </si>
  <si>
    <t>1371095</t>
  </si>
  <si>
    <t>FUELLE 04272990401 SIDEL</t>
  </si>
  <si>
    <t>1440994</t>
  </si>
  <si>
    <t>ORING 4,00X 1,00 SH70 EPDM 167881 SIDEL</t>
  </si>
  <si>
    <t>1522425</t>
  </si>
  <si>
    <t>ARANDELA 80000218061 SIDEL</t>
  </si>
  <si>
    <t>1522429</t>
  </si>
  <si>
    <t>ARANDELA 80000218058 SIDEL</t>
  </si>
  <si>
    <t>1522413</t>
  </si>
  <si>
    <t>PERNO 80000218057 SIDEL</t>
  </si>
  <si>
    <t>1416348</t>
  </si>
  <si>
    <t>TUBO CENTRAL MAROMERO 04283906104 SIDEL</t>
  </si>
  <si>
    <t>1492446</t>
  </si>
  <si>
    <t>ESPACIADOR 04285393601</t>
  </si>
  <si>
    <t>CORREGIR FUGA DE AGUA EN PUERTAS</t>
  </si>
  <si>
    <t>1487775</t>
  </si>
  <si>
    <t>ASIENTO ESFERA 4296961401 SIDEL</t>
  </si>
  <si>
    <t>ENDEREZAR PINZAS TORCIDAS</t>
  </si>
  <si>
    <t>1053103</t>
  </si>
  <si>
    <t>TORNILLO CAB.AV.PL.BRIST INOX 6 X 20 MM</t>
  </si>
  <si>
    <t>1377089</t>
  </si>
  <si>
    <t>PERFIL RECTO 80000GZC107 SIDEL</t>
  </si>
  <si>
    <t>PRO-REPARACION SIST ELEVACION LEVA MAROM</t>
  </si>
  <si>
    <t>1517610</t>
  </si>
  <si>
    <t>FAJA 80000VAS380 SIDEL</t>
  </si>
  <si>
    <t>1518357</t>
  </si>
  <si>
    <t>VASTAGO COMPLETO 09107114056 KRONES</t>
  </si>
  <si>
    <t>CAMBIAR VENTURI CABEZAL QUITAFOLIOS</t>
  </si>
  <si>
    <t>1285005</t>
  </si>
  <si>
    <t>ATORNILLAD 0900525110/0901910479 KRONES</t>
  </si>
  <si>
    <t>1491694</t>
  </si>
  <si>
    <t>CONECTOR 0901843369 KRONES</t>
  </si>
  <si>
    <t>1532008</t>
  </si>
  <si>
    <t>RACOR DE LUB 0902114069 KRONES</t>
  </si>
  <si>
    <t>1532009</t>
  </si>
  <si>
    <t>RACOR RECTO 0901053337 KRONES</t>
  </si>
  <si>
    <t>HABILITAR SENSOR NIVEL DE PEGANTE</t>
  </si>
  <si>
    <t>1413093</t>
  </si>
  <si>
    <t>MANGUERA VERDE 4MM 0589900194 KRONES</t>
  </si>
  <si>
    <t>1054268</t>
  </si>
  <si>
    <t>ARANDELA CIRC PLANA 16MM INOXIDAB DIN125</t>
  </si>
  <si>
    <t>1527555</t>
  </si>
  <si>
    <t>TUBO DISTANCIADOR  L30 1800757315 KRONES</t>
  </si>
  <si>
    <t>0160</t>
  </si>
  <si>
    <t>1414600</t>
  </si>
  <si>
    <t>MODULO UNIVERSAL 80000FNA002 SIDEL</t>
  </si>
  <si>
    <t>PLUMILLAS FORM 330</t>
  </si>
  <si>
    <t>RETIRAR PUENTES EN VALVULAS PILOT</t>
  </si>
  <si>
    <t>1355897</t>
  </si>
  <si>
    <t>ANILLO EN O 00000154434 SIDEL</t>
  </si>
  <si>
    <t>CAMBIAR EMPAQUE DETERIORADO PUERTA</t>
  </si>
  <si>
    <t>EVALUAR INSTALACION FOTOCELDA TAPA CACHU</t>
  </si>
  <si>
    <t>1355992</t>
  </si>
  <si>
    <t>ANILLO 80000GAL175 SIDEL</t>
  </si>
  <si>
    <t>SEBASTIAN-CAMBIAR MANGUERA VACIO ROTA M2</t>
  </si>
  <si>
    <t>ATO CAMBIAR CABLES EMPALMADOS SOLPACK 1</t>
  </si>
  <si>
    <t>1377852</t>
  </si>
  <si>
    <t>CABLE NEBU-M8G3-K-5-LE3-60V 541334 FESTO</t>
  </si>
  <si>
    <t>1449346</t>
  </si>
  <si>
    <t>CABLE NEBU-M8W3-K-10-LE3 541335 FESTO</t>
  </si>
  <si>
    <t>1391715</t>
  </si>
  <si>
    <t>PLACA/DISCO 1018213780 KRONES</t>
  </si>
  <si>
    <t>1471150</t>
  </si>
  <si>
    <t>RACOR EN T 4MM KQ2T04-00A SMC</t>
  </si>
  <si>
    <t>EMSABLAR CILINDRO NUEVO D BAJAR MAROMERO</t>
  </si>
  <si>
    <t>1529792</t>
  </si>
  <si>
    <t>TORNILLO PRISIONERO 301132692640 KHS</t>
  </si>
  <si>
    <t>0280</t>
  </si>
  <si>
    <t>REPARAR BASE PORTA PISTON EN DURALUMINIO</t>
  </si>
  <si>
    <t>INSTALACION DE SOPORTES DE LEVA NUEVOS</t>
  </si>
  <si>
    <t>1113660</t>
  </si>
  <si>
    <t>TORNILLO CAB HEX 8 MM X 80 MM</t>
  </si>
  <si>
    <t>1054495</t>
  </si>
  <si>
    <t>TUERCA INOX SEGURIDAD 6 MM PASO 1 MM</t>
  </si>
  <si>
    <t>1053105</t>
  </si>
  <si>
    <t>TORNILLO CAB AV PL BRISTOL 6X1X30MM INOX</t>
  </si>
  <si>
    <t>HTTA CALIBRACION</t>
  </si>
  <si>
    <t>1449189</t>
  </si>
  <si>
    <t>CABEZAL GR CALIBRACION 0904212255 KRONES</t>
  </si>
  <si>
    <t>MECANIZADO 4 PINZAS DAÑADAS RINSER L4</t>
  </si>
  <si>
    <t>1434695</t>
  </si>
  <si>
    <t>EJE TOPE MUELLE PINZA 80000371910 SIDEL</t>
  </si>
  <si>
    <t>SOLDAR CABEZAL2 FORMACION DE CIERR CAJAS</t>
  </si>
  <si>
    <t>REPARACION TOPE DE CAJAS MESA</t>
  </si>
  <si>
    <t>1054259</t>
  </si>
  <si>
    <t>ARANDELA PLANA CIRCULAR 8 MM INOX</t>
  </si>
  <si>
    <t>MTTO PREV MEC C/52S ENCOLADOR VARIOLINE</t>
  </si>
  <si>
    <t>1485019</t>
  </si>
  <si>
    <t>FILTRO BOQUILLA 125437 ROBATECH</t>
  </si>
  <si>
    <t>1088700</t>
  </si>
  <si>
    <t>TORNILLO CAB HEX 4 MM X 50 MM</t>
  </si>
  <si>
    <t>1296809</t>
  </si>
  <si>
    <t>CORREA BANDA 0-900-16-310-5</t>
  </si>
  <si>
    <t>COMPLETAR SOPORTES DE SUJECION ESTRELLAS</t>
  </si>
  <si>
    <t>1440131</t>
  </si>
  <si>
    <t>PERILLA AJUST ESTRELLA 8362399/026 SIDEL</t>
  </si>
  <si>
    <t>CAMBIAR ORUGAS EN MAL ESTADO SOLPAK</t>
  </si>
  <si>
    <t>1529910</t>
  </si>
  <si>
    <t>CADENA PORTACABLES 25000.07 IGUS</t>
  </si>
  <si>
    <t>1529908</t>
  </si>
  <si>
    <t>CADENA PORTACABLES UT3003 IGUS</t>
  </si>
  <si>
    <t>1166217</t>
  </si>
  <si>
    <t>TUERCA BOQ ASPERSION CP1325-SS SPRAYING</t>
  </si>
  <si>
    <t>1272879</t>
  </si>
  <si>
    <t>BOQUILLA UNIJET TPU 9501 SS</t>
  </si>
  <si>
    <t>CAMBIAR BANDA/PIÑONES ENTRADA CONTINUA</t>
  </si>
  <si>
    <t>1432118</t>
  </si>
  <si>
    <t>RODILLO DE SOPORTE 1-800-31-896-6 KRONES</t>
  </si>
  <si>
    <t>1441047</t>
  </si>
  <si>
    <t>CILINDRO 150684 FESTO 0902452110 KRONES</t>
  </si>
  <si>
    <t>CAMBIAR 20 SOPORTES DE MAROMEROS</t>
  </si>
  <si>
    <t>1518848</t>
  </si>
  <si>
    <t>PERNO 80000371909 SIDEL</t>
  </si>
  <si>
    <t>VER CODIGOS, PEDIR PARA BANDA SALIDA CAJ</t>
  </si>
  <si>
    <t>1487581</t>
  </si>
  <si>
    <t>ABRAZADERA/GUIA 0904369489 KRONES</t>
  </si>
  <si>
    <t>TOMAR MEDIDAS TORNILLO SUJECION D ROTULA</t>
  </si>
  <si>
    <t>1469325</t>
  </si>
  <si>
    <t>RODILLO DE RETORNO 20203 MOVEX</t>
  </si>
  <si>
    <t>1473983</t>
  </si>
  <si>
    <t>RODILLO RET 80X50X20.5MM 620613 MARBETT</t>
  </si>
  <si>
    <t>ST CILINDRO Y GANCHOS FORMADOR CANASTILL</t>
  </si>
  <si>
    <t>1494941</t>
  </si>
  <si>
    <t>ABRAZADERA GUIA 0903608137 KRONES</t>
  </si>
  <si>
    <t>ST-SOPORTES D CILINDROS ARMADORA D ECAJA</t>
  </si>
  <si>
    <t>1483215</t>
  </si>
  <si>
    <t>SOPORTE EN L DE CILIND 903608136 KRONES</t>
  </si>
  <si>
    <t>1114067</t>
  </si>
  <si>
    <t>PAPEL DE LIJA AGUA-#150</t>
  </si>
  <si>
    <t>1355930</t>
  </si>
  <si>
    <t>EMPAQUE COMPRESION 04293268701 SIDEL</t>
  </si>
  <si>
    <t>1355989</t>
  </si>
  <si>
    <t>ANILLO EN O 80000GAI317 SIDEL</t>
  </si>
  <si>
    <t>1355927</t>
  </si>
  <si>
    <t>EMPAQUE 04285019501 SIDEL</t>
  </si>
  <si>
    <t>1417784</t>
  </si>
  <si>
    <t>GUARNICION  04328951901 SIDEL</t>
  </si>
  <si>
    <t>1356001</t>
  </si>
  <si>
    <t>ANILLO EN O 80000GBV019 SIDEL</t>
  </si>
  <si>
    <t>0170</t>
  </si>
  <si>
    <t>1356021</t>
  </si>
  <si>
    <t>EMPAQUE 80000GEA884 SIDEL</t>
  </si>
  <si>
    <t>1356025</t>
  </si>
  <si>
    <t>EMPAQUE 80000GEA999 SIDEL</t>
  </si>
  <si>
    <t>0190</t>
  </si>
  <si>
    <t>INSP BIMENSUAL BAJANTE TAPA ENV L4</t>
  </si>
  <si>
    <t>1408996</t>
  </si>
  <si>
    <t>GANCHO 80001015424 SIDEL</t>
  </si>
  <si>
    <t>INSTALAR HONGO SEG. TRANS. ENTRADA ETQ 1</t>
  </si>
  <si>
    <t>1058953</t>
  </si>
  <si>
    <t>ABRAZADERA CREMALLERA 1 IN</t>
  </si>
  <si>
    <t>1349786</t>
  </si>
  <si>
    <t>CADENA NGG2120 SYSTEM PLAST</t>
  </si>
  <si>
    <t>1518495</t>
  </si>
  <si>
    <t>VENTOSA ESV60EN 191039 FESTO</t>
  </si>
  <si>
    <t>1476458</t>
  </si>
  <si>
    <t>ARANDELA PLANA 0560548001</t>
  </si>
  <si>
    <t>1513084</t>
  </si>
  <si>
    <t>TORNILLO 0625546241 KRONES</t>
  </si>
  <si>
    <t>1526681</t>
  </si>
  <si>
    <t>TORNI CAB HEX M5X40 8,8 625539561 KRONES</t>
  </si>
  <si>
    <t>1526682</t>
  </si>
  <si>
    <t>ARANDELA PLANA 5,3X10X1 560542001 KRONES</t>
  </si>
  <si>
    <t>1526683</t>
  </si>
  <si>
    <t>TUERCA HEXAGONAL M5 423539001 KRONES</t>
  </si>
  <si>
    <t>COMPLETAR DUCHAS LUBRICACION TRANSPORTES</t>
  </si>
  <si>
    <t>1017730</t>
  </si>
  <si>
    <t>RUEDA DENT BIPARTIDA 1115.31.936/0 H&amp;K</t>
  </si>
  <si>
    <t>ATO-INSP CAMBIO DE RODACHAS Y1-Y2 SOLPAK</t>
  </si>
  <si>
    <t>1522247</t>
  </si>
  <si>
    <t>RODILLO LBGD211  SOLPAK</t>
  </si>
  <si>
    <t>1436490</t>
  </si>
  <si>
    <t>PIN CIL 3X45 MM INOX 304 80000HSJ004 GEB</t>
  </si>
  <si>
    <t>CAMBIO RODAMIENTOS/EJES CABEZALES SOLPAK</t>
  </si>
  <si>
    <t>1047636</t>
  </si>
  <si>
    <t>RODAMIENTO RADIAL BOLAS 6005-2RSR FAG</t>
  </si>
  <si>
    <t>1111929</t>
  </si>
  <si>
    <t>RODAMIENTO RIGIDO DE BOLAS 6203-2RS1 SKF</t>
  </si>
  <si>
    <t>ACONDICIONAR CABEZAL SOLPAK ANTIGUO</t>
  </si>
  <si>
    <t>1527430</t>
  </si>
  <si>
    <t>SEGER INT AI26 INOX DIN 472 26x1,2</t>
  </si>
  <si>
    <t>1480133</t>
  </si>
  <si>
    <t>CHAPA/PLACA 0903692213</t>
  </si>
  <si>
    <t>1344704</t>
  </si>
  <si>
    <t>TORNILLO M16X50 A2 0625574652 KRONES</t>
  </si>
  <si>
    <t>1425016</t>
  </si>
  <si>
    <t>TUERCA HEX.SEGURID.16MM ACERO INOXIDABLE</t>
  </si>
  <si>
    <t>1439486</t>
  </si>
  <si>
    <t>RODILLO=19MM 1017200630 KRONES</t>
  </si>
  <si>
    <t>CAMBIAR CILIND DETERIORADOS FORMACI CAJA</t>
  </si>
  <si>
    <t>1448860</t>
  </si>
  <si>
    <t>ACRILICO 130X400X1 905304942 KRONES</t>
  </si>
  <si>
    <t>1448857</t>
  </si>
  <si>
    <t>ACRILICO 160X360X1 8950021810 KRONES</t>
  </si>
  <si>
    <t>1442472</t>
  </si>
  <si>
    <t>ACRILICO 180X245X1 0903274466 KRONES</t>
  </si>
  <si>
    <t>1369092</t>
  </si>
  <si>
    <t>BOQUILLA PEGANT 0.5 MM 0900443510 KRONES</t>
  </si>
  <si>
    <t>CAMBIAR CILINDROS DETERIORADOS FORM CAJA</t>
  </si>
  <si>
    <t>1413904</t>
  </si>
  <si>
    <t>VENTOSA VERDE 3P 0902552545 KRONES</t>
  </si>
  <si>
    <t>1514793</t>
  </si>
  <si>
    <t>SEPARADOR 475292/001 SIDEL</t>
  </si>
  <si>
    <t>1521159</t>
  </si>
  <si>
    <t>VALVULA NEUMATICA 2X3/2 553110 FESTO</t>
  </si>
  <si>
    <t>1529779</t>
  </si>
  <si>
    <t>PIEZA DE SUJECION X57010122 KHS</t>
  </si>
  <si>
    <t>1529789</t>
  </si>
  <si>
    <t>TORNILLO HEX VASTAGO 301132162530 KHS</t>
  </si>
  <si>
    <t>0240</t>
  </si>
  <si>
    <t>1495732</t>
  </si>
  <si>
    <t>TUERCA 301133120220 KHS</t>
  </si>
  <si>
    <t>0270</t>
  </si>
  <si>
    <t>1529795</t>
  </si>
  <si>
    <t>ANILLO ELASTICO 301134270450 KHS</t>
  </si>
  <si>
    <t>0350</t>
  </si>
  <si>
    <t>1054498</t>
  </si>
  <si>
    <t>TUERCA HEX INOX SEGURIDAD 12MM</t>
  </si>
  <si>
    <t>PAGAR PEDIDO PARA CERRAR OT</t>
  </si>
  <si>
    <t>1441042</t>
  </si>
  <si>
    <t>JUNTA DE VASTAGO 0902196483 KRONES</t>
  </si>
  <si>
    <t>1417777</t>
  </si>
  <si>
    <t>PINZA BOTELLA 04303275101 SIDEL</t>
  </si>
  <si>
    <t>1409151</t>
  </si>
  <si>
    <t>HORQUILA 80000GZC033 SIDEL</t>
  </si>
  <si>
    <t>1500416</t>
  </si>
  <si>
    <t>ACRILICO 150X270X1 0905304902L KRO</t>
  </si>
  <si>
    <t>#ATO REVISION PERSIANA ALMACEN 1</t>
  </si>
  <si>
    <t>CAMBIAR RODAMIENTOS POLEAS EMPUJADOR CAJ</t>
  </si>
  <si>
    <t>1387218</t>
  </si>
  <si>
    <t>RODAMIENTO 61904 2RS1 0400300008 KRONES</t>
  </si>
  <si>
    <t>CAMBIAR BUJES CABEZALES CIERRE DE CAJA</t>
  </si>
  <si>
    <t>PIEZAS DETERIORADAS TENSORE TRANSP CAJAS</t>
  </si>
  <si>
    <t>1502122</t>
  </si>
  <si>
    <t>MUELLE D1 18 D2 14 L58 1099045210 KRONES</t>
  </si>
  <si>
    <t>1356050</t>
  </si>
  <si>
    <t>CASQUILLO 80000VCB880 SIDEL</t>
  </si>
  <si>
    <t>1416347</t>
  </si>
  <si>
    <t>PERNO EXPULSOR 04283904802 SIDEL</t>
  </si>
  <si>
    <t>1441044</t>
  </si>
  <si>
    <t>DISPOSITIVO CENTRADOR 0902374850 KRONES</t>
  </si>
  <si>
    <t>ST-CADENA PLASTICA SALIDA VARIOLINE</t>
  </si>
  <si>
    <t>1469316</t>
  </si>
  <si>
    <t>BANDA CURVA LF 882MK750 MOVEX</t>
  </si>
  <si>
    <t>CAMBIAR BANDAS ENCAUCHETADAS ENT SOLPACK</t>
  </si>
  <si>
    <t>1469314</t>
  </si>
  <si>
    <t>BANDA 5235010340A MOVEX</t>
  </si>
  <si>
    <t>1442068</t>
  </si>
  <si>
    <t>GUIA DE MUELLE 04319534801 SIDEL</t>
  </si>
  <si>
    <t>1439165</t>
  </si>
  <si>
    <t>VALVULA MAGNETICA 0901826572 KRONES</t>
  </si>
  <si>
    <t>1515609</t>
  </si>
  <si>
    <t>CILINDRO 0901340391 KRONES</t>
  </si>
  <si>
    <t>1529909</t>
  </si>
  <si>
    <t>CADENA PORTACABLES UT3003.5 IGUS</t>
  </si>
  <si>
    <t>1356026</t>
  </si>
  <si>
    <t>GOMA APRIETE 80000GEC075 SIDEL</t>
  </si>
  <si>
    <t>1291031</t>
  </si>
  <si>
    <t>RACOR P/MANG. QSM M5 4 I 153315 FESTO</t>
  </si>
  <si>
    <t>1059740</t>
  </si>
  <si>
    <t>RACOR P/MANG. QS-1/8-4 153001 FESTO</t>
  </si>
  <si>
    <t>CAMBIAR 4 VALVULAS INF CORTE EN CODOS</t>
  </si>
  <si>
    <t>1356098</t>
  </si>
  <si>
    <t>EMPAQUE DN80 80000DEH408 SIDEL</t>
  </si>
  <si>
    <t>SUJECION SOPORTES E INSTALACION DUCHAS</t>
  </si>
  <si>
    <t>1477377</t>
  </si>
  <si>
    <t>RUEDA DE CADENA 0-902-29-541-9 KRONES</t>
  </si>
  <si>
    <t>1527549</t>
  </si>
  <si>
    <t>BARANDI LISTON/REGLETA 0903465281 KRONES</t>
  </si>
  <si>
    <t>1521272</t>
  </si>
  <si>
    <t>MANGUERA SUCCION CON ALAMBRE 3 PULG</t>
  </si>
  <si>
    <t>1120418</t>
  </si>
  <si>
    <t>RUEDA DENTADA PLASTICA Z 25 40 MM BIPART</t>
  </si>
  <si>
    <t>1449188</t>
  </si>
  <si>
    <t>PERNO DE CALIBRACION 0902230179 KRONES</t>
  </si>
  <si>
    <t>1500414</t>
  </si>
  <si>
    <t>ACRILICO 180X245X1 0903274466L KRO</t>
  </si>
  <si>
    <t>1500415</t>
  </si>
  <si>
    <t>ACRILICO 160X360X1 8950021810L KRO</t>
  </si>
  <si>
    <t>1500417</t>
  </si>
  <si>
    <t>ACRILICO 130X400X1 905304942L KRO</t>
  </si>
  <si>
    <t>1059730</t>
  </si>
  <si>
    <t>RACOR P/MANG. QSL-3/8-12 FESTO153053</t>
  </si>
  <si>
    <t>1076847</t>
  </si>
  <si>
    <t>CINTA AISLANT 3/4 IN X 66 PIES SCOTCH 33</t>
  </si>
  <si>
    <t>ROL</t>
  </si>
  <si>
    <t>1354859</t>
  </si>
  <si>
    <t>RESORTE BWW454 SIDEL</t>
  </si>
  <si>
    <t>1408729</t>
  </si>
  <si>
    <t>RESORTE 80000BWW780 SIDEL</t>
  </si>
  <si>
    <t>1368372</t>
  </si>
  <si>
    <t>ACRILICO 0903552613 KRONES</t>
  </si>
  <si>
    <t>1521373</t>
  </si>
  <si>
    <t>ACRILICO 200X260X1 MM 0902963913 KRONES</t>
  </si>
  <si>
    <t>VENTURIS DE SUCCION DE CANASTILLAS</t>
  </si>
  <si>
    <t>1369090</t>
  </si>
  <si>
    <t>EYECTOR 0901966873 KRONES</t>
  </si>
  <si>
    <t>1054473</t>
  </si>
  <si>
    <t>TUERCA HEXAG M20X2.5X16MM AC INOX DIN934</t>
  </si>
  <si>
    <t>1502116</t>
  </si>
  <si>
    <t>VASTAGO DE GUIA 8950360630 KRONES</t>
  </si>
  <si>
    <t>1502118</t>
  </si>
  <si>
    <t>VASTAGO DE GUIA 903547244 KRONES</t>
  </si>
  <si>
    <t>CAMBIAR 3 PINZAS EN MAL ESTADO</t>
  </si>
  <si>
    <t>CAMBIO RODAMIENTOS LINEALES M4R2 CAB 1</t>
  </si>
  <si>
    <t>1522198</t>
  </si>
  <si>
    <t>PIEZA DE CONEXION 0904064835 KRONES</t>
  </si>
  <si>
    <t>1360381</t>
  </si>
  <si>
    <t>ENSAMBLADO 80000TFE111 SIDEL</t>
  </si>
  <si>
    <t>1414838</t>
  </si>
  <si>
    <t>RODAMIENTO 3212 2RS INOX</t>
  </si>
  <si>
    <t>1047861</t>
  </si>
  <si>
    <t>RODAMIENTO RADIAL 6310-2RS/C3 SKF</t>
  </si>
  <si>
    <t>1360409</t>
  </si>
  <si>
    <t>ANILLO D RET 80000GAA214 SIDEL</t>
  </si>
  <si>
    <t>1360410</t>
  </si>
  <si>
    <t>ANILLO 3193 NBR 80000GAL188 SIDEL</t>
  </si>
  <si>
    <t>1355996</t>
  </si>
  <si>
    <t>ANILLO 80000GAL455 SIDEL</t>
  </si>
  <si>
    <t>1355988</t>
  </si>
  <si>
    <t>ANILLO EN O 80000GAH375 SIDEL</t>
  </si>
  <si>
    <t>600521</t>
  </si>
  <si>
    <t>PENETRANTE AFLOJADOR601 OKS</t>
  </si>
  <si>
    <t>1491955</t>
  </si>
  <si>
    <t>PIN CANDADO INT INOX 32X1.2 AI SOLPAK</t>
  </si>
  <si>
    <t>1469340</t>
  </si>
  <si>
    <t>RODAMIENTO LINEAL KBS20PP KBS20 PP</t>
  </si>
  <si>
    <t>1469318</t>
  </si>
  <si>
    <t>GUIA DESGASTE TIPO U 11101BC MOVEX</t>
  </si>
  <si>
    <t>602727</t>
  </si>
  <si>
    <t>GRASA CELEROL LU 7608 0904632758 KRONES</t>
  </si>
  <si>
    <t>L</t>
  </si>
  <si>
    <t>1050709</t>
  </si>
  <si>
    <t>ADHESIVO INSTANTANEO</t>
  </si>
  <si>
    <t>FRS</t>
  </si>
  <si>
    <t>PERMAS LUBRICACION TORNILLOS SIN</t>
  </si>
  <si>
    <t>ATO-INSTALAR MANIJAS INTERN PUERTAS SEG</t>
  </si>
  <si>
    <t>1469332</t>
  </si>
  <si>
    <t>TOPE CABEZA EJE 40 MM 22104 MOVEX</t>
  </si>
  <si>
    <t>1047741</t>
  </si>
  <si>
    <t>RODAMIENTO BOLAS 6207-2RS</t>
  </si>
  <si>
    <t>1355991</t>
  </si>
  <si>
    <t>ANILLO EN O 80000GAL137 SIDEL</t>
  </si>
  <si>
    <t>1517608</t>
  </si>
  <si>
    <t>TAPA PROTECCION 80000184559 SIDEL</t>
  </si>
  <si>
    <t>1491994</t>
  </si>
  <si>
    <t>GUARDAPOLVO TFA137 80000TFA137 SIDEL</t>
  </si>
  <si>
    <t>CAMBIAR CARDANES CON DESGASTE EN ELEV LE</t>
  </si>
  <si>
    <t>1491084</t>
  </si>
  <si>
    <t>ARTICULACION CARDANICA 80001001498 SIDEL</t>
  </si>
  <si>
    <t>1356023</t>
  </si>
  <si>
    <t>EMPAQUE  80000GEA954 SIDEL</t>
  </si>
  <si>
    <t>1481782</t>
  </si>
  <si>
    <t>TORNILLO ESP 80000270179 SIDEL</t>
  </si>
  <si>
    <t>SUM E INSTALACION MEDIDOR LUBRICANTE Y H</t>
  </si>
  <si>
    <t>DESMONTAR EJE LIBRE ACCION CALDERIN</t>
  </si>
  <si>
    <t>1047818</t>
  </si>
  <si>
    <t>RODAMIENTO RADIAL BOLAS 6209-2Z/C3 SKF</t>
  </si>
  <si>
    <t>1304665</t>
  </si>
  <si>
    <t>RODAMIENTO BOLAS 6209-2Z/C3-E2</t>
  </si>
  <si>
    <t>INSTALAR REDUCTOR FALTA ELEVACION CALDER</t>
  </si>
  <si>
    <t>1526684</t>
  </si>
  <si>
    <t>BRIDA 80000497965 SIDEL</t>
  </si>
  <si>
    <t>1469310</t>
  </si>
  <si>
    <t>CILINDRO 170850 FESTO</t>
  </si>
  <si>
    <t>CAMBIAR CABLEADO EN MAL ESTADO SOLPAK</t>
  </si>
  <si>
    <t>INSTALACION SWITCH PUERTA TRASERA</t>
  </si>
  <si>
    <t>1281669</t>
  </si>
  <si>
    <t>CONECTOR SACC-M12FS-4CON-PG7-M 1681127</t>
  </si>
  <si>
    <t>INSTALAR TERMOSTATO UP62 UCH STROBO BASE</t>
  </si>
  <si>
    <t>600218</t>
  </si>
  <si>
    <t>VASELINA BLANCA</t>
  </si>
  <si>
    <t>LB</t>
  </si>
  <si>
    <t>1468407</t>
  </si>
  <si>
    <t>UNION EN Y NPQPYQ10Q8FD10 133126 FESTO</t>
  </si>
  <si>
    <t>1449263</t>
  </si>
  <si>
    <t>RACOR ENLACE 8XL02GS037A SIDEL</t>
  </si>
  <si>
    <t>1484599</t>
  </si>
  <si>
    <t>TORN VITE M6 X 65 INOX 80000HMD002 SIDEL</t>
  </si>
  <si>
    <t>1355960</t>
  </si>
  <si>
    <t>RESORTE 80000BWW743 SIDEL</t>
  </si>
  <si>
    <t>1356019</t>
  </si>
  <si>
    <t>EMPAQUE 80000GDE551 SIDEL</t>
  </si>
  <si>
    <t>1301653</t>
  </si>
  <si>
    <t>CILINDRO ADN-32-40-A-P-A FESTO 536274</t>
  </si>
  <si>
    <t>1052200</t>
  </si>
  <si>
    <t>TORNILLO CAB HEX M8X35 8.8 ZN DIN933</t>
  </si>
  <si>
    <t>1059742</t>
  </si>
  <si>
    <t>RACOR P/MANG. QS-1/4-8 153005 FESTO</t>
  </si>
  <si>
    <t>1059618</t>
  </si>
  <si>
    <t>RACOR P/MANG. QST-8 153130 FESTO</t>
  </si>
  <si>
    <t>1059884</t>
  </si>
  <si>
    <t>RACOR P/MANG. QS-6-4 STDR 153037 FETSO</t>
  </si>
  <si>
    <t>1059722</t>
  </si>
  <si>
    <t>RACOR P/MANG. QS-8-6 MM 153038 FESTO</t>
  </si>
  <si>
    <t>CAMBIAR PUERTA FRONTAL LLENADORA</t>
  </si>
  <si>
    <t>1153825</t>
  </si>
  <si>
    <t>LAMINA POLICARB 6 MM x 2.050 M x 2.900 M</t>
  </si>
  <si>
    <t>CAMBIAR RODAMIENTOS DE POLEA M4R1</t>
  </si>
  <si>
    <t>1433465</t>
  </si>
  <si>
    <t>VER 1367851 JUNTA CIERRE EN V 8950046145</t>
  </si>
  <si>
    <t>CAMBIAR CORREAS M1R1</t>
  </si>
  <si>
    <t>1102662</t>
  </si>
  <si>
    <t>GOMA 156754 GEA823 SIMONAZZI</t>
  </si>
  <si>
    <t>CAMBIAR PERILLAS DE AJUSTES DE ESTRELLAS</t>
  </si>
  <si>
    <t>1481778</t>
  </si>
  <si>
    <t>SOPORTE I304 MOD 258204 80000FPA133 GEBO</t>
  </si>
  <si>
    <t>1052595</t>
  </si>
  <si>
    <t>TORNILLO CAB CIL.BRISTOL 8 MM X 25 MM</t>
  </si>
  <si>
    <t>1525777</t>
  </si>
  <si>
    <t>CILINDRO ADN2540 APA 536257 FESTO</t>
  </si>
  <si>
    <t>1525750</t>
  </si>
  <si>
    <t>ROTULA FKM8 2062 FESTO</t>
  </si>
  <si>
    <t>1059738</t>
  </si>
  <si>
    <t>RACOR RAPIDO RECTO QSM-M5-6 FESTO 153306</t>
  </si>
  <si>
    <t>1410130</t>
  </si>
  <si>
    <t>VALVULA ESTRANGUL GRLA-M5-QS-6-D 193139</t>
  </si>
  <si>
    <t>1527425</t>
  </si>
  <si>
    <t>RODAMIENTO LINEAL  KBS16PP INA</t>
  </si>
  <si>
    <t>1527427</t>
  </si>
  <si>
    <t>PLACA DE EMPUJE LBGD448 SOLPAK</t>
  </si>
  <si>
    <t>1527428</t>
  </si>
  <si>
    <t>PLACA SOPORTE DE PALETA LBGD444 SOLPAK</t>
  </si>
  <si>
    <t>1527443</t>
  </si>
  <si>
    <t>PLACA MONTAJE CILINDRO LBGD445 SOLPAK</t>
  </si>
  <si>
    <t>CAMBIAR CORREA ELEVACION UÑAS CANASTI V2</t>
  </si>
  <si>
    <t>1388983</t>
  </si>
  <si>
    <t>TORNILLO CAB.HEX M12X80 GRADO 8 DIN 931</t>
  </si>
  <si>
    <t>1366146</t>
  </si>
  <si>
    <t>TUBO DIST. L= 14 1800754719 KRONES</t>
  </si>
  <si>
    <t>1527655</t>
  </si>
  <si>
    <t>GUIA CON RODILLOS 0902050662 KRONES</t>
  </si>
  <si>
    <t>1491044</t>
  </si>
  <si>
    <t>BANDA MODULAR TBN398 SIDEL</t>
  </si>
  <si>
    <t>1514542</t>
  </si>
  <si>
    <t>RUEDA 350120 PARA ROBOKOMBI SIDEL</t>
  </si>
  <si>
    <t>1061952</t>
  </si>
  <si>
    <t>GRASERA RECTA ACOPADA 1/4-20 NPT</t>
  </si>
  <si>
    <t>1273248</t>
  </si>
  <si>
    <t>ANILLO O 55X2.5MM 0162202392 KRONES</t>
  </si>
  <si>
    <t>INSTALAR CILINDRO DE BAJAR MAROMEROS</t>
  </si>
  <si>
    <t>1416350</t>
  </si>
  <si>
    <t>CASQUILLO XFM 3034 16 IGUS/VCL065 SIDEL</t>
  </si>
  <si>
    <t>1529449</t>
  </si>
  <si>
    <t>DISTANCIADOR 58831858S034 KHS</t>
  </si>
  <si>
    <t>1529450</t>
  </si>
  <si>
    <t>BARRA 58810238S350 KHS</t>
  </si>
  <si>
    <t>1529781</t>
  </si>
  <si>
    <t>CASQUILLO CON COLLAR X05103168 KHS</t>
  </si>
  <si>
    <t>0210</t>
  </si>
  <si>
    <t>1529780</t>
  </si>
  <si>
    <t>RACOR ENCHUFABLE XFH52300 KHS</t>
  </si>
  <si>
    <t>0220</t>
  </si>
  <si>
    <t>1529756</t>
  </si>
  <si>
    <t>TORNILLO HEX ROSCA HC 301132173370 KHS</t>
  </si>
  <si>
    <t>1529793</t>
  </si>
  <si>
    <t>TORNILLO AVELL HEX INTE 301132321910 KHS</t>
  </si>
  <si>
    <t>1529794</t>
  </si>
  <si>
    <t>TUERCA HEXAGONAL 301133120170 KHS</t>
  </si>
  <si>
    <t>0310</t>
  </si>
  <si>
    <t>1349077</t>
  </si>
  <si>
    <t>DISCO 301134230120 KHS</t>
  </si>
  <si>
    <t>0320</t>
  </si>
  <si>
    <t>1499881</t>
  </si>
  <si>
    <t>ARANDELA DE BASE KHS 301134230180</t>
  </si>
  <si>
    <t>0360</t>
  </si>
  <si>
    <t>CAMBIAR EMPQUES DE SUJECION SINFIN ENTRA</t>
  </si>
  <si>
    <t>1413915</t>
  </si>
  <si>
    <t>PERNO SINFIN 390704 SIDEL</t>
  </si>
  <si>
    <t>REPARAR CILINDRO TAPADOR DESMONTADO ALMA</t>
  </si>
  <si>
    <t>1492742</t>
  </si>
  <si>
    <t>CASQUILLO 80000282305</t>
  </si>
  <si>
    <t>1388502</t>
  </si>
  <si>
    <t>PISTON CORCHADOR 4308332901 GEBO</t>
  </si>
  <si>
    <t>INSPECCION OPERATIVA FUNC SEMANAL</t>
  </si>
  <si>
    <t>1357045</t>
  </si>
  <si>
    <t>ROTULA 80000CAZ040 SIDEL</t>
  </si>
  <si>
    <t>NOTCREAR SWI CALIBRACION DE PINZAS RINSE</t>
  </si>
  <si>
    <t>1355904</t>
  </si>
  <si>
    <t>ANILLO EN O 00000167923 SIDEL</t>
  </si>
  <si>
    <t>1408982</t>
  </si>
  <si>
    <t>RODILLO 80000192516 SIDEL</t>
  </si>
  <si>
    <t>1048193</t>
  </si>
  <si>
    <t>RODAMIENTO CHUM RADIAL BOLAS YET-208</t>
  </si>
  <si>
    <t>CONECTAR MOTOR 2 EUROPOOL</t>
  </si>
  <si>
    <t>1207219</t>
  </si>
  <si>
    <t>TORNILLO CAB HEX 20 MM X 80 MM</t>
  </si>
  <si>
    <t>1269320</t>
  </si>
  <si>
    <t>JGO EXTRACTORES TORNILLOS MILIMETRICOS</t>
  </si>
  <si>
    <t>JGO</t>
  </si>
  <si>
    <t>CAMBIAR CABLE SENSOR ENFILADOR EBI</t>
  </si>
  <si>
    <t>1038869</t>
  </si>
  <si>
    <t>RUEDA GIRATORIA CAUCHO 6 IN IMSA 6PB-45A</t>
  </si>
  <si>
    <t>1038852</t>
  </si>
  <si>
    <t>RUEDA 6 X 1 3/4 -BF/ RA-1/2-PL-AZ</t>
  </si>
  <si>
    <t>1441339</t>
  </si>
  <si>
    <t>ACCIONADOR DFM 16 10 P A GF 170832 FESTO</t>
  </si>
  <si>
    <t>1114682</t>
  </si>
  <si>
    <t>SILICONA OXOMICA GREY LOCTITE 5699</t>
  </si>
  <si>
    <t>1141190</t>
  </si>
  <si>
    <t>RETEN LAB.SENCILLO 80 X 125 X 12 MM</t>
  </si>
  <si>
    <t>INSTALAR UNIDAD DE LUBRICACION DE AIRE</t>
  </si>
  <si>
    <t>1416196</t>
  </si>
  <si>
    <t>MIRILLA LUBRICADOR MAXI 760829 FESTO</t>
  </si>
  <si>
    <t>1430719</t>
  </si>
  <si>
    <t>TUERCA M20 A2 035 00000122762 SIDEL</t>
  </si>
  <si>
    <t>1392843</t>
  </si>
  <si>
    <t>RODILLO POS.117 2002037/001 SIDEL PALE</t>
  </si>
  <si>
    <t>1502114</t>
  </si>
  <si>
    <t>PERNO 900799617 KRONES</t>
  </si>
  <si>
    <t>1502126</t>
  </si>
  <si>
    <t>ANGULO CODO 903548283 KRONES</t>
  </si>
  <si>
    <t>NOT-_INSP PINZA DE RINSER 93 PARA CAMBIO</t>
  </si>
  <si>
    <t>1487522</t>
  </si>
  <si>
    <t>GUIA 0901909132 KRONES</t>
  </si>
  <si>
    <t>1487592</t>
  </si>
  <si>
    <t>RIEL DE GUIA 0904733861 KRONES</t>
  </si>
  <si>
    <t>DEVOLVER RODAMIENTO A INDUGRAL</t>
  </si>
  <si>
    <t>1448327</t>
  </si>
  <si>
    <t>LUBRICADOR 0904632758 7608 125ML KRONES</t>
  </si>
  <si>
    <t>1283037</t>
  </si>
  <si>
    <t>GRASERA RECTA 0° 1/8 NPT 5000 LINCOLN</t>
  </si>
  <si>
    <t>1357291</t>
  </si>
  <si>
    <t>SEGUIDOR LEVA 80000CEB936 NURT 17 A SKF</t>
  </si>
  <si>
    <t>1357290</t>
  </si>
  <si>
    <t>RODILLO NUTR 2562A 80000CEB941 GEBO</t>
  </si>
  <si>
    <t>1355942</t>
  </si>
  <si>
    <t>CASQUILLO 80000371306 SIDEL</t>
  </si>
  <si>
    <t>1355936</t>
  </si>
  <si>
    <t>ANILLO DESLIZ 80000280030 SIDEL</t>
  </si>
  <si>
    <t>1355915</t>
  </si>
  <si>
    <t>RESORTE 4261697801 SIDEL</t>
  </si>
  <si>
    <t>1355941</t>
  </si>
  <si>
    <t>CASQUILLO 80000371305 SIDEL</t>
  </si>
  <si>
    <t>1469311</t>
  </si>
  <si>
    <t>ROTULA 6140 FESTO</t>
  </si>
  <si>
    <t>1356022</t>
  </si>
  <si>
    <t>SEGUIDOR LEVA 80000GEA937 SIDEL</t>
  </si>
  <si>
    <t>CAMBIO DE POLEA Y PLACA ACCI CORRE M4R1</t>
  </si>
  <si>
    <t>SOLDAR ARMADOR DE CAJA REVENTADO</t>
  </si>
  <si>
    <t>1480629</t>
  </si>
  <si>
    <t>SOPORT CIL CIERRE CAJA 0903654127 KRONES</t>
  </si>
  <si>
    <t>1272810</t>
  </si>
  <si>
    <t>JUEGO TAPONES COLORES ENGRASADORA TRICO</t>
  </si>
  <si>
    <t>INSTALAR BANDA TRANSP CAJA SAL VARIOLI 1</t>
  </si>
  <si>
    <t>1469315</t>
  </si>
  <si>
    <t>BANDA 5238010340A MOVEX</t>
  </si>
  <si>
    <t>1491991</t>
  </si>
  <si>
    <t>EMPALME ORIENTABLE 1/8 1/8 133014 SIDEL</t>
  </si>
  <si>
    <t>1299832</t>
  </si>
  <si>
    <t>CABLE 1696963/PUR/25 25 M PHOENIX CONTAC</t>
  </si>
  <si>
    <t>1482596</t>
  </si>
  <si>
    <t>ESTRELLA TAP F210 COR 04339871301 GEBO</t>
  </si>
  <si>
    <t>1482599</t>
  </si>
  <si>
    <t>ESTRELLA SAL TAP F210 C 04339870101 GEBO</t>
  </si>
  <si>
    <t>DAÑO POLEA DE TENSION DE CORREA</t>
  </si>
  <si>
    <t>1441134</t>
  </si>
  <si>
    <t>ANILLO SEGURID 25X1,2 0681733062 KRONES</t>
  </si>
  <si>
    <t>REEMPLAZO DE ACRILICOS BASTIDORES</t>
  </si>
  <si>
    <t>1535956</t>
  </si>
  <si>
    <t>PLACA ELASTICA 0904170215 KRONES</t>
  </si>
  <si>
    <t>FALLA DE SERVO EN CADA CAMBIO DE FORMATO</t>
  </si>
  <si>
    <t>2010475</t>
  </si>
  <si>
    <t>SERVORED KH37 CMP71SBP 0904663787 KRONES</t>
  </si>
  <si>
    <t>1358778</t>
  </si>
  <si>
    <t>INTERFAZ.CAM.HVPC HR70 HBE010292 HEUFT</t>
  </si>
  <si>
    <t>CAMBIAR JUNTA PROTECTORA INSPECCION BOCA</t>
  </si>
  <si>
    <t>1483448</t>
  </si>
  <si>
    <t>SELLO PROTECTOR HPK026064ST HEUFT INLINE</t>
  </si>
  <si>
    <t>1263171</t>
  </si>
  <si>
    <t>SENSOR SONIC HBE210157ST HEUFT</t>
  </si>
  <si>
    <t>1365474</t>
  </si>
  <si>
    <t>BLOQUEO AZ/AZM 200 101181141 SCHMERSAL</t>
  </si>
  <si>
    <t>2004453</t>
  </si>
  <si>
    <t>REDUCTOR LEVANTAMIENTO 4271996801 SIDEL</t>
  </si>
  <si>
    <t>1517609</t>
  </si>
  <si>
    <t>ABRAZAD UNION 80000TAG015 SIDEL</t>
  </si>
  <si>
    <t>1288810</t>
  </si>
  <si>
    <t>UNION ACODADA 110056 5/8BS 16 MM</t>
  </si>
  <si>
    <t>601095</t>
  </si>
  <si>
    <t>LUBRICANTE GRADO ALIMENTICIO</t>
  </si>
  <si>
    <t>KG</t>
  </si>
  <si>
    <t>PRO-CAMBIAR ELEMENTOS DETER MESA ACUMULA</t>
  </si>
  <si>
    <t>1515624</t>
  </si>
  <si>
    <t>CINTA REFLECTORA REF-DG 5320565 SICK</t>
  </si>
  <si>
    <t>CAMBIAR FINAL CARRERA MALO EN MESA S PAS</t>
  </si>
  <si>
    <t>1481438</t>
  </si>
  <si>
    <t>INTERRUPTOR 3SE5 112 0LD02 SIEMENS</t>
  </si>
  <si>
    <t>1150926</t>
  </si>
  <si>
    <t>RUEDA DENT 48 DIENTES 0901849647 KRONES</t>
  </si>
  <si>
    <t>1268466</t>
  </si>
  <si>
    <t>INVERSOR DC510-650V,10.2A 301268713134</t>
  </si>
  <si>
    <t>1286491</t>
  </si>
  <si>
    <t>KIT VENTURI 39891 IND. DYNAMICS</t>
  </si>
  <si>
    <t>1287811</t>
  </si>
  <si>
    <t>EMPAQUE 5-001-69-016-3 KRONES</t>
  </si>
  <si>
    <t>1297846</t>
  </si>
  <si>
    <t>SENSOR BTL6A110M0225A1S115 09011501230</t>
  </si>
  <si>
    <t>1340484</t>
  </si>
  <si>
    <t>KIT CUERPO ENTRADA CABLE 52705 TEGOGAS</t>
  </si>
  <si>
    <t>1355576</t>
  </si>
  <si>
    <t>PLATO PORTA ENVASE 330 9106966251 KRONES</t>
  </si>
  <si>
    <t>1356256</t>
  </si>
  <si>
    <t>TARJETA ANALOGA T186-AS/UI HBE010253 UI</t>
  </si>
  <si>
    <t>1356893</t>
  </si>
  <si>
    <t>KIT SERVICIO ACTUADOR 501001468 ALFA</t>
  </si>
  <si>
    <t>1356896</t>
  </si>
  <si>
    <t>ASIENTO VALVULA 501001787 A. LAVAL</t>
  </si>
  <si>
    <t>1356899</t>
  </si>
  <si>
    <t>KIT SERVICIO 501003178 ALFA LAVAL</t>
  </si>
  <si>
    <t>1357362</t>
  </si>
  <si>
    <t>MODULO SEGURIDAD 123594 SIDEL</t>
  </si>
  <si>
    <t>1357516</t>
  </si>
  <si>
    <t>MÓDULO DE CONEXIÓN 80090006616 SIDEL</t>
  </si>
  <si>
    <t>1358763</t>
  </si>
  <si>
    <t>TARJ.INTERFAZ SIN/P HBE010213 ST HEUFT</t>
  </si>
  <si>
    <t>1359680</t>
  </si>
  <si>
    <t>SENSOR INDUCTIVO ECF969 GEBO</t>
  </si>
  <si>
    <t>1361170</t>
  </si>
  <si>
    <t>RUEDA 0-901-52-065-3 KRONES A G</t>
  </si>
  <si>
    <t>1362162</t>
  </si>
  <si>
    <t>VER 1377847 CILINDRO DSNU-20-80-PPV-A 15</t>
  </si>
  <si>
    <t>1362216</t>
  </si>
  <si>
    <t>CILINDRO 00000117667 GEBO</t>
  </si>
  <si>
    <t>1362415</t>
  </si>
  <si>
    <t>SOPORTE 80Y38442380 GEBO/FERRUM</t>
  </si>
  <si>
    <t>1362421</t>
  </si>
  <si>
    <t>BOBINA 24VDC 8W 89000104011 FERRUM/GEBO</t>
  </si>
  <si>
    <t>0230</t>
  </si>
  <si>
    <t>1362477</t>
  </si>
  <si>
    <t>VENTILADOR 0-900-02-457-6 KRONES</t>
  </si>
  <si>
    <t>1411670</t>
  </si>
  <si>
    <t>RODILLO 282288/001 SIDEL</t>
  </si>
  <si>
    <t>0250</t>
  </si>
  <si>
    <t>1413099</t>
  </si>
  <si>
    <t>EJE DE RODILL0 134465011104 KHS</t>
  </si>
  <si>
    <t>1413554</t>
  </si>
  <si>
    <t>VER 1374005 INDICADOR DESHUM 0900874178</t>
  </si>
  <si>
    <t>1414591</t>
  </si>
  <si>
    <t>DESLIZADOR INICIAL 4306072101 SIDEL</t>
  </si>
  <si>
    <t>1414592</t>
  </si>
  <si>
    <t>DESLIZADOR FINAL 4306076801 SIDEL</t>
  </si>
  <si>
    <t>1414593</t>
  </si>
  <si>
    <t>DESLIZADOR FINAL 4306147101 SIDEL</t>
  </si>
  <si>
    <t>0300</t>
  </si>
  <si>
    <t>1414595</t>
  </si>
  <si>
    <t>DESLIZADOR FINAL 04306169001 SIDEL</t>
  </si>
  <si>
    <t>1414597</t>
  </si>
  <si>
    <t>DESLIZADOR 80000601891 SIDEL</t>
  </si>
  <si>
    <t>1414598</t>
  </si>
  <si>
    <t>DESLIZADOR 80000601896 SIDEL</t>
  </si>
  <si>
    <t>0330</t>
  </si>
  <si>
    <t>1414599</t>
  </si>
  <si>
    <t>DESLIZADOR FINAL 80000601907 SIDEL</t>
  </si>
  <si>
    <t>0340</t>
  </si>
  <si>
    <t>1415470</t>
  </si>
  <si>
    <t>RUEDA 0901882760 KRONES</t>
  </si>
  <si>
    <t>1415472</t>
  </si>
  <si>
    <t>PLACA 0901432597 KRONES</t>
  </si>
  <si>
    <t>1415476</t>
  </si>
  <si>
    <t>VALVULA DE DISCO 0902212987 KRONES</t>
  </si>
  <si>
    <t>0370</t>
  </si>
  <si>
    <t>1415685</t>
  </si>
  <si>
    <t>ANILLO 0902516799 KRONES</t>
  </si>
  <si>
    <t>0380</t>
  </si>
  <si>
    <t>1417668</t>
  </si>
  <si>
    <t>ARRANCADOR 3RW4027-2BB04 PASTEURIZADOR S</t>
  </si>
  <si>
    <t>0390</t>
  </si>
  <si>
    <t>1436483</t>
  </si>
  <si>
    <t>SOPORTE GIRATORIO 80000190890 SIDEL</t>
  </si>
  <si>
    <t>0400</t>
  </si>
  <si>
    <t>CAMBIAR CONTACTO SULFATADO EN PULSADOR D</t>
  </si>
  <si>
    <t>1357564</t>
  </si>
  <si>
    <t>CONTACTO ABIERTO ZBE-102 S+E SCHNEIDER</t>
  </si>
  <si>
    <t>1356239</t>
  </si>
  <si>
    <t>INTERRUPTOR NJ6FE5M HPE710019 ST HEUFT</t>
  </si>
  <si>
    <t>1356290</t>
  </si>
  <si>
    <t>FOTOCELULA INFRARROJOS HPE720077 HEUFT</t>
  </si>
  <si>
    <t>1413154</t>
  </si>
  <si>
    <t>INTERRUP DE SEGURIDAD 0904551367 KRONES</t>
  </si>
  <si>
    <t>1518897</t>
  </si>
  <si>
    <t>SOPORTE DN80 A 100 9611416480 ALFA LAVAL</t>
  </si>
  <si>
    <t>1487614</t>
  </si>
  <si>
    <t>ABRAZADERA/GUIA 0905604932 KRONES</t>
  </si>
  <si>
    <t>1286699</t>
  </si>
  <si>
    <t>FILTRO D VAC 0-951-84-900-4 KRONES</t>
  </si>
  <si>
    <t>1519168</t>
  </si>
  <si>
    <t>GEN VACIO VN30LT6PI5VI6RO2  526132 FESTO</t>
  </si>
  <si>
    <t>1518492</t>
  </si>
  <si>
    <t>ELEMENTO FILTRANTE 0900151406 KRONES</t>
  </si>
  <si>
    <t>1518359</t>
  </si>
  <si>
    <t>BOQUILLA DOBLE 0900445051 KRONES</t>
  </si>
  <si>
    <t>1518361</t>
  </si>
  <si>
    <t>BOQUILLA DE REDUCCION 0900016893 KRONES</t>
  </si>
  <si>
    <t>1518493</t>
  </si>
  <si>
    <t>AJUSTE DOBLE R1/2 26022060 KRONES</t>
  </si>
  <si>
    <t>1518494</t>
  </si>
  <si>
    <t>MODULO DE DETECCION 09107114033 KRONES</t>
  </si>
  <si>
    <t>1525902</t>
  </si>
  <si>
    <t>SOPORTE 901632657 KRONES</t>
  </si>
  <si>
    <t>1526680</t>
  </si>
  <si>
    <t>DISTRIBUIDOR DEL AIRE 901582889 KRONES</t>
  </si>
  <si>
    <t>1526685</t>
  </si>
  <si>
    <t>ATORNILL CONEX ROSCADA 900444980 KRONES</t>
  </si>
  <si>
    <t>1526686</t>
  </si>
  <si>
    <t>CONEXION ENCHNF 31821200 27602380 KRONES</t>
  </si>
  <si>
    <t>PRO-CAMBIAR SOPORT INFERIOR BAJANTE TAPA</t>
  </si>
  <si>
    <t>1384060</t>
  </si>
  <si>
    <t>SOPORTE 80000415588 SIDEL</t>
  </si>
  <si>
    <t>1355949</t>
  </si>
  <si>
    <t>BLOQUE 80000472186 SIDEL</t>
  </si>
  <si>
    <t>1355944</t>
  </si>
  <si>
    <t>BLOQUE 80000410651 SIDEL</t>
  </si>
  <si>
    <t>CAMBIAR SELECTOR DEL TABLERO ROBOPACK</t>
  </si>
  <si>
    <t>1390891</t>
  </si>
  <si>
    <t>INTERRUPTOR OT63F3 ABB 1301531 242350</t>
  </si>
  <si>
    <t>STOCK EJES DE ROBOTS SOLPAK</t>
  </si>
  <si>
    <t>1482846</t>
  </si>
  <si>
    <t>EJE MOTRIZ ROTACION H LBGD078 SOLPAK</t>
  </si>
  <si>
    <t>1469339</t>
  </si>
  <si>
    <t>EJE CONDUCIDO ROT HERRAMIENTA LB GD 094</t>
  </si>
  <si>
    <t>1282296</t>
  </si>
  <si>
    <t>CARTUCHO FILTRO LFP-D-MINI-40M 363665 FE</t>
  </si>
  <si>
    <t>1272896</t>
  </si>
  <si>
    <t>FILTRO LFP-D-MIDI-5M FESTO 159594</t>
  </si>
  <si>
    <t>NOTI-CAMBIO BOMBA DE PEGANTE VARIO#2</t>
  </si>
  <si>
    <t>1439146</t>
  </si>
  <si>
    <t>BOMBA 0904794690 KRONES KPC12 ROBATECH</t>
  </si>
  <si>
    <t>1518053</t>
  </si>
  <si>
    <t>ORING 100431 24/15X7 ROBATECH</t>
  </si>
  <si>
    <t>1121346</t>
  </si>
  <si>
    <t>RETEN LAB SENC GUARDAP 45 X62 X7MM NITRI</t>
  </si>
  <si>
    <t>1441631</t>
  </si>
  <si>
    <t>SELLOS ORINGS 112757 BOM KPC12 ROBATECH</t>
  </si>
  <si>
    <t>STOCK VALVULAS ALIVIO</t>
  </si>
  <si>
    <t>FABRICACION RIELES Y ROD LINEALES ROBOTS</t>
  </si>
  <si>
    <t>1527021</t>
  </si>
  <si>
    <t>EJE CARDAN 04296452501 SIDEL</t>
  </si>
  <si>
    <t>CAMBIO CABLE MICRO DE SEGURIDAD ENJUAGAD</t>
  </si>
  <si>
    <t>1522066</t>
  </si>
  <si>
    <t>CABLE SAC4P 25M 600/M12FS SH HD 1417738</t>
  </si>
  <si>
    <t>REPARACION SERVO SH31404S0001406 TAPON L</t>
  </si>
  <si>
    <t>1490932</t>
  </si>
  <si>
    <t>SOPORTE RODILLO PINZA 80000446551 SIDEL</t>
  </si>
  <si>
    <t>1482971</t>
  </si>
  <si>
    <t>PERFIL RECTO NACIONAL 80000GZC107 SIDEL</t>
  </si>
  <si>
    <t>1522231</t>
  </si>
  <si>
    <t>GUIA TAPADORA 4339871701 F210 SIDEL</t>
  </si>
  <si>
    <t>1498666</t>
  </si>
  <si>
    <t>PERNO 80000373881 SIDEL</t>
  </si>
  <si>
    <t>1498667</t>
  </si>
  <si>
    <t>CHUFE 80000284890 SIDEL</t>
  </si>
  <si>
    <t>CAMBIO FOTOCELDA CABEZAL PALE</t>
  </si>
  <si>
    <t>1271029</t>
  </si>
  <si>
    <t>SENSOR FOTOELEC WL11G-2B2531 SICK</t>
  </si>
  <si>
    <t>ATO CAMBIAR CABLES EMPALMADOS SOLPACK</t>
  </si>
  <si>
    <t>1493032</t>
  </si>
  <si>
    <t>S SMT8MAPS24VE0,3M8D 574334 FESTO</t>
  </si>
  <si>
    <t>1448750</t>
  </si>
  <si>
    <t>CABLE POTENCIA 8P M23 10M 5391144 FESTO</t>
  </si>
  <si>
    <t>CAMBIAR MOTORED ELEVACION TAPONADORA</t>
  </si>
  <si>
    <t>2006690</t>
  </si>
  <si>
    <t>MOTOREDUCTOR 0.55 KW SAF47 DRS71 SEW</t>
  </si>
  <si>
    <t>1176705</t>
  </si>
  <si>
    <t>GUARDAMOTOR 1.4-2A 3RV1011-1BA10 SIEMENS</t>
  </si>
  <si>
    <t>1385350</t>
  </si>
  <si>
    <t>ARRANCADOR ELR H5-IES-SC-2900414 PHOENIX</t>
  </si>
  <si>
    <t>CAMBIAR MOTOR ELEVACION LEVA LLENADORA</t>
  </si>
  <si>
    <t>2007987</t>
  </si>
  <si>
    <t>MOTOR M3ARF112M6B3 2.2 KW ABB 322050 SID</t>
  </si>
  <si>
    <t>INSTALACION TARJETA RAYOS X FALTANTE</t>
  </si>
  <si>
    <t>1356246</t>
  </si>
  <si>
    <t>TARJ.TERM 5xABNT186 HBE010523KT53 HEUFT</t>
  </si>
  <si>
    <t>1415793</t>
  </si>
  <si>
    <t>ENCODER DE 5000 PPR 41000256 VIDEO JET</t>
  </si>
  <si>
    <t>1481471</t>
  </si>
  <si>
    <t>CABLE 7P DE ENCODER 378192 VIDEOJET</t>
  </si>
  <si>
    <t>1108930</t>
  </si>
  <si>
    <t>SENSOR PROX XS4P18KP340D TELEMECANIQUE</t>
  </si>
  <si>
    <t>1523477</t>
  </si>
  <si>
    <t>SWITCH AZ1702ZRKST 101140775 SCHMERSAL</t>
  </si>
  <si>
    <t>1394842</t>
  </si>
  <si>
    <t>LAMPARA INCANDESCENTE HBE211127ST HEUFT</t>
  </si>
  <si>
    <t>CAMBIO STROBO BASE</t>
  </si>
  <si>
    <t>1535952</t>
  </si>
  <si>
    <t>TERMOSTATO UP62 UCHIYA 60C 127</t>
  </si>
  <si>
    <t>1050711</t>
  </si>
  <si>
    <t>SUPERADHESIVO ROSCAS LOCTITE 243</t>
  </si>
  <si>
    <t>1320159</t>
  </si>
  <si>
    <t>SENSOR PROXIMIDAD INDUCTIVO IM5020 IFM</t>
  </si>
  <si>
    <t>1523416</t>
  </si>
  <si>
    <t>ESTRELLA 04339870201 SIDEL</t>
  </si>
  <si>
    <t>ORGANIZAR CABLEADO/MANGUERAS FECHADORES</t>
  </si>
  <si>
    <t>1288204</t>
  </si>
  <si>
    <t>MODULO D IMPRESION 70U 399180 VIDEO JET</t>
  </si>
  <si>
    <t>1523410</t>
  </si>
  <si>
    <t>MAN D63 G1/4 0 16 B WIKA 8PEMW100080GEBO</t>
  </si>
  <si>
    <t>1363142</t>
  </si>
  <si>
    <t>SENSOR INDUCTIVO IM08-1B5PS-ZT1 SICK</t>
  </si>
  <si>
    <t>1300892</t>
  </si>
  <si>
    <t>ANILLO EN O 2912867 DN 80 SUDMO</t>
  </si>
  <si>
    <t>1107753</t>
  </si>
  <si>
    <t>VALV. CIERRE HE-3-QS-6 FESTO 153475</t>
  </si>
  <si>
    <t>1275475</t>
  </si>
  <si>
    <t>VALV. CIERRE HE-3-QS-8 FESTO 153476</t>
  </si>
  <si>
    <t>CAMBIAR MOTOR ELEVACION RINSER</t>
  </si>
  <si>
    <t>1520404</t>
  </si>
  <si>
    <t>RODAMIENTO SNR FC41795S01 F62A1642 SKF</t>
  </si>
  <si>
    <t>1469775</t>
  </si>
  <si>
    <t>AMORTIGUADOR NEUM 6-01551201 EUROPOOL</t>
  </si>
  <si>
    <t>REPARAR/COMPLETA MANGUERA ASEO LLENADORA</t>
  </si>
  <si>
    <t>1442311</t>
  </si>
  <si>
    <t>CPX GUARNICION 80000GEC154 SIDEL</t>
  </si>
  <si>
    <t>1430718</t>
  </si>
  <si>
    <t>SOPORTE CILINDRO ELEV 80000410236 SIDEL</t>
  </si>
  <si>
    <t>1357285</t>
  </si>
  <si>
    <t>PLATO PORTABOTELLAS 4301371702 GEBO</t>
  </si>
  <si>
    <t>CAMBIAR CHAPA DE PUERTA 108 SAL BOTELLAS</t>
  </si>
  <si>
    <t>1364068</t>
  </si>
  <si>
    <t>DISP AZM200B30LTAG1P1 SCHMER VER 1498201</t>
  </si>
  <si>
    <t>1357423</t>
  </si>
  <si>
    <t>SERVO SH314004S0001406/SH140/30330 SIDEL</t>
  </si>
  <si>
    <t>REPARACION BAT 12V12AH REF FL12120GS 12V</t>
  </si>
  <si>
    <t>CORREGIR FUGA DE AGUA BOMBA DE CONDENSAD</t>
  </si>
  <si>
    <t>1358497</t>
  </si>
  <si>
    <t>kit de Reparacion BOMBA 186976 GEBO</t>
  </si>
  <si>
    <t>REVISAR TRANSFERENCIA ENTRADA Y SALIDA</t>
  </si>
  <si>
    <t>1050668</t>
  </si>
  <si>
    <t>PEGANTE DE SILICONA 300 ML RTV LOCTITE</t>
  </si>
  <si>
    <t>CAMBIO PROPELA BOMBA DE CONDENSADOS</t>
  </si>
  <si>
    <t>1527361</t>
  </si>
  <si>
    <t>KIT MJE HIDRAULICO VCS105B 200027471 KSB</t>
  </si>
  <si>
    <t>1189134</t>
  </si>
  <si>
    <t>INTERFASE BUS CAMPO 6ES7153-1AA03-0XB0 S</t>
  </si>
  <si>
    <t>1441149</t>
  </si>
  <si>
    <t>BOQUILLA 0900991251 KRONES</t>
  </si>
  <si>
    <t>1356611</t>
  </si>
  <si>
    <t>BOQUILLA PULVERIZADORA FPA150 GEBO</t>
  </si>
  <si>
    <t>1477359</t>
  </si>
  <si>
    <t>RUEDA DE CADENA 0-901-29-118-9 KRONES</t>
  </si>
  <si>
    <t>1527436</t>
  </si>
  <si>
    <t>PLACA APRI NARANJA BTG3N TPBT6512 SOLPAK</t>
  </si>
  <si>
    <t>1527438</t>
  </si>
  <si>
    <t>PLACA AP NARANJA BTG3N TPBT6512OP SOLPAK</t>
  </si>
  <si>
    <t>1341396</t>
  </si>
  <si>
    <t>ESPEJO REFLECT 47X47MM P250 5304812 SICK</t>
  </si>
  <si>
    <t>1283821</t>
  </si>
  <si>
    <t>MOD. PNOZ X1 PILZ 774300</t>
  </si>
  <si>
    <t>1469740</t>
  </si>
  <si>
    <t>POLEA 0902178880 KRONES</t>
  </si>
  <si>
    <t>1469743</t>
  </si>
  <si>
    <t>POLEA 0902029500 KRONES</t>
  </si>
  <si>
    <t>VALVULAS DE ALIVIO STOCK</t>
  </si>
  <si>
    <t>1516787</t>
  </si>
  <si>
    <t>VALV ALIVIO PRESION 163008 ROBATECH OR</t>
  </si>
  <si>
    <t>1502004</t>
  </si>
  <si>
    <t>VAL REGULADORA PRESION 0904480607 KRONES</t>
  </si>
  <si>
    <t>1441152</t>
  </si>
  <si>
    <t>CORREA DENTADA AT10 500 0902017360 KRONE</t>
  </si>
  <si>
    <t>1416097</t>
  </si>
  <si>
    <t>O-RING 00000236950 SIDEL</t>
  </si>
  <si>
    <t>ST-CAMBIAR EMPAQUE TAP FILTRO AGUA DIOXI</t>
  </si>
  <si>
    <t>1416709</t>
  </si>
  <si>
    <t>CONTACTO NC 3SU1400-1AA10-3CA0 SIEMENS</t>
  </si>
  <si>
    <t>1417341</t>
  </si>
  <si>
    <t>CONTACTO NA 3SU1400-1AA10-3BA0 SIEMENS</t>
  </si>
  <si>
    <t>1477424</t>
  </si>
  <si>
    <t>CHAPA/PLACA 0-903-46-911-6 KRONES</t>
  </si>
  <si>
    <t>1409974</t>
  </si>
  <si>
    <t>FIJACION ANTITORSION 0900972109 KRONES</t>
  </si>
  <si>
    <t>1276568</t>
  </si>
  <si>
    <t>CILINDRO ADN-32-50-A-P-A FESTO 536275</t>
  </si>
  <si>
    <t>CAMBIO PISTOLA DE PEGANTE VARIOLINE 2</t>
  </si>
  <si>
    <t>EVALUAR CAMBIO DE BANDAS TRANSP 28M1 Y 3</t>
  </si>
  <si>
    <t>1417790</t>
  </si>
  <si>
    <t>CONECTOR 1553611 SACC M12FSD 4Q SH</t>
  </si>
  <si>
    <t>1417789</t>
  </si>
  <si>
    <t>CONECTOR 1543223 SACC M12MSD 4Q SH</t>
  </si>
  <si>
    <t>1430649</t>
  </si>
  <si>
    <t>CONECTOR SACC M 8MR 3CON M SW 1407583</t>
  </si>
  <si>
    <t>1475954</t>
  </si>
  <si>
    <t>CONECTOR DATOS SACC-M12MSB-2PL SH PB</t>
  </si>
  <si>
    <t>1528993</t>
  </si>
  <si>
    <t>DISPLAY 3396667 RITTAL</t>
  </si>
  <si>
    <t>1528985</t>
  </si>
  <si>
    <t>RACOR RA ROS NPQHDG38Q14P10 578348 FESTO</t>
  </si>
  <si>
    <t>1528947</t>
  </si>
  <si>
    <t>RACOR RAPI ROSCAD QSF3/8 8B 153027 FESTO</t>
  </si>
  <si>
    <t>1289951</t>
  </si>
  <si>
    <t>ELECTRODO LANGE/LZX889</t>
  </si>
  <si>
    <t>1357383</t>
  </si>
  <si>
    <t>VER 1464911 VARIADOR MC4/11/22/400</t>
  </si>
  <si>
    <t>1357432</t>
  </si>
  <si>
    <t>CPU X20CP1584 SIDEL</t>
  </si>
  <si>
    <t>1065564</t>
  </si>
  <si>
    <t>MANOMETRO INOX 0-25 PSI  2 1/2" 1/4" INF</t>
  </si>
  <si>
    <t>1369868</t>
  </si>
  <si>
    <t>INTERRUPTOR FTW325 A2B1A E+H</t>
  </si>
  <si>
    <t>1441814</t>
  </si>
  <si>
    <t>RESORTE COMPRESION 0905356360 KRONES</t>
  </si>
  <si>
    <t>1276536</t>
  </si>
  <si>
    <t>FUSIBLE 160 A 500 VAC 3NA3836 SIEMENS</t>
  </si>
  <si>
    <t>1359424</t>
  </si>
  <si>
    <t>REDUCTOR TAPON 00000194739 STOBER/GEBO</t>
  </si>
  <si>
    <t>1356064</t>
  </si>
  <si>
    <t>CONJUNTO CONECT 00000139400 SIDEL</t>
  </si>
  <si>
    <t>1529448</t>
  </si>
  <si>
    <t>PLACA DE ASIENTO X58810606 KHS</t>
  </si>
  <si>
    <t>1529447</t>
  </si>
  <si>
    <t>PLACA DE SUJECION X58810605 KHS</t>
  </si>
  <si>
    <t>1529429</t>
  </si>
  <si>
    <t>DISTANCIADOR 58831858S040 KHS</t>
  </si>
  <si>
    <t>1529451</t>
  </si>
  <si>
    <t>SOPORTE X58810034 KHS</t>
  </si>
  <si>
    <t>1529454</t>
  </si>
  <si>
    <t>CILINDRO NEUM CIRCULAR X05270917 KHS</t>
  </si>
  <si>
    <t>1529775</t>
  </si>
  <si>
    <t>CHAPA ELASTICA 57010021S003 KHS</t>
  </si>
  <si>
    <t>1529754</t>
  </si>
  <si>
    <t>CHAPA ELASTICA 57010021S002 KHS</t>
  </si>
  <si>
    <t>1529777</t>
  </si>
  <si>
    <t>CHAPA ELASTICA 57010021S001 KHS</t>
  </si>
  <si>
    <t>1454621</t>
  </si>
  <si>
    <t>HORQUILLA CILINDRO NEUMATICO X57010058</t>
  </si>
  <si>
    <t>1529788</t>
  </si>
  <si>
    <t>PLACA X57010082 KHS</t>
  </si>
  <si>
    <t>1454623</t>
  </si>
  <si>
    <t>ANILLO DE RETENCION DIN 471 301021210390</t>
  </si>
  <si>
    <t>1454620</t>
  </si>
  <si>
    <t>PASADOR 301137213370</t>
  </si>
  <si>
    <t>1454622</t>
  </si>
  <si>
    <t>ANILLO DE RETENCION 301021210140</t>
  </si>
  <si>
    <t>1454624</t>
  </si>
  <si>
    <t>PASADOR CILINDRICO ESTRIADO 301137241370</t>
  </si>
  <si>
    <t>NOTI_DAÑO EN PINZA 84 RINSE LINEA 4</t>
  </si>
  <si>
    <t>1361961</t>
  </si>
  <si>
    <t>VALVULA 8043/032VFG10 DN32 PN40 SCHUBERT</t>
  </si>
  <si>
    <t>1356298</t>
  </si>
  <si>
    <t>TRANSD ULTRASON SC135 HPE730003 ST HEUFT</t>
  </si>
  <si>
    <t>1414601</t>
  </si>
  <si>
    <t>MODULO UNIVERSAL 80000FNA004 SIDEL</t>
  </si>
  <si>
    <t>1373177</t>
  </si>
  <si>
    <t>PINZA BOTELLA 8XL01GP018A SIDEL</t>
  </si>
  <si>
    <t>REPARAR 2 PINZAS DE STOCK</t>
  </si>
  <si>
    <t>1441082</t>
  </si>
  <si>
    <t>RECEPTOR CSL505R50 LEUZE 0904699826 KRON</t>
  </si>
  <si>
    <t>DAÑO SERVO ELEVADO DE CANASTILLAS</t>
  </si>
  <si>
    <t>2003277</t>
  </si>
  <si>
    <t>SERVOMOT 0-902-04-873-3 KRONES</t>
  </si>
  <si>
    <t>CAMBIAR SENSOR DAÑADO EN PUERTA</t>
  </si>
  <si>
    <t>1521271</t>
  </si>
  <si>
    <t>MANGUERA SUCCION CON ALAMBRE 1 1/2 PULG</t>
  </si>
  <si>
    <t>CAMBIAR PULSADOR EMERGENCIA PANEL</t>
  </si>
  <si>
    <t>1300470</t>
  </si>
  <si>
    <t>VER 1341736 BOTON EMERGENCIA 0901011357</t>
  </si>
  <si>
    <t>1434693</t>
  </si>
  <si>
    <t>BRIDA CENTRAL SINFIN 80000415970 SIDEL</t>
  </si>
  <si>
    <t>1469542</t>
  </si>
  <si>
    <t>PLACA CALIBRACION TRAN 0904931351 KRONES</t>
  </si>
  <si>
    <t>1487713</t>
  </si>
  <si>
    <t>CABEZAL DE INYECCION 0905013251 KRONES</t>
  </si>
  <si>
    <t>1537038</t>
  </si>
  <si>
    <t>ENCODER 1059031 AFM60ABHNB018 SICK</t>
  </si>
  <si>
    <t>1355961</t>
  </si>
  <si>
    <t>RESORTE 80000BWW761 SIDEL</t>
  </si>
  <si>
    <t>CAMBIO ELECTROVAL HPP100075ST SECADO INP</t>
  </si>
  <si>
    <t>1356209</t>
  </si>
  <si>
    <t>VALVULA SELENOIDE 3/2 HPP100079 ST HEUFT</t>
  </si>
  <si>
    <t>1356212</t>
  </si>
  <si>
    <t>VALVULA SOLEN G1/4 3/2 HPP100075ST HEUFT</t>
  </si>
  <si>
    <t>REVISION LUBRICACION EBI</t>
  </si>
  <si>
    <t>1356208</t>
  </si>
  <si>
    <t>CARTUCHO GRASA 600G HPB200397ST HEUFT</t>
  </si>
  <si>
    <t>KIT DE LIMPIEZA PARA EBI</t>
  </si>
  <si>
    <t>1356287</t>
  </si>
  <si>
    <t>SET LIMPIEZA OPTICA HBO900000 ST HEUFT</t>
  </si>
  <si>
    <t>CAMBIAR MOTOR ELEVACION CAMBIO FORMATO</t>
  </si>
  <si>
    <t>1358805</t>
  </si>
  <si>
    <t>UNIDAD SENSOR POS HBE211233 ST HEUFT</t>
  </si>
  <si>
    <t>1434419</t>
  </si>
  <si>
    <t>EMPAQUETADURA L=4160MM 24531491/001 GEB</t>
  </si>
  <si>
    <t>CAMBIAR HUSILLO MOVIGEAR Y EJE COND 34M2</t>
  </si>
  <si>
    <t>1500478</t>
  </si>
  <si>
    <t>EJE HUECO MGFAS2 D30 13436848 SEW</t>
  </si>
  <si>
    <t>CAMBIAR MOVIGEAR Y EJE COND 34M2</t>
  </si>
  <si>
    <t>2007065</t>
  </si>
  <si>
    <t>MOVIGEAR MGFAS2 DSM SIN B/ECR SEW I18.52</t>
  </si>
  <si>
    <t>1532713</t>
  </si>
  <si>
    <t>RODILLO C 167200/002 SIDEL</t>
  </si>
  <si>
    <t>1532849</t>
  </si>
  <si>
    <t>RODILLO M 167200/004 SIDEL</t>
  </si>
  <si>
    <t>1306266</t>
  </si>
  <si>
    <t>ROTULA 16 MM SILKAC SIKB 16 F/VZ019</t>
  </si>
  <si>
    <t>LUBRICACION RODAMIENTOS LLENADORA</t>
  </si>
  <si>
    <t>1475045</t>
  </si>
  <si>
    <t>CADENA REX 4277946502 SIDEL</t>
  </si>
  <si>
    <t>REVISION CADENA REX GIRADOR DE ESTIBAS</t>
  </si>
  <si>
    <t>1076845</t>
  </si>
  <si>
    <t>CINTA AISLANTE 3/4 PUL X 30PIE SCOTCH 23</t>
  </si>
  <si>
    <t>CAMBIAR VALVULA REGULADORA PEGANTE</t>
  </si>
  <si>
    <t>REPARACION BOMBA DE PEGANTE</t>
  </si>
  <si>
    <t>HABILITAR BOMBA DE GRASA CENTRALIZADA</t>
  </si>
  <si>
    <t>1360966</t>
  </si>
  <si>
    <t>BOMBA GRASA KFGS SKF</t>
  </si>
  <si>
    <t>CAMBIO DE RODAMIENTO SINFIN DE 210</t>
  </si>
  <si>
    <t>1522431</t>
  </si>
  <si>
    <t>BRIDA ALOJAMIENTO 80000162213 GEBO</t>
  </si>
  <si>
    <t>1384664</t>
  </si>
  <si>
    <t>CONECTOR 7 PINES 500-0036-583 VIDEOJET</t>
  </si>
  <si>
    <t>REPARAR DESAGUE WORK STATION VARIOLINES</t>
  </si>
  <si>
    <t>1303760</t>
  </si>
  <si>
    <t>SELLO MEC EMG1/38-G6 A/ESIC-Q7 EGG/Y10 B</t>
  </si>
  <si>
    <t>SELLO DE 38 MM PARA BOMBAS PASTER</t>
  </si>
  <si>
    <t>1486188</t>
  </si>
  <si>
    <t>SELLO 186777 SIDEL</t>
  </si>
  <si>
    <t>1485140</t>
  </si>
  <si>
    <t>PINZA COMPLETA 04311701101 SIDEL</t>
  </si>
  <si>
    <t>1052527</t>
  </si>
  <si>
    <t>TORNILLO CAB CIL.BRISTOL 6 MM X 12 MM</t>
  </si>
  <si>
    <t>1053111</t>
  </si>
  <si>
    <t>TORNILLO CAB AV.PL.BRISTOL 8 MMM X 35 MM</t>
  </si>
  <si>
    <t>1273476</t>
  </si>
  <si>
    <t>ESCUADRA DE FIJACION MS6-WP 532195 FESTO</t>
  </si>
  <si>
    <t>INSTALAR SONDA FLATANTE HAFFMANS 330</t>
  </si>
  <si>
    <t>1067260</t>
  </si>
  <si>
    <t>SENSOR TEMP L=190 MM 002.212 HAFFMANS</t>
  </si>
  <si>
    <t>NOT-CAMBIAR CADENAS TRANSMI TRANSP CAJAS</t>
  </si>
  <si>
    <t>1287433</t>
  </si>
  <si>
    <t>FILTRO TRAMPA RESINA 2PULG</t>
  </si>
  <si>
    <t>1357220</t>
  </si>
  <si>
    <t>CAJA BORNES 00000171293 SIDEL</t>
  </si>
  <si>
    <t>VERIFICAR/ENDEREZAR PINZAS RINSER</t>
  </si>
  <si>
    <t>1527249</t>
  </si>
  <si>
    <t>ROTULA CDC116 SIDEL</t>
  </si>
  <si>
    <t>1198923</t>
  </si>
  <si>
    <t>DISCO FIJO 165800</t>
  </si>
  <si>
    <t>1119581</t>
  </si>
  <si>
    <t>COJINETE CAZ244 SIMONAZZI</t>
  </si>
  <si>
    <t>1448326</t>
  </si>
  <si>
    <t>RODAMIENTO SOPORTE 80000171732 GEBO</t>
  </si>
  <si>
    <t>1448754</t>
  </si>
  <si>
    <t>SERVOMOTOR EMMSAS100MHSRMB 550130 FESTO</t>
  </si>
  <si>
    <t>1448752</t>
  </si>
  <si>
    <t>SEVOMOTOR EMMSAS100SHSRM 550123 FESTO</t>
  </si>
  <si>
    <t>REVISION CONGELAMIENTO EBI PARED LATERAL</t>
  </si>
  <si>
    <t>1358868</t>
  </si>
  <si>
    <t>FLASH PARED CSSW HBE211198 SIM HEUFT</t>
  </si>
  <si>
    <t>1441878</t>
  </si>
  <si>
    <t>CPX TORNILLO CAB HEX 20 MM X 80 MM</t>
  </si>
  <si>
    <t>REPARACION MGFAS2-DSM-SNI</t>
  </si>
  <si>
    <t>1480123</t>
  </si>
  <si>
    <t>DISPOSITIVO TENSOR 0903188025 KRONES</t>
  </si>
  <si>
    <t>1281671</t>
  </si>
  <si>
    <t>CONECTOR SACC-M12FR-4CON-PG7-M 1681143</t>
  </si>
  <si>
    <t>1281668</t>
  </si>
  <si>
    <t>CONECTOR SACC-M12MS-4CON-PG 7-M 1662528</t>
  </si>
  <si>
    <t>REVISION FALLA M2R2 (CAUSA RAIZ)</t>
  </si>
  <si>
    <t>1477442</t>
  </si>
  <si>
    <t>CORREA DENTADA 0-904-72-431-5 KRONES</t>
  </si>
  <si>
    <t>1356242</t>
  </si>
  <si>
    <t>CILINDRO 25MM HBP000009ST HEUFT</t>
  </si>
  <si>
    <t>1356228</t>
  </si>
  <si>
    <t>CILINDRO CARRERA 45MM HBP000023 ST HEUFT</t>
  </si>
  <si>
    <t>1263149</t>
  </si>
  <si>
    <t>ELECTROVALVULA HPP100024ST HEUFT</t>
  </si>
  <si>
    <t>1356227</t>
  </si>
  <si>
    <t>LAMP HALOG 12V 20W HPE420064 ST HEUFT</t>
  </si>
  <si>
    <t>1436277</t>
  </si>
  <si>
    <t>SINFIN 04339811901 355 ML GEBO</t>
  </si>
  <si>
    <t>CAMBIAR TORNILLO SINFIN DE 210</t>
  </si>
  <si>
    <t>1436276</t>
  </si>
  <si>
    <t>SINFIN 04339946701 210 ML GEBO</t>
  </si>
  <si>
    <t>CAMBIO DE TORNILLO SIN FIN FORMATO 210</t>
  </si>
  <si>
    <t>1446997</t>
  </si>
  <si>
    <t>TORNILLO SINFIN FORM 330 LLENADORA SIDEL</t>
  </si>
  <si>
    <t>DANO EN SOPORTE DE PINZA</t>
  </si>
  <si>
    <t>CAMBIAR UNIDAD DE AIRE</t>
  </si>
  <si>
    <t>1537363</t>
  </si>
  <si>
    <t>VALVULA 548535 HEEDMAXI24ASA FESTO</t>
  </si>
  <si>
    <t>1390564</t>
  </si>
  <si>
    <t>SENSOR INDUCTIVO IGS204 IFM EFECTOR</t>
  </si>
  <si>
    <t>1059754</t>
  </si>
  <si>
    <t>RACOR RAPIDO RECTO QS-1/8-8 FESTO 153004</t>
  </si>
  <si>
    <t>1487525</t>
  </si>
  <si>
    <t>BRIDA 0901972294 KRONES</t>
  </si>
  <si>
    <t>1487526</t>
  </si>
  <si>
    <t>PERNO 0901977224 KRONES</t>
  </si>
  <si>
    <t>1487604</t>
  </si>
  <si>
    <t>SUJECION GIRABLE 0905197541 KRONES</t>
  </si>
  <si>
    <t>1297633</t>
  </si>
  <si>
    <t>RODAMIENTO B141260 BREDEL SPX32</t>
  </si>
  <si>
    <t>1498268</t>
  </si>
  <si>
    <t>FUELLE DE SOLENOIDE 169326 SIDEL</t>
  </si>
  <si>
    <t>1362418</t>
  </si>
  <si>
    <t>CUCHILLA 00000163442 GEBO/FERRUM</t>
  </si>
  <si>
    <t>1295202</t>
  </si>
  <si>
    <t>ANILLO C-K13-00-273-0 KRONES</t>
  </si>
  <si>
    <t>1309131</t>
  </si>
  <si>
    <t>FILTRO TAMIZ AGUA 0-900-93-387-0 KRONES</t>
  </si>
  <si>
    <t>1361163</t>
  </si>
  <si>
    <t>EJE 0-902-31-335-5 KRONES A G</t>
  </si>
  <si>
    <t>1362427</t>
  </si>
  <si>
    <t>CORREA DENT 319426 FERRUM/3048 SLV 8 MEG</t>
  </si>
  <si>
    <t>1364889</t>
  </si>
  <si>
    <t>JGO MANZANAS P/ACOPLE GS 24 ROTEX</t>
  </si>
  <si>
    <t>1295212</t>
  </si>
  <si>
    <t>JGO PIEZAS DESGASTE 0-901-48-9489 KRONES</t>
  </si>
  <si>
    <t>1276704</t>
  </si>
  <si>
    <t>SELLO TIPO 600 SEALCO 19 MM</t>
  </si>
  <si>
    <t>1290123</t>
  </si>
  <si>
    <t>TULIPA CENTR 0-901-12-363-1 KRONES</t>
  </si>
  <si>
    <t>1342568</t>
  </si>
  <si>
    <t>MODULO EXPANSION PILZ PNOZ ms2p 773810</t>
  </si>
  <si>
    <t>1377702</t>
  </si>
  <si>
    <t>BARRA CENTRADORA 0901522873 KRONES</t>
  </si>
  <si>
    <t>1283030</t>
  </si>
  <si>
    <t>CONECTOR SERVOMOTOR VAR 301999977047 KHS</t>
  </si>
  <si>
    <t>2003085</t>
  </si>
  <si>
    <t>BOMBA D ACEITE 50638 ZIEMANN</t>
  </si>
  <si>
    <t>Elevador de estibas canastilla malo</t>
  </si>
  <si>
    <t>1281675</t>
  </si>
  <si>
    <t>CABLE CONEX ELECT SAC4P100PURM12FS/PHOEN</t>
  </si>
  <si>
    <t>1538223</t>
  </si>
  <si>
    <t>MANGUITO D AJUSTE SERIE 4000 50x80 BIKON</t>
  </si>
  <si>
    <t>1368357</t>
  </si>
  <si>
    <t>MANGUERA DE PEGANTE 0901001581 KRONES</t>
  </si>
  <si>
    <t>1526967</t>
  </si>
  <si>
    <t>CAJA PLASTICA 1 PULSADOR HJ91 SONTUNE</t>
  </si>
  <si>
    <t>SOPORTE AJUSTES PROGRAMA PASTERIZADOR</t>
  </si>
  <si>
    <t>1365176</t>
  </si>
  <si>
    <t>SENSOR MAG 10121395 RSS36-D-ST SCHMERSAL</t>
  </si>
  <si>
    <t>1489818</t>
  </si>
  <si>
    <t>FILTRO 133272 ROBATECH</t>
  </si>
  <si>
    <t>1516786</t>
  </si>
  <si>
    <t>KIT SELLADO VALVULA 158599 ROBATECH</t>
  </si>
  <si>
    <t>CABLES CRITICOS PARA LLENADORA STOCK</t>
  </si>
  <si>
    <t>1442730</t>
  </si>
  <si>
    <t>CABLE EFB080SH 40M SCHNEIDER 190260 SID</t>
  </si>
  <si>
    <t>1442731</t>
  </si>
  <si>
    <t>CABLE EMO113SH 40M SCHNEIDER 190261 SIDE</t>
  </si>
  <si>
    <t>CAMBIAR TRAMPA DE VAPOR SISTEMA CIP</t>
  </si>
  <si>
    <t>1540528</t>
  </si>
  <si>
    <t>TRAMPA DE VAPOR GKE10 DN40 SPIRAX SARCO</t>
  </si>
  <si>
    <t>1126077</t>
  </si>
  <si>
    <t>LAMINA TEFLON 1/8 IN x 24 IN x 48 IN</t>
  </si>
  <si>
    <t>1371415</t>
  </si>
  <si>
    <t>ABRAZADERA FLEX 114.3 MM 20900 STRAUB</t>
  </si>
  <si>
    <t>1521155</t>
  </si>
  <si>
    <t>POLEA SIN EJE 0903081185 KRONES</t>
  </si>
  <si>
    <t>2006620</t>
  </si>
  <si>
    <t>SERVORED PSF121 4500 RPM 0903478431 KRON</t>
  </si>
  <si>
    <t>1059666</t>
  </si>
  <si>
    <t>CABEZA ROTULA SGS-M16 X 1.5 FESTO 9263</t>
  </si>
  <si>
    <t>1539475</t>
  </si>
  <si>
    <t>ROTULA CDC416 SIDEL</t>
  </si>
  <si>
    <t>INSTALAR TRANSFORMADORES UPS LINEA 4</t>
  </si>
  <si>
    <t>1536785</t>
  </si>
  <si>
    <t>TABLERO BYPASS MTTO 15KVA TRIFASICO 220V</t>
  </si>
  <si>
    <t>1536745</t>
  </si>
  <si>
    <t>GABINETE CON TRANSFORMA AISLAMIEN 440VAC</t>
  </si>
  <si>
    <t>1480815</t>
  </si>
  <si>
    <t>ELECTROV MHE3 M1H 3/2G QS 6 525150 FESTO</t>
  </si>
  <si>
    <t>1522232</t>
  </si>
  <si>
    <t>ESPARRAGO INOX  M20 X 80 X 2.5 MM</t>
  </si>
  <si>
    <t>CAMBIAR LAMINA BAJANTE TAPA</t>
  </si>
  <si>
    <t>1355943</t>
  </si>
  <si>
    <t>CUBIERTA 80000410650 SIDEL</t>
  </si>
  <si>
    <t>600192</t>
  </si>
  <si>
    <t>LIMPIADOR CIRCUITOS ELECTRONICOS</t>
  </si>
  <si>
    <t>1381417</t>
  </si>
  <si>
    <t>CADENA PORTACABLES B15I.025.038.0 IGUS</t>
  </si>
  <si>
    <t>1259743</t>
  </si>
  <si>
    <t>FOTOCELDA E3S-R67 OMRON</t>
  </si>
  <si>
    <t>NIVELACION POSTES GUIA TRASERA TAPONADOR</t>
  </si>
  <si>
    <t>1055755</t>
  </si>
  <si>
    <t>UNION SIMPLE INOX 1 1/2 ROSCAR 300PSI</t>
  </si>
  <si>
    <t>1208878</t>
  </si>
  <si>
    <t>UNION INOX 1/2" TRICLAMP</t>
  </si>
  <si>
    <t>1052371</t>
  </si>
  <si>
    <t>TORNILLO CAB HEX 8 MM X 25 MM</t>
  </si>
  <si>
    <t>1052377</t>
  </si>
  <si>
    <t>TORNILLO CAB HEX 8 MM X 50 MM</t>
  </si>
  <si>
    <t>1052369</t>
  </si>
  <si>
    <t>TORNILLO HEX INOX 8 MM X 16 MM P=1.25 MM</t>
  </si>
  <si>
    <t>1052358</t>
  </si>
  <si>
    <t>TORNILLO CAB HEX 6 MM X 20 MM</t>
  </si>
  <si>
    <t>1052374</t>
  </si>
  <si>
    <t>TORNILLO CAB HEX 8 MM X 30 MM</t>
  </si>
  <si>
    <t>1052379</t>
  </si>
  <si>
    <t>TORNILLO CAB HEX 8 MM X 60 MM</t>
  </si>
  <si>
    <t>REPARACION STROBO EN CORTO</t>
  </si>
  <si>
    <t>REGULADORES FORMACION CANASTILLA</t>
  </si>
  <si>
    <t>1289705</t>
  </si>
  <si>
    <t>VALV REG DE FLUJO GR-QS-6 193969 FESTO</t>
  </si>
  <si>
    <t>1345578</t>
  </si>
  <si>
    <t>TORNILLO 0-625-55-551-2 KRONES A G</t>
  </si>
  <si>
    <t>1487603</t>
  </si>
  <si>
    <t>CILINDRO 0905196587 KRONES</t>
  </si>
  <si>
    <t>1528739</t>
  </si>
  <si>
    <t>PERILLA EN CRUZ DIAM 48 MM M10 X 28 MM</t>
  </si>
  <si>
    <t>1356030</t>
  </si>
  <si>
    <t>CASQUILLO 80000GZC166 SIDEL</t>
  </si>
  <si>
    <t>1356007</t>
  </si>
  <si>
    <t>ANILLO EN O 80000GBV439 SIDEL</t>
  </si>
  <si>
    <t>1440996</t>
  </si>
  <si>
    <t>ORING 17,13X 2,62 SH70 EPDM 235253 SIDEL</t>
  </si>
  <si>
    <t>1448861</t>
  </si>
  <si>
    <t>ACRILICO 125X190X1 0904779083 KRONES</t>
  </si>
  <si>
    <t>1448856</t>
  </si>
  <si>
    <t>ACRILICO 125X350X1 0904778568 KRONES</t>
  </si>
  <si>
    <t>BA01</t>
  </si>
  <si>
    <t>BA02</t>
  </si>
  <si>
    <t>BA04</t>
  </si>
  <si>
    <t>BA26</t>
  </si>
  <si>
    <t>L01</t>
  </si>
  <si>
    <t>B</t>
  </si>
  <si>
    <t>VB</t>
  </si>
  <si>
    <t>MC01</t>
  </si>
  <si>
    <t>MC04</t>
  </si>
  <si>
    <t>MT01</t>
  </si>
  <si>
    <t>BA03</t>
  </si>
  <si>
    <t>LE01</t>
  </si>
  <si>
    <t>AG01</t>
  </si>
  <si>
    <t>BA20</t>
  </si>
  <si>
    <t>BA28</t>
  </si>
  <si>
    <t>IS01</t>
  </si>
  <si>
    <t>I01</t>
  </si>
  <si>
    <t>AROJADIA</t>
  </si>
  <si>
    <t>FFLOG03</t>
  </si>
  <si>
    <t>CV21</t>
  </si>
  <si>
    <t>B09</t>
  </si>
  <si>
    <t>A</t>
  </si>
  <si>
    <t>ERSA</t>
  </si>
  <si>
    <t>10150315</t>
  </si>
  <si>
    <t>B08</t>
  </si>
  <si>
    <t>3202</t>
  </si>
  <si>
    <t>BA21</t>
  </si>
  <si>
    <t>10010501</t>
  </si>
  <si>
    <t>10010101</t>
  </si>
  <si>
    <t>EAC01</t>
  </si>
  <si>
    <t>PD</t>
  </si>
  <si>
    <t>NUEVOS</t>
  </si>
  <si>
    <t>REINGRESO</t>
  </si>
  <si>
    <t>IG01</t>
  </si>
  <si>
    <t>IG1</t>
  </si>
  <si>
    <t>10060101</t>
  </si>
  <si>
    <t>O</t>
  </si>
  <si>
    <t>10060301</t>
  </si>
  <si>
    <t>3203</t>
  </si>
  <si>
    <t>K70</t>
  </si>
  <si>
    <t>3204</t>
  </si>
  <si>
    <t>10040411</t>
  </si>
  <si>
    <t>10040301</t>
  </si>
  <si>
    <t>10040501</t>
  </si>
  <si>
    <t>EAC03</t>
  </si>
  <si>
    <t>LE21</t>
  </si>
  <si>
    <t>100401</t>
  </si>
  <si>
    <t>10140102</t>
  </si>
  <si>
    <t>101205</t>
  </si>
  <si>
    <t>EAC02</t>
  </si>
  <si>
    <t>3210</t>
  </si>
  <si>
    <t>100101</t>
  </si>
  <si>
    <t>JNAVASDI</t>
  </si>
  <si>
    <t>MLEONANG</t>
  </si>
  <si>
    <t>10130101</t>
  </si>
  <si>
    <t>004048</t>
  </si>
  <si>
    <t>10140105</t>
  </si>
  <si>
    <t>USBAKDM9</t>
  </si>
  <si>
    <t>UN21</t>
  </si>
  <si>
    <t>10040105</t>
  </si>
  <si>
    <t>CMELOCAR</t>
  </si>
  <si>
    <t>EBRICENR</t>
  </si>
  <si>
    <t>101305</t>
  </si>
  <si>
    <t>EDONCECE</t>
  </si>
  <si>
    <t>101202</t>
  </si>
  <si>
    <t>10030201</t>
  </si>
  <si>
    <t>CQUINTER</t>
  </si>
  <si>
    <t>10120603</t>
  </si>
  <si>
    <t>10010416</t>
  </si>
  <si>
    <t>10120701</t>
  </si>
  <si>
    <t>JPORTALP</t>
  </si>
  <si>
    <t>OEI</t>
  </si>
  <si>
    <t>CMONTENG</t>
  </si>
  <si>
    <t>10110108</t>
  </si>
  <si>
    <t>CCASTELN</t>
  </si>
  <si>
    <t>LMUNOZBU</t>
  </si>
  <si>
    <t>100613</t>
  </si>
  <si>
    <t>101503</t>
  </si>
  <si>
    <t>101101</t>
  </si>
  <si>
    <t>JBLANCOV</t>
  </si>
  <si>
    <t>NGONZABU</t>
  </si>
  <si>
    <t>10130509</t>
  </si>
  <si>
    <t>FCORDERC</t>
  </si>
  <si>
    <t>OEL</t>
  </si>
  <si>
    <t>10110101</t>
  </si>
  <si>
    <t>10050105</t>
  </si>
  <si>
    <t>RHERRERB</t>
  </si>
  <si>
    <t>LPEREZ</t>
  </si>
  <si>
    <t>YGARCITA</t>
  </si>
  <si>
    <t>10060901</t>
  </si>
  <si>
    <t>EAYARZA</t>
  </si>
  <si>
    <t>10010115</t>
  </si>
  <si>
    <t>10061001</t>
  </si>
  <si>
    <t>10060401</t>
  </si>
  <si>
    <t>10100201</t>
  </si>
  <si>
    <t>MBOTEROQ</t>
  </si>
  <si>
    <t>10140101</t>
  </si>
  <si>
    <t>10040205</t>
  </si>
  <si>
    <t>10010103</t>
  </si>
  <si>
    <t>10080103</t>
  </si>
  <si>
    <t>KMARTINO</t>
  </si>
  <si>
    <t>10120401</t>
  </si>
  <si>
    <t>10010412</t>
  </si>
  <si>
    <t>LGOMEZ1</t>
  </si>
  <si>
    <t>JTRELLEH</t>
  </si>
  <si>
    <t>10150311</t>
  </si>
  <si>
    <t>LBARRERQ</t>
  </si>
  <si>
    <t>10150309</t>
  </si>
  <si>
    <t>10120103</t>
  </si>
  <si>
    <t>10010702</t>
  </si>
  <si>
    <t>101401</t>
  </si>
  <si>
    <t>DVELANDI</t>
  </si>
  <si>
    <t>LNORENA</t>
  </si>
  <si>
    <t>SYABERRO</t>
  </si>
  <si>
    <t>JSANCHEZ4</t>
  </si>
  <si>
    <t>EGOMEZ</t>
  </si>
  <si>
    <t>100201</t>
  </si>
  <si>
    <t>10020204</t>
  </si>
  <si>
    <t>UG1JBSIM0051</t>
  </si>
  <si>
    <t>10120105</t>
  </si>
  <si>
    <t>KBELTRAC</t>
  </si>
  <si>
    <t>ASALAZAR</t>
  </si>
  <si>
    <t>DJENKINS</t>
  </si>
  <si>
    <t>OSSWIITMM_06</t>
  </si>
  <si>
    <t>10120409</t>
  </si>
  <si>
    <t>AAMARQUE</t>
  </si>
  <si>
    <t>LMARQUEZ</t>
  </si>
  <si>
    <t>10020101</t>
  </si>
  <si>
    <t>10040113</t>
  </si>
  <si>
    <t>10140901</t>
  </si>
  <si>
    <t>JFCARRIL</t>
  </si>
  <si>
    <t>OSSWIITDT_04</t>
  </si>
  <si>
    <t>10150312</t>
  </si>
  <si>
    <t>REPUESTO</t>
  </si>
  <si>
    <t>10010114</t>
  </si>
  <si>
    <t>10061501</t>
  </si>
  <si>
    <t>32184997</t>
  </si>
  <si>
    <t>32160325</t>
  </si>
  <si>
    <t>32196907</t>
  </si>
  <si>
    <t>EAB02</t>
  </si>
  <si>
    <t>32174687</t>
  </si>
  <si>
    <t>32174715</t>
  </si>
  <si>
    <t>32197364</t>
  </si>
  <si>
    <t>100404</t>
  </si>
  <si>
    <t>32179992</t>
  </si>
  <si>
    <t>32222987</t>
  </si>
  <si>
    <t>10061901</t>
  </si>
  <si>
    <t>10150104</t>
  </si>
  <si>
    <t>10090301</t>
  </si>
  <si>
    <t>10010706</t>
  </si>
  <si>
    <t>10040102</t>
  </si>
  <si>
    <t>10150304</t>
  </si>
  <si>
    <t>10140301</t>
  </si>
  <si>
    <t>100303</t>
  </si>
  <si>
    <t>10061801</t>
  </si>
  <si>
    <t>10110202</t>
  </si>
  <si>
    <t>101301</t>
  </si>
  <si>
    <t>10020304</t>
  </si>
  <si>
    <t>10150318</t>
  </si>
  <si>
    <t>100102</t>
  </si>
  <si>
    <t>10120501</t>
  </si>
  <si>
    <t>32193585</t>
  </si>
  <si>
    <t>10141102</t>
  </si>
  <si>
    <t>10130513</t>
  </si>
  <si>
    <t>10130512</t>
  </si>
  <si>
    <t>10010113</t>
  </si>
  <si>
    <t>10040602</t>
  </si>
  <si>
    <t>10080202</t>
  </si>
  <si>
    <t>ZER2</t>
  </si>
  <si>
    <t>RSARRIAC</t>
  </si>
  <si>
    <t>DAÑADO</t>
  </si>
  <si>
    <t>NUEVO</t>
  </si>
  <si>
    <t>10080104</t>
  </si>
  <si>
    <t>JUAN CARLOS JURADO VELASQUEZ</t>
  </si>
  <si>
    <t>JAIME ANDRES MORENO SUAREZ</t>
  </si>
  <si>
    <t>ANDRES FELIPE JURADO GIL</t>
  </si>
  <si>
    <t>CARLOS ANDRES UMAÑA JIMENEZ</t>
  </si>
  <si>
    <t>CRISTIAN CAMILO MAZO OCHOA</t>
  </si>
  <si>
    <t>JUAN CARLOS ARBOLEDA SILVA</t>
  </si>
  <si>
    <t xml:space="preserve">ALEXIS  MESIAS </t>
  </si>
  <si>
    <t>LEANDRO MUÑOZ</t>
  </si>
  <si>
    <t>JORGE HERNAN VELEZ ARANZAZU</t>
  </si>
  <si>
    <t>NO ASIGNADO</t>
  </si>
  <si>
    <t>#N/D</t>
  </si>
  <si>
    <t>RINSER Y TRANSFERENCIA LLENADORA</t>
  </si>
  <si>
    <t>FIN DEPA - INICIO TRANSP</t>
  </si>
  <si>
    <t>ENTREGA TRANSP</t>
  </si>
  <si>
    <t>FIN PASTER</t>
  </si>
  <si>
    <t>FIN PALE</t>
  </si>
  <si>
    <t>ENTREGA LLENADORA- INICIO CIP</t>
  </si>
  <si>
    <t>FIN CIP - SINCRO LLENADORA</t>
  </si>
  <si>
    <t>INICIO ENVASANDO</t>
  </si>
  <si>
    <t>Arl</t>
  </si>
  <si>
    <t>CARLOS LOBOA</t>
  </si>
  <si>
    <t>Oiperador</t>
  </si>
  <si>
    <t>9315804</t>
  </si>
  <si>
    <t>VERIFICAR SENSOR DE NIVEL RETORNO AGUA</t>
  </si>
  <si>
    <t>11846871</t>
  </si>
  <si>
    <t>9315806</t>
  </si>
  <si>
    <t>VERIFICACION CONDUCTIVIMETRO CIP</t>
  </si>
  <si>
    <t>11846873</t>
  </si>
  <si>
    <t>9315807</t>
  </si>
  <si>
    <t>QUITAR FUGA EN TRANSMISOR DE PRESION CIP</t>
  </si>
  <si>
    <t>LIB. KKMP NLIQ PREC</t>
  </si>
  <si>
    <t>11846872</t>
  </si>
  <si>
    <t>0054162274</t>
  </si>
  <si>
    <t>NIVELAR CORREAS EN LAS POLEAS</t>
  </si>
  <si>
    <t>0054162236</t>
  </si>
  <si>
    <t>BLOQUEAR BOMBA PASTER ATERRIZADA</t>
  </si>
  <si>
    <t>0054162275</t>
  </si>
  <si>
    <t>INSTALAR SELECTOR PARA CIP DESDE FILTRAC</t>
  </si>
  <si>
    <t>0054162276</t>
  </si>
  <si>
    <t>0054162278</t>
  </si>
  <si>
    <t>0054166679</t>
  </si>
  <si>
    <t>0054164857</t>
  </si>
  <si>
    <t>SINCRONIZAR ESTRELLAS FORMATO 300</t>
  </si>
  <si>
    <t>CAMBIAR CAMISAS DE CIL TAPADORES</t>
  </si>
  <si>
    <t>1355934</t>
  </si>
  <si>
    <t>CASQUILLO EMBOLO 04295712501 SIDEL</t>
  </si>
  <si>
    <t xml:space="preserve">GILBERTO VILLAMARIN </t>
  </si>
  <si>
    <t>GCA</t>
  </si>
  <si>
    <t>GALO GUERRON</t>
  </si>
  <si>
    <t>PMP</t>
  </si>
  <si>
    <t>PABLO MORENO</t>
  </si>
  <si>
    <t>OEV</t>
  </si>
  <si>
    <t>OSCAR VALENCIA</t>
  </si>
  <si>
    <t>ERS</t>
  </si>
  <si>
    <t>ERIKA RAMIREZ</t>
  </si>
  <si>
    <t>ACS</t>
  </si>
  <si>
    <t>CRISTHIAN PALOMINO</t>
  </si>
  <si>
    <t>JUAN CAICEDO</t>
  </si>
  <si>
    <t>DMF</t>
  </si>
  <si>
    <t>BRANDON ARIAS</t>
  </si>
  <si>
    <t>JSO</t>
  </si>
  <si>
    <t>JEAN SOTO</t>
  </si>
  <si>
    <t>YELSI QUICENO</t>
  </si>
  <si>
    <t>AMD</t>
  </si>
  <si>
    <t>ANA DELGADO</t>
  </si>
  <si>
    <t>CVD</t>
  </si>
  <si>
    <t>JBG</t>
  </si>
  <si>
    <t>JOSE BARRETO</t>
  </si>
  <si>
    <t>EVA</t>
  </si>
  <si>
    <t>ELIZABETH VARILA</t>
  </si>
  <si>
    <t>JORGE MENDEZ</t>
  </si>
  <si>
    <t>JCB</t>
  </si>
  <si>
    <t>JUAN BECERRA</t>
  </si>
  <si>
    <t>OPESPRE3 JHON MARTINEZ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</si>
</sst>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quot;$&quot;\ * #,##0.00_-;\-&quot;$&quot;\ * #,##0.00_-;_-&quot;$&quot;\ * &quot;-&quot;??_-;_-@_-"/>
    <numFmt numFmtId="164" formatCode="_(&quot;$&quot;* #,##0.00_);_(&quot;$&quot;* \(#,##0.00\);_(&quot;$&quot;* &quot;-&quot;??_);_(@_)"/>
    <numFmt numFmtId="165" formatCode="_(* #,##0.00_);_(* \(#,##0.00\);_(* &quot;-&quot;??_);_(@_)"/>
    <numFmt numFmtId="166" formatCode="&quot;$&quot;#,##0;[Red]\-&quot;$&quot;#,##0"/>
    <numFmt numFmtId="167" formatCode="_-* #,##0.00\ &quot;€&quot;_-;\-* #,##0.00\ &quot;€&quot;_-;_-* &quot;-&quot;??\ &quot;€&quot;_-;_-@_-"/>
    <numFmt numFmtId="168" formatCode="0.0"/>
    <numFmt numFmtId="169" formatCode="dd\ mmm\ yyyy"/>
    <numFmt numFmtId="170" formatCode="dd\ mmm\ yyyy\ hh:mm"/>
    <numFmt numFmtId="171" formatCode=";;;"/>
    <numFmt numFmtId="172" formatCode="dddd\ dd\ &quot;de&quot;\ mmmm\ &quot;de&quot;\ yyyy"/>
    <numFmt numFmtId="173" formatCode="_([$€]* #,##0.00_);_([$€]* \(#,##0.00\);_([$€]* &quot;-&quot;??_);_(@_)"/>
    <numFmt numFmtId="174" formatCode="0.0%"/>
    <numFmt numFmtId="175" formatCode="#,##0.000"/>
    <numFmt numFmtId="176" formatCode="_(* #,##0_);_(* \(#,##0\);_(* &quot;-&quot;??_);_(@_)"/>
    <numFmt numFmtId="177" formatCode="hh:mm:ss;@"/>
    <numFmt numFmtId="178" formatCode="dddd\ dd"/>
    <numFmt numFmtId="179" formatCode="_-* #,##0.00\ _P_t_s_-;\-* #,##0.00\ _P_t_s_-;_-* &quot;-&quot;??\ _P_t_s_-;_-@_-"/>
    <numFmt numFmtId="180" formatCode="_(&quot;$&quot;* #,##0_);_(&quot;$&quot;* \(#,##0\);_(&quot;$&quot;* &quot;-&quot;??_);_(@_)"/>
    <numFmt numFmtId="181" formatCode="[$$-240A]\ #,##0"/>
    <numFmt numFmtId="182" formatCode="_(* #,##0.0_);_(* \(#,##0.0\);_(* &quot;-&quot;??_);_(@_)"/>
    <numFmt numFmtId="183" formatCode="#,##0.0"/>
    <numFmt numFmtId="184" formatCode="[$-F400]h:mm:ss\ AM/PM"/>
    <numFmt numFmtId="185" formatCode="0.000"/>
    <numFmt numFmtId="186" formatCode="mm/dd/yyyy"/>
    <numFmt numFmtId="187" formatCode="dd/mm/yyyy"/>
  </numFmts>
  <fonts count="1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b/>
      <sz val="75"/>
      <name val="Arial"/>
      <family val="2"/>
    </font>
    <font>
      <b/>
      <sz val="45"/>
      <name val="Arial"/>
      <family val="2"/>
    </font>
    <font>
      <sz val="40"/>
      <name val="Arial"/>
      <family val="2"/>
    </font>
    <font>
      <sz val="30"/>
      <name val="Arial"/>
      <family val="2"/>
    </font>
    <font>
      <sz val="45"/>
      <name val="Arial"/>
      <family val="2"/>
    </font>
    <font>
      <sz val="36"/>
      <name val="Arial"/>
      <family val="2"/>
    </font>
    <font>
      <b/>
      <sz val="72"/>
      <color indexed="10"/>
      <name val="Arial"/>
      <family val="2"/>
    </font>
    <font>
      <b/>
      <sz val="48"/>
      <color indexed="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i/>
      <sz val="11"/>
      <name val="Arial"/>
      <family val="2"/>
    </font>
    <font>
      <b/>
      <sz val="9"/>
      <name val="Verdana"/>
      <family val="2"/>
    </font>
    <font>
      <sz val="9"/>
      <name val="Verdana"/>
      <family val="2"/>
    </font>
    <font>
      <b/>
      <sz val="10"/>
      <name val="Verdana"/>
      <family val="2"/>
    </font>
    <font>
      <b/>
      <sz val="10"/>
      <name val="Arial"/>
      <family val="2"/>
    </font>
    <font>
      <sz val="10"/>
      <name val="Arial"/>
      <family val="2"/>
    </font>
    <font>
      <b/>
      <sz val="9"/>
      <name val="Arial"/>
      <family val="2"/>
    </font>
    <font>
      <sz val="12"/>
      <name val="Arial"/>
      <family val="2"/>
    </font>
    <font>
      <b/>
      <sz val="48"/>
      <color indexed="42"/>
      <name val="Arial"/>
      <family val="2"/>
    </font>
    <font>
      <b/>
      <sz val="46"/>
      <name val="Arial"/>
      <family val="2"/>
    </font>
    <font>
      <b/>
      <sz val="48"/>
      <name val="Arial"/>
      <family val="2"/>
    </font>
    <font>
      <b/>
      <sz val="65"/>
      <name val="Arial"/>
      <family val="2"/>
    </font>
    <font>
      <b/>
      <sz val="11"/>
      <name val="Arial"/>
      <family val="2"/>
    </font>
    <font>
      <sz val="42"/>
      <name val="Arial"/>
      <family val="2"/>
    </font>
    <font>
      <b/>
      <sz val="36"/>
      <name val="Arial"/>
      <family val="2"/>
    </font>
    <font>
      <sz val="10"/>
      <name val="Arial"/>
      <family val="2"/>
    </font>
    <font>
      <b/>
      <sz val="12"/>
      <name val="Arial"/>
      <family val="2"/>
    </font>
    <font>
      <sz val="10"/>
      <name val="Arial"/>
      <family val="2"/>
    </font>
    <font>
      <sz val="10"/>
      <name val="Verdana"/>
      <family val="2"/>
    </font>
    <font>
      <sz val="11"/>
      <name val="Calibri"/>
      <family val="2"/>
    </font>
    <font>
      <sz val="10"/>
      <name val="Arial"/>
      <family val="2"/>
    </font>
    <font>
      <sz val="10"/>
      <name val="Arial"/>
      <family val="2"/>
    </font>
    <font>
      <sz val="10"/>
      <name val="Arial"/>
      <family val="2"/>
    </font>
    <font>
      <sz val="10"/>
      <name val="Arial"/>
      <family val="2"/>
    </font>
    <font>
      <b/>
      <sz val="52"/>
      <name val="Arial"/>
      <family val="2"/>
    </font>
    <font>
      <sz val="48"/>
      <name val="Arial"/>
      <family val="2"/>
    </font>
    <font>
      <b/>
      <sz val="16"/>
      <name val="Arial"/>
      <family val="2"/>
    </font>
    <font>
      <b/>
      <sz val="44"/>
      <name val="Arial"/>
      <family val="2"/>
    </font>
    <font>
      <sz val="14"/>
      <name val="Arial"/>
      <family val="2"/>
    </font>
    <font>
      <sz val="16"/>
      <name val="Arial"/>
      <family val="2"/>
    </font>
    <font>
      <b/>
      <sz val="14"/>
      <name val="Arial"/>
      <family val="2"/>
    </font>
    <font>
      <b/>
      <sz val="31"/>
      <name val="Arial"/>
      <family val="2"/>
    </font>
    <font>
      <sz val="11"/>
      <color theme="1"/>
      <name val="Calibri"/>
      <family val="2"/>
      <scheme val="minor"/>
    </font>
    <font>
      <b/>
      <sz val="12"/>
      <color rgb="FFFF0000"/>
      <name val="Arial"/>
      <family val="2"/>
    </font>
    <font>
      <b/>
      <sz val="12"/>
      <color theme="0"/>
      <name val="Calibri"/>
      <family val="2"/>
      <scheme val="minor"/>
    </font>
    <font>
      <sz val="11"/>
      <name val="Calibri"/>
      <family val="2"/>
      <scheme val="minor"/>
    </font>
    <font>
      <b/>
      <sz val="18"/>
      <color theme="0"/>
      <name val="Arial"/>
      <family val="2"/>
    </font>
    <font>
      <b/>
      <sz val="10"/>
      <color rgb="FFFF0000"/>
      <name val="Arial"/>
      <family val="2"/>
    </font>
    <font>
      <b/>
      <sz val="12"/>
      <color rgb="FF00B050"/>
      <name val="Arial"/>
      <family val="2"/>
    </font>
    <font>
      <b/>
      <sz val="14"/>
      <color rgb="FFFF0000"/>
      <name val="Arial"/>
      <family val="2"/>
    </font>
    <font>
      <b/>
      <sz val="9"/>
      <color indexed="81"/>
      <name val="Tahoma"/>
      <family val="2"/>
    </font>
    <font>
      <sz val="12"/>
      <name val="Tahoma"/>
      <family val="2"/>
    </font>
    <font>
      <b/>
      <sz val="12"/>
      <name val="Tahoma"/>
      <family val="2"/>
    </font>
    <font>
      <b/>
      <sz val="14"/>
      <color rgb="FF00B050"/>
      <name val="Arial"/>
      <family val="2"/>
    </font>
    <font>
      <sz val="10"/>
      <color theme="0"/>
      <name val="Arial"/>
      <family val="2"/>
    </font>
    <font>
      <b/>
      <i/>
      <sz val="11"/>
      <name val="Calibri"/>
      <family val="2"/>
      <scheme val="minor"/>
    </font>
    <font>
      <b/>
      <sz val="9"/>
      <name val="Calibri"/>
      <family val="2"/>
      <scheme val="minor"/>
    </font>
    <font>
      <sz val="10"/>
      <name val="Calibri"/>
      <family val="2"/>
      <scheme val="minor"/>
    </font>
    <font>
      <sz val="8"/>
      <name val="Calibri"/>
      <family val="2"/>
      <scheme val="minor"/>
    </font>
    <font>
      <b/>
      <sz val="10"/>
      <name val="Calibri"/>
      <family val="2"/>
      <scheme val="minor"/>
    </font>
    <font>
      <sz val="9"/>
      <name val="Calibri"/>
      <family val="2"/>
      <scheme val="minor"/>
    </font>
    <font>
      <sz val="12"/>
      <name val="Calibri"/>
      <family val="2"/>
      <scheme val="minor"/>
    </font>
    <font>
      <sz val="8"/>
      <name val="Arial"/>
      <family val="2"/>
    </font>
    <font>
      <sz val="9"/>
      <color indexed="81"/>
      <name val="Tahoma"/>
      <family val="2"/>
    </font>
    <font>
      <b/>
      <sz val="65"/>
      <color rgb="FFFF0000"/>
      <name val="Arial"/>
      <family val="2"/>
    </font>
    <font>
      <b/>
      <sz val="75"/>
      <color rgb="FFFF0000"/>
      <name val="Arial"/>
      <family val="2"/>
    </font>
    <font>
      <sz val="9"/>
      <name val="Arial"/>
      <family val="2"/>
    </font>
    <font>
      <sz val="11"/>
      <name val="Arial"/>
      <family val="2"/>
    </font>
    <font>
      <sz val="10"/>
      <name val="Tahoma"/>
      <family val="2"/>
    </font>
    <font>
      <b/>
      <sz val="12"/>
      <color theme="0"/>
      <name val="Arial"/>
      <family val="2"/>
    </font>
    <font>
      <sz val="16"/>
      <color theme="1"/>
      <name val="Arial"/>
      <family val="2"/>
    </font>
    <font>
      <sz val="18"/>
      <color theme="1"/>
      <name val="Arial"/>
      <family val="2"/>
    </font>
    <font>
      <b/>
      <i/>
      <sz val="14"/>
      <name val="Arial"/>
      <family val="2"/>
    </font>
    <font>
      <b/>
      <sz val="10"/>
      <color theme="0" tint="-0.34998626667073579"/>
      <name val="Arial"/>
      <family val="2"/>
    </font>
    <font>
      <b/>
      <sz val="36"/>
      <color theme="0" tint="-0.14999847407452621"/>
      <name val="Arial"/>
      <family val="2"/>
    </font>
    <font>
      <sz val="10"/>
      <color indexed="8"/>
      <name val="Arial"/>
      <family val="2"/>
    </font>
    <font>
      <sz val="12"/>
      <name val="Courier New"/>
      <family val="3"/>
    </font>
    <font>
      <b/>
      <u/>
      <sz val="10"/>
      <color indexed="12"/>
      <name val="Arial"/>
      <family val="2"/>
    </font>
    <font>
      <b/>
      <sz val="2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theme="1"/>
      <name val="Calibri"/>
      <family val="2"/>
    </font>
    <font>
      <sz val="11"/>
      <color rgb="FF000000"/>
      <name val="Calibri"/>
      <family val="2"/>
      <scheme val="minor"/>
    </font>
    <font>
      <sz val="10"/>
      <color rgb="FF000000"/>
      <name val="Arial"/>
      <family val="2"/>
    </font>
  </fonts>
  <fills count="5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indexed="13"/>
        <bgColor indexed="64"/>
      </patternFill>
    </fill>
    <fill>
      <patternFill patternType="solid">
        <fgColor indexed="44"/>
        <bgColor indexed="64"/>
      </patternFill>
    </fill>
    <fill>
      <patternFill patternType="gray0625">
        <bgColor indexed="42"/>
      </patternFill>
    </fill>
    <fill>
      <patternFill patternType="gray0625">
        <fgColor indexed="43"/>
      </patternFill>
    </fill>
    <fill>
      <patternFill patternType="solid">
        <fgColor indexed="19"/>
        <bgColor indexed="64"/>
      </patternFill>
    </fill>
    <fill>
      <patternFill patternType="solid">
        <fgColor rgb="FFFFFF00"/>
        <bgColor indexed="64"/>
      </patternFill>
    </fill>
    <fill>
      <patternFill patternType="solid">
        <fgColor rgb="FF00B050"/>
        <bgColor indexed="64"/>
      </patternFill>
    </fill>
    <fill>
      <patternFill patternType="solid">
        <fgColor rgb="FF0070C0"/>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C0000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00FFFF"/>
        <bgColor indexed="64"/>
      </patternFill>
    </fill>
    <fill>
      <patternFill patternType="solid">
        <fgColor theme="4" tint="0.59999389629810485"/>
        <bgColor indexed="64"/>
      </patternFill>
    </fill>
    <fill>
      <patternFill patternType="solid">
        <fgColor rgb="FFFFFF99"/>
        <bgColor rgb="FF000000"/>
      </patternFill>
    </fill>
    <fill>
      <patternFill patternType="solid">
        <fgColor theme="2" tint="-9.9978637043366805E-2"/>
        <bgColor indexed="64"/>
      </patternFill>
    </fill>
    <fill>
      <patternFill patternType="solid">
        <fgColor rgb="FF92D050"/>
        <bgColor rgb="FF000000"/>
      </patternFill>
    </fill>
    <fill>
      <patternFill patternType="solid">
        <fgColor indexed="23"/>
        <bgColor indexed="64"/>
      </patternFill>
    </fill>
    <fill>
      <patternFill patternType="solid">
        <fgColor rgb="FF33CC33"/>
        <bgColor indexed="64"/>
      </patternFill>
    </fill>
    <fill>
      <patternFill patternType="solid">
        <fgColor theme="0"/>
        <bgColor indexed="64"/>
      </patternFill>
    </fill>
    <fill>
      <patternFill patternType="solid">
        <fgColor theme="6" tint="0.79998168889431442"/>
        <bgColor indexed="64"/>
      </patternFill>
    </fill>
  </fills>
  <borders count="116">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style="thin">
        <color indexed="62"/>
      </top>
      <bottom style="double">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right style="medium">
        <color indexed="64"/>
      </right>
      <top/>
      <bottom/>
      <diagonal/>
    </border>
    <border>
      <left/>
      <right/>
      <top/>
      <bottom style="medium">
        <color indexed="64"/>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hair">
        <color indexed="64"/>
      </left>
      <right style="hair">
        <color indexed="64"/>
      </right>
      <top style="hair">
        <color indexed="64"/>
      </top>
      <bottom/>
      <diagonal/>
    </border>
    <border>
      <left style="dashed">
        <color indexed="10"/>
      </left>
      <right style="dashed">
        <color indexed="10"/>
      </right>
      <top style="medium">
        <color indexed="64"/>
      </top>
      <bottom style="dashed">
        <color indexed="10"/>
      </bottom>
      <diagonal/>
    </border>
    <border>
      <left style="hair">
        <color indexed="64"/>
      </left>
      <right style="hair">
        <color indexed="64"/>
      </right>
      <top style="medium">
        <color indexed="64"/>
      </top>
      <bottom style="hair">
        <color indexed="64"/>
      </bottom>
      <diagonal/>
    </border>
    <border>
      <left/>
      <right style="hair">
        <color indexed="64"/>
      </right>
      <top style="dashed">
        <color indexed="10"/>
      </top>
      <bottom style="dashed">
        <color indexed="10"/>
      </bottom>
      <diagonal/>
    </border>
    <border>
      <left style="hair">
        <color indexed="64"/>
      </left>
      <right style="hair">
        <color indexed="64"/>
      </right>
      <top style="dashed">
        <color indexed="10"/>
      </top>
      <bottom style="dashed">
        <color indexed="10"/>
      </bottom>
      <diagonal/>
    </border>
    <border>
      <left style="dashed">
        <color indexed="10"/>
      </left>
      <right style="dashed">
        <color indexed="10"/>
      </right>
      <top style="dashed">
        <color indexed="10"/>
      </top>
      <bottom style="dashed">
        <color indexed="10"/>
      </bottom>
      <diagonal/>
    </border>
    <border>
      <left style="hair">
        <color indexed="64"/>
      </left>
      <right style="hair">
        <color indexed="64"/>
      </right>
      <top/>
      <bottom style="hair">
        <color indexed="64"/>
      </bottom>
      <diagonal/>
    </border>
    <border>
      <left style="thin">
        <color indexed="64"/>
      </left>
      <right style="dotted">
        <color indexed="10"/>
      </right>
      <top style="thin">
        <color indexed="64"/>
      </top>
      <bottom style="dotted">
        <color indexed="10"/>
      </bottom>
      <diagonal/>
    </border>
    <border>
      <left style="dotted">
        <color indexed="10"/>
      </left>
      <right style="dotted">
        <color indexed="10"/>
      </right>
      <top style="thin">
        <color indexed="64"/>
      </top>
      <bottom style="dotted">
        <color indexed="10"/>
      </bottom>
      <diagonal/>
    </border>
    <border>
      <left style="dotted">
        <color indexed="10"/>
      </left>
      <right/>
      <top style="thin">
        <color indexed="64"/>
      </top>
      <bottom style="dotted">
        <color indexed="10"/>
      </bottom>
      <diagonal/>
    </border>
    <border>
      <left style="mediumDashDotDot">
        <color indexed="64"/>
      </left>
      <right style="dotted">
        <color indexed="10"/>
      </right>
      <top style="thin">
        <color indexed="64"/>
      </top>
      <bottom style="dotted">
        <color indexed="10"/>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dashed">
        <color indexed="10"/>
      </right>
      <top style="dashed">
        <color indexed="10"/>
      </top>
      <bottom style="dashed">
        <color indexed="10"/>
      </bottom>
      <diagonal/>
    </border>
    <border>
      <left/>
      <right style="dashed">
        <color indexed="10"/>
      </right>
      <top style="medium">
        <color indexed="64"/>
      </top>
      <bottom style="dashed">
        <color indexed="10"/>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right/>
      <top style="hair">
        <color indexed="64"/>
      </top>
      <bottom/>
      <diagonal/>
    </border>
    <border>
      <left style="hair">
        <color indexed="64"/>
      </left>
      <right style="dashed">
        <color indexed="10"/>
      </right>
      <top style="dashed">
        <color indexed="10"/>
      </top>
      <bottom style="dashed">
        <color indexed="10"/>
      </bottom>
      <diagonal/>
    </border>
    <border>
      <left style="thin">
        <color indexed="64"/>
      </left>
      <right style="medium">
        <color indexed="64"/>
      </right>
      <top style="medium">
        <color indexed="64"/>
      </top>
      <bottom style="thin">
        <color indexed="64"/>
      </bottom>
      <diagonal/>
    </border>
    <border>
      <left style="dashed">
        <color indexed="10"/>
      </left>
      <right/>
      <top style="medium">
        <color indexed="64"/>
      </top>
      <bottom/>
      <diagonal/>
    </border>
    <border>
      <left style="medium">
        <color indexed="64"/>
      </left>
      <right style="hair">
        <color indexed="64"/>
      </right>
      <top style="dashed">
        <color indexed="10"/>
      </top>
      <bottom style="dashed">
        <color indexed="10"/>
      </bottom>
      <diagonal/>
    </border>
    <border>
      <left/>
      <right style="dashed">
        <color indexed="10"/>
      </right>
      <top style="medium">
        <color indexed="64"/>
      </top>
      <bottom/>
      <diagonal/>
    </border>
    <border>
      <left style="dashDotDot">
        <color indexed="10"/>
      </left>
      <right/>
      <top style="dashDotDot">
        <color indexed="10"/>
      </top>
      <bottom/>
      <diagonal/>
    </border>
    <border>
      <left style="dashed">
        <color indexed="10"/>
      </left>
      <right style="dashed">
        <color indexed="10"/>
      </right>
      <top style="dashDotDot">
        <color indexed="10"/>
      </top>
      <bottom/>
      <diagonal/>
    </border>
    <border>
      <left style="dashDotDot">
        <color indexed="10"/>
      </left>
      <right style="dashed">
        <color indexed="10"/>
      </right>
      <top style="dashDotDot">
        <color indexed="10"/>
      </top>
      <bottom/>
      <diagonal/>
    </border>
    <border>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right/>
      <top style="medium">
        <color indexed="64"/>
      </top>
      <bottom style="dashed">
        <color indexed="10"/>
      </bottom>
      <diagonal/>
    </border>
    <border>
      <left/>
      <right style="hair">
        <color indexed="64"/>
      </right>
      <top style="hair">
        <color indexed="64"/>
      </top>
      <bottom style="hair">
        <color indexed="64"/>
      </bottom>
      <diagonal/>
    </border>
    <border>
      <left/>
      <right style="hair">
        <color indexed="64"/>
      </right>
      <top style="hair">
        <color indexed="64"/>
      </top>
      <bottom/>
      <diagonal/>
    </border>
    <border>
      <left style="dashed">
        <color indexed="10"/>
      </left>
      <right/>
      <top style="dashed">
        <color indexed="10"/>
      </top>
      <bottom/>
      <diagonal/>
    </border>
    <border>
      <left/>
      <right/>
      <top style="dashed">
        <color indexed="10"/>
      </top>
      <bottom/>
      <diagonal/>
    </border>
    <border>
      <left/>
      <right style="dashed">
        <color indexed="10"/>
      </right>
      <top style="dashed">
        <color indexed="10"/>
      </top>
      <bottom/>
      <diagonal/>
    </border>
    <border>
      <left style="dashed">
        <color indexed="10"/>
      </left>
      <right/>
      <top/>
      <bottom/>
      <diagonal/>
    </border>
    <border>
      <left/>
      <right style="dashed">
        <color indexed="10"/>
      </right>
      <top/>
      <bottom/>
      <diagonal/>
    </border>
    <border>
      <left style="dashed">
        <color indexed="10"/>
      </left>
      <right/>
      <top/>
      <bottom style="dashed">
        <color indexed="10"/>
      </bottom>
      <diagonal/>
    </border>
    <border>
      <left/>
      <right/>
      <top/>
      <bottom style="dashed">
        <color indexed="10"/>
      </bottom>
      <diagonal/>
    </border>
    <border>
      <left/>
      <right style="dashed">
        <color indexed="10"/>
      </right>
      <top/>
      <bottom style="dashed">
        <color indexed="10"/>
      </bottom>
      <diagonal/>
    </border>
    <border>
      <left style="dashed">
        <color indexed="10"/>
      </left>
      <right style="dashed">
        <color indexed="10"/>
      </right>
      <top style="dashed">
        <color indexed="10"/>
      </top>
      <bottom/>
      <diagonal/>
    </border>
    <border>
      <left style="dashed">
        <color indexed="10"/>
      </left>
      <right style="dashed">
        <color indexed="10"/>
      </right>
      <top/>
      <bottom/>
      <diagonal/>
    </border>
    <border>
      <left style="dashed">
        <color indexed="10"/>
      </left>
      <right style="dashed">
        <color indexed="10"/>
      </right>
      <top/>
      <bottom style="dashed">
        <color indexed="10"/>
      </bottom>
      <diagonal/>
    </border>
    <border>
      <left style="dashed">
        <color indexed="10"/>
      </left>
      <right/>
      <top style="medium">
        <color indexed="64"/>
      </top>
      <bottom style="dashed">
        <color indexed="10"/>
      </bottom>
      <diagonal/>
    </border>
    <border>
      <left style="medium">
        <color indexed="64"/>
      </left>
      <right/>
      <top style="dashed">
        <color indexed="10"/>
      </top>
      <bottom/>
      <diagonal/>
    </border>
    <border>
      <left style="medium">
        <color indexed="64"/>
      </left>
      <right/>
      <top/>
      <bottom style="dashed">
        <color indexed="10"/>
      </bottom>
      <diagonal/>
    </border>
    <border>
      <left style="double">
        <color indexed="64"/>
      </left>
      <right/>
      <top style="hair">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hair">
        <color indexed="64"/>
      </top>
      <bottom style="hair">
        <color indexed="64"/>
      </bottom>
      <diagonal/>
    </border>
    <border>
      <left/>
      <right style="hair">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top/>
      <bottom style="hair">
        <color indexed="64"/>
      </bottom>
      <diagonal/>
    </border>
    <border>
      <left style="thin">
        <color indexed="64"/>
      </left>
      <right style="medium">
        <color indexed="64"/>
      </right>
      <top style="thin">
        <color indexed="64"/>
      </top>
      <bottom style="medium">
        <color indexed="64"/>
      </bottom>
      <diagonal/>
    </border>
    <border>
      <left style="hair">
        <color indexed="64"/>
      </left>
      <right style="medium">
        <color indexed="64"/>
      </right>
      <top style="hair">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rgb="FF000000"/>
      </right>
      <top style="medium">
        <color indexed="64"/>
      </top>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ck">
        <color auto="1"/>
      </left>
      <right style="thin">
        <color auto="1"/>
      </right>
      <top/>
      <bottom style="thick">
        <color auto="1"/>
      </bottom>
      <diagonal/>
    </border>
    <border>
      <left style="thin">
        <color auto="1"/>
      </left>
      <right style="thick">
        <color auto="1"/>
      </right>
      <top/>
      <bottom style="thick">
        <color auto="1"/>
      </bottom>
      <diagonal/>
    </border>
    <border>
      <left style="thick">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dashed">
        <color auto="1"/>
      </left>
      <right style="thick">
        <color auto="1"/>
      </right>
      <top style="dashed">
        <color auto="1"/>
      </top>
      <bottom style="dashed">
        <color auto="1"/>
      </bottom>
      <diagonal/>
    </border>
    <border>
      <left style="thick">
        <color auto="1"/>
      </left>
      <right style="dashed">
        <color auto="1"/>
      </right>
      <top style="dashed">
        <color auto="1"/>
      </top>
      <bottom style="dashed">
        <color auto="1"/>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ck">
        <color auto="1"/>
      </left>
      <right style="dashed">
        <color auto="1"/>
      </right>
      <top style="thin">
        <color auto="1"/>
      </top>
      <bottom style="dashed">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s>
  <cellStyleXfs count="727">
    <xf numFmtId="0" fontId="0" fillId="0" borderId="0"/>
    <xf numFmtId="0" fontId="23" fillId="2"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3" fillId="2" borderId="0" applyNumberFormat="0" applyBorder="0" applyAlignment="0" applyProtection="0"/>
    <xf numFmtId="0" fontId="23" fillId="3" borderId="0" applyNumberFormat="0" applyBorder="0" applyAlignment="0" applyProtection="0"/>
    <xf numFmtId="0" fontId="23" fillId="4" borderId="0" applyNumberFormat="0" applyBorder="0" applyAlignment="0" applyProtection="0"/>
    <xf numFmtId="0" fontId="23" fillId="5" borderId="0" applyNumberFormat="0" applyBorder="0" applyAlignment="0" applyProtection="0"/>
    <xf numFmtId="0" fontId="23" fillId="6" borderId="0" applyNumberFormat="0" applyBorder="0" applyAlignment="0" applyProtection="0"/>
    <xf numFmtId="0" fontId="23" fillId="7"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5" borderId="0" applyNumberFormat="0" applyBorder="0" applyAlignment="0" applyProtection="0"/>
    <xf numFmtId="0" fontId="23" fillId="8" borderId="0" applyNumberFormat="0" applyBorder="0" applyAlignment="0" applyProtection="0"/>
    <xf numFmtId="0" fontId="23" fillId="11" borderId="0" applyNumberFormat="0" applyBorder="0" applyAlignment="0" applyProtection="0"/>
    <xf numFmtId="0" fontId="23" fillId="8" borderId="0" applyNumberFormat="0" applyBorder="0" applyAlignment="0" applyProtection="0"/>
    <xf numFmtId="0" fontId="23" fillId="9" borderId="0" applyNumberFormat="0" applyBorder="0" applyAlignment="0" applyProtection="0"/>
    <xf numFmtId="0" fontId="23" fillId="10" borderId="0" applyNumberFormat="0" applyBorder="0" applyAlignment="0" applyProtection="0"/>
    <xf numFmtId="0" fontId="23" fillId="5" borderId="0" applyNumberFormat="0" applyBorder="0" applyAlignment="0" applyProtection="0"/>
    <xf numFmtId="0" fontId="23" fillId="8" borderId="0" applyNumberFormat="0" applyBorder="0" applyAlignment="0" applyProtection="0"/>
    <xf numFmtId="0" fontId="23" fillId="11" borderId="0" applyNumberFormat="0" applyBorder="0" applyAlignment="0" applyProtection="0"/>
    <xf numFmtId="0" fontId="24" fillId="12"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2"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9"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9" borderId="0" applyNumberFormat="0" applyBorder="0" applyAlignment="0" applyProtection="0"/>
    <xf numFmtId="0" fontId="25" fillId="20" borderId="1" applyNumberFormat="0" applyAlignment="0" applyProtection="0"/>
    <xf numFmtId="0" fontId="32" fillId="3" borderId="0" applyNumberFormat="0" applyBorder="0" applyAlignment="0" applyProtection="0"/>
    <xf numFmtId="0" fontId="26" fillId="20" borderId="2" applyNumberFormat="0" applyAlignment="0" applyProtection="0"/>
    <xf numFmtId="0" fontId="26" fillId="20" borderId="2" applyNumberFormat="0" applyAlignment="0" applyProtection="0"/>
    <xf numFmtId="0" fontId="39" fillId="21" borderId="3" applyNumberFormat="0" applyAlignment="0" applyProtection="0"/>
    <xf numFmtId="0" fontId="27" fillId="7" borderId="2" applyNumberFormat="0" applyAlignment="0" applyProtection="0"/>
    <xf numFmtId="0" fontId="28" fillId="0" borderId="6" applyNumberFormat="0" applyFill="0" applyAlignment="0" applyProtection="0"/>
    <xf numFmtId="0" fontId="29" fillId="0" borderId="0" applyNumberFormat="0" applyFill="0" applyBorder="0" applyAlignment="0" applyProtection="0"/>
    <xf numFmtId="173" fontId="12"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61"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67"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61" fillId="0" borderId="0" applyFont="0" applyFill="0" applyBorder="0" applyAlignment="0" applyProtection="0"/>
    <xf numFmtId="173" fontId="45" fillId="0" borderId="0" applyFont="0" applyFill="0" applyBorder="0" applyAlignment="0" applyProtection="0"/>
    <xf numFmtId="173" fontId="62" fillId="0" borderId="0" applyFont="0" applyFill="0" applyBorder="0" applyAlignment="0" applyProtection="0"/>
    <xf numFmtId="173" fontId="45" fillId="0" borderId="0" applyFont="0" applyFill="0" applyBorder="0" applyAlignment="0" applyProtection="0"/>
    <xf numFmtId="173" fontId="63" fillId="0" borderId="0" applyFont="0" applyFill="0" applyBorder="0" applyAlignment="0" applyProtection="0"/>
    <xf numFmtId="173" fontId="45" fillId="0" borderId="0" applyFont="0" applyFill="0" applyBorder="0" applyAlignment="0" applyProtection="0"/>
    <xf numFmtId="173" fontId="55" fillId="0" borderId="0" applyFont="0" applyFill="0" applyBorder="0" applyAlignment="0" applyProtection="0"/>
    <xf numFmtId="173" fontId="45" fillId="0" borderId="0" applyFont="0" applyFill="0" applyBorder="0" applyAlignment="0" applyProtection="0"/>
    <xf numFmtId="167" fontId="45" fillId="0" borderId="0" applyFont="0" applyFill="0" applyBorder="0" applyAlignment="0" applyProtection="0"/>
    <xf numFmtId="173" fontId="45" fillId="0" borderId="0" applyFont="0" applyFill="0" applyBorder="0" applyAlignment="0" applyProtection="0"/>
    <xf numFmtId="173" fontId="57"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0" fontId="45" fillId="0" borderId="0"/>
    <xf numFmtId="0" fontId="29" fillId="0" borderId="0" applyNumberFormat="0" applyFill="0" applyBorder="0" applyAlignment="0" applyProtection="0"/>
    <xf numFmtId="0" fontId="30" fillId="4" borderId="0" applyNumberFormat="0" applyBorder="0" applyAlignment="0" applyProtection="0"/>
    <xf numFmtId="0" fontId="30" fillId="4" borderId="0" applyNumberFormat="0" applyBorder="0" applyAlignment="0" applyProtection="0"/>
    <xf numFmtId="0" fontId="34" fillId="0" borderId="5" applyNumberFormat="0" applyFill="0" applyAlignment="0" applyProtection="0"/>
    <xf numFmtId="0" fontId="35" fillId="0" borderId="7" applyNumberFormat="0" applyFill="0" applyAlignment="0" applyProtection="0"/>
    <xf numFmtId="0" fontId="36" fillId="0" borderId="8" applyNumberFormat="0" applyFill="0" applyAlignment="0" applyProtection="0"/>
    <xf numFmtId="0" fontId="36" fillId="0" borderId="0" applyNumberFormat="0" applyFill="0" applyBorder="0" applyAlignment="0" applyProtection="0"/>
    <xf numFmtId="0" fontId="13" fillId="0" borderId="0" applyNumberFormat="0" applyFill="0" applyBorder="0" applyAlignment="0" applyProtection="0">
      <alignment vertical="top"/>
      <protection locked="0"/>
    </xf>
    <xf numFmtId="0" fontId="27" fillId="7" borderId="2" applyNumberFormat="0" applyAlignment="0" applyProtection="0"/>
    <xf numFmtId="0" fontId="37" fillId="0" borderId="4" applyNumberFormat="0" applyFill="0" applyAlignment="0" applyProtection="0"/>
    <xf numFmtId="165" fontId="12"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5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79"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0"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61"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79"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61"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57" fillId="0" borderId="0" applyFont="0" applyFill="0" applyBorder="0" applyAlignment="0" applyProtection="0"/>
    <xf numFmtId="165" fontId="45" fillId="0" borderId="0" applyFont="0" applyFill="0" applyBorder="0" applyAlignment="0" applyProtection="0"/>
    <xf numFmtId="165" fontId="61" fillId="0" borderId="0" applyFont="0" applyFill="0" applyBorder="0" applyAlignment="0" applyProtection="0"/>
    <xf numFmtId="165" fontId="45" fillId="0" borderId="0" applyFont="0" applyFill="0" applyBorder="0" applyAlignment="0" applyProtection="0"/>
    <xf numFmtId="165" fontId="61" fillId="0" borderId="0" applyFont="0" applyFill="0" applyBorder="0" applyAlignment="0" applyProtection="0"/>
    <xf numFmtId="165" fontId="45" fillId="0" borderId="0" applyFont="0" applyFill="0" applyBorder="0" applyAlignment="0" applyProtection="0"/>
    <xf numFmtId="165" fontId="61" fillId="0" borderId="0" applyFont="0" applyFill="0" applyBorder="0" applyAlignment="0" applyProtection="0"/>
    <xf numFmtId="165" fontId="45" fillId="0" borderId="0" applyFont="0" applyFill="0" applyBorder="0" applyAlignment="0" applyProtection="0"/>
    <xf numFmtId="165" fontId="61" fillId="0" borderId="0" applyFont="0" applyFill="0" applyBorder="0" applyAlignment="0" applyProtection="0"/>
    <xf numFmtId="165" fontId="45" fillId="0" borderId="0" applyFont="0" applyFill="0" applyBorder="0" applyAlignment="0" applyProtection="0"/>
    <xf numFmtId="165" fontId="61"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61" fillId="0" borderId="0" applyFont="0" applyFill="0" applyBorder="0" applyAlignment="0" applyProtection="0"/>
    <xf numFmtId="165" fontId="45" fillId="0" borderId="0" applyFont="0" applyFill="0" applyBorder="0" applyAlignment="0" applyProtection="0"/>
    <xf numFmtId="165" fontId="62" fillId="0" borderId="0" applyFont="0" applyFill="0" applyBorder="0" applyAlignment="0" applyProtection="0"/>
    <xf numFmtId="165" fontId="45" fillId="0" borderId="0" applyFont="0" applyFill="0" applyBorder="0" applyAlignment="0" applyProtection="0"/>
    <xf numFmtId="165" fontId="62" fillId="0" borderId="0" applyFont="0" applyFill="0" applyBorder="0" applyAlignment="0" applyProtection="0"/>
    <xf numFmtId="165" fontId="45" fillId="0" borderId="0" applyFont="0" applyFill="0" applyBorder="0" applyAlignment="0" applyProtection="0"/>
    <xf numFmtId="165" fontId="63"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63" fillId="0" borderId="0" applyFont="0" applyFill="0" applyBorder="0" applyAlignment="0" applyProtection="0"/>
    <xf numFmtId="165" fontId="45" fillId="0" borderId="0" applyFont="0" applyFill="0" applyBorder="0" applyAlignment="0" applyProtection="0"/>
    <xf numFmtId="165" fontId="63"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4" fontId="12"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61"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61" fillId="0" borderId="0" applyFont="0" applyFill="0" applyBorder="0" applyAlignment="0" applyProtection="0"/>
    <xf numFmtId="164" fontId="45" fillId="0" borderId="0" applyFont="0" applyFill="0" applyBorder="0" applyAlignment="0" applyProtection="0"/>
    <xf numFmtId="164" fontId="61"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61" fillId="0" borderId="0" applyFont="0" applyFill="0" applyBorder="0" applyAlignment="0" applyProtection="0"/>
    <xf numFmtId="164" fontId="45" fillId="0" borderId="0" applyFont="0" applyFill="0" applyBorder="0" applyAlignment="0" applyProtection="0"/>
    <xf numFmtId="164" fontId="61" fillId="0" borderId="0" applyFont="0" applyFill="0" applyBorder="0" applyAlignment="0" applyProtection="0"/>
    <xf numFmtId="164" fontId="45" fillId="0" borderId="0" applyFont="0" applyFill="0" applyBorder="0" applyAlignment="0" applyProtection="0"/>
    <xf numFmtId="164" fontId="61"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61" fillId="0" borderId="0" applyFont="0" applyFill="0" applyBorder="0" applyAlignment="0" applyProtection="0"/>
    <xf numFmtId="164" fontId="45" fillId="0" borderId="0" applyFont="0" applyFill="0" applyBorder="0" applyAlignment="0" applyProtection="0"/>
    <xf numFmtId="164" fontId="61" fillId="0" borderId="0" applyFont="0" applyFill="0" applyBorder="0" applyAlignment="0" applyProtection="0"/>
    <xf numFmtId="164" fontId="45" fillId="0" borderId="0" applyFont="0" applyFill="0" applyBorder="0" applyAlignment="0" applyProtection="0"/>
    <xf numFmtId="164" fontId="62" fillId="0" borderId="0" applyFont="0" applyFill="0" applyBorder="0" applyAlignment="0" applyProtection="0"/>
    <xf numFmtId="164" fontId="45" fillId="0" borderId="0" applyFont="0" applyFill="0" applyBorder="0" applyAlignment="0" applyProtection="0"/>
    <xf numFmtId="164" fontId="62" fillId="0" borderId="0" applyFont="0" applyFill="0" applyBorder="0" applyAlignment="0" applyProtection="0"/>
    <xf numFmtId="164" fontId="45" fillId="0" borderId="0" applyFont="0" applyFill="0" applyBorder="0" applyAlignment="0" applyProtection="0"/>
    <xf numFmtId="164" fontId="63" fillId="0" borderId="0" applyFont="0" applyFill="0" applyBorder="0" applyAlignment="0" applyProtection="0"/>
    <xf numFmtId="164" fontId="45" fillId="0" borderId="0" applyFont="0" applyFill="0" applyBorder="0" applyAlignment="0" applyProtection="0"/>
    <xf numFmtId="164" fontId="63"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63"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164" fontId="45" fillId="0" borderId="0" applyFont="0" applyFill="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31" fillId="22" borderId="0" applyNumberFormat="0" applyBorder="0" applyAlignment="0" applyProtection="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5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72" fillId="0" borderId="0"/>
    <xf numFmtId="0" fontId="45" fillId="0" borderId="0"/>
    <xf numFmtId="0" fontId="45" fillId="0" borderId="0"/>
    <xf numFmtId="0" fontId="45" fillId="0" borderId="0"/>
    <xf numFmtId="0" fontId="72" fillId="0" borderId="0"/>
    <xf numFmtId="0" fontId="45" fillId="0" borderId="0"/>
    <xf numFmtId="0" fontId="60" fillId="0" borderId="0"/>
    <xf numFmtId="0" fontId="45" fillId="0" borderId="0"/>
    <xf numFmtId="0" fontId="45" fillId="0" borderId="0"/>
    <xf numFmtId="0" fontId="72" fillId="0" borderId="0"/>
    <xf numFmtId="0" fontId="45" fillId="0" borderId="0"/>
    <xf numFmtId="0" fontId="45" fillId="0" borderId="0"/>
    <xf numFmtId="0" fontId="72" fillId="0" borderId="0"/>
    <xf numFmtId="0" fontId="45" fillId="0" borderId="0"/>
    <xf numFmtId="0" fontId="45" fillId="0" borderId="0"/>
    <xf numFmtId="0" fontId="72" fillId="0" borderId="0"/>
    <xf numFmtId="0" fontId="45" fillId="0" borderId="0"/>
    <xf numFmtId="0" fontId="45" fillId="0" borderId="0"/>
    <xf numFmtId="0" fontId="45" fillId="0" borderId="0"/>
    <xf numFmtId="0" fontId="45" fillId="0" borderId="0"/>
    <xf numFmtId="0" fontId="45" fillId="0" borderId="0"/>
    <xf numFmtId="0" fontId="72" fillId="0" borderId="0"/>
    <xf numFmtId="0" fontId="45" fillId="0" borderId="0"/>
    <xf numFmtId="0" fontId="45" fillId="0" borderId="0"/>
    <xf numFmtId="0" fontId="45" fillId="0" borderId="0"/>
    <xf numFmtId="0" fontId="45" fillId="0" borderId="0"/>
    <xf numFmtId="0" fontId="45" fillId="0" borderId="0"/>
    <xf numFmtId="0" fontId="72" fillId="0" borderId="0"/>
    <xf numFmtId="0" fontId="45" fillId="0" borderId="0"/>
    <xf numFmtId="0" fontId="45" fillId="0" borderId="0"/>
    <xf numFmtId="0" fontId="45" fillId="0" borderId="0"/>
    <xf numFmtId="0" fontId="45" fillId="0" borderId="0"/>
    <xf numFmtId="0" fontId="45" fillId="0" borderId="0"/>
    <xf numFmtId="0" fontId="72" fillId="0" borderId="0"/>
    <xf numFmtId="0" fontId="45" fillId="0" borderId="0"/>
    <xf numFmtId="0" fontId="45" fillId="0" borderId="0"/>
    <xf numFmtId="0" fontId="45" fillId="0" borderId="0"/>
    <xf numFmtId="0" fontId="45" fillId="0" borderId="0"/>
    <xf numFmtId="0" fontId="45" fillId="0" borderId="0"/>
    <xf numFmtId="0" fontId="72" fillId="0" borderId="0"/>
    <xf numFmtId="0" fontId="45" fillId="0" borderId="0"/>
    <xf numFmtId="0" fontId="45" fillId="0" borderId="0"/>
    <xf numFmtId="0" fontId="45" fillId="0" borderId="0"/>
    <xf numFmtId="0" fontId="45" fillId="0" borderId="0"/>
    <xf numFmtId="0" fontId="72" fillId="0" borderId="0"/>
    <xf numFmtId="0" fontId="45" fillId="0" borderId="0"/>
    <xf numFmtId="0" fontId="45" fillId="0" borderId="0"/>
    <xf numFmtId="0" fontId="45" fillId="0" borderId="0"/>
    <xf numFmtId="0" fontId="45" fillId="0" borderId="0"/>
    <xf numFmtId="0" fontId="72" fillId="0" borderId="0"/>
    <xf numFmtId="0" fontId="45" fillId="0" borderId="0"/>
    <xf numFmtId="0" fontId="45" fillId="0" borderId="0"/>
    <xf numFmtId="0" fontId="61" fillId="0" borderId="0"/>
    <xf numFmtId="0" fontId="45" fillId="0" borderId="0"/>
    <xf numFmtId="0" fontId="45" fillId="0" borderId="0"/>
    <xf numFmtId="0" fontId="72"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61" fillId="0" borderId="0"/>
    <xf numFmtId="0" fontId="45" fillId="0" borderId="0"/>
    <xf numFmtId="0" fontId="45" fillId="0" borderId="0"/>
    <xf numFmtId="0" fontId="45" fillId="0" borderId="0"/>
    <xf numFmtId="0" fontId="45" fillId="0" borderId="0"/>
    <xf numFmtId="0" fontId="61" fillId="0" borderId="0"/>
    <xf numFmtId="0" fontId="45" fillId="0" borderId="0"/>
    <xf numFmtId="0" fontId="61" fillId="0" borderId="0"/>
    <xf numFmtId="0" fontId="45" fillId="0" borderId="0"/>
    <xf numFmtId="0" fontId="61" fillId="0" borderId="0"/>
    <xf numFmtId="0" fontId="45" fillId="0" borderId="0"/>
    <xf numFmtId="0" fontId="61" fillId="0" borderId="0"/>
    <xf numFmtId="0" fontId="45" fillId="0" borderId="0"/>
    <xf numFmtId="0" fontId="61" fillId="0" borderId="0"/>
    <xf numFmtId="0" fontId="45" fillId="0" borderId="0"/>
    <xf numFmtId="0" fontId="45" fillId="0" borderId="0"/>
    <xf numFmtId="0" fontId="61" fillId="0" borderId="0"/>
    <xf numFmtId="0" fontId="45" fillId="0" borderId="0"/>
    <xf numFmtId="0" fontId="72" fillId="0" borderId="0"/>
    <xf numFmtId="0" fontId="72" fillId="0" borderId="0"/>
    <xf numFmtId="0" fontId="62" fillId="0" borderId="0"/>
    <xf numFmtId="0" fontId="45" fillId="0" borderId="0"/>
    <xf numFmtId="0" fontId="57" fillId="0" borderId="0"/>
    <xf numFmtId="0" fontId="45" fillId="0" borderId="0"/>
    <xf numFmtId="0" fontId="72" fillId="0" borderId="0"/>
    <xf numFmtId="0" fontId="62" fillId="0" borderId="0"/>
    <xf numFmtId="0" fontId="45" fillId="0" borderId="0"/>
    <xf numFmtId="0" fontId="72" fillId="0" borderId="0"/>
    <xf numFmtId="0" fontId="45" fillId="0" borderId="0"/>
    <xf numFmtId="0" fontId="63" fillId="0" borderId="0"/>
    <xf numFmtId="0" fontId="45" fillId="0" borderId="0"/>
    <xf numFmtId="0" fontId="72" fillId="0" borderId="0"/>
    <xf numFmtId="0" fontId="45" fillId="0" borderId="0"/>
    <xf numFmtId="0" fontId="63" fillId="0" borderId="0"/>
    <xf numFmtId="0" fontId="45" fillId="0" borderId="0"/>
    <xf numFmtId="0" fontId="72" fillId="0" borderId="0"/>
    <xf numFmtId="0" fontId="63" fillId="0" borderId="0"/>
    <xf numFmtId="0" fontId="45" fillId="0" borderId="0"/>
    <xf numFmtId="0" fontId="72" fillId="0" borderId="0"/>
    <xf numFmtId="0" fontId="45" fillId="0" borderId="0"/>
    <xf numFmtId="0" fontId="45" fillId="0" borderId="0"/>
    <xf numFmtId="0" fontId="45" fillId="0" borderId="0"/>
    <xf numFmtId="0" fontId="72" fillId="0" borderId="0"/>
    <xf numFmtId="0" fontId="72" fillId="0" borderId="0"/>
    <xf numFmtId="0" fontId="45" fillId="0" borderId="0"/>
    <xf numFmtId="0" fontId="72" fillId="0" borderId="0"/>
    <xf numFmtId="0" fontId="45" fillId="0" borderId="0"/>
    <xf numFmtId="0" fontId="72" fillId="0" borderId="0"/>
    <xf numFmtId="0" fontId="72" fillId="0" borderId="0"/>
    <xf numFmtId="0" fontId="72" fillId="0" borderId="0"/>
    <xf numFmtId="0" fontId="72" fillId="0" borderId="0"/>
    <xf numFmtId="0" fontId="45"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45" fillId="0" borderId="0"/>
    <xf numFmtId="0" fontId="72" fillId="0" borderId="0"/>
    <xf numFmtId="0" fontId="45" fillId="0" borderId="0"/>
    <xf numFmtId="0" fontId="45" fillId="0" borderId="0"/>
    <xf numFmtId="0" fontId="45" fillId="0" borderId="0"/>
    <xf numFmtId="0" fontId="45" fillId="23" borderId="9" applyNumberFormat="0" applyFont="0" applyAlignment="0" applyProtection="0"/>
    <xf numFmtId="0" fontId="45" fillId="23" borderId="9" applyNumberFormat="0" applyFont="0" applyAlignment="0" applyProtection="0"/>
    <xf numFmtId="0" fontId="23" fillId="23" borderId="9" applyNumberFormat="0" applyFont="0" applyAlignment="0" applyProtection="0"/>
    <xf numFmtId="0" fontId="25" fillId="20" borderId="1" applyNumberFormat="0" applyAlignment="0" applyProtection="0"/>
    <xf numFmtId="9" fontId="12"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5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61"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61"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57" fillId="0" borderId="0" applyFont="0" applyFill="0" applyBorder="0" applyAlignment="0" applyProtection="0"/>
    <xf numFmtId="9" fontId="45" fillId="0" borderId="0" applyFont="0" applyFill="0" applyBorder="0" applyAlignment="0" applyProtection="0"/>
    <xf numFmtId="9" fontId="61" fillId="0" borderId="0" applyFont="0" applyFill="0" applyBorder="0" applyAlignment="0" applyProtection="0"/>
    <xf numFmtId="9" fontId="45" fillId="0" borderId="0" applyFont="0" applyFill="0" applyBorder="0" applyAlignment="0" applyProtection="0"/>
    <xf numFmtId="9" fontId="61" fillId="0" borderId="0" applyFont="0" applyFill="0" applyBorder="0" applyAlignment="0" applyProtection="0"/>
    <xf numFmtId="9" fontId="45" fillId="0" borderId="0" applyFont="0" applyFill="0" applyBorder="0" applyAlignment="0" applyProtection="0"/>
    <xf numFmtId="9" fontId="61" fillId="0" borderId="0" applyFont="0" applyFill="0" applyBorder="0" applyAlignment="0" applyProtection="0"/>
    <xf numFmtId="9" fontId="45" fillId="0" borderId="0" applyFont="0" applyFill="0" applyBorder="0" applyAlignment="0" applyProtection="0"/>
    <xf numFmtId="9" fontId="61" fillId="0" borderId="0" applyFont="0" applyFill="0" applyBorder="0" applyAlignment="0" applyProtection="0"/>
    <xf numFmtId="9" fontId="45" fillId="0" borderId="0" applyFont="0" applyFill="0" applyBorder="0" applyAlignment="0" applyProtection="0"/>
    <xf numFmtId="9" fontId="61"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61" fillId="0" borderId="0" applyFont="0" applyFill="0" applyBorder="0" applyAlignment="0" applyProtection="0"/>
    <xf numFmtId="9" fontId="45" fillId="0" borderId="0" applyFont="0" applyFill="0" applyBorder="0" applyAlignment="0" applyProtection="0"/>
    <xf numFmtId="9" fontId="62" fillId="0" borderId="0" applyFont="0" applyFill="0" applyBorder="0" applyAlignment="0" applyProtection="0"/>
    <xf numFmtId="9" fontId="45" fillId="0" borderId="0" applyFont="0" applyFill="0" applyBorder="0" applyAlignment="0" applyProtection="0"/>
    <xf numFmtId="9" fontId="62" fillId="0" borderId="0" applyFont="0" applyFill="0" applyBorder="0" applyAlignment="0" applyProtection="0"/>
    <xf numFmtId="9" fontId="45" fillId="0" borderId="0" applyFont="0" applyFill="0" applyBorder="0" applyAlignment="0" applyProtection="0"/>
    <xf numFmtId="9" fontId="63"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63" fillId="0" borderId="0" applyFont="0" applyFill="0" applyBorder="0" applyAlignment="0" applyProtection="0"/>
    <xf numFmtId="9" fontId="45" fillId="0" borderId="0" applyFont="0" applyFill="0" applyBorder="0" applyAlignment="0" applyProtection="0"/>
    <xf numFmtId="9" fontId="63"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0" fontId="32" fillId="3" borderId="0" applyNumberFormat="0" applyBorder="0" applyAlignment="0" applyProtection="0"/>
    <xf numFmtId="0" fontId="45" fillId="0" borderId="0"/>
    <xf numFmtId="0" fontId="33" fillId="0" borderId="0" applyNumberFormat="0" applyFill="0" applyBorder="0" applyAlignment="0" applyProtection="0"/>
    <xf numFmtId="0" fontId="33" fillId="0" borderId="0" applyNumberFormat="0" applyFill="0" applyBorder="0" applyAlignment="0" applyProtection="0"/>
    <xf numFmtId="0" fontId="34" fillId="0" borderId="5" applyNumberFormat="0" applyFill="0" applyAlignment="0" applyProtection="0"/>
    <xf numFmtId="0" fontId="35" fillId="0" borderId="7" applyNumberFormat="0" applyFill="0" applyAlignment="0" applyProtection="0"/>
    <xf numFmtId="0" fontId="36" fillId="0" borderId="8" applyNumberFormat="0" applyFill="0" applyAlignment="0" applyProtection="0"/>
    <xf numFmtId="0" fontId="36" fillId="0" borderId="0" applyNumberFormat="0" applyFill="0" applyBorder="0" applyAlignment="0" applyProtection="0"/>
    <xf numFmtId="0" fontId="37" fillId="0" borderId="4" applyNumberFormat="0" applyFill="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9" fillId="21" borderId="3" applyNumberFormat="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0" fillId="0" borderId="0"/>
    <xf numFmtId="0" fontId="9" fillId="0" borderId="0"/>
    <xf numFmtId="0" fontId="9" fillId="0" borderId="0"/>
    <xf numFmtId="0" fontId="8" fillId="0" borderId="0"/>
    <xf numFmtId="0" fontId="8" fillId="0" borderId="0"/>
    <xf numFmtId="0" fontId="8" fillId="0" borderId="0"/>
    <xf numFmtId="0" fontId="7" fillId="0" borderId="0"/>
    <xf numFmtId="0" fontId="7" fillId="0" borderId="0"/>
    <xf numFmtId="0" fontId="6" fillId="0" borderId="0"/>
    <xf numFmtId="0" fontId="5" fillId="0" borderId="0"/>
    <xf numFmtId="0" fontId="4" fillId="0" borderId="0"/>
    <xf numFmtId="0" fontId="4" fillId="0" borderId="0"/>
    <xf numFmtId="0" fontId="3" fillId="0" borderId="0"/>
  </cellStyleXfs>
  <cellXfs count="672">
    <xf numFmtId="0" fontId="0" fillId="0" borderId="0" xfId="0"/>
    <xf numFmtId="0" fontId="18" fillId="0" borderId="0" xfId="0" applyFont="1" applyAlignment="1">
      <alignment horizontal="center" wrapText="1"/>
    </xf>
    <xf numFmtId="0" fontId="16" fillId="0" borderId="0" xfId="0" applyFont="1" applyAlignment="1">
      <alignment horizontal="center" vertical="center" wrapText="1"/>
    </xf>
    <xf numFmtId="0" fontId="16" fillId="0" borderId="0" xfId="0" applyFont="1" applyAlignment="1">
      <alignment horizontal="center" vertical="center"/>
    </xf>
    <xf numFmtId="0" fontId="0" fillId="24" borderId="0" xfId="0" applyFill="1"/>
    <xf numFmtId="0" fontId="0" fillId="25" borderId="0" xfId="0" applyFill="1"/>
    <xf numFmtId="0" fontId="0" fillId="0" borderId="10" xfId="0" applyBorder="1" applyAlignment="1">
      <alignment horizontal="center"/>
    </xf>
    <xf numFmtId="0" fontId="0" fillId="0" borderId="11" xfId="0" applyBorder="1" applyAlignment="1">
      <alignment vertical="center"/>
    </xf>
    <xf numFmtId="0" fontId="20" fillId="0" borderId="12" xfId="0" applyFont="1" applyBorder="1" applyAlignment="1">
      <alignment horizontal="center"/>
    </xf>
    <xf numFmtId="0" fontId="41" fillId="0" borderId="13" xfId="0" applyFont="1" applyBorder="1" applyAlignment="1">
      <alignment horizontal="justify" vertical="top" wrapText="1"/>
    </xf>
    <xf numFmtId="0" fontId="41" fillId="0" borderId="14" xfId="0" applyFont="1" applyBorder="1" applyAlignment="1">
      <alignment horizontal="justify" vertical="top" wrapText="1"/>
    </xf>
    <xf numFmtId="0" fontId="41" fillId="0" borderId="15" xfId="0" applyFont="1" applyBorder="1" applyAlignment="1">
      <alignment horizontal="left" vertical="top" wrapText="1"/>
    </xf>
    <xf numFmtId="0" fontId="42" fillId="0" borderId="0" xfId="0" applyFont="1" applyAlignment="1">
      <alignment horizontal="justify" vertical="top" wrapText="1"/>
    </xf>
    <xf numFmtId="0" fontId="42" fillId="0" borderId="10" xfId="0" applyFont="1" applyBorder="1" applyAlignment="1">
      <alignment horizontal="left" vertical="top" wrapText="1"/>
    </xf>
    <xf numFmtId="0" fontId="0" fillId="25" borderId="0" xfId="0" applyFill="1" applyAlignment="1">
      <alignment horizontal="left"/>
    </xf>
    <xf numFmtId="49" fontId="0" fillId="0" borderId="0" xfId="0" applyNumberFormat="1"/>
    <xf numFmtId="0" fontId="0" fillId="0" borderId="0" xfId="0" applyAlignment="1">
      <alignment horizontal="center"/>
    </xf>
    <xf numFmtId="0" fontId="0" fillId="24" borderId="0" xfId="0" applyFill="1" applyAlignment="1">
      <alignment horizontal="center"/>
    </xf>
    <xf numFmtId="0" fontId="44" fillId="0" borderId="16" xfId="0" applyFont="1" applyBorder="1" applyAlignment="1">
      <alignment vertical="top"/>
    </xf>
    <xf numFmtId="4" fontId="0" fillId="0" borderId="0" xfId="0" applyNumberFormat="1"/>
    <xf numFmtId="169" fontId="15" fillId="26" borderId="17" xfId="0" applyNumberFormat="1" applyFont="1" applyFill="1" applyBorder="1" applyAlignment="1">
      <alignment horizontal="center" vertical="center" wrapText="1"/>
    </xf>
    <xf numFmtId="169" fontId="15" fillId="26" borderId="17" xfId="0" applyNumberFormat="1" applyFont="1" applyFill="1" applyBorder="1" applyAlignment="1">
      <alignment vertical="center" wrapText="1"/>
    </xf>
    <xf numFmtId="0" fontId="15" fillId="26" borderId="17" xfId="0" applyFont="1" applyFill="1" applyBorder="1" applyAlignment="1">
      <alignment vertical="center" wrapText="1"/>
    </xf>
    <xf numFmtId="0" fontId="20" fillId="0" borderId="17" xfId="0" applyFont="1" applyBorder="1" applyAlignment="1">
      <alignment horizontal="center"/>
    </xf>
    <xf numFmtId="171" fontId="20" fillId="0" borderId="17" xfId="0" applyNumberFormat="1" applyFont="1" applyBorder="1" applyAlignment="1">
      <alignment horizontal="center"/>
    </xf>
    <xf numFmtId="0" fontId="16" fillId="26" borderId="18" xfId="0" applyFont="1" applyFill="1" applyBorder="1" applyAlignment="1">
      <alignment horizontal="center" vertical="center"/>
    </xf>
    <xf numFmtId="0" fontId="20" fillId="0" borderId="19" xfId="0" applyFont="1" applyBorder="1" applyAlignment="1">
      <alignment horizontal="center"/>
    </xf>
    <xf numFmtId="0" fontId="49" fillId="27" borderId="20" xfId="0" applyFont="1" applyFill="1" applyBorder="1" applyAlignment="1">
      <alignment horizontal="center" vertical="center" wrapText="1"/>
    </xf>
    <xf numFmtId="0" fontId="16" fillId="26" borderId="21" xfId="0" applyFont="1" applyFill="1" applyBorder="1" applyAlignment="1">
      <alignment horizontal="center" vertical="center" textRotation="90" wrapText="1"/>
    </xf>
    <xf numFmtId="0" fontId="16" fillId="26" borderId="22" xfId="0" applyFont="1" applyFill="1" applyBorder="1" applyAlignment="1">
      <alignment horizontal="center" vertical="center" wrapText="1"/>
    </xf>
    <xf numFmtId="0" fontId="19" fillId="0" borderId="23" xfId="0" applyFont="1" applyBorder="1" applyAlignment="1">
      <alignment horizontal="center" vertical="center" wrapText="1"/>
    </xf>
    <xf numFmtId="0" fontId="0" fillId="0" borderId="0" xfId="0" applyAlignment="1">
      <alignment wrapText="1"/>
    </xf>
    <xf numFmtId="0" fontId="0" fillId="0" borderId="28" xfId="0" applyBorder="1" applyAlignment="1">
      <alignment vertical="top"/>
    </xf>
    <xf numFmtId="0" fontId="16" fillId="26" borderId="33" xfId="0" applyFont="1" applyFill="1" applyBorder="1" applyAlignment="1">
      <alignment horizontal="center" vertical="center" wrapText="1"/>
    </xf>
    <xf numFmtId="49" fontId="44" fillId="28" borderId="0" xfId="0" applyNumberFormat="1" applyFont="1" applyFill="1" applyAlignment="1" applyProtection="1">
      <alignment horizontal="center" vertical="center"/>
      <protection locked="0"/>
    </xf>
    <xf numFmtId="3" fontId="44" fillId="28" borderId="0" xfId="0" applyNumberFormat="1" applyFont="1" applyFill="1" applyAlignment="1" applyProtection="1">
      <alignment horizontal="center" vertical="center"/>
      <protection locked="0"/>
    </xf>
    <xf numFmtId="0" fontId="44" fillId="28" borderId="0" xfId="0" applyFont="1" applyFill="1" applyAlignment="1" applyProtection="1">
      <alignment horizontal="center" vertical="center"/>
      <protection locked="0"/>
    </xf>
    <xf numFmtId="0" fontId="44" fillId="28" borderId="0" xfId="0" applyFont="1" applyFill="1" applyAlignment="1">
      <alignment horizontal="center" vertical="center"/>
    </xf>
    <xf numFmtId="14" fontId="44" fillId="28" borderId="0" xfId="0" applyNumberFormat="1" applyFont="1" applyFill="1" applyAlignment="1" applyProtection="1">
      <alignment horizontal="center" vertical="center"/>
      <protection locked="0"/>
    </xf>
    <xf numFmtId="177" fontId="44" fillId="28" borderId="0" xfId="0" applyNumberFormat="1" applyFont="1" applyFill="1" applyAlignment="1" applyProtection="1">
      <alignment horizontal="center" vertical="center"/>
      <protection locked="0"/>
    </xf>
    <xf numFmtId="21" fontId="44" fillId="28" borderId="0" xfId="0" applyNumberFormat="1" applyFont="1" applyFill="1" applyAlignment="1" applyProtection="1">
      <alignment horizontal="center" vertical="center"/>
      <protection locked="0"/>
    </xf>
    <xf numFmtId="175" fontId="44" fillId="28" borderId="0" xfId="0" applyNumberFormat="1" applyFont="1" applyFill="1" applyAlignment="1" applyProtection="1">
      <alignment horizontal="center" vertical="center"/>
      <protection locked="0"/>
    </xf>
    <xf numFmtId="21" fontId="44" fillId="28" borderId="0" xfId="0" applyNumberFormat="1" applyFont="1" applyFill="1" applyAlignment="1">
      <alignment horizontal="center" vertical="center"/>
    </xf>
    <xf numFmtId="165" fontId="48" fillId="26" borderId="28" xfId="109" applyFont="1" applyFill="1" applyBorder="1" applyAlignment="1">
      <alignment horizontal="center" vertical="center" wrapText="1"/>
    </xf>
    <xf numFmtId="0" fontId="51" fillId="26" borderId="34" xfId="0" applyFont="1" applyFill="1" applyBorder="1" applyAlignment="1">
      <alignment vertical="center"/>
    </xf>
    <xf numFmtId="0" fontId="54" fillId="26" borderId="33" xfId="0" applyFont="1" applyFill="1" applyBorder="1" applyAlignment="1">
      <alignment horizontal="center" vertical="center" textRotation="90" wrapText="1"/>
    </xf>
    <xf numFmtId="0" fontId="44" fillId="0" borderId="35" xfId="0" applyFont="1" applyBorder="1" applyAlignment="1">
      <alignment vertical="top"/>
    </xf>
    <xf numFmtId="0" fontId="44" fillId="0" borderId="36" xfId="0" applyFont="1" applyBorder="1" applyAlignment="1">
      <alignment vertical="top"/>
    </xf>
    <xf numFmtId="0" fontId="44" fillId="0" borderId="36" xfId="0" applyFont="1" applyBorder="1" applyAlignment="1">
      <alignment horizontal="center" vertical="top"/>
    </xf>
    <xf numFmtId="0" fontId="46" fillId="0" borderId="37" xfId="0" applyFont="1" applyBorder="1" applyAlignment="1">
      <alignment vertical="top"/>
    </xf>
    <xf numFmtId="0" fontId="0" fillId="0" borderId="38" xfId="0" applyBorder="1" applyAlignment="1">
      <alignment vertical="top"/>
    </xf>
    <xf numFmtId="0" fontId="0" fillId="33" borderId="0" xfId="0" applyFill="1"/>
    <xf numFmtId="0" fontId="44" fillId="0" borderId="28" xfId="0" applyFont="1" applyBorder="1" applyAlignment="1">
      <alignment vertical="top"/>
    </xf>
    <xf numFmtId="0" fontId="44" fillId="0" borderId="29" xfId="0" applyFont="1" applyBorder="1" applyAlignment="1">
      <alignment horizontal="center" vertical="top"/>
    </xf>
    <xf numFmtId="0" fontId="44" fillId="0" borderId="30" xfId="0" applyFont="1" applyBorder="1" applyAlignment="1">
      <alignment horizontal="center" vertical="top"/>
    </xf>
    <xf numFmtId="0" fontId="44" fillId="24" borderId="40" xfId="0" applyFont="1" applyFill="1" applyBorder="1" applyAlignment="1">
      <alignment horizontal="center" vertical="top"/>
    </xf>
    <xf numFmtId="0" fontId="44" fillId="24" borderId="41" xfId="0" applyFont="1" applyFill="1" applyBorder="1" applyAlignment="1">
      <alignment horizontal="center" vertical="top"/>
    </xf>
    <xf numFmtId="0" fontId="44" fillId="24" borderId="42" xfId="0" applyFont="1" applyFill="1" applyBorder="1" applyAlignment="1">
      <alignment horizontal="center" vertical="top"/>
    </xf>
    <xf numFmtId="0" fontId="44" fillId="24" borderId="43" xfId="0" applyFont="1" applyFill="1" applyBorder="1" applyAlignment="1">
      <alignment horizontal="center" vertical="top"/>
    </xf>
    <xf numFmtId="0" fontId="59" fillId="0" borderId="0" xfId="0" applyFont="1" applyAlignment="1">
      <alignment vertical="center" wrapText="1"/>
    </xf>
    <xf numFmtId="0" fontId="13" fillId="0" borderId="0" xfId="106" applyFill="1" applyBorder="1" applyAlignment="1" applyProtection="1">
      <alignment vertical="center"/>
    </xf>
    <xf numFmtId="49" fontId="0" fillId="25" borderId="0" xfId="0" applyNumberFormat="1" applyFill="1"/>
    <xf numFmtId="14" fontId="0" fillId="0" borderId="0" xfId="0" applyNumberFormat="1"/>
    <xf numFmtId="175" fontId="0" fillId="0" borderId="0" xfId="0" applyNumberFormat="1"/>
    <xf numFmtId="0" fontId="0" fillId="0" borderId="0" xfId="0" applyAlignment="1">
      <alignment horizontal="left"/>
    </xf>
    <xf numFmtId="0" fontId="44" fillId="0" borderId="45" xfId="0" applyFont="1" applyBorder="1" applyAlignment="1">
      <alignment horizontal="right" vertical="top"/>
    </xf>
    <xf numFmtId="169" fontId="15" fillId="26" borderId="47" xfId="0" applyNumberFormat="1" applyFont="1" applyFill="1" applyBorder="1" applyAlignment="1">
      <alignment horizontal="center" vertical="center" wrapText="1"/>
    </xf>
    <xf numFmtId="0" fontId="50" fillId="26" borderId="33" xfId="0" applyFont="1" applyFill="1" applyBorder="1" applyAlignment="1">
      <alignment horizontal="center" vertical="center" wrapText="1"/>
    </xf>
    <xf numFmtId="0" fontId="64" fillId="26" borderId="33" xfId="0" applyFont="1" applyFill="1" applyBorder="1" applyAlignment="1">
      <alignment horizontal="center" vertical="center" wrapText="1"/>
    </xf>
    <xf numFmtId="0" fontId="64" fillId="26" borderId="22" xfId="0" applyFont="1" applyFill="1" applyBorder="1" applyAlignment="1">
      <alignment horizontal="center" vertical="center" wrapText="1"/>
    </xf>
    <xf numFmtId="0" fontId="50" fillId="26" borderId="22" xfId="0" applyFont="1" applyFill="1" applyBorder="1" applyAlignment="1">
      <alignment horizontal="center" vertical="center" wrapText="1"/>
    </xf>
    <xf numFmtId="0" fontId="65" fillId="0" borderId="23" xfId="0" applyFont="1" applyBorder="1" applyAlignment="1">
      <alignment horizontal="center" vertical="center"/>
    </xf>
    <xf numFmtId="0" fontId="44" fillId="24" borderId="0" xfId="0" applyFont="1" applyFill="1"/>
    <xf numFmtId="180" fontId="65" fillId="0" borderId="23" xfId="236" applyNumberFormat="1" applyFont="1" applyFill="1" applyBorder="1" applyAlignment="1">
      <alignment horizontal="center" vertical="center"/>
    </xf>
    <xf numFmtId="22" fontId="48" fillId="26" borderId="28" xfId="109" applyNumberFormat="1" applyFont="1" applyFill="1" applyBorder="1" applyAlignment="1">
      <alignment vertical="center" wrapText="1"/>
    </xf>
    <xf numFmtId="0" fontId="0" fillId="34" borderId="0" xfId="0" applyFill="1"/>
    <xf numFmtId="0" fontId="0" fillId="35" borderId="0" xfId="0" applyFill="1"/>
    <xf numFmtId="0" fontId="0" fillId="36" borderId="0" xfId="0" applyFill="1"/>
    <xf numFmtId="20" fontId="48" fillId="26" borderId="50" xfId="109" applyNumberFormat="1" applyFont="1" applyFill="1" applyBorder="1" applyAlignment="1">
      <alignment vertical="center" wrapText="1"/>
    </xf>
    <xf numFmtId="0" fontId="50" fillId="30" borderId="33" xfId="0" applyFont="1" applyFill="1" applyBorder="1" applyAlignment="1">
      <alignment horizontal="center" vertical="center" wrapText="1"/>
    </xf>
    <xf numFmtId="0" fontId="67" fillId="26" borderId="51" xfId="0" applyFont="1" applyFill="1" applyBorder="1" applyAlignment="1">
      <alignment horizontal="center" vertical="center" wrapText="1"/>
    </xf>
    <xf numFmtId="165" fontId="48" fillId="26" borderId="52" xfId="109" applyFont="1" applyFill="1" applyBorder="1" applyAlignment="1">
      <alignment horizontal="center" vertical="center" wrapText="1"/>
    </xf>
    <xf numFmtId="20" fontId="50" fillId="31" borderId="53" xfId="0" applyNumberFormat="1" applyFont="1" applyFill="1" applyBorder="1" applyAlignment="1">
      <alignment horizontal="center" vertical="top" textRotation="90" wrapText="1"/>
    </xf>
    <xf numFmtId="20" fontId="50" fillId="31" borderId="54" xfId="0" applyNumberFormat="1" applyFont="1" applyFill="1" applyBorder="1" applyAlignment="1">
      <alignment horizontal="center" vertical="top" textRotation="90" wrapText="1"/>
    </xf>
    <xf numFmtId="20" fontId="50" fillId="31" borderId="55" xfId="0" applyNumberFormat="1" applyFont="1" applyFill="1" applyBorder="1" applyAlignment="1">
      <alignment horizontal="center" vertical="top" textRotation="90" wrapText="1"/>
    </xf>
    <xf numFmtId="0" fontId="68" fillId="0" borderId="13" xfId="0" applyFont="1" applyBorder="1" applyAlignment="1">
      <alignment horizontal="center" vertical="center" wrapText="1"/>
    </xf>
    <xf numFmtId="0" fontId="44" fillId="0" borderId="38" xfId="0" applyFont="1" applyBorder="1" applyAlignment="1">
      <alignment horizontal="center" vertical="center"/>
    </xf>
    <xf numFmtId="0" fontId="44" fillId="0" borderId="14" xfId="0" applyFont="1" applyBorder="1" applyAlignment="1">
      <alignment horizontal="center" vertical="center"/>
    </xf>
    <xf numFmtId="0" fontId="44" fillId="0" borderId="13" xfId="0" applyFont="1" applyBorder="1" applyAlignment="1">
      <alignment horizontal="center" vertical="center"/>
    </xf>
    <xf numFmtId="9" fontId="0" fillId="0" borderId="0" xfId="0" applyNumberFormat="1"/>
    <xf numFmtId="20" fontId="47" fillId="0" borderId="28" xfId="0" applyNumberFormat="1" applyFont="1" applyBorder="1" applyAlignment="1">
      <alignment horizontal="center" vertical="top"/>
    </xf>
    <xf numFmtId="0" fontId="42" fillId="33" borderId="44" xfId="0" applyFont="1" applyFill="1" applyBorder="1" applyAlignment="1">
      <alignment horizontal="center" vertical="top" wrapText="1"/>
    </xf>
    <xf numFmtId="0" fontId="42" fillId="33" borderId="43" xfId="0" applyFont="1" applyFill="1" applyBorder="1" applyAlignment="1">
      <alignment horizontal="center" vertical="top" wrapText="1"/>
    </xf>
    <xf numFmtId="0" fontId="73" fillId="0" borderId="0" xfId="0" applyFont="1" applyAlignment="1">
      <alignment horizontal="center" vertical="center" wrapText="1"/>
    </xf>
    <xf numFmtId="0" fontId="73" fillId="0" borderId="10" xfId="0" applyFont="1" applyBorder="1" applyAlignment="1">
      <alignment horizontal="center" vertical="center" wrapText="1"/>
    </xf>
    <xf numFmtId="0" fontId="42" fillId="37" borderId="57" xfId="0" applyFont="1" applyFill="1" applyBorder="1" applyAlignment="1">
      <alignment horizontal="center" vertical="center" wrapText="1"/>
    </xf>
    <xf numFmtId="0" fontId="74" fillId="37" borderId="49" xfId="565" applyFont="1" applyFill="1" applyBorder="1" applyAlignment="1">
      <alignment horizontal="center" vertical="center" wrapText="1"/>
    </xf>
    <xf numFmtId="0" fontId="0" fillId="28" borderId="58" xfId="0" applyFill="1" applyBorder="1" applyAlignment="1">
      <alignment horizontal="center" vertical="center"/>
    </xf>
    <xf numFmtId="0" fontId="75" fillId="33" borderId="59" xfId="565" applyFont="1" applyFill="1" applyBorder="1" applyAlignment="1">
      <alignment horizontal="center" vertical="center" wrapText="1"/>
    </xf>
    <xf numFmtId="0" fontId="42" fillId="28" borderId="58" xfId="0" applyFont="1" applyFill="1" applyBorder="1" applyAlignment="1">
      <alignment horizontal="center" vertical="center" wrapText="1"/>
    </xf>
    <xf numFmtId="0" fontId="42" fillId="28" borderId="11" xfId="0" applyFont="1" applyFill="1" applyBorder="1" applyAlignment="1">
      <alignment vertical="top" wrapText="1"/>
    </xf>
    <xf numFmtId="0" fontId="42" fillId="33" borderId="39" xfId="0" applyFont="1" applyFill="1" applyBorder="1" applyAlignment="1">
      <alignment vertical="top" wrapText="1"/>
    </xf>
    <xf numFmtId="0" fontId="45" fillId="0" borderId="0" xfId="404"/>
    <xf numFmtId="49" fontId="44" fillId="36" borderId="0" xfId="0" applyNumberFormat="1" applyFont="1" applyFill="1" applyAlignment="1" applyProtection="1">
      <alignment horizontal="center" vertical="center"/>
      <protection locked="0"/>
    </xf>
    <xf numFmtId="0" fontId="71" fillId="26" borderId="22" xfId="0" applyFont="1" applyFill="1" applyBorder="1" applyAlignment="1">
      <alignment horizontal="center" vertical="center" wrapText="1"/>
    </xf>
    <xf numFmtId="0" fontId="58" fillId="0" borderId="32" xfId="0" applyFont="1" applyBorder="1" applyAlignment="1">
      <alignment horizontal="left" vertical="top" wrapText="1"/>
    </xf>
    <xf numFmtId="0" fontId="58" fillId="0" borderId="39" xfId="0" applyFont="1" applyBorder="1" applyAlignment="1">
      <alignment horizontal="justify" vertical="top" wrapText="1"/>
    </xf>
    <xf numFmtId="22" fontId="58" fillId="0" borderId="39" xfId="0" applyNumberFormat="1" applyFont="1" applyBorder="1" applyAlignment="1">
      <alignment horizontal="justify" vertical="top" wrapText="1"/>
    </xf>
    <xf numFmtId="1" fontId="17" fillId="0" borderId="23" xfId="0" applyNumberFormat="1" applyFont="1" applyBorder="1" applyAlignment="1">
      <alignment horizontal="center" vertical="center"/>
    </xf>
    <xf numFmtId="178" fontId="19" fillId="0" borderId="23" xfId="0" applyNumberFormat="1" applyFont="1" applyBorder="1" applyAlignment="1">
      <alignment horizontal="center" vertical="center" wrapText="1"/>
    </xf>
    <xf numFmtId="0" fontId="15" fillId="26" borderId="63" xfId="0" applyFont="1" applyFill="1" applyBorder="1" applyAlignment="1">
      <alignment horizontal="center" vertical="center"/>
    </xf>
    <xf numFmtId="0" fontId="44" fillId="0" borderId="38" xfId="0" applyFont="1" applyBorder="1" applyAlignment="1">
      <alignment vertical="center" wrapText="1"/>
    </xf>
    <xf numFmtId="0" fontId="44" fillId="0" borderId="38" xfId="0" applyFont="1" applyBorder="1" applyAlignment="1">
      <alignment horizontal="center" vertical="center" wrapText="1"/>
    </xf>
    <xf numFmtId="0" fontId="70" fillId="0" borderId="15" xfId="0" applyFont="1" applyBorder="1" applyAlignment="1">
      <alignment horizontal="center" vertical="center" wrapText="1"/>
    </xf>
    <xf numFmtId="0" fontId="70" fillId="0" borderId="0" xfId="0" applyFont="1" applyAlignment="1">
      <alignment horizontal="center" vertical="center" wrapText="1"/>
    </xf>
    <xf numFmtId="0" fontId="70" fillId="0" borderId="10" xfId="0" applyFont="1" applyBorder="1" applyAlignment="1">
      <alignment horizontal="center" vertical="center" wrapText="1"/>
    </xf>
    <xf numFmtId="0" fontId="0" fillId="0" borderId="15" xfId="0" applyBorder="1"/>
    <xf numFmtId="0" fontId="0" fillId="37" borderId="0" xfId="0" applyFill="1"/>
    <xf numFmtId="0" fontId="75" fillId="37" borderId="41" xfId="565" applyFont="1" applyFill="1" applyBorder="1" applyAlignment="1">
      <alignment horizontal="center" vertical="center" wrapText="1"/>
    </xf>
    <xf numFmtId="9" fontId="47" fillId="0" borderId="14" xfId="571" applyFont="1" applyBorder="1" applyAlignment="1">
      <alignment horizontal="center" vertical="top" wrapText="1"/>
    </xf>
    <xf numFmtId="0" fontId="44" fillId="0" borderId="38" xfId="0" applyFont="1" applyBorder="1" applyAlignment="1">
      <alignment vertical="top"/>
    </xf>
    <xf numFmtId="9" fontId="0" fillId="0" borderId="0" xfId="571" applyFont="1" applyAlignment="1">
      <alignment horizontal="center"/>
    </xf>
    <xf numFmtId="9" fontId="0" fillId="0" borderId="0" xfId="571" applyFont="1" applyAlignment="1">
      <alignment horizontal="center" vertical="center"/>
    </xf>
    <xf numFmtId="0" fontId="44" fillId="0" borderId="0" xfId="0" applyFont="1" applyAlignment="1">
      <alignment vertical="top"/>
    </xf>
    <xf numFmtId="9" fontId="68" fillId="34" borderId="0" xfId="570" applyFont="1" applyFill="1" applyBorder="1" applyAlignment="1">
      <alignment horizontal="center" vertical="center" wrapText="1"/>
    </xf>
    <xf numFmtId="0" fontId="0" fillId="40" borderId="0" xfId="0" applyFill="1"/>
    <xf numFmtId="20" fontId="44" fillId="0" borderId="0" xfId="0" applyNumberFormat="1" applyFont="1" applyAlignment="1">
      <alignment horizontal="center" vertical="center" wrapText="1"/>
    </xf>
    <xf numFmtId="0" fontId="0" fillId="0" borderId="10" xfId="0" applyBorder="1"/>
    <xf numFmtId="176" fontId="69" fillId="0" borderId="64" xfId="109" applyNumberFormat="1" applyFont="1" applyBorder="1" applyAlignment="1">
      <alignment horizontal="center" vertical="center"/>
    </xf>
    <xf numFmtId="176" fontId="69" fillId="0" borderId="65" xfId="109" applyNumberFormat="1" applyFont="1" applyBorder="1" applyAlignment="1">
      <alignment horizontal="center" vertical="center"/>
    </xf>
    <xf numFmtId="0" fontId="45" fillId="42" borderId="0" xfId="404" applyFill="1"/>
    <xf numFmtId="0" fontId="44" fillId="32" borderId="0" xfId="404" applyFont="1" applyFill="1"/>
    <xf numFmtId="0" fontId="44" fillId="25" borderId="0" xfId="404" applyFont="1" applyFill="1" applyAlignment="1">
      <alignment horizontal="left"/>
    </xf>
    <xf numFmtId="0" fontId="44" fillId="42" borderId="0" xfId="404" applyFont="1" applyFill="1" applyAlignment="1">
      <alignment horizontal="left"/>
    </xf>
    <xf numFmtId="0" fontId="44" fillId="42" borderId="0" xfId="404" applyFont="1" applyFill="1"/>
    <xf numFmtId="0" fontId="12" fillId="24" borderId="0" xfId="0" applyFont="1" applyFill="1"/>
    <xf numFmtId="49" fontId="0" fillId="0" borderId="0" xfId="0" quotePrefix="1" applyNumberFormat="1"/>
    <xf numFmtId="49" fontId="44" fillId="33" borderId="0" xfId="0" applyNumberFormat="1" applyFont="1" applyFill="1" applyAlignment="1" applyProtection="1">
      <alignment horizontal="center" vertical="center"/>
      <protection locked="0"/>
    </xf>
    <xf numFmtId="0" fontId="12" fillId="0" borderId="0" xfId="0" applyFont="1"/>
    <xf numFmtId="0" fontId="12" fillId="29" borderId="41" xfId="0" applyFont="1" applyFill="1" applyBorder="1" applyAlignment="1">
      <alignment horizontal="center" vertical="top"/>
    </xf>
    <xf numFmtId="0" fontId="12" fillId="0" borderId="0" xfId="0" applyFont="1" applyAlignment="1">
      <alignment horizontal="center"/>
    </xf>
    <xf numFmtId="168" fontId="12" fillId="29" borderId="49" xfId="570" applyNumberFormat="1" applyFont="1" applyFill="1" applyBorder="1" applyAlignment="1">
      <alignment horizontal="center" vertical="top"/>
    </xf>
    <xf numFmtId="0" fontId="12" fillId="0" borderId="0" xfId="0" applyFont="1" applyAlignment="1">
      <alignment wrapText="1"/>
    </xf>
    <xf numFmtId="0" fontId="12" fillId="29" borderId="61" xfId="0" applyFont="1" applyFill="1" applyBorder="1" applyAlignment="1">
      <alignment horizontal="center" vertical="top"/>
    </xf>
    <xf numFmtId="168" fontId="12" fillId="29" borderId="46" xfId="570" applyNumberFormat="1" applyFont="1" applyFill="1" applyBorder="1" applyAlignment="1">
      <alignment horizontal="center" vertical="top"/>
    </xf>
    <xf numFmtId="0" fontId="44" fillId="24" borderId="0" xfId="0" applyFont="1" applyFill="1" applyAlignment="1">
      <alignment horizontal="center" vertical="center"/>
    </xf>
    <xf numFmtId="0" fontId="44" fillId="32" borderId="0" xfId="0" applyFont="1" applyFill="1" applyAlignment="1">
      <alignment horizontal="center" vertical="center"/>
    </xf>
    <xf numFmtId="0" fontId="44" fillId="25" borderId="0" xfId="0" applyFont="1" applyFill="1" applyAlignment="1">
      <alignment horizontal="center" vertical="center"/>
    </xf>
    <xf numFmtId="0" fontId="0" fillId="0" borderId="0" xfId="0" applyAlignment="1">
      <alignment horizontal="center" vertical="center"/>
    </xf>
    <xf numFmtId="49" fontId="12" fillId="0" borderId="0" xfId="0" applyNumberFormat="1" applyFont="1"/>
    <xf numFmtId="0" fontId="44" fillId="40" borderId="44" xfId="0" applyFont="1" applyFill="1" applyBorder="1" applyAlignment="1">
      <alignment horizontal="center"/>
    </xf>
    <xf numFmtId="0" fontId="0" fillId="40" borderId="44" xfId="0" applyFill="1" applyBorder="1"/>
    <xf numFmtId="164" fontId="0" fillId="40" borderId="44" xfId="236" applyFont="1" applyFill="1" applyBorder="1"/>
    <xf numFmtId="180" fontId="0" fillId="40" borderId="44" xfId="236" applyNumberFormat="1" applyFont="1" applyFill="1" applyBorder="1"/>
    <xf numFmtId="0" fontId="47" fillId="0" borderId="0" xfId="0" applyFont="1" applyAlignment="1">
      <alignment horizontal="center" vertical="top" wrapText="1"/>
    </xf>
    <xf numFmtId="0" fontId="47" fillId="0" borderId="15" xfId="0" applyFont="1" applyBorder="1" applyAlignment="1">
      <alignment horizontal="left" vertical="top" wrapText="1"/>
    </xf>
    <xf numFmtId="0" fontId="47" fillId="0" borderId="0" xfId="0" applyFont="1" applyAlignment="1">
      <alignment horizontal="left" vertical="top" wrapText="1"/>
    </xf>
    <xf numFmtId="0" fontId="47" fillId="0" borderId="10" xfId="0" applyFont="1" applyBorder="1" applyAlignment="1">
      <alignment horizontal="left" vertical="top" wrapText="1"/>
    </xf>
    <xf numFmtId="0" fontId="81" fillId="0" borderId="81" xfId="0" applyFont="1" applyBorder="1" applyAlignment="1">
      <alignment horizontal="center" vertical="center" wrapText="1"/>
    </xf>
    <xf numFmtId="0" fontId="81" fillId="0" borderId="42" xfId="0" applyFont="1" applyBorder="1" applyAlignment="1">
      <alignment horizontal="center" vertical="center" wrapText="1"/>
    </xf>
    <xf numFmtId="0" fontId="73" fillId="0" borderId="15" xfId="0" applyFont="1" applyBorder="1" applyAlignment="1">
      <alignment horizontal="center" vertical="center" wrapText="1"/>
    </xf>
    <xf numFmtId="0" fontId="47" fillId="0" borderId="15" xfId="0" applyFont="1" applyBorder="1" applyAlignment="1">
      <alignment horizontal="center" vertical="top" wrapText="1"/>
    </xf>
    <xf numFmtId="0" fontId="47" fillId="0" borderId="10" xfId="0" applyFont="1" applyBorder="1" applyAlignment="1">
      <alignment horizontal="center" vertical="top" wrapText="1"/>
    </xf>
    <xf numFmtId="0" fontId="0" fillId="0" borderId="0" xfId="0" pivotButton="1"/>
    <xf numFmtId="0" fontId="44" fillId="24" borderId="57" xfId="0" applyFont="1" applyFill="1" applyBorder="1" applyAlignment="1">
      <alignment horizontal="center" vertical="top"/>
    </xf>
    <xf numFmtId="0" fontId="44" fillId="24" borderId="87" xfId="0" applyFont="1" applyFill="1" applyBorder="1" applyAlignment="1">
      <alignment horizontal="center" vertical="top"/>
    </xf>
    <xf numFmtId="168" fontId="12" fillId="29" borderId="86" xfId="571" applyNumberFormat="1" applyFont="1" applyFill="1" applyBorder="1" applyAlignment="1">
      <alignment horizontal="center" vertical="top"/>
    </xf>
    <xf numFmtId="168" fontId="12" fillId="29" borderId="14" xfId="571" applyNumberFormat="1" applyFont="1" applyFill="1" applyBorder="1" applyAlignment="1">
      <alignment horizontal="center" vertical="top"/>
    </xf>
    <xf numFmtId="20" fontId="44" fillId="0" borderId="30" xfId="0" applyNumberFormat="1" applyFont="1" applyBorder="1" applyAlignment="1">
      <alignment horizontal="center" vertical="top"/>
    </xf>
    <xf numFmtId="0" fontId="12" fillId="29" borderId="89" xfId="0" applyFont="1" applyFill="1" applyBorder="1" applyAlignment="1">
      <alignment horizontal="center" vertical="top"/>
    </xf>
    <xf numFmtId="0" fontId="12" fillId="29" borderId="13" xfId="0" applyFont="1" applyFill="1" applyBorder="1" applyAlignment="1">
      <alignment horizontal="center" vertical="top"/>
    </xf>
    <xf numFmtId="0" fontId="42" fillId="0" borderId="39" xfId="0" applyFont="1" applyBorder="1" applyAlignment="1">
      <alignment horizontal="left" vertical="top" wrapText="1"/>
    </xf>
    <xf numFmtId="0" fontId="43" fillId="0" borderId="30" xfId="0" applyFont="1" applyBorder="1" applyAlignment="1">
      <alignment vertical="top" wrapText="1"/>
    </xf>
    <xf numFmtId="0" fontId="44" fillId="40" borderId="0" xfId="0" applyFont="1" applyFill="1" applyAlignment="1">
      <alignment horizontal="center"/>
    </xf>
    <xf numFmtId="180" fontId="0" fillId="40" borderId="0" xfId="236" applyNumberFormat="1" applyFont="1" applyFill="1" applyBorder="1"/>
    <xf numFmtId="0" fontId="47" fillId="43" borderId="31" xfId="587" applyNumberFormat="1" applyFont="1" applyFill="1" applyBorder="1" applyAlignment="1">
      <alignment horizontal="center" vertical="center"/>
    </xf>
    <xf numFmtId="0" fontId="86" fillId="0" borderId="13" xfId="0" applyFont="1" applyBorder="1" applyAlignment="1">
      <alignment horizontal="justify" vertical="top" wrapText="1"/>
    </xf>
    <xf numFmtId="0" fontId="86" fillId="0" borderId="14" xfId="0" applyFont="1" applyBorder="1" applyAlignment="1">
      <alignment horizontal="justify" vertical="top" wrapText="1"/>
    </xf>
    <xf numFmtId="0" fontId="87" fillId="0" borderId="32" xfId="0" applyFont="1" applyBorder="1" applyAlignment="1">
      <alignment horizontal="left" vertical="top" wrapText="1"/>
    </xf>
    <xf numFmtId="0" fontId="87" fillId="0" borderId="39" xfId="0" applyFont="1" applyBorder="1" applyAlignment="1">
      <alignment horizontal="justify" vertical="top" wrapText="1"/>
    </xf>
    <xf numFmtId="22" fontId="87" fillId="0" borderId="39" xfId="0" applyNumberFormat="1" applyFont="1" applyBorder="1" applyAlignment="1">
      <alignment horizontal="justify" vertical="top" wrapText="1"/>
    </xf>
    <xf numFmtId="0" fontId="88" fillId="0" borderId="39" xfId="0" applyFont="1" applyBorder="1" applyAlignment="1">
      <alignment horizontal="left" vertical="top" wrapText="1"/>
    </xf>
    <xf numFmtId="0" fontId="89" fillId="0" borderId="15" xfId="0" applyFont="1" applyBorder="1" applyAlignment="1">
      <alignment horizontal="left" vertical="top" wrapText="1"/>
    </xf>
    <xf numFmtId="0" fontId="87" fillId="0" borderId="0" xfId="0" applyFont="1" applyAlignment="1">
      <alignment horizontal="justify" vertical="top" wrapText="1"/>
    </xf>
    <xf numFmtId="0" fontId="90" fillId="0" borderId="0" xfId="0" applyFont="1" applyAlignment="1">
      <alignment horizontal="justify" vertical="top" wrapText="1"/>
    </xf>
    <xf numFmtId="0" fontId="90" fillId="0" borderId="10" xfId="0" applyFont="1" applyBorder="1" applyAlignment="1">
      <alignment horizontal="left" vertical="top" wrapText="1"/>
    </xf>
    <xf numFmtId="0" fontId="89" fillId="0" borderId="45" xfId="0" applyFont="1" applyBorder="1" applyAlignment="1">
      <alignment horizontal="justify" vertical="top" wrapText="1"/>
    </xf>
    <xf numFmtId="0" fontId="89" fillId="0" borderId="30" xfId="0" applyFont="1" applyBorder="1" applyAlignment="1">
      <alignment vertical="top" wrapText="1"/>
    </xf>
    <xf numFmtId="0" fontId="87" fillId="0" borderId="30" xfId="0" applyFont="1" applyBorder="1" applyAlignment="1">
      <alignment horizontal="justify" vertical="top" wrapText="1"/>
    </xf>
    <xf numFmtId="0" fontId="87" fillId="0" borderId="31" xfId="0" applyFont="1" applyBorder="1" applyAlignment="1">
      <alignment horizontal="justify" vertical="top" wrapText="1"/>
    </xf>
    <xf numFmtId="0" fontId="87" fillId="0" borderId="31" xfId="0" applyFont="1" applyBorder="1" applyAlignment="1">
      <alignment vertical="center" wrapText="1"/>
    </xf>
    <xf numFmtId="0" fontId="87" fillId="0" borderId="31" xfId="0" applyFont="1" applyBorder="1"/>
    <xf numFmtId="0" fontId="87" fillId="0" borderId="32" xfId="0" applyFont="1" applyBorder="1"/>
    <xf numFmtId="0" fontId="91" fillId="43" borderId="30" xfId="587" applyNumberFormat="1" applyFont="1" applyFill="1" applyBorder="1" applyAlignment="1">
      <alignment horizontal="center" vertical="center"/>
    </xf>
    <xf numFmtId="0" fontId="91" fillId="43" borderId="31" xfId="587" applyNumberFormat="1" applyFont="1" applyFill="1" applyBorder="1" applyAlignment="1">
      <alignment horizontal="center" vertical="center"/>
    </xf>
    <xf numFmtId="0" fontId="91" fillId="43" borderId="32" xfId="587" applyNumberFormat="1" applyFont="1" applyFill="1" applyBorder="1" applyAlignment="1">
      <alignment horizontal="center" vertical="center"/>
    </xf>
    <xf numFmtId="9" fontId="84" fillId="0" borderId="0" xfId="571" applyFont="1" applyAlignment="1">
      <alignment horizontal="center"/>
    </xf>
    <xf numFmtId="9" fontId="84" fillId="0" borderId="0" xfId="571" applyFont="1" applyAlignment="1">
      <alignment horizontal="center" vertical="center"/>
    </xf>
    <xf numFmtId="0" fontId="43" fillId="0" borderId="13" xfId="0" applyFont="1" applyBorder="1" applyAlignment="1">
      <alignment vertical="top" wrapText="1"/>
    </xf>
    <xf numFmtId="0" fontId="77" fillId="0" borderId="45" xfId="0" applyFont="1" applyBorder="1" applyAlignment="1">
      <alignment horizontal="left" vertical="center" wrapText="1"/>
    </xf>
    <xf numFmtId="0" fontId="79" fillId="0" borderId="45" xfId="0" applyFont="1" applyBorder="1" applyAlignment="1">
      <alignment horizontal="left" vertical="center" wrapText="1"/>
    </xf>
    <xf numFmtId="2" fontId="44" fillId="33" borderId="0" xfId="0" applyNumberFormat="1" applyFont="1" applyFill="1" applyAlignment="1" applyProtection="1">
      <alignment horizontal="center" vertical="center"/>
      <protection locked="0"/>
    </xf>
    <xf numFmtId="2" fontId="0" fillId="33" borderId="0" xfId="0" applyNumberFormat="1" applyFill="1"/>
    <xf numFmtId="183" fontId="0" fillId="0" borderId="0" xfId="0" applyNumberFormat="1"/>
    <xf numFmtId="13" fontId="47" fillId="0" borderId="14" xfId="570" applyNumberFormat="1" applyFont="1" applyBorder="1" applyAlignment="1">
      <alignment horizontal="center" vertical="top" wrapText="1"/>
    </xf>
    <xf numFmtId="0" fontId="17" fillId="0" borderId="23" xfId="0" applyFont="1" applyBorder="1" applyAlignment="1">
      <alignment horizontal="center" vertical="center"/>
    </xf>
    <xf numFmtId="0" fontId="12" fillId="0" borderId="0" xfId="0" applyFont="1" applyAlignment="1">
      <alignment horizontal="center" vertical="top"/>
    </xf>
    <xf numFmtId="168" fontId="12" fillId="0" borderId="10" xfId="570" applyNumberFormat="1" applyFont="1" applyFill="1" applyBorder="1" applyAlignment="1">
      <alignment horizontal="center" vertical="top"/>
    </xf>
    <xf numFmtId="176" fontId="66" fillId="0" borderId="60" xfId="110" applyNumberFormat="1" applyFont="1" applyFill="1" applyBorder="1" applyAlignment="1">
      <alignment horizontal="center" vertical="center"/>
    </xf>
    <xf numFmtId="176" fontId="66" fillId="0" borderId="60" xfId="109" applyNumberFormat="1" applyFont="1" applyBorder="1" applyAlignment="1">
      <alignment horizontal="center" vertical="top"/>
    </xf>
    <xf numFmtId="0" fontId="12" fillId="42" borderId="0" xfId="404" applyFont="1" applyFill="1"/>
    <xf numFmtId="0" fontId="12" fillId="0" borderId="0" xfId="404" applyFont="1"/>
    <xf numFmtId="0" fontId="94" fillId="26" borderId="34" xfId="0" applyFont="1" applyFill="1" applyBorder="1" applyAlignment="1">
      <alignment horizontal="center" vertical="center"/>
    </xf>
    <xf numFmtId="169" fontId="95" fillId="26" borderId="17" xfId="0" applyNumberFormat="1" applyFont="1" applyFill="1" applyBorder="1" applyAlignment="1">
      <alignment horizontal="center" vertical="center" wrapText="1"/>
    </xf>
    <xf numFmtId="1" fontId="0" fillId="0" borderId="0" xfId="0" applyNumberFormat="1"/>
    <xf numFmtId="0" fontId="75" fillId="33" borderId="44" xfId="565" applyFont="1" applyFill="1" applyBorder="1" applyAlignment="1">
      <alignment horizontal="center" vertical="center" wrapText="1"/>
    </xf>
    <xf numFmtId="0" fontId="12" fillId="0" borderId="44" xfId="0" applyFont="1" applyBorder="1"/>
    <xf numFmtId="9" fontId="0" fillId="0" borderId="15" xfId="0" applyNumberFormat="1" applyBorder="1"/>
    <xf numFmtId="0" fontId="44" fillId="44" borderId="0" xfId="404" applyFont="1" applyFill="1" applyAlignment="1">
      <alignment horizontal="left"/>
    </xf>
    <xf numFmtId="1" fontId="0" fillId="44" borderId="0" xfId="109" applyNumberFormat="1" applyFont="1" applyFill="1"/>
    <xf numFmtId="186" fontId="0" fillId="0" borderId="0" xfId="0" applyNumberFormat="1"/>
    <xf numFmtId="0" fontId="53" fillId="0" borderId="92" xfId="0" applyFont="1" applyBorder="1" applyAlignment="1">
      <alignment horizontal="center" vertical="center" wrapText="1"/>
    </xf>
    <xf numFmtId="0" fontId="56" fillId="0" borderId="15" xfId="0" applyFont="1" applyBorder="1" applyAlignment="1">
      <alignment horizontal="left" vertical="top" wrapText="1"/>
    </xf>
    <xf numFmtId="0" fontId="89" fillId="0" borderId="15" xfId="0" applyFont="1" applyBorder="1" applyAlignment="1">
      <alignment horizontal="center" vertical="top" wrapText="1"/>
    </xf>
    <xf numFmtId="0" fontId="89" fillId="0" borderId="10" xfId="0" applyFont="1" applyBorder="1" applyAlignment="1">
      <alignment horizontal="center" vertical="top" wrapText="1"/>
    </xf>
    <xf numFmtId="0" fontId="87" fillId="0" borderId="30" xfId="0" applyFont="1" applyBorder="1" applyAlignment="1">
      <alignment vertical="top" shrinkToFit="1"/>
    </xf>
    <xf numFmtId="0" fontId="87" fillId="0" borderId="31" xfId="0" applyFont="1" applyBorder="1" applyAlignment="1">
      <alignment vertical="top" shrinkToFit="1"/>
    </xf>
    <xf numFmtId="0" fontId="87" fillId="0" borderId="31" xfId="0" applyFont="1" applyBorder="1" applyAlignment="1">
      <alignment vertical="top" wrapText="1"/>
    </xf>
    <xf numFmtId="0" fontId="87" fillId="0" borderId="32" xfId="0" applyFont="1" applyBorder="1" applyAlignment="1">
      <alignment vertical="top" wrapText="1"/>
    </xf>
    <xf numFmtId="0" fontId="58" fillId="0" borderId="11" xfId="0" applyFont="1" applyBorder="1" applyAlignment="1">
      <alignment horizontal="justify" vertical="top" wrapText="1"/>
    </xf>
    <xf numFmtId="0" fontId="47" fillId="43" borderId="32" xfId="587" applyNumberFormat="1" applyFont="1" applyFill="1" applyBorder="1" applyAlignment="1">
      <alignment horizontal="center" vertical="center"/>
    </xf>
    <xf numFmtId="9" fontId="0" fillId="0" borderId="43" xfId="0" applyNumberFormat="1" applyBorder="1" applyAlignment="1">
      <alignment horizontal="center" vertical="center"/>
    </xf>
    <xf numFmtId="0" fontId="12" fillId="0" borderId="81" xfId="0" applyFont="1" applyBorder="1" applyAlignment="1">
      <alignment horizontal="center" vertical="center"/>
    </xf>
    <xf numFmtId="0" fontId="12" fillId="0" borderId="44" xfId="0" applyFont="1" applyBorder="1" applyAlignment="1">
      <alignment horizontal="center" vertical="center"/>
    </xf>
    <xf numFmtId="176" fontId="69" fillId="0" borderId="94" xfId="109" applyNumberFormat="1" applyFont="1" applyBorder="1" applyAlignment="1">
      <alignment horizontal="center" vertical="top"/>
    </xf>
    <xf numFmtId="9" fontId="70" fillId="34" borderId="56" xfId="570" applyFont="1" applyFill="1" applyBorder="1" applyAlignment="1">
      <alignment horizontal="center" vertical="center" wrapText="1"/>
    </xf>
    <xf numFmtId="0" fontId="81" fillId="0" borderId="96" xfId="0" applyFont="1" applyBorder="1" applyAlignment="1">
      <alignment horizontal="center" vertical="center" wrapText="1"/>
    </xf>
    <xf numFmtId="49" fontId="12" fillId="45" borderId="0" xfId="0" applyNumberFormat="1" applyFont="1" applyFill="1"/>
    <xf numFmtId="172" fontId="22" fillId="26" borderId="74" xfId="0" applyNumberFormat="1" applyFont="1" applyFill="1" applyBorder="1" applyAlignment="1">
      <alignment horizontal="center" vertical="center" wrapText="1"/>
    </xf>
    <xf numFmtId="172" fontId="22" fillId="26" borderId="75" xfId="0" applyNumberFormat="1" applyFont="1" applyFill="1" applyBorder="1" applyAlignment="1">
      <alignment horizontal="center" vertical="center" wrapText="1"/>
    </xf>
    <xf numFmtId="172" fontId="22" fillId="26" borderId="76" xfId="0" applyNumberFormat="1" applyFont="1" applyFill="1" applyBorder="1" applyAlignment="1">
      <alignment horizontal="center" vertical="center" wrapText="1"/>
    </xf>
    <xf numFmtId="0" fontId="0" fillId="46" borderId="0" xfId="0" applyFill="1"/>
    <xf numFmtId="0" fontId="12" fillId="46" borderId="0" xfId="0" applyFont="1" applyFill="1"/>
    <xf numFmtId="49" fontId="0" fillId="46" borderId="0" xfId="0" applyNumberFormat="1" applyFill="1"/>
    <xf numFmtId="164" fontId="0" fillId="46" borderId="0" xfId="236" applyFont="1" applyFill="1"/>
    <xf numFmtId="0" fontId="44" fillId="46" borderId="0" xfId="0" applyFont="1" applyFill="1"/>
    <xf numFmtId="169" fontId="0" fillId="46" borderId="0" xfId="0" applyNumberFormat="1" applyFill="1"/>
    <xf numFmtId="170" fontId="0" fillId="46" borderId="0" xfId="0" applyNumberFormat="1" applyFill="1"/>
    <xf numFmtId="180" fontId="12" fillId="46" borderId="0" xfId="236" applyNumberFormat="1" applyFont="1" applyFill="1" applyProtection="1"/>
    <xf numFmtId="0" fontId="51" fillId="26" borderId="28" xfId="0" applyFont="1" applyFill="1" applyBorder="1" applyAlignment="1">
      <alignment vertical="center"/>
    </xf>
    <xf numFmtId="182" fontId="17" fillId="0" borderId="23" xfId="109" applyNumberFormat="1" applyFont="1" applyFill="1" applyBorder="1" applyAlignment="1">
      <alignment horizontal="center" vertical="center"/>
    </xf>
    <xf numFmtId="0" fontId="54" fillId="26" borderId="33" xfId="0" applyFont="1" applyFill="1" applyBorder="1" applyAlignment="1">
      <alignment horizontal="center" vertical="center" wrapText="1"/>
    </xf>
    <xf numFmtId="174" fontId="82" fillId="38" borderId="58" xfId="0" applyNumberFormat="1" applyFont="1" applyFill="1" applyBorder="1" applyAlignment="1">
      <alignment horizontal="centerContinuous" vertical="center" wrapText="1"/>
    </xf>
    <xf numFmtId="0" fontId="82" fillId="38" borderId="58" xfId="0" applyFont="1" applyFill="1" applyBorder="1" applyAlignment="1">
      <alignment horizontal="centerContinuous" vertical="center" wrapText="1"/>
    </xf>
    <xf numFmtId="184" fontId="82" fillId="38" borderId="58" xfId="0" applyNumberFormat="1" applyFont="1" applyFill="1" applyBorder="1" applyAlignment="1">
      <alignment horizontal="centerContinuous" vertical="center" wrapText="1"/>
    </xf>
    <xf numFmtId="9" fontId="82" fillId="38" borderId="58" xfId="0" applyNumberFormat="1" applyFont="1" applyFill="1" applyBorder="1" applyAlignment="1">
      <alignment horizontal="centerContinuous" vertical="center" wrapText="1"/>
    </xf>
    <xf numFmtId="0" fontId="56" fillId="0" borderId="15" xfId="0" applyFont="1" applyBorder="1" applyAlignment="1">
      <alignment horizontal="left" vertical="center" wrapText="1"/>
    </xf>
    <xf numFmtId="9" fontId="12" fillId="0" borderId="42" xfId="0" applyNumberFormat="1" applyFont="1" applyBorder="1" applyAlignment="1">
      <alignment horizontal="center" vertical="center"/>
    </xf>
    <xf numFmtId="0" fontId="0" fillId="0" borderId="0" xfId="0" applyAlignment="1">
      <alignment vertical="center" wrapText="1"/>
    </xf>
    <xf numFmtId="0" fontId="64" fillId="39" borderId="48" xfId="0" applyFont="1" applyFill="1" applyBorder="1" applyAlignment="1">
      <alignment horizontal="center" vertical="center" wrapText="1"/>
    </xf>
    <xf numFmtId="0" fontId="12" fillId="25" borderId="0" xfId="0" applyFont="1" applyFill="1"/>
    <xf numFmtId="0" fontId="12" fillId="45" borderId="0" xfId="0" applyFont="1" applyFill="1"/>
    <xf numFmtId="168" fontId="17" fillId="0" borderId="23" xfId="0" applyNumberFormat="1" applyFont="1" applyBorder="1" applyAlignment="1">
      <alignment horizontal="center" vertical="center"/>
    </xf>
    <xf numFmtId="0" fontId="53" fillId="0" borderId="23" xfId="0" applyFont="1" applyBorder="1" applyAlignment="1">
      <alignment horizontal="center" vertical="center" wrapText="1"/>
    </xf>
    <xf numFmtId="1" fontId="19" fillId="0" borderId="23" xfId="0" applyNumberFormat="1" applyFont="1" applyBorder="1" applyAlignment="1">
      <alignment horizontal="center" vertical="center" wrapText="1"/>
    </xf>
    <xf numFmtId="0" fontId="98" fillId="0" borderId="81" xfId="0" applyFont="1" applyBorder="1" applyAlignment="1">
      <alignment horizontal="center" vertical="center" wrapText="1"/>
    </xf>
    <xf numFmtId="0" fontId="98" fillId="0" borderId="42" xfId="0" applyFont="1" applyBorder="1" applyAlignment="1">
      <alignment horizontal="center" vertical="center" wrapText="1"/>
    </xf>
    <xf numFmtId="0" fontId="45" fillId="37" borderId="0" xfId="404" applyFill="1"/>
    <xf numFmtId="0" fontId="14" fillId="0" borderId="24" xfId="0" applyFont="1" applyBorder="1" applyAlignment="1">
      <alignment horizontal="center"/>
    </xf>
    <xf numFmtId="0" fontId="14" fillId="0" borderId="25" xfId="0" applyFont="1" applyBorder="1" applyAlignment="1">
      <alignment horizontal="center"/>
    </xf>
    <xf numFmtId="0" fontId="14" fillId="0" borderId="26" xfId="0" applyFont="1" applyBorder="1" applyAlignment="1">
      <alignment horizontal="center"/>
    </xf>
    <xf numFmtId="0" fontId="14" fillId="0" borderId="27" xfId="0" applyFont="1" applyBorder="1" applyAlignment="1">
      <alignment horizontal="center"/>
    </xf>
    <xf numFmtId="0" fontId="12" fillId="0" borderId="0" xfId="0" applyFont="1" applyAlignment="1">
      <alignment horizontal="center" vertical="center"/>
    </xf>
    <xf numFmtId="0" fontId="44" fillId="0" borderId="0" xfId="0" applyFont="1" applyAlignment="1">
      <alignment horizontal="center" vertical="center"/>
    </xf>
    <xf numFmtId="0" fontId="0" fillId="0" borderId="28" xfId="0" pivotButton="1" applyBorder="1" applyAlignment="1">
      <alignment horizontal="center" vertical="center" wrapText="1"/>
    </xf>
    <xf numFmtId="0" fontId="0" fillId="0" borderId="15" xfId="0" pivotButton="1" applyBorder="1" applyAlignment="1">
      <alignment horizontal="center" vertical="center" wrapText="1"/>
    </xf>
    <xf numFmtId="0" fontId="0" fillId="0" borderId="38" xfId="0" pivotButton="1" applyBorder="1"/>
    <xf numFmtId="0" fontId="0" fillId="0" borderId="14" xfId="0" applyBorder="1"/>
    <xf numFmtId="0" fontId="12" fillId="0" borderId="15" xfId="0" applyFont="1" applyBorder="1"/>
    <xf numFmtId="0" fontId="12" fillId="0" borderId="10" xfId="0" applyFont="1" applyBorder="1"/>
    <xf numFmtId="0" fontId="91" fillId="36" borderId="30" xfId="587" applyNumberFormat="1" applyFont="1" applyFill="1" applyBorder="1" applyAlignment="1">
      <alignment horizontal="center" vertical="center"/>
    </xf>
    <xf numFmtId="0" fontId="91" fillId="36" borderId="31" xfId="587" applyNumberFormat="1" applyFont="1" applyFill="1" applyBorder="1" applyAlignment="1">
      <alignment horizontal="center" vertical="center"/>
    </xf>
    <xf numFmtId="178" fontId="19" fillId="0" borderId="62" xfId="0" applyNumberFormat="1" applyFont="1" applyBorder="1" applyAlignment="1">
      <alignment horizontal="center" vertical="center" wrapText="1"/>
    </xf>
    <xf numFmtId="0" fontId="15" fillId="26" borderId="47" xfId="0" applyFont="1" applyFill="1" applyBorder="1" applyAlignment="1">
      <alignment horizontal="center" vertical="center" wrapText="1"/>
    </xf>
    <xf numFmtId="0" fontId="21" fillId="26" borderId="78" xfId="0" applyFont="1" applyFill="1" applyBorder="1" applyAlignment="1">
      <alignment vertical="center" wrapText="1"/>
    </xf>
    <xf numFmtId="0" fontId="21" fillId="26" borderId="67" xfId="0" applyFont="1" applyFill="1" applyBorder="1" applyAlignment="1">
      <alignment vertical="center" wrapText="1"/>
    </xf>
    <xf numFmtId="0" fontId="21" fillId="26" borderId="15" xfId="0" applyFont="1" applyFill="1" applyBorder="1" applyAlignment="1">
      <alignment vertical="center" wrapText="1"/>
    </xf>
    <xf numFmtId="0" fontId="21" fillId="26" borderId="0" xfId="0" applyFont="1" applyFill="1" applyAlignment="1">
      <alignment vertical="center" wrapText="1"/>
    </xf>
    <xf numFmtId="0" fontId="21" fillId="26" borderId="79" xfId="0" applyFont="1" applyFill="1" applyBorder="1" applyAlignment="1">
      <alignment vertical="center" wrapText="1"/>
    </xf>
    <xf numFmtId="0" fontId="21" fillId="26" borderId="72" xfId="0" applyFont="1" applyFill="1" applyBorder="1" applyAlignment="1">
      <alignment vertical="center" wrapText="1"/>
    </xf>
    <xf numFmtId="0" fontId="51" fillId="26" borderId="63" xfId="0" applyFont="1" applyFill="1" applyBorder="1" applyAlignment="1">
      <alignment vertical="center"/>
    </xf>
    <xf numFmtId="0" fontId="15" fillId="26" borderId="80" xfId="0" applyFont="1" applyFill="1" applyBorder="1" applyAlignment="1">
      <alignment vertical="center" wrapText="1"/>
    </xf>
    <xf numFmtId="0" fontId="15" fillId="26" borderId="47" xfId="0" applyFont="1" applyFill="1" applyBorder="1" applyAlignment="1">
      <alignment vertical="center" wrapText="1"/>
    </xf>
    <xf numFmtId="0" fontId="15" fillId="26" borderId="77" xfId="0" applyFont="1" applyFill="1" applyBorder="1" applyAlignment="1">
      <alignment vertical="center"/>
    </xf>
    <xf numFmtId="0" fontId="15" fillId="26" borderId="34" xfId="0" applyFont="1" applyFill="1" applyBorder="1" applyAlignment="1">
      <alignment vertical="center"/>
    </xf>
    <xf numFmtId="0" fontId="12" fillId="37" borderId="0" xfId="0" applyFont="1" applyFill="1"/>
    <xf numFmtId="0" fontId="99" fillId="0" borderId="15" xfId="587" applyNumberFormat="1" applyFont="1" applyFill="1" applyBorder="1" applyAlignment="1">
      <alignment horizontal="center" vertical="center" wrapText="1"/>
    </xf>
    <xf numFmtId="0" fontId="99" fillId="0" borderId="10" xfId="587" applyNumberFormat="1" applyFont="1" applyFill="1" applyBorder="1" applyAlignment="1">
      <alignment horizontal="center" vertical="center" wrapText="1"/>
    </xf>
    <xf numFmtId="9" fontId="76" fillId="36" borderId="44" xfId="571" applyFont="1" applyFill="1" applyBorder="1" applyAlignment="1">
      <alignment horizontal="center" vertical="center"/>
    </xf>
    <xf numFmtId="9" fontId="76" fillId="0" borderId="44" xfId="570" applyFont="1" applyFill="1" applyBorder="1" applyAlignment="1">
      <alignment horizontal="center" vertical="center"/>
    </xf>
    <xf numFmtId="9" fontId="76" fillId="36" borderId="41" xfId="571" applyFont="1" applyFill="1" applyBorder="1" applyAlignment="1">
      <alignment horizontal="center" vertical="center"/>
    </xf>
    <xf numFmtId="9" fontId="76" fillId="0" borderId="41" xfId="570" applyFont="1" applyFill="1" applyBorder="1" applyAlignment="1">
      <alignment horizontal="center" vertical="center"/>
    </xf>
    <xf numFmtId="9" fontId="76" fillId="36" borderId="43" xfId="571" applyFont="1" applyFill="1" applyBorder="1" applyAlignment="1">
      <alignment horizontal="center" vertical="center"/>
    </xf>
    <xf numFmtId="9" fontId="76" fillId="0" borderId="43" xfId="570" applyFont="1" applyFill="1" applyBorder="1" applyAlignment="1">
      <alignment horizontal="center" vertical="center"/>
    </xf>
    <xf numFmtId="0" fontId="56" fillId="0" borderId="40" xfId="0" applyFont="1" applyBorder="1" applyAlignment="1">
      <alignment horizontal="right" vertical="center"/>
    </xf>
    <xf numFmtId="0" fontId="56" fillId="0" borderId="81" xfId="0" applyFont="1" applyBorder="1" applyAlignment="1">
      <alignment horizontal="right" vertical="center"/>
    </xf>
    <xf numFmtId="0" fontId="56" fillId="0" borderId="42" xfId="0" applyFont="1" applyBorder="1" applyAlignment="1">
      <alignment horizontal="right" vertical="center"/>
    </xf>
    <xf numFmtId="0" fontId="100" fillId="40" borderId="41" xfId="0" applyFont="1" applyFill="1" applyBorder="1" applyAlignment="1">
      <alignment horizontal="center" vertical="top"/>
    </xf>
    <xf numFmtId="0" fontId="100" fillId="40" borderId="49" xfId="0" applyFont="1" applyFill="1" applyBorder="1" applyAlignment="1">
      <alignment horizontal="center" vertical="top"/>
    </xf>
    <xf numFmtId="0" fontId="100" fillId="40" borderId="44" xfId="0" applyFont="1" applyFill="1" applyBorder="1" applyAlignment="1">
      <alignment horizontal="center" vertical="top"/>
    </xf>
    <xf numFmtId="0" fontId="100" fillId="40" borderId="59" xfId="0" applyFont="1" applyFill="1" applyBorder="1" applyAlignment="1">
      <alignment horizontal="center" vertical="top"/>
    </xf>
    <xf numFmtId="0" fontId="100" fillId="40" borderId="43" xfId="0" applyFont="1" applyFill="1" applyBorder="1" applyAlignment="1">
      <alignment horizontal="center" vertical="top"/>
    </xf>
    <xf numFmtId="0" fontId="100" fillId="40" borderId="93" xfId="0" applyFont="1" applyFill="1" applyBorder="1" applyAlignment="1">
      <alignment horizontal="center" vertical="top"/>
    </xf>
    <xf numFmtId="0" fontId="101" fillId="40" borderId="41" xfId="0" applyFont="1" applyFill="1" applyBorder="1" applyAlignment="1">
      <alignment horizontal="center" vertical="top"/>
    </xf>
    <xf numFmtId="0" fontId="101" fillId="40" borderId="49" xfId="0" applyFont="1" applyFill="1" applyBorder="1" applyAlignment="1">
      <alignment horizontal="center" vertical="top"/>
    </xf>
    <xf numFmtId="0" fontId="101" fillId="40" borderId="43" xfId="0" applyFont="1" applyFill="1" applyBorder="1" applyAlignment="1">
      <alignment horizontal="center" vertical="top"/>
    </xf>
    <xf numFmtId="0" fontId="101" fillId="40" borderId="93" xfId="0" applyFont="1" applyFill="1" applyBorder="1" applyAlignment="1">
      <alignment horizontal="center" vertical="top"/>
    </xf>
    <xf numFmtId="0" fontId="56" fillId="0" borderId="13" xfId="0" applyFont="1" applyBorder="1" applyAlignment="1">
      <alignment horizontal="center" vertical="center" wrapText="1"/>
    </xf>
    <xf numFmtId="0" fontId="56" fillId="0" borderId="14" xfId="0" applyFont="1" applyBorder="1" applyAlignment="1">
      <alignment horizontal="center" vertical="center" wrapText="1"/>
    </xf>
    <xf numFmtId="0" fontId="66" fillId="0" borderId="96" xfId="0" applyFont="1" applyBorder="1" applyAlignment="1">
      <alignment horizontal="right" vertical="center"/>
    </xf>
    <xf numFmtId="1" fontId="103" fillId="0" borderId="30" xfId="109" quotePrefix="1" applyNumberFormat="1" applyFont="1" applyFill="1" applyBorder="1" applyAlignment="1">
      <alignment vertical="center"/>
    </xf>
    <xf numFmtId="1" fontId="104" fillId="0" borderId="32" xfId="109" applyNumberFormat="1" applyFont="1" applyFill="1" applyBorder="1" applyAlignment="1">
      <alignment horizontal="center" vertical="center"/>
    </xf>
    <xf numFmtId="0" fontId="12" fillId="0" borderId="15" xfId="0" applyFont="1" applyBorder="1" applyAlignment="1">
      <alignment vertical="top" wrapText="1"/>
    </xf>
    <xf numFmtId="0" fontId="12" fillId="0" borderId="0" xfId="0" applyFont="1" applyAlignment="1">
      <alignment vertical="top" wrapText="1"/>
    </xf>
    <xf numFmtId="0" fontId="12" fillId="0" borderId="10" xfId="0" applyFont="1" applyBorder="1" applyAlignment="1">
      <alignment vertical="top" wrapText="1"/>
    </xf>
    <xf numFmtId="0" fontId="105" fillId="48" borderId="0" xfId="0" applyFont="1" applyFill="1"/>
    <xf numFmtId="0" fontId="105" fillId="40" borderId="0" xfId="0" applyFont="1" applyFill="1"/>
    <xf numFmtId="180" fontId="44" fillId="0" borderId="0" xfId="0" applyNumberFormat="1" applyFont="1"/>
    <xf numFmtId="9" fontId="68" fillId="49" borderId="30" xfId="570" applyFont="1" applyFill="1" applyBorder="1" applyAlignment="1">
      <alignment horizontal="center" vertical="center"/>
    </xf>
    <xf numFmtId="9" fontId="68" fillId="49" borderId="13" xfId="0" applyNumberFormat="1" applyFont="1" applyFill="1" applyBorder="1" applyAlignment="1">
      <alignment horizontal="center" vertical="center" wrapText="1"/>
    </xf>
    <xf numFmtId="9" fontId="68" fillId="49" borderId="13" xfId="570" applyFont="1" applyFill="1" applyBorder="1" applyAlignment="1">
      <alignment horizontal="center" vertical="center"/>
    </xf>
    <xf numFmtId="0" fontId="0" fillId="0" borderId="28" xfId="0" applyBorder="1" applyAlignment="1">
      <alignment horizontal="center" vertical="center" wrapText="1"/>
    </xf>
    <xf numFmtId="0" fontId="0" fillId="0" borderId="11" xfId="0" applyBorder="1"/>
    <xf numFmtId="0" fontId="0" fillId="0" borderId="16" xfId="0" applyBorder="1"/>
    <xf numFmtId="0" fontId="12" fillId="0" borderId="0" xfId="109" applyNumberFormat="1" applyFont="1" applyAlignment="1">
      <alignment horizontal="center" wrapText="1"/>
    </xf>
    <xf numFmtId="0" fontId="105" fillId="48" borderId="0" xfId="109" applyNumberFormat="1" applyFont="1" applyFill="1" applyAlignment="1">
      <alignment wrapText="1"/>
    </xf>
    <xf numFmtId="3" fontId="0" fillId="0" borderId="0" xfId="0" applyNumberFormat="1"/>
    <xf numFmtId="0" fontId="44" fillId="0" borderId="0" xfId="0" applyFont="1" applyAlignment="1">
      <alignment vertical="center"/>
    </xf>
    <xf numFmtId="0" fontId="12" fillId="0" borderId="0" xfId="0" applyFont="1" applyAlignment="1">
      <alignment vertical="center"/>
    </xf>
    <xf numFmtId="0" fontId="0" fillId="0" borderId="0" xfId="0" pivotButton="1" applyAlignment="1">
      <alignment horizontal="center" vertical="center" wrapText="1"/>
    </xf>
    <xf numFmtId="0" fontId="0" fillId="0" borderId="0" xfId="0" applyAlignment="1">
      <alignment horizontal="center" vertical="center" wrapText="1"/>
    </xf>
    <xf numFmtId="49" fontId="12" fillId="25" borderId="0" xfId="0" applyNumberFormat="1" applyFont="1" applyFill="1"/>
    <xf numFmtId="0" fontId="66" fillId="0" borderId="0" xfId="0" applyFont="1" applyAlignment="1">
      <alignment horizontal="centerContinuous" vertical="center"/>
    </xf>
    <xf numFmtId="0" fontId="106" fillId="0" borderId="0" xfId="0" applyFont="1" applyAlignment="1">
      <alignment vertical="center"/>
    </xf>
    <xf numFmtId="0" fontId="0" fillId="0" borderId="0" xfId="0" applyAlignment="1">
      <alignment horizontal="centerContinuous"/>
    </xf>
    <xf numFmtId="0" fontId="107" fillId="33" borderId="13" xfId="106" applyFont="1" applyFill="1" applyBorder="1" applyAlignment="1" applyProtection="1">
      <alignment horizontal="centerContinuous"/>
    </xf>
    <xf numFmtId="0" fontId="16" fillId="0" borderId="0" xfId="0" applyFont="1" applyAlignment="1">
      <alignment horizontal="center" wrapText="1"/>
    </xf>
    <xf numFmtId="0" fontId="14" fillId="0" borderId="0" xfId="0" applyFont="1" applyAlignment="1">
      <alignment horizontal="center"/>
    </xf>
    <xf numFmtId="0" fontId="14" fillId="0" borderId="0" xfId="0" applyFont="1"/>
    <xf numFmtId="0" fontId="0" fillId="0" borderId="28" xfId="0" pivotButton="1" applyBorder="1" applyAlignment="1">
      <alignment wrapText="1"/>
    </xf>
    <xf numFmtId="0" fontId="0" fillId="0" borderId="29" xfId="0" pivotButton="1" applyBorder="1" applyAlignment="1">
      <alignment wrapText="1"/>
    </xf>
    <xf numFmtId="0" fontId="108" fillId="33" borderId="0" xfId="0" applyFont="1" applyFill="1" applyAlignment="1">
      <alignment horizontal="center" vertical="center"/>
    </xf>
    <xf numFmtId="0" fontId="53" fillId="50" borderId="23" xfId="0" applyFont="1" applyFill="1" applyBorder="1" applyAlignment="1">
      <alignment horizontal="center" vertical="center" wrapText="1"/>
    </xf>
    <xf numFmtId="0" fontId="0" fillId="0" borderId="10" xfId="0" applyBorder="1" applyAlignment="1">
      <alignment horizontal="center" vertical="center" wrapText="1"/>
    </xf>
    <xf numFmtId="0" fontId="81" fillId="0" borderId="40" xfId="0" applyFont="1" applyBorder="1" applyAlignment="1">
      <alignment horizontal="center" vertical="center" wrapText="1"/>
    </xf>
    <xf numFmtId="187" fontId="0" fillId="0" borderId="0" xfId="0" applyNumberFormat="1"/>
    <xf numFmtId="0" fontId="77" fillId="0" borderId="15" xfId="0" applyFont="1" applyBorder="1" applyAlignment="1">
      <alignment horizontal="center" wrapText="1"/>
    </xf>
    <xf numFmtId="0" fontId="77" fillId="0" borderId="0" xfId="0" applyFont="1" applyAlignment="1">
      <alignment horizontal="center" wrapText="1"/>
    </xf>
    <xf numFmtId="0" fontId="77" fillId="0" borderId="10" xfId="0" applyFont="1" applyBorder="1" applyAlignment="1">
      <alignment horizontal="center" wrapText="1"/>
    </xf>
    <xf numFmtId="0" fontId="96" fillId="0" borderId="45" xfId="0" applyFont="1" applyBorder="1" applyAlignment="1">
      <alignment horizontal="center" vertical="center" wrapText="1"/>
    </xf>
    <xf numFmtId="0" fontId="96" fillId="0" borderId="28" xfId="0" applyFont="1" applyBorder="1" applyAlignment="1">
      <alignment horizontal="center" vertical="center" wrapText="1"/>
    </xf>
    <xf numFmtId="0" fontId="96" fillId="0" borderId="15" xfId="0" applyFont="1" applyBorder="1" applyAlignment="1">
      <alignment horizontal="center" vertical="center" wrapText="1"/>
    </xf>
    <xf numFmtId="0" fontId="56" fillId="0" borderId="15" xfId="0" applyFont="1" applyBorder="1" applyAlignment="1">
      <alignment vertical="top" wrapText="1"/>
    </xf>
    <xf numFmtId="0" fontId="56" fillId="0" borderId="0" xfId="0" applyFont="1" applyAlignment="1">
      <alignment vertical="top" wrapText="1"/>
    </xf>
    <xf numFmtId="0" fontId="56" fillId="0" borderId="10" xfId="0" applyFont="1" applyBorder="1" applyAlignment="1">
      <alignment vertical="top" wrapText="1"/>
    </xf>
    <xf numFmtId="0" fontId="97" fillId="0" borderId="16" xfId="0" applyFont="1" applyBorder="1" applyAlignment="1">
      <alignment vertical="top" wrapText="1"/>
    </xf>
    <xf numFmtId="0" fontId="97" fillId="0" borderId="11" xfId="0" applyFont="1" applyBorder="1" applyAlignment="1">
      <alignment vertical="top" wrapText="1"/>
    </xf>
    <xf numFmtId="0" fontId="97" fillId="0" borderId="39" xfId="0" applyFont="1" applyBorder="1" applyAlignment="1">
      <alignment vertical="top" wrapText="1"/>
    </xf>
    <xf numFmtId="0" fontId="47" fillId="0" borderId="16" xfId="0" applyFont="1" applyBorder="1" applyAlignment="1">
      <alignment wrapText="1"/>
    </xf>
    <xf numFmtId="0" fontId="47" fillId="0" borderId="11" xfId="0" applyFont="1" applyBorder="1" applyAlignment="1">
      <alignment wrapText="1"/>
    </xf>
    <xf numFmtId="0" fontId="47" fillId="0" borderId="39" xfId="0" applyFont="1" applyBorder="1" applyAlignment="1">
      <alignment wrapText="1"/>
    </xf>
    <xf numFmtId="0" fontId="70" fillId="41" borderId="45" xfId="0" applyFont="1" applyFill="1" applyBorder="1" applyAlignment="1">
      <alignment vertical="center" wrapText="1"/>
    </xf>
    <xf numFmtId="0" fontId="70" fillId="41" borderId="28" xfId="0" applyFont="1" applyFill="1" applyBorder="1" applyAlignment="1">
      <alignment vertical="center" wrapText="1"/>
    </xf>
    <xf numFmtId="0" fontId="70" fillId="41" borderId="29" xfId="0" applyFont="1" applyFill="1" applyBorder="1" applyAlignment="1">
      <alignment vertical="center" wrapText="1"/>
    </xf>
    <xf numFmtId="0" fontId="77" fillId="0" borderId="15" xfId="0" applyFont="1" applyBorder="1" applyAlignment="1">
      <alignment wrapText="1"/>
    </xf>
    <xf numFmtId="0" fontId="77" fillId="0" borderId="0" xfId="0" applyFont="1" applyAlignment="1">
      <alignment wrapText="1"/>
    </xf>
    <xf numFmtId="0" fontId="77" fillId="0" borderId="10" xfId="0" applyFont="1" applyBorder="1" applyAlignment="1">
      <alignment wrapText="1"/>
    </xf>
    <xf numFmtId="0" fontId="112" fillId="0" borderId="0" xfId="726" applyFont="1"/>
    <xf numFmtId="0" fontId="75" fillId="0" borderId="0" xfId="726" applyFont="1"/>
    <xf numFmtId="0" fontId="110" fillId="0" borderId="0" xfId="726" applyFont="1"/>
    <xf numFmtId="0" fontId="3" fillId="0" borderId="0" xfId="726" applyAlignment="1">
      <alignment vertical="center"/>
    </xf>
    <xf numFmtId="0" fontId="3" fillId="0" borderId="0" xfId="726"/>
    <xf numFmtId="0" fontId="109" fillId="36" borderId="103" xfId="726" applyFont="1" applyFill="1" applyBorder="1" applyAlignment="1">
      <alignment horizontal="center" vertical="center"/>
    </xf>
    <xf numFmtId="0" fontId="109" fillId="36" borderId="104" xfId="726" applyFont="1" applyFill="1" applyBorder="1" applyAlignment="1">
      <alignment horizontal="center"/>
    </xf>
    <xf numFmtId="0" fontId="3" fillId="0" borderId="105" xfId="726" applyBorder="1" applyAlignment="1" applyProtection="1">
      <alignment wrapText="1"/>
      <protection locked="0"/>
    </xf>
    <xf numFmtId="20" fontId="3" fillId="0" borderId="106" xfId="726" applyNumberFormat="1" applyBorder="1" applyAlignment="1">
      <alignment horizontal="center" vertical="center"/>
    </xf>
    <xf numFmtId="0" fontId="3" fillId="0" borderId="105" xfId="726" applyBorder="1" applyProtection="1">
      <protection locked="0"/>
    </xf>
    <xf numFmtId="0" fontId="113" fillId="0" borderId="105" xfId="726" applyFont="1" applyBorder="1" applyAlignment="1" applyProtection="1">
      <alignment wrapText="1"/>
      <protection locked="0"/>
    </xf>
    <xf numFmtId="0" fontId="110" fillId="0" borderId="105" xfId="726" applyFont="1" applyBorder="1" applyAlignment="1" applyProtection="1">
      <alignment wrapText="1"/>
      <protection locked="0"/>
    </xf>
    <xf numFmtId="0" fontId="75" fillId="0" borderId="105" xfId="726" applyFont="1" applyBorder="1" applyAlignment="1" applyProtection="1">
      <alignment wrapText="1"/>
      <protection locked="0"/>
    </xf>
    <xf numFmtId="0" fontId="114" fillId="0" borderId="105" xfId="726" applyFont="1" applyBorder="1" applyAlignment="1" applyProtection="1">
      <alignment wrapText="1"/>
      <protection locked="0"/>
    </xf>
    <xf numFmtId="0" fontId="2" fillId="0" borderId="105" xfId="726" applyFont="1" applyBorder="1" applyAlignment="1" applyProtection="1">
      <alignment wrapText="1"/>
      <protection locked="0"/>
    </xf>
    <xf numFmtId="0" fontId="97" fillId="0" borderId="15" xfId="0" applyFont="1" applyBorder="1" applyAlignment="1">
      <alignment horizontal="left" vertical="top" wrapText="1"/>
    </xf>
    <xf numFmtId="0" fontId="97" fillId="0" borderId="0" xfId="0" applyFont="1" applyAlignment="1">
      <alignment horizontal="left" vertical="top" wrapText="1"/>
    </xf>
    <xf numFmtId="0" fontId="97" fillId="0" borderId="10" xfId="0" applyFont="1" applyBorder="1" applyAlignment="1">
      <alignment horizontal="left" vertical="top" wrapText="1"/>
    </xf>
    <xf numFmtId="0" fontId="52" fillId="0" borderId="10" xfId="0" applyFont="1" applyBorder="1" applyAlignment="1">
      <alignment vertical="top" wrapText="1"/>
    </xf>
    <xf numFmtId="0" fontId="97" fillId="0" borderId="0" xfId="0" applyFont="1" applyAlignment="1">
      <alignment vertical="top" wrapText="1"/>
    </xf>
    <xf numFmtId="0" fontId="98" fillId="0" borderId="108" xfId="0" applyFont="1" applyBorder="1" applyAlignment="1">
      <alignment horizontal="center" vertical="center" wrapText="1"/>
    </xf>
    <xf numFmtId="20" fontId="3" fillId="0" borderId="109" xfId="726" applyNumberFormat="1" applyBorder="1" applyAlignment="1">
      <alignment horizontal="center" vertical="center"/>
    </xf>
    <xf numFmtId="0" fontId="105" fillId="48" borderId="114" xfId="0" applyFont="1" applyFill="1" applyBorder="1"/>
    <xf numFmtId="0" fontId="105" fillId="48" borderId="115" xfId="0" applyFont="1" applyFill="1" applyBorder="1"/>
    <xf numFmtId="174" fontId="82" fillId="38" borderId="110" xfId="0" applyNumberFormat="1" applyFont="1" applyFill="1" applyBorder="1" applyAlignment="1">
      <alignment horizontal="centerContinuous" vertical="center" wrapText="1"/>
    </xf>
    <xf numFmtId="0" fontId="82" fillId="38" borderId="110" xfId="0" applyFont="1" applyFill="1" applyBorder="1" applyAlignment="1">
      <alignment horizontal="centerContinuous" vertical="center" wrapText="1"/>
    </xf>
    <xf numFmtId="184" fontId="82" fillId="38" borderId="110" xfId="0" applyNumberFormat="1" applyFont="1" applyFill="1" applyBorder="1" applyAlignment="1">
      <alignment horizontal="centerContinuous" vertical="center" wrapText="1"/>
    </xf>
    <xf numFmtId="0" fontId="0" fillId="0" borderId="0" xfId="0" applyNumberFormat="1"/>
    <xf numFmtId="0" fontId="0" fillId="0" borderId="0" xfId="0" applyAlignment="1">
      <alignment horizontal="left" indent="1"/>
    </xf>
    <xf numFmtId="0" fontId="12" fillId="0" borderId="0" xfId="0" applyNumberFormat="1" applyFont="1"/>
    <xf numFmtId="0" fontId="12" fillId="0" borderId="0" xfId="0" applyFont="1" applyAlignment="1">
      <alignment horizontal="left" indent="1"/>
    </xf>
    <xf numFmtId="0" fontId="0" fillId="0" borderId="29" xfId="0" pivotButton="1" applyBorder="1" applyAlignment="1">
      <alignment horizontal="center" vertical="center" wrapText="1"/>
    </xf>
    <xf numFmtId="0" fontId="0" fillId="0" borderId="0" xfId="0" pivotButton="1" applyBorder="1" applyAlignment="1">
      <alignment horizontal="center" vertical="center" wrapText="1"/>
    </xf>
    <xf numFmtId="0" fontId="0" fillId="0" borderId="0" xfId="0" pivotButton="1" applyBorder="1"/>
    <xf numFmtId="0" fontId="0" fillId="0" borderId="0" xfId="0" applyBorder="1"/>
    <xf numFmtId="0" fontId="0" fillId="0" borderId="10" xfId="0" applyNumberFormat="1" applyBorder="1" applyAlignment="1">
      <alignment horizontal="center"/>
    </xf>
    <xf numFmtId="0" fontId="0" fillId="0" borderId="39" xfId="0" applyNumberFormat="1" applyBorder="1" applyAlignment="1">
      <alignment horizontal="center"/>
    </xf>
    <xf numFmtId="0" fontId="96" fillId="0" borderId="0" xfId="0" applyFont="1" applyBorder="1" applyAlignment="1">
      <alignment horizontal="center" vertical="center" wrapText="1"/>
    </xf>
    <xf numFmtId="0" fontId="0" fillId="0" borderId="0" xfId="0" applyNumberFormat="1" applyBorder="1" applyAlignment="1">
      <alignment horizontal="center"/>
    </xf>
    <xf numFmtId="0" fontId="0" fillId="0" borderId="11" xfId="0" applyNumberFormat="1" applyBorder="1" applyAlignment="1">
      <alignment horizontal="center"/>
    </xf>
    <xf numFmtId="0" fontId="1" fillId="0" borderId="105" xfId="726" applyFont="1" applyBorder="1" applyAlignment="1" applyProtection="1">
      <alignment wrapText="1"/>
      <protection locked="0"/>
    </xf>
    <xf numFmtId="0" fontId="1" fillId="0" borderId="105" xfId="726" applyFont="1" applyBorder="1" applyProtection="1">
      <protection locked="0"/>
    </xf>
    <xf numFmtId="0" fontId="12" fillId="0" borderId="0" xfId="0" applyFont="1" applyAlignment="1">
      <alignment horizontal="center"/>
    </xf>
    <xf numFmtId="0" fontId="21" fillId="26" borderId="68" xfId="0" applyFont="1" applyFill="1" applyBorder="1" applyAlignment="1">
      <alignment horizontal="center" vertical="center" wrapText="1"/>
    </xf>
    <xf numFmtId="0" fontId="21" fillId="26" borderId="70" xfId="0" applyFont="1" applyFill="1" applyBorder="1" applyAlignment="1">
      <alignment horizontal="center" vertical="center" wrapText="1"/>
    </xf>
    <xf numFmtId="0" fontId="21" fillId="26" borderId="73" xfId="0" applyFont="1" applyFill="1" applyBorder="1" applyAlignment="1">
      <alignment horizontal="center" vertical="center" wrapText="1"/>
    </xf>
    <xf numFmtId="0" fontId="16" fillId="26" borderId="77" xfId="0" applyFont="1" applyFill="1" applyBorder="1" applyAlignment="1">
      <alignment horizontal="center" vertical="center"/>
    </xf>
    <xf numFmtId="0" fontId="16" fillId="26" borderId="63" xfId="0" applyFont="1" applyFill="1" applyBorder="1" applyAlignment="1">
      <alignment horizontal="center" vertical="center"/>
    </xf>
    <xf numFmtId="0" fontId="16" fillId="26" borderId="34" xfId="0" applyFont="1" applyFill="1" applyBorder="1" applyAlignment="1">
      <alignment horizontal="center" vertical="center"/>
    </xf>
    <xf numFmtId="172" fontId="22" fillId="26" borderId="74" xfId="0" applyNumberFormat="1" applyFont="1" applyFill="1" applyBorder="1" applyAlignment="1">
      <alignment horizontal="center" vertical="center" wrapText="1"/>
    </xf>
    <xf numFmtId="172" fontId="22" fillId="26" borderId="75" xfId="0" applyNumberFormat="1" applyFont="1" applyFill="1" applyBorder="1" applyAlignment="1">
      <alignment horizontal="center" vertical="center" wrapText="1"/>
    </xf>
    <xf numFmtId="172" fontId="22" fillId="26" borderId="76" xfId="0" applyNumberFormat="1" applyFont="1" applyFill="1" applyBorder="1" applyAlignment="1">
      <alignment horizontal="center" vertical="center" wrapText="1"/>
    </xf>
    <xf numFmtId="184" fontId="22" fillId="26" borderId="74" xfId="0" applyNumberFormat="1" applyFont="1" applyFill="1" applyBorder="1" applyAlignment="1">
      <alignment horizontal="center" vertical="center" wrapText="1"/>
    </xf>
    <xf numFmtId="184" fontId="22" fillId="26" borderId="75" xfId="0" applyNumberFormat="1" applyFont="1" applyFill="1" applyBorder="1" applyAlignment="1">
      <alignment horizontal="center" vertical="center" wrapText="1"/>
    </xf>
    <xf numFmtId="184" fontId="22" fillId="26" borderId="76" xfId="0" applyNumberFormat="1" applyFont="1" applyFill="1" applyBorder="1" applyAlignment="1">
      <alignment horizontal="center" vertical="center" wrapText="1"/>
    </xf>
    <xf numFmtId="18" fontId="21" fillId="26" borderId="74" xfId="0" applyNumberFormat="1" applyFont="1" applyFill="1" applyBorder="1" applyAlignment="1">
      <alignment horizontal="center" vertical="top"/>
    </xf>
    <xf numFmtId="0" fontId="21" fillId="26" borderId="75" xfId="0" applyFont="1" applyFill="1" applyBorder="1" applyAlignment="1">
      <alignment horizontal="center" vertical="top"/>
    </xf>
    <xf numFmtId="0" fontId="21" fillId="26" borderId="76" xfId="0" applyFont="1" applyFill="1" applyBorder="1" applyAlignment="1">
      <alignment horizontal="center" vertical="top"/>
    </xf>
    <xf numFmtId="172" fontId="21" fillId="26" borderId="66" xfId="0" applyNumberFormat="1" applyFont="1" applyFill="1" applyBorder="1" applyAlignment="1">
      <alignment horizontal="center" vertical="center" wrapText="1"/>
    </xf>
    <xf numFmtId="172" fontId="21" fillId="26" borderId="67" xfId="0" applyNumberFormat="1" applyFont="1" applyFill="1" applyBorder="1" applyAlignment="1">
      <alignment horizontal="center" vertical="center" wrapText="1"/>
    </xf>
    <xf numFmtId="172" fontId="21" fillId="26" borderId="68" xfId="0" applyNumberFormat="1" applyFont="1" applyFill="1" applyBorder="1" applyAlignment="1">
      <alignment horizontal="center" vertical="center" wrapText="1"/>
    </xf>
    <xf numFmtId="172" fontId="21" fillId="26" borderId="69" xfId="0" applyNumberFormat="1" applyFont="1" applyFill="1" applyBorder="1" applyAlignment="1">
      <alignment horizontal="center" vertical="center" wrapText="1"/>
    </xf>
    <xf numFmtId="172" fontId="21" fillId="26" borderId="0" xfId="0" applyNumberFormat="1" applyFont="1" applyFill="1" applyAlignment="1">
      <alignment horizontal="center" vertical="center" wrapText="1"/>
    </xf>
    <xf numFmtId="172" fontId="21" fillId="26" borderId="70" xfId="0" applyNumberFormat="1" applyFont="1" applyFill="1" applyBorder="1" applyAlignment="1">
      <alignment horizontal="center" vertical="center" wrapText="1"/>
    </xf>
    <xf numFmtId="172" fontId="21" fillId="26" borderId="71" xfId="0" applyNumberFormat="1" applyFont="1" applyFill="1" applyBorder="1" applyAlignment="1">
      <alignment horizontal="center" vertical="center" wrapText="1"/>
    </xf>
    <xf numFmtId="172" fontId="21" fillId="26" borderId="72" xfId="0" applyNumberFormat="1" applyFont="1" applyFill="1" applyBorder="1" applyAlignment="1">
      <alignment horizontal="center" vertical="center" wrapText="1"/>
    </xf>
    <xf numFmtId="172" fontId="21" fillId="26" borderId="73" xfId="0" applyNumberFormat="1" applyFont="1" applyFill="1" applyBorder="1" applyAlignment="1">
      <alignment horizontal="center" vertical="center" wrapText="1"/>
    </xf>
    <xf numFmtId="0" fontId="12" fillId="0" borderId="45" xfId="0" applyFont="1" applyBorder="1" applyAlignment="1">
      <alignment horizontal="left" vertical="top" wrapText="1"/>
    </xf>
    <xf numFmtId="0" fontId="12" fillId="0" borderId="28" xfId="0" applyFont="1" applyBorder="1" applyAlignment="1">
      <alignment horizontal="left" vertical="top" wrapText="1"/>
    </xf>
    <xf numFmtId="0" fontId="12" fillId="0" borderId="29" xfId="0" applyFont="1" applyBorder="1" applyAlignment="1">
      <alignment horizontal="left" vertical="top" wrapText="1"/>
    </xf>
    <xf numFmtId="44" fontId="56" fillId="0" borderId="56" xfId="0" applyNumberFormat="1" applyFont="1" applyBorder="1" applyAlignment="1">
      <alignment horizontal="center" vertical="center" wrapText="1"/>
    </xf>
    <xf numFmtId="44" fontId="56" fillId="0" borderId="14" xfId="0" applyNumberFormat="1" applyFont="1" applyBorder="1" applyAlignment="1">
      <alignment horizontal="center" vertical="center" wrapText="1"/>
    </xf>
    <xf numFmtId="0" fontId="47" fillId="0" borderId="0" xfId="0" applyFont="1" applyAlignment="1">
      <alignment horizontal="center" vertical="top" wrapText="1"/>
    </xf>
    <xf numFmtId="0" fontId="47" fillId="0" borderId="15" xfId="0" applyFont="1" applyBorder="1" applyAlignment="1">
      <alignment horizontal="center" vertical="top" wrapText="1"/>
    </xf>
    <xf numFmtId="0" fontId="47" fillId="0" borderId="10" xfId="0" applyFont="1" applyBorder="1" applyAlignment="1">
      <alignment horizontal="center" vertical="top" wrapText="1"/>
    </xf>
    <xf numFmtId="0" fontId="70" fillId="0" borderId="15" xfId="0" applyFont="1" applyBorder="1" applyAlignment="1">
      <alignment horizontal="center" vertical="center" wrapText="1"/>
    </xf>
    <xf numFmtId="0" fontId="70" fillId="0" borderId="0" xfId="0" applyFont="1" applyAlignment="1">
      <alignment horizontal="center" vertical="center" wrapText="1"/>
    </xf>
    <xf numFmtId="0" fontId="70" fillId="0" borderId="10" xfId="0" applyFont="1" applyBorder="1" applyAlignment="1">
      <alignment horizontal="center" vertical="center" wrapText="1"/>
    </xf>
    <xf numFmtId="0" fontId="83" fillId="0" borderId="0" xfId="0" applyFont="1" applyAlignment="1">
      <alignment horizontal="center" vertical="top" wrapText="1"/>
    </xf>
    <xf numFmtId="0" fontId="83" fillId="0" borderId="10" xfId="0" applyFont="1" applyBorder="1" applyAlignment="1">
      <alignment horizontal="center" vertical="top" wrapText="1"/>
    </xf>
    <xf numFmtId="0" fontId="12" fillId="0" borderId="15" xfId="0" applyFont="1" applyBorder="1" applyAlignment="1">
      <alignment vertical="top" wrapText="1"/>
    </xf>
    <xf numFmtId="0" fontId="12" fillId="0" borderId="0" xfId="0" applyFont="1" applyAlignment="1">
      <alignment vertical="top" wrapText="1"/>
    </xf>
    <xf numFmtId="0" fontId="12" fillId="0" borderId="10" xfId="0" applyFont="1" applyBorder="1" applyAlignment="1">
      <alignment vertical="top" wrapText="1"/>
    </xf>
    <xf numFmtId="0" fontId="12" fillId="0" borderId="15" xfId="0" applyFont="1" applyBorder="1" applyAlignment="1">
      <alignment horizontal="left" vertical="center" wrapText="1"/>
    </xf>
    <xf numFmtId="0" fontId="12" fillId="0" borderId="0" xfId="0" applyFont="1" applyAlignment="1">
      <alignment horizontal="left" vertical="center" wrapText="1"/>
    </xf>
    <xf numFmtId="0" fontId="12" fillId="0" borderId="10" xfId="0" applyFont="1" applyBorder="1" applyAlignment="1">
      <alignment horizontal="left" vertical="center" wrapText="1"/>
    </xf>
    <xf numFmtId="0" fontId="70" fillId="41" borderId="38" xfId="0" applyFont="1" applyFill="1" applyBorder="1" applyAlignment="1">
      <alignment horizontal="center" vertical="center" wrapText="1"/>
    </xf>
    <xf numFmtId="0" fontId="70" fillId="41" borderId="56" xfId="0" applyFont="1" applyFill="1" applyBorder="1" applyAlignment="1">
      <alignment horizontal="center" vertical="center" wrapText="1"/>
    </xf>
    <xf numFmtId="0" fontId="70" fillId="41" borderId="14" xfId="0" applyFont="1" applyFill="1" applyBorder="1" applyAlignment="1">
      <alignment horizontal="center" vertical="center" wrapText="1"/>
    </xf>
    <xf numFmtId="0" fontId="83" fillId="0" borderId="15" xfId="0" applyFont="1" applyBorder="1" applyAlignment="1">
      <alignment horizontal="center" vertical="top" wrapText="1"/>
    </xf>
    <xf numFmtId="0" fontId="56" fillId="0" borderId="15" xfId="0" applyFont="1" applyBorder="1" applyAlignment="1">
      <alignment horizontal="left" vertical="top" wrapText="1"/>
    </xf>
    <xf numFmtId="0" fontId="56" fillId="0" borderId="0" xfId="0" applyFont="1" applyAlignment="1">
      <alignment horizontal="left" vertical="top" wrapText="1"/>
    </xf>
    <xf numFmtId="0" fontId="56" fillId="0" borderId="10" xfId="0" applyFont="1" applyBorder="1" applyAlignment="1">
      <alignment horizontal="left" vertical="top" wrapText="1"/>
    </xf>
    <xf numFmtId="0" fontId="47" fillId="0" borderId="15" xfId="0" applyFont="1" applyBorder="1" applyAlignment="1">
      <alignment horizontal="left" vertical="center" wrapText="1"/>
    </xf>
    <xf numFmtId="0" fontId="47" fillId="0" borderId="0" xfId="0" applyFont="1" applyAlignment="1">
      <alignment horizontal="left" vertical="center" wrapText="1"/>
    </xf>
    <xf numFmtId="0" fontId="47" fillId="0" borderId="10" xfId="0" applyFont="1" applyBorder="1" applyAlignment="1">
      <alignment horizontal="left" vertical="center" wrapText="1"/>
    </xf>
    <xf numFmtId="0" fontId="44" fillId="0" borderId="15" xfId="0" applyFont="1" applyBorder="1" applyAlignment="1">
      <alignment horizontal="left" vertical="top" wrapText="1"/>
    </xf>
    <xf numFmtId="0" fontId="44" fillId="0" borderId="0" xfId="0" applyFont="1" applyAlignment="1">
      <alignment horizontal="left" vertical="top" wrapText="1"/>
    </xf>
    <xf numFmtId="0" fontId="44" fillId="0" borderId="10" xfId="0" applyFont="1" applyBorder="1" applyAlignment="1">
      <alignment horizontal="left" vertical="top" wrapText="1"/>
    </xf>
    <xf numFmtId="0" fontId="12" fillId="33" borderId="15" xfId="0" applyFont="1" applyFill="1" applyBorder="1" applyAlignment="1">
      <alignment vertical="top" wrapText="1"/>
    </xf>
    <xf numFmtId="0" fontId="12" fillId="33" borderId="0" xfId="0" applyFont="1" applyFill="1" applyAlignment="1">
      <alignment vertical="top" wrapText="1"/>
    </xf>
    <xf numFmtId="0" fontId="12" fillId="33" borderId="10" xfId="0" applyFont="1" applyFill="1" applyBorder="1" applyAlignment="1">
      <alignment vertical="top" wrapText="1"/>
    </xf>
    <xf numFmtId="0" fontId="47" fillId="0" borderId="15" xfId="0" applyFont="1" applyBorder="1" applyAlignment="1">
      <alignment horizontal="left" vertical="top" wrapText="1"/>
    </xf>
    <xf numFmtId="0" fontId="47" fillId="0" borderId="0" xfId="0" applyFont="1" applyAlignment="1">
      <alignment horizontal="left" vertical="top" wrapText="1"/>
    </xf>
    <xf numFmtId="0" fontId="47" fillId="0" borderId="10" xfId="0" applyFont="1" applyBorder="1" applyAlignment="1">
      <alignment horizontal="left" vertical="top" wrapText="1"/>
    </xf>
    <xf numFmtId="9" fontId="82" fillId="38" borderId="58" xfId="570" applyFont="1" applyFill="1" applyBorder="1" applyAlignment="1">
      <alignment horizontal="center" vertical="center" wrapText="1"/>
    </xf>
    <xf numFmtId="9" fontId="82" fillId="38" borderId="107" xfId="570" applyFont="1" applyFill="1" applyBorder="1" applyAlignment="1">
      <alignment horizontal="center" vertical="center" wrapText="1"/>
    </xf>
    <xf numFmtId="0" fontId="56" fillId="0" borderId="45" xfId="0" applyFont="1" applyBorder="1" applyAlignment="1">
      <alignment horizontal="center" vertical="center" wrapText="1"/>
    </xf>
    <xf numFmtId="0" fontId="56" fillId="0" borderId="28" xfId="0" applyFont="1" applyBorder="1" applyAlignment="1">
      <alignment horizontal="center" vertical="center" wrapText="1"/>
    </xf>
    <xf numFmtId="0" fontId="56" fillId="0" borderId="98" xfId="0" applyFont="1" applyBorder="1" applyAlignment="1">
      <alignment horizontal="center" vertical="center" wrapText="1"/>
    </xf>
    <xf numFmtId="0" fontId="90" fillId="33" borderId="82" xfId="565" applyFont="1" applyFill="1" applyBorder="1" applyAlignment="1">
      <alignment horizontal="left" vertical="top" wrapText="1"/>
    </xf>
    <xf numFmtId="0" fontId="90" fillId="33" borderId="110" xfId="565" applyFont="1" applyFill="1" applyBorder="1" applyAlignment="1">
      <alignment horizontal="left" vertical="top" wrapText="1"/>
    </xf>
    <xf numFmtId="0" fontId="56" fillId="40" borderId="15" xfId="0" applyFont="1" applyFill="1" applyBorder="1" applyAlignment="1">
      <alignment horizontal="center" vertical="center" wrapText="1"/>
    </xf>
    <xf numFmtId="0" fontId="56" fillId="40" borderId="0" xfId="0" applyFont="1" applyFill="1" applyAlignment="1">
      <alignment horizontal="center" vertical="center" wrapText="1"/>
    </xf>
    <xf numFmtId="0" fontId="56" fillId="40" borderId="10" xfId="0" applyFont="1" applyFill="1" applyBorder="1" applyAlignment="1">
      <alignment horizontal="center" vertical="center" wrapText="1"/>
    </xf>
    <xf numFmtId="10" fontId="82" fillId="36" borderId="58" xfId="0" applyNumberFormat="1" applyFont="1" applyFill="1" applyBorder="1" applyAlignment="1">
      <alignment horizontal="center" vertical="center" wrapText="1"/>
    </xf>
    <xf numFmtId="10" fontId="82" fillId="36" borderId="111" xfId="0" applyNumberFormat="1" applyFont="1" applyFill="1" applyBorder="1" applyAlignment="1">
      <alignment horizontal="center" vertical="center" wrapText="1"/>
    </xf>
    <xf numFmtId="168" fontId="82" fillId="37" borderId="58" xfId="0" applyNumberFormat="1" applyFont="1" applyFill="1" applyBorder="1" applyAlignment="1">
      <alignment horizontal="center" vertical="center" wrapText="1"/>
    </xf>
    <xf numFmtId="0" fontId="82" fillId="37" borderId="107" xfId="0" applyFont="1" applyFill="1" applyBorder="1" applyAlignment="1">
      <alignment horizontal="center" vertical="center" wrapText="1"/>
    </xf>
    <xf numFmtId="0" fontId="70" fillId="0" borderId="85" xfId="0" applyFont="1" applyBorder="1" applyAlignment="1">
      <alignment horizontal="center" vertical="center" wrapText="1"/>
    </xf>
    <xf numFmtId="0" fontId="70" fillId="0" borderId="86" xfId="0" applyFont="1" applyBorder="1" applyAlignment="1">
      <alignment horizontal="center" vertical="center" wrapText="1"/>
    </xf>
    <xf numFmtId="0" fontId="75" fillId="33" borderId="58" xfId="565" applyFont="1" applyFill="1" applyBorder="1" applyAlignment="1">
      <alignment horizontal="center" vertical="center" wrapText="1"/>
    </xf>
    <xf numFmtId="0" fontId="75" fillId="33" borderId="107" xfId="565" applyFont="1" applyFill="1" applyBorder="1" applyAlignment="1">
      <alignment horizontal="center" vertical="center" wrapText="1"/>
    </xf>
    <xf numFmtId="184" fontId="82" fillId="0" borderId="58" xfId="0" applyNumberFormat="1" applyFont="1" applyBorder="1" applyAlignment="1">
      <alignment horizontal="center" vertical="center" wrapText="1"/>
    </xf>
    <xf numFmtId="184" fontId="82" fillId="0" borderId="107" xfId="0" applyNumberFormat="1" applyFont="1" applyBorder="1" applyAlignment="1">
      <alignment horizontal="center" vertical="center" wrapText="1"/>
    </xf>
    <xf numFmtId="168" fontId="82" fillId="38" borderId="58" xfId="0" applyNumberFormat="1" applyFont="1" applyFill="1" applyBorder="1" applyAlignment="1">
      <alignment horizontal="center" vertical="center" wrapText="1"/>
    </xf>
    <xf numFmtId="0" fontId="82" fillId="38" borderId="107" xfId="0" applyFont="1" applyFill="1" applyBorder="1" applyAlignment="1">
      <alignment horizontal="center" vertical="center" wrapText="1"/>
    </xf>
    <xf numFmtId="0" fontId="70" fillId="51" borderId="38" xfId="0" applyFont="1" applyFill="1" applyBorder="1" applyAlignment="1">
      <alignment horizontal="center" vertical="center" wrapText="1"/>
    </xf>
    <xf numFmtId="0" fontId="70" fillId="51" borderId="56" xfId="0" applyFont="1" applyFill="1" applyBorder="1" applyAlignment="1">
      <alignment horizontal="center" vertical="center" wrapText="1"/>
    </xf>
    <xf numFmtId="0" fontId="70" fillId="51" borderId="14" xfId="0" applyFont="1" applyFill="1" applyBorder="1" applyAlignment="1">
      <alignment horizontal="center" vertical="center" wrapText="1"/>
    </xf>
    <xf numFmtId="0" fontId="56" fillId="51" borderId="45" xfId="0" applyFont="1" applyFill="1" applyBorder="1" applyAlignment="1">
      <alignment horizontal="center" vertical="center" wrapText="1"/>
    </xf>
    <xf numFmtId="0" fontId="56" fillId="51" borderId="28" xfId="0" applyFont="1" applyFill="1" applyBorder="1" applyAlignment="1">
      <alignment horizontal="center" vertical="center" wrapText="1"/>
    </xf>
    <xf numFmtId="0" fontId="56" fillId="51" borderId="29" xfId="0" applyFont="1" applyFill="1" applyBorder="1" applyAlignment="1">
      <alignment horizontal="center" vertical="center" wrapText="1"/>
    </xf>
    <xf numFmtId="0" fontId="89" fillId="0" borderId="15" xfId="0" applyFont="1" applyBorder="1" applyAlignment="1">
      <alignment horizontal="center" vertical="top" wrapText="1"/>
    </xf>
    <xf numFmtId="0" fontId="89" fillId="0" borderId="10" xfId="0" applyFont="1" applyBorder="1" applyAlignment="1">
      <alignment horizontal="center" vertical="top" wrapText="1"/>
    </xf>
    <xf numFmtId="0" fontId="89" fillId="0" borderId="16" xfId="0" applyFont="1" applyBorder="1" applyAlignment="1">
      <alignment horizontal="center" vertical="top" wrapText="1"/>
    </xf>
    <xf numFmtId="0" fontId="89" fillId="0" borderId="39" xfId="0" applyFont="1" applyBorder="1" applyAlignment="1">
      <alignment horizontal="center" vertical="top" wrapText="1"/>
    </xf>
    <xf numFmtId="18" fontId="52" fillId="0" borderId="15" xfId="0" applyNumberFormat="1" applyFont="1" applyBorder="1" applyAlignment="1">
      <alignment horizontal="center" vertical="center" wrapText="1"/>
    </xf>
    <xf numFmtId="0" fontId="52" fillId="0" borderId="0" xfId="0" applyFont="1" applyAlignment="1">
      <alignment horizontal="center" vertical="center" wrapText="1"/>
    </xf>
    <xf numFmtId="0" fontId="56" fillId="41" borderId="38" xfId="0" applyFont="1" applyFill="1" applyBorder="1" applyAlignment="1">
      <alignment horizontal="center" vertical="center" wrapText="1"/>
    </xf>
    <xf numFmtId="0" fontId="56" fillId="41" borderId="56" xfId="0" applyFont="1" applyFill="1" applyBorder="1" applyAlignment="1">
      <alignment horizontal="center" vertical="center" wrapText="1"/>
    </xf>
    <xf numFmtId="0" fontId="56" fillId="41" borderId="14" xfId="0" applyFont="1" applyFill="1" applyBorder="1" applyAlignment="1">
      <alignment horizontal="center" vertical="center" wrapText="1"/>
    </xf>
    <xf numFmtId="174" fontId="82" fillId="38" borderId="58" xfId="570" applyNumberFormat="1" applyFont="1" applyFill="1" applyBorder="1" applyAlignment="1">
      <alignment horizontal="center" vertical="center" wrapText="1"/>
    </xf>
    <xf numFmtId="174" fontId="82" fillId="38" borderId="107" xfId="570" applyNumberFormat="1" applyFont="1" applyFill="1" applyBorder="1" applyAlignment="1">
      <alignment horizontal="center" vertical="center" wrapText="1"/>
    </xf>
    <xf numFmtId="0" fontId="90" fillId="33" borderId="90" xfId="565" applyFont="1" applyFill="1" applyBorder="1" applyAlignment="1">
      <alignment horizontal="left" vertical="top" wrapText="1"/>
    </xf>
    <xf numFmtId="0" fontId="90" fillId="33" borderId="91" xfId="565" applyFont="1" applyFill="1" applyBorder="1" applyAlignment="1">
      <alignment horizontal="left" vertical="top" wrapText="1"/>
    </xf>
    <xf numFmtId="0" fontId="75" fillId="33" borderId="87" xfId="565" applyFont="1" applyFill="1" applyBorder="1" applyAlignment="1">
      <alignment horizontal="center" vertical="center" wrapText="1"/>
    </xf>
    <xf numFmtId="0" fontId="75" fillId="33" borderId="88" xfId="565" applyFont="1" applyFill="1" applyBorder="1" applyAlignment="1">
      <alignment horizontal="center" vertical="center" wrapText="1"/>
    </xf>
    <xf numFmtId="164" fontId="82" fillId="38" borderId="87" xfId="236" applyFont="1" applyFill="1" applyBorder="1" applyAlignment="1">
      <alignment horizontal="center" vertical="center" wrapText="1"/>
    </xf>
    <xf numFmtId="164" fontId="82" fillId="38" borderId="91" xfId="236" applyFont="1" applyFill="1" applyBorder="1" applyAlignment="1">
      <alignment horizontal="center" vertical="center" wrapText="1"/>
    </xf>
    <xf numFmtId="166" fontId="56" fillId="47" borderId="87" xfId="0" applyNumberFormat="1" applyFont="1" applyFill="1" applyBorder="1" applyAlignment="1">
      <alignment horizontal="center" vertical="center"/>
    </xf>
    <xf numFmtId="166" fontId="56" fillId="47" borderId="91" xfId="0" applyNumberFormat="1" applyFont="1" applyFill="1" applyBorder="1" applyAlignment="1">
      <alignment horizontal="center" vertical="center"/>
    </xf>
    <xf numFmtId="0" fontId="85" fillId="0" borderId="38" xfId="0" applyFont="1" applyBorder="1" applyAlignment="1">
      <alignment horizontal="center"/>
    </xf>
    <xf numFmtId="0" fontId="85" fillId="0" borderId="56" xfId="0" applyFont="1" applyBorder="1" applyAlignment="1">
      <alignment horizontal="center"/>
    </xf>
    <xf numFmtId="0" fontId="85" fillId="0" borderId="14" xfId="0" applyFont="1" applyBorder="1" applyAlignment="1">
      <alignment horizontal="center"/>
    </xf>
    <xf numFmtId="0" fontId="40" fillId="0" borderId="16" xfId="0" applyFont="1" applyBorder="1" applyAlignment="1">
      <alignment horizontal="center"/>
    </xf>
    <xf numFmtId="0" fontId="40" fillId="0" borderId="11" xfId="0" applyFont="1" applyBorder="1" applyAlignment="1">
      <alignment horizontal="center"/>
    </xf>
    <xf numFmtId="0" fontId="40" fillId="0" borderId="39" xfId="0" applyFont="1" applyBorder="1" applyAlignment="1">
      <alignment horizontal="center"/>
    </xf>
    <xf numFmtId="0" fontId="40" fillId="0" borderId="38" xfId="0" applyFont="1" applyBorder="1" applyAlignment="1">
      <alignment horizontal="center"/>
    </xf>
    <xf numFmtId="0" fontId="40" fillId="0" borderId="56" xfId="0" applyFont="1" applyBorder="1" applyAlignment="1">
      <alignment horizontal="center"/>
    </xf>
    <xf numFmtId="0" fontId="40" fillId="0" borderId="14" xfId="0" applyFont="1" applyBorder="1" applyAlignment="1">
      <alignment horizontal="center"/>
    </xf>
    <xf numFmtId="0" fontId="75" fillId="37" borderId="40" xfId="565" applyFont="1" applyFill="1" applyBorder="1" applyAlignment="1">
      <alignment horizontal="center" vertical="center" wrapText="1"/>
    </xf>
    <xf numFmtId="0" fontId="75" fillId="37" borderId="41" xfId="565" applyFont="1" applyFill="1" applyBorder="1" applyAlignment="1">
      <alignment horizontal="center" vertical="center" wrapText="1"/>
    </xf>
    <xf numFmtId="0" fontId="74" fillId="37" borderId="41" xfId="565" applyFont="1" applyFill="1" applyBorder="1" applyAlignment="1">
      <alignment horizontal="center" vertical="center" wrapText="1"/>
    </xf>
    <xf numFmtId="0" fontId="74" fillId="37" borderId="49" xfId="565" applyFont="1" applyFill="1" applyBorder="1" applyAlignment="1">
      <alignment horizontal="center" vertical="center" wrapText="1"/>
    </xf>
    <xf numFmtId="0" fontId="89" fillId="0" borderId="45" xfId="0" applyFont="1" applyBorder="1" applyAlignment="1">
      <alignment horizontal="center" vertical="top" wrapText="1"/>
    </xf>
    <xf numFmtId="0" fontId="89" fillId="0" borderId="29" xfId="0" applyFont="1" applyBorder="1" applyAlignment="1">
      <alignment horizontal="center" vertical="top" wrapText="1"/>
    </xf>
    <xf numFmtId="0" fontId="12" fillId="0" borderId="0" xfId="0" applyFont="1" applyAlignment="1">
      <alignment horizontal="center"/>
    </xf>
    <xf numFmtId="0" fontId="56" fillId="40" borderId="38" xfId="0" applyFont="1" applyFill="1" applyBorder="1" applyAlignment="1">
      <alignment horizontal="center" vertical="top" wrapText="1"/>
    </xf>
    <xf numFmtId="0" fontId="56" fillId="40" borderId="56" xfId="0" applyFont="1" applyFill="1" applyBorder="1" applyAlignment="1">
      <alignment horizontal="center" vertical="top" wrapText="1"/>
    </xf>
    <xf numFmtId="0" fontId="56" fillId="40" borderId="14" xfId="0" applyFont="1" applyFill="1" applyBorder="1" applyAlignment="1">
      <alignment horizontal="center" vertical="top" wrapText="1"/>
    </xf>
    <xf numFmtId="1" fontId="82" fillId="38" borderId="58" xfId="0" applyNumberFormat="1" applyFont="1" applyFill="1" applyBorder="1" applyAlignment="1">
      <alignment horizontal="center" vertical="center" wrapText="1"/>
    </xf>
    <xf numFmtId="1" fontId="82" fillId="38" borderId="107" xfId="0" applyNumberFormat="1" applyFont="1" applyFill="1" applyBorder="1" applyAlignment="1">
      <alignment horizontal="center" vertical="center" wrapText="1"/>
    </xf>
    <xf numFmtId="0" fontId="0" fillId="0" borderId="0" xfId="0" applyAlignment="1">
      <alignment horizontal="center"/>
    </xf>
    <xf numFmtId="9" fontId="47" fillId="0" borderId="0" xfId="0" applyNumberFormat="1" applyFont="1" applyAlignment="1">
      <alignment horizontal="center" vertical="center"/>
    </xf>
    <xf numFmtId="0" fontId="47" fillId="0" borderId="0" xfId="0" applyFont="1" applyAlignment="1">
      <alignment horizontal="center" vertical="center"/>
    </xf>
    <xf numFmtId="0" fontId="44" fillId="33" borderId="45" xfId="0" applyFont="1" applyFill="1" applyBorder="1" applyAlignment="1">
      <alignment horizontal="center" vertical="center"/>
    </xf>
    <xf numFmtId="0" fontId="44" fillId="33" borderId="28" xfId="0" applyFont="1" applyFill="1" applyBorder="1" applyAlignment="1">
      <alignment horizontal="center" vertical="center"/>
    </xf>
    <xf numFmtId="0" fontId="44" fillId="33" borderId="29" xfId="0" applyFont="1" applyFill="1" applyBorder="1" applyAlignment="1">
      <alignment horizontal="center" vertical="center"/>
    </xf>
    <xf numFmtId="0" fontId="12" fillId="0" borderId="44" xfId="0" applyFont="1" applyBorder="1" applyAlignment="1">
      <alignment horizontal="center"/>
    </xf>
    <xf numFmtId="0" fontId="0" fillId="0" borderId="44" xfId="0" applyBorder="1" applyAlignment="1">
      <alignment horizontal="center"/>
    </xf>
    <xf numFmtId="9" fontId="0" fillId="0" borderId="11" xfId="0" applyNumberFormat="1" applyBorder="1" applyAlignment="1">
      <alignment horizontal="center"/>
    </xf>
    <xf numFmtId="0" fontId="0" fillId="0" borderId="11" xfId="0" applyBorder="1" applyAlignment="1">
      <alignment horizontal="center"/>
    </xf>
    <xf numFmtId="0" fontId="0" fillId="0" borderId="39" xfId="0" applyBorder="1" applyAlignment="1">
      <alignment horizontal="center"/>
    </xf>
    <xf numFmtId="0" fontId="12" fillId="33" borderId="15" xfId="0" applyFont="1" applyFill="1" applyBorder="1" applyAlignment="1">
      <alignment horizontal="left" vertical="top" wrapText="1"/>
    </xf>
    <xf numFmtId="0" fontId="12" fillId="33" borderId="0" xfId="0" applyFont="1" applyFill="1" applyAlignment="1">
      <alignment horizontal="left" vertical="top" wrapText="1"/>
    </xf>
    <xf numFmtId="0" fontId="12" fillId="33" borderId="10" xfId="0" applyFont="1" applyFill="1" applyBorder="1" applyAlignment="1">
      <alignment horizontal="left" vertical="top" wrapText="1"/>
    </xf>
    <xf numFmtId="0" fontId="12" fillId="33" borderId="0" xfId="0" applyFont="1" applyFill="1" applyAlignment="1">
      <alignment horizontal="left"/>
    </xf>
    <xf numFmtId="0" fontId="12" fillId="33" borderId="10" xfId="0" applyFont="1" applyFill="1" applyBorder="1" applyAlignment="1">
      <alignment horizontal="left"/>
    </xf>
    <xf numFmtId="10" fontId="82" fillId="38" borderId="58" xfId="0" applyNumberFormat="1" applyFont="1" applyFill="1" applyBorder="1" applyAlignment="1">
      <alignment horizontal="center" vertical="center" wrapText="1"/>
    </xf>
    <xf numFmtId="10" fontId="82" fillId="38" borderId="110" xfId="0" applyNumberFormat="1" applyFont="1" applyFill="1" applyBorder="1" applyAlignment="1">
      <alignment horizontal="center" vertical="center" wrapText="1"/>
    </xf>
    <xf numFmtId="0" fontId="82" fillId="38" borderId="58" xfId="0" applyFont="1" applyFill="1" applyBorder="1" applyAlignment="1">
      <alignment horizontal="center" vertical="center" wrapText="1"/>
    </xf>
    <xf numFmtId="0" fontId="82" fillId="38" borderId="110" xfId="0" applyFont="1" applyFill="1" applyBorder="1" applyAlignment="1">
      <alignment horizontal="center" vertical="center" wrapText="1"/>
    </xf>
    <xf numFmtId="9" fontId="82" fillId="36" borderId="58" xfId="570" applyFont="1" applyFill="1" applyBorder="1" applyAlignment="1">
      <alignment horizontal="center" vertical="center" wrapText="1"/>
    </xf>
    <xf numFmtId="9" fontId="82" fillId="36" borderId="107" xfId="570" applyFont="1" applyFill="1" applyBorder="1" applyAlignment="1">
      <alignment horizontal="center" vertical="center" wrapText="1"/>
    </xf>
    <xf numFmtId="9" fontId="82" fillId="37" borderId="58" xfId="570" applyFont="1" applyFill="1" applyBorder="1" applyAlignment="1">
      <alignment horizontal="center" vertical="center" wrapText="1"/>
    </xf>
    <xf numFmtId="9" fontId="82" fillId="37" borderId="107" xfId="570" applyFont="1" applyFill="1" applyBorder="1" applyAlignment="1">
      <alignment horizontal="center" vertical="center" wrapText="1"/>
    </xf>
    <xf numFmtId="0" fontId="82" fillId="38" borderId="58" xfId="570" applyNumberFormat="1" applyFont="1" applyFill="1" applyBorder="1" applyAlignment="1">
      <alignment horizontal="center" vertical="center" wrapText="1"/>
    </xf>
    <xf numFmtId="0" fontId="82" fillId="38" borderId="107" xfId="570" applyNumberFormat="1" applyFont="1" applyFill="1" applyBorder="1" applyAlignment="1">
      <alignment horizontal="center" vertical="center" wrapText="1"/>
    </xf>
    <xf numFmtId="0" fontId="109" fillId="36" borderId="99" xfId="726" applyFont="1" applyFill="1" applyBorder="1" applyAlignment="1">
      <alignment horizontal="center" vertical="center" wrapText="1"/>
    </xf>
    <xf numFmtId="0" fontId="109" fillId="36" borderId="101" xfId="726" applyFont="1" applyFill="1" applyBorder="1" applyAlignment="1">
      <alignment horizontal="center" vertical="center" wrapText="1"/>
    </xf>
    <xf numFmtId="0" fontId="111" fillId="0" borderId="100" xfId="726" applyFont="1" applyBorder="1" applyAlignment="1" applyProtection="1">
      <alignment horizontal="center" vertical="center"/>
      <protection locked="0"/>
    </xf>
    <xf numFmtId="0" fontId="111" fillId="0" borderId="102" xfId="726" applyFont="1" applyBorder="1" applyAlignment="1" applyProtection="1">
      <alignment horizontal="center" vertical="center"/>
      <protection locked="0"/>
    </xf>
    <xf numFmtId="0" fontId="12" fillId="0" borderId="0" xfId="0" applyFont="1" applyAlignment="1">
      <alignment horizontal="left" vertical="top"/>
    </xf>
    <xf numFmtId="0" fontId="0" fillId="36" borderId="112" xfId="0" applyFill="1" applyBorder="1" applyAlignment="1">
      <alignment horizontal="center"/>
    </xf>
    <xf numFmtId="0" fontId="0" fillId="36" borderId="113" xfId="0" applyFill="1" applyBorder="1" applyAlignment="1">
      <alignment horizontal="center"/>
    </xf>
    <xf numFmtId="184" fontId="82" fillId="38" borderId="58" xfId="0" applyNumberFormat="1" applyFont="1" applyFill="1" applyBorder="1" applyAlignment="1">
      <alignment horizontal="center" vertical="center" wrapText="1"/>
    </xf>
    <xf numFmtId="184" fontId="82" fillId="38" borderId="110" xfId="0" applyNumberFormat="1" applyFont="1" applyFill="1" applyBorder="1" applyAlignment="1">
      <alignment horizontal="center" vertical="center" wrapText="1"/>
    </xf>
    <xf numFmtId="20" fontId="82" fillId="38" borderId="44" xfId="0" applyNumberFormat="1" applyFont="1" applyFill="1" applyBorder="1" applyAlignment="1">
      <alignment horizontal="center" vertical="center" wrapText="1"/>
    </xf>
    <xf numFmtId="0" fontId="52" fillId="0" borderId="15" xfId="0" applyFont="1" applyBorder="1" applyAlignment="1">
      <alignment vertical="top" wrapText="1"/>
    </xf>
    <xf numFmtId="0" fontId="52" fillId="0" borderId="0" xfId="0" applyFont="1" applyAlignment="1">
      <alignment vertical="top" wrapText="1"/>
    </xf>
    <xf numFmtId="0" fontId="52" fillId="0" borderId="10" xfId="0" applyFont="1" applyBorder="1" applyAlignment="1">
      <alignment vertical="top" wrapText="1"/>
    </xf>
    <xf numFmtId="0" fontId="97" fillId="0" borderId="15" xfId="0" applyFont="1" applyBorder="1" applyAlignment="1">
      <alignment horizontal="left" vertical="top" wrapText="1"/>
    </xf>
    <xf numFmtId="0" fontId="97" fillId="0" borderId="0" xfId="0" applyFont="1" applyAlignment="1">
      <alignment horizontal="left" vertical="top" wrapText="1"/>
    </xf>
    <xf numFmtId="0" fontId="97" fillId="0" borderId="10" xfId="0" applyFont="1" applyBorder="1" applyAlignment="1">
      <alignment horizontal="left" vertical="top" wrapText="1"/>
    </xf>
    <xf numFmtId="0" fontId="56" fillId="38" borderId="87" xfId="0" applyFont="1" applyFill="1" applyBorder="1" applyAlignment="1">
      <alignment horizontal="center" vertical="center"/>
    </xf>
    <xf numFmtId="0" fontId="56" fillId="38" borderId="91" xfId="0" applyFont="1" applyFill="1" applyBorder="1" applyAlignment="1">
      <alignment horizontal="center" vertical="center"/>
    </xf>
    <xf numFmtId="0" fontId="56" fillId="38" borderId="95" xfId="0" applyFont="1" applyFill="1" applyBorder="1" applyAlignment="1">
      <alignment horizontal="center" vertical="center"/>
    </xf>
    <xf numFmtId="0" fontId="56" fillId="38" borderId="97" xfId="0" applyFont="1" applyFill="1" applyBorder="1" applyAlignment="1">
      <alignment horizontal="center" vertical="center"/>
    </xf>
    <xf numFmtId="0" fontId="52" fillId="0" borderId="15" xfId="0" applyFont="1" applyBorder="1" applyAlignment="1">
      <alignment horizontal="left" vertical="top" wrapText="1"/>
    </xf>
    <xf numFmtId="0" fontId="52" fillId="0" borderId="0" xfId="0" applyFont="1" applyAlignment="1">
      <alignment horizontal="left" vertical="top" wrapText="1"/>
    </xf>
    <xf numFmtId="0" fontId="52" fillId="0" borderId="10" xfId="0" applyFont="1" applyBorder="1" applyAlignment="1">
      <alignment horizontal="left" vertical="top" wrapText="1"/>
    </xf>
    <xf numFmtId="0" fontId="97" fillId="0" borderId="15" xfId="0" applyFont="1" applyBorder="1" applyAlignment="1">
      <alignment horizontal="left" vertical="center" wrapText="1"/>
    </xf>
    <xf numFmtId="0" fontId="97" fillId="0" borderId="0" xfId="0" applyFont="1" applyAlignment="1">
      <alignment horizontal="left" vertical="center" wrapText="1"/>
    </xf>
    <xf numFmtId="0" fontId="82" fillId="36" borderId="95" xfId="0" applyFont="1" applyFill="1" applyBorder="1" applyAlignment="1">
      <alignment horizontal="center" vertical="center" wrapText="1"/>
    </xf>
    <xf numFmtId="0" fontId="82" fillId="38" borderId="44" xfId="0" applyFont="1" applyFill="1" applyBorder="1" applyAlignment="1">
      <alignment horizontal="center" vertical="center" wrapText="1"/>
    </xf>
    <xf numFmtId="181" fontId="56" fillId="38" borderId="44" xfId="0" applyNumberFormat="1" applyFont="1" applyFill="1" applyBorder="1" applyAlignment="1">
      <alignment horizontal="center" vertical="center"/>
    </xf>
    <xf numFmtId="181" fontId="56" fillId="38" borderId="59" xfId="0" applyNumberFormat="1" applyFont="1" applyFill="1" applyBorder="1" applyAlignment="1">
      <alignment horizontal="center" vertical="center"/>
    </xf>
    <xf numFmtId="0" fontId="82" fillId="38" borderId="95" xfId="0" applyFont="1" applyFill="1" applyBorder="1" applyAlignment="1">
      <alignment horizontal="center" vertical="center" wrapText="1"/>
    </xf>
    <xf numFmtId="0" fontId="12" fillId="0" borderId="0" xfId="0" applyFont="1" applyAlignment="1">
      <alignment vertical="center"/>
    </xf>
    <xf numFmtId="0" fontId="13" fillId="0" borderId="0" xfId="106" applyFill="1" applyBorder="1" applyAlignment="1" applyProtection="1">
      <alignment vertical="center"/>
    </xf>
    <xf numFmtId="0" fontId="96" fillId="28" borderId="81" xfId="0" applyFont="1" applyFill="1" applyBorder="1" applyAlignment="1">
      <alignment horizontal="left" vertical="top"/>
    </xf>
    <xf numFmtId="0" fontId="96" fillId="28" borderId="44" xfId="0" applyFont="1" applyFill="1" applyBorder="1" applyAlignment="1">
      <alignment horizontal="left" vertical="top"/>
    </xf>
    <xf numFmtId="0" fontId="96" fillId="28" borderId="81" xfId="0" applyFont="1" applyFill="1" applyBorder="1" applyAlignment="1">
      <alignment horizontal="left" vertical="top" wrapText="1"/>
    </xf>
    <xf numFmtId="0" fontId="96" fillId="28" borderId="44" xfId="0" applyFont="1" applyFill="1" applyBorder="1" applyAlignment="1">
      <alignment horizontal="left" vertical="top" wrapText="1"/>
    </xf>
    <xf numFmtId="0" fontId="43" fillId="0" borderId="38" xfId="0" applyFont="1" applyBorder="1" applyAlignment="1">
      <alignment horizontal="center" vertical="top" wrapText="1"/>
    </xf>
    <xf numFmtId="0" fontId="43" fillId="0" borderId="14" xfId="0" applyFont="1" applyBorder="1" applyAlignment="1">
      <alignment horizontal="center" vertical="top" wrapText="1"/>
    </xf>
    <xf numFmtId="0" fontId="47" fillId="0" borderId="45" xfId="587" applyNumberFormat="1" applyFont="1" applyFill="1" applyBorder="1" applyAlignment="1">
      <alignment horizontal="center" vertical="center"/>
    </xf>
    <xf numFmtId="0" fontId="47" fillId="0" borderId="29" xfId="587" applyNumberFormat="1" applyFont="1" applyFill="1" applyBorder="1" applyAlignment="1">
      <alignment horizontal="center" vertical="center"/>
    </xf>
    <xf numFmtId="9" fontId="82" fillId="38" borderId="58" xfId="0" applyNumberFormat="1" applyFont="1" applyFill="1" applyBorder="1" applyAlignment="1">
      <alignment horizontal="center" vertical="center" wrapText="1"/>
    </xf>
    <xf numFmtId="9" fontId="82" fillId="38" borderId="110" xfId="0" applyNumberFormat="1" applyFont="1" applyFill="1" applyBorder="1" applyAlignment="1">
      <alignment horizontal="center" vertical="center" wrapText="1"/>
    </xf>
    <xf numFmtId="0" fontId="96" fillId="28" borderId="108" xfId="0" applyFont="1" applyFill="1" applyBorder="1" applyAlignment="1">
      <alignment horizontal="left" vertical="top"/>
    </xf>
    <xf numFmtId="0" fontId="69" fillId="0" borderId="83" xfId="0" applyFont="1" applyBorder="1" applyAlignment="1">
      <alignment horizontal="left" vertical="top" wrapText="1"/>
    </xf>
    <xf numFmtId="0" fontId="69" fillId="0" borderId="64" xfId="0" applyFont="1" applyBorder="1" applyAlignment="1">
      <alignment horizontal="left" vertical="top" wrapText="1"/>
    </xf>
    <xf numFmtId="0" fontId="47" fillId="0" borderId="15" xfId="587" applyNumberFormat="1" applyFont="1" applyFill="1" applyBorder="1" applyAlignment="1">
      <alignment horizontal="center" vertical="center"/>
    </xf>
    <xf numFmtId="0" fontId="47" fillId="0" borderId="10" xfId="587" applyNumberFormat="1" applyFont="1" applyFill="1" applyBorder="1" applyAlignment="1">
      <alignment horizontal="center" vertical="center"/>
    </xf>
    <xf numFmtId="0" fontId="102" fillId="40" borderId="11" xfId="0" applyFont="1" applyFill="1" applyBorder="1" applyAlignment="1">
      <alignment horizontal="center"/>
    </xf>
    <xf numFmtId="0" fontId="102" fillId="40" borderId="39" xfId="0" applyFont="1" applyFill="1" applyBorder="1" applyAlignment="1">
      <alignment horizontal="center"/>
    </xf>
    <xf numFmtId="0" fontId="78" fillId="0" borderId="16" xfId="0" applyFont="1" applyBorder="1" applyAlignment="1">
      <alignment horizontal="center" vertical="center"/>
    </xf>
    <xf numFmtId="0" fontId="78" fillId="0" borderId="11" xfId="0" applyFont="1" applyBorder="1" applyAlignment="1">
      <alignment horizontal="center" vertical="center"/>
    </xf>
    <xf numFmtId="0" fontId="78" fillId="0" borderId="39" xfId="0" applyFont="1" applyBorder="1" applyAlignment="1">
      <alignment horizontal="center" vertical="center"/>
    </xf>
    <xf numFmtId="0" fontId="70" fillId="0" borderId="28" xfId="0" applyFont="1" applyBorder="1" applyAlignment="1">
      <alignment horizontal="center" vertical="center" wrapText="1"/>
    </xf>
    <xf numFmtId="0" fontId="70" fillId="0" borderId="29" xfId="0" applyFont="1" applyBorder="1" applyAlignment="1">
      <alignment horizontal="center" vertical="center" wrapText="1"/>
    </xf>
    <xf numFmtId="10" fontId="82" fillId="0" borderId="58" xfId="0" applyNumberFormat="1" applyFont="1" applyBorder="1" applyAlignment="1">
      <alignment horizontal="center" vertical="center" wrapText="1"/>
    </xf>
    <xf numFmtId="0" fontId="82" fillId="0" borderId="110" xfId="0" applyFont="1" applyBorder="1" applyAlignment="1">
      <alignment horizontal="center" vertical="center" wrapText="1"/>
    </xf>
    <xf numFmtId="174" fontId="82" fillId="0" borderId="58" xfId="0" applyNumberFormat="1" applyFont="1" applyBorder="1" applyAlignment="1">
      <alignment horizontal="center" vertical="center" wrapText="1"/>
    </xf>
    <xf numFmtId="174" fontId="82" fillId="0" borderId="110" xfId="0" applyNumberFormat="1" applyFont="1" applyBorder="1" applyAlignment="1">
      <alignment horizontal="center" vertical="center" wrapText="1"/>
    </xf>
    <xf numFmtId="0" fontId="40" fillId="0" borderId="28" xfId="0" applyFont="1" applyBorder="1" applyAlignment="1">
      <alignment horizontal="center"/>
    </xf>
    <xf numFmtId="0" fontId="40" fillId="0" borderId="29" xfId="0" applyFont="1" applyBorder="1" applyAlignment="1">
      <alignment horizontal="center"/>
    </xf>
    <xf numFmtId="10" fontId="56" fillId="38" borderId="58" xfId="0" applyNumberFormat="1" applyFont="1" applyFill="1" applyBorder="1" applyAlignment="1">
      <alignment horizontal="center" vertical="center"/>
    </xf>
    <xf numFmtId="10" fontId="56" fillId="38" borderId="111" xfId="0" applyNumberFormat="1" applyFont="1" applyFill="1" applyBorder="1" applyAlignment="1">
      <alignment horizontal="center" vertical="center"/>
    </xf>
    <xf numFmtId="174" fontId="82" fillId="38" borderId="58" xfId="0" applyNumberFormat="1" applyFont="1" applyFill="1" applyBorder="1" applyAlignment="1">
      <alignment horizontal="center" vertical="center" wrapText="1"/>
    </xf>
    <xf numFmtId="174" fontId="82" fillId="38" borderId="107" xfId="0" applyNumberFormat="1" applyFont="1" applyFill="1" applyBorder="1" applyAlignment="1">
      <alignment horizontal="center" vertical="center" wrapText="1"/>
    </xf>
    <xf numFmtId="0" fontId="47" fillId="0" borderId="16" xfId="587" applyNumberFormat="1" applyFont="1" applyFill="1" applyBorder="1" applyAlignment="1">
      <alignment horizontal="center" vertical="center"/>
    </xf>
    <xf numFmtId="0" fontId="47" fillId="0" borderId="39" xfId="587" applyNumberFormat="1" applyFont="1" applyFill="1" applyBorder="1" applyAlignment="1">
      <alignment horizontal="center" vertical="center"/>
    </xf>
    <xf numFmtId="0" fontId="56" fillId="0" borderId="28" xfId="0" applyFont="1" applyBorder="1" applyAlignment="1">
      <alignment horizontal="left" vertical="top" wrapText="1"/>
    </xf>
    <xf numFmtId="0" fontId="66" fillId="0" borderId="38" xfId="0" applyFont="1" applyBorder="1" applyAlignment="1">
      <alignment horizontal="center" vertical="top" wrapText="1"/>
    </xf>
    <xf numFmtId="0" fontId="66" fillId="0" borderId="84" xfId="0" applyFont="1" applyBorder="1" applyAlignment="1">
      <alignment horizontal="center" vertical="top" wrapText="1"/>
    </xf>
    <xf numFmtId="0" fontId="12" fillId="37" borderId="40" xfId="0" applyFont="1" applyFill="1" applyBorder="1" applyAlignment="1">
      <alignment horizontal="center"/>
    </xf>
    <xf numFmtId="0" fontId="12" fillId="37" borderId="41" xfId="0" applyFont="1" applyFill="1" applyBorder="1" applyAlignment="1">
      <alignment horizontal="center"/>
    </xf>
    <xf numFmtId="0" fontId="70" fillId="41" borderId="45" xfId="0" applyFont="1" applyFill="1" applyBorder="1" applyAlignment="1">
      <alignment horizontal="center" vertical="center" wrapText="1"/>
    </xf>
    <xf numFmtId="0" fontId="70" fillId="41" borderId="28" xfId="0" applyFont="1" applyFill="1" applyBorder="1" applyAlignment="1">
      <alignment horizontal="center" vertical="center" wrapText="1"/>
    </xf>
    <xf numFmtId="0" fontId="70" fillId="41" borderId="29" xfId="0" applyFont="1" applyFill="1" applyBorder="1" applyAlignment="1">
      <alignment horizontal="center" vertical="center" wrapText="1"/>
    </xf>
    <xf numFmtId="0" fontId="12" fillId="0" borderId="44" xfId="0" applyFont="1" applyBorder="1" applyAlignment="1">
      <alignment horizontal="center" vertical="center"/>
    </xf>
    <xf numFmtId="0" fontId="0" fillId="0" borderId="44" xfId="0" applyBorder="1" applyAlignment="1">
      <alignment horizontal="center" vertical="center"/>
    </xf>
    <xf numFmtId="0" fontId="0" fillId="0" borderId="59" xfId="0" applyBorder="1" applyAlignment="1">
      <alignment horizontal="center" vertical="center"/>
    </xf>
    <xf numFmtId="9" fontId="0" fillId="0" borderId="43" xfId="0" applyNumberFormat="1" applyBorder="1" applyAlignment="1">
      <alignment horizontal="center" vertical="center"/>
    </xf>
    <xf numFmtId="0" fontId="0" fillId="0" borderId="43" xfId="0" applyBorder="1" applyAlignment="1">
      <alignment horizontal="center" vertical="center"/>
    </xf>
    <xf numFmtId="0" fontId="0" fillId="0" borderId="93" xfId="0" applyBorder="1" applyAlignment="1">
      <alignment horizontal="center" vertical="center"/>
    </xf>
    <xf numFmtId="174" fontId="82" fillId="37" borderId="58" xfId="0" applyNumberFormat="1" applyFont="1" applyFill="1" applyBorder="1" applyAlignment="1">
      <alignment horizontal="center" vertical="center" wrapText="1"/>
    </xf>
    <xf numFmtId="174" fontId="82" fillId="37" borderId="107" xfId="0" applyNumberFormat="1" applyFont="1" applyFill="1" applyBorder="1" applyAlignment="1">
      <alignment horizontal="center" vertical="center" wrapText="1"/>
    </xf>
    <xf numFmtId="0" fontId="0" fillId="0" borderId="15" xfId="0" applyBorder="1" applyAlignment="1">
      <alignment horizontal="center"/>
    </xf>
    <xf numFmtId="0" fontId="0" fillId="0" borderId="10" xfId="0" applyBorder="1" applyAlignment="1">
      <alignment horizontal="center"/>
    </xf>
    <xf numFmtId="0" fontId="70" fillId="41" borderId="16" xfId="0" applyFont="1" applyFill="1" applyBorder="1" applyAlignment="1">
      <alignment horizontal="center" vertical="center" wrapText="1"/>
    </xf>
    <xf numFmtId="0" fontId="70" fillId="41" borderId="11" xfId="0" applyFont="1" applyFill="1" applyBorder="1" applyAlignment="1">
      <alignment horizontal="center" vertical="center" wrapText="1"/>
    </xf>
    <xf numFmtId="0" fontId="70" fillId="41" borderId="39" xfId="0" applyFont="1" applyFill="1" applyBorder="1" applyAlignment="1">
      <alignment horizontal="center" vertical="center" wrapText="1"/>
    </xf>
    <xf numFmtId="0" fontId="0" fillId="0" borderId="28" xfId="0" applyBorder="1" applyAlignment="1">
      <alignment horizontal="center"/>
    </xf>
    <xf numFmtId="0" fontId="97" fillId="0" borderId="15" xfId="0" applyFont="1" applyBorder="1" applyAlignment="1">
      <alignment vertical="top" wrapText="1"/>
    </xf>
    <xf numFmtId="0" fontId="97" fillId="0" borderId="0" xfId="0" applyFont="1" applyAlignment="1">
      <alignment vertical="top" wrapText="1"/>
    </xf>
    <xf numFmtId="185" fontId="56" fillId="38" borderId="44" xfId="0" applyNumberFormat="1" applyFont="1" applyFill="1" applyBorder="1" applyAlignment="1">
      <alignment horizontal="center" vertical="center"/>
    </xf>
    <xf numFmtId="168" fontId="0" fillId="37" borderId="112" xfId="0" applyNumberFormat="1" applyFill="1" applyBorder="1" applyAlignment="1">
      <alignment horizontal="center"/>
    </xf>
    <xf numFmtId="168" fontId="0" fillId="37" borderId="113" xfId="0" applyNumberFormat="1" applyFill="1" applyBorder="1" applyAlignment="1">
      <alignment horizontal="center"/>
    </xf>
    <xf numFmtId="168" fontId="0" fillId="36" borderId="112" xfId="0" applyNumberFormat="1" applyFill="1" applyBorder="1" applyAlignment="1">
      <alignment horizontal="center"/>
    </xf>
    <xf numFmtId="168" fontId="0" fillId="36" borderId="113" xfId="0" applyNumberFormat="1" applyFill="1" applyBorder="1" applyAlignment="1">
      <alignment horizontal="center"/>
    </xf>
    <xf numFmtId="0" fontId="0" fillId="0" borderId="44" xfId="0" applyBorder="1"/>
  </cellXfs>
  <cellStyles count="727">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20% - Akzent1" xfId="7" xr:uid="{00000000-0005-0000-0000-000006000000}"/>
    <cellStyle name="20% - Akzent2" xfId="8" xr:uid="{00000000-0005-0000-0000-000007000000}"/>
    <cellStyle name="20% - Akzent3" xfId="9" xr:uid="{00000000-0005-0000-0000-000008000000}"/>
    <cellStyle name="20% - Akzent4" xfId="10" xr:uid="{00000000-0005-0000-0000-000009000000}"/>
    <cellStyle name="20% - Akzent5" xfId="11" xr:uid="{00000000-0005-0000-0000-00000A000000}"/>
    <cellStyle name="20% - Akzent6" xfId="12" xr:uid="{00000000-0005-0000-0000-00000B000000}"/>
    <cellStyle name="40% - Accent1" xfId="13" xr:uid="{00000000-0005-0000-0000-00000C000000}"/>
    <cellStyle name="40% - Accent2" xfId="14" xr:uid="{00000000-0005-0000-0000-00000D000000}"/>
    <cellStyle name="40% - Accent3" xfId="15" xr:uid="{00000000-0005-0000-0000-00000E000000}"/>
    <cellStyle name="40% - Accent4" xfId="16" xr:uid="{00000000-0005-0000-0000-00000F000000}"/>
    <cellStyle name="40% - Accent5" xfId="17" xr:uid="{00000000-0005-0000-0000-000010000000}"/>
    <cellStyle name="40% - Accent6" xfId="18" xr:uid="{00000000-0005-0000-0000-000011000000}"/>
    <cellStyle name="40% - Akzent1" xfId="19" xr:uid="{00000000-0005-0000-0000-000012000000}"/>
    <cellStyle name="40% - Akzent2" xfId="20" xr:uid="{00000000-0005-0000-0000-000013000000}"/>
    <cellStyle name="40% - Akzent3" xfId="21" xr:uid="{00000000-0005-0000-0000-000014000000}"/>
    <cellStyle name="40% - Akzent4" xfId="22" xr:uid="{00000000-0005-0000-0000-000015000000}"/>
    <cellStyle name="40% - Akzent5" xfId="23" xr:uid="{00000000-0005-0000-0000-000016000000}"/>
    <cellStyle name="40% - Akzent6" xfId="24" xr:uid="{00000000-0005-0000-0000-000017000000}"/>
    <cellStyle name="60% - Accent1" xfId="25" xr:uid="{00000000-0005-0000-0000-000018000000}"/>
    <cellStyle name="60% - Accent2" xfId="26" xr:uid="{00000000-0005-0000-0000-000019000000}"/>
    <cellStyle name="60% - Accent3" xfId="27" xr:uid="{00000000-0005-0000-0000-00001A000000}"/>
    <cellStyle name="60% - Accent4" xfId="28" xr:uid="{00000000-0005-0000-0000-00001B000000}"/>
    <cellStyle name="60% - Accent5" xfId="29" xr:uid="{00000000-0005-0000-0000-00001C000000}"/>
    <cellStyle name="60% - Accent6" xfId="30" xr:uid="{00000000-0005-0000-0000-00001D000000}"/>
    <cellStyle name="60% - Akzent1" xfId="31" xr:uid="{00000000-0005-0000-0000-00001E000000}"/>
    <cellStyle name="60% - Akzent2" xfId="32" xr:uid="{00000000-0005-0000-0000-00001F000000}"/>
    <cellStyle name="60% - Akzent3" xfId="33" xr:uid="{00000000-0005-0000-0000-000020000000}"/>
    <cellStyle name="60% - Akzent4" xfId="34" xr:uid="{00000000-0005-0000-0000-000021000000}"/>
    <cellStyle name="60% - Akzent5" xfId="35" xr:uid="{00000000-0005-0000-0000-000022000000}"/>
    <cellStyle name="60% - Akzent6" xfId="36" xr:uid="{00000000-0005-0000-0000-000023000000}"/>
    <cellStyle name="Accent1" xfId="37" xr:uid="{00000000-0005-0000-0000-000024000000}"/>
    <cellStyle name="Accent2" xfId="38" xr:uid="{00000000-0005-0000-0000-000025000000}"/>
    <cellStyle name="Accent3" xfId="39" xr:uid="{00000000-0005-0000-0000-000026000000}"/>
    <cellStyle name="Accent4" xfId="40" xr:uid="{00000000-0005-0000-0000-000027000000}"/>
    <cellStyle name="Accent5" xfId="41" xr:uid="{00000000-0005-0000-0000-000028000000}"/>
    <cellStyle name="Accent6" xfId="42" xr:uid="{00000000-0005-0000-0000-000029000000}"/>
    <cellStyle name="Akzent1" xfId="43" xr:uid="{00000000-0005-0000-0000-00002A000000}"/>
    <cellStyle name="Akzent2" xfId="44" xr:uid="{00000000-0005-0000-0000-00002B000000}"/>
    <cellStyle name="Akzent3" xfId="45" xr:uid="{00000000-0005-0000-0000-00002C000000}"/>
    <cellStyle name="Akzent4" xfId="46" xr:uid="{00000000-0005-0000-0000-00002D000000}"/>
    <cellStyle name="Akzent5" xfId="47" xr:uid="{00000000-0005-0000-0000-00002E000000}"/>
    <cellStyle name="Akzent6" xfId="48" xr:uid="{00000000-0005-0000-0000-00002F000000}"/>
    <cellStyle name="Ausgabe" xfId="49" xr:uid="{00000000-0005-0000-0000-000030000000}"/>
    <cellStyle name="Bad" xfId="50" xr:uid="{00000000-0005-0000-0000-000031000000}"/>
    <cellStyle name="Berechnung" xfId="51" xr:uid="{00000000-0005-0000-0000-000032000000}"/>
    <cellStyle name="Calculation" xfId="52" xr:uid="{00000000-0005-0000-0000-000033000000}"/>
    <cellStyle name="Check Cell" xfId="53" xr:uid="{00000000-0005-0000-0000-000034000000}"/>
    <cellStyle name="Eingabe" xfId="54" xr:uid="{00000000-0005-0000-0000-000035000000}"/>
    <cellStyle name="Ergebnis" xfId="55" xr:uid="{00000000-0005-0000-0000-000036000000}"/>
    <cellStyle name="Erklärender Text" xfId="56" xr:uid="{00000000-0005-0000-0000-000037000000}"/>
    <cellStyle name="Euro" xfId="57" xr:uid="{00000000-0005-0000-0000-000038000000}"/>
    <cellStyle name="Euro 10" xfId="58" xr:uid="{00000000-0005-0000-0000-000039000000}"/>
    <cellStyle name="Euro 10 2" xfId="59" xr:uid="{00000000-0005-0000-0000-00003A000000}"/>
    <cellStyle name="Euro 11" xfId="60" xr:uid="{00000000-0005-0000-0000-00003B000000}"/>
    <cellStyle name="Euro 11 2" xfId="61" xr:uid="{00000000-0005-0000-0000-00003C000000}"/>
    <cellStyle name="Euro 11 3" xfId="62" xr:uid="{00000000-0005-0000-0000-00003D000000}"/>
    <cellStyle name="Euro 12" xfId="63" xr:uid="{00000000-0005-0000-0000-00003E000000}"/>
    <cellStyle name="Euro 12 2" xfId="64" xr:uid="{00000000-0005-0000-0000-00003F000000}"/>
    <cellStyle name="Euro 12 3" xfId="65" xr:uid="{00000000-0005-0000-0000-000040000000}"/>
    <cellStyle name="Euro 13" xfId="66" xr:uid="{00000000-0005-0000-0000-000041000000}"/>
    <cellStyle name="Euro 14" xfId="67" xr:uid="{00000000-0005-0000-0000-000042000000}"/>
    <cellStyle name="Euro 14 2" xfId="68" xr:uid="{00000000-0005-0000-0000-000043000000}"/>
    <cellStyle name="Euro 14 3" xfId="69" xr:uid="{00000000-0005-0000-0000-000044000000}"/>
    <cellStyle name="Euro 14 4" xfId="70" xr:uid="{00000000-0005-0000-0000-000045000000}"/>
    <cellStyle name="Euro 14 4 2" xfId="71" xr:uid="{00000000-0005-0000-0000-000046000000}"/>
    <cellStyle name="Euro 15" xfId="72" xr:uid="{00000000-0005-0000-0000-000047000000}"/>
    <cellStyle name="Euro 15 2" xfId="73" xr:uid="{00000000-0005-0000-0000-000048000000}"/>
    <cellStyle name="Euro 16" xfId="74" xr:uid="{00000000-0005-0000-0000-000049000000}"/>
    <cellStyle name="Euro 16 2" xfId="75" xr:uid="{00000000-0005-0000-0000-00004A000000}"/>
    <cellStyle name="Euro 17" xfId="76" xr:uid="{00000000-0005-0000-0000-00004B000000}"/>
    <cellStyle name="Euro 17 2" xfId="77" xr:uid="{00000000-0005-0000-0000-00004C000000}"/>
    <cellStyle name="Euro 18" xfId="78" xr:uid="{00000000-0005-0000-0000-00004D000000}"/>
    <cellStyle name="Euro 18 2" xfId="79" xr:uid="{00000000-0005-0000-0000-00004E000000}"/>
    <cellStyle name="Euro 19" xfId="80" xr:uid="{00000000-0005-0000-0000-00004F000000}"/>
    <cellStyle name="Euro 19 2" xfId="81" xr:uid="{00000000-0005-0000-0000-000050000000}"/>
    <cellStyle name="Euro 2" xfId="82" xr:uid="{00000000-0005-0000-0000-000051000000}"/>
    <cellStyle name="Euro 2 2" xfId="83" xr:uid="{00000000-0005-0000-0000-000052000000}"/>
    <cellStyle name="Euro 2 3" xfId="84" xr:uid="{00000000-0005-0000-0000-000053000000}"/>
    <cellStyle name="Euro 3" xfId="85" xr:uid="{00000000-0005-0000-0000-000054000000}"/>
    <cellStyle name="Euro 4" xfId="86" xr:uid="{00000000-0005-0000-0000-000055000000}"/>
    <cellStyle name="Euro 4 2" xfId="87" xr:uid="{00000000-0005-0000-0000-000056000000}"/>
    <cellStyle name="Euro 5" xfId="88" xr:uid="{00000000-0005-0000-0000-000057000000}"/>
    <cellStyle name="Euro 5 2" xfId="89" xr:uid="{00000000-0005-0000-0000-000058000000}"/>
    <cellStyle name="Euro 6" xfId="90" xr:uid="{00000000-0005-0000-0000-000059000000}"/>
    <cellStyle name="Euro 6 2" xfId="91" xr:uid="{00000000-0005-0000-0000-00005A000000}"/>
    <cellStyle name="Euro 7" xfId="92" xr:uid="{00000000-0005-0000-0000-00005B000000}"/>
    <cellStyle name="Euro 7 2" xfId="93" xr:uid="{00000000-0005-0000-0000-00005C000000}"/>
    <cellStyle name="Euro 8" xfId="94" xr:uid="{00000000-0005-0000-0000-00005D000000}"/>
    <cellStyle name="Euro 8 2" xfId="95" xr:uid="{00000000-0005-0000-0000-00005E000000}"/>
    <cellStyle name="Euro 9" xfId="96" xr:uid="{00000000-0005-0000-0000-00005F000000}"/>
    <cellStyle name="Euro 9 2" xfId="97" xr:uid="{00000000-0005-0000-0000-000060000000}"/>
    <cellStyle name="Euro_Informe de turno plantilla" xfId="98" xr:uid="{00000000-0005-0000-0000-000061000000}"/>
    <cellStyle name="Explanatory Text" xfId="99" xr:uid="{00000000-0005-0000-0000-000062000000}"/>
    <cellStyle name="Good" xfId="100" xr:uid="{00000000-0005-0000-0000-000063000000}"/>
    <cellStyle name="Gut" xfId="101" xr:uid="{00000000-0005-0000-0000-000064000000}"/>
    <cellStyle name="Heading 1" xfId="102" xr:uid="{00000000-0005-0000-0000-000065000000}"/>
    <cellStyle name="Heading 2" xfId="103" xr:uid="{00000000-0005-0000-0000-000066000000}"/>
    <cellStyle name="Heading 3" xfId="104" xr:uid="{00000000-0005-0000-0000-000067000000}"/>
    <cellStyle name="Heading 4" xfId="105" xr:uid="{00000000-0005-0000-0000-000068000000}"/>
    <cellStyle name="Hipervínculo" xfId="106" builtinId="8"/>
    <cellStyle name="Input" xfId="107" xr:uid="{00000000-0005-0000-0000-00006A000000}"/>
    <cellStyle name="Linked Cell" xfId="108" xr:uid="{00000000-0005-0000-0000-00006B000000}"/>
    <cellStyle name="Millares" xfId="109" builtinId="3"/>
    <cellStyle name="Millares 10" xfId="110" xr:uid="{00000000-0005-0000-0000-00006D000000}"/>
    <cellStyle name="Millares 10 2" xfId="111" xr:uid="{00000000-0005-0000-0000-00006E000000}"/>
    <cellStyle name="Millares 11" xfId="112" xr:uid="{00000000-0005-0000-0000-00006F000000}"/>
    <cellStyle name="Millares 12" xfId="113" xr:uid="{00000000-0005-0000-0000-000070000000}"/>
    <cellStyle name="Millares 12 2" xfId="114" xr:uid="{00000000-0005-0000-0000-000071000000}"/>
    <cellStyle name="Millares 13" xfId="115" xr:uid="{00000000-0005-0000-0000-000072000000}"/>
    <cellStyle name="Millares 14" xfId="116" xr:uid="{00000000-0005-0000-0000-000073000000}"/>
    <cellStyle name="Millares 14 2" xfId="117" xr:uid="{00000000-0005-0000-0000-000074000000}"/>
    <cellStyle name="Millares 15" xfId="118" xr:uid="{00000000-0005-0000-0000-000075000000}"/>
    <cellStyle name="Millares 15 2" xfId="119" xr:uid="{00000000-0005-0000-0000-000076000000}"/>
    <cellStyle name="Millares 16" xfId="120" xr:uid="{00000000-0005-0000-0000-000077000000}"/>
    <cellStyle name="Millares 17" xfId="121" xr:uid="{00000000-0005-0000-0000-000078000000}"/>
    <cellStyle name="Millares 17 2" xfId="122" xr:uid="{00000000-0005-0000-0000-000079000000}"/>
    <cellStyle name="Millares 18" xfId="123" xr:uid="{00000000-0005-0000-0000-00007A000000}"/>
    <cellStyle name="Millares 18 2" xfId="124" xr:uid="{00000000-0005-0000-0000-00007B000000}"/>
    <cellStyle name="Millares 19" xfId="125" xr:uid="{00000000-0005-0000-0000-00007C000000}"/>
    <cellStyle name="Millares 2" xfId="126" xr:uid="{00000000-0005-0000-0000-00007D000000}"/>
    <cellStyle name="Millares 2 2" xfId="127" xr:uid="{00000000-0005-0000-0000-00007E000000}"/>
    <cellStyle name="Millares 2 3" xfId="128" xr:uid="{00000000-0005-0000-0000-00007F000000}"/>
    <cellStyle name="Millares 2 4" xfId="129" xr:uid="{00000000-0005-0000-0000-000080000000}"/>
    <cellStyle name="Millares 20" xfId="130" xr:uid="{00000000-0005-0000-0000-000081000000}"/>
    <cellStyle name="Millares 21" xfId="131" xr:uid="{00000000-0005-0000-0000-000082000000}"/>
    <cellStyle name="Millares 22" xfId="132" xr:uid="{00000000-0005-0000-0000-000083000000}"/>
    <cellStyle name="Millares 22 2" xfId="133" xr:uid="{00000000-0005-0000-0000-000084000000}"/>
    <cellStyle name="Millares 23" xfId="134" xr:uid="{00000000-0005-0000-0000-000085000000}"/>
    <cellStyle name="Millares 23 2" xfId="135" xr:uid="{00000000-0005-0000-0000-000086000000}"/>
    <cellStyle name="Millares 24" xfId="136" xr:uid="{00000000-0005-0000-0000-000087000000}"/>
    <cellStyle name="Millares 25" xfId="137" xr:uid="{00000000-0005-0000-0000-000088000000}"/>
    <cellStyle name="Millares 25 2" xfId="138" xr:uid="{00000000-0005-0000-0000-000089000000}"/>
    <cellStyle name="Millares 26" xfId="139" xr:uid="{00000000-0005-0000-0000-00008A000000}"/>
    <cellStyle name="Millares 26 2" xfId="140" xr:uid="{00000000-0005-0000-0000-00008B000000}"/>
    <cellStyle name="Millares 27" xfId="141" xr:uid="{00000000-0005-0000-0000-00008C000000}"/>
    <cellStyle name="Millares 28" xfId="142" xr:uid="{00000000-0005-0000-0000-00008D000000}"/>
    <cellStyle name="Millares 28 2" xfId="143" xr:uid="{00000000-0005-0000-0000-00008E000000}"/>
    <cellStyle name="Millares 29" xfId="144" xr:uid="{00000000-0005-0000-0000-00008F000000}"/>
    <cellStyle name="Millares 3" xfId="145" xr:uid="{00000000-0005-0000-0000-000090000000}"/>
    <cellStyle name="Millares 3 2" xfId="146" xr:uid="{00000000-0005-0000-0000-000091000000}"/>
    <cellStyle name="Millares 3 3" xfId="147" xr:uid="{00000000-0005-0000-0000-000092000000}"/>
    <cellStyle name="Millares 30" xfId="148" xr:uid="{00000000-0005-0000-0000-000093000000}"/>
    <cellStyle name="Millares 31" xfId="149" xr:uid="{00000000-0005-0000-0000-000094000000}"/>
    <cellStyle name="Millares 32" xfId="150" xr:uid="{00000000-0005-0000-0000-000095000000}"/>
    <cellStyle name="Millares 32 2" xfId="151" xr:uid="{00000000-0005-0000-0000-000096000000}"/>
    <cellStyle name="Millares 32 3" xfId="152" xr:uid="{00000000-0005-0000-0000-000097000000}"/>
    <cellStyle name="Millares 32 4" xfId="153" xr:uid="{00000000-0005-0000-0000-000098000000}"/>
    <cellStyle name="Millares 33" xfId="154" xr:uid="{00000000-0005-0000-0000-000099000000}"/>
    <cellStyle name="Millares 33 2" xfId="155" xr:uid="{00000000-0005-0000-0000-00009A000000}"/>
    <cellStyle name="Millares 34" xfId="156" xr:uid="{00000000-0005-0000-0000-00009B000000}"/>
    <cellStyle name="Millares 34 2" xfId="157" xr:uid="{00000000-0005-0000-0000-00009C000000}"/>
    <cellStyle name="Millares 35" xfId="158" xr:uid="{00000000-0005-0000-0000-00009D000000}"/>
    <cellStyle name="Millares 35 2" xfId="159" xr:uid="{00000000-0005-0000-0000-00009E000000}"/>
    <cellStyle name="Millares 35 3" xfId="160" xr:uid="{00000000-0005-0000-0000-00009F000000}"/>
    <cellStyle name="Millares 35 4" xfId="161" xr:uid="{00000000-0005-0000-0000-0000A0000000}"/>
    <cellStyle name="Millares 35 4 2" xfId="162" xr:uid="{00000000-0005-0000-0000-0000A1000000}"/>
    <cellStyle name="Millares 36" xfId="163" xr:uid="{00000000-0005-0000-0000-0000A2000000}"/>
    <cellStyle name="Millares 36 2" xfId="164" xr:uid="{00000000-0005-0000-0000-0000A3000000}"/>
    <cellStyle name="Millares 36 3" xfId="165" xr:uid="{00000000-0005-0000-0000-0000A4000000}"/>
    <cellStyle name="Millares 36 4" xfId="166" xr:uid="{00000000-0005-0000-0000-0000A5000000}"/>
    <cellStyle name="Millares 36 4 2" xfId="167" xr:uid="{00000000-0005-0000-0000-0000A6000000}"/>
    <cellStyle name="Millares 37" xfId="168" xr:uid="{00000000-0005-0000-0000-0000A7000000}"/>
    <cellStyle name="Millares 37 2" xfId="169" xr:uid="{00000000-0005-0000-0000-0000A8000000}"/>
    <cellStyle name="Millares 37 3" xfId="170" xr:uid="{00000000-0005-0000-0000-0000A9000000}"/>
    <cellStyle name="Millares 37 4" xfId="171" xr:uid="{00000000-0005-0000-0000-0000AA000000}"/>
    <cellStyle name="Millares 37 4 2" xfId="172" xr:uid="{00000000-0005-0000-0000-0000AB000000}"/>
    <cellStyle name="Millares 38" xfId="173" xr:uid="{00000000-0005-0000-0000-0000AC000000}"/>
    <cellStyle name="Millares 38 2" xfId="174" xr:uid="{00000000-0005-0000-0000-0000AD000000}"/>
    <cellStyle name="Millares 38 3" xfId="175" xr:uid="{00000000-0005-0000-0000-0000AE000000}"/>
    <cellStyle name="Millares 38 4" xfId="176" xr:uid="{00000000-0005-0000-0000-0000AF000000}"/>
    <cellStyle name="Millares 38 4 2" xfId="177" xr:uid="{00000000-0005-0000-0000-0000B0000000}"/>
    <cellStyle name="Millares 39" xfId="178" xr:uid="{00000000-0005-0000-0000-0000B1000000}"/>
    <cellStyle name="Millares 39 2" xfId="179" xr:uid="{00000000-0005-0000-0000-0000B2000000}"/>
    <cellStyle name="Millares 4" xfId="180" xr:uid="{00000000-0005-0000-0000-0000B3000000}"/>
    <cellStyle name="Millares 4 2" xfId="181" xr:uid="{00000000-0005-0000-0000-0000B4000000}"/>
    <cellStyle name="Millares 4 3" xfId="182" xr:uid="{00000000-0005-0000-0000-0000B5000000}"/>
    <cellStyle name="Millares 40" xfId="183" xr:uid="{00000000-0005-0000-0000-0000B6000000}"/>
    <cellStyle name="Millares 40 2" xfId="184" xr:uid="{00000000-0005-0000-0000-0000B7000000}"/>
    <cellStyle name="Millares 41" xfId="185" xr:uid="{00000000-0005-0000-0000-0000B8000000}"/>
    <cellStyle name="Millares 41 2" xfId="186" xr:uid="{00000000-0005-0000-0000-0000B9000000}"/>
    <cellStyle name="Millares 42" xfId="187" xr:uid="{00000000-0005-0000-0000-0000BA000000}"/>
    <cellStyle name="Millares 42 2" xfId="188" xr:uid="{00000000-0005-0000-0000-0000BB000000}"/>
    <cellStyle name="Millares 43" xfId="189" xr:uid="{00000000-0005-0000-0000-0000BC000000}"/>
    <cellStyle name="Millares 43 2" xfId="190" xr:uid="{00000000-0005-0000-0000-0000BD000000}"/>
    <cellStyle name="Millares 44" xfId="191" xr:uid="{00000000-0005-0000-0000-0000BE000000}"/>
    <cellStyle name="Millares 44 2" xfId="192" xr:uid="{00000000-0005-0000-0000-0000BF000000}"/>
    <cellStyle name="Millares 45" xfId="193" xr:uid="{00000000-0005-0000-0000-0000C0000000}"/>
    <cellStyle name="Millares 45 2" xfId="194" xr:uid="{00000000-0005-0000-0000-0000C1000000}"/>
    <cellStyle name="Millares 46" xfId="195" xr:uid="{00000000-0005-0000-0000-0000C2000000}"/>
    <cellStyle name="Millares 46 2" xfId="196" xr:uid="{00000000-0005-0000-0000-0000C3000000}"/>
    <cellStyle name="Millares 47" xfId="197" xr:uid="{00000000-0005-0000-0000-0000C4000000}"/>
    <cellStyle name="Millares 48" xfId="198" xr:uid="{00000000-0005-0000-0000-0000C5000000}"/>
    <cellStyle name="Millares 48 2" xfId="199" xr:uid="{00000000-0005-0000-0000-0000C6000000}"/>
    <cellStyle name="Millares 49" xfId="200" xr:uid="{00000000-0005-0000-0000-0000C7000000}"/>
    <cellStyle name="Millares 5" xfId="201" xr:uid="{00000000-0005-0000-0000-0000C8000000}"/>
    <cellStyle name="Millares 5 2" xfId="202" xr:uid="{00000000-0005-0000-0000-0000C9000000}"/>
    <cellStyle name="Millares 50" xfId="203" xr:uid="{00000000-0005-0000-0000-0000CA000000}"/>
    <cellStyle name="Millares 50 2" xfId="204" xr:uid="{00000000-0005-0000-0000-0000CB000000}"/>
    <cellStyle name="Millares 51" xfId="205" xr:uid="{00000000-0005-0000-0000-0000CC000000}"/>
    <cellStyle name="Millares 51 2" xfId="206" xr:uid="{00000000-0005-0000-0000-0000CD000000}"/>
    <cellStyle name="Millares 52" xfId="207" xr:uid="{00000000-0005-0000-0000-0000CE000000}"/>
    <cellStyle name="Millares 52 2" xfId="208" xr:uid="{00000000-0005-0000-0000-0000CF000000}"/>
    <cellStyle name="Millares 53" xfId="209" xr:uid="{00000000-0005-0000-0000-0000D0000000}"/>
    <cellStyle name="Millares 53 2" xfId="210" xr:uid="{00000000-0005-0000-0000-0000D1000000}"/>
    <cellStyle name="Millares 54" xfId="211" xr:uid="{00000000-0005-0000-0000-0000D2000000}"/>
    <cellStyle name="Millares 54 2" xfId="212" xr:uid="{00000000-0005-0000-0000-0000D3000000}"/>
    <cellStyle name="Millares 55" xfId="213" xr:uid="{00000000-0005-0000-0000-0000D4000000}"/>
    <cellStyle name="Millares 56" xfId="214" xr:uid="{00000000-0005-0000-0000-0000D5000000}"/>
    <cellStyle name="Millares 56 2" xfId="215" xr:uid="{00000000-0005-0000-0000-0000D6000000}"/>
    <cellStyle name="Millares 57" xfId="216" xr:uid="{00000000-0005-0000-0000-0000D7000000}"/>
    <cellStyle name="Millares 57 2" xfId="217" xr:uid="{00000000-0005-0000-0000-0000D8000000}"/>
    <cellStyle name="Millares 58" xfId="218" xr:uid="{00000000-0005-0000-0000-0000D9000000}"/>
    <cellStyle name="Millares 58 2" xfId="219" xr:uid="{00000000-0005-0000-0000-0000DA000000}"/>
    <cellStyle name="Millares 59" xfId="220" xr:uid="{00000000-0005-0000-0000-0000DB000000}"/>
    <cellStyle name="Millares 59 2" xfId="221" xr:uid="{00000000-0005-0000-0000-0000DC000000}"/>
    <cellStyle name="Millares 6" xfId="222" xr:uid="{00000000-0005-0000-0000-0000DD000000}"/>
    <cellStyle name="Millares 60" xfId="223" xr:uid="{00000000-0005-0000-0000-0000DE000000}"/>
    <cellStyle name="Millares 60 2" xfId="224" xr:uid="{00000000-0005-0000-0000-0000DF000000}"/>
    <cellStyle name="Millares 61" xfId="225" xr:uid="{00000000-0005-0000-0000-0000E0000000}"/>
    <cellStyle name="Millares 61 2" xfId="226" xr:uid="{00000000-0005-0000-0000-0000E1000000}"/>
    <cellStyle name="Millares 62" xfId="227" xr:uid="{00000000-0005-0000-0000-0000E2000000}"/>
    <cellStyle name="Millares 63" xfId="228" xr:uid="{00000000-0005-0000-0000-0000E3000000}"/>
    <cellStyle name="Millares 64" xfId="229" xr:uid="{00000000-0005-0000-0000-0000E4000000}"/>
    <cellStyle name="Millares 65" xfId="230" xr:uid="{00000000-0005-0000-0000-0000E5000000}"/>
    <cellStyle name="Millares 7" xfId="231" xr:uid="{00000000-0005-0000-0000-0000E6000000}"/>
    <cellStyle name="Millares 8" xfId="232" xr:uid="{00000000-0005-0000-0000-0000E7000000}"/>
    <cellStyle name="Millares 8 2" xfId="233" xr:uid="{00000000-0005-0000-0000-0000E8000000}"/>
    <cellStyle name="Millares 9" xfId="234" xr:uid="{00000000-0005-0000-0000-0000E9000000}"/>
    <cellStyle name="Millares 9 2" xfId="235" xr:uid="{00000000-0005-0000-0000-0000EA000000}"/>
    <cellStyle name="Moneda" xfId="236" builtinId="4"/>
    <cellStyle name="Moneda 10" xfId="237" xr:uid="{00000000-0005-0000-0000-0000EC000000}"/>
    <cellStyle name="Moneda 10 2" xfId="238" xr:uid="{00000000-0005-0000-0000-0000ED000000}"/>
    <cellStyle name="Moneda 11" xfId="239" xr:uid="{00000000-0005-0000-0000-0000EE000000}"/>
    <cellStyle name="Moneda 11 2" xfId="240" xr:uid="{00000000-0005-0000-0000-0000EF000000}"/>
    <cellStyle name="Moneda 12" xfId="241" xr:uid="{00000000-0005-0000-0000-0000F0000000}"/>
    <cellStyle name="Moneda 13" xfId="242" xr:uid="{00000000-0005-0000-0000-0000F1000000}"/>
    <cellStyle name="Moneda 13 2" xfId="243" xr:uid="{00000000-0005-0000-0000-0000F2000000}"/>
    <cellStyle name="Moneda 14" xfId="244" xr:uid="{00000000-0005-0000-0000-0000F3000000}"/>
    <cellStyle name="Moneda 14 2" xfId="245" xr:uid="{00000000-0005-0000-0000-0000F4000000}"/>
    <cellStyle name="Moneda 15" xfId="246" xr:uid="{00000000-0005-0000-0000-0000F5000000}"/>
    <cellStyle name="Moneda 16" xfId="247" xr:uid="{00000000-0005-0000-0000-0000F6000000}"/>
    <cellStyle name="Moneda 16 2" xfId="248" xr:uid="{00000000-0005-0000-0000-0000F7000000}"/>
    <cellStyle name="Moneda 17" xfId="249" xr:uid="{00000000-0005-0000-0000-0000F8000000}"/>
    <cellStyle name="Moneda 18" xfId="250" xr:uid="{00000000-0005-0000-0000-0000F9000000}"/>
    <cellStyle name="Moneda 19" xfId="251" xr:uid="{00000000-0005-0000-0000-0000FA000000}"/>
    <cellStyle name="Moneda 2" xfId="252" xr:uid="{00000000-0005-0000-0000-0000FB000000}"/>
    <cellStyle name="Moneda 2 2" xfId="253" xr:uid="{00000000-0005-0000-0000-0000FC000000}"/>
    <cellStyle name="Moneda 20" xfId="254" xr:uid="{00000000-0005-0000-0000-0000FD000000}"/>
    <cellStyle name="Moneda 20 2" xfId="255" xr:uid="{00000000-0005-0000-0000-0000FE000000}"/>
    <cellStyle name="Moneda 20 3" xfId="256" xr:uid="{00000000-0005-0000-0000-0000FF000000}"/>
    <cellStyle name="Moneda 21" xfId="257" xr:uid="{00000000-0005-0000-0000-000000010000}"/>
    <cellStyle name="Moneda 21 2" xfId="258" xr:uid="{00000000-0005-0000-0000-000001010000}"/>
    <cellStyle name="Moneda 22" xfId="259" xr:uid="{00000000-0005-0000-0000-000002010000}"/>
    <cellStyle name="Moneda 22 2" xfId="260" xr:uid="{00000000-0005-0000-0000-000003010000}"/>
    <cellStyle name="Moneda 23" xfId="261" xr:uid="{00000000-0005-0000-0000-000004010000}"/>
    <cellStyle name="Moneda 23 2" xfId="262" xr:uid="{00000000-0005-0000-0000-000005010000}"/>
    <cellStyle name="Moneda 23 3" xfId="263" xr:uid="{00000000-0005-0000-0000-000006010000}"/>
    <cellStyle name="Moneda 23 4" xfId="264" xr:uid="{00000000-0005-0000-0000-000007010000}"/>
    <cellStyle name="Moneda 23 4 2" xfId="265" xr:uid="{00000000-0005-0000-0000-000008010000}"/>
    <cellStyle name="Moneda 24" xfId="266" xr:uid="{00000000-0005-0000-0000-000009010000}"/>
    <cellStyle name="Moneda 24 2" xfId="267" xr:uid="{00000000-0005-0000-0000-00000A010000}"/>
    <cellStyle name="Moneda 24 3" xfId="268" xr:uid="{00000000-0005-0000-0000-00000B010000}"/>
    <cellStyle name="Moneda 24 4" xfId="269" xr:uid="{00000000-0005-0000-0000-00000C010000}"/>
    <cellStyle name="Moneda 24 4 2" xfId="270" xr:uid="{00000000-0005-0000-0000-00000D010000}"/>
    <cellStyle name="Moneda 25" xfId="271" xr:uid="{00000000-0005-0000-0000-00000E010000}"/>
    <cellStyle name="Moneda 25 2" xfId="272" xr:uid="{00000000-0005-0000-0000-00000F010000}"/>
    <cellStyle name="Moneda 25 3" xfId="273" xr:uid="{00000000-0005-0000-0000-000010010000}"/>
    <cellStyle name="Moneda 25 4" xfId="274" xr:uid="{00000000-0005-0000-0000-000011010000}"/>
    <cellStyle name="Moneda 25 4 2" xfId="275" xr:uid="{00000000-0005-0000-0000-000012010000}"/>
    <cellStyle name="Moneda 26" xfId="276" xr:uid="{00000000-0005-0000-0000-000013010000}"/>
    <cellStyle name="Moneda 26 2" xfId="277" xr:uid="{00000000-0005-0000-0000-000014010000}"/>
    <cellStyle name="Moneda 26 3" xfId="278" xr:uid="{00000000-0005-0000-0000-000015010000}"/>
    <cellStyle name="Moneda 26 4" xfId="279" xr:uid="{00000000-0005-0000-0000-000016010000}"/>
    <cellStyle name="Moneda 26 4 2" xfId="280" xr:uid="{00000000-0005-0000-0000-000017010000}"/>
    <cellStyle name="Moneda 27" xfId="281" xr:uid="{00000000-0005-0000-0000-000018010000}"/>
    <cellStyle name="Moneda 27 2" xfId="282" xr:uid="{00000000-0005-0000-0000-000019010000}"/>
    <cellStyle name="Moneda 28" xfId="283" xr:uid="{00000000-0005-0000-0000-00001A010000}"/>
    <cellStyle name="Moneda 28 2" xfId="284" xr:uid="{00000000-0005-0000-0000-00001B010000}"/>
    <cellStyle name="Moneda 29" xfId="285" xr:uid="{00000000-0005-0000-0000-00001C010000}"/>
    <cellStyle name="Moneda 29 2" xfId="286" xr:uid="{00000000-0005-0000-0000-00001D010000}"/>
    <cellStyle name="Moneda 3" xfId="287" xr:uid="{00000000-0005-0000-0000-00001E010000}"/>
    <cellStyle name="Moneda 3 2" xfId="288" xr:uid="{00000000-0005-0000-0000-00001F010000}"/>
    <cellStyle name="Moneda 30" xfId="289" xr:uid="{00000000-0005-0000-0000-000020010000}"/>
    <cellStyle name="Moneda 30 2" xfId="290" xr:uid="{00000000-0005-0000-0000-000021010000}"/>
    <cellStyle name="Moneda 31" xfId="291" xr:uid="{00000000-0005-0000-0000-000022010000}"/>
    <cellStyle name="Moneda 31 2" xfId="292" xr:uid="{00000000-0005-0000-0000-000023010000}"/>
    <cellStyle name="Moneda 32" xfId="293" xr:uid="{00000000-0005-0000-0000-000024010000}"/>
    <cellStyle name="Moneda 32 2" xfId="294" xr:uid="{00000000-0005-0000-0000-000025010000}"/>
    <cellStyle name="Moneda 33" xfId="295" xr:uid="{00000000-0005-0000-0000-000026010000}"/>
    <cellStyle name="Moneda 33 2" xfId="296" xr:uid="{00000000-0005-0000-0000-000027010000}"/>
    <cellStyle name="Moneda 34" xfId="297" xr:uid="{00000000-0005-0000-0000-000028010000}"/>
    <cellStyle name="Moneda 34 2" xfId="298" xr:uid="{00000000-0005-0000-0000-000029010000}"/>
    <cellStyle name="Moneda 35" xfId="299" xr:uid="{00000000-0005-0000-0000-00002A010000}"/>
    <cellStyle name="Moneda 36" xfId="300" xr:uid="{00000000-0005-0000-0000-00002B010000}"/>
    <cellStyle name="Moneda 36 2" xfId="301" xr:uid="{00000000-0005-0000-0000-00002C010000}"/>
    <cellStyle name="Moneda 37" xfId="302" xr:uid="{00000000-0005-0000-0000-00002D010000}"/>
    <cellStyle name="Moneda 38" xfId="303" xr:uid="{00000000-0005-0000-0000-00002E010000}"/>
    <cellStyle name="Moneda 38 2" xfId="304" xr:uid="{00000000-0005-0000-0000-00002F010000}"/>
    <cellStyle name="Moneda 39" xfId="305" xr:uid="{00000000-0005-0000-0000-000030010000}"/>
    <cellStyle name="Moneda 39 2" xfId="306" xr:uid="{00000000-0005-0000-0000-000031010000}"/>
    <cellStyle name="Moneda 4" xfId="307" xr:uid="{00000000-0005-0000-0000-000032010000}"/>
    <cellStyle name="Moneda 40" xfId="308" xr:uid="{00000000-0005-0000-0000-000033010000}"/>
    <cellStyle name="Moneda 40 2" xfId="309" xr:uid="{00000000-0005-0000-0000-000034010000}"/>
    <cellStyle name="Moneda 41" xfId="310" xr:uid="{00000000-0005-0000-0000-000035010000}"/>
    <cellStyle name="Moneda 41 2" xfId="311" xr:uid="{00000000-0005-0000-0000-000036010000}"/>
    <cellStyle name="Moneda 42" xfId="312" xr:uid="{00000000-0005-0000-0000-000037010000}"/>
    <cellStyle name="Moneda 42 2" xfId="313" xr:uid="{00000000-0005-0000-0000-000038010000}"/>
    <cellStyle name="Moneda 43" xfId="314" xr:uid="{00000000-0005-0000-0000-000039010000}"/>
    <cellStyle name="Moneda 44" xfId="315" xr:uid="{00000000-0005-0000-0000-00003A010000}"/>
    <cellStyle name="Moneda 44 2" xfId="316" xr:uid="{00000000-0005-0000-0000-00003B010000}"/>
    <cellStyle name="Moneda 45" xfId="317" xr:uid="{00000000-0005-0000-0000-00003C010000}"/>
    <cellStyle name="Moneda 45 2" xfId="318" xr:uid="{00000000-0005-0000-0000-00003D010000}"/>
    <cellStyle name="Moneda 46" xfId="319" xr:uid="{00000000-0005-0000-0000-00003E010000}"/>
    <cellStyle name="Moneda 46 2" xfId="320" xr:uid="{00000000-0005-0000-0000-00003F010000}"/>
    <cellStyle name="Moneda 47" xfId="321" xr:uid="{00000000-0005-0000-0000-000040010000}"/>
    <cellStyle name="Moneda 47 2" xfId="322" xr:uid="{00000000-0005-0000-0000-000041010000}"/>
    <cellStyle name="Moneda 48" xfId="323" xr:uid="{00000000-0005-0000-0000-000042010000}"/>
    <cellStyle name="Moneda 48 2" xfId="324" xr:uid="{00000000-0005-0000-0000-000043010000}"/>
    <cellStyle name="Moneda 49" xfId="325" xr:uid="{00000000-0005-0000-0000-000044010000}"/>
    <cellStyle name="Moneda 49 2" xfId="326" xr:uid="{00000000-0005-0000-0000-000045010000}"/>
    <cellStyle name="Moneda 5" xfId="327" xr:uid="{00000000-0005-0000-0000-000046010000}"/>
    <cellStyle name="Moneda 5 2" xfId="328" xr:uid="{00000000-0005-0000-0000-000047010000}"/>
    <cellStyle name="Moneda 50" xfId="329" xr:uid="{00000000-0005-0000-0000-000048010000}"/>
    <cellStyle name="Moneda 50 2" xfId="330" xr:uid="{00000000-0005-0000-0000-000049010000}"/>
    <cellStyle name="Moneda 51" xfId="331" xr:uid="{00000000-0005-0000-0000-00004A010000}"/>
    <cellStyle name="Moneda 52" xfId="332" xr:uid="{00000000-0005-0000-0000-00004B010000}"/>
    <cellStyle name="Moneda 53" xfId="333" xr:uid="{00000000-0005-0000-0000-00004C010000}"/>
    <cellStyle name="Moneda 54" xfId="334" xr:uid="{00000000-0005-0000-0000-00004D010000}"/>
    <cellStyle name="Moneda 6" xfId="335" xr:uid="{00000000-0005-0000-0000-00004E010000}"/>
    <cellStyle name="Moneda 6 2" xfId="336" xr:uid="{00000000-0005-0000-0000-00004F010000}"/>
    <cellStyle name="Moneda 7" xfId="337" xr:uid="{00000000-0005-0000-0000-000050010000}"/>
    <cellStyle name="Moneda 8" xfId="338" xr:uid="{00000000-0005-0000-0000-000051010000}"/>
    <cellStyle name="Moneda 9" xfId="339" xr:uid="{00000000-0005-0000-0000-000052010000}"/>
    <cellStyle name="Neutral" xfId="340" builtinId="28" customBuiltin="1"/>
    <cellStyle name="Neutral 10" xfId="341" xr:uid="{00000000-0005-0000-0000-000054010000}"/>
    <cellStyle name="Neutral 11" xfId="342" xr:uid="{00000000-0005-0000-0000-000055010000}"/>
    <cellStyle name="Neutral 12" xfId="343" xr:uid="{00000000-0005-0000-0000-000056010000}"/>
    <cellStyle name="Neutral 13" xfId="344" xr:uid="{00000000-0005-0000-0000-000057010000}"/>
    <cellStyle name="Neutral 14" xfId="345" xr:uid="{00000000-0005-0000-0000-000058010000}"/>
    <cellStyle name="Neutral 15" xfId="346" xr:uid="{00000000-0005-0000-0000-000059010000}"/>
    <cellStyle name="Neutral 16" xfId="347" xr:uid="{00000000-0005-0000-0000-00005A010000}"/>
    <cellStyle name="Neutral 17" xfId="348" xr:uid="{00000000-0005-0000-0000-00005B010000}"/>
    <cellStyle name="Neutral 18" xfId="349" xr:uid="{00000000-0005-0000-0000-00005C010000}"/>
    <cellStyle name="Neutral 19" xfId="350" xr:uid="{00000000-0005-0000-0000-00005D010000}"/>
    <cellStyle name="Neutral 2" xfId="351" xr:uid="{00000000-0005-0000-0000-00005E010000}"/>
    <cellStyle name="Neutral 20" xfId="352" xr:uid="{00000000-0005-0000-0000-00005F010000}"/>
    <cellStyle name="Neutral 21" xfId="353" xr:uid="{00000000-0005-0000-0000-000060010000}"/>
    <cellStyle name="Neutral 22" xfId="354" xr:uid="{00000000-0005-0000-0000-000061010000}"/>
    <cellStyle name="Neutral 23" xfId="355" xr:uid="{00000000-0005-0000-0000-000062010000}"/>
    <cellStyle name="Neutral 24" xfId="356" xr:uid="{00000000-0005-0000-0000-000063010000}"/>
    <cellStyle name="Neutral 25" xfId="357" xr:uid="{00000000-0005-0000-0000-000064010000}"/>
    <cellStyle name="Neutral 26" xfId="358" xr:uid="{00000000-0005-0000-0000-000065010000}"/>
    <cellStyle name="Neutral 27" xfId="359" xr:uid="{00000000-0005-0000-0000-000066010000}"/>
    <cellStyle name="Neutral 28" xfId="360" xr:uid="{00000000-0005-0000-0000-000067010000}"/>
    <cellStyle name="Neutral 29" xfId="361" xr:uid="{00000000-0005-0000-0000-000068010000}"/>
    <cellStyle name="Neutral 3" xfId="362" xr:uid="{00000000-0005-0000-0000-000069010000}"/>
    <cellStyle name="Neutral 30" xfId="363" xr:uid="{00000000-0005-0000-0000-00006A010000}"/>
    <cellStyle name="Neutral 31" xfId="364" xr:uid="{00000000-0005-0000-0000-00006B010000}"/>
    <cellStyle name="Neutral 32" xfId="365" xr:uid="{00000000-0005-0000-0000-00006C010000}"/>
    <cellStyle name="Neutral 33" xfId="366" xr:uid="{00000000-0005-0000-0000-00006D010000}"/>
    <cellStyle name="Neutral 34" xfId="367" xr:uid="{00000000-0005-0000-0000-00006E010000}"/>
    <cellStyle name="Neutral 35" xfId="368" xr:uid="{00000000-0005-0000-0000-00006F010000}"/>
    <cellStyle name="Neutral 36" xfId="369" xr:uid="{00000000-0005-0000-0000-000070010000}"/>
    <cellStyle name="Neutral 37" xfId="370" xr:uid="{00000000-0005-0000-0000-000071010000}"/>
    <cellStyle name="Neutral 38" xfId="371" xr:uid="{00000000-0005-0000-0000-000072010000}"/>
    <cellStyle name="Neutral 39" xfId="372" xr:uid="{00000000-0005-0000-0000-000073010000}"/>
    <cellStyle name="Neutral 4" xfId="373" xr:uid="{00000000-0005-0000-0000-000074010000}"/>
    <cellStyle name="Neutral 40" xfId="374" xr:uid="{00000000-0005-0000-0000-000075010000}"/>
    <cellStyle name="Neutral 41" xfId="375" xr:uid="{00000000-0005-0000-0000-000076010000}"/>
    <cellStyle name="Neutral 42" xfId="376" xr:uid="{00000000-0005-0000-0000-000077010000}"/>
    <cellStyle name="Neutral 43" xfId="377" xr:uid="{00000000-0005-0000-0000-000078010000}"/>
    <cellStyle name="Neutral 44" xfId="378" xr:uid="{00000000-0005-0000-0000-000079010000}"/>
    <cellStyle name="Neutral 45" xfId="379" xr:uid="{00000000-0005-0000-0000-00007A010000}"/>
    <cellStyle name="Neutral 46" xfId="380" xr:uid="{00000000-0005-0000-0000-00007B010000}"/>
    <cellStyle name="Neutral 47" xfId="381" xr:uid="{00000000-0005-0000-0000-00007C010000}"/>
    <cellStyle name="Neutral 48" xfId="382" xr:uid="{00000000-0005-0000-0000-00007D010000}"/>
    <cellStyle name="Neutral 49" xfId="383" xr:uid="{00000000-0005-0000-0000-00007E010000}"/>
    <cellStyle name="Neutral 5" xfId="384" xr:uid="{00000000-0005-0000-0000-00007F010000}"/>
    <cellStyle name="Neutral 50" xfId="385" xr:uid="{00000000-0005-0000-0000-000080010000}"/>
    <cellStyle name="Neutral 51" xfId="386" xr:uid="{00000000-0005-0000-0000-000081010000}"/>
    <cellStyle name="Neutral 52" xfId="387" xr:uid="{00000000-0005-0000-0000-000082010000}"/>
    <cellStyle name="Neutral 53" xfId="388" xr:uid="{00000000-0005-0000-0000-000083010000}"/>
    <cellStyle name="Neutral 54" xfId="389" xr:uid="{00000000-0005-0000-0000-000084010000}"/>
    <cellStyle name="Neutral 55" xfId="390" xr:uid="{00000000-0005-0000-0000-000085010000}"/>
    <cellStyle name="Neutral 56" xfId="391" xr:uid="{00000000-0005-0000-0000-000086010000}"/>
    <cellStyle name="Neutral 57" xfId="392" xr:uid="{00000000-0005-0000-0000-000087010000}"/>
    <cellStyle name="Neutral 58" xfId="393" xr:uid="{00000000-0005-0000-0000-000088010000}"/>
    <cellStyle name="Neutral 59" xfId="394" xr:uid="{00000000-0005-0000-0000-000089010000}"/>
    <cellStyle name="Neutral 6" xfId="395" xr:uid="{00000000-0005-0000-0000-00008A010000}"/>
    <cellStyle name="Neutral 60" xfId="396" xr:uid="{00000000-0005-0000-0000-00008B010000}"/>
    <cellStyle name="Neutral 61" xfId="397" xr:uid="{00000000-0005-0000-0000-00008C010000}"/>
    <cellStyle name="Neutral 62" xfId="398" xr:uid="{00000000-0005-0000-0000-00008D010000}"/>
    <cellStyle name="Neutral 63" xfId="399" xr:uid="{00000000-0005-0000-0000-00008E010000}"/>
    <cellStyle name="Neutral 64" xfId="400" xr:uid="{00000000-0005-0000-0000-00008F010000}"/>
    <cellStyle name="Neutral 7" xfId="401" xr:uid="{00000000-0005-0000-0000-000090010000}"/>
    <cellStyle name="Neutral 8" xfId="402" xr:uid="{00000000-0005-0000-0000-000091010000}"/>
    <cellStyle name="Neutral 9" xfId="403" xr:uid="{00000000-0005-0000-0000-000092010000}"/>
    <cellStyle name="Normal" xfId="0" builtinId="0"/>
    <cellStyle name="Normal - Style1" xfId="404" xr:uid="{00000000-0005-0000-0000-000094010000}"/>
    <cellStyle name="Normal 10" xfId="405" xr:uid="{00000000-0005-0000-0000-000095010000}"/>
    <cellStyle name="Normal 10 2" xfId="406" xr:uid="{00000000-0005-0000-0000-000096010000}"/>
    <cellStyle name="Normal 100" xfId="717" xr:uid="{A2328336-EB38-4C42-884D-BFCEA9FCBA9B}"/>
    <cellStyle name="Normal 101" xfId="718" xr:uid="{CCA5B87D-40C2-4DB4-A0D1-EA27CDF7E1AD}"/>
    <cellStyle name="Normal 102" xfId="719" xr:uid="{A71B8EC7-FFEE-4B3B-9A26-3963B6085E44}"/>
    <cellStyle name="Normal 103" xfId="720" xr:uid="{965FAE15-CEEB-4128-A88F-D5BC76E85155}"/>
    <cellStyle name="Normal 104" xfId="721" xr:uid="{5521C1B9-C7C2-4376-8DBE-70282108027C}"/>
    <cellStyle name="Normal 105" xfId="722" xr:uid="{E890D003-28D8-4EE6-AF28-55CB12908B89}"/>
    <cellStyle name="Normal 106" xfId="723" xr:uid="{E654EF84-188E-4E7F-857B-3DBFAE9FD3B5}"/>
    <cellStyle name="Normal 107" xfId="724" xr:uid="{12D84BE9-D49B-494E-9529-CF372504EF95}"/>
    <cellStyle name="Normal 108" xfId="725" xr:uid="{254E6F0C-E864-47C0-B5F6-FD6A75FC9BE7}"/>
    <cellStyle name="Normal 11" xfId="407" xr:uid="{00000000-0005-0000-0000-000097010000}"/>
    <cellStyle name="Normal 11 2" xfId="408" xr:uid="{00000000-0005-0000-0000-000098010000}"/>
    <cellStyle name="Normal 12" xfId="409" xr:uid="{00000000-0005-0000-0000-000099010000}"/>
    <cellStyle name="Normal 13" xfId="410" xr:uid="{00000000-0005-0000-0000-00009A010000}"/>
    <cellStyle name="Normal 13 2" xfId="411" xr:uid="{00000000-0005-0000-0000-00009B010000}"/>
    <cellStyle name="Normal 14" xfId="412" xr:uid="{00000000-0005-0000-0000-00009C010000}"/>
    <cellStyle name="Normal 15" xfId="413" xr:uid="{00000000-0005-0000-0000-00009D010000}"/>
    <cellStyle name="Normal 15 2" xfId="414" xr:uid="{00000000-0005-0000-0000-00009E010000}"/>
    <cellStyle name="Normal 16" xfId="415" xr:uid="{00000000-0005-0000-0000-00009F010000}"/>
    <cellStyle name="Normal 17" xfId="416" xr:uid="{00000000-0005-0000-0000-0000A0010000}"/>
    <cellStyle name="Normal 17 2" xfId="417" xr:uid="{00000000-0005-0000-0000-0000A1010000}"/>
    <cellStyle name="Normal 18" xfId="418" xr:uid="{00000000-0005-0000-0000-0000A2010000}"/>
    <cellStyle name="Normal 18 2" xfId="419" xr:uid="{00000000-0005-0000-0000-0000A3010000}"/>
    <cellStyle name="Normal 19" xfId="420" xr:uid="{00000000-0005-0000-0000-0000A4010000}"/>
    <cellStyle name="Normal 2" xfId="421" xr:uid="{00000000-0005-0000-0000-0000A5010000}"/>
    <cellStyle name="Normal 2 2" xfId="422" xr:uid="{00000000-0005-0000-0000-0000A6010000}"/>
    <cellStyle name="Normal 2 3" xfId="423" xr:uid="{00000000-0005-0000-0000-0000A7010000}"/>
    <cellStyle name="Normal 20" xfId="424" xr:uid="{00000000-0005-0000-0000-0000A8010000}"/>
    <cellStyle name="Normal 21" xfId="425" xr:uid="{00000000-0005-0000-0000-0000A9010000}"/>
    <cellStyle name="Normal 22" xfId="426" xr:uid="{00000000-0005-0000-0000-0000AA010000}"/>
    <cellStyle name="Normal 22 2" xfId="427" xr:uid="{00000000-0005-0000-0000-0000AB010000}"/>
    <cellStyle name="Normal 23" xfId="428" xr:uid="{00000000-0005-0000-0000-0000AC010000}"/>
    <cellStyle name="Normal 23 2" xfId="429" xr:uid="{00000000-0005-0000-0000-0000AD010000}"/>
    <cellStyle name="Normal 24" xfId="430" xr:uid="{00000000-0005-0000-0000-0000AE010000}"/>
    <cellStyle name="Normal 25" xfId="431" xr:uid="{00000000-0005-0000-0000-0000AF010000}"/>
    <cellStyle name="Normal 25 2" xfId="432" xr:uid="{00000000-0005-0000-0000-0000B0010000}"/>
    <cellStyle name="Normal 26" xfId="433" xr:uid="{00000000-0005-0000-0000-0000B1010000}"/>
    <cellStyle name="Normal 26 2" xfId="434" xr:uid="{00000000-0005-0000-0000-0000B2010000}"/>
    <cellStyle name="Normal 27" xfId="435" xr:uid="{00000000-0005-0000-0000-0000B3010000}"/>
    <cellStyle name="Normal 28" xfId="436" xr:uid="{00000000-0005-0000-0000-0000B4010000}"/>
    <cellStyle name="Normal 28 2" xfId="437" xr:uid="{00000000-0005-0000-0000-0000B5010000}"/>
    <cellStyle name="Normal 29" xfId="438" xr:uid="{00000000-0005-0000-0000-0000B6010000}"/>
    <cellStyle name="Normal 29 2 2 2 2" xfId="726" xr:uid="{7CED8EC2-80E7-49DD-A4CC-265D6C318BB5}"/>
    <cellStyle name="Normal 3" xfId="439" xr:uid="{00000000-0005-0000-0000-0000B7010000}"/>
    <cellStyle name="Normal 3 2" xfId="440" xr:uid="{00000000-0005-0000-0000-0000B8010000}"/>
    <cellStyle name="Normal 3 2 2" xfId="441" xr:uid="{00000000-0005-0000-0000-0000B9010000}"/>
    <cellStyle name="Normal 30" xfId="442" xr:uid="{00000000-0005-0000-0000-0000BA010000}"/>
    <cellStyle name="Normal 31" xfId="443" xr:uid="{00000000-0005-0000-0000-0000BB010000}"/>
    <cellStyle name="Normal 31 2" xfId="444" xr:uid="{00000000-0005-0000-0000-0000BC010000}"/>
    <cellStyle name="Normal 32" xfId="445" xr:uid="{00000000-0005-0000-0000-0000BD010000}"/>
    <cellStyle name="Normal 32 2" xfId="446" xr:uid="{00000000-0005-0000-0000-0000BE010000}"/>
    <cellStyle name="Normal 32 3" xfId="447" xr:uid="{00000000-0005-0000-0000-0000BF010000}"/>
    <cellStyle name="Normal 33" xfId="448" xr:uid="{00000000-0005-0000-0000-0000C0010000}"/>
    <cellStyle name="Normal 33 2" xfId="449" xr:uid="{00000000-0005-0000-0000-0000C1010000}"/>
    <cellStyle name="Normal 33 3" xfId="450" xr:uid="{00000000-0005-0000-0000-0000C2010000}"/>
    <cellStyle name="Normal 34" xfId="451" xr:uid="{00000000-0005-0000-0000-0000C3010000}"/>
    <cellStyle name="Normal 34 2" xfId="452" xr:uid="{00000000-0005-0000-0000-0000C4010000}"/>
    <cellStyle name="Normal 34 3" xfId="453" xr:uid="{00000000-0005-0000-0000-0000C5010000}"/>
    <cellStyle name="Normal 35" xfId="454" xr:uid="{00000000-0005-0000-0000-0000C6010000}"/>
    <cellStyle name="Normal 35 2" xfId="455" xr:uid="{00000000-0005-0000-0000-0000C7010000}"/>
    <cellStyle name="Normal 35 3" xfId="456" xr:uid="{00000000-0005-0000-0000-0000C8010000}"/>
    <cellStyle name="Normal 35 4" xfId="457" xr:uid="{00000000-0005-0000-0000-0000C9010000}"/>
    <cellStyle name="Normal 35 4 2" xfId="458" xr:uid="{00000000-0005-0000-0000-0000CA010000}"/>
    <cellStyle name="Normal 35 5" xfId="459" xr:uid="{00000000-0005-0000-0000-0000CB010000}"/>
    <cellStyle name="Normal 36" xfId="460" xr:uid="{00000000-0005-0000-0000-0000CC010000}"/>
    <cellStyle name="Normal 36 2" xfId="461" xr:uid="{00000000-0005-0000-0000-0000CD010000}"/>
    <cellStyle name="Normal 36 3" xfId="462" xr:uid="{00000000-0005-0000-0000-0000CE010000}"/>
    <cellStyle name="Normal 36 4" xfId="463" xr:uid="{00000000-0005-0000-0000-0000CF010000}"/>
    <cellStyle name="Normal 36 4 2" xfId="464" xr:uid="{00000000-0005-0000-0000-0000D0010000}"/>
    <cellStyle name="Normal 36 5" xfId="465" xr:uid="{00000000-0005-0000-0000-0000D1010000}"/>
    <cellStyle name="Normal 37" xfId="466" xr:uid="{00000000-0005-0000-0000-0000D2010000}"/>
    <cellStyle name="Normal 37 2" xfId="467" xr:uid="{00000000-0005-0000-0000-0000D3010000}"/>
    <cellStyle name="Normal 37 3" xfId="468" xr:uid="{00000000-0005-0000-0000-0000D4010000}"/>
    <cellStyle name="Normal 37 4" xfId="469" xr:uid="{00000000-0005-0000-0000-0000D5010000}"/>
    <cellStyle name="Normal 37 4 2" xfId="470" xr:uid="{00000000-0005-0000-0000-0000D6010000}"/>
    <cellStyle name="Normal 37 5" xfId="471" xr:uid="{00000000-0005-0000-0000-0000D7010000}"/>
    <cellStyle name="Normal 38" xfId="472" xr:uid="{00000000-0005-0000-0000-0000D8010000}"/>
    <cellStyle name="Normal 38 2" xfId="473" xr:uid="{00000000-0005-0000-0000-0000D9010000}"/>
    <cellStyle name="Normal 38 3" xfId="474" xr:uid="{00000000-0005-0000-0000-0000DA010000}"/>
    <cellStyle name="Normal 38 4" xfId="475" xr:uid="{00000000-0005-0000-0000-0000DB010000}"/>
    <cellStyle name="Normal 38 4 2" xfId="476" xr:uid="{00000000-0005-0000-0000-0000DC010000}"/>
    <cellStyle name="Normal 38 5" xfId="477" xr:uid="{00000000-0005-0000-0000-0000DD010000}"/>
    <cellStyle name="Normal 39" xfId="478" xr:uid="{00000000-0005-0000-0000-0000DE010000}"/>
    <cellStyle name="Normal 39 2" xfId="479" xr:uid="{00000000-0005-0000-0000-0000DF010000}"/>
    <cellStyle name="Normal 39 3" xfId="480" xr:uid="{00000000-0005-0000-0000-0000E0010000}"/>
    <cellStyle name="Normal 4" xfId="481" xr:uid="{00000000-0005-0000-0000-0000E1010000}"/>
    <cellStyle name="Normal 4 2" xfId="482" xr:uid="{00000000-0005-0000-0000-0000E2010000}"/>
    <cellStyle name="Normal 40" xfId="483" xr:uid="{00000000-0005-0000-0000-0000E3010000}"/>
    <cellStyle name="Normal 40 2" xfId="484" xr:uid="{00000000-0005-0000-0000-0000E4010000}"/>
    <cellStyle name="Normal 40 3" xfId="485" xr:uid="{00000000-0005-0000-0000-0000E5010000}"/>
    <cellStyle name="Normal 41" xfId="486" xr:uid="{00000000-0005-0000-0000-0000E6010000}"/>
    <cellStyle name="Normal 41 2" xfId="487" xr:uid="{00000000-0005-0000-0000-0000E7010000}"/>
    <cellStyle name="Normal 42" xfId="488" xr:uid="{00000000-0005-0000-0000-0000E8010000}"/>
    <cellStyle name="Normal 42 2" xfId="489" xr:uid="{00000000-0005-0000-0000-0000E9010000}"/>
    <cellStyle name="Normal 42 3" xfId="490" xr:uid="{00000000-0005-0000-0000-0000EA010000}"/>
    <cellStyle name="Normal 43" xfId="491" xr:uid="{00000000-0005-0000-0000-0000EB010000}"/>
    <cellStyle name="Normal 43 2" xfId="492" xr:uid="{00000000-0005-0000-0000-0000EC010000}"/>
    <cellStyle name="Normal 43 3" xfId="493" xr:uid="{00000000-0005-0000-0000-0000ED010000}"/>
    <cellStyle name="Normal 44" xfId="494" xr:uid="{00000000-0005-0000-0000-0000EE010000}"/>
    <cellStyle name="Normal 44 2" xfId="495" xr:uid="{00000000-0005-0000-0000-0000EF010000}"/>
    <cellStyle name="Normal 44 3" xfId="496" xr:uid="{00000000-0005-0000-0000-0000F0010000}"/>
    <cellStyle name="Normal 45" xfId="497" xr:uid="{00000000-0005-0000-0000-0000F1010000}"/>
    <cellStyle name="Normal 45 2" xfId="498" xr:uid="{00000000-0005-0000-0000-0000F2010000}"/>
    <cellStyle name="Normal 46" xfId="499" xr:uid="{00000000-0005-0000-0000-0000F3010000}"/>
    <cellStyle name="Normal 46 2" xfId="500" xr:uid="{00000000-0005-0000-0000-0000F4010000}"/>
    <cellStyle name="Normal 47" xfId="501" xr:uid="{00000000-0005-0000-0000-0000F5010000}"/>
    <cellStyle name="Normal 48" xfId="502" xr:uid="{00000000-0005-0000-0000-0000F6010000}"/>
    <cellStyle name="Normal 48 2" xfId="503" xr:uid="{00000000-0005-0000-0000-0000F7010000}"/>
    <cellStyle name="Normal 49" xfId="504" xr:uid="{00000000-0005-0000-0000-0000F8010000}"/>
    <cellStyle name="Normal 5" xfId="505" xr:uid="{00000000-0005-0000-0000-0000F9010000}"/>
    <cellStyle name="Normal 5 2" xfId="506" xr:uid="{00000000-0005-0000-0000-0000FA010000}"/>
    <cellStyle name="Normal 50" xfId="507" xr:uid="{00000000-0005-0000-0000-0000FB010000}"/>
    <cellStyle name="Normal 50 2" xfId="508" xr:uid="{00000000-0005-0000-0000-0000FC010000}"/>
    <cellStyle name="Normal 51" xfId="509" xr:uid="{00000000-0005-0000-0000-0000FD010000}"/>
    <cellStyle name="Normal 51 2" xfId="510" xr:uid="{00000000-0005-0000-0000-0000FE010000}"/>
    <cellStyle name="Normal 52" xfId="511" xr:uid="{00000000-0005-0000-0000-0000FF010000}"/>
    <cellStyle name="Normal 52 2" xfId="512" xr:uid="{00000000-0005-0000-0000-000000020000}"/>
    <cellStyle name="Normal 53" xfId="513" xr:uid="{00000000-0005-0000-0000-000001020000}"/>
    <cellStyle name="Normal 53 2" xfId="514" xr:uid="{00000000-0005-0000-0000-000002020000}"/>
    <cellStyle name="Normal 54" xfId="515" xr:uid="{00000000-0005-0000-0000-000003020000}"/>
    <cellStyle name="Normal 54 2" xfId="516" xr:uid="{00000000-0005-0000-0000-000004020000}"/>
    <cellStyle name="Normal 55" xfId="517" xr:uid="{00000000-0005-0000-0000-000005020000}"/>
    <cellStyle name="Normal 56" xfId="518" xr:uid="{00000000-0005-0000-0000-000006020000}"/>
    <cellStyle name="Normal 56 2" xfId="519" xr:uid="{00000000-0005-0000-0000-000007020000}"/>
    <cellStyle name="Normal 57" xfId="520" xr:uid="{00000000-0005-0000-0000-000008020000}"/>
    <cellStyle name="Normal 58" xfId="521" xr:uid="{00000000-0005-0000-0000-000009020000}"/>
    <cellStyle name="Normal 59" xfId="522" xr:uid="{00000000-0005-0000-0000-00000A020000}"/>
    <cellStyle name="Normal 59 2" xfId="523" xr:uid="{00000000-0005-0000-0000-00000B020000}"/>
    <cellStyle name="Normal 6" xfId="524" xr:uid="{00000000-0005-0000-0000-00000C020000}"/>
    <cellStyle name="Normal 6 2" xfId="525" xr:uid="{00000000-0005-0000-0000-00000D020000}"/>
    <cellStyle name="Normal 60" xfId="526" xr:uid="{00000000-0005-0000-0000-00000E020000}"/>
    <cellStyle name="Normal 61" xfId="527" xr:uid="{00000000-0005-0000-0000-00000F020000}"/>
    <cellStyle name="Normal 61 2" xfId="528" xr:uid="{00000000-0005-0000-0000-000010020000}"/>
    <cellStyle name="Normal 62" xfId="529" xr:uid="{00000000-0005-0000-0000-000011020000}"/>
    <cellStyle name="Normal 62 2" xfId="530" xr:uid="{00000000-0005-0000-0000-000012020000}"/>
    <cellStyle name="Normal 63" xfId="531" xr:uid="{00000000-0005-0000-0000-000013020000}"/>
    <cellStyle name="Normal 63 2" xfId="532" xr:uid="{00000000-0005-0000-0000-000014020000}"/>
    <cellStyle name="Normal 64" xfId="533" xr:uid="{00000000-0005-0000-0000-000015020000}"/>
    <cellStyle name="Normal 64 2" xfId="534" xr:uid="{00000000-0005-0000-0000-000016020000}"/>
    <cellStyle name="Normal 65" xfId="535" xr:uid="{00000000-0005-0000-0000-000017020000}"/>
    <cellStyle name="Normal 65 2" xfId="536" xr:uid="{00000000-0005-0000-0000-000018020000}"/>
    <cellStyle name="Normal 66" xfId="537" xr:uid="{00000000-0005-0000-0000-000019020000}"/>
    <cellStyle name="Normal 67" xfId="538" xr:uid="{00000000-0005-0000-0000-00001A020000}"/>
    <cellStyle name="Normal 67 2" xfId="539" xr:uid="{00000000-0005-0000-0000-00001B020000}"/>
    <cellStyle name="Normal 68" xfId="540" xr:uid="{00000000-0005-0000-0000-00001C020000}"/>
    <cellStyle name="Normal 69" xfId="541" xr:uid="{00000000-0005-0000-0000-00001D020000}"/>
    <cellStyle name="Normal 7" xfId="542" xr:uid="{00000000-0005-0000-0000-00001E020000}"/>
    <cellStyle name="Normal 70" xfId="543" xr:uid="{00000000-0005-0000-0000-00001F020000}"/>
    <cellStyle name="Normal 71" xfId="544" xr:uid="{00000000-0005-0000-0000-000020020000}"/>
    <cellStyle name="Normal 72" xfId="545" xr:uid="{00000000-0005-0000-0000-000021020000}"/>
    <cellStyle name="Normal 73" xfId="546" xr:uid="{00000000-0005-0000-0000-000022020000}"/>
    <cellStyle name="Normal 74" xfId="547" xr:uid="{00000000-0005-0000-0000-000023020000}"/>
    <cellStyle name="Normal 75" xfId="548" xr:uid="{00000000-0005-0000-0000-000024020000}"/>
    <cellStyle name="Normal 76" xfId="549" xr:uid="{00000000-0005-0000-0000-000025020000}"/>
    <cellStyle name="Normal 77" xfId="550" xr:uid="{00000000-0005-0000-0000-000026020000}"/>
    <cellStyle name="Normal 78" xfId="551" xr:uid="{00000000-0005-0000-0000-000027020000}"/>
    <cellStyle name="Normal 79" xfId="552" xr:uid="{00000000-0005-0000-0000-000028020000}"/>
    <cellStyle name="Normal 8" xfId="553" xr:uid="{00000000-0005-0000-0000-000029020000}"/>
    <cellStyle name="Normal 80" xfId="554" xr:uid="{00000000-0005-0000-0000-00002A020000}"/>
    <cellStyle name="Normal 81" xfId="555" xr:uid="{00000000-0005-0000-0000-00002B020000}"/>
    <cellStyle name="Normal 82" xfId="556" xr:uid="{00000000-0005-0000-0000-00002C020000}"/>
    <cellStyle name="Normal 83" xfId="557" xr:uid="{00000000-0005-0000-0000-00002D020000}"/>
    <cellStyle name="Normal 84" xfId="558" xr:uid="{00000000-0005-0000-0000-00002E020000}"/>
    <cellStyle name="Normal 85" xfId="559" xr:uid="{00000000-0005-0000-0000-00002F020000}"/>
    <cellStyle name="Normal 86" xfId="560" xr:uid="{00000000-0005-0000-0000-000030020000}"/>
    <cellStyle name="Normal 87" xfId="706" xr:uid="{00000000-0005-0000-0000-000031020000}"/>
    <cellStyle name="Normal 88" xfId="561" xr:uid="{00000000-0005-0000-0000-000032020000}"/>
    <cellStyle name="Normal 89" xfId="562" xr:uid="{00000000-0005-0000-0000-000033020000}"/>
    <cellStyle name="Normal 9" xfId="563" xr:uid="{00000000-0005-0000-0000-000034020000}"/>
    <cellStyle name="Normal 9 2" xfId="564" xr:uid="{00000000-0005-0000-0000-000035020000}"/>
    <cellStyle name="Normal 90" xfId="707" xr:uid="{00000000-0005-0000-0000-000036020000}"/>
    <cellStyle name="Normal 91" xfId="708" xr:uid="{00000000-0005-0000-0000-000037020000}"/>
    <cellStyle name="Normal 92" xfId="709" xr:uid="{00000000-0005-0000-0000-000038020000}"/>
    <cellStyle name="Normal 93" xfId="710" xr:uid="{00000000-0005-0000-0000-000039020000}"/>
    <cellStyle name="Normal 94" xfId="711" xr:uid="{00000000-0005-0000-0000-00003A020000}"/>
    <cellStyle name="Normal 95" xfId="712" xr:uid="{00000000-0005-0000-0000-00003B020000}"/>
    <cellStyle name="Normal 96" xfId="713" xr:uid="{00000000-0005-0000-0000-00003C020000}"/>
    <cellStyle name="Normal 97" xfId="714" xr:uid="{00000000-0005-0000-0000-00003D020000}"/>
    <cellStyle name="Normal 98" xfId="715" xr:uid="{00000000-0005-0000-0000-00003E020000}"/>
    <cellStyle name="Normal 99" xfId="716" xr:uid="{00000000-0005-0000-0000-00003F020000}"/>
    <cellStyle name="Normal_QA Manager-Analyst Weekly Communication Meeting" xfId="565" xr:uid="{00000000-0005-0000-0000-000040020000}"/>
    <cellStyle name="Note" xfId="566" xr:uid="{00000000-0005-0000-0000-000041020000}"/>
    <cellStyle name="Note 2" xfId="567" xr:uid="{00000000-0005-0000-0000-000042020000}"/>
    <cellStyle name="Notiz" xfId="568" xr:uid="{00000000-0005-0000-0000-000043020000}"/>
    <cellStyle name="Output" xfId="569" xr:uid="{00000000-0005-0000-0000-000044020000}"/>
    <cellStyle name="Porcentaje" xfId="570" builtinId="5"/>
    <cellStyle name="Porcentaje 10" xfId="571" xr:uid="{00000000-0005-0000-0000-000046020000}"/>
    <cellStyle name="Porcentaje 10 2" xfId="572" xr:uid="{00000000-0005-0000-0000-000047020000}"/>
    <cellStyle name="Porcentaje 11" xfId="573" xr:uid="{00000000-0005-0000-0000-000048020000}"/>
    <cellStyle name="Porcentaje 12" xfId="574" xr:uid="{00000000-0005-0000-0000-000049020000}"/>
    <cellStyle name="Porcentaje 12 2" xfId="575" xr:uid="{00000000-0005-0000-0000-00004A020000}"/>
    <cellStyle name="Porcentaje 13" xfId="576" xr:uid="{00000000-0005-0000-0000-00004B020000}"/>
    <cellStyle name="Porcentaje 14" xfId="577" xr:uid="{00000000-0005-0000-0000-00004C020000}"/>
    <cellStyle name="Porcentaje 14 2" xfId="578" xr:uid="{00000000-0005-0000-0000-00004D020000}"/>
    <cellStyle name="Porcentaje 15" xfId="579" xr:uid="{00000000-0005-0000-0000-00004E020000}"/>
    <cellStyle name="Porcentaje 15 2" xfId="580" xr:uid="{00000000-0005-0000-0000-00004F020000}"/>
    <cellStyle name="Porcentaje 16" xfId="581" xr:uid="{00000000-0005-0000-0000-000050020000}"/>
    <cellStyle name="Porcentaje 17" xfId="582" xr:uid="{00000000-0005-0000-0000-000051020000}"/>
    <cellStyle name="Porcentaje 17 2" xfId="583" xr:uid="{00000000-0005-0000-0000-000052020000}"/>
    <cellStyle name="Porcentaje 18" xfId="584" xr:uid="{00000000-0005-0000-0000-000053020000}"/>
    <cellStyle name="Porcentaje 18 2" xfId="585" xr:uid="{00000000-0005-0000-0000-000054020000}"/>
    <cellStyle name="Porcentaje 19" xfId="586" xr:uid="{00000000-0005-0000-0000-000055020000}"/>
    <cellStyle name="Porcentaje 2" xfId="587" xr:uid="{00000000-0005-0000-0000-000056020000}"/>
    <cellStyle name="Porcentaje 2 2" xfId="588" xr:uid="{00000000-0005-0000-0000-000057020000}"/>
    <cellStyle name="Porcentaje 2 3" xfId="589" xr:uid="{00000000-0005-0000-0000-000058020000}"/>
    <cellStyle name="Porcentaje 20" xfId="590" xr:uid="{00000000-0005-0000-0000-000059020000}"/>
    <cellStyle name="Porcentaje 21" xfId="591" xr:uid="{00000000-0005-0000-0000-00005A020000}"/>
    <cellStyle name="Porcentaje 22" xfId="592" xr:uid="{00000000-0005-0000-0000-00005B020000}"/>
    <cellStyle name="Porcentaje 22 2" xfId="593" xr:uid="{00000000-0005-0000-0000-00005C020000}"/>
    <cellStyle name="Porcentaje 23" xfId="594" xr:uid="{00000000-0005-0000-0000-00005D020000}"/>
    <cellStyle name="Porcentaje 23 2" xfId="595" xr:uid="{00000000-0005-0000-0000-00005E020000}"/>
    <cellStyle name="Porcentaje 24" xfId="596" xr:uid="{00000000-0005-0000-0000-00005F020000}"/>
    <cellStyle name="Porcentaje 25" xfId="597" xr:uid="{00000000-0005-0000-0000-000060020000}"/>
    <cellStyle name="Porcentaje 25 2" xfId="598" xr:uid="{00000000-0005-0000-0000-000061020000}"/>
    <cellStyle name="Porcentaje 26" xfId="599" xr:uid="{00000000-0005-0000-0000-000062020000}"/>
    <cellStyle name="Porcentaje 26 2" xfId="600" xr:uid="{00000000-0005-0000-0000-000063020000}"/>
    <cellStyle name="Porcentaje 27" xfId="601" xr:uid="{00000000-0005-0000-0000-000064020000}"/>
    <cellStyle name="Porcentaje 28" xfId="602" xr:uid="{00000000-0005-0000-0000-000065020000}"/>
    <cellStyle name="Porcentaje 28 2" xfId="603" xr:uid="{00000000-0005-0000-0000-000066020000}"/>
    <cellStyle name="Porcentaje 29" xfId="604" xr:uid="{00000000-0005-0000-0000-000067020000}"/>
    <cellStyle name="Porcentaje 3" xfId="605" xr:uid="{00000000-0005-0000-0000-000068020000}"/>
    <cellStyle name="Porcentaje 3 2" xfId="606" xr:uid="{00000000-0005-0000-0000-000069020000}"/>
    <cellStyle name="Porcentaje 30" xfId="607" xr:uid="{00000000-0005-0000-0000-00006A020000}"/>
    <cellStyle name="Porcentaje 31" xfId="608" xr:uid="{00000000-0005-0000-0000-00006B020000}"/>
    <cellStyle name="Porcentaje 32" xfId="609" xr:uid="{00000000-0005-0000-0000-00006C020000}"/>
    <cellStyle name="Porcentaje 32 2" xfId="610" xr:uid="{00000000-0005-0000-0000-00006D020000}"/>
    <cellStyle name="Porcentaje 32 3" xfId="611" xr:uid="{00000000-0005-0000-0000-00006E020000}"/>
    <cellStyle name="Porcentaje 32 4" xfId="612" xr:uid="{00000000-0005-0000-0000-00006F020000}"/>
    <cellStyle name="Porcentaje 33" xfId="613" xr:uid="{00000000-0005-0000-0000-000070020000}"/>
    <cellStyle name="Porcentaje 33 2" xfId="614" xr:uid="{00000000-0005-0000-0000-000071020000}"/>
    <cellStyle name="Porcentaje 34" xfId="615" xr:uid="{00000000-0005-0000-0000-000072020000}"/>
    <cellStyle name="Porcentaje 34 2" xfId="616" xr:uid="{00000000-0005-0000-0000-000073020000}"/>
    <cellStyle name="Porcentaje 35" xfId="617" xr:uid="{00000000-0005-0000-0000-000074020000}"/>
    <cellStyle name="Porcentaje 35 2" xfId="618" xr:uid="{00000000-0005-0000-0000-000075020000}"/>
    <cellStyle name="Porcentaje 35 3" xfId="619" xr:uid="{00000000-0005-0000-0000-000076020000}"/>
    <cellStyle name="Porcentaje 35 4" xfId="620" xr:uid="{00000000-0005-0000-0000-000077020000}"/>
    <cellStyle name="Porcentaje 35 4 2" xfId="621" xr:uid="{00000000-0005-0000-0000-000078020000}"/>
    <cellStyle name="Porcentaje 36" xfId="622" xr:uid="{00000000-0005-0000-0000-000079020000}"/>
    <cellStyle name="Porcentaje 36 2" xfId="623" xr:uid="{00000000-0005-0000-0000-00007A020000}"/>
    <cellStyle name="Porcentaje 36 3" xfId="624" xr:uid="{00000000-0005-0000-0000-00007B020000}"/>
    <cellStyle name="Porcentaje 36 4" xfId="625" xr:uid="{00000000-0005-0000-0000-00007C020000}"/>
    <cellStyle name="Porcentaje 36 4 2" xfId="626" xr:uid="{00000000-0005-0000-0000-00007D020000}"/>
    <cellStyle name="Porcentaje 37" xfId="627" xr:uid="{00000000-0005-0000-0000-00007E020000}"/>
    <cellStyle name="Porcentaje 37 2" xfId="628" xr:uid="{00000000-0005-0000-0000-00007F020000}"/>
    <cellStyle name="Porcentaje 37 3" xfId="629" xr:uid="{00000000-0005-0000-0000-000080020000}"/>
    <cellStyle name="Porcentaje 37 4" xfId="630" xr:uid="{00000000-0005-0000-0000-000081020000}"/>
    <cellStyle name="Porcentaje 37 4 2" xfId="631" xr:uid="{00000000-0005-0000-0000-000082020000}"/>
    <cellStyle name="Porcentaje 38" xfId="632" xr:uid="{00000000-0005-0000-0000-000083020000}"/>
    <cellStyle name="Porcentaje 38 2" xfId="633" xr:uid="{00000000-0005-0000-0000-000084020000}"/>
    <cellStyle name="Porcentaje 38 3" xfId="634" xr:uid="{00000000-0005-0000-0000-000085020000}"/>
    <cellStyle name="Porcentaje 38 4" xfId="635" xr:uid="{00000000-0005-0000-0000-000086020000}"/>
    <cellStyle name="Porcentaje 38 4 2" xfId="636" xr:uid="{00000000-0005-0000-0000-000087020000}"/>
    <cellStyle name="Porcentaje 39" xfId="637" xr:uid="{00000000-0005-0000-0000-000088020000}"/>
    <cellStyle name="Porcentaje 39 2" xfId="638" xr:uid="{00000000-0005-0000-0000-000089020000}"/>
    <cellStyle name="Porcentaje 4" xfId="639" xr:uid="{00000000-0005-0000-0000-00008A020000}"/>
    <cellStyle name="Porcentaje 4 2" xfId="640" xr:uid="{00000000-0005-0000-0000-00008B020000}"/>
    <cellStyle name="Porcentaje 40" xfId="641" xr:uid="{00000000-0005-0000-0000-00008C020000}"/>
    <cellStyle name="Porcentaje 40 2" xfId="642" xr:uid="{00000000-0005-0000-0000-00008D020000}"/>
    <cellStyle name="Porcentaje 41" xfId="643" xr:uid="{00000000-0005-0000-0000-00008E020000}"/>
    <cellStyle name="Porcentaje 41 2" xfId="644" xr:uid="{00000000-0005-0000-0000-00008F020000}"/>
    <cellStyle name="Porcentaje 42" xfId="645" xr:uid="{00000000-0005-0000-0000-000090020000}"/>
    <cellStyle name="Porcentaje 42 2" xfId="646" xr:uid="{00000000-0005-0000-0000-000091020000}"/>
    <cellStyle name="Porcentaje 43" xfId="647" xr:uid="{00000000-0005-0000-0000-000092020000}"/>
    <cellStyle name="Porcentaje 43 2" xfId="648" xr:uid="{00000000-0005-0000-0000-000093020000}"/>
    <cellStyle name="Porcentaje 44" xfId="649" xr:uid="{00000000-0005-0000-0000-000094020000}"/>
    <cellStyle name="Porcentaje 44 2" xfId="650" xr:uid="{00000000-0005-0000-0000-000095020000}"/>
    <cellStyle name="Porcentaje 45" xfId="651" xr:uid="{00000000-0005-0000-0000-000096020000}"/>
    <cellStyle name="Porcentaje 45 2" xfId="652" xr:uid="{00000000-0005-0000-0000-000097020000}"/>
    <cellStyle name="Porcentaje 46" xfId="653" xr:uid="{00000000-0005-0000-0000-000098020000}"/>
    <cellStyle name="Porcentaje 46 2" xfId="654" xr:uid="{00000000-0005-0000-0000-000099020000}"/>
    <cellStyle name="Porcentaje 47" xfId="655" xr:uid="{00000000-0005-0000-0000-00009A020000}"/>
    <cellStyle name="Porcentaje 48" xfId="656" xr:uid="{00000000-0005-0000-0000-00009B020000}"/>
    <cellStyle name="Porcentaje 48 2" xfId="657" xr:uid="{00000000-0005-0000-0000-00009C020000}"/>
    <cellStyle name="Porcentaje 49" xfId="658" xr:uid="{00000000-0005-0000-0000-00009D020000}"/>
    <cellStyle name="Porcentaje 5" xfId="659" xr:uid="{00000000-0005-0000-0000-00009E020000}"/>
    <cellStyle name="Porcentaje 5 2" xfId="660" xr:uid="{00000000-0005-0000-0000-00009F020000}"/>
    <cellStyle name="Porcentaje 50" xfId="661" xr:uid="{00000000-0005-0000-0000-0000A0020000}"/>
    <cellStyle name="Porcentaje 50 2" xfId="662" xr:uid="{00000000-0005-0000-0000-0000A1020000}"/>
    <cellStyle name="Porcentaje 51" xfId="663" xr:uid="{00000000-0005-0000-0000-0000A2020000}"/>
    <cellStyle name="Porcentaje 51 2" xfId="664" xr:uid="{00000000-0005-0000-0000-0000A3020000}"/>
    <cellStyle name="Porcentaje 52" xfId="665" xr:uid="{00000000-0005-0000-0000-0000A4020000}"/>
    <cellStyle name="Porcentaje 52 2" xfId="666" xr:uid="{00000000-0005-0000-0000-0000A5020000}"/>
    <cellStyle name="Porcentaje 53" xfId="667" xr:uid="{00000000-0005-0000-0000-0000A6020000}"/>
    <cellStyle name="Porcentaje 53 2" xfId="668" xr:uid="{00000000-0005-0000-0000-0000A7020000}"/>
    <cellStyle name="Porcentaje 54" xfId="669" xr:uid="{00000000-0005-0000-0000-0000A8020000}"/>
    <cellStyle name="Porcentaje 54 2" xfId="670" xr:uid="{00000000-0005-0000-0000-0000A9020000}"/>
    <cellStyle name="Porcentaje 55" xfId="671" xr:uid="{00000000-0005-0000-0000-0000AA020000}"/>
    <cellStyle name="Porcentaje 56" xfId="672" xr:uid="{00000000-0005-0000-0000-0000AB020000}"/>
    <cellStyle name="Porcentaje 56 2" xfId="673" xr:uid="{00000000-0005-0000-0000-0000AC020000}"/>
    <cellStyle name="Porcentaje 57" xfId="674" xr:uid="{00000000-0005-0000-0000-0000AD020000}"/>
    <cellStyle name="Porcentaje 57 2" xfId="675" xr:uid="{00000000-0005-0000-0000-0000AE020000}"/>
    <cellStyle name="Porcentaje 58" xfId="676" xr:uid="{00000000-0005-0000-0000-0000AF020000}"/>
    <cellStyle name="Porcentaje 58 2" xfId="677" xr:uid="{00000000-0005-0000-0000-0000B0020000}"/>
    <cellStyle name="Porcentaje 59" xfId="678" xr:uid="{00000000-0005-0000-0000-0000B1020000}"/>
    <cellStyle name="Porcentaje 59 2" xfId="679" xr:uid="{00000000-0005-0000-0000-0000B2020000}"/>
    <cellStyle name="Porcentaje 6" xfId="680" xr:uid="{00000000-0005-0000-0000-0000B3020000}"/>
    <cellStyle name="Porcentaje 60" xfId="681" xr:uid="{00000000-0005-0000-0000-0000B4020000}"/>
    <cellStyle name="Porcentaje 60 2" xfId="682" xr:uid="{00000000-0005-0000-0000-0000B5020000}"/>
    <cellStyle name="Porcentaje 61" xfId="683" xr:uid="{00000000-0005-0000-0000-0000B6020000}"/>
    <cellStyle name="Porcentaje 61 2" xfId="684" xr:uid="{00000000-0005-0000-0000-0000B7020000}"/>
    <cellStyle name="Porcentaje 62" xfId="685" xr:uid="{00000000-0005-0000-0000-0000B8020000}"/>
    <cellStyle name="Porcentaje 63" xfId="686" xr:uid="{00000000-0005-0000-0000-0000B9020000}"/>
    <cellStyle name="Porcentaje 64" xfId="687" xr:uid="{00000000-0005-0000-0000-0000BA020000}"/>
    <cellStyle name="Porcentaje 65" xfId="688" xr:uid="{00000000-0005-0000-0000-0000BB020000}"/>
    <cellStyle name="Porcentaje 7" xfId="689" xr:uid="{00000000-0005-0000-0000-0000BC020000}"/>
    <cellStyle name="Porcentaje 8" xfId="690" xr:uid="{00000000-0005-0000-0000-0000BD020000}"/>
    <cellStyle name="Porcentaje 8 2" xfId="691" xr:uid="{00000000-0005-0000-0000-0000BE020000}"/>
    <cellStyle name="Porcentaje 9" xfId="692" xr:uid="{00000000-0005-0000-0000-0000BF020000}"/>
    <cellStyle name="Porcentaje 9 2" xfId="693" xr:uid="{00000000-0005-0000-0000-0000C0020000}"/>
    <cellStyle name="Schlecht" xfId="694" xr:uid="{00000000-0005-0000-0000-0000C1020000}"/>
    <cellStyle name="Standard_NEGS" xfId="695" xr:uid="{00000000-0005-0000-0000-0000C2020000}"/>
    <cellStyle name="Title" xfId="696" xr:uid="{00000000-0005-0000-0000-0000C3020000}"/>
    <cellStyle name="Überschrift" xfId="697" xr:uid="{00000000-0005-0000-0000-0000C4020000}"/>
    <cellStyle name="Überschrift 1" xfId="698" xr:uid="{00000000-0005-0000-0000-0000C5020000}"/>
    <cellStyle name="Überschrift 2" xfId="699" xr:uid="{00000000-0005-0000-0000-0000C6020000}"/>
    <cellStyle name="Überschrift 3" xfId="700" xr:uid="{00000000-0005-0000-0000-0000C7020000}"/>
    <cellStyle name="Überschrift 4" xfId="701" xr:uid="{00000000-0005-0000-0000-0000C8020000}"/>
    <cellStyle name="Verknüpfte Zelle" xfId="702" xr:uid="{00000000-0005-0000-0000-0000C9020000}"/>
    <cellStyle name="Warnender Text" xfId="703" xr:uid="{00000000-0005-0000-0000-0000CA020000}"/>
    <cellStyle name="Warning Text" xfId="704" xr:uid="{00000000-0005-0000-0000-0000CB020000}"/>
    <cellStyle name="Zelle überprüfen" xfId="705" xr:uid="{00000000-0005-0000-0000-0000CC020000}"/>
  </cellStyles>
  <dxfs count="109">
    <dxf>
      <border>
        <right style="medium">
          <color indexed="64"/>
        </right>
        <top style="medium">
          <color indexed="64"/>
        </top>
        <bottom style="medium">
          <color indexed="64"/>
        </bottom>
      </bord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wrapText="1"/>
    </dxf>
    <dxf>
      <alignment horizontal="center"/>
    </dxf>
    <dxf>
      <alignment horizontal="center"/>
    </dxf>
    <dxf>
      <alignment wrapText="1"/>
    </dxf>
    <dxf>
      <alignment wrapText="1"/>
    </dxf>
    <dxf>
      <alignment wrapText="1"/>
    </dxf>
    <dxf>
      <alignment wrapText="1"/>
    </dxf>
    <dxf>
      <alignment wrapText="1"/>
    </dxf>
    <dxf>
      <alignment wrapText="1"/>
    </dxf>
    <dxf>
      <border>
        <left style="medium">
          <color indexed="64"/>
        </left>
        <right style="medium">
          <color indexed="64"/>
        </right>
        <top style="medium">
          <color indexed="64"/>
        </top>
        <bottom style="medium">
          <color indexed="64"/>
        </bottom>
      </bord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font>
        <sz val="9"/>
      </font>
    </dxf>
    <dxf>
      <alignment wrapText="1"/>
    </dxf>
    <dxf>
      <alignment wrapText="1"/>
    </dxf>
    <dxf>
      <alignment horizontal="center"/>
    </dxf>
    <dxf>
      <font>
        <color rgb="FF9C0006"/>
      </font>
      <fill>
        <patternFill>
          <bgColor rgb="FFFFC7CE"/>
        </patternFill>
      </fill>
    </dxf>
    <dxf>
      <fill>
        <patternFill>
          <bgColor rgb="FFFFC7CE"/>
        </patternFill>
      </fill>
    </dxf>
    <dxf>
      <fill>
        <patternFill>
          <bgColor rgb="FFFF0000"/>
        </patternFill>
      </fill>
    </dxf>
    <dxf>
      <font>
        <b/>
        <i val="0"/>
      </font>
      <fill>
        <patternFill>
          <bgColor rgb="FF00FF00"/>
        </patternFill>
      </fill>
    </dxf>
    <dxf>
      <font>
        <b/>
        <i val="0"/>
        <color theme="0"/>
      </font>
      <fill>
        <patternFill>
          <bgColor rgb="FFFF0000"/>
        </patternFill>
      </fill>
    </dxf>
    <dxf>
      <font>
        <color theme="0"/>
      </font>
      <fill>
        <patternFill patternType="solid">
          <bgColor theme="0"/>
        </patternFill>
      </fill>
    </dxf>
    <dxf>
      <fill>
        <patternFill>
          <bgColor rgb="FF0BC545"/>
        </patternFill>
      </fill>
    </dxf>
    <dxf>
      <font>
        <condense val="0"/>
        <extend val="0"/>
        <color indexed="9"/>
      </font>
      <fill>
        <patternFill>
          <bgColor indexed="10"/>
        </patternFill>
      </fill>
    </dxf>
    <dxf>
      <font>
        <color auto="1"/>
      </font>
      <fill>
        <patternFill>
          <bgColor indexed="13"/>
        </patternFill>
      </fill>
    </dxf>
    <dxf>
      <font>
        <condense val="0"/>
        <extend val="0"/>
        <color auto="1"/>
      </font>
      <fill>
        <patternFill>
          <bgColor indexed="11"/>
        </patternFill>
      </fill>
    </dxf>
    <dxf>
      <font>
        <condense val="0"/>
        <extend val="0"/>
        <color indexed="9"/>
      </font>
      <fill>
        <patternFill>
          <bgColor indexed="10"/>
        </patternFill>
      </fill>
    </dxf>
    <dxf>
      <font>
        <color auto="1"/>
      </font>
      <fill>
        <patternFill>
          <bgColor indexed="13"/>
        </patternFill>
      </fill>
    </dxf>
    <dxf>
      <font>
        <condense val="0"/>
        <extend val="0"/>
        <color auto="1"/>
      </font>
      <fill>
        <patternFill>
          <bgColor indexed="11"/>
        </patternFill>
      </fill>
    </dxf>
    <dxf>
      <font>
        <condense val="0"/>
        <extend val="0"/>
        <color indexed="9"/>
      </font>
      <fill>
        <patternFill>
          <bgColor indexed="10"/>
        </patternFill>
      </fill>
    </dxf>
    <dxf>
      <font>
        <condense val="0"/>
        <extend val="0"/>
        <color indexed="10"/>
      </font>
      <fill>
        <patternFill>
          <bgColor indexed="13"/>
        </patternFill>
      </fill>
    </dxf>
    <dxf>
      <font>
        <condense val="0"/>
        <extend val="0"/>
        <color auto="1"/>
      </font>
      <fill>
        <patternFill>
          <bgColor indexed="11"/>
        </patternFill>
      </fill>
    </dxf>
    <dxf>
      <font>
        <condense val="0"/>
        <extend val="0"/>
        <color indexed="9"/>
      </font>
      <fill>
        <patternFill>
          <bgColor indexed="10"/>
        </patternFill>
      </fill>
    </dxf>
    <dxf>
      <font>
        <condense val="0"/>
        <extend val="0"/>
        <color indexed="10"/>
      </font>
      <fill>
        <patternFill>
          <bgColor indexed="13"/>
        </patternFill>
      </fill>
    </dxf>
    <dxf>
      <font>
        <condense val="0"/>
        <extend val="0"/>
        <color auto="1"/>
      </font>
      <fill>
        <patternFill>
          <bgColor indexed="11"/>
        </patternFill>
      </fill>
    </dxf>
    <dxf>
      <font>
        <condense val="0"/>
        <extend val="0"/>
        <color indexed="9"/>
      </font>
      <fill>
        <patternFill>
          <bgColor indexed="10"/>
        </patternFill>
      </fill>
    </dxf>
    <dxf>
      <font>
        <condense val="0"/>
        <extend val="0"/>
        <color indexed="10"/>
      </font>
      <fill>
        <patternFill>
          <bgColor indexed="13"/>
        </patternFill>
      </fill>
    </dxf>
    <dxf>
      <font>
        <condense val="0"/>
        <extend val="0"/>
        <color auto="1"/>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00FF00"/>
        </patternFill>
      </fill>
    </dxf>
    <dxf>
      <font>
        <b/>
        <i val="0"/>
        <color theme="0"/>
      </font>
      <fill>
        <patternFill>
          <bgColor rgb="FFFF0000"/>
        </patternFill>
      </fill>
    </dxf>
    <dxf>
      <font>
        <color theme="0"/>
      </font>
      <fill>
        <patternFill patternType="solid">
          <bgColor theme="0"/>
        </patternFill>
      </fill>
    </dxf>
    <dxf>
      <fill>
        <patternFill>
          <bgColor rgb="FF0BC545"/>
        </patternFill>
      </fill>
    </dxf>
    <dxf>
      <font>
        <b/>
        <i val="0"/>
      </font>
      <fill>
        <patternFill>
          <bgColor rgb="FF00FF00"/>
        </patternFill>
      </fill>
    </dxf>
    <dxf>
      <font>
        <b/>
        <i val="0"/>
        <color theme="0"/>
      </font>
      <fill>
        <patternFill>
          <bgColor rgb="FFFF0000"/>
        </patternFill>
      </fill>
    </dxf>
    <dxf>
      <font>
        <color theme="0"/>
      </font>
      <fill>
        <patternFill patternType="solid">
          <bgColor theme="0"/>
        </patternFill>
      </fill>
    </dxf>
    <dxf>
      <fill>
        <patternFill>
          <bgColor rgb="FF0BC545"/>
        </patternFill>
      </fill>
    </dxf>
    <dxf>
      <fill>
        <patternFill>
          <bgColor rgb="FFFF0000"/>
        </patternFill>
      </fill>
    </dxf>
    <dxf>
      <font>
        <b val="0"/>
      </font>
    </dxf>
    <dxf>
      <font>
        <b val="0"/>
      </font>
    </dxf>
    <dxf>
      <font>
        <b val="0"/>
      </font>
    </dxf>
    <dxf>
      <font>
        <b val="0"/>
      </font>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ont>
        <b/>
        <i val="0"/>
      </font>
      <fill>
        <patternFill>
          <bgColor rgb="FF00FF00"/>
        </patternFill>
      </fill>
    </dxf>
    <dxf>
      <font>
        <b/>
        <i val="0"/>
        <color theme="0"/>
      </font>
      <fill>
        <patternFill>
          <bgColor rgb="FFFF0000"/>
        </patternFill>
      </fill>
    </dxf>
    <dxf>
      <font>
        <color theme="0"/>
      </font>
      <fill>
        <patternFill patternType="solid">
          <bgColor theme="0"/>
        </patternFill>
      </fill>
    </dxf>
    <dxf>
      <fill>
        <patternFill>
          <bgColor rgb="FF0BC545"/>
        </patternFill>
      </fill>
    </dxf>
    <dxf>
      <fill>
        <patternFill>
          <bgColor rgb="FFFF0000"/>
        </patternFill>
      </fill>
    </dxf>
    <dxf>
      <font>
        <b/>
        <i val="0"/>
        <color auto="1"/>
      </font>
      <fill>
        <patternFill>
          <bgColor rgb="FFFFC000"/>
        </patternFill>
      </fill>
    </dxf>
    <dxf>
      <fill>
        <patternFill>
          <bgColor rgb="FFFFC000"/>
        </patternFill>
      </fill>
    </dxf>
    <dxf>
      <font>
        <b/>
        <i val="0"/>
        <color rgb="FFFF0000"/>
      </font>
      <fill>
        <patternFill>
          <bgColor theme="0"/>
        </patternFill>
      </fill>
    </dxf>
    <dxf>
      <font>
        <b/>
        <i val="0"/>
      </font>
      <fill>
        <patternFill>
          <bgColor theme="9" tint="-0.24994659260841701"/>
        </patternFill>
      </fill>
      <border>
        <left style="dotted">
          <color indexed="64"/>
        </left>
        <right style="dotted">
          <color indexed="64"/>
        </right>
        <top style="dotted">
          <color indexed="64"/>
        </top>
        <bottom style="dotted">
          <color indexed="64"/>
        </bottom>
      </border>
    </dxf>
    <dxf>
      <font>
        <b/>
        <i val="0"/>
      </font>
      <border>
        <left style="dotted">
          <color indexed="64"/>
        </left>
        <right style="dotted">
          <color indexed="64"/>
        </right>
        <top style="dotted">
          <color indexed="64"/>
        </top>
        <bottom style="dotted">
          <color indexed="64"/>
        </bottom>
      </border>
    </dxf>
    <dxf>
      <fill>
        <patternFill>
          <bgColor rgb="FFFF0000"/>
        </patternFill>
      </fill>
    </dxf>
    <dxf>
      <fill>
        <patternFill>
          <bgColor rgb="FFFFFF00"/>
        </patternFill>
      </fill>
    </dxf>
    <dxf>
      <font>
        <color rgb="FF99FF99"/>
      </font>
      <fill>
        <patternFill patternType="lightUp">
          <fgColor rgb="FF99FF99"/>
          <bgColor theme="0"/>
        </patternFill>
      </fill>
    </dxf>
    <dxf>
      <font>
        <condense val="0"/>
        <extend val="0"/>
        <color indexed="9"/>
      </font>
      <fill>
        <patternFill patternType="solid">
          <fgColor indexed="47"/>
          <bgColor indexed="10"/>
        </patternFill>
      </fill>
    </dxf>
    <dxf>
      <font>
        <condense val="0"/>
        <extend val="0"/>
        <color auto="1"/>
      </font>
      <fill>
        <patternFill patternType="solid">
          <fgColor indexed="64"/>
          <bgColor indexed="10"/>
        </patternFill>
      </fill>
    </dxf>
    <dxf>
      <fill>
        <patternFill>
          <bgColor rgb="FF92D050"/>
        </patternFill>
      </fill>
    </dxf>
    <dxf>
      <fill>
        <patternFill>
          <bgColor indexed="10"/>
        </patternFill>
      </fill>
    </dxf>
    <dxf>
      <fill>
        <patternFill>
          <bgColor indexed="11"/>
        </patternFill>
      </fill>
    </dxf>
    <dxf>
      <fill>
        <patternFill patternType="lightUp">
          <fgColor indexed="8"/>
          <bgColor indexed="33"/>
        </patternFill>
      </fill>
    </dxf>
    <dxf>
      <fill>
        <patternFill patternType="lightDown">
          <bgColor indexed="27"/>
        </patternFill>
      </fill>
    </dxf>
    <dxf>
      <fill>
        <patternFill>
          <bgColor indexed="29"/>
        </patternFill>
      </fill>
    </dxf>
    <dxf>
      <fill>
        <patternFill>
          <bgColor indexed="55"/>
        </patternFill>
      </fill>
    </dxf>
  </dxfs>
  <tableStyles count="0" defaultTableStyle="TableStyleMedium2" defaultPivotStyle="PivotStyleLight16"/>
  <colors>
    <mruColors>
      <color rgb="FF43DD43"/>
      <color rgb="FF33CC33"/>
      <color rgb="FF0BC545"/>
      <color rgb="FFFFFF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eetMetadata" Target="metadata.xml"/><Relationship Id="rId26" Type="http://schemas.openxmlformats.org/officeDocument/2006/relationships/customXml" Target="../customXml/item3.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17/06/relationships/rdRichValueTypes" Target="richData/rdRichValueType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[L4 W08 2026-02-19.xlsm]ACTA PRE!TablaDinámica1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CARGA DE TRABAJO</a:t>
            </a:r>
          </a:p>
        </c:rich>
      </c:tx>
      <c:layout>
        <c:manualLayout>
          <c:xMode val="edge"/>
          <c:yMode val="edge"/>
          <c:x val="0.31931155160256536"/>
          <c:y val="3.34278848220732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11231868259645"/>
          <c:y val="8.2630668460022733E-2"/>
          <c:w val="0.89130119309758438"/>
          <c:h val="0.58478082529108155"/>
        </c:manualLayout>
      </c:layout>
      <c:barChart>
        <c:barDir val="col"/>
        <c:grouping val="clustered"/>
        <c:varyColors val="0"/>
        <c:ser>
          <c:idx val="0"/>
          <c:order val="0"/>
          <c:tx>
            <c:strRef>
              <c:f>'ACTA PRE'!$I$109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'ACTA PRE'!$H$110:$H$131</c:f>
              <c:multiLvlStrCache>
                <c:ptCount val="18"/>
                <c:lvl>
                  <c:pt idx="0">
                    <c:v>JUAN CARLOS JURADO VELASQUEZ</c:v>
                  </c:pt>
                  <c:pt idx="1">
                    <c:v>JAIME ANDRES MORENO SUAREZ</c:v>
                  </c:pt>
                  <c:pt idx="2">
                    <c:v>ANDRES FELIPE JURADO GIL</c:v>
                  </c:pt>
                  <c:pt idx="3">
                    <c:v>CARLOS ANDRES UMAÑA JIMENEZ</c:v>
                  </c:pt>
                  <c:pt idx="4">
                    <c:v>CRISTIAN CAMILO MAZO OCHOA</c:v>
                  </c:pt>
                  <c:pt idx="5">
                    <c:v>JUAN CARLOS ARBOLEDA SILVA</c:v>
                  </c:pt>
                  <c:pt idx="6">
                    <c:v>YEISON GOEZ</c:v>
                  </c:pt>
                  <c:pt idx="7">
                    <c:v>ALEXIS  MESIAS </c:v>
                  </c:pt>
                  <c:pt idx="8">
                    <c:v>JOHAN RODRIGUEZ</c:v>
                  </c:pt>
                  <c:pt idx="9">
                    <c:v>SEBASTIAN TOBON</c:v>
                  </c:pt>
                  <c:pt idx="10">
                    <c:v>LEANDRO MUÑOZ</c:v>
                  </c:pt>
                  <c:pt idx="11">
                    <c:v>GILBERTO VILLAMARIN </c:v>
                  </c:pt>
                  <c:pt idx="12">
                    <c:v>JOSE DARIO OCHOA </c:v>
                  </c:pt>
                  <c:pt idx="13">
                    <c:v>JORGE HERNAN VELEZ ARANZAZU</c:v>
                  </c:pt>
                  <c:pt idx="14">
                    <c:v>MATEO PEREZ DIAZ</c:v>
                  </c:pt>
                  <c:pt idx="15">
                    <c:v>ALEXANDER CARDONA </c:v>
                  </c:pt>
                  <c:pt idx="16">
                    <c:v>EDUARDO QUINTERO</c:v>
                  </c:pt>
                  <c:pt idx="17">
                    <c:v>CM TRANSPORTES</c:v>
                  </c:pt>
                </c:lvl>
                <c:lvl>
                  <c:pt idx="0">
                    <c:v>OP</c:v>
                  </c:pt>
                  <c:pt idx="6">
                    <c:v>TE</c:v>
                  </c:pt>
                  <c:pt idx="17">
                    <c:v>CON</c:v>
                  </c:pt>
                </c:lvl>
              </c:multiLvlStrCache>
            </c:multiLvlStrRef>
          </c:cat>
          <c:val>
            <c:numRef>
              <c:f>'ACTA PRE'!$I$110:$I$131</c:f>
              <c:numCache>
                <c:formatCode>General</c:formatCode>
                <c:ptCount val="18"/>
                <c:pt idx="0">
                  <c:v>2</c:v>
                </c:pt>
                <c:pt idx="1">
                  <c:v>8.5</c:v>
                </c:pt>
                <c:pt idx="2">
                  <c:v>7.5</c:v>
                </c:pt>
                <c:pt idx="3">
                  <c:v>5.5</c:v>
                </c:pt>
                <c:pt idx="4">
                  <c:v>4.8</c:v>
                </c:pt>
                <c:pt idx="5">
                  <c:v>13</c:v>
                </c:pt>
                <c:pt idx="6">
                  <c:v>6.5</c:v>
                </c:pt>
                <c:pt idx="7">
                  <c:v>3</c:v>
                </c:pt>
                <c:pt idx="8">
                  <c:v>2.5</c:v>
                </c:pt>
                <c:pt idx="9">
                  <c:v>7</c:v>
                </c:pt>
                <c:pt idx="10">
                  <c:v>4</c:v>
                </c:pt>
                <c:pt idx="11">
                  <c:v>4.5</c:v>
                </c:pt>
                <c:pt idx="12">
                  <c:v>6</c:v>
                </c:pt>
                <c:pt idx="13">
                  <c:v>6</c:v>
                </c:pt>
                <c:pt idx="14">
                  <c:v>6.5</c:v>
                </c:pt>
                <c:pt idx="15">
                  <c:v>7</c:v>
                </c:pt>
                <c:pt idx="16">
                  <c:v>5.5</c:v>
                </c:pt>
                <c:pt idx="17">
                  <c:v>56</c:v>
                </c:pt>
              </c:numCache>
            </c:numRef>
          </c:val>
          <c:extLst>
            <c:ext xmlns:c16="http://schemas.microsoft.com/office/drawing/2014/chart" uri="{C3380CC4-5D6E-409C-BE32-E72D297353CC}">
              <c16:uniqueId val="{00000000-5EE1-402D-BBBE-F3919898E4C5}"/>
            </c:ext>
          </c:extLst>
        </c:ser>
        <c:dLbls>
          <c:showLegendKey val="0"/>
          <c:showVal val="0"/>
          <c:showCatName val="0"/>
          <c:showSerName val="0"/>
          <c:showPercent val="0"/>
          <c:showBubbleSize val="0"/>
        </c:dLbls>
        <c:gapWidth val="219"/>
        <c:overlap val="-27"/>
        <c:axId val="1127903311"/>
        <c:axId val="1127898319"/>
      </c:barChart>
      <c:catAx>
        <c:axId val="1127903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27898319"/>
        <c:crosses val="autoZero"/>
        <c:auto val="1"/>
        <c:lblAlgn val="ctr"/>
        <c:lblOffset val="100"/>
        <c:noMultiLvlLbl val="0"/>
      </c:catAx>
      <c:valAx>
        <c:axId val="1127898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1279033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0" i="0" u="none" strike="noStrike" kern="1200" spc="0" baseline="0">
                <a:solidFill>
                  <a:schemeClr val="tx1">
                    <a:lumMod val="65000"/>
                    <a:lumOff val="35000"/>
                  </a:schemeClr>
                </a:solidFill>
                <a:latin typeface="+mn-lt"/>
                <a:ea typeface="+mn-ea"/>
                <a:cs typeface="+mn-cs"/>
              </a:defRPr>
            </a:pPr>
            <a:r>
              <a:rPr lang="es-ES" sz="4000" b="1">
                <a:solidFill>
                  <a:srgbClr val="FF0000"/>
                </a:solidFill>
              </a:rPr>
              <a:t>LINEA</a:t>
            </a:r>
            <a:r>
              <a:rPr lang="es-ES" sz="4000" b="1" baseline="0">
                <a:solidFill>
                  <a:srgbClr val="FF0000"/>
                </a:solidFill>
              </a:rPr>
              <a:t> DE TIEMPO VENTANA DE MANTENIMIENTO - PCM</a:t>
            </a:r>
            <a:endParaRPr lang="es-ES" sz="4000" b="1">
              <a:solidFill>
                <a:srgbClr val="FF0000"/>
              </a:solidFill>
            </a:endParaRPr>
          </a:p>
        </c:rich>
      </c:tx>
      <c:layout>
        <c:manualLayout>
          <c:xMode val="edge"/>
          <c:yMode val="edge"/>
          <c:x val="0.22300448588130631"/>
          <c:y val="2.6008337644224312E-2"/>
        </c:manualLayout>
      </c:layout>
      <c:overlay val="0"/>
      <c:spPr>
        <a:noFill/>
        <a:ln>
          <a:noFill/>
        </a:ln>
        <a:effectLst/>
      </c:spPr>
    </c:title>
    <c:autoTitleDeleted val="0"/>
    <c:plotArea>
      <c:layout>
        <c:manualLayout>
          <c:layoutTarget val="inner"/>
          <c:xMode val="edge"/>
          <c:yMode val="edge"/>
          <c:x val="3.8257515178050969E-2"/>
          <c:y val="0.23003888855743521"/>
          <c:w val="0.93945374885435939"/>
          <c:h val="0.67457607984246426"/>
        </c:manualLayout>
      </c:layout>
      <c:barChart>
        <c:barDir val="col"/>
        <c:grouping val="clustered"/>
        <c:varyColors val="0"/>
        <c:ser>
          <c:idx val="1"/>
          <c:order val="1"/>
          <c:tx>
            <c:strRef>
              <c:f>'Línea de tiempo'!$E$5</c:f>
              <c:strCache>
                <c:ptCount val="1"/>
                <c:pt idx="0">
                  <c:v>Altura </c:v>
                </c:pt>
              </c:strCache>
            </c:strRef>
          </c:tx>
          <c:spPr>
            <a:noFill/>
            <a:ln>
              <a:noFill/>
            </a:ln>
            <a:effectLst/>
          </c:spPr>
          <c:invertIfNegative val="0"/>
          <c:dLbls>
            <c:dLbl>
              <c:idx val="0"/>
              <c:tx>
                <c:rich>
                  <a:bodyPr/>
                  <a:lstStyle/>
                  <a:p>
                    <a:fld id="{C32B2CE6-C2F1-41E0-94DC-77F38C365434}"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6E1-4D89-AF24-FBB20ADA7099}"/>
                </c:ext>
              </c:extLst>
            </c:dLbl>
            <c:dLbl>
              <c:idx val="1"/>
              <c:tx>
                <c:rich>
                  <a:bodyPr/>
                  <a:lstStyle/>
                  <a:p>
                    <a:fld id="{4CDEF1B3-8C84-42FB-9B6A-D31A9F6B0321}"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86E1-4D89-AF24-FBB20ADA7099}"/>
                </c:ext>
              </c:extLst>
            </c:dLbl>
            <c:dLbl>
              <c:idx val="2"/>
              <c:tx>
                <c:rich>
                  <a:bodyPr/>
                  <a:lstStyle/>
                  <a:p>
                    <a:fld id="{25A50E6D-DA64-42DA-AF2B-B1CE02AB606D}"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86E1-4D89-AF24-FBB20ADA7099}"/>
                </c:ext>
              </c:extLst>
            </c:dLbl>
            <c:dLbl>
              <c:idx val="3"/>
              <c:tx>
                <c:rich>
                  <a:bodyPr/>
                  <a:lstStyle/>
                  <a:p>
                    <a:fld id="{4DF49BA3-022A-4751-BD4D-6536297507D0}"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86E1-4D89-AF24-FBB20ADA7099}"/>
                </c:ext>
              </c:extLst>
            </c:dLbl>
            <c:dLbl>
              <c:idx val="4"/>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79BBECA4-DEDF-4F25-96DD-760C2BF2F256}"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00B0F0"/>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86E1-4D89-AF24-FBB20ADA7099}"/>
                </c:ext>
              </c:extLst>
            </c:dLbl>
            <c:dLbl>
              <c:idx val="5"/>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4E5DB4AD-7776-499D-A130-DC9130C0BD1C}"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chemeClr val="accent5">
                    <a:lumMod val="60000"/>
                    <a:lumOff val="40000"/>
                  </a:schemeClr>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86E1-4D89-AF24-FBB20ADA7099}"/>
                </c:ext>
              </c:extLst>
            </c:dLbl>
            <c:dLbl>
              <c:idx val="6"/>
              <c:tx>
                <c:rich>
                  <a:bodyPr/>
                  <a:lstStyle/>
                  <a:p>
                    <a:fld id="{D1E91961-225E-40F6-8D53-7830E24B8BF4}"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86E1-4D89-AF24-FBB20ADA7099}"/>
                </c:ext>
              </c:extLst>
            </c:dLbl>
            <c:dLbl>
              <c:idx val="7"/>
              <c:layout>
                <c:manualLayout>
                  <c:x val="2.9566196385660535E-3"/>
                  <c:y val="0"/>
                </c:manualLayout>
              </c:layout>
              <c:tx>
                <c:rich>
                  <a:bodyPr/>
                  <a:lstStyle/>
                  <a:p>
                    <a:fld id="{36B9F9F1-BCCA-4340-A341-819956679B26}"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86E1-4D89-AF24-FBB20ADA7099}"/>
                </c:ext>
              </c:extLst>
            </c:dLbl>
            <c:dLbl>
              <c:idx val="8"/>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36051805-DA71-412A-9724-78D0002C66B2}"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chemeClr val="accent5">
                    <a:lumMod val="60000"/>
                    <a:lumOff val="40000"/>
                  </a:schemeClr>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86E1-4D89-AF24-FBB20ADA7099}"/>
                </c:ext>
              </c:extLst>
            </c:dLbl>
            <c:dLbl>
              <c:idx val="9"/>
              <c:tx>
                <c:rich>
                  <a:bodyPr/>
                  <a:lstStyle/>
                  <a:p>
                    <a:fld id="{0281C9A2-50B7-4FBC-879A-3AF6EEC88468}"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86E1-4D89-AF24-FBB20ADA7099}"/>
                </c:ext>
              </c:extLst>
            </c:dLbl>
            <c:dLbl>
              <c:idx val="10"/>
              <c:layout>
                <c:manualLayout>
                  <c:x val="-2.5355758005643852E-3"/>
                  <c:y val="0"/>
                </c:manualLayout>
              </c:layout>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4381C52F-94BC-4A16-A876-515F98B7D844}" type="CELLRANGE">
                      <a:rPr lang="en-US"/>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92D050"/>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86E1-4D89-AF24-FBB20ADA7099}"/>
                </c:ext>
              </c:extLst>
            </c:dLbl>
            <c:dLbl>
              <c:idx val="11"/>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73EB6487-88D3-4FBD-8CB2-169293C89F7D}"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chemeClr val="accent5">
                    <a:lumMod val="60000"/>
                    <a:lumOff val="40000"/>
                  </a:schemeClr>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86E1-4D89-AF24-FBB20ADA7099}"/>
                </c:ext>
              </c:extLst>
            </c:dLbl>
            <c:dLbl>
              <c:idx val="12"/>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8F7E0B8E-81D0-46D8-B37D-B59327D35DEA}"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00B0F0"/>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86E1-4D89-AF24-FBB20ADA7099}"/>
                </c:ext>
              </c:extLst>
            </c:dLbl>
            <c:dLbl>
              <c:idx val="13"/>
              <c:tx>
                <c:rich>
                  <a:bodyPr/>
                  <a:lstStyle/>
                  <a:p>
                    <a:fld id="{49347AC3-CCB8-48D1-88A6-D7A0B2AF1BCD}"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6E1-4D89-AF24-FBB20ADA7099}"/>
                </c:ext>
              </c:extLst>
            </c:dLbl>
            <c:dLbl>
              <c:idx val="14"/>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01E06678-C889-4303-80D9-9DEC8103991D}"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chemeClr val="accent4">
                    <a:lumMod val="60000"/>
                    <a:lumOff val="40000"/>
                  </a:schemeClr>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86E1-4D89-AF24-FBB20ADA7099}"/>
                </c:ext>
              </c:extLst>
            </c:dLbl>
            <c:dLbl>
              <c:idx val="15"/>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8D8C3168-849B-4BE3-AD63-9CD068987CA8}"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chemeClr val="accent3">
                    <a:lumMod val="60000"/>
                    <a:lumOff val="40000"/>
                  </a:schemeClr>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86E1-4D89-AF24-FBB20ADA7099}"/>
                </c:ext>
              </c:extLst>
            </c:dLbl>
            <c:dLbl>
              <c:idx val="16"/>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173E5C77-B6F7-4CEC-8467-4900FF379C21}"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FFC000"/>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86E1-4D89-AF24-FBB20ADA7099}"/>
                </c:ext>
              </c:extLst>
            </c:dLbl>
            <c:dLbl>
              <c:idx val="17"/>
              <c:tx>
                <c:rich>
                  <a:bodyPr/>
                  <a:lstStyle/>
                  <a:p>
                    <a:fld id="{FBC76B6A-700D-4586-8CC8-B189905137BD}"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6E1-4D89-AF24-FBB20ADA7099}"/>
                </c:ext>
              </c:extLst>
            </c:dLbl>
            <c:dLbl>
              <c:idx val="18"/>
              <c:tx>
                <c:rich>
                  <a:bodyPr/>
                  <a:lstStyle/>
                  <a:p>
                    <a:fld id="{B85F0003-936A-434C-A5D2-5653BE62536F}"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86E1-4D89-AF24-FBB20ADA7099}"/>
                </c:ext>
              </c:extLst>
            </c:dLbl>
            <c:dLbl>
              <c:idx val="19"/>
              <c:tx>
                <c:rich>
                  <a:bodyPr/>
                  <a:lstStyle/>
                  <a:p>
                    <a:fld id="{636846B4-B87B-492A-9303-A751890E0548}"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86E1-4D89-AF24-FBB20ADA7099}"/>
                </c:ext>
              </c:extLst>
            </c:dLbl>
            <c:dLbl>
              <c:idx val="20"/>
              <c:tx>
                <c:rich>
                  <a:bodyPr/>
                  <a:lstStyle/>
                  <a:p>
                    <a:fld id="{383583DB-0D83-4637-B0D3-F15249CC0686}"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86E1-4D89-AF24-FBB20ADA7099}"/>
                </c:ext>
              </c:extLst>
            </c:dLbl>
            <c:dLbl>
              <c:idx val="21"/>
              <c:tx>
                <c:rich>
                  <a:bodyPr/>
                  <a:lstStyle/>
                  <a:p>
                    <a:fld id="{D7161ACF-D5B2-45DC-89FB-FB345E569A6D}"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86E1-4D89-AF24-FBB20ADA7099}"/>
                </c:ext>
              </c:extLst>
            </c:dLbl>
            <c:dLbl>
              <c:idx val="22"/>
              <c:tx>
                <c:rich>
                  <a:bodyPr/>
                  <a:lstStyle/>
                  <a:p>
                    <a:fld id="{6A3D6757-D5B7-4AC3-9EF0-9BB333DC6C29}"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86E1-4D89-AF24-FBB20ADA7099}"/>
                </c:ext>
              </c:extLst>
            </c:dLbl>
            <c:dLbl>
              <c:idx val="23"/>
              <c:tx>
                <c:rich>
                  <a:bodyPr/>
                  <a:lstStyle/>
                  <a:p>
                    <a:fld id="{C984910A-CB45-4914-BF7E-D0FD0ECE9E9C}"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86E1-4D89-AF24-FBB20ADA7099}"/>
                </c:ext>
              </c:extLst>
            </c:dLbl>
            <c:dLbl>
              <c:idx val="24"/>
              <c:layout>
                <c:manualLayout>
                  <c:x val="0"/>
                  <c:y val="-5.2974160184892814E-3"/>
                </c:manualLayout>
              </c:layout>
              <c:tx>
                <c:rich>
                  <a:bodyPr/>
                  <a:lstStyle/>
                  <a:p>
                    <a:fld id="{E3FBBAE0-79D4-4B0A-BF1D-DF4A9E86263F}"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86E1-4D89-AF24-FBB20ADA7099}"/>
                </c:ext>
              </c:extLst>
            </c:dLbl>
            <c:dLbl>
              <c:idx val="25"/>
              <c:tx>
                <c:rich>
                  <a:bodyPr/>
                  <a:lstStyle/>
                  <a:p>
                    <a:fld id="{855745EB-1ECA-4278-8551-DF8331E77D31}"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86E1-4D89-AF24-FBB20ADA7099}"/>
                </c:ext>
              </c:extLst>
            </c:dLbl>
            <c:dLbl>
              <c:idx val="26"/>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DC3CF56C-4B71-45DB-8733-1FC8001E0D07}"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92D050"/>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86E1-4D89-AF24-FBB20ADA7099}"/>
                </c:ext>
              </c:extLst>
            </c:dLbl>
            <c:dLbl>
              <c:idx val="27"/>
              <c:tx>
                <c:rich>
                  <a:bodyPr/>
                  <a:lstStyle/>
                  <a:p>
                    <a:fld id="{E76925EC-25D7-4482-B974-79E29F503631}"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86E1-4D89-AF24-FBB20ADA7099}"/>
                </c:ext>
              </c:extLst>
            </c:dLbl>
            <c:dLbl>
              <c:idx val="28"/>
              <c:tx>
                <c:rich>
                  <a:bodyPr/>
                  <a:lstStyle/>
                  <a:p>
                    <a:fld id="{628113A3-AB1D-4531-82C3-57B872BEF2E5}"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86E1-4D89-AF24-FBB20ADA7099}"/>
                </c:ext>
              </c:extLst>
            </c:dLbl>
            <c:dLbl>
              <c:idx val="29"/>
              <c:tx>
                <c:rich>
                  <a:bodyPr/>
                  <a:lstStyle/>
                  <a:p>
                    <a:fld id="{E86E97ED-4D9D-4C01-98D6-50199B8ADF73}"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86E1-4D89-AF24-FBB20ADA7099}"/>
                </c:ext>
              </c:extLst>
            </c:dLbl>
            <c:dLbl>
              <c:idx val="30"/>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996FFD23-7BA2-43E5-92E1-9487376F920A}"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00B0F0"/>
                </a:solidFill>
                <a:ln>
                  <a:noFill/>
                </a:ln>
                <a:effectLst/>
              </c:sp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6E1-4D89-AF24-FBB20ADA7099}"/>
                </c:ext>
              </c:extLst>
            </c:dLbl>
            <c:dLbl>
              <c:idx val="31"/>
              <c:tx>
                <c:rich>
                  <a:bodyPr/>
                  <a:lstStyle/>
                  <a:p>
                    <a:fld id="{66A787D4-839D-4DB6-86E7-C66C2E024F2A}"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86E1-4D89-AF24-FBB20ADA7099}"/>
                </c:ext>
              </c:extLst>
            </c:dLbl>
            <c:dLbl>
              <c:idx val="32"/>
              <c:tx>
                <c:rich>
                  <a:bodyPr/>
                  <a:lstStyle/>
                  <a:p>
                    <a:fld id="{3291E216-175B-4A2E-8878-6E6873ADEA4A}"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86E1-4D89-AF24-FBB20ADA7099}"/>
                </c:ext>
              </c:extLst>
            </c:dLbl>
            <c:dLbl>
              <c:idx val="33"/>
              <c:layout>
                <c:manualLayout>
                  <c:x val="0"/>
                  <c:y val="-6.0254361176264766E-3"/>
                </c:manualLayout>
              </c:layout>
              <c:tx>
                <c:rich>
                  <a:bodyPr/>
                  <a:lstStyle/>
                  <a:p>
                    <a:fld id="{D39B8685-1FCC-4B1C-8EC3-302E85396502}"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86E1-4D89-AF24-FBB20ADA7099}"/>
                </c:ext>
              </c:extLst>
            </c:dLbl>
            <c:dLbl>
              <c:idx val="34"/>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492FB4FE-FA4E-4D7E-982E-3F3320D8FCB1}"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FFC000"/>
                </a:solidFill>
                <a:ln>
                  <a:noFill/>
                </a:ln>
                <a:effectLst/>
              </c:sp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6E1-4D89-AF24-FBB20ADA7099}"/>
                </c:ext>
              </c:extLst>
            </c:dLbl>
            <c:dLbl>
              <c:idx val="35"/>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269098A9-4F85-47C6-9C19-F0C8F16315A4}"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FFC000"/>
                </a:solidFill>
                <a:ln>
                  <a:noFill/>
                </a:ln>
                <a:effectLst/>
              </c:sp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6E1-4D89-AF24-FBB20ADA7099}"/>
                </c:ext>
              </c:extLst>
            </c:dLbl>
            <c:dLbl>
              <c:idx val="36"/>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34BE724A-332B-4E1F-8330-60B04C1A1D6A}"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00B0F0"/>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4-86E1-4D89-AF24-FBB20ADA7099}"/>
                </c:ext>
              </c:extLst>
            </c:dLbl>
            <c:dLbl>
              <c:idx val="37"/>
              <c:tx>
                <c:rich>
                  <a:bodyPr/>
                  <a:lstStyle/>
                  <a:p>
                    <a:fld id="{E5EB5303-5C44-4DB8-9776-6E8D4D16DCC6}"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86E1-4D89-AF24-FBB20ADA7099}"/>
                </c:ext>
              </c:extLst>
            </c:dLbl>
            <c:dLbl>
              <c:idx val="38"/>
              <c:tx>
                <c:rich>
                  <a:bodyPr/>
                  <a:lstStyle/>
                  <a:p>
                    <a:fld id="{B1913046-725D-4B20-B044-161B3D0FD1E7}"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86E1-4D89-AF24-FBB20ADA7099}"/>
                </c:ext>
              </c:extLst>
            </c:dLbl>
            <c:dLbl>
              <c:idx val="39"/>
              <c:tx>
                <c:rich>
                  <a:bodyPr/>
                  <a:lstStyle/>
                  <a:p>
                    <a:fld id="{B5A4EEF3-3DE3-44A3-9666-CE48EA8EC667}"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6E1-4D89-AF24-FBB20ADA7099}"/>
                </c:ext>
              </c:extLst>
            </c:dLbl>
            <c:dLbl>
              <c:idx val="40"/>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AD38C8C4-F25E-48A0-ADB0-EB2505496D79}"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92D050"/>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8-86E1-4D89-AF24-FBB20ADA7099}"/>
                </c:ext>
              </c:extLst>
            </c:dLbl>
            <c:dLbl>
              <c:idx val="41"/>
              <c:tx>
                <c:rich>
                  <a:bodyPr/>
                  <a:lstStyle/>
                  <a:p>
                    <a:fld id="{29FC6809-81C3-48D7-917F-15930593A9F5}"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6E1-4D89-AF24-FBB20ADA7099}"/>
                </c:ext>
              </c:extLst>
            </c:dLbl>
            <c:dLbl>
              <c:idx val="42"/>
              <c:tx>
                <c:rich>
                  <a:bodyPr/>
                  <a:lstStyle/>
                  <a:p>
                    <a:fld id="{E638B789-1423-4A8A-AFF8-DCE395D14055}"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86E1-4D89-AF24-FBB20ADA7099}"/>
                </c:ext>
              </c:extLst>
            </c:dLbl>
            <c:dLbl>
              <c:idx val="43"/>
              <c:tx>
                <c:rich>
                  <a:bodyPr/>
                  <a:lstStyle/>
                  <a:p>
                    <a:fld id="{0F8B756B-DCE6-4C19-97D7-87FF3E71CB3F}"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B-86E1-4D89-AF24-FBB20ADA7099}"/>
                </c:ext>
              </c:extLst>
            </c:dLbl>
            <c:dLbl>
              <c:idx val="44"/>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CD916D56-C29D-4000-90F2-9F1DE2D47F92}"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chemeClr val="accent4">
                    <a:lumMod val="60000"/>
                    <a:lumOff val="40000"/>
                  </a:schemeClr>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C-86E1-4D89-AF24-FBB20ADA7099}"/>
                </c:ext>
              </c:extLst>
            </c:dLbl>
            <c:dLbl>
              <c:idx val="45"/>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7BDB6212-2C89-4B0D-84FB-8A704F394580}"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chemeClr val="accent3">
                    <a:lumMod val="60000"/>
                    <a:lumOff val="40000"/>
                  </a:schemeClr>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D-86E1-4D89-AF24-FBB20ADA7099}"/>
                </c:ext>
              </c:extLst>
            </c:dLbl>
            <c:dLbl>
              <c:idx val="46"/>
              <c:tx>
                <c:rich>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fld id="{B54CD25F-A563-4B40-8A7E-6DA29AC13B93}" type="CELLRANGE">
                      <a:rPr lang="es-CO"/>
                      <a:pPr algn="ctr">
                        <a:defRPr sz="1800" b="1" i="0" u="none" strike="noStrike" kern="1200" baseline="0">
                          <a:solidFill>
                            <a:sysClr val="windowText" lastClr="000000"/>
                          </a:solidFill>
                          <a:latin typeface="+mn-lt"/>
                          <a:ea typeface="+mn-ea"/>
                          <a:cs typeface="+mn-cs"/>
                        </a:defRPr>
                      </a:pPr>
                      <a:t>[CELLRANGE]</a:t>
                    </a:fld>
                    <a:endParaRPr lang="es-CO"/>
                  </a:p>
                </c:rich>
              </c:tx>
              <c:spPr>
                <a:solidFill>
                  <a:srgbClr val="FFC000"/>
                </a:solid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E-86E1-4D89-AF24-FBB20ADA7099}"/>
                </c:ext>
              </c:extLst>
            </c:dLbl>
            <c:dLbl>
              <c:idx val="47"/>
              <c:tx>
                <c:rich>
                  <a:bodyPr/>
                  <a:lstStyle/>
                  <a:p>
                    <a:fld id="{543D557D-DFDA-4DD4-B06A-DA8075BF57EA}"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86E1-4D89-AF24-FBB20ADA7099}"/>
                </c:ext>
              </c:extLst>
            </c:dLbl>
            <c:dLbl>
              <c:idx val="48"/>
              <c:tx>
                <c:rich>
                  <a:bodyPr/>
                  <a:lstStyle/>
                  <a:p>
                    <a:fld id="{F7F2F6F7-28FF-42F9-8D22-CB0344AC1C01}"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0-86E1-4D89-AF24-FBB20ADA7099}"/>
                </c:ext>
              </c:extLst>
            </c:dLbl>
            <c:dLbl>
              <c:idx val="49"/>
              <c:tx>
                <c:rich>
                  <a:bodyPr/>
                  <a:lstStyle/>
                  <a:p>
                    <a:fld id="{FDDCFA31-E712-4A7C-89F1-ABD7D8C23077}" type="CELLRANGE">
                      <a:rPr lang="es-CO"/>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1-86E1-4D89-AF24-FBB20ADA7099}"/>
                </c:ext>
              </c:extLst>
            </c:dLbl>
            <c:spPr>
              <a:noFill/>
              <a:ln>
                <a:noFill/>
              </a:ln>
              <a:effectLst/>
            </c:spPr>
            <c:txPr>
              <a:bodyPr rot="-5400000" spcFirstLastPara="1" vertOverflow="ellipsis" wrap="square" lIns="38100" tIns="19050" rIns="38100" bIns="19050" anchor="ctr" anchorCtr="0">
                <a:spAutoFit/>
              </a:bodyPr>
              <a:lstStyle/>
              <a:p>
                <a:pPr algn="ctr">
                  <a:defRPr sz="1800" b="1" i="0" u="none" strike="noStrike" kern="1200" baseline="0">
                    <a:solidFill>
                      <a:sysClr val="windowText" lastClr="000000"/>
                    </a:solidFill>
                    <a:latin typeface="+mn-lt"/>
                    <a:ea typeface="+mn-ea"/>
                    <a:cs typeface="+mn-cs"/>
                  </a:defRPr>
                </a:pPr>
                <a:endParaRPr lang="es-CO"/>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minus"/>
            <c:errValType val="percentage"/>
            <c:noEndCap val="1"/>
            <c:val val="95"/>
            <c:spPr>
              <a:noFill/>
              <a:ln w="28575" cap="flat" cmpd="sng" algn="ctr">
                <a:solidFill>
                  <a:schemeClr val="accent6"/>
                </a:solidFill>
                <a:round/>
                <a:tailEnd type="diamond" w="lg" len="lg"/>
              </a:ln>
              <a:effectLst/>
            </c:spPr>
          </c:errBars>
          <c:val>
            <c:numRef>
              <c:f>'Línea de tiempo'!$E$6:$E$55</c:f>
              <c:numCache>
                <c:formatCode>General</c:formatCode>
                <c:ptCount val="50"/>
                <c:pt idx="0">
                  <c:v>0</c:v>
                </c:pt>
                <c:pt idx="1">
                  <c:v>0</c:v>
                </c:pt>
                <c:pt idx="2">
                  <c:v>0</c:v>
                </c:pt>
                <c:pt idx="3">
                  <c:v>0</c:v>
                </c:pt>
                <c:pt idx="4">
                  <c:v>0</c:v>
                </c:pt>
                <c:pt idx="5">
                  <c:v>0</c:v>
                </c:pt>
                <c:pt idx="6">
                  <c:v>0</c:v>
                </c:pt>
                <c:pt idx="7">
                  <c:v>0</c:v>
                </c:pt>
                <c:pt idx="8">
                  <c:v>0</c:v>
                </c:pt>
                <c:pt idx="9">
                  <c:v>0</c:v>
                </c:pt>
                <c:pt idx="10">
                  <c:v>1</c:v>
                </c:pt>
                <c:pt idx="11">
                  <c:v>0</c:v>
                </c:pt>
                <c:pt idx="12">
                  <c:v>0</c:v>
                </c:pt>
                <c:pt idx="13">
                  <c:v>-1</c:v>
                </c:pt>
                <c:pt idx="14">
                  <c:v>0</c:v>
                </c:pt>
                <c:pt idx="15">
                  <c:v>0</c:v>
                </c:pt>
                <c:pt idx="16">
                  <c:v>0</c:v>
                </c:pt>
                <c:pt idx="17">
                  <c:v>-1</c:v>
                </c:pt>
                <c:pt idx="18">
                  <c:v>0</c:v>
                </c:pt>
                <c:pt idx="19">
                  <c:v>-1</c:v>
                </c:pt>
                <c:pt idx="20">
                  <c:v>0</c:v>
                </c:pt>
                <c:pt idx="21">
                  <c:v>0</c:v>
                </c:pt>
                <c:pt idx="22">
                  <c:v>0</c:v>
                </c:pt>
                <c:pt idx="23">
                  <c:v>0</c:v>
                </c:pt>
                <c:pt idx="24">
                  <c:v>0</c:v>
                </c:pt>
                <c:pt idx="25">
                  <c:v>0</c:v>
                </c:pt>
                <c:pt idx="26">
                  <c:v>0</c:v>
                </c:pt>
                <c:pt idx="27">
                  <c:v>0</c:v>
                </c:pt>
                <c:pt idx="28">
                  <c:v>0</c:v>
                </c:pt>
                <c:pt idx="29">
                  <c:v>0</c:v>
                </c:pt>
                <c:pt idx="30">
                  <c:v>1</c:v>
                </c:pt>
                <c:pt idx="31">
                  <c:v>0</c:v>
                </c:pt>
                <c:pt idx="32">
                  <c:v>0</c:v>
                </c:pt>
                <c:pt idx="33">
                  <c:v>0</c:v>
                </c:pt>
                <c:pt idx="34">
                  <c:v>1</c:v>
                </c:pt>
                <c:pt idx="35">
                  <c:v>-1</c:v>
                </c:pt>
                <c:pt idx="36">
                  <c:v>0</c:v>
                </c:pt>
                <c:pt idx="37">
                  <c:v>0</c:v>
                </c:pt>
                <c:pt idx="38">
                  <c:v>0</c:v>
                </c:pt>
                <c:pt idx="39">
                  <c:v>-1</c:v>
                </c:pt>
                <c:pt idx="40">
                  <c:v>0</c:v>
                </c:pt>
                <c:pt idx="41">
                  <c:v>-1</c:v>
                </c:pt>
                <c:pt idx="42">
                  <c:v>0</c:v>
                </c:pt>
                <c:pt idx="43">
                  <c:v>0</c:v>
                </c:pt>
                <c:pt idx="44">
                  <c:v>0</c:v>
                </c:pt>
                <c:pt idx="45">
                  <c:v>0</c:v>
                </c:pt>
                <c:pt idx="46">
                  <c:v>0</c:v>
                </c:pt>
                <c:pt idx="47">
                  <c:v>0</c:v>
                </c:pt>
                <c:pt idx="48">
                  <c:v>0</c:v>
                </c:pt>
                <c:pt idx="49">
                  <c:v>0</c:v>
                </c:pt>
              </c:numCache>
            </c:numRef>
          </c:val>
          <c:extLst>
            <c:ext xmlns:c15="http://schemas.microsoft.com/office/drawing/2012/chart" uri="{02D57815-91ED-43cb-92C2-25804820EDAC}">
              <c15:datalabelsRange>
                <c15:f>'Línea de tiempo'!$B$6:$B$55</c15:f>
                <c15:dlblRangeCache>
                  <c:ptCount val="50"/>
                  <c:pt idx="10">
                    <c:v>FIN DEPA - INICIO TRANSP</c:v>
                  </c:pt>
                  <c:pt idx="13">
                    <c:v>INICIO MTO LLENADORA</c:v>
                  </c:pt>
                  <c:pt idx="17">
                    <c:v>FIN PASTER</c:v>
                  </c:pt>
                  <c:pt idx="19">
                    <c:v>FIN PALE</c:v>
                  </c:pt>
                  <c:pt idx="30">
                    <c:v>ENTREGA LLENADORA- INICIO CIP</c:v>
                  </c:pt>
                  <c:pt idx="34">
                    <c:v>ENTREGA TRANSP</c:v>
                  </c:pt>
                  <c:pt idx="35">
                    <c:v>FIN CIP - SINCRO LLENADORA</c:v>
                  </c:pt>
                  <c:pt idx="39">
                    <c:v>CARGUE RECETA</c:v>
                  </c:pt>
                  <c:pt idx="41">
                    <c:v>INICIO ENVASANDO</c:v>
                  </c:pt>
                </c15:dlblRangeCache>
              </c15:datalabelsRange>
            </c:ext>
            <c:ext xmlns:c16="http://schemas.microsoft.com/office/drawing/2014/chart" uri="{C3380CC4-5D6E-409C-BE32-E72D297353CC}">
              <c16:uniqueId val="{00000032-86E1-4D89-AF24-FBB20ADA7099}"/>
            </c:ext>
          </c:extLst>
        </c:ser>
        <c:dLbls>
          <c:showLegendKey val="0"/>
          <c:showVal val="0"/>
          <c:showCatName val="0"/>
          <c:showSerName val="0"/>
          <c:showPercent val="0"/>
          <c:showBubbleSize val="0"/>
        </c:dLbls>
        <c:gapWidth val="219"/>
        <c:axId val="171957280"/>
        <c:axId val="171963264"/>
      </c:barChart>
      <c:lineChart>
        <c:grouping val="standard"/>
        <c:varyColors val="0"/>
        <c:ser>
          <c:idx val="0"/>
          <c:order val="0"/>
          <c:tx>
            <c:strRef>
              <c:f>'Línea de tiempo'!$B$5</c:f>
              <c:strCache>
                <c:ptCount val="1"/>
                <c:pt idx="0">
                  <c:v>EVENTO O HITO </c:v>
                </c:pt>
              </c:strCache>
            </c:strRef>
          </c:tx>
          <c:spPr>
            <a:ln w="28575" cap="rnd">
              <a:solidFill>
                <a:schemeClr val="accent1"/>
              </a:solidFill>
              <a:round/>
            </a:ln>
            <a:effectLst/>
          </c:spPr>
          <c:marker>
            <c:symbol val="none"/>
          </c:marker>
          <c:cat>
            <c:strRef>
              <c:f>'Línea de tiempo'!$B$6:$B$55</c:f>
              <c:strCache>
                <c:ptCount val="42"/>
                <c:pt idx="10">
                  <c:v>FIN DEPA - INICIO TRANSP</c:v>
                </c:pt>
                <c:pt idx="13">
                  <c:v>INICIO MTO LLENADORA</c:v>
                </c:pt>
                <c:pt idx="17">
                  <c:v>FIN PASTER</c:v>
                </c:pt>
                <c:pt idx="19">
                  <c:v>FIN PALE</c:v>
                </c:pt>
                <c:pt idx="30">
                  <c:v>ENTREGA LLENADORA- INICIO CIP</c:v>
                </c:pt>
                <c:pt idx="34">
                  <c:v>ENTREGA TRANSP</c:v>
                </c:pt>
                <c:pt idx="35">
                  <c:v>FIN CIP - SINCRO LLENADORA</c:v>
                </c:pt>
                <c:pt idx="39">
                  <c:v>CARGUE RECETA</c:v>
                </c:pt>
                <c:pt idx="41">
                  <c:v>INICIO ENVASANDO</c:v>
                </c:pt>
              </c:strCache>
            </c:strRef>
          </c:cat>
          <c:val>
            <c:numRef>
              <c:f>'Línea de tiempo'!$B$6:$B$55</c:f>
              <c:numCache>
                <c:formatCode>General</c:formatCode>
                <c:ptCount val="50"/>
                <c:pt idx="10">
                  <c:v>0</c:v>
                </c:pt>
                <c:pt idx="13">
                  <c:v>0</c:v>
                </c:pt>
                <c:pt idx="17">
                  <c:v>0</c:v>
                </c:pt>
                <c:pt idx="19">
                  <c:v>0</c:v>
                </c:pt>
                <c:pt idx="30">
                  <c:v>0</c:v>
                </c:pt>
                <c:pt idx="34">
                  <c:v>0</c:v>
                </c:pt>
                <c:pt idx="35">
                  <c:v>0</c:v>
                </c:pt>
                <c:pt idx="39">
                  <c:v>0</c:v>
                </c:pt>
                <c:pt idx="41">
                  <c:v>0</c:v>
                </c:pt>
              </c:numCache>
            </c:numRef>
          </c:val>
          <c:smooth val="0"/>
          <c:extLst>
            <c:ext xmlns:c16="http://schemas.microsoft.com/office/drawing/2014/chart" uri="{C3380CC4-5D6E-409C-BE32-E72D297353CC}">
              <c16:uniqueId val="{00000033-86E1-4D89-AF24-FBB20ADA7099}"/>
            </c:ext>
          </c:extLst>
        </c:ser>
        <c:ser>
          <c:idx val="2"/>
          <c:order val="2"/>
          <c:tx>
            <c:strRef>
              <c:f>'Línea de tiempo'!$F$5</c:f>
              <c:strCache>
                <c:ptCount val="1"/>
                <c:pt idx="0">
                  <c:v>Linea Central</c:v>
                </c:pt>
              </c:strCache>
            </c:strRef>
          </c:tx>
          <c:spPr>
            <a:ln w="101600" cap="rnd">
              <a:solidFill>
                <a:srgbClr val="FF0000"/>
              </a:solidFill>
              <a:round/>
              <a:tailEnd type="stealth" w="lg" len="lg"/>
            </a:ln>
            <a:effectLst/>
          </c:spPr>
          <c:marker>
            <c:symbol val="none"/>
          </c:marker>
          <c:dLbls>
            <c:dLbl>
              <c:idx val="0"/>
              <c:layout>
                <c:manualLayout>
                  <c:x val="-1.5598475083141217E-2"/>
                  <c:y val="2.8447252281364608E-2"/>
                </c:manualLayout>
              </c:layout>
              <c:tx>
                <c:rich>
                  <a:bodyPr/>
                  <a:lstStyle/>
                  <a:p>
                    <a:fld id="{28BD61E5-3335-4750-9183-49B2FBA88B8B}"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4-86E1-4D89-AF24-FBB20ADA7099}"/>
                </c:ext>
              </c:extLst>
            </c:dLbl>
            <c:dLbl>
              <c:idx val="1"/>
              <c:layout>
                <c:manualLayout>
                  <c:x val="-1.5105325408301765E-2"/>
                  <c:y val="-2.5803368536888267E-2"/>
                </c:manualLayout>
              </c:layout>
              <c:tx>
                <c:rich>
                  <a:bodyPr/>
                  <a:lstStyle/>
                  <a:p>
                    <a:fld id="{2B626F52-8B28-4C7B-9E4F-B9233CD7C2FF}"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5-86E1-4D89-AF24-FBB20ADA7099}"/>
                </c:ext>
              </c:extLst>
            </c:dLbl>
            <c:dLbl>
              <c:idx val="2"/>
              <c:layout>
                <c:manualLayout>
                  <c:x val="-1.6471576309561094E-2"/>
                  <c:y val="2.7789091772847916E-2"/>
                </c:manualLayout>
              </c:layout>
              <c:tx>
                <c:rich>
                  <a:bodyPr/>
                  <a:lstStyle/>
                  <a:p>
                    <a:fld id="{C12142C9-03BF-42E7-91A8-224FA07BBBD7}"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6-86E1-4D89-AF24-FBB20ADA7099}"/>
                </c:ext>
              </c:extLst>
            </c:dLbl>
            <c:dLbl>
              <c:idx val="3"/>
              <c:layout>
                <c:manualLayout>
                  <c:x val="-1.2879032789220144E-2"/>
                  <c:y val="-2.5803368536888267E-2"/>
                </c:manualLayout>
              </c:layout>
              <c:tx>
                <c:rich>
                  <a:bodyPr/>
                  <a:lstStyle/>
                  <a:p>
                    <a:fld id="{4CA34E83-1B57-443B-A80C-C6678E8058E6}"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7-86E1-4D89-AF24-FBB20ADA7099}"/>
                </c:ext>
              </c:extLst>
            </c:dLbl>
            <c:dLbl>
              <c:idx val="4"/>
              <c:layout>
                <c:manualLayout>
                  <c:x val="-1.450656815491163E-2"/>
                  <c:y val="2.5803368536888267E-2"/>
                </c:manualLayout>
              </c:layout>
              <c:tx>
                <c:rich>
                  <a:bodyPr/>
                  <a:lstStyle/>
                  <a:p>
                    <a:fld id="{DE19D75C-5A96-4FB2-9EA0-2E726EDDB691}"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8-86E1-4D89-AF24-FBB20ADA7099}"/>
                </c:ext>
              </c:extLst>
            </c:dLbl>
            <c:dLbl>
              <c:idx val="5"/>
              <c:layout>
                <c:manualLayout>
                  <c:x val="-1.6134056374362649E-2"/>
                  <c:y val="-2.5803368536888267E-2"/>
                </c:manualLayout>
              </c:layout>
              <c:tx>
                <c:rich>
                  <a:bodyPr/>
                  <a:lstStyle/>
                  <a:p>
                    <a:fld id="{F2B06A95-C02C-46A8-8E18-68638FC9F343}"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9-86E1-4D89-AF24-FBB20ADA7099}"/>
                </c:ext>
              </c:extLst>
            </c:dLbl>
            <c:dLbl>
              <c:idx val="6"/>
              <c:layout>
                <c:manualLayout>
                  <c:x val="-1.9127859953942537E-2"/>
                  <c:y val="3.7037037037037035E-2"/>
                </c:manualLayout>
              </c:layout>
              <c:tx>
                <c:rich>
                  <a:bodyPr/>
                  <a:lstStyle/>
                  <a:p>
                    <a:fld id="{21D0449A-2195-4D05-9584-0EE8E154609D}"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A-86E1-4D89-AF24-FBB20ADA7099}"/>
                </c:ext>
              </c:extLst>
            </c:dLbl>
            <c:dLbl>
              <c:idx val="7"/>
              <c:layout>
                <c:manualLayout>
                  <c:x val="-1.6134056374362649E-2"/>
                  <c:y val="-2.4481426664650197E-2"/>
                </c:manualLayout>
              </c:layout>
              <c:tx>
                <c:rich>
                  <a:bodyPr/>
                  <a:lstStyle/>
                  <a:p>
                    <a:fld id="{A5EB43BA-C7C4-4422-8B53-5C107585CEFE}"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B-86E1-4D89-AF24-FBB20ADA7099}"/>
                </c:ext>
              </c:extLst>
            </c:dLbl>
            <c:dLbl>
              <c:idx val="8"/>
              <c:layout>
                <c:manualLayout>
                  <c:x val="-1.5105325408301765E-2"/>
                  <c:y val="2.6461529045404858E-2"/>
                </c:manualLayout>
              </c:layout>
              <c:tx>
                <c:rich>
                  <a:bodyPr/>
                  <a:lstStyle/>
                  <a:p>
                    <a:fld id="{D12E8F38-BAC2-4787-ACC2-913820F8B63F}"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C-86E1-4D89-AF24-FBB20ADA7099}"/>
                </c:ext>
              </c:extLst>
            </c:dLbl>
            <c:dLbl>
              <c:idx val="9"/>
              <c:layout>
                <c:manualLayout>
                  <c:x val="-1.4936541867582335E-2"/>
                  <c:y val="-2.5803368536888267E-2"/>
                </c:manualLayout>
              </c:layout>
              <c:tx>
                <c:rich>
                  <a:bodyPr/>
                  <a:lstStyle/>
                  <a:p>
                    <a:fld id="{77C93F9C-6990-4543-A50B-000461CC57AB}"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D-86E1-4D89-AF24-FBB20ADA7099}"/>
                </c:ext>
              </c:extLst>
            </c:dLbl>
            <c:dLbl>
              <c:idx val="10"/>
              <c:layout>
                <c:manualLayout>
                  <c:x val="-1.6302839915082079E-2"/>
                  <c:y val="2.6461529045404858E-2"/>
                </c:manualLayout>
              </c:layout>
              <c:tx>
                <c:rich>
                  <a:bodyPr/>
                  <a:lstStyle/>
                  <a:p>
                    <a:fld id="{BD8C79CF-B71B-490A-BA1F-90EA11B10B20}"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E-86E1-4D89-AF24-FBB20ADA7099}"/>
                </c:ext>
              </c:extLst>
            </c:dLbl>
            <c:dLbl>
              <c:idx val="11"/>
              <c:layout>
                <c:manualLayout>
                  <c:x val="-1.6732813627752804E-2"/>
                  <c:y val="-2.7125310409126437E-2"/>
                </c:manualLayout>
              </c:layout>
              <c:tx>
                <c:rich>
                  <a:bodyPr/>
                  <a:lstStyle/>
                  <a:p>
                    <a:fld id="{C7666964-5F12-4E51-8C72-6EC3D8B9C84D}"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F-86E1-4D89-AF24-FBB20ADA7099}"/>
                </c:ext>
              </c:extLst>
            </c:dLbl>
            <c:dLbl>
              <c:idx val="12"/>
              <c:layout>
                <c:manualLayout>
                  <c:x val="-1.4936541867582335E-2"/>
                  <c:y val="2.4481426664650099E-2"/>
                </c:manualLayout>
              </c:layout>
              <c:tx>
                <c:rich>
                  <a:bodyPr/>
                  <a:lstStyle/>
                  <a:p>
                    <a:fld id="{165E58C3-CB85-44E2-A4F1-76594E64AA81}"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0-86E1-4D89-AF24-FBB20ADA7099}"/>
                </c:ext>
              </c:extLst>
            </c:dLbl>
            <c:dLbl>
              <c:idx val="13"/>
              <c:layout>
                <c:manualLayout>
                  <c:x val="-1.5704082661691921E-2"/>
                  <c:y val="-2.3817645300928714E-2"/>
                </c:manualLayout>
              </c:layout>
              <c:tx>
                <c:rich>
                  <a:bodyPr/>
                  <a:lstStyle/>
                  <a:p>
                    <a:fld id="{06E76EF0-7F91-4BC7-93AB-8538BF1B932E}"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1-86E1-4D89-AF24-FBB20ADA7099}"/>
                </c:ext>
              </c:extLst>
            </c:dLbl>
            <c:dLbl>
              <c:idx val="14"/>
              <c:layout>
                <c:manualLayout>
                  <c:x val="-1.5704082661691921E-2"/>
                  <c:y val="2.5803368536888267E-2"/>
                </c:manualLayout>
              </c:layout>
              <c:tx>
                <c:rich>
                  <a:bodyPr/>
                  <a:lstStyle/>
                  <a:p>
                    <a:fld id="{F350DDA8-70F4-4C77-AB35-80972A0A831A}"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2-86E1-4D89-AF24-FBB20ADA7099}"/>
                </c:ext>
              </c:extLst>
            </c:dLbl>
            <c:dLbl>
              <c:idx val="15"/>
              <c:layout>
                <c:manualLayout>
                  <c:x val="-1.493654186758229E-2"/>
                  <c:y val="-2.5803368536888267E-2"/>
                </c:manualLayout>
              </c:layout>
              <c:tx>
                <c:rich>
                  <a:bodyPr/>
                  <a:lstStyle/>
                  <a:p>
                    <a:fld id="{011A3B2F-D541-49E2-808E-88178C396DEC}"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3-86E1-4D89-AF24-FBB20ADA7099}"/>
                </c:ext>
              </c:extLst>
            </c:dLbl>
            <c:dLbl>
              <c:idx val="16"/>
              <c:layout>
                <c:manualLayout>
                  <c:x val="-1.493654186758229E-2"/>
                  <c:y val="2.4481426664650099E-2"/>
                </c:manualLayout>
              </c:layout>
              <c:tx>
                <c:rich>
                  <a:bodyPr/>
                  <a:lstStyle/>
                  <a:p>
                    <a:fld id="{BC44BFB3-F624-4756-B90C-95C044C88D4A}"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4-86E1-4D89-AF24-FBB20ADA7099}"/>
                </c:ext>
              </c:extLst>
            </c:dLbl>
            <c:dLbl>
              <c:idx val="17"/>
              <c:layout>
                <c:manualLayout>
                  <c:x val="-1.4936541867582335E-2"/>
                  <c:y val="-2.4481426664650197E-2"/>
                </c:manualLayout>
              </c:layout>
              <c:tx>
                <c:rich>
                  <a:bodyPr/>
                  <a:lstStyle/>
                  <a:p>
                    <a:fld id="{E1CD593B-AB5D-4186-8979-2F3EFE179952}"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5-86E1-4D89-AF24-FBB20ADA7099}"/>
                </c:ext>
              </c:extLst>
            </c:dLbl>
            <c:dLbl>
              <c:idx val="18"/>
              <c:layout>
                <c:manualLayout>
                  <c:x val="-1.4337784614192179E-2"/>
                  <c:y val="2.6461529045404858E-2"/>
                </c:manualLayout>
              </c:layout>
              <c:tx>
                <c:rich>
                  <a:bodyPr/>
                  <a:lstStyle/>
                  <a:p>
                    <a:fld id="{F5D35519-09C1-4777-9847-52E85A3A28BC}"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6-86E1-4D89-AF24-FBB20ADA7099}"/>
                </c:ext>
              </c:extLst>
            </c:dLbl>
            <c:dLbl>
              <c:idx val="19"/>
              <c:layout>
                <c:manualLayout>
                  <c:x val="-1.5274061802780771E-2"/>
                  <c:y val="-2.5803368536888267E-2"/>
                </c:manualLayout>
              </c:layout>
              <c:tx>
                <c:rich>
                  <a:bodyPr/>
                  <a:lstStyle/>
                  <a:p>
                    <a:fld id="{9B0543A4-05FC-44C9-892B-EAD2886916E4}"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7-86E1-4D89-AF24-FBB20ADA7099}"/>
                </c:ext>
              </c:extLst>
            </c:dLbl>
            <c:dLbl>
              <c:idx val="20"/>
              <c:layout>
                <c:manualLayout>
                  <c:x val="-1.4245330836719975E-2"/>
                  <c:y val="2.5803368536888267E-2"/>
                </c:manualLayout>
              </c:layout>
              <c:tx>
                <c:rich>
                  <a:bodyPr/>
                  <a:lstStyle/>
                  <a:p>
                    <a:fld id="{898C0414-F8C8-4F33-B6F0-FCADD5018EB3}"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8-86E1-4D89-AF24-FBB20ADA7099}"/>
                </c:ext>
              </c:extLst>
            </c:dLbl>
            <c:dLbl>
              <c:idx val="21"/>
              <c:layout>
                <c:manualLayout>
                  <c:x val="-1.3477790042610301E-2"/>
                  <c:y val="-2.5803368536888267E-2"/>
                </c:manualLayout>
              </c:layout>
              <c:tx>
                <c:rich>
                  <a:bodyPr/>
                  <a:lstStyle/>
                  <a:p>
                    <a:fld id="{E40E3D15-5913-4F4F-BB40-C5C585B38ACF}"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9-86E1-4D89-AF24-FBB20ADA7099}"/>
                </c:ext>
              </c:extLst>
            </c:dLbl>
            <c:dLbl>
              <c:idx val="22"/>
              <c:layout>
                <c:manualLayout>
                  <c:x val="-1.5274061802780771E-2"/>
                  <c:y val="2.4481426664650099E-2"/>
                </c:manualLayout>
              </c:layout>
              <c:tx>
                <c:rich>
                  <a:bodyPr/>
                  <a:lstStyle/>
                  <a:p>
                    <a:fld id="{D4C84191-8184-4CCF-9962-D537B2A8929A}"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A-86E1-4D89-AF24-FBB20ADA7099}"/>
                </c:ext>
              </c:extLst>
            </c:dLbl>
            <c:dLbl>
              <c:idx val="23"/>
              <c:layout>
                <c:manualLayout>
                  <c:x val="-1.5872819056170925E-2"/>
                  <c:y val="-2.4481426664650197E-2"/>
                </c:manualLayout>
              </c:layout>
              <c:tx>
                <c:rich>
                  <a:bodyPr/>
                  <a:lstStyle/>
                  <a:p>
                    <a:fld id="{857DD788-483D-4BA0-A228-07D7E20B9289}"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B-86E1-4D89-AF24-FBB20ADA7099}"/>
                </c:ext>
              </c:extLst>
            </c:dLbl>
            <c:dLbl>
              <c:idx val="24"/>
              <c:layout>
                <c:manualLayout>
                  <c:x val="-1.5274061802780771E-2"/>
                  <c:y val="2.3159484792411929E-2"/>
                </c:manualLayout>
              </c:layout>
              <c:tx>
                <c:rich>
                  <a:bodyPr/>
                  <a:lstStyle/>
                  <a:p>
                    <a:fld id="{E714CE07-5C53-4DC1-9F5A-4245B11B27DC}"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C-86E1-4D89-AF24-FBB20ADA7099}"/>
                </c:ext>
              </c:extLst>
            </c:dLbl>
            <c:dLbl>
              <c:idx val="25"/>
              <c:layout>
                <c:manualLayout>
                  <c:x val="-1.5274061802780771E-2"/>
                  <c:y val="-2.4481426664650197E-2"/>
                </c:manualLayout>
              </c:layout>
              <c:tx>
                <c:rich>
                  <a:bodyPr/>
                  <a:lstStyle/>
                  <a:p>
                    <a:fld id="{490B0E31-72F4-43E2-AE13-615B7C1C5164}"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D-86E1-4D89-AF24-FBB20ADA7099}"/>
                </c:ext>
              </c:extLst>
            </c:dLbl>
            <c:dLbl>
              <c:idx val="26"/>
              <c:layout>
                <c:manualLayout>
                  <c:x val="-1.4675304549390613E-2"/>
                  <c:y val="2.5803368536888267E-2"/>
                </c:manualLayout>
              </c:layout>
              <c:tx>
                <c:rich>
                  <a:bodyPr/>
                  <a:lstStyle/>
                  <a:p>
                    <a:fld id="{6724C530-740E-4031-ACB3-7D88C10B3ED0}"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E-86E1-4D89-AF24-FBB20ADA7099}"/>
                </c:ext>
              </c:extLst>
            </c:dLbl>
            <c:dLbl>
              <c:idx val="27"/>
              <c:layout>
                <c:manualLayout>
                  <c:x val="-1.6471576309561083E-2"/>
                  <c:y val="-2.5803368536888267E-2"/>
                </c:manualLayout>
              </c:layout>
              <c:tx>
                <c:rich>
                  <a:bodyPr/>
                  <a:lstStyle/>
                  <a:p>
                    <a:fld id="{919D956A-F733-4F01-AAA9-D35D18CD277A}"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F-86E1-4D89-AF24-FBB20ADA7099}"/>
                </c:ext>
              </c:extLst>
            </c:dLbl>
            <c:dLbl>
              <c:idx val="28"/>
              <c:layout>
                <c:manualLayout>
                  <c:x val="-1.4675304549390701E-2"/>
                  <c:y val="2.5139587173166788E-2"/>
                </c:manualLayout>
              </c:layout>
              <c:tx>
                <c:rich>
                  <a:bodyPr/>
                  <a:lstStyle/>
                  <a:p>
                    <a:fld id="{4F059A8C-793C-42FF-BCDC-F639FEFC8DC1}"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0-86E1-4D89-AF24-FBB20ADA7099}"/>
                </c:ext>
              </c:extLst>
            </c:dLbl>
            <c:dLbl>
              <c:idx val="29"/>
              <c:layout>
                <c:manualLayout>
                  <c:x val="-1.6640359850280513E-2"/>
                  <c:y val="-2.5747992704129943E-2"/>
                </c:manualLayout>
              </c:layout>
              <c:tx>
                <c:rich>
                  <a:bodyPr/>
                  <a:lstStyle/>
                  <a:p>
                    <a:fld id="{DD8CB885-4670-48BF-96D1-B672CCC614DC}"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1-86E1-4D89-AF24-FBB20ADA7099}"/>
                </c:ext>
              </c:extLst>
            </c:dLbl>
            <c:dLbl>
              <c:idx val="30"/>
              <c:layout>
                <c:manualLayout>
                  <c:x val="-1.7070333562951328E-2"/>
                  <c:y val="2.6461529045404858E-2"/>
                </c:manualLayout>
              </c:layout>
              <c:tx>
                <c:rich>
                  <a:bodyPr/>
                  <a:lstStyle/>
                  <a:p>
                    <a:fld id="{9466C82B-7204-4CF6-B8FA-5A77143C0CDC}"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2-86E1-4D89-AF24-FBB20ADA7099}"/>
                </c:ext>
              </c:extLst>
            </c:dLbl>
            <c:dLbl>
              <c:idx val="31"/>
              <c:layout>
                <c:manualLayout>
                  <c:x val="-1.4076547296000545E-2"/>
                  <c:y val="-2.4481426664650197E-2"/>
                </c:manualLayout>
              </c:layout>
              <c:tx>
                <c:rich>
                  <a:bodyPr/>
                  <a:lstStyle/>
                  <a:p>
                    <a:fld id="{0DB8B4DF-7BBD-4A60-A7C3-C744A146C261}"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3-86E1-4D89-AF24-FBB20ADA7099}"/>
                </c:ext>
              </c:extLst>
            </c:dLbl>
            <c:dLbl>
              <c:idx val="32"/>
              <c:layout>
                <c:manualLayout>
                  <c:x val="-1.5872819056170925E-2"/>
                  <c:y val="2.4481426664650099E-2"/>
                </c:manualLayout>
              </c:layout>
              <c:tx>
                <c:rich>
                  <a:bodyPr/>
                  <a:lstStyle/>
                  <a:p>
                    <a:fld id="{AF5FE5AD-30E2-4B18-8CA9-4300CDC3E519}"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4-86E1-4D89-AF24-FBB20ADA7099}"/>
                </c:ext>
              </c:extLst>
            </c:dLbl>
            <c:dLbl>
              <c:idx val="33"/>
              <c:layout>
                <c:manualLayout>
                  <c:x val="-1.4844088090109956E-2"/>
                  <c:y val="-2.5803368536888267E-2"/>
                </c:manualLayout>
              </c:layout>
              <c:tx>
                <c:rich>
                  <a:bodyPr/>
                  <a:lstStyle/>
                  <a:p>
                    <a:fld id="{47242442-AB3F-4D95-B2C3-81DC5DACEA86}"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5-86E1-4D89-AF24-FBB20ADA7099}"/>
                </c:ext>
              </c:extLst>
            </c:dLbl>
            <c:dLbl>
              <c:idx val="34"/>
              <c:layout>
                <c:manualLayout>
                  <c:x val="-1.691094981226238E-2"/>
                  <c:y val="2.7096628283332588E-2"/>
                </c:manualLayout>
              </c:layout>
              <c:tx>
                <c:rich>
                  <a:bodyPr/>
                  <a:lstStyle/>
                  <a:p>
                    <a:fld id="{87B791F4-8819-4219-8598-3E56D3830F15}"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6-86E1-4D89-AF24-FBB20ADA7099}"/>
                </c:ext>
              </c:extLst>
            </c:dLbl>
            <c:dLbl>
              <c:idx val="35"/>
              <c:layout>
                <c:manualLayout>
                  <c:x val="-1.6910949812262276E-2"/>
                  <c:y val="-2.7096628283332588E-2"/>
                </c:manualLayout>
              </c:layout>
              <c:tx>
                <c:rich>
                  <a:bodyPr/>
                  <a:lstStyle/>
                  <a:p>
                    <a:fld id="{29295CBA-C0F6-4461-BE7A-4B68F3137E82}"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7-86E1-4D89-AF24-FBB20ADA7099}"/>
                </c:ext>
              </c:extLst>
            </c:dLbl>
            <c:dLbl>
              <c:idx val="36"/>
              <c:layout>
                <c:manualLayout>
                  <c:x val="-1.8320195629951016E-2"/>
                  <c:y val="2.7096628283332588E-2"/>
                </c:manualLayout>
              </c:layout>
              <c:tx>
                <c:rich>
                  <a:bodyPr/>
                  <a:lstStyle/>
                  <a:p>
                    <a:fld id="{E8C5EBA5-E34F-446F-8F75-F34998F9665D}"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8-86E1-4D89-AF24-FBB20ADA7099}"/>
                </c:ext>
              </c:extLst>
            </c:dLbl>
            <c:dLbl>
              <c:idx val="37"/>
              <c:layout>
                <c:manualLayout>
                  <c:x val="-1.7615572721106646E-2"/>
                  <c:y val="-2.5591260045369664E-2"/>
                </c:manualLayout>
              </c:layout>
              <c:tx>
                <c:rich>
                  <a:bodyPr/>
                  <a:lstStyle/>
                  <a:p>
                    <a:fld id="{DC0C7953-47DE-44E3-B1E7-046C2FAA90B1}"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9-86E1-4D89-AF24-FBB20ADA7099}"/>
                </c:ext>
              </c:extLst>
            </c:dLbl>
            <c:dLbl>
              <c:idx val="38"/>
              <c:layout>
                <c:manualLayout>
                  <c:x val="-1.691094981226238E-2"/>
                  <c:y val="2.7096628283332588E-2"/>
                </c:manualLayout>
              </c:layout>
              <c:tx>
                <c:rich>
                  <a:bodyPr/>
                  <a:lstStyle/>
                  <a:p>
                    <a:fld id="{8A79B613-ABB5-4539-A829-7D758B9EB879}"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A-86E1-4D89-AF24-FBB20ADA7099}"/>
                </c:ext>
              </c:extLst>
            </c:dLbl>
            <c:dLbl>
              <c:idx val="39"/>
              <c:layout>
                <c:manualLayout>
                  <c:x val="-1.9729441447639443E-2"/>
                  <c:y val="-2.7096628283332588E-2"/>
                </c:manualLayout>
              </c:layout>
              <c:tx>
                <c:rich>
                  <a:bodyPr/>
                  <a:lstStyle/>
                  <a:p>
                    <a:fld id="{7B7F3269-22BC-4359-B278-A377B5B2B950}"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B-86E1-4D89-AF24-FBB20ADA7099}"/>
                </c:ext>
              </c:extLst>
            </c:dLbl>
            <c:dLbl>
              <c:idx val="40"/>
              <c:layout>
                <c:manualLayout>
                  <c:x val="-1.5501703994573849E-2"/>
                  <c:y val="2.7096628283332588E-2"/>
                </c:manualLayout>
              </c:layout>
              <c:tx>
                <c:rich>
                  <a:bodyPr/>
                  <a:lstStyle/>
                  <a:p>
                    <a:fld id="{6FDEB228-F45E-4A92-8C88-B330E2FB4260}"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C-86E1-4D89-AF24-FBB20ADA7099}"/>
                </c:ext>
              </c:extLst>
            </c:dLbl>
            <c:dLbl>
              <c:idx val="41"/>
              <c:layout>
                <c:manualLayout>
                  <c:x val="-1.5501703994573849E-2"/>
                  <c:y val="-2.2580523569443824E-2"/>
                </c:manualLayout>
              </c:layout>
              <c:tx>
                <c:rich>
                  <a:bodyPr/>
                  <a:lstStyle/>
                  <a:p>
                    <a:fld id="{E0ECF936-0E1A-4178-BA0F-FFF414167F1C}"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D-86E1-4D89-AF24-FBB20ADA7099}"/>
                </c:ext>
              </c:extLst>
            </c:dLbl>
            <c:dLbl>
              <c:idx val="42"/>
              <c:layout>
                <c:manualLayout>
                  <c:x val="-1.9071736481884771E-2"/>
                  <c:y val="2.2562955086217026E-2"/>
                </c:manualLayout>
              </c:layout>
              <c:tx>
                <c:rich>
                  <a:bodyPr/>
                  <a:lstStyle/>
                  <a:p>
                    <a:fld id="{E7A647E8-3178-4DD0-98AD-9CEB94755C03}"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E-86E1-4D89-AF24-FBB20ADA7099}"/>
                </c:ext>
              </c:extLst>
            </c:dLbl>
            <c:dLbl>
              <c:idx val="43"/>
              <c:layout>
                <c:manualLayout>
                  <c:x val="-1.7659015261004312E-2"/>
                  <c:y val="-2.7075546103460565E-2"/>
                </c:manualLayout>
              </c:layout>
              <c:tx>
                <c:rich>
                  <a:bodyPr/>
                  <a:lstStyle/>
                  <a:p>
                    <a:fld id="{AF7C1F14-A722-4266-96F0-C66189739819}"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F-86E1-4D89-AF24-FBB20ADA7099}"/>
                </c:ext>
              </c:extLst>
            </c:dLbl>
            <c:dLbl>
              <c:idx val="44"/>
              <c:layout>
                <c:manualLayout>
                  <c:x val="-1.8365375871444697E-2"/>
                  <c:y val="2.7075546103460565E-2"/>
                </c:manualLayout>
              </c:layout>
              <c:tx>
                <c:rich>
                  <a:bodyPr/>
                  <a:lstStyle/>
                  <a:p>
                    <a:fld id="{E85568C5-B464-4830-A15B-D5A188BF12A3}"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0-86E1-4D89-AF24-FBB20ADA7099}"/>
                </c:ext>
              </c:extLst>
            </c:dLbl>
            <c:dLbl>
              <c:idx val="45"/>
              <c:layout>
                <c:manualLayout>
                  <c:x val="-1.6196586750937179E-2"/>
                  <c:y val="-2.4085891807406855E-2"/>
                </c:manualLayout>
              </c:layout>
              <c:tx>
                <c:rich>
                  <a:bodyPr/>
                  <a:lstStyle/>
                  <a:p>
                    <a:fld id="{B4991A6C-656E-430C-96F0-89125CCD5ECE}"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1-86E1-4D89-AF24-FBB20ADA7099}"/>
                </c:ext>
              </c:extLst>
            </c:dLbl>
            <c:dLbl>
              <c:idx val="46"/>
              <c:layout>
                <c:manualLayout>
                  <c:x val="-1.7604985598844537E-2"/>
                  <c:y val="2.5591260045369664E-2"/>
                </c:manualLayout>
              </c:layout>
              <c:tx>
                <c:rich>
                  <a:bodyPr/>
                  <a:lstStyle/>
                  <a:p>
                    <a:fld id="{F6FDB7BE-5F54-41C9-853D-7E2FCD805FE7}"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2-86E1-4D89-AF24-FBB20ADA7099}"/>
                </c:ext>
              </c:extLst>
            </c:dLbl>
            <c:dLbl>
              <c:idx val="47"/>
              <c:layout>
                <c:manualLayout>
                  <c:x val="-1.709644183108925E-2"/>
                  <c:y val="-2.201853949467172E-2"/>
                </c:manualLayout>
              </c:layout>
              <c:tx>
                <c:rich>
                  <a:bodyPr/>
                  <a:lstStyle/>
                  <a:p>
                    <a:fld id="{A6D36637-3DBF-4ACD-B405-DE651EBA8FA1}"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3-86E1-4D89-AF24-FBB20ADA7099}"/>
                </c:ext>
              </c:extLst>
            </c:dLbl>
            <c:dLbl>
              <c:idx val="48"/>
              <c:layout>
                <c:manualLayout>
                  <c:x val="-6.332015492996018E-3"/>
                  <c:y val="2.5688296077116899E-2"/>
                </c:manualLayout>
              </c:layout>
              <c:tx>
                <c:rich>
                  <a:bodyPr/>
                  <a:lstStyle/>
                  <a:p>
                    <a:fld id="{CE24929D-2FB5-4A6B-BA97-332FE577BF4F}" type="CELLRANGE">
                      <a:rPr lang="en-US"/>
                      <a:pPr/>
                      <a:t>[CELLRANGE]</a:t>
                    </a:fld>
                    <a:endParaRPr lang="es-CO"/>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4-86E1-4D89-AF24-FBB20ADA7099}"/>
                </c:ext>
              </c:extLst>
            </c:dLbl>
            <c:dLbl>
              <c:idx val="49"/>
              <c:tx>
                <c:rich>
                  <a:bodyPr/>
                  <a:lstStyle/>
                  <a:p>
                    <a:endParaRPr lang="es-CO"/>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86E1-4D89-AF24-FBB20ADA7099}"/>
                </c:ext>
              </c:extLst>
            </c:dLbl>
            <c:spPr>
              <a:noFill/>
              <a:ln>
                <a:noFill/>
              </a:ln>
              <a:effectLst/>
            </c:spPr>
            <c:txPr>
              <a:bodyPr rot="0" spcFirstLastPara="1" vertOverflow="ellipsis" vert="horz" wrap="square" lIns="36000" tIns="72000" rIns="360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trendline>
            <c:spPr>
              <a:ln w="19050" cap="rnd">
                <a:solidFill>
                  <a:schemeClr val="accent3"/>
                </a:solidFill>
                <a:prstDash val="sysDot"/>
              </a:ln>
              <a:effectLst/>
            </c:spPr>
            <c:trendlineType val="linear"/>
            <c:dispRSqr val="0"/>
            <c:dispEq val="0"/>
          </c:trendline>
          <c:cat>
            <c:strRef>
              <c:f>'Línea de tiempo'!$B$6:$B$55</c:f>
              <c:strCache>
                <c:ptCount val="42"/>
                <c:pt idx="10">
                  <c:v>FIN DEPA - INICIO TRANSP</c:v>
                </c:pt>
                <c:pt idx="13">
                  <c:v>INICIO MTO LLENADORA</c:v>
                </c:pt>
                <c:pt idx="17">
                  <c:v>FIN PASTER</c:v>
                </c:pt>
                <c:pt idx="19">
                  <c:v>FIN PALE</c:v>
                </c:pt>
                <c:pt idx="30">
                  <c:v>ENTREGA LLENADORA- INICIO CIP</c:v>
                </c:pt>
                <c:pt idx="34">
                  <c:v>ENTREGA TRANSP</c:v>
                </c:pt>
                <c:pt idx="35">
                  <c:v>FIN CIP - SINCRO LLENADORA</c:v>
                </c:pt>
                <c:pt idx="39">
                  <c:v>CARGUE RECETA</c:v>
                </c:pt>
                <c:pt idx="41">
                  <c:v>INICIO ENVASANDO</c:v>
                </c:pt>
              </c:strCache>
            </c:strRef>
          </c:cat>
          <c:val>
            <c:numRef>
              <c:f>'Línea de tiempo'!$F$6:$F$55</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mooth val="0"/>
          <c:extLst>
            <c:ext xmlns:c15="http://schemas.microsoft.com/office/drawing/2012/chart" uri="{02D57815-91ED-43cb-92C2-25804820EDAC}">
              <c15:datalabelsRange>
                <c15:f>'Línea de tiempo'!$A$6:$A$54</c15:f>
                <c15:dlblRangeCache>
                  <c:ptCount val="49"/>
                  <c:pt idx="0">
                    <c:v>4:00</c:v>
                  </c:pt>
                  <c:pt idx="1">
                    <c:v>4:15</c:v>
                  </c:pt>
                  <c:pt idx="2">
                    <c:v>4:30</c:v>
                  </c:pt>
                  <c:pt idx="3">
                    <c:v>4:45</c:v>
                  </c:pt>
                  <c:pt idx="4">
                    <c:v>5:00</c:v>
                  </c:pt>
                  <c:pt idx="5">
                    <c:v>5:15</c:v>
                  </c:pt>
                  <c:pt idx="6">
                    <c:v>5:30</c:v>
                  </c:pt>
                  <c:pt idx="7">
                    <c:v>5:45</c:v>
                  </c:pt>
                  <c:pt idx="8">
                    <c:v>6:00</c:v>
                  </c:pt>
                  <c:pt idx="9">
                    <c:v>6:15</c:v>
                  </c:pt>
                  <c:pt idx="10">
                    <c:v>6:30</c:v>
                  </c:pt>
                  <c:pt idx="11">
                    <c:v>6:45</c:v>
                  </c:pt>
                  <c:pt idx="12">
                    <c:v>7:00</c:v>
                  </c:pt>
                  <c:pt idx="13">
                    <c:v>7:15</c:v>
                  </c:pt>
                  <c:pt idx="14">
                    <c:v>7:30</c:v>
                  </c:pt>
                  <c:pt idx="15">
                    <c:v>7:45</c:v>
                  </c:pt>
                  <c:pt idx="16">
                    <c:v>8:00</c:v>
                  </c:pt>
                  <c:pt idx="17">
                    <c:v>8:15</c:v>
                  </c:pt>
                  <c:pt idx="18">
                    <c:v>8:30</c:v>
                  </c:pt>
                  <c:pt idx="19">
                    <c:v>8:45</c:v>
                  </c:pt>
                  <c:pt idx="20">
                    <c:v>9:00</c:v>
                  </c:pt>
                  <c:pt idx="21">
                    <c:v>9:15</c:v>
                  </c:pt>
                  <c:pt idx="22">
                    <c:v>9:30</c:v>
                  </c:pt>
                  <c:pt idx="23">
                    <c:v>9:45</c:v>
                  </c:pt>
                  <c:pt idx="24">
                    <c:v>10:00</c:v>
                  </c:pt>
                  <c:pt idx="25">
                    <c:v>10:15</c:v>
                  </c:pt>
                  <c:pt idx="26">
                    <c:v>10:30</c:v>
                  </c:pt>
                  <c:pt idx="27">
                    <c:v>10:45</c:v>
                  </c:pt>
                  <c:pt idx="28">
                    <c:v>11:00</c:v>
                  </c:pt>
                  <c:pt idx="29">
                    <c:v>11:15</c:v>
                  </c:pt>
                  <c:pt idx="30">
                    <c:v>11:30</c:v>
                  </c:pt>
                  <c:pt idx="31">
                    <c:v>11:45</c:v>
                  </c:pt>
                  <c:pt idx="32">
                    <c:v>12:00</c:v>
                  </c:pt>
                  <c:pt idx="33">
                    <c:v>12:15</c:v>
                  </c:pt>
                  <c:pt idx="34">
                    <c:v>12:30</c:v>
                  </c:pt>
                  <c:pt idx="35">
                    <c:v>12:45</c:v>
                  </c:pt>
                  <c:pt idx="36">
                    <c:v>13:00</c:v>
                  </c:pt>
                  <c:pt idx="37">
                    <c:v>13:15</c:v>
                  </c:pt>
                  <c:pt idx="38">
                    <c:v>13:30</c:v>
                  </c:pt>
                  <c:pt idx="39">
                    <c:v>13:45</c:v>
                  </c:pt>
                  <c:pt idx="40">
                    <c:v>14:00</c:v>
                  </c:pt>
                  <c:pt idx="41">
                    <c:v>14:15</c:v>
                  </c:pt>
                  <c:pt idx="42">
                    <c:v>14:30</c:v>
                  </c:pt>
                  <c:pt idx="43">
                    <c:v>14:45</c:v>
                  </c:pt>
                  <c:pt idx="44">
                    <c:v>15:00</c:v>
                  </c:pt>
                  <c:pt idx="45">
                    <c:v>15:15</c:v>
                  </c:pt>
                  <c:pt idx="46">
                    <c:v>15:30</c:v>
                  </c:pt>
                  <c:pt idx="47">
                    <c:v>15:45</c:v>
                  </c:pt>
                  <c:pt idx="48">
                    <c:v>16:00</c:v>
                  </c:pt>
                </c15:dlblRangeCache>
              </c15:datalabelsRange>
            </c:ext>
            <c:ext xmlns:c16="http://schemas.microsoft.com/office/drawing/2014/chart" uri="{C3380CC4-5D6E-409C-BE32-E72D297353CC}">
              <c16:uniqueId val="{00000067-86E1-4D89-AF24-FBB20ADA7099}"/>
            </c:ext>
          </c:extLst>
        </c:ser>
        <c:dLbls>
          <c:showLegendKey val="0"/>
          <c:showVal val="0"/>
          <c:showCatName val="0"/>
          <c:showSerName val="0"/>
          <c:showPercent val="0"/>
          <c:showBubbleSize val="0"/>
        </c:dLbls>
        <c:marker val="1"/>
        <c:smooth val="0"/>
        <c:axId val="171957280"/>
        <c:axId val="171963264"/>
      </c:lineChart>
      <c:catAx>
        <c:axId val="171957280"/>
        <c:scaling>
          <c:orientation val="minMax"/>
        </c:scaling>
        <c:delete val="1"/>
        <c:axPos val="b"/>
        <c:majorTickMark val="none"/>
        <c:minorTickMark val="none"/>
        <c:tickLblPos val="nextTo"/>
        <c:crossAx val="171963264"/>
        <c:crosses val="autoZero"/>
        <c:auto val="1"/>
        <c:lblAlgn val="ctr"/>
        <c:lblOffset val="100"/>
        <c:noMultiLvlLbl val="0"/>
      </c:catAx>
      <c:valAx>
        <c:axId val="171963264"/>
        <c:scaling>
          <c:orientation val="minMax"/>
        </c:scaling>
        <c:delete val="1"/>
        <c:axPos val="l"/>
        <c:numFmt formatCode="General" sourceLinked="1"/>
        <c:majorTickMark val="none"/>
        <c:minorTickMark val="none"/>
        <c:tickLblPos val="nextTo"/>
        <c:crossAx val="17195728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88900" cap="flat" cmpd="thinThick" algn="ctr">
      <a:solidFill>
        <a:schemeClr val="tx1"/>
      </a:solidFill>
      <a:round/>
    </a:ln>
    <a:effectLst/>
  </c:spPr>
  <c:txPr>
    <a:bodyPr/>
    <a:lstStyle/>
    <a:p>
      <a:pPr>
        <a:defRPr/>
      </a:pPr>
      <a:endParaRPr lang="es-CO"/>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MOTIVOS DE DESVIACIÓN</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Total</c:v>
          </c:tx>
          <c:spPr>
            <a:solidFill>
              <a:schemeClr val="accent1"/>
            </a:solidFill>
            <a:ln>
              <a:noFill/>
            </a:ln>
            <a:effectLst/>
            <a:sp3d/>
          </c:spPr>
          <c:invertIfNegative val="0"/>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Falta deRefacciones(repuestos)</c:v>
              </c:pt>
              <c:pt idx="1">
                <c:v>Pendiente de autorización</c:v>
              </c:pt>
              <c:pt idx="2">
                <c:v>Labor no requerida</c:v>
              </c:pt>
            </c:strLit>
          </c:cat>
          <c:val>
            <c:numLit>
              <c:formatCode>General</c:formatCode>
              <c:ptCount val="3"/>
              <c:pt idx="0">
                <c:v>1</c:v>
              </c:pt>
              <c:pt idx="1">
                <c:v>1</c:v>
              </c:pt>
              <c:pt idx="2">
                <c:v>1</c:v>
              </c:pt>
            </c:numLit>
          </c:val>
          <c:extLst>
            <c:ext xmlns:c16="http://schemas.microsoft.com/office/drawing/2014/chart" uri="{C3380CC4-5D6E-409C-BE32-E72D297353CC}">
              <c16:uniqueId val="{00000000-BBB0-4F9D-9EEB-4E0A04A33E36}"/>
            </c:ext>
          </c:extLst>
        </c:ser>
        <c:dLbls>
          <c:showLegendKey val="0"/>
          <c:showVal val="0"/>
          <c:showCatName val="0"/>
          <c:showSerName val="0"/>
          <c:showPercent val="0"/>
          <c:showBubbleSize val="0"/>
        </c:dLbls>
        <c:gapWidth val="150"/>
        <c:shape val="box"/>
        <c:axId val="436045903"/>
        <c:axId val="436047343"/>
        <c:axId val="0"/>
      </c:bar3DChart>
      <c:catAx>
        <c:axId val="4360459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crossAx val="436047343"/>
        <c:crosses val="autoZero"/>
        <c:auto val="1"/>
        <c:lblAlgn val="ctr"/>
        <c:lblOffset val="100"/>
        <c:noMultiLvlLbl val="0"/>
      </c:catAx>
      <c:valAx>
        <c:axId val="436047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crossAx val="436045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s-CO"/>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3.jpeg"/><Relationship Id="rId7" Type="http://schemas.openxmlformats.org/officeDocument/2006/relationships/image" Target="../media/image17.jpeg"/><Relationship Id="rId2" Type="http://schemas.openxmlformats.org/officeDocument/2006/relationships/image" Target="../media/image12.png"/><Relationship Id="rId1" Type="http://schemas.openxmlformats.org/officeDocument/2006/relationships/chart" Target="../charts/chart1.xml"/><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4.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8.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25.png"/><Relationship Id="rId2" Type="http://schemas.openxmlformats.org/officeDocument/2006/relationships/image" Target="../media/image21.png"/><Relationship Id="rId1" Type="http://schemas.openxmlformats.org/officeDocument/2006/relationships/chart" Target="../charts/chart3.xml"/><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7"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10.emf"/><Relationship Id="rId4"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60385</xdr:colOff>
          <xdr:row>460</xdr:row>
          <xdr:rowOff>0</xdr:rowOff>
        </xdr:from>
        <xdr:to>
          <xdr:col>15</xdr:col>
          <xdr:colOff>327804</xdr:colOff>
          <xdr:row>462</xdr:row>
          <xdr:rowOff>69011</xdr:rowOff>
        </xdr:to>
        <xdr:sp macro="" textlink="">
          <xdr:nvSpPr>
            <xdr:cNvPr id="14358" name="Borrar" hidden="1">
              <a:extLst>
                <a:ext uri="{63B3BB69-23CF-44E3-9099-C40C66FF867C}">
                  <a14:compatExt spid="_x0000_s14358"/>
                </a:ext>
                <a:ext uri="{FF2B5EF4-FFF2-40B4-BE49-F238E27FC236}">
                  <a16:creationId xmlns:a16="http://schemas.microsoft.com/office/drawing/2014/main" id="{00000000-0008-0000-0000-00001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0</xdr:colOff>
      <xdr:row>108</xdr:row>
      <xdr:rowOff>0</xdr:rowOff>
    </xdr:from>
    <xdr:to>
      <xdr:col>18</xdr:col>
      <xdr:colOff>0</xdr:colOff>
      <xdr:row>108</xdr:row>
      <xdr:rowOff>0</xdr:rowOff>
    </xdr:to>
    <xdr:sp macro="" textlink="">
      <xdr:nvSpPr>
        <xdr:cNvPr id="15362" name="Text Box 2">
          <a:extLst>
            <a:ext uri="{FF2B5EF4-FFF2-40B4-BE49-F238E27FC236}">
              <a16:creationId xmlns:a16="http://schemas.microsoft.com/office/drawing/2014/main" id="{00000000-0008-0000-0300-0000023C0000}"/>
            </a:ext>
          </a:extLst>
        </xdr:cNvPr>
        <xdr:cNvSpPr txBox="1">
          <a:spLocks noChangeArrowheads="1"/>
        </xdr:cNvSpPr>
      </xdr:nvSpPr>
      <xdr:spPr bwMode="auto">
        <a:xfrm>
          <a:off x="65008125" y="56397525"/>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45720" tIns="36576" rIns="0" bIns="0" anchor="t" upright="1"/>
        <a:lstStyle/>
        <a:p>
          <a:pPr algn="l" rtl="0">
            <a:defRPr sz="1000"/>
          </a:pPr>
          <a:r>
            <a:rPr lang="es-CO" sz="8000" b="0" i="0" u="none" strike="noStrike" baseline="0">
              <a:solidFill>
                <a:srgbClr val="000000"/>
              </a:solidFill>
              <a:latin typeface="Arial"/>
              <a:cs typeface="Arial"/>
            </a:rPr>
            <a:t>1 INSERTE LA FECHA DEL DIA DE LA VENTANA DE MANTENIMIENTO. EN LA CELDA </a:t>
          </a:r>
          <a:r>
            <a:rPr lang="es-CO" sz="8000" b="0" i="0" u="none" strike="noStrike" baseline="0">
              <a:solidFill>
                <a:srgbClr val="FF0000"/>
              </a:solidFill>
              <a:latin typeface="Arial"/>
              <a:cs typeface="Arial"/>
            </a:rPr>
            <a:t>G3</a:t>
          </a:r>
          <a:endParaRPr lang="es-CO" sz="8000" b="0" i="0" u="none" strike="noStrike" baseline="0">
            <a:solidFill>
              <a:srgbClr val="000000"/>
            </a:solidFill>
            <a:latin typeface="Arial"/>
            <a:cs typeface="Arial"/>
          </a:endParaRP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2 INSERTE EL NOMBRE DE LA PLANTA EN LA CELDA  A4</a:t>
          </a: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3 INSERTE EL NOMBRE DEL AREA CORRESPONDIENTE DE LA PLANTA EN LA CELDA </a:t>
          </a:r>
          <a:r>
            <a:rPr lang="es-CO" sz="8000" b="0" i="0" u="none" strike="noStrike" baseline="0">
              <a:solidFill>
                <a:srgbClr val="FF0000"/>
              </a:solidFill>
              <a:latin typeface="Arial"/>
              <a:cs typeface="Arial"/>
            </a:rPr>
            <a:t>A4</a:t>
          </a:r>
          <a:endParaRPr lang="es-CO" sz="8000" b="0" i="0" u="none" strike="noStrike" baseline="0">
            <a:solidFill>
              <a:srgbClr val="000000"/>
            </a:solidFill>
            <a:latin typeface="Arial"/>
            <a:cs typeface="Arial"/>
          </a:endParaRP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4 INSERTE EL NOMBRE DEL ACTIVO DESPLEGABLE DE TECNOLOGIA ADT EN LA CELDA </a:t>
          </a:r>
          <a:r>
            <a:rPr lang="es-CO" sz="8000" b="0" i="0" u="none" strike="noStrike" baseline="0">
              <a:solidFill>
                <a:srgbClr val="FF0000"/>
              </a:solidFill>
              <a:latin typeface="Arial"/>
              <a:cs typeface="Arial"/>
            </a:rPr>
            <a:t>A5.</a:t>
          </a:r>
          <a:endParaRPr lang="es-CO" sz="8000" b="0" i="0" u="none" strike="noStrike" baseline="0">
            <a:solidFill>
              <a:srgbClr val="000000"/>
            </a:solidFill>
            <a:latin typeface="Arial"/>
            <a:cs typeface="Arial"/>
          </a:endParaRP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5 INSERTE EL NUMERO DE LA ORDEN PM PROVENIENTE DE SAP (PM) EN LAS CELDAS CORRESPONDIENTES DE LA COLUMNA </a:t>
          </a:r>
          <a:r>
            <a:rPr lang="es-CO" sz="8000" b="0" i="0" u="none" strike="noStrike" baseline="0">
              <a:solidFill>
                <a:srgbClr val="FF0000"/>
              </a:solidFill>
              <a:latin typeface="Arial"/>
              <a:cs typeface="Arial"/>
            </a:rPr>
            <a:t>B</a:t>
          </a:r>
          <a:r>
            <a:rPr lang="es-CO" sz="8000" b="0" i="0" u="none" strike="noStrike" baseline="0">
              <a:solidFill>
                <a:srgbClr val="000000"/>
              </a:solidFill>
              <a:latin typeface="Arial"/>
              <a:cs typeface="Arial"/>
            </a:rPr>
            <a:t>. EN CASDO DE SER NECESARIO AÑADA O ELIMINE MAS FILAS EN EL ESPACIO CORRESPONDIENTE A CADA MAQUINA</a:t>
          </a: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6  INSERTE EL NUMERO DE AVISO  ZI QUE PROVINO DE UNA ORDEN PM  ZT12 O ZOT4 DEL GANNT ANTERIOR. EN LAS CELDAS CORRESPONDIENTES DE LA COLUMNA </a:t>
          </a:r>
          <a:r>
            <a:rPr lang="es-CO" sz="8000" b="0" i="0" u="none" strike="noStrike" baseline="0">
              <a:solidFill>
                <a:srgbClr val="FF0000"/>
              </a:solidFill>
              <a:latin typeface="Arial"/>
              <a:cs typeface="Arial"/>
            </a:rPr>
            <a:t>C</a:t>
          </a:r>
          <a:endParaRPr lang="es-CO" sz="8000" b="0" i="0" u="none" strike="noStrike" baseline="0">
            <a:solidFill>
              <a:srgbClr val="000000"/>
            </a:solidFill>
            <a:latin typeface="Arial"/>
            <a:cs typeface="Arial"/>
          </a:endParaRP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7 INSERTE EL TIPO DE OFICIO EN LA COLUMNA D  UTILIZANDO LAS SGTES INICIALES   (O) OPERATIVO,  (M) MECANICO, (E) ELECTRICISTA, (I) INSTRUMENTACION,  (L) LUBRICACION, </a:t>
          </a: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8 INSERTE EL CONJUNTO PM CORRESPONDIENTE  A LA MAQUINA QUE VA SER OBJETO DE LA LABOR  DE MANTENIMIENTO. EN LA CELDAS CORRESPONDIENTES DE LA COLUMNA </a:t>
          </a:r>
          <a:r>
            <a:rPr lang="es-CO" sz="8000" b="0" i="0" u="none" strike="noStrike" baseline="0">
              <a:solidFill>
                <a:srgbClr val="FF0000"/>
              </a:solidFill>
              <a:latin typeface="Arial"/>
              <a:cs typeface="Arial"/>
            </a:rPr>
            <a:t>E</a:t>
          </a:r>
          <a:endParaRPr lang="es-CO" sz="8000" b="0" i="0" u="none" strike="noStrike" baseline="0">
            <a:solidFill>
              <a:srgbClr val="000000"/>
            </a:solidFill>
            <a:latin typeface="Arial"/>
            <a:cs typeface="Arial"/>
          </a:endParaRP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9 INSERTE LA DESCRIPCION DE LA TAREA A REALIZAR , SEA ESTA ESPECIFICA O SEA  UNA OPÈRACION  DE UN INSTRUCTIVO YA EXISTENTE EJEM (  L25 INSTRUCTIVO LUB ENV 3 OPERACION 7 ) INSERTE EN LA CELDA CORRESPONDIENTE DE LA COLUMNA </a:t>
          </a:r>
          <a:r>
            <a:rPr lang="es-CO" sz="8000" b="0" i="0" u="none" strike="noStrike" baseline="0">
              <a:solidFill>
                <a:srgbClr val="FF0000"/>
              </a:solidFill>
              <a:latin typeface="Arial"/>
              <a:cs typeface="Arial"/>
            </a:rPr>
            <a:t>F</a:t>
          </a:r>
          <a:endParaRPr lang="es-CO" sz="8000" b="0" i="0" u="none" strike="noStrike" baseline="0">
            <a:solidFill>
              <a:srgbClr val="000000"/>
            </a:solidFill>
            <a:latin typeface="Arial"/>
            <a:cs typeface="Arial"/>
          </a:endParaRP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10 INSERTE LOS VALORES SI / NO EN LA CELDA CORRESPONDIENTE DE LA COLUMNA </a:t>
          </a:r>
          <a:r>
            <a:rPr lang="es-CO" sz="8000" b="0" i="0" u="none" strike="noStrike" baseline="0">
              <a:solidFill>
                <a:srgbClr val="FF0000"/>
              </a:solidFill>
              <a:latin typeface="Arial"/>
              <a:cs typeface="Arial"/>
            </a:rPr>
            <a:t>G</a:t>
          </a:r>
          <a:r>
            <a:rPr lang="es-CO" sz="8000" b="0" i="0" u="none" strike="noStrike" baseline="0">
              <a:solidFill>
                <a:srgbClr val="000000"/>
              </a:solidFill>
              <a:latin typeface="Arial"/>
              <a:cs typeface="Arial"/>
            </a:rPr>
            <a:t>  DEPENDIENDO DE SI LA LABOR PROVIENE DE UN DOCUMENTO SUAVISADO DE RCM O DE UNA PLANIFICACION EXISTENTE  EN CASO DE QUE NO SE HAYA RELIZADO UN ANALISIS  RCM.</a:t>
          </a: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11  INSERTE EL NUMERO DE HORAS ESTIMADAS PARA LA LABOR  EN LAS CELDAS CORRESPONDIENTES DE LA COLUMNA </a:t>
          </a:r>
          <a:r>
            <a:rPr lang="es-CO" sz="8000" b="0" i="0" u="none" strike="noStrike" baseline="0">
              <a:solidFill>
                <a:srgbClr val="FF0000"/>
              </a:solidFill>
              <a:latin typeface="Arial"/>
              <a:cs typeface="Arial"/>
            </a:rPr>
            <a:t>H </a:t>
          </a:r>
          <a:endParaRPr lang="es-CO" sz="8000" b="0" i="0" u="none" strike="noStrike" baseline="0">
            <a:solidFill>
              <a:srgbClr val="000000"/>
            </a:solidFill>
            <a:latin typeface="Arial"/>
            <a:cs typeface="Arial"/>
          </a:endParaRP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12 INSERTE EL NOMBRE O NOMBRES DE LOS RESPONSABLE DE EJECUTAR LA LABOR EN LAS CELDAS CORRESPONDIENTES DE LA COLUMNA</a:t>
          </a:r>
          <a:r>
            <a:rPr lang="es-CO" sz="8000" b="0" i="0" u="none" strike="noStrike" baseline="0">
              <a:solidFill>
                <a:srgbClr val="FF0000"/>
              </a:solidFill>
              <a:latin typeface="Arial"/>
              <a:cs typeface="Arial"/>
            </a:rPr>
            <a:t> I </a:t>
          </a:r>
          <a:endParaRPr lang="es-CO" sz="8000" b="0" i="0" u="none" strike="noStrike" baseline="0">
            <a:solidFill>
              <a:srgbClr val="000000"/>
            </a:solidFill>
            <a:latin typeface="Arial"/>
            <a:cs typeface="Arial"/>
          </a:endParaRP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13 DESPUES DE TERMINADA LA LABOR INSERTE EL NUMERO DE HORAS REALES UTILIZADAS EN LA LABOR EN LAS CELDAS CORRESPONDIENTES DE LAS COLUMNAS </a:t>
          </a:r>
          <a:r>
            <a:rPr lang="es-CO" sz="8000" b="0" i="0" u="none" strike="noStrike" baseline="0">
              <a:solidFill>
                <a:srgbClr val="FF0000"/>
              </a:solidFill>
              <a:latin typeface="Arial"/>
              <a:cs typeface="Arial"/>
            </a:rPr>
            <a:t>J, K, L</a:t>
          </a:r>
          <a:r>
            <a:rPr lang="es-CO" sz="8000" b="0" i="0" u="none" strike="noStrike" baseline="0">
              <a:solidFill>
                <a:srgbClr val="000000"/>
              </a:solidFill>
              <a:latin typeface="Arial"/>
              <a:cs typeface="Arial"/>
            </a:rPr>
            <a:t>  DE ACUERDO AL ROL DE CADA PERSONA INVOLUCRADA EN LA EJECUCION DE LA LABOR, TENIENDO EN CUENTA DE QUE SI ES MAS DE UNA PERSONA DEBEN  CONTABILIZARSE LAS HORAS HOMBRE DE CADA LABOR, POR EJEMPLO SI UNA LABOR FUE EJECUTADA POR UN PEST Y 2  OPERARIOS Y SE UTILIZO 1 HORA DEBEN  CONSIGNARSE UNA HORA EN LA COLUMNA </a:t>
          </a:r>
          <a:r>
            <a:rPr lang="es-CO" sz="8000" b="0" i="0" u="none" strike="noStrike" baseline="0">
              <a:solidFill>
                <a:srgbClr val="FF0000"/>
              </a:solidFill>
              <a:latin typeface="Arial"/>
              <a:cs typeface="Arial"/>
            </a:rPr>
            <a:t>J</a:t>
          </a:r>
          <a:r>
            <a:rPr lang="es-CO" sz="8000" b="0" i="0" u="none" strike="noStrike" baseline="0">
              <a:solidFill>
                <a:srgbClr val="000000"/>
              </a:solidFill>
              <a:latin typeface="Arial"/>
              <a:cs typeface="Arial"/>
            </a:rPr>
            <a:t> Y 2 HORAS EN LA COLUMNA </a:t>
          </a:r>
          <a:r>
            <a:rPr lang="es-CO" sz="8000" b="0" i="0" u="none" strike="noStrike" baseline="0">
              <a:solidFill>
                <a:srgbClr val="FF0000"/>
              </a:solidFill>
              <a:latin typeface="Arial"/>
              <a:cs typeface="Arial"/>
            </a:rPr>
            <a:t>L</a:t>
          </a:r>
          <a:r>
            <a:rPr lang="es-CO" sz="8000" b="0" i="0" u="none" strike="noStrike" baseline="0">
              <a:solidFill>
                <a:srgbClr val="000000"/>
              </a:solidFill>
              <a:latin typeface="Arial"/>
              <a:cs typeface="Arial"/>
            </a:rPr>
            <a:t>.</a:t>
          </a: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14 INSERTE SI / NO  EN LA COLUMNA </a:t>
          </a:r>
          <a:r>
            <a:rPr lang="es-CO" sz="8000" b="0" i="0" u="none" strike="noStrike" baseline="0">
              <a:solidFill>
                <a:srgbClr val="FF0000"/>
              </a:solidFill>
              <a:latin typeface="Arial"/>
              <a:cs typeface="Arial"/>
            </a:rPr>
            <a:t>N</a:t>
          </a:r>
          <a:r>
            <a:rPr lang="es-CO" sz="8000" b="0" i="0" u="none" strike="noStrike" baseline="0">
              <a:solidFill>
                <a:srgbClr val="000000"/>
              </a:solidFill>
              <a:latin typeface="Arial"/>
              <a:cs typeface="Arial"/>
            </a:rPr>
            <a:t> DEPENDIENDO DE SI LA LABOR FUE EJECUTADA O QUEDO PENDIENTE.</a:t>
          </a: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15 INSERTE  SI EN LA COLUMNA </a:t>
          </a:r>
          <a:r>
            <a:rPr lang="es-CO" sz="8000" b="0" i="0" u="none" strike="noStrike" baseline="0">
              <a:solidFill>
                <a:srgbClr val="FF0000"/>
              </a:solidFill>
              <a:latin typeface="Arial"/>
              <a:cs typeface="Arial"/>
            </a:rPr>
            <a:t>O</a:t>
          </a:r>
          <a:r>
            <a:rPr lang="es-CO" sz="8000" b="0" i="0" u="none" strike="noStrike" baseline="0">
              <a:solidFill>
                <a:srgbClr val="000000"/>
              </a:solidFill>
              <a:latin typeface="Arial"/>
              <a:cs typeface="Arial"/>
            </a:rPr>
            <a:t>  SI CONSIDERA QUE  A LA EJECUCION DE LA LABOR DEBE REALIZARSELE SEGUIMIENTO SEGUN PRIORIDAD.</a:t>
          </a:r>
        </a:p>
        <a:p>
          <a:pPr algn="l" rtl="0">
            <a:defRPr sz="1000"/>
          </a:pPr>
          <a:endParaRPr lang="es-CO" sz="8000" b="0" i="0" u="none" strike="noStrike" baseline="0">
            <a:solidFill>
              <a:srgbClr val="000000"/>
            </a:solidFill>
            <a:latin typeface="Arial"/>
            <a:cs typeface="Arial"/>
          </a:endParaRPr>
        </a:p>
        <a:p>
          <a:pPr algn="l" rtl="0">
            <a:defRPr sz="1000"/>
          </a:pPr>
          <a:r>
            <a:rPr lang="es-CO" sz="8000" b="0" i="0" u="none" strike="noStrike" baseline="0">
              <a:solidFill>
                <a:srgbClr val="000000"/>
              </a:solidFill>
              <a:latin typeface="Arial"/>
              <a:cs typeface="Arial"/>
            </a:rPr>
            <a:t>16 RELLENE LA CELDA CORRESPONDIENTE DE LAS COLUMNAS </a:t>
          </a:r>
          <a:r>
            <a:rPr lang="es-CO" sz="8000" b="0" i="0" u="none" strike="noStrike" baseline="0">
              <a:solidFill>
                <a:srgbClr val="FF0000"/>
              </a:solidFill>
              <a:latin typeface="Arial"/>
              <a:cs typeface="Arial"/>
            </a:rPr>
            <a:t>AF</a:t>
          </a:r>
          <a:r>
            <a:rPr lang="es-CO" sz="8000" b="0" i="0" u="none" strike="noStrike" baseline="0">
              <a:solidFill>
                <a:srgbClr val="000000"/>
              </a:solidFill>
              <a:latin typeface="Arial"/>
              <a:cs typeface="Arial"/>
            </a:rPr>
            <a:t> A LA </a:t>
          </a:r>
          <a:r>
            <a:rPr lang="es-CO" sz="8000" b="0" i="0" u="none" strike="noStrike" baseline="0">
              <a:solidFill>
                <a:srgbClr val="FF0000"/>
              </a:solidFill>
              <a:latin typeface="Arial"/>
              <a:cs typeface="Arial"/>
            </a:rPr>
            <a:t>AZ</a:t>
          </a:r>
          <a:r>
            <a:rPr lang="es-CO" sz="8000" b="0" i="0" u="none" strike="noStrike" baseline="0">
              <a:solidFill>
                <a:srgbClr val="000000"/>
              </a:solidFill>
              <a:latin typeface="Arial"/>
              <a:cs typeface="Arial"/>
            </a:rPr>
            <a:t> DEPENDIENDO DE LA HORA DE INICIO Y FIN DE LA LABOR.</a:t>
          </a:r>
        </a:p>
      </xdr:txBody>
    </xdr:sp>
    <xdr:clientData/>
  </xdr:twoCellAnchor>
  <xdr:twoCellAnchor>
    <xdr:from>
      <xdr:col>18</xdr:col>
      <xdr:colOff>0</xdr:colOff>
      <xdr:row>2</xdr:row>
      <xdr:rowOff>32324</xdr:rowOff>
    </xdr:from>
    <xdr:to>
      <xdr:col>33</xdr:col>
      <xdr:colOff>95250</xdr:colOff>
      <xdr:row>5</xdr:row>
      <xdr:rowOff>651430</xdr:rowOff>
    </xdr:to>
    <xdr:pic>
      <xdr:nvPicPr>
        <xdr:cNvPr id="15951172" name="3 Imagen">
          <a:extLst>
            <a:ext uri="{FF2B5EF4-FFF2-40B4-BE49-F238E27FC236}">
              <a16:creationId xmlns:a16="http://schemas.microsoft.com/office/drawing/2014/main" id="{00000000-0008-0000-0300-00004465F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374000" y="1969074"/>
          <a:ext cx="9112250" cy="32861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4822166</xdr:colOff>
          <xdr:row>2</xdr:row>
          <xdr:rowOff>129396</xdr:rowOff>
        </xdr:from>
        <xdr:to>
          <xdr:col>4</xdr:col>
          <xdr:colOff>7841411</xdr:colOff>
          <xdr:row>3</xdr:row>
          <xdr:rowOff>51758</xdr:rowOff>
        </xdr:to>
        <xdr:sp macro="" textlink="">
          <xdr:nvSpPr>
            <xdr:cNvPr id="16413" name="Equipo" hidden="1">
              <a:extLst>
                <a:ext uri="{63B3BB69-23CF-44E3-9099-C40C66FF867C}">
                  <a14:compatExt spid="_x0000_s16413"/>
                </a:ext>
                <a:ext uri="{FF2B5EF4-FFF2-40B4-BE49-F238E27FC236}">
                  <a16:creationId xmlns:a16="http://schemas.microsoft.com/office/drawing/2014/main" id="{00000000-0008-0000-0200-00001D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155275</xdr:colOff>
          <xdr:row>1</xdr:row>
          <xdr:rowOff>189781</xdr:rowOff>
        </xdr:from>
        <xdr:to>
          <xdr:col>4</xdr:col>
          <xdr:colOff>2803585</xdr:colOff>
          <xdr:row>1</xdr:row>
          <xdr:rowOff>1035170</xdr:rowOff>
        </xdr:to>
        <xdr:sp macro="" textlink="">
          <xdr:nvSpPr>
            <xdr:cNvPr id="16414" name="Tecnico" hidden="1">
              <a:extLst>
                <a:ext uri="{63B3BB69-23CF-44E3-9099-C40C66FF867C}">
                  <a14:compatExt spid="_x0000_s16414"/>
                </a:ext>
                <a:ext uri="{FF2B5EF4-FFF2-40B4-BE49-F238E27FC236}">
                  <a16:creationId xmlns:a16="http://schemas.microsoft.com/office/drawing/2014/main" id="{00000000-0008-0000-02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94891</xdr:colOff>
          <xdr:row>1</xdr:row>
          <xdr:rowOff>232913</xdr:rowOff>
        </xdr:from>
        <xdr:to>
          <xdr:col>3</xdr:col>
          <xdr:colOff>0</xdr:colOff>
          <xdr:row>1</xdr:row>
          <xdr:rowOff>1121434</xdr:rowOff>
        </xdr:to>
        <xdr:sp macro="" textlink="">
          <xdr:nvSpPr>
            <xdr:cNvPr id="16415" name="operador" hidden="1">
              <a:extLst>
                <a:ext uri="{63B3BB69-23CF-44E3-9099-C40C66FF867C}">
                  <a14:compatExt spid="_x0000_s16415"/>
                </a:ext>
                <a:ext uri="{FF2B5EF4-FFF2-40B4-BE49-F238E27FC236}">
                  <a16:creationId xmlns:a16="http://schemas.microsoft.com/office/drawing/2014/main" id="{00000000-0008-0000-0200-00001F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2760453</xdr:colOff>
          <xdr:row>1</xdr:row>
          <xdr:rowOff>120770</xdr:rowOff>
        </xdr:from>
        <xdr:to>
          <xdr:col>2</xdr:col>
          <xdr:colOff>120770</xdr:colOff>
          <xdr:row>1</xdr:row>
          <xdr:rowOff>1086928</xdr:rowOff>
        </xdr:to>
        <xdr:sp macro="" textlink="">
          <xdr:nvSpPr>
            <xdr:cNvPr id="16417" name="Con" hidden="1">
              <a:extLst>
                <a:ext uri="{63B3BB69-23CF-44E3-9099-C40C66FF867C}">
                  <a14:compatExt spid="_x0000_s16417"/>
                </a:ext>
                <a:ext uri="{FF2B5EF4-FFF2-40B4-BE49-F238E27FC236}">
                  <a16:creationId xmlns:a16="http://schemas.microsoft.com/office/drawing/2014/main" id="{00000000-0008-0000-0200-000021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4485736</xdr:colOff>
          <xdr:row>0</xdr:row>
          <xdr:rowOff>629728</xdr:rowOff>
        </xdr:from>
        <xdr:to>
          <xdr:col>4</xdr:col>
          <xdr:colOff>8324491</xdr:colOff>
          <xdr:row>1</xdr:row>
          <xdr:rowOff>1121434</xdr:rowOff>
        </xdr:to>
        <xdr:sp macro="" textlink="">
          <xdr:nvSpPr>
            <xdr:cNvPr id="16418" name="Equiposd" hidden="1">
              <a:extLst>
                <a:ext uri="{63B3BB69-23CF-44E3-9099-C40C66FF867C}">
                  <a14:compatExt spid="_x0000_s16418"/>
                </a:ext>
                <a:ext uri="{FF2B5EF4-FFF2-40B4-BE49-F238E27FC236}">
                  <a16:creationId xmlns:a16="http://schemas.microsoft.com/office/drawing/2014/main" id="{00000000-0008-0000-0200-000022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9376913</xdr:colOff>
          <xdr:row>0</xdr:row>
          <xdr:rowOff>612475</xdr:rowOff>
        </xdr:from>
        <xdr:to>
          <xdr:col>5</xdr:col>
          <xdr:colOff>6116128</xdr:colOff>
          <xdr:row>1</xdr:row>
          <xdr:rowOff>1130060</xdr:rowOff>
        </xdr:to>
        <xdr:sp macro="" textlink="">
          <xdr:nvSpPr>
            <xdr:cNvPr id="16419" name="SinFiltro" hidden="1">
              <a:extLst>
                <a:ext uri="{63B3BB69-23CF-44E3-9099-C40C66FF867C}">
                  <a14:compatExt spid="_x0000_s16419"/>
                </a:ext>
                <a:ext uri="{FF2B5EF4-FFF2-40B4-BE49-F238E27FC236}">
                  <a16:creationId xmlns:a16="http://schemas.microsoft.com/office/drawing/2014/main" id="{00000000-0008-0000-0200-000023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6254151</xdr:colOff>
          <xdr:row>0</xdr:row>
          <xdr:rowOff>690113</xdr:rowOff>
        </xdr:from>
        <xdr:to>
          <xdr:col>6</xdr:col>
          <xdr:colOff>0</xdr:colOff>
          <xdr:row>1</xdr:row>
          <xdr:rowOff>1078302</xdr:rowOff>
        </xdr:to>
        <xdr:sp macro="" textlink="">
          <xdr:nvSpPr>
            <xdr:cNvPr id="16420" name="ModoImpreso" hidden="1">
              <a:extLst>
                <a:ext uri="{63B3BB69-23CF-44E3-9099-C40C66FF867C}">
                  <a14:compatExt spid="_x0000_s16420"/>
                </a:ext>
                <a:ext uri="{FF2B5EF4-FFF2-40B4-BE49-F238E27FC236}">
                  <a16:creationId xmlns:a16="http://schemas.microsoft.com/office/drawing/2014/main" id="{00000000-0008-0000-0200-000024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781227</xdr:colOff>
      <xdr:row>68</xdr:row>
      <xdr:rowOff>13096</xdr:rowOff>
    </xdr:from>
    <xdr:to>
      <xdr:col>27</xdr:col>
      <xdr:colOff>340179</xdr:colOff>
      <xdr:row>99</xdr:row>
      <xdr:rowOff>2104</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345073</xdr:colOff>
      <xdr:row>195</xdr:row>
      <xdr:rowOff>54429</xdr:rowOff>
    </xdr:from>
    <xdr:to>
      <xdr:col>9</xdr:col>
      <xdr:colOff>72548</xdr:colOff>
      <xdr:row>210</xdr:row>
      <xdr:rowOff>88424</xdr:rowOff>
    </xdr:to>
    <xdr:pic>
      <xdr:nvPicPr>
        <xdr:cNvPr id="4" name="Imagen 10">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9216930" y="42971358"/>
          <a:ext cx="4429719" cy="2492807"/>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293298</xdr:colOff>
          <xdr:row>1</xdr:row>
          <xdr:rowOff>8626</xdr:rowOff>
        </xdr:from>
        <xdr:to>
          <xdr:col>7</xdr:col>
          <xdr:colOff>905774</xdr:colOff>
          <xdr:row>2</xdr:row>
          <xdr:rowOff>293298</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3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000" b="0" i="0" u="none" strike="noStrike" baseline="0">
                  <a:solidFill>
                    <a:srgbClr val="000000"/>
                  </a:solidFill>
                  <a:latin typeface="Arial"/>
                  <a:cs typeface="Arial"/>
                </a:rPr>
                <a:t>Correr PRE</a:t>
              </a:r>
            </a:p>
          </xdr:txBody>
        </xdr:sp>
        <xdr:clientData fPrintsWithSheet="0"/>
      </xdr:twoCellAnchor>
    </mc:Choice>
    <mc:Fallback/>
  </mc:AlternateContent>
  <xdr:twoCellAnchor>
    <xdr:from>
      <xdr:col>6</xdr:col>
      <xdr:colOff>131933</xdr:colOff>
      <xdr:row>6</xdr:row>
      <xdr:rowOff>81191</xdr:rowOff>
    </xdr:from>
    <xdr:to>
      <xdr:col>13</xdr:col>
      <xdr:colOff>44412</xdr:colOff>
      <xdr:row>19</xdr:row>
      <xdr:rowOff>149847</xdr:rowOff>
    </xdr:to>
    <xdr:pic>
      <xdr:nvPicPr>
        <xdr:cNvPr id="3" name="Imagen 2">
          <a:extLst>
            <a:ext uri="{FF2B5EF4-FFF2-40B4-BE49-F238E27FC236}">
              <a16:creationId xmlns:a16="http://schemas.microsoft.com/office/drawing/2014/main" id="{E51CBF0D-A752-4FD6-8DE5-8C2F239497E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286081" y="1309186"/>
          <a:ext cx="3829887" cy="26870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121786</xdr:colOff>
      <xdr:row>86</xdr:row>
      <xdr:rowOff>71043</xdr:rowOff>
    </xdr:from>
    <xdr:to>
      <xdr:col>6</xdr:col>
      <xdr:colOff>2727</xdr:colOff>
      <xdr:row>107</xdr:row>
      <xdr:rowOff>31434</xdr:rowOff>
    </xdr:to>
    <xdr:pic>
      <xdr:nvPicPr>
        <xdr:cNvPr id="2" name="Imagen 1">
          <a:extLst>
            <a:ext uri="{FF2B5EF4-FFF2-40B4-BE49-F238E27FC236}">
              <a16:creationId xmlns:a16="http://schemas.microsoft.com/office/drawing/2014/main" id="{778A1F1F-82C7-4A73-AF2F-E98F2C9BD5D9}"/>
            </a:ext>
          </a:extLst>
        </xdr:cNvPr>
        <xdr:cNvPicPr>
          <a:picLocks noChangeAspect="1"/>
        </xdr:cNvPicPr>
      </xdr:nvPicPr>
      <xdr:blipFill>
        <a:blip xmlns:r="http://schemas.openxmlformats.org/officeDocument/2006/relationships" r:embed="rId4"/>
        <a:stretch>
          <a:fillRect/>
        </a:stretch>
      </xdr:blipFill>
      <xdr:spPr>
        <a:xfrm>
          <a:off x="121786" y="19160792"/>
          <a:ext cx="9012065" cy="3563189"/>
        </a:xfrm>
        <a:prstGeom prst="rect">
          <a:avLst/>
        </a:prstGeom>
      </xdr:spPr>
    </xdr:pic>
    <xdr:clientData/>
  </xdr:twoCellAnchor>
  <xdr:twoCellAnchor editAs="oneCell">
    <xdr:from>
      <xdr:col>1</xdr:col>
      <xdr:colOff>60891</xdr:colOff>
      <xdr:row>109</xdr:row>
      <xdr:rowOff>40596</xdr:rowOff>
    </xdr:from>
    <xdr:to>
      <xdr:col>5</xdr:col>
      <xdr:colOff>939388</xdr:colOff>
      <xdr:row>128</xdr:row>
      <xdr:rowOff>210165</xdr:rowOff>
    </xdr:to>
    <xdr:pic>
      <xdr:nvPicPr>
        <xdr:cNvPr id="39" name="Imagen 38">
          <a:extLst>
            <a:ext uri="{FF2B5EF4-FFF2-40B4-BE49-F238E27FC236}">
              <a16:creationId xmlns:a16="http://schemas.microsoft.com/office/drawing/2014/main" id="{C1981281-DD07-43B7-8E7D-D63300547CB1}"/>
            </a:ext>
          </a:extLst>
        </xdr:cNvPr>
        <xdr:cNvPicPr>
          <a:picLocks noChangeAspect="1"/>
        </xdr:cNvPicPr>
      </xdr:nvPicPr>
      <xdr:blipFill>
        <a:blip xmlns:r="http://schemas.openxmlformats.org/officeDocument/2006/relationships" r:embed="rId5"/>
        <a:stretch>
          <a:fillRect/>
        </a:stretch>
      </xdr:blipFill>
      <xdr:spPr>
        <a:xfrm>
          <a:off x="202973" y="23098496"/>
          <a:ext cx="8895989" cy="3457755"/>
        </a:xfrm>
        <a:prstGeom prst="rect">
          <a:avLst/>
        </a:prstGeom>
      </xdr:spPr>
    </xdr:pic>
    <xdr:clientData/>
  </xdr:twoCellAnchor>
  <xdr:twoCellAnchor editAs="oneCell">
    <xdr:from>
      <xdr:col>1</xdr:col>
      <xdr:colOff>2009775</xdr:colOff>
      <xdr:row>166</xdr:row>
      <xdr:rowOff>142875</xdr:rowOff>
    </xdr:from>
    <xdr:to>
      <xdr:col>3</xdr:col>
      <xdr:colOff>1524000</xdr:colOff>
      <xdr:row>177</xdr:row>
      <xdr:rowOff>771523</xdr:rowOff>
    </xdr:to>
    <xdr:pic>
      <xdr:nvPicPr>
        <xdr:cNvPr id="5" name="Imagen 4">
          <a:extLst>
            <a:ext uri="{FF2B5EF4-FFF2-40B4-BE49-F238E27FC236}">
              <a16:creationId xmlns:a16="http://schemas.microsoft.com/office/drawing/2014/main" id="{21CE5FE8-A385-615C-CA97-8571B589DF7B}"/>
            </a:ext>
            <a:ext uri="{147F2762-F138-4A5C-976F-8EAC2B608ADB}">
              <a16:predDERef xmlns:a16="http://schemas.microsoft.com/office/drawing/2014/main" pred="{C1981281-DD07-43B7-8E7D-D63300547CB1}"/>
            </a:ext>
          </a:extLst>
        </xdr:cNvPr>
        <xdr:cNvPicPr>
          <a:picLocks noChangeAspect="1"/>
        </xdr:cNvPicPr>
      </xdr:nvPicPr>
      <xdr:blipFill>
        <a:blip xmlns:r="http://schemas.openxmlformats.org/officeDocument/2006/relationships" r:embed="rId6"/>
        <a:stretch>
          <a:fillRect/>
        </a:stretch>
      </xdr:blipFill>
      <xdr:spPr>
        <a:xfrm>
          <a:off x="2143125" y="27308175"/>
          <a:ext cx="4572000" cy="2524125"/>
        </a:xfrm>
        <a:prstGeom prst="rect">
          <a:avLst/>
        </a:prstGeom>
      </xdr:spPr>
    </xdr:pic>
    <xdr:clientData/>
  </xdr:twoCellAnchor>
  <xdr:twoCellAnchor editAs="oneCell">
    <xdr:from>
      <xdr:col>1</xdr:col>
      <xdr:colOff>1685925</xdr:colOff>
      <xdr:row>53</xdr:row>
      <xdr:rowOff>76200</xdr:rowOff>
    </xdr:from>
    <xdr:to>
      <xdr:col>3</xdr:col>
      <xdr:colOff>1200150</xdr:colOff>
      <xdr:row>63</xdr:row>
      <xdr:rowOff>152400</xdr:rowOff>
    </xdr:to>
    <xdr:pic>
      <xdr:nvPicPr>
        <xdr:cNvPr id="6" name="Imagen 5">
          <a:extLst>
            <a:ext uri="{FF2B5EF4-FFF2-40B4-BE49-F238E27FC236}">
              <a16:creationId xmlns:a16="http://schemas.microsoft.com/office/drawing/2014/main" id="{7F8DBA12-5921-603C-9644-4F07C0440FDF}"/>
            </a:ext>
            <a:ext uri="{147F2762-F138-4A5C-976F-8EAC2B608ADB}">
              <a16:predDERef xmlns:a16="http://schemas.microsoft.com/office/drawing/2014/main" pred="{21CE5FE8-A385-615C-CA97-8571B589DF7B}"/>
            </a:ext>
          </a:extLst>
        </xdr:cNvPr>
        <xdr:cNvPicPr>
          <a:picLocks noChangeAspect="1"/>
        </xdr:cNvPicPr>
      </xdr:nvPicPr>
      <xdr:blipFill>
        <a:blip xmlns:r="http://schemas.openxmlformats.org/officeDocument/2006/relationships" r:embed="rId7"/>
        <a:stretch>
          <a:fillRect/>
        </a:stretch>
      </xdr:blipFill>
      <xdr:spPr>
        <a:xfrm>
          <a:off x="1819275" y="11820525"/>
          <a:ext cx="4572000" cy="2038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205133</xdr:colOff>
      <xdr:row>1</xdr:row>
      <xdr:rowOff>157785</xdr:rowOff>
    </xdr:from>
    <xdr:to>
      <xdr:col>29</xdr:col>
      <xdr:colOff>103908</xdr:colOff>
      <xdr:row>56</xdr:row>
      <xdr:rowOff>51956</xdr:rowOff>
    </xdr:to>
    <xdr:grpSp>
      <xdr:nvGrpSpPr>
        <xdr:cNvPr id="2" name="Grupo 1">
          <a:extLst>
            <a:ext uri="{FF2B5EF4-FFF2-40B4-BE49-F238E27FC236}">
              <a16:creationId xmlns:a16="http://schemas.microsoft.com/office/drawing/2014/main" id="{28FE19CC-33DC-4EF2-9D14-A6887F770E3B}"/>
            </a:ext>
          </a:extLst>
        </xdr:cNvPr>
        <xdr:cNvGrpSpPr/>
      </xdr:nvGrpSpPr>
      <xdr:grpSpPr>
        <a:xfrm>
          <a:off x="4478527" y="343585"/>
          <a:ext cx="19500644" cy="9900813"/>
          <a:chOff x="10446961" y="1026688"/>
          <a:chExt cx="19176209" cy="9052706"/>
        </a:xfrm>
      </xdr:grpSpPr>
      <xdr:graphicFrame macro="">
        <xdr:nvGraphicFramePr>
          <xdr:cNvPr id="3" name="Gráfico 2">
            <a:extLst>
              <a:ext uri="{FF2B5EF4-FFF2-40B4-BE49-F238E27FC236}">
                <a16:creationId xmlns:a16="http://schemas.microsoft.com/office/drawing/2014/main" id="{92F842AD-9318-96AC-62DD-49B7098C5968}"/>
              </a:ext>
            </a:extLst>
          </xdr:cNvPr>
          <xdr:cNvGraphicFramePr/>
        </xdr:nvGraphicFramePr>
        <xdr:xfrm>
          <a:off x="10446961" y="1026688"/>
          <a:ext cx="19176209" cy="9052706"/>
        </xdr:xfrm>
        <a:graphic>
          <a:graphicData uri="http://schemas.openxmlformats.org/drawingml/2006/chart">
            <c:chart xmlns:c="http://schemas.openxmlformats.org/drawingml/2006/chart" xmlns:r="http://schemas.openxmlformats.org/officeDocument/2006/relationships" r:id="rId1"/>
          </a:graphicData>
        </a:graphic>
      </xdr:graphicFrame>
      <xdr:pic>
        <xdr:nvPicPr>
          <xdr:cNvPr id="4" name="11 Imagen" descr="Recorte de pantalla">
            <a:extLst>
              <a:ext uri="{FF2B5EF4-FFF2-40B4-BE49-F238E27FC236}">
                <a16:creationId xmlns:a16="http://schemas.microsoft.com/office/drawing/2014/main" id="{52AA58E6-2727-208C-A90F-54F73DE3E5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31667" y="1182465"/>
            <a:ext cx="2047785" cy="10208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9</xdr:col>
      <xdr:colOff>346363</xdr:colOff>
      <xdr:row>30</xdr:row>
      <xdr:rowOff>17319</xdr:rowOff>
    </xdr:from>
    <xdr:to>
      <xdr:col>23</xdr:col>
      <xdr:colOff>796637</xdr:colOff>
      <xdr:row>30</xdr:row>
      <xdr:rowOff>17320</xdr:rowOff>
    </xdr:to>
    <xdr:cxnSp macro="">
      <xdr:nvCxnSpPr>
        <xdr:cNvPr id="5" name="Conector recto de flecha 4">
          <a:extLst>
            <a:ext uri="{FF2B5EF4-FFF2-40B4-BE49-F238E27FC236}">
              <a16:creationId xmlns:a16="http://schemas.microsoft.com/office/drawing/2014/main" id="{7FAD8B15-4630-438F-9390-9BA2AAD586FB}"/>
            </a:ext>
          </a:extLst>
        </xdr:cNvPr>
        <xdr:cNvCxnSpPr/>
      </xdr:nvCxnSpPr>
      <xdr:spPr>
        <a:xfrm flipV="1">
          <a:off x="8308544" y="5814270"/>
          <a:ext cx="11043513" cy="1"/>
        </a:xfrm>
        <a:prstGeom prst="straightConnector1">
          <a:avLst/>
        </a:prstGeom>
        <a:ln w="76200" cap="flat" cmpd="sng" algn="ctr">
          <a:solidFill>
            <a:srgbClr val="FF0000"/>
          </a:solidFill>
          <a:prstDash val="solid"/>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5.xml><?xml version="1.0" encoding="utf-8"?>
<c:userShapes xmlns:c="http://schemas.openxmlformats.org/drawingml/2006/chart">
  <cdr:relSizeAnchor xmlns:cdr="http://schemas.openxmlformats.org/drawingml/2006/chartDrawing">
    <cdr:from>
      <cdr:x>0.87725</cdr:x>
      <cdr:y>0.01067</cdr:y>
    </cdr:from>
    <cdr:to>
      <cdr:x>0.99763</cdr:x>
      <cdr:y>0.10434</cdr:y>
    </cdr:to>
    <cdr:pic>
      <cdr:nvPicPr>
        <cdr:cNvPr id="6" name="177 Imagen">
          <a:extLst xmlns:a="http://schemas.openxmlformats.org/drawingml/2006/main">
            <a:ext uri="{FF2B5EF4-FFF2-40B4-BE49-F238E27FC236}">
              <a16:creationId xmlns:a16="http://schemas.microsoft.com/office/drawing/2014/main" id="{94DAC213-5029-9616-0996-B3EE1200BF5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t="10390"/>
        <a:stretch xmlns:a="http://schemas.openxmlformats.org/drawingml/2006/main">
          <a:fillRect/>
        </a:stretch>
      </cdr:blipFill>
      <cdr:spPr bwMode="auto">
        <a:xfrm xmlns:a="http://schemas.openxmlformats.org/drawingml/2006/main">
          <a:off x="19223557" y="132642"/>
          <a:ext cx="2637945" cy="116444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pic>
  </cdr:relSizeAnchor>
</c:userShapes>
</file>

<file path=xl/drawings/drawing6.xml><?xml version="1.0" encoding="utf-8"?>
<xdr:wsDr xmlns:xdr="http://schemas.openxmlformats.org/drawingml/2006/spreadsheetDrawing" xmlns:a="http://schemas.openxmlformats.org/drawingml/2006/main">
  <xdr:twoCellAnchor>
    <xdr:from>
      <xdr:col>1</xdr:col>
      <xdr:colOff>27214</xdr:colOff>
      <xdr:row>111</xdr:row>
      <xdr:rowOff>176893</xdr:rowOff>
    </xdr:from>
    <xdr:to>
      <xdr:col>5</xdr:col>
      <xdr:colOff>1401535</xdr:colOff>
      <xdr:row>126</xdr:row>
      <xdr:rowOff>180974</xdr:rowOff>
    </xdr:to>
    <xdr:graphicFrame macro="">
      <xdr:nvGraphicFramePr>
        <xdr:cNvPr id="40" name="Gráfico 15">
          <a:extLst>
            <a:ext uri="{FF2B5EF4-FFF2-40B4-BE49-F238E27FC236}">
              <a16:creationId xmlns:a16="http://schemas.microsoft.com/office/drawing/2014/main" id="{00000000-0008-0000-06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0</xdr:colOff>
          <xdr:row>0</xdr:row>
          <xdr:rowOff>94891</xdr:rowOff>
        </xdr:from>
        <xdr:to>
          <xdr:col>7</xdr:col>
          <xdr:colOff>931653</xdr:colOff>
          <xdr:row>2</xdr:row>
          <xdr:rowOff>155275</xdr:rowOff>
        </xdr:to>
        <xdr:sp macro="" textlink="">
          <xdr:nvSpPr>
            <xdr:cNvPr id="19478" name="Correpos" hidden="1">
              <a:extLst>
                <a:ext uri="{63B3BB69-23CF-44E3-9099-C40C66FF867C}">
                  <a14:compatExt spid="_x0000_s19478"/>
                </a:ext>
                <a:ext uri="{FF2B5EF4-FFF2-40B4-BE49-F238E27FC236}">
                  <a16:creationId xmlns:a16="http://schemas.microsoft.com/office/drawing/2014/main" id="{00000000-0008-0000-0500-00001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6</xdr:col>
      <xdr:colOff>16096</xdr:colOff>
      <xdr:row>103</xdr:row>
      <xdr:rowOff>70238</xdr:rowOff>
    </xdr:from>
    <xdr:to>
      <xdr:col>7</xdr:col>
      <xdr:colOff>1329211</xdr:colOff>
      <xdr:row>116</xdr:row>
      <xdr:rowOff>33093</xdr:rowOff>
    </xdr:to>
    <xdr:pic>
      <xdr:nvPicPr>
        <xdr:cNvPr id="7" name="Imagen 8">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9957815" y="23144551"/>
          <a:ext cx="2372771" cy="2427446"/>
        </a:xfrm>
        <a:prstGeom prst="rect">
          <a:avLst/>
        </a:prstGeom>
      </xdr:spPr>
    </xdr:pic>
    <xdr:clientData/>
  </xdr:twoCellAnchor>
  <xdr:twoCellAnchor editAs="oneCell">
    <xdr:from>
      <xdr:col>6</xdr:col>
      <xdr:colOff>19918</xdr:colOff>
      <xdr:row>166</xdr:row>
      <xdr:rowOff>102586</xdr:rowOff>
    </xdr:from>
    <xdr:to>
      <xdr:col>8</xdr:col>
      <xdr:colOff>2545693</xdr:colOff>
      <xdr:row>180</xdr:row>
      <xdr:rowOff>114584</xdr:rowOff>
    </xdr:to>
    <xdr:pic>
      <xdr:nvPicPr>
        <xdr:cNvPr id="8" name="Imagen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a:stretch>
          <a:fillRect/>
        </a:stretch>
      </xdr:blipFill>
      <xdr:spPr>
        <a:xfrm>
          <a:off x="10306918" y="34910171"/>
          <a:ext cx="5278142" cy="2799596"/>
        </a:xfrm>
        <a:prstGeom prst="rect">
          <a:avLst/>
        </a:prstGeom>
      </xdr:spPr>
    </xdr:pic>
    <xdr:clientData/>
  </xdr:twoCellAnchor>
  <xdr:twoCellAnchor>
    <xdr:from>
      <xdr:col>6</xdr:col>
      <xdr:colOff>140179</xdr:colOff>
      <xdr:row>5</xdr:row>
      <xdr:rowOff>129396</xdr:rowOff>
    </xdr:from>
    <xdr:to>
      <xdr:col>8</xdr:col>
      <xdr:colOff>1252745</xdr:colOff>
      <xdr:row>19</xdr:row>
      <xdr:rowOff>99102</xdr:rowOff>
    </xdr:to>
    <xdr:pic>
      <xdr:nvPicPr>
        <xdr:cNvPr id="5" name="Imagen 4">
          <a:extLst>
            <a:ext uri="{FF2B5EF4-FFF2-40B4-BE49-F238E27FC236}">
              <a16:creationId xmlns:a16="http://schemas.microsoft.com/office/drawing/2014/main" id="{C4580FE4-011D-4A60-84A0-EB8F55DF5D5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427179" y="1121434"/>
          <a:ext cx="3829887" cy="26870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202406</xdr:colOff>
      <xdr:row>92</xdr:row>
      <xdr:rowOff>95251</xdr:rowOff>
    </xdr:from>
    <xdr:to>
      <xdr:col>11</xdr:col>
      <xdr:colOff>25428</xdr:colOff>
      <xdr:row>102</xdr:row>
      <xdr:rowOff>248297</xdr:rowOff>
    </xdr:to>
    <xdr:pic>
      <xdr:nvPicPr>
        <xdr:cNvPr id="12" name="Imagen 11">
          <a:extLst>
            <a:ext uri="{FF2B5EF4-FFF2-40B4-BE49-F238E27FC236}">
              <a16:creationId xmlns:a16="http://schemas.microsoft.com/office/drawing/2014/main" id="{B7CD20CC-3803-C456-4A8D-80B017EBD97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144125" y="18704720"/>
          <a:ext cx="7288241" cy="2915296"/>
        </a:xfrm>
        <a:prstGeom prst="rect">
          <a:avLst/>
        </a:prstGeom>
      </xdr:spPr>
    </xdr:pic>
    <xdr:clientData/>
  </xdr:twoCellAnchor>
  <xdr:twoCellAnchor editAs="oneCell">
    <xdr:from>
      <xdr:col>1</xdr:col>
      <xdr:colOff>869156</xdr:colOff>
      <xdr:row>130</xdr:row>
      <xdr:rowOff>11907</xdr:rowOff>
    </xdr:from>
    <xdr:to>
      <xdr:col>2</xdr:col>
      <xdr:colOff>2262187</xdr:colOff>
      <xdr:row>146</xdr:row>
      <xdr:rowOff>154779</xdr:rowOff>
    </xdr:to>
    <xdr:pic>
      <xdr:nvPicPr>
        <xdr:cNvPr id="14" name="Imagen 13">
          <a:extLst>
            <a:ext uri="{FF2B5EF4-FFF2-40B4-BE49-F238E27FC236}">
              <a16:creationId xmlns:a16="http://schemas.microsoft.com/office/drawing/2014/main" id="{EE51693D-1334-2A23-CDE3-BF98247C141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00125" y="26800970"/>
          <a:ext cx="4405312" cy="2881312"/>
        </a:xfrm>
        <a:prstGeom prst="rect">
          <a:avLst/>
        </a:prstGeom>
      </xdr:spPr>
    </xdr:pic>
    <xdr:clientData/>
  </xdr:twoCellAnchor>
  <xdr:twoCellAnchor editAs="oneCell">
    <xdr:from>
      <xdr:col>1</xdr:col>
      <xdr:colOff>226443</xdr:colOff>
      <xdr:row>162</xdr:row>
      <xdr:rowOff>64698</xdr:rowOff>
    </xdr:from>
    <xdr:to>
      <xdr:col>5</xdr:col>
      <xdr:colOff>1054220</xdr:colOff>
      <xdr:row>169</xdr:row>
      <xdr:rowOff>76623</xdr:rowOff>
    </xdr:to>
    <xdr:pic>
      <xdr:nvPicPr>
        <xdr:cNvPr id="2" name="Imagen 1">
          <a:extLst>
            <a:ext uri="{FF2B5EF4-FFF2-40B4-BE49-F238E27FC236}">
              <a16:creationId xmlns:a16="http://schemas.microsoft.com/office/drawing/2014/main" id="{4D8701F7-696B-E109-21A7-E59F3A54F365}"/>
            </a:ext>
          </a:extLst>
        </xdr:cNvPr>
        <xdr:cNvPicPr>
          <a:picLocks noChangeAspect="1"/>
        </xdr:cNvPicPr>
      </xdr:nvPicPr>
      <xdr:blipFill>
        <a:blip xmlns:r="http://schemas.openxmlformats.org/officeDocument/2006/relationships" r:embed="rId7"/>
        <a:stretch>
          <a:fillRect/>
        </a:stretch>
      </xdr:blipFill>
      <xdr:spPr>
        <a:xfrm>
          <a:off x="366622" y="32704896"/>
          <a:ext cx="9335579" cy="140293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112143</xdr:colOff>
          <xdr:row>0</xdr:row>
          <xdr:rowOff>0</xdr:rowOff>
        </xdr:from>
        <xdr:to>
          <xdr:col>4</xdr:col>
          <xdr:colOff>802257</xdr:colOff>
          <xdr:row>1</xdr:row>
          <xdr:rowOff>120770</xdr:rowOff>
        </xdr:to>
        <xdr:sp macro="" textlink="">
          <xdr:nvSpPr>
            <xdr:cNvPr id="10951681" name="CommandButton1" hidden="1">
              <a:extLst>
                <a:ext uri="{63B3BB69-23CF-44E3-9099-C40C66FF867C}">
                  <a14:compatExt spid="_x0000_s10951681"/>
                </a:ext>
                <a:ext uri="{FF2B5EF4-FFF2-40B4-BE49-F238E27FC236}">
                  <a16:creationId xmlns:a16="http://schemas.microsoft.com/office/drawing/2014/main" id="{00000000-0008-0000-0700-0000011CA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nheuserbuschinbev.sharepoint.com/sites/col/bo/VE/03%20Mantenimiento/02.%20PROGRAMACION/REUNIONES%20PRE-POST/TIME%20LINE1.xlsm" TargetMode="External"/><Relationship Id="rId1" Type="http://schemas.openxmlformats.org/officeDocument/2006/relationships/externalLinkPath" Target="/sites/col/bo/VE/03%20Mantenimiento/02.%20PROGRAMACION/REUNIONES%20PRE-POST/TIME%20LIN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QIoKd9l1LEq8uZM7RAdKaFoLgRUf8-lJi_WgNV-js9rLjVt8ANJjR4Dodo5m-_9r" itemId="01RZH7L3MQXLW4FBZPLREK63532FPF6BAJ">
      <xxl21:absoluteUrl r:id="rId2"/>
    </xxl21:alternateUrls>
    <sheetNames>
      <sheetName val="DB_MATRIZ"/>
      <sheetName val="DB_ACRONIMOS"/>
      <sheetName val="DB_DATOS"/>
      <sheetName val="DB_DATA"/>
      <sheetName val="Trazabilidad Pre-Post"/>
      <sheetName val="DB_TABLAS"/>
      <sheetName val="AVISOS_GANTT"/>
      <sheetName val="RESERVAS"/>
      <sheetName val="Línea de tiempo"/>
      <sheetName val="DB_TURNOS"/>
    </sheetNames>
    <sheetDataSet>
      <sheetData sheetId="0"/>
      <sheetData sheetId="1"/>
      <sheetData sheetId="2"/>
      <sheetData sheetId="3"/>
      <sheetData sheetId="4"/>
      <sheetData sheetId="5"/>
      <sheetData sheetId="6"/>
      <sheetData sheetId="7"/>
      <sheetData sheetId="8"/>
      <sheetData sheetId="9">
        <row r="4">
          <cell r="A4">
            <v>0.89583333333333337</v>
          </cell>
          <cell r="B4">
            <v>0.16666666666666599</v>
          </cell>
          <cell r="C4">
            <v>0.5625</v>
          </cell>
        </row>
        <row r="5">
          <cell r="A5">
            <v>0.90625</v>
          </cell>
          <cell r="B5">
            <v>0.17708333333333301</v>
          </cell>
          <cell r="C5">
            <v>0.57291666666666663</v>
          </cell>
        </row>
        <row r="6">
          <cell r="A6">
            <v>0.91666666666666696</v>
          </cell>
          <cell r="B6">
            <v>0.1875</v>
          </cell>
          <cell r="C6">
            <v>0.58333333333333304</v>
          </cell>
        </row>
        <row r="7">
          <cell r="A7">
            <v>0.92708333333333304</v>
          </cell>
          <cell r="B7">
            <v>0.19791666666666699</v>
          </cell>
          <cell r="C7">
            <v>0.59375</v>
          </cell>
        </row>
        <row r="8">
          <cell r="A8">
            <v>0.9375</v>
          </cell>
          <cell r="B8">
            <v>0.20833333333333301</v>
          </cell>
          <cell r="C8">
            <v>0.60416666666666696</v>
          </cell>
        </row>
        <row r="9">
          <cell r="A9">
            <v>0.94791666666666696</v>
          </cell>
          <cell r="B9">
            <v>0.21875</v>
          </cell>
          <cell r="C9">
            <v>0.61458333333333304</v>
          </cell>
        </row>
        <row r="10">
          <cell r="A10">
            <v>0.95833333333333304</v>
          </cell>
          <cell r="B10">
            <v>0.22916666666666699</v>
          </cell>
          <cell r="C10">
            <v>0.625</v>
          </cell>
        </row>
        <row r="11">
          <cell r="A11">
            <v>0.96875</v>
          </cell>
          <cell r="B11">
            <v>0.23958333333333301</v>
          </cell>
          <cell r="C11">
            <v>0.63541666666666596</v>
          </cell>
        </row>
        <row r="12">
          <cell r="A12">
            <v>0.97916666666666596</v>
          </cell>
          <cell r="B12">
            <v>0.25</v>
          </cell>
          <cell r="C12">
            <v>0.64583333333333304</v>
          </cell>
        </row>
        <row r="13">
          <cell r="A13">
            <v>0.98958333333333304</v>
          </cell>
          <cell r="B13">
            <v>0.26041666666666702</v>
          </cell>
          <cell r="C13">
            <v>0.65625</v>
          </cell>
        </row>
        <row r="14">
          <cell r="A14">
            <v>0.999999999999999</v>
          </cell>
          <cell r="B14">
            <v>0.27083333333333331</v>
          </cell>
          <cell r="C14">
            <v>0.66666666666666596</v>
          </cell>
        </row>
        <row r="15">
          <cell r="A15">
            <v>1.0104166666666701</v>
          </cell>
          <cell r="B15">
            <v>0.28125</v>
          </cell>
          <cell r="C15">
            <v>0.67708333333333304</v>
          </cell>
        </row>
        <row r="16">
          <cell r="A16">
            <v>1.0208333333333299</v>
          </cell>
          <cell r="B16">
            <v>0.29166666666666702</v>
          </cell>
          <cell r="C16">
            <v>0.6875</v>
          </cell>
        </row>
        <row r="17">
          <cell r="A17">
            <v>1.03125</v>
          </cell>
          <cell r="B17">
            <v>0.30208333333333298</v>
          </cell>
          <cell r="C17">
            <v>0.69791666666666596</v>
          </cell>
        </row>
        <row r="18">
          <cell r="A18">
            <v>1.0416666666666701</v>
          </cell>
          <cell r="B18">
            <v>0.3125</v>
          </cell>
          <cell r="C18">
            <v>0.70833333333333304</v>
          </cell>
        </row>
        <row r="19">
          <cell r="A19">
            <v>1.0520833333333299</v>
          </cell>
          <cell r="B19">
            <v>0.32291666666666702</v>
          </cell>
          <cell r="C19">
            <v>0.718749999999999</v>
          </cell>
        </row>
        <row r="20">
          <cell r="A20">
            <v>1.0625</v>
          </cell>
          <cell r="B20">
            <v>0.33333333333333298</v>
          </cell>
          <cell r="C20">
            <v>0.72916666666666596</v>
          </cell>
        </row>
        <row r="21">
          <cell r="A21">
            <v>1.0729166666666701</v>
          </cell>
          <cell r="B21">
            <v>0.34375</v>
          </cell>
          <cell r="C21">
            <v>0.73958333333333304</v>
          </cell>
        </row>
        <row r="22">
          <cell r="A22">
            <v>1.0833333333333299</v>
          </cell>
          <cell r="B22">
            <v>0.35416666666666702</v>
          </cell>
          <cell r="C22">
            <v>0.749999999999999</v>
          </cell>
        </row>
        <row r="23">
          <cell r="A23">
            <v>1.09375</v>
          </cell>
          <cell r="B23">
            <v>0.36458333333333298</v>
          </cell>
          <cell r="C23">
            <v>0.76041666666666596</v>
          </cell>
        </row>
        <row r="24">
          <cell r="A24">
            <v>1.1041666666666701</v>
          </cell>
          <cell r="B24">
            <v>0.375</v>
          </cell>
          <cell r="C24">
            <v>0.77083333333333304</v>
          </cell>
        </row>
        <row r="25">
          <cell r="A25">
            <v>1.1145833333333299</v>
          </cell>
          <cell r="B25">
            <v>0.38541666666666702</v>
          </cell>
          <cell r="C25">
            <v>0.781249999999999</v>
          </cell>
        </row>
        <row r="26">
          <cell r="A26">
            <v>1.125</v>
          </cell>
          <cell r="B26">
            <v>0.39583333333333298</v>
          </cell>
          <cell r="C26">
            <v>0.79166666666666596</v>
          </cell>
        </row>
        <row r="27">
          <cell r="A27">
            <v>1.1354166666666701</v>
          </cell>
          <cell r="B27">
            <v>0.40625</v>
          </cell>
          <cell r="C27">
            <v>0.80208333333333204</v>
          </cell>
        </row>
        <row r="28">
          <cell r="A28">
            <v>1.1458333333333299</v>
          </cell>
          <cell r="B28">
            <v>0.41666666666666702</v>
          </cell>
          <cell r="C28">
            <v>0.812499999999999</v>
          </cell>
        </row>
        <row r="29">
          <cell r="A29">
            <v>1.15625</v>
          </cell>
          <cell r="B29">
            <v>0.42708333333333298</v>
          </cell>
          <cell r="C29">
            <v>0.82291666666666596</v>
          </cell>
        </row>
        <row r="30">
          <cell r="A30">
            <v>1.1666666666666701</v>
          </cell>
          <cell r="B30">
            <v>0.4375</v>
          </cell>
          <cell r="C30">
            <v>0.83333333333333204</v>
          </cell>
        </row>
        <row r="31">
          <cell r="A31">
            <v>1.1770833333333299</v>
          </cell>
          <cell r="B31">
            <v>0.44791666666666702</v>
          </cell>
          <cell r="C31">
            <v>0.843749999999999</v>
          </cell>
        </row>
        <row r="32">
          <cell r="A32">
            <v>1.1875</v>
          </cell>
          <cell r="B32">
            <v>0.45833333333333298</v>
          </cell>
          <cell r="C32">
            <v>0.85416666666666596</v>
          </cell>
        </row>
        <row r="33">
          <cell r="A33">
            <v>1.1979166666666701</v>
          </cell>
          <cell r="B33">
            <v>0.46875</v>
          </cell>
          <cell r="C33">
            <v>0.86458333333333204</v>
          </cell>
        </row>
        <row r="34">
          <cell r="A34">
            <v>1.2083333333333299</v>
          </cell>
          <cell r="B34">
            <v>0.47916666666666702</v>
          </cell>
          <cell r="C34">
            <v>0.874999999999999</v>
          </cell>
        </row>
        <row r="35">
          <cell r="A35">
            <v>1.21875</v>
          </cell>
          <cell r="B35">
            <v>0.48958333333333298</v>
          </cell>
          <cell r="C35">
            <v>0.88541666666666596</v>
          </cell>
        </row>
        <row r="36">
          <cell r="A36">
            <v>1.2291666666666701</v>
          </cell>
          <cell r="B36">
            <v>0.5</v>
          </cell>
          <cell r="C36">
            <v>0.89583333333333204</v>
          </cell>
        </row>
        <row r="37">
          <cell r="A37">
            <v>1.2395833333333299</v>
          </cell>
          <cell r="B37">
            <v>0.51041666666666696</v>
          </cell>
          <cell r="C37">
            <v>0.906249999999999</v>
          </cell>
        </row>
        <row r="38">
          <cell r="A38">
            <v>1.25</v>
          </cell>
          <cell r="B38">
            <v>0.52083333333333304</v>
          </cell>
          <cell r="C38">
            <v>0.91666666666666496</v>
          </cell>
        </row>
        <row r="39">
          <cell r="A39">
            <v>1.2604166666666501</v>
          </cell>
          <cell r="B39">
            <v>0.53125</v>
          </cell>
          <cell r="C39">
            <v>0.92708333333333204</v>
          </cell>
        </row>
        <row r="40">
          <cell r="A40">
            <v>1.2708333333333099</v>
          </cell>
          <cell r="B40">
            <v>0.54166666666666696</v>
          </cell>
          <cell r="C40">
            <v>0.937499999999999</v>
          </cell>
        </row>
        <row r="41">
          <cell r="A41">
            <v>1.28124999999997</v>
          </cell>
          <cell r="B41">
            <v>0.55208333333333304</v>
          </cell>
          <cell r="C41">
            <v>0.94791666666666496</v>
          </cell>
        </row>
        <row r="42">
          <cell r="A42">
            <v>1.2916666666666301</v>
          </cell>
          <cell r="B42">
            <v>0.5625</v>
          </cell>
          <cell r="C42">
            <v>0.95833333333333204</v>
          </cell>
        </row>
        <row r="43">
          <cell r="A43">
            <v>1.3333333333333</v>
          </cell>
          <cell r="B43">
            <v>0.57291666666666696</v>
          </cell>
          <cell r="C43">
            <v>0.999999999999999</v>
          </cell>
        </row>
        <row r="44">
          <cell r="A44">
            <v>1.37499999999996</v>
          </cell>
          <cell r="B44">
            <v>0.58333333333333404</v>
          </cell>
          <cell r="C44">
            <v>1.0416666666666701</v>
          </cell>
        </row>
        <row r="45">
          <cell r="A45">
            <v>1.4166666666666301</v>
          </cell>
          <cell r="B45">
            <v>0.59375</v>
          </cell>
          <cell r="C45">
            <v>1.0833333333333299</v>
          </cell>
        </row>
        <row r="46">
          <cell r="A46">
            <v>1.4583333333333</v>
          </cell>
          <cell r="B46">
            <v>0.60416666666666696</v>
          </cell>
          <cell r="C46">
            <v>1.125</v>
          </cell>
        </row>
        <row r="47">
          <cell r="A47">
            <v>1.49999999999996</v>
          </cell>
          <cell r="B47">
            <v>0.61458333333333404</v>
          </cell>
          <cell r="C47">
            <v>1.1666666666666701</v>
          </cell>
        </row>
        <row r="48">
          <cell r="A48">
            <v>1.5416666666666301</v>
          </cell>
          <cell r="B48">
            <v>0.625</v>
          </cell>
          <cell r="C48">
            <v>1.2083333333333299</v>
          </cell>
        </row>
        <row r="49">
          <cell r="A49">
            <v>1.5833333333333</v>
          </cell>
          <cell r="B49">
            <v>0.63541666666666696</v>
          </cell>
          <cell r="C49">
            <v>1.25</v>
          </cell>
        </row>
        <row r="50">
          <cell r="A50">
            <v>1.62499999999996</v>
          </cell>
          <cell r="B50">
            <v>0.64583333333333404</v>
          </cell>
          <cell r="C50">
            <v>1.2916666666666701</v>
          </cell>
        </row>
        <row r="51">
          <cell r="A51">
            <v>1.6666666666666301</v>
          </cell>
          <cell r="B51">
            <v>0.65625</v>
          </cell>
          <cell r="C51">
            <v>1.3333333333333299</v>
          </cell>
        </row>
        <row r="52">
          <cell r="A52">
            <v>1.7083333333333</v>
          </cell>
          <cell r="B52">
            <v>0.66666666666666696</v>
          </cell>
          <cell r="C52">
            <v>1.375</v>
          </cell>
        </row>
        <row r="53">
          <cell r="B53">
            <v>0.67708333333333404</v>
          </cell>
        </row>
        <row r="54">
          <cell r="B54">
            <v>0.6875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ul Morera Avila" refreshedDate="46071.60850451389" createdVersion="8" refreshedVersion="8" minRefreshableVersion="3" recordCount="250" xr:uid="{C67FBCBA-D938-4877-93CA-DA94550C40B3}">
  <cacheSource type="worksheet">
    <worksheetSource ref="A1:AO500" sheet="OPER"/>
  </cacheSource>
  <cacheFields count="41">
    <cacheField name="Tipo" numFmtId="0">
      <sharedItems containsBlank="1"/>
    </cacheField>
    <cacheField name="Equipo" numFmtId="0">
      <sharedItems containsBlank="1"/>
    </cacheField>
    <cacheField name="Descripcion" numFmtId="0">
      <sharedItems containsBlank="1" count="54">
        <s v="VARIOLINE OW - L4"/>
        <s v="VARIOLINE OW 2 - L4"/>
        <s v="LLENADORA DE BOTELLAS - L4"/>
        <s v="PALETIZADORA - L4"/>
        <s v="DEPALETIZADOR A GRANEL OW - L4"/>
        <s v="INSPECTOR DE PRODUCTO TERMINADO 2 - L4"/>
        <s v="INSPECTOR DE PRODUCTO TERMINADO 1 - L4"/>
        <s v="ROBOPAC OW-L4"/>
        <s v="SISTEMA DE ALIMENTACIÓN DE TAPA - L4"/>
        <s v="SECADORA BOTELLAS 4A LINADRY S3M K890187"/>
        <s v="SECADORA BOTELLAS 4B LINADRY S3M K890188"/>
        <s v="CODIFICADOR DE BOTELLAS 1 - L4"/>
        <s v="PASTEURIZADOR TUNEL - L4"/>
        <s v="ETIQUETADORA 4B MULTIMODUL II K408376"/>
        <s v="TRANS BOTELLAS DEPA A INLINE EBI L4"/>
        <s v="TRANSPORTADOR GRANEL DEPA RINSER - L4"/>
        <s v="PLANTA CIP - L4"/>
        <s v="ETIQUETADORA 4A MULTIMODUL II K408375"/>
        <s v="JUAGADORA RINSER OW -L4"/>
        <s v="TRANS BOTELLAS INLINE EBI - LLENADORA L4"/>
        <s v="TRANS BOTELLAS-MESA 1 A ETIQUET 1 - L4"/>
        <s v="TRANS BOTELLAS-MESA 1 A ETIQUETEA 2 - L4"/>
        <s v="TRANS BOTELLAS  ETIQUET 2-MESA 2 - L4"/>
        <s v="MAGAZIN DE ESTIBAS PALE- L4"/>
        <m/>
        <s v="INSPECTOR DE BOTELLAS VACIAS 4  - L4" u="1"/>
        <s v="CODIFICADOR DE CAJAS 2 - L4" u="1"/>
        <s v="CODIFICADOR DE BOTELLAS 2 - L4" u="1"/>
        <s v="TRANSP BOTELLAS LLENADORA - PASTER - L4" u="1"/>
        <s v="INSPECTOR DE LATAS LLENAS - L5" u="1"/>
        <s v="DEPALETIZADORA - L5" u="1"/>
        <s v="INSPECTOR DE LATAS VACIA - L5" u="1"/>
        <s v="LLENADORA DE LATAS - L5" u="1"/>
        <s v="EMBANDEJADORA No 2 - L5" u="1"/>
        <s v="EMBANDEJADORA No 1 - L5" u="1"/>
        <s v="ENVOLVEDORA FILM PLASTICO ROBOPACK - L5" u="1"/>
        <s v="PALETIZADORA DE LATAS - L5" u="1"/>
        <s v="CERRADORA DE LATAS - L5" u="1"/>
        <s v="SISTEMA DE ALIMENTACIÓN DE TAPA - L5" u="1"/>
        <s v="TRANSP DE LATAS VACIAS DEPA A LLENA - L5" u="1"/>
        <s v="PLANTA CIP - L5" u="1"/>
        <s v="JUAGADORA DE LATAS - L5" u="1"/>
        <s v="RED LUBRICACION  JABON TRANSP - L5" u="1"/>
        <s v="TRANSP BANDEJAS EMBAN A PALE - L5" u="1"/>
        <s v="TRANSP LATAS LLENAS LLENA A EMBAN - L5" u="1"/>
        <s v="CODIFICADOR DE LATA - L5" u="1"/>
        <s v="TUNEL LAMPARAS ULTRAVIOLETA L5" u="1"/>
        <s v="SECADOR DE LATAS No.2 - L5" u="1"/>
        <s v="SECADOR DE LATAS No. 1 - L5" u="1"/>
        <s v="DOSIFICADOR DE  LATAS DOBLE CORREA - L5" u="1"/>
        <s v="TRANSP TRANSFERENCIA DE VACIO - L5" u="1"/>
        <s v="ALMACEN DE ESTIBAS DEPALETIZADORA - L5" u="1"/>
        <s v="TRANSPORTE ESTIBAS DEPALETIZADORA -L5" u="1"/>
        <s v="ESTIRADORA-SOPLADORA" u="1"/>
      </sharedItems>
    </cacheField>
    <cacheField name="Ubicación Técnica" numFmtId="0">
      <sharedItems containsBlank="1"/>
    </cacheField>
    <cacheField name="NOTIFICACION" numFmtId="0">
      <sharedItems containsBlank="1"/>
    </cacheField>
    <cacheField name="OT" numFmtId="0">
      <sharedItems containsBlank="1"/>
    </cacheField>
    <cacheField name="Operación" numFmtId="0">
      <sharedItems containsBlank="1"/>
    </cacheField>
    <cacheField name="Pto trabajo" numFmtId="0">
      <sharedItems containsBlank="1"/>
    </cacheField>
    <cacheField name="Descripcion Operación" numFmtId="0">
      <sharedItems containsBlank="1"/>
    </cacheField>
    <cacheField name="Txt Explic" numFmtId="0">
      <sharedItems containsBlank="1"/>
    </cacheField>
    <cacheField name="Clave Ctrl" numFmtId="0">
      <sharedItems containsBlank="1"/>
    </cacheField>
    <cacheField name="Fecha Inicio" numFmtId="0">
      <sharedItems containsNonDate="0" containsDate="1" containsString="0" containsBlank="1" minDate="2026-02-19T00:00:00" maxDate="2026-02-20T00:00:00"/>
    </cacheField>
    <cacheField name="Hora Inicio" numFmtId="0">
      <sharedItems containsBlank="1"/>
    </cacheField>
    <cacheField name="Fecha Final" numFmtId="0">
      <sharedItems containsNonDate="0" containsDate="1" containsString="0" containsBlank="1" minDate="2026-02-19T00:00:00" maxDate="2026-02-20T00:00:00"/>
    </cacheField>
    <cacheField name="Hora Final" numFmtId="0">
      <sharedItems containsBlank="1"/>
    </cacheField>
    <cacheField name="Status" numFmtId="0">
      <sharedItems containsBlank="1"/>
    </cacheField>
    <cacheField name="Prioridad" numFmtId="0">
      <sharedItems containsBlank="1"/>
    </cacheField>
    <cacheField name="Dur Act." numFmtId="0">
      <sharedItems containsString="0" containsBlank="1" containsNumber="1" minValue="0.5" maxValue="10"/>
    </cacheField>
    <cacheField name="Dur. HH" numFmtId="0">
      <sharedItems containsString="0" containsBlank="1" containsNumber="1" containsInteger="1" minValue="0" maxValue="0"/>
    </cacheField>
    <cacheField name="ESPACIO1" numFmtId="0">
      <sharedItems containsBlank="1"/>
    </cacheField>
    <cacheField name="AVISO" numFmtId="0">
      <sharedItems containsBlank="1" containsMixedTypes="1" containsNumber="1" containsInteger="1" minValue="0" maxValue="11847040"/>
    </cacheField>
    <cacheField name="Fecha Inicio2" numFmtId="0">
      <sharedItems containsDate="1" containsBlank="1" containsMixedTypes="1" minDate="2026-02-19T00:00:00" maxDate="2026-02-20T00:00:00"/>
    </cacheField>
    <cacheField name="Fecha Fin" numFmtId="0">
      <sharedItems containsDate="1" containsBlank="1" containsMixedTypes="1" minDate="2026-02-19T00:00:00" maxDate="2026-02-20T00:00:00"/>
    </cacheField>
    <cacheField name="Puestos de trabajo" numFmtId="0">
      <sharedItems containsBlank="1" count="57">
        <s v="ALEXANDER CARDONA "/>
        <s v="ANDRES FELIPE JURADO GIL"/>
        <s v="ALEXIS  MESIAS "/>
        <s v="CARLOS ANDRES UMAÑA JIMENEZ"/>
        <s v="CRISTIAN CAMILO MAZO OCHOA"/>
        <s v="LEANDRO MUÑOZ"/>
        <s v="EDUARDO QUINTERO"/>
        <s v="GILBERTO VILLAMARIN "/>
        <s v="JUAN CARLOS ARBOLEDA SILVA"/>
        <s v="JUAN CARLOS JURADO VELASQUEZ"/>
        <s v="NO ASIGNADO"/>
        <s v="JAIME ANDRES MORENO SUAREZ"/>
        <s v="JOSE DARIO OCHOA "/>
        <s v="JOHAN RODRIGUEZ"/>
        <s v="JORGE HERNAN VELEZ ARANZAZU"/>
        <s v="MATEO PEREZ DIAZ"/>
        <s v="SEBASTIAN TOBON"/>
        <s v="CM TRANSPORTES"/>
        <s v="YEISON GOEZ"/>
        <s v=" "/>
        <m/>
        <s v="JONATHAN RODRIGUEZ" u="1"/>
        <s v="ANDRES HERNANDEZ" u="1"/>
        <s v="ANDRES FELIPE OROZCO BUENO" u="1"/>
        <s v="ANDRES RODRIGUEZ TORRES" u="1"/>
        <s v="ELKIN DARIO GUTIERREZ ROJAS" u="1"/>
        <s v="HECTOR MARINO SOTO ARANA" u="1"/>
        <s v="JORGE ARMANDO ALPALA GETIAL" u="1"/>
        <s v="JHONNATAN GALVIS" u="1"/>
        <s v="LEANDRO GONZALEZ " u="1"/>
        <s v="MANUEL FELIPE TORRES POLANIA" u="1"/>
        <s v="PABLO SANCHEZ" u="1"/>
        <s v="CONTRATO MARCO MTI" u="1"/>
        <s v="JUAN D CAICEDO" u="1"/>
        <s v="JUAN DIEGO HURTADO SERNA" u="1"/>
        <s v="JOHN PINO" u="1"/>
        <s v="MANUEL ANTONIO MELO VALDES" u="1"/>
        <s v="YEFFERSON MEJIA" u="1"/>
        <s v="DIEGO FERNANDO GUERRA LEON" u="1"/>
        <s v="JULIAN GOMEZ JARAMILLO" u="1"/>
        <s v="JUAN MANUEL SANTACRUZ SANTACRUZ" u="1"/>
        <s v="MILLER ALDAIR ROJAS ROJAS" u="1"/>
        <s v="ARNOLD MARTINEZ" u="1"/>
        <s v="LUIS SANCHEZ" u="1"/>
        <s v="ROJAS DIAZ NICOLAS" u="1"/>
        <s v="KEVIN DANIEL MARTINEZ" u="1"/>
        <s v="BRANDON ARIAS SANCHEZ" u="1"/>
        <s v="ELKIN MORENO" u="1"/>
        <s v="GUSTAVO SHEIK " u="1"/>
        <s v="MAURICIO MANRIQUE" u="1"/>
        <s v="YHONNY CARDONA" u="1"/>
        <s v="YEIDCY RUBIANO" u="1"/>
        <s v="LEYDER RAMIREZ " u="1"/>
        <s v="JOB MORENO" u="1"/>
        <s v="BRYAN SANCHEZ" u="1"/>
        <s v="DANY GOMEZ MERA" u="1"/>
        <s v="EDGARDO VELASQUEZ BLANDON" u="1"/>
      </sharedItems>
    </cacheField>
    <cacheField name="Durac" numFmtId="0">
      <sharedItems containsBlank="1" containsMixedTypes="1" containsNumber="1" minValue="2.35E-2" maxValue="0.47"/>
    </cacheField>
    <cacheField name="Revision" numFmtId="0">
      <sharedItems containsBlank="1"/>
    </cacheField>
    <cacheField name="Cuartos de Hora" numFmtId="0">
      <sharedItems containsBlank="1" containsMixedTypes="1" containsNumber="1" containsInteger="1" minValue="3" maxValue="41"/>
    </cacheField>
    <cacheField name="Hora inicio2" numFmtId="0">
      <sharedItems containsBlank="1" containsMixedTypes="1" containsNumber="1" containsInteger="1" minValue="0" maxValue="0"/>
    </cacheField>
    <cacheField name="Equipo2" numFmtId="0">
      <sharedItems containsBlank="1" containsMixedTypes="1" containsNumber="1" containsInteger="1" minValue="0" maxValue="0"/>
    </cacheField>
    <cacheField name="PTO TRABAJO2" numFmtId="0">
      <sharedItems containsBlank="1"/>
    </cacheField>
    <cacheField name="FECHA LARGA" numFmtId="0">
      <sharedItems containsDate="1" containsBlank="1" containsMixedTypes="1" minDate="2026-02-19T00:00:00" maxDate="2026-02-20T00:00:00"/>
    </cacheField>
    <cacheField name="PRIORIDAD2" numFmtId="0">
      <sharedItems containsBlank="1"/>
    </cacheField>
    <cacheField name="#EQUIPO" numFmtId="0">
      <sharedItems containsBlank="1"/>
    </cacheField>
    <cacheField name="NOTIFICACION2" numFmtId="0">
      <sharedItems containsBlank="1"/>
    </cacheField>
    <cacheField name="COSTO REAL" numFmtId="0">
      <sharedItems containsString="0" containsBlank="1" containsNumber="1" minValue="0" maxValue="6316138.0099999998"/>
    </cacheField>
    <cacheField name="COSTO PLAN" numFmtId="0">
      <sharedItems containsString="0" containsBlank="1" containsNumber="1" minValue="0" maxValue="19655356.300000001"/>
    </cacheField>
    <cacheField name="TECNICO/OPERADOR" numFmtId="0">
      <sharedItems containsBlank="1" count="5">
        <s v="TE"/>
        <s v="OP"/>
        <s v=""/>
        <s v="CON"/>
        <m/>
      </sharedItems>
    </cacheField>
    <cacheField name="Avisos Ato" numFmtId="0">
      <sharedItems containsBlank="1" containsMixedTypes="1" containsNumber="1" containsInteger="1" minValue="27" maxValue="27"/>
    </cacheField>
    <cacheField name="Operaciones TMI" numFmtId="0">
      <sharedItems containsBlank="1"/>
    </cacheField>
    <cacheField name="ejecutado" numFmtId="0">
      <sharedItems containsBlank="1"/>
    </cacheField>
    <cacheField name="CLAVE"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ul Morera Avila" refreshedDate="46071.608505787037" createdVersion="8" refreshedVersion="8" minRefreshableVersion="3" recordCount="297" xr:uid="{19182210-6EAB-4C6B-90D4-53AC0A0FEAF0}">
  <cacheSource type="worksheet">
    <worksheetSource ref="A1:S298" sheet="OPER-POST CV01_OPPSHA"/>
  </cacheSource>
  <cacheFields count="19">
    <cacheField name="Puesto trabajo" numFmtId="49">
      <sharedItems containsNonDate="0" containsString="0" containsBlank="1"/>
    </cacheField>
    <cacheField name="Orden" numFmtId="0">
      <sharedItems containsNonDate="0" containsString="0" containsBlank="1"/>
    </cacheField>
    <cacheField name="Notificación" numFmtId="0">
      <sharedItems containsNonDate="0" containsString="0" containsBlank="1"/>
    </cacheField>
    <cacheField name="Operación" numFmtId="0">
      <sharedItems containsNonDate="0" containsString="0" containsBlank="1"/>
    </cacheField>
    <cacheField name="Denominación" numFmtId="49">
      <sharedItems containsNonDate="0" containsString="0" containsBlank="1"/>
    </cacheField>
    <cacheField name="Destinatario" numFmtId="49">
      <sharedItems containsNonDate="0" containsString="0" containsBlank="1"/>
    </cacheField>
    <cacheField name="Txt.brv.oper." numFmtId="49">
      <sharedItems containsNonDate="0" containsBlank="1" count="589">
        <m/>
        <s v="SELECTOR SEÑAL DE BOTELLAS FALSAS CIP" u="1"/>
        <s v="SEGUIMIENTO Y AJUSTES A PASOS DEL CIP" u="1"/>
        <s v="REPARAR ESPARRAGOS GUIAS TAPONADOR" u="1"/>
        <s v="RE ACOMODAR GUARDAS GLASS INCLUSION" u="1"/>
        <s v="HABILITAR VALVULA 217 AUTOFLUSH" u="1"/>
        <s v="REVISION/AJUSTES CILINDROS RECHAZADOR" u="1"/>
        <s v="REVISIÓN TRANSMISION CALDERIN" u="1"/>
        <s v="NIVELACION PLATOS CIL ELEVADORES" u="1"/>
        <s v="REVISION Y/O CAMBIO RESORTE BLOQ TAPA" u="1"/>
        <s v="COMPLETAR TORNILLERIA TOLVA DE TAPAS" u="1"/>
        <s v="SOLDAR ARMADOR DE CAJA REVENTADO" u="1"/>
        <s v="MECANIZADO PLATINAS ARMADOR DE CAJAS V1" u="1"/>
        <s v="PAGAR PEDIDO Y CERRAR OT" u="1"/>
        <s v="CAMBIAR/CALIBRAR CUCHILLA ST CUELLO" u="1"/>
        <s v="VERIFICAR CUCHILLAS ESTACIONES ETIQUETAD" u="1"/>
        <s v="DESNIVEL TRANSPORTE SALIDA PASTER" u="1"/>
        <s v="NIVELAR TRANSPORTE SALIDA PASTER" u="1"/>
        <s v="INSTALACION DE CAJONES PARA ASEO FECHADO" u="1"/>
        <s v="CORREGIR FUGA DE AGUA EN PUERTAS" u="1"/>
        <s v="CORREGIR FUGA DE H2O CALIENTE EN TUBERIA" u="1"/>
        <s v="STOCK ELEMENTO CRITICO PASTER" u="1"/>
        <s v="REVISION SENSORES DE ARRASTRE MALLAS" u="1"/>
        <s v="INSPECC SIST  LUBRICA.CHUMACERAS TRANSPO" u="1"/>
        <s v="ALISTAMIENTO BLOQUEO ELECTRICO TRANSP L4" u="1"/>
        <s v="DESBLOQUEO TABLERO ELECTRICO TRANSP L4" u="1"/>
        <s v="LIMPIEZA DE VENTILADORES ZONAS 1-2-3" u="1"/>
        <s v="INSPECCION/AJUSTES TRAN INT CAJA VACIA" u="1"/>
        <s v="INSPECCION/AJUSTES TRAN INT CAJA LLENA" u="1"/>
        <s v="LIMP/INSP BOQUILLAS DE SOPLADO" u="1"/>
        <s v="INSP ELECTRICA C4S RINSER L4" u="1"/>
        <s v="INSPECC PREVENTIVA CODIFICADOR VJ620 C4S" u="1"/>
        <s v="LIMP/INSP FILTRO PREVIO BOMBA DE VACIO" u="1"/>
        <s v="LIMP POST-PRODUCCIÓN EMBAND VARIOLINE" u="1"/>
        <s v="RUTA DE LUBRICACION C2S PASTER TUNEL L4" u="1"/>
        <s v="LIMP/INSP EQU DET EMBAN VARIOLINE # 2" u="1"/>
        <s v="LUBRICACION SEM EMBANDEJADOR VARIOL 2" u="1"/>
        <s v="RUTA 1 CADENAS 173M1-178M1" u="1"/>
        <s v="ASEO TRANS RUTA 1 173M1-178M1" u="1"/>
        <s v="LUBRICACION SEM EMBANDEJADOR VARIOLINE" u="1"/>
        <s v="LIMP/INSP ARRANQUE DEPA A GRANEL L4" u="1"/>
        <s v="LUB C/4S EQU DET ENVOLVEDORA ROBOPAC" u="1"/>
        <s v="LIMP/INSP EQU DET ENVOLVEDORA ROBOPAC" u="1"/>
        <s v="LUBRICACION TRANSMI REX 1TB28, 29, 31" u="1"/>
        <s v="LIMP/INSP EQU DET EMBAND VARIOLINE" u="1"/>
        <s v="LIMP/INSP EQU DET C/1S PALETIZADORA L4" u="1"/>
        <s v="LIMPIEZA/LUBRICACION INSPECTOR" u="1"/>
        <s v="INSPECCION FUNCIONAL ELECTRICA INSPECTOR" u="1"/>
        <s v="MTTO AUT FILTROS GUATA SIST TAPAS C1S" u="1"/>
        <s v="MTTO PRE C/4S CAMBIO FILTROS SALA LIMPIA" u="1"/>
        <s v="LUB C/1S EQU DET PALETIZADORA L4" u="1"/>
        <s v="MTTO AUTONOMO LLENADORA LINEA 4" u="1"/>
        <s v="MTTO AUTONOMO ENV L4 FUNCIONANDO" u="1"/>
        <s v="REALIZAR LIMPIEZA TANQUE BOMBA VACIO ENV" u="1"/>
        <s v="RUTA LUBRICACION SEMANAL LLENADORA L4" u="1"/>
        <s v="RUTA LUBRICACION MENSUAL LLENADORA L4" u="1"/>
        <s v="CAMBIAR PERMA VACIA LUBRICACION ALMACEN" u="1"/>
        <s v="CAMBIAR PERMAS DE LUBRICACION ALMACEN" u="1"/>
        <s v="CAMBIAR PERMAS DE LUBRICACION V1" u="1"/>
        <s v="INSP ELEC C52/S ENVOLVEDORA ROBOPAC" u="1"/>
        <s v="MTTO PREV MEC C/4S ENCOLADOR VARIOLINE" u="1"/>
        <s v="CAMBIAR SOPORTES REVENTADOS DE CILINDROS" u="1"/>
        <s v="CAMBIAR SELECTOR CON LLAVE TEACH PENDANT" u="1"/>
        <s v="CAMBIAR MARIPOSAS DE ESTRELLAS DETERIORA" u="1"/>
        <s v="MEC CUÑAS LLEN Y PERILLAS DE ESTRELLAS F" u="1"/>
        <s v="AJUSTAR GUIA ESTRELLA ENT DE RINSER" u="1"/>
        <s v="INSTALAR UPS EN FECHADORES ETIQUETADORAS" u="1"/>
        <s v="CAMBIAR TARJETA D EENCODER FECHADOR RESP" u="1"/>
        <s v="CAMBIAR PIN/SOPORTE GRADUADOR M4R2" u="1"/>
        <s v="INSTALACION CABLEADO FECHADORES VARIOLIN" u="1"/>
        <s v="QUITAR PUENTES EN VALVULAS 22-24-69-111" u="1"/>
        <s v="EVALUAR LA INSTALACION DE SECADORA AIRE" u="1"/>
        <s v="QUITAR PUENTES EN VALVULAS" u="1"/>
        <s v="QUITAR PUENTES EN VALVULAS PILOT" u="1"/>
        <s v="NOTI-FALLA SERVO ESTRELLAS" u="1"/>
        <s v="CAMBIAR VARIADOR SERVO ESTRELLAS" u="1"/>
        <s v="DESCONEXION/CONEXION SERVO ESTRELLAS" u="1"/>
        <s v="CAMBIAR SERVO DE ESTRELLAS" u="1"/>
        <s v="AJUSTAR CHAPA DE PUERTA FRONTAL LLENADOR" u="1"/>
        <s v="CON-ACOMPAÑAMIENTO XA REEMPLAZO DE DRIV" u="1"/>
        <s v="REPARACION PRECAJA ACCI ESTRELLAS" u="1"/>
        <s v="CPU LLENADORA" u="1"/>
        <s v="REPARACION VARIADOR DE ESTRELLA LLENADOR" u="1"/>
        <s v="CAMBIAR REDUCTOR DE ACCI ESTRELLAS" u="1"/>
        <s v="REVISION PARADAS EMERGENCIA TRANSPORTES" u="1"/>
        <s v="REFERENCIA DE MODULO PILZ A CAMBIAR" u="1"/>
        <s v="CAMBIAR MODULO PILZ TRANSP BOTELLAS" u="1"/>
        <s v="HABILITAR MODULO PILZ TRANSP BOTELLAS CA" u="1"/>
        <s v="CAMBIO DE MANOMETROS DETERIORADOS" u="1"/>
        <s v="MEJORA ENFILADOR LATA LLENA" u="1"/>
        <s v="INSP MEC C/26S EQU DET PALETIZADORA L5" u="1"/>
        <s v="INSP 4/S U/SONIDO INTERIOR LLANADORA" u="1"/>
        <s v="INSP 4/S U/SONIDO NODO DE VALVULAS" u="1"/>
        <s v="INSP 4/S U/SONIDO LLENADORA EQU FUNC" u="1"/>
        <s v="SONIDO ANORMAL BANDA ESTERA TFE OCME150" u="1"/>
        <s v="ELECTROVALVULA SEGURIDAD PUERTA PEGADA" u="1"/>
        <s v="BANDA ESTERA TRASP.SIXPACK 309M1" u="1"/>
        <s v="CAMBIAR ESLABONES DAÑADOS CURVA 311M1" u="1"/>
        <s v="NOTI_CAMBIO CADENILLA CARRIL 5 OCME150" u="1"/>
        <s v="CAMBIO DE PIÑON CARRIL 5" u="1"/>
        <s v="NOTI_CAMBIO DE PIÑON CARRIL 5" u="1"/>
        <s v="CORREGIR LATA CAIDA CARRIL 5" u="1"/>
        <s v="PLANO DE RODILLOS Y SOPORTES BANDA LARGA" u="1"/>
        <s v="CAMB RETEN CAJA RED WM235.01 HORNO" u="1"/>
        <s v="MANGUERA DE SALIDA LLENADORA" u="1"/>
        <s v="CAMBIO DE CABLE M12 LT LSS201L Y LSS202L" u="1"/>
        <s v="VALVULA PRINC ENTRADA DE AGUA AVL462 CIP" u="1"/>
        <s v="VALVULA PRINC ENTRADA AGUA AVL462 CIP L5" u="1"/>
        <s v="ARMADO DE ANDAMIO Y CERRAR VALVULA" u="1"/>
        <s v="INSP MEC C/1S PASTEURIZADOR TUNEL" u="1"/>
        <s v="LUB C/1S PASTEURIZADOR TUNEL" u="1"/>
        <s v="LIMP/INS C/1S PASTEURIZADOR TUNEL" u="1"/>
        <s v="REPARACIÓN CAJA ELEVACION CALDERIN" u="1"/>
        <s v="CAMBIO DE CAJA DE ELEVACIÓN 03" u="1"/>
        <s v="RUTA C/2S INSP LUB CAJA ANGULAR SINFIN" u="1"/>
        <s v="I/F  MEC C4/S EQU FUNC TRANSP BANDEJAS" u="1"/>
        <s v="I/F  LUB  C4/S EQU DET TRANSP BANDEJAS" u="1"/>
        <s v="ASEO TRANS RUTA 1 213M1- ENTR LLENA" u="1"/>
        <s v="BLOQUEO TABLERO ELECTRICO TRANSP L5" u="1"/>
        <s v="DESBLOQUEO TABLERO ELECTRICO TRANSP L5" u="1"/>
        <s v="INSP ELECT C/4S EQ DET EMBANDEJADORA" u="1"/>
        <s v="LIMP/INSP TABLERO ELECTRICO HORNO OCME1" u="1"/>
        <s v="ASEO C/8S AIRES ACONDICIONADOS" u="1"/>
        <s v="PALOMINO_CIP TUBERIA DE LA RED DE LUBRIC" u="1"/>
        <s v="RUTA DE LUBRICACIÓN SEMESTRAL JUAGADORA" u="1"/>
        <s v="LIMPIEZA MENSUAL TRANSPORTADOR DE TAPA" u="1"/>
        <s v="MONTAR VALVULAS DE LLENADO 101-104" u="1"/>
        <s v="REP VALVULAS DE LLENADO 101-104" u="1"/>
        <s v="REP VALVULAS DE LLENADO 105-108" u="1"/>
        <s v="MONTAR VALVULAS DE LLENADO 105-108" u="1"/>
        <s v="REP VALVULAS DE LLENADO 109-112" u="1"/>
        <s v="MONTAR VALVULAS DE LLENADO 109-112" u="1"/>
        <s v="REP VALVULAS D LLENADO 113-116" u="1"/>
        <s v="MONTAR VALVULAS DE LLENADO 113-116" u="1"/>
        <s v="LIMP/INSP TABLERO ELÉCTRICO ROBOT FANUC" u="1"/>
        <s v="LIMP/INSP TABLERO ELECTRICO MAQUINA" u="1"/>
        <s v="INSP ELEC C4/S ENVOLVEDORA ROBOPAC" u="1"/>
        <s v="APOYO INSP ELEC C4/S ENVOLVEDORA ROBOPAC" u="1"/>
        <s v="INSPECCION ELECTRICA SENSORES MULTIFEEDE" u="1"/>
        <s v="LUBRICACION BIMENSUAL RODAMIENTO LINEAL" u="1"/>
        <s v="I/F C/6S MECANICA MULTIFEEDER" u="1"/>
        <s v="TERMOGRAFÌA TABLERO ELEC" u="1"/>
        <s v="LIMPIEZA MOTORES / TABLERO ELEC" u="1"/>
        <s v="LIMPIEZA BANDAS TRANSPORTADORAS LATA VAC" u="1"/>
        <s v="INSP MEC C4/S EQU DET DEPALETIZADORA" u="1"/>
        <s v="APOYO_INSP MEC C4/S EQU DET DEPA" u="1"/>
        <s v="LIMP/INSP EQU DET C/1S PALETIZADORA L5" u="1"/>
        <s v="LIMP/INSP EQU DET C/1S DEPALETIZADORA L5" u="1"/>
        <s v="MTTO AUTONOMO QUINCENAL CERRADORA L5" u="1"/>
        <s v="INSP MEC C/4S EQU DET EMBANDEJADORA" u="1"/>
        <s v="INSP MEC C/13S EQU DET EMBANDEJADORA" u="1"/>
        <s v="LIMP/INSP EQU DET C/1S EMBANDEJADORA 2" u="1"/>
        <s v="LIMP/INSP EQU DET C/1S EMBANDEJADORA 1" u="1"/>
        <s v="LUBRICACION SEMANAL DEPALETIZADORA" u="1"/>
        <s v="CAMBIAR RESISTENCIA EN MAL ESTADO" u="1"/>
        <s v="CAMBIAR RESISTENCIAS EN MAL ESTADO" u="1"/>
        <s v="INSPECCIÓN MECANICA ACOPLES SERVOS" u="1"/>
        <s v="SERV ELABORACION PLANO SOPORTE COT165079" u="1"/>
        <s v="CAMBIO C/52S CORREA DESHOJADOR" u="1"/>
        <s v="INSPECCIÓN VISUAL RECIPIENTE A PRESION" u="1"/>
        <s v="INSPECCIÓN SPRAYBALL TANQUE BUFFER" u="1"/>
        <s v="NOTIFICAR MTI" u="1"/>
        <s v="CAMBIO DE BATERIAS ROBOT" u="1"/>
        <s v="INSP GENERAL C/13S TRANSPORTE DE BANDEJA" u="1"/>
        <s v="LUBRICACION CADENAS REX MULTIFEEDER" u="1"/>
        <s v="INSPECCION MEC SEMESTRAL CERRADORA" u="1"/>
        <s v="MTTO AUTONOMO QUINCENAL ENV LATAS" u="1"/>
        <s v="MTTO AUTONOMO MENSUAL ENV LATAS" u="1"/>
        <s v="INSP SEGURIDADES LLENADORA" u="1"/>
        <s v="CAMBIAR INTERRUPTOR PRINCIPAL" u="1"/>
        <s v="CAMBIO CORREA DENTADA T SINFIN/ENCODER" u="1"/>
        <s v="SINCRONIZAR LLENADORA DESPUES DE CAMBIO" u="1"/>
        <s v="SELECTORES TRANSPORTE ENFILADOR TERMINAD" u="1"/>
        <s v="CAMBIAR SERVOMOTOR BANDA LARGA PALE" u="1"/>
        <s v="REVISAR MEDIDOR DE AGUA PASTER TUNEL" u="1"/>
        <s v="fuga aceite ocme 2" u="1"/>
        <s v="MTTO ACOPOS U195.01A EMPUJADOR" u="1"/>
        <s v="SOLTURA MECANICA PUERTA N°7 OCME80" u="1"/>
        <s v="SISO (SEGURIDAD ELEVADOR DE CARTON L5)" u="1"/>
        <s v="PILOTO PANTALLA OCME 150 NO FUNCIONA" u="1"/>
        <s v="CORREGIR FUGA MANDRIL 5 3-9-10-11" u="1"/>
        <s v="CORREGIR VALVULAS 4,3,94,95 PUENTEADAS" u="1"/>
        <s v="CORREGIR FUGA PRODUCTO VALVULA #8" u="1"/>
        <s v="CAMBIO DE VALVULA PILOT 29" u="1"/>
        <s v="#SISO BARRERA FISICA DAÑADA DEPA L5" u="1"/>
        <s v="CONECTAR ALARMA SONORA SALIDA DEPA L5" u="1"/>
        <s v="REVISAR AA DEL TABLERO PALET L5" u="1"/>
        <s v="REVISION DE SENSORES RESPALDO ENCODER" u="1"/>
        <s v="RETORNAR FUENTE DE INSPECTOR LATA LLENA" u="1"/>
        <s v="DESNIVEL EMPUJADOR DESVIADOR OCME 2" u="1"/>
        <s v="REVISAR EL ACCIONAMIENTO EMPUJADOR" u="1"/>
        <s v="REVISIÓN INSTRUMENTACIÓN LLENADORA" u="1"/>
        <s v="REVISIÓN POSICIONADOR VALVULA" u="1"/>
        <s v="RESET DE ENCODER PORTA BOBINA" u="1"/>
        <s v="REVISIÓN CABLEADO ENCODER CARRO" u="1"/>
        <s v="ARMADO ANDAMIO ROBOPAC" u="1"/>
        <s v="FIJAR CAJA DE VALVULAS AL CHASIS" u="1"/>
        <s v="DESMONTAR YOYO PARA TRABAJO EN ALTURAS" u="1"/>
        <s v="CAMBIO RETEN REDUCTOR DEDOS A" u="1"/>
        <s v="LIMP/INS C/4S PASTEURIZADOR TUNEL" u="1"/>
        <s v="LUB C/12S EQU DET ENVOLVEDORA ROBOPAC" u="1"/>
        <s v="I/F ELECTRICA  C4/S EQUIPO DETENIDO" u="1"/>
        <s v="I/F ELECTRICA  C4/S EQUIPO FUNCIONANDO" u="1"/>
        <s v="I/F INSTRUMENTACION C8/S EQUIPO DETENIDO" u="1"/>
        <s v="LUBRICACION QUINCENAL CERRADORA L5" u="1"/>
        <s v="RUTA DE LUBRICACION C2/S PALETIZADORA L5" u="1"/>
        <s v="MONTAR VALVULAS DE LLENADO 89 - 92" u="1"/>
        <s v="REP VALVULAS DE LLENADO 89 - 92" u="1"/>
        <s v="REP VALVULAS DE LLENADO 93 - 96" u="1"/>
        <s v="MONTAR VALVULAS DE LLENADO 93 - 96" u="1"/>
        <s v="REP VALVULAS DE LLENADO 97 - 100" u="1"/>
        <s v="MONTAR VALVULAS DE LLENADO 97 - 100" u="1"/>
        <s v="REPARACIÓN CAJA ELEVACION CALDERIN 04" u="1"/>
        <s v="CAMBIO DE CAJA DE ELEVACIÓN 04" u="1"/>
        <s v="INSP MEC C/8S EQU DET PALETIZADORA L5" u="1"/>
        <s v="APOYO INSP MEC C/8S EQU DET PALETIZADORA" u="1"/>
        <s v="REVISAR  MOTOR ML07DR1 LADO FLUJO MESA" u="1"/>
        <s v="INSP. MECANICA SISTEMA CORTE OCM80" u="1"/>
        <s v="INSP. CADENAS PLEGADORAS DE BANDEJA" u="1"/>
        <s v="noti-daño manguera depa" u="1"/>
        <s v="REVISIÓN E/V Y PISTONES CIERRE COMPUERTA" u="1"/>
        <s v="INSP MOTORES ELEVADOR DEPA L5" u="1"/>
        <s v="ARMAR/DESARMAR ANDAMIO DEPALETIZADORA" u="1"/>
        <s v="FUGAS EN TUBERIA LUBRICACION TRANSPORTES" u="1"/>
        <s v="SELECTORES SOPLADORES ENFILADOR" u="1"/>
        <s v="INSTALAR ACOMETIDA SECADORES NUEVOS" u="1"/>
        <s v="INSTALAR GUARDAMOTORES SECADORES NUEVOS" u="1"/>
        <s v="INSTALAR FLAUTAS PARA SECADORES" u="1"/>
        <s v="RUTA C/1S  LUBRICACION  LLENADORA" u="1"/>
        <s v="RUTA C/13S LUBRICACION LLENADORA PARTE 1" u="1"/>
        <s v="APOYO RUTA C/13S LUBRICACION PARTE 1" u="1"/>
        <s v="RUTA C/13S LUBRICACION LLENADORA PARTE 2" u="1"/>
        <s v="APOYO RUTA C/13S LUBRICACION PARTE 2" u="1"/>
        <s v="LIMPIEZA SEMANAL ACRILICOS TUNEL UV" u="1"/>
        <s v="INSP INSTRUMENTACION JUAGADORA" u="1"/>
        <s v="I/F INSTRUMENTACION 8/S EQUIPO DETENIDO" u="1"/>
        <s v="MTTO PREV ACCIONAMIENTO DEDOS A Y B" u="1"/>
        <s v="INSTALAR NUEVA ESTRELLA DE GASEO FLEXIBL" u="1"/>
        <s v="ROTACION CODIFICADOR AUXILIAR-TITULAR" u="1"/>
        <s v="INSTALACION MAMPARA SOPLADOR L5" u="1"/>
        <s v="INSTALAR CUBIERTA A SOPLADORES" u="1"/>
        <s v="CORTAR ACRILICOS PARA MAMPARAS SOPLADOR" u="1"/>
        <s v="I/F ELECTRICA  C13/S EQUIPO DETENIDO" u="1"/>
        <s v="I/F ELECTRICA C13/S EQUIPO FUNCIONANDO" u="1"/>
        <s v="I/F ELECTRICA C26/S COLECTOR ELECTRICO" u="1"/>
        <s v="INSPECCIÓN TRIMESTRAL EQUIPO DETENIDO" u="1"/>
        <s v="INSPECCION MENSUAL DETEN ESPEC MECANICO" u="1"/>
        <s v="REP VALVULAS D LLENADO 101 - 104" u="1"/>
        <s v="MONTAR VALVULAS DE LLENADO 101 - 104" u="1"/>
        <s v="NOTI_PASTER TUNEL L5" u="1"/>
        <s v="PASTER TUNEL L5" u="1"/>
        <s v="INSTALAR CONTACTORES VARIADORES TRANSP" u="1"/>
        <s v="CORREGIR MARQUILLADO DE ELEMENTOS PASTER" u="1"/>
        <s v="REMPLAZAR CONTACTOR KM253 TRANSP PASTER" u="1"/>
        <s v="REVISIÓN CORRIENTES Y TEMPERATURA CABLEA" u="1"/>
        <s v="INSTALAR ALARMA VIAJERO PASTER" u="1"/>
        <s v="REVISIÓN VALVULA REGULADORA CON PROVEEDO" u="1"/>
        <s v="MODIFICAR PROGRAMA PASTER PARA ALARMA" u="1"/>
        <s v="REVISAR MOTOR TB22 SALIDA PASTER" u="1"/>
        <s v="CONECTAR BALIZA SAM SALIDA PALETS PALE" u="1"/>
        <s v="GUIA DEFORME ENFILADOR LATA LLENA" u="1"/>
        <s v="ENFILADOR LATA VACIA" u="1"/>
        <s v="AJUSTAR SOPORTE DE MOTOR RODILLOS" u="1"/>
        <s v="ATO-BARRAS ZONA EMPUJADORA OCMES" u="1"/>
        <s v="INTERVENIR BANDA ENCAUCHETADA" u="1"/>
        <s v="#ATO-INSP RIEL TRANSPORTE SALIDA DEPA L5" u="1"/>
        <s v="NOTI_CORRECCIÓN FUGAS VALVULAS PILOT" u="1"/>
        <s v="CORRECCIÓN FUGAS VALVULAS PILOT" u="1"/>
        <s v="REV__PINES DE SOPORTE BARRA ENVOLVEDORA" u="1"/>
        <s v="CAMBIAR ESLABONES PARTIDOS CADENA ENVOLV" u="1"/>
        <s v="CAMBIAR RETEN ENVOLVEDORA REDUCTOR" u="1"/>
        <s v="LUB C/2S PASTEURIZADOR TUNEL" u="1"/>
        <s v="REV INSPECTOR LATA LLENAA EJECUTAR CON E" u="1"/>
        <s v="REV INSPECTOR LATA LLENA" u="1"/>
        <s v="LIMPIEZA/INSPECCIÓN BIMENSUAL JUAGADORA" u="1"/>
        <s v="ASEO TUBERIA DESCARGA TANQUE RECUP" u="1"/>
        <s v="INSP FUNCIONAL C/4S BANDAS MAGNONI" u="1"/>
        <s v="INSP ELEC C/8S INSPECTOR DE LATA" u="1"/>
        <s v="INSPECCION ELECTR MENSUAL ESPECIA CERRA" u="1"/>
        <s v="INSPECCION MEC C/4S CERRADORA" u="1"/>
        <s v="LUB EQU DET C/8S  EMBANDEJADORA" u="1"/>
        <s v="ANÁLISIS ACEITES EMBANDEJADORA" u="1"/>
        <s v="LIMP/INSP C/4S ALIMENTACIÓN PAD OCME 80" u="1"/>
        <s v="TA_INSPECCION MECANICA CIP" u="1"/>
        <s v="I/INST 26SEM CALIBRACION CONDUCTIVIDAD" u="1"/>
        <s v="NOTI_REVISION GRASA ROBOT FANUC 1 Y 2 C/" u="1"/>
        <s v="REVISION GRASA ROBOT FANUC 1 Y 2 C/12W" u="1"/>
        <s v="CALENTAMIENTO AUTOMATICO CIP LINEA 5" u="1"/>
        <s v="NOTI_BARANDA ENFILADOR LATA LLENA" u="1"/>
        <s v="BARANDA ENFILADOR LATA LLENA" u="1"/>
        <s v="MODIFICAR POSICION FLAUTAS SECADO" u="1"/>
        <s v="CAMBIAR CADENA UNIFILAR ENFILADOR" u="1"/>
        <s v="INSTALAR BOCA MANOMETRO" u="1"/>
        <s v="FINALIZAR INSTALACIÓN CANALETA SECADORES" u="1"/>
        <s v="REPARAR SOPORTES DE &quot;Y&quot; SALIDA PASTER" u="1"/>
        <s v="REV__NOTI_CAMB RODAMIENTOS EJE BANDA COR" u="1"/>
        <s v="CAMB CONJUNTO EJES RODAMIENTOS ENTRADA" u="1"/>
        <s v="CAMB RODAMIENTOS EJE BANDA LARGA IZQUIER" u="1"/>
        <s v="CONECTAR VALVULA REGULADORA PRESION" u="1"/>
        <s v="NOTI-CONECTAR CONTROLADOR DE PRESIÓN" u="1"/>
        <s v="INSP PRED 4/S ULTRASONIDO SISTEMA D TAPA" u="1"/>
        <s v="bloque electrovalvulas tablero +2431E1" u="1"/>
        <s v="DESGASTE DEL ACOPLE DEL SINFIN" u="1"/>
        <s v="REVISION BRAZO EMPUJADOR DE CARTON" u="1"/>
        <s v="REVISAR ESTADO DE CUCHILLA DE CORTE" u="1"/>
        <s v="INSPECCIÓN SISTEMA DE CORTE" u="1"/>
        <s v="NOTI-movimiento anormal banda 3370M2" u="1"/>
        <s v="REPARAR RODILLOS RETORNO BANDA" u="1"/>
        <s v="RODILLOS RETORNO BANDA LARGA 3370M2" u="1"/>
        <s v="CORERGIR FALLAS ENCODER/RETIRAR GRASA A" u="1"/>
        <s v="MONTAR/DESMONTAR ANDAMIO ACCESO ROBOPAC" u="1"/>
        <s v="#ATO-INSP RODAMIENTO MALLA HORNO OCME 2" u="1"/>
        <s v="RODILLO INFERIOR SALIDA MALLA OCME" u="1"/>
        <s v="I/F ELEC C/4S EQU FUNC MESA ACUMULA" u="1"/>
        <s v="I/F MEC C4/S EQU FUNC TRANSP LATAS LLENA" u="1"/>
        <s v="REV__FUGA TAPA RULINAS 6, 7, 5, 4 Y 3" u="1"/>
        <s v="CORREFIR FUGA POR RULINAS 7&lt;(&gt;,&lt;)&gt; 4 Y 3" u="1"/>
        <s v="AIRE ACOND TABL ELEC HORNO OCM 2" u="1"/>
        <s v="A EJECUTAR CON EQUIPO DETENIDO" u="1"/>
        <s v="ASEO TUBERIA DESCARGA TANQUE RECUP CO2" u="1"/>
        <s v="INSPECCIÓN ELÉCTRICA TUNEL UV" u="1"/>
        <s v="INSP ELECTRICA GENERAL EQUIPO DETENIDO" u="1"/>
        <s v="APOYO EN INSP ELECTRICA EQUIPO DETENIDO" u="1"/>
        <s v="MONTAR VALVULAS DE LLENADO 85 A 88" u="1"/>
        <s v="REP VALVULAS DE LLENADO 85 A 88 LLENA" u="1"/>
        <s v="REP VALVULAS DE LLENADO D A F LLENADORA" u="1"/>
        <s v="MONTAR VALVULAS DE LLENADO D A F" u="1"/>
        <s v="REP VALVULAS DE LLENADO G A I LLENADORA" u="1"/>
        <s v="MONTAR VALVULAS DE LLENADO G A I" u="1"/>
        <s v="REP VALVULAS D LLENADO J A L LLENADORA" u="1"/>
        <s v="MONTAR VALVULAS DE LLENADO J A L" u="1"/>
        <s v="REVISION PUNTOS CALIENTES HORNO OCM" u="1"/>
        <s v="REVISION PUNTOS CALIENTES HORNO OCME 80" u="1"/>
        <s v="MAT_CAMBIAR COMPONENTES POR PUNTOS CALIE" u="1"/>
        <s v="CAMBIAR COMPONENTES POR PUNTOS CALIE" u="1"/>
        <s v="SEGUIMIENTO PUNTOS CALIENTES HORNO 2" u="1"/>
        <s v="NOTI_LIMP/INSP INTERNA TANQUE CIP Y SPRA" u="1"/>
        <s v="LIMP/INSP INTERNA TANQUE CIP Y SPRAYBALL" u="1"/>
        <s v="RODILLOS EN MAL ESTADO PERSIANA" u="1"/>
        <s v="NOTI_M320 instalacion de puente de tranf" u="1"/>
        <s v="NOTI_#SISO - PONER ACCESO SEGURO A CALDE" u="1"/>
        <s v="NOTI_MEDIDAS ACRILICOS TUNEL U.V L5" u="1"/>
        <s v="CON_ COMPRA DE CRILICOS SEGUN NOTI" u="1"/>
        <s v="STOCK DE PEINES PARA CADENILLAS ZONA 2 s" u="1"/>
        <s v="NOTI_ROTACION CODIFICADOR AUXILIAR-TITUL" u="1"/>
        <s v="RUTA C/4S LUBRICACION LLENADORA" u="1"/>
        <s v="NOTI_ASEO TRANS RUTA 1 213M1- ENTR LLENA" u="1"/>
        <s v="NSP MEC EQU DET C8/S ENVOLV. ROBOPAC" u="1"/>
        <s v="NOTI_I/F C/6S MECANICA MULTIFEEDER" u="1"/>
        <s v="NOTI_INSP MEC C4/S EQU DET DEPALETIZADOR" u="1"/>
        <s v="NOTI_I/F ELECTRICA  C4/S EQUIPO DETENIDO" u="1"/>
        <s v="INSP ELEC C/2S INSPECTOR DE LATA LLENA" u="1"/>
        <s v="INSP ELEC C/2S INSPECTOR DE LATA VACIA" u="1"/>
        <s v="LUB EQU DET C/4S EMBANDEJADORA" u="1"/>
        <s v="NOTI_ASEO C/8S AIRES ACONDICIONADOS" u="1"/>
        <s v="REVISION PUNTOS CALIENTES OCME 150 Y 80" u="1"/>
        <s v="SEGUIMIENTO PUNTOS CALIENTES OCME 1" u="1"/>
        <s v="ATO _#ATO CAMBIO CABLE COMUNICACION DEPA" u="1"/>
        <s v="DAÑO EN SPIGO VASTAGO TORCIDO MAL ESTADO" u="1"/>
        <s v="MONTAR VALVULAS DE LLENADO 73 A 76" u="1"/>
        <s v="NOTI_REP VALVULAS D LLENADO 73 A 76 LLEN" u="1"/>
        <s v="REP VALVULAS DE LLENADO 77 A 80 LLENADO" u="1"/>
        <s v="MONTAR VALVULAS DE LLENADO 77 A 80" u="1"/>
        <s v="NOTI_ALISTAMIENTO VALVULA SEGURIDAD" u="1"/>
        <s v="CALIBRACIÓN VALVULA DE SEGURIDAD" u="1"/>
        <s v="M320 instalacion de puente de tranferenc" u="1"/>
        <s v="#SISO - PONER ACCESO SEGURO A CALDERIN" u="1"/>
        <s v="MEDIDAS ACRILICOS TUNEL U.V L5" u="1"/>
        <s v="REP VALVULAS D LLENADO 73 A 76 LLENADORA" u="1"/>
        <s v="ALISTAMIENTO VALVULA SEGURIDAD" u="1"/>
        <s v="MEDICION AISLAMIENTO MOTOR PPL 201" u="1"/>
        <s v="MTTO PREV ACOPOS 1045" u="1"/>
        <s v="ZONA ALIMENTACION PRODUCTO" u="1"/>
        <s v="DAÑO TENSOR CADENA CONTRADEDOS OCME150" u="1"/>
        <s v="EMPUJADOR DESVIADOR CARTON OCME80" u="1"/>
        <s v="CAMBIAR BANDA TFE EMBANDEJADORA 1" u="1"/>
        <s v="ELEVADOR DEPALETIZADORA" u="1"/>
        <s v="TORNILLO SIN FIN ENVASADORA L5" u="1"/>
        <s v="CAMBIAR RODAMIENTO A TORNILLOS SINFIN" u="1"/>
        <s v="VALVULA PILOT #1 ENVASADORA L5" u="1"/>
        <s v="segmento 1 recahazador" u="1"/>
        <s v="I/F MEC C/13S EQU DET MESA ACUMULACION" u="1"/>
        <s v="ASEO C/13S MESA DE ACUMULACION" u="1"/>
        <s v="INSP MEC C/4S PASTEURIZADOR TUNEL" u="1"/>
        <s v="INSP C/4S SISTEMAS DE SEGURIDAD" u="1"/>
        <s v="INSP ELEC C/2S INSPECTOR DE LATA" u="1"/>
        <s v="INSP ELEC C/26S  HORNO TERMOENCOGIDO" u="1"/>
        <s v="I/INST 8/SEM METROLOGICA CONDUCTIVIDAD" u="1"/>
        <s v="REVISAR CINTAS DE DESLIZAMIENTO EN MAL E" u="1"/>
        <s v="CAMBIAR CINTAS PARTE INFERIOR MALLA HORN" u="1"/>
        <s v="CAMBIO C/52S CORREA CUCHILLA DE CORTE" u="1"/>
        <s v="GUARDA DEL VENTILADOR MOTOR, OCME 2" u="1"/>
        <s v="MOVIMIENTO ANORMAL ROBOT 2" u="1"/>
        <s v="CAMBIAR PLANETARIO EJE J5-J6 ROBOT 2" u="1"/>
        <s v="CAMBIAR MANGUERA ROTA DE LUBRICACION" u="1"/>
        <s v="CORREGIR FUGAS DISTRIBUIDOR" u="1"/>
        <s v="CORREGIR FUGAS DISTRIBUIDOR DE ACEITE" u="1"/>
        <s v="ANÁLISIS ACEITE CERRADORA" u="1"/>
        <s v="MANGUERA LUBRICACION CABEZAL CERRADORAL5" u="1"/>
        <s v="M 327 entrad robopack rodillo faltante" u="1"/>
        <s v="REVISIÓN PREVIA 269 OCME 80" u="1"/>
        <s v="BANANAS AJUSTE VENTANA OCME 150" u="1"/>
        <s v="CAMBIAR PIÑONES CURVA SALIDA OCME 1" u="1"/>
        <s v="MECANIZADO RUEDAS DENTADAS SALIDA" u="1"/>
        <s v="CAMBIAR BANDA CURVA SALIDA OCME 1" u="1"/>
        <s v="CAMBIAR BANDA CURVA SALIDA OCME 1 SE REQ" u="1"/>
        <s v="CORR FUGA RED 217 SALIDA ENVASADORA L5" u="1"/>
        <s v="REPARACION TUNEL UV LINEA 5 COT 14040" u="1"/>
        <s v="ATO _TA_INSP MEC C13/S EQU DET DEPALETIZ" u="1"/>
        <s v="APOYO_INSP MEC 13/S EQU DET DEPALETIZADO" u="1"/>
        <s v="ATO _LIMP/INSP EQU DET C/1S DEPALETIZADO" u="1"/>
        <s v="ATO _LUBRICACION SEMANAL DEPALETIZADORA" u="1"/>
        <s v="L/I C/52SEM TABLERO MANDO VAL/LLENADO" u="1"/>
        <s v="MONTAR VALVULAS DE LLENADO 62 A 65" u="1"/>
        <s v="REP VALVULAS LLENADO 59  A 61 Y 132 LLEN" u="1"/>
        <s v="REP VALVULAS DE LLENADO 62 A 65 LENADORA" u="1"/>
        <s v="MONTAR VALVULAS DE LLENADO 66 A 69" u="1"/>
        <s v="REP VALVULAS DE LLENADO 66 A 69LLENADRA" u="1"/>
        <s v="MONTAR VALVULAS DE LLENADO 70 A 73" u="1"/>
        <s v="CAMBIAR MANGUERAS DISTRIBUIDUIDOR" u="1"/>
        <s v="CORREGIR FUGA EN RECIPIENTE CENTRALIZADO" u="1"/>
        <s v="INSP/CORREGIR VALVULAS AVG210-AVG213-RVG" u="1"/>
        <s v="INSP/CORREGIR VALVULA RVG206" u="1"/>
        <s v="MAT_CAMBIAR EMPAQUETADURA AVG210 AVG211" u="1"/>
        <s v="INSTALAR REGULADOR DE PRESION LINEA PI" u="1"/>
        <s v="CAMBIAR BOMBILLO EMBANDEJADORA 2" u="1"/>
        <s v="MEDICIÓN ESPESORES RECIPIENTE A PRESION" u="1"/>
        <s v="IMPLEMENTACION BALIZAS JOG CONTROL ENV S" u="1"/>
        <s v="INSTALAR BALIZA AZUL MODO JOG ENV Y SOP" u="1"/>
        <s v="TENDER CABLE E INSTALAR BALIZA ENV Y SOP" u="1"/>
        <s v="TENDER CABLE E INSTALAR BALIZA ENV Y CER" u="1"/>
        <s v="IMPLEMENTACION BALIZAS JOG CONTROL" u="1"/>
        <s v="TENDER CABLE Y CONECTAR BALIZA" u="1"/>
        <s v="INSTALAR BALIZA AZUL MODO JOG" u="1"/>
        <s v="INSTALAR BALIZA AZUL MODO JOG A EJECUTAR" u="1"/>
        <s v="ATO-FALLA EN ACOPO TEH OCME 80" u="1"/>
        <s v="SOLICITUD VALV ANTI RETORNO DEPA L5" u="1"/>
        <s v="DESMONTAR PISTON PRINCIPAL QUITAFOLIOS" u="1"/>
        <s v="REPARAR PISTON QUITAFOLIOS" u="1"/>
        <s v="NIVELAR ELEVADOR DEPA" u="1"/>
        <s v="TORNILLERIA DOBLADA CAMBIO" u="1"/>
        <s v="LAMPARA DE BALIZA MALA" u="1"/>
        <s v="CAMBIAR LAMPARA DE BALIZA" u="1"/>
        <s v="NOTI_CORREGIR RODILLO SUELTO" u="1"/>
        <s v="#ATO BARRAS EMPUJADORAS OCME 80" u="1"/>
        <s v="VERIF/CAL METROLOGICA CONDUCTIVIDAD" u="1"/>
        <s v="REP VALVULAS DE LLENADO 66 A 6 LLENADORA" u="1"/>
        <s v="INSP Y MTO SERVOS y PALANCAS CIERRE" u="1"/>
        <s v="CALIBRAR PUNTO 0 ACCIONAMIENTO PALANCAS" u="1"/>
        <s v="CAMBIO C/52S CORREAS PORTABOBINAS A Y B" u="1"/>
        <s v="INSP PRED 4/S ULTRASONIDO SISTEMA DE" u="1"/>
        <s v="REVISION ESTIBAS DIQUE SUSTACIAS QUIMICA" u="1"/>
        <s v="RECHAZO DE EMERGENCIA DEDOS LLENADORA" u="1"/>
        <s v="CAMBIAR VENTILADOR ACOPOS DEDOS A" u="1"/>
        <s v="LIMPIEZA INTERNA ACOPOS DEDOS B" u="1"/>
        <s v="INSP ACOPO DEDO B OCME 1 L5" u="1"/>
        <s v="VASTAGO DE QUITA FOLIO DEPA" u="1"/>
        <s v="AJUSTAR CILINDRO PRINCIPAL QUITAMARCO." u="1"/>
        <s v="CALIDAD: FALLA TARJETA PROCESADORA DE IM" u="1"/>
        <s v="CAMBIAR CONECTOR M12 NODO 80" u="1"/>
        <s v="CORREGIR FUGA MOTOR M316 TTRANSPORTE" u="1"/>
        <s v="SOLDAR GUARDA/PLATAFORMA SERVO DESH OCME" u="1"/>
        <s v="INST GUARDA/PLATAFORMA SERVO DESH OCME" u="1"/>
        <s v="correa malla transferencia ocme 150 SE R" u="1"/>
        <s v="CAMBIAR CORREA ACCIONAMIENTO MALLA T." u="1"/>
        <s v="INSPECCION OPERATIVA CIP" u="1"/>
        <s v="MTTO PREV ACCIONAMIENTO DEDOS A Y B CLAS" u="1"/>
        <s v="INSPECCION CADENITAS MEDIR" u="1"/>
        <s v="CAMBIO VAL DE LLENADO 44 A 46 Y NOT 98" u="1"/>
        <s v="NOTI_REP VALVULAS DE LLENADO 44 A 46 Y 3" u="1"/>
        <s v="REP VALVULAS D LLENADO 47 A 50 LLENADORA" u="1"/>
        <s v="MONTAR VALVULAS DE LLENADO 47 A 50" u="1"/>
        <s v="REP VALVULAS DE LLENADO 55 A 58 LLENADOR" u="1"/>
        <s v="MONTAR VALVULAS DE LLENADO 55 A58" u="1"/>
        <s v="REP VALVULAS D LLENADO 59 a 61 Y 132" u="1"/>
        <s v="MONTAR VALVULAS DE LLENADO 59 A 61 Y 132" u="1"/>
        <s v="CAMBIO DE ACRILICOS TUNEL UV" u="1"/>
        <s v="TOMA MEDIDAS ACRILICOS TUNEL" u="1"/>
        <s v="BANDA ENTREGA PALE M-325 Y M326" u="1"/>
        <s v="REPAR MGFAS4DSMSNI 01.8257800201,0002,23" u="1"/>
        <s v="REPAR MGFAS4DSMSNIB/ECR 01.1947793916.00" u="1"/>
        <s v="CAMBIO RETEN REDUCTOR REF WA47 SEW" u="1"/>
        <s v="NOTI_IMPLEMENTACIÓN PASTER TUNEL CAMBIOS" u="1"/>
        <s v="IMPLEMENTACIÓN PASTER TUNEL CAMBIOS LLEN" u="1"/>
        <s v="CORREGIR FUGA EN TOMAMUESTRAS ENTRADA" u="1"/>
        <s v="OC 4501320444_CAMBIAR CABEZAL TOMAMUESTR" u="1"/>
        <s v="ACTUALIZAR SEMAFORO METROLOGICO PASTER T" u="1"/>
        <s v="CONECTAR EQUIPO DOSIFICACION ECOLAB" u="1"/>
        <s v="REVISAR Y AJUSTAR CONDUCTIV ENTRADA LLEN" u="1"/>
        <s v="CORREGIR CONDICION DE PARADA MOTOR" u="1"/>
        <s v="CONDUCTIVIMETRO ENTRADA LLENADORA" u="1"/>
        <s v="INSTALAR MANOMETRO VALV REGULADORA" u="1"/>
        <s v="CAMBIAR DE POSICION CAUDALIMETRO" u="1"/>
        <s v="TORNILLOS PARTIDOS EN POLEA CONDUCTORA" u="1"/>
        <s v="REPARAR VALVULA AVG 210" u="1"/>
        <s v="REPARAR VALVULA AVG 206" u="1"/>
        <s v="SISO-ADECUACION AA TABLERO OCME 150" u="1"/>
        <s v="CAMBIAR CABLES DE COMUNICACIÓN" u="1"/>
        <s v="MTTO UNIDAD CENTRALIZADA AA OCMES" u="1"/>
        <s v="CAMBIAR CABLES DESDE SWITCH A ACOPOS" u="1"/>
        <s v="#ATO-INSP CILINDRO OCSILADOR OCME 1 L5" u="1"/>
        <s v="NOTI_SISO- PASAMANOS PASO SEGURO SALIDA" u="1"/>
        <s v="REVISION CONECTOR NODO 80" u="1"/>
        <s v="REVISIÓN INVERSOR 3540m1" u="1"/>
        <s v="FALLO EN RECHAZO PUSHER INSPECTOR PT" u="1"/>
        <s v="ADECUACION MECANICA PISTON PUSHER" u="1"/>
        <s v="NOTI_I/F ELEC C/4S EQU FUNC MESA ACUMULA" u="1"/>
        <s v="REVISAR NIVEL DE LUBRICADOR PILOTS" u="1"/>
        <s v="CIP TUBERIA DE LA RED DE LUBRICACION JAB" u="1"/>
        <s v="RODILLOS OSCILADOR" u="1"/>
        <s v="CAMBIO ELEMENTOS DE DESGASTE SIST" u="1"/>
        <s v="CAMBIO ELEMENTOS DE DESGASTE SIST SOLDAD" u="1"/>
        <s v="CAMBIO DE CONECTORES SERVOS EVOFLEX" u="1"/>
        <s v="CONECTORES SERVOS ELEVADORES" u="1"/>
        <s v="MTTO PREV AIRES ACONDICIONADOS" u="1"/>
        <s v="HABILITAR AUTOMÁTICO SISTEMA FALSA LATA" u="1"/>
        <s v="HABILITAR SISTEMA FALSA LATA" u="1"/>
        <s v="REPARAR CILINDRO Y MONTAR SIST FALSA LAT" u="1"/>
        <s v="INSTALAR SISTEMA FALSA LATA" u="1"/>
        <s v="PROBAR SISTEMA FALSA LATA" u="1"/>
        <s v="INSPECCIÓN Y PRUEBA SISTEMA FALSA LATA" u="1"/>
        <s v="SOPORTES GUARDAS TRANSPORTE ENTRADA LLEN" u="1"/>
        <s v="ALINEAR CORREA SERVO 3570M6" u="1"/>
        <s v="REPARAR VALVULA DE LLENADO #17 DESMONTAD" u="1"/>
        <s v="ÁCOPOS OCME 80 BOBINA B EN ALARMA" u="1"/>
        <s v="LIMPIEZA A TABLERO ACOPOS" u="1"/>
        <s v="noti- AIRE A. TABLERO OCME 1 L5" u="1"/>
        <s v="CADENILLAS ENTRADA OCME 150 L5" u="1"/>
        <s v="REV CILINDRO PARACAIDAS ELEVADOR DEPA" u="1"/>
        <s v="BANDA ESTERA TRASP.BANDEJA MAL ESTADO" u="1"/>
        <s v="#ATO INSPECCIONAR BANDA ENTRADA OCME 80" u="1"/>
        <s v="FUGA ACEITE CAJA REDUCTORA : WM145.01.1A" u="1"/>
        <s v="#ATO CILINDROS PLEGADORES OCME 2" u="1"/>
        <s v="#ATO FUGA CILINDRO QUITAMARCO DEPA L5" u="1"/>
        <s v="NOTI-CAMBIAR SERVO ENROLLADOR" u="1"/>
        <s v="CENTRADOR DE PRODUCTO" u="1"/>
        <s v="FUGA DE GRASA CAJA ANGULAR" u="1"/>
        <s v="REPARAR CAJA ANGULAR" u="1"/>
        <s v="CAMBIAR CAJA ANGULAR/REPARAR DESMONTADA" u="1"/>
        <s v="DESCONECTAR SENSORES Y SINCRONIZAR" u="1"/>
        <s v="REVISAR Y NORMALIZAR PUERTA TRASERA" u="1"/>
        <s v="SISO-INSTALAR BANDEJA INTERCAMBIADOR" u="1"/>
        <s v="FABRICACIÓN ESCALERA ACCESO CALDERIN LL5" u="1"/>
        <s v="REPARACION REJILLAS DESAGUES" u="1"/>
        <s v="ATO-INSP SIST LUBRI CADENAS PLEG OC" u="1"/>
        <s v="ATO-INSP SIST LUBRI CADENAS PLEG OCME 80" u="1"/>
        <s v="ASEO C/12S MANGUERA RECUPERACION CO2 ENV" u="1"/>
        <s v="#SISO CABLEADO SUELTO PROYECTO" u="1"/>
        <s v="L/I C/13SEM TABLERO ELECTRICO" u="1"/>
        <s v="L/I C/13SEM TABLERO ELECTRICO * * * * *" u="1"/>
        <s v="MTTO/VERIF/CAL METROLOGICO CONDUCTI" u="1"/>
        <s v="REP VALVULAS DE LLENADO 44 A 46 Y 3 Y 98" u="1"/>
        <s v="INSP MECANISMOS COLUMNA ELEVADORA PALEL5" u="1"/>
        <s v="LIMPIEZA  BOMBA DE VACÍO" u="1"/>
        <s v="I/F ELEC C52/S AISLAMIENTO CABLE RED" u="1"/>
        <s v="I/F ELEC C52/S AISLAMIENTO CABLE RED PIL" u="1"/>
        <s v="CONTINUAR C52/S AISLAMIENTO CABLE RED PI" u="1"/>
        <s v="CORREGIR FUGA VALVULA PCV31 DE CO2" u="1"/>
        <s v="PINTURA ESTRUCTURA DEPALETIZADORA." u="1"/>
        <s v="REV_NOTI_FMAT_FALTA GRASERA DE CHUMACERA" u="1"/>
        <s v="MAT_ INSTALAR GRASERA FALTANTE" u="1"/>
        <s v="#CUARTO DE VALVULAS - REPUESTOS" u="1"/>
        <s v="RODILLO TRAS.  0330M1 Y 0335M1 PALET VAC" u="1"/>
        <s v="BOMBA SISTEMA COP L5 EN FALLA" u="1"/>
        <s v="TRANSPORTE RODILLOS" u="1"/>
        <s v="CADENA REX TRANS MOTOR 220 SALI LLENA L5" u="1"/>
        <s v="VÁLVULA LI-404 ENTRADA VAPOR CIP L5" u="1"/>
        <s v="rotura tornillo vastago tope mesa siko" u="1"/>
        <s v="RECORTAR TRAMOS EN LAL ESTADO" u="1"/>
        <s v="NOTI_REV_PISTON MONOPUSHER INSPECTOR PT" u="1"/>
        <s v="LIMPIEZA TARJETAS INSPECTOR" u="1"/>
        <s v="REV_SISO-INSTALAR BANDEJA INTERCAMBIADOR" u="1"/>
        <s v="NOTI_#SISO CABLEADO SUELTO PROYECTO" u="1"/>
        <s v="MTTO/VERIF/CAL METROLOGICO CONDUCTIVIDAD" u="1"/>
        <s v="RUTA 1 CADENAS 213M1-ENTR LLEN" u="1"/>
        <s v="RUTA 1 CADENAS 217M1-224M1" u="1"/>
        <s v="LIMPIEZA PROFUNDA EMBANDEJADORA OCME" u="1"/>
        <s v="MONTAR VALVULAS DE LLENADO 27 A 29" u="1"/>
        <s v="REP VALVULAS DE LLENADO 27 A 29 LLENA" u="1"/>
        <s v="REP VALVULAS DE LLENADO 30 A 32LLENADRA" u="1"/>
        <s v="MONTAR VALVULAS DE LLENADO 30 A 32" u="1"/>
        <s v="REP VALVULAS DE LLENADO 34 A 37 LLENADOR" u="1"/>
        <s v="MONTAR VALVULAS DE LLENADO 34 A 37" u="1"/>
        <s v="REP VALVULAS D LLENADO 38 A 41 LLENADORA" u="1"/>
        <s v="MONTAR VALVULAS DE LLENADO 38 A 41" u="1"/>
        <s v="NOTI_INSP MEC C/4S EQU DET EMBANDEJADORA" u="1"/>
        <s v="INSP MEC C/52S CAB PERSIANA PALETIZADORA" u="1"/>
        <s v="NOTI CAMBIO RODAMIENTO EJE USILLO OCME 1" u="1"/>
        <s v="#ATO CAMBIO RODAMIENTO EJE USILLO OCME 1" u="1"/>
      </sharedItems>
    </cacheField>
    <cacheField name="Trabajo real" numFmtId="175">
      <sharedItems containsNonDate="0" containsString="0" containsBlank="1"/>
    </cacheField>
    <cacheField name="Status sistema" numFmtId="49">
      <sharedItems containsNonDate="0" containsString="0" containsBlank="1"/>
    </cacheField>
    <cacheField name="Fecha fin real" numFmtId="0">
      <sharedItems containsNonDate="0" containsString="0" containsBlank="1"/>
    </cacheField>
    <cacheField name="Clase de orden" numFmtId="49">
      <sharedItems containsNonDate="0" containsString="0" containsBlank="1"/>
    </cacheField>
    <cacheField name="OT" numFmtId="0">
      <sharedItems containsSemiMixedTypes="0" containsString="0" containsNumber="1" containsInteger="1" minValue="0" maxValue="90285130040" count="697">
        <n v="0"/>
        <n v="9310929" u="1"/>
        <n v="9310725" u="1"/>
        <n v="9310724" u="1"/>
        <n v="9310249" u="1"/>
        <n v="9309786" u="1"/>
        <n v="9309785" u="1"/>
        <n v="9307737" u="1"/>
        <n v="9307566" u="1"/>
        <n v="9307258" u="1"/>
        <n v="9271870" u="1"/>
        <n v="9242204" u="1"/>
        <n v="9241263" u="1"/>
        <n v="9235581" u="1"/>
        <n v="9223069" u="1"/>
        <n v="9223063" u="1"/>
        <n v="9222915" u="1"/>
        <n v="9222745" u="1"/>
        <n v="9222743" u="1"/>
        <n v="9222546" u="1"/>
        <n v="9222542" u="1"/>
        <n v="9222141" u="1"/>
        <n v="9221461" u="1"/>
        <n v="9221460" u="1"/>
        <n v="9221459" u="1"/>
        <n v="9221061" u="1"/>
        <n v="9221051" u="1"/>
        <n v="9221029" u="1"/>
        <n v="9220444" u="1"/>
        <n v="9219956" u="1"/>
        <n v="9219894" u="1"/>
        <n v="9219861" u="1"/>
        <n v="9219359" u="1"/>
        <n v="9219089" u="1"/>
        <n v="9219074" u="1"/>
        <n v="9219050" u="1"/>
        <n v="9219047" u="1"/>
        <n v="9218980" u="1"/>
        <n v="9218944" u="1"/>
        <n v="9218942" u="1"/>
        <n v="9218940" u="1"/>
        <n v="9218833" u="1"/>
        <n v="9218572" u="1"/>
        <n v="9218526" u="1"/>
        <n v="9218523" u="1"/>
        <n v="9218518" u="1"/>
        <n v="9218510" u="1"/>
        <n v="9218435" u="1"/>
        <n v="9218363" u="1"/>
        <n v="9218149" u="1"/>
        <n v="9218090" u="1"/>
        <n v="9218089" u="1"/>
        <n v="9218086" u="1"/>
        <n v="9194088" u="1"/>
        <n v="9179879" u="1"/>
        <n v="9142552" u="1"/>
        <n v="9138706" u="1"/>
        <n v="9138693" u="1"/>
        <n v="5959055" u="1"/>
        <n v="5943040" u="1"/>
        <n v="5901798" u="1"/>
        <n v="5778465" u="1"/>
        <n v="5700172" u="1"/>
        <n v="5431598" u="1"/>
        <n v="54544596" u="1"/>
        <n v="54529254" u="1"/>
        <n v="54529164" u="1"/>
        <n v="9302918" u="1"/>
        <n v="9302912" u="1"/>
        <n v="9302909" u="1"/>
        <n v="9302907" u="1"/>
        <n v="9294739" u="1"/>
        <n v="9294721" u="1"/>
        <n v="9291261" u="1"/>
        <n v="9291258" u="1"/>
        <n v="9276983" u="1"/>
        <n v="9255408" u="1"/>
        <n v="9255405" u="1"/>
        <n v="9255401" u="1"/>
        <n v="9253954" u="1"/>
        <n v="9252428" u="1"/>
        <n v="9251786" u="1"/>
        <n v="9251427" u="1"/>
        <n v="9250971" u="1"/>
        <n v="9250770" u="1"/>
        <n v="9250658" u="1"/>
        <n v="9250656" u="1"/>
        <n v="9223289" u="1"/>
        <n v="9222627" u="1"/>
        <n v="9222060" u="1"/>
        <n v="9220359" u="1"/>
        <n v="9219312" u="1"/>
        <n v="9219311" u="1"/>
        <n v="9219045" u="1"/>
        <n v="9218632" u="1"/>
        <n v="9218616" u="1"/>
        <n v="9218588" u="1"/>
        <n v="9218585" u="1"/>
        <n v="9218580" u="1"/>
        <n v="9218533" u="1"/>
        <n v="9218494" u="1"/>
        <n v="9218468" u="1"/>
        <n v="9218465" u="1"/>
        <n v="9218175" u="1"/>
        <n v="9218170" u="1"/>
        <n v="9218162" u="1"/>
        <n v="9204206" u="1"/>
        <n v="9182894" u="1"/>
        <n v="9181501" u="1"/>
        <n v="9181067" u="1"/>
        <n v="9180783" u="1"/>
        <n v="9180523" u="1"/>
        <n v="9179595" u="1"/>
        <n v="9179462" u="1"/>
        <n v="9179437" u="1"/>
        <n v="9179268" u="1"/>
        <n v="5694261" u="1"/>
        <n v="54513133" u="1"/>
        <n v="9277486" u="1"/>
        <n v="9276990" u="1"/>
        <n v="9276979" u="1"/>
        <n v="9276919" u="1"/>
        <n v="9276730" u="1"/>
        <n v="9276728" u="1"/>
        <n v="9276725" u="1"/>
        <n v="9276721" u="1"/>
        <n v="9276715" u="1"/>
        <n v="9276694" u="1"/>
        <n v="9276435" u="1"/>
        <n v="9276433" u="1"/>
        <n v="9276431" u="1"/>
        <n v="9276429" u="1"/>
        <n v="9274826" u="1"/>
        <n v="9267527" u="1"/>
        <n v="9267092" u="1"/>
        <n v="9267068" u="1"/>
        <n v="9259651" u="1"/>
        <n v="9244242" u="1"/>
        <n v="9243773" u="1"/>
        <n v="9239525" u="1"/>
        <n v="9239348" u="1"/>
        <n v="9184266" u="1"/>
        <n v="9181049" u="1"/>
        <n v="9180198" u="1"/>
        <n v="9179762" u="1"/>
        <n v="9179758" u="1"/>
        <n v="9179549" u="1"/>
        <n v="9179534" u="1"/>
        <n v="9179530" u="1"/>
        <n v="9179517" u="1"/>
        <n v="9179487" u="1"/>
        <n v="9179460" u="1"/>
        <n v="9179436" u="1"/>
        <n v="9179435" u="1"/>
        <n v="9179434" u="1"/>
        <n v="9179267" u="1"/>
        <n v="9179129" u="1"/>
        <n v="9179123" u="1"/>
        <n v="9179118" u="1"/>
        <n v="9179115" u="1"/>
        <n v="9132477" u="1"/>
        <n v="9094957" u="1"/>
        <n v="9060396" u="1"/>
        <n v="54507186" u="1"/>
        <n v="9272052" u="1"/>
        <n v="9271982" u="1"/>
        <n v="9258682" u="1"/>
        <n v="9244224" u="1"/>
        <n v="9243800" u="1"/>
        <n v="9243797" u="1"/>
        <n v="9184271" u="1"/>
        <n v="9184269" u="1"/>
        <n v="9184265" u="1"/>
        <n v="9181048" u="1"/>
        <n v="9181047" u="1"/>
        <n v="9180711" u="1"/>
        <n v="9180522" u="1"/>
        <n v="9180262" u="1"/>
        <n v="9180197" u="1"/>
        <n v="9180134" u="1"/>
        <n v="9180105" u="1"/>
        <n v="9179757" u="1"/>
        <n v="9179548" u="1"/>
        <n v="9179533" u="1"/>
        <n v="9179529" u="1"/>
        <n v="9179486" u="1"/>
        <n v="9179458" u="1"/>
        <n v="9179128" u="1"/>
        <n v="9179122" u="1"/>
        <n v="9179114" u="1"/>
        <n v="9178904" u="1"/>
        <n v="9152661" u="1"/>
        <n v="9142781" u="1"/>
        <n v="9142780" u="1"/>
        <n v="9142779" u="1"/>
        <n v="9132827" u="1"/>
        <n v="9132410" u="1"/>
        <n v="9132408" u="1"/>
        <n v="9132407" u="1"/>
        <n v="9132324" u="1"/>
        <n v="54494427" u="1"/>
        <n v="9268464" u="1"/>
        <n v="9268178" u="1"/>
        <n v="9267602" u="1"/>
        <n v="9267600" u="1"/>
        <n v="9267599" u="1"/>
        <n v="9267598" u="1"/>
        <n v="9265820" u="1"/>
        <n v="9265816" u="1"/>
        <n v="9239521" u="1"/>
        <n v="9224820" u="1"/>
        <n v="9203638" u="1"/>
        <n v="9184268" u="1"/>
        <n v="9182791" u="1"/>
        <n v="9178903" u="1"/>
        <n v="9152880" u="1"/>
        <n v="9142329" u="1"/>
        <n v="9142296" u="1"/>
        <n v="9142283" u="1"/>
        <n v="9136478" u="1"/>
        <n v="9133594" u="1"/>
        <n v="9133380" u="1"/>
        <n v="9132431" u="1"/>
        <n v="9132430" u="1"/>
        <n v="9132425" u="1"/>
        <n v="9132409" u="1"/>
        <n v="9132381" u="1"/>
        <n v="9132380" u="1"/>
        <n v="9132354" u="1"/>
        <n v="9132353" u="1"/>
        <n v="9132352" u="1"/>
        <n v="9132333" u="1"/>
        <n v="9132330" u="1"/>
        <n v="9132327" u="1"/>
        <n v="9132325" u="1"/>
        <n v="9132165" u="1"/>
        <n v="9132045" u="1"/>
        <n v="9132041" u="1"/>
        <n v="9132036" u="1"/>
        <n v="9132035" u="1"/>
        <n v="9132033" u="1"/>
        <n v="9094186" u="1"/>
        <n v="9093021" u="1"/>
        <n v="9058461" u="1"/>
        <n v="9048867" u="1"/>
        <n v="9039140" u="1"/>
        <n v="5875619" u="1"/>
        <n v="54531479" u="1"/>
        <n v="54513967" u="1"/>
        <n v="54507085" u="1"/>
        <n v="9239486" u="1"/>
        <n v="9239481" u="1"/>
        <n v="9239359" u="1"/>
        <n v="9239330" u="1"/>
        <n v="9236266" u="1"/>
        <n v="9231883" u="1"/>
        <n v="9224839" u="1"/>
        <n v="9218825" u="1"/>
        <n v="9204412" u="1"/>
        <n v="9203178" u="1"/>
        <n v="9178900" u="1"/>
        <n v="9137406" u="1"/>
        <n v="9137404" u="1"/>
        <n v="9137400" u="1"/>
        <n v="9134180" u="1"/>
        <n v="9133771" u="1"/>
        <n v="9133544" u="1"/>
        <n v="9133135" u="1"/>
        <n v="9132680" u="1"/>
        <n v="9132433" u="1"/>
        <n v="9132427" u="1"/>
        <n v="9132422" u="1"/>
        <n v="9132377" u="1"/>
        <n v="9132349" u="1"/>
        <n v="9132042" u="1"/>
        <n v="9132038" u="1"/>
        <n v="9132030" u="1"/>
        <n v="9094526" u="1"/>
        <n v="9093585" u="1"/>
        <n v="9093183" u="1"/>
        <n v="9092774" u="1"/>
        <n v="9058801" u="1"/>
        <n v="5974246" u="1"/>
        <n v="5957429" u="1"/>
        <n v="5771541" u="1"/>
        <n v="9230889" u="1"/>
        <n v="9224842" u="1"/>
        <n v="9224837" u="1"/>
        <n v="9224834" u="1"/>
        <n v="9199275" u="1"/>
        <n v="9178899" u="1"/>
        <n v="9178897" u="1"/>
        <n v="9137403" u="1"/>
        <n v="9135826" u="1"/>
        <n v="9134179" u="1"/>
        <n v="9133134" u="1"/>
        <n v="9132679" u="1"/>
        <n v="9132432" u="1"/>
        <n v="9132426" u="1"/>
        <n v="9132421" u="1"/>
        <n v="9132376" u="1"/>
        <n v="9132037" u="1"/>
        <n v="9132029" u="1"/>
        <n v="9093822" u="1"/>
        <n v="9093698" u="1"/>
        <n v="9093234" u="1"/>
        <n v="9093175" u="1"/>
        <n v="9093152" u="1"/>
        <n v="9093120" u="1"/>
        <n v="9093093" u="1"/>
        <n v="9093092" u="1"/>
        <n v="9093091" u="1"/>
        <n v="9093068" u="1"/>
        <n v="9093058" u="1"/>
        <n v="9092896" u="1"/>
        <n v="9092784" u="1"/>
        <n v="9092773" u="1"/>
        <n v="9064923" u="1"/>
        <n v="9039237" u="1"/>
        <n v="9014532" u="1"/>
        <n v="5561809" u="1"/>
        <n v="54492525" u="1"/>
        <n v="54491134" u="1"/>
        <n v="9195196" u="1"/>
        <n v="9194602" u="1"/>
        <n v="9194601" u="1"/>
        <n v="9194600" u="1"/>
        <n v="9194565" u="1"/>
        <n v="9194108" u="1"/>
        <n v="9194098" u="1"/>
        <n v="9187625" u="1"/>
        <n v="9187622" u="1"/>
        <n v="9178894" u="1"/>
        <n v="9163655" u="1"/>
        <n v="9133129" u="1"/>
        <n v="9062142" u="1"/>
        <n v="9061077" u="1"/>
        <n v="9058782" u="1"/>
        <n v="9058390" u="1"/>
        <n v="9058157" u="1"/>
        <n v="9058001" u="1"/>
        <n v="9057561" u="1"/>
        <n v="9057330" u="1"/>
        <n v="9057328" u="1"/>
        <n v="9057118" u="1"/>
        <n v="9057117" u="1"/>
        <n v="9057103" u="1"/>
        <n v="9057099" u="1"/>
        <n v="9057086" u="1"/>
        <n v="9057084" u="1"/>
        <n v="9057051" u="1"/>
        <n v="9057021" u="1"/>
        <n v="9057000" u="1"/>
        <n v="9056998" u="1"/>
        <n v="9056997" u="1"/>
        <n v="9056996" u="1"/>
        <n v="9056995" u="1"/>
        <n v="9056949" u="1"/>
        <n v="9056668" u="1"/>
        <n v="9056664" u="1"/>
        <n v="9056657" u="1"/>
        <n v="5974251" u="1"/>
        <n v="5915842" u="1"/>
        <n v="5864943" u="1"/>
        <n v="5772297" u="1"/>
        <n v="5662844" u="1"/>
        <n v="54499562" u="1"/>
        <n v="54492524" u="1"/>
        <n v="9172612" u="1"/>
        <n v="9171675" u="1"/>
        <n v="9171667" u="1"/>
        <n v="9171391" u="1"/>
        <n v="9167522" u="1"/>
        <n v="9163653" u="1"/>
        <n v="9133127" u="1"/>
        <n v="9126808" u="1"/>
        <n v="9062141" u="1"/>
        <n v="9062130" u="1"/>
        <n v="9062117" u="1"/>
        <n v="9058780" u="1"/>
        <n v="9058389" u="1"/>
        <n v="9058202" u="1"/>
        <n v="9058156" u="1"/>
        <n v="9057463" u="1"/>
        <n v="9057326" u="1"/>
        <n v="9057115" u="1"/>
        <n v="9057107" u="1"/>
        <n v="9057101" u="1"/>
        <n v="9057097" u="1"/>
        <n v="9057085" u="1"/>
        <n v="9057083" u="1"/>
        <n v="9057049" u="1"/>
        <n v="9057020" u="1"/>
        <n v="9056666" u="1"/>
        <n v="9056662" u="1"/>
        <n v="9056655" u="1"/>
        <n v="9015151" u="1"/>
        <n v="9014531" u="1"/>
        <n v="9012639" u="1"/>
        <n v="5991622" u="1"/>
        <n v="5974209" u="1"/>
        <n v="5957280" u="1"/>
        <n v="5778793" u="1"/>
        <n v="5683304" u="1"/>
        <n v="54517091" u="1"/>
        <n v="54517084" u="1"/>
        <n v="9162580" u="1"/>
        <n v="9161756" u="1"/>
        <n v="9157683" u="1"/>
        <n v="9152889" u="1"/>
        <n v="9133126" u="1"/>
        <n v="9123121" u="1"/>
        <n v="9109544" u="1"/>
        <n v="9062140" u="1"/>
        <n v="9062129" u="1"/>
        <n v="9060474" u="1"/>
        <n v="9057828" u="1"/>
        <n v="9057551" u="1"/>
        <n v="9057325" u="1"/>
        <n v="9057114" u="1"/>
        <n v="9057100" u="1"/>
        <n v="9057096" u="1"/>
        <n v="9056665" u="1"/>
        <n v="9056661" u="1"/>
        <n v="9056658" u="1"/>
        <n v="9056654" u="1"/>
        <n v="9014899" u="1"/>
        <n v="9013667" u="1"/>
        <n v="9013158" u="1"/>
        <n v="9012746" u="1"/>
        <n v="9012700" u="1"/>
        <n v="9012694" u="1"/>
        <n v="9012669" u="1"/>
        <n v="9012638" u="1"/>
        <n v="9012609" u="1"/>
        <n v="9012608" u="1"/>
        <n v="9012584" u="1"/>
        <n v="9012397" u="1"/>
        <n v="9012224" u="1"/>
        <n v="5958435" u="1"/>
        <n v="5917711" u="1"/>
        <n v="5878677" u="1"/>
        <n v="5876049" u="1"/>
        <n v="54491843" u="1"/>
        <n v="54491529" u="1"/>
        <n v="9154988" u="1"/>
        <n v="9152935" u="1"/>
        <n v="9152923" u="1"/>
        <n v="9152912" u="1"/>
        <n v="9152713" u="1"/>
        <n v="9152663" u="1"/>
        <n v="9152660" u="1"/>
        <n v="9110606" u="1"/>
        <n v="9109515" u="1"/>
        <n v="9075973" u="1"/>
        <n v="9062139" u="1"/>
        <n v="9062115" u="1"/>
        <n v="9057106" u="1"/>
        <n v="9014508" u="1"/>
        <n v="9013686" u="1"/>
        <n v="9013345" u="1"/>
        <n v="9012948" u="1"/>
        <n v="9012945" u="1"/>
        <n v="9012745" u="1"/>
        <n v="9012698" u="1"/>
        <n v="9012691" u="1"/>
        <n v="9012637" u="1"/>
        <n v="9012607" u="1"/>
        <n v="9012579" u="1"/>
        <n v="9012578" u="1"/>
        <n v="9012577" u="1"/>
        <n v="9012396" u="1"/>
        <n v="9012236" u="1"/>
        <n v="9012232" u="1"/>
        <n v="9012223" u="1"/>
        <n v="9012220" u="1"/>
        <n v="5958035" u="1"/>
        <n v="5957664" u="1"/>
        <n v="5957594" u="1"/>
        <n v="5956930" u="1"/>
        <n v="5866921" u="1"/>
        <n v="5723096" u="1"/>
        <n v="5723095" u="1"/>
        <n v="5723094" u="1"/>
        <n v="54491028" u="1"/>
        <n v="54462651" u="1"/>
        <n v="9126778" u="1"/>
        <n v="9126589" u="1"/>
        <n v="9126510" u="1"/>
        <n v="9126504" u="1"/>
        <n v="9123422" u="1"/>
        <n v="9123111" u="1"/>
        <n v="9115320" u="1"/>
        <n v="9110605" u="1"/>
        <n v="9109547" u="1"/>
        <n v="9093373" u="1"/>
        <n v="9062138" u="1"/>
        <n v="9062127" u="1"/>
        <n v="9062114" u="1"/>
        <n v="9014507" u="1"/>
        <n v="9014061" u="1"/>
        <n v="9013810" u="1"/>
        <n v="90138100030" u="1"/>
        <n v="90133450010" u="1"/>
        <n v="90133450020" u="1"/>
        <n v="90131100010" u="1"/>
        <n v="90131100020" u="1"/>
        <n v="90129440010" u="1"/>
        <n v="90126970010" u="1"/>
        <n v="90126930010" u="1"/>
        <n v="90126930020" u="1"/>
        <n v="90126900010" u="1"/>
        <n v="90126850010" u="1"/>
        <n v="90126360010" u="1"/>
        <n v="90126040010" u="1"/>
        <n v="90125750010" u="1"/>
        <n v="90122350010" u="1"/>
        <n v="90122310010" u="1"/>
        <n v="90122190010" u="1"/>
        <n v="59611530010" u="1"/>
        <n v="59604170020" u="1"/>
        <n v="59580350020" u="1"/>
        <n v="59580350010" u="1"/>
        <n v="59580350030" u="1"/>
        <n v="59580350040" u="1"/>
        <n v="59580350050" u="1"/>
        <n v="59580350060" u="1"/>
        <n v="59580350070" u="1"/>
        <n v="59580350080" u="1"/>
        <n v="59575940020" u="1"/>
        <n v="59575940030" u="1"/>
        <n v="59563140020" u="1"/>
        <n v="59562810105" u="1"/>
        <n v="59562810107" u="1"/>
        <n v="59562810117" u="1"/>
        <n v="59558820010" u="1"/>
        <n v="59158420010" u="1"/>
        <n v="59158420020" u="1"/>
        <n v="58773400010" u="1"/>
        <n v="58773390010" u="1"/>
        <n v="58773390020" u="1"/>
        <n v="58773390030" u="1"/>
        <n v="58773390040" u="1"/>
        <n v="57722910010" u="1"/>
        <n v="57722910020" u="1"/>
        <n v="57722910030" u="1"/>
        <n v="51780800010" u="1"/>
        <n v="51780800020" u="1"/>
        <n v="51780800030" u="1"/>
        <n v="51780800040" u="1"/>
        <n v="51780800050" u="1"/>
        <n v="51780800060" u="1"/>
        <n v="51780800070" u="1"/>
        <n v="51780800080" u="1"/>
        <n v="51780800090" u="1"/>
        <n v="9013110" u="1"/>
        <n v="9115330" u="1"/>
        <n v="9115328" u="1"/>
        <n v="9115315" u="1"/>
        <n v="9115313" u="1"/>
        <n v="9115303" u="1"/>
        <n v="9115301" u="1"/>
        <n v="9115296" u="1"/>
        <n v="9112336" u="1"/>
        <n v="9112062" u="1"/>
        <n v="9110603" u="1"/>
        <n v="9109546" u="1"/>
        <n v="9109543" u="1"/>
        <n v="9109498" u="1"/>
        <n v="9108398" u="1"/>
        <n v="9082033" u="1"/>
        <n v="9081978" u="1"/>
        <n v="9077085" u="1"/>
        <n v="9064079" u="1"/>
        <n v="9062136" u="1"/>
        <n v="9062112" u="1"/>
        <n v="90285130010" u="1"/>
        <n v="90285130020" u="1"/>
        <n v="90285130030" u="1"/>
        <n v="90285130040" u="1"/>
        <n v="90138600010" u="1"/>
        <n v="90010550010" u="1"/>
        <n v="59585950010" u="1"/>
        <n v="59585950020" u="1"/>
        <n v="59583980020" u="1"/>
        <n v="59579910020" u="1"/>
        <n v="59575950010" u="1"/>
        <n v="59574820010" u="1"/>
        <n v="59574820020" u="1"/>
        <n v="59574290010" u="1"/>
        <n v="59574290020" u="1"/>
        <n v="59574280040" u="1"/>
        <n v="59574270010" u="1"/>
        <n v="59570980010" u="1"/>
        <n v="59568050010" u="1"/>
        <n v="59568050020" u="1"/>
        <n v="59567140010" u="1"/>
        <n v="59567140020" u="1"/>
        <n v="59563560020" u="1"/>
        <n v="59563560030" u="1"/>
        <n v="59563120010" u="1"/>
        <n v="59563090010" u="1"/>
        <n v="59563090020" u="1"/>
        <n v="59562160010" u="1"/>
        <n v="59562160020" u="1"/>
        <n v="59562150010" u="1"/>
        <n v="59562130010" u="1"/>
        <n v="59561940010" u="1"/>
        <n v="59561920010" u="1"/>
        <n v="59561910020" u="1"/>
        <n v="59558810010" u="1"/>
        <n v="59558800010" u="1"/>
        <n v="59158380020" u="1"/>
        <n v="59158380030" u="1"/>
        <n v="59146290010" u="1"/>
        <n v="59146280010" u="1"/>
        <n v="59136880105" u="1"/>
        <n v="59136880107" u="1"/>
        <n v="59136880118" u="1"/>
        <n v="58760270105" u="1"/>
        <n v="58760270106" u="1"/>
        <n v="58760270107" u="1"/>
        <n v="58760270108" u="1"/>
        <n v="58760270128" u="1"/>
        <n v="58760270138" u="1"/>
        <n v="58760270148" u="1"/>
        <n v="58760270158" u="1"/>
        <n v="58760270168" u="1"/>
        <n v="57811010010" u="1"/>
        <n v="56623900010" u="1"/>
        <n v="55618090010" u="1"/>
        <n v="55618090020" u="1"/>
        <n v="53072070010" u="1"/>
        <n v="53072070020" u="1"/>
        <n v="9013860" u="1"/>
        <n v="5961153" u="1"/>
        <n v="5960417" u="1"/>
        <n v="5957991" u="1"/>
        <n v="5957428" u="1"/>
        <n v="5957427" u="1"/>
        <n v="5956714" u="1"/>
        <n v="5956312" u="1"/>
        <n v="5956309" u="1"/>
        <n v="5956215" u="1"/>
        <n v="5956213" u="1"/>
        <n v="5956194" u="1"/>
        <n v="5955880" u="1"/>
        <n v="5662390" u="1"/>
        <n v="5307207" u="1"/>
        <n v="9082247" u="1"/>
        <n v="9082246" u="1"/>
        <n v="9082245" u="1"/>
        <n v="9082145" u="1"/>
        <n v="9082141" u="1"/>
        <n v="9082135" u="1"/>
        <n v="9082027" u="1"/>
        <n v="9081968" u="1"/>
        <n v="9066635" u="1"/>
        <n v="9062123" u="1"/>
        <n v="9028513" u="1"/>
        <n v="9001055" u="1"/>
        <n v="5959833" u="1"/>
        <n v="5958595" u="1"/>
        <n v="5958398" u="1"/>
        <n v="5957989" u="1"/>
        <n v="5957265" u="1"/>
        <n v="5957098" u="1"/>
        <n v="5957026" u="1"/>
        <n v="5956971" u="1"/>
        <n v="5956526" u="1"/>
        <n v="5956355" u="1"/>
        <n v="5956311" u="1"/>
        <n v="5956297" u="1"/>
        <n v="5956293" u="1"/>
        <n v="5956253" u="1"/>
        <n v="5956250" u="1"/>
        <n v="5956218" u="1"/>
        <n v="5956214" u="1"/>
        <n v="5956196" u="1"/>
        <n v="5956188" u="1"/>
        <n v="5956028" u="1"/>
        <n v="5955888" u="1"/>
        <n v="59558840010" u="1"/>
        <n v="59558790010" u="1"/>
        <n v="59558760010" u="1"/>
        <n v="59154640020" u="1"/>
        <n v="59154640010" u="1"/>
        <n v="59154640030" u="1"/>
        <n v="59154640040" u="1"/>
        <n v="59154640050" u="1"/>
        <n v="59154640060" u="1"/>
        <n v="59154640070" u="1"/>
        <n v="59154640080" u="1"/>
        <n v="59136040010" u="1"/>
        <n v="59136040020" u="1"/>
        <n v="59136020010" u="1"/>
        <n v="58457010030" u="1"/>
      </sharedItems>
    </cacheField>
    <cacheField name="nombre" numFmtId="0">
      <sharedItems containsMixedTypes="1" containsNumber="1" containsInteger="1" minValue="0" maxValue="45425" count="3">
        <s v=" "/>
        <n v="45425" u="1"/>
        <n v="0" u="1"/>
      </sharedItems>
    </cacheField>
    <cacheField name="OP/TE" numFmtId="0">
      <sharedItems containsMixedTypes="1" containsNumber="1" minValue="0" maxValue="10000000" count="4">
        <s v=""/>
        <n v="0" u="1"/>
        <n v="197705.60000000001" u="1"/>
        <n v="10000000" u="1"/>
      </sharedItems>
    </cacheField>
    <cacheField name="Aviso" numFmtId="0">
      <sharedItems/>
    </cacheField>
    <cacheField name="NOTIxSTATUS" numFmtId="0">
      <sharedItems containsBlank="1" count="5">
        <s v=""/>
        <s v="NO EJECUTADO" u="1"/>
        <s v="EJECUTADO" u="1"/>
        <s v=" " u="1"/>
        <m u="1"/>
      </sharedItems>
    </cacheField>
    <cacheField name="NOTIxDESV" numFmtId="0">
      <sharedItems/>
    </cacheField>
    <cacheField name="EJECUTADOxSTTxDESV" numFmtId="0">
      <sharedItems/>
    </cacheField>
    <cacheField name="TEXTO"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ul Morera Avila" refreshedDate="46071.608506712961" createdVersion="8" refreshedVersion="8" minRefreshableVersion="3" recordCount="445" xr:uid="{BB7F57BC-E44B-4292-9B41-EC727B5F5A46}">
  <cacheSource type="worksheet">
    <worksheetSource ref="A1:X446" sheet="NOTI CV01_NOTPET"/>
  </cacheSource>
  <cacheFields count="24">
    <cacheField name="EQUIPO" numFmtId="1">
      <sharedItems count="47">
        <e v="#N/A"/>
        <s v="INSPECTOR DE BOTELLAS VACIAS 4  - L4" u="1"/>
        <s v="LLENADORA DE BOTELLAS - L4" u="1"/>
        <s v="CODIFICADOR DE BOTELLAS 1 - L4" u="1"/>
        <s v="CODIFICADOR DE BOTELLAS 2 - L4" u="1"/>
        <s v="INSPECTOR DE PRODUCTO TERMINADO 1 - L4" u="1"/>
        <s v="INSPECTOR DE PRODUCTO TERMINADO 2 - L4" u="1"/>
        <s v="PALETIZADORA - L4" u="1"/>
        <s v="PLANTA CIP - L4" u="1"/>
        <s v="TRANS BOTELLAS DEPA A INLINE EBI L4" u="1"/>
        <s v="TRANS BOTELLAS INLINE EBI - LLENADORA L4" u="1"/>
        <s v="TRANSP BOTELLAS LLENADORA - PASTER - L4" u="1"/>
        <s v="TRANS BOTELLAS-MESA 1 A ETIQUET 1 - L4" u="1"/>
        <s v="TRANS BOTELLAS-MESA 1 A ETIQUETEA 2 - L4" u="1"/>
        <s v="SISTEMA DE ALIMENTACIÓN DE TAPA - L4" u="1"/>
        <s v="DEPALETIZADOR A GRANEL OW - L4" u="1"/>
        <s v="TRANSPORTADOR GRANEL DEPA RINSER - L4" u="1"/>
        <s v="JUAGADORA RINSER OW -L4" u="1"/>
        <s v="VARIOLINE OW - L4" u="1"/>
        <s v="ROBOPAC OW-L4" u="1"/>
        <s v="CODIFICADOR DE CAJAS 2 - L4" u="1"/>
        <s v="VARIOLINE OW 2 - L4" u="1"/>
        <s v="PASTEURIZADOR TUNEL - L4" u="1"/>
        <s v="ETIQUETADORA 4A MULTIMODUL II K408375" u="1"/>
        <s v="SECADORA BOTELLAS 4A LINADRY S3M K890187" u="1"/>
        <s v="SECADORA BOTELLAS 4B LINADRY S3M K890188" u="1"/>
        <s v="DEPALETIZADORA - L5" u="1"/>
        <s v="JUAGADORA DE LATAS - L5" u="1"/>
        <s v="INSPECTOR DE LATAS VACIA - L5" u="1"/>
        <s v="LLENADORA DE LATAS - L5" u="1"/>
        <s v="CERRADORA DE LATAS - L5" u="1"/>
        <s v="INSPECTOR DE LATAS LLENAS - L5" u="1"/>
        <s v="EMBANDEJADORA No 1 - L5" u="1"/>
        <s v="EMBANDEJADORA No 2 - L5" u="1"/>
        <s v="PALETIZADORA DE LATAS - L5" u="1"/>
        <s v="ENVOLVEDORA FILM PLASTICO ROBOPACK - L5" u="1"/>
        <s v="PLANTA CIP - L5" u="1"/>
        <s v="TRANSP BANDEJAS EMBAN A PALE - L5" u="1"/>
        <s v="TRANSP DE LATAS VACIAS DEPA A LLENA - L5" u="1"/>
        <s v="TRANSP LATAS LLENAS LLENA A EMBAN - L5" u="1"/>
        <s v="SISTEMA DE ALIMENTACIÓN DE TAPA - L5" u="1"/>
        <s v="RED LUBRICACION  JABON TRANSP - L5" u="1"/>
        <s v="SECADOR DE LATAS No.2 - L5" u="1"/>
        <s v="CODIFICADOR DE LATA - L5" u="1"/>
        <s v="SECADOR DE LATAS No. 1 - L5" u="1"/>
        <s v="DOSIFICADOR DE  LATAS DOBLE CORREA - L5" u="1"/>
        <s v="TUNEL LAMPARAS ULTRAVIOLETA L5" u="1"/>
      </sharedItems>
    </cacheField>
    <cacheField name="Notific." numFmtId="0">
      <sharedItems containsNonDate="0" containsString="0" containsBlank="1"/>
    </cacheField>
    <cacheField name="Orden" numFmtId="0">
      <sharedItems containsNonDate="0" containsString="0" containsBlank="1"/>
    </cacheField>
    <cacheField name="Op." numFmtId="0">
      <sharedItems containsNonDate="0" containsString="0" containsBlank="1"/>
    </cacheField>
    <cacheField name="an." numFmtId="49">
      <sharedItems containsNonDate="0" containsString="0" containsBlank="1"/>
    </cacheField>
    <cacheField name="Texto de notificación" numFmtId="49">
      <sharedItems containsNonDate="0" containsBlank="1" count="735">
        <m/>
        <s v="se verifica estado de los manometros del" u="1"/>
        <s v="se atiende llamado por sobre calentamien" u="1"/>
        <s v="SE REALIZA CAMBIO DEL DRIVE SIN NOVEDAD," u="1"/>
        <s v="SE REALIZA CAMBIO DEL SERVO EN LA ENVASA" u="1"/>
        <s v="SE REALIZA CAMBIO DE SERVO DEL ACCIONAMI" u="1"/>
        <s v="Esta orden se programó de manera incorre" u="1"/>
        <s v="( SIN NOVEDAD): SE REALIZA CAMBIO DE ROD" u="1"/>
        <s v="SE EJECUTA BLOQUE ELECTRICO DE EQUIPO CU" u="1"/>
        <s v="se realiza pruebas de los cervos y se ve" u="1"/>
        <s v="YA INSTALADA" u="1"/>
        <s v="SE CANCELA ESTA ORDEN DE CAMBIO DE REDUC" u="1"/>
        <s v="NO SE REALIZA LA ORDEN POR QUE NO SE ENC" u="1"/>
        <s v="Se realiza el desmontaje de la caja acci" u="1"/>
        <s v="SE REALIZA DESMONTE DE REDUCTOR Y EJE DE" u="1"/>
        <s v="SE DEBE IDENTIFICAR LINEA DE AIRE VALVUL" u="1"/>
        <s v="SIN ELECTROVALVULAS PARA CAMBIAR" u="1"/>
        <s v="se retiran puentes y se corrigen fugas" u="1"/>
        <s v="ORDEN EJECUTA EL DIA 01/MAYO/2025" u="1"/>
        <s v="se cambian E.V en las siguientes válvula" u="1"/>
        <s v="SE REALIZA CORRECION DE FUGAS Y PUENTES" u="1"/>
        <s v="SE REALIZA CAMBIO DE TORNILLOS Y TUERCAS" u="1"/>
        <s v="SE INSPECCIONAN LOS TRES POSTES SOPORTES" u="1"/>
        <s v="SE REALIZA RUTA DE LUBRICACIÓN DE LLENAD" u="1"/>
        <s v="NO SE REALIZA ESTA RUTA DE LUBRICACIÓN P" u="1"/>
        <s v="SE REALIZA SIN NOVEDAD, SE DEBE PROGRAMA" u="1"/>
        <s v="NO SE REALIZA POR FALTA DE TIEMPO" u="1"/>
        <s v="LIMPIEZA REALIZADA COMPLETAMENTE" u="1"/>
        <s v="SE REALIZA RUTA DE AUTONOMO LLENADORA, C" u="1"/>
        <s v="MGY*_ Insp. en funcionamiento llenadora" u="1"/>
        <s v="NO SE TUVO REPUESTO PARA ACTIVIDAD" u="1"/>
        <s v="SE PROCEDE A RETIRAR GUARDAS INFERIOR Y" u="1"/>
        <s v="No se pudo realizar orden por falta de t" u="1"/>
        <s v="SE REALIZA INSPECCION A TRANSMICION DEL" u="1"/>
        <s v="se realiza limpieza y lubricación ala vá" u="1"/>
        <s v="se realiza la orden pero se evivencia qu" u="1"/>
        <s v="SE REALIZA EL DESMONTE DE LOS POSTES DE" u="1"/>
        <s v="INSP PREVENTIVA CODIFICADOR VJ620" u="1"/>
        <s v="PROGRAMAR No llegan cajones aun" u="1"/>
        <s v="programar se encuentra en fabricacion" u="1"/>
        <s v="SE REALIZA OPERACIÓN COMPLETAMENTE" u="1"/>
        <s v="se realiza inspeccion electrica, se veri" u="1"/>
        <s v="se realiza inspeccion electrica del equi" u="1"/>
        <s v="SE VERIFICA SISTEMA DE RECHAZO, SE REALI" u="1"/>
        <s v="CON NOVEDAD: CON OT EN LINEA 2" u="1"/>
        <s v="SE CAMBIA SELECTOR CON CONTACTOS DE LLAV" u="1"/>
        <s v="MGY*_ SE RELIZA OK" u="1"/>
        <s v="MGY*_ SE REALIZA OK" u="1"/>
        <s v="(CON NOVEDAD)en seguimiento se evidencia" u="1"/>
        <s v="BLOQUEO ELECTRICO TRANS L4" u="1"/>
        <s v="DESBLOQUEO TABLERO ELECTRIC TRANS L4" u="1"/>
        <s v="se realiza inspeccion y lavado transport" u="1"/>
        <s v="Se realiza lubricacion rodamientos" u="1"/>
        <s v="se realiza inspeccion y lubricacion" u="1"/>
        <s v="SE REALIZA INSPECCION A CILINDRO ELECTRI" u="1"/>
        <s v="se realiza la inspeccion y completa la t" u="1"/>
        <s v="MGY*_ SE REALIZA LIMPIEZA A MAQUINA Y PI" u="1"/>
        <s v="SE REALIZA REVISION  DE CONTACTOS ABIERT" u="1"/>
        <s v="SE REALIZA PRUEBA A LAS PARADAS DE EMEER" u="1"/>
        <s v="LA REFERENCIA ES PNOZ X1 24VAC/DC 3N/O 1" u="1"/>
        <s v="se cambia el módulo pilz pero la falla p" u="1"/>
        <s v="LINEA EN PRODUCCION, NO SE PUEDEN REALIZ" u="1"/>
        <s v="SE DEBE REALIZAR ESTA ORDEN CON EL TRANS" u="1"/>
        <s v="TRANSPORTE DESENERGIZADO, NO SE PUEDE RE" u="1"/>
        <s v="(CON NOVEDAD)REPROGRAMAR ODEN, NO SE ALC" u="1"/>
        <s v="INCAPACITADO" u="1"/>
        <s v="NO SE REALIZA POR PRIORIDAD A L5, PARA E" u="1"/>
        <s v="CON EL EQUIPO BLOQUEADO , SE REALIZA VER" u="1"/>
        <s v="SE REALIZA CAMBIO DE SOPORTES GRADUADOR/" u="1"/>
        <s v="SE REALIZA LIMPIEZA EMBANDEJADORA Y SE E" u="1"/>
        <s v="SE REALIZA LIMPIEZA DE MOTORES Y ORUGAS" u="1"/>
        <s v="PENDIENTE 2PERMAS LUB ALMACEN CARTON" u="1"/>
        <s v="SE REALIZA SIN NOVEDAD" u="1"/>
        <s v="ORDEN REPETIDA. YA SE HIZO CON OTRA ORDE" u="1"/>
        <s v="se realiiza soldadura de armador de caja" u="1"/>
        <s v="por favor reprogramar no se alcanza a re" u="1"/>
        <s v="OT REPETIDA,SE DA PRIORIDAD A CORRECTIVO" u="1"/>
        <s v="NO SE INSTALA UPS POR QUE LA ENTRADA Y S" u="1"/>
        <s v="NUEVA ESTRATEGIA DE MTTO" u="1"/>
        <s v="INSTALAR UPS EN FECHADORES ETIQUETADORA" u="1"/>
        <s v="NO SE REALIZA LA ORDEN POR QUE SE LE DA" u="1"/>
        <s v="se realiza la isnpeccion a los soportes" u="1"/>
        <s v="SE LE CONSULTA AL OPERADOR SOBRE CAMBIUO" u="1"/>
        <s v="no se realiza la orden ya que los operad" u="1"/>
        <s v="SE REALIZA ACTIVIDAD PROGRAMADA" u="1"/>
        <s v="SEREALIZA ACTIVIDAD PROGRAMADA" u="1"/>
        <s v="SE REALIZA INSPECCION Y AJUSTE A TRANSPO" u="1"/>
        <s v="SE REALIZA INSPECCION Y AJUSTE A A BRAZO" u="1"/>
        <s v="SE REALIZA LUB C2S" u="1"/>
        <s v="reprogramar .....no se realiza por no es" u="1"/>
        <s v="SIN NOVEDAD: SE REVISA LA MAQUINA Y FISI" u="1"/>
        <s v="EQUIPO BLOQUEADO POR LIMPIEZA , VERIFICA" u="1"/>
        <s v="REALIZADO" u="1"/>
        <s v="Se realiza instalacion de empaque en pue" u="1"/>
        <s v="Se realiza inspeccion paster en donde se" u="1"/>
        <s v="realizado. no tiene texto" u="1"/>
        <s v="Se realiza soldadura de soporte y se niv" u="1"/>
        <s v="SE REALIZA CAMBIO Y CALIBRACION DE CUCHI" u="1"/>
        <s v="SE REALIZA LUBRICACION CADENAS Y LIMPIEZ" u="1"/>
        <s v="SE REALIZA INSPECCION A DEPALIZADORA, SE" u="1"/>
        <s v="NO SE REALIZA ORDEN POR FALTA DE PERSONA" u="1"/>
        <s v="LUBRICACION SIN NOVEDAD" u="1"/>
        <s v="LIMPIEZA A INSPECTOR OK SIN NOVEDAD" u="1"/>
        <s v="SE REALIZA ACTIVIDAD OK" u="1"/>
        <s v="SE REALIZA MTO SEGUN INSTRUCCION ORDEN" u="1"/>
        <s v="NO SE EJECUTA ORDEN YA QUE ES TRABAJO EN" u="1"/>
        <s v="SE REALIZA NOTIFICACIONES DE MTTO MTI" u="1"/>
        <s v="NO SE REPARAN VALVULAS POR FALTA DE TIEM" u="1"/>
        <s v="SE CAMBIAN VALVULAS 140-143" u="1"/>
        <s v="LUBRICACION REALIZADA" u="1"/>
        <s v="SE REALIZA REPARACION DE CAJA SISTEMA EL" u="1"/>
        <s v="SE REALIZA INSPECCION Y SE EVIDENCIA LA" u="1"/>
        <s v="SE REALIZA EL CAMBIO DE CAJA REDUCTORA D" u="1"/>
        <s v="ACTIVIDAD REALIZADA SIN NOVEDAD" u="1"/>
        <s v="LUBRICACION OK" u="1"/>
        <s v="Se realiza inspeccion lubricacion salida" u="1"/>
        <s v="POR PRIORIDAD DE OTRA ORDEN DE CAMBIO DE" u="1"/>
        <s v="SE REALIZA LA MODIFICACION DE LA ALIMENT" u="1"/>
        <s v="FUGA EN PILOTS" u="1"/>
        <s v="EQUIPO BLOQUEADO, REPROGRAMAR ORDEN" u="1"/>
        <s v="NO SE TIENE PISTOLA ULTRA SONIDO" u="1"/>
        <s v="SE INICIA INSPECCION Y SE RECIBE NUEVA O" u="1"/>
        <s v="LIMPIEZA INSPECTOR REALIZADA" u="1"/>
        <s v="NO SE REALIZA LA ORDEN POR QUE LA MAQUIN" u="1"/>
        <s v="SE REALIZA INSPECCION MECANICA PARCIAL Y" u="1"/>
        <s v="SE REALIZA ORDEN SIN NOVEDAD" u="1"/>
        <s v="SE REALIZA INSPECCION A CORREAS DENTADAS" u="1"/>
        <s v="no se realiza porque las otras actividad" u="1"/>
        <s v="LIMP/INSP TABLERO ELECTRICO HORNO OCME" u="1"/>
        <s v="ORDEN NO SE PUEDE REALIZAR YA QUE LA OCM" u="1"/>
        <s v="SE SUAVIZA DESPLAZAMIENTO HORIZONTAL SOB" u="1"/>
        <s v="SE REALIZO CAMBIO DE CADENITA DEL CARRIL" u="1"/>
        <s v="SE PRESTA COLABORACION EN VERIFICACION P" u="1"/>
        <s v="SE REALIZA INTERCAMBIO DE BARANDAS DE EN" u="1"/>
        <s v="Se realiza inspeccion superficial ya que" u="1"/>
        <s v="SE RECIBE ORDEN POR PARTE DE ING JAIRO A" u="1"/>
        <s v="CON NOVEDAD: CON ORDENES EN L1" u="1"/>
        <s v="CON EL EQUIPO BLOQUEADO, SE REALIZA CAMB" u="1"/>
        <s v="SE REALIZA INSPECCION MECANICA EMBANDEJA" u="1"/>
        <s v="ASEO AIRES ACONDICIONADO OCME 80" u="1"/>
        <s v="NO SE REALIZA POR ATENCION A LAS LINEAS" u="1"/>
        <s v="SE REALIZA INSPECCION A LOS ACOPLES ROTE" u="1"/>
        <s v="SE REALIZA LIMPIEZA MALLAS DE SEGURIDAD," u="1"/>
        <s v="se realiza actividad del limpieza del ta" u="1"/>
        <s v="se realiza actividad de limpieza en los" u="1"/>
        <s v="se realiza actividad de limpieza del jog" u="1"/>
        <s v="se realizan actividades de limpieza e in" u="1"/>
        <s v="NO SE REALIZA POR FALTA DE TIEMPO YA QUE" u="1"/>
        <s v="NO SE EJECUTA ACTIVIDAD YA QUE SE ALARGO" u="1"/>
        <s v="REPROGRAMAR ORDEN NO SE ALCANZO A REALI" u="1"/>
        <s v="se realiza actividades de limpieza e ins" u="1"/>
        <s v="SE REALIZA SEGUN ORDEN OK" u="1"/>
        <s v="SE REALIZA SEGUN RUTA DE LIMPIEZA E INSP" u="1"/>
        <s v="NO SE PUDO REALIZAR YA QUE LA LLENADORA" u="1"/>
        <s v="NO SE PUDO REALIZAR LA ACTIVIDAD YA QUE" u="1"/>
        <s v="VALVULA PRINCIPAL CON PASO , NO SE PUEDE" u="1"/>
        <s v="reprogramar.. no se realiza la actividad" u="1"/>
        <s v="NO SE EJECUTA ACTIVIDAD DEBIDO A QUE PAR" u="1"/>
        <s v="NO REALIZADO. ARMADO ANDAMIO SE HIZO" u="1"/>
        <s v="HECHO. SIN INFORME" u="1"/>
        <s v="M- 311 se despina estera curva para real" u="1"/>
        <s v="Se realiza despinado inspeccion y aseo t" u="1"/>
        <s v="Transportes entrada ala paletizadora se" u="1"/>
        <s v="Se realiza 5s y inspeccion transportes" u="1"/>
        <s v="BLOQUEO TABLEROS ELECTRICOS TRANS L5" u="1"/>
        <s v="DESBLOQUEO TABLEROS ELECTRICOS TRANS L5" u="1"/>
        <s v="NO VENTANA W05" u="1"/>
        <s v="SE REALIZA INSPECCION Y LUBRICACION DEL" u="1"/>
        <s v="se realiza inspeccion electrica de los s" u="1"/>
        <s v="SE REALIZA LIMPIEZA Y LUBRICACION A RIEL" u="1"/>
        <s v="se realizan actividades de limpieza desc" u="1"/>
        <s v="CON EL EQUIPO BLOQUEO LOTOTO, SE DESMONT" u="1"/>
        <s v="SE REALIZA LIMPIEZA COMPLETA" u="1"/>
        <s v="se realiza instalacion de baliza sonora" u="1"/>
        <s v="Se fija barrera fisica dañana" u="1"/>
        <s v="SE EJECUTA ORDEN DE CAMBIO DE CAJA DE EL" u="1"/>
        <s v="PROGRAMADA VENTANA L1 Y SE ASISTE A CITA" u="1"/>
        <s v="SE REALIZA ACLARACION DE LA ORDEN ERA RE" u="1"/>
        <s v="NO SE PUEDE EJECUTAR LA REPARACION DE VA" u="1"/>
        <s v="SE CAMBIAN VALVULAS 89 - 92" u="1"/>
        <s v="LA REPARACION DE LAS VALVULAS LA ESTA RE" u="1"/>
        <s v="SE REALIZA EL MONTAJE DE 4 VALVULAS DE L" u="1"/>
        <s v="SE REPARAN VALVULAS DE LLENADO" u="1"/>
        <s v="REALIZADO -  INCAPACITADO NOTIFICAR" u="1"/>
        <s v="SE REALIZA MTTO AUTONOMO QUINCENAL" u="1"/>
        <s v="SE REALIZA INSP DE SEGURIDAD PUERTAS Y S" u="1"/>
        <s v="no se realiza esta actividad por que se" u="1"/>
        <s v="CON EL EQUIPO DETENIDO, SE REALIZA INSPE" u="1"/>
        <s v="SE REALIZQA LUB DE CAJA ANGULAR" u="1"/>
        <s v="SE REALIZA LIM/INS DEL PASTER OK SN" u="1"/>
        <s v="(SIN NOVEDAD)SE REALIZA CAMBIO DE POSICI" u="1"/>
        <s v="en el monitor se encuentra señales en by" u="1"/>
        <s v="SE REALIZA INSPECCION FUNCIONAL DE INSTR" u="1"/>
        <s v="SIN NOVEDAD: SE REALIZA REVISION DEL SIS" u="1"/>
        <s v="NO SE REALIZA ORDEN POR DARLE PRIORIDAD" u="1"/>
        <s v="CON EL EQUIPO BLOQUEADO LOTOTO, SE PROCE" u="1"/>
        <s v="SE CAMBIA CORREA Y SE DEJA UNA INSTALADA" u="1"/>
        <s v="SE REALIZA SINCRONIZACION DEL ENCODER DE" u="1"/>
        <s v="NO SE REALIZA ORDEN POR QUE AL MOMENTO D" u="1"/>
        <s v="SE REALIZA LUBRICACION CERRADORA" u="1"/>
        <s v="AL MOVER LA MAQUINA SE EVIDENCIO PRESENC" u="1"/>
        <s v="Se realiza el cambio de retenes 9 y 10 e" u="1"/>
        <s v="NO SE REALIZA CAMBIO YA QUE LA LINEA 4 E" u="1"/>
        <s v="SE REALIZA LIM/INS SIN NOVEDAD OCME 1" u="1"/>
        <s v="se realiza inspeccion electrica de compo" u="1"/>
        <s v="SE REALIZA CAMBIO DE RETENEDOR FRONTAL R" u="1"/>
        <s v="PILOTO PANTALLA OCME 150 NO FUNCIONA" u="1"/>
        <s v="SE REALIZA LIM/INS SIN NOVEDAD" u="1"/>
        <s v="SE REALIZA INSPECCION MECANICA OCME 80." u="1"/>
        <s v="SE REALIZA INSPECCION A BRAZO EMPUJADOR" u="1"/>
        <s v="SE INSPECCIONAN LOAS DOS EMPUJADORES DE" u="1"/>
        <s v="SE REALIZA ORDEN SIN NOVEDAD, SE OBSERVA" u="1"/>
        <s v="CON EL EQUIPO BLOQUEADO LOTOTO, SE DESMO" u="1"/>
        <s v="SE REALIZA LUBRICACION  DE LA PALE" u="1"/>
        <s v="SE REALIZA LMP/INSP TODO QUEDA OK" u="1"/>
        <s v="NO SE REALIZA LA ORDEN POR QUE ME ENCONT" u="1"/>
        <s v="REVISAR AA DEL TABLERO PALET L5" u="1"/>
        <s v="SE INSTALA SERVO. LABOR SE DEMORA PORQUE" u="1"/>
        <s v="CAMBIAR SERVOMOTORES BANDA LARGA PALET" u="1"/>
        <s v="SE REALIZA LUBRICACION" u="1"/>
        <s v="CON NOVEDAD: SE REALIZA INSPECCION DEL C" u="1"/>
        <s v="REVISION CABLEADO ENCODER CARRO L5" u="1"/>
        <s v="Se realiza armado de andamio para que el" u="1"/>
        <s v="se realiza fijacion de valvulas chasis" u="1"/>
        <s v="no se realiza REPROGRAMAR no cuenta con" u="1"/>
        <s v="no se realiza REPROGRAMAR falta de tiemp" u="1"/>
        <s v="Se realzia instalacion de caja para valv" u="1"/>
        <s v="Se realiza arme de 2 cuerpos de andamio" u="1"/>
        <s v="se realiza inspeccion de los transportes" u="1"/>
        <s v="BLOQUEO TABLEROS ELECTRICO TRANS L5" u="1"/>
        <s v="DESBLOQUEO TABLEROS ELECTRICO TRANS L5" u="1"/>
        <s v="CAMBIO DE SELECTORES ENFILADOR TERMINADO" u="1"/>
        <s v="NO SE REALIZA LA ORDEN YA QUE, SE ME NOT" u="1"/>
        <s v="Se realiza instalacion de andamio en dep" u="1"/>
        <s v="SE REALIZALA INSPECCION AL MOTORREDUCTOR" u="1"/>
        <s v="SE VERIFICA MANGUERA CON FUGAS QUEDA PEN" u="1"/>
        <s v="SIN NOVEDAD: SE REALIZA INSPECCION Y DE" u="1"/>
        <s v="SE CORRIGEN FUGAS Y SIGUE EL PROBLEMA. S" u="1"/>
        <s v="SE REALIZA LA INSPECCION SE EVIDENCIA OX" u="1"/>
        <s v="SE REALIZA INSPECCION A CAJAS SISTEMA DE" u="1"/>
        <s v="SE REALIZA INSPECCION ENCONTRANDO QUE LA" u="1"/>
        <s v="INSPECCION COLECTOR ELECTRICO" u="1"/>
        <s v="se realiza lavado por romaquin" u="1"/>
        <s v="se realiza inspeccion, pendiente recorte" u="1"/>
        <s v="SE REALIZA ORDEN DE LUBRICACION" u="1"/>
        <s v="SE REALIZA SUBIDA DE ROSCADORA, LABOR RE" u="1"/>
        <s v="SE REALIZA CAMBIO DEL FECHADO SE REALIZA" u="1"/>
        <s v="SE REALIZA INSP Y LIMPIEZA A EMBANDEJADO" u="1"/>
        <s v="SE DESMONTA REDUCTOR A SISTEMA DEDOS CLA" u="1"/>
        <s v="SE REALIZA INSPECCION A SISTEMA DE CORTE" u="1"/>
        <s v="SE REALIZA INSPECCION A CADENAS PLEGADOR" u="1"/>
        <s v="SE REALIZA LIMPIEZA ZONA PERIMETRAL MAQU" u="1"/>
        <s v="SE INSP Y SEW DA APOYO EN LA PARTE MEC" u="1"/>
        <s v="SE REALIZA INSPECCION GENERAL A PALETIZA" u="1"/>
        <s v="SE REALIZA INSPECCION EQUIPO PALETIZADOR" u="1"/>
        <s v="SE REALIZA INSPECCION CARRO PORTA BOBINA" u="1"/>
        <s v="SE REALIZA LIMPIEZA RODILLOS. SE RETIRAN" u="1"/>
        <s v="Se realiza inspeccion lubricacion TRANSP" u="1"/>
        <s v="BLOQUEO TABLEROS ELECTRIC TRANS L5" u="1"/>
        <s v="SE REALIZA BLOQUEO ELECTRICO EN TABLERO" u="1"/>
        <s v="NO SE REALIZA LA ORDEN POR QUE ENCONTRAB" u="1"/>
        <s v="NO SE REQUIERE OTRO ELECTRICISTA" u="1"/>
        <s v="INSTALAR ACOMETIDA SECADORES NUEVOS" u="1"/>
        <s v="se realiza cableado por bandeja desde lo" u="1"/>
        <s v="INSTALAR GUARDAMOTOR SECADORES" u="1"/>
        <s v="se realiza instalacion de flautas" u="1"/>
        <s v="se realiza inspeccion de piñoneria y rod" u="1"/>
        <s v="&quot;Se requiere cortar os acrilicos a las s" u="1"/>
        <s v="No se realiza, falta de tiempo" u="1"/>
        <s v="se realiza instalacion de cubiertas en a" u="1"/>
        <s v="se realiza instalacio de racor para fija" u="1"/>
        <s v="SE REALIZA LIMPIEZA SIN NOVEDAD" u="1"/>
        <s v="se realiza orden" u="1"/>
        <s v="SE REALIZA SOLDADUDA DE BASE RIEL SALIDA" u="1"/>
        <s v="se realiza inspeccion de las bandas , la" u="1"/>
        <s v="SE REALIZA LIMPIEZA Y LUB SIN NOVEDAD" u="1"/>
        <s v="CON NOVEDAD: SE REALIZA INSPECCION Y DUR" u="1"/>
        <s v="SE REALIZA INSPECCION NO SE ENCUENTRAN N" u="1"/>
        <s v="NO SE TIENE ACCESO SEGURO" u="1"/>
        <s v="SE REALIZA EL CAMBIO DE LAS SIGUIENTE EL" u="1"/>
        <s v="NO SE REALIZO ACOMPAÑAMIENTO A TECNICO P" u="1"/>
        <s v="NO SE CUENTA CON TECNICO DE HEFEI EN PLA" u="1"/>
        <s v="SIN NOVEDAD: SE VERIFICA MARCACION DE LO" u="1"/>
        <s v="SE REALIZA MONTAJE Y CONEXION DE GUARDAM" u="1"/>
        <s v="con cinta de enmascarar y en base al pla" u="1"/>
        <s v="INSTALAR CONTACTORES VARIADORES TRANS" u="1"/>
        <s v="SIN NOVEDAD: SE LE COLABORA A MANUEL EN" u="1"/>
        <s v="SE REALIZA CONEXION DE ALIEMNTACION DE 8" u="1"/>
        <s v="SE REQUIERE REPROGRAMAR ORDEN DE TRABAJO" u="1"/>
        <s v="se realiza acompañamiento" u="1"/>
        <s v="SE REALIZA INSPECCION CON CAMARA TERMOGR" u="1"/>
        <s v="SIN NOVEDAD: SE REALIZA INSTALACION DE A" u="1"/>
        <s v="(SIN NOVEDAD)se programa alarma sonora p" u="1"/>
        <s v="NO SE LUBRICA POR FUGAS, SE MANTIENE EN" u="1"/>
        <s v="SE REALIZA LA INSPECCION A CERRADORA SE" u="1"/>
        <s v="se realiza inspeccion electrica en los s" u="1"/>
        <s v="se realiza inspeccion electrica, se encu" u="1"/>
        <s v="se desmonta fuente de rayos x, para eso" u="1"/>
        <s v="se realiza inspeccion de la fuente de la" u="1"/>
        <s v="SE REALIZA CAMBIO DE CODIFICADOR LATA VA" u="1"/>
        <s v="ORDEN NO EJECUTADA POR FALTA DE TIEMPO," u="1"/>
        <s v="NO E REAIIZA POR FALTA DE TIEMPO" u="1"/>
        <s v="NO SE CUENTA CON LAS PASADORES CON PIN A" u="1"/>
        <s v="ORDEN NO EJECUTADA POR FALTA DE TIEMPO" u="1"/>
        <s v="NO SE REALIZA ORDEN DEBIDO A QUE NO SE R" u="1"/>
        <s v="SE REALIZA INSPECCION Y LIMPIEZA A SIKST" u="1"/>
        <s v="SE REALIZA EL CAMBIO DE RETENEDOR LAB.SE" u="1"/>
        <s v="se realiza inspeccion de la bandas .se v" u="1"/>
        <s v="SE REALIZA ORDEN DE TRABAJO Y SE ARREGLA" u="1"/>
        <s v="se realiza cambio de rodamientos del eje" u="1"/>
        <s v="Reprogramar equipo no disponible" u="1"/>
        <s v="SE IDENTIFICA TRABAJO A REALIZAR SE SOLI" u="1"/>
        <s v="SE REALIZA DESARME EN BANDAS LARGAS ENTR" u="1"/>
        <s v="SE REVISA GRASA ROBOR FANUC SN" u="1"/>
        <s v="ORDEN SE EJECUTA EL 19 /DIC2025" u="1"/>
        <s v="SE REALIZA LUBRICACION DE CHUMACERAS CON" u="1"/>
        <s v="se realiza inspeccion y se encuentra sop" u="1"/>
        <s v="(SIN NOVEDAD)SE REALIZA CONEXION DE BALI" u="1"/>
        <s v="se realiza verificación metrológica del" u="1"/>
        <s v="SE REALIZA BLOQUEO ELECTRICO DE TRANSPOR" u="1"/>
        <s v="SE COORDINA CON PERSONAL CONTRATISTA Y S" u="1"/>
        <s v="Se realiza inspeccion despinado lavado d" u="1"/>
        <s v="M -201 transporte latas vacias se inspec" u="1"/>
        <s v="PROGRAMAR se requiere 6 piñones sw1000 n" u="1"/>
        <s v="Se cambian dos tramos de cadenas mesa en" u="1"/>
        <s v="PROGRAMAR EN FABRICACION Barandas enfila" u="1"/>
        <s v="Se realiiza cambio de baranda enfilador" u="1"/>
        <s v="PROGRAMAR Se genera plano para fabricaci" u="1"/>
        <s v="Se desmonta piñon para verificar si es p" u="1"/>
        <s v="SE REQUIERE HACER ACTIVIDA CON EL TABLER" u="1"/>
        <s v="INSTALADO POR MTI" u="1"/>
        <s v="se realiiz ajuste de transporte en Y Se" u="1"/>
        <s v="Se realiza ajuste de soporteria enfilado" u="1"/>
        <s v="1tb26 linea 5 se cambia solo un rodamien" u="1"/>
        <s v="SE CAMBIAN VALVULAS 85-88" u="1"/>
        <s v="SE REALIZA INSPECCION Y LIMPIEZA" u="1"/>
        <s v="SIENDO LAS 7:30 AM ESTA ORDEN FUE REALIZ" u="1"/>
        <s v="CON NOVEDAD: SE COORDINA CON CONTRATISTA" u="1"/>
        <s v="CONECTAR VALVULA REGULADORA PRESION L5" u="1"/>
        <s v="SE REVISO Y LA FUGA ES EN LA TAPA DE LOS" u="1"/>
        <s v="SE REALIZA EL CAMBIO DE LOS RETENEDORES" u="1"/>
        <s v="SE EVIDENCIA ALGUNOS DIENTES REDONDOS" u="1"/>
        <s v="SE REALIZA INSPECCION SISTEMA DE CORTE O" u="1"/>
        <s v="no se realiza actividiad porque la linea" u="1"/>
        <s v="se verifican puntos calientes señalados" u="1"/>
        <s v="CON NOVEDAD: LA OT NO ES CLARA QUE COMPO" u="1"/>
        <s v="CON LA MAQUINA BLOQUEADA , SE REALIZA CA" u="1"/>
        <s v="NO SE REALIZA ORDEN POR FALTA DE TIEMPO," u="1"/>
        <s v="SE REALIZA LIMPIEZA DE OCME 80 CON TOPAX" u="1"/>
        <s v="SE REALIZA LIMPIEZA DE AIRE DE VENTILADO" u="1"/>
        <s v="SE REALIZA INSPECCION A RODAMIENTOS MALL" u="1"/>
        <s v="SE REALIZA EL DESMONTE DE RODILLO GUIA D" u="1"/>
        <s v="se realiza inspeccion del empujador no s" u="1"/>
        <s v="ESTA ORDEN NO SE REALIZO POR ATENCION DE" u="1"/>
        <s v="NO SE REALIZA PERSONAL DE MTTO EN OTRAS" u="1"/>
        <s v="se verifican los rodillosse evidencia en" u="1"/>
        <s v="NO SE REALIZA PORQUE NO SE CUENTA CON RE" u="1"/>
        <s v="SIN NOVEDAD" u="1"/>
        <s v="Se abre banda  y se encuentra rodillos d" u="1"/>
        <s v="No se pudo realizar orden por falta de l" u="1"/>
        <s v="se realiza apertura de banda se desmonta" u="1"/>
        <s v="se realiza inspeccion electrica en table" u="1"/>
        <s v="CORREGIR FALLAS ENCODER ROBOPAC L5" u="1"/>
        <s v="NO SE REALIZA ARMADO DE ANDAMIO YA QUE E" u="1"/>
        <s v="PROGRAMAR ACTIVIDAD REQUIERE DE UNOS PER" u="1"/>
        <s v="no se realiza REPROGRAMAR, validar temas" u="1"/>
        <s v="SE REALIZA INSPECCION Y NO SE ENCUENTRAN" u="1"/>
        <s v="CON NOVEDAD: NO SE CUENTA CON GAFAS DE P" u="1"/>
        <s v="Se realiza actividad sin novedades" u="1"/>
        <s v="SE REALIZA INSPECCION DE MODULOS BYR SE" u="1"/>
        <s v="SE REALIZA INSP DE LA DEPA SIN DESVIACIO" u="1"/>
        <s v="SE REALIZA LUBRICACION Y LIMPIEZA A INSP" u="1"/>
        <s v="SE REALIZA LUBRICACION DEPA SIN NOVEDAD" u="1"/>
        <s v="SE REALIZA LIMPIEA DE INSPECTOR LV SIN N" u="1"/>
        <s v="SE CALIBRA VALVULA DE SEGURIDAD DE ACUER" u="1"/>
        <s v="SE REALIZA EL CAMBIO DE LAS VALVULAS 73" u="1"/>
        <s v="SE REALIZA CAMBIO DE VALVULAS QUE TENIAN" u="1"/>
        <s v="SE REALIZA EL CAMBIO DE VV 77 A LA 80" u="1"/>
        <s v="SE REPARAN 4 VALVULAS DE LLENADO" u="1"/>
        <s v="SE REALIZA MMTO AUTO ENVASADORA" u="1"/>
        <s v="SE REALIZA MTO AUTO ENVASADORA" u="1"/>
        <s v="SE REALIZA INSP SEGURIDADES DE LLENADORA" u="1"/>
        <s v="se realiza inspección de todos los eleme" u="1"/>
        <s v="SE REALIZA VERIFICACION DE  CABLEADO INS" u="1"/>
        <s v="SE REALIZA INSPECCION MECANICA CERRADORA" u="1"/>
        <s v="(SIN NOVEDAD)SE REALIZA INSPECCION ELECT" u="1"/>
        <s v="se realiza inspeccion del inspector de l" u="1"/>
        <s v="SE REALIZA LA INSPECCION ELECTRICA DEL I" u="1"/>
        <s v="NO SE REALIZA ROTACION PORQUE SE ENCIEND" u="1"/>
        <s v="SE REALIZA EL DESMONTE DE LOS REDUCTORES" u="1"/>
        <s v="SE REALIZA LUBRICACION A OCME 80" u="1"/>
        <s v="SE REQUIERE 3 PENIES PARA TENER EN STOCK" u="1"/>
        <s v="SE REALIZA LIMP/INSP SIN NOVEDAD" u="1"/>
        <s v="SE REALIZA INSPECCION MECANICA A SISTEMA" u="1"/>
        <s v="SE REALIZA BLOQUEO DEL TRANSPORTE" u="1"/>
        <s v="SE REALIZA DESBLOQUEO Y PRUEBA TRANSPOR" u="1"/>
        <s v="descanzo programdo" u="1"/>
        <s v="Se realiza inspeccion mecanica multifeed" u="1"/>
        <s v="SE REALIZA LIMPIEZA A MOTORES Y TABLERO," u="1"/>
        <s v="SE REALIZA LIMP DEL TRASPORTE DE TAPA" u="1"/>
        <s v="EL LIDER DE VENTANA ORDENA TOMA DE MEDID" u="1"/>
        <s v="SE REALIZA RUTA DE LUBRICACION" u="1"/>
        <s v="SE REALIZA LIMPIEZA  EN DEPA" u="1"/>
        <s v="Se realiza mantenimiento marco quita fol" u="1"/>
        <s v="( CON NOVEDAD): NO SE REALIZA LA ACTIVID" u="1"/>
        <s v="NO SE REALIZA ORDEN DE TRABAJO POR FALTA" u="1"/>
        <s v="SE REALIZA LIMPIEZA EN INSPECTOR" u="1"/>
        <s v="SE REALIZA REVISION A ISNPECTOR DE LATAS" u="1"/>
        <s v="NO SE PUEDE ACCEDER DE FORMA SEGURA A LA" u="1"/>
        <s v="SE REALIZA DESMONTE DE SINFIN AL MOMENTO" u="1"/>
        <s v="SE REALIZA DESMONTE DE ACOPLE SINFINSE E" u="1"/>
        <s v="SE REALIZA ISPECCION EN CERRADORA SE GEN" u="1"/>
        <s v="SIN NOVEDAD: SE REALIZA PRUEBA DE AISLAM" u="1"/>
        <s v="SE REALIZA LIMPIEZA E INSPECCION  SIN N" u="1"/>
        <s v="se realiza inspeccion del rechazador del" u="1"/>
        <s v="Se cambia oring de tubo por estar aplana" u="1"/>
        <s v="Se realizo inspeccion y se requieren man" u="1"/>
        <s v="NO SE REALIZA CAMBIO DE MANGUERA EL RESP" u="1"/>
        <s v="SE INSPECCIONAN GUIA INFERIORES MALLA HO" u="1"/>
        <s v="NO SE REALIZA ACTIVIDAD POR ORDEN DEL PL" u="1"/>
        <s v="SE REALIZA LIMPIEZA SEGUN ORDEN OCME 1" u="1"/>
        <s v="Se realizo mantenimiento preventivo a lo" u="1"/>
        <s v="NO SE LOGRA REALIZAR POR COLABORACION EN" u="1"/>
        <s v="SE REALIZA INPECCION DE GUARDAS DE SEGUR" u="1"/>
        <s v="SE REALIZA INSPECCION A PIÑONES SE EVIDE" u="1"/>
        <s v="se realiza reparacion de tensor" u="1"/>
        <s v="SE REVISAN LAS GUARDAS DE LOS MOTORES OK" u="1"/>
        <s v="NO SE REALIZA CAMBIO DE CORREA CUCHILLA" u="1"/>
        <s v="SE MARCA POSICION ENTRE PIÑONES INFERIOR" u="1"/>
        <s v="SE REALIZA LIMPIEZA EN OCME 2" u="1"/>
        <s v="CON NOVEDAD: SE REALIZA INSPECCION DE LA" u="1"/>
        <s v="se realiza instalacion de tornillos pasa" u="1"/>
        <s v="CON EL EQUIPO BLOQUEADO SE DESMONTA ACOP" u="1"/>
        <s v="SE REVISA Y SIGUE CONSERVANDO EL MISMO J" u="1"/>
        <s v="SE REALIZA INSPECCION SE ENCUENTRA GUARD" u="1"/>
        <s v="SSE REALIZA LIMPIIEZ EN EQUIPO RETIRANDO" u="1"/>
        <s v="INSPECCION CON ZI POR RODAMIENTO MALO" u="1"/>
        <s v="SE RELIZA LIMPIEZA EN ROBOPACK RETIRANDO" u="1"/>
        <s v="Se realiza  mantenimiento salida Ocme la" u="1"/>
        <s v="SE REALIZA DESBLOQUEO ELECTRICO DE TRANS" u="1"/>
        <s v="SE REALIZA INSPECCION MECANICA CON EQUIP" u="1"/>
        <s v="NO SE REALIZA POR TRABAJO EN DEPA" u="1"/>
        <s v="se realiza lubricacion CADENA TRANSPORTE" u="1"/>
        <s v="SE REALIZA LIMPIEZA GENERAL MAQUINA" u="1"/>
        <s v="&quot;Se realiza inspección de marco quita fo" u="1"/>
        <s v="SE REALIZA APOYO INSPECCION MECANICA" u="1"/>
        <s v="SE RALIZA LIMPIEZ Y LURICACION INSPECTOR" u="1"/>
        <s v="(CON NOVEDAD)SE INSPECCIONA APERTURA DE" u="1"/>
        <s v="(CON NOVEDAD)ACTIVIDAD PARA MECANICOS." u="1"/>
        <s v="se realiza inspección del funcionamiento" u="1"/>
        <s v="SE REALIZA LA INSTALACION DE REGULADOR D" u="1"/>
        <s v="SE REALIZA LA REPARACION DE 4 VALVULAS D" u="1"/>
        <s v="se realiza la reparación de 4 válvulas d" u="1"/>
        <s v="SE REALZA EL MONTAJE DE 4 VALVULAS, SE C" u="1"/>
        <s v="SE REPARAN 4 VALVULAS" u="1"/>
        <s v="SE CAMBIAN VALVULAS DE LLENADO 69-72" u="1"/>
        <s v="SE REALIZA INSPECCION VISUAL A LOS SIGUI" u="1"/>
        <s v="Se realiza parcialmente de los elementos" u="1"/>
        <s v="NOTI CON MANGUIVER" u="1"/>
        <s v="SE REALIZA ASEO TUBERIA RECU DE CO2 L5" u="1"/>
        <s v="ACTIVIDAD REALIZADA" u="1"/>
        <s v="SE REALIZA LIMP/INS A PASTEURIZADOR L5" u="1"/>
        <s v="PERSONAL CONTRATISTA REALIZANDO ASEO" u="1"/>
        <s v="Se despina transportes se realiza 5s se" u="1"/>
        <s v="SE REALIZA INSPECCION DE ULTRASONIDO EN" u="1"/>
        <s v="SE REALIZA INSPECCION DE ULTRASONIDO A L" u="1"/>
        <s v="SE REALIZA ACTIVIDAD" u="1"/>
        <s v="SE CORRIGE FUGA DE ACEITE EN MANGUERA DE" u="1"/>
        <s v="SE REALIZA ANALISAS DE ACEITE OK" u="1"/>
        <s v="se solicita mangueras para cambio y corr" u="1"/>
        <s v="SE REALIZA INSPECCION Y SE OBSERVA LA FU" u="1"/>
        <s v="REALIAZACION DE INSP/EQUIP DETENIDO, LIM" u="1"/>
        <s v="ESTA LABOR SE REALIZA CON ACOMPAÑAMIENTO" u="1"/>
        <s v="se intenta cambiar el repuesto suministr" u="1"/>
        <s v="REALIAZACION DE INSP/EQUIP DETENIDO, SE" u="1"/>
        <s v="SE REALIZA INSPECCION A EMBADEJADORA 2 O" u="1"/>
        <s v="SE REALIZA ACTIVIDAD SEGUN ORDEN" u="1"/>
        <s v="SE REALIZA LIMP/INS A ENVOLVEDORA L5" u="1"/>
        <s v="Se realiza inspeccion y cambio de tubera" u="1"/>
        <s v="Se realiza inspeccion y 5s transp de ban" u="1"/>
        <s v="Se realiza lubricacion de chumaceras y c" u="1"/>
        <s v="SE REALIZO CAMBIO DE BANDA ESTERA EN TRA" u="1"/>
        <s v="M 302 salida ocme 150 se despina estera" u="1"/>
        <s v="En para de emergencia y con personal dir" u="1"/>
        <s v="SE REALIZA CAMBIO DE BANDA CURVA EN TRAN" u="1"/>
        <s v="Se instala rodillo faltante  entrada rob" u="1"/>
        <s v="Se realiza inspeccion despinado aseo de" u="1"/>
        <s v="Se realiza aseo trans ruta 1 entrada lle" u="1"/>
        <s v="SE DESBLOQUEAN LOS TRANSPORTES" u="1"/>
        <s v="(CON NOVEDAD)actividad realizada." u="1"/>
        <s v="(CON NOVEDAD) actividad realizada, pendi" u="1"/>
        <s v="se reqiere reprogramar orden" u="1"/>
        <s v="(SIN NOVEDAD)se deja lista la baliza en" u="1"/>
        <s v="Se realiza inspección, ajuste y limpieza" u="1"/>
        <s v="SE REALIZA INSPECCION EN DEPA" u="1"/>
        <s v="SE REALIZA LIMPIEZA Y INSPECCION  SIN N" u="1"/>
        <s v="Se desmonta pistón para reparacion por p" u="1"/>
        <s v="SE REALIZA ACOMPAÑAMIENTO DESMONTE DE PI" u="1"/>
        <s v="se verifica el sistema de elevacion , el" u="1"/>
        <s v="SE REALIZA LA INSPECCION A BANDAS SE VER" u="1"/>
        <s v="se forza desde la válvula en manual y se" u="1"/>
        <s v="SE REaliza mtto en envasadora" u="1"/>
        <s v="se inspeccionan las guardas de seguridad" u="1"/>
        <s v="SE REALIZA INSPECCION LLENADORA SE VERIF" u="1"/>
        <s v="se realiza inspeccion en paster" u="1"/>
        <s v="Se realiza inspeccion despinado transpor" u="1"/>
        <s v="(CON NOVEDAD)SE DEJA EL CABLE LISTO PARA" u="1"/>
        <s v="(CON NOVEDAD)SE TIENDE CABLEADO Y SE HAC" u="1"/>
        <s v="Se realiza perforacion y machueliar a 5m" u="1"/>
        <s v="se realiza la instalacion de la baliza" u="1"/>
        <s v="SE REALIZ ALA INSPECCION A CERRADORA SE" u="1"/>
        <s v="se realiza limpieza en inspector de lata" u="1"/>
        <s v="SE REALIZA EL CAMBIO DE LA CORREA DE ACC" u="1"/>
        <s v="se revisan swiches de enclavamientos" u="1"/>
        <s v="SE REALIZA EL CAMBIO DE AMBAS CORREAS DE" u="1"/>
        <s v="SE REALIZA INSPECCION A LOS SIGUIENTES C" u="1"/>
        <s v="SE REALIZA LUBRICACION SEMANAL" u="1"/>
        <s v="se realiza cero en palancas" u="1"/>
        <s v="SE REALIZA LIMPIEZA SEGUN ORDEN" u="1"/>
        <s v="NO SE REALIZA ORDEN DE TRABAJO POR APOYO" u="1"/>
        <s v="NO SE REALIZA FALTA DE MANO DE OBRA POR" u="1"/>
        <s v="NO SE REALIZO ORDEN, REPROGRAMAR" u="1"/>
        <s v="Se hace desmonte de 4 barras empujadoras" u="1"/>
        <s v="SE REALIZA EL DESMONTE Y RETIFICADO DE B" u="1"/>
        <s v="SE IDENTIFICAN 4 BARRAS EMPUJADORAS DE M" u="1"/>
        <s v="SE REALIZA EL CAMBIO DE 2 TORNILLOS DE L" u="1"/>
        <s v="SE REALIZA EL CAMBIO DE 6 TORNILLOS DOBL" u="1"/>
        <s v="SE REALIZA BLOQUEO ELECTRICO DE MAQUINA" u="1"/>
        <s v="se realiza inspección ,ajuste y limpieza" u="1"/>
        <s v="se realiza apoyo de inspeccion se genera" u="1"/>
        <s v="SE REALIZA LIMPIEZA EN INSPECCION EN PAL" u="1"/>
        <s v="SE REALIZA LIMPIEZA EN ROBOPACK SIN NOVE" u="1"/>
        <s v="SE COMPRUEBA LA ALINEACION Y TENSION DE" u="1"/>
        <s v="PROGRAMAR No se realiza actividad por fa" u="1"/>
        <s v="Se realiza instalacion ajuste de tornill" u="1"/>
        <s v="PRIORIDAD L2, REPROGRAMAR ORDEN" u="1"/>
        <s v="se realiza inspección de la lampara se e" u="1"/>
        <s v="SE COLOCA LAMPARA DE BALIZA" u="1"/>
        <s v="Se despinan cadenas  desde salida envasa" u="1"/>
        <s v="Se realiza inspeccion despinado lavado s" u="1"/>
        <s v="SE REALIZA DESBLOQUEO ELECTRICO DE EQUIP" u="1"/>
        <s v="Se REALIZA INSPECCION, LIMPIEZA Y LUBRIC" u="1"/>
        <s v="SE REALIZA LIMPIEZA EN TRASPORTE DE TAPA" u="1"/>
        <s v="SE REALIZA LUBRICACION SEMANAL, RELLENO" u="1"/>
        <s v="SE REALIZA EL TRABAJO EN CONJUNTO CON LA" u="1"/>
        <s v="NO SE REALIZA LA ORDEN" u="1"/>
        <s v="SE REALIZA LIMPIEZA DE INSPECTOR SIN NOV" u="1"/>
        <s v="no se puede corroborar que la referencia" u="1"/>
        <s v="SE REALIZA CAMBIO DE VALVULAS" u="1"/>
        <s v="SE CAMBIAN VALVULAS DE LLENADO 51-54" u="1"/>
        <s v="SE REALIZA LA REPARACION DE UNA VALVULA" u="1"/>
        <s v="SE REALIZA EL MONTAJE DE LAS VALVULAS 55" u="1"/>
        <s v="SE REALIZA LA REPARACION DE LAS VALVULAS" u="1"/>
        <s v="SE REALIZA LA REPARACION DE 2 VALVULAS D" u="1"/>
        <s v="SIN NOVEDAD: SE REALIZA INSPECCION DE LO" u="1"/>
        <s v="SE EJECUTA LIMPIEZA DEL EQUIPO OCME 150," u="1"/>
        <s v="SE REALIZA LA INSPECCION OCME 150 EVIDEN" u="1"/>
        <s v="NO SE LOGRA REALIZAR POR TIEMPO INVERTID" u="1"/>
        <s v="SE REALIZA CAMBIO DE CUÑA A REDUCTOR DE" u="1"/>
        <s v="SE CAMBIA CORREA DENTADA DEL ACCIONAMIEN" u="1"/>
        <s v="Se realiza orden y se remplaza correa de" u="1"/>
        <s v="CON NOVEDAD: NO SE ALCAZA A EJECUTAR EST" u="1"/>
        <s v="SE REALIZA CAMBIO DE CUÑAS REDUCTORES AC" u="1"/>
        <s v="SE REALIZA LIMPIEZA DEL EQUIPO OCME 150" u="1"/>
        <s v="SE REALIZA INSPECCION A OCME 80 EVIDENCI" u="1"/>
        <s v="SE REALIZA MEDICION DE CADENITAS NO SUPE" u="1"/>
        <s v="( CON NOVEDAD): NO SE REALIZA ACTIVIDAD" u="1"/>
        <s v="Se realizo la instalacion de la guarda d" u="1"/>
        <s v="SIN NOVEDAD: SE REALIZA EL CAMBIO DEL VE" u="1"/>
        <s v="SIN NOVEDAD: SE REALIZA LIMPIEZA DE LAS" u="1"/>
        <s v="Se realiza el cambio del retenedor de la" u="1"/>
        <s v="No se realiza, se hace inspeccion retira" u="1"/>
        <s v="No se realiza orden por que se realizo i" u="1"/>
        <s v="NO SE LOGRA REALIZAR POR ATENSION EN SOP" u="1"/>
        <s v="SE REALIZA SEGUN RUTA DE LUBRICACION OK" u="1"/>
        <s v="SE REALIZA SEGUN ORDEN MTTO OK" u="1"/>
        <s v="SE R4EALIZA SEGUN RUTA DE LUBRICACION OK" u="1"/>
        <s v="SE REALIZA LIMPIEZA Y LUBRICACION A SIST" u="1"/>
        <s v="SE REALIZA LA INSPECCION MECANICA AL MUL" u="1"/>
        <s v="NO SE REALIZA ORDEN YA QUE EL EQUIPO PAR" u="1"/>
        <s v="SE TOMAN MEDIDAS DE ACRILICOS VER AVISO" u="1"/>
        <s v="SE REALIZA APOYO DE INSPECCION" u="1"/>
        <s v="SE REALIZA ORDEN SIN NOVEDADA" u="1"/>
        <s v="se realiza inspeccion electrica, se obse" u="1"/>
        <s v="SE REALIZA ORDEN DE LIMP/ LUB" u="1"/>
        <s v="SE REALIZA FABRICACION DE PUNTERA EN TEF" u="1"/>
        <s v="SE DESARMA POISTON SE REALIZA ASEO SE EN" u="1"/>
        <s v="NO SE REALIZA POR TIEMPO INVERTIDO EN OR" u="1"/>
        <s v="NO SE LOGRA REALIZAR POR TIEMPO ORDEN DE" u="1"/>
        <s v="SE INSTALA SISTEMA DE FALSA LATA EN LA E" u="1"/>
        <s v="SE REALIZA PRUEBA MANUAL, INTRODUCIENDOL" u="1"/>
        <s v="AL LLEGAR A LA MAQUINA SE EVIDENCIA QUE" u="1"/>
        <s v="al momento de realizar la orden se prese" u="1"/>
        <s v="Se realiza inspeccion electrica de los c" u="1"/>
        <s v="SE REALIZA INSPECCION DE LA ENVASADORA" u="1"/>
        <s v="falta tiemp" u="1"/>
        <s v="FALTA DE TIEMPO PARA REALIZAR LA ORDEN" u="1"/>
        <s v="SE EFECTUA DESMONTE DE VALVULA DESPUES D" u="1"/>
        <s v="CON NOVEDAD: VOLVER A PROGRAMAR POR FALT" u="1"/>
        <s v="(CON NOVEDAD)SE HACE SOLO BKP A PLC DE L" u="1"/>
        <s v="No se realiza orden por atencion a falla" u="1"/>
        <s v="SIN NOVEDAD: SE AGREGA LOS INSTRUMENTOS" u="1"/>
        <s v="se incluye en el semáforo todos los elem" u="1"/>
        <s v="SE REALIZA CONEXION A 110 V REGULADO PAR" u="1"/>
        <s v="(CON NOVEDAD)" u="1"/>
        <s v="(CON NOVEDAD) SE REQUIERE TIA PORTAL V19" u="1"/>
        <s v="(CON NOVEDAD)no es posible conectarse al" u="1"/>
        <s v="(SIN NOVEDAD)se realiza verificacion de" u="1"/>
        <s v="SE REALIZA CAMBIO DE POSICION TRANSMISOR" u="1"/>
        <s v="se realiza mantenimiento en cerradoras" u="1"/>
        <s v="buenos dias, la orden de trabajo no refi" u="1"/>
        <s v="la orden numero 9109547, ya habia sido N" u="1"/>
        <s v="se adecuada soporte de cilindro" u="1"/>
        <s v="SE REALIZA DESMONTE DE BARRA PARA CAMBIO" u="1"/>
        <s v="SE REALIZO EL CAMBIO DE COMPONENTES DEL" u="1"/>
        <s v="se realiza limpieza general en equipo" u="1"/>
        <s v="SE REALIZA INSPECCION NO SE EVIDENCIA AN" u="1"/>
        <s v="Se revisa distribucion de flujo de aire" u="1"/>
        <s v="SE REALIZA BLOQUEO ELECTRICO DE EQUIPO C" u="1"/>
        <s v="Se realizo mantenimiento preventivo al a" u="1"/>
        <s v="SE REALIZA INSPECCION A LAS PUNTAS Y ROD" u="1"/>
        <s v="SE REALIZA LIMPIEZ E INSPECCION A SISTEM" u="1"/>
        <s v="SIN NOVEDAD: SE REALIZA INSPECCION ELECT" u="1"/>
        <s v="SE REALIZA CAMBIO DEL CONECTOR DEL DRIVE" u="1"/>
        <s v="se realiza limpieza en pisos, transporte" u="1"/>
        <s v="REPROGRAMAR ORDEN, POR PRIORIDA ALAS ORD" u="1"/>
        <s v="NO REALIZADA. LO PASARON A TURNO DE 22 0" u="1"/>
        <s v="SIN NOVEDAD: SE REALIZA INSPECCION DEL L" u="1"/>
        <s v="NO ATENDI ESTE FALLO, LO REVISO EL COMPA" u="1"/>
        <s v="CON NOVEDAD: SE REVISA EL NODO 40 Y SE I" u="1"/>
        <s v="SE REALIZA DEMONTE DE PLANETARIO DE LAS" u="1"/>
        <s v="se reliza limpieza segun orden" u="1"/>
        <s v="se realiza inspeccion electrica se retir" u="1"/>
        <s v="no se realiza inspeccion por que se indi" u="1"/>
        <s v="Se realiza inspeccion c/4 semanas sistem" u="1"/>
        <s v="SE RETIRA CABLE SOBRANTE DE LA CANALETA" u="1"/>
        <s v="NO SE REALIZA TAREA POR FALTA DE MATERIA" u="1"/>
        <s v="PROGRAMAR EQUIPO FUNCIONANDO SIN NOVEDAD" u="1"/>
        <s v="SE REVISAN LOS ELEVADORES DE MARCOS Y FO" u="1"/>
        <s v="SIN NOVEDAD: SE REALIZA INSPECCION DE IN" u="1"/>
        <s v="SIN NOVEDAD: SE TRATA DE BUSCAR LA VALVU" u="1"/>
        <s v="se realizan actividades de inspeccion de" u="1"/>
        <s v="se debe reavalidar la orden de trabajo p" u="1"/>
        <s v="se debe ejecutar" u="1"/>
        <s v="NO SE REALIZA ORDEN POR QUE ME ENCUENTRO" u="1"/>
        <s v="NO SE REALIZA ORDEN POR QUE SE LE DA PRI" u="1"/>
        <s v="NO SE REALIZAPORQUE LA LINEA NO TUVO PAR" u="1"/>
        <s v="PRUEBA DE AISLAMIENTO CABLE RED" u="1"/>
        <s v="SE REALIZA REVISA QUE LAS BOMBAS SE ENCU" u="1"/>
        <s v="SE REALIZA BLOQUEO LOTOTO PARA EJECUTAR" u="1"/>
        <s v="SE REALIZA VERIFICACION EN SISTEMA DE SE" u="1"/>
        <s v="SE REALIZA REVISION ENCONTRANDO COMO NOV" u="1"/>
        <s v="CON NOVEDAD: SE REALIZA INSPECCION DE LO" u="1"/>
        <s v="SE REALIZA INSPECCION MECANICA EN EL PAS" u="1"/>
        <s v="PROGRAMAR EN FABRICACION" u="1"/>
        <s v="Se realiiza instalacion de bandeja inter" u="1"/>
        <s v="(CON NOVEDAD)se realiza inspeccion de sw" u="1"/>
        <s v="NO ES CLARA LA ORDEN SOBRE CAMBIO DE CUA" u="1"/>
        <s v="SE INICIA DESARME DE CAJA ANGULAR SINFIN" u="1"/>
        <s v="SE REALIZA INICIO DE REPARACION DE CAJA" u="1"/>
        <s v="se realiza desconexion y conexion de enc" u="1"/>
        <s v="SE REPARAN 4 VALVULAS." u="1"/>
        <s v="LOS TIEMPOS DE LAS OTRAS ORDENES FUERON" u="1"/>
        <s v="SE REALIZA EL DESMONTE Y DESCONEXION ELE" u="1"/>
        <s v="SE REALIZA INSPECCION A TORNILERIA AJUST" u="1"/>
        <s v="SE REALIZA CAMBIO SE SERVO MOTOR ENRROLL" u="1"/>
        <s v="SE REVISAN CADENA DE TRANSPORTE DE ENTRA" u="1"/>
        <s v="Se instala aire acondicionado en la ocme" u="1"/>
        <s v="NO SE REALIZA POR FALTA DE BOQUILLA ENGR" u="1"/>
        <s v="Se realiza desconexion por parte de elec" u="1"/>
        <s v="REPROGRAMAR ORDEN NO SE REALIZO POR ATEN" u="1"/>
        <s v="SE REALIZA CAMBIO DE CORREAS DESHOJADOR" u="1"/>
        <s v="se" u="1"/>
        <s v="No se realiza, reprogramar" u="1"/>
        <s v="REPROGRAMAR ORDEN, NO REALIZO POR ATENCI" u="1"/>
        <s v="SE REALIZA INSPECCION A MANGUERAS DE LUB" u="1"/>
        <s v="SIN NOVEDAD: SE REALIZA REVISION D ELA E" u="1"/>
        <s v="SE CORRIGE FUGA DE CAJA REDUCTORA POR TA" u="1"/>
        <s v="SE REALIZA INSPECCION A BANDAS ENCAUCHET" u="1"/>
        <s v="CON EL EQUIPO BLOQUEADO Y DESENERGIZADO" u="1"/>
        <s v="CON LA MAQUINA BLOQUEADA Y DESENERGIZADA" u="1"/>
        <s v="LUBRICACION SISTEMA PARACAIDAS" u="1"/>
        <s v="REALIZACION DE INPS.MAQUINA SIN NOVEDAD" u="1"/>
        <s v="EN CAPACITACION, REPROGRAMAR ORDEN" u="1"/>
        <s v="SIN NOVEDAD: SE REALIZA DESCONEXION DE M" u="1"/>
        <s v="SE REVISA CORREA QUE ESTABA DESALINEADA" u="1"/>
        <s v="Se realiza recorte de banda curva salida" u="1"/>
        <s v="Se despinan cadenas salida envasadora vi" u="1"/>
        <s v="Se realiza despinado inspeccion aseo tra" u="1"/>
        <s v="PROGRAMAR FALTA DE TIEMPO" u="1"/>
        <s v="SE REALIZA INSPECCION ELECTRICA DE LOS E" u="1"/>
        <s v="no se realiza porque no se cuenta una ga" u="1"/>
        <s v="NO SE REALIZO TAREA POR FALTA DE TIEMPO" u="1"/>
        <s v="REALIZACION DE ASEO PISOS, TRASPORTE MAN" u="1"/>
        <s v="Se realizo inspeccion a bandas magnoni i" u="1"/>
        <s v="SE CAMBIA VALVULAS 27-28-29" u="1"/>
        <s v="SE REPARAN 5 VALVULAS" u="1"/>
        <s v="SE REPARAN 5 VALVULAS DESMONTADAS" u="1"/>
        <s v="SE CAMBIAN VALVULAS DE LLENADO 30 A LA 3" u="1"/>
        <s v="REPARADAS POR MATEO PEREZ" u="1"/>
        <s v="MONTADAS POR YEICID RUBIANO" u="1"/>
        <s v="SE CAMBIAN 38-43" u="1"/>
        <s v="SE REALIZA INSPECCION DE LA SEGURIDAD DE" u="1"/>
        <s v="SE SURTEN REPUESTOS AL CUARTO" u="1"/>
        <s v="se realiza inspeccion electrica en cerra" u="1"/>
        <s v="se realiza inspeccion electrica se obser" u="1"/>
        <s v="SE REALIZO CAMBIO DE ELECTROVALVULA DEL" u="1"/>
        <s v="se verifica fallo del equipo se encuentr" u="1"/>
        <s v="No se realizoi la inspeccion debido a qu" u="1"/>
        <s v="Se realiza limpieza e inspéccion embande" u="1"/>
        <s v="SE DESMONTAN EN TOTAL 4 PASOS DE LA MALL" u="1"/>
        <s v="NO SE REALIZA ORDEN POR APOYO MECANICO E" u="1"/>
        <s v="REALIZACION DE LIMPIEZA E INSP.MECANICA" u="1"/>
        <s v="SE REALIZA LUBRICACION SIN NOVEDAD, SE R" u="1"/>
        <s v="SE REALIZA ASEO PROFUNDO A EMBANDEJADORA" u="1"/>
        <s v="Se realizo inspeccion a cabezal persiana" u="1"/>
        <s v="SE REPARA TOPE DE MESA SIKO EN LA PALETI" u="1"/>
        <s v="Se realiza inspeccion a cilindro de tope" u="1"/>
        <s v="REPROGRAMAR ORDEN, NO SE REALIZO POR ATE" u="1"/>
        <s v="Se deja instalado y probado fuga por vál" u="1"/>
        <s v="L5 salida llenadora cadena rex se realiz" u="1"/>
        <s v="SE RETIRAN GUARDAS Y SE REALIZA LA LUBRI" u="1"/>
        <s v="SE REALIZA LA INSPECCION MECANICA SE EVI" u="1"/>
        <s v="NO SE REALIZA POR FALTA DE PERSONAL Y FA" u="1"/>
        <s v="FALTA DE PERSONAL EN LA LINEA" u="1"/>
        <s v="SE REALIZA VERIFICACION DEL CORRECTO FUN" u="1"/>
        <s v="SE REALIZA LIMPIEZA Y LUBRICACION EN INS" u="1"/>
        <s v="SE REALIA ORDEN SIN NOVEDAD" u="1"/>
        <s v="NO SE REALIZA POR FALTA SE SOP" u="1"/>
        <s v="ajuste enclavamientos de puertas y guard" u="1"/>
        <s v="equipo no disponible por trabajo en eje" u="1"/>
        <s v="SE LIMPIA OCME 1" u="1"/>
        <s v="Se continua con la instalacion del bocin" u="1"/>
        <s v="SE REALIZA LIMPIEZA EN E INSPECCIONN EN" u="1"/>
        <s v="se genera zi por falta de acrilicos" u="1"/>
      </sharedItems>
    </cacheField>
    <cacheField name="PtoTrPln" numFmtId="49">
      <sharedItems containsNonDate="0" containsBlank="1" count="66">
        <m/>
        <s v="AMESIASP" u="1"/>
        <s v="JVELEZAR" u="1"/>
        <s v="MTORRESP" u="1"/>
        <s v="ARMARTIN" u="1"/>
        <s v="JALPALAG" u="1"/>
        <s v="LRAMIREG" u="1"/>
        <s v="DANYGOME" u="1"/>
        <s v="EMUNOZVI" u="1"/>
        <s v="ESPEMAEN" u="1"/>
        <s v="ACARDONO" u="1"/>
        <s v="EQUINTEP" u="1"/>
        <s v="HSOTOARA" u="1"/>
        <s v="SEBTOBON" u="1"/>
        <s v="LGONZAAL" u="1"/>
        <s v="MPEREZDI" u="1"/>
        <s v="AOROZCO1" u="1"/>
        <s v="DVASTROG" u="1"/>
        <s v="KDELGADO" u="1"/>
        <s v="JMORENSU" u="1"/>
        <s v="YDIAZGOE" u="1"/>
        <s v="JOCHOAGA" u="1"/>
        <s v="JOHANROD" u="1"/>
        <s v="VACANTE7" u="1"/>
        <s v="AHERNADI" u="1"/>
        <s v="JRODRIGU" u="1"/>
        <s v="KMARTINE" u="1"/>
        <s v="ARODRITO" u="1"/>
        <s v="GVILLAMA" u="1"/>
        <s v="JJURADOV" u="1"/>
        <s v="JGALVISR" u="1"/>
        <s v="ESPEMAEC" u="1"/>
        <s v="EGUTIROJ" u="1"/>
        <s v="PSANCHER" u="1"/>
        <s v="VACANTE" u="1"/>
        <s v="DGUERRA1" u="1"/>
        <s v="JSANTACS" u="1"/>
        <s v="JGOMEZJA" u="1"/>
        <s v="MROJASRO" u="1"/>
        <s v="JCAICEDS" u="1"/>
        <s v="YMEJIACO" u="1"/>
        <s v="JPINOCAN" u="1"/>
        <s v="JHURTADS" u="1"/>
        <s v="MMELOVAL" u="1"/>
        <s v="LSANCHEL" u="1"/>
        <s v="MMANRIYE" u="1"/>
        <s v="YRUBIANG" u="1"/>
        <s v="BARIASSA" u="1"/>
        <s v="YCARDONT" u="1"/>
        <s v="EMORENOH" u="1"/>
        <s v="DANDRALA" u="1"/>
        <s v="GASHEIKE" u="1"/>
        <s v="SEG_DAP" u="1"/>
        <s v="BSANCHEP" u="1"/>
        <s v="EVELAZQB" u="1"/>
        <s v="NROJASDI" u="1"/>
        <s v="VIDUARTE" u="1"/>
        <s v="OPESPRE3" u="1"/>
        <s v="PLAMANE4" u="1"/>
        <s v="JRUIZ2" u="1"/>
        <s v="JMORENOP" u="1"/>
        <s v="AGONZAMO" u="1"/>
        <s v="AGARCIAR" u="1"/>
        <s v="DCONTREA" u="1"/>
        <s v="WAPONTED" u="1"/>
        <s v="CMORENOZ" u="1"/>
      </sharedItems>
    </cacheField>
    <cacheField name="Creado por" numFmtId="49">
      <sharedItems containsNonDate="0" containsString="0" containsBlank="1"/>
    </cacheField>
    <cacheField name="Fin" numFmtId="49">
      <sharedItems containsNonDate="0" containsString="0" containsBlank="1"/>
    </cacheField>
    <cacheField name="PtoTrReal" numFmtId="49">
      <sharedItems containsNonDate="0" containsString="0" containsBlank="1"/>
    </cacheField>
    <cacheField name="Motivo" numFmtId="0">
      <sharedItems containsNonDate="0" containsBlank="1" count="12">
        <m/>
        <s v="1001" u="1"/>
        <s v="1004" u="1"/>
        <s v="1005" u="1"/>
        <s v="1003" u="1"/>
        <s v="1010" u="1"/>
        <s v="1008" u="1"/>
        <s v="1009" u="1"/>
        <s v="1012" u="1"/>
        <s v="1002" u="1"/>
        <s v="1006" u="1"/>
        <s v="1013" u="1"/>
      </sharedItems>
    </cacheField>
    <cacheField name="Equipo2" numFmtId="0">
      <sharedItems containsNonDate="0" containsString="0" containsBlank="1"/>
    </cacheField>
    <cacheField name="GP" numFmtId="0">
      <sharedItems containsNonDate="0" containsString="0" containsBlank="1"/>
    </cacheField>
    <cacheField name="ClOrd" numFmtId="49">
      <sharedItems containsNonDate="0" containsString="0" containsBlank="1"/>
    </cacheField>
    <cacheField name="Fin real" numFmtId="49">
      <sharedItems containsNonDate="0" containsString="0" containsBlank="1"/>
    </cacheField>
    <cacheField name="Creado el" numFmtId="0">
      <sharedItems containsNonDate="0" containsString="0" containsBlank="1"/>
    </cacheField>
    <cacheField name="Fe.in.real" numFmtId="0">
      <sharedItems containsNonDate="0" containsString="0" containsBlank="1"/>
    </cacheField>
    <cacheField name="Trbjo real" numFmtId="175">
      <sharedItems containsNonDate="0" containsString="0" containsBlank="1"/>
    </cacheField>
    <cacheField name="FecFinReal" numFmtId="0">
      <sharedItems containsNonDate="0" containsString="0" containsBlank="1"/>
    </cacheField>
    <cacheField name="PROGRAMADO" numFmtId="0">
      <sharedItems count="1071">
        <s v=""/>
        <s v="54315980010" u="1"/>
        <s v="NSP" u="1"/>
        <s v="57784650150" u="1"/>
        <s v="57784650160" u="1"/>
        <s v="59017980060" u="1"/>
        <s v="91386930030" u="1"/>
        <s v="92180860010" u="1"/>
        <s v="92180860020" u="1"/>
        <s v="92180890040" u="1"/>
        <s v="92180900010" u="1"/>
        <s v="92180900020" u="1"/>
        <s v="92183630010" u="1"/>
        <s v="93097850010" u="1"/>
        <s v="93097850020" u="1"/>
        <s v="93097850030" u="1"/>
        <s v="93102490010" u="1"/>
        <s v="93107240010" u="1"/>
        <s v="93107250010" u="1"/>
        <s v="92214590010" u="1"/>
        <s v="92422040020" u="1"/>
        <s v="92214600010" u="1"/>
        <s v="92185100010" u="1"/>
        <s v="92185230010" u="1"/>
        <s v="92185180010" u="1"/>
        <s v="92185260010" u="1"/>
        <s v="93097860010" u="1"/>
        <s v="91387060020" u="1"/>
        <s v="92181490010" u="1"/>
        <s v="92185720010" u="1"/>
        <s v="93109290020" u="1"/>
        <s v="92230630010" u="1"/>
        <s v="92230630020" u="1"/>
        <s v="92193590050" u="1"/>
        <s v="92193590060" u="1"/>
        <s v="92230690010" u="1"/>
        <s v="92189400010" u="1"/>
        <s v="92189420010" u="1"/>
        <s v="92189440010" u="1"/>
        <s v="92184350030" u="1"/>
        <s v="93077370010" u="1"/>
        <s v="93077370020" u="1"/>
        <s v="92190740010" u="1"/>
        <s v="92229150010" u="1"/>
        <s v="57001720110" u="1"/>
        <s v="92221410010" u="1"/>
        <s v="59430400010" u="1"/>
        <s v="92188330010" u="1"/>
        <s v="92189800010" u="1"/>
        <s v="92190890010" u="1"/>
        <s v="92210290010" u="1"/>
        <s v="92210510010" u="1"/>
        <s v="92227430010" u="1"/>
        <s v="92227430020" u="1"/>
        <s v="93075660010" u="1"/>
        <s v="91798790030" u="1"/>
        <s v="92190470010" u="1"/>
        <s v="92190500010" u="1"/>
        <s v="59590550060" u="1"/>
        <s v="92214610010" u="1"/>
        <s v="91425520020" u="1"/>
        <s v="91940880020" u="1"/>
        <s v="92198610020" u="1"/>
        <s v="92198940010" u="1"/>
        <s v="92204440010" u="1"/>
        <s v="92210610010" u="1"/>
        <s v="92227450010" u="1"/>
        <s v="92227450020" u="1"/>
        <s v="92199560010" u="1"/>
        <s v="92355810040" u="1"/>
        <s v="92412630010" u="1"/>
        <s v="92718700030" u="1"/>
        <s v="93072580010" u="1"/>
        <s v="92225420010" u="1"/>
        <s v="92225460010" u="1"/>
        <s v="92181620010" u="1"/>
        <s v="92185880010" u="1"/>
        <s v="92185880020" u="1"/>
        <s v="92226270020" u="1"/>
        <s v="92507700010" u="1"/>
        <s v="91792680010" u="1"/>
        <s v="91792680040" u="1"/>
        <s v="91810670010" u="1"/>
        <s v="92203590010" u="1"/>
        <s v="92203590020" u="1"/>
        <s v="92524280020" u="1"/>
        <s v="92539540010" u="1"/>
        <s v="92539540030" u="1"/>
        <s v="92554010010" u="1"/>
        <s v="92554050010" u="1"/>
        <s v="92554080010" u="1"/>
        <s v="92912580010" u="1"/>
        <s v="92912610010" u="1"/>
        <s v="545291640010" u="1"/>
        <s v="545291640020" u="1"/>
        <s v="91794620020" u="1"/>
        <s v="92184940010" u="1"/>
        <s v="92185330010" u="1"/>
        <s v="56942610010" u="1"/>
        <s v="91794370020" u="1"/>
        <s v="92181700010" u="1"/>
        <s v="92184680010" u="1"/>
        <s v="92506580010" u="1"/>
        <s v="92506580020" u="1"/>
        <s v="92947210010" u="1"/>
        <s v="93029070040" u="1"/>
        <s v="93029180010" u="1"/>
        <s v="91815010020" u="1"/>
        <s v="92042060020" u="1"/>
        <s v="92181750010" u="1"/>
        <s v="92184650020" u="1"/>
        <s v="92506560030" u="1"/>
        <s v="91807830010" u="1"/>
        <s v="91828940010" u="1"/>
        <s v="92185850010" u="1"/>
        <s v="92193110010" u="1"/>
        <s v="92193110020" u="1"/>
        <s v="92193120010" u="1"/>
        <s v="92193120020" u="1"/>
        <s v="92947390010" u="1"/>
        <s v="545292540020" u="1"/>
        <s v="545292540030" u="1"/>
        <s v="92190450010" u="1"/>
        <s v="92190450020" u="1"/>
        <s v="92509710010" u="1"/>
        <s v="92769830040" u="1"/>
        <s v="92769830050" u="1"/>
        <s v="92769830060" u="1"/>
        <s v="91805230010" u="1"/>
        <s v="92517860020" u="1"/>
        <s v="92517860030" u="1"/>
        <s v="93029090010" u="1"/>
        <s v="93029090020" u="1"/>
        <s v="92186160020" u="1"/>
        <s v="92514270010" u="1"/>
        <s v="92514270020" u="1"/>
        <s v="92514270030" u="1"/>
        <s v="92514270040" u="1"/>
        <s v="545445960010" u="1"/>
        <s v="91795950010" u="1"/>
        <s v="92186320020" u="1"/>
        <s v="92186320030" u="1"/>
        <s v="92186320060" u="1"/>
        <s v="92220600010" u="1"/>
        <s v="93029120010" u="1"/>
        <s v="92232890010" u="1"/>
        <s v="91791150010" u="1"/>
        <s v="91795300010" u="1"/>
        <s v="92748260010" u="1"/>
        <s v="92764290010" u="1"/>
        <s v="91795490010" u="1"/>
        <s v="90603960030" u="1"/>
        <s v="90949570060" u="1"/>
        <s v="90949570070" u="1"/>
        <s v="90949570080" u="1"/>
        <s v="91792670010" u="1"/>
        <s v="91792670040" u="1"/>
        <s v="91795170105" u="1"/>
        <s v="91795170118" u="1"/>
        <s v="91810490020" u="1"/>
        <s v="91842660020" u="1"/>
        <s v="92442420030" u="1"/>
        <s v="92670920020" u="1"/>
        <s v="92764310010" u="1"/>
        <s v="92764330010" u="1"/>
        <s v="92764350010" u="1"/>
        <s v="92769190010" u="1"/>
        <s v="92774860010" u="1"/>
        <s v="92774860020" u="1"/>
        <s v="545131330010" u="1"/>
        <s v="91794600010" u="1"/>
        <s v="92766940010" u="1"/>
        <s v="92766940020" u="1"/>
        <s v="91794870010" u="1"/>
        <s v="92670680010" u="1"/>
        <s v="91791230010" u="1"/>
        <s v="91794350010" u="1"/>
        <s v="91794360010" u="1"/>
        <s v="92393480010" u="1"/>
        <s v="92767150010" u="1"/>
        <s v="91791290010" u="1"/>
        <s v="91794340010" u="1"/>
        <s v="92596510020" u="1"/>
        <s v="92767210010" u="1"/>
        <s v="92767250010" u="1"/>
        <s v="92767280010" u="1"/>
        <s v="92767300010" u="1"/>
        <s v="91791180010" u="1"/>
        <s v="91795340010" u="1"/>
        <s v="92675270020" u="1"/>
        <s v="92769790010" u="1"/>
        <s v="92769790020" u="1"/>
        <s v="91797580010" u="1"/>
        <s v="91797620020" u="1"/>
        <s v="92437730020" u="1"/>
        <s v="92437730030" u="1"/>
        <s v="92395250040" u="1"/>
        <s v="92395250050" u="1"/>
        <s v="92769830010" u="1"/>
        <s v="91801980010" u="1"/>
        <s v="91801980020" u="1"/>
        <s v="91801980030" u="1"/>
        <s v="91801980040" u="1"/>
        <s v="92769900010" u="1"/>
        <s v="91324770010" u="1"/>
        <s v="91791140010" u="1"/>
        <s v="91795290010" u="1"/>
        <s v="92442240030" u="1"/>
        <s v="92586820030" u="1"/>
        <s v="91802620010" u="1"/>
        <s v="90949570030" u="1"/>
        <s v="90949570040" u="1"/>
        <s v="91324070010" u="1"/>
        <s v="91324080020" u="1"/>
        <s v="91324100106" u="1"/>
        <s v="91324100138" u="1"/>
        <s v="91427790010" u="1"/>
        <s v="91427810010" u="1"/>
        <s v="91842710010" u="1"/>
        <s v="545131330020" u="1"/>
        <s v="545131330030" u="1"/>
        <s v="91794580020" u="1"/>
        <s v="91789040010" u="1"/>
        <s v="91791220010" u="1"/>
        <s v="91323240010" u="1"/>
        <s v="91791280010" u="1"/>
        <s v="91801050010" u="1"/>
        <s v="92719820010" u="1"/>
        <s v="92719820020" u="1"/>
        <s v="91795330010" u="1"/>
        <s v="545071860010" u="1"/>
        <s v="545071860040" u="1"/>
        <s v="91328270010" u="1"/>
        <s v="91328270020" u="1"/>
        <s v="91797570010" u="1"/>
        <s v="91801340020" u="1"/>
        <s v="92395250020" u="1"/>
        <s v="92395250030" u="1"/>
        <s v="91805220020" u="1"/>
        <s v="91801970010" u="1"/>
        <s v="91801970020" u="1"/>
        <s v="91801970030" u="1"/>
        <s v="91801970040" u="1"/>
        <s v="92437970140" u="1"/>
        <s v="92437970150" u="1"/>
        <s v="92720520010" u="1"/>
        <s v="91526610020" u="1"/>
        <s v="92438000010" u="1"/>
        <s v="91320330010" u="1"/>
        <s v="91324250010" u="1"/>
        <s v="91324310010" u="1"/>
        <s v="91324310020" u="1"/>
        <s v="92442240010" u="1"/>
        <s v="92442240020" u="1"/>
        <s v="92586820020" u="1"/>
        <s v="92658160010" u="1"/>
        <s v="91333800010" u="1"/>
        <s v="91364780010" u="1"/>
        <s v="91422830010" u="1"/>
        <s v="90949570010" u="1"/>
        <s v="90949570020" u="1"/>
        <s v="91321650010" u="1"/>
        <s v="91321650020" u="1"/>
        <s v="91321650040" u="1"/>
        <s v="91324090105" u="1"/>
        <s v="91335940040" u="1"/>
        <s v="91810470040" u="1"/>
        <s v="91810470050" u="1"/>
        <s v="91842680020" u="1"/>
        <s v="92395210020" u="1"/>
        <s v="92442420020" u="1"/>
        <s v="92442420010" u="1"/>
        <s v="92670920010" u="1"/>
        <s v="544944270140" u="1"/>
        <s v="91323520010" u="1"/>
        <s v="91323530010" u="1"/>
        <s v="91323540010" u="1"/>
        <s v="91323800010" u="1"/>
        <s v="91323810020" u="1"/>
        <s v="91528800020" u="1"/>
        <s v="91789030010" u="1"/>
        <s v="91320410010" u="1"/>
        <s v="91323270010" u="1"/>
        <s v="91323300010" u="1"/>
        <s v="92248200030" u="1"/>
        <s v="91320360010" u="1"/>
        <s v="91320450010" u="1"/>
        <s v="91323250010" u="1"/>
        <s v="91323330020" u="1"/>
        <s v="92036380010" u="1"/>
        <s v="92596510010" u="1"/>
        <s v="92658200010" u="1"/>
        <s v="92675980010" u="1"/>
        <s v="58756190020" u="1"/>
        <s v="58756190030" u="1"/>
        <s v="90584610040" u="1"/>
        <s v="91320350010" u="1"/>
        <s v="91324300010" u="1"/>
        <s v="92675270010" u="1"/>
        <s v="92675990010" u="1"/>
        <s v="92681780010" u="1"/>
        <s v="91422960010" u="1"/>
        <s v="92437730010" u="1"/>
        <s v="90930210020" u="1"/>
        <s v="91423290030" u="1"/>
        <s v="91423290040" u="1"/>
        <s v="91423290010" u="1"/>
        <s v="91423290020" u="1"/>
        <s v="92676000010" u="1"/>
        <s v="90391400090" u="1"/>
        <s v="92437970110" u="1"/>
        <s v="92437970010" u="1"/>
        <s v="92437970100" u="1"/>
        <s v="92676020010" u="1"/>
        <s v="92684640010" u="1"/>
        <s v="91827910010" u="1"/>
        <s v="91320300010" u="1"/>
        <s v="91324220010" u="1"/>
        <s v="91324330010" u="1"/>
        <s v="90588010020" u="1"/>
        <s v="91374000010" u="1"/>
        <s v="92394810010" u="1"/>
        <s v="544944270130" u="1"/>
        <s v="545314790020" u="1"/>
        <s v="92044120020" u="1"/>
        <s v="92248200020" u="1"/>
        <s v="92393300010" u="1"/>
        <s v="92393300020" u="1"/>
        <s v="59742460040" u="1"/>
        <s v="91320420010" u="1"/>
        <s v="92031780020" u="1"/>
        <s v="92248390030" u="1"/>
        <s v="92393590010" u="1"/>
        <s v="57715410030" u="1"/>
        <s v="57715410040" u="1"/>
        <s v="90931830010" u="1"/>
        <s v="90931830020" u="1"/>
        <s v="91324270010" u="1"/>
        <s v="92362660030" u="1"/>
        <s v="90935850010" u="1"/>
        <s v="90935850020" u="1"/>
        <s v="91326800010" u="1"/>
        <s v="92318830010" u="1"/>
        <s v="92318830020" u="1"/>
        <s v="59574290020" u="1"/>
        <s v="92395250010" u="1"/>
        <s v="91335440030" u="1"/>
        <s v="91331350010" u="1"/>
        <s v="91331350020" u="1"/>
        <s v="91331350030" u="1"/>
        <s v="92188250020" u="1"/>
        <s v="90945260020" u="1"/>
        <s v="90392370010" u="1"/>
        <s v="90931750020" u="1"/>
        <s v="91320290010" u="1"/>
        <s v="91324210010" u="1"/>
        <s v="91324320010" u="1"/>
        <s v="90145320030" u="1"/>
        <s v="90928960010" u="1"/>
        <s v="90928960020" u="1"/>
        <s v="90928960040" u="1"/>
        <s v="90931520107" u="1"/>
        <s v="91341790030" u="1"/>
        <s v="91374030020" u="1"/>
        <s v="545314790010" u="1"/>
        <s v="90930910010" u="1"/>
        <s v="90930920010" u="1"/>
        <s v="90930930010" u="1"/>
        <s v="90931200010" u="1"/>
        <s v="91323760010" u="1"/>
        <s v="91788970010" u="1"/>
        <s v="90649230010" u="1"/>
        <s v="90938220010" u="1"/>
        <s v="91320370010" u="1"/>
        <s v="90927740010" u="1"/>
        <s v="90927840010" u="1"/>
        <s v="90930680010" u="1"/>
        <s v="91992750010" u="1"/>
        <s v="92248390010" u="1"/>
        <s v="90584610020" u="1"/>
        <s v="90927730010" u="1"/>
        <s v="91324260010" u="1"/>
        <s v="92362660010" u="1"/>
        <s v="92362660020" u="1"/>
        <s v="90936980010" u="1"/>
        <s v="91326790010" u="1"/>
        <s v="91331340030" u="1"/>
        <s v="91331340040" u="1"/>
        <s v="92248370010" u="1"/>
        <s v="90932340040" u="1"/>
        <s v="90932340060" u="1"/>
        <s v="91358260010" u="1"/>
        <s v="90566570010" u="1"/>
        <s v="90570990010" u="1"/>
        <s v="91941080010" u="1"/>
        <s v="91941080020" u="1"/>
        <s v="90580010010" u="1"/>
        <s v="90571170010" u="1"/>
        <s v="90571180010" u="1"/>
        <s v="90145320020" u="1"/>
        <s v="90570840010" u="1"/>
        <s v="90587820010" u="1"/>
        <s v="91876250010" u="1"/>
        <s v="91940980020" u="1"/>
        <s v="90570210010" u="1"/>
        <s v="544925250010" u="1"/>
        <s v="90570510010" u="1"/>
        <s v="91876220010" u="1"/>
        <s v="56628440010" u="1"/>
        <s v="59742510020" u="1"/>
        <s v="90566640010" u="1"/>
        <s v="90569970030" u="1"/>
        <s v="90569980010" u="1"/>
        <s v="90570000010" u="1"/>
        <s v="90575610010" u="1"/>
        <s v="91945650010" u="1"/>
        <s v="91946010010" u="1"/>
        <s v="58649430010" u="1"/>
        <s v="59158420020" u="1"/>
        <s v="59742460030" u="1"/>
        <s v="90566680010" u="1"/>
        <s v="90569950040" u="1"/>
        <s v="90569960010" u="1"/>
        <s v="90610770010" u="1"/>
        <s v="91946000010" u="1"/>
        <s v="91951960010" u="1"/>
        <s v="57722970030" u="1"/>
        <s v="90571030010" u="1"/>
        <s v="91946020010" u="1"/>
        <s v="544911340010" u="1"/>
        <s v="544911340030" u="1"/>
        <s v="90573280010" u="1"/>
        <s v="90573300020" u="1"/>
        <s v="90581570010" u="1"/>
        <s v="91331290030" u="1"/>
        <s v="91331290040" u="1"/>
        <s v="90583900010" u="1"/>
        <s v="90566550010" u="1"/>
        <s v="90570970010" u="1"/>
        <s v="90571070030" u="1"/>
        <s v="90571070040" u="1"/>
        <s v="90571150010" u="1"/>
        <s v="59742090050" u="1"/>
        <s v="90145310050" u="1"/>
        <s v="90145310060" u="1"/>
        <s v="90570830020" u="1"/>
        <s v="90570850106" u="1"/>
        <s v="90582020040" u="1"/>
        <s v="90587800010" u="1"/>
        <s v="90621170010" u="1"/>
        <s v="90621300010" u="1"/>
        <s v="90621410010" u="1"/>
        <s v="544995620010" u="1"/>
        <s v="544995620020" u="1"/>
        <s v="544995620030" u="1"/>
        <s v="90570200010" u="1"/>
        <s v="91726120010" u="1"/>
        <s v="544925240010" u="1"/>
        <s v="90126390010" u="1"/>
        <s v="90570490010" u="1"/>
        <s v="59916220020" u="1"/>
        <s v="90566620010" u="1"/>
        <s v="91713910010" u="1"/>
        <s v="57787930010" u="1"/>
        <s v="90566660010" u="1"/>
        <s v="91716670010" u="1"/>
        <s v="90571010010" u="1"/>
        <s v="90573260010" u="1"/>
        <s v="90574630010" u="1"/>
        <s v="59572800010" u="1"/>
        <s v="90581560020" u="1"/>
        <s v="90581560030" u="1"/>
        <s v="91675220010" u="1"/>
        <s v="91675220030" u="1"/>
        <s v="91675220050" u="1"/>
        <s v="91716750010" u="1"/>
        <s v="91331270010" u="1"/>
        <s v="91331270020" u="1"/>
        <s v="91331270030" u="1"/>
        <s v="91331270040" u="1"/>
        <s v="91636550010" u="1"/>
        <s v="90151510020" u="1"/>
        <s v="90583890010" u="1"/>
        <s v="545170910020" u="1"/>
        <s v="545170910040" u="1"/>
        <s v="58760490010" u="1"/>
        <s v="58760490020" u="1"/>
        <s v="90566540010" u="1"/>
        <s v="90570960010" u="1"/>
        <s v="91617560010" u="1"/>
        <s v="91617560020" u="1"/>
        <s v="91617560030" u="1"/>
        <s v="91617560040" u="1"/>
        <s v="90136670010" u="1"/>
        <s v="90578280010" u="1"/>
        <s v="90571140010" u="1"/>
        <s v="90123970010" u="1"/>
        <s v="90123970020" u="1"/>
        <s v="90123970040" u="1"/>
        <s v="90126690010" u="1"/>
        <s v="90145310040" u="1"/>
        <s v="90148990010" u="1"/>
        <s v="90621290020" u="1"/>
        <s v="90621400010" u="1"/>
        <s v="544944270110" u="1"/>
        <s v="544944270120" u="1"/>
        <s v="545170840040" u="1"/>
        <s v="90126080010" u="1"/>
        <s v="90126090010" u="1"/>
        <s v="90126380010" u="1"/>
        <s v="58786770010" u="1"/>
        <s v="90566610010" u="1"/>
        <s v="59177110010" u="1"/>
        <s v="59584350010" u="1"/>
        <s v="90122240010" u="1"/>
        <s v="90125840010" u="1"/>
        <s v="90131580010" u="1"/>
        <s v="90131580020" u="1"/>
        <s v="90566650010" u="1"/>
        <s v="91095440060" u="1"/>
        <s v="91576830020" u="1"/>
        <s v="91625800010" u="1"/>
        <s v="90126940010" u="1"/>
        <s v="90126940020" u="1"/>
        <s v="90566580010" u="1"/>
        <s v="90571000010" u="1"/>
        <s v="90573250010" u="1"/>
        <s v="90575510010" u="1"/>
        <s v="91231210020" u="1"/>
        <s v="91528890030" u="1"/>
        <s v="91331260010" u="1"/>
        <s v="91331260020" u="1"/>
        <s v="91331260030" u="1"/>
        <s v="91331260040" u="1"/>
        <s v="90127460010" u="1"/>
        <s v="90604740010" u="1"/>
        <s v="90122200010" u="1"/>
        <s v="91529120010" u="1"/>
        <s v="91529120020" u="1"/>
        <s v="90126980010" u="1"/>
        <s v="91527130010" u="1"/>
        <s v="59580350030" u="1"/>
        <s v="59580350070" u="1"/>
        <s v="59580350080" u="1"/>
        <s v="90123960010" u="1"/>
        <s v="90123960040" u="1"/>
        <s v="90145080020" u="1"/>
        <s v="91549880010" u="1"/>
        <s v="90126070010" u="1"/>
        <s v="90126370010" u="1"/>
        <s v="91528800010" u="1"/>
        <s v="90122320010" u="1"/>
        <s v="90125780010" u="1"/>
        <s v="90125790010" u="1"/>
        <s v="90133450020" u="1"/>
        <s v="90759730020" u="1"/>
        <s v="91529230010" u="1"/>
        <s v="59569300010" u="1"/>
        <s v="90122360010" u="1"/>
        <s v="90125770010" u="1"/>
        <s v="90125770020" u="1"/>
        <s v="91095150020" u="1"/>
        <s v="91095440040" u="1"/>
        <s v="91529350010" u="1"/>
        <s v="91529350020" u="1"/>
        <s v="57230940010" u="1"/>
        <s v="57230950010" u="1"/>
        <s v="57230960010" u="1"/>
        <s v="59576640020" u="1"/>
        <s v="90122230010" u="1"/>
        <s v="90126910010" u="1"/>
        <s v="91526630010" u="1"/>
        <s v="90129450010" u="1"/>
        <s v="90129480010" u="1"/>
        <s v="91528890010" u="1"/>
        <s v="90136860010" u="1"/>
        <s v="544915290010" u="1"/>
        <s v="91106060030" u="1"/>
        <s v="91106060040" u="1"/>
        <s v="91526610030" u="1"/>
        <s v="90127450010" u="1"/>
        <s v="90127450020" u="1"/>
        <s v="90127450040" u="1"/>
        <s v="544918430010" u="1"/>
        <s v="59575940030" u="1"/>
        <s v="90126930020" u="1"/>
        <s v="90126930010" u="1"/>
        <s v="59604170020" u="1"/>
        <s v="59563140020" u="1"/>
        <s v="90126970010" u="1"/>
        <s v="51780800090" u="1"/>
        <s v="59562810117" u="1"/>
        <s v="59562810107" u="1"/>
        <s v="59580350050" u="1"/>
        <s v="59580350060" u="1"/>
        <s v="90145070010" u="1"/>
        <s v="90145070020" u="1"/>
        <s v="90621140010" u="1"/>
        <s v="90621270010" u="1"/>
        <s v="90621380010" u="1"/>
        <s v="91265890020" u="1"/>
        <s v="544626510130" u="1"/>
        <s v="544910280010" u="1"/>
        <s v="544910280020" u="1"/>
        <s v="544910280030" u="1"/>
        <s v="90126040010" u="1"/>
        <s v="90126360010" u="1"/>
        <s v="91095470010" u="1"/>
        <s v="58773390010" u="1"/>
        <s v="58773390020" u="1"/>
        <s v="90122310010" u="1"/>
        <s v="90133450010" u="1"/>
        <s v="91265040010" u="1"/>
        <s v="91265100010" u="1"/>
        <s v="91265100020" u="1"/>
        <s v="58773400010" u="1"/>
        <s v="59158420010" u="1"/>
        <s v="59558820010" u="1"/>
        <s v="90122350010" u="1"/>
        <s v="90125750010" u="1"/>
        <s v="91095150010" u="1"/>
        <s v="91095440030" u="1"/>
        <s v="57722910020" u="1"/>
        <s v="90126900010" u="1"/>
        <s v="91153200030" u="1"/>
        <s v="91231110020" u="1"/>
        <s v="91267780010" u="1"/>
        <s v="90129440010" u="1"/>
        <s v="90131100010" u="1"/>
        <s v="90131100020" u="1"/>
        <s v="91106050030" u="1"/>
        <s v="91106050040" u="1"/>
        <s v="90933730030" u="1"/>
        <s v="59611530010" u="1"/>
        <s v="90010550010" u="1"/>
        <s v="56623900010" u="1"/>
        <s v="91094980010" u="1"/>
        <s v="91152960010" u="1"/>
        <s v="59570980010" u="1"/>
        <s v="57811010010" u="1"/>
        <s v="58760270158" u="1"/>
        <s v="59136880118" u="1"/>
        <s v="59580350020" u="1"/>
        <s v="59583980020" u="1"/>
        <s v="90621360020" u="1"/>
        <s v="90640790020" u="1"/>
        <s v="90770850010" u="1"/>
        <s v="90819780030" u="1"/>
        <s v="90819780040" u="1"/>
        <s v="91153150010" u="1"/>
        <s v="544626510100" u="1"/>
        <s v="544626510110" u="1"/>
        <s v="59562160010" u="1"/>
        <s v="59146280010" u="1"/>
        <s v="59561910020" u="1"/>
        <s v="59561920010" u="1"/>
        <s v="91083980010" u="1"/>
        <s v="91153010010" u="1"/>
        <s v="91153030010" u="1"/>
        <s v="53072070020" u="1"/>
        <s v="59146290010" u="1"/>
        <s v="59158380030" u="1"/>
        <s v="59558810010" u="1"/>
        <s v="59561940010" u="1"/>
        <s v="90285130040" u="1"/>
        <s v="91095430010" u="1"/>
        <s v="91095440010" u="1"/>
        <s v="91095460010" u="1"/>
        <s v="91120620010" u="1"/>
        <s v="91153130010" u="1"/>
        <s v="91153130020" u="1"/>
        <s v="59558800010" u="1"/>
        <s v="59563090010" u="1"/>
        <s v="59563090020" u="1"/>
        <s v="59574820010" u="1"/>
        <s v="90820330020" u="1"/>
        <s v="91153200010" u="1"/>
        <s v="91153280010" u="1"/>
        <s v="59567140010" u="1"/>
        <s v="59568050010" u="1"/>
        <s v="59574290010" u="1"/>
        <s v="91123360010" u="1"/>
        <s v="91106030010" u="1"/>
        <s v="91106030020" u="1"/>
        <s v="91153300010" u="1"/>
        <s v="59563560020" u="1"/>
        <s v="59575950010" u="1"/>
        <s v="59558760010" u="1"/>
        <s v="59562930010" u="1"/>
        <s v="59572650020" u="1"/>
        <s v="59563110010" u="1"/>
        <s v="59154640070" u="1"/>
        <s v="59154640080" u="1"/>
        <s v="59560280040" u="1"/>
        <s v="90640790010" u="1"/>
        <s v="90819780010" u="1"/>
        <s v="90822470010" u="1"/>
        <s v="59562180010" u="1"/>
        <s v="59562530010" u="1"/>
        <s v="90666350020" u="1"/>
        <s v="59136040020" u="1"/>
        <s v="59558840010" u="1"/>
        <s v="90819680010" u="1"/>
        <s v="90819680020" u="1"/>
        <s v="59136020010" u="1"/>
        <s v="59158380020" u="1"/>
        <s v="59558880010" u="1"/>
        <s v="59561880030" u="1"/>
        <s v="59561960010" u="1"/>
        <s v="59569710010" u="1"/>
        <s v="90285130030" u="1"/>
        <s v="58457010030" u="1"/>
        <s v="59558790010" u="1"/>
        <s v="59562970010" u="1"/>
        <s v="90820270020" u="1"/>
        <s v="90820270010" u="1"/>
        <s v="90820330010" u="1"/>
        <s v="90821450010" u="1"/>
        <s v="59565260010" u="1"/>
        <s v="90821350010" u="1"/>
        <s v="59570260050" u="1"/>
        <s v="59570260060" u="1"/>
        <s v="59585950010" u="1"/>
        <s v="90391400040" u="1"/>
        <s v="90821410010" u="1"/>
        <s v="59563550010" u="1"/>
        <s v="59563550040" u="1"/>
        <s v="59558750010" u="1"/>
        <s v="59562920010" u="1"/>
        <s v="59137150010" u="1"/>
        <s v="59563100010" u="1"/>
        <s v="90621100010" u="1"/>
        <s v="90621220010" u="1"/>
        <s v="59562120010" u="1"/>
        <s v="59562490010" u="1"/>
        <s v="59136060020" u="1"/>
        <s v="59141540010" u="1"/>
        <s v="59198110010" u="1"/>
        <s v="59558830010" u="1"/>
        <s v="59562960010" u="1"/>
        <s v="59565250010" u="1"/>
        <s v="59570250020" u="1"/>
        <s v="59570250040" u="1"/>
        <s v="59575920010" u="1"/>
        <s v="59132590010" u="1"/>
        <s v="59137020010" u="1"/>
        <s v="59137070040" u="1"/>
        <s v="59137140010" u="1"/>
        <s v="59134110010" u="1"/>
        <s v="59134110040" u="1"/>
        <s v="59198960020" u="1"/>
        <s v="59574260010" u="1"/>
        <s v="90004040010" u="1"/>
        <s v="90621090020" u="1"/>
        <s v="59136280010" u="1"/>
        <s v="90278200030" u="1"/>
        <s v="59136560010" u="1"/>
        <s v="59132660010" u="1"/>
        <s v="59132700010" u="1"/>
        <s v="59132610010" u="1"/>
        <s v="59137060010" u="1"/>
        <s v="90649140030" u="1"/>
        <s v="59139230010" u="1"/>
        <s v="59139250020" u="1"/>
        <s v="56859070010" u="1"/>
        <s v="544753760010" u="1"/>
        <s v="59143670020" u="1"/>
        <s v="59143670040" u="1"/>
        <s v="58813710010" u="1"/>
        <s v="58760260020" u="1"/>
        <s v="58760270128" u="1"/>
        <s v="58760270138" u="1"/>
        <s v="59154160010" u="1"/>
        <s v="59154640020" u="1"/>
        <s v="90344520010" u="1"/>
        <s v="90399990010" u="1"/>
        <s v="90481910010" u="1"/>
        <s v="90485000010" u="1"/>
        <s v="90485000020" u="1"/>
        <s v="90621070010" u="1"/>
        <s v="90621080010" u="1"/>
        <s v="90628540010" u="1"/>
        <s v="58759770010" u="1"/>
        <s v="58759780010" u="1"/>
        <s v="59136260010" u="1"/>
        <s v="90034770020" u="1"/>
        <s v="59136550010" u="1"/>
        <s v="58759510010" u="1"/>
        <s v="59132650010" u="1"/>
        <s v="59136030040" u="1"/>
        <s v="90640750010" u="1"/>
        <s v="90647290010" u="1"/>
        <s v="90647290020" u="1"/>
        <s v="59132620010" u="1"/>
        <s v="59132690010" u="1"/>
        <s v="59136000010" u="1"/>
        <s v="59136070020" u="1"/>
        <s v="59743320050" u="1"/>
        <s v="90468790010" u="1"/>
        <s v="59137050010" u="1"/>
        <s v="59173420010" u="1"/>
        <s v="59742350030" u="1"/>
        <s v="59742350040" u="1"/>
        <s v="59742350050" u="1"/>
        <s v="90485110010" u="1"/>
        <s v="90649140010" u="1"/>
        <s v="90649140020" u="1"/>
        <s v="544665490030" u="1"/>
        <s v="544665490010" u="1"/>
        <s v="59139220010" u="1"/>
        <s v="59567130020" u="1"/>
        <s v="90481790010" u="1"/>
        <s v="59143110020" u="1"/>
        <s v="59148100020" u="1"/>
        <s v="59148100030" u="1"/>
        <s v="59022230010" u="1"/>
        <s v="90278540010" u="1"/>
        <s v="90391400020" u="1"/>
        <s v="90628550010" u="1"/>
        <s v="90641780010" u="1"/>
        <s v="90641780020" u="1"/>
        <s v="59172110010" u="1"/>
        <s v="90641800010" u="1"/>
        <s v="58038470060" u="1"/>
        <s v="58761040020" u="1"/>
        <s v="58764010010" u="1"/>
        <s v="58773340020" u="1"/>
        <s v="59787050010" u="1"/>
        <s v="90278410010" u="1"/>
        <s v="90285130010" u="1"/>
        <s v="544626510060" u="1"/>
        <s v="544664520010" u="1"/>
        <s v="544664520020" u="1"/>
        <s v="544664520030" u="1"/>
        <s v="58756450010" u="1"/>
        <s v="58760370010" u="1"/>
        <s v="59901190010" u="1"/>
        <s v="59784260010" u="1"/>
        <s v="58430360010" u="1"/>
        <s v="51780800060" u="1"/>
        <s v="51780800070" u="1"/>
        <s v="51780800080" u="1"/>
        <s v="58038470040" u="1"/>
        <s v="58774010010" u="1"/>
        <s v="58780390010" u="1"/>
        <s v="59906890010" u="1"/>
        <s v="59906890020" u="1"/>
        <s v="544581760010" u="1"/>
        <s v="544581760020" u="1"/>
        <s v="57993940010" u="1"/>
        <s v="58423480010" u="1"/>
        <s v="58759730010" u="1"/>
        <s v="58388630010" u="1"/>
        <s v="58388650020" u="1"/>
        <s v="58448070010" u="1"/>
        <s v="58756520010" u="1"/>
        <s v="59742510010" u="1"/>
        <s v="58431000010" u="1"/>
        <s v="58485240010" u="1"/>
        <s v="58756560010" u="1"/>
        <s v="59742270010" u="1"/>
        <s v="59742460020" u="1"/>
        <s v="59743320010" u="1"/>
        <s v="59901790010" u="1"/>
        <s v="58430450010" u="1"/>
        <s v="58450030010" u="1"/>
        <s v="58450030020" u="1"/>
        <s v="58450040010" u="1"/>
        <s v="58450040020" u="1"/>
        <s v="58760410010" u="1"/>
        <s v="59742450020" u="1"/>
        <s v="59753600020" u="1"/>
        <s v="59753750010" u="1"/>
        <s v="59753750030" u="1"/>
        <s v="58418350010" u="1"/>
        <s v="58418350020" u="1"/>
        <s v="58443160010" u="1"/>
        <s v="58762620010" u="1"/>
        <s v="58453520010" u="1"/>
        <s v="58594300010" u="1"/>
        <s v="58767030020" u="1"/>
        <s v="58767030040" u="1"/>
        <s v="58767030050" u="1"/>
        <s v="58767030060" u="1"/>
        <s v="59897470010" u="1"/>
        <s v="59911710010" u="1"/>
        <s v="58761030010" u="1"/>
        <s v="53052210080" u="1"/>
        <s v="59897020010" u="1"/>
        <s v="59897020020" u="1"/>
        <s v="59897020030" u="1"/>
        <s v="57562740010" u="1"/>
        <s v="57571680010" u="1"/>
        <s v="58602550020" u="1"/>
        <s v="58602550010" u="1"/>
        <s v="57583670010" u="1"/>
        <s v="55402770010" u="1"/>
        <s v="55402770020" u="1"/>
        <s v="55402770030" u="1"/>
        <s v="57618510010" u="1"/>
        <s v="58455600040" u="1"/>
        <s v="58568570010" u="1"/>
        <s v="57178730010" u="1"/>
        <s v="57178750010" u="1"/>
        <s v="57243500010" u="1"/>
        <s v="57568640010" u="1"/>
        <s v="57636230010" u="1"/>
        <s v="57587020050" u="1"/>
        <s v="57575490010" u="1"/>
        <s v="58108220010" u="1"/>
        <s v="58593710010" u="1"/>
        <s v="58593710020" u="1"/>
        <s v="58593840010" u="1"/>
        <s v="58593840020" u="1"/>
        <s v="57166700010" u="1"/>
        <s v="56855100010" u="1"/>
        <s v="57571730010" u="1"/>
        <s v="57608150010" u="1"/>
        <s v="58594140010" u="1"/>
        <s v="57523070010" u="1"/>
        <s v="57207050020" u="1"/>
        <s v="57207050040" u="1"/>
        <s v="57624220020" u="1"/>
        <s v="57166570010" u="1"/>
        <s v="57176980010" u="1"/>
        <s v="57186670020" u="1"/>
        <s v="57243360020" u="1"/>
        <s v="57186110010" u="1"/>
        <s v="51780800030" u="1"/>
        <s v="56791690105" u="1"/>
        <s v="56791690118" u="1"/>
        <s v="57198340010" u="1"/>
        <s v="57198340020" u="1"/>
        <s v="57198340040" u="1"/>
        <s v="57212390040" u="1"/>
        <s v="57217820030" u="1"/>
        <s v="57431090020" u="1"/>
        <s v="58197700020" u="1"/>
        <s v="58455590010" u="1"/>
        <s v="56794520020" u="1"/>
        <s v="57173290010" u="1"/>
        <s v="57178770010" u="1"/>
        <s v="57171750010" u="1"/>
        <s v="57811030010" u="1"/>
        <s v="57173330010" u="1"/>
        <s v="57192850010" u="1"/>
        <s v="57836910030" u="1"/>
        <s v="56766100070" u="1"/>
        <s v="57180620010" u="1"/>
        <s v="57142820010" u="1"/>
        <s v="57166690010" u="1"/>
        <s v="57198560030" u="1"/>
        <s v="57198560040" u="1"/>
        <s v="58558670010" u="1"/>
        <s v="57177020010" u="1"/>
        <s v="57186210010" u="1"/>
        <s v="58527220010" u="1"/>
        <s v="57129050010" u="1"/>
        <s v="57199960030" u="1"/>
        <s v="57205930020" u="1"/>
        <s v="57210090010" u="1"/>
        <s v="58527640010" u="1"/>
        <s v="57207040020" u="1"/>
        <s v="57207040050" u="1"/>
        <s v="57207040060" u="1"/>
        <s v="57207040070" u="1"/>
        <s v="55006800010" u="1"/>
        <s v="57236980010" u="1"/>
        <s v="57166540010" u="1"/>
        <s v="57176950010" u="1"/>
        <s v="56827390020" u="1"/>
        <s v="56791660010" u="1"/>
        <s v="58197620010" u="1"/>
        <s v="58197700010" u="1"/>
        <s v="58197770010" u="1"/>
        <s v="56345870010" u="1"/>
        <s v="56812270020" u="1"/>
        <s v="58199120020" u="1"/>
        <s v="56443490010" u="1"/>
        <s v="56766100050" u="1"/>
        <s v="57180590010" u="1"/>
        <s v="56442900010" u="1"/>
        <s v="56742470010" u="1"/>
        <s v="56742470020" u="1"/>
        <s v="56792480010" u="1"/>
        <s v="56812120010" u="1"/>
        <s v="57166660010" u="1"/>
        <s v="57939860040" u="1"/>
        <s v="57176990010" u="1"/>
        <s v="57211050010" u="1"/>
        <s v="57833530040" u="1"/>
        <s v="58198350010" u="1"/>
        <s v="56750200010" u="1"/>
        <s v="57129020010" u="1"/>
        <s v="57207020050" u="1"/>
        <s v="57207020060" u="1"/>
        <s v="57224550020" u="1"/>
        <s v="58172230050" u="1"/>
        <s v="50845430020" u="1"/>
        <s v="57170260020" u="1"/>
        <s v="544536710010" u="1"/>
        <s v="58163660020" u="1"/>
        <s v="56750190010" u="1"/>
        <s v="56766100040" u="1"/>
        <s v="56766110010" u="1"/>
        <s v="56766120020" u="1"/>
        <s v="56788730010" u="1"/>
        <s v="56789080010" u="1"/>
        <s v="56794550010" u="1"/>
        <s v="56797650010" u="1"/>
        <s v="56797690010" u="1"/>
        <s v="56799270010" u="1"/>
        <s v="56801300010" u="1"/>
        <s v="56806090010" u="1"/>
        <s v="56806170010" u="1"/>
        <s v="56817270010" u="1"/>
        <s v="56830990010" u="1"/>
        <s v="57714970030" u="1"/>
        <s v="57714970040" u="1"/>
        <s v="57833530030" u="1"/>
        <s v="57837400100" u="1"/>
        <s v="544191910040" u="1"/>
        <s v="544275470010" u="1"/>
        <s v="544275470020" u="1"/>
        <s v="50845430010" u="1"/>
        <s v="54655120030" u="1"/>
        <s v="55328170020" u="1"/>
        <s v="56793230010" u="1"/>
        <s v="56799290010" u="1"/>
        <s v="56806060010" u="1"/>
        <s v="56816990010" u="1"/>
        <s v="56816990020" u="1"/>
        <s v="56816990040" u="1"/>
        <s v="56825920020" u="1"/>
        <s v="56825920040" u="1"/>
        <s v="56825920050" u="1"/>
        <s v="56825920060" u="1"/>
        <s v="56827390010" u="1"/>
        <s v="56829130010" u="1"/>
        <s v="56835880030" u="1"/>
        <s v="56853760010" u="1"/>
        <s v="56860440010" u="1"/>
        <s v="56860550010" u="1"/>
        <s v="57056440020" u="1"/>
        <s v="57217790010" u="1"/>
        <s v="57255070010" u="1"/>
        <s v="57928510010" u="1"/>
        <s v="57940470010" u="1"/>
        <s v="57940470030" u="1"/>
        <s v="58098060030" u="1"/>
        <s v="58108380010" u="1"/>
        <s v="58116880020" u="1"/>
        <s v="58116890010" u="1"/>
        <s v="58117270010" u="1"/>
        <s v="58121240010" u="1"/>
        <s v="58121240020" u="1"/>
        <s v="58169210010" u="1"/>
        <s v="544191910010" u="1"/>
        <s v="55197150020" u="1"/>
        <s v="56800310010" u="1"/>
        <s v="57255070020" u="1"/>
        <s v="57426860020" u="1"/>
        <s v="57440840060" u="1"/>
        <s v="57872060010" u="1"/>
        <s v="57872060020" u="1"/>
        <s v="57931900010" u="1"/>
        <s v="58108270010" u="1"/>
        <s v="58108360010" u="1"/>
        <s v="58120720010" u="1"/>
        <s v="58120810010" u="1"/>
        <s v="58169240010" u="1"/>
      </sharedItems>
    </cacheField>
    <cacheField name="EJECUTADA" numFmtId="0">
      <sharedItems count="3">
        <s v=" "/>
        <s v="SI" u="1"/>
        <s v="NO" u="1"/>
      </sharedItems>
    </cacheField>
    <cacheField name="DESV" numFmtId="0">
      <sharedItems count="3">
        <s v=" "/>
        <s v="NO" u="1"/>
        <s v="SI" u="1"/>
      </sharedItems>
    </cacheField>
    <cacheField name="DESVIACION" numFmtId="0">
      <sharedItems/>
    </cacheField>
    <cacheField name="RESULTADO" numFmtId="0">
      <sharedItems count="3">
        <s v=" "/>
        <s v="EJECUTADO" u="1"/>
        <s v="NO EJECUTADO"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s v="ZOT3"/>
    <s v="1011014"/>
    <x v="0"/>
    <s v="LINEA 4 ENVASADO EN BOTELLAS"/>
    <s v="0048872231"/>
    <s v="5700056"/>
    <s v="0010"/>
    <s v="ACARDONO"/>
    <s v="CAMBIAR TRANSFERENCIA ENTRADA DE BOTELLA"/>
    <s v="X"/>
    <s v="PM01"/>
    <d v="2026-02-19T00:00:00"/>
    <s v="00:00:00"/>
    <d v="2026-02-19T00:00:00"/>
    <s v="10:30:00"/>
    <s v="LIB."/>
    <s v="1"/>
    <n v="2"/>
    <n v="0"/>
    <s v="240"/>
    <n v="11668247"/>
    <d v="2026-02-19T00:00:00"/>
    <d v="2026-02-19T00:00:00"/>
    <x v="0"/>
    <n v="9.4E-2"/>
    <s v="YQV"/>
    <n v="9"/>
    <n v="0"/>
    <s v="VARIOLINE OW - L4"/>
    <s v="ESPEMAEN"/>
    <d v="2026-02-19T00:00:00"/>
    <s v="ALTA"/>
    <s v=" "/>
    <s v=""/>
    <n v="1533113.66"/>
    <n v="0"/>
    <x v="0"/>
    <s v=""/>
    <s v=""/>
    <s v=""/>
    <s v="57000560010"/>
  </r>
  <r>
    <s v="ZOT2"/>
    <s v="1011996"/>
    <x v="1"/>
    <s v="LINEA 4 ENVASADO EN BOTELLAS"/>
    <s v="0054162274"/>
    <s v="9077707"/>
    <s v="0040"/>
    <s v="ACARDONO"/>
    <s v="NIVELAR CORREAS EN LAS POLEAS"/>
    <s v="X"/>
    <s v="PM01"/>
    <d v="2026-02-19T00:00:00"/>
    <s v="00:00:00"/>
    <d v="2026-02-19T00:00:00"/>
    <s v="00:00:00"/>
    <s v="LIB."/>
    <s v="1"/>
    <n v="1"/>
    <n v="0"/>
    <s v="240"/>
    <n v="11753012"/>
    <d v="2026-02-19T00:00:00"/>
    <d v="2026-02-19T00:00:00"/>
    <x v="0"/>
    <n v="4.7E-2"/>
    <s v="JMO"/>
    <n v="5"/>
    <n v="0"/>
    <s v="VARIOLINE OW 2 - L4"/>
    <s v="ESPEMAEN"/>
    <d v="2026-02-19T00:00:00"/>
    <s v="ALTA"/>
    <s v=" "/>
    <s v=""/>
    <n v="0"/>
    <n v="0"/>
    <x v="0"/>
    <s v=""/>
    <s v=""/>
    <s v=""/>
    <s v="90777070040"/>
  </r>
  <r>
    <s v="ZOT2"/>
    <s v="1010481"/>
    <x v="2"/>
    <s v="LINEA 4 ENVASADO EN BOTELLAS"/>
    <s v="0054161552"/>
    <s v="9162211"/>
    <s v="0090"/>
    <s v="ACARDONO"/>
    <s v="AJUSTE MEDIDAS ESTRELLA ENT CALDERIN"/>
    <s v=""/>
    <s v="PM01"/>
    <d v="2026-02-19T00:00:00"/>
    <s v="00:00:00"/>
    <d v="2026-02-19T00:00:00"/>
    <s v="24:00:00"/>
    <s v="LIB."/>
    <s v="1"/>
    <n v="1"/>
    <n v="0"/>
    <s v="240"/>
    <n v="11801323"/>
    <d v="2026-02-19T00:00:00"/>
    <d v="2026-02-19T00:00:00"/>
    <x v="0"/>
    <n v="4.7E-2"/>
    <s v="JAL"/>
    <n v="5"/>
    <n v="0"/>
    <s v="LLENADORA DE BOTELLAS - L4"/>
    <s v="ESPEMAEN"/>
    <d v="2026-02-19T00:00:00"/>
    <s v="ALTA"/>
    <s v=" "/>
    <s v=""/>
    <n v="5641457.3899999997"/>
    <n v="5314355.5599999996"/>
    <x v="0"/>
    <s v=""/>
    <s v=""/>
    <s v=""/>
    <s v="91622110090"/>
  </r>
  <r>
    <s v="ZOT2"/>
    <s v="1010481"/>
    <x v="2"/>
    <s v="LINEA 4 ENVASADO EN BOTELLAS"/>
    <s v="0054136789"/>
    <s v="9276861"/>
    <s v="0040"/>
    <s v="ACARDONO"/>
    <s v="NIVELACION CHAPA SALIDA CALDERIN"/>
    <s v=""/>
    <s v="PM01"/>
    <d v="2026-02-19T00:00:00"/>
    <s v="00:00:00"/>
    <d v="2026-02-19T00:00:00"/>
    <s v="11:07:30"/>
    <s v="LIB."/>
    <s v="1"/>
    <n v="1.5"/>
    <n v="0"/>
    <s v="240"/>
    <n v="11836595"/>
    <d v="2026-02-19T00:00:00"/>
    <d v="2026-02-19T00:00:00"/>
    <x v="0"/>
    <n v="7.0500000000000007E-2"/>
    <s v="JAL"/>
    <n v="7"/>
    <n v="0"/>
    <s v="LLENADORA DE BOTELLAS - L4"/>
    <s v="ESPEMAEN"/>
    <d v="2026-02-19T00:00:00"/>
    <s v="ALTA"/>
    <s v=" "/>
    <s v=""/>
    <n v="1311335.44"/>
    <n v="3266335.52"/>
    <x v="0"/>
    <s v=""/>
    <s v=""/>
    <s v=""/>
    <s v="92768610040"/>
  </r>
  <r>
    <s v="ZOT2"/>
    <s v="1010492"/>
    <x v="3"/>
    <s v="LINEA 4 ENVASADO EN BOTELLAS"/>
    <s v="0053891021"/>
    <s v="9285287"/>
    <s v="0010"/>
    <s v="ACARDONO"/>
    <s v="INSP MEC EQU DET CABEZAL PALET L4"/>
    <s v="X"/>
    <s v="PM01"/>
    <d v="2026-02-19T00:00:00"/>
    <s v="00:00:00"/>
    <d v="2026-02-19T00:00:00"/>
    <s v="09:52:30"/>
    <s v="LIB."/>
    <s v="1"/>
    <n v="1.5"/>
    <n v="0"/>
    <s v="240"/>
    <s v=" "/>
    <d v="2026-02-19T00:00:00"/>
    <d v="2026-02-19T00:00:00"/>
    <x v="0"/>
    <n v="7.0500000000000007E-2"/>
    <s v="JAL"/>
    <n v="7"/>
    <n v="0"/>
    <s v="PALETIZADORA - L4"/>
    <s v="ESPEMAEN"/>
    <d v="2026-02-19T00:00:00"/>
    <s v="ALTA"/>
    <s v=" "/>
    <s v=""/>
    <n v="0"/>
    <n v="0"/>
    <x v="0"/>
    <s v=""/>
    <s v=""/>
    <s v=""/>
    <s v="92852870010"/>
  </r>
  <r>
    <s v="ZOT2"/>
    <s v="1011011"/>
    <x v="4"/>
    <s v="LINEA 4 ENVASADO EN BOTELLAS"/>
    <s v="0053189095"/>
    <s v="9219075"/>
    <s v="0010"/>
    <s v="AJURADOG"/>
    <s v="LIMP/INSP ARRANQUE DEPA A GRANEL L4"/>
    <s v="X"/>
    <s v="PM01"/>
    <d v="2026-02-19T00:00:00"/>
    <s v="00:00:00"/>
    <d v="2026-02-19T00:00:00"/>
    <s v="13:00:00"/>
    <s v="LIB."/>
    <s v="2"/>
    <n v="4"/>
    <n v="0"/>
    <s v="240"/>
    <s v=" "/>
    <d v="2026-02-19T00:00:00"/>
    <d v="2026-02-19T00:00:00"/>
    <x v="1"/>
    <n v="0.188"/>
    <s v="JAS"/>
    <n v="17"/>
    <n v="0"/>
    <s v="DEPALETIZADOR A GRANEL OW - L4"/>
    <s v="OPESPRE3"/>
    <d v="2026-02-19T00:00:00"/>
    <s v="MEDIA"/>
    <s v=" "/>
    <s v=""/>
    <n v="0"/>
    <n v="0"/>
    <x v="1"/>
    <s v=""/>
    <s v=""/>
    <s v=""/>
    <s v="92190750010"/>
  </r>
  <r>
    <s v="ZOT2"/>
    <s v="1011011"/>
    <x v="4"/>
    <s v="LINEA 4 ENVASADO EN BOTELLAS"/>
    <s v="0053189108"/>
    <s v="9219086"/>
    <s v="0010"/>
    <s v="AJURADOG"/>
    <s v="LUB EQU DET DEPALETIZADORA AGRANEL L4"/>
    <s v="X"/>
    <s v="PM01"/>
    <d v="2026-02-19T00:00:00"/>
    <s v="00:00:00"/>
    <d v="2026-02-19T00:00:00"/>
    <s v="10:30:00"/>
    <s v="LIB."/>
    <s v="2"/>
    <n v="2"/>
    <n v="0"/>
    <s v="240"/>
    <s v=" "/>
    <d v="2026-02-19T00:00:00"/>
    <d v="2026-02-19T00:00:00"/>
    <x v="1"/>
    <n v="9.4E-2"/>
    <s v="JAS"/>
    <n v="9"/>
    <n v="0"/>
    <s v="DEPALETIZADOR A GRANEL OW - L4"/>
    <s v="OPESPRE3"/>
    <d v="2026-02-19T00:00:00"/>
    <s v="MEDIA"/>
    <s v=" "/>
    <s v=""/>
    <n v="5671.73"/>
    <n v="5671.75"/>
    <x v="1"/>
    <s v=""/>
    <s v=""/>
    <s v=""/>
    <s v="92190860010"/>
  </r>
  <r>
    <s v="ZOT3"/>
    <s v="1011011"/>
    <x v="4"/>
    <s v="LINEA 4 ENVASADO EN BOTELLAS"/>
    <s v="0054161733"/>
    <s v="9314900"/>
    <s v="0010"/>
    <s v="AJURADOG"/>
    <s v="CAMBIO DE MANGUERAS 8 Y 10"/>
    <s v=""/>
    <s v="PM01"/>
    <d v="2026-02-19T00:00:00"/>
    <s v="00:00:00"/>
    <d v="2026-02-19T00:00:00"/>
    <s v="09:52:30"/>
    <s v="LIB."/>
    <s v="1"/>
    <n v="1.5"/>
    <n v="0"/>
    <s v="240"/>
    <n v="11845419"/>
    <d v="2026-02-19T00:00:00"/>
    <d v="2026-02-19T00:00:00"/>
    <x v="1"/>
    <n v="7.0500000000000007E-2"/>
    <s v="JAL"/>
    <n v="7"/>
    <n v="0"/>
    <s v="DEPALETIZADOR A GRANEL OW - L4"/>
    <s v="OPESPRE3"/>
    <d v="2026-02-19T00:00:00"/>
    <s v="ALTA"/>
    <s v=" "/>
    <s v=""/>
    <n v="0"/>
    <n v="0"/>
    <x v="1"/>
    <s v=""/>
    <s v=""/>
    <s v=""/>
    <s v="93149000010"/>
  </r>
  <r>
    <s v="ZOT2"/>
    <s v="1010490"/>
    <x v="5"/>
    <s v="LINEA 4 ENVASADO EN BOTELLAS"/>
    <s v="0053187070"/>
    <s v="9218519"/>
    <s v="0010"/>
    <s v="AMESIASP"/>
    <s v="INSPECCION FUNCIONAL ELECTRICA INSPECTOR"/>
    <s v="X"/>
    <s v="PM01"/>
    <d v="2026-02-19T00:00:00"/>
    <s v="00:00:00"/>
    <d v="2026-02-19T00:00:00"/>
    <s v="09:15:00"/>
    <s v="LIB."/>
    <s v="1"/>
    <n v="1"/>
    <n v="0"/>
    <s v="240"/>
    <s v=" "/>
    <d v="2026-02-19T00:00:00"/>
    <d v="2026-02-19T00:00:00"/>
    <x v="2"/>
    <n v="4.7E-2"/>
    <s v="JAL"/>
    <n v="5"/>
    <n v="0"/>
    <s v="INSPECTOR DE PRODUCTO TERMINADO 2 - L4"/>
    <s v="ESPEMAEN"/>
    <d v="2026-02-19T00:00:00"/>
    <s v="ALTA"/>
    <s v=" "/>
    <s v=""/>
    <n v="0"/>
    <n v="0"/>
    <x v="0"/>
    <s v=""/>
    <s v=""/>
    <s v=""/>
    <s v="92185190010"/>
  </r>
  <r>
    <s v="ZOT2"/>
    <s v="1010489"/>
    <x v="6"/>
    <s v="LINEA 4 ENVASADO EN BOTELLAS"/>
    <s v="0053187075"/>
    <s v="9218524"/>
    <s v="0010"/>
    <s v="AMESIASP"/>
    <s v="INSPECCION FUNCIONAL ELECTRICA INSPECTOR"/>
    <s v="X"/>
    <s v="PM01"/>
    <d v="2026-02-19T00:00:00"/>
    <s v="00:00:00"/>
    <d v="2026-02-19T00:00:00"/>
    <s v="09:15:00"/>
    <s v="LIB."/>
    <s v="1"/>
    <n v="1"/>
    <n v="0"/>
    <s v="240"/>
    <s v=" "/>
    <d v="2026-02-19T00:00:00"/>
    <d v="2026-02-19T00:00:00"/>
    <x v="2"/>
    <n v="4.7E-2"/>
    <s v="JAL"/>
    <n v="5"/>
    <n v="0"/>
    <s v="INSPECTOR DE PRODUCTO TERMINADO 1 - L4"/>
    <s v="ESPEMAEN"/>
    <d v="2026-02-19T00:00:00"/>
    <s v="ALTA"/>
    <s v=" "/>
    <s v=""/>
    <n v="0"/>
    <n v="0"/>
    <x v="0"/>
    <s v=""/>
    <s v=""/>
    <s v=""/>
    <s v="92185240010"/>
  </r>
  <r>
    <s v="ZOT2"/>
    <s v="1011011"/>
    <x v="4"/>
    <s v="LINEA 4 ENVASADO EN BOTELLAS"/>
    <s v="0053194421"/>
    <s v="9220507"/>
    <s v="0010"/>
    <s v="AMESIASP"/>
    <s v="INSPECCION ELECTRICA C/4S DEPA AGRANEL"/>
    <s v="X"/>
    <s v="PM01"/>
    <d v="2026-02-19T00:00:00"/>
    <s v="00:00:00"/>
    <d v="2026-02-19T00:00:00"/>
    <s v="09:15:00"/>
    <s v="LIB."/>
    <s v="2"/>
    <n v="1"/>
    <n v="0"/>
    <s v="240"/>
    <s v=" "/>
    <d v="2026-02-19T00:00:00"/>
    <d v="2026-02-19T00:00:00"/>
    <x v="2"/>
    <n v="4.7E-2"/>
    <s v="JAL"/>
    <n v="5"/>
    <n v="0"/>
    <s v="DEPALETIZADOR A GRANEL OW - L4"/>
    <s v="ESPEMAEN"/>
    <d v="2026-02-19T00:00:00"/>
    <s v="MEDIA"/>
    <s v=" "/>
    <s v=""/>
    <n v="0"/>
    <n v="0"/>
    <x v="0"/>
    <s v=""/>
    <s v=""/>
    <s v=""/>
    <s v="92205070010"/>
  </r>
  <r>
    <s v="ZOT2"/>
    <s v="1010492"/>
    <x v="3"/>
    <s v="LINEA 4 ENVASADO EN BOTELLAS"/>
    <s v="0053185927"/>
    <s v="9218150"/>
    <s v="0010"/>
    <s v="CAUMANAJ"/>
    <s v="LUB C/1S EQU DET PALETIZADORA L4"/>
    <s v="X"/>
    <s v="PM01"/>
    <d v="2026-02-19T00:00:00"/>
    <s v="00:00:00"/>
    <d v="2026-02-19T00:00:00"/>
    <s v="10:30:00"/>
    <s v="LIB."/>
    <s v="1"/>
    <n v="2"/>
    <n v="0"/>
    <s v="240"/>
    <s v=" "/>
    <d v="2026-02-19T00:00:00"/>
    <d v="2026-02-19T00:00:00"/>
    <x v="3"/>
    <n v="9.4E-2"/>
    <s v="JAS"/>
    <n v="9"/>
    <n v="0"/>
    <s v="PALETIZADORA - L4"/>
    <s v="OPESPRE3"/>
    <d v="2026-02-19T00:00:00"/>
    <s v="ALTA"/>
    <s v=" "/>
    <s v=""/>
    <n v="0"/>
    <n v="0"/>
    <x v="1"/>
    <s v=""/>
    <s v=""/>
    <s v=""/>
    <s v="92181500010"/>
  </r>
  <r>
    <s v="ZOT2"/>
    <s v="1010492"/>
    <x v="3"/>
    <s v="LINEA 4 ENVASADO EN BOTELLAS"/>
    <s v="0053187251"/>
    <s v="9218573"/>
    <s v="0010"/>
    <s v="CAUMANAJ"/>
    <s v="LIMP/INSP EQU DET C/1S PALETIZADORA L4"/>
    <s v="X"/>
    <s v="PM01"/>
    <d v="2026-02-19T00:00:00"/>
    <s v="00:00:00"/>
    <d v="2026-02-19T00:00:00"/>
    <s v="10:30:00"/>
    <s v="LIB."/>
    <s v="1"/>
    <n v="2"/>
    <n v="0"/>
    <s v="240"/>
    <s v=" "/>
    <d v="2026-02-19T00:00:00"/>
    <d v="2026-02-19T00:00:00"/>
    <x v="3"/>
    <n v="9.4E-2"/>
    <s v="JAS"/>
    <n v="9"/>
    <n v="0"/>
    <s v="PALETIZADORA - L4"/>
    <s v="OPESPRE3"/>
    <d v="2026-02-19T00:00:00"/>
    <s v="ALTA"/>
    <s v=" "/>
    <s v=""/>
    <n v="0"/>
    <n v="0"/>
    <x v="1"/>
    <s v=""/>
    <s v=""/>
    <s v=""/>
    <s v="92185730010"/>
  </r>
  <r>
    <s v="ZOT2"/>
    <s v="1011015"/>
    <x v="7"/>
    <s v="LINEA 4 ENVASADO EN BOTELLAS"/>
    <s v="0053188958"/>
    <s v="9219048"/>
    <s v="0010"/>
    <s v="CAUMANAJ"/>
    <s v="LIMP/INSP EQU DET ENVOLVEDORA ROBOPAC"/>
    <s v="X"/>
    <s v="PM01"/>
    <d v="2026-02-19T00:00:00"/>
    <s v="00:00:00"/>
    <d v="2026-02-19T00:00:00"/>
    <s v="09:52:30"/>
    <s v="LIB."/>
    <s v="1"/>
    <n v="1.5"/>
    <n v="0"/>
    <s v="240"/>
    <s v=" "/>
    <d v="2026-02-19T00:00:00"/>
    <d v="2026-02-19T00:00:00"/>
    <x v="3"/>
    <n v="7.0500000000000007E-2"/>
    <s v="JAS"/>
    <n v="7"/>
    <n v="0"/>
    <s v="ROBOPAC OW-L4"/>
    <s v="OPESPRE3"/>
    <d v="2026-02-19T00:00:00"/>
    <s v="ALTA"/>
    <s v=" "/>
    <s v=""/>
    <n v="0"/>
    <n v="0"/>
    <x v="1"/>
    <s v=""/>
    <s v=""/>
    <s v=""/>
    <s v="92190480010"/>
  </r>
  <r>
    <s v="ZOT2"/>
    <s v="1010520"/>
    <x v="8"/>
    <s v="LINEA 4 MANEJO DE TAPAS"/>
    <s v="0053186808"/>
    <s v="9218436"/>
    <s v="0030"/>
    <s v="CMAZOOCH"/>
    <s v="MTTO AUT FILTROS GUATA SIST TAPAS C1S"/>
    <s v="X"/>
    <s v="PM01"/>
    <d v="2026-02-19T00:00:00"/>
    <s v="00:00:00"/>
    <d v="2026-02-19T00:00:00"/>
    <s v="09:00:00"/>
    <s v="LIB."/>
    <s v="1"/>
    <n v="0.8"/>
    <n v="0"/>
    <s v="240"/>
    <s v=" "/>
    <d v="2026-02-19T00:00:00"/>
    <d v="2026-02-19T00:00:00"/>
    <x v="4"/>
    <n v="3.7600000000000001E-2"/>
    <s v="JAS"/>
    <n v="5"/>
    <n v="0"/>
    <s v="SISTEMA DE ALIMENTACIÓN DE TAPA - L4"/>
    <s v="OPESPRE3"/>
    <d v="2026-02-19T00:00:00"/>
    <s v="ALTA"/>
    <s v=" "/>
    <s v=""/>
    <n v="0"/>
    <n v="0"/>
    <x v="1"/>
    <s v=""/>
    <s v=""/>
    <s v=""/>
    <s v="92184360030"/>
  </r>
  <r>
    <s v="ZOT2"/>
    <s v="1010489"/>
    <x v="6"/>
    <s v="LINEA 4 ENVASADO EN BOTELLAS"/>
    <s v="0053187059"/>
    <s v="9218511"/>
    <s v="0010"/>
    <s v="CMAZOOCH"/>
    <s v="LIMPIEZA/LUBRICACION INSPECTOR"/>
    <s v="X"/>
    <s v="PM01"/>
    <d v="2026-02-19T00:00:00"/>
    <s v="00:00:00"/>
    <d v="2026-02-19T00:00:00"/>
    <s v="09:15:00"/>
    <s v="LIB."/>
    <s v="2"/>
    <n v="1"/>
    <n v="0"/>
    <s v="240"/>
    <s v=" "/>
    <d v="2026-02-19T00:00:00"/>
    <d v="2026-02-19T00:00:00"/>
    <x v="4"/>
    <n v="4.7E-2"/>
    <s v="JAS"/>
    <n v="5"/>
    <n v="0"/>
    <s v="INSPECTOR DE PRODUCTO TERMINADO 1 - L4"/>
    <s v="OPESPRE3"/>
    <d v="2026-02-19T00:00:00"/>
    <s v="MEDIA"/>
    <s v=" "/>
    <s v=""/>
    <n v="0"/>
    <n v="0"/>
    <x v="1"/>
    <s v=""/>
    <s v=""/>
    <s v=""/>
    <s v="92185110010"/>
  </r>
  <r>
    <s v="ZOT2"/>
    <s v="1010490"/>
    <x v="5"/>
    <s v="LINEA 4 ENVASADO EN BOTELLAS"/>
    <s v="0053187078"/>
    <s v="9218527"/>
    <s v="0010"/>
    <s v="CMAZOOCH"/>
    <s v="LIMPIEZA/LUBRICACION INSPECTOR"/>
    <s v="X"/>
    <s v="PM01"/>
    <d v="2026-02-19T00:00:00"/>
    <s v="00:00:00"/>
    <d v="2026-02-19T00:00:00"/>
    <s v="09:15:00"/>
    <s v="LIB."/>
    <s v="1"/>
    <n v="1"/>
    <n v="0"/>
    <s v="240"/>
    <s v=" "/>
    <d v="2026-02-19T00:00:00"/>
    <d v="2026-02-19T00:00:00"/>
    <x v="4"/>
    <n v="4.7E-2"/>
    <s v="JAS"/>
    <n v="5"/>
    <n v="0"/>
    <s v="INSPECTOR DE PRODUCTO TERMINADO 2 - L4"/>
    <s v="OPESPRE3"/>
    <d v="2026-02-19T00:00:00"/>
    <s v="ALTA"/>
    <s v=" "/>
    <s v=""/>
    <n v="0"/>
    <n v="0"/>
    <x v="1"/>
    <s v=""/>
    <s v=""/>
    <s v=""/>
    <s v="92185270010"/>
  </r>
  <r>
    <s v="ZOT2"/>
    <s v="1012326"/>
    <x v="9"/>
    <s v="LINEA 4 ENVASADO EN BOTELLAS"/>
    <s v="0053198273"/>
    <s v="9222543"/>
    <s v="0010"/>
    <s v="CMAZOOCH"/>
    <s v="LIMP/INSP BOQUILLAS DE SOPLADO"/>
    <s v="X"/>
    <s v="PM01"/>
    <d v="2026-02-19T00:00:00"/>
    <s v="00:00:00"/>
    <d v="2026-02-19T00:00:00"/>
    <s v="09:15:00"/>
    <s v="LIB."/>
    <s v="1"/>
    <n v="1"/>
    <n v="0"/>
    <s v="240"/>
    <s v=" "/>
    <d v="2026-02-19T00:00:00"/>
    <d v="2026-02-19T00:00:00"/>
    <x v="4"/>
    <n v="4.7E-2"/>
    <s v="JAS"/>
    <n v="5"/>
    <n v="0"/>
    <s v="SECADORA BOTELLAS 4A LINADRY S3M K890187"/>
    <s v="OPESPRE3"/>
    <d v="2026-02-19T00:00:00"/>
    <s v="ALTA"/>
    <s v=" "/>
    <s v=""/>
    <n v="0"/>
    <n v="0"/>
    <x v="1"/>
    <s v=""/>
    <s v=""/>
    <s v=""/>
    <s v="92225430010"/>
  </r>
  <r>
    <s v="ZOT2"/>
    <s v="1012328"/>
    <x v="10"/>
    <s v="LINEA 4 ENVASADO EN BOTELLAS"/>
    <s v="0053198277"/>
    <s v="9222547"/>
    <s v="0010"/>
    <s v="CMAZOOCH"/>
    <s v="LIMP/INSP BOQUILLAS DE SOPLADO"/>
    <s v="X"/>
    <s v="PM01"/>
    <d v="2026-02-19T00:00:00"/>
    <s v="00:00:00"/>
    <d v="2026-02-19T00:00:00"/>
    <s v="09:15:00"/>
    <s v="LIB."/>
    <s v="1"/>
    <n v="1"/>
    <n v="0"/>
    <s v="240"/>
    <s v=" "/>
    <d v="2026-02-19T00:00:00"/>
    <d v="2026-02-19T00:00:00"/>
    <x v="4"/>
    <n v="4.7E-2"/>
    <s v="JAS"/>
    <n v="5"/>
    <n v="0"/>
    <s v="SECADORA BOTELLAS 4B LINADRY S3M K890188"/>
    <s v="OPESPRE3"/>
    <d v="2026-02-19T00:00:00"/>
    <s v="ALTA"/>
    <s v=" "/>
    <s v=""/>
    <n v="0"/>
    <n v="0"/>
    <x v="1"/>
    <s v=""/>
    <s v=""/>
    <s v=""/>
    <s v="92225470010"/>
  </r>
  <r>
    <s v="ZOT2"/>
    <s v="1010483"/>
    <x v="11"/>
    <s v="LINEA 4 ENVASADO EN BOTELLAS"/>
    <s v="0053199313"/>
    <s v="9223145"/>
    <s v="0010"/>
    <s v="EMUNOZVI"/>
    <s v="INSPECCION EQUIPOS FECHADORES LINEA 4"/>
    <s v="X"/>
    <s v="PM01"/>
    <d v="2026-02-19T00:00:00"/>
    <s v="00:00:00"/>
    <d v="2026-02-19T00:00:00"/>
    <s v="09:15:00"/>
    <s v="LIB."/>
    <s v="1"/>
    <n v="1"/>
    <n v="0"/>
    <s v="240"/>
    <s v=" "/>
    <d v="2026-02-19T00:00:00"/>
    <d v="2026-02-19T00:00:00"/>
    <x v="5"/>
    <n v="4.7E-2"/>
    <s v="YQV"/>
    <n v="5"/>
    <n v="0"/>
    <s v="CODIFICADOR DE BOTELLAS 1 - L4"/>
    <s v="ESPEMAEC"/>
    <d v="2026-02-19T00:00:00"/>
    <s v="ALTA"/>
    <s v=" "/>
    <s v=""/>
    <n v="0"/>
    <n v="0"/>
    <x v="0"/>
    <s v=""/>
    <s v=""/>
    <s v=""/>
    <s v="92231450010"/>
  </r>
  <r>
    <s v="ZOT3"/>
    <s v="1012000"/>
    <x v="12"/>
    <s v="LINEA 4 ENVASADO EN BOTELLAS"/>
    <s v="0054127158"/>
    <s v="9235581"/>
    <s v="0050"/>
    <s v="EMUNOZVI"/>
    <s v="REVISION SENSORES DE ARRASTRE MALLAS"/>
    <s v=""/>
    <s v="PM01"/>
    <d v="2026-02-19T00:00:00"/>
    <s v="00:00:00"/>
    <d v="2026-02-19T00:00:00"/>
    <s v="09:52:30"/>
    <s v="LIB."/>
    <s v="2"/>
    <n v="1.5"/>
    <n v="0"/>
    <s v="240"/>
    <n v="11818090"/>
    <d v="2026-02-19T00:00:00"/>
    <d v="2026-02-19T00:00:00"/>
    <x v="5"/>
    <n v="7.0500000000000007E-2"/>
    <s v="JAL"/>
    <n v="7"/>
    <n v="0"/>
    <s v="PASTEURIZADOR TUNEL - L4"/>
    <s v="ESPEMAEC"/>
    <d v="2026-02-19T00:00:00"/>
    <s v="MEDIA"/>
    <s v=" "/>
    <s v=""/>
    <n v="0"/>
    <n v="0"/>
    <x v="0"/>
    <s v=""/>
    <s v=""/>
    <s v=""/>
    <s v="92355810050"/>
  </r>
  <r>
    <s v="ZOT2"/>
    <s v="1012000"/>
    <x v="12"/>
    <s v="LINEA 4 ENVASADO EN BOTELLAS"/>
    <s v="0054161737"/>
    <s v="9314917"/>
    <s v="0020"/>
    <s v="EMUNOZVI"/>
    <s v="DESMONTAR BOMBA DEL PASTER ATERRIZADA"/>
    <s v=""/>
    <s v="PM01"/>
    <d v="2026-02-19T00:00:00"/>
    <s v="00:00:00"/>
    <d v="2026-02-19T00:00:00"/>
    <s v="11:07:30"/>
    <s v="LIB."/>
    <s v="1"/>
    <n v="1"/>
    <n v="0"/>
    <s v="240"/>
    <n v="11846359"/>
    <d v="2026-02-19T00:00:00"/>
    <d v="2026-02-19T00:00:00"/>
    <x v="5"/>
    <n v="4.7E-2"/>
    <s v="JAL"/>
    <n v="5"/>
    <n v="0"/>
    <s v="PASTEURIZADOR TUNEL - L4"/>
    <s v="ESPEMAEC"/>
    <d v="2026-02-19T00:00:00"/>
    <s v="ALTA"/>
    <s v=" "/>
    <s v=""/>
    <n v="0"/>
    <n v="0"/>
    <x v="0"/>
    <s v=""/>
    <s v=""/>
    <s v=""/>
    <s v="93149170020"/>
  </r>
  <r>
    <s v="ZOT2"/>
    <s v="1012000"/>
    <x v="12"/>
    <s v="LINEA 4 ENVASADO EN BOTELLAS"/>
    <s v="0054162236"/>
    <s v="9314917"/>
    <s v="0030"/>
    <s v="EMUNOZVI"/>
    <s v="BLOQUEAR BOMBA PASTER ATERRIZADA"/>
    <s v=""/>
    <s v="PM01"/>
    <d v="2026-02-19T00:00:00"/>
    <s v="00:00:00"/>
    <d v="2026-02-19T00:00:00"/>
    <s v="11:45:00"/>
    <s v="LIB."/>
    <s v="1"/>
    <n v="0.5"/>
    <n v="0"/>
    <s v="240"/>
    <n v="11846359"/>
    <d v="2026-02-19T00:00:00"/>
    <d v="2026-02-19T00:00:00"/>
    <x v="5"/>
    <n v="2.35E-2"/>
    <s v="JAL"/>
    <n v="3"/>
    <n v="0"/>
    <s v="PASTEURIZADOR TUNEL - L4"/>
    <s v="ESPEMAEC"/>
    <d v="2026-02-19T00:00:00"/>
    <s v="ALTA"/>
    <s v=" "/>
    <s v=""/>
    <n v="0"/>
    <n v="0"/>
    <x v="0"/>
    <s v=""/>
    <s v=""/>
    <s v=""/>
    <s v="93149170030"/>
  </r>
  <r>
    <s v="ZOT1"/>
    <s v="1011014"/>
    <x v="0"/>
    <s v="LINEA 4 ENVASADO EN BOTELLAS"/>
    <s v="0054164207"/>
    <s v="54054824"/>
    <s v="0020"/>
    <s v="EQUINTEP"/>
    <s v="INSTALAR ORUGA DE CABLES ENTRADA CONTINU"/>
    <s v=""/>
    <s v="PM01"/>
    <d v="2026-02-19T00:00:00"/>
    <s v="00:00:00"/>
    <d v="2026-02-19T00:00:00"/>
    <s v="10:30:00"/>
    <s v="LIB."/>
    <s v="1"/>
    <n v="2"/>
    <n v="0"/>
    <s v="240"/>
    <n v="11391055"/>
    <d v="2026-02-19T00:00:00"/>
    <d v="2026-02-19T00:00:00"/>
    <x v="6"/>
    <n v="9.4E-2"/>
    <s v="JAL"/>
    <n v="9"/>
    <n v="0"/>
    <s v="VARIOLINE OW - L4"/>
    <s v="ESPEMAEC"/>
    <d v="2026-02-19T00:00:00"/>
    <s v="ALTA"/>
    <s v=" "/>
    <s v=""/>
    <n v="0"/>
    <n v="0"/>
    <x v="0"/>
    <s v=""/>
    <s v=""/>
    <s v=""/>
    <s v="540548240020"/>
  </r>
  <r>
    <s v="ZOT2"/>
    <s v="1012327"/>
    <x v="13"/>
    <s v="LINEA 4 ENVASADO EN BOTELLAS"/>
    <s v="0045408881"/>
    <s v="5284674"/>
    <s v="0020"/>
    <s v="EQUINTEP"/>
    <s v="CAMBIAR SENSOR EMB42.1701 +MK1-B183"/>
    <s v="X"/>
    <s v="PM01"/>
    <d v="2026-02-19T00:00:00"/>
    <s v="00:00:00"/>
    <d v="2026-02-19T00:00:00"/>
    <s v="09:15:00"/>
    <s v="LIB."/>
    <s v="0"/>
    <n v="1"/>
    <n v="0"/>
    <s v="240"/>
    <n v="11534464"/>
    <d v="2026-02-19T00:00:00"/>
    <d v="2026-02-19T00:00:00"/>
    <x v="6"/>
    <n v="4.7E-2"/>
    <s v="JAL"/>
    <n v="5"/>
    <n v="0"/>
    <s v="ETIQUETADORA 4B MULTIMODUL II K408376"/>
    <s v="ESPEMAEC"/>
    <d v="2026-02-19T00:00:00"/>
    <s v="CRITICA"/>
    <s v=" "/>
    <s v=""/>
    <n v="6316138.0099999998"/>
    <n v="2542569.94"/>
    <x v="0"/>
    <s v=""/>
    <s v=""/>
    <s v=""/>
    <s v="52846740020"/>
  </r>
  <r>
    <s v="ZOT2"/>
    <s v="1010506"/>
    <x v="14"/>
    <s v="LINEA 4 MANEJO DE ENVASE"/>
    <s v="0053199220"/>
    <s v="9223064"/>
    <s v="0010"/>
    <s v="EQUINTEP"/>
    <s v="BLOQUEO TABLERO ELECTRICO TRANSP L4"/>
    <s v="X"/>
    <s v="PM01"/>
    <d v="2026-02-19T00:00:00"/>
    <s v="00:00:00"/>
    <d v="2026-02-19T00:00:00"/>
    <s v="08:37:30"/>
    <s v="LIB."/>
    <s v="1"/>
    <n v="0.5"/>
    <n v="0"/>
    <s v="240"/>
    <s v=" "/>
    <d v="2026-02-19T00:00:00"/>
    <d v="2026-02-19T00:00:00"/>
    <x v="6"/>
    <n v="2.35E-2"/>
    <s v="JAL"/>
    <n v="3"/>
    <n v="0"/>
    <s v="TRANS BOTELLAS DEPA A INLINE EBI L4"/>
    <s v="ESPEMAEC"/>
    <d v="2026-02-19T00:00:00"/>
    <s v="ALTA"/>
    <s v=" "/>
    <s v=""/>
    <n v="0"/>
    <n v="0"/>
    <x v="0"/>
    <s v=""/>
    <s v=""/>
    <s v=""/>
    <s v="92230640010"/>
  </r>
  <r>
    <s v="ZOT2"/>
    <s v="1010506"/>
    <x v="14"/>
    <s v="LINEA 4 MANEJO DE ENVASE"/>
    <s v="0053199221"/>
    <s v="9223064"/>
    <s v="0020"/>
    <s v="EQUINTEP"/>
    <s v="DESBLOQUEO TABLERO ELECTRICO TRANSP L4"/>
    <s v="X"/>
    <s v="PM01"/>
    <d v="2026-02-19T00:00:00"/>
    <s v="00:00:00"/>
    <d v="2026-02-19T00:00:00"/>
    <s v="09:15:00"/>
    <s v="LIB."/>
    <s v="1"/>
    <n v="0.5"/>
    <n v="0"/>
    <s v="240"/>
    <s v=" "/>
    <d v="2026-02-19T00:00:00"/>
    <d v="2026-02-19T00:00:00"/>
    <x v="6"/>
    <n v="2.35E-2"/>
    <s v="JAL"/>
    <n v="3"/>
    <n v="0"/>
    <s v="TRANS BOTELLAS DEPA A INLINE EBI L4"/>
    <s v="ESPEMAEC"/>
    <d v="2026-02-19T00:00:00"/>
    <s v="ALTA"/>
    <s v=" "/>
    <s v=""/>
    <n v="0"/>
    <n v="0"/>
    <x v="0"/>
    <s v=""/>
    <s v=""/>
    <s v=""/>
    <s v="92230640020"/>
  </r>
  <r>
    <s v="ZOT2"/>
    <s v="1012000"/>
    <x v="12"/>
    <s v="LINEA 4 ENVASADO EN BOTELLAS"/>
    <s v="0054161736"/>
    <s v="9314917"/>
    <s v="0010"/>
    <s v="EQUINTEP"/>
    <s v="DESMONTAR BOMBA DEL PASTER ATERRIZADA"/>
    <s v=""/>
    <s v="PM01"/>
    <d v="2026-02-19T00:00:00"/>
    <s v="00:00:00"/>
    <d v="2026-02-19T00:00:00"/>
    <s v="09:52:30"/>
    <s v="LIB."/>
    <s v="1"/>
    <n v="1.5"/>
    <n v="0"/>
    <s v="240"/>
    <n v="11846359"/>
    <d v="2026-02-19T00:00:00"/>
    <d v="2026-02-19T00:00:00"/>
    <x v="6"/>
    <n v="7.0500000000000007E-2"/>
    <s v="JAL"/>
    <n v="7"/>
    <n v="0"/>
    <s v="PASTEURIZADOR TUNEL - L4"/>
    <s v="ESPEMAEC"/>
    <d v="2026-02-19T00:00:00"/>
    <s v="ALTA"/>
    <s v=" "/>
    <s v=""/>
    <n v="0"/>
    <n v="0"/>
    <x v="0"/>
    <s v=""/>
    <s v=""/>
    <s v=""/>
    <s v="93149170010"/>
  </r>
  <r>
    <s v="ZOT3"/>
    <s v="1011012"/>
    <x v="15"/>
    <s v="LINEA 4 MANEJO DE ENVASE"/>
    <s v="0054127156"/>
    <s v="5700172"/>
    <s v="0120"/>
    <s v="GVILLAMA"/>
    <s v="HABILITAR MODULO PILZ TRANSP BOTELLAS CA"/>
    <s v=""/>
    <s v="PM01"/>
    <d v="2026-02-19T00:00:00"/>
    <s v="00:00:00"/>
    <d v="2026-02-19T00:00:00"/>
    <s v="09:52:30"/>
    <s v="LIB."/>
    <s v="1"/>
    <n v="1.5"/>
    <n v="0"/>
    <s v="240"/>
    <n v="11670659"/>
    <d v="2026-02-19T00:00:00"/>
    <d v="2026-02-19T00:00:00"/>
    <x v="7"/>
    <n v="7.0500000000000007E-2"/>
    <s v="JAL"/>
    <n v="7"/>
    <n v="0"/>
    <s v="TRANSPORTADOR GRANEL DEPA RINSER - L4"/>
    <s v="ELECT2EL"/>
    <d v="2026-02-19T00:00:00"/>
    <s v="ALTA"/>
    <s v=" "/>
    <s v=""/>
    <n v="1089166"/>
    <n v="21"/>
    <x v="0"/>
    <s v=""/>
    <s v=""/>
    <s v=""/>
    <s v="57001720120"/>
  </r>
  <r>
    <s v="ZOT3"/>
    <s v="1010493"/>
    <x v="16"/>
    <s v="LINEA 4 LIMPIEZA Y SANEAMIENTO"/>
    <s v="0054096228"/>
    <s v="9310929"/>
    <s v="0010"/>
    <s v="GVILLAMA"/>
    <s v="SELECTOR SEÑAL DE BOTELLAS FALSAS CIP"/>
    <s v="X"/>
    <s v="PM01"/>
    <d v="2026-02-19T00:00:00"/>
    <s v="00:00:00"/>
    <d v="2026-02-19T00:00:00"/>
    <s v="09:52:30"/>
    <s v="LIB."/>
    <s v="1"/>
    <n v="1.5"/>
    <n v="0"/>
    <s v="240"/>
    <n v="11840722"/>
    <d v="2026-02-19T00:00:00"/>
    <d v="2026-02-19T00:00:00"/>
    <x v="7"/>
    <n v="7.0500000000000007E-2"/>
    <s v="JAL"/>
    <n v="7"/>
    <n v="0"/>
    <s v="PLANTA CIP - L4"/>
    <s v="ELECT2EL"/>
    <d v="2026-02-19T00:00:00"/>
    <s v="ALTA"/>
    <s v=" "/>
    <s v=""/>
    <n v="0"/>
    <n v="0"/>
    <x v="0"/>
    <s v=""/>
    <s v=""/>
    <s v=""/>
    <s v="93109290010"/>
  </r>
  <r>
    <s v="ZOT3"/>
    <s v="1010493"/>
    <x v="16"/>
    <s v="LINEA 4 LIMPIEZA Y SANEAMIENTO"/>
    <s v="0054162275"/>
    <s v="9310929"/>
    <s v="0030"/>
    <s v="GVILLAMA"/>
    <s v="INSTALAR SELECTOR PARA CIP DESDE FILTRAC"/>
    <s v="X"/>
    <s v="PM01"/>
    <d v="2026-02-19T00:00:00"/>
    <s v="00:00:00"/>
    <d v="2026-02-19T00:00:00"/>
    <s v="09:52:30"/>
    <s v="LIB."/>
    <s v="1"/>
    <n v="1.5"/>
    <n v="0"/>
    <s v="240"/>
    <n v="11840722"/>
    <d v="2026-02-19T00:00:00"/>
    <d v="2026-02-19T00:00:00"/>
    <x v="7"/>
    <n v="7.0500000000000007E-2"/>
    <s v="JAL"/>
    <n v="7"/>
    <n v="0"/>
    <s v="PLANTA CIP - L4"/>
    <s v="ELECT2EL"/>
    <d v="2026-02-19T00:00:00"/>
    <s v="ALTA"/>
    <s v=" "/>
    <s v=""/>
    <n v="0"/>
    <n v="0"/>
    <x v="0"/>
    <s v=""/>
    <s v=""/>
    <s v=""/>
    <s v="93109290030"/>
  </r>
  <r>
    <s v="ZOT2"/>
    <s v="1011014"/>
    <x v="0"/>
    <s v="LINEA 4 ENVASADO EN BOTELLAS"/>
    <s v="0053188073"/>
    <s v="9218834"/>
    <s v="0010"/>
    <s v="JARBOLED"/>
    <s v="LIMP/INSP EQU DET EMBAND VARIOLINE"/>
    <s v="X"/>
    <s v="PM01"/>
    <d v="2026-02-19T00:00:00"/>
    <s v="00:00:00"/>
    <d v="2026-02-19T00:00:00"/>
    <s v="11:07:30"/>
    <s v="LIB."/>
    <s v="1"/>
    <n v="2.5"/>
    <n v="0"/>
    <s v="240"/>
    <s v=" "/>
    <d v="2026-02-19T00:00:00"/>
    <d v="2026-02-19T00:00:00"/>
    <x v="8"/>
    <n v="0.11749999999999999"/>
    <s v="JAS"/>
    <n v="11"/>
    <n v="0"/>
    <s v="VARIOLINE OW - L4"/>
    <s v="OPESPRE3"/>
    <d v="2026-02-19T00:00:00"/>
    <s v="ALTA"/>
    <s v=" "/>
    <s v=""/>
    <n v="0"/>
    <n v="0"/>
    <x v="1"/>
    <s v=""/>
    <s v=""/>
    <s v=""/>
    <s v="92188340010"/>
  </r>
  <r>
    <s v="ZOT2"/>
    <s v="1011014"/>
    <x v="0"/>
    <s v="LINEA 4 ENVASADO EN BOTELLAS"/>
    <s v="0053188531"/>
    <s v="9218981"/>
    <s v="0010"/>
    <s v="JARBOLED"/>
    <s v="LIMP POST-PRODUCCIÓN EMBAND VARIOLINE"/>
    <s v="X"/>
    <s v="PM01"/>
    <d v="2026-02-19T00:00:00"/>
    <s v="00:00:00"/>
    <d v="2026-02-19T00:00:00"/>
    <s v="13:00:00"/>
    <s v="LIB."/>
    <s v="1"/>
    <n v="4"/>
    <n v="0"/>
    <s v="240"/>
    <s v=" "/>
    <d v="2026-02-19T00:00:00"/>
    <d v="2026-02-19T00:00:00"/>
    <x v="8"/>
    <n v="0.188"/>
    <s v="JAS"/>
    <n v="17"/>
    <n v="0"/>
    <s v="VARIOLINE OW - L4"/>
    <s v="OPESPRE3"/>
    <d v="2026-02-19T00:00:00"/>
    <s v="ALTA"/>
    <s v=" "/>
    <s v=""/>
    <n v="0"/>
    <n v="0"/>
    <x v="1"/>
    <s v=""/>
    <s v=""/>
    <s v=""/>
    <s v="92189810010"/>
  </r>
  <r>
    <s v="ZOT2"/>
    <s v="1011014"/>
    <x v="0"/>
    <s v="LINEA 4 ENVASADO EN BOTELLAS"/>
    <s v="0053189112"/>
    <s v="9219090"/>
    <s v="0010"/>
    <s v="JARBOLED"/>
    <s v="LUBRICACION SEM EMBANDEJADOR VARIOLINE"/>
    <s v="X"/>
    <s v="PM01"/>
    <d v="2026-02-19T00:00:00"/>
    <s v="00:00:00"/>
    <d v="2026-02-19T00:00:00"/>
    <s v="10:30:00"/>
    <s v="LIB."/>
    <s v="1"/>
    <n v="2"/>
    <n v="0"/>
    <s v="240"/>
    <s v=" "/>
    <d v="2026-02-19T00:00:00"/>
    <d v="2026-02-19T00:00:00"/>
    <x v="8"/>
    <n v="9.4E-2"/>
    <s v="JAS"/>
    <n v="9"/>
    <n v="0"/>
    <s v="VARIOLINE OW - L4"/>
    <s v="OPESPRE3"/>
    <d v="2026-02-19T00:00:00"/>
    <s v="ALTA"/>
    <s v=" "/>
    <s v=""/>
    <n v="0"/>
    <n v="0"/>
    <x v="1"/>
    <s v=""/>
    <s v=""/>
    <s v=""/>
    <s v="92190900010"/>
  </r>
  <r>
    <s v="ZOT2"/>
    <s v="1011996"/>
    <x v="1"/>
    <s v="LINEA 4 ENVASADO EN BOTELLAS"/>
    <s v="0053193021"/>
    <s v="9219862"/>
    <s v="0010"/>
    <s v="JARBOLED"/>
    <s v="RUTA LUBRICACION MENSUAL VARIOLINE 2"/>
    <s v="X"/>
    <s v="PM01"/>
    <d v="2026-02-19T00:00:00"/>
    <s v="00:00:00"/>
    <d v="2026-02-19T00:00:00"/>
    <s v="09:15:00"/>
    <s v="LIB."/>
    <s v="1"/>
    <n v="1"/>
    <n v="0"/>
    <s v="240"/>
    <s v=" "/>
    <d v="2026-02-19T00:00:00"/>
    <d v="2026-02-19T00:00:00"/>
    <x v="8"/>
    <n v="4.7E-2"/>
    <s v="JAS"/>
    <n v="5"/>
    <n v="0"/>
    <s v="VARIOLINE OW 2 - L4"/>
    <s v="OPESPRE3"/>
    <d v="2026-02-19T00:00:00"/>
    <s v="ALTA"/>
    <s v=" "/>
    <s v=""/>
    <n v="0"/>
    <n v="0"/>
    <x v="1"/>
    <s v=""/>
    <s v=""/>
    <s v=""/>
    <s v="92198620010"/>
  </r>
  <r>
    <s v="ZOT2"/>
    <s v="1011996"/>
    <x v="1"/>
    <s v="LINEA 4 ENVASADO EN BOTELLAS"/>
    <s v="0053193022"/>
    <s v="9219862"/>
    <s v="0020"/>
    <s v="JARBOLED"/>
    <s v="LUBRICACION SEM EMBANDEJADOR VARIOL 2"/>
    <s v="X"/>
    <s v="PM01"/>
    <d v="2026-02-19T00:00:00"/>
    <s v="00:00:00"/>
    <d v="2026-02-19T00:00:00"/>
    <s v="11:45:00"/>
    <s v="LIB."/>
    <s v="1"/>
    <n v="2"/>
    <n v="0"/>
    <s v="240"/>
    <s v=" "/>
    <d v="2026-02-19T00:00:00"/>
    <d v="2026-02-19T00:00:00"/>
    <x v="8"/>
    <n v="9.4E-2"/>
    <s v="JAS"/>
    <n v="9"/>
    <n v="0"/>
    <s v="VARIOLINE OW 2 - L4"/>
    <s v="OPESPRE3"/>
    <d v="2026-02-19T00:00:00"/>
    <s v="ALTA"/>
    <s v=" "/>
    <s v=""/>
    <n v="0"/>
    <n v="0"/>
    <x v="1"/>
    <s v=""/>
    <s v=""/>
    <s v=""/>
    <s v="92198620020"/>
  </r>
  <r>
    <s v="ZOT2"/>
    <s v="1012327"/>
    <x v="13"/>
    <s v="LINEA 4 ENVASADO EN BOTELLAS"/>
    <s v="0053194425"/>
    <s v="9220511"/>
    <s v="0010"/>
    <s v="JARBOLED"/>
    <s v="RUTA DE LUBRICACIÓN SEMANAL"/>
    <s v="X"/>
    <s v="PM01"/>
    <d v="2026-02-19T00:00:00"/>
    <s v="00:00:00"/>
    <d v="2026-02-19T00:00:00"/>
    <s v="09:15:00"/>
    <s v="LIB."/>
    <s v="1"/>
    <n v="1"/>
    <n v="0"/>
    <s v="240"/>
    <s v=" "/>
    <d v="2026-02-19T00:00:00"/>
    <d v="2026-02-19T00:00:00"/>
    <x v="8"/>
    <n v="4.7E-2"/>
    <s v="JAS"/>
    <n v="5"/>
    <n v="0"/>
    <s v="ETIQUETADORA 4B MULTIMODUL II K408376"/>
    <s v="OPESPRE3"/>
    <d v="2026-02-19T00:00:00"/>
    <s v="ALTA"/>
    <s v=" "/>
    <s v=""/>
    <n v="0"/>
    <n v="0"/>
    <x v="1"/>
    <s v=""/>
    <s v=""/>
    <s v=""/>
    <s v="92205110010"/>
  </r>
  <r>
    <s v="ZOT2"/>
    <s v="1011014"/>
    <x v="0"/>
    <s v="LINEA 4 ENVASADO EN BOTELLAS"/>
    <s v="0053195604"/>
    <s v="9221052"/>
    <s v="0010"/>
    <s v="JARBOLED"/>
    <s v="LIMP/INSP FILTRO PREVIO BOMBA DE VACIO"/>
    <s v="X"/>
    <s v="PM01"/>
    <d v="2026-02-19T00:00:00"/>
    <s v="00:00:00"/>
    <d v="2026-02-19T00:00:00"/>
    <s v="08:37:30"/>
    <s v="LIB."/>
    <s v="2"/>
    <n v="0.5"/>
    <n v="0"/>
    <s v="240"/>
    <s v=" "/>
    <d v="2026-02-19T00:00:00"/>
    <d v="2026-02-19T00:00:00"/>
    <x v="8"/>
    <n v="2.35E-2"/>
    <s v="JAS"/>
    <n v="3"/>
    <n v="0"/>
    <s v="VARIOLINE OW - L4"/>
    <s v="OPESPRE3"/>
    <d v="2026-02-19T00:00:00"/>
    <s v="MEDIA"/>
    <s v=" "/>
    <s v=""/>
    <n v="0"/>
    <n v="0"/>
    <x v="1"/>
    <s v=""/>
    <s v=""/>
    <s v=""/>
    <s v="92210520010"/>
  </r>
  <r>
    <s v="ZOT2"/>
    <s v="1011011"/>
    <x v="4"/>
    <s v="LINEA 4 ENVASADO EN BOTELLAS"/>
    <s v="0053189107"/>
    <s v="9219085"/>
    <s v="0010"/>
    <s v="JJURADOV"/>
    <s v="LUB EQU DET DEPALETIZADORA AGRANEL L4"/>
    <s v="X"/>
    <s v="PM01"/>
    <d v="2026-02-19T00:00:00"/>
    <s v="00:00:00"/>
    <d v="2026-02-19T00:00:00"/>
    <s v="10:30:00"/>
    <s v="LIB."/>
    <s v="2"/>
    <n v="2"/>
    <n v="0"/>
    <s v="240"/>
    <s v=" "/>
    <d v="2026-02-19T00:00:00"/>
    <d v="2026-02-19T00:00:00"/>
    <x v="9"/>
    <n v="9.4E-2"/>
    <s v="JMM"/>
    <n v="9"/>
    <n v="0"/>
    <s v="DEPALETIZADOR A GRANEL OW - L4"/>
    <s v="OPESPRE2"/>
    <d v="2026-02-19T00:00:00"/>
    <s v="MEDIA"/>
    <s v=" "/>
    <s v=""/>
    <n v="0"/>
    <n v="0"/>
    <x v="1"/>
    <s v=""/>
    <s v=""/>
    <s v=""/>
    <s v="92190850010"/>
  </r>
  <r>
    <s v="ZOT2"/>
    <s v="1011996"/>
    <x v="1"/>
    <s v="LINEA 4 ENVASADO EN BOTELLAS"/>
    <s v="0053193063"/>
    <s v="9219895"/>
    <s v="0010"/>
    <s v="JMARTINB"/>
    <s v="LIMP/INSP EQU DET EMBAN VARIOLINE # 2"/>
    <s v="X"/>
    <s v="PM01"/>
    <d v="2026-02-19T00:00:00"/>
    <s v="00:00:00"/>
    <d v="2026-02-19T00:00:00"/>
    <s v="11:45:00"/>
    <s v="LIB."/>
    <s v="1"/>
    <n v="3"/>
    <n v="0"/>
    <s v="240"/>
    <s v=" "/>
    <d v="2026-02-19T00:00:00"/>
    <d v="2026-02-19T00:00:00"/>
    <x v="10"/>
    <n v="0.14100000000000001"/>
    <s v="JAS"/>
    <n v="13"/>
    <n v="0"/>
    <s v="VARIOLINE OW 2 - L4"/>
    <s v="NO ASIGNADO"/>
    <d v="2026-02-19T00:00:00"/>
    <s v="ALTA"/>
    <s v=" "/>
    <s v=""/>
    <n v="0"/>
    <n v="0"/>
    <x v="2"/>
    <s v=""/>
    <s v=""/>
    <s v=""/>
    <s v="92198950010"/>
  </r>
  <r>
    <s v="ZOT2"/>
    <s v="1011996"/>
    <x v="1"/>
    <s v="LINEA 4 ENVASADO EN BOTELLAS"/>
    <s v="0053194323"/>
    <s v="9220445"/>
    <s v="0010"/>
    <s v="JMARTINB"/>
    <s v="LIMP POST-PRODUCCIÓN EMBAND VARIOLINE"/>
    <s v="X"/>
    <s v="PM01"/>
    <d v="2026-02-19T00:00:00"/>
    <s v="00:00:00"/>
    <d v="2026-02-19T00:00:00"/>
    <s v="13:00:00"/>
    <s v="LIB."/>
    <s v="2"/>
    <n v="4"/>
    <n v="0"/>
    <s v="240"/>
    <s v=" "/>
    <d v="2026-02-19T00:00:00"/>
    <d v="2026-02-19T00:00:00"/>
    <x v="10"/>
    <n v="0.188"/>
    <s v="JAS"/>
    <n v="17"/>
    <n v="0"/>
    <s v="VARIOLINE OW 2 - L4"/>
    <s v="NO ASIGNADO"/>
    <d v="2026-02-19T00:00:00"/>
    <s v="MEDIA"/>
    <s v=" "/>
    <s v=""/>
    <n v="0"/>
    <n v="0"/>
    <x v="2"/>
    <s v=""/>
    <s v=""/>
    <s v=""/>
    <s v="92204450010"/>
  </r>
  <r>
    <s v="ZOT2"/>
    <s v="1012325"/>
    <x v="17"/>
    <s v="LINEA 4 ENVASADO EN BOTELLAS"/>
    <s v="0053194423"/>
    <s v="9220509"/>
    <s v="0010"/>
    <s v="JMARTINB"/>
    <s v="RUTA DE LUBRICACIÓN SEMANAL"/>
    <s v="X"/>
    <s v="PM01"/>
    <d v="2026-02-19T00:00:00"/>
    <s v="00:00:00"/>
    <d v="2026-02-19T00:00:00"/>
    <s v="09:15:00"/>
    <s v="LIB."/>
    <s v="1"/>
    <n v="1"/>
    <n v="0"/>
    <s v="240"/>
    <s v=" "/>
    <d v="2026-02-19T00:00:00"/>
    <d v="2026-02-19T00:00:00"/>
    <x v="10"/>
    <n v="4.7E-2"/>
    <s v="JAS"/>
    <n v="5"/>
    <n v="0"/>
    <s v="ETIQUETADORA 4A MULTIMODUL II K408375"/>
    <s v="NO ASIGNADO"/>
    <d v="2026-02-19T00:00:00"/>
    <s v="ALTA"/>
    <s v=" "/>
    <s v=""/>
    <n v="0"/>
    <n v="0"/>
    <x v="2"/>
    <s v=""/>
    <s v=""/>
    <s v=""/>
    <s v="92205090010"/>
  </r>
  <r>
    <s v="ZOT2"/>
    <s v="1011996"/>
    <x v="1"/>
    <s v="LINEA 4 ENVASADO EN BOTELLAS"/>
    <s v="0053195614"/>
    <s v="9221062"/>
    <s v="0010"/>
    <s v="JMARTINB"/>
    <s v="LIMP/INSP FILTRO PREVIO BOMBA DE VACIO"/>
    <s v="X"/>
    <s v="PM01"/>
    <d v="2026-02-19T00:00:00"/>
    <s v="00:00:00"/>
    <d v="2026-02-19T00:00:00"/>
    <s v="08:37:30"/>
    <s v="LIB."/>
    <s v="2"/>
    <n v="0.5"/>
    <n v="0"/>
    <s v="240"/>
    <s v=" "/>
    <d v="2026-02-19T00:00:00"/>
    <d v="2026-02-19T00:00:00"/>
    <x v="10"/>
    <n v="2.35E-2"/>
    <s v="JAS"/>
    <n v="3"/>
    <n v="0"/>
    <s v="VARIOLINE OW 2 - L4"/>
    <s v="NO ASIGNADO"/>
    <d v="2026-02-19T00:00:00"/>
    <s v="MEDIA"/>
    <s v=" "/>
    <s v=""/>
    <n v="0"/>
    <n v="0"/>
    <x v="2"/>
    <s v=""/>
    <s v=""/>
    <s v=""/>
    <s v="92210620010"/>
  </r>
  <r>
    <s v="ZOT2"/>
    <s v="1010481"/>
    <x v="2"/>
    <s v="LINEA 4 ENVASADO EN BOTELLAS"/>
    <s v="0051482913"/>
    <s v="9018725"/>
    <s v="0010"/>
    <s v="JMORENSU"/>
    <s v="LIMPIEZA PROFUNDA PISTONES CORCHADORES"/>
    <s v="X"/>
    <s v="PM01"/>
    <d v="2026-02-19T00:00:00"/>
    <s v="00:00:00"/>
    <d v="2026-02-19T00:00:00"/>
    <s v="24:00:00"/>
    <s v="LIB."/>
    <s v="1"/>
    <n v="5"/>
    <n v="0"/>
    <s v="240"/>
    <s v=" "/>
    <d v="2026-02-19T00:00:00"/>
    <d v="2026-02-19T00:00:00"/>
    <x v="11"/>
    <n v="0.23499999999999999"/>
    <s v="JAL"/>
    <n v="21"/>
    <n v="0"/>
    <s v="LLENADORA DE BOTELLAS - L4"/>
    <s v="OPESPRE2"/>
    <d v="2026-02-19T00:00:00"/>
    <s v="ALTA"/>
    <s v=" "/>
    <s v=""/>
    <n v="5118163.16"/>
    <n v="5118163.2"/>
    <x v="1"/>
    <s v=""/>
    <s v=""/>
    <s v=""/>
    <s v="90187250010"/>
  </r>
  <r>
    <s v="ZOT2"/>
    <s v="1010481"/>
    <x v="2"/>
    <s v="LINEA 4 ENVASADO EN BOTELLAS"/>
    <s v="0053185431"/>
    <s v="9218087"/>
    <s v="0010"/>
    <s v="JMORENSU"/>
    <s v="RUTA LUBRICACION SEMANAL LLENADORA L4"/>
    <s v="X"/>
    <s v="PM01"/>
    <d v="2026-02-19T00:00:00"/>
    <s v="00:00:00"/>
    <d v="2026-02-19T00:00:00"/>
    <s v="08:30:00"/>
    <s v="LIB."/>
    <s v="1"/>
    <n v="2"/>
    <n v="0"/>
    <s v="240"/>
    <s v=" "/>
    <d v="2026-02-19T00:00:00"/>
    <d v="2026-02-19T00:00:00"/>
    <x v="11"/>
    <n v="9.4E-2"/>
    <s v="JAS"/>
    <n v="9"/>
    <n v="0"/>
    <s v="LLENADORA DE BOTELLAS - L4"/>
    <s v="OPESPRE2"/>
    <d v="2026-02-19T00:00:00"/>
    <s v="ALTA"/>
    <s v=" "/>
    <s v=""/>
    <n v="0"/>
    <n v="0"/>
    <x v="1"/>
    <s v=""/>
    <s v=""/>
    <s v=""/>
    <s v="92180870010"/>
  </r>
  <r>
    <s v="ZOT2"/>
    <s v="1010481"/>
    <x v="2"/>
    <s v="LINEA 4 ENVASADO EN BOTELLAS"/>
    <s v="0053185437"/>
    <s v="9218091"/>
    <s v="0010"/>
    <s v="JMORENSU"/>
    <s v="MTTO AUTONOMO LLENADORA LINEA 4"/>
    <s v="X"/>
    <s v="PM01"/>
    <d v="2026-02-19T00:00:00"/>
    <s v="00:00:00"/>
    <d v="2026-02-19T00:00:00"/>
    <s v="07:52:30"/>
    <s v="LIB."/>
    <s v="1"/>
    <n v="1.5"/>
    <n v="0"/>
    <s v="240"/>
    <s v=" "/>
    <d v="2026-02-19T00:00:00"/>
    <d v="2026-02-19T00:00:00"/>
    <x v="11"/>
    <n v="7.0500000000000007E-2"/>
    <s v="JAS"/>
    <n v="7"/>
    <n v="0"/>
    <s v="LLENADORA DE BOTELLAS - L4"/>
    <s v="OPESPRE2"/>
    <d v="2026-02-19T00:00:00"/>
    <s v="ALTA"/>
    <s v=" "/>
    <s v=""/>
    <n v="0"/>
    <n v="0"/>
    <x v="1"/>
    <s v=""/>
    <s v=""/>
    <s v=""/>
    <s v="92180910010"/>
  </r>
  <r>
    <s v="ZOT3"/>
    <s v="1010492"/>
    <x v="3"/>
    <s v="LINEA 4 ENVASADO EN BOTELLAS"/>
    <s v="0049481823"/>
    <s v="5743405"/>
    <s v="0030"/>
    <s v="JOCHOAGA"/>
    <s v="CAMBIO DE CONECTORES TD91-TD30"/>
    <s v=""/>
    <s v="PM01"/>
    <d v="2026-02-19T00:00:00"/>
    <s v="00:00:00"/>
    <d v="2026-02-19T00:00:00"/>
    <s v="02:00:00"/>
    <s v="LIB."/>
    <s v="1"/>
    <n v="2"/>
    <n v="0"/>
    <s v="240"/>
    <n v="11682428"/>
    <d v="2026-02-19T00:00:00"/>
    <d v="2026-02-19T00:00:00"/>
    <x v="12"/>
    <n v="9.4E-2"/>
    <s v="JAL"/>
    <n v="9"/>
    <n v="0"/>
    <s v="PALETIZADORA - L4"/>
    <s v="TECINSEN"/>
    <d v="2026-02-19T00:00:00"/>
    <s v="ALTA"/>
    <s v=" "/>
    <s v=""/>
    <n v="1722163.04"/>
    <n v="0"/>
    <x v="0"/>
    <s v=""/>
    <s v=""/>
    <s v=""/>
    <s v="57434050030"/>
  </r>
  <r>
    <s v="ZOT3"/>
    <s v="1010481"/>
    <x v="2"/>
    <s v="LINEA 4 ENVASADO EN BOTELLAS"/>
    <s v="0054127153"/>
    <s v="9310249"/>
    <s v="0020"/>
    <s v="JOCHOAGA"/>
    <s v="HABILITAR VALVULA 217 AUTOFLUSH"/>
    <s v=""/>
    <s v="PM01"/>
    <d v="2026-02-19T00:00:00"/>
    <s v="00:00:00"/>
    <d v="2026-02-19T00:00:00"/>
    <s v="01:00:00"/>
    <s v="LIB."/>
    <s v="1"/>
    <n v="1"/>
    <n v="0"/>
    <s v="240"/>
    <n v="11838474"/>
    <d v="2026-02-19T00:00:00"/>
    <d v="2026-02-19T00:00:00"/>
    <x v="12"/>
    <n v="4.7E-2"/>
    <s v="JAL"/>
    <n v="5"/>
    <n v="0"/>
    <s v="LLENADORA DE BOTELLAS - L4"/>
    <s v="TECINSEN"/>
    <d v="2026-02-19T00:00:00"/>
    <s v="ALTA"/>
    <s v=" "/>
    <s v=""/>
    <n v="0"/>
    <n v="0"/>
    <x v="0"/>
    <s v=""/>
    <s v=""/>
    <s v=""/>
    <s v="93102490020"/>
  </r>
  <r>
    <s v="ZOT1"/>
    <s v="1010493"/>
    <x v="16"/>
    <s v="LINEA 4 LIMPIEZA Y SANEAMIENTO"/>
    <s v="0054162276"/>
    <s v="9315804"/>
    <s v="0010"/>
    <s v="JOCHOAGA"/>
    <s v="VERIFICAR SENSOR DE NIVEL RETORNO AGUA"/>
    <s v=""/>
    <s v="PM01"/>
    <d v="2026-02-19T00:00:00"/>
    <s v="00:00:00"/>
    <d v="2026-02-19T00:00:00"/>
    <s v="01:00:00"/>
    <s v="LIB."/>
    <s v="1"/>
    <n v="1"/>
    <n v="0"/>
    <s v="240"/>
    <n v="11846871"/>
    <d v="2026-02-19T00:00:00"/>
    <d v="2026-02-19T00:00:00"/>
    <x v="12"/>
    <n v="4.7E-2"/>
    <s v="JAL"/>
    <n v="5"/>
    <n v="0"/>
    <s v="PLANTA CIP - L4"/>
    <s v="TECINSEN"/>
    <d v="2026-02-19T00:00:00"/>
    <s v="ALTA"/>
    <s v=" "/>
    <s v=""/>
    <n v="0"/>
    <n v="0"/>
    <x v="0"/>
    <s v=""/>
    <s v=""/>
    <s v=""/>
    <s v="93158040010"/>
  </r>
  <r>
    <s v="ZOT2"/>
    <s v="1010493"/>
    <x v="16"/>
    <s v="LINEA 4 LIMPIEZA Y SANEAMIENTO"/>
    <s v="0054162278"/>
    <s v="9315806"/>
    <s v="0010"/>
    <s v="JOCHOAGA"/>
    <s v="VERIFICACION CONDUCTIVIMETRO CIP"/>
    <s v=""/>
    <s v="PM01"/>
    <d v="2026-02-19T00:00:00"/>
    <s v="00:00:00"/>
    <d v="2026-02-19T00:00:00"/>
    <s v="01:00:00"/>
    <s v="LIB."/>
    <s v="1"/>
    <n v="1"/>
    <n v="0"/>
    <s v="240"/>
    <n v="11846873"/>
    <d v="2026-02-19T00:00:00"/>
    <d v="2026-02-19T00:00:00"/>
    <x v="12"/>
    <n v="4.7E-2"/>
    <s v="JAL"/>
    <n v="5"/>
    <n v="0"/>
    <s v="PLANTA CIP - L4"/>
    <s v="TECINSEN"/>
    <d v="2026-02-19T00:00:00"/>
    <s v="ALTA"/>
    <s v=" "/>
    <s v=""/>
    <n v="0"/>
    <n v="0"/>
    <x v="0"/>
    <s v=""/>
    <s v=""/>
    <s v=""/>
    <s v="93158060010"/>
  </r>
  <r>
    <s v="ZOT1"/>
    <s v="1010493"/>
    <x v="16"/>
    <s v="LINEA 4 LIMPIEZA Y SANEAMIENTO"/>
    <s v="0054166679"/>
    <s v="9315807"/>
    <s v="0010"/>
    <s v="JOCHOAGA"/>
    <s v="QUITAR FUGA EN TRANSMISOR DE PRESION CIP"/>
    <s v=""/>
    <s v="PM01"/>
    <d v="2026-02-19T00:00:00"/>
    <s v="00:00:00"/>
    <d v="2026-02-19T00:00:00"/>
    <s v="01:00:00"/>
    <s v="LIB."/>
    <s v="1"/>
    <n v="1"/>
    <n v="0"/>
    <s v="240"/>
    <n v="11846872"/>
    <d v="2026-02-19T00:00:00"/>
    <d v="2026-02-19T00:00:00"/>
    <x v="12"/>
    <n v="4.7E-2"/>
    <s v="JAL"/>
    <n v="5"/>
    <n v="0"/>
    <s v="PLANTA CIP - L4"/>
    <s v="TECINSEN"/>
    <d v="2026-02-19T00:00:00"/>
    <s v="ALTA"/>
    <s v=" "/>
    <s v=""/>
    <n v="0"/>
    <n v="0"/>
    <x v="0"/>
    <s v=""/>
    <s v=""/>
    <s v=""/>
    <s v="93158070010"/>
  </r>
  <r>
    <s v="ZOT2"/>
    <s v="1010481"/>
    <x v="2"/>
    <s v="LINEA 4 ENVASADO EN BOTELLAS"/>
    <s v="0054127152"/>
    <s v="9138693"/>
    <s v="0040"/>
    <s v="JOHANROD"/>
    <s v="CAMBIAR MARIPOSAS DE ESTRELLAS DETERIORA"/>
    <s v=""/>
    <s v="PM01"/>
    <d v="2026-02-19T00:00:00"/>
    <s v="00:00:00"/>
    <d v="2026-02-19T00:00:00"/>
    <s v="02:26:56"/>
    <s v="LIB."/>
    <s v="1"/>
    <n v="1.5"/>
    <n v="0"/>
    <s v="240"/>
    <n v="11742588"/>
    <d v="2026-02-19T00:00:00"/>
    <d v="2026-02-19T00:00:00"/>
    <x v="13"/>
    <n v="7.0500000000000007E-2"/>
    <s v="JAL"/>
    <n v="7"/>
    <n v="0"/>
    <s v="LLENADORA DE BOTELLAS - L4"/>
    <s v="ESPEMAEN"/>
    <d v="2026-02-19T00:00:00"/>
    <s v="ALTA"/>
    <s v=" "/>
    <s v=""/>
    <n v="0"/>
    <n v="3366000"/>
    <x v="0"/>
    <s v=""/>
    <s v=""/>
    <s v=""/>
    <s v="91386930040"/>
  </r>
  <r>
    <s v="ZOT3"/>
    <s v="1010481"/>
    <x v="2"/>
    <s v="LINEA 4 ENVASADO EN BOTELLAS"/>
    <s v="0054137572"/>
    <s v="9313411"/>
    <s v="0010"/>
    <s v="JOHANROD"/>
    <s v="ENDERESAR PLATINAS SEPARADORAS DE BOTELL"/>
    <s v=""/>
    <s v="PM01"/>
    <d v="2026-02-19T00:00:00"/>
    <s v="00:00:00"/>
    <d v="2026-02-19T00:00:00"/>
    <s v="01:37:58"/>
    <s v="LIB."/>
    <s v="2"/>
    <n v="1"/>
    <n v="0"/>
    <s v="240"/>
    <n v="11845091"/>
    <d v="2026-02-19T00:00:00"/>
    <d v="2026-02-19T00:00:00"/>
    <x v="13"/>
    <n v="4.7E-2"/>
    <s v="JAL"/>
    <n v="5"/>
    <n v="0"/>
    <s v="LLENADORA DE BOTELLAS - L4"/>
    <s v="ESPEMAEN"/>
    <d v="2026-02-19T00:00:00"/>
    <s v="MEDIA"/>
    <s v=" "/>
    <s v=""/>
    <n v="623004.49"/>
    <n v="2084037.85"/>
    <x v="0"/>
    <s v=""/>
    <s v=""/>
    <s v=""/>
    <s v="93134110010"/>
  </r>
  <r>
    <s v="ZOT3"/>
    <s v="1010481"/>
    <x v="2"/>
    <s v="LINEA 4 ENVASADO EN BOTELLAS"/>
    <s v="0051578853"/>
    <s v="5930185"/>
    <s v="0080"/>
    <s v="JVELEZAR"/>
    <s v="REVISION DE CILINDROS TAPADORES"/>
    <s v="X"/>
    <s v="PM01"/>
    <d v="2026-02-19T00:00:00"/>
    <s v="00:00:00"/>
    <d v="2026-02-19T00:00:00"/>
    <s v="24:00:00"/>
    <s v="LIB."/>
    <s v="1"/>
    <n v="3"/>
    <n v="0"/>
    <s v="240"/>
    <n v="11738689"/>
    <d v="2026-02-19T00:00:00"/>
    <d v="2026-02-19T00:00:00"/>
    <x v="14"/>
    <n v="0.14100000000000001"/>
    <s v="JMO"/>
    <n v="13"/>
    <n v="0"/>
    <s v="LLENADORA DE BOTELLAS - L4"/>
    <s v="ESPEMAEN"/>
    <d v="2026-02-19T00:00:00"/>
    <s v="ALTA"/>
    <s v=" "/>
    <s v=""/>
    <n v="0"/>
    <n v="0"/>
    <x v="0"/>
    <s v=""/>
    <s v=""/>
    <s v=""/>
    <s v="59301850080"/>
  </r>
  <r>
    <s v="ZOT2"/>
    <s v="1011013"/>
    <x v="18"/>
    <s v="LINEA 4 ENVASADO EN BOTELLAS"/>
    <s v="0054164857"/>
    <s v="9158396"/>
    <s v="0090"/>
    <s v="JVELEZAR"/>
    <s v="SINCRONIZAR ESTRELLAS FORMATO 300"/>
    <s v=""/>
    <s v="PM01"/>
    <d v="2026-02-19T00:00:00"/>
    <s v="00:00:00"/>
    <d v="2026-02-19T00:00:00"/>
    <s v="09:15:00"/>
    <s v="LIB."/>
    <s v="1"/>
    <n v="1"/>
    <n v="0"/>
    <s v="240"/>
    <n v="11796591"/>
    <d v="2026-02-19T00:00:00"/>
    <d v="2026-02-19T00:00:00"/>
    <x v="14"/>
    <n v="4.7E-2"/>
    <s v="JAL"/>
    <n v="5"/>
    <n v="0"/>
    <s v="JUAGADORA RINSER OW -L4"/>
    <s v="ESPEMAEN"/>
    <d v="2026-02-19T00:00:00"/>
    <s v="ALTA"/>
    <s v=" "/>
    <s v=""/>
    <n v="188296.51"/>
    <n v="19655356.300000001"/>
    <x v="0"/>
    <n v="27"/>
    <s v=""/>
    <s v=""/>
    <s v="91583960090"/>
  </r>
  <r>
    <s v="ZOT2"/>
    <s v="1010481"/>
    <x v="2"/>
    <s v="LINEA 4 ENVASADO EN BOTELLAS"/>
    <s v="0052717521"/>
    <s v="9162211"/>
    <s v="0030"/>
    <s v="JVELEZAR"/>
    <s v="AJUSTE MEDIDAS ESTRELLA ENT RINSER"/>
    <s v=""/>
    <s v="PM01"/>
    <d v="2026-02-19T00:00:00"/>
    <s v="00:00:00"/>
    <d v="2026-02-19T00:00:00"/>
    <s v="24:00:00"/>
    <s v="LIB."/>
    <s v="1"/>
    <n v="1"/>
    <n v="0"/>
    <s v="240"/>
    <n v="11801323"/>
    <d v="2026-02-19T00:00:00"/>
    <d v="2026-02-19T00:00:00"/>
    <x v="14"/>
    <n v="4.7E-2"/>
    <s v="JAL"/>
    <n v="5"/>
    <n v="0"/>
    <s v="LLENADORA DE BOTELLAS - L4"/>
    <s v="ESPEMAEN"/>
    <d v="2026-02-19T00:00:00"/>
    <s v="ALTA"/>
    <s v=" "/>
    <s v=""/>
    <n v="5641457.3899999997"/>
    <n v="5314355.5599999996"/>
    <x v="0"/>
    <s v=""/>
    <s v=""/>
    <s v=""/>
    <s v="91622110030"/>
  </r>
  <r>
    <s v="ZOT2"/>
    <s v="1010481"/>
    <x v="2"/>
    <s v="LINEA 4 ENVASADO EN BOTELLAS"/>
    <s v="0052717522"/>
    <s v="9162211"/>
    <s v="0040"/>
    <s v="JVELEZAR"/>
    <s v="AJUSTE MEDIDAS ESTRELLA SALIDA RINSER"/>
    <s v=""/>
    <s v="PM01"/>
    <d v="2026-02-19T00:00:00"/>
    <s v="00:00:00"/>
    <d v="2026-02-19T00:00:00"/>
    <s v="24:00:00"/>
    <s v="LIB."/>
    <s v="1"/>
    <n v="1"/>
    <n v="0"/>
    <s v="240"/>
    <n v="11801323"/>
    <d v="2026-02-19T00:00:00"/>
    <d v="2026-02-19T00:00:00"/>
    <x v="14"/>
    <n v="4.7E-2"/>
    <s v="JAL"/>
    <n v="5"/>
    <n v="0"/>
    <s v="LLENADORA DE BOTELLAS - L4"/>
    <s v="ESPEMAEN"/>
    <d v="2026-02-19T00:00:00"/>
    <s v="ALTA"/>
    <s v=" "/>
    <s v=""/>
    <n v="5641457.3899999997"/>
    <n v="5314355.5599999996"/>
    <x v="0"/>
    <s v=""/>
    <s v=""/>
    <s v=""/>
    <s v="91622110040"/>
  </r>
  <r>
    <s v="ZOT2"/>
    <s v="1010481"/>
    <x v="2"/>
    <s v="LINEA 4 ENVASADO EN BOTELLAS"/>
    <s v="0053196736"/>
    <s v="9221655"/>
    <s v="0010"/>
    <s v="MPEREZDI"/>
    <s v="CAMBIAR VALVULAS DE LLENADO 154-158"/>
    <s v="X"/>
    <s v="PM01"/>
    <d v="2026-02-19T00:00:00"/>
    <s v="00:00:00"/>
    <d v="2026-02-19T00:00:00"/>
    <s v="24:00:00"/>
    <s v="LIB."/>
    <s v="1"/>
    <n v="2"/>
    <n v="0"/>
    <s v="240"/>
    <s v=" "/>
    <d v="2026-02-19T00:00:00"/>
    <d v="2026-02-19T00:00:00"/>
    <x v="15"/>
    <n v="9.4E-2"/>
    <s v="JAL"/>
    <n v="9"/>
    <n v="0"/>
    <s v="LLENADORA DE BOTELLAS - L4"/>
    <s v="ESPEMAEC"/>
    <d v="2026-02-19T00:00:00"/>
    <s v="ALTA"/>
    <s v=" "/>
    <s v=""/>
    <n v="0"/>
    <n v="3910113.85"/>
    <x v="0"/>
    <s v=""/>
    <s v=""/>
    <s v=""/>
    <s v="92216550010"/>
  </r>
  <r>
    <s v="ZOT2"/>
    <s v="1010481"/>
    <x v="2"/>
    <s v="LINEA 4 ENVASADO EN BOTELLAS"/>
    <s v="0053196737"/>
    <s v="9221655"/>
    <s v="0020"/>
    <s v="MPEREZDI"/>
    <s v="REPARACION VALVULAS DESMONTADAS 154-158"/>
    <s v="X"/>
    <s v="PM01"/>
    <d v="2026-02-19T00:00:00"/>
    <s v="00:00:00"/>
    <d v="2026-02-19T00:00:00"/>
    <s v="24:00:00"/>
    <s v="LIB."/>
    <s v="1"/>
    <n v="4.5"/>
    <n v="0"/>
    <s v="240"/>
    <s v=" "/>
    <d v="2026-02-19T00:00:00"/>
    <d v="2026-02-19T00:00:00"/>
    <x v="15"/>
    <n v="0.21149999999999999"/>
    <s v="JAL"/>
    <n v="19"/>
    <n v="0"/>
    <s v="LLENADORA DE BOTELLAS - L4"/>
    <s v="ESPEMAEC"/>
    <d v="2026-02-19T00:00:00"/>
    <s v="ALTA"/>
    <s v=" "/>
    <s v=""/>
    <n v="0"/>
    <n v="3910113.85"/>
    <x v="0"/>
    <s v=""/>
    <s v=""/>
    <s v=""/>
    <s v="92216550020"/>
  </r>
  <r>
    <s v="ZOT2"/>
    <s v="1011013"/>
    <x v="18"/>
    <s v="LINEA 4 ENVASADO EN BOTELLAS"/>
    <s v="0054161557"/>
    <s v="9158396"/>
    <s v="0080"/>
    <s v="SEBTOBON"/>
    <s v="CAMBIAR RODACHAS DE PINZAS RINSER"/>
    <s v=""/>
    <s v="PM01"/>
    <d v="2026-02-19T00:00:00"/>
    <s v="00:00:00"/>
    <d v="2026-02-19T00:00:00"/>
    <s v="00:00:00"/>
    <s v="LIB."/>
    <s v="1"/>
    <n v="4"/>
    <n v="0"/>
    <s v="240"/>
    <n v="11796591"/>
    <d v="2026-02-19T00:00:00"/>
    <d v="2026-02-19T00:00:00"/>
    <x v="16"/>
    <n v="0.188"/>
    <s v="JAL"/>
    <n v="17"/>
    <n v="0"/>
    <s v="JUAGADORA RINSER OW -L4"/>
    <s v="ESPEMAEN"/>
    <d v="2026-02-19T00:00:00"/>
    <s v="ALTA"/>
    <s v=" "/>
    <s v=""/>
    <n v="188296.51"/>
    <n v="19655356.300000001"/>
    <x v="0"/>
    <s v=""/>
    <s v=""/>
    <s v=""/>
    <s v="91583960080"/>
  </r>
  <r>
    <s v="ZOT2"/>
    <s v="1011014"/>
    <x v="0"/>
    <s v="LINEA 4 ENVASADO EN BOTELLAS"/>
    <s v="0053557462"/>
    <s v="9254686"/>
    <s v="0010"/>
    <s v="SEBTOBON"/>
    <s v="INSPECCION/AJUSTES TRAN INT CAJA VACIA"/>
    <s v="X"/>
    <s v="PM01"/>
    <d v="2026-02-19T00:00:00"/>
    <s v="00:00:00"/>
    <d v="2026-02-19T00:00:00"/>
    <s v="02:26:56"/>
    <s v="LIB."/>
    <s v="1"/>
    <n v="1.5"/>
    <n v="0"/>
    <s v="240"/>
    <s v=" "/>
    <d v="2026-02-19T00:00:00"/>
    <d v="2026-02-19T00:00:00"/>
    <x v="16"/>
    <n v="7.0500000000000007E-2"/>
    <s v="JAL"/>
    <n v="7"/>
    <n v="0"/>
    <s v="VARIOLINE OW - L4"/>
    <s v="ESPEMAEN"/>
    <d v="2026-02-19T00:00:00"/>
    <s v="ALTA"/>
    <s v=" "/>
    <s v=""/>
    <n v="0"/>
    <n v="0"/>
    <x v="0"/>
    <s v=""/>
    <s v=""/>
    <s v=""/>
    <s v="92546860010"/>
  </r>
  <r>
    <s v="ZOT2"/>
    <s v="1011014"/>
    <x v="0"/>
    <s v="LINEA 4 ENVASADO EN BOTELLAS"/>
    <s v="0053557463"/>
    <s v="9254686"/>
    <s v="0020"/>
    <s v="SEBTOBON"/>
    <s v="INSPECCION/AJUSTES TRAN INT CAJA LLENA"/>
    <s v="X"/>
    <s v="PM01"/>
    <d v="2026-02-19T00:00:00"/>
    <s v="00:00:00"/>
    <d v="2026-02-19T00:00:00"/>
    <s v="04:53:52"/>
    <s v="LIB."/>
    <s v="1"/>
    <n v="1.5"/>
    <n v="0"/>
    <s v="240"/>
    <s v=" "/>
    <d v="2026-02-19T00:00:00"/>
    <d v="2026-02-19T00:00:00"/>
    <x v="16"/>
    <n v="7.0500000000000007E-2"/>
    <s v="JAL"/>
    <n v="7"/>
    <n v="0"/>
    <s v="VARIOLINE OW - L4"/>
    <s v="ESPEMAEN"/>
    <d v="2026-02-19T00:00:00"/>
    <s v="ALTA"/>
    <s v=" "/>
    <s v=""/>
    <n v="0"/>
    <n v="0"/>
    <x v="0"/>
    <s v=""/>
    <s v=""/>
    <s v=""/>
    <s v="92546860020"/>
  </r>
  <r>
    <s v="ZOT3"/>
    <s v="1010481"/>
    <x v="2"/>
    <s v="LINEA 4 ENVASADO EN BOTELLAS"/>
    <s v="0054096227"/>
    <s v="5574569"/>
    <s v="0120"/>
    <s v="VACANTE7"/>
    <s v="INSTALAR DUCHA LAVADO CIL ELEVADORES"/>
    <s v=""/>
    <s v="PM01"/>
    <d v="2026-02-19T00:00:00"/>
    <s v="00:00:00"/>
    <d v="2026-02-19T00:00:00"/>
    <s v="03:00:00"/>
    <s v="LIB."/>
    <s v="1"/>
    <n v="3"/>
    <n v="0"/>
    <s v="240"/>
    <n v="11624934"/>
    <d v="2026-02-19T00:00:00"/>
    <d v="2026-02-19T00:00:00"/>
    <x v="17"/>
    <n v="0.14100000000000001"/>
    <s v="JAL"/>
    <n v="13"/>
    <n v="0"/>
    <s v="LLENADORA DE BOTELLAS - L4"/>
    <s v="ESPEMAEN"/>
    <d v="2026-02-19T00:00:00"/>
    <s v="ALTA"/>
    <s v=" "/>
    <s v=""/>
    <n v="4764670.08"/>
    <n v="4778837.7300000004"/>
    <x v="3"/>
    <s v=""/>
    <s v=""/>
    <s v=""/>
    <s v="55745690120"/>
  </r>
  <r>
    <s v="ZOT2"/>
    <s v="1010507"/>
    <x v="19"/>
    <s v="LINEA 4 MANEJO DE ENVASE"/>
    <s v="0050764706"/>
    <s v="5916088"/>
    <s v="0010"/>
    <s v="VACANTE7"/>
    <s v="CAMBIO ACEITE MOVIGEAR 174 A 178"/>
    <s v="X"/>
    <s v="PM01"/>
    <d v="2026-02-19T00:00:00"/>
    <s v="00:00:00"/>
    <d v="2026-02-19T00:00:00"/>
    <s v="24:00:00"/>
    <s v="LIB."/>
    <s v="2"/>
    <n v="7"/>
    <n v="0"/>
    <s v="240"/>
    <s v=" "/>
    <d v="2026-02-19T00:00:00"/>
    <d v="2026-02-19T00:00:00"/>
    <x v="17"/>
    <n v="0.32900000000000001"/>
    <s v="JAL"/>
    <n v="29"/>
    <n v="0"/>
    <s v="TRANS BOTELLAS INLINE EBI - LLENADORA L4"/>
    <s v="ESPEMAEN"/>
    <d v="2026-02-19T00:00:00"/>
    <s v="MEDIA"/>
    <s v=" "/>
    <s v=""/>
    <n v="0"/>
    <n v="0"/>
    <x v="3"/>
    <s v=""/>
    <s v=""/>
    <s v=""/>
    <s v="59160880010"/>
  </r>
  <r>
    <s v="ZOT2"/>
    <s v="1010510"/>
    <x v="20"/>
    <s v="LINEA 4 MANEJO DE ENVASE"/>
    <s v="0051101643"/>
    <s v="5958857"/>
    <s v="0010"/>
    <s v="VACANTE7"/>
    <s v="CAMBIO ACEITE MOVIGEAR 204 A 213"/>
    <s v="X"/>
    <s v="PM01"/>
    <d v="2026-02-19T00:00:00"/>
    <s v="00:00:00"/>
    <d v="2026-02-19T00:00:00"/>
    <s v="07:00:00"/>
    <s v="LIB."/>
    <s v="1"/>
    <n v="7"/>
    <n v="0"/>
    <s v="240"/>
    <s v=" "/>
    <d v="2026-02-19T00:00:00"/>
    <d v="2026-02-19T00:00:00"/>
    <x v="17"/>
    <n v="0.32900000000000001"/>
    <s v="JAL"/>
    <n v="29"/>
    <n v="0"/>
    <s v="TRANS BOTELLAS-MESA 1 A ETIQUET 1 - L4"/>
    <s v="ESPEMAEN"/>
    <d v="2026-02-19T00:00:00"/>
    <s v="ALTA"/>
    <s v=" "/>
    <s v=""/>
    <n v="0"/>
    <n v="0"/>
    <x v="3"/>
    <s v=""/>
    <s v=""/>
    <s v=""/>
    <s v="59588570010"/>
  </r>
  <r>
    <s v="ZOT2"/>
    <s v="1010511"/>
    <x v="21"/>
    <s v="LINEA 4 MANEJO DE ENVASE"/>
    <s v="0051468051"/>
    <s v="9015483"/>
    <s v="0010"/>
    <s v="VACANTE7"/>
    <s v="CAMBIO ACEITE MOVIGEAR 216 A 226"/>
    <s v="X"/>
    <s v="PM01"/>
    <d v="2026-02-19T00:00:00"/>
    <s v="00:00:00"/>
    <d v="2026-02-19T00:00:00"/>
    <s v="06:00:00"/>
    <s v="LIB."/>
    <s v="1"/>
    <n v="6"/>
    <n v="0"/>
    <s v="240"/>
    <s v=" "/>
    <d v="2026-02-19T00:00:00"/>
    <d v="2026-02-19T00:00:00"/>
    <x v="17"/>
    <n v="0.28200000000000003"/>
    <s v="JAL"/>
    <n v="25"/>
    <n v="0"/>
    <s v="TRANS BOTELLAS-MESA 1 A ETIQUETEA 2 - L4"/>
    <s v="ESPEMAEN"/>
    <d v="2026-02-19T00:00:00"/>
    <s v="ALTA"/>
    <s v=" "/>
    <s v=""/>
    <n v="0"/>
    <n v="0"/>
    <x v="3"/>
    <s v=""/>
    <s v=""/>
    <s v=""/>
    <s v="90154830010"/>
  </r>
  <r>
    <s v="ZOT2"/>
    <s v="1010515"/>
    <x v="22"/>
    <s v="LINEA 4 MANEJO DE ENVASE"/>
    <s v="0051468073"/>
    <s v="9015498"/>
    <s v="0010"/>
    <s v="VACANTE7"/>
    <s v="CAMBIO ACEITE MOVIGEAR 238 A 249"/>
    <s v="X"/>
    <s v="PM01"/>
    <d v="2026-02-19T00:00:00"/>
    <s v="00:00:00"/>
    <d v="2026-02-19T00:00:00"/>
    <s v="24:00:00"/>
    <s v="LIB."/>
    <s v="1"/>
    <n v="10"/>
    <n v="0"/>
    <s v="240"/>
    <s v=" "/>
    <d v="2026-02-19T00:00:00"/>
    <d v="2026-02-19T00:00:00"/>
    <x v="17"/>
    <n v="0.47"/>
    <s v="JAL"/>
    <n v="41"/>
    <n v="0"/>
    <s v="TRANS BOTELLAS  ETIQUET 2-MESA 2 - L4"/>
    <s v="ESPEMAEN"/>
    <d v="2026-02-19T00:00:00"/>
    <s v="ALTA"/>
    <s v=" "/>
    <s v=""/>
    <n v="0"/>
    <n v="0"/>
    <x v="3"/>
    <s v=""/>
    <s v=""/>
    <s v=""/>
    <s v="90154980010"/>
  </r>
  <r>
    <s v="ZOT2"/>
    <s v="1010492"/>
    <x v="3"/>
    <s v="LINEA 4 ENVASADO EN BOTELLAS"/>
    <s v="0054161730"/>
    <s v="9027856"/>
    <s v="0090"/>
    <s v="VACANTE7"/>
    <s v="CAMBIAR TORNILLO DE SUJECION DE ROTULA"/>
    <s v=""/>
    <s v="PM01"/>
    <d v="2026-02-19T00:00:00"/>
    <s v="00:00:00"/>
    <d v="2026-02-19T00:00:00"/>
    <s v="10:45:00"/>
    <s v="LIB."/>
    <s v="1"/>
    <n v="1.5"/>
    <n v="0"/>
    <s v="240"/>
    <n v="11750052"/>
    <d v="2026-02-19T00:00:00"/>
    <d v="2026-02-19T00:00:00"/>
    <x v="17"/>
    <n v="7.0500000000000007E-2"/>
    <s v="JMO"/>
    <n v="7"/>
    <n v="0"/>
    <s v="PALETIZADORA - L4"/>
    <s v="ESPEMAEN"/>
    <d v="2026-02-19T00:00:00"/>
    <s v="ALTA"/>
    <s v=" "/>
    <s v=""/>
    <n v="2125000"/>
    <n v="2125000"/>
    <x v="3"/>
    <s v=""/>
    <s v=""/>
    <s v=""/>
    <s v="90278560090"/>
  </r>
  <r>
    <s v="ZOT2"/>
    <s v="1010492"/>
    <x v="3"/>
    <s v="LINEA 4 ENVASADO EN BOTELLAS"/>
    <s v="0054161732"/>
    <s v="9027856"/>
    <s v="0100"/>
    <s v="VACANTE7"/>
    <s v="CAMBIAR RODAMIENTO MALO ALM ESTIBAS PALE"/>
    <s v=""/>
    <s v="PM01"/>
    <d v="2026-02-19T00:00:00"/>
    <s v="00:00:00"/>
    <d v="2026-02-19T00:00:00"/>
    <s v="12:45:00"/>
    <s v="LIB."/>
    <s v="1"/>
    <n v="2"/>
    <n v="0"/>
    <s v="240"/>
    <n v="11750052"/>
    <d v="2026-02-19T00:00:00"/>
    <d v="2026-02-19T00:00:00"/>
    <x v="17"/>
    <n v="9.4E-2"/>
    <s v="JMO"/>
    <n v="9"/>
    <n v="0"/>
    <s v="PALETIZADORA - L4"/>
    <s v="ESPEMAEN"/>
    <d v="2026-02-19T00:00:00"/>
    <s v="ALTA"/>
    <s v=" "/>
    <s v=""/>
    <n v="2125000"/>
    <n v="2125000"/>
    <x v="3"/>
    <s v=""/>
    <s v=""/>
    <s v=""/>
    <s v="90278560100"/>
  </r>
  <r>
    <s v="ZOT2"/>
    <s v="1010506"/>
    <x v="14"/>
    <s v="LINEA 4 MANEJO DE ENVASE"/>
    <s v="0053187276"/>
    <s v="9218597"/>
    <s v="0010"/>
    <s v="VACANTE7"/>
    <s v="INSPECC SIST  LUBRICA.CHUMACERAS TRANSPO"/>
    <s v="X"/>
    <s v="PM01"/>
    <d v="2026-02-19T00:00:00"/>
    <s v="00:00:00"/>
    <d v="2026-02-19T00:00:00"/>
    <s v="02:00:00"/>
    <s v="LIB."/>
    <s v="1"/>
    <n v="2"/>
    <n v="0"/>
    <s v="240"/>
    <s v=" "/>
    <d v="2026-02-19T00:00:00"/>
    <d v="2026-02-19T00:00:00"/>
    <x v="17"/>
    <n v="9.4E-2"/>
    <s v="JAL"/>
    <n v="9"/>
    <n v="0"/>
    <s v="TRANS BOTELLAS DEPA A INLINE EBI L4"/>
    <s v="ESPEMAEN"/>
    <d v="2026-02-19T00:00:00"/>
    <s v="ALTA"/>
    <s v=" "/>
    <s v=""/>
    <n v="0"/>
    <n v="0"/>
    <x v="3"/>
    <s v=""/>
    <s v=""/>
    <s v=""/>
    <s v="92185970010"/>
  </r>
  <r>
    <s v="ZOT2"/>
    <s v="1010506"/>
    <x v="14"/>
    <s v="LINEA 4 MANEJO DE ENVASE"/>
    <s v="0053188439"/>
    <s v="9218938"/>
    <s v="0010"/>
    <s v="VACANTE7"/>
    <s v="LUBRICACION TRANSMI REX 1TB28, 29, 31"/>
    <s v="X"/>
    <s v="PM01"/>
    <d v="2026-02-19T00:00:00"/>
    <s v="00:00:00"/>
    <d v="2026-02-19T00:00:00"/>
    <s v="00:30:00"/>
    <s v="LIB."/>
    <s v="1"/>
    <n v="0.5"/>
    <n v="0"/>
    <s v="240"/>
    <s v=" "/>
    <d v="2026-02-19T00:00:00"/>
    <d v="2026-02-19T00:00:00"/>
    <x v="17"/>
    <n v="2.35E-2"/>
    <s v="JAL"/>
    <n v="3"/>
    <n v="0"/>
    <s v="TRANS BOTELLAS DEPA A INLINE EBI L4"/>
    <s v="ESPEMAEN"/>
    <d v="2026-02-19T00:00:00"/>
    <s v="ALTA"/>
    <s v=" "/>
    <s v=""/>
    <n v="0"/>
    <n v="0"/>
    <x v="3"/>
    <s v=""/>
    <s v=""/>
    <s v=""/>
    <s v="92189380010"/>
  </r>
  <r>
    <s v="ZOT2"/>
    <s v="1010507"/>
    <x v="19"/>
    <s v="LINEA 4 MANEJO DE ENVASE"/>
    <s v="0053190819"/>
    <s v="9219360"/>
    <s v="0050"/>
    <s v="VACANTE7"/>
    <s v="RUTA 1 CADENAS 173M1-178M1"/>
    <s v=""/>
    <s v="PM01"/>
    <d v="2026-02-19T00:00:00"/>
    <s v="00:00:00"/>
    <d v="2026-02-19T00:00:00"/>
    <s v="01:30:00"/>
    <s v="LIB."/>
    <s v="1"/>
    <n v="1.5"/>
    <n v="0"/>
    <s v="240"/>
    <s v=" "/>
    <d v="2026-02-19T00:00:00"/>
    <d v="2026-02-19T00:00:00"/>
    <x v="17"/>
    <n v="7.0500000000000007E-2"/>
    <s v="JAL"/>
    <n v="7"/>
    <n v="0"/>
    <s v="TRANS BOTELLAS INLINE EBI - LLENADORA L4"/>
    <s v="ESPEMAEN"/>
    <d v="2026-02-19T00:00:00"/>
    <s v="ALTA"/>
    <s v=" "/>
    <s v=""/>
    <n v="0"/>
    <n v="0"/>
    <x v="3"/>
    <s v=""/>
    <s v=""/>
    <s v=""/>
    <s v="92193600050"/>
  </r>
  <r>
    <s v="ZOT2"/>
    <s v="1010507"/>
    <x v="19"/>
    <s v="LINEA 4 MANEJO DE ENVASE"/>
    <s v="0053190820"/>
    <s v="9219360"/>
    <s v="0060"/>
    <s v="VACANTE7"/>
    <s v="ASEO TRANS RUTA 1 173M1-178M1"/>
    <s v=""/>
    <s v="PM01"/>
    <d v="2026-02-19T00:00:00"/>
    <s v="00:00:00"/>
    <d v="2026-02-19T00:00:00"/>
    <s v="03:30:00"/>
    <s v="LIB."/>
    <s v="1"/>
    <n v="2"/>
    <n v="0"/>
    <s v="240"/>
    <s v=" "/>
    <d v="2026-02-19T00:00:00"/>
    <d v="2026-02-19T00:00:00"/>
    <x v="17"/>
    <n v="9.4E-2"/>
    <s v="JAL"/>
    <n v="9"/>
    <n v="0"/>
    <s v="TRANS BOTELLAS INLINE EBI - LLENADORA L4"/>
    <s v="ESPEMAEN"/>
    <d v="2026-02-19T00:00:00"/>
    <s v="ALTA"/>
    <s v=" "/>
    <s v=""/>
    <n v="0"/>
    <n v="0"/>
    <x v="3"/>
    <s v=""/>
    <s v=""/>
    <s v=""/>
    <s v="92193600060"/>
  </r>
  <r>
    <s v="ZOT2"/>
    <s v="1010510"/>
    <x v="20"/>
    <s v="LINEA 4 MANEJO DE ENVASE"/>
    <s v="0053199229"/>
    <s v="9223070"/>
    <s v="0010"/>
    <s v="VACANTE7"/>
    <s v="INSPECC SIST  LUBRICA.CHUMACERAS TRANSPO"/>
    <s v="X"/>
    <s v="PM01"/>
    <d v="2026-02-19T00:00:00"/>
    <s v="00:00:00"/>
    <d v="2026-02-19T00:00:00"/>
    <s v="02:00:00"/>
    <s v="LIB."/>
    <s v="1"/>
    <n v="2"/>
    <n v="0"/>
    <s v="240"/>
    <s v=" "/>
    <d v="2026-02-19T00:00:00"/>
    <d v="2026-02-19T00:00:00"/>
    <x v="17"/>
    <n v="9.4E-2"/>
    <s v="JAL"/>
    <n v="9"/>
    <n v="0"/>
    <s v="TRANS BOTELLAS-MESA 1 A ETIQUET 1 - L4"/>
    <s v="ESPEMAEN"/>
    <d v="2026-02-19T00:00:00"/>
    <s v="ALTA"/>
    <s v=" "/>
    <s v=""/>
    <n v="0"/>
    <n v="0"/>
    <x v="3"/>
    <s v=""/>
    <s v=""/>
    <s v=""/>
    <s v="92230700010"/>
  </r>
  <r>
    <s v="ZOT2"/>
    <s v="1010511"/>
    <x v="21"/>
    <s v="LINEA 4 MANEJO DE ENVASE"/>
    <s v="0053199230"/>
    <s v="9223071"/>
    <s v="0010"/>
    <s v="VACANTE7"/>
    <s v="INSPECC SIST  LUBRICA.CHUMACERAS TRANSPO"/>
    <s v="X"/>
    <s v="PM01"/>
    <d v="2026-02-19T00:00:00"/>
    <s v="00:00:00"/>
    <d v="2026-02-19T00:00:00"/>
    <s v="02:00:00"/>
    <s v="LIB."/>
    <s v="1"/>
    <n v="2"/>
    <n v="0"/>
    <s v="240"/>
    <s v=" "/>
    <d v="2026-02-19T00:00:00"/>
    <d v="2026-02-19T00:00:00"/>
    <x v="17"/>
    <n v="9.4E-2"/>
    <s v="JAL"/>
    <n v="9"/>
    <n v="0"/>
    <s v="TRANS BOTELLAS-MESA 1 A ETIQUETEA 2 - L4"/>
    <s v="ESPEMAEN"/>
    <d v="2026-02-19T00:00:00"/>
    <s v="ALTA"/>
    <s v=" "/>
    <s v=""/>
    <n v="0"/>
    <n v="0"/>
    <x v="3"/>
    <s v=""/>
    <s v=""/>
    <s v=""/>
    <s v="92230710010"/>
  </r>
  <r>
    <s v="ZOT3"/>
    <s v="1010483"/>
    <x v="11"/>
    <s v="LINEA 4 ENVASADO EN BOTELLAS"/>
    <s v="0054127154"/>
    <s v="9242204"/>
    <s v="0030"/>
    <s v="VACANTE7"/>
    <s v="INSTALACION DE CAJONES PARA ASEO FECHADO"/>
    <s v=""/>
    <s v="PM01"/>
    <d v="2026-02-19T00:00:00"/>
    <s v="00:00:00"/>
    <d v="2026-02-19T00:00:00"/>
    <s v="02:00:00"/>
    <s v="LIB."/>
    <s v="1"/>
    <n v="2"/>
    <n v="0"/>
    <s v="240"/>
    <n v="11763179"/>
    <d v="2026-02-19T00:00:00"/>
    <d v="2026-02-19T00:00:00"/>
    <x v="17"/>
    <n v="9.4E-2"/>
    <s v="JAL"/>
    <n v="9"/>
    <n v="0"/>
    <s v="CODIFICADOR DE BOTELLAS 1 - L4"/>
    <s v="ESPEMAEN"/>
    <d v="2026-02-19T00:00:00"/>
    <s v="ALTA"/>
    <s v=" "/>
    <s v=""/>
    <n v="0"/>
    <n v="0"/>
    <x v="3"/>
    <s v=""/>
    <s v=""/>
    <s v=""/>
    <s v="92422040030"/>
  </r>
  <r>
    <s v="ZOT2"/>
    <s v="1010510"/>
    <x v="20"/>
    <s v="LINEA 4 MANEJO DE ENVASE"/>
    <s v="0054108627"/>
    <s v="9311753"/>
    <s v="0020"/>
    <s v="VACANTE7"/>
    <s v="MATTO AUTO E INSPECC DE TRANSPORTES"/>
    <s v=""/>
    <s v="PM01"/>
    <d v="2026-02-19T00:00:00"/>
    <s v="00:00:00"/>
    <d v="2026-02-19T00:00:00"/>
    <s v="03:00:00"/>
    <s v="LIB."/>
    <s v="1"/>
    <n v="3"/>
    <n v="0"/>
    <s v="240"/>
    <s v=" "/>
    <d v="2026-02-19T00:00:00"/>
    <d v="2026-02-19T00:00:00"/>
    <x v="17"/>
    <n v="0.14100000000000001"/>
    <s v="JAL"/>
    <n v="13"/>
    <n v="0"/>
    <s v="TRANS BOTELLAS-MESA 1 A ETIQUET 1 - L4"/>
    <s v="ESPEMAEN"/>
    <d v="2026-02-19T00:00:00"/>
    <s v="ALTA"/>
    <s v=" "/>
    <s v=""/>
    <n v="0"/>
    <n v="0"/>
    <x v="3"/>
    <s v=""/>
    <s v=""/>
    <s v=""/>
    <s v="93117530020"/>
  </r>
  <r>
    <s v="ZOT2"/>
    <s v="1010511"/>
    <x v="21"/>
    <s v="LINEA 4 MANEJO DE ENVASE"/>
    <s v="0054108628"/>
    <s v="9311754"/>
    <s v="0020"/>
    <s v="VACANTE7"/>
    <s v="MATTO AUTO E INSPECC DE TRANSPORTES"/>
    <s v=""/>
    <s v="PM01"/>
    <d v="2026-02-19T00:00:00"/>
    <s v="00:00:00"/>
    <d v="2026-02-19T00:00:00"/>
    <s v="03:00:00"/>
    <s v="LIB."/>
    <s v="1"/>
    <n v="3"/>
    <n v="0"/>
    <s v="240"/>
    <s v=" "/>
    <d v="2026-02-19T00:00:00"/>
    <d v="2026-02-19T00:00:00"/>
    <x v="17"/>
    <n v="0.14100000000000001"/>
    <s v="JAL"/>
    <n v="13"/>
    <n v="0"/>
    <s v="TRANS BOTELLAS-MESA 1 A ETIQUETEA 2 - L4"/>
    <s v="ESPEMAEN"/>
    <d v="2026-02-19T00:00:00"/>
    <s v="ALTA"/>
    <s v=" "/>
    <s v=""/>
    <n v="0"/>
    <n v="0"/>
    <x v="3"/>
    <s v=""/>
    <s v=""/>
    <s v=""/>
    <s v="93117540020"/>
  </r>
  <r>
    <s v="ZOT3"/>
    <s v="1010518"/>
    <x v="23"/>
    <s v="LINEA 4 MANEJO DE ESTIBAS"/>
    <s v="0054161729"/>
    <s v="9314888"/>
    <s v="0010"/>
    <s v="VACANTE7"/>
    <s v="REPARAR CUÑA EJE ALMACEN DE ESTIBAS PALE"/>
    <s v=""/>
    <s v="PM01"/>
    <d v="2026-02-19T00:00:00"/>
    <s v="00:00:00"/>
    <d v="2026-02-19T00:00:00"/>
    <s v="01:30:00"/>
    <s v="LIB."/>
    <s v="1"/>
    <n v="1.5"/>
    <n v="0"/>
    <s v="240"/>
    <n v="11847040"/>
    <d v="2026-02-19T00:00:00"/>
    <d v="2026-02-19T00:00:00"/>
    <x v="17"/>
    <n v="7.0500000000000007E-2"/>
    <s v="JAL"/>
    <n v="7"/>
    <n v="0"/>
    <s v="MAGAZIN DE ESTIBAS PALE- L4"/>
    <s v="ESPEMAEN"/>
    <d v="2026-02-19T00:00:00"/>
    <s v="ALTA"/>
    <s v=" "/>
    <s v=""/>
    <n v="0"/>
    <n v="0"/>
    <x v="3"/>
    <s v=""/>
    <s v=""/>
    <s v=""/>
    <s v="93148880010"/>
  </r>
  <r>
    <s v="ZOT2"/>
    <s v="1011013"/>
    <x v="18"/>
    <s v="LINEA 4 ENVASADO EN BOTELLAS"/>
    <s v="0054136998"/>
    <s v="9158396"/>
    <s v="0070"/>
    <s v="YDIAZGOE"/>
    <s v="CAMBIAR HORQUILLAS EN MAL ESTADO"/>
    <s v="X"/>
    <s v="PM01"/>
    <d v="2026-02-19T00:00:00"/>
    <s v="00:00:00"/>
    <d v="2026-02-19T00:00:00"/>
    <s v="00:00:00"/>
    <s v="LIB."/>
    <s v="1"/>
    <n v="3.5"/>
    <n v="0"/>
    <s v="240"/>
    <n v="11796591"/>
    <d v="2026-02-19T00:00:00"/>
    <d v="2026-02-19T00:00:00"/>
    <x v="18"/>
    <n v="0.16450000000000001"/>
    <s v="JAL"/>
    <n v="15"/>
    <n v="0"/>
    <s v="JUAGADORA RINSER OW -L4"/>
    <s v="ESPEMAEN"/>
    <d v="2026-02-19T00:00:00"/>
    <s v="ALTA"/>
    <s v=" "/>
    <s v=""/>
    <n v="188296.51"/>
    <n v="19655356.300000001"/>
    <x v="0"/>
    <s v=""/>
    <s v=""/>
    <s v=""/>
    <s v="91583960070"/>
  </r>
  <r>
    <s v="ZOT2"/>
    <s v="1011996"/>
    <x v="1"/>
    <s v="LINEA 4 ENVASADO EN BOTELLAS"/>
    <s v="0053198762"/>
    <s v="9222746"/>
    <s v="0010"/>
    <s v="YDIAZGOE"/>
    <s v="INSPECCION/AJUSTES TRAN INT CAJA VACIA"/>
    <s v="X"/>
    <s v="PM01"/>
    <d v="2026-02-19T00:00:00"/>
    <s v="00:00:00"/>
    <d v="2026-02-19T00:00:00"/>
    <s v="09:52:30"/>
    <s v="LIB."/>
    <s v="1"/>
    <n v="1.5"/>
    <n v="0"/>
    <s v="240"/>
    <s v=" "/>
    <d v="2026-02-19T00:00:00"/>
    <d v="2026-02-19T00:00:00"/>
    <x v="18"/>
    <n v="7.0500000000000007E-2"/>
    <s v="YQV"/>
    <n v="7"/>
    <n v="0"/>
    <s v="VARIOLINE OW 2 - L4"/>
    <s v="ESPEMAEN"/>
    <d v="2026-02-19T00:00:00"/>
    <s v="ALTA"/>
    <s v=" "/>
    <s v=""/>
    <n v="0"/>
    <n v="0"/>
    <x v="0"/>
    <s v=""/>
    <s v=""/>
    <s v=""/>
    <s v="92227460010"/>
  </r>
  <r>
    <s v="ZOT2"/>
    <s v="1011996"/>
    <x v="1"/>
    <s v="LINEA 4 ENVASADO EN BOTELLAS"/>
    <s v="0053198763"/>
    <s v="9222746"/>
    <s v="0020"/>
    <s v="YDIAZGOE"/>
    <s v="INSPECCION/AJUSTES TRAN INT CAJA LLENA"/>
    <s v="X"/>
    <s v="PM01"/>
    <d v="2026-02-19T00:00:00"/>
    <s v="00:00:00"/>
    <d v="2026-02-19T00:00:00"/>
    <s v="11:45:00"/>
    <s v="LIB."/>
    <s v="1"/>
    <n v="1.5"/>
    <n v="0"/>
    <s v="240"/>
    <s v=" "/>
    <d v="2026-02-19T00:00:00"/>
    <d v="2026-02-19T00:00:00"/>
    <x v="18"/>
    <n v="7.0500000000000007E-2"/>
    <s v="YQV"/>
    <n v="7"/>
    <n v="0"/>
    <s v="VARIOLINE OW 2 - L4"/>
    <s v="ESPEMAEN"/>
    <d v="2026-02-19T00:00:00"/>
    <s v="ALTA"/>
    <s v=" "/>
    <s v=""/>
    <n v="0"/>
    <n v="0"/>
    <x v="0"/>
    <s v=""/>
    <s v=""/>
    <s v=""/>
    <s v="92227460020"/>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n v="0"/>
    <s v=" "/>
    <s v=" "/>
    <x v="19"/>
    <s v=" "/>
    <s v=" "/>
    <s v=""/>
    <s v=" "/>
    <n v="0"/>
    <s v=" "/>
    <s v=" "/>
    <s v="CRITICA"/>
    <s v=" "/>
    <s v=""/>
    <n v="0"/>
    <n v="0"/>
    <x v="2"/>
    <s v=""/>
    <s v=""/>
    <s v=""/>
    <s v=""/>
  </r>
  <r>
    <m/>
    <m/>
    <x v="24"/>
    <m/>
    <m/>
    <m/>
    <m/>
    <m/>
    <m/>
    <m/>
    <m/>
    <m/>
    <m/>
    <m/>
    <m/>
    <m/>
    <m/>
    <m/>
    <m/>
    <m/>
    <m/>
    <m/>
    <m/>
    <x v="20"/>
    <m/>
    <m/>
    <m/>
    <m/>
    <m/>
    <m/>
    <m/>
    <m/>
    <m/>
    <m/>
    <m/>
    <m/>
    <x v="4"/>
    <s v=""/>
    <s v=""/>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r>
    <m/>
    <m/>
    <x v="24"/>
    <m/>
    <m/>
    <m/>
    <m/>
    <m/>
    <m/>
    <m/>
    <m/>
    <m/>
    <m/>
    <m/>
    <m/>
    <m/>
    <m/>
    <m/>
    <m/>
    <m/>
    <m/>
    <m/>
    <m/>
    <x v="20"/>
    <m/>
    <m/>
    <m/>
    <m/>
    <m/>
    <m/>
    <m/>
    <m/>
    <m/>
    <m/>
    <m/>
    <m/>
    <x v="4"/>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7">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r>
    <m/>
    <m/>
    <m/>
    <m/>
    <m/>
    <m/>
    <x v="0"/>
    <m/>
    <m/>
    <m/>
    <m/>
    <x v="0"/>
    <x v="0"/>
    <x v="0"/>
    <s v=" "/>
    <x v="0"/>
    <s v=" "/>
    <s v=""/>
    <s v=" "/>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5">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r>
    <x v="0"/>
    <m/>
    <m/>
    <m/>
    <m/>
    <x v="0"/>
    <x v="0"/>
    <m/>
    <m/>
    <m/>
    <x v="0"/>
    <m/>
    <m/>
    <m/>
    <m/>
    <m/>
    <m/>
    <m/>
    <m/>
    <x v="0"/>
    <x v="0"/>
    <x v="0"/>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BB482AD-A6F8-4D34-866E-1002CC58A674}" name="TablaDinámica1" cacheId="2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5">
  <location ref="H109:I131" firstHeaderRow="1" firstDataRow="1" firstDataCol="1"/>
  <pivotFields count="41">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items count="58">
        <item m="1" x="32"/>
        <item m="1" x="45"/>
        <item x="20"/>
        <item x="10"/>
        <item x="19"/>
        <item m="1" x="26"/>
        <item m="1" x="36"/>
        <item x="18"/>
        <item x="2"/>
        <item m="1" x="42"/>
        <item x="13"/>
        <item m="1" x="21"/>
        <item x="17"/>
        <item m="1" x="29"/>
        <item m="1" x="46"/>
        <item m="1" x="38"/>
        <item m="1" x="39"/>
        <item m="1" x="40"/>
        <item m="1" x="41"/>
        <item x="16"/>
        <item m="1" x="30"/>
        <item m="1" x="47"/>
        <item x="5"/>
        <item m="1" x="48"/>
        <item x="7"/>
        <item x="12"/>
        <item x="14"/>
        <item m="1" x="49"/>
        <item m="1" x="50"/>
        <item m="1" x="51"/>
        <item m="1" x="54"/>
        <item m="1" x="27"/>
        <item x="15"/>
        <item m="1" x="56"/>
        <item m="1" x="55"/>
        <item x="0"/>
        <item m="1" x="44"/>
        <item m="1" x="33"/>
        <item m="1" x="34"/>
        <item m="1" x="53"/>
        <item m="1" x="35"/>
        <item m="1" x="37"/>
        <item x="6"/>
        <item m="1" x="52"/>
        <item m="1" x="43"/>
        <item m="1" x="23"/>
        <item m="1" x="24"/>
        <item m="1" x="25"/>
        <item m="1" x="28"/>
        <item x="9"/>
        <item x="11"/>
        <item m="1" x="31"/>
        <item m="1" x="22"/>
        <item x="1"/>
        <item x="3"/>
        <item x="4"/>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h="1" x="2"/>
        <item x="1"/>
        <item x="0"/>
        <item h="1" x="4"/>
        <item x="3"/>
        <item t="default"/>
      </items>
    </pivotField>
    <pivotField showAll="0"/>
    <pivotField showAll="0"/>
    <pivotField showAll="0"/>
    <pivotField showAll="0"/>
  </pivotFields>
  <rowFields count="2">
    <field x="36"/>
    <field x="23"/>
  </rowFields>
  <rowItems count="22">
    <i>
      <x v="1"/>
    </i>
    <i r="1">
      <x v="49"/>
    </i>
    <i r="1">
      <x v="50"/>
    </i>
    <i r="1">
      <x v="53"/>
    </i>
    <i r="1">
      <x v="54"/>
    </i>
    <i r="1">
      <x v="55"/>
    </i>
    <i r="1">
      <x v="56"/>
    </i>
    <i>
      <x v="2"/>
    </i>
    <i r="1">
      <x v="7"/>
    </i>
    <i r="1">
      <x v="8"/>
    </i>
    <i r="1">
      <x v="10"/>
    </i>
    <i r="1">
      <x v="19"/>
    </i>
    <i r="1">
      <x v="22"/>
    </i>
    <i r="1">
      <x v="24"/>
    </i>
    <i r="1">
      <x v="25"/>
    </i>
    <i r="1">
      <x v="26"/>
    </i>
    <i r="1">
      <x v="32"/>
    </i>
    <i r="1">
      <x v="35"/>
    </i>
    <i r="1">
      <x v="42"/>
    </i>
    <i>
      <x v="4"/>
    </i>
    <i r="1">
      <x v="12"/>
    </i>
    <i t="grand">
      <x/>
    </i>
  </rowItems>
  <colItems count="1">
    <i/>
  </colItems>
  <dataFields count="1">
    <dataField name="Suma de Dur Act." fld="17" baseField="23"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AE43AF3-E8F7-411F-AC3D-1473FC03F2C3}" name="TablaDinámica2" cacheId="2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35" rowHeaderCaption="Equipo">
  <location ref="X109:Y185" firstHeaderRow="1" firstDataRow="1" firstDataCol="1"/>
  <pivotFields count="41">
    <pivotField showAll="0"/>
    <pivotField showAll="0"/>
    <pivotField axis="axisRow" showAll="0" sortType="descending">
      <items count="55">
        <item sd="0" m="1" x="37"/>
        <item sd="0" m="1" x="30"/>
        <item sd="0" m="1" x="49"/>
        <item sd="0" m="1" x="34"/>
        <item sd="0" m="1" x="33"/>
        <item sd="0" m="1" x="35"/>
        <item sd="0" m="1" x="53"/>
        <item sd="0" m="1" x="29"/>
        <item sd="0" m="1" x="31"/>
        <item sd="0" m="1" x="41"/>
        <item sd="0" m="1" x="32"/>
        <item sd="0" m="1" x="36"/>
        <item sd="0" m="1" x="40"/>
        <item sd="0" m="1" x="38"/>
        <item sd="0" m="1" x="39"/>
        <item sd="0" m="1" x="44"/>
        <item sd="0" x="24"/>
        <item sd="0" m="1" x="45"/>
        <item sd="0" m="1" x="46"/>
        <item sd="0" m="1" x="42"/>
        <item m="1" x="43"/>
        <item sd="0" m="1" x="52"/>
        <item m="1" x="50"/>
        <item m="1" x="51"/>
        <item m="1" x="48"/>
        <item m="1" x="47"/>
        <item x="2"/>
        <item x="8"/>
        <item x="6"/>
        <item x="5"/>
        <item x="9"/>
        <item x="10"/>
        <item m="1" x="25"/>
        <item x="7"/>
        <item x="3"/>
        <item x="1"/>
        <item m="1" x="26"/>
        <item x="11"/>
        <item m="1" x="27"/>
        <item x="14"/>
        <item x="17"/>
        <item x="0"/>
        <item x="4"/>
        <item x="18"/>
        <item x="12"/>
        <item x="15"/>
        <item m="1" x="28"/>
        <item x="20"/>
        <item x="21"/>
        <item x="19"/>
        <item x="16"/>
        <item x="13"/>
        <item x="22"/>
        <item x="23"/>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items count="58">
        <item m="1" x="32"/>
        <item m="1" x="45"/>
        <item x="20"/>
        <item x="10"/>
        <item x="19"/>
        <item m="1" x="26"/>
        <item m="1" x="36"/>
        <item x="18"/>
        <item x="2"/>
        <item m="1" x="42"/>
        <item x="13"/>
        <item m="1" x="21"/>
        <item x="17"/>
        <item m="1" x="29"/>
        <item m="1" x="46"/>
        <item m="1" x="38"/>
        <item m="1" x="39"/>
        <item m="1" x="40"/>
        <item m="1" x="41"/>
        <item x="16"/>
        <item m="1" x="30"/>
        <item m="1" x="47"/>
        <item x="5"/>
        <item m="1" x="48"/>
        <item x="7"/>
        <item x="12"/>
        <item x="14"/>
        <item m="1" x="49"/>
        <item m="1" x="50"/>
        <item m="1" x="51"/>
        <item m="1" x="54"/>
        <item m="1" x="27"/>
        <item x="15"/>
        <item m="1" x="56"/>
        <item m="1" x="55"/>
        <item x="0"/>
        <item m="1" x="44"/>
        <item m="1" x="33"/>
        <item m="1" x="34"/>
        <item m="1" x="53"/>
        <item m="1" x="35"/>
        <item m="1" x="37"/>
        <item x="6"/>
        <item m="1" x="52"/>
        <item m="1" x="43"/>
        <item m="1" x="23"/>
        <item m="1" x="24"/>
        <item m="1" x="25"/>
        <item m="1" x="28"/>
        <item x="9"/>
        <item x="11"/>
        <item m="1" x="31"/>
        <item m="1" x="22"/>
        <item x="1"/>
        <item x="3"/>
        <item x="4"/>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2"/>
    <field x="23"/>
  </rowFields>
  <rowItems count="76">
    <i>
      <x v="26"/>
    </i>
    <i r="1">
      <x v="10"/>
    </i>
    <i r="1">
      <x v="12"/>
    </i>
    <i r="1">
      <x v="25"/>
    </i>
    <i r="1">
      <x v="26"/>
    </i>
    <i r="1">
      <x v="32"/>
    </i>
    <i r="1">
      <x v="35"/>
    </i>
    <i r="1">
      <x v="50"/>
    </i>
    <i>
      <x v="41"/>
    </i>
    <i r="1">
      <x v="19"/>
    </i>
    <i r="1">
      <x v="35"/>
    </i>
    <i r="1">
      <x v="42"/>
    </i>
    <i r="1">
      <x v="56"/>
    </i>
    <i>
      <x v="35"/>
    </i>
    <i r="1">
      <x v="3"/>
    </i>
    <i r="1">
      <x v="7"/>
    </i>
    <i r="1">
      <x v="35"/>
    </i>
    <i r="1">
      <x v="56"/>
    </i>
    <i>
      <x v="47"/>
    </i>
    <i r="1">
      <x v="12"/>
    </i>
    <i>
      <x v="48"/>
    </i>
    <i r="1">
      <x v="12"/>
    </i>
    <i>
      <x v="34"/>
    </i>
    <i r="1">
      <x v="12"/>
    </i>
    <i r="1">
      <x v="25"/>
    </i>
    <i r="1">
      <x v="35"/>
    </i>
    <i r="1">
      <x v="54"/>
    </i>
    <i>
      <x v="49"/>
    </i>
    <i r="1">
      <x v="12"/>
    </i>
    <i>
      <x v="42"/>
    </i>
    <i r="1">
      <x v="8"/>
    </i>
    <i r="1">
      <x v="49"/>
    </i>
    <i r="1">
      <x v="53"/>
    </i>
    <i>
      <x v="52"/>
    </i>
    <i r="1">
      <x v="12"/>
    </i>
    <i>
      <x v="43"/>
    </i>
    <i r="1">
      <x v="7"/>
    </i>
    <i r="1">
      <x v="19"/>
    </i>
    <i r="1">
      <x v="26"/>
    </i>
    <i>
      <x v="50"/>
    </i>
    <i r="1">
      <x v="24"/>
    </i>
    <i r="1">
      <x v="25"/>
    </i>
    <i>
      <x v="44"/>
    </i>
    <i r="1">
      <x v="22"/>
    </i>
    <i r="1">
      <x v="42"/>
    </i>
    <i>
      <x v="39"/>
    </i>
    <i r="1">
      <x v="12"/>
    </i>
    <i r="1">
      <x v="42"/>
    </i>
    <i>
      <x v="37"/>
    </i>
    <i r="1">
      <x v="12"/>
    </i>
    <i r="1">
      <x v="22"/>
    </i>
    <i>
      <x v="51"/>
    </i>
    <i r="1">
      <x v="42"/>
    </i>
    <i r="1">
      <x v="56"/>
    </i>
    <i>
      <x v="28"/>
    </i>
    <i r="1">
      <x v="8"/>
    </i>
    <i r="1">
      <x v="55"/>
    </i>
    <i>
      <x v="29"/>
    </i>
    <i r="1">
      <x v="8"/>
    </i>
    <i r="1">
      <x v="55"/>
    </i>
    <i>
      <x v="53"/>
    </i>
    <i r="1">
      <x v="12"/>
    </i>
    <i>
      <x v="45"/>
    </i>
    <i r="1">
      <x v="24"/>
    </i>
    <i>
      <x v="33"/>
    </i>
    <i r="1">
      <x v="54"/>
    </i>
    <i>
      <x v="31"/>
    </i>
    <i r="1">
      <x v="55"/>
    </i>
    <i>
      <x v="30"/>
    </i>
    <i r="1">
      <x v="55"/>
    </i>
    <i>
      <x v="40"/>
    </i>
    <i r="1">
      <x v="3"/>
    </i>
    <i>
      <x v="27"/>
    </i>
    <i r="1">
      <x v="55"/>
    </i>
    <i>
      <x v="16"/>
    </i>
    <i t="grand">
      <x/>
    </i>
  </rowItems>
  <colItems count="1">
    <i/>
  </colItems>
  <dataFields count="1">
    <dataField name="Duracion" fld="17" baseField="23" baseItem="0"/>
  </dataFields>
  <formats count="4">
    <format dxfId="82">
      <pivotArea collapsedLevelsAreSubtotals="1" fieldPosition="0">
        <references count="2">
          <reference field="2" count="1" selected="0">
            <x v="46"/>
          </reference>
          <reference field="23" count="1">
            <x v="12"/>
          </reference>
        </references>
      </pivotArea>
    </format>
    <format dxfId="81">
      <pivotArea dataOnly="0" labelOnly="1" fieldPosition="0">
        <references count="2">
          <reference field="2" count="1" selected="0">
            <x v="46"/>
          </reference>
          <reference field="23" count="1">
            <x v="12"/>
          </reference>
        </references>
      </pivotArea>
    </format>
    <format dxfId="80">
      <pivotArea collapsedLevelsAreSubtotals="1" fieldPosition="0">
        <references count="2">
          <reference field="2" count="1" selected="0">
            <x v="48"/>
          </reference>
          <reference field="23" count="1">
            <x v="12"/>
          </reference>
        </references>
      </pivotArea>
    </format>
    <format dxfId="79">
      <pivotArea dataOnly="0" labelOnly="1" fieldPosition="0">
        <references count="2">
          <reference field="2" count="1" selected="0">
            <x v="48"/>
          </reference>
          <reference field="23" count="1">
            <x v="12"/>
          </reference>
        </references>
      </pivotArea>
    </format>
  </format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E4DAF9-21CD-439E-891E-4CA99F3DDB03}" name="No notificadas" cacheId="28" applyNumberFormats="0" applyBorderFormats="0" applyFontFormats="0" applyPatternFormats="0" applyAlignmentFormats="0" applyWidthHeightFormats="1" dataCaption="Valores" updatedVersion="8" minRefreshableVersion="3" useAutoFormatting="1" colGrandTotals="0" itemPrintTitles="1" createdVersion="8" indent="0" compact="0" compactData="0" gridDropZones="1" multipleFieldFilters="0" chartFormat="5" rowHeaderCaption="TECNICO/OPERADOR">
  <location ref="G32:K35" firstHeaderRow="1" firstDataRow="2" firstDataCol="4"/>
  <pivotFields count="19">
    <pivotField compact="0" outline="0" showAll="0"/>
    <pivotField dataField="1" compact="0" outline="0" showAll="0"/>
    <pivotField compact="0" outline="0" showAll="0"/>
    <pivotField compact="0" outline="0" showAll="0"/>
    <pivotField compact="0" outline="0" showAll="0"/>
    <pivotField compact="0" outline="0" showAll="0"/>
    <pivotField axis="axisRow" compact="0" outline="0" showAll="0" defaultSubtotal="0">
      <items count="589">
        <item m="1" x="588"/>
        <item m="1" x="369"/>
        <item m="1" x="117"/>
        <item m="1" x="544"/>
        <item m="1" x="545"/>
        <item m="1" x="118"/>
        <item m="1" x="364"/>
        <item m="1" x="252"/>
        <item m="1" x="119"/>
        <item m="1" x="554"/>
        <item m="1" x="555"/>
        <item m="1" x="242"/>
        <item m="1" x="201"/>
        <item m="1" x="202"/>
        <item m="1" x="243"/>
        <item m="1" x="244"/>
        <item m="1" x="203"/>
        <item m="1" x="384"/>
        <item m="1" x="385"/>
        <item m="1" x="158"/>
        <item m="1" x="276"/>
        <item m="1" x="150"/>
        <item m="1" x="109"/>
        <item m="1" x="149"/>
        <item m="1" x="586"/>
        <item m="1" x="246"/>
        <item m="1" x="251"/>
        <item m="1" x="548"/>
        <item m="1" x="111"/>
        <item m="1" x="147"/>
        <item m="1" x="152"/>
        <item m="1" x="151"/>
        <item m="1" x="146"/>
        <item m="1" x="42"/>
        <item m="1" x="576"/>
        <item m="1" x="233"/>
        <item m="1" x="570"/>
        <item m="1" x="46"/>
        <item m="1" x="110"/>
        <item m="1" x="280"/>
        <item m="1" x="153"/>
        <item m="1" x="577"/>
        <item m="1" x="580"/>
        <item m="1" x="328"/>
        <item m="1" x="330"/>
        <item m="1" x="148"/>
        <item m="1" x="236"/>
        <item m="1" x="587"/>
        <item m="1" x="572"/>
        <item m="1" x="350"/>
        <item m="1" x="585"/>
        <item m="1" x="249"/>
        <item m="1" x="569"/>
        <item m="1" x="250"/>
        <item m="1" x="329"/>
        <item m="1" x="578"/>
        <item m="1" x="579"/>
        <item m="1" x="327"/>
        <item m="1" x="574"/>
        <item m="1" x="575"/>
        <item m="1" x="228"/>
        <item x="0"/>
        <item m="1" x="561"/>
        <item m="1" x="562"/>
        <item m="1" x="563"/>
        <item m="1" x="564"/>
        <item m="1" x="565"/>
        <item m="1" x="566"/>
        <item m="1" x="535"/>
        <item m="1" x="567"/>
        <item m="1" x="536"/>
        <item m="1" x="568"/>
        <item m="1" x="571"/>
        <item m="1" x="271"/>
        <item m="1" x="288"/>
        <item m="1" x="289"/>
        <item m="1" x="290"/>
        <item m="1" x="125"/>
        <item m="1" x="573"/>
        <item m="1" x="345"/>
        <item m="1" x="234"/>
        <item m="1" x="164"/>
        <item m="1" x="140"/>
        <item m="1" x="278"/>
        <item m="1" x="204"/>
        <item m="1" x="353"/>
        <item m="1" x="122"/>
        <item m="1" x="166"/>
        <item m="1" x="167"/>
        <item m="1" x="168"/>
        <item m="1" x="205"/>
        <item m="1" x="581"/>
        <item m="1" x="582"/>
        <item m="1" x="583"/>
        <item m="1" x="584"/>
        <item m="1" x="199"/>
        <item m="1" x="546"/>
        <item m="1" x="508"/>
        <item m="1" x="124"/>
        <item m="1" x="114"/>
        <item m="1" x="319"/>
        <item m="1" x="136"/>
        <item m="1" x="137"/>
        <item m="1" x="321"/>
        <item m="1" x="322"/>
        <item m="1" x="281"/>
        <item m="1" x="558"/>
        <item m="1" x="559"/>
        <item m="1" x="560"/>
        <item m="1" x="482"/>
        <item m="1" x="483"/>
        <item m="1" x="484"/>
        <item m="1" x="485"/>
        <item m="1" x="486"/>
        <item m="1" x="487"/>
        <item m="1" x="488"/>
        <item m="1" x="489"/>
        <item m="1" x="490"/>
        <item m="1" x="521"/>
        <item m="1" x="522"/>
        <item m="1" x="503"/>
        <item m="1" x="523"/>
        <item m="1" x="524"/>
        <item m="1" x="525"/>
        <item m="1" x="526"/>
        <item m="1" x="527"/>
        <item m="1" x="528"/>
        <item m="1" x="529"/>
        <item m="1" x="530"/>
        <item m="1" x="531"/>
        <item m="1" x="444"/>
        <item m="1" x="532"/>
        <item m="1" x="533"/>
        <item m="1" x="534"/>
        <item m="1" x="537"/>
        <item m="1" x="538"/>
        <item m="1" x="539"/>
        <item m="1" x="540"/>
        <item m="1" x="541"/>
        <item m="1" x="542"/>
        <item m="1" x="543"/>
        <item m="1" x="383"/>
        <item m="1" x="547"/>
        <item m="1" x="549"/>
        <item m="1" x="550"/>
        <item m="1" x="468"/>
        <item m="1" x="551"/>
        <item m="1" x="325"/>
        <item m="1" x="326"/>
        <item m="1" x="320"/>
        <item m="1" x="552"/>
        <item m="1" x="337"/>
        <item m="1" x="347"/>
        <item m="1" x="138"/>
        <item m="1" x="139"/>
        <item m="1" x="279"/>
        <item m="1" x="282"/>
        <item m="1" x="553"/>
        <item m="1" x="556"/>
        <item m="1" x="557"/>
        <item m="1" x="91"/>
        <item m="1" x="92"/>
        <item m="1" x="93"/>
        <item m="1" x="491"/>
        <item m="1" x="492"/>
        <item m="1" x="406"/>
        <item m="1" x="493"/>
        <item m="1" x="494"/>
        <item m="1" x="495"/>
        <item m="1" x="496"/>
        <item m="1" x="497"/>
        <item m="1" x="498"/>
        <item m="1" x="500"/>
        <item m="1" x="501"/>
        <item m="1" x="443"/>
        <item m="1" x="502"/>
        <item m="1" x="504"/>
        <item m="1" x="505"/>
        <item m="1" x="461"/>
        <item m="1" x="506"/>
        <item m="1" x="314"/>
        <item m="1" x="507"/>
        <item m="1" x="115"/>
        <item m="1" x="116"/>
        <item m="1" x="144"/>
        <item m="1" x="145"/>
        <item m="1" x="120"/>
        <item m="1" x="469"/>
        <item m="1" x="470"/>
        <item m="1" x="471"/>
        <item m="1" x="472"/>
        <item m="1" x="473"/>
        <item m="1" x="476"/>
        <item m="1" x="477"/>
        <item m="1" x="277"/>
        <item m="1" x="390"/>
        <item m="1" x="509"/>
        <item m="1" x="510"/>
        <item m="1" x="511"/>
        <item m="1" x="512"/>
        <item m="1" x="513"/>
        <item m="1" x="514"/>
        <item m="1" x="515"/>
        <item m="1" x="516"/>
        <item m="1" x="517"/>
        <item m="1" x="518"/>
        <item m="1" x="519"/>
        <item m="1" x="520"/>
        <item m="1" x="499"/>
        <item m="1" x="462"/>
        <item m="1" x="466"/>
        <item m="1" x="450"/>
        <item m="1" x="451"/>
        <item m="1" x="452"/>
        <item m="1" x="453"/>
        <item m="1" x="454"/>
        <item m="1" x="455"/>
        <item m="1" x="456"/>
        <item m="1" x="457"/>
        <item m="1" x="441"/>
        <item m="1" x="272"/>
        <item m="1" x="458"/>
        <item m="1" x="459"/>
        <item m="1" x="240"/>
        <item m="1" x="241"/>
        <item m="1" x="239"/>
        <item m="1" x="460"/>
        <item m="1" x="463"/>
        <item m="1" x="464"/>
        <item m="1" x="465"/>
        <item m="1" x="41"/>
        <item m="1" x="467"/>
        <item m="1" x="474"/>
        <item m="1" x="475"/>
        <item m="1" x="286"/>
        <item m="1" x="478"/>
        <item m="1" x="479"/>
        <item m="1" x="480"/>
        <item m="1" x="481"/>
        <item m="1" x="427"/>
        <item m="1" x="428"/>
        <item m="1" x="429"/>
        <item m="1" x="430"/>
        <item m="1" x="431"/>
        <item m="1" x="432"/>
        <item m="1" x="433"/>
        <item m="1" x="434"/>
        <item m="1" x="253"/>
        <item m="1" x="254"/>
        <item m="1" x="255"/>
        <item m="1" x="256"/>
        <item m="1" x="435"/>
        <item m="1" x="436"/>
        <item m="1" x="437"/>
        <item m="1" x="438"/>
        <item m="1" x="439"/>
        <item m="1" x="440"/>
        <item m="1" x="442"/>
        <item m="1" x="445"/>
        <item m="1" x="413"/>
        <item m="1" x="414"/>
        <item m="1" x="415"/>
        <item m="1" x="416"/>
        <item m="1" x="446"/>
        <item m="1" x="447"/>
        <item m="1" x="448"/>
        <item m="1" x="449"/>
        <item m="1" x="397"/>
        <item m="1" x="398"/>
        <item m="1" x="399"/>
        <item m="1" x="400"/>
        <item m="1" x="401"/>
        <item m="1" x="402"/>
        <item m="1" x="403"/>
        <item m="1" x="404"/>
        <item m="1" x="405"/>
        <item m="1" x="381"/>
        <item m="1" x="382"/>
        <item m="1" x="238"/>
        <item m="1" x="407"/>
        <item m="1" x="408"/>
        <item m="1" x="409"/>
        <item m="1" x="410"/>
        <item m="1" x="245"/>
        <item m="1" x="411"/>
        <item m="1" x="291"/>
        <item m="1" x="292"/>
        <item m="1" x="293"/>
        <item m="1" x="412"/>
        <item m="1" x="417"/>
        <item m="1" x="418"/>
        <item m="1" x="419"/>
        <item m="1" x="420"/>
        <item m="1" x="421"/>
        <item m="1" x="422"/>
        <item m="1" x="423"/>
        <item m="1" x="424"/>
        <item m="1" x="283"/>
        <item m="1" x="425"/>
        <item m="1" x="426"/>
        <item m="1" x="370"/>
        <item m="1" x="214"/>
        <item m="1" x="215"/>
        <item m="1" x="371"/>
        <item m="1" x="372"/>
        <item m="1" x="373"/>
        <item m="1" x="374"/>
        <item m="1" x="94"/>
        <item m="1" x="375"/>
        <item m="1" x="376"/>
        <item m="1" x="377"/>
        <item m="1" x="378"/>
        <item m="1" x="379"/>
        <item m="1" x="380"/>
        <item m="1" x="163"/>
        <item m="1" x="200"/>
        <item m="1" x="386"/>
        <item m="1" x="387"/>
        <item m="1" x="359"/>
        <item m="1" x="368"/>
        <item m="1" x="388"/>
        <item m="1" x="389"/>
        <item m="1" x="332"/>
        <item m="1" x="333"/>
        <item m="1" x="391"/>
        <item m="1" x="392"/>
        <item m="1" x="393"/>
        <item m="1" x="394"/>
        <item m="1" x="395"/>
        <item m="1" x="396"/>
        <item m="1" x="298"/>
        <item m="1" x="306"/>
        <item m="1" x="307"/>
        <item m="1" x="365"/>
        <item m="1" x="366"/>
        <item m="1" x="311"/>
        <item m="1" x="89"/>
        <item m="1" x="367"/>
        <item m="1" x="342"/>
        <item m="1" x="343"/>
        <item m="1" x="141"/>
        <item m="1" x="142"/>
        <item m="1" x="351"/>
        <item m="1" x="352"/>
        <item m="1" x="355"/>
        <item m="1" x="357"/>
        <item m="1" x="358"/>
        <item m="1" x="361"/>
        <item m="1" x="362"/>
        <item m="1" x="308"/>
        <item m="1" x="339"/>
        <item m="1" x="340"/>
        <item m="1" x="318"/>
        <item m="1" x="341"/>
        <item m="1" x="344"/>
        <item m="1" x="346"/>
        <item m="1" x="348"/>
        <item m="1" x="349"/>
        <item m="1" x="354"/>
        <item m="1" x="356"/>
        <item m="1" x="360"/>
        <item m="1" x="336"/>
        <item m="1" x="363"/>
        <item m="1" x="196"/>
        <item m="1" x="267"/>
        <item m="1" x="304"/>
        <item m="1" x="305"/>
        <item m="1" x="309"/>
        <item m="1" x="310"/>
        <item m="1" x="323"/>
        <item m="1" x="324"/>
        <item m="1" x="338"/>
        <item m="1" x="299"/>
        <item m="1" x="300"/>
        <item m="1" x="301"/>
        <item m="1" x="302"/>
        <item m="1" x="303"/>
        <item m="1" x="312"/>
        <item m="1" x="268"/>
        <item m="1" x="269"/>
        <item m="1" x="313"/>
        <item m="1" x="315"/>
        <item m="1" x="316"/>
        <item m="1" x="317"/>
        <item m="1" x="331"/>
        <item m="1" x="334"/>
        <item m="1" x="335"/>
        <item m="1" x="257"/>
        <item m="1" x="258"/>
        <item m="1" x="259"/>
        <item m="1" x="260"/>
        <item m="1" x="261"/>
        <item m="1" x="262"/>
        <item m="1" x="263"/>
        <item m="1" x="186"/>
        <item m="1" x="187"/>
        <item m="1" x="264"/>
        <item m="1" x="265"/>
        <item m="1" x="189"/>
        <item m="1" x="190"/>
        <item m="1" x="219"/>
        <item m="1" x="220"/>
        <item m="1" x="191"/>
        <item m="1" x="192"/>
        <item m="1" x="221"/>
        <item m="1" x="222"/>
        <item m="1" x="224"/>
        <item m="1" x="225"/>
        <item m="1" x="193"/>
        <item m="1" x="266"/>
        <item m="1" x="270"/>
        <item m="1" x="229"/>
        <item m="1" x="230"/>
        <item m="1" x="231"/>
        <item m="1" x="232"/>
        <item m="1" x="273"/>
        <item m="1" x="274"/>
        <item m="1" x="275"/>
        <item m="1" x="206"/>
        <item m="1" x="207"/>
        <item m="1" x="208"/>
        <item m="1" x="209"/>
        <item m="1" x="210"/>
        <item m="1" x="211"/>
        <item m="1" x="247"/>
        <item m="1" x="248"/>
        <item m="1" x="284"/>
        <item m="1" x="285"/>
        <item m="1" x="287"/>
        <item m="1" x="294"/>
        <item m="1" x="295"/>
        <item m="1" x="296"/>
        <item m="1" x="297"/>
        <item m="1" x="216"/>
        <item m="1" x="217"/>
        <item m="1" x="218"/>
        <item m="1" x="223"/>
        <item m="1" x="226"/>
        <item m="1" x="227"/>
        <item m="1" x="197"/>
        <item m="1" x="235"/>
        <item m="1" x="237"/>
        <item m="1" x="170"/>
        <item m="1" x="171"/>
        <item m="1" x="172"/>
        <item m="1" x="106"/>
        <item m="1" x="107"/>
        <item m="1" x="173"/>
        <item m="1" x="174"/>
        <item m="1" x="175"/>
        <item m="1" x="176"/>
        <item m="1" x="177"/>
        <item m="1" x="178"/>
        <item m="1" x="179"/>
        <item m="1" x="180"/>
        <item m="1" x="181"/>
        <item m="1" x="182"/>
        <item m="1" x="183"/>
        <item m="1" x="184"/>
        <item m="1" x="185"/>
        <item m="1" x="188"/>
        <item m="1" x="194"/>
        <item m="1" x="195"/>
        <item m="1" x="198"/>
        <item m="1" x="212"/>
        <item m="1" x="213"/>
        <item m="1" x="90"/>
        <item m="1" x="95"/>
        <item m="1" x="96"/>
        <item m="1" x="97"/>
        <item m="1" x="98"/>
        <item m="1" x="99"/>
        <item m="1" x="100"/>
        <item m="1" x="101"/>
        <item m="1" x="102"/>
        <item m="1" x="103"/>
        <item m="1" x="104"/>
        <item m="1" x="105"/>
        <item m="1" x="108"/>
        <item m="1" x="112"/>
        <item m="1" x="113"/>
        <item m="1" x="121"/>
        <item m="1" x="123"/>
        <item m="1" x="126"/>
        <item m="1" x="127"/>
        <item m="1" x="128"/>
        <item m="1" x="129"/>
        <item m="1" x="130"/>
        <item m="1" x="131"/>
        <item m="1" x="132"/>
        <item m="1" x="133"/>
        <item m="1" x="134"/>
        <item m="1" x="135"/>
        <item m="1" x="143"/>
        <item m="1" x="154"/>
        <item m="1" x="155"/>
        <item m="1" x="156"/>
        <item m="1" x="157"/>
        <item m="1" x="159"/>
        <item m="1" x="160"/>
        <item m="1" x="161"/>
        <item m="1" x="162"/>
        <item m="1" x="165"/>
        <item m="1" x="169"/>
        <item m="1" x="1"/>
        <item m="1" x="2"/>
        <item m="1" x="3"/>
        <item m="1" x="4"/>
        <item m="1" x="5"/>
        <item m="1" x="6"/>
        <item m="1" x="7"/>
        <item m="1" x="8"/>
        <item m="1" x="9"/>
        <item m="1" x="10"/>
        <item m="1" x="11"/>
        <item m="1" x="12"/>
        <item m="1" x="13"/>
        <item m="1" x="14"/>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3"/>
        <item m="1" x="44"/>
        <item m="1" x="45"/>
        <item m="1" x="47"/>
        <item m="1" x="48"/>
        <item m="1" x="49"/>
        <item m="1" x="50"/>
        <item m="1" x="51"/>
        <item m="1" x="52"/>
        <item m="1" x="53"/>
        <item m="1" x="54"/>
        <item m="1" x="55"/>
        <item m="1" x="56"/>
        <item m="1" x="57"/>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m="1" x="85"/>
        <item m="1" x="86"/>
        <item m="1" x="87"/>
        <item m="1" x="88"/>
        <item m="1" x="15"/>
        <item m="1" x="58"/>
      </items>
    </pivotField>
    <pivotField compact="0" outline="0" showAll="0"/>
    <pivotField compact="0" outline="0" showAll="0"/>
    <pivotField compact="0" outline="0" showAll="0"/>
    <pivotField compact="0" outline="0" showAll="0"/>
    <pivotField axis="axisRow" compact="0" outline="0" showAll="0">
      <items count="698">
        <item m="1" x="681"/>
        <item m="1" x="680"/>
        <item m="1" x="679"/>
        <item m="1" x="678"/>
        <item m="1" x="677"/>
        <item m="1" x="676"/>
        <item m="1" x="675"/>
        <item m="1" x="674"/>
        <item m="1" x="673"/>
        <item m="1" x="672"/>
        <item m="1" x="671"/>
        <item m="1" x="670"/>
        <item m="1" x="669"/>
        <item m="1" x="668"/>
        <item m="1" x="667"/>
        <item m="1" x="666"/>
        <item m="1" x="665"/>
        <item m="1" x="664"/>
        <item m="1" x="663"/>
        <item m="1" x="662"/>
        <item m="1" x="661"/>
        <item m="1" x="660"/>
        <item m="1" x="659"/>
        <item m="1" x="245"/>
        <item m="1" x="658"/>
        <item m="1" x="573"/>
        <item m="1" x="657"/>
        <item m="1" x="656"/>
        <item m="1" x="571"/>
        <item m="1" x="655"/>
        <item m="1" x="570"/>
        <item m="1" x="654"/>
        <item m="1" x="653"/>
        <item m="1" x="652"/>
        <item m="1" x="651"/>
        <item m="1" x="650"/>
        <item m="1" x="649"/>
        <item m="1" x="630"/>
        <item m="1" x="631"/>
        <item m="1" x="696"/>
        <item m="1" x="619"/>
        <item m="1" x="620"/>
        <item m="1" x="621"/>
        <item m="1" x="622"/>
        <item m="1" x="623"/>
        <item m="1" x="624"/>
        <item m="1" x="625"/>
        <item m="1" x="626"/>
        <item m="1" x="695"/>
        <item m="1" x="693"/>
        <item m="1" x="694"/>
        <item m="1" x="686"/>
        <item m="1" x="685"/>
        <item m="1" x="687"/>
        <item m="1" x="688"/>
        <item m="1" x="689"/>
        <item m="1" x="690"/>
        <item m="1" x="691"/>
        <item m="1" x="692"/>
        <item m="1" x="612"/>
        <item m="1" x="684"/>
        <item m="1" x="683"/>
        <item m="1" x="682"/>
        <item x="0"/>
        <item m="1" x="575"/>
        <item m="1" x="634"/>
        <item m="1" x="635"/>
        <item m="1" x="636"/>
        <item m="1" x="637"/>
        <item m="1" x="638"/>
        <item m="1" x="639"/>
        <item m="1" x="640"/>
        <item m="1" x="641"/>
        <item m="1" x="642"/>
        <item m="1" x="643"/>
        <item m="1" x="644"/>
        <item m="1" x="645"/>
        <item m="1" x="646"/>
        <item m="1" x="647"/>
        <item m="1" x="320"/>
        <item m="1" x="648"/>
        <item m="1" x="200"/>
        <item m="1" x="485"/>
        <item m="1" x="556"/>
        <item m="1" x="557"/>
        <item m="1" x="492"/>
        <item m="1" x="558"/>
        <item m="1" x="559"/>
        <item m="1" x="560"/>
        <item m="1" x="561"/>
        <item m="1" x="562"/>
        <item m="1" x="563"/>
        <item m="1" x="564"/>
        <item m="1" x="565"/>
        <item m="1" x="566"/>
        <item m="1" x="412"/>
        <item m="1" x="567"/>
        <item m="1" x="568"/>
        <item m="1" x="569"/>
        <item m="1" x="572"/>
        <item m="1" x="574"/>
        <item m="1" x="576"/>
        <item m="1" x="577"/>
        <item m="1" x="578"/>
        <item m="1" x="579"/>
        <item m="1" x="580"/>
        <item m="1" x="581"/>
        <item m="1" x="519"/>
        <item m="1" x="520"/>
        <item m="1" x="582"/>
        <item m="1" x="583"/>
        <item m="1" x="584"/>
        <item m="1" x="521"/>
        <item m="1" x="522"/>
        <item m="1" x="523"/>
        <item m="1" x="524"/>
        <item m="1" x="525"/>
        <item m="1" x="526"/>
        <item m="1" x="527"/>
        <item m="1" x="528"/>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3"/>
        <item m="1" x="614"/>
        <item m="1" x="615"/>
        <item m="1" x="616"/>
        <item m="1" x="617"/>
        <item m="1" x="618"/>
        <item m="1" x="627"/>
        <item m="1" x="628"/>
        <item m="1" x="629"/>
        <item m="1" x="632"/>
        <item m="1" x="633"/>
        <item m="1" x="484"/>
        <item m="1" x="375"/>
        <item m="1" x="486"/>
        <item m="1" x="487"/>
        <item m="1" x="488"/>
        <item m="1" x="489"/>
        <item m="1" x="490"/>
        <item m="1" x="411"/>
        <item m="1" x="491"/>
        <item m="1" x="493"/>
        <item m="1" x="494"/>
        <item m="1" x="453"/>
        <item m="1" x="495"/>
        <item m="1" x="496"/>
        <item m="1" x="497"/>
        <item m="1" x="498"/>
        <item m="1" x="499"/>
        <item m="1" x="500"/>
        <item m="1" x="501"/>
        <item m="1" x="460"/>
        <item m="1" x="555"/>
        <item m="1" x="506"/>
        <item m="1" x="507"/>
        <item m="1" x="508"/>
        <item m="1" x="509"/>
        <item m="1" x="510"/>
        <item m="1" x="511"/>
        <item m="1" x="512"/>
        <item m="1" x="513"/>
        <item m="1" x="514"/>
        <item m="1" x="515"/>
        <item m="1" x="516"/>
        <item m="1" x="517"/>
        <item m="1" x="518"/>
        <item m="1" x="529"/>
        <item m="1" x="530"/>
        <item m="1" x="531"/>
        <item m="1" x="532"/>
        <item m="1" x="533"/>
        <item m="1" x="534"/>
        <item m="1" x="535"/>
        <item m="1" x="536"/>
        <item m="1" x="538"/>
        <item m="1" x="539"/>
        <item m="1" x="540"/>
        <item m="1" x="543"/>
        <item m="1" x="544"/>
        <item m="1" x="545"/>
        <item m="1" x="546"/>
        <item m="1" x="547"/>
        <item m="1" x="548"/>
        <item m="1" x="549"/>
        <item m="1" x="550"/>
        <item m="1" x="551"/>
        <item m="1" x="552"/>
        <item m="1" x="553"/>
        <item m="1" x="554"/>
        <item m="1" x="502"/>
        <item m="1" x="503"/>
        <item m="1" x="504"/>
        <item m="1" x="505"/>
        <item m="1" x="537"/>
        <item m="1" x="541"/>
        <item m="1" x="542"/>
        <item m="1" x="444"/>
        <item m="1" x="445"/>
        <item m="1" x="446"/>
        <item m="1" x="447"/>
        <item m="1" x="448"/>
        <item m="1" x="409"/>
        <item m="1" x="215"/>
        <item m="1" x="449"/>
        <item m="1" x="450"/>
        <item m="1" x="191"/>
        <item m="1" x="451"/>
        <item m="1" x="452"/>
        <item m="1" x="454"/>
        <item m="1" x="455"/>
        <item m="1" x="456"/>
        <item m="1" x="457"/>
        <item m="1" x="458"/>
        <item m="1" x="459"/>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43"/>
        <item m="1" x="404"/>
        <item m="1" x="405"/>
        <item m="1" x="406"/>
        <item m="1" x="407"/>
        <item m="1" x="408"/>
        <item m="1" x="410"/>
        <item m="1" x="413"/>
        <item m="1" x="414"/>
        <item m="1" x="415"/>
        <item m="1" x="416"/>
        <item m="1" x="417"/>
        <item m="1" x="418"/>
        <item m="1" x="419"/>
        <item m="1" x="420"/>
        <item m="1" x="421"/>
        <item m="1" x="389"/>
        <item m="1" x="422"/>
        <item m="1" x="423"/>
        <item m="1" x="424"/>
        <item m="1" x="425"/>
        <item m="1" x="426"/>
        <item m="1" x="397"/>
        <item m="1" x="427"/>
        <item m="1" x="428"/>
        <item m="1" x="429"/>
        <item m="1" x="430"/>
        <item m="1" x="431"/>
        <item m="1" x="432"/>
        <item m="1" x="398"/>
        <item m="1" x="433"/>
        <item m="1" x="434"/>
        <item m="1" x="435"/>
        <item m="1" x="436"/>
        <item m="1" x="437"/>
        <item m="1" x="438"/>
        <item m="1" x="439"/>
        <item m="1" x="440"/>
        <item m="1" x="441"/>
        <item m="1" x="442"/>
        <item m="1" x="366"/>
        <item m="1" x="367"/>
        <item m="1" x="368"/>
        <item m="1" x="369"/>
        <item m="1" x="370"/>
        <item m="1" x="371"/>
        <item m="1" x="372"/>
        <item m="1" x="333"/>
        <item m="1" x="373"/>
        <item m="1" x="374"/>
        <item m="1" x="376"/>
        <item m="1" x="377"/>
        <item m="1" x="378"/>
        <item m="1" x="379"/>
        <item m="1" x="380"/>
        <item m="1" x="381"/>
        <item m="1" x="382"/>
        <item m="1" x="383"/>
        <item m="1" x="384"/>
        <item m="1" x="385"/>
        <item m="1" x="386"/>
        <item m="1" x="387"/>
        <item m="1" x="388"/>
        <item m="1" x="390"/>
        <item m="1" x="391"/>
        <item m="1" x="392"/>
        <item m="1" x="393"/>
        <item m="1" x="394"/>
        <item m="1" x="395"/>
        <item m="1" x="396"/>
        <item m="1" x="399"/>
        <item m="1" x="400"/>
        <item m="1" x="283"/>
        <item m="1" x="401"/>
        <item m="1" x="402"/>
        <item m="1" x="403"/>
        <item m="1" x="321"/>
        <item m="1" x="322"/>
        <item m="1" x="323"/>
        <item m="1" x="324"/>
        <item m="1" x="325"/>
        <item m="1" x="326"/>
        <item m="1" x="327"/>
        <item m="1" x="328"/>
        <item m="1" x="329"/>
        <item m="1" x="330"/>
        <item m="1" x="331"/>
        <item m="1" x="332"/>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19"/>
        <item m="1" x="361"/>
        <item m="1" x="282"/>
        <item m="1" x="362"/>
        <item m="1" x="363"/>
        <item m="1" x="364"/>
        <item m="1" x="365"/>
        <item m="1" x="247"/>
        <item m="1" x="254"/>
        <item m="1" x="285"/>
        <item m="1" x="286"/>
        <item m="1" x="25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280"/>
        <item m="1" x="316"/>
        <item m="1" x="317"/>
        <item m="1" x="243"/>
        <item m="1" x="318"/>
        <item m="1" x="139"/>
        <item m="1" x="209"/>
        <item m="1" x="253"/>
        <item m="1" x="255"/>
        <item m="1" x="261"/>
        <item m="1" x="262"/>
        <item m="1" x="263"/>
        <item m="1" x="264"/>
        <item m="1" x="265"/>
        <item m="1" x="220"/>
        <item m="1" x="266"/>
        <item m="1" x="267"/>
        <item m="1" x="268"/>
        <item m="1" x="269"/>
        <item m="1" x="270"/>
        <item m="1" x="271"/>
        <item m="1" x="272"/>
        <item m="1" x="273"/>
        <item m="1" x="274"/>
        <item m="1" x="275"/>
        <item m="1" x="276"/>
        <item m="1" x="278"/>
        <item m="1" x="279"/>
        <item m="1" x="281"/>
        <item m="1" x="284"/>
        <item m="1" x="248"/>
        <item m="1" x="249"/>
        <item m="1" x="250"/>
        <item m="1" x="251"/>
        <item m="1" x="252"/>
        <item m="1" x="210"/>
        <item m="1" x="257"/>
        <item m="1" x="258"/>
        <item m="1" x="259"/>
        <item m="1" x="260"/>
        <item m="1" x="277"/>
        <item m="1" x="201"/>
        <item m="1" x="202"/>
        <item m="1" x="203"/>
        <item m="1" x="204"/>
        <item m="1" x="205"/>
        <item m="1" x="206"/>
        <item m="1" x="133"/>
        <item m="1" x="134"/>
        <item m="1" x="207"/>
        <item m="1" x="208"/>
        <item m="1" x="136"/>
        <item m="1" x="166"/>
        <item m="1" x="137"/>
        <item m="1" x="167"/>
        <item m="1" x="169"/>
        <item m="1" x="138"/>
        <item m="1" x="211"/>
        <item m="1" x="212"/>
        <item m="1" x="213"/>
        <item m="1" x="174"/>
        <item m="1" x="214"/>
        <item m="1" x="216"/>
        <item m="1" x="217"/>
        <item m="1" x="218"/>
        <item m="1" x="219"/>
        <item m="1" x="221"/>
        <item m="1" x="222"/>
        <item m="1" x="223"/>
        <item m="1" x="224"/>
        <item m="1" x="225"/>
        <item m="1" x="226"/>
        <item m="1" x="227"/>
        <item m="1" x="228"/>
        <item m="1" x="229"/>
        <item m="1" x="230"/>
        <item m="1" x="231"/>
        <item m="1" x="232"/>
        <item m="1" x="233"/>
        <item m="1" x="234"/>
        <item m="1" x="199"/>
        <item m="1" x="235"/>
        <item m="1" x="236"/>
        <item m="1" x="237"/>
        <item m="1" x="238"/>
        <item m="1" x="239"/>
        <item m="1" x="240"/>
        <item m="1" x="161"/>
        <item m="1" x="241"/>
        <item m="1" x="242"/>
        <item m="1" x="244"/>
        <item m="1" x="246"/>
        <item m="1" x="117"/>
        <item m="1" x="163"/>
        <item m="1" x="164"/>
        <item m="1" x="165"/>
        <item m="1" x="168"/>
        <item m="1" x="170"/>
        <item m="1" x="171"/>
        <item m="1" x="172"/>
        <item m="1" x="173"/>
        <item m="1" x="175"/>
        <item m="1" x="176"/>
        <item m="1" x="177"/>
        <item m="1" x="178"/>
        <item m="1" x="179"/>
        <item m="1" x="180"/>
        <item m="1" x="181"/>
        <item m="1" x="182"/>
        <item m="1" x="183"/>
        <item m="1" x="184"/>
        <item m="1" x="185"/>
        <item m="1" x="186"/>
        <item m="1" x="187"/>
        <item m="1" x="188"/>
        <item m="1" x="189"/>
        <item m="1" x="190"/>
        <item m="1" x="192"/>
        <item m="1" x="193"/>
        <item m="1" x="194"/>
        <item m="1" x="195"/>
        <item m="1" x="160"/>
        <item m="1" x="196"/>
        <item m="1" x="197"/>
        <item m="1" x="198"/>
        <item m="1" x="118"/>
        <item m="1" x="119"/>
        <item m="1" x="75"/>
        <item m="1" x="120"/>
        <item m="1" x="121"/>
        <item m="1" x="122"/>
        <item m="1" x="123"/>
        <item m="1" x="124"/>
        <item m="1" x="125"/>
        <item m="1" x="126"/>
        <item m="1" x="127"/>
        <item m="1" x="128"/>
        <item m="1" x="129"/>
        <item m="1" x="130"/>
        <item m="1" x="131"/>
        <item m="1" x="132"/>
        <item m="1" x="135"/>
        <item m="1" x="140"/>
        <item m="1" x="141"/>
        <item m="1" x="142"/>
        <item m="1" x="143"/>
        <item m="1" x="144"/>
        <item m="1" x="145"/>
        <item m="1" x="146"/>
        <item m="1" x="147"/>
        <item m="1" x="148"/>
        <item m="1" x="149"/>
        <item m="1" x="150"/>
        <item m="1" x="151"/>
        <item m="1" x="152"/>
        <item m="1" x="153"/>
        <item m="1" x="154"/>
        <item m="1" x="155"/>
        <item m="1" x="156"/>
        <item m="1" x="157"/>
        <item m="1" x="158"/>
        <item m="1" x="159"/>
        <item m="1" x="162"/>
        <item m="1" x="64"/>
        <item m="1" x="65"/>
        <item m="1" x="66"/>
        <item m="1" x="67"/>
        <item m="1" x="68"/>
        <item m="1" x="69"/>
        <item m="1" x="70"/>
        <item m="1" x="71"/>
        <item m="1" x="72"/>
        <item m="1" x="73"/>
        <item m="1" x="74"/>
        <item m="1" x="76"/>
        <item m="1" x="77"/>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t="default"/>
      </items>
    </pivotField>
    <pivotField axis="axisRow" compact="0" outline="0" showAll="0" sortType="descending" defaultSubtotal="0">
      <items count="3">
        <item m="1" x="2"/>
        <item m="1" x="1"/>
        <item x="0"/>
      </items>
      <autoSortScope>
        <pivotArea dataOnly="0" outline="0" fieldPosition="0">
          <references count="1">
            <reference field="4294967294" count="1" selected="0">
              <x v="0"/>
            </reference>
          </references>
        </pivotArea>
      </autoSortScope>
    </pivotField>
    <pivotField axis="axisRow" compact="0" outline="0" showAll="0" defaultSubtotal="0">
      <items count="4">
        <item m="1" x="1"/>
        <item m="1" x="2"/>
        <item m="1" x="3"/>
        <item sd="0" x="0"/>
      </items>
    </pivotField>
    <pivotField compact="0" outline="0" showAll="0"/>
    <pivotField axis="axisCol" compact="0" outline="0" showAll="0">
      <items count="6">
        <item m="1" x="3"/>
        <item h="1" m="1" x="2"/>
        <item n="NO notificado" m="1" x="1"/>
        <item m="1" x="4"/>
        <item x="0"/>
        <item t="default"/>
      </items>
    </pivotField>
    <pivotField compact="0" outline="0" showAll="0"/>
    <pivotField compact="0" outline="0" showAll="0"/>
    <pivotField compact="0" outline="0" showAll="0"/>
  </pivotFields>
  <rowFields count="4">
    <field x="13"/>
    <field x="12"/>
    <field x="6"/>
    <field x="11"/>
  </rowFields>
  <rowItems count="2">
    <i>
      <x v="3"/>
    </i>
    <i t="grand">
      <x/>
    </i>
  </rowItems>
  <colFields count="1">
    <field x="15"/>
  </colFields>
  <colItems count="1">
    <i>
      <x v="4"/>
    </i>
  </colItems>
  <dataFields count="1">
    <dataField name="OPERACIONES SIN NOTI" fld="1" subtotal="count" baseField="0" baseItem="0"/>
  </dataFields>
  <formats count="21">
    <format dxfId="20">
      <pivotArea outline="0" collapsedLevelsAreSubtotals="1" fieldPosition="0">
        <references count="1">
          <reference field="15" count="0" selected="0"/>
        </references>
      </pivotArea>
    </format>
    <format dxfId="19">
      <pivotArea outline="0" collapsedLevelsAreSubtotals="1" fieldPosition="0"/>
    </format>
    <format dxfId="18">
      <pivotArea type="origin" dataOnly="0" labelOnly="1" outline="0" fieldPosition="0"/>
    </format>
    <format dxfId="17">
      <pivotArea field="15" type="button" dataOnly="0" labelOnly="1" outline="0" axis="axisCol" fieldPosition="0"/>
    </format>
    <format dxfId="16">
      <pivotArea type="topRight" dataOnly="0" labelOnly="1" outline="0" fieldPosition="0"/>
    </format>
    <format dxfId="15">
      <pivotArea field="13" type="button" dataOnly="0" labelOnly="1" outline="0" axis="axisRow" fieldPosition="0"/>
    </format>
    <format dxfId="14">
      <pivotArea dataOnly="0" labelOnly="1" fieldPosition="0">
        <references count="1">
          <reference field="15" count="0"/>
        </references>
      </pivotArea>
    </format>
    <format dxfId="13">
      <pivotArea dataOnly="0" labelOnly="1" grandCol="1" outline="0" fieldPosition="0"/>
    </format>
    <format dxfId="12">
      <pivotArea type="origin" dataOnly="0" labelOnly="1" outline="0" fieldPosition="0"/>
    </format>
    <format dxfId="11">
      <pivotArea field="15" type="button" dataOnly="0" labelOnly="1" outline="0" axis="axisCol" fieldPosition="0"/>
    </format>
    <format dxfId="10">
      <pivotArea type="topRight" dataOnly="0" labelOnly="1" outline="0" fieldPosition="0"/>
    </format>
    <format dxfId="9">
      <pivotArea field="13" type="button" dataOnly="0" labelOnly="1" outline="0" axis="axisRow" fieldPosition="0"/>
    </format>
    <format dxfId="8">
      <pivotArea dataOnly="0" labelOnly="1" fieldPosition="0">
        <references count="1">
          <reference field="15" count="0"/>
        </references>
      </pivotArea>
    </format>
    <format dxfId="7">
      <pivotArea dataOnly="0" labelOnly="1" grandCol="1" outline="0" fieldPosition="0"/>
    </format>
    <format dxfId="6">
      <pivotArea type="origin" dataOnly="0" labelOnly="1" outline="0" fieldPosition="0"/>
    </format>
    <format dxfId="5">
      <pivotArea field="15" type="button" dataOnly="0" labelOnly="1" outline="0" axis="axisCol" fieldPosition="0"/>
    </format>
    <format dxfId="4">
      <pivotArea type="topRight" dataOnly="0" labelOnly="1" outline="0" fieldPosition="0"/>
    </format>
    <format dxfId="3">
      <pivotArea field="13" type="button" dataOnly="0" labelOnly="1" outline="0" axis="axisRow" fieldPosition="0"/>
    </format>
    <format dxfId="2">
      <pivotArea dataOnly="0" labelOnly="1" fieldPosition="0">
        <references count="1">
          <reference field="15" count="0"/>
        </references>
      </pivotArea>
    </format>
    <format dxfId="1">
      <pivotArea dataOnly="0" labelOnly="1" grandCol="1" outline="0" fieldPosition="0"/>
    </format>
    <format dxfId="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FEBF370-C883-4D85-AE4D-10FADBCA5926}" name="Detalle no ejecutadas" cacheId="39" applyNumberFormats="0" applyBorderFormats="0" applyFontFormats="0" applyPatternFormats="0" applyAlignmentFormats="0" applyWidthHeightFormats="1" dataCaption="Valores" grandTotalCaption="OPERACIONES TOTAL" updatedVersion="8" minRefreshableVersion="3" useAutoFormatting="1" colGrandTotals="0" itemPrintTitles="1" createdVersion="8" indent="0" compact="0" compactData="0" gridDropZones="1" multipleFieldFilters="0" rowHeaderCaption="TECNICO/OPERADOR" colHeaderCaption="">
  <location ref="AH32:AM36" firstHeaderRow="1" firstDataRow="3" firstDataCol="4" rowPageCount="2" colPageCount="1"/>
  <pivotFields count="24">
    <pivotField axis="axisRow" compact="0" outline="0" showAll="0">
      <items count="48">
        <item m="1" x="26"/>
        <item m="1" x="32"/>
        <item m="1" x="33"/>
        <item m="1" x="35"/>
        <item m="1" x="28"/>
        <item m="1" x="29"/>
        <item m="1" x="34"/>
        <item m="1" x="36"/>
        <item m="1" x="37"/>
        <item m="1" x="38"/>
        <item x="0"/>
        <item m="1" x="30"/>
        <item m="1" x="39"/>
        <item m="1" x="46"/>
        <item m="1" x="45"/>
        <item m="1" x="27"/>
        <item m="1" x="31"/>
        <item m="1" x="43"/>
        <item m="1" x="40"/>
        <item m="1" x="44"/>
        <item m="1" x="41"/>
        <item m="1" x="42"/>
        <item m="1" x="1"/>
        <item m="1" x="2"/>
        <item m="1" x="3"/>
        <item m="1" x="4"/>
        <item m="1" x="5"/>
        <item m="1" x="6"/>
        <item m="1" x="7"/>
        <item m="1" x="8"/>
        <item m="1" x="9"/>
        <item m="1" x="14"/>
        <item m="1" x="15"/>
        <item m="1" x="16"/>
        <item m="1" x="17"/>
        <item m="1" x="18"/>
        <item m="1" x="19"/>
        <item m="1" x="20"/>
        <item m="1" x="21"/>
        <item m="1" x="22"/>
        <item m="1" x="23"/>
        <item m="1" x="24"/>
        <item m="1" x="25"/>
        <item m="1" x="10"/>
        <item m="1" x="11"/>
        <item m="1" x="12"/>
        <item m="1" x="13"/>
        <item t="default"/>
      </items>
    </pivotField>
    <pivotField compact="0" outline="0" showAll="0"/>
    <pivotField compact="0" outline="0" showAll="0"/>
    <pivotField compact="0" outline="0" showAll="0"/>
    <pivotField compact="0" outline="0" showAll="0"/>
    <pivotField axis="axisRow" compact="0" outline="0" showAll="0" defaultSubtotal="0">
      <items count="735">
        <item m="1" x="729"/>
        <item m="1" x="284"/>
        <item m="1" x="730"/>
        <item m="1" x="724"/>
        <item m="1" x="241"/>
        <item m="1" x="285"/>
        <item m="1" x="281"/>
        <item m="1" x="644"/>
        <item m="1" x="645"/>
        <item m="1" x="723"/>
        <item m="1" x="728"/>
        <item m="1" x="673"/>
        <item m="1" x="646"/>
        <item m="1" x="280"/>
        <item m="1" x="708"/>
        <item m="1" x="647"/>
        <item m="1" x="672"/>
        <item m="1" x="374"/>
        <item m="1" x="695"/>
        <item m="1" x="698"/>
        <item m="1" x="732"/>
        <item m="1" x="643"/>
        <item m="1" x="642"/>
        <item m="1" x="734"/>
        <item m="1" x="731"/>
        <item m="1" x="727"/>
        <item m="1" x="733"/>
        <item m="1" x="726"/>
        <item m="1" x="283"/>
        <item m="1" x="272"/>
        <item sd="0" m="1" x="125"/>
        <item m="1" x="648"/>
        <item m="1" x="651"/>
        <item m="1" x="401"/>
        <item m="1" x="725"/>
        <item m="1" x="641"/>
        <item m="1" x="706"/>
        <item m="1" x="696"/>
        <item m="1" x="697"/>
        <item m="1" x="357"/>
        <item m="1" x="282"/>
        <item x="0"/>
        <item m="1" x="694"/>
        <item m="1" x="699"/>
        <item m="1" x="700"/>
        <item m="1" x="701"/>
        <item m="1" x="702"/>
        <item m="1" x="657"/>
        <item m="1" x="703"/>
        <item m="1" x="704"/>
        <item m="1" x="705"/>
        <item m="1" x="126"/>
        <item m="1" x="709"/>
        <item m="1" x="710"/>
        <item m="1" x="711"/>
        <item m="1" x="670"/>
        <item m="1" x="712"/>
        <item m="1" x="619"/>
        <item m="1" x="713"/>
        <item m="1" x="714"/>
        <item m="1" x="674"/>
        <item m="1" x="715"/>
        <item m="1" x="151"/>
        <item m="1" x="716"/>
        <item m="1" x="717"/>
        <item m="1" x="683"/>
        <item m="1" x="718"/>
        <item m="1" x="323"/>
        <item m="1" x="324"/>
        <item m="1" x="325"/>
        <item m="1" x="721"/>
        <item m="1" x="722"/>
        <item m="1" x="707"/>
        <item m="1" x="692"/>
        <item m="1" x="693"/>
        <item m="1" x="654"/>
        <item m="1" x="719"/>
        <item m="1" x="326"/>
        <item m="1" x="720"/>
        <item m="1" x="636"/>
        <item m="1" x="668"/>
        <item m="1" x="681"/>
        <item m="1" x="41"/>
        <item m="1" x="682"/>
        <item m="1" x="635"/>
        <item m="1" x="637"/>
        <item m="1" x="638"/>
        <item m="1" x="639"/>
        <item m="1" x="640"/>
        <item m="1" x="649"/>
        <item m="1" x="650"/>
        <item m="1" x="652"/>
        <item m="1" x="548"/>
        <item m="1" x="607"/>
        <item m="1" x="653"/>
        <item m="1" x="655"/>
        <item m="1" x="656"/>
        <item m="1" x="658"/>
        <item m="1" x="659"/>
        <item m="1" x="660"/>
        <item m="1" x="661"/>
        <item m="1" x="598"/>
        <item m="1" x="599"/>
        <item m="1" x="600"/>
        <item m="1" x="601"/>
        <item m="1" x="602"/>
        <item m="1" x="603"/>
        <item m="1" x="604"/>
        <item m="1" x="605"/>
        <item m="1" x="606"/>
        <item m="1" x="662"/>
        <item m="1" x="663"/>
        <item m="1" x="664"/>
        <item m="1" x="665"/>
        <item m="1" x="666"/>
        <item m="1" x="667"/>
        <item m="1" x="669"/>
        <item m="1" x="671"/>
        <item m="1" x="519"/>
        <item m="1" x="675"/>
        <item m="1" x="676"/>
        <item m="1" x="677"/>
        <item m="1" x="678"/>
        <item m="1" x="679"/>
        <item m="1" x="680"/>
        <item m="1" x="684"/>
        <item m="1" x="625"/>
        <item m="1" x="685"/>
        <item m="1" x="364"/>
        <item m="1" x="686"/>
        <item m="1" x="687"/>
        <item m="1" x="688"/>
        <item m="1" x="689"/>
        <item m="1" x="690"/>
        <item m="1" x="691"/>
        <item m="1" x="581"/>
        <item m="1" x="582"/>
        <item m="1" x="583"/>
        <item m="1" x="584"/>
        <item m="1" x="585"/>
        <item m="1" x="586"/>
        <item m="1" x="587"/>
        <item m="1" x="588"/>
        <item m="1" x="589"/>
        <item m="1" x="590"/>
        <item m="1" x="103"/>
        <item m="1" x="591"/>
        <item m="1" x="592"/>
        <item m="1" x="593"/>
        <item m="1" x="454"/>
        <item m="1" x="549"/>
        <item m="1" x="550"/>
        <item m="1" x="551"/>
        <item m="1" x="595"/>
        <item m="1" x="26"/>
        <item m="1" x="596"/>
        <item m="1" x="597"/>
        <item m="1" x="608"/>
        <item m="1" x="609"/>
        <item m="1" x="610"/>
        <item m="1" x="611"/>
        <item m="1" x="613"/>
        <item m="1" x="615"/>
        <item m="1" x="557"/>
        <item m="1" x="616"/>
        <item m="1" x="617"/>
        <item m="1" x="618"/>
        <item m="1" x="620"/>
        <item m="1" x="427"/>
        <item m="1" x="621"/>
        <item m="1" x="622"/>
        <item m="1" x="566"/>
        <item m="1" x="520"/>
        <item m="1" x="623"/>
        <item m="1" x="421"/>
        <item m="1" x="554"/>
        <item m="1" x="624"/>
        <item m="1" x="626"/>
        <item m="1" x="627"/>
        <item m="1" x="628"/>
        <item m="1" x="629"/>
        <item m="1" x="631"/>
        <item m="1" x="632"/>
        <item m="1" x="533"/>
        <item m="1" x="319"/>
        <item m="1" x="439"/>
        <item m="1" x="633"/>
        <item m="1" x="634"/>
        <item m="1" x="521"/>
        <item m="1" x="614"/>
        <item m="1" x="630"/>
        <item m="1" x="594"/>
        <item m="1" x="382"/>
        <item m="1" x="612"/>
        <item m="1" x="543"/>
        <item m="1" x="544"/>
        <item m="1" x="545"/>
        <item m="1" x="546"/>
        <item m="1" x="547"/>
        <item m="1" x="552"/>
        <item m="1" x="553"/>
        <item m="1" x="181"/>
        <item m="1" x="460"/>
        <item m="1" x="297"/>
        <item m="1" x="555"/>
        <item m="1" x="535"/>
        <item m="1" x="556"/>
        <item m="1" x="558"/>
        <item m="1" x="559"/>
        <item m="1" x="560"/>
        <item m="1" x="561"/>
        <item m="1" x="562"/>
        <item m="1" x="563"/>
        <item m="1" x="564"/>
        <item m="1" x="565"/>
        <item m="1" x="567"/>
        <item m="1" x="522"/>
        <item m="1" x="568"/>
        <item m="1" x="569"/>
        <item m="1" x="570"/>
        <item m="1" x="571"/>
        <item m="1" x="572"/>
        <item m="1" x="573"/>
        <item m="1" x="574"/>
        <item m="1" x="575"/>
        <item m="1" x="576"/>
        <item m="1" x="268"/>
        <item m="1" x="577"/>
        <item m="1" x="578"/>
        <item m="1" x="579"/>
        <item m="1" x="580"/>
        <item m="1" x="489"/>
        <item m="1" x="490"/>
        <item m="1" x="491"/>
        <item m="1" x="492"/>
        <item m="1" x="493"/>
        <item m="1" x="494"/>
        <item m="1" x="495"/>
        <item m="1" x="496"/>
        <item m="1" x="497"/>
        <item m="1" x="498"/>
        <item m="1" x="499"/>
        <item m="1" x="500"/>
        <item m="1" x="501"/>
        <item m="1" x="502"/>
        <item m="1" x="503"/>
        <item m="1" x="451"/>
        <item m="1" x="452"/>
        <item m="1" x="453"/>
        <item m="1" x="318"/>
        <item m="1" x="504"/>
        <item m="1" x="505"/>
        <item m="1" x="286"/>
        <item m="1" x="287"/>
        <item m="1" x="288"/>
        <item m="1" x="289"/>
        <item m="1" x="506"/>
        <item m="1" x="507"/>
        <item m="1" x="508"/>
        <item m="1" x="509"/>
        <item m="1" x="510"/>
        <item m="1" x="385"/>
        <item m="1" x="511"/>
        <item m="1" x="512"/>
        <item m="1" x="513"/>
        <item m="1" x="514"/>
        <item m="1" x="515"/>
        <item m="1" x="516"/>
        <item m="1" x="517"/>
        <item m="1" x="518"/>
        <item m="1" x="523"/>
        <item m="1" x="524"/>
        <item m="1" x="525"/>
        <item m="1" x="526"/>
        <item m="1" x="527"/>
        <item m="1" x="528"/>
        <item m="1" x="529"/>
        <item m="1" x="530"/>
        <item m="1" x="531"/>
        <item m="1" x="532"/>
        <item m="1" x="534"/>
        <item m="1" x="536"/>
        <item m="1" x="537"/>
        <item m="1" x="538"/>
        <item m="1" x="539"/>
        <item m="1" x="540"/>
        <item m="1" x="541"/>
        <item m="1" x="542"/>
        <item m="1" x="442"/>
        <item m="1" x="443"/>
        <item m="1" x="445"/>
        <item m="1" x="446"/>
        <item m="1" x="447"/>
        <item m="1" x="448"/>
        <item m="1" x="449"/>
        <item m="1" x="450"/>
        <item m="1" x="455"/>
        <item m="1" x="456"/>
        <item m="1" x="457"/>
        <item m="1" x="458"/>
        <item m="1" x="459"/>
        <item m="1" x="461"/>
        <item m="1" x="462"/>
        <item m="1" x="464"/>
        <item m="1" x="465"/>
        <item m="1" x="466"/>
        <item m="1" x="467"/>
        <item m="1" x="468"/>
        <item m="1" x="469"/>
        <item m="1" x="470"/>
        <item m="1" x="471"/>
        <item m="1" x="472"/>
        <item m="1" x="473"/>
        <item m="1" x="474"/>
        <item m="1" x="475"/>
        <item m="1" x="476"/>
        <item m="1" x="477"/>
        <item m="1" x="481"/>
        <item m="1" x="484"/>
        <item m="1" x="488"/>
        <item m="1" x="327"/>
        <item m="1" x="328"/>
        <item m="1" x="329"/>
        <item m="1" x="440"/>
        <item m="1" x="444"/>
        <item m="1" x="463"/>
        <item m="1" x="478"/>
        <item m="1" x="479"/>
        <item m="1" x="480"/>
        <item m="1" x="482"/>
        <item m="1" x="483"/>
        <item m="1" x="485"/>
        <item m="1" x="486"/>
        <item m="1" x="487"/>
        <item m="1" x="402"/>
        <item m="1" x="403"/>
        <item m="1" x="404"/>
        <item m="1" x="405"/>
        <item m="1" x="406"/>
        <item m="1" x="407"/>
        <item m="1" x="376"/>
        <item m="1" x="408"/>
        <item m="1" x="409"/>
        <item m="1" x="410"/>
        <item m="1" x="411"/>
        <item m="1" x="412"/>
        <item m="1" x="413"/>
        <item m="1" x="414"/>
        <item m="1" x="415"/>
        <item m="1" x="416"/>
        <item m="1" x="417"/>
        <item m="1" x="418"/>
        <item m="1" x="419"/>
        <item m="1" x="420"/>
        <item m="1" x="422"/>
        <item m="1" x="423"/>
        <item m="1" x="424"/>
        <item m="1" x="425"/>
        <item m="1" x="426"/>
        <item m="1" x="428"/>
        <item m="1" x="343"/>
        <item m="1" x="344"/>
        <item m="1" x="345"/>
        <item m="1" x="429"/>
        <item m="1" x="430"/>
        <item m="1" x="431"/>
        <item m="1" x="432"/>
        <item m="1" x="433"/>
        <item m="1" x="434"/>
        <item m="1" x="435"/>
        <item m="1" x="436"/>
        <item m="1" x="437"/>
        <item m="1" x="438"/>
        <item m="1" x="441"/>
        <item m="1" x="368"/>
        <item m="1" x="369"/>
        <item m="1" x="370"/>
        <item m="1" x="371"/>
        <item m="1" x="372"/>
        <item m="1" x="373"/>
        <item m="1" x="375"/>
        <item m="1" x="377"/>
        <item m="1" x="378"/>
        <item m="1" x="379"/>
        <item m="1" x="380"/>
        <item m="1" x="381"/>
        <item m="1" x="383"/>
        <item m="1" x="337"/>
        <item m="1" x="384"/>
        <item m="1" x="386"/>
        <item m="1" x="387"/>
        <item m="1" x="388"/>
        <item m="1" x="346"/>
        <item m="1" x="389"/>
        <item m="1" x="347"/>
        <item m="1" x="390"/>
        <item m="1" x="391"/>
        <item m="1" x="350"/>
        <item m="1" x="304"/>
        <item m="1" x="392"/>
        <item m="1" x="358"/>
        <item m="1" x="359"/>
        <item m="1" x="393"/>
        <item m="1" x="394"/>
        <item m="1" x="395"/>
        <item m="1" x="396"/>
        <item m="1" x="397"/>
        <item m="1" x="398"/>
        <item m="1" x="399"/>
        <item m="1" x="400"/>
        <item m="1" x="334"/>
        <item m="1" x="335"/>
        <item m="1" x="341"/>
        <item m="1" x="342"/>
        <item m="1" x="348"/>
        <item m="1" x="353"/>
        <item m="1" x="354"/>
        <item m="1" x="355"/>
        <item m="1" x="356"/>
        <item m="1" x="296"/>
        <item m="1" x="361"/>
        <item m="1" x="362"/>
        <item m="1" x="363"/>
        <item m="1" x="365"/>
        <item m="1" x="223"/>
        <item m="1" x="53"/>
        <item m="1" x="51"/>
        <item m="1" x="336"/>
        <item m="1" x="290"/>
        <item m="1" x="291"/>
        <item m="1" x="338"/>
        <item m="1" x="339"/>
        <item m="1" x="340"/>
        <item m="1" x="302"/>
        <item m="1" x="303"/>
        <item m="1" x="136"/>
        <item m="1" x="349"/>
        <item m="1" x="351"/>
        <item m="1" x="352"/>
        <item m="1" x="360"/>
        <item m="1" x="366"/>
        <item m="1" x="367"/>
        <item m="1" x="244"/>
        <item m="1" x="271"/>
        <item m="1" x="232"/>
        <item m="1" x="235"/>
        <item m="1" x="273"/>
        <item m="1" x="274"/>
        <item m="1" x="275"/>
        <item m="1" x="178"/>
        <item m="1" x="179"/>
        <item m="1" x="278"/>
        <item m="1" x="279"/>
        <item m="1" x="190"/>
        <item m="1" x="193"/>
        <item m="1" x="293"/>
        <item m="1" x="294"/>
        <item m="1" x="295"/>
        <item m="1" x="298"/>
        <item m="1" x="299"/>
        <item m="1" x="300"/>
        <item m="1" x="301"/>
        <item m="1" x="305"/>
        <item m="1" x="208"/>
        <item m="1" x="306"/>
        <item m="1" x="209"/>
        <item m="1" x="307"/>
        <item m="1" x="308"/>
        <item m="1" x="309"/>
        <item m="1" x="310"/>
        <item m="1" x="311"/>
        <item m="1" x="313"/>
        <item m="1" x="314"/>
        <item m="1" x="315"/>
        <item m="1" x="316"/>
        <item m="1" x="317"/>
        <item m="1" x="220"/>
        <item m="1" x="320"/>
        <item m="1" x="330"/>
        <item m="1" x="236"/>
        <item m="1" x="276"/>
        <item m="1" x="277"/>
        <item m="1" x="191"/>
        <item m="1" x="312"/>
        <item m="1" x="215"/>
        <item m="1" x="259"/>
        <item m="1" x="260"/>
        <item m="1" x="233"/>
        <item m="1" x="321"/>
        <item m="1" x="322"/>
        <item m="1" x="331"/>
        <item m="1" x="332"/>
        <item m="1" x="333"/>
        <item m="1" x="292"/>
        <item m="1" x="262"/>
        <item m="1" x="263"/>
        <item m="1" x="98"/>
        <item m="1" x="172"/>
        <item m="1" x="234"/>
        <item m="1" x="237"/>
        <item m="1" x="92"/>
        <item m="1" x="180"/>
        <item m="1" x="182"/>
        <item m="1" x="238"/>
        <item m="1" x="239"/>
        <item m="1" x="240"/>
        <item m="1" x="65"/>
        <item m="1" x="242"/>
        <item m="1" x="243"/>
        <item m="1" x="245"/>
        <item m="1" x="246"/>
        <item m="1" x="247"/>
        <item m="1" x="248"/>
        <item m="1" x="249"/>
        <item m="1" x="250"/>
        <item m="1" x="251"/>
        <item m="1" x="252"/>
        <item m="1" x="253"/>
        <item m="1" x="254"/>
        <item m="1" x="255"/>
        <item m="1" x="256"/>
        <item m="1" x="224"/>
        <item m="1" x="225"/>
        <item m="1" x="257"/>
        <item m="1" x="258"/>
        <item m="1" x="230"/>
        <item m="1" x="261"/>
        <item m="1" x="264"/>
        <item m="1" x="265"/>
        <item m="1" x="266"/>
        <item m="1" x="267"/>
        <item m="1" x="269"/>
        <item m="1" x="270"/>
        <item m="1" x="173"/>
        <item m="1" x="174"/>
        <item m="1" x="175"/>
        <item m="1" x="176"/>
        <item m="1" x="177"/>
        <item m="1" x="183"/>
        <item m="1" x="184"/>
        <item m="1" x="185"/>
        <item m="1" x="186"/>
        <item m="1" x="187"/>
        <item m="1" x="188"/>
        <item m="1" x="189"/>
        <item m="1" x="194"/>
        <item m="1" x="195"/>
        <item m="1" x="196"/>
        <item m="1" x="197"/>
        <item m="1" x="198"/>
        <item m="1" x="199"/>
        <item m="1" x="200"/>
        <item m="1" x="201"/>
        <item m="1" x="202"/>
        <item m="1" x="203"/>
        <item m="1" x="204"/>
        <item m="1" x="205"/>
        <item m="1" x="206"/>
        <item m="1" x="207"/>
        <item m="1" x="210"/>
        <item m="1" x="80"/>
        <item m="1" x="211"/>
        <item m="1" x="212"/>
        <item m="1" x="213"/>
        <item m="1" x="214"/>
        <item m="1" x="216"/>
        <item m="1" x="217"/>
        <item m="1" x="218"/>
        <item m="1" x="219"/>
        <item m="1" x="221"/>
        <item m="1" x="222"/>
        <item m="1" x="226"/>
        <item m="1" x="227"/>
        <item m="1" x="153"/>
        <item m="1" x="228"/>
        <item m="1" x="229"/>
        <item m="1" x="231"/>
        <item m="1" x="192"/>
        <item m="1" x="99"/>
        <item m="1" x="100"/>
        <item m="1" x="101"/>
        <item m="1" x="102"/>
        <item m="1" x="104"/>
        <item m="1" x="105"/>
        <item m="1" x="106"/>
        <item m="1" x="107"/>
        <item m="1" x="108"/>
        <item m="1" x="109"/>
        <item m="1" x="110"/>
        <item m="1" x="111"/>
        <item m="1" x="112"/>
        <item m="1" x="113"/>
        <item m="1" x="114"/>
        <item m="1" x="115"/>
        <item m="1" x="116"/>
        <item m="1" x="117"/>
        <item m="1" x="118"/>
        <item m="1" x="119"/>
        <item m="1" x="120"/>
        <item m="1" x="121"/>
        <item m="1" x="122"/>
        <item m="1" x="123"/>
        <item m="1" x="124"/>
        <item m="1" x="127"/>
        <item m="1" x="128"/>
        <item m="1" x="129"/>
        <item m="1" x="130"/>
        <item m="1" x="131"/>
        <item m="1" x="132"/>
        <item m="1" x="133"/>
        <item m="1" x="134"/>
        <item m="1" x="135"/>
        <item m="1" x="137"/>
        <item m="1" x="138"/>
        <item m="1" x="139"/>
        <item m="1" x="140"/>
        <item m="1" x="141"/>
        <item m="1" x="142"/>
        <item m="1" x="143"/>
        <item m="1" x="144"/>
        <item m="1" x="145"/>
        <item m="1" x="146"/>
        <item m="1" x="147"/>
        <item m="1" x="148"/>
        <item m="1" x="149"/>
        <item m="1" x="150"/>
        <item m="1" x="152"/>
        <item m="1" x="154"/>
        <item m="1" x="155"/>
        <item m="1" x="156"/>
        <item m="1" x="157"/>
        <item m="1" x="158"/>
        <item m="1" x="159"/>
        <item m="1" x="160"/>
        <item m="1" x="161"/>
        <item m="1" x="162"/>
        <item m="1" x="163"/>
        <item m="1" x="164"/>
        <item m="1" x="165"/>
        <item m="1" x="166"/>
        <item m="1" x="167"/>
        <item m="1" x="168"/>
        <item m="1" x="169"/>
        <item m="1" x="170"/>
        <item m="1" x="171"/>
        <item m="1"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7"/>
        <item m="1" x="28"/>
        <item m="1" x="30"/>
        <item m="1" x="31"/>
        <item m="1" x="32"/>
        <item m="1" x="33"/>
        <item m="1" x="34"/>
        <item m="1" x="35"/>
        <item m="1" x="36"/>
        <item m="1" x="37"/>
        <item m="1" x="38"/>
        <item m="1" x="40"/>
        <item m="1" x="42"/>
        <item m="1" x="43"/>
        <item m="1" x="44"/>
        <item m="1" x="45"/>
        <item m="1" x="46"/>
        <item m="1" x="47"/>
        <item m="1" x="48"/>
        <item m="1" x="49"/>
        <item m="1" x="50"/>
        <item m="1" x="54"/>
        <item m="1" x="55"/>
        <item m="1" x="56"/>
        <item m="1" x="57"/>
        <item m="1" x="58"/>
        <item m="1" x="59"/>
        <item m="1" x="60"/>
        <item m="1" x="61"/>
        <item m="1" x="62"/>
        <item m="1" x="63"/>
        <item m="1" x="64"/>
        <item m="1" x="66"/>
        <item m="1" x="67"/>
        <item m="1" x="68"/>
        <item m="1" x="69"/>
        <item m="1" x="70"/>
        <item m="1" x="71"/>
        <item m="1" x="72"/>
        <item m="1" x="75"/>
        <item m="1" x="76"/>
        <item m="1" x="77"/>
        <item m="1" x="78"/>
        <item m="1" x="79"/>
        <item m="1" x="81"/>
        <item m="1" x="82"/>
        <item m="1" x="83"/>
        <item m="1" x="84"/>
        <item m="1" x="85"/>
        <item m="1" x="86"/>
        <item m="1" x="87"/>
        <item m="1" x="88"/>
        <item m="1" x="89"/>
        <item m="1" x="90"/>
        <item m="1" x="91"/>
        <item m="1" x="94"/>
        <item m="1" x="95"/>
        <item m="1" x="97"/>
        <item m="1" x="29"/>
        <item m="1" x="39"/>
        <item m="1" x="52"/>
        <item m="1" x="73"/>
        <item m="1" x="74"/>
        <item m="1" x="93"/>
        <item m="1" x="96"/>
      </items>
    </pivotField>
    <pivotField axis="axisRow" compact="0" outline="0" showAll="0" defaultSubtotal="0">
      <items count="66">
        <item m="1" x="1"/>
        <item m="1" x="65"/>
        <item m="1" x="7"/>
        <item m="1" x="49"/>
        <item m="1" x="8"/>
        <item m="1" x="51"/>
        <item m="1" x="21"/>
        <item m="1" x="22"/>
        <item m="1" x="2"/>
        <item m="1" x="26"/>
        <item m="1" x="14"/>
        <item m="1" x="6"/>
        <item m="1" x="45"/>
        <item m="1" x="15"/>
        <item m="1" x="3"/>
        <item m="1" x="57"/>
        <item m="1" x="34"/>
        <item m="1" x="23"/>
        <item m="1" x="56"/>
        <item m="1" x="48"/>
        <item m="1" x="20"/>
        <item m="1" x="40"/>
        <item m="1" x="46"/>
        <item x="0"/>
        <item m="1" x="47"/>
        <item m="1" x="11"/>
        <item m="1" x="35"/>
        <item m="1" x="38"/>
        <item m="1" x="36"/>
        <item m="1" x="37"/>
        <item m="1" x="5"/>
        <item m="1" x="28"/>
        <item m="1" x="44"/>
        <item m="1" x="12"/>
        <item m="1" x="9"/>
        <item m="1" x="64"/>
        <item m="1" x="41"/>
        <item m="1" x="42"/>
        <item m="1" x="10"/>
        <item m="1" x="43"/>
        <item m="1" x="63"/>
        <item m="1" x="4"/>
        <item m="1" x="62"/>
        <item m="1" x="25"/>
        <item m="1" x="39"/>
        <item m="1" x="61"/>
        <item m="1" x="60"/>
        <item m="1" x="59"/>
        <item m="1" x="50"/>
        <item m="1" x="31"/>
        <item m="1" x="58"/>
        <item m="1" x="53"/>
        <item m="1" x="13"/>
        <item m="1" x="52"/>
        <item m="1" x="55"/>
        <item m="1" x="54"/>
        <item m="1" x="16"/>
        <item m="1" x="17"/>
        <item m="1" x="18"/>
        <item m="1" x="24"/>
        <item m="1" x="27"/>
        <item m="1" x="29"/>
        <item m="1" x="30"/>
        <item m="1" x="32"/>
        <item m="1" x="33"/>
        <item m="1" x="19"/>
      </items>
    </pivotField>
    <pivotField compact="0" outline="0" showAll="0"/>
    <pivotField compact="0" outline="0" showAll="0"/>
    <pivotField compact="0" outline="0" showAll="0"/>
    <pivotField axis="axisRow" compact="0" outline="0" showAll="0" defaultSubtotal="0">
      <items count="12">
        <item m="1" x="1"/>
        <item m="1" x="4"/>
        <item m="1" x="2"/>
        <item m="1" x="10"/>
        <item m="1" x="7"/>
        <item x="0"/>
        <item m="1" x="6"/>
        <item m="1" x="3"/>
        <item m="1" x="5"/>
        <item m="1" x="9"/>
        <item m="1" x="11"/>
        <item m="1" x="8"/>
      </items>
    </pivotField>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axis="axisPage" compact="0" outline="0" multipleItemSelectionAllowed="1" showAll="0">
      <items count="1072">
        <item x="0"/>
        <item m="1" x="1024"/>
        <item m="1" x="1057"/>
        <item m="1" x="1021"/>
        <item m="1" x="1022"/>
        <item m="1" x="1023"/>
        <item m="1" x="1025"/>
        <item m="1" x="1058"/>
        <item m="1" x="1026"/>
        <item m="1" x="1002"/>
        <item m="1" x="1003"/>
        <item m="1" x="1004"/>
        <item m="1" x="1005"/>
        <item m="1" x="1006"/>
        <item m="1" x="1007"/>
        <item m="1" x="1027"/>
        <item m="1" x="1008"/>
        <item m="1" x="1009"/>
        <item m="1" x="1010"/>
        <item m="1" x="1011"/>
        <item m="1" x="1028"/>
        <item m="1" x="1059"/>
        <item m="1" x="1012"/>
        <item m="1" x="1029"/>
        <item m="1" x="1013"/>
        <item m="1" x="1014"/>
        <item m="1" x="1030"/>
        <item m="1" x="1031"/>
        <item m="1" x="1032"/>
        <item m="1" x="1015"/>
        <item m="1" x="1033"/>
        <item m="1" x="1034"/>
        <item m="1" x="1035"/>
        <item m="1" x="1036"/>
        <item m="1" x="1037"/>
        <item m="1" x="1038"/>
        <item m="1" x="1016"/>
        <item m="1" x="1039"/>
        <item m="1" x="1040"/>
        <item m="1" x="1041"/>
        <item m="1" x="1042"/>
        <item m="1" x="1043"/>
        <item m="1" x="1044"/>
        <item m="1" x="1045"/>
        <item m="1" x="1060"/>
        <item m="1" x="1061"/>
        <item m="1" x="1062"/>
        <item m="1" x="1017"/>
        <item m="1" x="1018"/>
        <item m="1" x="1019"/>
        <item m="1" x="1020"/>
        <item m="1" x="1063"/>
        <item m="1" x="1064"/>
        <item m="1" x="1046"/>
        <item m="1" x="1065"/>
        <item m="1" x="1047"/>
        <item m="1" x="1048"/>
        <item m="1" x="1049"/>
        <item m="1" x="1066"/>
        <item m="1" x="1067"/>
        <item m="1" x="1050"/>
        <item m="1" x="1051"/>
        <item m="1" x="1052"/>
        <item m="1" x="1053"/>
        <item m="1" x="1068"/>
        <item m="1" x="1069"/>
        <item m="1" x="1054"/>
        <item m="1" x="1055"/>
        <item m="1" x="1056"/>
        <item m="1" x="1070"/>
        <item m="1" x="2"/>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891"/>
        <item m="1" x="892"/>
        <item m="1" x="893"/>
        <item m="1" x="894"/>
        <item m="1" x="895"/>
        <item m="1" x="896"/>
        <item m="1" x="897"/>
        <item m="1" x="898"/>
        <item m="1" x="899"/>
        <item m="1" x="900"/>
        <item m="1" x="901"/>
        <item m="1" x="902"/>
        <item m="1" x="903"/>
        <item m="1" x="904"/>
        <item m="1" x="905"/>
        <item m="1" x="906"/>
        <item m="1" x="907"/>
        <item m="1" x="908"/>
        <item m="1" x="910"/>
        <item m="1" x="911"/>
        <item m="1" x="912"/>
        <item m="1" x="913"/>
        <item m="1" x="914"/>
        <item m="1" x="916"/>
        <item m="1" x="917"/>
        <item m="1" x="918"/>
        <item m="1" x="919"/>
        <item m="1" x="909"/>
        <item m="1" x="915"/>
        <item m="1" x="920"/>
        <item m="1" x="921"/>
        <item m="1" x="922"/>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23"/>
        <item m="1" x="824"/>
        <item m="1" x="825"/>
        <item m="1" x="826"/>
        <item m="1" x="827"/>
        <item m="1" x="828"/>
        <item m="1" x="829"/>
        <item m="1" x="830"/>
        <item m="1" x="831"/>
        <item m="1" x="832"/>
        <item m="1" x="833"/>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764"/>
        <item m="1" x="812"/>
        <item m="1" x="813"/>
        <item m="1" x="814"/>
        <item m="1" x="815"/>
        <item m="1" x="816"/>
        <item m="1" x="817"/>
        <item m="1" x="818"/>
        <item m="1" x="819"/>
        <item m="1" x="820"/>
        <item m="1" x="821"/>
        <item m="1" x="822"/>
        <item m="1" x="744"/>
        <item m="1" x="745"/>
        <item m="1" x="746"/>
        <item m="1" x="747"/>
        <item m="1" x="748"/>
        <item m="1" x="749"/>
        <item m="1" x="750"/>
        <item m="1" x="751"/>
        <item m="1" x="752"/>
        <item m="1" x="753"/>
        <item m="1" x="754"/>
        <item m="1" x="755"/>
        <item m="1" x="756"/>
        <item m="1" x="757"/>
        <item m="1" x="758"/>
        <item m="1" x="759"/>
        <item m="1" x="760"/>
        <item m="1" x="761"/>
        <item m="1" x="762"/>
        <item m="1" x="763"/>
        <item m="1" x="765"/>
        <item m="1" x="766"/>
        <item m="1" x="767"/>
        <item m="1" x="727"/>
        <item m="1" x="728"/>
        <item m="1" x="729"/>
        <item m="1" x="730"/>
        <item m="1" x="731"/>
        <item m="1" x="732"/>
        <item m="1" x="733"/>
        <item m="1" x="734"/>
        <item m="1" x="735"/>
        <item m="1" x="736"/>
        <item m="1" x="737"/>
        <item m="1" x="738"/>
        <item m="1" x="739"/>
        <item m="1" x="740"/>
        <item m="1" x="741"/>
        <item m="1" x="742"/>
        <item m="1" x="743"/>
        <item m="1" x="689"/>
        <item m="1" x="691"/>
        <item m="1" x="692"/>
        <item m="1" x="693"/>
        <item m="1" x="695"/>
        <item m="1" x="696"/>
        <item m="1" x="697"/>
        <item m="1" x="698"/>
        <item m="1" x="700"/>
        <item m="1" x="701"/>
        <item m="1" x="702"/>
        <item m="1" x="703"/>
        <item m="1" x="704"/>
        <item m="1" x="705"/>
        <item m="1" x="706"/>
        <item m="1" x="707"/>
        <item m="1" x="708"/>
        <item m="1" x="709"/>
        <item m="1" x="710"/>
        <item m="1" x="711"/>
        <item m="1" x="712"/>
        <item m="1" x="713"/>
        <item m="1" x="714"/>
        <item m="1" x="715"/>
        <item m="1" x="716"/>
        <item m="1" x="717"/>
        <item m="1" x="718"/>
        <item m="1" x="720"/>
        <item m="1" x="721"/>
        <item m="1" x="722"/>
        <item m="1" x="725"/>
        <item m="1" x="726"/>
        <item m="1" x="699"/>
        <item m="1" x="687"/>
        <item m="1" x="688"/>
        <item m="1" x="690"/>
        <item m="1" x="694"/>
        <item m="1" x="719"/>
        <item m="1" x="723"/>
        <item m="1" x="724"/>
        <item m="1" x="635"/>
        <item m="1" x="659"/>
        <item m="1" x="663"/>
        <item m="1" x="671"/>
        <item m="1" x="672"/>
        <item m="1" x="673"/>
        <item m="1" x="678"/>
        <item m="1" x="634"/>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60"/>
        <item m="1" x="661"/>
        <item m="1" x="662"/>
        <item m="1" x="664"/>
        <item m="1" x="665"/>
        <item m="1" x="666"/>
        <item m="1" x="667"/>
        <item m="1" x="668"/>
        <item m="1" x="669"/>
        <item m="1" x="670"/>
        <item m="1" x="674"/>
        <item m="1" x="675"/>
        <item m="1" x="676"/>
        <item m="1" x="677"/>
        <item m="1" x="679"/>
        <item m="1" x="680"/>
        <item m="1" x="681"/>
        <item m="1" x="682"/>
        <item m="1" x="683"/>
        <item m="1" x="684"/>
        <item m="1" x="685"/>
        <item m="1" x="686"/>
        <item m="1" x="585"/>
        <item m="1" x="587"/>
        <item m="1" x="588"/>
        <item m="1" x="589"/>
        <item m="1" x="590"/>
        <item m="1" x="591"/>
        <item m="1" x="593"/>
        <item m="1" x="594"/>
        <item m="1" x="595"/>
        <item m="1" x="596"/>
        <item m="1" x="597"/>
        <item m="1" x="598"/>
        <item m="1" x="599"/>
        <item m="1" x="600"/>
        <item m="1" x="601"/>
        <item m="1" x="605"/>
        <item m="1" x="606"/>
        <item m="1" x="607"/>
        <item m="1" x="608"/>
        <item m="1" x="610"/>
        <item m="1" x="611"/>
        <item m="1" x="612"/>
        <item m="1" x="613"/>
        <item m="1" x="614"/>
        <item m="1" x="615"/>
        <item m="1" x="616"/>
        <item m="1" x="617"/>
        <item m="1" x="618"/>
        <item m="1" x="619"/>
        <item m="1" x="620"/>
        <item m="1" x="622"/>
        <item m="1" x="623"/>
        <item m="1" x="624"/>
        <item m="1" x="625"/>
        <item m="1" x="627"/>
        <item m="1" x="628"/>
        <item m="1" x="629"/>
        <item m="1" x="630"/>
        <item m="1" x="631"/>
        <item m="1" x="632"/>
        <item m="1" x="633"/>
        <item m="1" x="586"/>
        <item m="1" x="609"/>
        <item m="1" x="621"/>
        <item m="1" x="626"/>
        <item m="1" x="592"/>
        <item m="1" x="602"/>
        <item m="1" x="603"/>
        <item m="1" x="604"/>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437"/>
        <item m="1" x="438"/>
        <item m="1" x="440"/>
        <item m="1" x="441"/>
        <item m="1" x="442"/>
        <item m="1" x="443"/>
        <item m="1" x="444"/>
        <item m="1" x="445"/>
        <item m="1" x="446"/>
        <item m="1" x="447"/>
        <item m="1" x="448"/>
        <item m="1" x="449"/>
        <item m="1" x="450"/>
        <item m="1" x="452"/>
        <item m="1" x="453"/>
        <item m="1" x="454"/>
        <item m="1" x="455"/>
        <item m="1" x="456"/>
        <item m="1" x="457"/>
        <item m="1" x="458"/>
        <item m="1" x="459"/>
        <item m="1" x="460"/>
        <item m="1" x="461"/>
        <item m="1" x="462"/>
        <item m="1" x="463"/>
        <item m="1" x="464"/>
        <item m="1" x="465"/>
        <item m="1" x="466"/>
        <item m="1" x="467"/>
        <item m="1" x="468"/>
        <item m="1" x="474"/>
        <item m="1" x="478"/>
        <item m="1" x="479"/>
        <item m="1" x="480"/>
        <item m="1" x="481"/>
        <item m="1" x="482"/>
        <item m="1" x="439"/>
        <item m="1" x="451"/>
        <item m="1" x="469"/>
        <item m="1" x="470"/>
        <item m="1" x="471"/>
        <item m="1" x="472"/>
        <item m="1" x="473"/>
        <item m="1" x="475"/>
        <item m="1" x="476"/>
        <item m="1" x="477"/>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h="1" m="1" x="352"/>
        <item h="1" m="1" x="353"/>
        <item h="1" m="1" x="354"/>
        <item h="1" m="1" x="355"/>
        <item h="1" m="1" x="356"/>
        <item h="1" m="1" x="357"/>
        <item h="1" m="1" x="358"/>
        <item h="1" m="1" x="359"/>
        <item h="1" m="1" x="360"/>
        <item h="1" m="1" x="361"/>
        <item h="1" m="1" x="362"/>
        <item h="1" m="1" x="363"/>
        <item h="1" m="1" x="364"/>
        <item h="1" m="1" x="365"/>
        <item h="1" m="1" x="366"/>
        <item h="1" m="1" x="367"/>
        <item h="1" m="1" x="368"/>
        <item h="1" m="1" x="369"/>
        <item h="1" m="1" x="370"/>
        <item h="1" m="1" x="371"/>
        <item h="1" m="1" x="372"/>
        <item h="1" m="1" x="373"/>
        <item h="1" m="1" x="374"/>
        <item h="1" m="1" x="375"/>
        <item h="1" m="1" x="376"/>
        <item h="1" m="1" x="377"/>
        <item h="1" m="1" x="378"/>
        <item h="1" m="1" x="379"/>
        <item h="1" m="1" x="380"/>
        <item h="1" m="1" x="381"/>
        <item h="1" m="1" x="382"/>
        <item h="1" m="1" x="383"/>
        <item h="1" m="1" x="384"/>
        <item h="1" m="1" x="385"/>
        <item h="1" m="1" x="386"/>
        <item h="1" m="1" x="387"/>
        <item h="1" m="1" x="388"/>
        <item h="1" m="1" x="389"/>
        <item h="1" m="1" x="390"/>
        <item h="1" m="1" x="391"/>
        <item m="1" x="316"/>
        <item m="1" x="317"/>
        <item m="1" x="318"/>
        <item m="1" x="319"/>
        <item m="1" x="320"/>
        <item m="1" x="326"/>
        <item m="1" x="327"/>
        <item m="1" x="329"/>
        <item m="1" x="333"/>
        <item m="1" x="334"/>
        <item m="1" x="335"/>
        <item m="1" x="336"/>
        <item m="1" x="337"/>
        <item m="1" x="339"/>
        <item m="1" x="340"/>
        <item m="1" x="341"/>
        <item m="1" x="342"/>
        <item m="1" x="343"/>
        <item m="1" x="344"/>
        <item m="1" x="345"/>
        <item m="1" x="346"/>
        <item m="1" x="347"/>
        <item m="1" x="348"/>
        <item m="1" x="349"/>
        <item m="1" x="321"/>
        <item m="1" x="322"/>
        <item m="1" x="323"/>
        <item m="1" x="324"/>
        <item m="1" x="325"/>
        <item m="1" x="328"/>
        <item m="1" x="330"/>
        <item m="1" x="331"/>
        <item m="1" x="332"/>
        <item m="1" x="338"/>
        <item m="1" x="350"/>
        <item m="1" x="351"/>
        <item h="1" m="1" x="248"/>
        <item h="1" m="1" x="249"/>
        <item h="1" m="1" x="250"/>
        <item h="1" m="1" x="251"/>
        <item h="1" m="1" x="252"/>
        <item h="1" m="1" x="255"/>
        <item h="1" m="1" x="256"/>
        <item h="1" m="1" x="257"/>
        <item h="1" m="1" x="258"/>
        <item h="1" m="1" x="259"/>
        <item h="1" m="1" x="260"/>
        <item h="1" m="1" x="261"/>
        <item h="1" m="1" x="262"/>
        <item h="1" m="1" x="263"/>
        <item h="1" m="1" x="265"/>
        <item h="1" m="1" x="266"/>
        <item h="1" m="1" x="267"/>
        <item h="1" m="1" x="268"/>
        <item h="1" m="1" x="269"/>
        <item h="1" m="1" x="270"/>
        <item h="1" m="1" x="272"/>
        <item h="1" m="1" x="274"/>
        <item h="1" m="1" x="275"/>
        <item h="1" m="1" x="276"/>
        <item h="1" m="1" x="277"/>
        <item h="1" m="1" x="278"/>
        <item h="1" m="1" x="279"/>
        <item h="1" m="1" x="280"/>
        <item h="1" m="1" x="281"/>
        <item h="1" m="1" x="282"/>
        <item h="1" m="1" x="283"/>
        <item h="1" m="1" x="284"/>
        <item h="1" m="1" x="285"/>
        <item h="1" m="1" x="286"/>
        <item h="1" m="1" x="287"/>
        <item h="1" m="1" x="288"/>
        <item h="1" m="1" x="289"/>
        <item h="1" m="1" x="290"/>
        <item h="1" m="1" x="291"/>
        <item h="1" m="1" x="292"/>
        <item h="1" m="1" x="293"/>
        <item h="1" m="1" x="295"/>
        <item h="1" m="1" x="296"/>
        <item h="1" m="1" x="297"/>
        <item h="1" m="1" x="299"/>
        <item h="1" m="1" x="300"/>
        <item h="1" m="1" x="301"/>
        <item h="1" m="1" x="302"/>
        <item h="1" m="1" x="303"/>
        <item h="1" m="1" x="304"/>
        <item h="1" m="1" x="305"/>
        <item h="1" m="1" x="315"/>
        <item h="1" m="1" x="254"/>
        <item h="1" m="1" x="264"/>
        <item h="1" m="1" x="271"/>
        <item h="1" m="1" x="294"/>
        <item h="1" m="1" x="298"/>
        <item h="1" m="1" x="310"/>
        <item h="1" m="1" x="311"/>
        <item h="1" m="1" x="312"/>
        <item h="1" m="1" x="253"/>
        <item h="1" m="1" x="306"/>
        <item h="1" m="1" x="307"/>
        <item h="1" m="1" x="308"/>
        <item h="1" m="1" x="309"/>
        <item h="1" m="1" x="313"/>
        <item h="1" m="1" x="314"/>
        <item h="1" m="1" x="273"/>
        <item h="1" m="1" x="205"/>
        <item h="1" m="1" x="206"/>
        <item h="1" m="1" x="207"/>
        <item h="1" m="1" x="208"/>
        <item h="1" m="1" x="209"/>
        <item h="1" m="1" x="210"/>
        <item h="1" m="1" x="211"/>
        <item h="1" m="1" x="212"/>
        <item h="1" m="1" x="213"/>
        <item h="1" m="1" x="214"/>
        <item h="1" m="1" x="215"/>
        <item h="1" m="1" x="216"/>
        <item h="1" m="1" x="217"/>
        <item h="1" m="1" x="218"/>
        <item h="1" m="1" x="219"/>
        <item h="1" m="1" x="220"/>
        <item h="1" m="1" x="221"/>
        <item h="1" m="1" x="222"/>
        <item h="1" m="1" x="223"/>
        <item h="1" m="1" x="224"/>
        <item h="1" m="1" x="225"/>
        <item h="1" m="1" x="226"/>
        <item h="1" m="1" x="227"/>
        <item h="1" m="1" x="228"/>
        <item h="1" m="1" x="229"/>
        <item h="1" m="1" x="230"/>
        <item h="1" m="1" x="231"/>
        <item h="1" m="1" x="232"/>
        <item h="1" m="1" x="233"/>
        <item h="1" m="1" x="234"/>
        <item h="1" m="1" x="235"/>
        <item h="1" m="1" x="236"/>
        <item h="1" m="1" x="237"/>
        <item h="1" m="1" x="238"/>
        <item h="1" m="1" x="239"/>
        <item h="1" m="1" x="240"/>
        <item h="1" m="1" x="241"/>
        <item h="1" m="1" x="242"/>
        <item h="1" m="1" x="243"/>
        <item h="1" m="1" x="244"/>
        <item h="1" m="1" x="245"/>
        <item h="1" m="1" x="246"/>
        <item h="1" m="1" x="247"/>
        <item h="1" m="1" x="146"/>
        <item h="1" m="1" x="147"/>
        <item h="1" m="1" x="148"/>
        <item h="1" m="1" x="149"/>
        <item h="1" m="1" x="150"/>
        <item h="1" m="1" x="151"/>
        <item h="1" m="1" x="152"/>
        <item h="1" m="1" x="153"/>
        <item h="1" m="1" x="154"/>
        <item h="1" m="1" x="155"/>
        <item h="1" m="1" x="156"/>
        <item h="1" m="1" x="157"/>
        <item h="1" m="1" x="158"/>
        <item h="1" m="1" x="159"/>
        <item h="1" m="1" x="160"/>
        <item h="1" m="1" x="162"/>
        <item h="1" m="1" x="163"/>
        <item h="1" m="1" x="164"/>
        <item h="1" m="1" x="165"/>
        <item h="1" m="1" x="166"/>
        <item h="1" m="1" x="167"/>
        <item h="1" m="1" x="168"/>
        <item h="1" m="1" x="169"/>
        <item h="1" m="1" x="170"/>
        <item h="1" m="1" x="171"/>
        <item h="1" m="1" x="172"/>
        <item h="1" m="1" x="173"/>
        <item h="1" m="1" x="174"/>
        <item h="1" m="1" x="175"/>
        <item h="1" m="1" x="176"/>
        <item h="1" m="1" x="177"/>
        <item h="1" m="1" x="178"/>
        <item h="1" m="1" x="179"/>
        <item h="1" m="1" x="180"/>
        <item h="1" m="1" x="181"/>
        <item h="1" m="1" x="182"/>
        <item h="1" m="1" x="183"/>
        <item h="1" m="1" x="184"/>
        <item h="1" m="1" x="185"/>
        <item h="1" m="1" x="186"/>
        <item h="1" m="1" x="187"/>
        <item h="1" m="1" x="188"/>
        <item h="1" m="1" x="189"/>
        <item h="1" m="1" x="190"/>
        <item h="1" m="1" x="191"/>
        <item h="1" m="1" x="192"/>
        <item h="1" m="1" x="193"/>
        <item h="1" m="1" x="194"/>
        <item h="1" m="1" x="195"/>
        <item h="1" m="1" x="196"/>
        <item h="1" m="1" x="197"/>
        <item h="1" m="1" x="198"/>
        <item h="1" m="1" x="199"/>
        <item h="1" m="1" x="200"/>
        <item h="1" m="1" x="201"/>
        <item h="1" m="1" x="202"/>
        <item h="1" m="1" x="203"/>
        <item h="1" m="1" x="204"/>
        <item h="1" m="1" x="161"/>
        <item h="1" m="1" x="75"/>
        <item h="1" m="1" x="76"/>
        <item h="1" m="1" x="77"/>
        <item h="1" m="1" x="78"/>
        <item h="1" m="1" x="79"/>
        <item h="1" m="1" x="80"/>
        <item h="1" m="1" x="81"/>
        <item h="1" m="1" x="82"/>
        <item h="1" m="1" x="83"/>
        <item h="1" m="1" x="84"/>
        <item h="1" m="1" x="85"/>
        <item h="1" m="1" x="86"/>
        <item h="1" m="1" x="87"/>
        <item h="1" m="1" x="88"/>
        <item h="1" m="1" x="89"/>
        <item h="1" m="1" x="90"/>
        <item h="1" m="1" x="91"/>
        <item h="1" m="1" x="92"/>
        <item h="1" m="1" x="93"/>
        <item h="1" m="1" x="94"/>
        <item h="1" m="1" x="95"/>
        <item h="1" m="1" x="96"/>
        <item h="1" m="1" x="97"/>
        <item h="1" m="1" x="98"/>
        <item h="1" m="1" x="99"/>
        <item h="1" m="1" x="100"/>
        <item h="1" m="1" x="101"/>
        <item h="1" m="1" x="102"/>
        <item h="1" m="1" x="103"/>
        <item h="1" m="1" x="104"/>
        <item h="1" m="1" x="105"/>
        <item h="1" m="1" x="106"/>
        <item h="1" m="1" x="107"/>
        <item h="1" m="1" x="108"/>
        <item h="1" m="1" x="109"/>
        <item h="1" m="1" x="110"/>
        <item h="1" m="1" x="111"/>
        <item h="1" m="1" x="112"/>
        <item h="1" m="1" x="113"/>
        <item h="1" m="1" x="114"/>
        <item h="1" m="1" x="115"/>
        <item h="1" m="1" x="116"/>
        <item h="1" m="1" x="117"/>
        <item h="1" m="1" x="118"/>
        <item h="1" m="1" x="119"/>
        <item h="1" m="1" x="120"/>
        <item h="1" m="1" x="121"/>
        <item h="1" m="1" x="122"/>
        <item h="1" m="1" x="123"/>
        <item h="1" m="1" x="124"/>
        <item h="1" m="1" x="125"/>
        <item h="1" m="1" x="126"/>
        <item h="1" m="1" x="127"/>
        <item h="1" m="1" x="128"/>
        <item h="1" m="1" x="129"/>
        <item h="1" m="1" x="130"/>
        <item h="1" m="1" x="131"/>
        <item h="1" m="1" x="132"/>
        <item h="1" m="1" x="133"/>
        <item h="1" m="1" x="134"/>
        <item h="1" m="1" x="135"/>
        <item h="1" m="1" x="136"/>
        <item h="1" m="1" x="137"/>
        <item h="1" m="1" x="138"/>
        <item h="1" m="1" x="139"/>
        <item h="1" m="1" x="140"/>
        <item h="1" m="1" x="141"/>
        <item h="1" m="1" x="142"/>
        <item h="1" m="1" x="143"/>
        <item h="1" m="1" x="144"/>
        <item h="1" m="1" x="145"/>
        <item m="1" x="1"/>
        <item m="1" x="3"/>
        <item m="1" x="4"/>
        <item m="1" x="5"/>
        <item m="1" x="6"/>
        <item m="1" x="7"/>
        <item m="1" x="8"/>
        <item m="1" x="9"/>
        <item m="1" x="10"/>
        <item m="1" x="12"/>
        <item m="1" x="13"/>
        <item m="1" x="14"/>
        <item m="1" x="15"/>
        <item m="1" x="16"/>
        <item m="1" x="17"/>
        <item m="1" x="18"/>
        <item m="1" x="19"/>
        <item m="1" x="21"/>
        <item m="1" x="22"/>
        <item m="1" x="23"/>
        <item m="1" x="24"/>
        <item m="1" x="25"/>
        <item m="1" x="26"/>
        <item m="1" x="27"/>
        <item m="1" x="28"/>
        <item m="1" x="29"/>
        <item m="1" x="30"/>
        <item m="1" x="31"/>
        <item m="1" x="32"/>
        <item m="1" x="39"/>
        <item m="1" x="40"/>
        <item m="1" x="41"/>
        <item m="1" x="42"/>
        <item m="1" x="43"/>
        <item m="1" x="44"/>
        <item m="1" x="45"/>
        <item m="1" x="46"/>
        <item m="1" x="47"/>
        <item m="1" x="48"/>
        <item m="1" x="49"/>
        <item m="1" x="50"/>
        <item m="1" x="51"/>
        <item m="1" x="55"/>
        <item m="1" x="56"/>
        <item m="1" x="57"/>
        <item m="1" x="58"/>
        <item m="1" x="59"/>
        <item m="1" x="60"/>
        <item m="1" x="61"/>
        <item m="1" x="62"/>
        <item m="1" x="63"/>
        <item m="1" x="64"/>
        <item m="1" x="65"/>
        <item m="1" x="66"/>
        <item m="1" x="67"/>
        <item m="1" x="68"/>
        <item m="1" x="69"/>
        <item m="1" x="72"/>
        <item m="1" x="73"/>
        <item m="1" x="74"/>
        <item h="1" m="1" x="11"/>
        <item h="1" m="1" x="20"/>
        <item h="1" m="1" x="33"/>
        <item h="1" m="1" x="34"/>
        <item h="1" m="1" x="35"/>
        <item h="1" m="1" x="36"/>
        <item h="1" m="1" x="37"/>
        <item h="1" m="1" x="38"/>
        <item h="1" m="1" x="52"/>
        <item h="1" m="1" x="53"/>
        <item h="1" m="1" x="54"/>
        <item h="1" m="1" x="70"/>
        <item h="1" m="1" x="71"/>
        <item t="default"/>
      </items>
    </pivotField>
    <pivotField dataField="1" compact="0" outline="0" multipleItemSelectionAllowed="1" showAll="0" sortType="ascending">
      <items count="4">
        <item x="0"/>
        <item m="1" x="2"/>
        <item m="1" x="1"/>
        <item t="default"/>
      </items>
    </pivotField>
    <pivotField axis="axisPage" compact="0" outline="0" showAll="0">
      <items count="4">
        <item x="0"/>
        <item m="1" x="1"/>
        <item m="1" x="2"/>
        <item t="default"/>
      </items>
    </pivotField>
    <pivotField compact="0" outline="0" showAll="0"/>
    <pivotField axis="axisCol" compact="0" outline="0" showAll="0">
      <items count="4">
        <item x="0"/>
        <item m="1" x="1"/>
        <item m="1" x="2"/>
        <item t="default"/>
      </items>
    </pivotField>
  </pivotFields>
  <rowFields count="4">
    <field x="6"/>
    <field x="5"/>
    <field x="10"/>
    <field x="0"/>
  </rowFields>
  <rowItems count="2">
    <i>
      <x v="23"/>
      <x v="41"/>
      <x v="5"/>
      <x v="10"/>
    </i>
    <i t="grand">
      <x/>
    </i>
  </rowItems>
  <colFields count="2">
    <field x="23"/>
    <field x="-2"/>
  </colFields>
  <colItems count="2">
    <i>
      <x/>
      <x/>
    </i>
    <i r="1" i="1">
      <x v="1"/>
    </i>
  </colItems>
  <pageFields count="2">
    <pageField fld="19" hier="-1"/>
    <pageField fld="21" item="0" hier="-1"/>
  </pageFields>
  <dataFields count="2">
    <dataField name="Suma de Trbjo real" fld="17" baseField="0" baseItem="0"/>
    <dataField name="ORDEN EJECUTADAS (NOTIFICADAS O NO)" fld="20" subtotal="count" baseField="0" baseItem="0"/>
  </dataFields>
  <formats count="23">
    <format dxfId="43">
      <pivotArea outline="0" collapsedLevelsAreSubtotals="1" fieldPosition="0"/>
    </format>
    <format dxfId="42">
      <pivotArea type="origin" dataOnly="0" labelOnly="1" outline="0" fieldPosition="0"/>
    </format>
    <format dxfId="41">
      <pivotArea field="20" type="button" dataOnly="0" labelOnly="1" outline="0"/>
    </format>
    <format dxfId="40">
      <pivotArea type="origin" dataOnly="0" labelOnly="1" outline="0" fieldPosition="0"/>
    </format>
    <format dxfId="39">
      <pivotArea field="6" type="button" dataOnly="0" labelOnly="1" outline="0" axis="axisRow" fieldPosition="0"/>
    </format>
    <format dxfId="38">
      <pivotArea dataOnly="0" labelOnly="1" grandCol="1" outline="0" fieldPosition="0"/>
    </format>
    <format dxfId="37">
      <pivotArea type="origin" dataOnly="0" labelOnly="1" outline="0" fieldPosition="0"/>
    </format>
    <format dxfId="36">
      <pivotArea field="20" type="button" dataOnly="0" labelOnly="1" outline="0"/>
    </format>
    <format dxfId="35">
      <pivotArea type="topRight" dataOnly="0" labelOnly="1" outline="0" fieldPosition="0"/>
    </format>
    <format dxfId="34">
      <pivotArea field="6" type="button" dataOnly="0" labelOnly="1" outline="0" axis="axisRow" fieldPosition="0"/>
    </format>
    <format dxfId="33">
      <pivotArea dataOnly="0" labelOnly="1" grandCol="1" outline="0" fieldPosition="0"/>
    </format>
    <format dxfId="32">
      <pivotArea type="origin" dataOnly="0" labelOnly="1" outline="0" fieldPosition="0"/>
    </format>
    <format dxfId="31">
      <pivotArea field="20" type="button" dataOnly="0" labelOnly="1" outline="0"/>
    </format>
    <format dxfId="30">
      <pivotArea type="topRight" dataOnly="0" labelOnly="1" outline="0" fieldPosition="0"/>
    </format>
    <format dxfId="29">
      <pivotArea field="6" type="button" dataOnly="0" labelOnly="1" outline="0" axis="axisRow" fieldPosition="0"/>
    </format>
    <format dxfId="28">
      <pivotArea dataOnly="0" labelOnly="1" grandCol="1" outline="0" fieldPosition="0"/>
    </format>
    <format dxfId="27">
      <pivotArea type="all" dataOnly="0" outline="0" fieldPosition="0"/>
    </format>
    <format dxfId="26">
      <pivotArea field="23" type="button" dataOnly="0" labelOnly="1" outline="0" axis="axisCol" fieldPosition="0"/>
    </format>
    <format dxfId="25">
      <pivotArea field="-2" type="button" dataOnly="0" labelOnly="1" outline="0" axis="axisCol" fieldPosition="1"/>
    </format>
    <format dxfId="24">
      <pivotArea type="topRight" dataOnly="0" labelOnly="1" outline="0" fieldPosition="0"/>
    </format>
    <format dxfId="23">
      <pivotArea dataOnly="0" labelOnly="1" outline="0" fieldPosition="0">
        <references count="1">
          <reference field="23" count="2">
            <x v="1"/>
            <x v="2"/>
          </reference>
        </references>
      </pivotArea>
    </format>
    <format dxfId="22">
      <pivotArea dataOnly="0" labelOnly="1" outline="0" fieldPosition="0">
        <references count="2">
          <reference field="4294967294" count="2">
            <x v="0"/>
            <x v="1"/>
          </reference>
          <reference field="23" count="1" selected="0">
            <x v="1"/>
          </reference>
        </references>
      </pivotArea>
    </format>
    <format dxfId="21">
      <pivotArea dataOnly="0" labelOnly="1" outline="0" fieldPosition="0">
        <references count="2">
          <reference field="4294967294" count="2">
            <x v="0"/>
            <x v="1"/>
          </reference>
          <reference field="23"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0</v>
    <v>5</v>
  </rv>
  <rv s="0">
    <v>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3.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control" Target="../activeX/activeX6.xml"/><Relationship Id="rId17" Type="http://schemas.openxmlformats.org/officeDocument/2006/relationships/image" Target="../media/image10.emf"/><Relationship Id="rId2" Type="http://schemas.openxmlformats.org/officeDocument/2006/relationships/drawing" Target="../drawings/drawing2.xml"/><Relationship Id="rId16" Type="http://schemas.openxmlformats.org/officeDocument/2006/relationships/control" Target="../activeX/activeX8.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6.emf"/><Relationship Id="rId1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03.%20EJECUCI&#211;N/PROGRAMA%20DE%20TURNOS%20ESPECIALISTA%20MANTTO-2026.xlsx?web=1" TargetMode="External"/><Relationship Id="rId7"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4.bin"/><Relationship Id="rId5" Type="http://schemas.openxmlformats.org/officeDocument/2006/relationships/hyperlink" Target="../../../../../03.%20EJECUCI&#211;N/PROGRAMA%20DE%20TURNOS%20ESPECIALISTA%20MANTTO-2026.xlsx?web=1" TargetMode="External"/><Relationship Id="rId10" Type="http://schemas.openxmlformats.org/officeDocument/2006/relationships/comments" Target="../comments1.xml"/><Relationship Id="rId4" Type="http://schemas.openxmlformats.org/officeDocument/2006/relationships/hyperlink" Target="../../../../../03.%20EJECUCI&#211;N/PROGRAMA%20DE%20TURNOS%20ESPECIALISTA%20MANTTO-2026.xlsx?web=1" TargetMode="External"/><Relationship Id="rId9"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6.bin"/><Relationship Id="rId7" Type="http://schemas.openxmlformats.org/officeDocument/2006/relationships/image" Target="../media/image20.emf"/><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ontrol" Target="../activeX/activeX9.xml"/><Relationship Id="rId5" Type="http://schemas.openxmlformats.org/officeDocument/2006/relationships/vmlDrawing" Target="../drawings/vmlDrawing4.v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2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F491"/>
  <sheetViews>
    <sheetView zoomScale="80" zoomScaleNormal="80" workbookViewId="0">
      <pane ySplit="1" topLeftCell="A2" activePane="bottomLeft" state="frozen"/>
      <selection pane="bottomLeft" activeCell="A2" sqref="A2:X269"/>
    </sheetView>
  </sheetViews>
  <sheetFormatPr baseColWidth="10" defaultColWidth="11.375" defaultRowHeight="12.9" x14ac:dyDescent="0.2"/>
  <cols>
    <col min="1" max="1" width="11" customWidth="1"/>
    <col min="2" max="2" width="16" bestFit="1" customWidth="1"/>
    <col min="3" max="3" width="5.375" customWidth="1"/>
    <col min="4" max="4" width="5.125" customWidth="1"/>
    <col min="5" max="5" width="7" customWidth="1"/>
    <col min="6" max="6" width="7.875" bestFit="1" customWidth="1"/>
    <col min="7" max="7" width="11.25" customWidth="1"/>
    <col min="8" max="8" width="28.125" customWidth="1"/>
    <col min="9" max="9" width="48.25" bestFit="1" customWidth="1"/>
    <col min="10" max="10" width="7.875" customWidth="1"/>
    <col min="11" max="11" width="10.75" customWidth="1"/>
    <col min="12" max="12" width="7.375" customWidth="1"/>
    <col min="13" max="13" width="10.875" bestFit="1" customWidth="1"/>
    <col min="14" max="14" width="8.125" bestFit="1" customWidth="1"/>
    <col min="15" max="15" width="14.25" customWidth="1"/>
    <col min="16" max="16" width="8.75" bestFit="1" customWidth="1"/>
    <col min="17" max="17" width="11" bestFit="1" customWidth="1"/>
    <col min="18" max="18" width="8.75" bestFit="1" customWidth="1"/>
    <col min="19" max="19" width="11" bestFit="1" customWidth="1"/>
    <col min="20" max="20" width="8.75" bestFit="1" customWidth="1"/>
    <col min="21" max="21" width="13.25" bestFit="1" customWidth="1"/>
    <col min="22" max="22" width="6" bestFit="1" customWidth="1"/>
    <col min="23" max="23" width="4" bestFit="1" customWidth="1"/>
    <col min="24" max="24" width="11.375" customWidth="1"/>
    <col min="25" max="25" width="9.875" bestFit="1" customWidth="1"/>
    <col min="26" max="27" width="7.875" bestFit="1" customWidth="1"/>
    <col min="29" max="29" width="26.375" bestFit="1" customWidth="1"/>
    <col min="30" max="30" width="14.125" customWidth="1"/>
    <col min="31" max="31" width="15" bestFit="1" customWidth="1"/>
    <col min="32" max="32" width="6" bestFit="1" customWidth="1"/>
  </cols>
  <sheetData>
    <row r="1" spans="1:32" ht="36" customHeight="1" x14ac:dyDescent="0.2">
      <c r="A1" s="37" t="s">
        <v>0</v>
      </c>
      <c r="B1" s="37" t="s">
        <v>1</v>
      </c>
      <c r="C1" s="37" t="s">
        <v>2</v>
      </c>
      <c r="D1" s="37" t="s">
        <v>3</v>
      </c>
      <c r="E1" s="37" t="s">
        <v>4</v>
      </c>
      <c r="F1" s="37" t="s">
        <v>5</v>
      </c>
      <c r="G1" s="37" t="s">
        <v>6</v>
      </c>
      <c r="H1" s="37" t="s">
        <v>7</v>
      </c>
      <c r="I1" s="37" t="s">
        <v>8</v>
      </c>
      <c r="J1" s="37" t="s">
        <v>9</v>
      </c>
      <c r="K1" s="37" t="s">
        <v>10</v>
      </c>
      <c r="L1" s="37" t="s">
        <v>11</v>
      </c>
      <c r="M1" s="37"/>
      <c r="N1" s="37"/>
      <c r="O1" s="37" t="s">
        <v>12</v>
      </c>
      <c r="P1" s="37"/>
      <c r="Q1" s="37"/>
      <c r="R1" s="37"/>
      <c r="S1" s="37"/>
      <c r="T1" s="37"/>
      <c r="U1" s="37" t="s">
        <v>13</v>
      </c>
      <c r="V1" s="37" t="s">
        <v>14</v>
      </c>
      <c r="W1" s="37" t="s">
        <v>15</v>
      </c>
      <c r="X1" s="37" t="s">
        <v>16</v>
      </c>
      <c r="Y1" s="241" t="s">
        <v>17</v>
      </c>
      <c r="Z1" s="241" t="s">
        <v>5</v>
      </c>
      <c r="AA1" s="242" t="s">
        <v>15</v>
      </c>
      <c r="AB1" s="241" t="s">
        <v>10</v>
      </c>
      <c r="AC1" s="241" t="s">
        <v>18</v>
      </c>
      <c r="AD1" s="241" t="s">
        <v>11</v>
      </c>
      <c r="AE1" s="241" t="s">
        <v>19</v>
      </c>
      <c r="AF1" s="241" t="s">
        <v>20</v>
      </c>
    </row>
    <row r="2" spans="1:32" x14ac:dyDescent="0.2">
      <c r="A2" s="61" t="s">
        <v>1521</v>
      </c>
      <c r="B2" s="355">
        <v>46072</v>
      </c>
      <c r="C2" s="15" t="s">
        <v>1522</v>
      </c>
      <c r="D2" s="15" t="s">
        <v>1523</v>
      </c>
      <c r="E2" s="15" t="s">
        <v>241</v>
      </c>
      <c r="F2" s="15" t="s">
        <v>1314</v>
      </c>
      <c r="G2" s="15" t="s">
        <v>1524</v>
      </c>
      <c r="H2" s="15" t="s">
        <v>1314</v>
      </c>
      <c r="I2" s="15" t="s">
        <v>1525</v>
      </c>
      <c r="J2" s="15" t="s">
        <v>1526</v>
      </c>
      <c r="K2" s="15" t="s">
        <v>1527</v>
      </c>
      <c r="L2" s="19">
        <v>0</v>
      </c>
      <c r="M2" s="355"/>
      <c r="N2" s="15" t="s">
        <v>1528</v>
      </c>
      <c r="O2" s="19">
        <v>0</v>
      </c>
      <c r="P2" s="15" t="s">
        <v>1528</v>
      </c>
      <c r="Q2" s="355">
        <v>46072</v>
      </c>
      <c r="R2" s="15" t="s">
        <v>1529</v>
      </c>
      <c r="S2" s="355">
        <v>46072</v>
      </c>
      <c r="T2" s="15" t="s">
        <v>1530</v>
      </c>
      <c r="U2" s="15" t="s">
        <v>1531</v>
      </c>
      <c r="V2" s="15" t="s">
        <v>1314</v>
      </c>
      <c r="W2" s="15" t="s">
        <v>1314</v>
      </c>
      <c r="X2" s="15" t="s">
        <v>1532</v>
      </c>
      <c r="Y2" s="241">
        <f t="shared" ref="Y2:Y65" si="0">+VALUE(G2)</f>
        <v>5177922</v>
      </c>
      <c r="Z2" s="241" t="str">
        <f t="shared" ref="Z2:Z8" si="1">+F2</f>
        <v/>
      </c>
      <c r="AA2" s="241">
        <f t="shared" ref="AA2:AA8" si="2">+VALUE(X2)</f>
        <v>0</v>
      </c>
      <c r="AB2" s="241">
        <f t="shared" ref="AB2:AB8" si="3">IFERROR(VALUE(K2)," ")</f>
        <v>11475777</v>
      </c>
      <c r="AC2" s="243" t="str">
        <f t="shared" ref="AC2:AC65" si="4">+H2</f>
        <v/>
      </c>
      <c r="AD2" s="241">
        <f t="shared" ref="AD2:AD65" si="5">+VALUE(L2)</f>
        <v>0</v>
      </c>
      <c r="AE2" s="241">
        <f t="shared" ref="AE2:AE65" si="6">+VALUE(O2)</f>
        <v>0</v>
      </c>
      <c r="AF2" s="241">
        <v>-47</v>
      </c>
    </row>
    <row r="3" spans="1:32" x14ac:dyDescent="0.2">
      <c r="A3" s="61" t="s">
        <v>1533</v>
      </c>
      <c r="B3" s="355">
        <v>46072</v>
      </c>
      <c r="C3" s="15" t="s">
        <v>1522</v>
      </c>
      <c r="D3" s="15" t="s">
        <v>1523</v>
      </c>
      <c r="E3" s="15" t="s">
        <v>1534</v>
      </c>
      <c r="F3" s="15" t="s">
        <v>77</v>
      </c>
      <c r="G3" s="15" t="s">
        <v>1535</v>
      </c>
      <c r="H3" s="15" t="s">
        <v>1314</v>
      </c>
      <c r="I3" s="15" t="s">
        <v>1536</v>
      </c>
      <c r="J3" s="15" t="s">
        <v>1537</v>
      </c>
      <c r="K3" s="15" t="s">
        <v>1314</v>
      </c>
      <c r="L3" s="19">
        <v>1779140.58</v>
      </c>
      <c r="M3" s="355">
        <v>45610</v>
      </c>
      <c r="N3" s="15" t="s">
        <v>1538</v>
      </c>
      <c r="O3" s="19">
        <v>0</v>
      </c>
      <c r="P3" s="15" t="s">
        <v>1528</v>
      </c>
      <c r="Q3" s="355">
        <v>46072</v>
      </c>
      <c r="R3" s="15" t="s">
        <v>1529</v>
      </c>
      <c r="S3" s="355">
        <v>46072</v>
      </c>
      <c r="T3" s="15" t="s">
        <v>1539</v>
      </c>
      <c r="U3" s="15" t="s">
        <v>1531</v>
      </c>
      <c r="V3" s="15" t="s">
        <v>1540</v>
      </c>
      <c r="W3" s="15" t="s">
        <v>1541</v>
      </c>
      <c r="X3" s="15" t="s">
        <v>1532</v>
      </c>
      <c r="Y3" s="241">
        <f t="shared" si="0"/>
        <v>5561825</v>
      </c>
      <c r="Z3" s="241" t="str">
        <f t="shared" si="1"/>
        <v>JMO</v>
      </c>
      <c r="AA3" s="241">
        <f t="shared" si="2"/>
        <v>0</v>
      </c>
      <c r="AB3" s="241" t="str">
        <f t="shared" si="3"/>
        <v xml:space="preserve"> </v>
      </c>
      <c r="AC3" s="243" t="str">
        <f t="shared" si="4"/>
        <v/>
      </c>
      <c r="AD3" s="241">
        <f t="shared" si="5"/>
        <v>1779140.58</v>
      </c>
      <c r="AE3" s="241">
        <f t="shared" si="6"/>
        <v>0</v>
      </c>
      <c r="AF3" s="241">
        <v>-46</v>
      </c>
    </row>
    <row r="4" spans="1:32" x14ac:dyDescent="0.2">
      <c r="A4" s="61" t="s">
        <v>1542</v>
      </c>
      <c r="B4" s="355">
        <v>46072</v>
      </c>
      <c r="C4" s="15" t="s">
        <v>1522</v>
      </c>
      <c r="D4" s="15" t="s">
        <v>1543</v>
      </c>
      <c r="E4" s="15" t="s">
        <v>1544</v>
      </c>
      <c r="F4" s="15" t="s">
        <v>82</v>
      </c>
      <c r="G4" s="15" t="s">
        <v>1545</v>
      </c>
      <c r="H4" s="15" t="s">
        <v>1546</v>
      </c>
      <c r="I4" s="15" t="s">
        <v>1547</v>
      </c>
      <c r="J4" s="15" t="s">
        <v>1548</v>
      </c>
      <c r="K4" s="15" t="s">
        <v>1314</v>
      </c>
      <c r="L4" s="19">
        <v>0</v>
      </c>
      <c r="M4" s="355"/>
      <c r="N4" s="15" t="s">
        <v>1528</v>
      </c>
      <c r="O4" s="19">
        <v>0</v>
      </c>
      <c r="P4" s="15" t="s">
        <v>1528</v>
      </c>
      <c r="Q4" s="355">
        <v>46072</v>
      </c>
      <c r="R4" s="15" t="s">
        <v>1529</v>
      </c>
      <c r="S4" s="355">
        <v>46072</v>
      </c>
      <c r="T4" s="15" t="s">
        <v>1471</v>
      </c>
      <c r="U4" s="15" t="s">
        <v>1549</v>
      </c>
      <c r="V4" s="15" t="s">
        <v>1550</v>
      </c>
      <c r="W4" s="15" t="s">
        <v>1551</v>
      </c>
      <c r="X4" s="15" t="s">
        <v>1532</v>
      </c>
      <c r="Y4" s="241">
        <f t="shared" si="0"/>
        <v>9223145</v>
      </c>
      <c r="Z4" s="241" t="str">
        <f t="shared" si="1"/>
        <v>YQV</v>
      </c>
      <c r="AA4" s="241">
        <f t="shared" si="2"/>
        <v>0</v>
      </c>
      <c r="AB4" s="241" t="str">
        <f t="shared" si="3"/>
        <v xml:space="preserve"> </v>
      </c>
      <c r="AC4" s="243" t="str">
        <f t="shared" si="4"/>
        <v>CODIFICADOR DE BOTELLAS 1 - L4</v>
      </c>
      <c r="AD4" s="241">
        <f t="shared" si="5"/>
        <v>0</v>
      </c>
      <c r="AE4" s="241">
        <f t="shared" si="6"/>
        <v>0</v>
      </c>
      <c r="AF4" s="241">
        <v>-45</v>
      </c>
    </row>
    <row r="5" spans="1:32" x14ac:dyDescent="0.2">
      <c r="A5" s="61" t="s">
        <v>1552</v>
      </c>
      <c r="B5" s="355">
        <v>46072</v>
      </c>
      <c r="C5" s="15" t="s">
        <v>1553</v>
      </c>
      <c r="D5" s="15" t="s">
        <v>1554</v>
      </c>
      <c r="E5" s="15" t="s">
        <v>241</v>
      </c>
      <c r="F5" s="15" t="s">
        <v>90</v>
      </c>
      <c r="G5" s="15" t="s">
        <v>1555</v>
      </c>
      <c r="H5" s="15" t="s">
        <v>1546</v>
      </c>
      <c r="I5" s="15" t="s">
        <v>1350</v>
      </c>
      <c r="J5" s="15" t="s">
        <v>1537</v>
      </c>
      <c r="K5" s="15" t="s">
        <v>1556</v>
      </c>
      <c r="L5" s="19">
        <v>0</v>
      </c>
      <c r="M5" s="355">
        <v>46056</v>
      </c>
      <c r="N5" s="15" t="s">
        <v>1528</v>
      </c>
      <c r="O5" s="19">
        <v>0</v>
      </c>
      <c r="P5" s="15" t="s">
        <v>1528</v>
      </c>
      <c r="Q5" s="355">
        <v>46072</v>
      </c>
      <c r="R5" s="15" t="s">
        <v>1528</v>
      </c>
      <c r="S5" s="355">
        <v>46072</v>
      </c>
      <c r="T5" s="15" t="s">
        <v>1557</v>
      </c>
      <c r="U5" s="15" t="s">
        <v>1549</v>
      </c>
      <c r="V5" s="15" t="s">
        <v>1314</v>
      </c>
      <c r="W5" s="15" t="s">
        <v>1314</v>
      </c>
      <c r="X5" s="15" t="s">
        <v>1532</v>
      </c>
      <c r="Y5" s="241">
        <f t="shared" si="0"/>
        <v>9242204</v>
      </c>
      <c r="Z5" s="241" t="str">
        <f t="shared" si="1"/>
        <v>JAL</v>
      </c>
      <c r="AA5" s="241">
        <f t="shared" si="2"/>
        <v>0</v>
      </c>
      <c r="AB5" s="241">
        <f t="shared" si="3"/>
        <v>11763179</v>
      </c>
      <c r="AC5" s="243" t="str">
        <f t="shared" si="4"/>
        <v>CODIFICADOR DE BOTELLAS 1 - L4</v>
      </c>
      <c r="AD5" s="241">
        <f t="shared" si="5"/>
        <v>0</v>
      </c>
      <c r="AE5" s="241">
        <f t="shared" si="6"/>
        <v>0</v>
      </c>
      <c r="AF5" s="241">
        <v>-44</v>
      </c>
    </row>
    <row r="6" spans="1:32" x14ac:dyDescent="0.2">
      <c r="A6" s="61" t="s">
        <v>1558</v>
      </c>
      <c r="B6" s="355">
        <v>46072</v>
      </c>
      <c r="C6" s="15" t="s">
        <v>1553</v>
      </c>
      <c r="D6" s="15" t="s">
        <v>1559</v>
      </c>
      <c r="E6" s="15" t="s">
        <v>1560</v>
      </c>
      <c r="F6" s="15" t="s">
        <v>82</v>
      </c>
      <c r="G6" s="15" t="s">
        <v>1561</v>
      </c>
      <c r="H6" s="15" t="s">
        <v>1546</v>
      </c>
      <c r="I6" s="15" t="s">
        <v>1562</v>
      </c>
      <c r="J6" s="15" t="s">
        <v>1563</v>
      </c>
      <c r="K6" s="15" t="s">
        <v>1564</v>
      </c>
      <c r="L6" s="19">
        <v>0</v>
      </c>
      <c r="M6" s="355">
        <v>46048</v>
      </c>
      <c r="N6" s="15" t="s">
        <v>1475</v>
      </c>
      <c r="O6" s="19">
        <v>0</v>
      </c>
      <c r="P6" s="15" t="s">
        <v>1528</v>
      </c>
      <c r="Q6" s="355">
        <v>46072</v>
      </c>
      <c r="R6" s="15" t="s">
        <v>1529</v>
      </c>
      <c r="S6" s="355">
        <v>46072</v>
      </c>
      <c r="T6" s="15" t="s">
        <v>1565</v>
      </c>
      <c r="U6" s="15" t="s">
        <v>1549</v>
      </c>
      <c r="V6" s="15" t="s">
        <v>1314</v>
      </c>
      <c r="W6" s="15" t="s">
        <v>1314</v>
      </c>
      <c r="X6" s="15" t="s">
        <v>1532</v>
      </c>
      <c r="Y6" s="241">
        <f t="shared" si="0"/>
        <v>9291252</v>
      </c>
      <c r="Z6" s="241" t="str">
        <f t="shared" si="1"/>
        <v>YQV</v>
      </c>
      <c r="AA6" s="241">
        <f t="shared" si="2"/>
        <v>0</v>
      </c>
      <c r="AB6" s="241">
        <f t="shared" si="3"/>
        <v>11838175</v>
      </c>
      <c r="AC6" s="243" t="str">
        <f t="shared" si="4"/>
        <v>CODIFICADOR DE BOTELLAS 1 - L4</v>
      </c>
      <c r="AD6" s="241">
        <f t="shared" si="5"/>
        <v>0</v>
      </c>
      <c r="AE6" s="241">
        <f t="shared" si="6"/>
        <v>0</v>
      </c>
      <c r="AF6" s="241">
        <v>-43</v>
      </c>
    </row>
    <row r="7" spans="1:32" x14ac:dyDescent="0.2">
      <c r="A7" s="61" t="s">
        <v>1566</v>
      </c>
      <c r="B7" s="355">
        <v>46072</v>
      </c>
      <c r="C7" s="15" t="s">
        <v>1553</v>
      </c>
      <c r="D7" s="15" t="s">
        <v>1559</v>
      </c>
      <c r="E7" s="15" t="s">
        <v>241</v>
      </c>
      <c r="F7" s="15" t="s">
        <v>82</v>
      </c>
      <c r="G7" s="15" t="s">
        <v>1567</v>
      </c>
      <c r="H7" s="15" t="s">
        <v>1568</v>
      </c>
      <c r="I7" s="15" t="s">
        <v>1569</v>
      </c>
      <c r="J7" s="15" t="s">
        <v>1570</v>
      </c>
      <c r="K7" s="15" t="s">
        <v>1571</v>
      </c>
      <c r="L7" s="19">
        <v>0</v>
      </c>
      <c r="M7" s="355">
        <v>45694</v>
      </c>
      <c r="N7" s="15" t="s">
        <v>1572</v>
      </c>
      <c r="O7" s="19">
        <v>2204365.3199999998</v>
      </c>
      <c r="P7" s="15" t="s">
        <v>1528</v>
      </c>
      <c r="Q7" s="355">
        <v>46072</v>
      </c>
      <c r="R7" s="15" t="s">
        <v>1529</v>
      </c>
      <c r="S7" s="355">
        <v>46072</v>
      </c>
      <c r="T7" s="15" t="s">
        <v>1471</v>
      </c>
      <c r="U7" s="15" t="s">
        <v>1549</v>
      </c>
      <c r="V7" s="15" t="s">
        <v>1314</v>
      </c>
      <c r="W7" s="15" t="s">
        <v>1314</v>
      </c>
      <c r="X7" s="15" t="s">
        <v>1532</v>
      </c>
      <c r="Y7" s="241">
        <f t="shared" si="0"/>
        <v>5503992</v>
      </c>
      <c r="Z7" s="241" t="str">
        <f t="shared" si="1"/>
        <v>YQV</v>
      </c>
      <c r="AA7" s="241">
        <f t="shared" si="2"/>
        <v>0</v>
      </c>
      <c r="AB7" s="241">
        <f t="shared" si="3"/>
        <v>11613446</v>
      </c>
      <c r="AC7" s="243" t="str">
        <f t="shared" si="4"/>
        <v>CODIFICADOR DE BOTELLAS 2 - L4</v>
      </c>
      <c r="AD7" s="241">
        <f t="shared" si="5"/>
        <v>0</v>
      </c>
      <c r="AE7" s="241">
        <f t="shared" si="6"/>
        <v>2204365.3199999998</v>
      </c>
      <c r="AF7" s="241">
        <v>-42</v>
      </c>
    </row>
    <row r="8" spans="1:32" x14ac:dyDescent="0.2">
      <c r="A8" s="61" t="s">
        <v>1573</v>
      </c>
      <c r="B8" s="355">
        <v>46072</v>
      </c>
      <c r="C8" s="15" t="s">
        <v>1522</v>
      </c>
      <c r="D8" s="15" t="s">
        <v>1523</v>
      </c>
      <c r="E8" s="15" t="s">
        <v>241</v>
      </c>
      <c r="F8" s="15" t="s">
        <v>1574</v>
      </c>
      <c r="G8" s="15" t="s">
        <v>1575</v>
      </c>
      <c r="H8" s="15" t="s">
        <v>1576</v>
      </c>
      <c r="I8" s="15" t="s">
        <v>1577</v>
      </c>
      <c r="J8" s="15" t="s">
        <v>1578</v>
      </c>
      <c r="K8" s="15" t="s">
        <v>1579</v>
      </c>
      <c r="L8" s="19">
        <v>0</v>
      </c>
      <c r="M8" s="355"/>
      <c r="N8" s="15" t="s">
        <v>1528</v>
      </c>
      <c r="O8" s="19">
        <v>0</v>
      </c>
      <c r="P8" s="15" t="s">
        <v>1528</v>
      </c>
      <c r="Q8" s="355">
        <v>46072</v>
      </c>
      <c r="R8" s="15" t="s">
        <v>1529</v>
      </c>
      <c r="S8" s="355">
        <v>46072</v>
      </c>
      <c r="T8" s="15" t="s">
        <v>1478</v>
      </c>
      <c r="U8" s="15" t="s">
        <v>1580</v>
      </c>
      <c r="V8" s="15" t="s">
        <v>1314</v>
      </c>
      <c r="W8" s="15" t="s">
        <v>1314</v>
      </c>
      <c r="X8" s="15" t="s">
        <v>1532</v>
      </c>
      <c r="Y8" s="241">
        <f t="shared" si="0"/>
        <v>5131514</v>
      </c>
      <c r="Z8" s="241" t="str">
        <f t="shared" si="1"/>
        <v>JAC</v>
      </c>
      <c r="AA8" s="241">
        <f t="shared" si="2"/>
        <v>0</v>
      </c>
      <c r="AB8" s="241">
        <f t="shared" si="3"/>
        <v>11492269</v>
      </c>
      <c r="AC8" s="243" t="str">
        <f t="shared" si="4"/>
        <v>DEPALETIZADOR A GRANEL OW - L4</v>
      </c>
      <c r="AD8" s="241">
        <f t="shared" si="5"/>
        <v>0</v>
      </c>
      <c r="AE8" s="241">
        <f t="shared" si="6"/>
        <v>0</v>
      </c>
      <c r="AF8" s="241">
        <v>-41</v>
      </c>
    </row>
    <row r="9" spans="1:32" x14ac:dyDescent="0.2">
      <c r="A9" s="61" t="s">
        <v>1581</v>
      </c>
      <c r="B9" s="355">
        <v>46072</v>
      </c>
      <c r="C9" s="15" t="s">
        <v>1522</v>
      </c>
      <c r="D9" s="15" t="s">
        <v>1523</v>
      </c>
      <c r="E9" s="15" t="s">
        <v>241</v>
      </c>
      <c r="F9" s="15" t="s">
        <v>1314</v>
      </c>
      <c r="G9" s="15" t="s">
        <v>1582</v>
      </c>
      <c r="H9" s="15" t="s">
        <v>1576</v>
      </c>
      <c r="I9" s="15" t="s">
        <v>1583</v>
      </c>
      <c r="J9" s="15" t="s">
        <v>1578</v>
      </c>
      <c r="K9" s="15" t="s">
        <v>1584</v>
      </c>
      <c r="L9" s="19">
        <v>0</v>
      </c>
      <c r="M9" s="355"/>
      <c r="N9" s="15" t="s">
        <v>1528</v>
      </c>
      <c r="O9" s="19">
        <v>0</v>
      </c>
      <c r="P9" s="15" t="s">
        <v>1528</v>
      </c>
      <c r="Q9" s="355">
        <v>46072</v>
      </c>
      <c r="R9" s="15" t="s">
        <v>1529</v>
      </c>
      <c r="S9" s="355">
        <v>46072</v>
      </c>
      <c r="T9" s="15" t="s">
        <v>1585</v>
      </c>
      <c r="U9" s="15" t="s">
        <v>1580</v>
      </c>
      <c r="V9" s="15" t="s">
        <v>1314</v>
      </c>
      <c r="W9" s="15" t="s">
        <v>1314</v>
      </c>
      <c r="X9" s="15" t="s">
        <v>1532</v>
      </c>
      <c r="Y9" s="241">
        <f t="shared" si="0"/>
        <v>5321475</v>
      </c>
      <c r="Z9" s="241" t="str">
        <f t="shared" ref="Z9:Z68" si="7">+F9</f>
        <v/>
      </c>
      <c r="AA9" s="241">
        <f t="shared" ref="AA9:AA68" si="8">+VALUE(X9)</f>
        <v>0</v>
      </c>
      <c r="AB9" s="241">
        <f t="shared" ref="AB9:AB65" si="9">IFERROR(VALUE(K9)," ")</f>
        <v>11492266</v>
      </c>
      <c r="AC9" s="243" t="str">
        <f t="shared" si="4"/>
        <v>DEPALETIZADOR A GRANEL OW - L4</v>
      </c>
      <c r="AD9" s="241">
        <f t="shared" si="5"/>
        <v>0</v>
      </c>
      <c r="AE9" s="241">
        <f t="shared" si="6"/>
        <v>0</v>
      </c>
      <c r="AF9" s="241">
        <v>-60</v>
      </c>
    </row>
    <row r="10" spans="1:32" x14ac:dyDescent="0.2">
      <c r="A10" s="61" t="s">
        <v>1586</v>
      </c>
      <c r="B10" s="355">
        <v>46072</v>
      </c>
      <c r="C10" s="15" t="s">
        <v>1522</v>
      </c>
      <c r="D10" s="15" t="s">
        <v>1523</v>
      </c>
      <c r="E10" s="15" t="s">
        <v>241</v>
      </c>
      <c r="F10" s="15" t="s">
        <v>82</v>
      </c>
      <c r="G10" s="15" t="s">
        <v>1587</v>
      </c>
      <c r="H10" s="15" t="s">
        <v>1576</v>
      </c>
      <c r="I10" s="15" t="s">
        <v>1588</v>
      </c>
      <c r="J10" s="15" t="s">
        <v>1589</v>
      </c>
      <c r="K10" s="15" t="s">
        <v>1590</v>
      </c>
      <c r="L10" s="19">
        <v>21838942.859999999</v>
      </c>
      <c r="M10" s="355">
        <v>45444</v>
      </c>
      <c r="N10" s="15" t="s">
        <v>1538</v>
      </c>
      <c r="O10" s="19">
        <v>60012</v>
      </c>
      <c r="P10" s="15" t="s">
        <v>1528</v>
      </c>
      <c r="Q10" s="355">
        <v>46072</v>
      </c>
      <c r="R10" s="15" t="s">
        <v>1529</v>
      </c>
      <c r="S10" s="355">
        <v>46072</v>
      </c>
      <c r="T10" s="15" t="s">
        <v>1591</v>
      </c>
      <c r="U10" s="15" t="s">
        <v>1549</v>
      </c>
      <c r="V10" s="15" t="s">
        <v>1314</v>
      </c>
      <c r="W10" s="15" t="s">
        <v>1314</v>
      </c>
      <c r="X10" s="15" t="s">
        <v>1532</v>
      </c>
      <c r="Y10" s="241">
        <f t="shared" si="0"/>
        <v>5330884</v>
      </c>
      <c r="Z10" s="241" t="str">
        <f t="shared" si="7"/>
        <v>YQV</v>
      </c>
      <c r="AA10" s="241">
        <f t="shared" si="8"/>
        <v>0</v>
      </c>
      <c r="AB10" s="241">
        <f t="shared" si="9"/>
        <v>11549417</v>
      </c>
      <c r="AC10" s="243" t="str">
        <f t="shared" si="4"/>
        <v>DEPALETIZADOR A GRANEL OW - L4</v>
      </c>
      <c r="AD10" s="241">
        <f t="shared" si="5"/>
        <v>21838942.859999999</v>
      </c>
      <c r="AE10" s="241">
        <f t="shared" si="6"/>
        <v>60012</v>
      </c>
      <c r="AF10" s="241">
        <v>-59</v>
      </c>
    </row>
    <row r="11" spans="1:32" x14ac:dyDescent="0.2">
      <c r="A11" s="61" t="s">
        <v>1592</v>
      </c>
      <c r="B11" s="355">
        <v>46072</v>
      </c>
      <c r="C11" s="15" t="s">
        <v>1553</v>
      </c>
      <c r="D11" s="15" t="s">
        <v>1559</v>
      </c>
      <c r="E11" s="15" t="s">
        <v>241</v>
      </c>
      <c r="F11" s="15" t="s">
        <v>82</v>
      </c>
      <c r="G11" s="15" t="s">
        <v>1593</v>
      </c>
      <c r="H11" s="15" t="s">
        <v>1576</v>
      </c>
      <c r="I11" s="15" t="s">
        <v>1594</v>
      </c>
      <c r="J11" s="15" t="s">
        <v>1595</v>
      </c>
      <c r="K11" s="15" t="s">
        <v>1596</v>
      </c>
      <c r="L11" s="19">
        <v>0</v>
      </c>
      <c r="M11" s="355">
        <v>45563</v>
      </c>
      <c r="N11" s="15" t="s">
        <v>1597</v>
      </c>
      <c r="O11" s="19">
        <v>2250000</v>
      </c>
      <c r="P11" s="15" t="s">
        <v>1528</v>
      </c>
      <c r="Q11" s="355">
        <v>46072</v>
      </c>
      <c r="R11" s="15" t="s">
        <v>1528</v>
      </c>
      <c r="S11" s="355">
        <v>46072</v>
      </c>
      <c r="T11" s="15" t="s">
        <v>1598</v>
      </c>
      <c r="U11" s="15" t="s">
        <v>1549</v>
      </c>
      <c r="V11" s="15" t="s">
        <v>1314</v>
      </c>
      <c r="W11" s="15" t="s">
        <v>1314</v>
      </c>
      <c r="X11" s="15" t="s">
        <v>1532</v>
      </c>
      <c r="Y11" s="241">
        <f t="shared" si="0"/>
        <v>5634391</v>
      </c>
      <c r="Z11" s="241" t="str">
        <f t="shared" si="7"/>
        <v>YQV</v>
      </c>
      <c r="AA11" s="241">
        <f t="shared" si="8"/>
        <v>0</v>
      </c>
      <c r="AB11" s="241">
        <f t="shared" si="9"/>
        <v>11648450</v>
      </c>
      <c r="AC11" s="243" t="str">
        <f t="shared" si="4"/>
        <v>DEPALETIZADOR A GRANEL OW - L4</v>
      </c>
      <c r="AD11" s="241">
        <f t="shared" si="5"/>
        <v>0</v>
      </c>
      <c r="AE11" s="241">
        <f t="shared" si="6"/>
        <v>2250000</v>
      </c>
      <c r="AF11" s="241">
        <v>-58</v>
      </c>
    </row>
    <row r="12" spans="1:32" x14ac:dyDescent="0.2">
      <c r="A12" s="61" t="s">
        <v>1599</v>
      </c>
      <c r="B12" s="355">
        <v>46072</v>
      </c>
      <c r="C12" s="15" t="s">
        <v>1553</v>
      </c>
      <c r="D12" s="15" t="s">
        <v>1600</v>
      </c>
      <c r="E12" s="15" t="s">
        <v>241</v>
      </c>
      <c r="F12" s="15" t="s">
        <v>82</v>
      </c>
      <c r="G12" s="15" t="s">
        <v>1601</v>
      </c>
      <c r="H12" s="15" t="s">
        <v>1576</v>
      </c>
      <c r="I12" s="15" t="s">
        <v>1602</v>
      </c>
      <c r="J12" s="15" t="s">
        <v>1537</v>
      </c>
      <c r="K12" s="15" t="s">
        <v>1603</v>
      </c>
      <c r="L12" s="19">
        <v>497245</v>
      </c>
      <c r="M12" s="355">
        <v>45703</v>
      </c>
      <c r="N12" s="15" t="s">
        <v>1604</v>
      </c>
      <c r="O12" s="19">
        <v>0</v>
      </c>
      <c r="P12" s="15" t="s">
        <v>1528</v>
      </c>
      <c r="Q12" s="355">
        <v>46072</v>
      </c>
      <c r="R12" s="15" t="s">
        <v>1529</v>
      </c>
      <c r="S12" s="355">
        <v>46072</v>
      </c>
      <c r="T12" s="15" t="s">
        <v>1605</v>
      </c>
      <c r="U12" s="15" t="s">
        <v>1549</v>
      </c>
      <c r="V12" s="15" t="s">
        <v>1314</v>
      </c>
      <c r="W12" s="15" t="s">
        <v>1314</v>
      </c>
      <c r="X12" s="15" t="s">
        <v>1532</v>
      </c>
      <c r="Y12" s="241">
        <f t="shared" si="0"/>
        <v>5752275</v>
      </c>
      <c r="Z12" s="241" t="str">
        <f t="shared" si="7"/>
        <v>YQV</v>
      </c>
      <c r="AA12" s="241">
        <f t="shared" si="8"/>
        <v>0</v>
      </c>
      <c r="AB12" s="241">
        <f t="shared" si="9"/>
        <v>11684804</v>
      </c>
      <c r="AC12" s="243" t="str">
        <f t="shared" si="4"/>
        <v>DEPALETIZADOR A GRANEL OW - L4</v>
      </c>
      <c r="AD12" s="241">
        <f t="shared" si="5"/>
        <v>497245</v>
      </c>
      <c r="AE12" s="241">
        <f t="shared" si="6"/>
        <v>0</v>
      </c>
      <c r="AF12" s="241">
        <v>-57</v>
      </c>
    </row>
    <row r="13" spans="1:32" x14ac:dyDescent="0.2">
      <c r="A13" s="61" t="s">
        <v>1606</v>
      </c>
      <c r="B13" s="355">
        <v>46072</v>
      </c>
      <c r="C13" s="15" t="s">
        <v>1553</v>
      </c>
      <c r="D13" s="15" t="s">
        <v>1559</v>
      </c>
      <c r="E13" s="15" t="s">
        <v>241</v>
      </c>
      <c r="F13" s="15" t="s">
        <v>77</v>
      </c>
      <c r="G13" s="15" t="s">
        <v>1607</v>
      </c>
      <c r="H13" s="15" t="s">
        <v>1576</v>
      </c>
      <c r="I13" s="15" t="s">
        <v>1608</v>
      </c>
      <c r="J13" s="15" t="s">
        <v>1578</v>
      </c>
      <c r="K13" s="15" t="s">
        <v>1609</v>
      </c>
      <c r="L13" s="19">
        <v>3379273.77</v>
      </c>
      <c r="M13" s="355"/>
      <c r="N13" s="15" t="s">
        <v>1528</v>
      </c>
      <c r="O13" s="19">
        <v>0</v>
      </c>
      <c r="P13" s="15" t="s">
        <v>1528</v>
      </c>
      <c r="Q13" s="355">
        <v>46072</v>
      </c>
      <c r="R13" s="15" t="s">
        <v>1529</v>
      </c>
      <c r="S13" s="355">
        <v>46072</v>
      </c>
      <c r="T13" s="15" t="s">
        <v>1605</v>
      </c>
      <c r="U13" s="15" t="s">
        <v>1549</v>
      </c>
      <c r="V13" s="15" t="s">
        <v>1314</v>
      </c>
      <c r="W13" s="15" t="s">
        <v>1314</v>
      </c>
      <c r="X13" s="15" t="s">
        <v>1532</v>
      </c>
      <c r="Y13" s="241">
        <f t="shared" si="0"/>
        <v>5925854</v>
      </c>
      <c r="Z13" s="241" t="str">
        <f t="shared" si="7"/>
        <v>JMO</v>
      </c>
      <c r="AA13" s="241">
        <f t="shared" si="8"/>
        <v>0</v>
      </c>
      <c r="AB13" s="241">
        <f t="shared" si="9"/>
        <v>11713730</v>
      </c>
      <c r="AC13" s="243" t="str">
        <f t="shared" si="4"/>
        <v>DEPALETIZADOR A GRANEL OW - L4</v>
      </c>
      <c r="AD13" s="241">
        <f t="shared" si="5"/>
        <v>3379273.77</v>
      </c>
      <c r="AE13" s="241">
        <f t="shared" si="6"/>
        <v>0</v>
      </c>
      <c r="AF13" s="241">
        <v>-56</v>
      </c>
    </row>
    <row r="14" spans="1:32" x14ac:dyDescent="0.2">
      <c r="A14" s="61" t="s">
        <v>1610</v>
      </c>
      <c r="B14" s="355">
        <v>46072</v>
      </c>
      <c r="C14" s="15" t="s">
        <v>1553</v>
      </c>
      <c r="D14" s="15" t="s">
        <v>1559</v>
      </c>
      <c r="E14" s="15" t="s">
        <v>241</v>
      </c>
      <c r="F14" s="15" t="s">
        <v>77</v>
      </c>
      <c r="G14" s="15" t="s">
        <v>1611</v>
      </c>
      <c r="H14" s="15" t="s">
        <v>1576</v>
      </c>
      <c r="I14" s="15" t="s">
        <v>1612</v>
      </c>
      <c r="J14" s="15" t="s">
        <v>1570</v>
      </c>
      <c r="K14" s="15" t="s">
        <v>1613</v>
      </c>
      <c r="L14" s="19">
        <v>1184750</v>
      </c>
      <c r="M14" s="355">
        <v>45791</v>
      </c>
      <c r="N14" s="15" t="s">
        <v>1528</v>
      </c>
      <c r="O14" s="19">
        <v>1247490</v>
      </c>
      <c r="P14" s="15" t="s">
        <v>1528</v>
      </c>
      <c r="Q14" s="355">
        <v>46072</v>
      </c>
      <c r="R14" s="15" t="s">
        <v>1528</v>
      </c>
      <c r="S14" s="355">
        <v>46072</v>
      </c>
      <c r="T14" s="15" t="s">
        <v>1585</v>
      </c>
      <c r="U14" s="15" t="s">
        <v>1549</v>
      </c>
      <c r="V14" s="15" t="s">
        <v>1314</v>
      </c>
      <c r="W14" s="15" t="s">
        <v>1314</v>
      </c>
      <c r="X14" s="15" t="s">
        <v>1532</v>
      </c>
      <c r="Y14" s="241">
        <f t="shared" si="0"/>
        <v>5930201</v>
      </c>
      <c r="Z14" s="241" t="str">
        <f t="shared" si="7"/>
        <v>JMO</v>
      </c>
      <c r="AA14" s="241">
        <f t="shared" si="8"/>
        <v>0</v>
      </c>
      <c r="AB14" s="241">
        <f t="shared" si="9"/>
        <v>11737558</v>
      </c>
      <c r="AC14" s="243" t="str">
        <f t="shared" si="4"/>
        <v>DEPALETIZADOR A GRANEL OW - L4</v>
      </c>
      <c r="AD14" s="241">
        <f t="shared" si="5"/>
        <v>1184750</v>
      </c>
      <c r="AE14" s="241">
        <f t="shared" si="6"/>
        <v>1247490</v>
      </c>
      <c r="AF14" s="241">
        <v>-55</v>
      </c>
    </row>
    <row r="15" spans="1:32" x14ac:dyDescent="0.2">
      <c r="A15" s="61" t="s">
        <v>1614</v>
      </c>
      <c r="B15" s="355">
        <v>46072</v>
      </c>
      <c r="C15" s="15" t="s">
        <v>1553</v>
      </c>
      <c r="D15" s="15" t="s">
        <v>1559</v>
      </c>
      <c r="E15" s="15" t="s">
        <v>241</v>
      </c>
      <c r="F15" s="15" t="s">
        <v>77</v>
      </c>
      <c r="G15" s="15" t="s">
        <v>1615</v>
      </c>
      <c r="H15" s="15" t="s">
        <v>1576</v>
      </c>
      <c r="I15" s="15" t="s">
        <v>1616</v>
      </c>
      <c r="J15" s="15" t="s">
        <v>1617</v>
      </c>
      <c r="K15" s="15" t="s">
        <v>1618</v>
      </c>
      <c r="L15" s="19">
        <v>3774071.63</v>
      </c>
      <c r="M15" s="355">
        <v>45791</v>
      </c>
      <c r="N15" s="15" t="s">
        <v>1528</v>
      </c>
      <c r="O15" s="19">
        <v>3774071.63</v>
      </c>
      <c r="P15" s="15" t="s">
        <v>1528</v>
      </c>
      <c r="Q15" s="355">
        <v>46072</v>
      </c>
      <c r="R15" s="15" t="s">
        <v>1528</v>
      </c>
      <c r="S15" s="355">
        <v>46072</v>
      </c>
      <c r="T15" s="15" t="s">
        <v>1471</v>
      </c>
      <c r="U15" s="15" t="s">
        <v>1549</v>
      </c>
      <c r="V15" s="15" t="s">
        <v>1314</v>
      </c>
      <c r="W15" s="15" t="s">
        <v>1314</v>
      </c>
      <c r="X15" s="15" t="s">
        <v>1532</v>
      </c>
      <c r="Y15" s="241">
        <f t="shared" si="0"/>
        <v>5931544</v>
      </c>
      <c r="Z15" s="241" t="str">
        <f t="shared" si="7"/>
        <v>JMO</v>
      </c>
      <c r="AA15" s="241">
        <f t="shared" si="8"/>
        <v>0</v>
      </c>
      <c r="AB15" s="241">
        <f t="shared" si="9"/>
        <v>11737717</v>
      </c>
      <c r="AC15" s="243" t="str">
        <f t="shared" si="4"/>
        <v>DEPALETIZADOR A GRANEL OW - L4</v>
      </c>
      <c r="AD15" s="241">
        <f t="shared" si="5"/>
        <v>3774071.63</v>
      </c>
      <c r="AE15" s="241">
        <f t="shared" si="6"/>
        <v>3774071.63</v>
      </c>
      <c r="AF15" s="241">
        <v>-54</v>
      </c>
    </row>
    <row r="16" spans="1:32" x14ac:dyDescent="0.2">
      <c r="A16" s="61" t="s">
        <v>1619</v>
      </c>
      <c r="B16" s="355">
        <v>46072</v>
      </c>
      <c r="C16" s="15" t="s">
        <v>1522</v>
      </c>
      <c r="D16" s="15" t="s">
        <v>1559</v>
      </c>
      <c r="E16" s="15" t="s">
        <v>241</v>
      </c>
      <c r="F16" s="15" t="s">
        <v>77</v>
      </c>
      <c r="G16" s="15" t="s">
        <v>1620</v>
      </c>
      <c r="H16" s="15" t="s">
        <v>1576</v>
      </c>
      <c r="I16" s="15" t="s">
        <v>1621</v>
      </c>
      <c r="J16" s="15" t="s">
        <v>1617</v>
      </c>
      <c r="K16" s="15" t="s">
        <v>1622</v>
      </c>
      <c r="L16" s="19">
        <v>5057500</v>
      </c>
      <c r="M16" s="355">
        <v>45835</v>
      </c>
      <c r="N16" s="15" t="s">
        <v>1623</v>
      </c>
      <c r="O16" s="19">
        <v>5057500</v>
      </c>
      <c r="P16" s="15" t="s">
        <v>1528</v>
      </c>
      <c r="Q16" s="355">
        <v>46072</v>
      </c>
      <c r="R16" s="15" t="s">
        <v>1528</v>
      </c>
      <c r="S16" s="355">
        <v>46072</v>
      </c>
      <c r="T16" s="15" t="s">
        <v>1598</v>
      </c>
      <c r="U16" s="15" t="s">
        <v>1549</v>
      </c>
      <c r="V16" s="15" t="s">
        <v>1314</v>
      </c>
      <c r="W16" s="15" t="s">
        <v>1314</v>
      </c>
      <c r="X16" s="15" t="s">
        <v>1532</v>
      </c>
      <c r="Y16" s="241">
        <f t="shared" si="0"/>
        <v>9020690</v>
      </c>
      <c r="Z16" s="241" t="str">
        <f t="shared" si="7"/>
        <v>JMO</v>
      </c>
      <c r="AA16" s="241">
        <f t="shared" si="8"/>
        <v>0</v>
      </c>
      <c r="AB16" s="241">
        <f t="shared" si="9"/>
        <v>11749011</v>
      </c>
      <c r="AC16" s="243" t="str">
        <f t="shared" si="4"/>
        <v>DEPALETIZADOR A GRANEL OW - L4</v>
      </c>
      <c r="AD16" s="241">
        <f t="shared" si="5"/>
        <v>5057500</v>
      </c>
      <c r="AE16" s="241">
        <f t="shared" si="6"/>
        <v>5057500</v>
      </c>
      <c r="AF16" s="241">
        <v>-53</v>
      </c>
    </row>
    <row r="17" spans="1:32" x14ac:dyDescent="0.2">
      <c r="A17" s="61" t="s">
        <v>1624</v>
      </c>
      <c r="B17" s="355">
        <v>46072</v>
      </c>
      <c r="C17" s="15" t="s">
        <v>1522</v>
      </c>
      <c r="D17" s="15" t="s">
        <v>1523</v>
      </c>
      <c r="E17" s="15" t="s">
        <v>241</v>
      </c>
      <c r="F17" s="15" t="s">
        <v>77</v>
      </c>
      <c r="G17" s="15" t="s">
        <v>1625</v>
      </c>
      <c r="H17" s="15" t="s">
        <v>1576</v>
      </c>
      <c r="I17" s="15" t="s">
        <v>1626</v>
      </c>
      <c r="J17" s="15" t="s">
        <v>1578</v>
      </c>
      <c r="K17" s="15" t="s">
        <v>1627</v>
      </c>
      <c r="L17" s="19">
        <v>35393665</v>
      </c>
      <c r="M17" s="355"/>
      <c r="N17" s="15" t="s">
        <v>1528</v>
      </c>
      <c r="O17" s="19">
        <v>16630580.77</v>
      </c>
      <c r="P17" s="15" t="s">
        <v>1528</v>
      </c>
      <c r="Q17" s="355">
        <v>46072</v>
      </c>
      <c r="R17" s="15" t="s">
        <v>1529</v>
      </c>
      <c r="S17" s="355">
        <v>46072</v>
      </c>
      <c r="T17" s="15" t="s">
        <v>1530</v>
      </c>
      <c r="U17" s="15" t="s">
        <v>1549</v>
      </c>
      <c r="V17" s="15" t="s">
        <v>1314</v>
      </c>
      <c r="W17" s="15" t="s">
        <v>1314</v>
      </c>
      <c r="X17" s="15" t="s">
        <v>1532</v>
      </c>
      <c r="Y17" s="241">
        <f t="shared" si="0"/>
        <v>9027928</v>
      </c>
      <c r="Z17" s="241" t="str">
        <f t="shared" si="7"/>
        <v>JMO</v>
      </c>
      <c r="AA17" s="241">
        <f t="shared" si="8"/>
        <v>0</v>
      </c>
      <c r="AB17" s="241">
        <f t="shared" si="9"/>
        <v>11756259</v>
      </c>
      <c r="AC17" s="243" t="str">
        <f t="shared" si="4"/>
        <v>DEPALETIZADOR A GRANEL OW - L4</v>
      </c>
      <c r="AD17" s="241">
        <f t="shared" si="5"/>
        <v>35393665</v>
      </c>
      <c r="AE17" s="241">
        <f t="shared" si="6"/>
        <v>16630580.77</v>
      </c>
      <c r="AF17" s="241">
        <v>-52</v>
      </c>
    </row>
    <row r="18" spans="1:32" x14ac:dyDescent="0.2">
      <c r="A18" s="61" t="s">
        <v>1542</v>
      </c>
      <c r="B18" s="355">
        <v>46072</v>
      </c>
      <c r="C18" s="15" t="s">
        <v>1522</v>
      </c>
      <c r="D18" s="15" t="s">
        <v>1543</v>
      </c>
      <c r="E18" s="15" t="s">
        <v>1544</v>
      </c>
      <c r="F18" s="15" t="s">
        <v>86</v>
      </c>
      <c r="G18" s="15" t="s">
        <v>1628</v>
      </c>
      <c r="H18" s="15" t="s">
        <v>1576</v>
      </c>
      <c r="I18" s="15" t="s">
        <v>1629</v>
      </c>
      <c r="J18" s="15" t="s">
        <v>1630</v>
      </c>
      <c r="K18" s="15" t="s">
        <v>1314</v>
      </c>
      <c r="L18" s="19">
        <v>0</v>
      </c>
      <c r="M18" s="355"/>
      <c r="N18" s="15" t="s">
        <v>1528</v>
      </c>
      <c r="O18" s="19">
        <v>0</v>
      </c>
      <c r="P18" s="15" t="s">
        <v>1528</v>
      </c>
      <c r="Q18" s="355">
        <v>46072</v>
      </c>
      <c r="R18" s="15" t="s">
        <v>1529</v>
      </c>
      <c r="S18" s="355">
        <v>46072</v>
      </c>
      <c r="T18" s="15" t="s">
        <v>1565</v>
      </c>
      <c r="U18" s="15" t="s">
        <v>1549</v>
      </c>
      <c r="V18" s="15" t="s">
        <v>1631</v>
      </c>
      <c r="W18" s="15" t="s">
        <v>1632</v>
      </c>
      <c r="X18" s="15" t="s">
        <v>1532</v>
      </c>
      <c r="Y18" s="241">
        <f t="shared" si="0"/>
        <v>9219075</v>
      </c>
      <c r="Z18" s="241" t="str">
        <f t="shared" si="7"/>
        <v>JAS</v>
      </c>
      <c r="AA18" s="241">
        <f t="shared" si="8"/>
        <v>0</v>
      </c>
      <c r="AB18" s="241" t="str">
        <f t="shared" si="9"/>
        <v xml:space="preserve"> </v>
      </c>
      <c r="AC18" s="243" t="str">
        <f t="shared" si="4"/>
        <v>DEPALETIZADOR A GRANEL OW - L4</v>
      </c>
      <c r="AD18" s="241">
        <f t="shared" si="5"/>
        <v>0</v>
      </c>
      <c r="AE18" s="241">
        <f t="shared" si="6"/>
        <v>0</v>
      </c>
      <c r="AF18" s="241">
        <v>-51</v>
      </c>
    </row>
    <row r="19" spans="1:32" x14ac:dyDescent="0.2">
      <c r="A19" s="61" t="s">
        <v>1542</v>
      </c>
      <c r="B19" s="355">
        <v>46072</v>
      </c>
      <c r="C19" s="15" t="s">
        <v>1522</v>
      </c>
      <c r="D19" s="15" t="s">
        <v>1633</v>
      </c>
      <c r="E19" s="15" t="s">
        <v>1544</v>
      </c>
      <c r="F19" s="15" t="s">
        <v>128</v>
      </c>
      <c r="G19" s="15" t="s">
        <v>1634</v>
      </c>
      <c r="H19" s="15" t="s">
        <v>1576</v>
      </c>
      <c r="I19" s="15" t="s">
        <v>1635</v>
      </c>
      <c r="J19" s="15" t="s">
        <v>1548</v>
      </c>
      <c r="K19" s="15" t="s">
        <v>1314</v>
      </c>
      <c r="L19" s="19">
        <v>0</v>
      </c>
      <c r="M19" s="355"/>
      <c r="N19" s="15" t="s">
        <v>1528</v>
      </c>
      <c r="O19" s="19">
        <v>0</v>
      </c>
      <c r="P19" s="15" t="s">
        <v>1528</v>
      </c>
      <c r="Q19" s="355">
        <v>46072</v>
      </c>
      <c r="R19" s="15" t="s">
        <v>1529</v>
      </c>
      <c r="S19" s="355">
        <v>46072</v>
      </c>
      <c r="T19" s="15" t="s">
        <v>1475</v>
      </c>
      <c r="U19" s="15" t="s">
        <v>1549</v>
      </c>
      <c r="V19" s="15" t="s">
        <v>1636</v>
      </c>
      <c r="W19" s="15" t="s">
        <v>1637</v>
      </c>
      <c r="X19" s="15" t="s">
        <v>1532</v>
      </c>
      <c r="Y19" s="241">
        <f t="shared" si="0"/>
        <v>9219085</v>
      </c>
      <c r="Z19" s="241" t="str">
        <f t="shared" si="7"/>
        <v>JMM</v>
      </c>
      <c r="AA19" s="241">
        <f t="shared" si="8"/>
        <v>0</v>
      </c>
      <c r="AB19" s="241" t="str">
        <f t="shared" si="9"/>
        <v xml:space="preserve"> </v>
      </c>
      <c r="AC19" s="243" t="str">
        <f t="shared" si="4"/>
        <v>DEPALETIZADOR A GRANEL OW - L4</v>
      </c>
      <c r="AD19" s="241">
        <f t="shared" si="5"/>
        <v>0</v>
      </c>
      <c r="AE19" s="241">
        <f t="shared" si="6"/>
        <v>0</v>
      </c>
      <c r="AF19" s="241">
        <v>-50</v>
      </c>
    </row>
    <row r="20" spans="1:32" x14ac:dyDescent="0.2">
      <c r="A20" s="61" t="s">
        <v>1542</v>
      </c>
      <c r="B20" s="355">
        <v>46072</v>
      </c>
      <c r="C20" s="15" t="s">
        <v>1522</v>
      </c>
      <c r="D20" s="15" t="s">
        <v>1633</v>
      </c>
      <c r="E20" s="15" t="s">
        <v>1544</v>
      </c>
      <c r="F20" s="15" t="s">
        <v>86</v>
      </c>
      <c r="G20" s="15" t="s">
        <v>1638</v>
      </c>
      <c r="H20" s="15" t="s">
        <v>1576</v>
      </c>
      <c r="I20" s="15" t="s">
        <v>1635</v>
      </c>
      <c r="J20" s="15" t="s">
        <v>1578</v>
      </c>
      <c r="K20" s="15" t="s">
        <v>1314</v>
      </c>
      <c r="L20" s="19">
        <v>5671.73</v>
      </c>
      <c r="M20" s="355"/>
      <c r="N20" s="15" t="s">
        <v>1528</v>
      </c>
      <c r="O20" s="19">
        <v>5671.75</v>
      </c>
      <c r="P20" s="15" t="s">
        <v>1528</v>
      </c>
      <c r="Q20" s="355">
        <v>46072</v>
      </c>
      <c r="R20" s="15" t="s">
        <v>1529</v>
      </c>
      <c r="S20" s="355">
        <v>46072</v>
      </c>
      <c r="T20" s="15" t="s">
        <v>1475</v>
      </c>
      <c r="U20" s="15" t="s">
        <v>1549</v>
      </c>
      <c r="V20" s="15" t="s">
        <v>1636</v>
      </c>
      <c r="W20" s="15" t="s">
        <v>1637</v>
      </c>
      <c r="X20" s="15" t="s">
        <v>1532</v>
      </c>
      <c r="Y20" s="241">
        <f t="shared" si="0"/>
        <v>9219086</v>
      </c>
      <c r="Z20" s="241" t="str">
        <f t="shared" si="7"/>
        <v>JAS</v>
      </c>
      <c r="AA20" s="241">
        <f t="shared" si="8"/>
        <v>0</v>
      </c>
      <c r="AB20" s="241" t="str">
        <f t="shared" si="9"/>
        <v xml:space="preserve"> </v>
      </c>
      <c r="AC20" s="243" t="str">
        <f t="shared" si="4"/>
        <v>DEPALETIZADOR A GRANEL OW - L4</v>
      </c>
      <c r="AD20" s="241">
        <f t="shared" si="5"/>
        <v>5671.73</v>
      </c>
      <c r="AE20" s="241">
        <f t="shared" si="6"/>
        <v>5671.75</v>
      </c>
      <c r="AF20" s="241">
        <v>-49</v>
      </c>
    </row>
    <row r="21" spans="1:32" x14ac:dyDescent="0.2">
      <c r="A21" s="61" t="s">
        <v>1542</v>
      </c>
      <c r="B21" s="355">
        <v>46072</v>
      </c>
      <c r="C21" s="15" t="s">
        <v>1522</v>
      </c>
      <c r="D21" s="15" t="s">
        <v>1543</v>
      </c>
      <c r="E21" s="15" t="s">
        <v>1544</v>
      </c>
      <c r="F21" s="15" t="s">
        <v>90</v>
      </c>
      <c r="G21" s="15" t="s">
        <v>1639</v>
      </c>
      <c r="H21" s="15" t="s">
        <v>1576</v>
      </c>
      <c r="I21" s="15" t="s">
        <v>1640</v>
      </c>
      <c r="J21" s="15" t="s">
        <v>1548</v>
      </c>
      <c r="K21" s="15" t="s">
        <v>1314</v>
      </c>
      <c r="L21" s="19">
        <v>0</v>
      </c>
      <c r="M21" s="355"/>
      <c r="N21" s="15" t="s">
        <v>1528</v>
      </c>
      <c r="O21" s="19">
        <v>0</v>
      </c>
      <c r="P21" s="15" t="s">
        <v>1528</v>
      </c>
      <c r="Q21" s="355">
        <v>46072</v>
      </c>
      <c r="R21" s="15" t="s">
        <v>1529</v>
      </c>
      <c r="S21" s="355">
        <v>46072</v>
      </c>
      <c r="T21" s="15" t="s">
        <v>1471</v>
      </c>
      <c r="U21" s="15" t="s">
        <v>1549</v>
      </c>
      <c r="V21" s="15" t="s">
        <v>1641</v>
      </c>
      <c r="W21" s="15" t="s">
        <v>1642</v>
      </c>
      <c r="X21" s="15" t="s">
        <v>1532</v>
      </c>
      <c r="Y21" s="241">
        <f t="shared" si="0"/>
        <v>9220507</v>
      </c>
      <c r="Z21" s="241" t="str">
        <f t="shared" si="7"/>
        <v>JAL</v>
      </c>
      <c r="AA21" s="241">
        <f t="shared" si="8"/>
        <v>0</v>
      </c>
      <c r="AB21" s="241" t="str">
        <f t="shared" si="9"/>
        <v xml:space="preserve"> </v>
      </c>
      <c r="AC21" s="243" t="str">
        <f t="shared" si="4"/>
        <v>DEPALETIZADOR A GRANEL OW - L4</v>
      </c>
      <c r="AD21" s="241">
        <f t="shared" si="5"/>
        <v>0</v>
      </c>
      <c r="AE21" s="241">
        <f t="shared" si="6"/>
        <v>0</v>
      </c>
      <c r="AF21" s="241">
        <v>-48</v>
      </c>
    </row>
    <row r="22" spans="1:32" x14ac:dyDescent="0.2">
      <c r="A22" s="61" t="s">
        <v>1643</v>
      </c>
      <c r="B22" s="355">
        <v>46072</v>
      </c>
      <c r="C22" s="15" t="s">
        <v>1553</v>
      </c>
      <c r="D22" s="15" t="s">
        <v>1554</v>
      </c>
      <c r="E22" s="15" t="s">
        <v>241</v>
      </c>
      <c r="F22" s="15" t="s">
        <v>90</v>
      </c>
      <c r="G22" s="15" t="s">
        <v>1644</v>
      </c>
      <c r="H22" s="15" t="s">
        <v>1576</v>
      </c>
      <c r="I22" s="15" t="s">
        <v>1645</v>
      </c>
      <c r="J22" s="15" t="s">
        <v>1630</v>
      </c>
      <c r="K22" s="15" t="s">
        <v>1646</v>
      </c>
      <c r="L22" s="19">
        <v>0</v>
      </c>
      <c r="M22" s="355"/>
      <c r="N22" s="15" t="s">
        <v>1528</v>
      </c>
      <c r="O22" s="19">
        <v>0</v>
      </c>
      <c r="P22" s="15" t="s">
        <v>1528</v>
      </c>
      <c r="Q22" s="355">
        <v>46072</v>
      </c>
      <c r="R22" s="15" t="s">
        <v>1529</v>
      </c>
      <c r="S22" s="355">
        <v>46072</v>
      </c>
      <c r="T22" s="15" t="s">
        <v>1647</v>
      </c>
      <c r="U22" s="15" t="s">
        <v>1549</v>
      </c>
      <c r="V22" s="15" t="s">
        <v>1314</v>
      </c>
      <c r="W22" s="15" t="s">
        <v>1314</v>
      </c>
      <c r="X22" s="15" t="s">
        <v>1532</v>
      </c>
      <c r="Y22" s="241">
        <f t="shared" si="0"/>
        <v>9314900</v>
      </c>
      <c r="Z22" s="241" t="str">
        <f t="shared" si="7"/>
        <v>JAL</v>
      </c>
      <c r="AA22" s="241">
        <f t="shared" si="8"/>
        <v>0</v>
      </c>
      <c r="AB22" s="241">
        <f t="shared" si="9"/>
        <v>11845419</v>
      </c>
      <c r="AC22" s="243" t="str">
        <f t="shared" si="4"/>
        <v>DEPALETIZADOR A GRANEL OW - L4</v>
      </c>
      <c r="AD22" s="241">
        <f t="shared" si="5"/>
        <v>0</v>
      </c>
      <c r="AE22" s="241">
        <f t="shared" si="6"/>
        <v>0</v>
      </c>
      <c r="AF22" s="241">
        <v>-47</v>
      </c>
    </row>
    <row r="23" spans="1:32" x14ac:dyDescent="0.2">
      <c r="A23" s="61" t="s">
        <v>1648</v>
      </c>
      <c r="B23" s="355">
        <v>46072</v>
      </c>
      <c r="C23" s="15" t="s">
        <v>1553</v>
      </c>
      <c r="D23" s="15" t="s">
        <v>1559</v>
      </c>
      <c r="E23" s="15" t="s">
        <v>241</v>
      </c>
      <c r="F23" s="15" t="s">
        <v>82</v>
      </c>
      <c r="G23" s="15" t="s">
        <v>1649</v>
      </c>
      <c r="H23" s="15" t="s">
        <v>1650</v>
      </c>
      <c r="I23" s="15" t="s">
        <v>1651</v>
      </c>
      <c r="J23" s="15" t="s">
        <v>1570</v>
      </c>
      <c r="K23" s="15" t="s">
        <v>1652</v>
      </c>
      <c r="L23" s="19">
        <v>8360000</v>
      </c>
      <c r="M23" s="355">
        <v>45804</v>
      </c>
      <c r="N23" s="15" t="s">
        <v>1538</v>
      </c>
      <c r="O23" s="19">
        <v>8004000</v>
      </c>
      <c r="P23" s="15" t="s">
        <v>1528</v>
      </c>
      <c r="Q23" s="355">
        <v>46072</v>
      </c>
      <c r="R23" s="15" t="s">
        <v>1528</v>
      </c>
      <c r="S23" s="355">
        <v>46072</v>
      </c>
      <c r="T23" s="15" t="s">
        <v>1471</v>
      </c>
      <c r="U23" s="15" t="s">
        <v>1549</v>
      </c>
      <c r="V23" s="15" t="s">
        <v>1314</v>
      </c>
      <c r="W23" s="15" t="s">
        <v>1314</v>
      </c>
      <c r="X23" s="15" t="s">
        <v>1532</v>
      </c>
      <c r="Y23" s="241">
        <f t="shared" si="0"/>
        <v>5619093</v>
      </c>
      <c r="Z23" s="241" t="str">
        <f t="shared" si="7"/>
        <v>YQV</v>
      </c>
      <c r="AA23" s="241">
        <f t="shared" si="8"/>
        <v>0</v>
      </c>
      <c r="AB23" s="241">
        <f t="shared" si="9"/>
        <v>11636702</v>
      </c>
      <c r="AC23" s="243" t="str">
        <f t="shared" si="4"/>
        <v>ETIQUETADORA 4A MULTIMODUL II K408375</v>
      </c>
      <c r="AD23" s="241">
        <f t="shared" si="5"/>
        <v>8360000</v>
      </c>
      <c r="AE23" s="241">
        <f t="shared" si="6"/>
        <v>8004000</v>
      </c>
      <c r="AF23" s="241">
        <v>-46</v>
      </c>
    </row>
    <row r="24" spans="1:32" x14ac:dyDescent="0.2">
      <c r="A24" s="61" t="s">
        <v>1653</v>
      </c>
      <c r="B24" s="355">
        <v>46072</v>
      </c>
      <c r="C24" s="15" t="s">
        <v>1522</v>
      </c>
      <c r="D24" s="15" t="s">
        <v>1523</v>
      </c>
      <c r="E24" s="15" t="s">
        <v>1654</v>
      </c>
      <c r="F24" s="15" t="s">
        <v>226</v>
      </c>
      <c r="G24" s="15" t="s">
        <v>1655</v>
      </c>
      <c r="H24" s="15" t="s">
        <v>1650</v>
      </c>
      <c r="I24" s="15" t="s">
        <v>1656</v>
      </c>
      <c r="J24" s="15" t="s">
        <v>1570</v>
      </c>
      <c r="K24" s="15" t="s">
        <v>1314</v>
      </c>
      <c r="L24" s="19">
        <v>4023881.73</v>
      </c>
      <c r="M24" s="355">
        <v>45853</v>
      </c>
      <c r="N24" s="15" t="s">
        <v>1529</v>
      </c>
      <c r="O24" s="19">
        <v>4040992.4</v>
      </c>
      <c r="P24" s="15" t="s">
        <v>1528</v>
      </c>
      <c r="Q24" s="355">
        <v>46072</v>
      </c>
      <c r="R24" s="15" t="s">
        <v>1528</v>
      </c>
      <c r="S24" s="355">
        <v>46072</v>
      </c>
      <c r="T24" s="15" t="s">
        <v>1471</v>
      </c>
      <c r="U24" s="15" t="s">
        <v>1549</v>
      </c>
      <c r="V24" s="15" t="s">
        <v>1657</v>
      </c>
      <c r="W24" s="15" t="s">
        <v>1658</v>
      </c>
      <c r="X24" s="15" t="s">
        <v>1532</v>
      </c>
      <c r="Y24" s="241">
        <f t="shared" si="0"/>
        <v>5878331</v>
      </c>
      <c r="Z24" s="241" t="str">
        <f t="shared" si="7"/>
        <v>SRT</v>
      </c>
      <c r="AA24" s="241">
        <f t="shared" si="8"/>
        <v>0</v>
      </c>
      <c r="AB24" s="241" t="str">
        <f t="shared" si="9"/>
        <v xml:space="preserve"> </v>
      </c>
      <c r="AC24" s="243" t="str">
        <f t="shared" si="4"/>
        <v>ETIQUETADORA 4A MULTIMODUL II K408375</v>
      </c>
      <c r="AD24" s="241">
        <f t="shared" si="5"/>
        <v>4023881.73</v>
      </c>
      <c r="AE24" s="241">
        <f t="shared" si="6"/>
        <v>4040992.4</v>
      </c>
      <c r="AF24" s="241">
        <v>-45</v>
      </c>
    </row>
    <row r="25" spans="1:32" x14ac:dyDescent="0.2">
      <c r="A25" s="61" t="s">
        <v>1542</v>
      </c>
      <c r="B25" s="355">
        <v>46072</v>
      </c>
      <c r="C25" s="15" t="s">
        <v>1522</v>
      </c>
      <c r="D25" s="15" t="s">
        <v>1633</v>
      </c>
      <c r="E25" s="15" t="s">
        <v>1544</v>
      </c>
      <c r="F25" s="15" t="s">
        <v>86</v>
      </c>
      <c r="G25" s="15" t="s">
        <v>1659</v>
      </c>
      <c r="H25" s="15" t="s">
        <v>1650</v>
      </c>
      <c r="I25" s="15" t="s">
        <v>1660</v>
      </c>
      <c r="J25" s="15" t="s">
        <v>1548</v>
      </c>
      <c r="K25" s="15" t="s">
        <v>1314</v>
      </c>
      <c r="L25" s="19">
        <v>0</v>
      </c>
      <c r="M25" s="355"/>
      <c r="N25" s="15" t="s">
        <v>1528</v>
      </c>
      <c r="O25" s="19">
        <v>0</v>
      </c>
      <c r="P25" s="15" t="s">
        <v>1528</v>
      </c>
      <c r="Q25" s="355">
        <v>46072</v>
      </c>
      <c r="R25" s="15" t="s">
        <v>1529</v>
      </c>
      <c r="S25" s="355">
        <v>46072</v>
      </c>
      <c r="T25" s="15" t="s">
        <v>1471</v>
      </c>
      <c r="U25" s="15" t="s">
        <v>1549</v>
      </c>
      <c r="V25" s="15" t="s">
        <v>1661</v>
      </c>
      <c r="W25" s="15" t="s">
        <v>1662</v>
      </c>
      <c r="X25" s="15" t="s">
        <v>1532</v>
      </c>
      <c r="Y25" s="241">
        <f t="shared" si="0"/>
        <v>9220509</v>
      </c>
      <c r="Z25" s="241" t="str">
        <f t="shared" si="7"/>
        <v>JAS</v>
      </c>
      <c r="AA25" s="241">
        <f t="shared" si="8"/>
        <v>0</v>
      </c>
      <c r="AB25" s="241" t="str">
        <f t="shared" si="9"/>
        <v xml:space="preserve"> </v>
      </c>
      <c r="AC25" s="243" t="str">
        <f t="shared" si="4"/>
        <v>ETIQUETADORA 4A MULTIMODUL II K408375</v>
      </c>
      <c r="AD25" s="241">
        <f t="shared" si="5"/>
        <v>0</v>
      </c>
      <c r="AE25" s="241">
        <f t="shared" si="6"/>
        <v>0</v>
      </c>
      <c r="AF25" s="241">
        <v>-44</v>
      </c>
    </row>
    <row r="26" spans="1:32" x14ac:dyDescent="0.2">
      <c r="A26" s="61" t="s">
        <v>1663</v>
      </c>
      <c r="B26" s="355">
        <v>46072</v>
      </c>
      <c r="C26" s="15" t="s">
        <v>1522</v>
      </c>
      <c r="D26" s="15" t="s">
        <v>1523</v>
      </c>
      <c r="E26" s="15" t="s">
        <v>241</v>
      </c>
      <c r="F26" s="15" t="s">
        <v>90</v>
      </c>
      <c r="G26" s="15" t="s">
        <v>1664</v>
      </c>
      <c r="H26" s="15" t="s">
        <v>1665</v>
      </c>
      <c r="I26" s="15" t="s">
        <v>1666</v>
      </c>
      <c r="J26" s="15" t="s">
        <v>1537</v>
      </c>
      <c r="K26" s="15" t="s">
        <v>1667</v>
      </c>
      <c r="L26" s="19">
        <v>6316138.0099999998</v>
      </c>
      <c r="M26" s="355">
        <v>45288</v>
      </c>
      <c r="N26" s="15" t="s">
        <v>1529</v>
      </c>
      <c r="O26" s="19">
        <v>2542569.94</v>
      </c>
      <c r="P26" s="15" t="s">
        <v>1528</v>
      </c>
      <c r="Q26" s="355">
        <v>46072</v>
      </c>
      <c r="R26" s="15" t="s">
        <v>1529</v>
      </c>
      <c r="S26" s="355">
        <v>46072</v>
      </c>
      <c r="T26" s="15" t="s">
        <v>1475</v>
      </c>
      <c r="U26" s="15" t="s">
        <v>1580</v>
      </c>
      <c r="V26" s="15" t="s">
        <v>1314</v>
      </c>
      <c r="W26" s="15" t="s">
        <v>1314</v>
      </c>
      <c r="X26" s="15" t="s">
        <v>1532</v>
      </c>
      <c r="Y26" s="241">
        <f t="shared" si="0"/>
        <v>5284674</v>
      </c>
      <c r="Z26" s="241" t="str">
        <f t="shared" si="7"/>
        <v>JAL</v>
      </c>
      <c r="AA26" s="241">
        <f t="shared" si="8"/>
        <v>0</v>
      </c>
      <c r="AB26" s="241">
        <f t="shared" si="9"/>
        <v>11534464</v>
      </c>
      <c r="AC26" s="243" t="str">
        <f t="shared" si="4"/>
        <v>ETIQUETADORA 4B MULTIMODUL II K408376</v>
      </c>
      <c r="AD26" s="241">
        <f t="shared" si="5"/>
        <v>6316138.0099999998</v>
      </c>
      <c r="AE26" s="241">
        <f t="shared" si="6"/>
        <v>2542569.94</v>
      </c>
      <c r="AF26" s="241">
        <v>-43</v>
      </c>
    </row>
    <row r="27" spans="1:32" x14ac:dyDescent="0.2">
      <c r="A27" s="61" t="s">
        <v>1668</v>
      </c>
      <c r="B27" s="355">
        <v>46072</v>
      </c>
      <c r="C27" s="15" t="s">
        <v>1522</v>
      </c>
      <c r="D27" s="15" t="s">
        <v>1523</v>
      </c>
      <c r="E27" s="15" t="s">
        <v>241</v>
      </c>
      <c r="F27" s="15" t="s">
        <v>82</v>
      </c>
      <c r="G27" s="15" t="s">
        <v>1669</v>
      </c>
      <c r="H27" s="15" t="s">
        <v>1665</v>
      </c>
      <c r="I27" s="15" t="s">
        <v>1670</v>
      </c>
      <c r="J27" s="15" t="s">
        <v>1537</v>
      </c>
      <c r="K27" s="15" t="s">
        <v>1671</v>
      </c>
      <c r="L27" s="19">
        <v>125120.7</v>
      </c>
      <c r="M27" s="355">
        <v>45582</v>
      </c>
      <c r="N27" s="15" t="s">
        <v>1672</v>
      </c>
      <c r="O27" s="19">
        <v>0</v>
      </c>
      <c r="P27" s="15" t="s">
        <v>1528</v>
      </c>
      <c r="Q27" s="355">
        <v>46072</v>
      </c>
      <c r="R27" s="15" t="s">
        <v>1529</v>
      </c>
      <c r="S27" s="355">
        <v>46072</v>
      </c>
      <c r="T27" s="15" t="s">
        <v>1673</v>
      </c>
      <c r="U27" s="15" t="s">
        <v>1580</v>
      </c>
      <c r="V27" s="15" t="s">
        <v>1314</v>
      </c>
      <c r="W27" s="15" t="s">
        <v>1314</v>
      </c>
      <c r="X27" s="15" t="s">
        <v>1532</v>
      </c>
      <c r="Y27" s="241">
        <f t="shared" si="0"/>
        <v>5417254</v>
      </c>
      <c r="Z27" s="241" t="str">
        <f t="shared" si="7"/>
        <v>YQV</v>
      </c>
      <c r="AA27" s="241">
        <f t="shared" si="8"/>
        <v>0</v>
      </c>
      <c r="AB27" s="241">
        <f t="shared" si="9"/>
        <v>11576692</v>
      </c>
      <c r="AC27" s="243" t="str">
        <f t="shared" si="4"/>
        <v>ETIQUETADORA 4B MULTIMODUL II K408376</v>
      </c>
      <c r="AD27" s="241">
        <f t="shared" si="5"/>
        <v>125120.7</v>
      </c>
      <c r="AE27" s="241">
        <f t="shared" si="6"/>
        <v>0</v>
      </c>
      <c r="AF27" s="241">
        <v>-42</v>
      </c>
    </row>
    <row r="28" spans="1:32" x14ac:dyDescent="0.2">
      <c r="A28" s="61" t="s">
        <v>1674</v>
      </c>
      <c r="B28" s="355">
        <v>46072</v>
      </c>
      <c r="C28" s="15" t="s">
        <v>1553</v>
      </c>
      <c r="D28" s="15" t="s">
        <v>1559</v>
      </c>
      <c r="E28" s="15" t="s">
        <v>241</v>
      </c>
      <c r="F28" s="15" t="s">
        <v>82</v>
      </c>
      <c r="G28" s="15" t="s">
        <v>1675</v>
      </c>
      <c r="H28" s="15" t="s">
        <v>1665</v>
      </c>
      <c r="I28" s="15" t="s">
        <v>1676</v>
      </c>
      <c r="J28" s="15" t="s">
        <v>1617</v>
      </c>
      <c r="K28" s="15" t="s">
        <v>1677</v>
      </c>
      <c r="L28" s="19">
        <v>3990000</v>
      </c>
      <c r="M28" s="355">
        <v>45910</v>
      </c>
      <c r="N28" s="15" t="s">
        <v>1528</v>
      </c>
      <c r="O28" s="19">
        <v>3990000</v>
      </c>
      <c r="P28" s="15" t="s">
        <v>1528</v>
      </c>
      <c r="Q28" s="355">
        <v>46072</v>
      </c>
      <c r="R28" s="15" t="s">
        <v>1528</v>
      </c>
      <c r="S28" s="355">
        <v>46072</v>
      </c>
      <c r="T28" s="15" t="s">
        <v>1471</v>
      </c>
      <c r="U28" s="15" t="s">
        <v>1549</v>
      </c>
      <c r="V28" s="15" t="s">
        <v>1314</v>
      </c>
      <c r="W28" s="15" t="s">
        <v>1314</v>
      </c>
      <c r="X28" s="15" t="s">
        <v>1532</v>
      </c>
      <c r="Y28" s="241">
        <f t="shared" si="0"/>
        <v>5650654</v>
      </c>
      <c r="Z28" s="241" t="str">
        <f t="shared" si="7"/>
        <v>YQV</v>
      </c>
      <c r="AA28" s="241">
        <f t="shared" si="8"/>
        <v>0</v>
      </c>
      <c r="AB28" s="241">
        <f t="shared" si="9"/>
        <v>11615544</v>
      </c>
      <c r="AC28" s="243" t="str">
        <f t="shared" si="4"/>
        <v>ETIQUETADORA 4B MULTIMODUL II K408376</v>
      </c>
      <c r="AD28" s="241">
        <f t="shared" si="5"/>
        <v>3990000</v>
      </c>
      <c r="AE28" s="241">
        <f t="shared" si="6"/>
        <v>3990000</v>
      </c>
      <c r="AF28" s="241">
        <v>-41</v>
      </c>
    </row>
    <row r="29" spans="1:32" x14ac:dyDescent="0.2">
      <c r="A29" s="61" t="s">
        <v>1678</v>
      </c>
      <c r="B29" s="355">
        <v>46072</v>
      </c>
      <c r="C29" s="15" t="s">
        <v>1553</v>
      </c>
      <c r="D29" s="15" t="s">
        <v>1559</v>
      </c>
      <c r="E29" s="15" t="s">
        <v>241</v>
      </c>
      <c r="F29" s="15" t="s">
        <v>82</v>
      </c>
      <c r="G29" s="15" t="s">
        <v>1679</v>
      </c>
      <c r="H29" s="15" t="s">
        <v>1665</v>
      </c>
      <c r="I29" s="15" t="s">
        <v>1680</v>
      </c>
      <c r="J29" s="15" t="s">
        <v>1537</v>
      </c>
      <c r="K29" s="15" t="s">
        <v>1681</v>
      </c>
      <c r="L29" s="19">
        <v>0</v>
      </c>
      <c r="M29" s="355">
        <v>45681</v>
      </c>
      <c r="N29" s="15" t="s">
        <v>1682</v>
      </c>
      <c r="O29" s="19">
        <v>716050</v>
      </c>
      <c r="P29" s="15" t="s">
        <v>1528</v>
      </c>
      <c r="Q29" s="355">
        <v>46072</v>
      </c>
      <c r="R29" s="15" t="s">
        <v>1529</v>
      </c>
      <c r="S29" s="355">
        <v>46072</v>
      </c>
      <c r="T29" s="15" t="s">
        <v>1585</v>
      </c>
      <c r="U29" s="15" t="s">
        <v>1549</v>
      </c>
      <c r="V29" s="15" t="s">
        <v>1314</v>
      </c>
      <c r="W29" s="15" t="s">
        <v>1314</v>
      </c>
      <c r="X29" s="15" t="s">
        <v>1532</v>
      </c>
      <c r="Y29" s="241">
        <f t="shared" si="0"/>
        <v>5794596</v>
      </c>
      <c r="Z29" s="241" t="str">
        <f t="shared" si="7"/>
        <v>YQV</v>
      </c>
      <c r="AA29" s="241">
        <f t="shared" si="8"/>
        <v>0</v>
      </c>
      <c r="AB29" s="241">
        <f t="shared" si="9"/>
        <v>11698438</v>
      </c>
      <c r="AC29" s="243" t="str">
        <f t="shared" si="4"/>
        <v>ETIQUETADORA 4B MULTIMODUL II K408376</v>
      </c>
      <c r="AD29" s="241">
        <f t="shared" si="5"/>
        <v>0</v>
      </c>
      <c r="AE29" s="241">
        <f t="shared" si="6"/>
        <v>716050</v>
      </c>
      <c r="AF29" s="241">
        <v>-40</v>
      </c>
    </row>
    <row r="30" spans="1:32" x14ac:dyDescent="0.2">
      <c r="A30" s="61" t="s">
        <v>1683</v>
      </c>
      <c r="B30" s="355">
        <v>46072</v>
      </c>
      <c r="C30" s="15" t="s">
        <v>1553</v>
      </c>
      <c r="D30" s="15" t="s">
        <v>1559</v>
      </c>
      <c r="E30" s="15" t="s">
        <v>241</v>
      </c>
      <c r="F30" s="15" t="s">
        <v>82</v>
      </c>
      <c r="G30" s="15" t="s">
        <v>1684</v>
      </c>
      <c r="H30" s="15" t="s">
        <v>1665</v>
      </c>
      <c r="I30" s="15" t="s">
        <v>1685</v>
      </c>
      <c r="J30" s="15" t="s">
        <v>1548</v>
      </c>
      <c r="K30" s="15" t="s">
        <v>1686</v>
      </c>
      <c r="L30" s="19">
        <v>0</v>
      </c>
      <c r="M30" s="355"/>
      <c r="N30" s="15" t="s">
        <v>1528</v>
      </c>
      <c r="O30" s="19">
        <v>1500000</v>
      </c>
      <c r="P30" s="15" t="s">
        <v>1528</v>
      </c>
      <c r="Q30" s="355">
        <v>46072</v>
      </c>
      <c r="R30" s="15" t="s">
        <v>1528</v>
      </c>
      <c r="S30" s="355">
        <v>46072</v>
      </c>
      <c r="T30" s="15" t="s">
        <v>1585</v>
      </c>
      <c r="U30" s="15" t="s">
        <v>1549</v>
      </c>
      <c r="V30" s="15" t="s">
        <v>1314</v>
      </c>
      <c r="W30" s="15" t="s">
        <v>1314</v>
      </c>
      <c r="X30" s="15" t="s">
        <v>1532</v>
      </c>
      <c r="Y30" s="241">
        <f t="shared" si="0"/>
        <v>5810055</v>
      </c>
      <c r="Z30" s="241" t="str">
        <f t="shared" si="7"/>
        <v>YQV</v>
      </c>
      <c r="AA30" s="241">
        <f t="shared" si="8"/>
        <v>0</v>
      </c>
      <c r="AB30" s="241">
        <f t="shared" si="9"/>
        <v>11607347</v>
      </c>
      <c r="AC30" s="243" t="str">
        <f t="shared" si="4"/>
        <v>ETIQUETADORA 4B MULTIMODUL II K408376</v>
      </c>
      <c r="AD30" s="241">
        <f t="shared" si="5"/>
        <v>0</v>
      </c>
      <c r="AE30" s="241">
        <f t="shared" si="6"/>
        <v>1500000</v>
      </c>
      <c r="AF30" s="241">
        <v>-39</v>
      </c>
    </row>
    <row r="31" spans="1:32" x14ac:dyDescent="0.2">
      <c r="A31" s="61" t="s">
        <v>1687</v>
      </c>
      <c r="B31" s="355">
        <v>46072</v>
      </c>
      <c r="C31" s="15" t="s">
        <v>1522</v>
      </c>
      <c r="D31" s="15" t="s">
        <v>1523</v>
      </c>
      <c r="E31" s="15" t="s">
        <v>241</v>
      </c>
      <c r="F31" s="15" t="s">
        <v>77</v>
      </c>
      <c r="G31" s="15" t="s">
        <v>1688</v>
      </c>
      <c r="H31" s="15" t="s">
        <v>1665</v>
      </c>
      <c r="I31" s="15" t="s">
        <v>1689</v>
      </c>
      <c r="J31" s="15" t="s">
        <v>1578</v>
      </c>
      <c r="K31" s="15" t="s">
        <v>1690</v>
      </c>
      <c r="L31" s="19">
        <v>5225852.0999999996</v>
      </c>
      <c r="M31" s="355"/>
      <c r="N31" s="15" t="s">
        <v>1528</v>
      </c>
      <c r="O31" s="19">
        <v>0</v>
      </c>
      <c r="P31" s="15" t="s">
        <v>1528</v>
      </c>
      <c r="Q31" s="355">
        <v>46072</v>
      </c>
      <c r="R31" s="15" t="s">
        <v>1529</v>
      </c>
      <c r="S31" s="355">
        <v>46072</v>
      </c>
      <c r="T31" s="15" t="s">
        <v>1585</v>
      </c>
      <c r="U31" s="15" t="s">
        <v>1549</v>
      </c>
      <c r="V31" s="15" t="s">
        <v>1314</v>
      </c>
      <c r="W31" s="15" t="s">
        <v>1314</v>
      </c>
      <c r="X31" s="15" t="s">
        <v>1532</v>
      </c>
      <c r="Y31" s="241">
        <f t="shared" si="0"/>
        <v>9031126</v>
      </c>
      <c r="Z31" s="241" t="str">
        <f t="shared" si="7"/>
        <v>JMO</v>
      </c>
      <c r="AA31" s="241">
        <f t="shared" si="8"/>
        <v>0</v>
      </c>
      <c r="AB31" s="241">
        <f t="shared" si="9"/>
        <v>11758605</v>
      </c>
      <c r="AC31" s="243" t="str">
        <f t="shared" si="4"/>
        <v>ETIQUETADORA 4B MULTIMODUL II K408376</v>
      </c>
      <c r="AD31" s="241">
        <f t="shared" si="5"/>
        <v>5225852.0999999996</v>
      </c>
      <c r="AE31" s="241">
        <f t="shared" si="6"/>
        <v>0</v>
      </c>
      <c r="AF31" s="241">
        <v>-38</v>
      </c>
    </row>
    <row r="32" spans="1:32" x14ac:dyDescent="0.2">
      <c r="A32" s="61" t="s">
        <v>1691</v>
      </c>
      <c r="B32" s="355">
        <v>46072</v>
      </c>
      <c r="C32" s="15" t="s">
        <v>1553</v>
      </c>
      <c r="D32" s="15" t="s">
        <v>1559</v>
      </c>
      <c r="E32" s="15" t="s">
        <v>241</v>
      </c>
      <c r="F32" s="15" t="s">
        <v>90</v>
      </c>
      <c r="G32" s="15" t="s">
        <v>1692</v>
      </c>
      <c r="H32" s="15" t="s">
        <v>1665</v>
      </c>
      <c r="I32" s="15" t="s">
        <v>1693</v>
      </c>
      <c r="J32" s="15" t="s">
        <v>1570</v>
      </c>
      <c r="K32" s="15" t="s">
        <v>1694</v>
      </c>
      <c r="L32" s="19">
        <v>2315242.56</v>
      </c>
      <c r="M32" s="355">
        <v>45985</v>
      </c>
      <c r="N32" s="15" t="s">
        <v>1695</v>
      </c>
      <c r="O32" s="19">
        <v>7115242.5599999996</v>
      </c>
      <c r="P32" s="15" t="s">
        <v>1528</v>
      </c>
      <c r="Q32" s="355">
        <v>46072</v>
      </c>
      <c r="R32" s="15" t="s">
        <v>1528</v>
      </c>
      <c r="S32" s="355">
        <v>46072</v>
      </c>
      <c r="T32" s="15" t="s">
        <v>1471</v>
      </c>
      <c r="U32" s="15" t="s">
        <v>1549</v>
      </c>
      <c r="V32" s="15" t="s">
        <v>1314</v>
      </c>
      <c r="W32" s="15" t="s">
        <v>1314</v>
      </c>
      <c r="X32" s="15" t="s">
        <v>1532</v>
      </c>
      <c r="Y32" s="241">
        <f t="shared" si="0"/>
        <v>9202545</v>
      </c>
      <c r="Z32" s="241" t="str">
        <f t="shared" si="7"/>
        <v>JAL</v>
      </c>
      <c r="AA32" s="241">
        <f t="shared" si="8"/>
        <v>0</v>
      </c>
      <c r="AB32" s="241">
        <f t="shared" si="9"/>
        <v>11814294</v>
      </c>
      <c r="AC32" s="243" t="str">
        <f t="shared" si="4"/>
        <v>ETIQUETADORA 4B MULTIMODUL II K408376</v>
      </c>
      <c r="AD32" s="241">
        <f t="shared" si="5"/>
        <v>2315242.56</v>
      </c>
      <c r="AE32" s="241">
        <f t="shared" si="6"/>
        <v>7115242.5599999996</v>
      </c>
      <c r="AF32" s="241">
        <v>-37</v>
      </c>
    </row>
    <row r="33" spans="1:32" x14ac:dyDescent="0.2">
      <c r="A33" s="61" t="s">
        <v>1542</v>
      </c>
      <c r="B33" s="355">
        <v>46072</v>
      </c>
      <c r="C33" s="15" t="s">
        <v>1522</v>
      </c>
      <c r="D33" s="15" t="s">
        <v>1633</v>
      </c>
      <c r="E33" s="15" t="s">
        <v>1544</v>
      </c>
      <c r="F33" s="15" t="s">
        <v>86</v>
      </c>
      <c r="G33" s="15" t="s">
        <v>1696</v>
      </c>
      <c r="H33" s="15" t="s">
        <v>1665</v>
      </c>
      <c r="I33" s="15" t="s">
        <v>1660</v>
      </c>
      <c r="J33" s="15" t="s">
        <v>1630</v>
      </c>
      <c r="K33" s="15" t="s">
        <v>1314</v>
      </c>
      <c r="L33" s="19">
        <v>0</v>
      </c>
      <c r="M33" s="355"/>
      <c r="N33" s="15" t="s">
        <v>1528</v>
      </c>
      <c r="O33" s="19">
        <v>0</v>
      </c>
      <c r="P33" s="15" t="s">
        <v>1528</v>
      </c>
      <c r="Q33" s="355">
        <v>46072</v>
      </c>
      <c r="R33" s="15" t="s">
        <v>1529</v>
      </c>
      <c r="S33" s="355">
        <v>46072</v>
      </c>
      <c r="T33" s="15" t="s">
        <v>1471</v>
      </c>
      <c r="U33" s="15" t="s">
        <v>1549</v>
      </c>
      <c r="V33" s="15" t="s">
        <v>1697</v>
      </c>
      <c r="W33" s="15" t="s">
        <v>1698</v>
      </c>
      <c r="X33" s="15" t="s">
        <v>1532</v>
      </c>
      <c r="Y33" s="241">
        <f t="shared" si="0"/>
        <v>9220511</v>
      </c>
      <c r="Z33" s="241" t="str">
        <f t="shared" si="7"/>
        <v>JAS</v>
      </c>
      <c r="AA33" s="241">
        <f t="shared" si="8"/>
        <v>0</v>
      </c>
      <c r="AB33" s="241" t="str">
        <f t="shared" si="9"/>
        <v xml:space="preserve"> </v>
      </c>
      <c r="AC33" s="243" t="str">
        <f t="shared" si="4"/>
        <v>ETIQUETADORA 4B MULTIMODUL II K408376</v>
      </c>
      <c r="AD33" s="241">
        <f t="shared" si="5"/>
        <v>0</v>
      </c>
      <c r="AE33" s="241">
        <f t="shared" si="6"/>
        <v>0</v>
      </c>
      <c r="AF33" s="241">
        <v>-36</v>
      </c>
    </row>
    <row r="34" spans="1:32" x14ac:dyDescent="0.2">
      <c r="A34" s="61" t="s">
        <v>1699</v>
      </c>
      <c r="B34" s="355">
        <v>46072</v>
      </c>
      <c r="C34" s="15" t="s">
        <v>1522</v>
      </c>
      <c r="D34" s="15" t="s">
        <v>1523</v>
      </c>
      <c r="E34" s="15" t="s">
        <v>241</v>
      </c>
      <c r="F34" s="15" t="s">
        <v>90</v>
      </c>
      <c r="G34" s="15" t="s">
        <v>1700</v>
      </c>
      <c r="H34" s="15" t="s">
        <v>1701</v>
      </c>
      <c r="I34" s="15" t="s">
        <v>1702</v>
      </c>
      <c r="J34" s="15" t="s">
        <v>1570</v>
      </c>
      <c r="K34" s="15" t="s">
        <v>1703</v>
      </c>
      <c r="L34" s="19">
        <v>12597877.02</v>
      </c>
      <c r="M34" s="355">
        <v>45276</v>
      </c>
      <c r="N34" s="15" t="s">
        <v>1704</v>
      </c>
      <c r="O34" s="19">
        <v>17390713.43</v>
      </c>
      <c r="P34" s="15" t="s">
        <v>1528</v>
      </c>
      <c r="Q34" s="355">
        <v>46072</v>
      </c>
      <c r="R34" s="15" t="s">
        <v>1529</v>
      </c>
      <c r="S34" s="355">
        <v>46072</v>
      </c>
      <c r="T34" s="15" t="s">
        <v>1647</v>
      </c>
      <c r="U34" s="15" t="s">
        <v>1580</v>
      </c>
      <c r="V34" s="15" t="s">
        <v>1314</v>
      </c>
      <c r="W34" s="15" t="s">
        <v>1314</v>
      </c>
      <c r="X34" s="15" t="s">
        <v>1532</v>
      </c>
      <c r="Y34" s="241">
        <f t="shared" si="0"/>
        <v>5127396</v>
      </c>
      <c r="Z34" s="241" t="str">
        <f t="shared" si="7"/>
        <v>JAL</v>
      </c>
      <c r="AA34" s="241">
        <f t="shared" si="8"/>
        <v>0</v>
      </c>
      <c r="AB34" s="241">
        <f t="shared" si="9"/>
        <v>11487040</v>
      </c>
      <c r="AC34" s="243" t="str">
        <f t="shared" si="4"/>
        <v>INSPECTOR DE BOTELLAS VACIAS 4  - L4</v>
      </c>
      <c r="AD34" s="241">
        <f t="shared" si="5"/>
        <v>12597877.02</v>
      </c>
      <c r="AE34" s="241">
        <f t="shared" si="6"/>
        <v>17390713.43</v>
      </c>
      <c r="AF34" s="241">
        <v>-35</v>
      </c>
    </row>
    <row r="35" spans="1:32" x14ac:dyDescent="0.2">
      <c r="A35" s="61" t="s">
        <v>1705</v>
      </c>
      <c r="B35" s="355">
        <v>46072</v>
      </c>
      <c r="C35" s="15" t="s">
        <v>1553</v>
      </c>
      <c r="D35" s="15" t="s">
        <v>1559</v>
      </c>
      <c r="E35" s="15" t="s">
        <v>241</v>
      </c>
      <c r="F35" s="15" t="s">
        <v>90</v>
      </c>
      <c r="G35" s="15" t="s">
        <v>1706</v>
      </c>
      <c r="H35" s="15" t="s">
        <v>1701</v>
      </c>
      <c r="I35" s="15" t="s">
        <v>1707</v>
      </c>
      <c r="J35" s="15" t="s">
        <v>1537</v>
      </c>
      <c r="K35" s="15" t="s">
        <v>1708</v>
      </c>
      <c r="L35" s="19">
        <v>21503440.219999999</v>
      </c>
      <c r="M35" s="355">
        <v>45523</v>
      </c>
      <c r="N35" s="15" t="s">
        <v>1471</v>
      </c>
      <c r="O35" s="19">
        <v>18917756.969999999</v>
      </c>
      <c r="P35" s="15" t="s">
        <v>1528</v>
      </c>
      <c r="Q35" s="355">
        <v>46072</v>
      </c>
      <c r="R35" s="15" t="s">
        <v>1528</v>
      </c>
      <c r="S35" s="355">
        <v>46072</v>
      </c>
      <c r="T35" s="15" t="s">
        <v>1471</v>
      </c>
      <c r="U35" s="15" t="s">
        <v>1549</v>
      </c>
      <c r="V35" s="15" t="s">
        <v>1314</v>
      </c>
      <c r="W35" s="15" t="s">
        <v>1314</v>
      </c>
      <c r="X35" s="15" t="s">
        <v>1532</v>
      </c>
      <c r="Y35" s="241">
        <f t="shared" si="0"/>
        <v>5500291</v>
      </c>
      <c r="Z35" s="241" t="str">
        <f t="shared" si="7"/>
        <v>JAL</v>
      </c>
      <c r="AA35" s="241">
        <f t="shared" si="8"/>
        <v>0</v>
      </c>
      <c r="AB35" s="241">
        <f t="shared" si="9"/>
        <v>11613440</v>
      </c>
      <c r="AC35" s="243" t="str">
        <f t="shared" si="4"/>
        <v>INSPECTOR DE BOTELLAS VACIAS 4  - L4</v>
      </c>
      <c r="AD35" s="241">
        <f t="shared" si="5"/>
        <v>21503440.219999999</v>
      </c>
      <c r="AE35" s="241">
        <f t="shared" si="6"/>
        <v>18917756.969999999</v>
      </c>
      <c r="AF35" s="241">
        <v>-34</v>
      </c>
    </row>
    <row r="36" spans="1:32" x14ac:dyDescent="0.2">
      <c r="A36" s="61" t="s">
        <v>1709</v>
      </c>
      <c r="B36" s="355">
        <v>46072</v>
      </c>
      <c r="C36" s="15" t="s">
        <v>1522</v>
      </c>
      <c r="D36" s="15" t="s">
        <v>1523</v>
      </c>
      <c r="E36" s="15" t="s">
        <v>1710</v>
      </c>
      <c r="F36" s="15" t="s">
        <v>77</v>
      </c>
      <c r="G36" s="15" t="s">
        <v>1711</v>
      </c>
      <c r="H36" s="15" t="s">
        <v>1701</v>
      </c>
      <c r="I36" s="15" t="s">
        <v>1712</v>
      </c>
      <c r="J36" s="15" t="s">
        <v>1537</v>
      </c>
      <c r="K36" s="15" t="s">
        <v>1713</v>
      </c>
      <c r="L36" s="19">
        <v>1172363.21</v>
      </c>
      <c r="M36" s="355">
        <v>45749</v>
      </c>
      <c r="N36" s="15" t="s">
        <v>1557</v>
      </c>
      <c r="O36" s="19">
        <v>3957132.35</v>
      </c>
      <c r="P36" s="15" t="s">
        <v>1528</v>
      </c>
      <c r="Q36" s="355">
        <v>46072</v>
      </c>
      <c r="R36" s="15" t="s">
        <v>1529</v>
      </c>
      <c r="S36" s="355">
        <v>46072</v>
      </c>
      <c r="T36" s="15" t="s">
        <v>1714</v>
      </c>
      <c r="U36" s="15" t="s">
        <v>1549</v>
      </c>
      <c r="V36" s="15" t="s">
        <v>1314</v>
      </c>
      <c r="W36" s="15" t="s">
        <v>1314</v>
      </c>
      <c r="X36" s="15" t="s">
        <v>1532</v>
      </c>
      <c r="Y36" s="241">
        <f t="shared" si="0"/>
        <v>5884634</v>
      </c>
      <c r="Z36" s="241" t="str">
        <f t="shared" si="7"/>
        <v>JMO</v>
      </c>
      <c r="AA36" s="241">
        <f t="shared" si="8"/>
        <v>0</v>
      </c>
      <c r="AB36" s="241">
        <f t="shared" si="9"/>
        <v>11724025</v>
      </c>
      <c r="AC36" s="243" t="str">
        <f t="shared" si="4"/>
        <v>INSPECTOR DE BOTELLAS VACIAS 4  - L4</v>
      </c>
      <c r="AD36" s="241">
        <f t="shared" si="5"/>
        <v>1172363.21</v>
      </c>
      <c r="AE36" s="241">
        <f t="shared" si="6"/>
        <v>3957132.35</v>
      </c>
      <c r="AF36" s="241">
        <v>-33</v>
      </c>
    </row>
    <row r="37" spans="1:32" x14ac:dyDescent="0.2">
      <c r="A37" s="61" t="s">
        <v>1624</v>
      </c>
      <c r="B37" s="355">
        <v>46072</v>
      </c>
      <c r="C37" s="15" t="s">
        <v>1522</v>
      </c>
      <c r="D37" s="15" t="s">
        <v>1523</v>
      </c>
      <c r="E37" s="15" t="s">
        <v>241</v>
      </c>
      <c r="F37" s="15" t="s">
        <v>77</v>
      </c>
      <c r="G37" s="15" t="s">
        <v>1715</v>
      </c>
      <c r="H37" s="15" t="s">
        <v>1701</v>
      </c>
      <c r="I37" s="15" t="s">
        <v>1716</v>
      </c>
      <c r="J37" s="15" t="s">
        <v>1537</v>
      </c>
      <c r="K37" s="15" t="s">
        <v>1717</v>
      </c>
      <c r="L37" s="19">
        <v>3350000</v>
      </c>
      <c r="M37" s="355">
        <v>45840</v>
      </c>
      <c r="N37" s="15" t="s">
        <v>1704</v>
      </c>
      <c r="O37" s="19">
        <v>3000000</v>
      </c>
      <c r="P37" s="15" t="s">
        <v>1528</v>
      </c>
      <c r="Q37" s="355">
        <v>46072</v>
      </c>
      <c r="R37" s="15" t="s">
        <v>1529</v>
      </c>
      <c r="S37" s="355">
        <v>46072</v>
      </c>
      <c r="T37" s="15" t="s">
        <v>1585</v>
      </c>
      <c r="U37" s="15" t="s">
        <v>1549</v>
      </c>
      <c r="V37" s="15" t="s">
        <v>1314</v>
      </c>
      <c r="W37" s="15" t="s">
        <v>1314</v>
      </c>
      <c r="X37" s="15" t="s">
        <v>1532</v>
      </c>
      <c r="Y37" s="241">
        <f t="shared" si="0"/>
        <v>9027956</v>
      </c>
      <c r="Z37" s="241" t="str">
        <f t="shared" si="7"/>
        <v>JMO</v>
      </c>
      <c r="AA37" s="241">
        <f t="shared" si="8"/>
        <v>0</v>
      </c>
      <c r="AB37" s="241">
        <f t="shared" si="9"/>
        <v>11759951</v>
      </c>
      <c r="AC37" s="243" t="str">
        <f t="shared" si="4"/>
        <v>INSPECTOR DE BOTELLAS VACIAS 4  - L4</v>
      </c>
      <c r="AD37" s="241">
        <f t="shared" si="5"/>
        <v>3350000</v>
      </c>
      <c r="AE37" s="241">
        <f t="shared" si="6"/>
        <v>3000000</v>
      </c>
      <c r="AF37" s="241">
        <v>-32</v>
      </c>
    </row>
    <row r="38" spans="1:32" x14ac:dyDescent="0.2">
      <c r="A38" s="61" t="s">
        <v>1718</v>
      </c>
      <c r="B38" s="355">
        <v>46072</v>
      </c>
      <c r="C38" s="15" t="s">
        <v>1522</v>
      </c>
      <c r="D38" s="15" t="s">
        <v>1559</v>
      </c>
      <c r="E38" s="15" t="s">
        <v>241</v>
      </c>
      <c r="F38" s="15" t="s">
        <v>90</v>
      </c>
      <c r="G38" s="15" t="s">
        <v>1719</v>
      </c>
      <c r="H38" s="15" t="s">
        <v>1701</v>
      </c>
      <c r="I38" s="15" t="s">
        <v>1720</v>
      </c>
      <c r="J38" s="15" t="s">
        <v>1721</v>
      </c>
      <c r="K38" s="15" t="s">
        <v>1722</v>
      </c>
      <c r="L38" s="19">
        <v>0</v>
      </c>
      <c r="M38" s="355">
        <v>45942</v>
      </c>
      <c r="N38" s="15" t="s">
        <v>1538</v>
      </c>
      <c r="O38" s="19">
        <v>216556.12</v>
      </c>
      <c r="P38" s="15" t="s">
        <v>1528</v>
      </c>
      <c r="Q38" s="355">
        <v>46072</v>
      </c>
      <c r="R38" s="15" t="s">
        <v>1529</v>
      </c>
      <c r="S38" s="355">
        <v>46072</v>
      </c>
      <c r="T38" s="15" t="s">
        <v>1471</v>
      </c>
      <c r="U38" s="15" t="s">
        <v>1549</v>
      </c>
      <c r="V38" s="15" t="s">
        <v>1314</v>
      </c>
      <c r="W38" s="15" t="s">
        <v>1314</v>
      </c>
      <c r="X38" s="15" t="s">
        <v>1532</v>
      </c>
      <c r="Y38" s="241">
        <f t="shared" si="0"/>
        <v>9080883</v>
      </c>
      <c r="Z38" s="241" t="str">
        <f t="shared" si="7"/>
        <v>JAL</v>
      </c>
      <c r="AA38" s="241">
        <f t="shared" si="8"/>
        <v>0</v>
      </c>
      <c r="AB38" s="241">
        <f t="shared" si="9"/>
        <v>11745372</v>
      </c>
      <c r="AC38" s="243" t="str">
        <f t="shared" si="4"/>
        <v>INSPECTOR DE BOTELLAS VACIAS 4  - L4</v>
      </c>
      <c r="AD38" s="241">
        <f t="shared" si="5"/>
        <v>0</v>
      </c>
      <c r="AE38" s="241">
        <f t="shared" si="6"/>
        <v>216556.12</v>
      </c>
      <c r="AF38" s="241">
        <v>-31</v>
      </c>
    </row>
    <row r="39" spans="1:32" x14ac:dyDescent="0.2">
      <c r="A39" s="61" t="s">
        <v>1723</v>
      </c>
      <c r="B39" s="355">
        <v>46072</v>
      </c>
      <c r="C39" s="15" t="s">
        <v>1522</v>
      </c>
      <c r="D39" s="15" t="s">
        <v>1523</v>
      </c>
      <c r="E39" s="15" t="s">
        <v>241</v>
      </c>
      <c r="F39" s="15" t="s">
        <v>90</v>
      </c>
      <c r="G39" s="15" t="s">
        <v>1724</v>
      </c>
      <c r="H39" s="15" t="s">
        <v>1701</v>
      </c>
      <c r="I39" s="15" t="s">
        <v>1725</v>
      </c>
      <c r="J39" s="15" t="s">
        <v>1578</v>
      </c>
      <c r="K39" s="15" t="s">
        <v>1726</v>
      </c>
      <c r="L39" s="19">
        <v>1321468.49</v>
      </c>
      <c r="M39" s="355"/>
      <c r="N39" s="15" t="s">
        <v>1528</v>
      </c>
      <c r="O39" s="19">
        <v>28231.68</v>
      </c>
      <c r="P39" s="15" t="s">
        <v>1528</v>
      </c>
      <c r="Q39" s="355">
        <v>46072</v>
      </c>
      <c r="R39" s="15" t="s">
        <v>1529</v>
      </c>
      <c r="S39" s="355">
        <v>46072</v>
      </c>
      <c r="T39" s="15" t="s">
        <v>1647</v>
      </c>
      <c r="U39" s="15" t="s">
        <v>1549</v>
      </c>
      <c r="V39" s="15" t="s">
        <v>1314</v>
      </c>
      <c r="W39" s="15" t="s">
        <v>1314</v>
      </c>
      <c r="X39" s="15" t="s">
        <v>1532</v>
      </c>
      <c r="Y39" s="241">
        <f t="shared" si="0"/>
        <v>9116519</v>
      </c>
      <c r="Z39" s="241" t="str">
        <f t="shared" si="7"/>
        <v>JAL</v>
      </c>
      <c r="AA39" s="241">
        <f t="shared" si="8"/>
        <v>0</v>
      </c>
      <c r="AB39" s="241">
        <f t="shared" si="9"/>
        <v>11780641</v>
      </c>
      <c r="AC39" s="243" t="str">
        <f t="shared" si="4"/>
        <v>INSPECTOR DE BOTELLAS VACIAS 4  - L4</v>
      </c>
      <c r="AD39" s="241">
        <f t="shared" si="5"/>
        <v>1321468.49</v>
      </c>
      <c r="AE39" s="241">
        <f t="shared" si="6"/>
        <v>28231.68</v>
      </c>
      <c r="AF39" s="241">
        <v>-30</v>
      </c>
    </row>
    <row r="40" spans="1:32" x14ac:dyDescent="0.2">
      <c r="A40" s="61" t="s">
        <v>1542</v>
      </c>
      <c r="B40" s="355">
        <v>46072</v>
      </c>
      <c r="C40" s="15" t="s">
        <v>1522</v>
      </c>
      <c r="D40" s="15" t="s">
        <v>1633</v>
      </c>
      <c r="E40" s="15" t="s">
        <v>1544</v>
      </c>
      <c r="F40" s="15" t="s">
        <v>86</v>
      </c>
      <c r="G40" s="15" t="s">
        <v>1727</v>
      </c>
      <c r="H40" s="15" t="s">
        <v>1728</v>
      </c>
      <c r="I40" s="15" t="s">
        <v>1729</v>
      </c>
      <c r="J40" s="15" t="s">
        <v>1630</v>
      </c>
      <c r="K40" s="15" t="s">
        <v>1314</v>
      </c>
      <c r="L40" s="19">
        <v>0</v>
      </c>
      <c r="M40" s="355"/>
      <c r="N40" s="15" t="s">
        <v>1528</v>
      </c>
      <c r="O40" s="19">
        <v>0</v>
      </c>
      <c r="P40" s="15" t="s">
        <v>1528</v>
      </c>
      <c r="Q40" s="355">
        <v>46072</v>
      </c>
      <c r="R40" s="15" t="s">
        <v>1529</v>
      </c>
      <c r="S40" s="355">
        <v>46072</v>
      </c>
      <c r="T40" s="15" t="s">
        <v>1471</v>
      </c>
      <c r="U40" s="15" t="s">
        <v>1549</v>
      </c>
      <c r="V40" s="15" t="s">
        <v>1730</v>
      </c>
      <c r="W40" s="15" t="s">
        <v>1731</v>
      </c>
      <c r="X40" s="15" t="s">
        <v>1532</v>
      </c>
      <c r="Y40" s="241">
        <f t="shared" si="0"/>
        <v>9218511</v>
      </c>
      <c r="Z40" s="241" t="str">
        <f t="shared" si="7"/>
        <v>JAS</v>
      </c>
      <c r="AA40" s="241">
        <f t="shared" si="8"/>
        <v>0</v>
      </c>
      <c r="AB40" s="241" t="str">
        <f t="shared" si="9"/>
        <v xml:space="preserve"> </v>
      </c>
      <c r="AC40" s="243" t="str">
        <f t="shared" si="4"/>
        <v>INSPECTOR DE PRODUCTO TERMINADO 1 - L4</v>
      </c>
      <c r="AD40" s="241">
        <f t="shared" si="5"/>
        <v>0</v>
      </c>
      <c r="AE40" s="241">
        <f t="shared" si="6"/>
        <v>0</v>
      </c>
      <c r="AF40" s="241">
        <v>-29</v>
      </c>
    </row>
    <row r="41" spans="1:32" x14ac:dyDescent="0.2">
      <c r="A41" s="61" t="s">
        <v>1542</v>
      </c>
      <c r="B41" s="355">
        <v>46072</v>
      </c>
      <c r="C41" s="15" t="s">
        <v>1522</v>
      </c>
      <c r="D41" s="15" t="s">
        <v>1543</v>
      </c>
      <c r="E41" s="15" t="s">
        <v>1544</v>
      </c>
      <c r="F41" s="15" t="s">
        <v>90</v>
      </c>
      <c r="G41" s="15" t="s">
        <v>1732</v>
      </c>
      <c r="H41" s="15" t="s">
        <v>1728</v>
      </c>
      <c r="I41" s="15" t="s">
        <v>1733</v>
      </c>
      <c r="J41" s="15" t="s">
        <v>1548</v>
      </c>
      <c r="K41" s="15" t="s">
        <v>1314</v>
      </c>
      <c r="L41" s="19">
        <v>0</v>
      </c>
      <c r="M41" s="355"/>
      <c r="N41" s="15" t="s">
        <v>1528</v>
      </c>
      <c r="O41" s="19">
        <v>0</v>
      </c>
      <c r="P41" s="15" t="s">
        <v>1528</v>
      </c>
      <c r="Q41" s="355">
        <v>46072</v>
      </c>
      <c r="R41" s="15" t="s">
        <v>1529</v>
      </c>
      <c r="S41" s="355">
        <v>46072</v>
      </c>
      <c r="T41" s="15" t="s">
        <v>1471</v>
      </c>
      <c r="U41" s="15" t="s">
        <v>1549</v>
      </c>
      <c r="V41" s="15" t="s">
        <v>1734</v>
      </c>
      <c r="W41" s="15" t="s">
        <v>1735</v>
      </c>
      <c r="X41" s="15" t="s">
        <v>1532</v>
      </c>
      <c r="Y41" s="241">
        <f t="shared" si="0"/>
        <v>9218524</v>
      </c>
      <c r="Z41" s="241" t="str">
        <f t="shared" si="7"/>
        <v>JAL</v>
      </c>
      <c r="AA41" s="241">
        <f t="shared" si="8"/>
        <v>0</v>
      </c>
      <c r="AB41" s="241" t="str">
        <f t="shared" si="9"/>
        <v xml:space="preserve"> </v>
      </c>
      <c r="AC41" s="243" t="str">
        <f t="shared" si="4"/>
        <v>INSPECTOR DE PRODUCTO TERMINADO 1 - L4</v>
      </c>
      <c r="AD41" s="241">
        <f t="shared" si="5"/>
        <v>0</v>
      </c>
      <c r="AE41" s="241">
        <f t="shared" si="6"/>
        <v>0</v>
      </c>
      <c r="AF41" s="241">
        <v>-28</v>
      </c>
    </row>
    <row r="42" spans="1:32" x14ac:dyDescent="0.2">
      <c r="A42" s="61" t="s">
        <v>1736</v>
      </c>
      <c r="B42" s="355">
        <v>46072</v>
      </c>
      <c r="C42" s="15" t="s">
        <v>1522</v>
      </c>
      <c r="D42" s="15" t="s">
        <v>1523</v>
      </c>
      <c r="E42" s="15" t="s">
        <v>241</v>
      </c>
      <c r="F42" s="15" t="s">
        <v>1574</v>
      </c>
      <c r="G42" s="15" t="s">
        <v>1737</v>
      </c>
      <c r="H42" s="15" t="s">
        <v>1738</v>
      </c>
      <c r="I42" s="15" t="s">
        <v>1739</v>
      </c>
      <c r="J42" s="15" t="s">
        <v>1526</v>
      </c>
      <c r="K42" s="15" t="s">
        <v>1740</v>
      </c>
      <c r="L42" s="19">
        <v>0</v>
      </c>
      <c r="M42" s="355"/>
      <c r="N42" s="15" t="s">
        <v>1528</v>
      </c>
      <c r="O42" s="19">
        <v>0</v>
      </c>
      <c r="P42" s="15" t="s">
        <v>1528</v>
      </c>
      <c r="Q42" s="355">
        <v>46072</v>
      </c>
      <c r="R42" s="15" t="s">
        <v>1529</v>
      </c>
      <c r="S42" s="355">
        <v>46072</v>
      </c>
      <c r="T42" s="15" t="s">
        <v>1471</v>
      </c>
      <c r="U42" s="15" t="s">
        <v>1580</v>
      </c>
      <c r="V42" s="15" t="s">
        <v>1314</v>
      </c>
      <c r="W42" s="15" t="s">
        <v>1314</v>
      </c>
      <c r="X42" s="15" t="s">
        <v>1532</v>
      </c>
      <c r="Y42" s="241">
        <f t="shared" si="0"/>
        <v>5339445</v>
      </c>
      <c r="Z42" s="241" t="str">
        <f t="shared" si="7"/>
        <v>JAC</v>
      </c>
      <c r="AA42" s="241">
        <f t="shared" si="8"/>
        <v>0</v>
      </c>
      <c r="AB42" s="241">
        <f t="shared" si="9"/>
        <v>11555212</v>
      </c>
      <c r="AC42" s="243" t="str">
        <f t="shared" si="4"/>
        <v>INSPECTOR DE PRODUCTO TERMINADO 2 - L4</v>
      </c>
      <c r="AD42" s="241">
        <f t="shared" si="5"/>
        <v>0</v>
      </c>
      <c r="AE42" s="241">
        <f t="shared" si="6"/>
        <v>0</v>
      </c>
      <c r="AF42" s="241">
        <v>-27</v>
      </c>
    </row>
    <row r="43" spans="1:32" x14ac:dyDescent="0.2">
      <c r="A43" s="61" t="s">
        <v>1741</v>
      </c>
      <c r="B43" s="355">
        <v>46072</v>
      </c>
      <c r="C43" s="15" t="s">
        <v>1553</v>
      </c>
      <c r="D43" s="15" t="s">
        <v>1559</v>
      </c>
      <c r="E43" s="15" t="s">
        <v>241</v>
      </c>
      <c r="F43" s="15" t="s">
        <v>77</v>
      </c>
      <c r="G43" s="15" t="s">
        <v>1742</v>
      </c>
      <c r="H43" s="15" t="s">
        <v>1738</v>
      </c>
      <c r="I43" s="15" t="s">
        <v>1743</v>
      </c>
      <c r="J43" s="15" t="s">
        <v>1617</v>
      </c>
      <c r="K43" s="15" t="s">
        <v>1744</v>
      </c>
      <c r="L43" s="19">
        <v>3800000</v>
      </c>
      <c r="M43" s="355">
        <v>45668</v>
      </c>
      <c r="N43" s="15" t="s">
        <v>1745</v>
      </c>
      <c r="O43" s="19">
        <v>3800000</v>
      </c>
      <c r="P43" s="15" t="s">
        <v>1528</v>
      </c>
      <c r="Q43" s="355">
        <v>46072</v>
      </c>
      <c r="R43" s="15" t="s">
        <v>1528</v>
      </c>
      <c r="S43" s="355">
        <v>46072</v>
      </c>
      <c r="T43" s="15" t="s">
        <v>1471</v>
      </c>
      <c r="U43" s="15" t="s">
        <v>1549</v>
      </c>
      <c r="V43" s="15" t="s">
        <v>1314</v>
      </c>
      <c r="W43" s="15" t="s">
        <v>1314</v>
      </c>
      <c r="X43" s="15" t="s">
        <v>1532</v>
      </c>
      <c r="Y43" s="241">
        <f t="shared" si="0"/>
        <v>5776629</v>
      </c>
      <c r="Z43" s="241" t="str">
        <f t="shared" si="7"/>
        <v>JMO</v>
      </c>
      <c r="AA43" s="241">
        <f t="shared" si="8"/>
        <v>0</v>
      </c>
      <c r="AB43" s="241">
        <f t="shared" si="9"/>
        <v>11689738</v>
      </c>
      <c r="AC43" s="243" t="str">
        <f t="shared" si="4"/>
        <v>INSPECTOR DE PRODUCTO TERMINADO 2 - L4</v>
      </c>
      <c r="AD43" s="241">
        <f t="shared" si="5"/>
        <v>3800000</v>
      </c>
      <c r="AE43" s="241">
        <f t="shared" si="6"/>
        <v>3800000</v>
      </c>
      <c r="AF43" s="241">
        <v>-26</v>
      </c>
    </row>
    <row r="44" spans="1:32" x14ac:dyDescent="0.2">
      <c r="A44" s="61" t="s">
        <v>1746</v>
      </c>
      <c r="B44" s="355">
        <v>46072</v>
      </c>
      <c r="C44" s="15" t="s">
        <v>1522</v>
      </c>
      <c r="D44" s="15" t="s">
        <v>1523</v>
      </c>
      <c r="E44" s="15" t="s">
        <v>241</v>
      </c>
      <c r="F44" s="15" t="s">
        <v>90</v>
      </c>
      <c r="G44" s="15" t="s">
        <v>1747</v>
      </c>
      <c r="H44" s="15" t="s">
        <v>1738</v>
      </c>
      <c r="I44" s="15" t="s">
        <v>1748</v>
      </c>
      <c r="J44" s="15" t="s">
        <v>1537</v>
      </c>
      <c r="K44" s="15" t="s">
        <v>1749</v>
      </c>
      <c r="L44" s="19">
        <v>5506624.1100000003</v>
      </c>
      <c r="M44" s="355">
        <v>46044</v>
      </c>
      <c r="N44" s="15" t="s">
        <v>1750</v>
      </c>
      <c r="O44" s="19">
        <v>5506624.1100000003</v>
      </c>
      <c r="P44" s="15" t="s">
        <v>1528</v>
      </c>
      <c r="Q44" s="355">
        <v>46072</v>
      </c>
      <c r="R44" s="15" t="s">
        <v>1529</v>
      </c>
      <c r="S44" s="355">
        <v>46072</v>
      </c>
      <c r="T44" s="15" t="s">
        <v>1471</v>
      </c>
      <c r="U44" s="15" t="s">
        <v>1549</v>
      </c>
      <c r="V44" s="15" t="s">
        <v>1314</v>
      </c>
      <c r="W44" s="15" t="s">
        <v>1314</v>
      </c>
      <c r="X44" s="15" t="s">
        <v>1532</v>
      </c>
      <c r="Y44" s="241">
        <f t="shared" si="0"/>
        <v>9190349</v>
      </c>
      <c r="Z44" s="241" t="str">
        <f t="shared" si="7"/>
        <v>JAL</v>
      </c>
      <c r="AA44" s="241">
        <f t="shared" si="8"/>
        <v>0</v>
      </c>
      <c r="AB44" s="241">
        <f t="shared" si="9"/>
        <v>11803826</v>
      </c>
      <c r="AC44" s="243" t="str">
        <f t="shared" si="4"/>
        <v>INSPECTOR DE PRODUCTO TERMINADO 2 - L4</v>
      </c>
      <c r="AD44" s="241">
        <f t="shared" si="5"/>
        <v>5506624.1100000003</v>
      </c>
      <c r="AE44" s="241">
        <f t="shared" si="6"/>
        <v>5506624.1100000003</v>
      </c>
      <c r="AF44" s="241">
        <v>-25</v>
      </c>
    </row>
    <row r="45" spans="1:32" x14ac:dyDescent="0.2">
      <c r="A45" s="61" t="s">
        <v>1542</v>
      </c>
      <c r="B45" s="355">
        <v>46072</v>
      </c>
      <c r="C45" s="15" t="s">
        <v>1522</v>
      </c>
      <c r="D45" s="15" t="s">
        <v>1543</v>
      </c>
      <c r="E45" s="15" t="s">
        <v>1544</v>
      </c>
      <c r="F45" s="15" t="s">
        <v>90</v>
      </c>
      <c r="G45" s="15" t="s">
        <v>1751</v>
      </c>
      <c r="H45" s="15" t="s">
        <v>1738</v>
      </c>
      <c r="I45" s="15" t="s">
        <v>1733</v>
      </c>
      <c r="J45" s="15" t="s">
        <v>1548</v>
      </c>
      <c r="K45" s="15" t="s">
        <v>1314</v>
      </c>
      <c r="L45" s="19">
        <v>0</v>
      </c>
      <c r="M45" s="355"/>
      <c r="N45" s="15" t="s">
        <v>1528</v>
      </c>
      <c r="O45" s="19">
        <v>0</v>
      </c>
      <c r="P45" s="15" t="s">
        <v>1528</v>
      </c>
      <c r="Q45" s="355">
        <v>46072</v>
      </c>
      <c r="R45" s="15" t="s">
        <v>1529</v>
      </c>
      <c r="S45" s="355">
        <v>46072</v>
      </c>
      <c r="T45" s="15" t="s">
        <v>1471</v>
      </c>
      <c r="U45" s="15" t="s">
        <v>1549</v>
      </c>
      <c r="V45" s="15" t="s">
        <v>1752</v>
      </c>
      <c r="W45" s="15" t="s">
        <v>1753</v>
      </c>
      <c r="X45" s="15" t="s">
        <v>1532</v>
      </c>
      <c r="Y45" s="241">
        <f t="shared" si="0"/>
        <v>9218519</v>
      </c>
      <c r="Z45" s="241" t="str">
        <f t="shared" si="7"/>
        <v>JAL</v>
      </c>
      <c r="AA45" s="241">
        <f t="shared" si="8"/>
        <v>0</v>
      </c>
      <c r="AB45" s="241" t="str">
        <f t="shared" si="9"/>
        <v xml:space="preserve"> </v>
      </c>
      <c r="AC45" s="243" t="str">
        <f t="shared" si="4"/>
        <v>INSPECTOR DE PRODUCTO TERMINADO 2 - L4</v>
      </c>
      <c r="AD45" s="241">
        <f t="shared" si="5"/>
        <v>0</v>
      </c>
      <c r="AE45" s="241">
        <f t="shared" si="6"/>
        <v>0</v>
      </c>
      <c r="AF45" s="241">
        <v>-24</v>
      </c>
    </row>
    <row r="46" spans="1:32" x14ac:dyDescent="0.2">
      <c r="A46" s="61" t="s">
        <v>1542</v>
      </c>
      <c r="B46" s="355">
        <v>46072</v>
      </c>
      <c r="C46" s="15" t="s">
        <v>1522</v>
      </c>
      <c r="D46" s="15" t="s">
        <v>1633</v>
      </c>
      <c r="E46" s="15" t="s">
        <v>1544</v>
      </c>
      <c r="F46" s="15" t="s">
        <v>86</v>
      </c>
      <c r="G46" s="15" t="s">
        <v>1754</v>
      </c>
      <c r="H46" s="15" t="s">
        <v>1738</v>
      </c>
      <c r="I46" s="15" t="s">
        <v>1755</v>
      </c>
      <c r="J46" s="15" t="s">
        <v>1630</v>
      </c>
      <c r="K46" s="15" t="s">
        <v>1314</v>
      </c>
      <c r="L46" s="19">
        <v>0</v>
      </c>
      <c r="M46" s="355"/>
      <c r="N46" s="15" t="s">
        <v>1528</v>
      </c>
      <c r="O46" s="19">
        <v>0</v>
      </c>
      <c r="P46" s="15" t="s">
        <v>1528</v>
      </c>
      <c r="Q46" s="355">
        <v>46072</v>
      </c>
      <c r="R46" s="15" t="s">
        <v>1529</v>
      </c>
      <c r="S46" s="355">
        <v>46072</v>
      </c>
      <c r="T46" s="15" t="s">
        <v>1471</v>
      </c>
      <c r="U46" s="15" t="s">
        <v>1549</v>
      </c>
      <c r="V46" s="15" t="s">
        <v>1756</v>
      </c>
      <c r="W46" s="15" t="s">
        <v>1757</v>
      </c>
      <c r="X46" s="15" t="s">
        <v>1532</v>
      </c>
      <c r="Y46" s="241">
        <f t="shared" si="0"/>
        <v>9218527</v>
      </c>
      <c r="Z46" s="241" t="str">
        <f t="shared" si="7"/>
        <v>JAS</v>
      </c>
      <c r="AA46" s="241">
        <f t="shared" si="8"/>
        <v>0</v>
      </c>
      <c r="AB46" s="241" t="str">
        <f t="shared" si="9"/>
        <v xml:space="preserve"> </v>
      </c>
      <c r="AC46" s="243" t="str">
        <f t="shared" si="4"/>
        <v>INSPECTOR DE PRODUCTO TERMINADO 2 - L4</v>
      </c>
      <c r="AD46" s="241">
        <f t="shared" si="5"/>
        <v>0</v>
      </c>
      <c r="AE46" s="241">
        <f t="shared" si="6"/>
        <v>0</v>
      </c>
      <c r="AF46" s="241">
        <v>-23</v>
      </c>
    </row>
    <row r="47" spans="1:32" x14ac:dyDescent="0.2">
      <c r="A47" s="61" t="s">
        <v>1758</v>
      </c>
      <c r="B47" s="355">
        <v>46072</v>
      </c>
      <c r="C47" s="15" t="s">
        <v>1522</v>
      </c>
      <c r="D47" s="15" t="s">
        <v>1523</v>
      </c>
      <c r="E47" s="15" t="s">
        <v>241</v>
      </c>
      <c r="F47" s="15" t="s">
        <v>82</v>
      </c>
      <c r="G47" s="15" t="s">
        <v>1759</v>
      </c>
      <c r="H47" s="15" t="s">
        <v>1760</v>
      </c>
      <c r="I47" s="15" t="s">
        <v>1761</v>
      </c>
      <c r="J47" s="15" t="s">
        <v>1537</v>
      </c>
      <c r="K47" s="15" t="s">
        <v>1762</v>
      </c>
      <c r="L47" s="19">
        <v>6100000</v>
      </c>
      <c r="M47" s="355">
        <v>45642</v>
      </c>
      <c r="N47" s="15" t="s">
        <v>1763</v>
      </c>
      <c r="O47" s="19">
        <v>6100000</v>
      </c>
      <c r="P47" s="15" t="s">
        <v>1528</v>
      </c>
      <c r="Q47" s="355">
        <v>46072</v>
      </c>
      <c r="R47" s="15" t="s">
        <v>1528</v>
      </c>
      <c r="S47" s="355">
        <v>46072</v>
      </c>
      <c r="T47" s="15" t="s">
        <v>1647</v>
      </c>
      <c r="U47" s="15" t="s">
        <v>1580</v>
      </c>
      <c r="V47" s="15" t="s">
        <v>1314</v>
      </c>
      <c r="W47" s="15" t="s">
        <v>1314</v>
      </c>
      <c r="X47" s="15" t="s">
        <v>1532</v>
      </c>
      <c r="Y47" s="241">
        <f t="shared" si="0"/>
        <v>5445024</v>
      </c>
      <c r="Z47" s="241" t="str">
        <f t="shared" si="7"/>
        <v>YQV</v>
      </c>
      <c r="AA47" s="241">
        <f t="shared" si="8"/>
        <v>0</v>
      </c>
      <c r="AB47" s="241">
        <f t="shared" si="9"/>
        <v>11581985</v>
      </c>
      <c r="AC47" s="243" t="str">
        <f t="shared" si="4"/>
        <v>JUAGADORA RINSER OW -L4</v>
      </c>
      <c r="AD47" s="241">
        <f t="shared" si="5"/>
        <v>6100000</v>
      </c>
      <c r="AE47" s="241">
        <f t="shared" si="6"/>
        <v>6100000</v>
      </c>
      <c r="AF47" s="241">
        <v>-22</v>
      </c>
    </row>
    <row r="48" spans="1:32" x14ac:dyDescent="0.2">
      <c r="A48" s="61" t="s">
        <v>1764</v>
      </c>
      <c r="B48" s="355">
        <v>46072</v>
      </c>
      <c r="C48" s="15" t="s">
        <v>1553</v>
      </c>
      <c r="D48" s="15" t="s">
        <v>1559</v>
      </c>
      <c r="E48" s="15" t="s">
        <v>241</v>
      </c>
      <c r="F48" s="15" t="s">
        <v>82</v>
      </c>
      <c r="G48" s="15" t="s">
        <v>1765</v>
      </c>
      <c r="H48" s="15" t="s">
        <v>1760</v>
      </c>
      <c r="I48" s="15" t="s">
        <v>1766</v>
      </c>
      <c r="J48" s="15" t="s">
        <v>1589</v>
      </c>
      <c r="K48" s="15" t="s">
        <v>1767</v>
      </c>
      <c r="L48" s="19">
        <v>10189712.800000001</v>
      </c>
      <c r="M48" s="355">
        <v>45513</v>
      </c>
      <c r="N48" s="15" t="s">
        <v>1768</v>
      </c>
      <c r="O48" s="19">
        <v>401552.32</v>
      </c>
      <c r="P48" s="15" t="s">
        <v>1528</v>
      </c>
      <c r="Q48" s="355">
        <v>46072</v>
      </c>
      <c r="R48" s="15" t="s">
        <v>1529</v>
      </c>
      <c r="S48" s="355">
        <v>46072</v>
      </c>
      <c r="T48" s="15" t="s">
        <v>1477</v>
      </c>
      <c r="U48" s="15" t="s">
        <v>1549</v>
      </c>
      <c r="V48" s="15" t="s">
        <v>1314</v>
      </c>
      <c r="W48" s="15" t="s">
        <v>1314</v>
      </c>
      <c r="X48" s="15" t="s">
        <v>1532</v>
      </c>
      <c r="Y48" s="241">
        <f t="shared" si="0"/>
        <v>5574573</v>
      </c>
      <c r="Z48" s="241" t="str">
        <f t="shared" si="7"/>
        <v>YQV</v>
      </c>
      <c r="AA48" s="241">
        <f t="shared" si="8"/>
        <v>0</v>
      </c>
      <c r="AB48" s="241">
        <f t="shared" si="9"/>
        <v>11625410</v>
      </c>
      <c r="AC48" s="243" t="str">
        <f t="shared" si="4"/>
        <v>JUAGADORA RINSER OW -L4</v>
      </c>
      <c r="AD48" s="241">
        <f t="shared" si="5"/>
        <v>10189712.800000001</v>
      </c>
      <c r="AE48" s="241">
        <f t="shared" si="6"/>
        <v>401552.32</v>
      </c>
      <c r="AF48" s="241">
        <v>-21</v>
      </c>
    </row>
    <row r="49" spans="1:32" x14ac:dyDescent="0.2">
      <c r="A49" s="61" t="s">
        <v>1769</v>
      </c>
      <c r="B49" s="355">
        <v>46072</v>
      </c>
      <c r="C49" s="15" t="s">
        <v>1522</v>
      </c>
      <c r="D49" s="15" t="s">
        <v>1523</v>
      </c>
      <c r="E49" s="15" t="s">
        <v>1770</v>
      </c>
      <c r="F49" s="15" t="s">
        <v>82</v>
      </c>
      <c r="G49" s="15" t="s">
        <v>1771</v>
      </c>
      <c r="H49" s="15" t="s">
        <v>1760</v>
      </c>
      <c r="I49" s="15" t="s">
        <v>1772</v>
      </c>
      <c r="J49" s="15" t="s">
        <v>1537</v>
      </c>
      <c r="K49" s="15" t="s">
        <v>1773</v>
      </c>
      <c r="L49" s="19">
        <v>26060210.920000002</v>
      </c>
      <c r="M49" s="355">
        <v>45681</v>
      </c>
      <c r="N49" s="15" t="s">
        <v>1529</v>
      </c>
      <c r="O49" s="19">
        <v>26053459</v>
      </c>
      <c r="P49" s="15" t="s">
        <v>1528</v>
      </c>
      <c r="Q49" s="355">
        <v>46072</v>
      </c>
      <c r="R49" s="15" t="s">
        <v>1528</v>
      </c>
      <c r="S49" s="355">
        <v>46072</v>
      </c>
      <c r="T49" s="15" t="s">
        <v>1471</v>
      </c>
      <c r="U49" s="15" t="s">
        <v>1549</v>
      </c>
      <c r="V49" s="15" t="s">
        <v>1314</v>
      </c>
      <c r="W49" s="15" t="s">
        <v>1314</v>
      </c>
      <c r="X49" s="15" t="s">
        <v>1532</v>
      </c>
      <c r="Y49" s="241">
        <f t="shared" si="0"/>
        <v>5786552</v>
      </c>
      <c r="Z49" s="241" t="str">
        <f t="shared" si="7"/>
        <v>YQV</v>
      </c>
      <c r="AA49" s="241">
        <f t="shared" si="8"/>
        <v>0</v>
      </c>
      <c r="AB49" s="241">
        <f t="shared" si="9"/>
        <v>11695754</v>
      </c>
      <c r="AC49" s="243" t="str">
        <f t="shared" si="4"/>
        <v>JUAGADORA RINSER OW -L4</v>
      </c>
      <c r="AD49" s="241">
        <f t="shared" si="5"/>
        <v>26060210.920000002</v>
      </c>
      <c r="AE49" s="241">
        <f t="shared" si="6"/>
        <v>26053459</v>
      </c>
      <c r="AF49" s="241">
        <v>-20</v>
      </c>
    </row>
    <row r="50" spans="1:32" x14ac:dyDescent="0.2">
      <c r="A50" s="61" t="s">
        <v>1774</v>
      </c>
      <c r="B50" s="355">
        <v>46072</v>
      </c>
      <c r="C50" s="15" t="s">
        <v>1553</v>
      </c>
      <c r="D50" s="15" t="s">
        <v>1559</v>
      </c>
      <c r="E50" s="15" t="s">
        <v>241</v>
      </c>
      <c r="F50" s="15" t="s">
        <v>90</v>
      </c>
      <c r="G50" s="15" t="s">
        <v>1775</v>
      </c>
      <c r="H50" s="15" t="s">
        <v>1760</v>
      </c>
      <c r="I50" s="15" t="s">
        <v>1776</v>
      </c>
      <c r="J50" s="15" t="s">
        <v>1537</v>
      </c>
      <c r="K50" s="15" t="s">
        <v>1777</v>
      </c>
      <c r="L50" s="19">
        <v>3179981.73</v>
      </c>
      <c r="M50" s="355">
        <v>45812</v>
      </c>
      <c r="N50" s="15" t="s">
        <v>1778</v>
      </c>
      <c r="O50" s="19">
        <v>3546051.78</v>
      </c>
      <c r="P50" s="15" t="s">
        <v>1528</v>
      </c>
      <c r="Q50" s="355">
        <v>46072</v>
      </c>
      <c r="R50" s="15" t="s">
        <v>1528</v>
      </c>
      <c r="S50" s="355">
        <v>46072</v>
      </c>
      <c r="T50" s="15" t="s">
        <v>1475</v>
      </c>
      <c r="U50" s="15" t="s">
        <v>1549</v>
      </c>
      <c r="V50" s="15" t="s">
        <v>1314</v>
      </c>
      <c r="W50" s="15" t="s">
        <v>1314</v>
      </c>
      <c r="X50" s="15" t="s">
        <v>1532</v>
      </c>
      <c r="Y50" s="241">
        <f t="shared" si="0"/>
        <v>5972353</v>
      </c>
      <c r="Z50" s="241" t="str">
        <f t="shared" si="7"/>
        <v>JAL</v>
      </c>
      <c r="AA50" s="241">
        <f t="shared" si="8"/>
        <v>0</v>
      </c>
      <c r="AB50" s="241">
        <f t="shared" si="9"/>
        <v>11725852</v>
      </c>
      <c r="AC50" s="243" t="str">
        <f t="shared" si="4"/>
        <v>JUAGADORA RINSER OW -L4</v>
      </c>
      <c r="AD50" s="241">
        <f t="shared" si="5"/>
        <v>3179981.73</v>
      </c>
      <c r="AE50" s="241">
        <f t="shared" si="6"/>
        <v>3546051.78</v>
      </c>
      <c r="AF50" s="241">
        <v>-19</v>
      </c>
    </row>
    <row r="51" spans="1:32" x14ac:dyDescent="0.2">
      <c r="A51" s="61" t="s">
        <v>1779</v>
      </c>
      <c r="B51" s="355">
        <v>46072</v>
      </c>
      <c r="C51" s="15" t="s">
        <v>1522</v>
      </c>
      <c r="D51" s="15" t="s">
        <v>1523</v>
      </c>
      <c r="E51" s="15" t="s">
        <v>1780</v>
      </c>
      <c r="F51" s="15" t="s">
        <v>77</v>
      </c>
      <c r="G51" s="15" t="s">
        <v>1781</v>
      </c>
      <c r="H51" s="15" t="s">
        <v>1760</v>
      </c>
      <c r="I51" s="15" t="s">
        <v>1782</v>
      </c>
      <c r="J51" s="15" t="s">
        <v>1570</v>
      </c>
      <c r="K51" s="15" t="s">
        <v>1783</v>
      </c>
      <c r="L51" s="19">
        <v>3107234.29</v>
      </c>
      <c r="M51" s="355">
        <v>45835</v>
      </c>
      <c r="N51" s="15" t="s">
        <v>1604</v>
      </c>
      <c r="O51" s="19">
        <v>758499.26</v>
      </c>
      <c r="P51" s="15" t="s">
        <v>1528</v>
      </c>
      <c r="Q51" s="355">
        <v>46072</v>
      </c>
      <c r="R51" s="15" t="s">
        <v>1529</v>
      </c>
      <c r="S51" s="355">
        <v>46072</v>
      </c>
      <c r="T51" s="15" t="s">
        <v>1784</v>
      </c>
      <c r="U51" s="15" t="s">
        <v>1549</v>
      </c>
      <c r="V51" s="15" t="s">
        <v>1314</v>
      </c>
      <c r="W51" s="15" t="s">
        <v>1314</v>
      </c>
      <c r="X51" s="15" t="s">
        <v>1532</v>
      </c>
      <c r="Y51" s="241">
        <f t="shared" si="0"/>
        <v>9022334</v>
      </c>
      <c r="Z51" s="241" t="str">
        <f t="shared" si="7"/>
        <v>JMO</v>
      </c>
      <c r="AA51" s="241">
        <f t="shared" si="8"/>
        <v>0</v>
      </c>
      <c r="AB51" s="241">
        <f t="shared" si="9"/>
        <v>11759664</v>
      </c>
      <c r="AC51" s="243" t="str">
        <f t="shared" si="4"/>
        <v>JUAGADORA RINSER OW -L4</v>
      </c>
      <c r="AD51" s="241">
        <f t="shared" si="5"/>
        <v>3107234.29</v>
      </c>
      <c r="AE51" s="241">
        <f t="shared" si="6"/>
        <v>758499.26</v>
      </c>
      <c r="AF51" s="241">
        <v>-18</v>
      </c>
    </row>
    <row r="52" spans="1:32" x14ac:dyDescent="0.2">
      <c r="A52" s="61" t="s">
        <v>1785</v>
      </c>
      <c r="B52" s="355">
        <v>46072</v>
      </c>
      <c r="C52" s="15" t="s">
        <v>1522</v>
      </c>
      <c r="D52" s="15" t="s">
        <v>1523</v>
      </c>
      <c r="E52" s="15" t="s">
        <v>241</v>
      </c>
      <c r="F52" s="15" t="s">
        <v>77</v>
      </c>
      <c r="G52" s="15" t="s">
        <v>1786</v>
      </c>
      <c r="H52" s="15" t="s">
        <v>1760</v>
      </c>
      <c r="I52" s="15" t="s">
        <v>1787</v>
      </c>
      <c r="J52" s="15" t="s">
        <v>1537</v>
      </c>
      <c r="K52" s="15" t="s">
        <v>1788</v>
      </c>
      <c r="L52" s="19">
        <v>3328440</v>
      </c>
      <c r="M52" s="355">
        <v>45946</v>
      </c>
      <c r="N52" s="15" t="s">
        <v>1529</v>
      </c>
      <c r="O52" s="19">
        <v>3248640</v>
      </c>
      <c r="P52" s="15" t="s">
        <v>1528</v>
      </c>
      <c r="Q52" s="355">
        <v>46072</v>
      </c>
      <c r="R52" s="15" t="s">
        <v>1528</v>
      </c>
      <c r="S52" s="355">
        <v>46072</v>
      </c>
      <c r="T52" s="15" t="s">
        <v>1585</v>
      </c>
      <c r="U52" s="15" t="s">
        <v>1549</v>
      </c>
      <c r="V52" s="15" t="s">
        <v>1314</v>
      </c>
      <c r="W52" s="15" t="s">
        <v>1314</v>
      </c>
      <c r="X52" s="15" t="s">
        <v>1532</v>
      </c>
      <c r="Y52" s="241">
        <f t="shared" si="0"/>
        <v>9034286</v>
      </c>
      <c r="Z52" s="241" t="str">
        <f t="shared" si="7"/>
        <v>JMO</v>
      </c>
      <c r="AA52" s="241">
        <f t="shared" si="8"/>
        <v>0</v>
      </c>
      <c r="AB52" s="241">
        <f t="shared" si="9"/>
        <v>11717826</v>
      </c>
      <c r="AC52" s="243" t="str">
        <f t="shared" si="4"/>
        <v>JUAGADORA RINSER OW -L4</v>
      </c>
      <c r="AD52" s="241">
        <f t="shared" si="5"/>
        <v>3328440</v>
      </c>
      <c r="AE52" s="241">
        <f t="shared" si="6"/>
        <v>3248640</v>
      </c>
      <c r="AF52" s="241">
        <v>-17</v>
      </c>
    </row>
    <row r="53" spans="1:32" x14ac:dyDescent="0.2">
      <c r="A53" s="61" t="s">
        <v>1789</v>
      </c>
      <c r="B53" s="355">
        <v>46072</v>
      </c>
      <c r="C53" s="15" t="s">
        <v>1522</v>
      </c>
      <c r="D53" s="15" t="s">
        <v>1523</v>
      </c>
      <c r="E53" s="15" t="s">
        <v>241</v>
      </c>
      <c r="F53" s="15" t="s">
        <v>90</v>
      </c>
      <c r="G53" s="15" t="s">
        <v>1790</v>
      </c>
      <c r="H53" s="15" t="s">
        <v>1760</v>
      </c>
      <c r="I53" s="15" t="s">
        <v>1791</v>
      </c>
      <c r="J53" s="15" t="s">
        <v>1537</v>
      </c>
      <c r="K53" s="15" t="s">
        <v>1792</v>
      </c>
      <c r="L53" s="19">
        <v>188296.51</v>
      </c>
      <c r="M53" s="355">
        <v>45939</v>
      </c>
      <c r="N53" s="15" t="s">
        <v>1793</v>
      </c>
      <c r="O53" s="19">
        <v>19655356.300000001</v>
      </c>
      <c r="P53" s="15" t="s">
        <v>1528</v>
      </c>
      <c r="Q53" s="355">
        <v>46072</v>
      </c>
      <c r="R53" s="15" t="s">
        <v>1528</v>
      </c>
      <c r="S53" s="355">
        <v>46072</v>
      </c>
      <c r="T53" s="15" t="s">
        <v>1471</v>
      </c>
      <c r="U53" s="15" t="s">
        <v>1549</v>
      </c>
      <c r="V53" s="15" t="s">
        <v>1314</v>
      </c>
      <c r="W53" s="15" t="s">
        <v>1314</v>
      </c>
      <c r="X53" s="15" t="s">
        <v>1532</v>
      </c>
      <c r="Y53" s="241">
        <f t="shared" si="0"/>
        <v>9158396</v>
      </c>
      <c r="Z53" s="241" t="str">
        <f t="shared" si="7"/>
        <v>JAL</v>
      </c>
      <c r="AA53" s="241">
        <f t="shared" si="8"/>
        <v>0</v>
      </c>
      <c r="AB53" s="241">
        <f t="shared" si="9"/>
        <v>11796591</v>
      </c>
      <c r="AC53" s="243" t="str">
        <f t="shared" si="4"/>
        <v>JUAGADORA RINSER OW -L4</v>
      </c>
      <c r="AD53" s="241">
        <f t="shared" si="5"/>
        <v>188296.51</v>
      </c>
      <c r="AE53" s="241">
        <f t="shared" si="6"/>
        <v>19655356.300000001</v>
      </c>
      <c r="AF53" s="241">
        <v>-16</v>
      </c>
    </row>
    <row r="54" spans="1:32" x14ac:dyDescent="0.2">
      <c r="A54" s="61" t="s">
        <v>1794</v>
      </c>
      <c r="B54" s="355">
        <v>46072</v>
      </c>
      <c r="C54" s="15" t="s">
        <v>1522</v>
      </c>
      <c r="D54" s="15" t="s">
        <v>1523</v>
      </c>
      <c r="E54" s="15" t="s">
        <v>241</v>
      </c>
      <c r="F54" s="15" t="s">
        <v>82</v>
      </c>
      <c r="G54" s="15" t="s">
        <v>1795</v>
      </c>
      <c r="H54" s="15" t="s">
        <v>1258</v>
      </c>
      <c r="I54" s="15" t="s">
        <v>1796</v>
      </c>
      <c r="J54" s="15" t="s">
        <v>1797</v>
      </c>
      <c r="K54" s="15" t="s">
        <v>1798</v>
      </c>
      <c r="L54" s="19">
        <v>25980200.949999999</v>
      </c>
      <c r="M54" s="355">
        <v>45505</v>
      </c>
      <c r="N54" s="15" t="s">
        <v>1529</v>
      </c>
      <c r="O54" s="19">
        <v>799704.94</v>
      </c>
      <c r="P54" s="15" t="s">
        <v>1528</v>
      </c>
      <c r="Q54" s="355">
        <v>46072</v>
      </c>
      <c r="R54" s="15" t="s">
        <v>1529</v>
      </c>
      <c r="S54" s="355">
        <v>46072</v>
      </c>
      <c r="T54" s="15" t="s">
        <v>1799</v>
      </c>
      <c r="U54" s="15" t="s">
        <v>1580</v>
      </c>
      <c r="V54" s="15" t="s">
        <v>1314</v>
      </c>
      <c r="W54" s="15" t="s">
        <v>1314</v>
      </c>
      <c r="X54" s="15" t="s">
        <v>1532</v>
      </c>
      <c r="Y54" s="241">
        <f t="shared" si="0"/>
        <v>5253831</v>
      </c>
      <c r="Z54" s="241" t="str">
        <f t="shared" si="7"/>
        <v>YQV</v>
      </c>
      <c r="AA54" s="241">
        <f t="shared" si="8"/>
        <v>0</v>
      </c>
      <c r="AB54" s="241">
        <f t="shared" si="9"/>
        <v>11520666</v>
      </c>
      <c r="AC54" s="243" t="str">
        <f t="shared" si="4"/>
        <v>LLENADORA DE BOTELLAS - L4</v>
      </c>
      <c r="AD54" s="241">
        <f t="shared" si="5"/>
        <v>25980200.949999999</v>
      </c>
      <c r="AE54" s="241">
        <f t="shared" si="6"/>
        <v>799704.94</v>
      </c>
      <c r="AF54" s="241">
        <v>-15</v>
      </c>
    </row>
    <row r="55" spans="1:32" x14ac:dyDescent="0.2">
      <c r="A55" s="61" t="s">
        <v>1663</v>
      </c>
      <c r="B55" s="355">
        <v>46072</v>
      </c>
      <c r="C55" s="15" t="s">
        <v>1522</v>
      </c>
      <c r="D55" s="15" t="s">
        <v>1523</v>
      </c>
      <c r="E55" s="15" t="s">
        <v>241</v>
      </c>
      <c r="F55" s="15" t="s">
        <v>82</v>
      </c>
      <c r="G55" s="15" t="s">
        <v>1800</v>
      </c>
      <c r="H55" s="15" t="s">
        <v>1258</v>
      </c>
      <c r="I55" s="15" t="s">
        <v>1801</v>
      </c>
      <c r="J55" s="15" t="s">
        <v>1537</v>
      </c>
      <c r="K55" s="15" t="s">
        <v>1802</v>
      </c>
      <c r="L55" s="19">
        <v>1103009.7</v>
      </c>
      <c r="M55" s="355">
        <v>45638</v>
      </c>
      <c r="N55" s="15" t="s">
        <v>1529</v>
      </c>
      <c r="O55" s="19">
        <v>0</v>
      </c>
      <c r="P55" s="15" t="s">
        <v>1528</v>
      </c>
      <c r="Q55" s="355">
        <v>46072</v>
      </c>
      <c r="R55" s="15" t="s">
        <v>1529</v>
      </c>
      <c r="S55" s="355">
        <v>46072</v>
      </c>
      <c r="T55" s="15" t="s">
        <v>1585</v>
      </c>
      <c r="U55" s="15" t="s">
        <v>1580</v>
      </c>
      <c r="V55" s="15" t="s">
        <v>1314</v>
      </c>
      <c r="W55" s="15" t="s">
        <v>1314</v>
      </c>
      <c r="X55" s="15" t="s">
        <v>1532</v>
      </c>
      <c r="Y55" s="241">
        <f t="shared" si="0"/>
        <v>5284675</v>
      </c>
      <c r="Z55" s="241" t="str">
        <f t="shared" si="7"/>
        <v>YQV</v>
      </c>
      <c r="AA55" s="241">
        <f t="shared" si="8"/>
        <v>0</v>
      </c>
      <c r="AB55" s="241">
        <f t="shared" si="9"/>
        <v>11534179</v>
      </c>
      <c r="AC55" s="243" t="str">
        <f t="shared" si="4"/>
        <v>LLENADORA DE BOTELLAS - L4</v>
      </c>
      <c r="AD55" s="241">
        <f t="shared" si="5"/>
        <v>1103009.7</v>
      </c>
      <c r="AE55" s="241">
        <f t="shared" si="6"/>
        <v>0</v>
      </c>
      <c r="AF55" s="241">
        <v>-14</v>
      </c>
    </row>
    <row r="56" spans="1:32" x14ac:dyDescent="0.2">
      <c r="A56" s="61" t="s">
        <v>1803</v>
      </c>
      <c r="B56" s="355">
        <v>46072</v>
      </c>
      <c r="C56" s="15" t="s">
        <v>1522</v>
      </c>
      <c r="D56" s="15" t="s">
        <v>1523</v>
      </c>
      <c r="E56" s="15" t="s">
        <v>241</v>
      </c>
      <c r="F56" s="15" t="s">
        <v>82</v>
      </c>
      <c r="G56" s="15" t="s">
        <v>1804</v>
      </c>
      <c r="H56" s="15" t="s">
        <v>1258</v>
      </c>
      <c r="I56" s="15" t="s">
        <v>1805</v>
      </c>
      <c r="J56" s="15" t="s">
        <v>1589</v>
      </c>
      <c r="K56" s="15" t="s">
        <v>1806</v>
      </c>
      <c r="L56" s="19">
        <v>7776621.6600000001</v>
      </c>
      <c r="M56" s="355">
        <v>45316</v>
      </c>
      <c r="N56" s="15" t="s">
        <v>1529</v>
      </c>
      <c r="O56" s="19">
        <v>713015.14</v>
      </c>
      <c r="P56" s="15" t="s">
        <v>1528</v>
      </c>
      <c r="Q56" s="355">
        <v>46072</v>
      </c>
      <c r="R56" s="15" t="s">
        <v>1529</v>
      </c>
      <c r="S56" s="355">
        <v>46072</v>
      </c>
      <c r="T56" s="15" t="s">
        <v>1799</v>
      </c>
      <c r="U56" s="15" t="s">
        <v>1580</v>
      </c>
      <c r="V56" s="15" t="s">
        <v>1314</v>
      </c>
      <c r="W56" s="15" t="s">
        <v>1314</v>
      </c>
      <c r="X56" s="15" t="s">
        <v>1532</v>
      </c>
      <c r="Y56" s="241">
        <f t="shared" si="0"/>
        <v>5306020</v>
      </c>
      <c r="Z56" s="241" t="str">
        <f t="shared" si="7"/>
        <v>YQV</v>
      </c>
      <c r="AA56" s="241">
        <f t="shared" si="8"/>
        <v>0</v>
      </c>
      <c r="AB56" s="241">
        <f t="shared" si="9"/>
        <v>11546656</v>
      </c>
      <c r="AC56" s="243" t="str">
        <f t="shared" si="4"/>
        <v>LLENADORA DE BOTELLAS - L4</v>
      </c>
      <c r="AD56" s="241">
        <f t="shared" si="5"/>
        <v>7776621.6600000001</v>
      </c>
      <c r="AE56" s="241">
        <f t="shared" si="6"/>
        <v>713015.14</v>
      </c>
      <c r="AF56" s="241">
        <v>-13</v>
      </c>
    </row>
    <row r="57" spans="1:32" x14ac:dyDescent="0.2">
      <c r="A57" s="61" t="s">
        <v>1807</v>
      </c>
      <c r="B57" s="355">
        <v>46072</v>
      </c>
      <c r="C57" s="15" t="s">
        <v>1522</v>
      </c>
      <c r="D57" s="15" t="s">
        <v>1523</v>
      </c>
      <c r="E57" s="15" t="s">
        <v>241</v>
      </c>
      <c r="F57" s="15" t="s">
        <v>1574</v>
      </c>
      <c r="G57" s="15" t="s">
        <v>1808</v>
      </c>
      <c r="H57" s="15" t="s">
        <v>1258</v>
      </c>
      <c r="I57" s="15" t="s">
        <v>1809</v>
      </c>
      <c r="J57" s="15" t="s">
        <v>1578</v>
      </c>
      <c r="K57" s="15" t="s">
        <v>1810</v>
      </c>
      <c r="L57" s="19">
        <v>2402552</v>
      </c>
      <c r="M57" s="355"/>
      <c r="N57" s="15" t="s">
        <v>1528</v>
      </c>
      <c r="O57" s="19">
        <v>0</v>
      </c>
      <c r="P57" s="15" t="s">
        <v>1528</v>
      </c>
      <c r="Q57" s="355">
        <v>46072</v>
      </c>
      <c r="R57" s="15" t="s">
        <v>1529</v>
      </c>
      <c r="S57" s="355">
        <v>46072</v>
      </c>
      <c r="T57" s="15" t="s">
        <v>1585</v>
      </c>
      <c r="U57" s="15" t="s">
        <v>1580</v>
      </c>
      <c r="V57" s="15" t="s">
        <v>1314</v>
      </c>
      <c r="W57" s="15" t="s">
        <v>1314</v>
      </c>
      <c r="X57" s="15" t="s">
        <v>1532</v>
      </c>
      <c r="Y57" s="241">
        <f t="shared" si="0"/>
        <v>5307831</v>
      </c>
      <c r="Z57" s="241" t="str">
        <f t="shared" si="7"/>
        <v>JAC</v>
      </c>
      <c r="AA57" s="241">
        <f t="shared" si="8"/>
        <v>0</v>
      </c>
      <c r="AB57" s="241">
        <f t="shared" si="9"/>
        <v>11532173</v>
      </c>
      <c r="AC57" s="243" t="str">
        <f t="shared" si="4"/>
        <v>LLENADORA DE BOTELLAS - L4</v>
      </c>
      <c r="AD57" s="241">
        <f t="shared" si="5"/>
        <v>2402552</v>
      </c>
      <c r="AE57" s="241">
        <f t="shared" si="6"/>
        <v>0</v>
      </c>
      <c r="AF57" s="241">
        <v>-12</v>
      </c>
    </row>
    <row r="58" spans="1:32" x14ac:dyDescent="0.2">
      <c r="A58" s="61" t="s">
        <v>1811</v>
      </c>
      <c r="B58" s="355">
        <v>46072</v>
      </c>
      <c r="C58" s="15" t="s">
        <v>1522</v>
      </c>
      <c r="D58" s="15" t="s">
        <v>1523</v>
      </c>
      <c r="E58" s="15" t="s">
        <v>241</v>
      </c>
      <c r="F58" s="15" t="s">
        <v>82</v>
      </c>
      <c r="G58" s="15" t="s">
        <v>1812</v>
      </c>
      <c r="H58" s="15" t="s">
        <v>1258</v>
      </c>
      <c r="I58" s="15" t="s">
        <v>1813</v>
      </c>
      <c r="J58" s="15" t="s">
        <v>1578</v>
      </c>
      <c r="K58" s="15" t="s">
        <v>1814</v>
      </c>
      <c r="L58" s="19">
        <v>4997316.25</v>
      </c>
      <c r="M58" s="355"/>
      <c r="N58" s="15" t="s">
        <v>1528</v>
      </c>
      <c r="O58" s="19">
        <v>3364725.85</v>
      </c>
      <c r="P58" s="15" t="s">
        <v>1528</v>
      </c>
      <c r="Q58" s="355">
        <v>46072</v>
      </c>
      <c r="R58" s="15" t="s">
        <v>1529</v>
      </c>
      <c r="S58" s="355">
        <v>46072</v>
      </c>
      <c r="T58" s="15" t="s">
        <v>1605</v>
      </c>
      <c r="U58" s="15" t="s">
        <v>1580</v>
      </c>
      <c r="V58" s="15" t="s">
        <v>1314</v>
      </c>
      <c r="W58" s="15" t="s">
        <v>1314</v>
      </c>
      <c r="X58" s="15" t="s">
        <v>1532</v>
      </c>
      <c r="Y58" s="241">
        <f t="shared" si="0"/>
        <v>5336759</v>
      </c>
      <c r="Z58" s="241" t="str">
        <f t="shared" si="7"/>
        <v>YQV</v>
      </c>
      <c r="AA58" s="241">
        <f t="shared" si="8"/>
        <v>0</v>
      </c>
      <c r="AB58" s="241">
        <f t="shared" si="9"/>
        <v>11551879</v>
      </c>
      <c r="AC58" s="243" t="str">
        <f t="shared" si="4"/>
        <v>LLENADORA DE BOTELLAS - L4</v>
      </c>
      <c r="AD58" s="241">
        <f t="shared" si="5"/>
        <v>4997316.25</v>
      </c>
      <c r="AE58" s="241">
        <f t="shared" si="6"/>
        <v>3364725.85</v>
      </c>
      <c r="AF58" s="241">
        <v>-11</v>
      </c>
    </row>
    <row r="59" spans="1:32" x14ac:dyDescent="0.2">
      <c r="A59" s="61" t="s">
        <v>1815</v>
      </c>
      <c r="B59" s="355">
        <v>46072</v>
      </c>
      <c r="C59" s="15" t="s">
        <v>1522</v>
      </c>
      <c r="D59" s="15" t="s">
        <v>1523</v>
      </c>
      <c r="E59" s="15" t="s">
        <v>241</v>
      </c>
      <c r="F59" s="15" t="s">
        <v>82</v>
      </c>
      <c r="G59" s="15" t="s">
        <v>1816</v>
      </c>
      <c r="H59" s="15" t="s">
        <v>1258</v>
      </c>
      <c r="I59" s="15" t="s">
        <v>1817</v>
      </c>
      <c r="J59" s="15" t="s">
        <v>1578</v>
      </c>
      <c r="K59" s="15" t="s">
        <v>1818</v>
      </c>
      <c r="L59" s="19">
        <v>1200000</v>
      </c>
      <c r="M59" s="355"/>
      <c r="N59" s="15" t="s">
        <v>1528</v>
      </c>
      <c r="O59" s="19">
        <v>369040</v>
      </c>
      <c r="P59" s="15" t="s">
        <v>1528</v>
      </c>
      <c r="Q59" s="355">
        <v>46072</v>
      </c>
      <c r="R59" s="15" t="s">
        <v>1529</v>
      </c>
      <c r="S59" s="355">
        <v>46072</v>
      </c>
      <c r="T59" s="15" t="s">
        <v>1784</v>
      </c>
      <c r="U59" s="15" t="s">
        <v>1580</v>
      </c>
      <c r="V59" s="15" t="s">
        <v>1314</v>
      </c>
      <c r="W59" s="15" t="s">
        <v>1314</v>
      </c>
      <c r="X59" s="15" t="s">
        <v>1532</v>
      </c>
      <c r="Y59" s="241">
        <f t="shared" si="0"/>
        <v>5340094</v>
      </c>
      <c r="Z59" s="241" t="str">
        <f t="shared" si="7"/>
        <v>YQV</v>
      </c>
      <c r="AA59" s="241">
        <f t="shared" si="8"/>
        <v>0</v>
      </c>
      <c r="AB59" s="241">
        <f t="shared" si="9"/>
        <v>11555279</v>
      </c>
      <c r="AC59" s="243" t="str">
        <f t="shared" si="4"/>
        <v>LLENADORA DE BOTELLAS - L4</v>
      </c>
      <c r="AD59" s="241">
        <f t="shared" si="5"/>
        <v>1200000</v>
      </c>
      <c r="AE59" s="241">
        <f t="shared" si="6"/>
        <v>369040</v>
      </c>
      <c r="AF59" s="241">
        <v>-10</v>
      </c>
    </row>
    <row r="60" spans="1:32" x14ac:dyDescent="0.2">
      <c r="A60" s="61" t="s">
        <v>1668</v>
      </c>
      <c r="B60" s="355">
        <v>46072</v>
      </c>
      <c r="C60" s="15" t="s">
        <v>1522</v>
      </c>
      <c r="D60" s="15" t="s">
        <v>1523</v>
      </c>
      <c r="E60" s="15" t="s">
        <v>241</v>
      </c>
      <c r="F60" s="15" t="s">
        <v>1574</v>
      </c>
      <c r="G60" s="15" t="s">
        <v>1819</v>
      </c>
      <c r="H60" s="15" t="s">
        <v>1258</v>
      </c>
      <c r="I60" s="15" t="s">
        <v>1820</v>
      </c>
      <c r="J60" s="15" t="s">
        <v>1589</v>
      </c>
      <c r="K60" s="15" t="s">
        <v>1821</v>
      </c>
      <c r="L60" s="19">
        <v>6712988.5</v>
      </c>
      <c r="M60" s="355">
        <v>45402</v>
      </c>
      <c r="N60" s="15" t="s">
        <v>1623</v>
      </c>
      <c r="O60" s="19">
        <v>0</v>
      </c>
      <c r="P60" s="15" t="s">
        <v>1528</v>
      </c>
      <c r="Q60" s="355">
        <v>46072</v>
      </c>
      <c r="R60" s="15" t="s">
        <v>1529</v>
      </c>
      <c r="S60" s="355">
        <v>46072</v>
      </c>
      <c r="T60" s="15" t="s">
        <v>1471</v>
      </c>
      <c r="U60" s="15" t="s">
        <v>1549</v>
      </c>
      <c r="V60" s="15" t="s">
        <v>1314</v>
      </c>
      <c r="W60" s="15" t="s">
        <v>1314</v>
      </c>
      <c r="X60" s="15" t="s">
        <v>1532</v>
      </c>
      <c r="Y60" s="241">
        <f t="shared" si="0"/>
        <v>5417319</v>
      </c>
      <c r="Z60" s="241" t="str">
        <f t="shared" si="7"/>
        <v>JAC</v>
      </c>
      <c r="AA60" s="241">
        <f t="shared" si="8"/>
        <v>0</v>
      </c>
      <c r="AB60" s="241">
        <f t="shared" si="9"/>
        <v>11582950</v>
      </c>
      <c r="AC60" s="243" t="str">
        <f t="shared" si="4"/>
        <v>LLENADORA DE BOTELLAS - L4</v>
      </c>
      <c r="AD60" s="241">
        <f t="shared" si="5"/>
        <v>6712988.5</v>
      </c>
      <c r="AE60" s="241">
        <f t="shared" si="6"/>
        <v>0</v>
      </c>
      <c r="AF60" s="241">
        <v>-9</v>
      </c>
    </row>
    <row r="61" spans="1:32" x14ac:dyDescent="0.2">
      <c r="A61" s="61" t="s">
        <v>1822</v>
      </c>
      <c r="B61" s="355">
        <v>46072</v>
      </c>
      <c r="C61" s="15" t="s">
        <v>1522</v>
      </c>
      <c r="D61" s="15" t="s">
        <v>1523</v>
      </c>
      <c r="E61" s="15" t="s">
        <v>97</v>
      </c>
      <c r="F61" s="15" t="s">
        <v>82</v>
      </c>
      <c r="G61" s="15" t="s">
        <v>1823</v>
      </c>
      <c r="H61" s="15" t="s">
        <v>1258</v>
      </c>
      <c r="I61" s="15" t="s">
        <v>1824</v>
      </c>
      <c r="J61" s="15" t="s">
        <v>1589</v>
      </c>
      <c r="K61" s="15" t="s">
        <v>1825</v>
      </c>
      <c r="L61" s="19">
        <v>15434772.57</v>
      </c>
      <c r="M61" s="355">
        <v>45400</v>
      </c>
      <c r="N61" s="15" t="s">
        <v>1745</v>
      </c>
      <c r="O61" s="19">
        <v>1685975</v>
      </c>
      <c r="P61" s="15" t="s">
        <v>1528</v>
      </c>
      <c r="Q61" s="355">
        <v>46072</v>
      </c>
      <c r="R61" s="15" t="s">
        <v>1528</v>
      </c>
      <c r="S61" s="355">
        <v>46072</v>
      </c>
      <c r="T61" s="15" t="s">
        <v>1826</v>
      </c>
      <c r="U61" s="15" t="s">
        <v>1549</v>
      </c>
      <c r="V61" s="15" t="s">
        <v>1314</v>
      </c>
      <c r="W61" s="15" t="s">
        <v>1314</v>
      </c>
      <c r="X61" s="15" t="s">
        <v>1532</v>
      </c>
      <c r="Y61" s="241">
        <f t="shared" si="0"/>
        <v>5425574</v>
      </c>
      <c r="Z61" s="241" t="str">
        <f t="shared" si="7"/>
        <v>YQV</v>
      </c>
      <c r="AA61" s="241">
        <f t="shared" si="8"/>
        <v>0</v>
      </c>
      <c r="AB61" s="241">
        <f t="shared" si="9"/>
        <v>11587071</v>
      </c>
      <c r="AC61" s="243" t="str">
        <f t="shared" si="4"/>
        <v>LLENADORA DE BOTELLAS - L4</v>
      </c>
      <c r="AD61" s="241">
        <f t="shared" si="5"/>
        <v>15434772.57</v>
      </c>
      <c r="AE61" s="241">
        <f t="shared" si="6"/>
        <v>1685975</v>
      </c>
      <c r="AF61" s="241">
        <v>-8</v>
      </c>
    </row>
    <row r="62" spans="1:32" x14ac:dyDescent="0.2">
      <c r="A62" s="61" t="s">
        <v>1827</v>
      </c>
      <c r="B62" s="355">
        <v>46072</v>
      </c>
      <c r="C62" s="15" t="s">
        <v>1553</v>
      </c>
      <c r="D62" s="15" t="s">
        <v>1559</v>
      </c>
      <c r="E62" s="15" t="s">
        <v>241</v>
      </c>
      <c r="F62" s="15" t="s">
        <v>82</v>
      </c>
      <c r="G62" s="15" t="s">
        <v>1828</v>
      </c>
      <c r="H62" s="15" t="s">
        <v>1258</v>
      </c>
      <c r="I62" s="15" t="s">
        <v>1829</v>
      </c>
      <c r="J62" s="15" t="s">
        <v>1537</v>
      </c>
      <c r="K62" s="15" t="s">
        <v>1830</v>
      </c>
      <c r="L62" s="19">
        <v>30032132.5</v>
      </c>
      <c r="M62" s="355">
        <v>45544</v>
      </c>
      <c r="N62" s="15" t="s">
        <v>1604</v>
      </c>
      <c r="O62" s="19">
        <v>1891254.4</v>
      </c>
      <c r="P62" s="15" t="s">
        <v>1528</v>
      </c>
      <c r="Q62" s="355">
        <v>46072</v>
      </c>
      <c r="R62" s="15" t="s">
        <v>1529</v>
      </c>
      <c r="S62" s="355">
        <v>46072</v>
      </c>
      <c r="T62" s="15" t="s">
        <v>1585</v>
      </c>
      <c r="U62" s="15" t="s">
        <v>1580</v>
      </c>
      <c r="V62" s="15" t="s">
        <v>1314</v>
      </c>
      <c r="W62" s="15" t="s">
        <v>1314</v>
      </c>
      <c r="X62" s="15" t="s">
        <v>1532</v>
      </c>
      <c r="Y62" s="241">
        <f t="shared" si="0"/>
        <v>5447482</v>
      </c>
      <c r="Z62" s="241" t="str">
        <f t="shared" si="7"/>
        <v>YQV</v>
      </c>
      <c r="AA62" s="241">
        <f t="shared" si="8"/>
        <v>0</v>
      </c>
      <c r="AB62" s="241">
        <f t="shared" si="9"/>
        <v>11591444</v>
      </c>
      <c r="AC62" s="243" t="str">
        <f t="shared" si="4"/>
        <v>LLENADORA DE BOTELLAS - L4</v>
      </c>
      <c r="AD62" s="241">
        <f t="shared" si="5"/>
        <v>30032132.5</v>
      </c>
      <c r="AE62" s="241">
        <f t="shared" si="6"/>
        <v>1891254.4</v>
      </c>
      <c r="AF62" s="241">
        <v>-7</v>
      </c>
    </row>
    <row r="63" spans="1:32" x14ac:dyDescent="0.2">
      <c r="A63" s="61" t="s">
        <v>1831</v>
      </c>
      <c r="B63" s="355">
        <v>46072</v>
      </c>
      <c r="C63" s="15" t="s">
        <v>1553</v>
      </c>
      <c r="D63" s="15" t="s">
        <v>1559</v>
      </c>
      <c r="E63" s="15" t="s">
        <v>241</v>
      </c>
      <c r="F63" s="15" t="s">
        <v>90</v>
      </c>
      <c r="G63" s="15" t="s">
        <v>1832</v>
      </c>
      <c r="H63" s="15" t="s">
        <v>1258</v>
      </c>
      <c r="I63" s="15" t="s">
        <v>1833</v>
      </c>
      <c r="J63" s="15" t="s">
        <v>1589</v>
      </c>
      <c r="K63" s="15" t="s">
        <v>1834</v>
      </c>
      <c r="L63" s="19">
        <v>19562949.84</v>
      </c>
      <c r="M63" s="355">
        <v>45476</v>
      </c>
      <c r="N63" s="15" t="s">
        <v>1778</v>
      </c>
      <c r="O63" s="19">
        <v>8720554.0800000001</v>
      </c>
      <c r="P63" s="15" t="s">
        <v>1528</v>
      </c>
      <c r="Q63" s="355">
        <v>46072</v>
      </c>
      <c r="R63" s="15" t="s">
        <v>1529</v>
      </c>
      <c r="S63" s="355">
        <v>46072</v>
      </c>
      <c r="T63" s="15" t="s">
        <v>1471</v>
      </c>
      <c r="U63" s="15" t="s">
        <v>1549</v>
      </c>
      <c r="V63" s="15" t="s">
        <v>1314</v>
      </c>
      <c r="W63" s="15" t="s">
        <v>1314</v>
      </c>
      <c r="X63" s="15" t="s">
        <v>1532</v>
      </c>
      <c r="Y63" s="241">
        <f t="shared" si="0"/>
        <v>5497876</v>
      </c>
      <c r="Z63" s="241" t="str">
        <f t="shared" si="7"/>
        <v>JAL</v>
      </c>
      <c r="AA63" s="241">
        <f t="shared" si="8"/>
        <v>0</v>
      </c>
      <c r="AB63" s="241">
        <f t="shared" si="9"/>
        <v>11606549</v>
      </c>
      <c r="AC63" s="243" t="str">
        <f t="shared" si="4"/>
        <v>LLENADORA DE BOTELLAS - L4</v>
      </c>
      <c r="AD63" s="241">
        <f t="shared" si="5"/>
        <v>19562949.84</v>
      </c>
      <c r="AE63" s="241">
        <f t="shared" si="6"/>
        <v>8720554.0800000001</v>
      </c>
      <c r="AF63" s="241">
        <v>-6</v>
      </c>
    </row>
    <row r="64" spans="1:32" x14ac:dyDescent="0.2">
      <c r="A64" s="61" t="s">
        <v>1566</v>
      </c>
      <c r="B64" s="355">
        <v>46072</v>
      </c>
      <c r="C64" s="15" t="s">
        <v>1553</v>
      </c>
      <c r="D64" s="15" t="s">
        <v>1559</v>
      </c>
      <c r="E64" s="15" t="s">
        <v>241</v>
      </c>
      <c r="F64" s="15" t="s">
        <v>82</v>
      </c>
      <c r="G64" s="15" t="s">
        <v>1835</v>
      </c>
      <c r="H64" s="15" t="s">
        <v>1258</v>
      </c>
      <c r="I64" s="15" t="s">
        <v>1836</v>
      </c>
      <c r="J64" s="15" t="s">
        <v>1578</v>
      </c>
      <c r="K64" s="15" t="s">
        <v>1837</v>
      </c>
      <c r="L64" s="19">
        <v>13656017.65</v>
      </c>
      <c r="M64" s="355"/>
      <c r="N64" s="15" t="s">
        <v>1528</v>
      </c>
      <c r="O64" s="19">
        <v>823113.88</v>
      </c>
      <c r="P64" s="15" t="s">
        <v>1528</v>
      </c>
      <c r="Q64" s="355">
        <v>46072</v>
      </c>
      <c r="R64" s="15" t="s">
        <v>1529</v>
      </c>
      <c r="S64" s="355">
        <v>46072</v>
      </c>
      <c r="T64" s="15" t="s">
        <v>1585</v>
      </c>
      <c r="U64" s="15" t="s">
        <v>1549</v>
      </c>
      <c r="V64" s="15" t="s">
        <v>1314</v>
      </c>
      <c r="W64" s="15" t="s">
        <v>1314</v>
      </c>
      <c r="X64" s="15" t="s">
        <v>1532</v>
      </c>
      <c r="Y64" s="241">
        <f t="shared" si="0"/>
        <v>5503989</v>
      </c>
      <c r="Z64" s="241" t="str">
        <f t="shared" si="7"/>
        <v>YQV</v>
      </c>
      <c r="AA64" s="241">
        <f t="shared" si="8"/>
        <v>0</v>
      </c>
      <c r="AB64" s="241">
        <f t="shared" si="9"/>
        <v>11613631</v>
      </c>
      <c r="AC64" s="243" t="str">
        <f t="shared" si="4"/>
        <v>LLENADORA DE BOTELLAS - L4</v>
      </c>
      <c r="AD64" s="241">
        <f t="shared" si="5"/>
        <v>13656017.65</v>
      </c>
      <c r="AE64" s="241">
        <f t="shared" si="6"/>
        <v>823113.88</v>
      </c>
      <c r="AF64" s="241">
        <v>-5</v>
      </c>
    </row>
    <row r="65" spans="1:32" x14ac:dyDescent="0.2">
      <c r="A65" s="61" t="s">
        <v>1838</v>
      </c>
      <c r="B65" s="355">
        <v>46072</v>
      </c>
      <c r="C65" s="15" t="s">
        <v>1553</v>
      </c>
      <c r="D65" s="15" t="s">
        <v>1559</v>
      </c>
      <c r="E65" s="15" t="s">
        <v>241</v>
      </c>
      <c r="F65" s="15" t="s">
        <v>82</v>
      </c>
      <c r="G65" s="15" t="s">
        <v>1839</v>
      </c>
      <c r="H65" s="15" t="s">
        <v>1258</v>
      </c>
      <c r="I65" s="15" t="s">
        <v>1840</v>
      </c>
      <c r="J65" s="15" t="s">
        <v>1841</v>
      </c>
      <c r="K65" s="15" t="s">
        <v>1842</v>
      </c>
      <c r="L65" s="19">
        <v>0</v>
      </c>
      <c r="M65" s="355"/>
      <c r="N65" s="15" t="s">
        <v>1528</v>
      </c>
      <c r="O65" s="19">
        <v>0</v>
      </c>
      <c r="P65" s="15" t="s">
        <v>1528</v>
      </c>
      <c r="Q65" s="355">
        <v>46072</v>
      </c>
      <c r="R65" s="15" t="s">
        <v>1529</v>
      </c>
      <c r="S65" s="355">
        <v>46072</v>
      </c>
      <c r="T65" s="15" t="s">
        <v>1673</v>
      </c>
      <c r="U65" s="15" t="s">
        <v>1549</v>
      </c>
      <c r="V65" s="15" t="s">
        <v>1314</v>
      </c>
      <c r="W65" s="15" t="s">
        <v>1314</v>
      </c>
      <c r="X65" s="15" t="s">
        <v>1532</v>
      </c>
      <c r="Y65" s="241">
        <f t="shared" si="0"/>
        <v>5509761</v>
      </c>
      <c r="Z65" s="241" t="str">
        <f t="shared" si="7"/>
        <v>YQV</v>
      </c>
      <c r="AA65" s="241">
        <f t="shared" si="8"/>
        <v>0</v>
      </c>
      <c r="AB65" s="241">
        <f t="shared" si="9"/>
        <v>11608265</v>
      </c>
      <c r="AC65" s="243" t="str">
        <f t="shared" si="4"/>
        <v>LLENADORA DE BOTELLAS - L4</v>
      </c>
      <c r="AD65" s="241">
        <f t="shared" si="5"/>
        <v>0</v>
      </c>
      <c r="AE65" s="241">
        <f t="shared" si="6"/>
        <v>0</v>
      </c>
      <c r="AF65" s="241">
        <v>-4</v>
      </c>
    </row>
    <row r="66" spans="1:32" x14ac:dyDescent="0.2">
      <c r="A66" s="61" t="s">
        <v>1843</v>
      </c>
      <c r="B66" s="355">
        <v>46072</v>
      </c>
      <c r="C66" s="15" t="s">
        <v>1553</v>
      </c>
      <c r="D66" s="15" t="s">
        <v>1559</v>
      </c>
      <c r="E66" s="15" t="s">
        <v>241</v>
      </c>
      <c r="F66" s="15" t="s">
        <v>82</v>
      </c>
      <c r="G66" s="15" t="s">
        <v>1844</v>
      </c>
      <c r="H66" s="15" t="s">
        <v>1258</v>
      </c>
      <c r="I66" s="15" t="s">
        <v>1845</v>
      </c>
      <c r="J66" s="15" t="s">
        <v>1589</v>
      </c>
      <c r="K66" s="15" t="s">
        <v>1846</v>
      </c>
      <c r="L66" s="19">
        <v>8580000</v>
      </c>
      <c r="M66" s="355">
        <v>45507</v>
      </c>
      <c r="N66" s="15" t="s">
        <v>1528</v>
      </c>
      <c r="O66" s="19">
        <v>8642907.6799999997</v>
      </c>
      <c r="P66" s="15" t="s">
        <v>1528</v>
      </c>
      <c r="Q66" s="355">
        <v>46072</v>
      </c>
      <c r="R66" s="15" t="s">
        <v>1528</v>
      </c>
      <c r="S66" s="355">
        <v>46072</v>
      </c>
      <c r="T66" s="15" t="s">
        <v>1471</v>
      </c>
      <c r="U66" s="15" t="s">
        <v>1549</v>
      </c>
      <c r="V66" s="15" t="s">
        <v>1314</v>
      </c>
      <c r="W66" s="15" t="s">
        <v>1314</v>
      </c>
      <c r="X66" s="15" t="s">
        <v>1532</v>
      </c>
      <c r="Y66" s="241">
        <f t="shared" ref="Y66:Y129" si="10">+VALUE(G66)</f>
        <v>5569530</v>
      </c>
      <c r="Z66" s="241" t="str">
        <f t="shared" si="7"/>
        <v>YQV</v>
      </c>
      <c r="AA66" s="241">
        <f t="shared" si="8"/>
        <v>0</v>
      </c>
      <c r="AB66" s="241">
        <f t="shared" ref="AB66:AB68" si="11">IFERROR(VALUE(K66)," ")</f>
        <v>11615993</v>
      </c>
      <c r="AC66" s="243" t="str">
        <f t="shared" ref="AC66:AC68" si="12">+H66</f>
        <v>LLENADORA DE BOTELLAS - L4</v>
      </c>
      <c r="AD66" s="241">
        <f t="shared" ref="AD66:AD68" si="13">+VALUE(L66)</f>
        <v>8580000</v>
      </c>
      <c r="AE66" s="241">
        <f t="shared" ref="AE66:AE68" si="14">+VALUE(O66)</f>
        <v>8642907.6799999997</v>
      </c>
      <c r="AF66" s="241">
        <v>-3</v>
      </c>
    </row>
    <row r="67" spans="1:32" x14ac:dyDescent="0.2">
      <c r="A67" s="61" t="s">
        <v>1764</v>
      </c>
      <c r="B67" s="355">
        <v>46072</v>
      </c>
      <c r="C67" s="15" t="s">
        <v>1553</v>
      </c>
      <c r="D67" s="15" t="s">
        <v>1559</v>
      </c>
      <c r="E67" s="15" t="s">
        <v>241</v>
      </c>
      <c r="F67" s="15" t="s">
        <v>90</v>
      </c>
      <c r="G67" s="15" t="s">
        <v>1847</v>
      </c>
      <c r="H67" s="15" t="s">
        <v>1258</v>
      </c>
      <c r="I67" s="15" t="s">
        <v>1848</v>
      </c>
      <c r="J67" s="15" t="s">
        <v>1589</v>
      </c>
      <c r="K67" s="15" t="s">
        <v>1849</v>
      </c>
      <c r="L67" s="19">
        <v>4764670.08</v>
      </c>
      <c r="M67" s="355">
        <v>45513</v>
      </c>
      <c r="N67" s="15" t="s">
        <v>1850</v>
      </c>
      <c r="O67" s="19">
        <v>4778837.7300000004</v>
      </c>
      <c r="P67" s="15" t="s">
        <v>1528</v>
      </c>
      <c r="Q67" s="355">
        <v>46072</v>
      </c>
      <c r="R67" s="15" t="s">
        <v>1528</v>
      </c>
      <c r="S67" s="355">
        <v>46072</v>
      </c>
      <c r="T67" s="15" t="s">
        <v>1793</v>
      </c>
      <c r="U67" s="15" t="s">
        <v>1549</v>
      </c>
      <c r="V67" s="15" t="s">
        <v>1314</v>
      </c>
      <c r="W67" s="15" t="s">
        <v>1314</v>
      </c>
      <c r="X67" s="15" t="s">
        <v>1532</v>
      </c>
      <c r="Y67" s="241">
        <f t="shared" si="10"/>
        <v>5574569</v>
      </c>
      <c r="Z67" s="241" t="str">
        <f t="shared" si="7"/>
        <v>JAL</v>
      </c>
      <c r="AA67" s="241">
        <f t="shared" si="8"/>
        <v>0</v>
      </c>
      <c r="AB67" s="241">
        <f t="shared" si="11"/>
        <v>11624934</v>
      </c>
      <c r="AC67" s="243" t="str">
        <f t="shared" si="12"/>
        <v>LLENADORA DE BOTELLAS - L4</v>
      </c>
      <c r="AD67" s="241">
        <f t="shared" si="13"/>
        <v>4764670.08</v>
      </c>
      <c r="AE67" s="241">
        <f t="shared" si="14"/>
        <v>4778837.7300000004</v>
      </c>
      <c r="AF67" s="241">
        <v>-2</v>
      </c>
    </row>
    <row r="68" spans="1:32" x14ac:dyDescent="0.2">
      <c r="A68" s="61" t="s">
        <v>1851</v>
      </c>
      <c r="B68" s="355">
        <v>46072</v>
      </c>
      <c r="C68" s="15" t="s">
        <v>1553</v>
      </c>
      <c r="D68" s="15" t="s">
        <v>1559</v>
      </c>
      <c r="E68" s="15" t="s">
        <v>241</v>
      </c>
      <c r="F68" s="15" t="s">
        <v>82</v>
      </c>
      <c r="G68" s="15" t="s">
        <v>1852</v>
      </c>
      <c r="H68" s="15" t="s">
        <v>1258</v>
      </c>
      <c r="I68" s="15" t="s">
        <v>1853</v>
      </c>
      <c r="J68" s="15" t="s">
        <v>1537</v>
      </c>
      <c r="K68" s="15" t="s">
        <v>1854</v>
      </c>
      <c r="L68" s="19">
        <v>1579463.79</v>
      </c>
      <c r="M68" s="355">
        <v>45804</v>
      </c>
      <c r="N68" s="15" t="s">
        <v>1538</v>
      </c>
      <c r="O68" s="19">
        <v>1486487.93</v>
      </c>
      <c r="P68" s="15" t="s">
        <v>1528</v>
      </c>
      <c r="Q68" s="355">
        <v>46072</v>
      </c>
      <c r="R68" s="15" t="s">
        <v>1528</v>
      </c>
      <c r="S68" s="355">
        <v>46072</v>
      </c>
      <c r="T68" s="15" t="s">
        <v>1471</v>
      </c>
      <c r="U68" s="15" t="s">
        <v>1549</v>
      </c>
      <c r="V68" s="15" t="s">
        <v>1314</v>
      </c>
      <c r="W68" s="15" t="s">
        <v>1314</v>
      </c>
      <c r="X68" s="15" t="s">
        <v>1532</v>
      </c>
      <c r="Y68" s="241">
        <f t="shared" si="10"/>
        <v>5580634</v>
      </c>
      <c r="Z68" s="241" t="str">
        <f t="shared" si="7"/>
        <v>YQV</v>
      </c>
      <c r="AA68" s="241">
        <f t="shared" si="8"/>
        <v>0</v>
      </c>
      <c r="AB68" s="241">
        <f t="shared" si="11"/>
        <v>11628505</v>
      </c>
      <c r="AC68" s="243" t="str">
        <f t="shared" si="12"/>
        <v>LLENADORA DE BOTELLAS - L4</v>
      </c>
      <c r="AD68" s="241">
        <f t="shared" si="13"/>
        <v>1579463.79</v>
      </c>
      <c r="AE68" s="241">
        <f t="shared" si="14"/>
        <v>1486487.93</v>
      </c>
      <c r="AF68" s="241">
        <v>-1</v>
      </c>
    </row>
    <row r="69" spans="1:32" x14ac:dyDescent="0.2">
      <c r="A69" s="61" t="s">
        <v>1855</v>
      </c>
      <c r="B69" s="355">
        <v>46072</v>
      </c>
      <c r="C69" s="15" t="s">
        <v>1553</v>
      </c>
      <c r="D69" s="15" t="s">
        <v>1559</v>
      </c>
      <c r="E69" s="15" t="s">
        <v>241</v>
      </c>
      <c r="F69" s="15" t="s">
        <v>82</v>
      </c>
      <c r="G69" s="15" t="s">
        <v>1856</v>
      </c>
      <c r="H69" s="15" t="s">
        <v>1258</v>
      </c>
      <c r="I69" s="15" t="s">
        <v>1857</v>
      </c>
      <c r="J69" s="15" t="s">
        <v>1595</v>
      </c>
      <c r="K69" s="15" t="s">
        <v>1858</v>
      </c>
      <c r="L69" s="19">
        <v>0</v>
      </c>
      <c r="M69" s="355">
        <v>45513</v>
      </c>
      <c r="N69" s="15" t="s">
        <v>1528</v>
      </c>
      <c r="O69" s="19">
        <v>3900000</v>
      </c>
      <c r="P69" s="15" t="s">
        <v>1528</v>
      </c>
      <c r="Q69" s="355">
        <v>46072</v>
      </c>
      <c r="R69" s="15" t="s">
        <v>1528</v>
      </c>
      <c r="S69" s="355">
        <v>46072</v>
      </c>
      <c r="T69" s="15" t="s">
        <v>1471</v>
      </c>
      <c r="U69" s="15" t="s">
        <v>1549</v>
      </c>
      <c r="V69" s="15" t="s">
        <v>1314</v>
      </c>
      <c r="W69" s="15" t="s">
        <v>1314</v>
      </c>
      <c r="X69" s="15" t="s">
        <v>1532</v>
      </c>
      <c r="Y69" s="241">
        <f t="shared" si="10"/>
        <v>5581795</v>
      </c>
      <c r="Z69" s="241" t="str">
        <f t="shared" ref="Z69:Z129" si="15">+F69</f>
        <v>YQV</v>
      </c>
      <c r="AA69" s="241">
        <f t="shared" ref="AA69:AA129" si="16">+VALUE(X69)</f>
        <v>0</v>
      </c>
      <c r="AB69" s="241">
        <f t="shared" ref="AB69:AB129" si="17">IFERROR(VALUE(K69)," ")</f>
        <v>11632401</v>
      </c>
      <c r="AC69" s="243" t="str">
        <f t="shared" ref="AC69:AC129" si="18">+H69</f>
        <v>LLENADORA DE BOTELLAS - L4</v>
      </c>
      <c r="AD69" s="241">
        <f t="shared" ref="AD69:AD129" si="19">+VALUE(L69)</f>
        <v>0</v>
      </c>
      <c r="AE69" s="241">
        <f t="shared" ref="AE69:AE129" si="20">+VALUE(O69)</f>
        <v>3900000</v>
      </c>
      <c r="AF69" s="241">
        <v>0</v>
      </c>
    </row>
    <row r="70" spans="1:32" x14ac:dyDescent="0.2">
      <c r="A70" s="61" t="s">
        <v>1859</v>
      </c>
      <c r="B70" s="355">
        <v>46072</v>
      </c>
      <c r="C70" s="15" t="s">
        <v>1553</v>
      </c>
      <c r="D70" s="15" t="s">
        <v>1559</v>
      </c>
      <c r="E70" s="15" t="s">
        <v>241</v>
      </c>
      <c r="F70" s="15" t="s">
        <v>82</v>
      </c>
      <c r="G70" s="15" t="s">
        <v>1860</v>
      </c>
      <c r="H70" s="15" t="s">
        <v>1258</v>
      </c>
      <c r="I70" s="15" t="s">
        <v>1861</v>
      </c>
      <c r="J70" s="15" t="s">
        <v>1589</v>
      </c>
      <c r="K70" s="15" t="s">
        <v>1862</v>
      </c>
      <c r="L70" s="19">
        <v>19605612.899999999</v>
      </c>
      <c r="M70" s="355">
        <v>45539</v>
      </c>
      <c r="N70" s="15" t="s">
        <v>1528</v>
      </c>
      <c r="O70" s="19">
        <v>9888000</v>
      </c>
      <c r="P70" s="15" t="s">
        <v>1528</v>
      </c>
      <c r="Q70" s="355">
        <v>46072</v>
      </c>
      <c r="R70" s="15" t="s">
        <v>1528</v>
      </c>
      <c r="S70" s="355">
        <v>46072</v>
      </c>
      <c r="T70" s="15" t="s">
        <v>1471</v>
      </c>
      <c r="U70" s="15" t="s">
        <v>1549</v>
      </c>
      <c r="V70" s="15" t="s">
        <v>1314</v>
      </c>
      <c r="W70" s="15" t="s">
        <v>1314</v>
      </c>
      <c r="X70" s="15" t="s">
        <v>1532</v>
      </c>
      <c r="Y70" s="241">
        <f t="shared" si="10"/>
        <v>5612717</v>
      </c>
      <c r="Z70" s="241" t="str">
        <f t="shared" si="15"/>
        <v>YQV</v>
      </c>
      <c r="AA70" s="241">
        <f t="shared" si="16"/>
        <v>0</v>
      </c>
      <c r="AB70" s="241">
        <f t="shared" si="17"/>
        <v>11640793</v>
      </c>
      <c r="AC70" s="243" t="str">
        <f t="shared" si="18"/>
        <v>LLENADORA DE BOTELLAS - L4</v>
      </c>
      <c r="AD70" s="241">
        <f t="shared" si="19"/>
        <v>19605612.899999999</v>
      </c>
      <c r="AE70" s="244">
        <f t="shared" si="20"/>
        <v>9888000</v>
      </c>
      <c r="AF70" s="241">
        <v>0</v>
      </c>
    </row>
    <row r="71" spans="1:32" x14ac:dyDescent="0.2">
      <c r="A71" s="61" t="s">
        <v>1863</v>
      </c>
      <c r="B71" s="355">
        <v>46072</v>
      </c>
      <c r="C71" s="15" t="s">
        <v>1522</v>
      </c>
      <c r="D71" s="15" t="s">
        <v>1523</v>
      </c>
      <c r="E71" s="15" t="s">
        <v>1770</v>
      </c>
      <c r="F71" s="15" t="s">
        <v>133</v>
      </c>
      <c r="G71" s="15" t="s">
        <v>1864</v>
      </c>
      <c r="H71" s="15" t="s">
        <v>1258</v>
      </c>
      <c r="I71" s="15" t="s">
        <v>1865</v>
      </c>
      <c r="J71" s="15" t="s">
        <v>1570</v>
      </c>
      <c r="K71" s="15" t="s">
        <v>1866</v>
      </c>
      <c r="L71" s="19">
        <v>17868607.579999998</v>
      </c>
      <c r="M71" s="355">
        <v>45535</v>
      </c>
      <c r="N71" s="15" t="s">
        <v>1557</v>
      </c>
      <c r="O71" s="19">
        <v>21760150.800000001</v>
      </c>
      <c r="P71" s="15" t="s">
        <v>1528</v>
      </c>
      <c r="Q71" s="355">
        <v>46072</v>
      </c>
      <c r="R71" s="15" t="s">
        <v>1529</v>
      </c>
      <c r="S71" s="355">
        <v>46072</v>
      </c>
      <c r="T71" s="15" t="s">
        <v>1585</v>
      </c>
      <c r="U71" s="15" t="s">
        <v>1549</v>
      </c>
      <c r="V71" s="15" t="s">
        <v>1314</v>
      </c>
      <c r="W71" s="15" t="s">
        <v>1314</v>
      </c>
      <c r="X71" s="15" t="s">
        <v>1532</v>
      </c>
      <c r="Y71" s="241">
        <f t="shared" si="10"/>
        <v>5613725</v>
      </c>
      <c r="Z71" s="241" t="str">
        <f t="shared" si="15"/>
        <v>CRT</v>
      </c>
      <c r="AA71" s="241">
        <f t="shared" si="16"/>
        <v>0</v>
      </c>
      <c r="AB71" s="241">
        <f t="shared" si="17"/>
        <v>11642441</v>
      </c>
      <c r="AC71" s="243" t="str">
        <f t="shared" si="18"/>
        <v>LLENADORA DE BOTELLAS - L4</v>
      </c>
      <c r="AD71" s="241">
        <f t="shared" si="19"/>
        <v>17868607.579999998</v>
      </c>
      <c r="AE71" s="241">
        <f t="shared" si="20"/>
        <v>21760150.800000001</v>
      </c>
      <c r="AF71" s="241">
        <v>0</v>
      </c>
    </row>
    <row r="72" spans="1:32" x14ac:dyDescent="0.2">
      <c r="A72" s="61" t="s">
        <v>1867</v>
      </c>
      <c r="B72" s="355">
        <v>46072</v>
      </c>
      <c r="C72" s="15" t="s">
        <v>1553</v>
      </c>
      <c r="D72" s="15" t="s">
        <v>1559</v>
      </c>
      <c r="E72" s="15" t="s">
        <v>241</v>
      </c>
      <c r="F72" s="15" t="s">
        <v>82</v>
      </c>
      <c r="G72" s="15" t="s">
        <v>1868</v>
      </c>
      <c r="H72" s="15" t="s">
        <v>1258</v>
      </c>
      <c r="I72" s="15" t="s">
        <v>1869</v>
      </c>
      <c r="J72" s="15" t="s">
        <v>1537</v>
      </c>
      <c r="K72" s="15" t="s">
        <v>1870</v>
      </c>
      <c r="L72" s="19">
        <v>4355190.49</v>
      </c>
      <c r="M72" s="355">
        <v>45605</v>
      </c>
      <c r="N72" s="15" t="s">
        <v>1750</v>
      </c>
      <c r="O72" s="19">
        <v>4355444.74</v>
      </c>
      <c r="P72" s="15" t="s">
        <v>1528</v>
      </c>
      <c r="Q72" s="355">
        <v>46072</v>
      </c>
      <c r="R72" s="15" t="s">
        <v>1528</v>
      </c>
      <c r="S72" s="355">
        <v>46072</v>
      </c>
      <c r="T72" s="15" t="s">
        <v>1471</v>
      </c>
      <c r="U72" s="15" t="s">
        <v>1549</v>
      </c>
      <c r="V72" s="15" t="s">
        <v>1314</v>
      </c>
      <c r="W72" s="15" t="s">
        <v>1314</v>
      </c>
      <c r="X72" s="15" t="s">
        <v>1532</v>
      </c>
      <c r="Y72" s="241">
        <f t="shared" si="10"/>
        <v>5672932</v>
      </c>
      <c r="Z72" s="241" t="str">
        <f t="shared" si="15"/>
        <v>YQV</v>
      </c>
      <c r="AA72" s="241">
        <f t="shared" si="16"/>
        <v>0</v>
      </c>
      <c r="AB72" s="241">
        <f t="shared" si="17"/>
        <v>11664064</v>
      </c>
      <c r="AC72" s="243" t="str">
        <f t="shared" si="18"/>
        <v>LLENADORA DE BOTELLAS - L4</v>
      </c>
      <c r="AD72" s="241">
        <f t="shared" si="19"/>
        <v>4355190.49</v>
      </c>
      <c r="AE72" s="241">
        <f t="shared" si="20"/>
        <v>4355444.74</v>
      </c>
      <c r="AF72" s="241">
        <v>0</v>
      </c>
    </row>
    <row r="73" spans="1:32" x14ac:dyDescent="0.2">
      <c r="A73" s="61" t="s">
        <v>1871</v>
      </c>
      <c r="B73" s="355">
        <v>46072</v>
      </c>
      <c r="C73" s="15" t="s">
        <v>1553</v>
      </c>
      <c r="D73" s="15" t="s">
        <v>1559</v>
      </c>
      <c r="E73" s="15" t="s">
        <v>241</v>
      </c>
      <c r="F73" s="15" t="s">
        <v>82</v>
      </c>
      <c r="G73" s="15" t="s">
        <v>1872</v>
      </c>
      <c r="H73" s="15" t="s">
        <v>1258</v>
      </c>
      <c r="I73" s="15" t="s">
        <v>1873</v>
      </c>
      <c r="J73" s="15" t="s">
        <v>1537</v>
      </c>
      <c r="K73" s="15" t="s">
        <v>1874</v>
      </c>
      <c r="L73" s="19">
        <v>1311501.48</v>
      </c>
      <c r="M73" s="355">
        <v>45610</v>
      </c>
      <c r="N73" s="15" t="s">
        <v>1750</v>
      </c>
      <c r="O73" s="19">
        <v>0</v>
      </c>
      <c r="P73" s="15" t="s">
        <v>1528</v>
      </c>
      <c r="Q73" s="355">
        <v>46072</v>
      </c>
      <c r="R73" s="15" t="s">
        <v>1529</v>
      </c>
      <c r="S73" s="355">
        <v>46072</v>
      </c>
      <c r="T73" s="15" t="s">
        <v>1585</v>
      </c>
      <c r="U73" s="15" t="s">
        <v>1549</v>
      </c>
      <c r="V73" s="15" t="s">
        <v>1314</v>
      </c>
      <c r="W73" s="15" t="s">
        <v>1314</v>
      </c>
      <c r="X73" s="15" t="s">
        <v>1532</v>
      </c>
      <c r="Y73" s="241">
        <f t="shared" si="10"/>
        <v>5704077</v>
      </c>
      <c r="Z73" s="241" t="str">
        <f t="shared" si="15"/>
        <v>YQV</v>
      </c>
      <c r="AA73" s="241">
        <f t="shared" si="16"/>
        <v>0</v>
      </c>
      <c r="AB73" s="241">
        <f t="shared" si="17"/>
        <v>11672125</v>
      </c>
      <c r="AC73" s="243" t="str">
        <f t="shared" si="18"/>
        <v>LLENADORA DE BOTELLAS - L4</v>
      </c>
      <c r="AD73" s="241">
        <f t="shared" si="19"/>
        <v>1311501.48</v>
      </c>
      <c r="AE73" s="241">
        <f t="shared" si="20"/>
        <v>0</v>
      </c>
      <c r="AF73" s="241">
        <v>0</v>
      </c>
    </row>
    <row r="74" spans="1:32" x14ac:dyDescent="0.2">
      <c r="A74" s="61" t="s">
        <v>1875</v>
      </c>
      <c r="B74" s="355">
        <v>46072</v>
      </c>
      <c r="C74" s="15" t="s">
        <v>1553</v>
      </c>
      <c r="D74" s="15" t="s">
        <v>1559</v>
      </c>
      <c r="E74" s="15" t="s">
        <v>241</v>
      </c>
      <c r="F74" s="15" t="s">
        <v>82</v>
      </c>
      <c r="G74" s="15" t="s">
        <v>1876</v>
      </c>
      <c r="H74" s="15" t="s">
        <v>1258</v>
      </c>
      <c r="I74" s="15" t="s">
        <v>1877</v>
      </c>
      <c r="J74" s="15" t="s">
        <v>1578</v>
      </c>
      <c r="K74" s="15" t="s">
        <v>1878</v>
      </c>
      <c r="L74" s="19">
        <v>109205.45</v>
      </c>
      <c r="M74" s="355"/>
      <c r="N74" s="15" t="s">
        <v>1528</v>
      </c>
      <c r="O74" s="19">
        <v>20308.189999999999</v>
      </c>
      <c r="P74" s="15" t="s">
        <v>1528</v>
      </c>
      <c r="Q74" s="355">
        <v>46072</v>
      </c>
      <c r="R74" s="15" t="s">
        <v>1529</v>
      </c>
      <c r="S74" s="355">
        <v>46072</v>
      </c>
      <c r="T74" s="15" t="s">
        <v>1605</v>
      </c>
      <c r="U74" s="15" t="s">
        <v>1549</v>
      </c>
      <c r="V74" s="15" t="s">
        <v>1314</v>
      </c>
      <c r="W74" s="15" t="s">
        <v>1314</v>
      </c>
      <c r="X74" s="15" t="s">
        <v>1532</v>
      </c>
      <c r="Y74" s="241">
        <f t="shared" si="10"/>
        <v>5705000</v>
      </c>
      <c r="Z74" s="241" t="str">
        <f t="shared" si="15"/>
        <v>YQV</v>
      </c>
      <c r="AA74" s="241">
        <f t="shared" si="16"/>
        <v>0</v>
      </c>
      <c r="AB74" s="241">
        <f t="shared" si="17"/>
        <v>11673109</v>
      </c>
      <c r="AC74" s="243" t="str">
        <f t="shared" si="18"/>
        <v>LLENADORA DE BOTELLAS - L4</v>
      </c>
      <c r="AD74" s="241">
        <f t="shared" si="19"/>
        <v>109205.45</v>
      </c>
      <c r="AE74" s="241">
        <f t="shared" si="20"/>
        <v>20308.189999999999</v>
      </c>
      <c r="AF74" s="241">
        <v>0</v>
      </c>
    </row>
    <row r="75" spans="1:32" x14ac:dyDescent="0.2">
      <c r="A75" s="61" t="s">
        <v>1879</v>
      </c>
      <c r="B75" s="355">
        <v>46072</v>
      </c>
      <c r="C75" s="15" t="s">
        <v>1553</v>
      </c>
      <c r="D75" s="15" t="s">
        <v>1559</v>
      </c>
      <c r="E75" s="15" t="s">
        <v>241</v>
      </c>
      <c r="F75" s="15" t="s">
        <v>226</v>
      </c>
      <c r="G75" s="15" t="s">
        <v>1880</v>
      </c>
      <c r="H75" s="15" t="s">
        <v>1258</v>
      </c>
      <c r="I75" s="15" t="s">
        <v>1881</v>
      </c>
      <c r="J75" s="15" t="s">
        <v>1589</v>
      </c>
      <c r="K75" s="15" t="s">
        <v>1882</v>
      </c>
      <c r="L75" s="19">
        <v>893140</v>
      </c>
      <c r="M75" s="355">
        <v>45638</v>
      </c>
      <c r="N75" s="15" t="s">
        <v>1475</v>
      </c>
      <c r="O75" s="19">
        <v>0</v>
      </c>
      <c r="P75" s="15" t="s">
        <v>1528</v>
      </c>
      <c r="Q75" s="355">
        <v>46072</v>
      </c>
      <c r="R75" s="15" t="s">
        <v>1529</v>
      </c>
      <c r="S75" s="355">
        <v>46072</v>
      </c>
      <c r="T75" s="15" t="s">
        <v>1673</v>
      </c>
      <c r="U75" s="15" t="s">
        <v>1549</v>
      </c>
      <c r="V75" s="15" t="s">
        <v>1314</v>
      </c>
      <c r="W75" s="15" t="s">
        <v>1314</v>
      </c>
      <c r="X75" s="15" t="s">
        <v>1532</v>
      </c>
      <c r="Y75" s="241">
        <f t="shared" si="10"/>
        <v>5743245</v>
      </c>
      <c r="Z75" s="241" t="str">
        <f t="shared" si="15"/>
        <v>SRT</v>
      </c>
      <c r="AA75" s="241">
        <f t="shared" si="16"/>
        <v>0</v>
      </c>
      <c r="AB75" s="241">
        <f t="shared" si="17"/>
        <v>11671524</v>
      </c>
      <c r="AC75" s="243" t="str">
        <f t="shared" si="18"/>
        <v>LLENADORA DE BOTELLAS - L4</v>
      </c>
      <c r="AD75" s="241">
        <f t="shared" si="19"/>
        <v>893140</v>
      </c>
      <c r="AE75" s="241">
        <f t="shared" si="20"/>
        <v>0</v>
      </c>
      <c r="AF75" s="241">
        <v>0</v>
      </c>
    </row>
    <row r="76" spans="1:32" x14ac:dyDescent="0.2">
      <c r="A76" s="61" t="s">
        <v>1883</v>
      </c>
      <c r="B76" s="355">
        <v>46072</v>
      </c>
      <c r="C76" s="15" t="s">
        <v>1553</v>
      </c>
      <c r="D76" s="15" t="s">
        <v>1559</v>
      </c>
      <c r="E76" s="15" t="s">
        <v>241</v>
      </c>
      <c r="F76" s="15" t="s">
        <v>82</v>
      </c>
      <c r="G76" s="15" t="s">
        <v>1884</v>
      </c>
      <c r="H76" s="15" t="s">
        <v>1258</v>
      </c>
      <c r="I76" s="15" t="s">
        <v>1885</v>
      </c>
      <c r="J76" s="15" t="s">
        <v>1537</v>
      </c>
      <c r="K76" s="15" t="s">
        <v>1886</v>
      </c>
      <c r="L76" s="19">
        <v>10918606.52</v>
      </c>
      <c r="M76" s="355">
        <v>45657</v>
      </c>
      <c r="N76" s="15" t="s">
        <v>1538</v>
      </c>
      <c r="O76" s="19">
        <v>8802434</v>
      </c>
      <c r="P76" s="15" t="s">
        <v>1528</v>
      </c>
      <c r="Q76" s="355">
        <v>46072</v>
      </c>
      <c r="R76" s="15" t="s">
        <v>1528</v>
      </c>
      <c r="S76" s="355">
        <v>46072</v>
      </c>
      <c r="T76" s="15" t="s">
        <v>1471</v>
      </c>
      <c r="U76" s="15" t="s">
        <v>1549</v>
      </c>
      <c r="V76" s="15" t="s">
        <v>1314</v>
      </c>
      <c r="W76" s="15" t="s">
        <v>1314</v>
      </c>
      <c r="X76" s="15" t="s">
        <v>1532</v>
      </c>
      <c r="Y76" s="241">
        <f t="shared" si="10"/>
        <v>5751907</v>
      </c>
      <c r="Z76" s="241" t="str">
        <f t="shared" si="15"/>
        <v>YQV</v>
      </c>
      <c r="AA76" s="241">
        <f t="shared" si="16"/>
        <v>0</v>
      </c>
      <c r="AB76" s="241">
        <f t="shared" si="17"/>
        <v>11686385</v>
      </c>
      <c r="AC76" s="243" t="str">
        <f t="shared" si="18"/>
        <v>LLENADORA DE BOTELLAS - L4</v>
      </c>
      <c r="AD76" s="241">
        <f t="shared" si="19"/>
        <v>10918606.52</v>
      </c>
      <c r="AE76" s="244">
        <f t="shared" si="20"/>
        <v>8802434</v>
      </c>
      <c r="AF76" s="241">
        <v>0</v>
      </c>
    </row>
    <row r="77" spans="1:32" x14ac:dyDescent="0.2">
      <c r="A77" s="61" t="s">
        <v>1887</v>
      </c>
      <c r="B77" s="355">
        <v>46072</v>
      </c>
      <c r="C77" s="15" t="s">
        <v>1553</v>
      </c>
      <c r="D77" s="15" t="s">
        <v>1600</v>
      </c>
      <c r="E77" s="15" t="s">
        <v>241</v>
      </c>
      <c r="F77" s="15" t="s">
        <v>82</v>
      </c>
      <c r="G77" s="15" t="s">
        <v>1888</v>
      </c>
      <c r="H77" s="15" t="s">
        <v>1258</v>
      </c>
      <c r="I77" s="15" t="s">
        <v>1889</v>
      </c>
      <c r="J77" s="15" t="s">
        <v>1578</v>
      </c>
      <c r="K77" s="15" t="s">
        <v>1890</v>
      </c>
      <c r="L77" s="19">
        <v>573420</v>
      </c>
      <c r="M77" s="355"/>
      <c r="N77" s="15" t="s">
        <v>1528</v>
      </c>
      <c r="O77" s="19">
        <v>0</v>
      </c>
      <c r="P77" s="15" t="s">
        <v>1528</v>
      </c>
      <c r="Q77" s="355">
        <v>46072</v>
      </c>
      <c r="R77" s="15" t="s">
        <v>1529</v>
      </c>
      <c r="S77" s="355">
        <v>46072</v>
      </c>
      <c r="T77" s="15" t="s">
        <v>1673</v>
      </c>
      <c r="U77" s="15" t="s">
        <v>1549</v>
      </c>
      <c r="V77" s="15" t="s">
        <v>1314</v>
      </c>
      <c r="W77" s="15" t="s">
        <v>1314</v>
      </c>
      <c r="X77" s="15" t="s">
        <v>1532</v>
      </c>
      <c r="Y77" s="241">
        <f t="shared" si="10"/>
        <v>5769912</v>
      </c>
      <c r="Z77" s="241" t="str">
        <f t="shared" si="15"/>
        <v>YQV</v>
      </c>
      <c r="AA77" s="241">
        <f t="shared" si="16"/>
        <v>0</v>
      </c>
      <c r="AB77" s="241">
        <f t="shared" si="17"/>
        <v>11683072</v>
      </c>
      <c r="AC77" s="243" t="str">
        <f t="shared" si="18"/>
        <v>LLENADORA DE BOTELLAS - L4</v>
      </c>
      <c r="AD77" s="241">
        <f t="shared" si="19"/>
        <v>573420</v>
      </c>
      <c r="AE77" s="244">
        <f t="shared" si="20"/>
        <v>0</v>
      </c>
      <c r="AF77" s="241">
        <v>0</v>
      </c>
    </row>
    <row r="78" spans="1:32" x14ac:dyDescent="0.2">
      <c r="A78" s="61" t="s">
        <v>1891</v>
      </c>
      <c r="B78" s="355">
        <v>46072</v>
      </c>
      <c r="C78" s="15" t="s">
        <v>1553</v>
      </c>
      <c r="D78" s="15" t="s">
        <v>1559</v>
      </c>
      <c r="E78" s="15" t="s">
        <v>1892</v>
      </c>
      <c r="F78" s="15" t="s">
        <v>82</v>
      </c>
      <c r="G78" s="15" t="s">
        <v>1893</v>
      </c>
      <c r="H78" s="15" t="s">
        <v>1258</v>
      </c>
      <c r="I78" s="15" t="s">
        <v>1894</v>
      </c>
      <c r="J78" s="15" t="s">
        <v>1537</v>
      </c>
      <c r="K78" s="15" t="s">
        <v>1895</v>
      </c>
      <c r="L78" s="19">
        <v>14882344.52</v>
      </c>
      <c r="M78" s="355">
        <v>45664</v>
      </c>
      <c r="N78" s="15" t="s">
        <v>1604</v>
      </c>
      <c r="O78" s="19">
        <v>14917669.970000001</v>
      </c>
      <c r="P78" s="15" t="s">
        <v>1528</v>
      </c>
      <c r="Q78" s="355">
        <v>46072</v>
      </c>
      <c r="R78" s="15" t="s">
        <v>1528</v>
      </c>
      <c r="S78" s="355">
        <v>46072</v>
      </c>
      <c r="T78" s="15" t="s">
        <v>1826</v>
      </c>
      <c r="U78" s="15" t="s">
        <v>1549</v>
      </c>
      <c r="V78" s="15" t="s">
        <v>1314</v>
      </c>
      <c r="W78" s="15" t="s">
        <v>1314</v>
      </c>
      <c r="X78" s="15" t="s">
        <v>1532</v>
      </c>
      <c r="Y78" s="241">
        <f t="shared" si="10"/>
        <v>5778465</v>
      </c>
      <c r="Z78" s="241" t="str">
        <f t="shared" si="15"/>
        <v>YQV</v>
      </c>
      <c r="AA78" s="241">
        <f t="shared" si="16"/>
        <v>0</v>
      </c>
      <c r="AB78" s="241">
        <f t="shared" si="17"/>
        <v>11690641</v>
      </c>
      <c r="AC78" s="243" t="str">
        <f t="shared" si="18"/>
        <v>LLENADORA DE BOTELLAS - L4</v>
      </c>
      <c r="AD78" s="241">
        <f t="shared" si="19"/>
        <v>14882344.52</v>
      </c>
      <c r="AE78" s="241">
        <f t="shared" si="20"/>
        <v>14917669.970000001</v>
      </c>
      <c r="AF78" s="241">
        <v>0</v>
      </c>
    </row>
    <row r="79" spans="1:32" x14ac:dyDescent="0.2">
      <c r="A79" s="61" t="s">
        <v>1896</v>
      </c>
      <c r="B79" s="355">
        <v>46072</v>
      </c>
      <c r="C79" s="15" t="s">
        <v>1553</v>
      </c>
      <c r="D79" s="15" t="s">
        <v>1600</v>
      </c>
      <c r="E79" s="15" t="s">
        <v>241</v>
      </c>
      <c r="F79" s="15" t="s">
        <v>82</v>
      </c>
      <c r="G79" s="15" t="s">
        <v>1897</v>
      </c>
      <c r="H79" s="15" t="s">
        <v>1258</v>
      </c>
      <c r="I79" s="15" t="s">
        <v>1898</v>
      </c>
      <c r="J79" s="15" t="s">
        <v>1537</v>
      </c>
      <c r="K79" s="15" t="s">
        <v>1899</v>
      </c>
      <c r="L79" s="19">
        <v>17816234.879999999</v>
      </c>
      <c r="M79" s="355">
        <v>45667</v>
      </c>
      <c r="N79" s="15" t="s">
        <v>1565</v>
      </c>
      <c r="O79" s="19">
        <v>292374.75</v>
      </c>
      <c r="P79" s="15" t="s">
        <v>1528</v>
      </c>
      <c r="Q79" s="355">
        <v>46072</v>
      </c>
      <c r="R79" s="15" t="s">
        <v>1529</v>
      </c>
      <c r="S79" s="355">
        <v>46072</v>
      </c>
      <c r="T79" s="15" t="s">
        <v>1900</v>
      </c>
      <c r="U79" s="15" t="s">
        <v>1549</v>
      </c>
      <c r="V79" s="15" t="s">
        <v>1314</v>
      </c>
      <c r="W79" s="15" t="s">
        <v>1314</v>
      </c>
      <c r="X79" s="15" t="s">
        <v>1532</v>
      </c>
      <c r="Y79" s="241">
        <f t="shared" si="10"/>
        <v>5779439</v>
      </c>
      <c r="Z79" s="241" t="str">
        <f t="shared" si="15"/>
        <v>YQV</v>
      </c>
      <c r="AA79" s="241">
        <f t="shared" si="16"/>
        <v>0</v>
      </c>
      <c r="AB79" s="241">
        <f t="shared" si="17"/>
        <v>11690999</v>
      </c>
      <c r="AC79" s="243" t="str">
        <f t="shared" si="18"/>
        <v>LLENADORA DE BOTELLAS - L4</v>
      </c>
      <c r="AD79" s="241">
        <f t="shared" si="19"/>
        <v>17816234.879999999</v>
      </c>
      <c r="AE79" s="241">
        <f t="shared" si="20"/>
        <v>292374.75</v>
      </c>
      <c r="AF79" s="241">
        <v>0</v>
      </c>
    </row>
    <row r="80" spans="1:32" x14ac:dyDescent="0.2">
      <c r="A80" s="61" t="s">
        <v>1683</v>
      </c>
      <c r="B80" s="355">
        <v>46072</v>
      </c>
      <c r="C80" s="15" t="s">
        <v>1553</v>
      </c>
      <c r="D80" s="15" t="s">
        <v>1559</v>
      </c>
      <c r="E80" s="15" t="s">
        <v>241</v>
      </c>
      <c r="F80" s="15" t="s">
        <v>82</v>
      </c>
      <c r="G80" s="15" t="s">
        <v>1901</v>
      </c>
      <c r="H80" s="15" t="s">
        <v>1258</v>
      </c>
      <c r="I80" s="15" t="s">
        <v>1902</v>
      </c>
      <c r="J80" s="15" t="s">
        <v>1903</v>
      </c>
      <c r="K80" s="15" t="s">
        <v>1904</v>
      </c>
      <c r="L80" s="19">
        <v>0</v>
      </c>
      <c r="M80" s="355">
        <v>45694</v>
      </c>
      <c r="N80" s="15" t="s">
        <v>1528</v>
      </c>
      <c r="O80" s="19">
        <v>0</v>
      </c>
      <c r="P80" s="15" t="s">
        <v>1528</v>
      </c>
      <c r="Q80" s="355">
        <v>46072</v>
      </c>
      <c r="R80" s="15" t="s">
        <v>1529</v>
      </c>
      <c r="S80" s="355">
        <v>46072</v>
      </c>
      <c r="T80" s="15" t="s">
        <v>1784</v>
      </c>
      <c r="U80" s="15" t="s">
        <v>1549</v>
      </c>
      <c r="V80" s="15" t="s">
        <v>1314</v>
      </c>
      <c r="W80" s="15" t="s">
        <v>1314</v>
      </c>
      <c r="X80" s="15" t="s">
        <v>1532</v>
      </c>
      <c r="Y80" s="241">
        <f t="shared" si="10"/>
        <v>5810108</v>
      </c>
      <c r="Z80" s="241" t="str">
        <f t="shared" si="15"/>
        <v>YQV</v>
      </c>
      <c r="AA80" s="241">
        <f t="shared" si="16"/>
        <v>0</v>
      </c>
      <c r="AB80" s="241">
        <f t="shared" si="17"/>
        <v>11695439</v>
      </c>
      <c r="AC80" s="243" t="str">
        <f t="shared" si="18"/>
        <v>LLENADORA DE BOTELLAS - L4</v>
      </c>
      <c r="AD80" s="241">
        <f t="shared" si="19"/>
        <v>0</v>
      </c>
      <c r="AE80" s="241">
        <f t="shared" si="20"/>
        <v>0</v>
      </c>
      <c r="AF80" s="241">
        <v>0</v>
      </c>
    </row>
    <row r="81" spans="1:32" x14ac:dyDescent="0.2">
      <c r="A81" s="61" t="s">
        <v>1683</v>
      </c>
      <c r="B81" s="355">
        <v>46072</v>
      </c>
      <c r="C81" s="15" t="s">
        <v>1553</v>
      </c>
      <c r="D81" s="15" t="s">
        <v>1559</v>
      </c>
      <c r="E81" s="15" t="s">
        <v>241</v>
      </c>
      <c r="F81" s="15" t="s">
        <v>82</v>
      </c>
      <c r="G81" s="15" t="s">
        <v>1905</v>
      </c>
      <c r="H81" s="15" t="s">
        <v>1258</v>
      </c>
      <c r="I81" s="15" t="s">
        <v>1906</v>
      </c>
      <c r="J81" s="15" t="s">
        <v>1563</v>
      </c>
      <c r="K81" s="15" t="s">
        <v>1907</v>
      </c>
      <c r="L81" s="19">
        <v>0</v>
      </c>
      <c r="M81" s="355">
        <v>45694</v>
      </c>
      <c r="N81" s="15" t="s">
        <v>1528</v>
      </c>
      <c r="O81" s="19">
        <v>0</v>
      </c>
      <c r="P81" s="15" t="s">
        <v>1528</v>
      </c>
      <c r="Q81" s="355">
        <v>46072</v>
      </c>
      <c r="R81" s="15" t="s">
        <v>1529</v>
      </c>
      <c r="S81" s="355">
        <v>46072</v>
      </c>
      <c r="T81" s="15" t="s">
        <v>1605</v>
      </c>
      <c r="U81" s="15" t="s">
        <v>1549</v>
      </c>
      <c r="V81" s="15" t="s">
        <v>1314</v>
      </c>
      <c r="W81" s="15" t="s">
        <v>1314</v>
      </c>
      <c r="X81" s="15" t="s">
        <v>1532</v>
      </c>
      <c r="Y81" s="241">
        <f t="shared" si="10"/>
        <v>5810109</v>
      </c>
      <c r="Z81" s="241" t="str">
        <f t="shared" si="15"/>
        <v>YQV</v>
      </c>
      <c r="AA81" s="241">
        <f t="shared" si="16"/>
        <v>0</v>
      </c>
      <c r="AB81" s="241">
        <f t="shared" si="17"/>
        <v>11699922</v>
      </c>
      <c r="AC81" s="243" t="str">
        <f t="shared" si="18"/>
        <v>LLENADORA DE BOTELLAS - L4</v>
      </c>
      <c r="AD81" s="241">
        <f t="shared" si="19"/>
        <v>0</v>
      </c>
      <c r="AE81" s="241">
        <f t="shared" si="20"/>
        <v>0</v>
      </c>
      <c r="AF81" s="241">
        <v>0</v>
      </c>
    </row>
    <row r="82" spans="1:32" x14ac:dyDescent="0.2">
      <c r="A82" s="61" t="s">
        <v>1908</v>
      </c>
      <c r="B82" s="355">
        <v>46072</v>
      </c>
      <c r="C82" s="15" t="s">
        <v>1909</v>
      </c>
      <c r="D82" s="15" t="s">
        <v>1554</v>
      </c>
      <c r="E82" s="15" t="s">
        <v>241</v>
      </c>
      <c r="F82" s="15" t="s">
        <v>82</v>
      </c>
      <c r="G82" s="15" t="s">
        <v>1910</v>
      </c>
      <c r="H82" s="15" t="s">
        <v>1258</v>
      </c>
      <c r="I82" s="15" t="s">
        <v>1911</v>
      </c>
      <c r="J82" s="15" t="s">
        <v>1537</v>
      </c>
      <c r="K82" s="15" t="s">
        <v>1912</v>
      </c>
      <c r="L82" s="19">
        <v>0</v>
      </c>
      <c r="M82" s="355">
        <v>45735</v>
      </c>
      <c r="N82" s="15" t="s">
        <v>1913</v>
      </c>
      <c r="O82" s="19">
        <v>228000.97</v>
      </c>
      <c r="P82" s="15" t="s">
        <v>1528</v>
      </c>
      <c r="Q82" s="355">
        <v>46072</v>
      </c>
      <c r="R82" s="15" t="s">
        <v>1529</v>
      </c>
      <c r="S82" s="355">
        <v>46072</v>
      </c>
      <c r="T82" s="15" t="s">
        <v>1799</v>
      </c>
      <c r="U82" s="15" t="s">
        <v>1549</v>
      </c>
      <c r="V82" s="15" t="s">
        <v>1314</v>
      </c>
      <c r="W82" s="15" t="s">
        <v>1314</v>
      </c>
      <c r="X82" s="15" t="s">
        <v>1532</v>
      </c>
      <c r="Y82" s="241">
        <f t="shared" si="10"/>
        <v>5864632</v>
      </c>
      <c r="Z82" s="241" t="str">
        <f t="shared" si="15"/>
        <v>YQV</v>
      </c>
      <c r="AA82" s="241">
        <f t="shared" si="16"/>
        <v>0</v>
      </c>
      <c r="AB82" s="241">
        <f t="shared" si="17"/>
        <v>11720296</v>
      </c>
      <c r="AC82" s="243" t="str">
        <f t="shared" si="18"/>
        <v>LLENADORA DE BOTELLAS - L4</v>
      </c>
      <c r="AD82" s="241">
        <f t="shared" si="19"/>
        <v>0</v>
      </c>
      <c r="AE82" s="241">
        <f t="shared" si="20"/>
        <v>228000.97</v>
      </c>
      <c r="AF82" s="241">
        <v>0</v>
      </c>
    </row>
    <row r="83" spans="1:32" x14ac:dyDescent="0.2">
      <c r="A83" s="61" t="s">
        <v>1709</v>
      </c>
      <c r="B83" s="355">
        <v>46072</v>
      </c>
      <c r="C83" s="15" t="s">
        <v>1553</v>
      </c>
      <c r="D83" s="15" t="s">
        <v>1559</v>
      </c>
      <c r="E83" s="15" t="s">
        <v>241</v>
      </c>
      <c r="F83" s="15" t="s">
        <v>82</v>
      </c>
      <c r="G83" s="15" t="s">
        <v>1914</v>
      </c>
      <c r="H83" s="15" t="s">
        <v>1258</v>
      </c>
      <c r="I83" s="15" t="s">
        <v>1915</v>
      </c>
      <c r="J83" s="15" t="s">
        <v>1537</v>
      </c>
      <c r="K83" s="15" t="s">
        <v>1916</v>
      </c>
      <c r="L83" s="19">
        <v>5405000</v>
      </c>
      <c r="M83" s="355">
        <v>45754</v>
      </c>
      <c r="N83" s="15" t="s">
        <v>1917</v>
      </c>
      <c r="O83" s="19">
        <v>5418951.2000000002</v>
      </c>
      <c r="P83" s="15" t="s">
        <v>1528</v>
      </c>
      <c r="Q83" s="355">
        <v>46072</v>
      </c>
      <c r="R83" s="15" t="s">
        <v>1528</v>
      </c>
      <c r="S83" s="355">
        <v>46072</v>
      </c>
      <c r="T83" s="15" t="s">
        <v>1471</v>
      </c>
      <c r="U83" s="15" t="s">
        <v>1549</v>
      </c>
      <c r="V83" s="15" t="s">
        <v>1314</v>
      </c>
      <c r="W83" s="15" t="s">
        <v>1314</v>
      </c>
      <c r="X83" s="15" t="s">
        <v>1532</v>
      </c>
      <c r="Y83" s="241">
        <f t="shared" si="10"/>
        <v>5886581</v>
      </c>
      <c r="Z83" s="241" t="str">
        <f t="shared" si="15"/>
        <v>YQV</v>
      </c>
      <c r="AA83" s="241">
        <f t="shared" si="16"/>
        <v>0</v>
      </c>
      <c r="AB83" s="241">
        <f t="shared" si="17"/>
        <v>11718240</v>
      </c>
      <c r="AC83" s="243" t="str">
        <f t="shared" si="18"/>
        <v>LLENADORA DE BOTELLAS - L4</v>
      </c>
      <c r="AD83" s="241">
        <f t="shared" si="19"/>
        <v>5405000</v>
      </c>
      <c r="AE83" s="241">
        <f t="shared" si="20"/>
        <v>5418951.2000000002</v>
      </c>
      <c r="AF83" s="241">
        <v>0</v>
      </c>
    </row>
    <row r="84" spans="1:32" x14ac:dyDescent="0.2">
      <c r="A84" s="61" t="s">
        <v>1610</v>
      </c>
      <c r="B84" s="355">
        <v>46072</v>
      </c>
      <c r="C84" s="15" t="s">
        <v>1553</v>
      </c>
      <c r="D84" s="15" t="s">
        <v>1559</v>
      </c>
      <c r="E84" s="15" t="s">
        <v>241</v>
      </c>
      <c r="F84" s="15" t="s">
        <v>77</v>
      </c>
      <c r="G84" s="15" t="s">
        <v>1918</v>
      </c>
      <c r="H84" s="15" t="s">
        <v>1258</v>
      </c>
      <c r="I84" s="15" t="s">
        <v>1919</v>
      </c>
      <c r="J84" s="15" t="s">
        <v>1537</v>
      </c>
      <c r="K84" s="15" t="s">
        <v>1920</v>
      </c>
      <c r="L84" s="19">
        <v>0</v>
      </c>
      <c r="M84" s="355">
        <v>45791</v>
      </c>
      <c r="N84" s="15" t="s">
        <v>1482</v>
      </c>
      <c r="O84" s="19">
        <v>0</v>
      </c>
      <c r="P84" s="15" t="s">
        <v>1528</v>
      </c>
      <c r="Q84" s="355">
        <v>46072</v>
      </c>
      <c r="R84" s="15" t="s">
        <v>1528</v>
      </c>
      <c r="S84" s="355">
        <v>46072</v>
      </c>
      <c r="T84" s="15" t="s">
        <v>1826</v>
      </c>
      <c r="U84" s="15" t="s">
        <v>1549</v>
      </c>
      <c r="V84" s="15" t="s">
        <v>1314</v>
      </c>
      <c r="W84" s="15" t="s">
        <v>1314</v>
      </c>
      <c r="X84" s="15" t="s">
        <v>1532</v>
      </c>
      <c r="Y84" s="241">
        <f t="shared" si="10"/>
        <v>5930185</v>
      </c>
      <c r="Z84" s="241" t="str">
        <f t="shared" si="15"/>
        <v>JMO</v>
      </c>
      <c r="AA84" s="241">
        <f t="shared" si="16"/>
        <v>0</v>
      </c>
      <c r="AB84" s="241">
        <f t="shared" si="17"/>
        <v>11738689</v>
      </c>
      <c r="AC84" s="243" t="str">
        <f t="shared" si="18"/>
        <v>LLENADORA DE BOTELLAS - L4</v>
      </c>
      <c r="AD84" s="241">
        <f t="shared" si="19"/>
        <v>0</v>
      </c>
      <c r="AE84" s="244">
        <f t="shared" si="20"/>
        <v>0</v>
      </c>
      <c r="AF84" s="241">
        <v>0</v>
      </c>
    </row>
    <row r="85" spans="1:32" x14ac:dyDescent="0.2">
      <c r="A85" s="61" t="s">
        <v>1921</v>
      </c>
      <c r="B85" s="355">
        <v>46072</v>
      </c>
      <c r="C85" s="15" t="s">
        <v>1553</v>
      </c>
      <c r="D85" s="15" t="s">
        <v>1559</v>
      </c>
      <c r="E85" s="15" t="s">
        <v>241</v>
      </c>
      <c r="F85" s="15" t="s">
        <v>77</v>
      </c>
      <c r="G85" s="15" t="s">
        <v>1922</v>
      </c>
      <c r="H85" s="15" t="s">
        <v>1258</v>
      </c>
      <c r="I85" s="15" t="s">
        <v>1923</v>
      </c>
      <c r="J85" s="15" t="s">
        <v>1537</v>
      </c>
      <c r="K85" s="15" t="s">
        <v>1924</v>
      </c>
      <c r="L85" s="19">
        <v>3395695</v>
      </c>
      <c r="M85" s="355">
        <v>45791</v>
      </c>
      <c r="N85" s="15" t="s">
        <v>1750</v>
      </c>
      <c r="O85" s="19">
        <v>454644.79</v>
      </c>
      <c r="P85" s="15" t="s">
        <v>1528</v>
      </c>
      <c r="Q85" s="355">
        <v>46072</v>
      </c>
      <c r="R85" s="15" t="s">
        <v>1529</v>
      </c>
      <c r="S85" s="355">
        <v>46072</v>
      </c>
      <c r="T85" s="15" t="s">
        <v>1585</v>
      </c>
      <c r="U85" s="15" t="s">
        <v>1549</v>
      </c>
      <c r="V85" s="15" t="s">
        <v>1314</v>
      </c>
      <c r="W85" s="15" t="s">
        <v>1314</v>
      </c>
      <c r="X85" s="15" t="s">
        <v>1532</v>
      </c>
      <c r="Y85" s="241">
        <f t="shared" si="10"/>
        <v>5934743</v>
      </c>
      <c r="Z85" s="241" t="str">
        <f t="shared" si="15"/>
        <v>JMO</v>
      </c>
      <c r="AA85" s="241">
        <f t="shared" si="16"/>
        <v>0</v>
      </c>
      <c r="AB85" s="241">
        <f t="shared" si="17"/>
        <v>11741327</v>
      </c>
      <c r="AC85" s="243" t="str">
        <f t="shared" si="18"/>
        <v>LLENADORA DE BOTELLAS - L4</v>
      </c>
      <c r="AD85" s="241">
        <f t="shared" si="19"/>
        <v>3395695</v>
      </c>
      <c r="AE85" s="244">
        <f t="shared" si="20"/>
        <v>454644.79</v>
      </c>
      <c r="AF85" s="241">
        <v>0</v>
      </c>
    </row>
    <row r="86" spans="1:32" x14ac:dyDescent="0.2">
      <c r="A86" s="61" t="s">
        <v>1925</v>
      </c>
      <c r="B86" s="355">
        <v>46072</v>
      </c>
      <c r="C86" s="15" t="s">
        <v>1553</v>
      </c>
      <c r="D86" s="15" t="s">
        <v>1559</v>
      </c>
      <c r="E86" s="15" t="s">
        <v>241</v>
      </c>
      <c r="F86" s="15" t="s">
        <v>77</v>
      </c>
      <c r="G86" s="15" t="s">
        <v>1926</v>
      </c>
      <c r="H86" s="15" t="s">
        <v>1258</v>
      </c>
      <c r="I86" s="15" t="s">
        <v>1927</v>
      </c>
      <c r="J86" s="15" t="s">
        <v>1928</v>
      </c>
      <c r="K86" s="15" t="s">
        <v>1929</v>
      </c>
      <c r="L86" s="19">
        <v>0</v>
      </c>
      <c r="M86" s="355">
        <v>45798</v>
      </c>
      <c r="N86" s="15" t="s">
        <v>1481</v>
      </c>
      <c r="O86" s="19">
        <v>0</v>
      </c>
      <c r="P86" s="15" t="s">
        <v>1528</v>
      </c>
      <c r="Q86" s="355">
        <v>46072</v>
      </c>
      <c r="R86" s="15" t="s">
        <v>1529</v>
      </c>
      <c r="S86" s="355">
        <v>46072</v>
      </c>
      <c r="T86" s="15" t="s">
        <v>1930</v>
      </c>
      <c r="U86" s="15" t="s">
        <v>1549</v>
      </c>
      <c r="V86" s="15" t="s">
        <v>1314</v>
      </c>
      <c r="W86" s="15" t="s">
        <v>1314</v>
      </c>
      <c r="X86" s="15" t="s">
        <v>1532</v>
      </c>
      <c r="Y86" s="241">
        <f t="shared" si="10"/>
        <v>5940828</v>
      </c>
      <c r="Z86" s="241" t="str">
        <f t="shared" si="15"/>
        <v>JMO</v>
      </c>
      <c r="AA86" s="241">
        <f t="shared" si="16"/>
        <v>0</v>
      </c>
      <c r="AB86" s="241">
        <f t="shared" si="17"/>
        <v>11744507</v>
      </c>
      <c r="AC86" s="243" t="str">
        <f t="shared" si="18"/>
        <v>LLENADORA DE BOTELLAS - L4</v>
      </c>
      <c r="AD86" s="241">
        <f t="shared" si="19"/>
        <v>0</v>
      </c>
      <c r="AE86" s="244">
        <f t="shared" si="20"/>
        <v>0</v>
      </c>
      <c r="AF86" s="241">
        <v>0</v>
      </c>
    </row>
    <row r="87" spans="1:32" x14ac:dyDescent="0.2">
      <c r="A87" s="61" t="s">
        <v>1931</v>
      </c>
      <c r="B87" s="355">
        <v>46072</v>
      </c>
      <c r="C87" s="15" t="s">
        <v>1522</v>
      </c>
      <c r="D87" s="15" t="s">
        <v>1523</v>
      </c>
      <c r="E87" s="15" t="s">
        <v>241</v>
      </c>
      <c r="F87" s="15" t="s">
        <v>77</v>
      </c>
      <c r="G87" s="15" t="s">
        <v>1932</v>
      </c>
      <c r="H87" s="15" t="s">
        <v>1258</v>
      </c>
      <c r="I87" s="15" t="s">
        <v>1933</v>
      </c>
      <c r="J87" s="15" t="s">
        <v>1570</v>
      </c>
      <c r="K87" s="15" t="s">
        <v>1934</v>
      </c>
      <c r="L87" s="19">
        <v>251043.56</v>
      </c>
      <c r="M87" s="355">
        <v>45821</v>
      </c>
      <c r="N87" s="15" t="s">
        <v>1704</v>
      </c>
      <c r="O87" s="19">
        <v>348283.73</v>
      </c>
      <c r="P87" s="15" t="s">
        <v>1528</v>
      </c>
      <c r="Q87" s="355">
        <v>46072</v>
      </c>
      <c r="R87" s="15" t="s">
        <v>1529</v>
      </c>
      <c r="S87" s="355">
        <v>46072</v>
      </c>
      <c r="T87" s="15" t="s">
        <v>1471</v>
      </c>
      <c r="U87" s="15" t="s">
        <v>1549</v>
      </c>
      <c r="V87" s="15" t="s">
        <v>1314</v>
      </c>
      <c r="W87" s="15" t="s">
        <v>1314</v>
      </c>
      <c r="X87" s="15" t="s">
        <v>1532</v>
      </c>
      <c r="Y87" s="241">
        <f t="shared" si="10"/>
        <v>5980491</v>
      </c>
      <c r="Z87" s="241" t="str">
        <f t="shared" si="15"/>
        <v>JMO</v>
      </c>
      <c r="AA87" s="241">
        <f t="shared" si="16"/>
        <v>0</v>
      </c>
      <c r="AB87" s="241">
        <f t="shared" si="17"/>
        <v>11752164</v>
      </c>
      <c r="AC87" s="243" t="str">
        <f t="shared" si="18"/>
        <v>LLENADORA DE BOTELLAS - L4</v>
      </c>
      <c r="AD87" s="241">
        <f t="shared" si="19"/>
        <v>251043.56</v>
      </c>
      <c r="AE87" s="244">
        <f t="shared" si="20"/>
        <v>348283.73</v>
      </c>
      <c r="AF87" s="241">
        <v>0</v>
      </c>
    </row>
    <row r="88" spans="1:32" x14ac:dyDescent="0.2">
      <c r="A88" s="61" t="s">
        <v>1931</v>
      </c>
      <c r="B88" s="355">
        <v>46072</v>
      </c>
      <c r="C88" s="15" t="s">
        <v>1522</v>
      </c>
      <c r="D88" s="15" t="s">
        <v>1523</v>
      </c>
      <c r="E88" s="15" t="s">
        <v>241</v>
      </c>
      <c r="F88" s="15" t="s">
        <v>90</v>
      </c>
      <c r="G88" s="15" t="s">
        <v>1935</v>
      </c>
      <c r="H88" s="15" t="s">
        <v>1258</v>
      </c>
      <c r="I88" s="15" t="s">
        <v>1936</v>
      </c>
      <c r="J88" s="15" t="s">
        <v>1570</v>
      </c>
      <c r="K88" s="15" t="s">
        <v>1937</v>
      </c>
      <c r="L88" s="19">
        <v>202380.4</v>
      </c>
      <c r="M88" s="355">
        <v>45876</v>
      </c>
      <c r="N88" s="15" t="s">
        <v>1529</v>
      </c>
      <c r="O88" s="19">
        <v>1</v>
      </c>
      <c r="P88" s="15" t="s">
        <v>1528</v>
      </c>
      <c r="Q88" s="355">
        <v>46072</v>
      </c>
      <c r="R88" s="15" t="s">
        <v>1529</v>
      </c>
      <c r="S88" s="355">
        <v>46072</v>
      </c>
      <c r="T88" s="15" t="s">
        <v>1673</v>
      </c>
      <c r="U88" s="15" t="s">
        <v>1549</v>
      </c>
      <c r="V88" s="15" t="s">
        <v>1314</v>
      </c>
      <c r="W88" s="15" t="s">
        <v>1314</v>
      </c>
      <c r="X88" s="15" t="s">
        <v>1532</v>
      </c>
      <c r="Y88" s="241">
        <f t="shared" si="10"/>
        <v>5980503</v>
      </c>
      <c r="Z88" s="241" t="str">
        <f t="shared" si="15"/>
        <v>JAL</v>
      </c>
      <c r="AA88" s="241">
        <f t="shared" si="16"/>
        <v>0</v>
      </c>
      <c r="AB88" s="241">
        <f t="shared" si="17"/>
        <v>11749201</v>
      </c>
      <c r="AC88" s="243" t="str">
        <f t="shared" si="18"/>
        <v>LLENADORA DE BOTELLAS - L4</v>
      </c>
      <c r="AD88" s="241">
        <f t="shared" si="19"/>
        <v>202380.4</v>
      </c>
      <c r="AE88" s="241">
        <f t="shared" si="20"/>
        <v>1</v>
      </c>
      <c r="AF88" s="241">
        <v>0</v>
      </c>
    </row>
    <row r="89" spans="1:32" x14ac:dyDescent="0.2">
      <c r="A89" s="61" t="s">
        <v>1938</v>
      </c>
      <c r="B89" s="355">
        <v>46072</v>
      </c>
      <c r="C89" s="15" t="s">
        <v>1522</v>
      </c>
      <c r="D89" s="15" t="s">
        <v>1523</v>
      </c>
      <c r="E89" s="15" t="s">
        <v>1939</v>
      </c>
      <c r="F89" s="15" t="s">
        <v>128</v>
      </c>
      <c r="G89" s="15" t="s">
        <v>1940</v>
      </c>
      <c r="H89" s="15" t="s">
        <v>1258</v>
      </c>
      <c r="I89" s="15" t="s">
        <v>1941</v>
      </c>
      <c r="J89" s="15" t="s">
        <v>1942</v>
      </c>
      <c r="K89" s="15" t="s">
        <v>1314</v>
      </c>
      <c r="L89" s="19">
        <v>0</v>
      </c>
      <c r="M89" s="355">
        <v>45943</v>
      </c>
      <c r="N89" s="15" t="s">
        <v>1528</v>
      </c>
      <c r="O89" s="19">
        <v>2992000</v>
      </c>
      <c r="P89" s="15" t="s">
        <v>1528</v>
      </c>
      <c r="Q89" s="355">
        <v>46072</v>
      </c>
      <c r="R89" s="15" t="s">
        <v>1528</v>
      </c>
      <c r="S89" s="355">
        <v>46072</v>
      </c>
      <c r="T89" s="15" t="s">
        <v>1826</v>
      </c>
      <c r="U89" s="15" t="s">
        <v>1549</v>
      </c>
      <c r="V89" s="15" t="s">
        <v>1943</v>
      </c>
      <c r="W89" s="15" t="s">
        <v>1944</v>
      </c>
      <c r="X89" s="15" t="s">
        <v>1532</v>
      </c>
      <c r="Y89" s="241">
        <f t="shared" si="10"/>
        <v>9012119</v>
      </c>
      <c r="Z89" s="241" t="str">
        <f t="shared" si="15"/>
        <v>JMM</v>
      </c>
      <c r="AA89" s="241">
        <f t="shared" si="16"/>
        <v>0</v>
      </c>
      <c r="AB89" s="241" t="str">
        <f t="shared" si="17"/>
        <v xml:space="preserve"> </v>
      </c>
      <c r="AC89" s="243" t="str">
        <f t="shared" si="18"/>
        <v>LLENADORA DE BOTELLAS - L4</v>
      </c>
      <c r="AD89" s="241">
        <f t="shared" si="19"/>
        <v>0</v>
      </c>
      <c r="AE89" s="241">
        <f t="shared" si="20"/>
        <v>2992000</v>
      </c>
      <c r="AF89" s="241">
        <v>0</v>
      </c>
    </row>
    <row r="90" spans="1:32" x14ac:dyDescent="0.2">
      <c r="A90" s="61" t="s">
        <v>1619</v>
      </c>
      <c r="B90" s="355">
        <v>46072</v>
      </c>
      <c r="C90" s="15" t="s">
        <v>1522</v>
      </c>
      <c r="D90" s="15" t="s">
        <v>1523</v>
      </c>
      <c r="E90" s="15" t="s">
        <v>241</v>
      </c>
      <c r="F90" s="15" t="s">
        <v>90</v>
      </c>
      <c r="G90" s="15" t="s">
        <v>1945</v>
      </c>
      <c r="H90" s="15" t="s">
        <v>1258</v>
      </c>
      <c r="I90" s="15" t="s">
        <v>1946</v>
      </c>
      <c r="J90" s="15" t="s">
        <v>1947</v>
      </c>
      <c r="K90" s="15" t="s">
        <v>1314</v>
      </c>
      <c r="L90" s="19">
        <v>5118163.16</v>
      </c>
      <c r="M90" s="355"/>
      <c r="N90" s="15" t="s">
        <v>1528</v>
      </c>
      <c r="O90" s="19">
        <v>5118163.2</v>
      </c>
      <c r="P90" s="15" t="s">
        <v>1528</v>
      </c>
      <c r="Q90" s="355">
        <v>46072</v>
      </c>
      <c r="R90" s="15" t="s">
        <v>1528</v>
      </c>
      <c r="S90" s="355">
        <v>46072</v>
      </c>
      <c r="T90" s="15" t="s">
        <v>1826</v>
      </c>
      <c r="U90" s="15" t="s">
        <v>1549</v>
      </c>
      <c r="V90" s="15" t="s">
        <v>1948</v>
      </c>
      <c r="W90" s="15" t="s">
        <v>1949</v>
      </c>
      <c r="X90" s="15" t="s">
        <v>1532</v>
      </c>
      <c r="Y90" s="241">
        <f t="shared" si="10"/>
        <v>9018725</v>
      </c>
      <c r="Z90" s="241" t="str">
        <f t="shared" si="15"/>
        <v>JAL</v>
      </c>
      <c r="AA90" s="241">
        <f t="shared" si="16"/>
        <v>0</v>
      </c>
      <c r="AB90" s="241" t="str">
        <f t="shared" si="17"/>
        <v xml:space="preserve"> </v>
      </c>
      <c r="AC90" s="243" t="str">
        <f t="shared" si="18"/>
        <v>LLENADORA DE BOTELLAS - L4</v>
      </c>
      <c r="AD90" s="241">
        <f t="shared" si="19"/>
        <v>5118163.16</v>
      </c>
      <c r="AE90" s="241">
        <f t="shared" si="20"/>
        <v>5118163.2</v>
      </c>
      <c r="AF90" s="241">
        <v>0</v>
      </c>
    </row>
    <row r="91" spans="1:32" x14ac:dyDescent="0.2">
      <c r="A91" s="61" t="s">
        <v>1785</v>
      </c>
      <c r="B91" s="355">
        <v>46072</v>
      </c>
      <c r="C91" s="15" t="s">
        <v>1522</v>
      </c>
      <c r="D91" s="15" t="s">
        <v>1523</v>
      </c>
      <c r="E91" s="15" t="s">
        <v>241</v>
      </c>
      <c r="F91" s="15" t="s">
        <v>77</v>
      </c>
      <c r="G91" s="15" t="s">
        <v>1950</v>
      </c>
      <c r="H91" s="15" t="s">
        <v>1258</v>
      </c>
      <c r="I91" s="15" t="s">
        <v>1951</v>
      </c>
      <c r="J91" s="15" t="s">
        <v>1947</v>
      </c>
      <c r="K91" s="15" t="s">
        <v>1952</v>
      </c>
      <c r="L91" s="19">
        <v>156000</v>
      </c>
      <c r="M91" s="355"/>
      <c r="N91" s="15" t="s">
        <v>1528</v>
      </c>
      <c r="O91" s="19">
        <v>200</v>
      </c>
      <c r="P91" s="15" t="s">
        <v>1528</v>
      </c>
      <c r="Q91" s="355">
        <v>46072</v>
      </c>
      <c r="R91" s="15" t="s">
        <v>1529</v>
      </c>
      <c r="S91" s="355">
        <v>46072</v>
      </c>
      <c r="T91" s="15" t="s">
        <v>1673</v>
      </c>
      <c r="U91" s="15" t="s">
        <v>1549</v>
      </c>
      <c r="V91" s="15" t="s">
        <v>1314</v>
      </c>
      <c r="W91" s="15" t="s">
        <v>1314</v>
      </c>
      <c r="X91" s="15" t="s">
        <v>1532</v>
      </c>
      <c r="Y91" s="241">
        <f t="shared" si="10"/>
        <v>9034280</v>
      </c>
      <c r="Z91" s="241" t="str">
        <f t="shared" si="15"/>
        <v>JMO</v>
      </c>
      <c r="AA91" s="241">
        <f t="shared" si="16"/>
        <v>0</v>
      </c>
      <c r="AB91" s="241">
        <f t="shared" si="17"/>
        <v>11761188</v>
      </c>
      <c r="AC91" s="243" t="str">
        <f t="shared" si="18"/>
        <v>LLENADORA DE BOTELLAS - L4</v>
      </c>
      <c r="AD91" s="241">
        <f t="shared" si="19"/>
        <v>156000</v>
      </c>
      <c r="AE91" s="241">
        <f t="shared" si="20"/>
        <v>200</v>
      </c>
      <c r="AF91" s="241">
        <v>0</v>
      </c>
    </row>
    <row r="92" spans="1:32" x14ac:dyDescent="0.2">
      <c r="A92" s="61" t="s">
        <v>1953</v>
      </c>
      <c r="B92" s="355">
        <v>46072</v>
      </c>
      <c r="C92" s="15" t="s">
        <v>1522</v>
      </c>
      <c r="D92" s="15" t="s">
        <v>1523</v>
      </c>
      <c r="E92" s="15" t="s">
        <v>241</v>
      </c>
      <c r="F92" s="15" t="s">
        <v>77</v>
      </c>
      <c r="G92" s="15" t="s">
        <v>1954</v>
      </c>
      <c r="H92" s="15" t="s">
        <v>1258</v>
      </c>
      <c r="I92" s="15" t="s">
        <v>1955</v>
      </c>
      <c r="J92" s="15" t="s">
        <v>1537</v>
      </c>
      <c r="K92" s="15" t="s">
        <v>1956</v>
      </c>
      <c r="L92" s="19">
        <v>20675232.82</v>
      </c>
      <c r="M92" s="355">
        <v>45932</v>
      </c>
      <c r="N92" s="15" t="s">
        <v>1957</v>
      </c>
      <c r="O92" s="19">
        <v>0</v>
      </c>
      <c r="P92" s="15" t="s">
        <v>1528</v>
      </c>
      <c r="Q92" s="355">
        <v>46072</v>
      </c>
      <c r="R92" s="15" t="s">
        <v>1529</v>
      </c>
      <c r="S92" s="355">
        <v>46072</v>
      </c>
      <c r="T92" s="15" t="s">
        <v>1471</v>
      </c>
      <c r="U92" s="15" t="s">
        <v>1549</v>
      </c>
      <c r="V92" s="15" t="s">
        <v>1314</v>
      </c>
      <c r="W92" s="15" t="s">
        <v>1314</v>
      </c>
      <c r="X92" s="15" t="s">
        <v>1532</v>
      </c>
      <c r="Y92" s="241">
        <f t="shared" si="10"/>
        <v>9083132</v>
      </c>
      <c r="Z92" s="241" t="str">
        <f t="shared" si="15"/>
        <v>JMO</v>
      </c>
      <c r="AA92" s="241">
        <f t="shared" si="16"/>
        <v>0</v>
      </c>
      <c r="AB92" s="241">
        <f t="shared" si="17"/>
        <v>11727741</v>
      </c>
      <c r="AC92" s="243" t="str">
        <f t="shared" si="18"/>
        <v>LLENADORA DE BOTELLAS - L4</v>
      </c>
      <c r="AD92" s="241">
        <f t="shared" si="19"/>
        <v>20675232.82</v>
      </c>
      <c r="AE92" s="241">
        <f t="shared" si="20"/>
        <v>0</v>
      </c>
      <c r="AF92" s="241">
        <v>0</v>
      </c>
    </row>
    <row r="93" spans="1:32" x14ac:dyDescent="0.2">
      <c r="A93" s="61" t="s">
        <v>1953</v>
      </c>
      <c r="B93" s="355">
        <v>46072</v>
      </c>
      <c r="C93" s="15" t="s">
        <v>1522</v>
      </c>
      <c r="D93" s="15" t="s">
        <v>1523</v>
      </c>
      <c r="E93" s="15" t="s">
        <v>241</v>
      </c>
      <c r="F93" s="15" t="s">
        <v>77</v>
      </c>
      <c r="G93" s="15" t="s">
        <v>1958</v>
      </c>
      <c r="H93" s="15" t="s">
        <v>1258</v>
      </c>
      <c r="I93" s="15" t="s">
        <v>1959</v>
      </c>
      <c r="J93" s="15" t="s">
        <v>1578</v>
      </c>
      <c r="K93" s="15" t="s">
        <v>1960</v>
      </c>
      <c r="L93" s="19">
        <v>2975000</v>
      </c>
      <c r="M93" s="355"/>
      <c r="N93" s="15" t="s">
        <v>1528</v>
      </c>
      <c r="O93" s="19">
        <v>2975000</v>
      </c>
      <c r="P93" s="15" t="s">
        <v>1528</v>
      </c>
      <c r="Q93" s="355">
        <v>46072</v>
      </c>
      <c r="R93" s="15" t="s">
        <v>1529</v>
      </c>
      <c r="S93" s="355">
        <v>46072</v>
      </c>
      <c r="T93" s="15" t="s">
        <v>1585</v>
      </c>
      <c r="U93" s="15" t="s">
        <v>1549</v>
      </c>
      <c r="V93" s="15" t="s">
        <v>1314</v>
      </c>
      <c r="W93" s="15" t="s">
        <v>1314</v>
      </c>
      <c r="X93" s="15" t="s">
        <v>1532</v>
      </c>
      <c r="Y93" s="241">
        <f t="shared" si="10"/>
        <v>9083136</v>
      </c>
      <c r="Z93" s="241" t="str">
        <f t="shared" si="15"/>
        <v>JMO</v>
      </c>
      <c r="AA93" s="241">
        <f t="shared" si="16"/>
        <v>0</v>
      </c>
      <c r="AB93" s="241">
        <f t="shared" si="17"/>
        <v>11778378</v>
      </c>
      <c r="AC93" s="243" t="str">
        <f t="shared" si="18"/>
        <v>LLENADORA DE BOTELLAS - L4</v>
      </c>
      <c r="AD93" s="241">
        <f t="shared" si="19"/>
        <v>2975000</v>
      </c>
      <c r="AE93" s="241">
        <f t="shared" si="20"/>
        <v>2975000</v>
      </c>
      <c r="AF93" s="241">
        <v>0</v>
      </c>
    </row>
    <row r="94" spans="1:32" x14ac:dyDescent="0.2">
      <c r="A94" s="61" t="s">
        <v>1961</v>
      </c>
      <c r="B94" s="355">
        <v>46072</v>
      </c>
      <c r="C94" s="15" t="s">
        <v>1553</v>
      </c>
      <c r="D94" s="15" t="s">
        <v>1559</v>
      </c>
      <c r="E94" s="15" t="s">
        <v>1962</v>
      </c>
      <c r="F94" s="15" t="s">
        <v>82</v>
      </c>
      <c r="G94" s="15" t="s">
        <v>1963</v>
      </c>
      <c r="H94" s="15" t="s">
        <v>1258</v>
      </c>
      <c r="I94" s="15" t="s">
        <v>1964</v>
      </c>
      <c r="J94" s="15" t="s">
        <v>1537</v>
      </c>
      <c r="K94" s="15" t="s">
        <v>1965</v>
      </c>
      <c r="L94" s="19">
        <v>11305000</v>
      </c>
      <c r="M94" s="355">
        <v>45901</v>
      </c>
      <c r="N94" s="15" t="s">
        <v>1745</v>
      </c>
      <c r="O94" s="19">
        <v>11305000</v>
      </c>
      <c r="P94" s="15" t="s">
        <v>1528</v>
      </c>
      <c r="Q94" s="355">
        <v>46072</v>
      </c>
      <c r="R94" s="15" t="s">
        <v>1528</v>
      </c>
      <c r="S94" s="355">
        <v>46072</v>
      </c>
      <c r="T94" s="15" t="s">
        <v>1471</v>
      </c>
      <c r="U94" s="15" t="s">
        <v>1549</v>
      </c>
      <c r="V94" s="15" t="s">
        <v>1314</v>
      </c>
      <c r="W94" s="15" t="s">
        <v>1314</v>
      </c>
      <c r="X94" s="15" t="s">
        <v>1532</v>
      </c>
      <c r="Y94" s="241">
        <f t="shared" si="10"/>
        <v>9106993</v>
      </c>
      <c r="Z94" s="241" t="str">
        <f t="shared" si="15"/>
        <v>YQV</v>
      </c>
      <c r="AA94" s="241">
        <f t="shared" si="16"/>
        <v>0</v>
      </c>
      <c r="AB94" s="241">
        <f t="shared" si="17"/>
        <v>11782193</v>
      </c>
      <c r="AC94" s="243" t="str">
        <f t="shared" si="18"/>
        <v>LLENADORA DE BOTELLAS - L4</v>
      </c>
      <c r="AD94" s="241">
        <f t="shared" si="19"/>
        <v>11305000</v>
      </c>
      <c r="AE94" s="241">
        <f t="shared" si="20"/>
        <v>11305000</v>
      </c>
      <c r="AF94" s="241">
        <v>0</v>
      </c>
    </row>
    <row r="95" spans="1:32" x14ac:dyDescent="0.2">
      <c r="A95" s="61" t="s">
        <v>1966</v>
      </c>
      <c r="B95" s="355">
        <v>46072</v>
      </c>
      <c r="C95" s="15" t="s">
        <v>1522</v>
      </c>
      <c r="D95" s="15" t="s">
        <v>1559</v>
      </c>
      <c r="E95" s="15" t="s">
        <v>241</v>
      </c>
      <c r="F95" s="15" t="s">
        <v>90</v>
      </c>
      <c r="G95" s="15" t="s">
        <v>1967</v>
      </c>
      <c r="H95" s="15" t="s">
        <v>1258</v>
      </c>
      <c r="I95" s="15" t="s">
        <v>1968</v>
      </c>
      <c r="J95" s="15" t="s">
        <v>1537</v>
      </c>
      <c r="K95" s="15" t="s">
        <v>1969</v>
      </c>
      <c r="L95" s="19">
        <v>0</v>
      </c>
      <c r="M95" s="355">
        <v>46056</v>
      </c>
      <c r="N95" s="15" t="s">
        <v>1529</v>
      </c>
      <c r="O95" s="19">
        <v>3366000</v>
      </c>
      <c r="P95" s="15" t="s">
        <v>1528</v>
      </c>
      <c r="Q95" s="355">
        <v>46072</v>
      </c>
      <c r="R95" s="15" t="s">
        <v>1528</v>
      </c>
      <c r="S95" s="355">
        <v>46072</v>
      </c>
      <c r="T95" s="15" t="s">
        <v>1970</v>
      </c>
      <c r="U95" s="15" t="s">
        <v>1549</v>
      </c>
      <c r="V95" s="15" t="s">
        <v>1314</v>
      </c>
      <c r="W95" s="15" t="s">
        <v>1314</v>
      </c>
      <c r="X95" s="15" t="s">
        <v>1532</v>
      </c>
      <c r="Y95" s="241">
        <f t="shared" si="10"/>
        <v>9138693</v>
      </c>
      <c r="Z95" s="241" t="str">
        <f t="shared" si="15"/>
        <v>JAL</v>
      </c>
      <c r="AA95" s="241">
        <f t="shared" si="16"/>
        <v>0</v>
      </c>
      <c r="AB95" s="241">
        <f t="shared" si="17"/>
        <v>11742588</v>
      </c>
      <c r="AC95" s="243" t="str">
        <f t="shared" si="18"/>
        <v>LLENADORA DE BOTELLAS - L4</v>
      </c>
      <c r="AD95" s="241">
        <f t="shared" si="19"/>
        <v>0</v>
      </c>
      <c r="AE95" s="244">
        <f t="shared" si="20"/>
        <v>3366000</v>
      </c>
      <c r="AF95" s="241">
        <v>0</v>
      </c>
    </row>
    <row r="96" spans="1:32" x14ac:dyDescent="0.2">
      <c r="A96" s="61" t="s">
        <v>1971</v>
      </c>
      <c r="B96" s="355">
        <v>46072</v>
      </c>
      <c r="C96" s="15" t="s">
        <v>1522</v>
      </c>
      <c r="D96" s="15" t="s">
        <v>1523</v>
      </c>
      <c r="E96" s="15" t="s">
        <v>241</v>
      </c>
      <c r="F96" s="15" t="s">
        <v>90</v>
      </c>
      <c r="G96" s="15" t="s">
        <v>1972</v>
      </c>
      <c r="H96" s="15" t="s">
        <v>1258</v>
      </c>
      <c r="I96" s="15" t="s">
        <v>1973</v>
      </c>
      <c r="J96" s="15" t="s">
        <v>1537</v>
      </c>
      <c r="K96" s="15" t="s">
        <v>1974</v>
      </c>
      <c r="L96" s="19">
        <v>5641457.3899999997</v>
      </c>
      <c r="M96" s="355">
        <v>45946</v>
      </c>
      <c r="N96" s="15" t="s">
        <v>1538</v>
      </c>
      <c r="O96" s="19">
        <v>5314355.5599999996</v>
      </c>
      <c r="P96" s="15" t="s">
        <v>1528</v>
      </c>
      <c r="Q96" s="355">
        <v>46072</v>
      </c>
      <c r="R96" s="15" t="s">
        <v>1528</v>
      </c>
      <c r="S96" s="355">
        <v>46072</v>
      </c>
      <c r="T96" s="15" t="s">
        <v>1826</v>
      </c>
      <c r="U96" s="15" t="s">
        <v>1549</v>
      </c>
      <c r="V96" s="15" t="s">
        <v>1314</v>
      </c>
      <c r="W96" s="15" t="s">
        <v>1314</v>
      </c>
      <c r="X96" s="15" t="s">
        <v>1532</v>
      </c>
      <c r="Y96" s="241">
        <f t="shared" si="10"/>
        <v>9162211</v>
      </c>
      <c r="Z96" s="241" t="str">
        <f t="shared" si="15"/>
        <v>JAL</v>
      </c>
      <c r="AA96" s="241">
        <f t="shared" si="16"/>
        <v>0</v>
      </c>
      <c r="AB96" s="241">
        <f t="shared" si="17"/>
        <v>11801323</v>
      </c>
      <c r="AC96" s="243" t="str">
        <f t="shared" si="18"/>
        <v>LLENADORA DE BOTELLAS - L4</v>
      </c>
      <c r="AD96" s="241">
        <f t="shared" si="19"/>
        <v>5641457.3899999997</v>
      </c>
      <c r="AE96" s="244">
        <f t="shared" si="20"/>
        <v>5314355.5599999996</v>
      </c>
      <c r="AF96" s="241">
        <v>0</v>
      </c>
    </row>
    <row r="97" spans="1:32" x14ac:dyDescent="0.2">
      <c r="A97" s="61" t="s">
        <v>1691</v>
      </c>
      <c r="B97" s="355">
        <v>46072</v>
      </c>
      <c r="C97" s="15" t="s">
        <v>1553</v>
      </c>
      <c r="D97" s="15" t="s">
        <v>1559</v>
      </c>
      <c r="E97" s="15" t="s">
        <v>241</v>
      </c>
      <c r="F97" s="15" t="s">
        <v>90</v>
      </c>
      <c r="G97" s="15" t="s">
        <v>1975</v>
      </c>
      <c r="H97" s="15" t="s">
        <v>1258</v>
      </c>
      <c r="I97" s="15" t="s">
        <v>1976</v>
      </c>
      <c r="J97" s="15" t="s">
        <v>1537</v>
      </c>
      <c r="K97" s="15" t="s">
        <v>1977</v>
      </c>
      <c r="L97" s="19">
        <v>1525814.37</v>
      </c>
      <c r="M97" s="355">
        <v>45992</v>
      </c>
      <c r="N97" s="15" t="s">
        <v>1978</v>
      </c>
      <c r="O97" s="19">
        <v>1457276.38</v>
      </c>
      <c r="P97" s="15" t="s">
        <v>1528</v>
      </c>
      <c r="Q97" s="355">
        <v>46072</v>
      </c>
      <c r="R97" s="15" t="s">
        <v>1529</v>
      </c>
      <c r="S97" s="355">
        <v>46072</v>
      </c>
      <c r="T97" s="15" t="s">
        <v>1475</v>
      </c>
      <c r="U97" s="15" t="s">
        <v>1549</v>
      </c>
      <c r="V97" s="15" t="s">
        <v>1314</v>
      </c>
      <c r="W97" s="15" t="s">
        <v>1314</v>
      </c>
      <c r="X97" s="15" t="s">
        <v>1532</v>
      </c>
      <c r="Y97" s="241">
        <f t="shared" si="10"/>
        <v>9202567</v>
      </c>
      <c r="Z97" s="241" t="str">
        <f t="shared" si="15"/>
        <v>JAL</v>
      </c>
      <c r="AA97" s="241">
        <f t="shared" si="16"/>
        <v>0</v>
      </c>
      <c r="AB97" s="241">
        <f t="shared" si="17"/>
        <v>11813119</v>
      </c>
      <c r="AC97" s="243" t="str">
        <f t="shared" si="18"/>
        <v>LLENADORA DE BOTELLAS - L4</v>
      </c>
      <c r="AD97" s="241">
        <f t="shared" si="19"/>
        <v>1525814.37</v>
      </c>
      <c r="AE97" s="244">
        <f t="shared" si="20"/>
        <v>1457276.38</v>
      </c>
      <c r="AF97" s="241">
        <v>0</v>
      </c>
    </row>
    <row r="98" spans="1:32" x14ac:dyDescent="0.2">
      <c r="A98" s="61" t="s">
        <v>1542</v>
      </c>
      <c r="B98" s="355">
        <v>46072</v>
      </c>
      <c r="C98" s="15" t="s">
        <v>1522</v>
      </c>
      <c r="D98" s="15" t="s">
        <v>1633</v>
      </c>
      <c r="E98" s="15" t="s">
        <v>1544</v>
      </c>
      <c r="F98" s="15" t="s">
        <v>86</v>
      </c>
      <c r="G98" s="15" t="s">
        <v>1979</v>
      </c>
      <c r="H98" s="15" t="s">
        <v>1258</v>
      </c>
      <c r="I98" s="15" t="s">
        <v>1980</v>
      </c>
      <c r="J98" s="15" t="s">
        <v>1548</v>
      </c>
      <c r="K98" s="15" t="s">
        <v>1314</v>
      </c>
      <c r="L98" s="19">
        <v>0</v>
      </c>
      <c r="M98" s="355"/>
      <c r="N98" s="15" t="s">
        <v>1528</v>
      </c>
      <c r="O98" s="19">
        <v>0</v>
      </c>
      <c r="P98" s="15" t="s">
        <v>1528</v>
      </c>
      <c r="Q98" s="355">
        <v>46072</v>
      </c>
      <c r="R98" s="15" t="s">
        <v>1538</v>
      </c>
      <c r="S98" s="355">
        <v>46072</v>
      </c>
      <c r="T98" s="15" t="s">
        <v>1981</v>
      </c>
      <c r="U98" s="15" t="s">
        <v>1549</v>
      </c>
      <c r="V98" s="15" t="s">
        <v>1943</v>
      </c>
      <c r="W98" s="15" t="s">
        <v>1944</v>
      </c>
      <c r="X98" s="15" t="s">
        <v>1532</v>
      </c>
      <c r="Y98" s="241">
        <f t="shared" si="10"/>
        <v>9218087</v>
      </c>
      <c r="Z98" s="241" t="str">
        <f t="shared" si="15"/>
        <v>JAS</v>
      </c>
      <c r="AA98" s="241">
        <f t="shared" si="16"/>
        <v>0</v>
      </c>
      <c r="AB98" s="241" t="str">
        <f t="shared" si="17"/>
        <v xml:space="preserve"> </v>
      </c>
      <c r="AC98" s="243" t="str">
        <f t="shared" si="18"/>
        <v>LLENADORA DE BOTELLAS - L4</v>
      </c>
      <c r="AD98" s="241">
        <f t="shared" si="19"/>
        <v>0</v>
      </c>
      <c r="AE98" s="241">
        <f t="shared" si="20"/>
        <v>0</v>
      </c>
      <c r="AF98" s="241">
        <v>0</v>
      </c>
    </row>
    <row r="99" spans="1:32" x14ac:dyDescent="0.2">
      <c r="A99" s="61" t="s">
        <v>1542</v>
      </c>
      <c r="B99" s="355">
        <v>46072</v>
      </c>
      <c r="C99" s="15" t="s">
        <v>1522</v>
      </c>
      <c r="D99" s="15" t="s">
        <v>1543</v>
      </c>
      <c r="E99" s="15" t="s">
        <v>1544</v>
      </c>
      <c r="F99" s="15" t="s">
        <v>86</v>
      </c>
      <c r="G99" s="15" t="s">
        <v>1982</v>
      </c>
      <c r="H99" s="15" t="s">
        <v>1258</v>
      </c>
      <c r="I99" s="15" t="s">
        <v>1983</v>
      </c>
      <c r="J99" s="15" t="s">
        <v>1548</v>
      </c>
      <c r="K99" s="15" t="s">
        <v>1314</v>
      </c>
      <c r="L99" s="19">
        <v>0</v>
      </c>
      <c r="M99" s="355"/>
      <c r="N99" s="15" t="s">
        <v>1528</v>
      </c>
      <c r="O99" s="19">
        <v>0</v>
      </c>
      <c r="P99" s="15" t="s">
        <v>1528</v>
      </c>
      <c r="Q99" s="355">
        <v>46072</v>
      </c>
      <c r="R99" s="15" t="s">
        <v>1538</v>
      </c>
      <c r="S99" s="355">
        <v>46072</v>
      </c>
      <c r="T99" s="15" t="s">
        <v>1984</v>
      </c>
      <c r="U99" s="15" t="s">
        <v>1549</v>
      </c>
      <c r="V99" s="15" t="s">
        <v>1943</v>
      </c>
      <c r="W99" s="15" t="s">
        <v>1985</v>
      </c>
      <c r="X99" s="15" t="s">
        <v>1532</v>
      </c>
      <c r="Y99" s="241">
        <f t="shared" si="10"/>
        <v>9218091</v>
      </c>
      <c r="Z99" s="241" t="str">
        <f t="shared" si="15"/>
        <v>JAS</v>
      </c>
      <c r="AA99" s="241">
        <f t="shared" si="16"/>
        <v>0</v>
      </c>
      <c r="AB99" s="241" t="str">
        <f t="shared" si="17"/>
        <v xml:space="preserve"> </v>
      </c>
      <c r="AC99" s="243" t="str">
        <f t="shared" si="18"/>
        <v>LLENADORA DE BOTELLAS - L4</v>
      </c>
      <c r="AD99" s="241">
        <f t="shared" si="19"/>
        <v>0</v>
      </c>
      <c r="AE99" s="241">
        <f t="shared" si="20"/>
        <v>0</v>
      </c>
      <c r="AF99" s="241">
        <v>0</v>
      </c>
    </row>
    <row r="100" spans="1:32" x14ac:dyDescent="0.2">
      <c r="A100" s="61" t="s">
        <v>1542</v>
      </c>
      <c r="B100" s="355">
        <v>46072</v>
      </c>
      <c r="C100" s="15" t="s">
        <v>1522</v>
      </c>
      <c r="D100" s="15" t="s">
        <v>1543</v>
      </c>
      <c r="E100" s="15" t="s">
        <v>1544</v>
      </c>
      <c r="F100" s="15" t="s">
        <v>90</v>
      </c>
      <c r="G100" s="15" t="s">
        <v>1986</v>
      </c>
      <c r="H100" s="15" t="s">
        <v>1258</v>
      </c>
      <c r="I100" s="15" t="s">
        <v>1987</v>
      </c>
      <c r="J100" s="15" t="s">
        <v>1548</v>
      </c>
      <c r="K100" s="15" t="s">
        <v>1314</v>
      </c>
      <c r="L100" s="19">
        <v>0</v>
      </c>
      <c r="M100" s="355"/>
      <c r="N100" s="15" t="s">
        <v>1528</v>
      </c>
      <c r="O100" s="19">
        <v>0</v>
      </c>
      <c r="P100" s="15" t="s">
        <v>1528</v>
      </c>
      <c r="Q100" s="355">
        <v>46072</v>
      </c>
      <c r="R100" s="15" t="s">
        <v>1528</v>
      </c>
      <c r="S100" s="355">
        <v>46072</v>
      </c>
      <c r="T100" s="15" t="s">
        <v>1826</v>
      </c>
      <c r="U100" s="15" t="s">
        <v>1549</v>
      </c>
      <c r="V100" s="15" t="s">
        <v>1988</v>
      </c>
      <c r="W100" s="15" t="s">
        <v>1989</v>
      </c>
      <c r="X100" s="15" t="s">
        <v>1532</v>
      </c>
      <c r="Y100" s="241">
        <f t="shared" si="10"/>
        <v>9218469</v>
      </c>
      <c r="Z100" s="241" t="str">
        <f t="shared" si="15"/>
        <v>JAL</v>
      </c>
      <c r="AA100" s="241">
        <f t="shared" si="16"/>
        <v>0</v>
      </c>
      <c r="AB100" s="241" t="str">
        <f t="shared" si="17"/>
        <v xml:space="preserve"> </v>
      </c>
      <c r="AC100" s="243" t="str">
        <f t="shared" si="18"/>
        <v>LLENADORA DE BOTELLAS - L4</v>
      </c>
      <c r="AD100" s="241">
        <f t="shared" si="19"/>
        <v>0</v>
      </c>
      <c r="AE100" s="244">
        <f t="shared" si="20"/>
        <v>0</v>
      </c>
      <c r="AF100" s="241">
        <v>0</v>
      </c>
    </row>
    <row r="101" spans="1:32" x14ac:dyDescent="0.2">
      <c r="A101" s="61" t="s">
        <v>1542</v>
      </c>
      <c r="B101" s="355">
        <v>46072</v>
      </c>
      <c r="C101" s="15" t="s">
        <v>1522</v>
      </c>
      <c r="D101" s="15" t="s">
        <v>1990</v>
      </c>
      <c r="E101" s="15" t="s">
        <v>1544</v>
      </c>
      <c r="F101" s="15" t="s">
        <v>90</v>
      </c>
      <c r="G101" s="15" t="s">
        <v>1991</v>
      </c>
      <c r="H101" s="15" t="s">
        <v>1258</v>
      </c>
      <c r="I101" s="15" t="s">
        <v>1992</v>
      </c>
      <c r="J101" s="15" t="s">
        <v>1993</v>
      </c>
      <c r="K101" s="15" t="s">
        <v>1314</v>
      </c>
      <c r="L101" s="19">
        <v>0</v>
      </c>
      <c r="M101" s="355"/>
      <c r="N101" s="15" t="s">
        <v>1528</v>
      </c>
      <c r="O101" s="19">
        <v>3910113.85</v>
      </c>
      <c r="P101" s="15" t="s">
        <v>1528</v>
      </c>
      <c r="Q101" s="355">
        <v>46072</v>
      </c>
      <c r="R101" s="15" t="s">
        <v>1528</v>
      </c>
      <c r="S101" s="355">
        <v>46072</v>
      </c>
      <c r="T101" s="15" t="s">
        <v>1826</v>
      </c>
      <c r="U101" s="15" t="s">
        <v>1549</v>
      </c>
      <c r="V101" s="15" t="s">
        <v>1994</v>
      </c>
      <c r="W101" s="15" t="s">
        <v>1995</v>
      </c>
      <c r="X101" s="15" t="s">
        <v>1532</v>
      </c>
      <c r="Y101" s="241">
        <f t="shared" si="10"/>
        <v>9221655</v>
      </c>
      <c r="Z101" s="241" t="str">
        <f t="shared" si="15"/>
        <v>JAL</v>
      </c>
      <c r="AA101" s="241">
        <f t="shared" si="16"/>
        <v>0</v>
      </c>
      <c r="AB101" s="241" t="str">
        <f t="shared" si="17"/>
        <v xml:space="preserve"> </v>
      </c>
      <c r="AC101" s="243" t="str">
        <f t="shared" si="18"/>
        <v>LLENADORA DE BOTELLAS - L4</v>
      </c>
      <c r="AD101" s="241">
        <f t="shared" si="19"/>
        <v>0</v>
      </c>
      <c r="AE101" s="244">
        <f t="shared" si="20"/>
        <v>3910113.85</v>
      </c>
      <c r="AF101" s="241">
        <v>0</v>
      </c>
    </row>
    <row r="102" spans="1:32" x14ac:dyDescent="0.2">
      <c r="A102" s="61" t="s">
        <v>1542</v>
      </c>
      <c r="B102" s="355">
        <v>46072</v>
      </c>
      <c r="C102" s="15" t="s">
        <v>1522</v>
      </c>
      <c r="D102" s="15" t="s">
        <v>1543</v>
      </c>
      <c r="E102" s="15" t="s">
        <v>1544</v>
      </c>
      <c r="F102" s="15" t="s">
        <v>90</v>
      </c>
      <c r="G102" s="15" t="s">
        <v>1996</v>
      </c>
      <c r="H102" s="15" t="s">
        <v>1258</v>
      </c>
      <c r="I102" s="15" t="s">
        <v>1997</v>
      </c>
      <c r="J102" s="15" t="s">
        <v>1548</v>
      </c>
      <c r="K102" s="15" t="s">
        <v>1314</v>
      </c>
      <c r="L102" s="19">
        <v>0</v>
      </c>
      <c r="M102" s="355"/>
      <c r="N102" s="15" t="s">
        <v>1528</v>
      </c>
      <c r="O102" s="19">
        <v>0</v>
      </c>
      <c r="P102" s="15" t="s">
        <v>1528</v>
      </c>
      <c r="Q102" s="355">
        <v>46072</v>
      </c>
      <c r="R102" s="15" t="s">
        <v>1529</v>
      </c>
      <c r="S102" s="355">
        <v>46072</v>
      </c>
      <c r="T102" s="15" t="s">
        <v>1585</v>
      </c>
      <c r="U102" s="15" t="s">
        <v>1549</v>
      </c>
      <c r="V102" s="15" t="s">
        <v>1998</v>
      </c>
      <c r="W102" s="15" t="s">
        <v>1999</v>
      </c>
      <c r="X102" s="15" t="s">
        <v>1532</v>
      </c>
      <c r="Y102" s="241">
        <f t="shared" si="10"/>
        <v>9222046</v>
      </c>
      <c r="Z102" s="241" t="str">
        <f t="shared" si="15"/>
        <v>JAL</v>
      </c>
      <c r="AA102" s="241">
        <f t="shared" si="16"/>
        <v>0</v>
      </c>
      <c r="AB102" s="241" t="str">
        <f t="shared" si="17"/>
        <v xml:space="preserve"> </v>
      </c>
      <c r="AC102" s="243" t="str">
        <f t="shared" si="18"/>
        <v>LLENADORA DE BOTELLAS - L4</v>
      </c>
      <c r="AD102" s="241">
        <f t="shared" si="19"/>
        <v>0</v>
      </c>
      <c r="AE102" s="241">
        <f t="shared" si="20"/>
        <v>0</v>
      </c>
      <c r="AF102" s="241">
        <v>0</v>
      </c>
    </row>
    <row r="103" spans="1:32" x14ac:dyDescent="0.2">
      <c r="A103" s="61" t="s">
        <v>1542</v>
      </c>
      <c r="B103" s="355">
        <v>46072</v>
      </c>
      <c r="C103" s="15" t="s">
        <v>1522</v>
      </c>
      <c r="D103" s="15" t="s">
        <v>1523</v>
      </c>
      <c r="E103" s="15" t="s">
        <v>1544</v>
      </c>
      <c r="F103" s="15" t="s">
        <v>90</v>
      </c>
      <c r="G103" s="15" t="s">
        <v>2000</v>
      </c>
      <c r="H103" s="15" t="s">
        <v>1258</v>
      </c>
      <c r="I103" s="15" t="s">
        <v>2001</v>
      </c>
      <c r="J103" s="15" t="s">
        <v>1578</v>
      </c>
      <c r="K103" s="15" t="s">
        <v>1314</v>
      </c>
      <c r="L103" s="19">
        <v>0</v>
      </c>
      <c r="M103" s="355"/>
      <c r="N103" s="15" t="s">
        <v>1528</v>
      </c>
      <c r="O103" s="19">
        <v>0</v>
      </c>
      <c r="P103" s="15" t="s">
        <v>1528</v>
      </c>
      <c r="Q103" s="355">
        <v>46072</v>
      </c>
      <c r="R103" s="15" t="s">
        <v>1529</v>
      </c>
      <c r="S103" s="355">
        <v>46072</v>
      </c>
      <c r="T103" s="15" t="s">
        <v>2002</v>
      </c>
      <c r="U103" s="15" t="s">
        <v>1549</v>
      </c>
      <c r="V103" s="15" t="s">
        <v>2003</v>
      </c>
      <c r="W103" s="15" t="s">
        <v>2004</v>
      </c>
      <c r="X103" s="15" t="s">
        <v>1532</v>
      </c>
      <c r="Y103" s="241">
        <f t="shared" si="10"/>
        <v>9222901</v>
      </c>
      <c r="Z103" s="241" t="str">
        <f t="shared" si="15"/>
        <v>JAL</v>
      </c>
      <c r="AA103" s="241">
        <f t="shared" si="16"/>
        <v>0</v>
      </c>
      <c r="AB103" s="241" t="str">
        <f t="shared" si="17"/>
        <v xml:space="preserve"> </v>
      </c>
      <c r="AC103" s="243" t="str">
        <f t="shared" si="18"/>
        <v>LLENADORA DE BOTELLAS - L4</v>
      </c>
      <c r="AD103" s="241">
        <f t="shared" si="19"/>
        <v>0</v>
      </c>
      <c r="AE103" s="241">
        <f t="shared" si="20"/>
        <v>0</v>
      </c>
      <c r="AF103" s="241">
        <v>0</v>
      </c>
    </row>
    <row r="104" spans="1:32" x14ac:dyDescent="0.2">
      <c r="A104" s="61" t="s">
        <v>1542</v>
      </c>
      <c r="B104" s="355">
        <v>46072</v>
      </c>
      <c r="C104" s="15" t="s">
        <v>1522</v>
      </c>
      <c r="D104" s="15" t="s">
        <v>1543</v>
      </c>
      <c r="E104" s="15" t="s">
        <v>1544</v>
      </c>
      <c r="F104" s="15" t="s">
        <v>90</v>
      </c>
      <c r="G104" s="15" t="s">
        <v>2005</v>
      </c>
      <c r="H104" s="15" t="s">
        <v>1258</v>
      </c>
      <c r="I104" s="15" t="s">
        <v>2006</v>
      </c>
      <c r="J104" s="15" t="s">
        <v>1548</v>
      </c>
      <c r="K104" s="15" t="s">
        <v>1314</v>
      </c>
      <c r="L104" s="19">
        <v>0</v>
      </c>
      <c r="M104" s="355"/>
      <c r="N104" s="15" t="s">
        <v>1528</v>
      </c>
      <c r="O104" s="19">
        <v>0</v>
      </c>
      <c r="P104" s="15" t="s">
        <v>1528</v>
      </c>
      <c r="Q104" s="355">
        <v>46072</v>
      </c>
      <c r="R104" s="15" t="s">
        <v>1529</v>
      </c>
      <c r="S104" s="355">
        <v>46072</v>
      </c>
      <c r="T104" s="15" t="s">
        <v>1799</v>
      </c>
      <c r="U104" s="15" t="s">
        <v>1549</v>
      </c>
      <c r="V104" s="15" t="s">
        <v>2007</v>
      </c>
      <c r="W104" s="15" t="s">
        <v>2008</v>
      </c>
      <c r="X104" s="15" t="s">
        <v>1532</v>
      </c>
      <c r="Y104" s="241">
        <f t="shared" si="10"/>
        <v>9222902</v>
      </c>
      <c r="Z104" s="241" t="str">
        <f t="shared" si="15"/>
        <v>JAL</v>
      </c>
      <c r="AA104" s="241">
        <f t="shared" si="16"/>
        <v>0</v>
      </c>
      <c r="AB104" s="241" t="str">
        <f t="shared" si="17"/>
        <v xml:space="preserve"> </v>
      </c>
      <c r="AC104" s="243" t="str">
        <f t="shared" si="18"/>
        <v>LLENADORA DE BOTELLAS - L4</v>
      </c>
      <c r="AD104" s="241">
        <f t="shared" si="19"/>
        <v>0</v>
      </c>
      <c r="AE104" s="241">
        <f t="shared" si="20"/>
        <v>0</v>
      </c>
      <c r="AF104" s="241">
        <v>0</v>
      </c>
    </row>
    <row r="105" spans="1:32" x14ac:dyDescent="0.2">
      <c r="A105" s="61" t="s">
        <v>2009</v>
      </c>
      <c r="B105" s="355">
        <v>46072</v>
      </c>
      <c r="C105" s="15" t="s">
        <v>1553</v>
      </c>
      <c r="D105" s="15" t="s">
        <v>1559</v>
      </c>
      <c r="E105" s="15" t="s">
        <v>241</v>
      </c>
      <c r="F105" s="15" t="s">
        <v>90</v>
      </c>
      <c r="G105" s="15" t="s">
        <v>2010</v>
      </c>
      <c r="H105" s="15" t="s">
        <v>1258</v>
      </c>
      <c r="I105" s="15" t="s">
        <v>2011</v>
      </c>
      <c r="J105" s="15" t="s">
        <v>1578</v>
      </c>
      <c r="K105" s="15" t="s">
        <v>2012</v>
      </c>
      <c r="L105" s="19">
        <v>7452735.7800000003</v>
      </c>
      <c r="M105" s="355"/>
      <c r="N105" s="15" t="s">
        <v>1528</v>
      </c>
      <c r="O105" s="19">
        <v>785197.44</v>
      </c>
      <c r="P105" s="15" t="s">
        <v>1528</v>
      </c>
      <c r="Q105" s="355">
        <v>46072</v>
      </c>
      <c r="R105" s="15" t="s">
        <v>1529</v>
      </c>
      <c r="S105" s="355">
        <v>46072</v>
      </c>
      <c r="T105" s="15" t="s">
        <v>1471</v>
      </c>
      <c r="U105" s="15" t="s">
        <v>1549</v>
      </c>
      <c r="V105" s="15" t="s">
        <v>1314</v>
      </c>
      <c r="W105" s="15" t="s">
        <v>1314</v>
      </c>
      <c r="X105" s="15" t="s">
        <v>1532</v>
      </c>
      <c r="Y105" s="241">
        <f t="shared" si="10"/>
        <v>9226733</v>
      </c>
      <c r="Z105" s="241" t="str">
        <f t="shared" si="15"/>
        <v>JAL</v>
      </c>
      <c r="AA105" s="241">
        <f t="shared" si="16"/>
        <v>0</v>
      </c>
      <c r="AB105" s="241">
        <f t="shared" si="17"/>
        <v>11817828</v>
      </c>
      <c r="AC105" s="243" t="str">
        <f t="shared" si="18"/>
        <v>LLENADORA DE BOTELLAS - L4</v>
      </c>
      <c r="AD105" s="241">
        <f t="shared" si="19"/>
        <v>7452735.7800000003</v>
      </c>
      <c r="AE105" s="241">
        <f t="shared" si="20"/>
        <v>785197.44</v>
      </c>
      <c r="AF105" s="241">
        <v>0</v>
      </c>
    </row>
    <row r="106" spans="1:32" x14ac:dyDescent="0.2">
      <c r="A106" s="61" t="s">
        <v>2013</v>
      </c>
      <c r="B106" s="355">
        <v>46072</v>
      </c>
      <c r="C106" s="15" t="s">
        <v>1522</v>
      </c>
      <c r="D106" s="15" t="s">
        <v>1523</v>
      </c>
      <c r="E106" s="15" t="s">
        <v>2014</v>
      </c>
      <c r="F106" s="15" t="s">
        <v>90</v>
      </c>
      <c r="G106" s="15" t="s">
        <v>2015</v>
      </c>
      <c r="H106" s="15" t="s">
        <v>1258</v>
      </c>
      <c r="I106" s="15" t="s">
        <v>2016</v>
      </c>
      <c r="J106" s="15" t="s">
        <v>1841</v>
      </c>
      <c r="K106" s="15" t="s">
        <v>2017</v>
      </c>
      <c r="L106" s="19">
        <v>0</v>
      </c>
      <c r="M106" s="355"/>
      <c r="N106" s="15" t="s">
        <v>1528</v>
      </c>
      <c r="O106" s="19">
        <v>1059911</v>
      </c>
      <c r="P106" s="15" t="s">
        <v>1528</v>
      </c>
      <c r="Q106" s="355">
        <v>46072</v>
      </c>
      <c r="R106" s="15" t="s">
        <v>1529</v>
      </c>
      <c r="S106" s="355">
        <v>46072</v>
      </c>
      <c r="T106" s="15" t="s">
        <v>1585</v>
      </c>
      <c r="U106" s="15" t="s">
        <v>1549</v>
      </c>
      <c r="V106" s="15" t="s">
        <v>1314</v>
      </c>
      <c r="W106" s="15" t="s">
        <v>1314</v>
      </c>
      <c r="X106" s="15" t="s">
        <v>1532</v>
      </c>
      <c r="Y106" s="241">
        <f t="shared" si="10"/>
        <v>9259861</v>
      </c>
      <c r="Z106" s="241" t="str">
        <f t="shared" si="15"/>
        <v>JAL</v>
      </c>
      <c r="AA106" s="241">
        <f t="shared" si="16"/>
        <v>0</v>
      </c>
      <c r="AB106" s="241">
        <f t="shared" si="17"/>
        <v>11826639</v>
      </c>
      <c r="AC106" s="243" t="str">
        <f t="shared" si="18"/>
        <v>LLENADORA DE BOTELLAS - L4</v>
      </c>
      <c r="AD106" s="241">
        <f t="shared" si="19"/>
        <v>0</v>
      </c>
      <c r="AE106" s="241">
        <f t="shared" si="20"/>
        <v>1059911</v>
      </c>
      <c r="AF106" s="241">
        <v>0</v>
      </c>
    </row>
    <row r="107" spans="1:32" x14ac:dyDescent="0.2">
      <c r="A107" s="61" t="s">
        <v>2018</v>
      </c>
      <c r="B107" s="355">
        <v>46072</v>
      </c>
      <c r="C107" s="15" t="s">
        <v>1553</v>
      </c>
      <c r="D107" s="15" t="s">
        <v>1559</v>
      </c>
      <c r="E107" s="15" t="s">
        <v>2019</v>
      </c>
      <c r="F107" s="15" t="s">
        <v>138</v>
      </c>
      <c r="G107" s="15" t="s">
        <v>2020</v>
      </c>
      <c r="H107" s="15" t="s">
        <v>1258</v>
      </c>
      <c r="I107" s="15" t="s">
        <v>2021</v>
      </c>
      <c r="J107" s="15" t="s">
        <v>2022</v>
      </c>
      <c r="K107" s="15" t="s">
        <v>2023</v>
      </c>
      <c r="L107" s="19">
        <v>156365.99</v>
      </c>
      <c r="M107" s="355"/>
      <c r="N107" s="15" t="s">
        <v>1528</v>
      </c>
      <c r="O107" s="19">
        <v>161866.01</v>
      </c>
      <c r="P107" s="15" t="s">
        <v>1528</v>
      </c>
      <c r="Q107" s="355">
        <v>46072</v>
      </c>
      <c r="R107" s="15" t="s">
        <v>1529</v>
      </c>
      <c r="S107" s="355">
        <v>46072</v>
      </c>
      <c r="T107" s="15" t="s">
        <v>1471</v>
      </c>
      <c r="U107" s="15" t="s">
        <v>1549</v>
      </c>
      <c r="V107" s="15" t="s">
        <v>1314</v>
      </c>
      <c r="W107" s="15" t="s">
        <v>1314</v>
      </c>
      <c r="X107" s="15" t="s">
        <v>1532</v>
      </c>
      <c r="Y107" s="241">
        <f t="shared" si="10"/>
        <v>9276225</v>
      </c>
      <c r="Z107" s="241" t="str">
        <f t="shared" si="15"/>
        <v>WNP</v>
      </c>
      <c r="AA107" s="241">
        <f t="shared" si="16"/>
        <v>0</v>
      </c>
      <c r="AB107" s="241">
        <f t="shared" si="17"/>
        <v>11836237</v>
      </c>
      <c r="AC107" s="243" t="str">
        <f t="shared" si="18"/>
        <v>LLENADORA DE BOTELLAS - L4</v>
      </c>
      <c r="AD107" s="241">
        <f t="shared" si="19"/>
        <v>156365.99</v>
      </c>
      <c r="AE107" s="241">
        <f t="shared" si="20"/>
        <v>161866.01</v>
      </c>
      <c r="AF107" s="241">
        <v>0</v>
      </c>
    </row>
    <row r="108" spans="1:32" x14ac:dyDescent="0.2">
      <c r="A108" s="61" t="s">
        <v>2018</v>
      </c>
      <c r="B108" s="355">
        <v>46072</v>
      </c>
      <c r="C108" s="15" t="s">
        <v>1522</v>
      </c>
      <c r="D108" s="15" t="s">
        <v>1523</v>
      </c>
      <c r="E108" s="15" t="s">
        <v>1780</v>
      </c>
      <c r="F108" s="15" t="s">
        <v>90</v>
      </c>
      <c r="G108" s="15" t="s">
        <v>2024</v>
      </c>
      <c r="H108" s="15" t="s">
        <v>1258</v>
      </c>
      <c r="I108" s="15" t="s">
        <v>2025</v>
      </c>
      <c r="J108" s="15" t="s">
        <v>1570</v>
      </c>
      <c r="K108" s="15" t="s">
        <v>2026</v>
      </c>
      <c r="L108" s="19">
        <v>1311335.44</v>
      </c>
      <c r="M108" s="355">
        <v>46053</v>
      </c>
      <c r="N108" s="15" t="s">
        <v>2027</v>
      </c>
      <c r="O108" s="19">
        <v>3266335.52</v>
      </c>
      <c r="P108" s="15" t="s">
        <v>1528</v>
      </c>
      <c r="Q108" s="355">
        <v>46072</v>
      </c>
      <c r="R108" s="15" t="s">
        <v>1528</v>
      </c>
      <c r="S108" s="355">
        <v>46072</v>
      </c>
      <c r="T108" s="15" t="s">
        <v>1478</v>
      </c>
      <c r="U108" s="15" t="s">
        <v>1549</v>
      </c>
      <c r="V108" s="15" t="s">
        <v>1314</v>
      </c>
      <c r="W108" s="15" t="s">
        <v>1314</v>
      </c>
      <c r="X108" s="15" t="s">
        <v>1532</v>
      </c>
      <c r="Y108" s="241">
        <f t="shared" si="10"/>
        <v>9276861</v>
      </c>
      <c r="Z108" s="241" t="str">
        <f t="shared" si="15"/>
        <v>JAL</v>
      </c>
      <c r="AA108" s="241">
        <f t="shared" si="16"/>
        <v>0</v>
      </c>
      <c r="AB108" s="241">
        <f t="shared" si="17"/>
        <v>11836595</v>
      </c>
      <c r="AC108" s="243" t="str">
        <f t="shared" si="18"/>
        <v>LLENADORA DE BOTELLAS - L4</v>
      </c>
      <c r="AD108" s="241">
        <f t="shared" si="19"/>
        <v>1311335.44</v>
      </c>
      <c r="AE108" s="241">
        <f t="shared" si="20"/>
        <v>3266335.52</v>
      </c>
      <c r="AF108" s="241">
        <v>0</v>
      </c>
    </row>
    <row r="109" spans="1:32" x14ac:dyDescent="0.2">
      <c r="A109" s="61" t="s">
        <v>2028</v>
      </c>
      <c r="B109" s="355">
        <v>46072</v>
      </c>
      <c r="C109" s="15" t="s">
        <v>1553</v>
      </c>
      <c r="D109" s="15" t="s">
        <v>1554</v>
      </c>
      <c r="E109" s="15" t="s">
        <v>241</v>
      </c>
      <c r="F109" s="15" t="s">
        <v>90</v>
      </c>
      <c r="G109" s="15" t="s">
        <v>2029</v>
      </c>
      <c r="H109" s="15" t="s">
        <v>1258</v>
      </c>
      <c r="I109" s="15" t="s">
        <v>1366</v>
      </c>
      <c r="J109" s="15" t="s">
        <v>1537</v>
      </c>
      <c r="K109" s="15" t="s">
        <v>2030</v>
      </c>
      <c r="L109" s="19">
        <v>0</v>
      </c>
      <c r="M109" s="355">
        <v>46065</v>
      </c>
      <c r="N109" s="15" t="s">
        <v>1528</v>
      </c>
      <c r="O109" s="19">
        <v>0</v>
      </c>
      <c r="P109" s="15" t="s">
        <v>1528</v>
      </c>
      <c r="Q109" s="355">
        <v>46072</v>
      </c>
      <c r="R109" s="15" t="s">
        <v>1528</v>
      </c>
      <c r="S109" s="355">
        <v>46072</v>
      </c>
      <c r="T109" s="15" t="s">
        <v>1481</v>
      </c>
      <c r="U109" s="15" t="s">
        <v>1549</v>
      </c>
      <c r="V109" s="15" t="s">
        <v>1314</v>
      </c>
      <c r="W109" s="15" t="s">
        <v>1314</v>
      </c>
      <c r="X109" s="15" t="s">
        <v>1532</v>
      </c>
      <c r="Y109" s="241">
        <f t="shared" si="10"/>
        <v>9310249</v>
      </c>
      <c r="Z109" s="241" t="str">
        <f t="shared" si="15"/>
        <v>JAL</v>
      </c>
      <c r="AA109" s="241">
        <f t="shared" si="16"/>
        <v>0</v>
      </c>
      <c r="AB109" s="241">
        <f t="shared" si="17"/>
        <v>11838474</v>
      </c>
      <c r="AC109" s="243" t="str">
        <f t="shared" si="18"/>
        <v>LLENADORA DE BOTELLAS - L4</v>
      </c>
      <c r="AD109" s="241">
        <f t="shared" si="19"/>
        <v>0</v>
      </c>
      <c r="AE109" s="241">
        <f t="shared" si="20"/>
        <v>0</v>
      </c>
      <c r="AF109" s="241">
        <v>0</v>
      </c>
    </row>
    <row r="110" spans="1:32" x14ac:dyDescent="0.2">
      <c r="A110" s="61" t="s">
        <v>2031</v>
      </c>
      <c r="B110" s="355">
        <v>46072</v>
      </c>
      <c r="C110" s="15" t="s">
        <v>1553</v>
      </c>
      <c r="D110" s="15" t="s">
        <v>1559</v>
      </c>
      <c r="E110" s="15" t="s">
        <v>241</v>
      </c>
      <c r="F110" s="15" t="s">
        <v>90</v>
      </c>
      <c r="G110" s="15" t="s">
        <v>2032</v>
      </c>
      <c r="H110" s="15" t="s">
        <v>1258</v>
      </c>
      <c r="I110" s="15" t="s">
        <v>1368</v>
      </c>
      <c r="J110" s="15" t="s">
        <v>1563</v>
      </c>
      <c r="K110" s="15" t="s">
        <v>2033</v>
      </c>
      <c r="L110" s="19">
        <v>0</v>
      </c>
      <c r="M110" s="355">
        <v>46065</v>
      </c>
      <c r="N110" s="15" t="s">
        <v>1529</v>
      </c>
      <c r="O110" s="19">
        <v>0</v>
      </c>
      <c r="P110" s="15" t="s">
        <v>1528</v>
      </c>
      <c r="Q110" s="355">
        <v>46072</v>
      </c>
      <c r="R110" s="15" t="s">
        <v>1529</v>
      </c>
      <c r="S110" s="355">
        <v>46072</v>
      </c>
      <c r="T110" s="15" t="s">
        <v>1585</v>
      </c>
      <c r="U110" s="15" t="s">
        <v>1549</v>
      </c>
      <c r="V110" s="15" t="s">
        <v>1314</v>
      </c>
      <c r="W110" s="15" t="s">
        <v>1314</v>
      </c>
      <c r="X110" s="15" t="s">
        <v>1532</v>
      </c>
      <c r="Y110" s="241">
        <f t="shared" si="10"/>
        <v>9310725</v>
      </c>
      <c r="Z110" s="241" t="str">
        <f t="shared" si="15"/>
        <v>JAL</v>
      </c>
      <c r="AA110" s="241">
        <f t="shared" si="16"/>
        <v>0</v>
      </c>
      <c r="AB110" s="241">
        <f t="shared" si="17"/>
        <v>11844799</v>
      </c>
      <c r="AC110" s="243" t="str">
        <f t="shared" si="18"/>
        <v>LLENADORA DE BOTELLAS - L4</v>
      </c>
      <c r="AD110" s="241">
        <f t="shared" si="19"/>
        <v>0</v>
      </c>
      <c r="AE110" s="241">
        <f t="shared" si="20"/>
        <v>0</v>
      </c>
      <c r="AF110" s="241">
        <v>0</v>
      </c>
    </row>
    <row r="111" spans="1:32" x14ac:dyDescent="0.2">
      <c r="A111" s="61" t="s">
        <v>2034</v>
      </c>
      <c r="B111" s="355">
        <v>46072</v>
      </c>
      <c r="C111" s="15" t="s">
        <v>1553</v>
      </c>
      <c r="D111" s="15" t="s">
        <v>1554</v>
      </c>
      <c r="E111" s="15" t="s">
        <v>1962</v>
      </c>
      <c r="F111" s="15" t="s">
        <v>90</v>
      </c>
      <c r="G111" s="15" t="s">
        <v>2035</v>
      </c>
      <c r="H111" s="15" t="s">
        <v>1258</v>
      </c>
      <c r="I111" s="15" t="s">
        <v>2036</v>
      </c>
      <c r="J111" s="15" t="s">
        <v>1570</v>
      </c>
      <c r="K111" s="15" t="s">
        <v>2037</v>
      </c>
      <c r="L111" s="19">
        <v>623004.49</v>
      </c>
      <c r="M111" s="355">
        <v>46068</v>
      </c>
      <c r="N111" s="15" t="s">
        <v>1585</v>
      </c>
      <c r="O111" s="19">
        <v>2084037.85</v>
      </c>
      <c r="P111" s="15" t="s">
        <v>1528</v>
      </c>
      <c r="Q111" s="355">
        <v>46072</v>
      </c>
      <c r="R111" s="15" t="s">
        <v>1528</v>
      </c>
      <c r="S111" s="355">
        <v>46072</v>
      </c>
      <c r="T111" s="15" t="s">
        <v>2038</v>
      </c>
      <c r="U111" s="15" t="s">
        <v>1549</v>
      </c>
      <c r="V111" s="15" t="s">
        <v>1314</v>
      </c>
      <c r="W111" s="15" t="s">
        <v>1314</v>
      </c>
      <c r="X111" s="15" t="s">
        <v>1532</v>
      </c>
      <c r="Y111" s="241">
        <f t="shared" si="10"/>
        <v>9313411</v>
      </c>
      <c r="Z111" s="241" t="str">
        <f t="shared" si="15"/>
        <v>JAL</v>
      </c>
      <c r="AA111" s="241">
        <f t="shared" si="16"/>
        <v>0</v>
      </c>
      <c r="AB111" s="241">
        <f t="shared" si="17"/>
        <v>11845091</v>
      </c>
      <c r="AC111" s="243" t="str">
        <f t="shared" si="18"/>
        <v>LLENADORA DE BOTELLAS - L4</v>
      </c>
      <c r="AD111" s="241">
        <f t="shared" si="19"/>
        <v>623004.49</v>
      </c>
      <c r="AE111" s="241">
        <f t="shared" si="20"/>
        <v>2084037.85</v>
      </c>
      <c r="AF111" s="241">
        <v>0</v>
      </c>
    </row>
    <row r="112" spans="1:32" x14ac:dyDescent="0.2">
      <c r="A112" s="61" t="s">
        <v>1643</v>
      </c>
      <c r="B112" s="355">
        <v>46072</v>
      </c>
      <c r="C112" s="15" t="s">
        <v>1553</v>
      </c>
      <c r="D112" s="15" t="s">
        <v>1559</v>
      </c>
      <c r="E112" s="15" t="s">
        <v>241</v>
      </c>
      <c r="F112" s="15" t="s">
        <v>90</v>
      </c>
      <c r="G112" s="15" t="s">
        <v>2039</v>
      </c>
      <c r="H112" s="15" t="s">
        <v>2040</v>
      </c>
      <c r="I112" s="15" t="s">
        <v>2041</v>
      </c>
      <c r="J112" s="15" t="s">
        <v>1548</v>
      </c>
      <c r="K112" s="15" t="s">
        <v>2042</v>
      </c>
      <c r="L112" s="19">
        <v>0</v>
      </c>
      <c r="M112" s="355"/>
      <c r="N112" s="15" t="s">
        <v>1528</v>
      </c>
      <c r="O112" s="19">
        <v>0</v>
      </c>
      <c r="P112" s="15" t="s">
        <v>1528</v>
      </c>
      <c r="Q112" s="355">
        <v>46072</v>
      </c>
      <c r="R112" s="15" t="s">
        <v>1528</v>
      </c>
      <c r="S112" s="355">
        <v>46072</v>
      </c>
      <c r="T112" s="15" t="s">
        <v>1480</v>
      </c>
      <c r="U112" s="15" t="s">
        <v>1549</v>
      </c>
      <c r="V112" s="15" t="s">
        <v>1314</v>
      </c>
      <c r="W112" s="15" t="s">
        <v>1314</v>
      </c>
      <c r="X112" s="15" t="s">
        <v>1532</v>
      </c>
      <c r="Y112" s="241">
        <f t="shared" si="10"/>
        <v>9314888</v>
      </c>
      <c r="Z112" s="241" t="str">
        <f t="shared" si="15"/>
        <v>JAL</v>
      </c>
      <c r="AA112" s="241">
        <f t="shared" si="16"/>
        <v>0</v>
      </c>
      <c r="AB112" s="241">
        <f t="shared" si="17"/>
        <v>11847040</v>
      </c>
      <c r="AC112" s="243" t="str">
        <f t="shared" si="18"/>
        <v>MAGAZIN DE ESTIBAS PALE- L4</v>
      </c>
      <c r="AD112" s="241">
        <f t="shared" si="19"/>
        <v>0</v>
      </c>
      <c r="AE112" s="241">
        <f t="shared" si="20"/>
        <v>0</v>
      </c>
      <c r="AF112" s="241">
        <v>0</v>
      </c>
    </row>
    <row r="113" spans="1:32" x14ac:dyDescent="0.2">
      <c r="A113" s="61" t="s">
        <v>2043</v>
      </c>
      <c r="B113" s="355">
        <v>46072</v>
      </c>
      <c r="C113" s="15" t="s">
        <v>1522</v>
      </c>
      <c r="D113" s="15" t="s">
        <v>1523</v>
      </c>
      <c r="E113" s="15" t="s">
        <v>241</v>
      </c>
      <c r="F113" s="15" t="s">
        <v>1574</v>
      </c>
      <c r="G113" s="15" t="s">
        <v>2044</v>
      </c>
      <c r="H113" s="15" t="s">
        <v>2045</v>
      </c>
      <c r="I113" s="15" t="s">
        <v>2046</v>
      </c>
      <c r="J113" s="15" t="s">
        <v>1537</v>
      </c>
      <c r="K113" s="15" t="s">
        <v>2047</v>
      </c>
      <c r="L113" s="19">
        <v>1883214</v>
      </c>
      <c r="M113" s="355">
        <v>45191</v>
      </c>
      <c r="N113" s="15" t="s">
        <v>2048</v>
      </c>
      <c r="O113" s="19">
        <v>1070163.6000000001</v>
      </c>
      <c r="P113" s="15" t="s">
        <v>1528</v>
      </c>
      <c r="Q113" s="355">
        <v>46072</v>
      </c>
      <c r="R113" s="15" t="s">
        <v>1529</v>
      </c>
      <c r="S113" s="355">
        <v>46072</v>
      </c>
      <c r="T113" s="15" t="s">
        <v>1477</v>
      </c>
      <c r="U113" s="15" t="s">
        <v>1580</v>
      </c>
      <c r="V113" s="15" t="s">
        <v>1314</v>
      </c>
      <c r="W113" s="15" t="s">
        <v>1314</v>
      </c>
      <c r="X113" s="15" t="s">
        <v>1532</v>
      </c>
      <c r="Y113" s="241">
        <f t="shared" si="10"/>
        <v>5084306</v>
      </c>
      <c r="Z113" s="241" t="str">
        <f t="shared" si="15"/>
        <v>JAC</v>
      </c>
      <c r="AA113" s="241">
        <f t="shared" si="16"/>
        <v>0</v>
      </c>
      <c r="AB113" s="241">
        <f t="shared" si="17"/>
        <v>11473127</v>
      </c>
      <c r="AC113" s="243" t="str">
        <f t="shared" si="18"/>
        <v>PALETIZADORA - L4</v>
      </c>
      <c r="AD113" s="241">
        <f t="shared" si="19"/>
        <v>1883214</v>
      </c>
      <c r="AE113" s="241">
        <f t="shared" si="20"/>
        <v>1070163.6000000001</v>
      </c>
      <c r="AF113" s="241">
        <v>0</v>
      </c>
    </row>
    <row r="114" spans="1:32" x14ac:dyDescent="0.2">
      <c r="A114" s="61" t="s">
        <v>1581</v>
      </c>
      <c r="B114" s="355">
        <v>46072</v>
      </c>
      <c r="C114" s="15" t="s">
        <v>1522</v>
      </c>
      <c r="D114" s="15" t="s">
        <v>1523</v>
      </c>
      <c r="E114" s="15" t="s">
        <v>241</v>
      </c>
      <c r="F114" s="15" t="s">
        <v>82</v>
      </c>
      <c r="G114" s="15" t="s">
        <v>2049</v>
      </c>
      <c r="H114" s="15" t="s">
        <v>2045</v>
      </c>
      <c r="I114" s="15" t="s">
        <v>2050</v>
      </c>
      <c r="J114" s="15" t="s">
        <v>1548</v>
      </c>
      <c r="K114" s="15" t="s">
        <v>2051</v>
      </c>
      <c r="L114" s="19">
        <v>0</v>
      </c>
      <c r="M114" s="355"/>
      <c r="N114" s="15" t="s">
        <v>1528</v>
      </c>
      <c r="O114" s="19">
        <v>0</v>
      </c>
      <c r="P114" s="15" t="s">
        <v>1528</v>
      </c>
      <c r="Q114" s="355">
        <v>46072</v>
      </c>
      <c r="R114" s="15" t="s">
        <v>1529</v>
      </c>
      <c r="S114" s="355">
        <v>46072</v>
      </c>
      <c r="T114" s="15" t="s">
        <v>1585</v>
      </c>
      <c r="U114" s="15" t="s">
        <v>2052</v>
      </c>
      <c r="V114" s="15" t="s">
        <v>1314</v>
      </c>
      <c r="W114" s="15" t="s">
        <v>1314</v>
      </c>
      <c r="X114" s="15" t="s">
        <v>1532</v>
      </c>
      <c r="Y114" s="241">
        <f t="shared" si="10"/>
        <v>5321484</v>
      </c>
      <c r="Z114" s="241" t="str">
        <f t="shared" si="15"/>
        <v>YQV</v>
      </c>
      <c r="AA114" s="241">
        <f t="shared" si="16"/>
        <v>0</v>
      </c>
      <c r="AB114" s="241">
        <f t="shared" si="17"/>
        <v>11547814</v>
      </c>
      <c r="AC114" s="243" t="str">
        <f t="shared" si="18"/>
        <v>PALETIZADORA - L4</v>
      </c>
      <c r="AD114" s="241">
        <f t="shared" si="19"/>
        <v>0</v>
      </c>
      <c r="AE114" s="241">
        <f t="shared" si="20"/>
        <v>0</v>
      </c>
      <c r="AF114" s="241">
        <v>0</v>
      </c>
    </row>
    <row r="115" spans="1:32" x14ac:dyDescent="0.2">
      <c r="A115" s="61" t="s">
        <v>2053</v>
      </c>
      <c r="B115" s="355">
        <v>46072</v>
      </c>
      <c r="C115" s="15" t="s">
        <v>1522</v>
      </c>
      <c r="D115" s="15" t="s">
        <v>1523</v>
      </c>
      <c r="E115" s="15" t="s">
        <v>241</v>
      </c>
      <c r="F115" s="15" t="s">
        <v>1574</v>
      </c>
      <c r="G115" s="15" t="s">
        <v>2054</v>
      </c>
      <c r="H115" s="15" t="s">
        <v>2045</v>
      </c>
      <c r="I115" s="15" t="s">
        <v>2055</v>
      </c>
      <c r="J115" s="15" t="s">
        <v>1537</v>
      </c>
      <c r="K115" s="15" t="s">
        <v>2056</v>
      </c>
      <c r="L115" s="19">
        <v>1280000</v>
      </c>
      <c r="M115" s="355">
        <v>45391</v>
      </c>
      <c r="N115" s="15" t="s">
        <v>1529</v>
      </c>
      <c r="O115" s="19">
        <v>0</v>
      </c>
      <c r="P115" s="15" t="s">
        <v>1528</v>
      </c>
      <c r="Q115" s="355">
        <v>46072</v>
      </c>
      <c r="R115" s="15" t="s">
        <v>1529</v>
      </c>
      <c r="S115" s="355">
        <v>46072</v>
      </c>
      <c r="T115" s="15" t="s">
        <v>1475</v>
      </c>
      <c r="U115" s="15" t="s">
        <v>1549</v>
      </c>
      <c r="V115" s="15" t="s">
        <v>1314</v>
      </c>
      <c r="W115" s="15" t="s">
        <v>1314</v>
      </c>
      <c r="X115" s="15" t="s">
        <v>1532</v>
      </c>
      <c r="Y115" s="241">
        <f t="shared" si="10"/>
        <v>5416416</v>
      </c>
      <c r="Z115" s="241" t="str">
        <f t="shared" si="15"/>
        <v>JAC</v>
      </c>
      <c r="AA115" s="241">
        <f t="shared" si="16"/>
        <v>0</v>
      </c>
      <c r="AB115" s="241">
        <f t="shared" si="17"/>
        <v>11580900</v>
      </c>
      <c r="AC115" s="243" t="str">
        <f t="shared" si="18"/>
        <v>PALETIZADORA - L4</v>
      </c>
      <c r="AD115" s="241">
        <f t="shared" si="19"/>
        <v>1280000</v>
      </c>
      <c r="AE115" s="241">
        <f t="shared" si="20"/>
        <v>0</v>
      </c>
      <c r="AF115" s="241">
        <v>0</v>
      </c>
    </row>
    <row r="116" spans="1:32" x14ac:dyDescent="0.2">
      <c r="A116" s="61" t="s">
        <v>2057</v>
      </c>
      <c r="B116" s="355">
        <v>46072</v>
      </c>
      <c r="C116" s="15" t="s">
        <v>1522</v>
      </c>
      <c r="D116" s="15" t="s">
        <v>1523</v>
      </c>
      <c r="E116" s="15" t="s">
        <v>241</v>
      </c>
      <c r="F116" s="15" t="s">
        <v>82</v>
      </c>
      <c r="G116" s="15" t="s">
        <v>2058</v>
      </c>
      <c r="H116" s="15" t="s">
        <v>2045</v>
      </c>
      <c r="I116" s="15" t="s">
        <v>2059</v>
      </c>
      <c r="J116" s="15" t="s">
        <v>1578</v>
      </c>
      <c r="K116" s="15" t="s">
        <v>2060</v>
      </c>
      <c r="L116" s="19">
        <v>4513480</v>
      </c>
      <c r="M116" s="355"/>
      <c r="N116" s="15" t="s">
        <v>1528</v>
      </c>
      <c r="O116" s="19">
        <v>4513480</v>
      </c>
      <c r="P116" s="15" t="s">
        <v>1528</v>
      </c>
      <c r="Q116" s="355">
        <v>46072</v>
      </c>
      <c r="R116" s="15" t="s">
        <v>1528</v>
      </c>
      <c r="S116" s="355">
        <v>46072</v>
      </c>
      <c r="T116" s="15" t="s">
        <v>1585</v>
      </c>
      <c r="U116" s="15" t="s">
        <v>1549</v>
      </c>
      <c r="V116" s="15" t="s">
        <v>1314</v>
      </c>
      <c r="W116" s="15" t="s">
        <v>1314</v>
      </c>
      <c r="X116" s="15" t="s">
        <v>1532</v>
      </c>
      <c r="Y116" s="241">
        <f t="shared" si="10"/>
        <v>5418143</v>
      </c>
      <c r="Z116" s="241" t="str">
        <f t="shared" si="15"/>
        <v>YQV</v>
      </c>
      <c r="AA116" s="241">
        <f t="shared" si="16"/>
        <v>0</v>
      </c>
      <c r="AB116" s="241">
        <f t="shared" si="17"/>
        <v>11576531</v>
      </c>
      <c r="AC116" s="243" t="str">
        <f t="shared" si="18"/>
        <v>PALETIZADORA - L4</v>
      </c>
      <c r="AD116" s="241">
        <f t="shared" si="19"/>
        <v>4513480</v>
      </c>
      <c r="AE116" s="244">
        <f t="shared" si="20"/>
        <v>4513480</v>
      </c>
      <c r="AF116" s="241">
        <v>0</v>
      </c>
    </row>
    <row r="117" spans="1:32" x14ac:dyDescent="0.2">
      <c r="A117" s="61" t="s">
        <v>2061</v>
      </c>
      <c r="B117" s="355">
        <v>46072</v>
      </c>
      <c r="C117" s="15" t="s">
        <v>1553</v>
      </c>
      <c r="D117" s="15" t="s">
        <v>1559</v>
      </c>
      <c r="E117" s="15" t="s">
        <v>241</v>
      </c>
      <c r="F117" s="15" t="s">
        <v>1574</v>
      </c>
      <c r="G117" s="15" t="s">
        <v>2062</v>
      </c>
      <c r="H117" s="15" t="s">
        <v>2045</v>
      </c>
      <c r="I117" s="15" t="s">
        <v>2063</v>
      </c>
      <c r="J117" s="15" t="s">
        <v>1537</v>
      </c>
      <c r="K117" s="15" t="s">
        <v>2064</v>
      </c>
      <c r="L117" s="19">
        <v>1700000</v>
      </c>
      <c r="M117" s="355">
        <v>45458</v>
      </c>
      <c r="N117" s="15" t="s">
        <v>1799</v>
      </c>
      <c r="O117" s="19">
        <v>2499223.4900000002</v>
      </c>
      <c r="P117" s="15" t="s">
        <v>1528</v>
      </c>
      <c r="Q117" s="355">
        <v>46072</v>
      </c>
      <c r="R117" s="15" t="s">
        <v>1528</v>
      </c>
      <c r="S117" s="355">
        <v>46072</v>
      </c>
      <c r="T117" s="15" t="s">
        <v>1799</v>
      </c>
      <c r="U117" s="15" t="s">
        <v>1580</v>
      </c>
      <c r="V117" s="15" t="s">
        <v>1314</v>
      </c>
      <c r="W117" s="15" t="s">
        <v>1314</v>
      </c>
      <c r="X117" s="15" t="s">
        <v>1532</v>
      </c>
      <c r="Y117" s="241">
        <f t="shared" si="10"/>
        <v>5456575</v>
      </c>
      <c r="Z117" s="241" t="str">
        <f t="shared" si="15"/>
        <v>JAC</v>
      </c>
      <c r="AA117" s="241">
        <f t="shared" si="16"/>
        <v>0</v>
      </c>
      <c r="AB117" s="241">
        <f t="shared" si="17"/>
        <v>11591574</v>
      </c>
      <c r="AC117" s="243" t="str">
        <f t="shared" si="18"/>
        <v>PALETIZADORA - L4</v>
      </c>
      <c r="AD117" s="241">
        <f t="shared" si="19"/>
        <v>1700000</v>
      </c>
      <c r="AE117" s="241">
        <f t="shared" si="20"/>
        <v>2499223.4900000002</v>
      </c>
      <c r="AF117" s="241">
        <v>0</v>
      </c>
    </row>
    <row r="118" spans="1:32" x14ac:dyDescent="0.2">
      <c r="A118" s="61" t="s">
        <v>2065</v>
      </c>
      <c r="B118" s="355">
        <v>46072</v>
      </c>
      <c r="C118" s="15" t="s">
        <v>1553</v>
      </c>
      <c r="D118" s="15" t="s">
        <v>1559</v>
      </c>
      <c r="E118" s="15" t="s">
        <v>241</v>
      </c>
      <c r="F118" s="15" t="s">
        <v>77</v>
      </c>
      <c r="G118" s="15" t="s">
        <v>2066</v>
      </c>
      <c r="H118" s="15" t="s">
        <v>2045</v>
      </c>
      <c r="I118" s="15" t="s">
        <v>2067</v>
      </c>
      <c r="J118" s="15" t="s">
        <v>1537</v>
      </c>
      <c r="K118" s="15" t="s">
        <v>2068</v>
      </c>
      <c r="L118" s="19">
        <v>23238281.289999999</v>
      </c>
      <c r="M118" s="355">
        <v>45638</v>
      </c>
      <c r="N118" s="15" t="s">
        <v>1528</v>
      </c>
      <c r="O118" s="19">
        <v>7482060.8600000003</v>
      </c>
      <c r="P118" s="15" t="s">
        <v>1528</v>
      </c>
      <c r="Q118" s="355">
        <v>46072</v>
      </c>
      <c r="R118" s="15" t="s">
        <v>1528</v>
      </c>
      <c r="S118" s="355">
        <v>46072</v>
      </c>
      <c r="T118" s="15" t="s">
        <v>1585</v>
      </c>
      <c r="U118" s="15" t="s">
        <v>1580</v>
      </c>
      <c r="V118" s="15" t="s">
        <v>1314</v>
      </c>
      <c r="W118" s="15" t="s">
        <v>1314</v>
      </c>
      <c r="X118" s="15" t="s">
        <v>1532</v>
      </c>
      <c r="Y118" s="241">
        <f t="shared" si="10"/>
        <v>5486413</v>
      </c>
      <c r="Z118" s="241" t="str">
        <f t="shared" si="15"/>
        <v>JMO</v>
      </c>
      <c r="AA118" s="241">
        <f t="shared" si="16"/>
        <v>0</v>
      </c>
      <c r="AB118" s="241">
        <f t="shared" si="17"/>
        <v>11600657</v>
      </c>
      <c r="AC118" s="243" t="str">
        <f t="shared" si="18"/>
        <v>PALETIZADORA - L4</v>
      </c>
      <c r="AD118" s="241">
        <f t="shared" si="19"/>
        <v>23238281.289999999</v>
      </c>
      <c r="AE118" s="241">
        <f t="shared" si="20"/>
        <v>7482060.8600000003</v>
      </c>
      <c r="AF118" s="241">
        <v>0</v>
      </c>
    </row>
    <row r="119" spans="1:32" x14ac:dyDescent="0.2">
      <c r="A119" s="61" t="s">
        <v>1867</v>
      </c>
      <c r="B119" s="355">
        <v>46072</v>
      </c>
      <c r="C119" s="15" t="s">
        <v>1553</v>
      </c>
      <c r="D119" s="15" t="s">
        <v>1559</v>
      </c>
      <c r="E119" s="15" t="s">
        <v>241</v>
      </c>
      <c r="F119" s="15" t="s">
        <v>82</v>
      </c>
      <c r="G119" s="15" t="s">
        <v>2069</v>
      </c>
      <c r="H119" s="15" t="s">
        <v>2045</v>
      </c>
      <c r="I119" s="15" t="s">
        <v>2070</v>
      </c>
      <c r="J119" s="15" t="s">
        <v>2071</v>
      </c>
      <c r="K119" s="15" t="s">
        <v>2072</v>
      </c>
      <c r="L119" s="19">
        <v>0</v>
      </c>
      <c r="M119" s="355">
        <v>45593</v>
      </c>
      <c r="N119" s="15" t="s">
        <v>2073</v>
      </c>
      <c r="O119" s="19">
        <v>97031.16</v>
      </c>
      <c r="P119" s="15" t="s">
        <v>1528</v>
      </c>
      <c r="Q119" s="355">
        <v>46072</v>
      </c>
      <c r="R119" s="15" t="s">
        <v>1529</v>
      </c>
      <c r="S119" s="355">
        <v>46072</v>
      </c>
      <c r="T119" s="15" t="s">
        <v>1799</v>
      </c>
      <c r="U119" s="15" t="s">
        <v>1549</v>
      </c>
      <c r="V119" s="15" t="s">
        <v>1314</v>
      </c>
      <c r="W119" s="15" t="s">
        <v>1314</v>
      </c>
      <c r="X119" s="15" t="s">
        <v>1532</v>
      </c>
      <c r="Y119" s="241">
        <f t="shared" si="10"/>
        <v>5672766</v>
      </c>
      <c r="Z119" s="241" t="str">
        <f t="shared" si="15"/>
        <v>YQV</v>
      </c>
      <c r="AA119" s="241">
        <f t="shared" si="16"/>
        <v>0</v>
      </c>
      <c r="AB119" s="241">
        <f t="shared" si="17"/>
        <v>11663879</v>
      </c>
      <c r="AC119" s="243" t="str">
        <f t="shared" si="18"/>
        <v>PALETIZADORA - L4</v>
      </c>
      <c r="AD119" s="241">
        <f t="shared" si="19"/>
        <v>0</v>
      </c>
      <c r="AE119" s="244">
        <f t="shared" si="20"/>
        <v>97031.16</v>
      </c>
      <c r="AF119" s="241">
        <v>0</v>
      </c>
    </row>
    <row r="120" spans="1:32" x14ac:dyDescent="0.2">
      <c r="A120" s="61" t="s">
        <v>2074</v>
      </c>
      <c r="B120" s="355">
        <v>46072</v>
      </c>
      <c r="C120" s="15" t="s">
        <v>1553</v>
      </c>
      <c r="D120" s="15" t="s">
        <v>1559</v>
      </c>
      <c r="E120" s="15" t="s">
        <v>241</v>
      </c>
      <c r="F120" s="15" t="s">
        <v>82</v>
      </c>
      <c r="G120" s="15" t="s">
        <v>2075</v>
      </c>
      <c r="H120" s="15" t="s">
        <v>2045</v>
      </c>
      <c r="I120" s="15" t="s">
        <v>2076</v>
      </c>
      <c r="J120" s="15" t="s">
        <v>1537</v>
      </c>
      <c r="K120" s="15" t="s">
        <v>2077</v>
      </c>
      <c r="L120" s="19">
        <v>2099172.2000000002</v>
      </c>
      <c r="M120" s="355">
        <v>45599</v>
      </c>
      <c r="N120" s="15" t="s">
        <v>1529</v>
      </c>
      <c r="O120" s="19">
        <v>915869.49</v>
      </c>
      <c r="P120" s="15" t="s">
        <v>1528</v>
      </c>
      <c r="Q120" s="355">
        <v>46072</v>
      </c>
      <c r="R120" s="15" t="s">
        <v>1529</v>
      </c>
      <c r="S120" s="355">
        <v>46072</v>
      </c>
      <c r="T120" s="15" t="s">
        <v>1530</v>
      </c>
      <c r="U120" s="15" t="s">
        <v>1549</v>
      </c>
      <c r="V120" s="15" t="s">
        <v>1314</v>
      </c>
      <c r="W120" s="15" t="s">
        <v>1314</v>
      </c>
      <c r="X120" s="15" t="s">
        <v>1532</v>
      </c>
      <c r="Y120" s="241">
        <f t="shared" si="10"/>
        <v>5689301</v>
      </c>
      <c r="Z120" s="241" t="str">
        <f t="shared" si="15"/>
        <v>YQV</v>
      </c>
      <c r="AA120" s="241">
        <f t="shared" si="16"/>
        <v>0</v>
      </c>
      <c r="AB120" s="241">
        <f t="shared" si="17"/>
        <v>11665981</v>
      </c>
      <c r="AC120" s="243" t="str">
        <f t="shared" si="18"/>
        <v>PALETIZADORA - L4</v>
      </c>
      <c r="AD120" s="241">
        <f t="shared" si="19"/>
        <v>2099172.2000000002</v>
      </c>
      <c r="AE120" s="241">
        <f t="shared" si="20"/>
        <v>915869.49</v>
      </c>
      <c r="AF120" s="241">
        <v>0</v>
      </c>
    </row>
    <row r="121" spans="1:32" x14ac:dyDescent="0.2">
      <c r="A121" s="61" t="s">
        <v>2078</v>
      </c>
      <c r="B121" s="355">
        <v>46072</v>
      </c>
      <c r="C121" s="15" t="s">
        <v>1553</v>
      </c>
      <c r="D121" s="15" t="s">
        <v>1559</v>
      </c>
      <c r="E121" s="15" t="s">
        <v>241</v>
      </c>
      <c r="F121" s="15" t="s">
        <v>82</v>
      </c>
      <c r="G121" s="15" t="s">
        <v>2079</v>
      </c>
      <c r="H121" s="15" t="s">
        <v>2045</v>
      </c>
      <c r="I121" s="15" t="s">
        <v>2080</v>
      </c>
      <c r="J121" s="15" t="s">
        <v>1617</v>
      </c>
      <c r="K121" s="15" t="s">
        <v>2081</v>
      </c>
      <c r="L121" s="19">
        <v>1395000</v>
      </c>
      <c r="M121" s="355">
        <v>45607</v>
      </c>
      <c r="N121" s="15" t="s">
        <v>2082</v>
      </c>
      <c r="O121" s="19">
        <v>0</v>
      </c>
      <c r="P121" s="15" t="s">
        <v>1528</v>
      </c>
      <c r="Q121" s="355">
        <v>46072</v>
      </c>
      <c r="R121" s="15" t="s">
        <v>1529</v>
      </c>
      <c r="S121" s="355">
        <v>46072</v>
      </c>
      <c r="T121" s="15" t="s">
        <v>1585</v>
      </c>
      <c r="U121" s="15" t="s">
        <v>1549</v>
      </c>
      <c r="V121" s="15" t="s">
        <v>1314</v>
      </c>
      <c r="W121" s="15" t="s">
        <v>1314</v>
      </c>
      <c r="X121" s="15" t="s">
        <v>1532</v>
      </c>
      <c r="Y121" s="241">
        <f t="shared" si="10"/>
        <v>5700070</v>
      </c>
      <c r="Z121" s="241" t="str">
        <f t="shared" si="15"/>
        <v>YQV</v>
      </c>
      <c r="AA121" s="241">
        <f t="shared" si="16"/>
        <v>0</v>
      </c>
      <c r="AB121" s="241">
        <f t="shared" si="17"/>
        <v>11670388</v>
      </c>
      <c r="AC121" s="243" t="str">
        <f t="shared" si="18"/>
        <v>PALETIZADORA - L4</v>
      </c>
      <c r="AD121" s="241">
        <f t="shared" si="19"/>
        <v>1395000</v>
      </c>
      <c r="AE121" s="241">
        <f t="shared" si="20"/>
        <v>0</v>
      </c>
      <c r="AF121" s="241">
        <v>0</v>
      </c>
    </row>
    <row r="122" spans="1:32" x14ac:dyDescent="0.2">
      <c r="A122" s="61" t="s">
        <v>2083</v>
      </c>
      <c r="B122" s="355">
        <v>46072</v>
      </c>
      <c r="C122" s="15" t="s">
        <v>1553</v>
      </c>
      <c r="D122" s="15" t="s">
        <v>1990</v>
      </c>
      <c r="E122" s="15" t="s">
        <v>241</v>
      </c>
      <c r="F122" s="15" t="s">
        <v>77</v>
      </c>
      <c r="G122" s="15" t="s">
        <v>2084</v>
      </c>
      <c r="H122" s="15" t="s">
        <v>2045</v>
      </c>
      <c r="I122" s="15" t="s">
        <v>2085</v>
      </c>
      <c r="J122" s="15" t="s">
        <v>1537</v>
      </c>
      <c r="K122" s="15" t="s">
        <v>2086</v>
      </c>
      <c r="L122" s="19">
        <v>35563835.32</v>
      </c>
      <c r="M122" s="355">
        <v>45791</v>
      </c>
      <c r="N122" s="15" t="s">
        <v>1528</v>
      </c>
      <c r="O122" s="19">
        <v>3825011</v>
      </c>
      <c r="P122" s="15" t="s">
        <v>1528</v>
      </c>
      <c r="Q122" s="355">
        <v>46072</v>
      </c>
      <c r="R122" s="15" t="s">
        <v>1528</v>
      </c>
      <c r="S122" s="355">
        <v>46072</v>
      </c>
      <c r="T122" s="15" t="s">
        <v>1585</v>
      </c>
      <c r="U122" s="15" t="s">
        <v>1549</v>
      </c>
      <c r="V122" s="15" t="s">
        <v>1314</v>
      </c>
      <c r="W122" s="15" t="s">
        <v>1314</v>
      </c>
      <c r="X122" s="15" t="s">
        <v>1532</v>
      </c>
      <c r="Y122" s="241">
        <f t="shared" si="10"/>
        <v>5725245</v>
      </c>
      <c r="Z122" s="241" t="str">
        <f t="shared" si="15"/>
        <v>JMO</v>
      </c>
      <c r="AA122" s="241">
        <f t="shared" si="16"/>
        <v>0</v>
      </c>
      <c r="AB122" s="241">
        <f t="shared" si="17"/>
        <v>11677355</v>
      </c>
      <c r="AC122" s="243" t="str">
        <f t="shared" si="18"/>
        <v>PALETIZADORA - L4</v>
      </c>
      <c r="AD122" s="241">
        <f t="shared" si="19"/>
        <v>35563835.32</v>
      </c>
      <c r="AE122" s="241">
        <f t="shared" si="20"/>
        <v>3825011</v>
      </c>
      <c r="AF122" s="241">
        <v>0</v>
      </c>
    </row>
    <row r="123" spans="1:32" x14ac:dyDescent="0.2">
      <c r="A123" s="61" t="s">
        <v>2087</v>
      </c>
      <c r="B123" s="355">
        <v>46072</v>
      </c>
      <c r="C123" s="15" t="s">
        <v>1553</v>
      </c>
      <c r="D123" s="15" t="s">
        <v>1559</v>
      </c>
      <c r="E123" s="15" t="s">
        <v>241</v>
      </c>
      <c r="F123" s="15" t="s">
        <v>90</v>
      </c>
      <c r="G123" s="15" t="s">
        <v>2088</v>
      </c>
      <c r="H123" s="15" t="s">
        <v>2045</v>
      </c>
      <c r="I123" s="15" t="s">
        <v>2089</v>
      </c>
      <c r="J123" s="15" t="s">
        <v>1537</v>
      </c>
      <c r="K123" s="15" t="s">
        <v>2090</v>
      </c>
      <c r="L123" s="19">
        <v>1722163.04</v>
      </c>
      <c r="M123" s="355">
        <v>45638</v>
      </c>
      <c r="N123" s="15" t="s">
        <v>1528</v>
      </c>
      <c r="O123" s="19">
        <v>0</v>
      </c>
      <c r="P123" s="15" t="s">
        <v>1528</v>
      </c>
      <c r="Q123" s="355">
        <v>46072</v>
      </c>
      <c r="R123" s="15" t="s">
        <v>1528</v>
      </c>
      <c r="S123" s="355">
        <v>46072</v>
      </c>
      <c r="T123" s="15" t="s">
        <v>1557</v>
      </c>
      <c r="U123" s="15" t="s">
        <v>1549</v>
      </c>
      <c r="V123" s="15" t="s">
        <v>1314</v>
      </c>
      <c r="W123" s="15" t="s">
        <v>1314</v>
      </c>
      <c r="X123" s="15" t="s">
        <v>1532</v>
      </c>
      <c r="Y123" s="241">
        <f t="shared" si="10"/>
        <v>5743405</v>
      </c>
      <c r="Z123" s="241" t="str">
        <f t="shared" si="15"/>
        <v>JAL</v>
      </c>
      <c r="AA123" s="241">
        <f t="shared" si="16"/>
        <v>0</v>
      </c>
      <c r="AB123" s="241">
        <f t="shared" si="17"/>
        <v>11682428</v>
      </c>
      <c r="AC123" s="243" t="str">
        <f t="shared" si="18"/>
        <v>PALETIZADORA - L4</v>
      </c>
      <c r="AD123" s="241">
        <f t="shared" si="19"/>
        <v>1722163.04</v>
      </c>
      <c r="AE123" s="241">
        <f t="shared" si="20"/>
        <v>0</v>
      </c>
      <c r="AF123" s="241">
        <v>0</v>
      </c>
    </row>
    <row r="124" spans="1:32" x14ac:dyDescent="0.2">
      <c r="A124" s="61" t="s">
        <v>1741</v>
      </c>
      <c r="B124" s="355">
        <v>46072</v>
      </c>
      <c r="C124" s="15" t="s">
        <v>1553</v>
      </c>
      <c r="D124" s="15" t="s">
        <v>1600</v>
      </c>
      <c r="E124" s="15" t="s">
        <v>241</v>
      </c>
      <c r="F124" s="15" t="s">
        <v>82</v>
      </c>
      <c r="G124" s="15" t="s">
        <v>2091</v>
      </c>
      <c r="H124" s="15" t="s">
        <v>2045</v>
      </c>
      <c r="I124" s="15" t="s">
        <v>2092</v>
      </c>
      <c r="J124" s="15" t="s">
        <v>1617</v>
      </c>
      <c r="K124" s="15" t="s">
        <v>2093</v>
      </c>
      <c r="L124" s="19">
        <v>1485502</v>
      </c>
      <c r="M124" s="355">
        <v>45668</v>
      </c>
      <c r="N124" s="15" t="s">
        <v>2094</v>
      </c>
      <c r="O124" s="19">
        <v>0</v>
      </c>
      <c r="P124" s="15" t="s">
        <v>1528</v>
      </c>
      <c r="Q124" s="355">
        <v>46072</v>
      </c>
      <c r="R124" s="15" t="s">
        <v>1529</v>
      </c>
      <c r="S124" s="355">
        <v>46072</v>
      </c>
      <c r="T124" s="15" t="s">
        <v>1585</v>
      </c>
      <c r="U124" s="15" t="s">
        <v>1549</v>
      </c>
      <c r="V124" s="15" t="s">
        <v>1314</v>
      </c>
      <c r="W124" s="15" t="s">
        <v>1314</v>
      </c>
      <c r="X124" s="15" t="s">
        <v>1532</v>
      </c>
      <c r="Y124" s="241">
        <f t="shared" si="10"/>
        <v>5776642</v>
      </c>
      <c r="Z124" s="241" t="str">
        <f t="shared" si="15"/>
        <v>YQV</v>
      </c>
      <c r="AA124" s="241">
        <f t="shared" si="16"/>
        <v>0</v>
      </c>
      <c r="AB124" s="241">
        <f t="shared" si="17"/>
        <v>11688744</v>
      </c>
      <c r="AC124" s="243" t="str">
        <f t="shared" si="18"/>
        <v>PALETIZADORA - L4</v>
      </c>
      <c r="AD124" s="241">
        <f t="shared" si="19"/>
        <v>1485502</v>
      </c>
      <c r="AE124" s="241">
        <f t="shared" si="20"/>
        <v>0</v>
      </c>
      <c r="AF124" s="241">
        <v>0</v>
      </c>
    </row>
    <row r="125" spans="1:32" x14ac:dyDescent="0.2">
      <c r="A125" s="61" t="s">
        <v>2095</v>
      </c>
      <c r="B125" s="355">
        <v>46072</v>
      </c>
      <c r="C125" s="15" t="s">
        <v>1553</v>
      </c>
      <c r="D125" s="15" t="s">
        <v>1559</v>
      </c>
      <c r="E125" s="15" t="s">
        <v>241</v>
      </c>
      <c r="F125" s="15" t="s">
        <v>82</v>
      </c>
      <c r="G125" s="15" t="s">
        <v>2096</v>
      </c>
      <c r="H125" s="15" t="s">
        <v>2045</v>
      </c>
      <c r="I125" s="15" t="s">
        <v>2097</v>
      </c>
      <c r="J125" s="15" t="s">
        <v>1537</v>
      </c>
      <c r="K125" s="15" t="s">
        <v>2098</v>
      </c>
      <c r="L125" s="19">
        <v>8453573.8100000005</v>
      </c>
      <c r="M125" s="355">
        <v>45737</v>
      </c>
      <c r="N125" s="15" t="s">
        <v>1528</v>
      </c>
      <c r="O125" s="19">
        <v>0</v>
      </c>
      <c r="P125" s="15" t="s">
        <v>1528</v>
      </c>
      <c r="Q125" s="355">
        <v>46072</v>
      </c>
      <c r="R125" s="15" t="s">
        <v>1529</v>
      </c>
      <c r="S125" s="355">
        <v>46072</v>
      </c>
      <c r="T125" s="15" t="s">
        <v>1647</v>
      </c>
      <c r="U125" s="15" t="s">
        <v>1549</v>
      </c>
      <c r="V125" s="15" t="s">
        <v>1314</v>
      </c>
      <c r="W125" s="15" t="s">
        <v>1314</v>
      </c>
      <c r="X125" s="15" t="s">
        <v>1532</v>
      </c>
      <c r="Y125" s="241">
        <f t="shared" si="10"/>
        <v>5860198</v>
      </c>
      <c r="Z125" s="241" t="str">
        <f t="shared" si="15"/>
        <v>YQV</v>
      </c>
      <c r="AA125" s="241">
        <f t="shared" si="16"/>
        <v>0</v>
      </c>
      <c r="AB125" s="241">
        <f t="shared" si="17"/>
        <v>11710061</v>
      </c>
      <c r="AC125" s="243" t="str">
        <f t="shared" si="18"/>
        <v>PALETIZADORA - L4</v>
      </c>
      <c r="AD125" s="241">
        <f t="shared" si="19"/>
        <v>8453573.8100000005</v>
      </c>
      <c r="AE125" s="241">
        <f t="shared" si="20"/>
        <v>0</v>
      </c>
      <c r="AF125" s="241">
        <v>0</v>
      </c>
    </row>
    <row r="126" spans="1:32" x14ac:dyDescent="0.2">
      <c r="A126" s="61" t="s">
        <v>2099</v>
      </c>
      <c r="B126" s="355">
        <v>46072</v>
      </c>
      <c r="C126" s="15" t="s">
        <v>1553</v>
      </c>
      <c r="D126" s="15" t="s">
        <v>1559</v>
      </c>
      <c r="E126" s="15" t="s">
        <v>241</v>
      </c>
      <c r="F126" s="15" t="s">
        <v>90</v>
      </c>
      <c r="G126" s="15" t="s">
        <v>2100</v>
      </c>
      <c r="H126" s="15" t="s">
        <v>2045</v>
      </c>
      <c r="I126" s="15" t="s">
        <v>2101</v>
      </c>
      <c r="J126" s="15" t="s">
        <v>1570</v>
      </c>
      <c r="K126" s="15" t="s">
        <v>2102</v>
      </c>
      <c r="L126" s="19">
        <v>443567</v>
      </c>
      <c r="M126" s="355">
        <v>45778</v>
      </c>
      <c r="N126" s="15" t="s">
        <v>1528</v>
      </c>
      <c r="O126" s="19">
        <v>16630601.77</v>
      </c>
      <c r="P126" s="15" t="s">
        <v>1528</v>
      </c>
      <c r="Q126" s="355">
        <v>46072</v>
      </c>
      <c r="R126" s="15" t="s">
        <v>1529</v>
      </c>
      <c r="S126" s="355">
        <v>46072</v>
      </c>
      <c r="T126" s="15" t="s">
        <v>1585</v>
      </c>
      <c r="U126" s="15" t="s">
        <v>1549</v>
      </c>
      <c r="V126" s="15" t="s">
        <v>1314</v>
      </c>
      <c r="W126" s="15" t="s">
        <v>1314</v>
      </c>
      <c r="X126" s="15" t="s">
        <v>1532</v>
      </c>
      <c r="Y126" s="241">
        <f t="shared" si="10"/>
        <v>5906405</v>
      </c>
      <c r="Z126" s="241" t="str">
        <f t="shared" si="15"/>
        <v>JAL</v>
      </c>
      <c r="AA126" s="241">
        <f t="shared" si="16"/>
        <v>0</v>
      </c>
      <c r="AB126" s="241">
        <f t="shared" si="17"/>
        <v>11713892</v>
      </c>
      <c r="AC126" s="243" t="str">
        <f t="shared" si="18"/>
        <v>PALETIZADORA - L4</v>
      </c>
      <c r="AD126" s="241">
        <f t="shared" si="19"/>
        <v>443567</v>
      </c>
      <c r="AE126" s="241">
        <f t="shared" si="20"/>
        <v>16630601.77</v>
      </c>
      <c r="AF126" s="241">
        <v>0</v>
      </c>
    </row>
    <row r="127" spans="1:32" x14ac:dyDescent="0.2">
      <c r="A127" s="61" t="s">
        <v>2103</v>
      </c>
      <c r="B127" s="355">
        <v>46072</v>
      </c>
      <c r="C127" s="15" t="s">
        <v>1553</v>
      </c>
      <c r="D127" s="15" t="s">
        <v>1559</v>
      </c>
      <c r="E127" s="15" t="s">
        <v>241</v>
      </c>
      <c r="F127" s="15" t="s">
        <v>77</v>
      </c>
      <c r="G127" s="15" t="s">
        <v>2104</v>
      </c>
      <c r="H127" s="15" t="s">
        <v>2045</v>
      </c>
      <c r="I127" s="15" t="s">
        <v>2105</v>
      </c>
      <c r="J127" s="15" t="s">
        <v>1617</v>
      </c>
      <c r="K127" s="15" t="s">
        <v>2106</v>
      </c>
      <c r="L127" s="19">
        <v>1700000</v>
      </c>
      <c r="M127" s="355">
        <v>45790</v>
      </c>
      <c r="N127" s="15" t="s">
        <v>2107</v>
      </c>
      <c r="O127" s="19">
        <v>1700000</v>
      </c>
      <c r="P127" s="15" t="s">
        <v>1528</v>
      </c>
      <c r="Q127" s="355">
        <v>46072</v>
      </c>
      <c r="R127" s="15" t="s">
        <v>1528</v>
      </c>
      <c r="S127" s="355">
        <v>46072</v>
      </c>
      <c r="T127" s="15" t="s">
        <v>1471</v>
      </c>
      <c r="U127" s="15" t="s">
        <v>1549</v>
      </c>
      <c r="V127" s="15" t="s">
        <v>1314</v>
      </c>
      <c r="W127" s="15" t="s">
        <v>1314</v>
      </c>
      <c r="X127" s="15" t="s">
        <v>1532</v>
      </c>
      <c r="Y127" s="241">
        <f t="shared" si="10"/>
        <v>5933161</v>
      </c>
      <c r="Z127" s="241" t="str">
        <f t="shared" si="15"/>
        <v>JMO</v>
      </c>
      <c r="AA127" s="241">
        <f t="shared" si="16"/>
        <v>0</v>
      </c>
      <c r="AB127" s="241">
        <f t="shared" si="17"/>
        <v>11737265</v>
      </c>
      <c r="AC127" s="243" t="str">
        <f t="shared" si="18"/>
        <v>PALETIZADORA - L4</v>
      </c>
      <c r="AD127" s="241">
        <f t="shared" si="19"/>
        <v>1700000</v>
      </c>
      <c r="AE127" s="241">
        <f t="shared" si="20"/>
        <v>1700000</v>
      </c>
      <c r="AF127" s="241">
        <v>0</v>
      </c>
    </row>
    <row r="128" spans="1:32" x14ac:dyDescent="0.2">
      <c r="A128" s="61" t="s">
        <v>2108</v>
      </c>
      <c r="B128" s="355">
        <v>46072</v>
      </c>
      <c r="C128" s="15" t="s">
        <v>1553</v>
      </c>
      <c r="D128" s="15" t="s">
        <v>1559</v>
      </c>
      <c r="E128" s="15" t="s">
        <v>241</v>
      </c>
      <c r="F128" s="15" t="s">
        <v>90</v>
      </c>
      <c r="G128" s="15" t="s">
        <v>2109</v>
      </c>
      <c r="H128" s="15" t="s">
        <v>2045</v>
      </c>
      <c r="I128" s="15" t="s">
        <v>2110</v>
      </c>
      <c r="J128" s="15" t="s">
        <v>1537</v>
      </c>
      <c r="K128" s="15" t="s">
        <v>2111</v>
      </c>
      <c r="L128" s="19">
        <v>0</v>
      </c>
      <c r="M128" s="355">
        <v>45791</v>
      </c>
      <c r="N128" s="15" t="s">
        <v>1479</v>
      </c>
      <c r="O128" s="19">
        <v>0</v>
      </c>
      <c r="P128" s="15" t="s">
        <v>1528</v>
      </c>
      <c r="Q128" s="355">
        <v>46072</v>
      </c>
      <c r="R128" s="15" t="s">
        <v>1529</v>
      </c>
      <c r="S128" s="355">
        <v>46072</v>
      </c>
      <c r="T128" s="15" t="s">
        <v>1471</v>
      </c>
      <c r="U128" s="15" t="s">
        <v>1549</v>
      </c>
      <c r="V128" s="15" t="s">
        <v>1314</v>
      </c>
      <c r="W128" s="15" t="s">
        <v>1314</v>
      </c>
      <c r="X128" s="15" t="s">
        <v>1532</v>
      </c>
      <c r="Y128" s="241">
        <f t="shared" si="10"/>
        <v>5933417</v>
      </c>
      <c r="Z128" s="241" t="str">
        <f t="shared" si="15"/>
        <v>JAL</v>
      </c>
      <c r="AA128" s="241">
        <f t="shared" si="16"/>
        <v>0</v>
      </c>
      <c r="AB128" s="241">
        <f t="shared" si="17"/>
        <v>11737621</v>
      </c>
      <c r="AC128" s="243" t="str">
        <f t="shared" si="18"/>
        <v>PALETIZADORA - L4</v>
      </c>
      <c r="AD128" s="241">
        <f t="shared" si="19"/>
        <v>0</v>
      </c>
      <c r="AE128" s="241">
        <f t="shared" si="20"/>
        <v>0</v>
      </c>
      <c r="AF128" s="241">
        <v>0</v>
      </c>
    </row>
    <row r="129" spans="1:32" x14ac:dyDescent="0.2">
      <c r="A129" s="61" t="s">
        <v>1624</v>
      </c>
      <c r="B129" s="355">
        <v>46072</v>
      </c>
      <c r="C129" s="15" t="s">
        <v>1522</v>
      </c>
      <c r="D129" s="15" t="s">
        <v>1523</v>
      </c>
      <c r="E129" s="15" t="s">
        <v>241</v>
      </c>
      <c r="F129" s="15" t="s">
        <v>77</v>
      </c>
      <c r="G129" s="15" t="s">
        <v>2112</v>
      </c>
      <c r="H129" s="15" t="s">
        <v>2045</v>
      </c>
      <c r="I129" s="15" t="s">
        <v>2113</v>
      </c>
      <c r="J129" s="15" t="s">
        <v>1537</v>
      </c>
      <c r="K129" s="15" t="s">
        <v>2114</v>
      </c>
      <c r="L129" s="19">
        <v>2125000</v>
      </c>
      <c r="M129" s="355">
        <v>45840</v>
      </c>
      <c r="N129" s="15" t="s">
        <v>1528</v>
      </c>
      <c r="O129" s="19">
        <v>2125000</v>
      </c>
      <c r="P129" s="15" t="s">
        <v>1528</v>
      </c>
      <c r="Q129" s="355">
        <v>46072</v>
      </c>
      <c r="R129" s="15" t="s">
        <v>1528</v>
      </c>
      <c r="S129" s="355">
        <v>46072</v>
      </c>
      <c r="T129" s="15" t="s">
        <v>2115</v>
      </c>
      <c r="U129" s="15" t="s">
        <v>1549</v>
      </c>
      <c r="V129" s="15" t="s">
        <v>1314</v>
      </c>
      <c r="W129" s="15" t="s">
        <v>1314</v>
      </c>
      <c r="X129" s="15" t="s">
        <v>1532</v>
      </c>
      <c r="Y129" s="241">
        <f t="shared" si="10"/>
        <v>9027856</v>
      </c>
      <c r="Z129" s="241" t="str">
        <f t="shared" si="15"/>
        <v>JMO</v>
      </c>
      <c r="AA129" s="241">
        <f t="shared" si="16"/>
        <v>0</v>
      </c>
      <c r="AB129" s="241">
        <f t="shared" si="17"/>
        <v>11750052</v>
      </c>
      <c r="AC129" s="243" t="str">
        <f t="shared" si="18"/>
        <v>PALETIZADORA - L4</v>
      </c>
      <c r="AD129" s="241">
        <f t="shared" si="19"/>
        <v>2125000</v>
      </c>
      <c r="AE129" s="241">
        <f t="shared" si="20"/>
        <v>2125000</v>
      </c>
      <c r="AF129" s="241">
        <v>0</v>
      </c>
    </row>
    <row r="130" spans="1:32" x14ac:dyDescent="0.2">
      <c r="A130" s="61" t="s">
        <v>2116</v>
      </c>
      <c r="B130" s="355">
        <v>46072</v>
      </c>
      <c r="C130" s="15" t="s">
        <v>1522</v>
      </c>
      <c r="D130" s="15" t="s">
        <v>1523</v>
      </c>
      <c r="E130" s="15" t="s">
        <v>241</v>
      </c>
      <c r="F130" s="15" t="s">
        <v>90</v>
      </c>
      <c r="G130" s="15" t="s">
        <v>2117</v>
      </c>
      <c r="H130" s="15" t="s">
        <v>2045</v>
      </c>
      <c r="I130" s="15" t="s">
        <v>2118</v>
      </c>
      <c r="J130" s="15" t="s">
        <v>1537</v>
      </c>
      <c r="K130" s="15" t="s">
        <v>2119</v>
      </c>
      <c r="L130" s="19">
        <v>0</v>
      </c>
      <c r="M130" s="355">
        <v>45890</v>
      </c>
      <c r="N130" s="15" t="s">
        <v>2120</v>
      </c>
      <c r="O130" s="19">
        <v>670748.1</v>
      </c>
      <c r="P130" s="15" t="s">
        <v>1528</v>
      </c>
      <c r="Q130" s="355">
        <v>46072</v>
      </c>
      <c r="R130" s="15" t="s">
        <v>1529</v>
      </c>
      <c r="S130" s="355">
        <v>46072</v>
      </c>
      <c r="T130" s="15" t="s">
        <v>1930</v>
      </c>
      <c r="U130" s="15" t="s">
        <v>1549</v>
      </c>
      <c r="V130" s="15" t="s">
        <v>1314</v>
      </c>
      <c r="W130" s="15" t="s">
        <v>1314</v>
      </c>
      <c r="X130" s="15" t="s">
        <v>1532</v>
      </c>
      <c r="Y130" s="241">
        <f t="shared" ref="Y130:Y143" si="21">+VALUE(G130)</f>
        <v>9076995</v>
      </c>
      <c r="Z130" s="241" t="str">
        <f t="shared" ref="Z130:Z193" si="22">+F130</f>
        <v>JAL</v>
      </c>
      <c r="AA130" s="241">
        <f t="shared" ref="AA130:AA193" si="23">+VALUE(X130)</f>
        <v>0</v>
      </c>
      <c r="AB130" s="241">
        <f t="shared" ref="AB130:AB193" si="24">IFERROR(VALUE(K130)," ")</f>
        <v>11768859</v>
      </c>
      <c r="AC130" s="243" t="str">
        <f t="shared" ref="AC130:AC193" si="25">+H130</f>
        <v>PALETIZADORA - L4</v>
      </c>
      <c r="AD130" s="241">
        <f t="shared" ref="AD130:AD193" si="26">+VALUE(L130)</f>
        <v>0</v>
      </c>
      <c r="AE130" s="241">
        <f t="shared" ref="AE130:AE193" si="27">+VALUE(O130)</f>
        <v>670748.1</v>
      </c>
      <c r="AF130" s="241">
        <v>0</v>
      </c>
    </row>
    <row r="131" spans="1:32" x14ac:dyDescent="0.2">
      <c r="A131" s="61" t="s">
        <v>2121</v>
      </c>
      <c r="B131" s="355">
        <v>46072</v>
      </c>
      <c r="C131" s="15" t="s">
        <v>1553</v>
      </c>
      <c r="D131" s="15" t="s">
        <v>1559</v>
      </c>
      <c r="E131" s="15" t="s">
        <v>241</v>
      </c>
      <c r="F131" s="15" t="s">
        <v>90</v>
      </c>
      <c r="G131" s="15" t="s">
        <v>2122</v>
      </c>
      <c r="H131" s="15" t="s">
        <v>2045</v>
      </c>
      <c r="I131" s="15" t="s">
        <v>2123</v>
      </c>
      <c r="J131" s="15" t="s">
        <v>1570</v>
      </c>
      <c r="K131" s="15" t="s">
        <v>2124</v>
      </c>
      <c r="L131" s="19">
        <v>4120358.34</v>
      </c>
      <c r="M131" s="355">
        <v>45946</v>
      </c>
      <c r="N131" s="15" t="s">
        <v>1704</v>
      </c>
      <c r="O131" s="19">
        <v>4120358.34</v>
      </c>
      <c r="P131" s="15" t="s">
        <v>1528</v>
      </c>
      <c r="Q131" s="355">
        <v>46072</v>
      </c>
      <c r="R131" s="15" t="s">
        <v>1529</v>
      </c>
      <c r="S131" s="355">
        <v>46072</v>
      </c>
      <c r="T131" s="15" t="s">
        <v>1585</v>
      </c>
      <c r="U131" s="15" t="s">
        <v>1549</v>
      </c>
      <c r="V131" s="15" t="s">
        <v>1314</v>
      </c>
      <c r="W131" s="15" t="s">
        <v>1314</v>
      </c>
      <c r="X131" s="15" t="s">
        <v>1532</v>
      </c>
      <c r="Y131" s="241">
        <f t="shared" si="21"/>
        <v>9140452</v>
      </c>
      <c r="Z131" s="241" t="str">
        <f t="shared" si="22"/>
        <v>JAL</v>
      </c>
      <c r="AA131" s="241">
        <f t="shared" si="23"/>
        <v>0</v>
      </c>
      <c r="AB131" s="241">
        <f t="shared" si="24"/>
        <v>11786580</v>
      </c>
      <c r="AC131" s="243" t="str">
        <f t="shared" si="25"/>
        <v>PALETIZADORA - L4</v>
      </c>
      <c r="AD131" s="241">
        <f t="shared" si="26"/>
        <v>4120358.34</v>
      </c>
      <c r="AE131" s="241">
        <f t="shared" si="27"/>
        <v>4120358.34</v>
      </c>
      <c r="AF131" s="241">
        <v>0</v>
      </c>
    </row>
    <row r="132" spans="1:32" x14ac:dyDescent="0.2">
      <c r="A132" s="61" t="s">
        <v>1971</v>
      </c>
      <c r="B132" s="355">
        <v>46072</v>
      </c>
      <c r="C132" s="15" t="s">
        <v>1522</v>
      </c>
      <c r="D132" s="15" t="s">
        <v>1523</v>
      </c>
      <c r="E132" s="15" t="s">
        <v>241</v>
      </c>
      <c r="F132" s="15" t="s">
        <v>90</v>
      </c>
      <c r="G132" s="15" t="s">
        <v>2125</v>
      </c>
      <c r="H132" s="15" t="s">
        <v>2045</v>
      </c>
      <c r="I132" s="15" t="s">
        <v>2126</v>
      </c>
      <c r="J132" s="15" t="s">
        <v>1537</v>
      </c>
      <c r="K132" s="15" t="s">
        <v>2127</v>
      </c>
      <c r="L132" s="19">
        <v>254247.13</v>
      </c>
      <c r="M132" s="355">
        <v>45946</v>
      </c>
      <c r="N132" s="15" t="s">
        <v>1745</v>
      </c>
      <c r="O132" s="19">
        <v>0</v>
      </c>
      <c r="P132" s="15" t="s">
        <v>1528</v>
      </c>
      <c r="Q132" s="355">
        <v>46072</v>
      </c>
      <c r="R132" s="15" t="s">
        <v>1529</v>
      </c>
      <c r="S132" s="355">
        <v>46072</v>
      </c>
      <c r="T132" s="15" t="s">
        <v>1471</v>
      </c>
      <c r="U132" s="15" t="s">
        <v>1549</v>
      </c>
      <c r="V132" s="15" t="s">
        <v>1314</v>
      </c>
      <c r="W132" s="15" t="s">
        <v>1314</v>
      </c>
      <c r="X132" s="15" t="s">
        <v>1532</v>
      </c>
      <c r="Y132" s="241">
        <f t="shared" si="21"/>
        <v>9162116</v>
      </c>
      <c r="Z132" s="241" t="str">
        <f t="shared" si="22"/>
        <v>JAL</v>
      </c>
      <c r="AA132" s="241">
        <f t="shared" si="23"/>
        <v>0</v>
      </c>
      <c r="AB132" s="241">
        <f t="shared" si="24"/>
        <v>11801160</v>
      </c>
      <c r="AC132" s="243" t="str">
        <f t="shared" si="25"/>
        <v>PALETIZADORA - L4</v>
      </c>
      <c r="AD132" s="241">
        <f t="shared" si="26"/>
        <v>254247.13</v>
      </c>
      <c r="AE132" s="241">
        <f t="shared" si="27"/>
        <v>0</v>
      </c>
      <c r="AF132" s="241">
        <v>0</v>
      </c>
    </row>
    <row r="133" spans="1:32" x14ac:dyDescent="0.2">
      <c r="A133" s="61" t="s">
        <v>2128</v>
      </c>
      <c r="B133" s="355">
        <v>46072</v>
      </c>
      <c r="C133" s="15" t="s">
        <v>1553</v>
      </c>
      <c r="D133" s="15" t="s">
        <v>1554</v>
      </c>
      <c r="E133" s="15" t="s">
        <v>2019</v>
      </c>
      <c r="F133" s="15" t="s">
        <v>138</v>
      </c>
      <c r="G133" s="15" t="s">
        <v>2129</v>
      </c>
      <c r="H133" s="15" t="s">
        <v>2045</v>
      </c>
      <c r="I133" s="15" t="s">
        <v>2130</v>
      </c>
      <c r="J133" s="15" t="s">
        <v>1993</v>
      </c>
      <c r="K133" s="15" t="s">
        <v>2131</v>
      </c>
      <c r="L133" s="19">
        <v>0</v>
      </c>
      <c r="M133" s="355"/>
      <c r="N133" s="15" t="s">
        <v>1528</v>
      </c>
      <c r="O133" s="19">
        <v>0</v>
      </c>
      <c r="P133" s="15" t="s">
        <v>1528</v>
      </c>
      <c r="Q133" s="355">
        <v>46072</v>
      </c>
      <c r="R133" s="15" t="s">
        <v>1529</v>
      </c>
      <c r="S133" s="355">
        <v>46072</v>
      </c>
      <c r="T133" s="15" t="s">
        <v>1471</v>
      </c>
      <c r="U133" s="15" t="s">
        <v>1549</v>
      </c>
      <c r="V133" s="15" t="s">
        <v>1314</v>
      </c>
      <c r="W133" s="15" t="s">
        <v>1314</v>
      </c>
      <c r="X133" s="15" t="s">
        <v>1532</v>
      </c>
      <c r="Y133" s="241">
        <f t="shared" si="21"/>
        <v>9194284</v>
      </c>
      <c r="Z133" s="241" t="str">
        <f t="shared" si="22"/>
        <v>WNP</v>
      </c>
      <c r="AA133" s="241">
        <f t="shared" si="23"/>
        <v>0</v>
      </c>
      <c r="AB133" s="241">
        <f t="shared" si="24"/>
        <v>11809136</v>
      </c>
      <c r="AC133" s="243" t="str">
        <f t="shared" si="25"/>
        <v>PALETIZADORA - L4</v>
      </c>
      <c r="AD133" s="241">
        <f t="shared" si="26"/>
        <v>0</v>
      </c>
      <c r="AE133" s="241">
        <f t="shared" si="27"/>
        <v>0</v>
      </c>
      <c r="AF133" s="241">
        <v>0</v>
      </c>
    </row>
    <row r="134" spans="1:32" x14ac:dyDescent="0.2">
      <c r="A134" s="61" t="s">
        <v>2128</v>
      </c>
      <c r="B134" s="355">
        <v>46072</v>
      </c>
      <c r="C134" s="15" t="s">
        <v>1553</v>
      </c>
      <c r="D134" s="15" t="s">
        <v>1554</v>
      </c>
      <c r="E134" s="15" t="s">
        <v>2019</v>
      </c>
      <c r="F134" s="15" t="s">
        <v>138</v>
      </c>
      <c r="G134" s="15" t="s">
        <v>2132</v>
      </c>
      <c r="H134" s="15" t="s">
        <v>2045</v>
      </c>
      <c r="I134" s="15" t="s">
        <v>2133</v>
      </c>
      <c r="J134" s="15" t="s">
        <v>2134</v>
      </c>
      <c r="K134" s="15" t="s">
        <v>2135</v>
      </c>
      <c r="L134" s="19">
        <v>0</v>
      </c>
      <c r="M134" s="355"/>
      <c r="N134" s="15" t="s">
        <v>1528</v>
      </c>
      <c r="O134" s="19">
        <v>8971408.0800000001</v>
      </c>
      <c r="P134" s="15" t="s">
        <v>1528</v>
      </c>
      <c r="Q134" s="355">
        <v>46072</v>
      </c>
      <c r="R134" s="15" t="s">
        <v>1529</v>
      </c>
      <c r="S134" s="355">
        <v>46072</v>
      </c>
      <c r="T134" s="15" t="s">
        <v>1471</v>
      </c>
      <c r="U134" s="15" t="s">
        <v>1549</v>
      </c>
      <c r="V134" s="15" t="s">
        <v>1314</v>
      </c>
      <c r="W134" s="15" t="s">
        <v>1314</v>
      </c>
      <c r="X134" s="15" t="s">
        <v>1532</v>
      </c>
      <c r="Y134" s="241">
        <f t="shared" si="21"/>
        <v>9194761</v>
      </c>
      <c r="Z134" s="241" t="str">
        <f t="shared" si="22"/>
        <v>WNP</v>
      </c>
      <c r="AA134" s="241">
        <f t="shared" si="23"/>
        <v>0</v>
      </c>
      <c r="AB134" s="241">
        <f t="shared" si="24"/>
        <v>11809138</v>
      </c>
      <c r="AC134" s="243" t="str">
        <f t="shared" si="25"/>
        <v>PALETIZADORA - L4</v>
      </c>
      <c r="AD134" s="241">
        <f t="shared" si="26"/>
        <v>0</v>
      </c>
      <c r="AE134" s="241">
        <f t="shared" si="27"/>
        <v>8971408.0800000001</v>
      </c>
      <c r="AF134" s="241">
        <v>0</v>
      </c>
    </row>
    <row r="135" spans="1:32" x14ac:dyDescent="0.2">
      <c r="A135" s="61" t="s">
        <v>1691</v>
      </c>
      <c r="B135" s="355">
        <v>46072</v>
      </c>
      <c r="C135" s="15" t="s">
        <v>1553</v>
      </c>
      <c r="D135" s="15" t="s">
        <v>1559</v>
      </c>
      <c r="E135" s="15" t="s">
        <v>241</v>
      </c>
      <c r="F135" s="15" t="s">
        <v>90</v>
      </c>
      <c r="G135" s="15" t="s">
        <v>2136</v>
      </c>
      <c r="H135" s="15" t="s">
        <v>2045</v>
      </c>
      <c r="I135" s="15" t="s">
        <v>2137</v>
      </c>
      <c r="J135" s="15" t="s">
        <v>1537</v>
      </c>
      <c r="K135" s="15" t="s">
        <v>2138</v>
      </c>
      <c r="L135" s="19">
        <v>873256.95</v>
      </c>
      <c r="M135" s="355">
        <v>45985</v>
      </c>
      <c r="N135" s="15" t="s">
        <v>1695</v>
      </c>
      <c r="O135" s="19">
        <v>972.9</v>
      </c>
      <c r="P135" s="15" t="s">
        <v>1528</v>
      </c>
      <c r="Q135" s="355">
        <v>46072</v>
      </c>
      <c r="R135" s="15" t="s">
        <v>1529</v>
      </c>
      <c r="S135" s="355">
        <v>46072</v>
      </c>
      <c r="T135" s="15" t="s">
        <v>1799</v>
      </c>
      <c r="U135" s="15" t="s">
        <v>1549</v>
      </c>
      <c r="V135" s="15" t="s">
        <v>1314</v>
      </c>
      <c r="W135" s="15" t="s">
        <v>1314</v>
      </c>
      <c r="X135" s="15" t="s">
        <v>1532</v>
      </c>
      <c r="Y135" s="241">
        <f t="shared" si="21"/>
        <v>9202703</v>
      </c>
      <c r="Z135" s="241" t="str">
        <f t="shared" si="22"/>
        <v>JAL</v>
      </c>
      <c r="AA135" s="241">
        <f t="shared" si="23"/>
        <v>0</v>
      </c>
      <c r="AB135" s="241">
        <f t="shared" si="24"/>
        <v>11813562</v>
      </c>
      <c r="AC135" s="243" t="str">
        <f t="shared" si="25"/>
        <v>PALETIZADORA - L4</v>
      </c>
      <c r="AD135" s="241">
        <f t="shared" si="26"/>
        <v>873256.95</v>
      </c>
      <c r="AE135" s="241">
        <f t="shared" si="27"/>
        <v>972.9</v>
      </c>
      <c r="AF135" s="241">
        <v>0</v>
      </c>
    </row>
    <row r="136" spans="1:32" x14ac:dyDescent="0.2">
      <c r="A136" s="61" t="s">
        <v>1542</v>
      </c>
      <c r="B136" s="355">
        <v>46072</v>
      </c>
      <c r="C136" s="15" t="s">
        <v>1522</v>
      </c>
      <c r="D136" s="15" t="s">
        <v>1543</v>
      </c>
      <c r="E136" s="15" t="s">
        <v>1544</v>
      </c>
      <c r="F136" s="15" t="s">
        <v>86</v>
      </c>
      <c r="G136" s="15" t="s">
        <v>2139</v>
      </c>
      <c r="H136" s="15" t="s">
        <v>2045</v>
      </c>
      <c r="I136" s="15" t="s">
        <v>2140</v>
      </c>
      <c r="J136" s="15" t="s">
        <v>1630</v>
      </c>
      <c r="K136" s="15" t="s">
        <v>1314</v>
      </c>
      <c r="L136" s="19">
        <v>0</v>
      </c>
      <c r="M136" s="355"/>
      <c r="N136" s="15" t="s">
        <v>1528</v>
      </c>
      <c r="O136" s="19">
        <v>0</v>
      </c>
      <c r="P136" s="15" t="s">
        <v>1528</v>
      </c>
      <c r="Q136" s="355">
        <v>46072</v>
      </c>
      <c r="R136" s="15" t="s">
        <v>1529</v>
      </c>
      <c r="S136" s="355">
        <v>46072</v>
      </c>
      <c r="T136" s="15" t="s">
        <v>1475</v>
      </c>
      <c r="U136" s="15" t="s">
        <v>1549</v>
      </c>
      <c r="V136" s="15" t="s">
        <v>2141</v>
      </c>
      <c r="W136" s="15" t="s">
        <v>2142</v>
      </c>
      <c r="X136" s="15" t="s">
        <v>1532</v>
      </c>
      <c r="Y136" s="241">
        <f t="shared" si="21"/>
        <v>9218150</v>
      </c>
      <c r="Z136" s="241" t="str">
        <f t="shared" si="22"/>
        <v>JAS</v>
      </c>
      <c r="AA136" s="241">
        <f t="shared" si="23"/>
        <v>0</v>
      </c>
      <c r="AB136" s="241" t="str">
        <f t="shared" si="24"/>
        <v xml:space="preserve"> </v>
      </c>
      <c r="AC136" s="243" t="str">
        <f t="shared" si="25"/>
        <v>PALETIZADORA - L4</v>
      </c>
      <c r="AD136" s="241">
        <f t="shared" si="26"/>
        <v>0</v>
      </c>
      <c r="AE136" s="241">
        <f t="shared" si="27"/>
        <v>0</v>
      </c>
      <c r="AF136" s="241">
        <v>0</v>
      </c>
    </row>
    <row r="137" spans="1:32" x14ac:dyDescent="0.2">
      <c r="A137" s="61" t="s">
        <v>1542</v>
      </c>
      <c r="B137" s="355">
        <v>46072</v>
      </c>
      <c r="C137" s="15" t="s">
        <v>1522</v>
      </c>
      <c r="D137" s="15" t="s">
        <v>1543</v>
      </c>
      <c r="E137" s="15" t="s">
        <v>1544</v>
      </c>
      <c r="F137" s="15" t="s">
        <v>86</v>
      </c>
      <c r="G137" s="15" t="s">
        <v>2143</v>
      </c>
      <c r="H137" s="15" t="s">
        <v>2045</v>
      </c>
      <c r="I137" s="15" t="s">
        <v>2144</v>
      </c>
      <c r="J137" s="15" t="s">
        <v>1630</v>
      </c>
      <c r="K137" s="15" t="s">
        <v>1314</v>
      </c>
      <c r="L137" s="19">
        <v>0</v>
      </c>
      <c r="M137" s="355"/>
      <c r="N137" s="15" t="s">
        <v>1528</v>
      </c>
      <c r="O137" s="19">
        <v>0</v>
      </c>
      <c r="P137" s="15" t="s">
        <v>1528</v>
      </c>
      <c r="Q137" s="355">
        <v>46072</v>
      </c>
      <c r="R137" s="15" t="s">
        <v>1529</v>
      </c>
      <c r="S137" s="355">
        <v>46072</v>
      </c>
      <c r="T137" s="15" t="s">
        <v>1475</v>
      </c>
      <c r="U137" s="15" t="s">
        <v>1549</v>
      </c>
      <c r="V137" s="15" t="s">
        <v>2145</v>
      </c>
      <c r="W137" s="15" t="s">
        <v>2146</v>
      </c>
      <c r="X137" s="15" t="s">
        <v>1532</v>
      </c>
      <c r="Y137" s="241">
        <f t="shared" si="21"/>
        <v>9218573</v>
      </c>
      <c r="Z137" s="241" t="str">
        <f t="shared" si="22"/>
        <v>JAS</v>
      </c>
      <c r="AA137" s="241">
        <f t="shared" si="23"/>
        <v>0</v>
      </c>
      <c r="AB137" s="241" t="str">
        <f t="shared" si="24"/>
        <v xml:space="preserve"> </v>
      </c>
      <c r="AC137" s="243" t="str">
        <f t="shared" si="25"/>
        <v>PALETIZADORA - L4</v>
      </c>
      <c r="AD137" s="241">
        <f t="shared" si="26"/>
        <v>0</v>
      </c>
      <c r="AE137" s="244">
        <f t="shared" si="27"/>
        <v>0</v>
      </c>
      <c r="AF137" s="241">
        <v>0</v>
      </c>
    </row>
    <row r="138" spans="1:32" x14ac:dyDescent="0.2">
      <c r="A138" s="61" t="s">
        <v>1552</v>
      </c>
      <c r="B138" s="355">
        <v>46072</v>
      </c>
      <c r="C138" s="15" t="s">
        <v>1553</v>
      </c>
      <c r="D138" s="15" t="s">
        <v>1554</v>
      </c>
      <c r="E138" s="15" t="s">
        <v>241</v>
      </c>
      <c r="F138" s="15" t="s">
        <v>90</v>
      </c>
      <c r="G138" s="15" t="s">
        <v>2147</v>
      </c>
      <c r="H138" s="15" t="s">
        <v>2045</v>
      </c>
      <c r="I138" s="15" t="s">
        <v>2148</v>
      </c>
      <c r="J138" s="15" t="s">
        <v>1928</v>
      </c>
      <c r="K138" s="15" t="s">
        <v>2149</v>
      </c>
      <c r="L138" s="19">
        <v>0</v>
      </c>
      <c r="M138" s="355">
        <v>46015</v>
      </c>
      <c r="N138" s="15" t="s">
        <v>1529</v>
      </c>
      <c r="O138" s="19">
        <v>0</v>
      </c>
      <c r="P138" s="15" t="s">
        <v>1528</v>
      </c>
      <c r="Q138" s="355">
        <v>46072</v>
      </c>
      <c r="R138" s="15" t="s">
        <v>1529</v>
      </c>
      <c r="S138" s="355">
        <v>46072</v>
      </c>
      <c r="T138" s="15" t="s">
        <v>1585</v>
      </c>
      <c r="U138" s="15" t="s">
        <v>1549</v>
      </c>
      <c r="V138" s="15" t="s">
        <v>1314</v>
      </c>
      <c r="W138" s="15" t="s">
        <v>1314</v>
      </c>
      <c r="X138" s="15" t="s">
        <v>1532</v>
      </c>
      <c r="Y138" s="241">
        <f t="shared" si="21"/>
        <v>9243500</v>
      </c>
      <c r="Z138" s="241" t="str">
        <f t="shared" si="22"/>
        <v>JAL</v>
      </c>
      <c r="AA138" s="241">
        <f t="shared" si="23"/>
        <v>0</v>
      </c>
      <c r="AB138" s="241">
        <f t="shared" si="24"/>
        <v>11825176</v>
      </c>
      <c r="AC138" s="243" t="str">
        <f t="shared" si="25"/>
        <v>PALETIZADORA - L4</v>
      </c>
      <c r="AD138" s="241">
        <f t="shared" si="26"/>
        <v>0</v>
      </c>
      <c r="AE138" s="241">
        <f t="shared" si="27"/>
        <v>0</v>
      </c>
      <c r="AF138" s="241">
        <v>0</v>
      </c>
    </row>
    <row r="139" spans="1:32" x14ac:dyDescent="0.2">
      <c r="A139" s="61" t="s">
        <v>2150</v>
      </c>
      <c r="B139" s="355">
        <v>46072</v>
      </c>
      <c r="C139" s="15" t="s">
        <v>1522</v>
      </c>
      <c r="D139" s="15" t="s">
        <v>1523</v>
      </c>
      <c r="E139" s="15" t="s">
        <v>2014</v>
      </c>
      <c r="F139" s="15" t="s">
        <v>90</v>
      </c>
      <c r="G139" s="15" t="s">
        <v>2151</v>
      </c>
      <c r="H139" s="15" t="s">
        <v>2045</v>
      </c>
      <c r="I139" s="15" t="s">
        <v>2152</v>
      </c>
      <c r="J139" s="15" t="s">
        <v>1537</v>
      </c>
      <c r="K139" s="15" t="s">
        <v>2153</v>
      </c>
      <c r="L139" s="19">
        <v>0</v>
      </c>
      <c r="M139" s="355">
        <v>46044</v>
      </c>
      <c r="N139" s="15" t="s">
        <v>2154</v>
      </c>
      <c r="O139" s="19">
        <v>6600000</v>
      </c>
      <c r="P139" s="15" t="s">
        <v>1528</v>
      </c>
      <c r="Q139" s="355">
        <v>46072</v>
      </c>
      <c r="R139" s="15" t="s">
        <v>1529</v>
      </c>
      <c r="S139" s="355">
        <v>46072</v>
      </c>
      <c r="T139" s="15" t="s">
        <v>1799</v>
      </c>
      <c r="U139" s="15" t="s">
        <v>1549</v>
      </c>
      <c r="V139" s="15" t="s">
        <v>1314</v>
      </c>
      <c r="W139" s="15" t="s">
        <v>1314</v>
      </c>
      <c r="X139" s="15" t="s">
        <v>1532</v>
      </c>
      <c r="Y139" s="241">
        <f t="shared" si="21"/>
        <v>9263684</v>
      </c>
      <c r="Z139" s="241" t="str">
        <f t="shared" si="22"/>
        <v>JAL</v>
      </c>
      <c r="AA139" s="241">
        <f t="shared" si="23"/>
        <v>0</v>
      </c>
      <c r="AB139" s="241">
        <f t="shared" si="24"/>
        <v>11829157</v>
      </c>
      <c r="AC139" s="243" t="str">
        <f t="shared" si="25"/>
        <v>PALETIZADORA - L4</v>
      </c>
      <c r="AD139" s="241">
        <f t="shared" si="26"/>
        <v>0</v>
      </c>
      <c r="AE139" s="241">
        <f t="shared" si="27"/>
        <v>6600000</v>
      </c>
      <c r="AF139" s="241">
        <v>0</v>
      </c>
    </row>
    <row r="140" spans="1:32" x14ac:dyDescent="0.2">
      <c r="A140" s="61" t="s">
        <v>2155</v>
      </c>
      <c r="B140" s="355">
        <v>46072</v>
      </c>
      <c r="C140" s="15" t="s">
        <v>1522</v>
      </c>
      <c r="D140" s="15" t="s">
        <v>1543</v>
      </c>
      <c r="E140" s="15" t="s">
        <v>2156</v>
      </c>
      <c r="F140" s="15" t="s">
        <v>90</v>
      </c>
      <c r="G140" s="15" t="s">
        <v>2157</v>
      </c>
      <c r="H140" s="15" t="s">
        <v>2045</v>
      </c>
      <c r="I140" s="15" t="s">
        <v>2158</v>
      </c>
      <c r="J140" s="15" t="s">
        <v>1548</v>
      </c>
      <c r="K140" s="15" t="s">
        <v>1314</v>
      </c>
      <c r="L140" s="19">
        <v>0</v>
      </c>
      <c r="M140" s="355"/>
      <c r="N140" s="15" t="s">
        <v>1528</v>
      </c>
      <c r="O140" s="19">
        <v>0</v>
      </c>
      <c r="P140" s="15" t="s">
        <v>1528</v>
      </c>
      <c r="Q140" s="355">
        <v>46072</v>
      </c>
      <c r="R140" s="15" t="s">
        <v>1529</v>
      </c>
      <c r="S140" s="355">
        <v>46072</v>
      </c>
      <c r="T140" s="15" t="s">
        <v>1647</v>
      </c>
      <c r="U140" s="15" t="s">
        <v>1549</v>
      </c>
      <c r="V140" s="15" t="s">
        <v>2159</v>
      </c>
      <c r="W140" s="15" t="s">
        <v>2160</v>
      </c>
      <c r="X140" s="15" t="s">
        <v>1532</v>
      </c>
      <c r="Y140" s="241">
        <f t="shared" si="21"/>
        <v>9285287</v>
      </c>
      <c r="Z140" s="241" t="str">
        <f t="shared" si="22"/>
        <v>JAL</v>
      </c>
      <c r="AA140" s="241">
        <f t="shared" si="23"/>
        <v>0</v>
      </c>
      <c r="AB140" s="241" t="str">
        <f t="shared" si="24"/>
        <v xml:space="preserve"> </v>
      </c>
      <c r="AC140" s="243" t="str">
        <f t="shared" si="25"/>
        <v>PALETIZADORA - L4</v>
      </c>
      <c r="AD140" s="241">
        <f t="shared" si="26"/>
        <v>0</v>
      </c>
      <c r="AE140" s="241">
        <f t="shared" si="27"/>
        <v>0</v>
      </c>
      <c r="AF140" s="241">
        <v>0</v>
      </c>
    </row>
    <row r="141" spans="1:32" x14ac:dyDescent="0.2">
      <c r="A141" s="61" t="s">
        <v>2161</v>
      </c>
      <c r="B141" s="355">
        <v>46072</v>
      </c>
      <c r="C141" s="15" t="s">
        <v>1522</v>
      </c>
      <c r="D141" s="15" t="s">
        <v>1523</v>
      </c>
      <c r="E141" s="15" t="s">
        <v>241</v>
      </c>
      <c r="F141" s="15" t="s">
        <v>128</v>
      </c>
      <c r="G141" s="15" t="s">
        <v>2162</v>
      </c>
      <c r="H141" s="15" t="s">
        <v>2045</v>
      </c>
      <c r="I141" s="15" t="s">
        <v>2163</v>
      </c>
      <c r="J141" s="15" t="s">
        <v>1537</v>
      </c>
      <c r="K141" s="15" t="s">
        <v>2164</v>
      </c>
      <c r="L141" s="19">
        <v>46400</v>
      </c>
      <c r="M141" s="355">
        <v>45136</v>
      </c>
      <c r="N141" s="15" t="s">
        <v>1529</v>
      </c>
      <c r="O141" s="19">
        <v>195200</v>
      </c>
      <c r="P141" s="15" t="s">
        <v>1528</v>
      </c>
      <c r="Q141" s="355">
        <v>46072</v>
      </c>
      <c r="R141" s="15" t="s">
        <v>1529</v>
      </c>
      <c r="S141" s="355">
        <v>46072</v>
      </c>
      <c r="T141" s="15" t="s">
        <v>1585</v>
      </c>
      <c r="U141" s="15" t="s">
        <v>1580</v>
      </c>
      <c r="V141" s="15" t="s">
        <v>1314</v>
      </c>
      <c r="W141" s="15" t="s">
        <v>1314</v>
      </c>
      <c r="X141" s="15" t="s">
        <v>1532</v>
      </c>
      <c r="Y141" s="241">
        <f t="shared" si="21"/>
        <v>54225664</v>
      </c>
      <c r="Z141" s="241" t="str">
        <f t="shared" si="22"/>
        <v>JMM</v>
      </c>
      <c r="AA141" s="241">
        <f t="shared" si="23"/>
        <v>0</v>
      </c>
      <c r="AB141" s="241">
        <f t="shared" si="24"/>
        <v>11426134</v>
      </c>
      <c r="AC141" s="243" t="str">
        <f t="shared" si="25"/>
        <v>PALETIZADORA - L4</v>
      </c>
      <c r="AD141" s="241">
        <f t="shared" si="26"/>
        <v>46400</v>
      </c>
      <c r="AE141" s="241">
        <f t="shared" si="27"/>
        <v>195200</v>
      </c>
      <c r="AF141" s="241">
        <v>0</v>
      </c>
    </row>
    <row r="142" spans="1:32" x14ac:dyDescent="0.2">
      <c r="A142" s="61" t="s">
        <v>2165</v>
      </c>
      <c r="B142" s="355">
        <v>46072</v>
      </c>
      <c r="C142" s="15" t="s">
        <v>1553</v>
      </c>
      <c r="D142" s="15" t="s">
        <v>1554</v>
      </c>
      <c r="E142" s="15" t="s">
        <v>1560</v>
      </c>
      <c r="F142" s="15" t="s">
        <v>82</v>
      </c>
      <c r="G142" s="15" t="s">
        <v>2166</v>
      </c>
      <c r="H142" s="15" t="s">
        <v>1335</v>
      </c>
      <c r="I142" s="15" t="s">
        <v>2167</v>
      </c>
      <c r="J142" s="15" t="s">
        <v>2168</v>
      </c>
      <c r="K142" s="15" t="s">
        <v>2169</v>
      </c>
      <c r="L142" s="19">
        <v>0</v>
      </c>
      <c r="M142" s="355"/>
      <c r="N142" s="15" t="s">
        <v>1528</v>
      </c>
      <c r="O142" s="19">
        <v>0</v>
      </c>
      <c r="P142" s="15" t="s">
        <v>1528</v>
      </c>
      <c r="Q142" s="355">
        <v>46072</v>
      </c>
      <c r="R142" s="15" t="s">
        <v>1529</v>
      </c>
      <c r="S142" s="355">
        <v>46072</v>
      </c>
      <c r="T142" s="15" t="s">
        <v>1605</v>
      </c>
      <c r="U142" s="15" t="s">
        <v>1549</v>
      </c>
      <c r="V142" s="15" t="s">
        <v>1314</v>
      </c>
      <c r="W142" s="15" t="s">
        <v>1314</v>
      </c>
      <c r="X142" s="15" t="s">
        <v>1532</v>
      </c>
      <c r="Y142" s="241">
        <f t="shared" si="21"/>
        <v>5537606</v>
      </c>
      <c r="Z142" s="241" t="str">
        <f t="shared" si="22"/>
        <v>YQV</v>
      </c>
      <c r="AA142" s="241">
        <f t="shared" si="23"/>
        <v>0</v>
      </c>
      <c r="AB142" s="241">
        <f t="shared" si="24"/>
        <v>11623144</v>
      </c>
      <c r="AC142" s="243" t="str">
        <f t="shared" si="25"/>
        <v>PASTEURIZADOR TUNEL - L4</v>
      </c>
      <c r="AD142" s="241">
        <f t="shared" si="26"/>
        <v>0</v>
      </c>
      <c r="AE142" s="241">
        <f t="shared" si="27"/>
        <v>0</v>
      </c>
      <c r="AF142" s="241">
        <v>0</v>
      </c>
    </row>
    <row r="143" spans="1:32" x14ac:dyDescent="0.2">
      <c r="A143" s="61" t="s">
        <v>2170</v>
      </c>
      <c r="B143" s="355">
        <v>46072</v>
      </c>
      <c r="C143" s="15" t="s">
        <v>1553</v>
      </c>
      <c r="D143" s="15" t="s">
        <v>1559</v>
      </c>
      <c r="E143" s="15" t="s">
        <v>241</v>
      </c>
      <c r="F143" s="15" t="s">
        <v>82</v>
      </c>
      <c r="G143" s="15" t="s">
        <v>2171</v>
      </c>
      <c r="H143" s="15" t="s">
        <v>1335</v>
      </c>
      <c r="I143" s="15" t="s">
        <v>2172</v>
      </c>
      <c r="J143" s="15" t="s">
        <v>1589</v>
      </c>
      <c r="K143" s="15" t="s">
        <v>2173</v>
      </c>
      <c r="L143" s="19">
        <v>22232580.460000001</v>
      </c>
      <c r="M143" s="355">
        <v>45575</v>
      </c>
      <c r="N143" s="15" t="s">
        <v>1704</v>
      </c>
      <c r="O143" s="19">
        <v>8414874.2400000002</v>
      </c>
      <c r="P143" s="15" t="s">
        <v>1528</v>
      </c>
      <c r="Q143" s="355">
        <v>46072</v>
      </c>
      <c r="R143" s="15" t="s">
        <v>1528</v>
      </c>
      <c r="S143" s="355">
        <v>46072</v>
      </c>
      <c r="T143" s="15" t="s">
        <v>1585</v>
      </c>
      <c r="U143" s="15" t="s">
        <v>1549</v>
      </c>
      <c r="V143" s="15" t="s">
        <v>1314</v>
      </c>
      <c r="W143" s="15" t="s">
        <v>1314</v>
      </c>
      <c r="X143" s="15" t="s">
        <v>1532</v>
      </c>
      <c r="Y143" s="241">
        <f t="shared" si="21"/>
        <v>5656289</v>
      </c>
      <c r="Z143" s="241" t="str">
        <f t="shared" si="22"/>
        <v>YQV</v>
      </c>
      <c r="AA143" s="241">
        <f t="shared" si="23"/>
        <v>0</v>
      </c>
      <c r="AB143" s="241">
        <f t="shared" si="24"/>
        <v>11654830</v>
      </c>
      <c r="AC143" s="243" t="str">
        <f t="shared" si="25"/>
        <v>PASTEURIZADOR TUNEL - L4</v>
      </c>
      <c r="AD143" s="241">
        <f t="shared" si="26"/>
        <v>22232580.460000001</v>
      </c>
      <c r="AE143" s="241">
        <f t="shared" si="27"/>
        <v>8414874.2400000002</v>
      </c>
      <c r="AF143" s="241">
        <v>0</v>
      </c>
    </row>
    <row r="144" spans="1:32" x14ac:dyDescent="0.2">
      <c r="A144" s="61" t="s">
        <v>2174</v>
      </c>
      <c r="B144" s="355">
        <v>46072</v>
      </c>
      <c r="C144" s="15" t="s">
        <v>1553</v>
      </c>
      <c r="D144" s="15" t="s">
        <v>1600</v>
      </c>
      <c r="E144" s="15" t="s">
        <v>241</v>
      </c>
      <c r="F144" s="15" t="s">
        <v>82</v>
      </c>
      <c r="G144" s="15" t="s">
        <v>2175</v>
      </c>
      <c r="H144" s="15" t="s">
        <v>1335</v>
      </c>
      <c r="I144" s="15" t="s">
        <v>2176</v>
      </c>
      <c r="J144" s="15" t="s">
        <v>2177</v>
      </c>
      <c r="K144" s="15" t="s">
        <v>2178</v>
      </c>
      <c r="L144" s="19">
        <v>4590000</v>
      </c>
      <c r="M144" s="355"/>
      <c r="N144" s="15" t="s">
        <v>1528</v>
      </c>
      <c r="O144" s="19">
        <v>4590000</v>
      </c>
      <c r="P144" s="15" t="s">
        <v>1528</v>
      </c>
      <c r="Q144" s="355">
        <v>46072</v>
      </c>
      <c r="R144" s="15" t="s">
        <v>1528</v>
      </c>
      <c r="S144" s="355">
        <v>46072</v>
      </c>
      <c r="T144" s="15" t="s">
        <v>1585</v>
      </c>
      <c r="U144" s="15" t="s">
        <v>1549</v>
      </c>
      <c r="V144" s="15" t="s">
        <v>1314</v>
      </c>
      <c r="W144" s="15" t="s">
        <v>1314</v>
      </c>
      <c r="X144" s="15" t="s">
        <v>1532</v>
      </c>
      <c r="Y144" s="241">
        <f t="shared" ref="Y144:Y193" si="28">+VALUE(G144)</f>
        <v>5788470</v>
      </c>
      <c r="Z144" s="241" t="str">
        <f t="shared" si="22"/>
        <v>YQV</v>
      </c>
      <c r="AA144" s="241">
        <f t="shared" si="23"/>
        <v>0</v>
      </c>
      <c r="AB144" s="241">
        <f t="shared" si="24"/>
        <v>11681769</v>
      </c>
      <c r="AC144" s="243" t="str">
        <f t="shared" si="25"/>
        <v>PASTEURIZADOR TUNEL - L4</v>
      </c>
      <c r="AD144" s="241">
        <f t="shared" si="26"/>
        <v>4590000</v>
      </c>
      <c r="AE144" s="241">
        <f t="shared" si="27"/>
        <v>4590000</v>
      </c>
      <c r="AF144" s="241">
        <v>0</v>
      </c>
    </row>
    <row r="145" spans="1:32" x14ac:dyDescent="0.2">
      <c r="A145" s="61" t="s">
        <v>2179</v>
      </c>
      <c r="B145" s="355">
        <v>46072</v>
      </c>
      <c r="C145" s="15" t="s">
        <v>1553</v>
      </c>
      <c r="D145" s="15" t="s">
        <v>1554</v>
      </c>
      <c r="E145" s="15" t="s">
        <v>241</v>
      </c>
      <c r="F145" s="15" t="s">
        <v>82</v>
      </c>
      <c r="G145" s="15" t="s">
        <v>2180</v>
      </c>
      <c r="H145" s="15" t="s">
        <v>1335</v>
      </c>
      <c r="I145" s="15" t="s">
        <v>2181</v>
      </c>
      <c r="J145" s="15" t="s">
        <v>1570</v>
      </c>
      <c r="K145" s="15" t="s">
        <v>2182</v>
      </c>
      <c r="L145" s="19">
        <v>2880000</v>
      </c>
      <c r="M145" s="355">
        <v>45737</v>
      </c>
      <c r="N145" s="15" t="s">
        <v>1528</v>
      </c>
      <c r="O145" s="19">
        <v>4414096.5199999996</v>
      </c>
      <c r="P145" s="15" t="s">
        <v>1528</v>
      </c>
      <c r="Q145" s="355">
        <v>46072</v>
      </c>
      <c r="R145" s="15" t="s">
        <v>1528</v>
      </c>
      <c r="S145" s="355">
        <v>46072</v>
      </c>
      <c r="T145" s="15" t="s">
        <v>1585</v>
      </c>
      <c r="U145" s="15" t="s">
        <v>1549</v>
      </c>
      <c r="V145" s="15" t="s">
        <v>1314</v>
      </c>
      <c r="W145" s="15" t="s">
        <v>1314</v>
      </c>
      <c r="X145" s="15" t="s">
        <v>1532</v>
      </c>
      <c r="Y145" s="241">
        <f t="shared" si="28"/>
        <v>5865519</v>
      </c>
      <c r="Z145" s="241" t="str">
        <f t="shared" si="22"/>
        <v>YQV</v>
      </c>
      <c r="AA145" s="241">
        <f t="shared" si="23"/>
        <v>0</v>
      </c>
      <c r="AB145" s="241">
        <f t="shared" si="24"/>
        <v>11719828</v>
      </c>
      <c r="AC145" s="243" t="str">
        <f t="shared" si="25"/>
        <v>PASTEURIZADOR TUNEL - L4</v>
      </c>
      <c r="AD145" s="241">
        <f t="shared" si="26"/>
        <v>2880000</v>
      </c>
      <c r="AE145" s="241">
        <f t="shared" si="27"/>
        <v>4414096.5199999996</v>
      </c>
      <c r="AF145" s="241">
        <v>0</v>
      </c>
    </row>
    <row r="146" spans="1:32" x14ac:dyDescent="0.2">
      <c r="A146" s="61" t="s">
        <v>1709</v>
      </c>
      <c r="B146" s="355">
        <v>46072</v>
      </c>
      <c r="C146" s="15" t="s">
        <v>1553</v>
      </c>
      <c r="D146" s="15" t="s">
        <v>1559</v>
      </c>
      <c r="E146" s="15" t="s">
        <v>241</v>
      </c>
      <c r="F146" s="15" t="s">
        <v>82</v>
      </c>
      <c r="G146" s="15" t="s">
        <v>2183</v>
      </c>
      <c r="H146" s="15" t="s">
        <v>1335</v>
      </c>
      <c r="I146" s="15" t="s">
        <v>2184</v>
      </c>
      <c r="J146" s="15" t="s">
        <v>1537</v>
      </c>
      <c r="K146" s="15" t="s">
        <v>2185</v>
      </c>
      <c r="L146" s="19">
        <v>6522961.5099999998</v>
      </c>
      <c r="M146" s="355">
        <v>45778</v>
      </c>
      <c r="N146" s="15" t="s">
        <v>1528</v>
      </c>
      <c r="O146" s="19">
        <v>350231.25</v>
      </c>
      <c r="P146" s="15" t="s">
        <v>1528</v>
      </c>
      <c r="Q146" s="355">
        <v>46072</v>
      </c>
      <c r="R146" s="15" t="s">
        <v>1529</v>
      </c>
      <c r="S146" s="355">
        <v>46072</v>
      </c>
      <c r="T146" s="15" t="s">
        <v>1585</v>
      </c>
      <c r="U146" s="15" t="s">
        <v>1549</v>
      </c>
      <c r="V146" s="15" t="s">
        <v>1314</v>
      </c>
      <c r="W146" s="15" t="s">
        <v>1314</v>
      </c>
      <c r="X146" s="15" t="s">
        <v>1532</v>
      </c>
      <c r="Y146" s="241">
        <f t="shared" si="28"/>
        <v>5886663</v>
      </c>
      <c r="Z146" s="241" t="str">
        <f t="shared" si="22"/>
        <v>YQV</v>
      </c>
      <c r="AA146" s="241">
        <f t="shared" si="23"/>
        <v>0</v>
      </c>
      <c r="AB146" s="241">
        <f t="shared" si="24"/>
        <v>11720910</v>
      </c>
      <c r="AC146" s="243" t="str">
        <f t="shared" si="25"/>
        <v>PASTEURIZADOR TUNEL - L4</v>
      </c>
      <c r="AD146" s="241">
        <f t="shared" si="26"/>
        <v>6522961.5099999998</v>
      </c>
      <c r="AE146" s="244">
        <f t="shared" si="27"/>
        <v>350231.25</v>
      </c>
      <c r="AF146" s="241">
        <v>0</v>
      </c>
    </row>
    <row r="147" spans="1:32" x14ac:dyDescent="0.2">
      <c r="A147" s="61" t="s">
        <v>2186</v>
      </c>
      <c r="B147" s="355">
        <v>46072</v>
      </c>
      <c r="C147" s="15" t="s">
        <v>1553</v>
      </c>
      <c r="D147" s="15" t="s">
        <v>1559</v>
      </c>
      <c r="E147" s="15" t="s">
        <v>241</v>
      </c>
      <c r="F147" s="15" t="s">
        <v>77</v>
      </c>
      <c r="G147" s="15" t="s">
        <v>2187</v>
      </c>
      <c r="H147" s="15" t="s">
        <v>1335</v>
      </c>
      <c r="I147" s="15" t="s">
        <v>2188</v>
      </c>
      <c r="J147" s="15" t="s">
        <v>1617</v>
      </c>
      <c r="K147" s="15" t="s">
        <v>2189</v>
      </c>
      <c r="L147" s="19">
        <v>1740000</v>
      </c>
      <c r="M147" s="355">
        <v>45791</v>
      </c>
      <c r="N147" s="15" t="s">
        <v>1528</v>
      </c>
      <c r="O147" s="19">
        <v>1740000</v>
      </c>
      <c r="P147" s="15" t="s">
        <v>1528</v>
      </c>
      <c r="Q147" s="355">
        <v>46072</v>
      </c>
      <c r="R147" s="15" t="s">
        <v>1528</v>
      </c>
      <c r="S147" s="355">
        <v>46072</v>
      </c>
      <c r="T147" s="15" t="s">
        <v>1585</v>
      </c>
      <c r="U147" s="15" t="s">
        <v>1549</v>
      </c>
      <c r="V147" s="15" t="s">
        <v>1314</v>
      </c>
      <c r="W147" s="15" t="s">
        <v>1314</v>
      </c>
      <c r="X147" s="15" t="s">
        <v>1532</v>
      </c>
      <c r="Y147" s="241">
        <f t="shared" si="28"/>
        <v>5930959</v>
      </c>
      <c r="Z147" s="241" t="str">
        <f t="shared" si="22"/>
        <v>JMO</v>
      </c>
      <c r="AA147" s="241">
        <f t="shared" si="23"/>
        <v>0</v>
      </c>
      <c r="AB147" s="241">
        <f t="shared" si="24"/>
        <v>11725961</v>
      </c>
      <c r="AC147" s="243" t="str">
        <f t="shared" si="25"/>
        <v>PASTEURIZADOR TUNEL - L4</v>
      </c>
      <c r="AD147" s="241">
        <f t="shared" si="26"/>
        <v>1740000</v>
      </c>
      <c r="AE147" s="241">
        <f t="shared" si="27"/>
        <v>1740000</v>
      </c>
      <c r="AF147" s="241">
        <v>0</v>
      </c>
    </row>
    <row r="148" spans="1:32" x14ac:dyDescent="0.2">
      <c r="A148" s="61" t="s">
        <v>1931</v>
      </c>
      <c r="B148" s="355">
        <v>46072</v>
      </c>
      <c r="C148" s="15" t="s">
        <v>1522</v>
      </c>
      <c r="D148" s="15" t="s">
        <v>1523</v>
      </c>
      <c r="E148" s="15" t="s">
        <v>241</v>
      </c>
      <c r="F148" s="15" t="s">
        <v>77</v>
      </c>
      <c r="G148" s="15" t="s">
        <v>2190</v>
      </c>
      <c r="H148" s="15" t="s">
        <v>1335</v>
      </c>
      <c r="I148" s="15" t="s">
        <v>2191</v>
      </c>
      <c r="J148" s="15" t="s">
        <v>1570</v>
      </c>
      <c r="K148" s="15" t="s">
        <v>2192</v>
      </c>
      <c r="L148" s="19">
        <v>4748515.2</v>
      </c>
      <c r="M148" s="355">
        <v>45835</v>
      </c>
      <c r="N148" s="15" t="s">
        <v>1529</v>
      </c>
      <c r="O148" s="19">
        <v>9147415.1999999993</v>
      </c>
      <c r="P148" s="15" t="s">
        <v>1528</v>
      </c>
      <c r="Q148" s="355">
        <v>46072</v>
      </c>
      <c r="R148" s="15" t="s">
        <v>1528</v>
      </c>
      <c r="S148" s="355">
        <v>46072</v>
      </c>
      <c r="T148" s="15" t="s">
        <v>1471</v>
      </c>
      <c r="U148" s="15" t="s">
        <v>1549</v>
      </c>
      <c r="V148" s="15" t="s">
        <v>1314</v>
      </c>
      <c r="W148" s="15" t="s">
        <v>1314</v>
      </c>
      <c r="X148" s="15" t="s">
        <v>1532</v>
      </c>
      <c r="Y148" s="241">
        <f t="shared" si="28"/>
        <v>5981731</v>
      </c>
      <c r="Z148" s="241" t="str">
        <f t="shared" si="22"/>
        <v>JMO</v>
      </c>
      <c r="AA148" s="241">
        <f t="shared" si="23"/>
        <v>0</v>
      </c>
      <c r="AB148" s="241">
        <f t="shared" si="24"/>
        <v>11753462</v>
      </c>
      <c r="AC148" s="243" t="str">
        <f t="shared" si="25"/>
        <v>PASTEURIZADOR TUNEL - L4</v>
      </c>
      <c r="AD148" s="241">
        <f t="shared" si="26"/>
        <v>4748515.2</v>
      </c>
      <c r="AE148" s="241">
        <f t="shared" si="27"/>
        <v>9147415.1999999993</v>
      </c>
      <c r="AF148" s="241">
        <v>0</v>
      </c>
    </row>
    <row r="149" spans="1:32" x14ac:dyDescent="0.2">
      <c r="A149" s="61" t="s">
        <v>2193</v>
      </c>
      <c r="B149" s="355">
        <v>46072</v>
      </c>
      <c r="C149" s="15" t="s">
        <v>1553</v>
      </c>
      <c r="D149" s="15" t="s">
        <v>1559</v>
      </c>
      <c r="E149" s="15" t="s">
        <v>241</v>
      </c>
      <c r="F149" s="15" t="s">
        <v>90</v>
      </c>
      <c r="G149" s="15" t="s">
        <v>2194</v>
      </c>
      <c r="H149" s="15" t="s">
        <v>1335</v>
      </c>
      <c r="I149" s="15" t="s">
        <v>1353</v>
      </c>
      <c r="J149" s="15" t="s">
        <v>1928</v>
      </c>
      <c r="K149" s="15" t="s">
        <v>2195</v>
      </c>
      <c r="L149" s="19">
        <v>0</v>
      </c>
      <c r="M149" s="355">
        <v>46002</v>
      </c>
      <c r="N149" s="15" t="s">
        <v>1528</v>
      </c>
      <c r="O149" s="19">
        <v>0</v>
      </c>
      <c r="P149" s="15" t="s">
        <v>1528</v>
      </c>
      <c r="Q149" s="355">
        <v>46072</v>
      </c>
      <c r="R149" s="15" t="s">
        <v>1529</v>
      </c>
      <c r="S149" s="355">
        <v>46072</v>
      </c>
      <c r="T149" s="15" t="s">
        <v>1647</v>
      </c>
      <c r="U149" s="15" t="s">
        <v>1549</v>
      </c>
      <c r="V149" s="15" t="s">
        <v>1314</v>
      </c>
      <c r="W149" s="15" t="s">
        <v>1314</v>
      </c>
      <c r="X149" s="15" t="s">
        <v>1532</v>
      </c>
      <c r="Y149" s="241">
        <f t="shared" si="28"/>
        <v>9235581</v>
      </c>
      <c r="Z149" s="241" t="str">
        <f t="shared" si="22"/>
        <v>JAL</v>
      </c>
      <c r="AA149" s="241">
        <f t="shared" si="23"/>
        <v>0</v>
      </c>
      <c r="AB149" s="241">
        <f t="shared" si="24"/>
        <v>11818090</v>
      </c>
      <c r="AC149" s="243" t="str">
        <f t="shared" si="25"/>
        <v>PASTEURIZADOR TUNEL - L4</v>
      </c>
      <c r="AD149" s="241">
        <f t="shared" si="26"/>
        <v>0</v>
      </c>
      <c r="AE149" s="241">
        <f t="shared" si="27"/>
        <v>0</v>
      </c>
      <c r="AF149" s="241">
        <v>0</v>
      </c>
    </row>
    <row r="150" spans="1:32" x14ac:dyDescent="0.2">
      <c r="A150" s="61" t="s">
        <v>2196</v>
      </c>
      <c r="B150" s="355">
        <v>46072</v>
      </c>
      <c r="C150" s="15" t="s">
        <v>1553</v>
      </c>
      <c r="D150" s="15" t="s">
        <v>1559</v>
      </c>
      <c r="E150" s="15" t="s">
        <v>241</v>
      </c>
      <c r="F150" s="15" t="s">
        <v>90</v>
      </c>
      <c r="G150" s="15" t="s">
        <v>2197</v>
      </c>
      <c r="H150" s="15" t="s">
        <v>1335</v>
      </c>
      <c r="I150" s="15" t="s">
        <v>2198</v>
      </c>
      <c r="J150" s="15" t="s">
        <v>1537</v>
      </c>
      <c r="K150" s="15" t="s">
        <v>2199</v>
      </c>
      <c r="L150" s="19">
        <v>400000</v>
      </c>
      <c r="M150" s="355">
        <v>46017</v>
      </c>
      <c r="N150" s="15" t="s">
        <v>1745</v>
      </c>
      <c r="O150" s="19">
        <v>400000</v>
      </c>
      <c r="P150" s="15" t="s">
        <v>1528</v>
      </c>
      <c r="Q150" s="355">
        <v>46072</v>
      </c>
      <c r="R150" s="15" t="s">
        <v>1529</v>
      </c>
      <c r="S150" s="355">
        <v>46072</v>
      </c>
      <c r="T150" s="15" t="s">
        <v>1471</v>
      </c>
      <c r="U150" s="15" t="s">
        <v>1549</v>
      </c>
      <c r="V150" s="15" t="s">
        <v>1314</v>
      </c>
      <c r="W150" s="15" t="s">
        <v>1314</v>
      </c>
      <c r="X150" s="15" t="s">
        <v>1532</v>
      </c>
      <c r="Y150" s="241">
        <f t="shared" si="28"/>
        <v>9241263</v>
      </c>
      <c r="Z150" s="241" t="str">
        <f t="shared" si="22"/>
        <v>JAL</v>
      </c>
      <c r="AA150" s="241">
        <f t="shared" si="23"/>
        <v>0</v>
      </c>
      <c r="AB150" s="241">
        <f t="shared" si="24"/>
        <v>11801754</v>
      </c>
      <c r="AC150" s="243" t="str">
        <f t="shared" si="25"/>
        <v>PASTEURIZADOR TUNEL - L4</v>
      </c>
      <c r="AD150" s="241">
        <f t="shared" si="26"/>
        <v>400000</v>
      </c>
      <c r="AE150" s="244">
        <f t="shared" si="27"/>
        <v>400000</v>
      </c>
      <c r="AF150" s="241">
        <v>0</v>
      </c>
    </row>
    <row r="151" spans="1:32" x14ac:dyDescent="0.2">
      <c r="A151" s="61" t="s">
        <v>1643</v>
      </c>
      <c r="B151" s="355">
        <v>46072</v>
      </c>
      <c r="C151" s="15" t="s">
        <v>1522</v>
      </c>
      <c r="D151" s="15" t="s">
        <v>1523</v>
      </c>
      <c r="E151" s="15" t="s">
        <v>241</v>
      </c>
      <c r="F151" s="15" t="s">
        <v>90</v>
      </c>
      <c r="G151" s="15" t="s">
        <v>2200</v>
      </c>
      <c r="H151" s="15" t="s">
        <v>1335</v>
      </c>
      <c r="I151" s="15" t="s">
        <v>2201</v>
      </c>
      <c r="J151" s="15" t="s">
        <v>1548</v>
      </c>
      <c r="K151" s="15" t="s">
        <v>2202</v>
      </c>
      <c r="L151" s="19">
        <v>0</v>
      </c>
      <c r="M151" s="355"/>
      <c r="N151" s="15" t="s">
        <v>1528</v>
      </c>
      <c r="O151" s="19">
        <v>0</v>
      </c>
      <c r="P151" s="15" t="s">
        <v>1528</v>
      </c>
      <c r="Q151" s="355">
        <v>46072</v>
      </c>
      <c r="R151" s="15" t="s">
        <v>1529</v>
      </c>
      <c r="S151" s="355">
        <v>46072</v>
      </c>
      <c r="T151" s="15" t="s">
        <v>1477</v>
      </c>
      <c r="U151" s="15" t="s">
        <v>1549</v>
      </c>
      <c r="V151" s="15" t="s">
        <v>1314</v>
      </c>
      <c r="W151" s="15" t="s">
        <v>1314</v>
      </c>
      <c r="X151" s="15" t="s">
        <v>1532</v>
      </c>
      <c r="Y151" s="241">
        <f t="shared" si="28"/>
        <v>9314917</v>
      </c>
      <c r="Z151" s="241" t="str">
        <f t="shared" si="22"/>
        <v>JAL</v>
      </c>
      <c r="AA151" s="241">
        <f t="shared" si="23"/>
        <v>0</v>
      </c>
      <c r="AB151" s="241">
        <f t="shared" si="24"/>
        <v>11846359</v>
      </c>
      <c r="AC151" s="243" t="str">
        <f t="shared" si="25"/>
        <v>PASTEURIZADOR TUNEL - L4</v>
      </c>
      <c r="AD151" s="241">
        <f t="shared" si="26"/>
        <v>0</v>
      </c>
      <c r="AE151" s="241">
        <f t="shared" si="27"/>
        <v>0</v>
      </c>
      <c r="AF151" s="241">
        <v>0</v>
      </c>
    </row>
    <row r="152" spans="1:32" x14ac:dyDescent="0.2">
      <c r="A152" s="61" t="s">
        <v>2203</v>
      </c>
      <c r="B152" s="355">
        <v>46072</v>
      </c>
      <c r="C152" s="15" t="s">
        <v>1553</v>
      </c>
      <c r="D152" s="15" t="s">
        <v>1554</v>
      </c>
      <c r="E152" s="15" t="s">
        <v>241</v>
      </c>
      <c r="F152" s="15" t="s">
        <v>82</v>
      </c>
      <c r="G152" s="15" t="s">
        <v>2204</v>
      </c>
      <c r="H152" s="15" t="s">
        <v>1335</v>
      </c>
      <c r="I152" s="15" t="s">
        <v>2205</v>
      </c>
      <c r="J152" s="15" t="s">
        <v>1928</v>
      </c>
      <c r="K152" s="15" t="s">
        <v>2206</v>
      </c>
      <c r="L152" s="19">
        <v>0</v>
      </c>
      <c r="M152" s="355">
        <v>45694</v>
      </c>
      <c r="N152" s="15" t="s">
        <v>1529</v>
      </c>
      <c r="O152" s="19">
        <v>0</v>
      </c>
      <c r="P152" s="15" t="s">
        <v>1528</v>
      </c>
      <c r="Q152" s="355">
        <v>46072</v>
      </c>
      <c r="R152" s="15" t="s">
        <v>1529</v>
      </c>
      <c r="S152" s="355">
        <v>46072</v>
      </c>
      <c r="T152" s="15" t="s">
        <v>1585</v>
      </c>
      <c r="U152" s="15" t="s">
        <v>1580</v>
      </c>
      <c r="V152" s="15" t="s">
        <v>1314</v>
      </c>
      <c r="W152" s="15" t="s">
        <v>1314</v>
      </c>
      <c r="X152" s="15" t="s">
        <v>1532</v>
      </c>
      <c r="Y152" s="241">
        <f t="shared" si="28"/>
        <v>53320470</v>
      </c>
      <c r="Z152" s="241" t="str">
        <f t="shared" si="22"/>
        <v>YQV</v>
      </c>
      <c r="AA152" s="241">
        <f t="shared" si="23"/>
        <v>0</v>
      </c>
      <c r="AB152" s="241">
        <f t="shared" si="24"/>
        <v>11190595</v>
      </c>
      <c r="AC152" s="243" t="str">
        <f t="shared" si="25"/>
        <v>PASTEURIZADOR TUNEL - L4</v>
      </c>
      <c r="AD152" s="241">
        <f t="shared" si="26"/>
        <v>0</v>
      </c>
      <c r="AE152" s="241">
        <f t="shared" si="27"/>
        <v>0</v>
      </c>
      <c r="AF152" s="241">
        <v>0</v>
      </c>
    </row>
    <row r="153" spans="1:32" x14ac:dyDescent="0.2">
      <c r="A153" s="61" t="s">
        <v>2207</v>
      </c>
      <c r="B153" s="355">
        <v>46072</v>
      </c>
      <c r="C153" s="15" t="s">
        <v>1522</v>
      </c>
      <c r="D153" s="15" t="s">
        <v>1523</v>
      </c>
      <c r="E153" s="15" t="s">
        <v>241</v>
      </c>
      <c r="F153" s="15" t="s">
        <v>77</v>
      </c>
      <c r="G153" s="15" t="s">
        <v>2208</v>
      </c>
      <c r="H153" s="15" t="s">
        <v>2209</v>
      </c>
      <c r="I153" s="15" t="s">
        <v>2210</v>
      </c>
      <c r="J153" s="15" t="s">
        <v>1617</v>
      </c>
      <c r="K153" s="15" t="s">
        <v>2211</v>
      </c>
      <c r="L153" s="19">
        <v>1870000</v>
      </c>
      <c r="M153" s="355">
        <v>45883</v>
      </c>
      <c r="N153" s="15" t="s">
        <v>1528</v>
      </c>
      <c r="O153" s="19">
        <v>1870000</v>
      </c>
      <c r="P153" s="15" t="s">
        <v>1528</v>
      </c>
      <c r="Q153" s="355">
        <v>46072</v>
      </c>
      <c r="R153" s="15" t="s">
        <v>1528</v>
      </c>
      <c r="S153" s="355">
        <v>46072</v>
      </c>
      <c r="T153" s="15" t="s">
        <v>1471</v>
      </c>
      <c r="U153" s="15" t="s">
        <v>1549</v>
      </c>
      <c r="V153" s="15" t="s">
        <v>1314</v>
      </c>
      <c r="W153" s="15" t="s">
        <v>1314</v>
      </c>
      <c r="X153" s="15" t="s">
        <v>1532</v>
      </c>
      <c r="Y153" s="241">
        <f t="shared" si="28"/>
        <v>9072355</v>
      </c>
      <c r="Z153" s="241" t="str">
        <f t="shared" si="22"/>
        <v>JMO</v>
      </c>
      <c r="AA153" s="241">
        <f t="shared" si="23"/>
        <v>0</v>
      </c>
      <c r="AB153" s="241">
        <f t="shared" si="24"/>
        <v>11771819</v>
      </c>
      <c r="AC153" s="243" t="str">
        <f t="shared" si="25"/>
        <v>PLANTA CIP - L4</v>
      </c>
      <c r="AD153" s="241">
        <f t="shared" si="26"/>
        <v>1870000</v>
      </c>
      <c r="AE153" s="241">
        <f t="shared" si="27"/>
        <v>1870000</v>
      </c>
      <c r="AF153" s="241">
        <v>0</v>
      </c>
    </row>
    <row r="154" spans="1:32" x14ac:dyDescent="0.2">
      <c r="A154" s="61" t="s">
        <v>2212</v>
      </c>
      <c r="B154" s="355">
        <v>46072</v>
      </c>
      <c r="C154" s="15" t="s">
        <v>1553</v>
      </c>
      <c r="D154" s="15" t="s">
        <v>1559</v>
      </c>
      <c r="E154" s="15" t="s">
        <v>241</v>
      </c>
      <c r="F154" s="15" t="s">
        <v>90</v>
      </c>
      <c r="G154" s="15" t="s">
        <v>2213</v>
      </c>
      <c r="H154" s="15" t="s">
        <v>2209</v>
      </c>
      <c r="I154" s="15" t="s">
        <v>2214</v>
      </c>
      <c r="J154" s="15" t="s">
        <v>1928</v>
      </c>
      <c r="K154" s="15" t="s">
        <v>2215</v>
      </c>
      <c r="L154" s="19">
        <v>0</v>
      </c>
      <c r="M154" s="355">
        <v>45974</v>
      </c>
      <c r="N154" s="15" t="s">
        <v>1528</v>
      </c>
      <c r="O154" s="19">
        <v>0</v>
      </c>
      <c r="P154" s="15" t="s">
        <v>1528</v>
      </c>
      <c r="Q154" s="355">
        <v>46072</v>
      </c>
      <c r="R154" s="15" t="s">
        <v>1529</v>
      </c>
      <c r="S154" s="355">
        <v>46072</v>
      </c>
      <c r="T154" s="15" t="s">
        <v>1585</v>
      </c>
      <c r="U154" s="15" t="s">
        <v>1549</v>
      </c>
      <c r="V154" s="15" t="s">
        <v>1314</v>
      </c>
      <c r="W154" s="15" t="s">
        <v>1314</v>
      </c>
      <c r="X154" s="15" t="s">
        <v>1532</v>
      </c>
      <c r="Y154" s="241">
        <f t="shared" si="28"/>
        <v>9198897</v>
      </c>
      <c r="Z154" s="241" t="str">
        <f t="shared" si="22"/>
        <v>JAL</v>
      </c>
      <c r="AA154" s="241">
        <f t="shared" si="23"/>
        <v>0</v>
      </c>
      <c r="AB154" s="241">
        <f t="shared" si="24"/>
        <v>11812574</v>
      </c>
      <c r="AC154" s="243" t="str">
        <f t="shared" si="25"/>
        <v>PLANTA CIP - L4</v>
      </c>
      <c r="AD154" s="241">
        <f t="shared" si="26"/>
        <v>0</v>
      </c>
      <c r="AE154" s="241">
        <f t="shared" si="27"/>
        <v>0</v>
      </c>
      <c r="AF154" s="241">
        <v>0</v>
      </c>
    </row>
    <row r="155" spans="1:32" x14ac:dyDescent="0.2">
      <c r="A155" s="61" t="s">
        <v>2216</v>
      </c>
      <c r="B155" s="355">
        <v>46072</v>
      </c>
      <c r="C155" s="15" t="s">
        <v>1553</v>
      </c>
      <c r="D155" s="15" t="s">
        <v>1554</v>
      </c>
      <c r="E155" s="15" t="s">
        <v>2019</v>
      </c>
      <c r="F155" s="15" t="s">
        <v>138</v>
      </c>
      <c r="G155" s="15" t="s">
        <v>2217</v>
      </c>
      <c r="H155" s="15" t="s">
        <v>2209</v>
      </c>
      <c r="I155" s="15" t="s">
        <v>2218</v>
      </c>
      <c r="J155" s="15" t="s">
        <v>1993</v>
      </c>
      <c r="K155" s="15" t="s">
        <v>2219</v>
      </c>
      <c r="L155" s="19">
        <v>0</v>
      </c>
      <c r="M155" s="355"/>
      <c r="N155" s="15" t="s">
        <v>1528</v>
      </c>
      <c r="O155" s="19">
        <v>531205.68000000005</v>
      </c>
      <c r="P155" s="15" t="s">
        <v>1528</v>
      </c>
      <c r="Q155" s="355">
        <v>46072</v>
      </c>
      <c r="R155" s="15" t="s">
        <v>1529</v>
      </c>
      <c r="S155" s="355">
        <v>46072</v>
      </c>
      <c r="T155" s="15" t="s">
        <v>1471</v>
      </c>
      <c r="U155" s="15" t="s">
        <v>1549</v>
      </c>
      <c r="V155" s="15" t="s">
        <v>1314</v>
      </c>
      <c r="W155" s="15" t="s">
        <v>1314</v>
      </c>
      <c r="X155" s="15" t="s">
        <v>1532</v>
      </c>
      <c r="Y155" s="241">
        <f t="shared" si="28"/>
        <v>9232077</v>
      </c>
      <c r="Z155" s="241" t="str">
        <f t="shared" si="22"/>
        <v>WNP</v>
      </c>
      <c r="AA155" s="241">
        <f t="shared" si="23"/>
        <v>0</v>
      </c>
      <c r="AB155" s="241">
        <f t="shared" si="24"/>
        <v>11819427</v>
      </c>
      <c r="AC155" s="243" t="str">
        <f t="shared" si="25"/>
        <v>PLANTA CIP - L4</v>
      </c>
      <c r="AD155" s="241">
        <f t="shared" si="26"/>
        <v>0</v>
      </c>
      <c r="AE155" s="241">
        <f t="shared" si="27"/>
        <v>531205.68000000005</v>
      </c>
      <c r="AF155" s="241">
        <v>0</v>
      </c>
    </row>
    <row r="156" spans="1:32" x14ac:dyDescent="0.2">
      <c r="A156" s="61" t="s">
        <v>2220</v>
      </c>
      <c r="B156" s="355">
        <v>46072</v>
      </c>
      <c r="C156" s="15" t="s">
        <v>1522</v>
      </c>
      <c r="D156" s="15" t="s">
        <v>1559</v>
      </c>
      <c r="E156" s="15" t="s">
        <v>241</v>
      </c>
      <c r="F156" s="15" t="s">
        <v>90</v>
      </c>
      <c r="G156" s="15" t="s">
        <v>2221</v>
      </c>
      <c r="H156" s="15" t="s">
        <v>2209</v>
      </c>
      <c r="I156" s="15" t="s">
        <v>2222</v>
      </c>
      <c r="J156" s="15" t="s">
        <v>1578</v>
      </c>
      <c r="K156" s="15" t="s">
        <v>2223</v>
      </c>
      <c r="L156" s="19">
        <v>650000</v>
      </c>
      <c r="M156" s="355"/>
      <c r="N156" s="15" t="s">
        <v>1528</v>
      </c>
      <c r="O156" s="19">
        <v>650000</v>
      </c>
      <c r="P156" s="15" t="s">
        <v>1528</v>
      </c>
      <c r="Q156" s="355">
        <v>46072</v>
      </c>
      <c r="R156" s="15" t="s">
        <v>1529</v>
      </c>
      <c r="S156" s="355">
        <v>46072</v>
      </c>
      <c r="T156" s="15" t="s">
        <v>1605</v>
      </c>
      <c r="U156" s="15" t="s">
        <v>1549</v>
      </c>
      <c r="V156" s="15" t="s">
        <v>1314</v>
      </c>
      <c r="W156" s="15" t="s">
        <v>1314</v>
      </c>
      <c r="X156" s="15" t="s">
        <v>1532</v>
      </c>
      <c r="Y156" s="241">
        <f t="shared" si="28"/>
        <v>9236943</v>
      </c>
      <c r="Z156" s="241" t="str">
        <f t="shared" si="22"/>
        <v>JAL</v>
      </c>
      <c r="AA156" s="241">
        <f t="shared" si="23"/>
        <v>0</v>
      </c>
      <c r="AB156" s="241">
        <f t="shared" si="24"/>
        <v>11819841</v>
      </c>
      <c r="AC156" s="243" t="str">
        <f t="shared" si="25"/>
        <v>PLANTA CIP - L4</v>
      </c>
      <c r="AD156" s="241">
        <f t="shared" si="26"/>
        <v>650000</v>
      </c>
      <c r="AE156" s="241">
        <f t="shared" si="27"/>
        <v>650000</v>
      </c>
      <c r="AF156" s="241">
        <v>0</v>
      </c>
    </row>
    <row r="157" spans="1:32" x14ac:dyDescent="0.2">
      <c r="A157" s="61" t="s">
        <v>2031</v>
      </c>
      <c r="B157" s="355">
        <v>46072</v>
      </c>
      <c r="C157" s="15" t="s">
        <v>1553</v>
      </c>
      <c r="D157" s="15" t="s">
        <v>1554</v>
      </c>
      <c r="E157" s="15" t="s">
        <v>241</v>
      </c>
      <c r="F157" s="15" t="s">
        <v>90</v>
      </c>
      <c r="G157" s="15" t="s">
        <v>2224</v>
      </c>
      <c r="H157" s="15" t="s">
        <v>2209</v>
      </c>
      <c r="I157" s="15" t="s">
        <v>2225</v>
      </c>
      <c r="J157" s="15" t="s">
        <v>1928</v>
      </c>
      <c r="K157" s="15" t="s">
        <v>2226</v>
      </c>
      <c r="L157" s="19">
        <v>0</v>
      </c>
      <c r="M157" s="355">
        <v>46065</v>
      </c>
      <c r="N157" s="15" t="s">
        <v>1647</v>
      </c>
      <c r="O157" s="19">
        <v>0</v>
      </c>
      <c r="P157" s="15" t="s">
        <v>1528</v>
      </c>
      <c r="Q157" s="355">
        <v>46072</v>
      </c>
      <c r="R157" s="15" t="s">
        <v>1529</v>
      </c>
      <c r="S157" s="355">
        <v>46072</v>
      </c>
      <c r="T157" s="15" t="s">
        <v>1647</v>
      </c>
      <c r="U157" s="15" t="s">
        <v>1549</v>
      </c>
      <c r="V157" s="15" t="s">
        <v>1314</v>
      </c>
      <c r="W157" s="15" t="s">
        <v>1314</v>
      </c>
      <c r="X157" s="15" t="s">
        <v>1532</v>
      </c>
      <c r="Y157" s="241">
        <f t="shared" si="28"/>
        <v>9310929</v>
      </c>
      <c r="Z157" s="241" t="str">
        <f t="shared" si="22"/>
        <v>JAL</v>
      </c>
      <c r="AA157" s="241">
        <f t="shared" si="23"/>
        <v>0</v>
      </c>
      <c r="AB157" s="241">
        <f t="shared" si="24"/>
        <v>11840722</v>
      </c>
      <c r="AC157" s="243" t="str">
        <f t="shared" si="25"/>
        <v>PLANTA CIP - L4</v>
      </c>
      <c r="AD157" s="241">
        <f t="shared" si="26"/>
        <v>0</v>
      </c>
      <c r="AE157" s="241">
        <f t="shared" si="27"/>
        <v>0</v>
      </c>
      <c r="AF157" s="241">
        <v>0</v>
      </c>
    </row>
    <row r="158" spans="1:32" x14ac:dyDescent="0.2">
      <c r="A158" s="61" t="s">
        <v>1643</v>
      </c>
      <c r="B158" s="355">
        <v>46072</v>
      </c>
      <c r="C158" s="15" t="s">
        <v>1909</v>
      </c>
      <c r="D158" s="15" t="s">
        <v>1554</v>
      </c>
      <c r="E158" s="15" t="s">
        <v>241</v>
      </c>
      <c r="F158" s="15" t="s">
        <v>90</v>
      </c>
      <c r="G158" s="15" t="s">
        <v>4476</v>
      </c>
      <c r="H158" s="15" t="s">
        <v>2209</v>
      </c>
      <c r="I158" s="15" t="s">
        <v>4477</v>
      </c>
      <c r="J158" s="15" t="s">
        <v>1548</v>
      </c>
      <c r="K158" s="15" t="s">
        <v>4478</v>
      </c>
      <c r="L158" s="19">
        <v>0</v>
      </c>
      <c r="M158" s="355"/>
      <c r="N158" s="15" t="s">
        <v>1528</v>
      </c>
      <c r="O158" s="19">
        <v>0</v>
      </c>
      <c r="P158" s="15" t="s">
        <v>1528</v>
      </c>
      <c r="Q158" s="355">
        <v>46072</v>
      </c>
      <c r="R158" s="15" t="s">
        <v>1528</v>
      </c>
      <c r="S158" s="355">
        <v>46072</v>
      </c>
      <c r="T158" s="15" t="s">
        <v>1481</v>
      </c>
      <c r="U158" s="15" t="s">
        <v>1549</v>
      </c>
      <c r="V158" s="15" t="s">
        <v>1314</v>
      </c>
      <c r="W158" s="15" t="s">
        <v>1314</v>
      </c>
      <c r="X158" s="15" t="s">
        <v>1532</v>
      </c>
      <c r="Y158" s="241">
        <f t="shared" si="28"/>
        <v>9315804</v>
      </c>
      <c r="Z158" s="241" t="str">
        <f t="shared" si="22"/>
        <v>JAL</v>
      </c>
      <c r="AA158" s="241">
        <f t="shared" si="23"/>
        <v>0</v>
      </c>
      <c r="AB158" s="241">
        <f t="shared" si="24"/>
        <v>11846871</v>
      </c>
      <c r="AC158" s="243" t="str">
        <f t="shared" si="25"/>
        <v>PLANTA CIP - L4</v>
      </c>
      <c r="AD158" s="241">
        <f t="shared" si="26"/>
        <v>0</v>
      </c>
      <c r="AE158" s="241">
        <f t="shared" si="27"/>
        <v>0</v>
      </c>
      <c r="AF158" s="241">
        <v>0</v>
      </c>
    </row>
    <row r="159" spans="1:32" x14ac:dyDescent="0.2">
      <c r="A159" s="61" t="s">
        <v>1643</v>
      </c>
      <c r="B159" s="355">
        <v>46072</v>
      </c>
      <c r="C159" s="15" t="s">
        <v>1522</v>
      </c>
      <c r="D159" s="15" t="s">
        <v>1523</v>
      </c>
      <c r="E159" s="15" t="s">
        <v>241</v>
      </c>
      <c r="F159" s="15" t="s">
        <v>90</v>
      </c>
      <c r="G159" s="15" t="s">
        <v>4479</v>
      </c>
      <c r="H159" s="15" t="s">
        <v>2209</v>
      </c>
      <c r="I159" s="15" t="s">
        <v>4480</v>
      </c>
      <c r="J159" s="15" t="s">
        <v>1548</v>
      </c>
      <c r="K159" s="15" t="s">
        <v>4481</v>
      </c>
      <c r="L159" s="19">
        <v>0</v>
      </c>
      <c r="M159" s="355"/>
      <c r="N159" s="15" t="s">
        <v>1528</v>
      </c>
      <c r="O159" s="19">
        <v>0</v>
      </c>
      <c r="P159" s="15" t="s">
        <v>1528</v>
      </c>
      <c r="Q159" s="355">
        <v>46072</v>
      </c>
      <c r="R159" s="15" t="s">
        <v>1528</v>
      </c>
      <c r="S159" s="355">
        <v>46072</v>
      </c>
      <c r="T159" s="15" t="s">
        <v>1481</v>
      </c>
      <c r="U159" s="15" t="s">
        <v>1549</v>
      </c>
      <c r="V159" s="15" t="s">
        <v>1314</v>
      </c>
      <c r="W159" s="15" t="s">
        <v>1314</v>
      </c>
      <c r="X159" s="15" t="s">
        <v>1532</v>
      </c>
      <c r="Y159" s="241">
        <f t="shared" si="28"/>
        <v>9315806</v>
      </c>
      <c r="Z159" s="241" t="str">
        <f t="shared" si="22"/>
        <v>JAL</v>
      </c>
      <c r="AA159" s="241">
        <f t="shared" si="23"/>
        <v>0</v>
      </c>
      <c r="AB159" s="241">
        <f t="shared" si="24"/>
        <v>11846873</v>
      </c>
      <c r="AC159" s="243" t="str">
        <f t="shared" si="25"/>
        <v>PLANTA CIP - L4</v>
      </c>
      <c r="AD159" s="241">
        <f t="shared" si="26"/>
        <v>0</v>
      </c>
      <c r="AE159" s="241">
        <f t="shared" si="27"/>
        <v>0</v>
      </c>
      <c r="AF159" s="241">
        <v>0</v>
      </c>
    </row>
    <row r="160" spans="1:32" x14ac:dyDescent="0.2">
      <c r="A160" s="61" t="s">
        <v>1643</v>
      </c>
      <c r="B160" s="355">
        <v>46072</v>
      </c>
      <c r="C160" s="15" t="s">
        <v>1909</v>
      </c>
      <c r="D160" s="15" t="s">
        <v>1554</v>
      </c>
      <c r="E160" s="15" t="s">
        <v>241</v>
      </c>
      <c r="F160" s="15" t="s">
        <v>90</v>
      </c>
      <c r="G160" s="15" t="s">
        <v>4482</v>
      </c>
      <c r="H160" s="15" t="s">
        <v>2209</v>
      </c>
      <c r="I160" s="15" t="s">
        <v>4483</v>
      </c>
      <c r="J160" s="15" t="s">
        <v>4484</v>
      </c>
      <c r="K160" s="15" t="s">
        <v>4485</v>
      </c>
      <c r="L160" s="19">
        <v>0</v>
      </c>
      <c r="M160" s="355"/>
      <c r="N160" s="15" t="s">
        <v>1528</v>
      </c>
      <c r="O160" s="19">
        <v>0</v>
      </c>
      <c r="P160" s="15" t="s">
        <v>1528</v>
      </c>
      <c r="Q160" s="355">
        <v>46072</v>
      </c>
      <c r="R160" s="15" t="s">
        <v>1528</v>
      </c>
      <c r="S160" s="355">
        <v>46072</v>
      </c>
      <c r="T160" s="15" t="s">
        <v>1481</v>
      </c>
      <c r="U160" s="15" t="s">
        <v>1549</v>
      </c>
      <c r="V160" s="15" t="s">
        <v>1314</v>
      </c>
      <c r="W160" s="15" t="s">
        <v>1314</v>
      </c>
      <c r="X160" s="15" t="s">
        <v>1532</v>
      </c>
      <c r="Y160" s="241">
        <f t="shared" si="28"/>
        <v>9315807</v>
      </c>
      <c r="Z160" s="241" t="str">
        <f t="shared" si="22"/>
        <v>JAL</v>
      </c>
      <c r="AA160" s="241">
        <f t="shared" si="23"/>
        <v>0</v>
      </c>
      <c r="AB160" s="241">
        <f t="shared" si="24"/>
        <v>11846872</v>
      </c>
      <c r="AC160" s="243" t="str">
        <f t="shared" si="25"/>
        <v>PLANTA CIP - L4</v>
      </c>
      <c r="AD160" s="241">
        <f t="shared" si="26"/>
        <v>0</v>
      </c>
      <c r="AE160" s="241">
        <f t="shared" si="27"/>
        <v>0</v>
      </c>
      <c r="AF160" s="241">
        <v>0</v>
      </c>
    </row>
    <row r="161" spans="1:32" x14ac:dyDescent="0.2">
      <c r="A161" s="61" t="s">
        <v>1581</v>
      </c>
      <c r="B161" s="355">
        <v>46072</v>
      </c>
      <c r="C161" s="15" t="s">
        <v>1522</v>
      </c>
      <c r="D161" s="15" t="s">
        <v>1523</v>
      </c>
      <c r="E161" s="15" t="s">
        <v>241</v>
      </c>
      <c r="F161" s="15" t="s">
        <v>1574</v>
      </c>
      <c r="G161" s="15" t="s">
        <v>2227</v>
      </c>
      <c r="H161" s="15" t="s">
        <v>2228</v>
      </c>
      <c r="I161" s="15" t="s">
        <v>2229</v>
      </c>
      <c r="J161" s="15" t="s">
        <v>1548</v>
      </c>
      <c r="K161" s="15" t="s">
        <v>2230</v>
      </c>
      <c r="L161" s="19">
        <v>0</v>
      </c>
      <c r="M161" s="355"/>
      <c r="N161" s="15" t="s">
        <v>1528</v>
      </c>
      <c r="O161" s="19">
        <v>0</v>
      </c>
      <c r="P161" s="15" t="s">
        <v>1528</v>
      </c>
      <c r="Q161" s="355">
        <v>46072</v>
      </c>
      <c r="R161" s="15" t="s">
        <v>1529</v>
      </c>
      <c r="S161" s="355">
        <v>46072</v>
      </c>
      <c r="T161" s="15" t="s">
        <v>1585</v>
      </c>
      <c r="U161" s="15" t="s">
        <v>1580</v>
      </c>
      <c r="V161" s="15" t="s">
        <v>1314</v>
      </c>
      <c r="W161" s="15" t="s">
        <v>1314</v>
      </c>
      <c r="X161" s="15" t="s">
        <v>1532</v>
      </c>
      <c r="Y161" s="241">
        <f t="shared" si="28"/>
        <v>5321503</v>
      </c>
      <c r="Z161" s="241" t="str">
        <f t="shared" si="22"/>
        <v>JAC</v>
      </c>
      <c r="AA161" s="241">
        <f t="shared" si="23"/>
        <v>0</v>
      </c>
      <c r="AB161" s="241">
        <f t="shared" si="24"/>
        <v>11547571</v>
      </c>
      <c r="AC161" s="243" t="str">
        <f t="shared" si="25"/>
        <v>RED DE AGUA ENVASE - L4</v>
      </c>
      <c r="AD161" s="241">
        <f t="shared" si="26"/>
        <v>0</v>
      </c>
      <c r="AE161" s="241">
        <f t="shared" si="27"/>
        <v>0</v>
      </c>
      <c r="AF161" s="241">
        <v>0</v>
      </c>
    </row>
    <row r="162" spans="1:32" x14ac:dyDescent="0.2">
      <c r="A162" s="61" t="s">
        <v>2231</v>
      </c>
      <c r="B162" s="355">
        <v>46072</v>
      </c>
      <c r="C162" s="15" t="s">
        <v>1522</v>
      </c>
      <c r="D162" s="15" t="s">
        <v>1990</v>
      </c>
      <c r="E162" s="15" t="s">
        <v>241</v>
      </c>
      <c r="F162" s="15" t="s">
        <v>82</v>
      </c>
      <c r="G162" s="15" t="s">
        <v>2232</v>
      </c>
      <c r="H162" s="15" t="s">
        <v>2233</v>
      </c>
      <c r="I162" s="15" t="s">
        <v>2234</v>
      </c>
      <c r="J162" s="15" t="s">
        <v>1947</v>
      </c>
      <c r="K162" s="15" t="s">
        <v>2235</v>
      </c>
      <c r="L162" s="19">
        <v>31738054.23</v>
      </c>
      <c r="M162" s="355"/>
      <c r="N162" s="15" t="s">
        <v>1528</v>
      </c>
      <c r="O162" s="19">
        <v>3343185.08</v>
      </c>
      <c r="P162" s="15" t="s">
        <v>1528</v>
      </c>
      <c r="Q162" s="355">
        <v>46072</v>
      </c>
      <c r="R162" s="15" t="s">
        <v>1529</v>
      </c>
      <c r="S162" s="355">
        <v>46072</v>
      </c>
      <c r="T162" s="15" t="s">
        <v>1585</v>
      </c>
      <c r="U162" s="15" t="s">
        <v>1580</v>
      </c>
      <c r="V162" s="15" t="s">
        <v>1314</v>
      </c>
      <c r="W162" s="15" t="s">
        <v>1314</v>
      </c>
      <c r="X162" s="15" t="s">
        <v>1532</v>
      </c>
      <c r="Y162" s="241">
        <f t="shared" si="28"/>
        <v>5340766</v>
      </c>
      <c r="Z162" s="241" t="str">
        <f t="shared" si="22"/>
        <v>YQV</v>
      </c>
      <c r="AA162" s="241">
        <f t="shared" si="23"/>
        <v>0</v>
      </c>
      <c r="AB162" s="241">
        <f t="shared" si="24"/>
        <v>11553885</v>
      </c>
      <c r="AC162" s="243" t="str">
        <f t="shared" si="25"/>
        <v>RED LUBRICACION  JABON TRANSP - L4</v>
      </c>
      <c r="AD162" s="241">
        <f t="shared" si="26"/>
        <v>31738054.23</v>
      </c>
      <c r="AE162" s="241">
        <f t="shared" si="27"/>
        <v>3343185.08</v>
      </c>
      <c r="AF162" s="241">
        <v>0</v>
      </c>
    </row>
    <row r="163" spans="1:32" x14ac:dyDescent="0.2">
      <c r="A163" s="61" t="s">
        <v>2236</v>
      </c>
      <c r="B163" s="355">
        <v>46072</v>
      </c>
      <c r="C163" s="15" t="s">
        <v>1522</v>
      </c>
      <c r="D163" s="15" t="s">
        <v>1523</v>
      </c>
      <c r="E163" s="15" t="s">
        <v>241</v>
      </c>
      <c r="F163" s="15" t="s">
        <v>82</v>
      </c>
      <c r="G163" s="15" t="s">
        <v>2237</v>
      </c>
      <c r="H163" s="15" t="s">
        <v>1323</v>
      </c>
      <c r="I163" s="15" t="s">
        <v>2238</v>
      </c>
      <c r="J163" s="15" t="s">
        <v>1537</v>
      </c>
      <c r="K163" s="15" t="s">
        <v>2239</v>
      </c>
      <c r="L163" s="19">
        <v>353000</v>
      </c>
      <c r="M163" s="355">
        <v>45703</v>
      </c>
      <c r="N163" s="15" t="s">
        <v>1528</v>
      </c>
      <c r="O163" s="19">
        <v>0</v>
      </c>
      <c r="P163" s="15" t="s">
        <v>1528</v>
      </c>
      <c r="Q163" s="355">
        <v>46072</v>
      </c>
      <c r="R163" s="15" t="s">
        <v>1529</v>
      </c>
      <c r="S163" s="355">
        <v>46072</v>
      </c>
      <c r="T163" s="15" t="s">
        <v>1471</v>
      </c>
      <c r="U163" s="15" t="s">
        <v>1580</v>
      </c>
      <c r="V163" s="15" t="s">
        <v>1314</v>
      </c>
      <c r="W163" s="15" t="s">
        <v>1314</v>
      </c>
      <c r="X163" s="15" t="s">
        <v>1532</v>
      </c>
      <c r="Y163" s="241">
        <f t="shared" si="28"/>
        <v>5376375</v>
      </c>
      <c r="Z163" s="241" t="str">
        <f t="shared" si="22"/>
        <v>YQV</v>
      </c>
      <c r="AA163" s="241">
        <f t="shared" si="23"/>
        <v>0</v>
      </c>
      <c r="AB163" s="241">
        <f t="shared" si="24"/>
        <v>11566225</v>
      </c>
      <c r="AC163" s="243" t="str">
        <f t="shared" si="25"/>
        <v>ROBOPAC OW-L4</v>
      </c>
      <c r="AD163" s="241">
        <f t="shared" si="26"/>
        <v>353000</v>
      </c>
      <c r="AE163" s="241">
        <f t="shared" si="27"/>
        <v>0</v>
      </c>
      <c r="AF163" s="241">
        <v>0</v>
      </c>
    </row>
    <row r="164" spans="1:32" x14ac:dyDescent="0.2">
      <c r="A164" s="61" t="s">
        <v>2240</v>
      </c>
      <c r="B164" s="355">
        <v>46072</v>
      </c>
      <c r="C164" s="15" t="s">
        <v>1522</v>
      </c>
      <c r="D164" s="15" t="s">
        <v>1523</v>
      </c>
      <c r="E164" s="15" t="s">
        <v>180</v>
      </c>
      <c r="F164" s="15" t="s">
        <v>226</v>
      </c>
      <c r="G164" s="15" t="s">
        <v>2241</v>
      </c>
      <c r="H164" s="15" t="s">
        <v>1323</v>
      </c>
      <c r="I164" s="15" t="s">
        <v>2242</v>
      </c>
      <c r="J164" s="15" t="s">
        <v>1947</v>
      </c>
      <c r="K164" s="15" t="s">
        <v>2243</v>
      </c>
      <c r="L164" s="19">
        <v>113128.68</v>
      </c>
      <c r="M164" s="355"/>
      <c r="N164" s="15" t="s">
        <v>1528</v>
      </c>
      <c r="O164" s="19">
        <v>187378.67</v>
      </c>
      <c r="P164" s="15" t="s">
        <v>1528</v>
      </c>
      <c r="Q164" s="355">
        <v>46072</v>
      </c>
      <c r="R164" s="15" t="s">
        <v>1529</v>
      </c>
      <c r="S164" s="355">
        <v>46072</v>
      </c>
      <c r="T164" s="15" t="s">
        <v>1471</v>
      </c>
      <c r="U164" s="15" t="s">
        <v>1549</v>
      </c>
      <c r="V164" s="15" t="s">
        <v>1314</v>
      </c>
      <c r="W164" s="15" t="s">
        <v>1314</v>
      </c>
      <c r="X164" s="15" t="s">
        <v>1532</v>
      </c>
      <c r="Y164" s="241">
        <f t="shared" si="28"/>
        <v>5972263</v>
      </c>
      <c r="Z164" s="241" t="str">
        <f t="shared" si="22"/>
        <v>SRT</v>
      </c>
      <c r="AA164" s="241">
        <f t="shared" si="23"/>
        <v>0</v>
      </c>
      <c r="AB164" s="241">
        <f t="shared" si="24"/>
        <v>11750016</v>
      </c>
      <c r="AC164" s="243" t="str">
        <f t="shared" si="25"/>
        <v>ROBOPAC OW-L4</v>
      </c>
      <c r="AD164" s="241">
        <f t="shared" si="26"/>
        <v>113128.68</v>
      </c>
      <c r="AE164" s="241">
        <f t="shared" si="27"/>
        <v>187378.67</v>
      </c>
      <c r="AF164" s="241">
        <v>0</v>
      </c>
    </row>
    <row r="165" spans="1:32" x14ac:dyDescent="0.2">
      <c r="A165" s="61" t="s">
        <v>2244</v>
      </c>
      <c r="B165" s="355">
        <v>46072</v>
      </c>
      <c r="C165" s="15" t="s">
        <v>1522</v>
      </c>
      <c r="D165" s="15" t="s">
        <v>1523</v>
      </c>
      <c r="E165" s="15" t="s">
        <v>241</v>
      </c>
      <c r="F165" s="15" t="s">
        <v>77</v>
      </c>
      <c r="G165" s="15" t="s">
        <v>2245</v>
      </c>
      <c r="H165" s="15" t="s">
        <v>1323</v>
      </c>
      <c r="I165" s="15" t="s">
        <v>2246</v>
      </c>
      <c r="J165" s="15" t="s">
        <v>1537</v>
      </c>
      <c r="K165" s="15" t="s">
        <v>2247</v>
      </c>
      <c r="L165" s="19">
        <v>1980000</v>
      </c>
      <c r="M165" s="355">
        <v>45912</v>
      </c>
      <c r="N165" s="15" t="s">
        <v>1745</v>
      </c>
      <c r="O165" s="19">
        <v>2244000</v>
      </c>
      <c r="P165" s="15" t="s">
        <v>1528</v>
      </c>
      <c r="Q165" s="355">
        <v>46072</v>
      </c>
      <c r="R165" s="15" t="s">
        <v>1528</v>
      </c>
      <c r="S165" s="355">
        <v>46072</v>
      </c>
      <c r="T165" s="15" t="s">
        <v>1471</v>
      </c>
      <c r="U165" s="15" t="s">
        <v>1549</v>
      </c>
      <c r="V165" s="15" t="s">
        <v>1314</v>
      </c>
      <c r="W165" s="15" t="s">
        <v>1314</v>
      </c>
      <c r="X165" s="15" t="s">
        <v>1532</v>
      </c>
      <c r="Y165" s="241">
        <f t="shared" si="28"/>
        <v>9115209</v>
      </c>
      <c r="Z165" s="241" t="str">
        <f t="shared" si="22"/>
        <v>JMO</v>
      </c>
      <c r="AA165" s="241">
        <f t="shared" si="23"/>
        <v>0</v>
      </c>
      <c r="AB165" s="241">
        <f t="shared" si="24"/>
        <v>11784979</v>
      </c>
      <c r="AC165" s="243" t="str">
        <f t="shared" si="25"/>
        <v>ROBOPAC OW-L4</v>
      </c>
      <c r="AD165" s="241">
        <f t="shared" si="26"/>
        <v>1980000</v>
      </c>
      <c r="AE165" s="241">
        <f t="shared" si="27"/>
        <v>2244000</v>
      </c>
      <c r="AF165" s="241">
        <v>0</v>
      </c>
    </row>
    <row r="166" spans="1:32" x14ac:dyDescent="0.2">
      <c r="A166" s="61" t="s">
        <v>1542</v>
      </c>
      <c r="B166" s="355">
        <v>46072</v>
      </c>
      <c r="C166" s="15" t="s">
        <v>1522</v>
      </c>
      <c r="D166" s="15" t="s">
        <v>1543</v>
      </c>
      <c r="E166" s="15" t="s">
        <v>1544</v>
      </c>
      <c r="F166" s="15" t="s">
        <v>86</v>
      </c>
      <c r="G166" s="15" t="s">
        <v>2248</v>
      </c>
      <c r="H166" s="15" t="s">
        <v>1323</v>
      </c>
      <c r="I166" s="15" t="s">
        <v>2249</v>
      </c>
      <c r="J166" s="15" t="s">
        <v>1630</v>
      </c>
      <c r="K166" s="15" t="s">
        <v>1314</v>
      </c>
      <c r="L166" s="19">
        <v>0</v>
      </c>
      <c r="M166" s="355"/>
      <c r="N166" s="15" t="s">
        <v>1528</v>
      </c>
      <c r="O166" s="19">
        <v>0</v>
      </c>
      <c r="P166" s="15" t="s">
        <v>1528</v>
      </c>
      <c r="Q166" s="355">
        <v>46072</v>
      </c>
      <c r="R166" s="15" t="s">
        <v>1529</v>
      </c>
      <c r="S166" s="355">
        <v>46072</v>
      </c>
      <c r="T166" s="15" t="s">
        <v>1647</v>
      </c>
      <c r="U166" s="15" t="s">
        <v>1549</v>
      </c>
      <c r="V166" s="15" t="s">
        <v>2250</v>
      </c>
      <c r="W166" s="15" t="s">
        <v>2251</v>
      </c>
      <c r="X166" s="15" t="s">
        <v>1532</v>
      </c>
      <c r="Y166" s="241">
        <f t="shared" si="28"/>
        <v>9219048</v>
      </c>
      <c r="Z166" s="241" t="str">
        <f t="shared" si="22"/>
        <v>JAS</v>
      </c>
      <c r="AA166" s="241">
        <f t="shared" si="23"/>
        <v>0</v>
      </c>
      <c r="AB166" s="241" t="str">
        <f t="shared" si="24"/>
        <v xml:space="preserve"> </v>
      </c>
      <c r="AC166" s="243" t="str">
        <f t="shared" si="25"/>
        <v>ROBOPAC OW-L4</v>
      </c>
      <c r="AD166" s="241">
        <f t="shared" si="26"/>
        <v>0</v>
      </c>
      <c r="AE166" s="241">
        <f t="shared" si="27"/>
        <v>0</v>
      </c>
      <c r="AF166" s="241">
        <v>0</v>
      </c>
    </row>
    <row r="167" spans="1:32" x14ac:dyDescent="0.2">
      <c r="A167" s="61" t="s">
        <v>2252</v>
      </c>
      <c r="B167" s="355">
        <v>46072</v>
      </c>
      <c r="C167" s="15" t="s">
        <v>1553</v>
      </c>
      <c r="D167" s="15" t="s">
        <v>1559</v>
      </c>
      <c r="E167" s="15" t="s">
        <v>241</v>
      </c>
      <c r="F167" s="15" t="s">
        <v>82</v>
      </c>
      <c r="G167" s="15" t="s">
        <v>2253</v>
      </c>
      <c r="H167" s="15" t="s">
        <v>2254</v>
      </c>
      <c r="I167" s="15" t="s">
        <v>2255</v>
      </c>
      <c r="J167" s="15" t="s">
        <v>2256</v>
      </c>
      <c r="K167" s="15" t="s">
        <v>2257</v>
      </c>
      <c r="L167" s="19">
        <v>9600000</v>
      </c>
      <c r="M167" s="355">
        <v>45733</v>
      </c>
      <c r="N167" s="15" t="s">
        <v>1528</v>
      </c>
      <c r="O167" s="19">
        <v>9600000</v>
      </c>
      <c r="P167" s="15" t="s">
        <v>1528</v>
      </c>
      <c r="Q167" s="355">
        <v>46072</v>
      </c>
      <c r="R167" s="15" t="s">
        <v>1528</v>
      </c>
      <c r="S167" s="355">
        <v>46072</v>
      </c>
      <c r="T167" s="15" t="s">
        <v>1598</v>
      </c>
      <c r="U167" s="15" t="s">
        <v>1549</v>
      </c>
      <c r="V167" s="15" t="s">
        <v>1314</v>
      </c>
      <c r="W167" s="15" t="s">
        <v>1314</v>
      </c>
      <c r="X167" s="15" t="s">
        <v>1532</v>
      </c>
      <c r="Y167" s="241">
        <f t="shared" si="28"/>
        <v>5851336</v>
      </c>
      <c r="Z167" s="241" t="str">
        <f t="shared" si="22"/>
        <v>YQV</v>
      </c>
      <c r="AA167" s="241">
        <f t="shared" si="23"/>
        <v>0</v>
      </c>
      <c r="AB167" s="241">
        <f t="shared" si="24"/>
        <v>11711737</v>
      </c>
      <c r="AC167" s="243" t="str">
        <f t="shared" si="25"/>
        <v>SECADORA BOTELLAS 4A LINADRY S3M K890187</v>
      </c>
      <c r="AD167" s="241">
        <f t="shared" si="26"/>
        <v>9600000</v>
      </c>
      <c r="AE167" s="241">
        <f t="shared" si="27"/>
        <v>9600000</v>
      </c>
      <c r="AF167" s="241">
        <v>0</v>
      </c>
    </row>
    <row r="168" spans="1:32" x14ac:dyDescent="0.2">
      <c r="A168" s="61" t="s">
        <v>1785</v>
      </c>
      <c r="B168" s="355">
        <v>46072</v>
      </c>
      <c r="C168" s="15" t="s">
        <v>1522</v>
      </c>
      <c r="D168" s="15" t="s">
        <v>1523</v>
      </c>
      <c r="E168" s="15" t="s">
        <v>241</v>
      </c>
      <c r="F168" s="15" t="s">
        <v>77</v>
      </c>
      <c r="G168" s="15" t="s">
        <v>2258</v>
      </c>
      <c r="H168" s="15" t="s">
        <v>2254</v>
      </c>
      <c r="I168" s="15" t="s">
        <v>2259</v>
      </c>
      <c r="J168" s="15" t="s">
        <v>1537</v>
      </c>
      <c r="K168" s="15" t="s">
        <v>2260</v>
      </c>
      <c r="L168" s="19">
        <v>4102660</v>
      </c>
      <c r="M168" s="355">
        <v>45874</v>
      </c>
      <c r="N168" s="15" t="s">
        <v>1538</v>
      </c>
      <c r="O168" s="19">
        <v>4102660</v>
      </c>
      <c r="P168" s="15" t="s">
        <v>1528</v>
      </c>
      <c r="Q168" s="355">
        <v>46072</v>
      </c>
      <c r="R168" s="15" t="s">
        <v>1528</v>
      </c>
      <c r="S168" s="355">
        <v>46072</v>
      </c>
      <c r="T168" s="15" t="s">
        <v>1585</v>
      </c>
      <c r="U168" s="15" t="s">
        <v>1549</v>
      </c>
      <c r="V168" s="15" t="s">
        <v>1314</v>
      </c>
      <c r="W168" s="15" t="s">
        <v>1314</v>
      </c>
      <c r="X168" s="15" t="s">
        <v>1532</v>
      </c>
      <c r="Y168" s="241">
        <f t="shared" si="28"/>
        <v>9034268</v>
      </c>
      <c r="Z168" s="241" t="str">
        <f t="shared" si="22"/>
        <v>JMO</v>
      </c>
      <c r="AA168" s="241">
        <f t="shared" si="23"/>
        <v>0</v>
      </c>
      <c r="AB168" s="241">
        <f t="shared" si="24"/>
        <v>11704165</v>
      </c>
      <c r="AC168" s="243" t="str">
        <f t="shared" si="25"/>
        <v>SECADORA BOTELLAS 4A LINADRY S3M K890187</v>
      </c>
      <c r="AD168" s="241">
        <f t="shared" si="26"/>
        <v>4102660</v>
      </c>
      <c r="AE168" s="241">
        <f t="shared" si="27"/>
        <v>4102660</v>
      </c>
      <c r="AF168" s="241">
        <v>0</v>
      </c>
    </row>
    <row r="169" spans="1:32" x14ac:dyDescent="0.2">
      <c r="A169" s="61" t="s">
        <v>1542</v>
      </c>
      <c r="B169" s="355">
        <v>46072</v>
      </c>
      <c r="C169" s="15" t="s">
        <v>1522</v>
      </c>
      <c r="D169" s="15" t="s">
        <v>1543</v>
      </c>
      <c r="E169" s="15" t="s">
        <v>1544</v>
      </c>
      <c r="F169" s="15" t="s">
        <v>86</v>
      </c>
      <c r="G169" s="15" t="s">
        <v>2261</v>
      </c>
      <c r="H169" s="15" t="s">
        <v>2254</v>
      </c>
      <c r="I169" s="15" t="s">
        <v>2262</v>
      </c>
      <c r="J169" s="15" t="s">
        <v>1630</v>
      </c>
      <c r="K169" s="15" t="s">
        <v>1314</v>
      </c>
      <c r="L169" s="19">
        <v>0</v>
      </c>
      <c r="M169" s="355"/>
      <c r="N169" s="15" t="s">
        <v>1528</v>
      </c>
      <c r="O169" s="19">
        <v>0</v>
      </c>
      <c r="P169" s="15" t="s">
        <v>1528</v>
      </c>
      <c r="Q169" s="355">
        <v>46072</v>
      </c>
      <c r="R169" s="15" t="s">
        <v>1529</v>
      </c>
      <c r="S169" s="355">
        <v>46072</v>
      </c>
      <c r="T169" s="15" t="s">
        <v>1471</v>
      </c>
      <c r="U169" s="15" t="s">
        <v>1549</v>
      </c>
      <c r="V169" s="15" t="s">
        <v>2263</v>
      </c>
      <c r="W169" s="15" t="s">
        <v>2264</v>
      </c>
      <c r="X169" s="15" t="s">
        <v>1532</v>
      </c>
      <c r="Y169" s="241">
        <f t="shared" si="28"/>
        <v>9222543</v>
      </c>
      <c r="Z169" s="241" t="str">
        <f t="shared" si="22"/>
        <v>JAS</v>
      </c>
      <c r="AA169" s="241">
        <f t="shared" si="23"/>
        <v>0</v>
      </c>
      <c r="AB169" s="241" t="str">
        <f t="shared" si="24"/>
        <v xml:space="preserve"> </v>
      </c>
      <c r="AC169" s="243" t="str">
        <f t="shared" si="25"/>
        <v>SECADORA BOTELLAS 4A LINADRY S3M K890187</v>
      </c>
      <c r="AD169" s="241">
        <f t="shared" si="26"/>
        <v>0</v>
      </c>
      <c r="AE169" s="241">
        <f t="shared" si="27"/>
        <v>0</v>
      </c>
      <c r="AF169" s="241">
        <v>0</v>
      </c>
    </row>
    <row r="170" spans="1:32" x14ac:dyDescent="0.2">
      <c r="A170" s="61" t="s">
        <v>2265</v>
      </c>
      <c r="B170" s="355">
        <v>46072</v>
      </c>
      <c r="C170" s="15" t="s">
        <v>1553</v>
      </c>
      <c r="D170" s="15" t="s">
        <v>1559</v>
      </c>
      <c r="E170" s="15" t="s">
        <v>241</v>
      </c>
      <c r="F170" s="15" t="s">
        <v>77</v>
      </c>
      <c r="G170" s="15" t="s">
        <v>2266</v>
      </c>
      <c r="H170" s="15" t="s">
        <v>2267</v>
      </c>
      <c r="I170" s="15" t="s">
        <v>2268</v>
      </c>
      <c r="J170" s="15" t="s">
        <v>1928</v>
      </c>
      <c r="K170" s="15" t="s">
        <v>2269</v>
      </c>
      <c r="L170" s="19">
        <v>0</v>
      </c>
      <c r="M170" s="355">
        <v>45834</v>
      </c>
      <c r="N170" s="15" t="s">
        <v>1528</v>
      </c>
      <c r="O170" s="19">
        <v>0</v>
      </c>
      <c r="P170" s="15" t="s">
        <v>1528</v>
      </c>
      <c r="Q170" s="355">
        <v>46072</v>
      </c>
      <c r="R170" s="15" t="s">
        <v>1529</v>
      </c>
      <c r="S170" s="355">
        <v>46072</v>
      </c>
      <c r="T170" s="15" t="s">
        <v>1647</v>
      </c>
      <c r="U170" s="15" t="s">
        <v>1549</v>
      </c>
      <c r="V170" s="15" t="s">
        <v>1314</v>
      </c>
      <c r="W170" s="15" t="s">
        <v>1314</v>
      </c>
      <c r="X170" s="15" t="s">
        <v>1532</v>
      </c>
      <c r="Y170" s="241">
        <f t="shared" si="28"/>
        <v>5990912</v>
      </c>
      <c r="Z170" s="241" t="str">
        <f t="shared" si="22"/>
        <v>JMO</v>
      </c>
      <c r="AA170" s="241">
        <f t="shared" si="23"/>
        <v>0</v>
      </c>
      <c r="AB170" s="241">
        <f t="shared" si="24"/>
        <v>11752009</v>
      </c>
      <c r="AC170" s="243" t="str">
        <f t="shared" si="25"/>
        <v>SECADORA BOTELLAS 4B LINADRY S3M K890188</v>
      </c>
      <c r="AD170" s="241">
        <f t="shared" si="26"/>
        <v>0</v>
      </c>
      <c r="AE170" s="241">
        <f t="shared" si="27"/>
        <v>0</v>
      </c>
      <c r="AF170" s="241">
        <v>0</v>
      </c>
    </row>
    <row r="171" spans="1:32" x14ac:dyDescent="0.2">
      <c r="A171" s="61" t="s">
        <v>1542</v>
      </c>
      <c r="B171" s="355">
        <v>46072</v>
      </c>
      <c r="C171" s="15" t="s">
        <v>1522</v>
      </c>
      <c r="D171" s="15" t="s">
        <v>1543</v>
      </c>
      <c r="E171" s="15" t="s">
        <v>1544</v>
      </c>
      <c r="F171" s="15" t="s">
        <v>86</v>
      </c>
      <c r="G171" s="15" t="s">
        <v>2270</v>
      </c>
      <c r="H171" s="15" t="s">
        <v>2267</v>
      </c>
      <c r="I171" s="15" t="s">
        <v>2271</v>
      </c>
      <c r="J171" s="15" t="s">
        <v>1630</v>
      </c>
      <c r="K171" s="15" t="s">
        <v>1314</v>
      </c>
      <c r="L171" s="19">
        <v>0</v>
      </c>
      <c r="M171" s="355"/>
      <c r="N171" s="15" t="s">
        <v>1528</v>
      </c>
      <c r="O171" s="19">
        <v>0</v>
      </c>
      <c r="P171" s="15" t="s">
        <v>1528</v>
      </c>
      <c r="Q171" s="355">
        <v>46072</v>
      </c>
      <c r="R171" s="15" t="s">
        <v>1529</v>
      </c>
      <c r="S171" s="355">
        <v>46072</v>
      </c>
      <c r="T171" s="15" t="s">
        <v>1471</v>
      </c>
      <c r="U171" s="15" t="s">
        <v>1549</v>
      </c>
      <c r="V171" s="15" t="s">
        <v>2272</v>
      </c>
      <c r="W171" s="15" t="s">
        <v>2273</v>
      </c>
      <c r="X171" s="15" t="s">
        <v>1532</v>
      </c>
      <c r="Y171" s="241">
        <f t="shared" si="28"/>
        <v>9222547</v>
      </c>
      <c r="Z171" s="241" t="str">
        <f t="shared" si="22"/>
        <v>JAS</v>
      </c>
      <c r="AA171" s="241">
        <f t="shared" si="23"/>
        <v>0</v>
      </c>
      <c r="AB171" s="241" t="str">
        <f t="shared" si="24"/>
        <v xml:space="preserve"> </v>
      </c>
      <c r="AC171" s="243" t="str">
        <f t="shared" si="25"/>
        <v>SECADORA BOTELLAS 4B LINADRY S3M K890188</v>
      </c>
      <c r="AD171" s="241">
        <f t="shared" si="26"/>
        <v>0</v>
      </c>
      <c r="AE171" s="241">
        <f t="shared" si="27"/>
        <v>0</v>
      </c>
      <c r="AF171" s="241">
        <v>0</v>
      </c>
    </row>
    <row r="172" spans="1:32" x14ac:dyDescent="0.2">
      <c r="A172" s="61" t="s">
        <v>1542</v>
      </c>
      <c r="B172" s="355">
        <v>46072</v>
      </c>
      <c r="C172" s="15" t="s">
        <v>1522</v>
      </c>
      <c r="D172" s="15" t="s">
        <v>1523</v>
      </c>
      <c r="E172" s="15" t="s">
        <v>1544</v>
      </c>
      <c r="F172" s="15" t="s">
        <v>86</v>
      </c>
      <c r="G172" s="15" t="s">
        <v>2274</v>
      </c>
      <c r="H172" s="15" t="s">
        <v>2275</v>
      </c>
      <c r="I172" s="15" t="s">
        <v>2276</v>
      </c>
      <c r="J172" s="15" t="s">
        <v>1630</v>
      </c>
      <c r="K172" s="15" t="s">
        <v>1314</v>
      </c>
      <c r="L172" s="19">
        <v>0</v>
      </c>
      <c r="M172" s="355"/>
      <c r="N172" s="15" t="s">
        <v>1528</v>
      </c>
      <c r="O172" s="19">
        <v>0</v>
      </c>
      <c r="P172" s="15" t="s">
        <v>1528</v>
      </c>
      <c r="Q172" s="355">
        <v>46072</v>
      </c>
      <c r="R172" s="15" t="s">
        <v>1529</v>
      </c>
      <c r="S172" s="355">
        <v>46072</v>
      </c>
      <c r="T172" s="15" t="s">
        <v>1745</v>
      </c>
      <c r="U172" s="15" t="s">
        <v>1549</v>
      </c>
      <c r="V172" s="15" t="s">
        <v>2277</v>
      </c>
      <c r="W172" s="15" t="s">
        <v>2278</v>
      </c>
      <c r="X172" s="15" t="s">
        <v>1532</v>
      </c>
      <c r="Y172" s="241">
        <f t="shared" si="28"/>
        <v>9218436</v>
      </c>
      <c r="Z172" s="241" t="str">
        <f t="shared" si="22"/>
        <v>JAS</v>
      </c>
      <c r="AA172" s="241">
        <f t="shared" si="23"/>
        <v>0</v>
      </c>
      <c r="AB172" s="241" t="str">
        <f t="shared" si="24"/>
        <v xml:space="preserve"> </v>
      </c>
      <c r="AC172" s="243" t="str">
        <f t="shared" si="25"/>
        <v>SISTEMA DE ALIMENTACIÓN DE TAPA - L4</v>
      </c>
      <c r="AD172" s="241">
        <f t="shared" si="26"/>
        <v>0</v>
      </c>
      <c r="AE172" s="241">
        <f t="shared" si="27"/>
        <v>0</v>
      </c>
      <c r="AF172" s="241">
        <v>0</v>
      </c>
    </row>
    <row r="173" spans="1:32" x14ac:dyDescent="0.2">
      <c r="A173" s="61" t="s">
        <v>1542</v>
      </c>
      <c r="B173" s="355">
        <v>46072</v>
      </c>
      <c r="C173" s="15" t="s">
        <v>1522</v>
      </c>
      <c r="D173" s="15" t="s">
        <v>1543</v>
      </c>
      <c r="E173" s="15" t="s">
        <v>1544</v>
      </c>
      <c r="F173" s="15" t="s">
        <v>90</v>
      </c>
      <c r="G173" s="15" t="s">
        <v>2279</v>
      </c>
      <c r="H173" s="15" t="s">
        <v>2275</v>
      </c>
      <c r="I173" s="15" t="s">
        <v>2280</v>
      </c>
      <c r="J173" s="15" t="s">
        <v>1548</v>
      </c>
      <c r="K173" s="15" t="s">
        <v>1314</v>
      </c>
      <c r="L173" s="19">
        <v>0</v>
      </c>
      <c r="M173" s="355"/>
      <c r="N173" s="15" t="s">
        <v>1528</v>
      </c>
      <c r="O173" s="19">
        <v>0</v>
      </c>
      <c r="P173" s="15" t="s">
        <v>1528</v>
      </c>
      <c r="Q173" s="355">
        <v>46072</v>
      </c>
      <c r="R173" s="15" t="s">
        <v>1529</v>
      </c>
      <c r="S173" s="355">
        <v>46072</v>
      </c>
      <c r="T173" s="15" t="s">
        <v>1605</v>
      </c>
      <c r="U173" s="15" t="s">
        <v>1549</v>
      </c>
      <c r="V173" s="15" t="s">
        <v>2281</v>
      </c>
      <c r="W173" s="15" t="s">
        <v>2282</v>
      </c>
      <c r="X173" s="15" t="s">
        <v>1532</v>
      </c>
      <c r="Y173" s="241">
        <f t="shared" si="28"/>
        <v>9221827</v>
      </c>
      <c r="Z173" s="241" t="str">
        <f t="shared" si="22"/>
        <v>JAL</v>
      </c>
      <c r="AA173" s="241">
        <f t="shared" si="23"/>
        <v>0</v>
      </c>
      <c r="AB173" s="241" t="str">
        <f t="shared" si="24"/>
        <v xml:space="preserve"> </v>
      </c>
      <c r="AC173" s="243" t="str">
        <f t="shared" si="25"/>
        <v>SISTEMA DE ALIMENTACIÓN DE TAPA - L4</v>
      </c>
      <c r="AD173" s="241">
        <f t="shared" si="26"/>
        <v>0</v>
      </c>
      <c r="AE173" s="241">
        <f t="shared" si="27"/>
        <v>0</v>
      </c>
      <c r="AF173" s="241">
        <v>0</v>
      </c>
    </row>
    <row r="174" spans="1:32" x14ac:dyDescent="0.2">
      <c r="A174" s="61" t="s">
        <v>1581</v>
      </c>
      <c r="B174" s="355">
        <v>46072</v>
      </c>
      <c r="C174" s="15" t="s">
        <v>1522</v>
      </c>
      <c r="D174" s="15" t="s">
        <v>1523</v>
      </c>
      <c r="E174" s="15" t="s">
        <v>241</v>
      </c>
      <c r="F174" s="15" t="s">
        <v>1574</v>
      </c>
      <c r="G174" s="15" t="s">
        <v>2283</v>
      </c>
      <c r="H174" s="15" t="s">
        <v>2284</v>
      </c>
      <c r="I174" s="15" t="s">
        <v>2285</v>
      </c>
      <c r="J174" s="15" t="s">
        <v>1548</v>
      </c>
      <c r="K174" s="15" t="s">
        <v>2286</v>
      </c>
      <c r="L174" s="19">
        <v>0</v>
      </c>
      <c r="M174" s="355"/>
      <c r="N174" s="15" t="s">
        <v>1528</v>
      </c>
      <c r="O174" s="19">
        <v>0</v>
      </c>
      <c r="P174" s="15" t="s">
        <v>1528</v>
      </c>
      <c r="Q174" s="355">
        <v>46072</v>
      </c>
      <c r="R174" s="15" t="s">
        <v>1529</v>
      </c>
      <c r="S174" s="355">
        <v>46072</v>
      </c>
      <c r="T174" s="15" t="s">
        <v>1585</v>
      </c>
      <c r="U174" s="15" t="s">
        <v>1580</v>
      </c>
      <c r="V174" s="15" t="s">
        <v>1314</v>
      </c>
      <c r="W174" s="15" t="s">
        <v>1314</v>
      </c>
      <c r="X174" s="15" t="s">
        <v>1532</v>
      </c>
      <c r="Y174" s="241">
        <f t="shared" si="28"/>
        <v>5321501</v>
      </c>
      <c r="Z174" s="241" t="str">
        <f t="shared" si="22"/>
        <v>JAC</v>
      </c>
      <c r="AA174" s="241">
        <f t="shared" si="23"/>
        <v>0</v>
      </c>
      <c r="AB174" s="241">
        <f t="shared" si="24"/>
        <v>11492415</v>
      </c>
      <c r="AC174" s="243" t="str">
        <f t="shared" si="25"/>
        <v>SISTEMA LUBRICACION CENTRAL GRASA - L4</v>
      </c>
      <c r="AD174" s="241">
        <f t="shared" si="26"/>
        <v>0</v>
      </c>
      <c r="AE174" s="241">
        <f t="shared" si="27"/>
        <v>0</v>
      </c>
      <c r="AF174" s="241">
        <v>0</v>
      </c>
    </row>
    <row r="175" spans="1:32" x14ac:dyDescent="0.2">
      <c r="A175" s="61" t="s">
        <v>1938</v>
      </c>
      <c r="B175" s="355">
        <v>46072</v>
      </c>
      <c r="C175" s="15" t="s">
        <v>1522</v>
      </c>
      <c r="D175" s="15" t="s">
        <v>1633</v>
      </c>
      <c r="E175" s="15" t="s">
        <v>1939</v>
      </c>
      <c r="F175" s="15" t="s">
        <v>90</v>
      </c>
      <c r="G175" s="15" t="s">
        <v>2287</v>
      </c>
      <c r="H175" s="15" t="s">
        <v>2288</v>
      </c>
      <c r="I175" s="15" t="s">
        <v>2289</v>
      </c>
      <c r="J175" s="15" t="s">
        <v>1578</v>
      </c>
      <c r="K175" s="15" t="s">
        <v>1314</v>
      </c>
      <c r="L175" s="19">
        <v>0</v>
      </c>
      <c r="M175" s="355"/>
      <c r="N175" s="15" t="s">
        <v>1528</v>
      </c>
      <c r="O175" s="19">
        <v>0</v>
      </c>
      <c r="P175" s="15" t="s">
        <v>1528</v>
      </c>
      <c r="Q175" s="355">
        <v>46072</v>
      </c>
      <c r="R175" s="15" t="s">
        <v>1528</v>
      </c>
      <c r="S175" s="355">
        <v>46072</v>
      </c>
      <c r="T175" s="15" t="s">
        <v>1826</v>
      </c>
      <c r="U175" s="15" t="s">
        <v>1549</v>
      </c>
      <c r="V175" s="15" t="s">
        <v>2290</v>
      </c>
      <c r="W175" s="15" t="s">
        <v>2291</v>
      </c>
      <c r="X175" s="15" t="s">
        <v>1532</v>
      </c>
      <c r="Y175" s="241">
        <f t="shared" si="28"/>
        <v>9015498</v>
      </c>
      <c r="Z175" s="241" t="str">
        <f t="shared" si="22"/>
        <v>JAL</v>
      </c>
      <c r="AA175" s="241">
        <f t="shared" si="23"/>
        <v>0</v>
      </c>
      <c r="AB175" s="241" t="str">
        <f t="shared" si="24"/>
        <v xml:space="preserve"> </v>
      </c>
      <c r="AC175" s="243" t="str">
        <f t="shared" si="25"/>
        <v>TRANS BOTELLAS  ETIQUET 2-MESA 2 - L4</v>
      </c>
      <c r="AD175" s="241">
        <f t="shared" si="26"/>
        <v>0</v>
      </c>
      <c r="AE175" s="241">
        <f t="shared" si="27"/>
        <v>0</v>
      </c>
      <c r="AF175" s="241">
        <v>0</v>
      </c>
    </row>
    <row r="176" spans="1:32" x14ac:dyDescent="0.2">
      <c r="A176" s="61" t="s">
        <v>2292</v>
      </c>
      <c r="B176" s="355">
        <v>46072</v>
      </c>
      <c r="C176" s="15" t="s">
        <v>1522</v>
      </c>
      <c r="D176" s="15" t="s">
        <v>1523</v>
      </c>
      <c r="E176" s="15" t="s">
        <v>241</v>
      </c>
      <c r="F176" s="15" t="s">
        <v>77</v>
      </c>
      <c r="G176" s="15" t="s">
        <v>2293</v>
      </c>
      <c r="H176" s="15" t="s">
        <v>2294</v>
      </c>
      <c r="I176" s="15" t="s">
        <v>2295</v>
      </c>
      <c r="J176" s="15" t="s">
        <v>1537</v>
      </c>
      <c r="K176" s="15" t="s">
        <v>2296</v>
      </c>
      <c r="L176" s="19">
        <v>3482060.02</v>
      </c>
      <c r="M176" s="355">
        <v>45912</v>
      </c>
      <c r="N176" s="15" t="s">
        <v>1528</v>
      </c>
      <c r="O176" s="19">
        <v>3649388.27</v>
      </c>
      <c r="P176" s="15" t="s">
        <v>1528</v>
      </c>
      <c r="Q176" s="355">
        <v>46072</v>
      </c>
      <c r="R176" s="15" t="s">
        <v>1528</v>
      </c>
      <c r="S176" s="355">
        <v>46072</v>
      </c>
      <c r="T176" s="15" t="s">
        <v>1585</v>
      </c>
      <c r="U176" s="15" t="s">
        <v>1549</v>
      </c>
      <c r="V176" s="15" t="s">
        <v>1314</v>
      </c>
      <c r="W176" s="15" t="s">
        <v>1314</v>
      </c>
      <c r="X176" s="15" t="s">
        <v>1532</v>
      </c>
      <c r="Y176" s="241">
        <f t="shared" si="28"/>
        <v>9036712</v>
      </c>
      <c r="Z176" s="241" t="str">
        <f t="shared" si="22"/>
        <v>JMO</v>
      </c>
      <c r="AA176" s="241">
        <f t="shared" si="23"/>
        <v>0</v>
      </c>
      <c r="AB176" s="241">
        <f t="shared" si="24"/>
        <v>11764062</v>
      </c>
      <c r="AC176" s="243" t="str">
        <f t="shared" si="25"/>
        <v>TRANS BOTELLAS DEPA A INLINE EBI L4</v>
      </c>
      <c r="AD176" s="241">
        <f t="shared" si="26"/>
        <v>3482060.02</v>
      </c>
      <c r="AE176" s="241">
        <f t="shared" si="27"/>
        <v>3649388.27</v>
      </c>
      <c r="AF176" s="241">
        <v>0</v>
      </c>
    </row>
    <row r="177" spans="1:32" x14ac:dyDescent="0.2">
      <c r="A177" s="61" t="s">
        <v>1542</v>
      </c>
      <c r="B177" s="355">
        <v>46072</v>
      </c>
      <c r="C177" s="15" t="s">
        <v>1522</v>
      </c>
      <c r="D177" s="15" t="s">
        <v>1543</v>
      </c>
      <c r="E177" s="15" t="s">
        <v>1544</v>
      </c>
      <c r="F177" s="15" t="s">
        <v>90</v>
      </c>
      <c r="G177" s="15" t="s">
        <v>2297</v>
      </c>
      <c r="H177" s="15" t="s">
        <v>2294</v>
      </c>
      <c r="I177" s="15" t="s">
        <v>2298</v>
      </c>
      <c r="J177" s="15" t="s">
        <v>1548</v>
      </c>
      <c r="K177" s="15" t="s">
        <v>1314</v>
      </c>
      <c r="L177" s="19">
        <v>0</v>
      </c>
      <c r="M177" s="355"/>
      <c r="N177" s="15" t="s">
        <v>1528</v>
      </c>
      <c r="O177" s="19">
        <v>0</v>
      </c>
      <c r="P177" s="15" t="s">
        <v>1528</v>
      </c>
      <c r="Q177" s="355">
        <v>46072</v>
      </c>
      <c r="R177" s="15" t="s">
        <v>1528</v>
      </c>
      <c r="S177" s="355">
        <v>46072</v>
      </c>
      <c r="T177" s="15" t="s">
        <v>1557</v>
      </c>
      <c r="U177" s="15" t="s">
        <v>1549</v>
      </c>
      <c r="V177" s="15" t="s">
        <v>2299</v>
      </c>
      <c r="W177" s="15" t="s">
        <v>2300</v>
      </c>
      <c r="X177" s="15" t="s">
        <v>1532</v>
      </c>
      <c r="Y177" s="241">
        <f t="shared" si="28"/>
        <v>9218597</v>
      </c>
      <c r="Z177" s="241" t="str">
        <f t="shared" si="22"/>
        <v>JAL</v>
      </c>
      <c r="AA177" s="241">
        <f t="shared" si="23"/>
        <v>0</v>
      </c>
      <c r="AB177" s="241" t="str">
        <f t="shared" si="24"/>
        <v xml:space="preserve"> </v>
      </c>
      <c r="AC177" s="243" t="str">
        <f t="shared" si="25"/>
        <v>TRANS BOTELLAS DEPA A INLINE EBI L4</v>
      </c>
      <c r="AD177" s="241">
        <f t="shared" si="26"/>
        <v>0</v>
      </c>
      <c r="AE177" s="241">
        <f t="shared" si="27"/>
        <v>0</v>
      </c>
      <c r="AF177" s="241">
        <v>0</v>
      </c>
    </row>
    <row r="178" spans="1:32" x14ac:dyDescent="0.2">
      <c r="A178" s="61" t="s">
        <v>1542</v>
      </c>
      <c r="B178" s="355">
        <v>46072</v>
      </c>
      <c r="C178" s="15" t="s">
        <v>1522</v>
      </c>
      <c r="D178" s="15" t="s">
        <v>1543</v>
      </c>
      <c r="E178" s="15" t="s">
        <v>1544</v>
      </c>
      <c r="F178" s="15" t="s">
        <v>90</v>
      </c>
      <c r="G178" s="15" t="s">
        <v>2301</v>
      </c>
      <c r="H178" s="15" t="s">
        <v>2294</v>
      </c>
      <c r="I178" s="15" t="s">
        <v>2302</v>
      </c>
      <c r="J178" s="15" t="s">
        <v>1548</v>
      </c>
      <c r="K178" s="15" t="s">
        <v>1314</v>
      </c>
      <c r="L178" s="19">
        <v>0</v>
      </c>
      <c r="M178" s="355"/>
      <c r="N178" s="15" t="s">
        <v>1528</v>
      </c>
      <c r="O178" s="19">
        <v>0</v>
      </c>
      <c r="P178" s="15" t="s">
        <v>1528</v>
      </c>
      <c r="Q178" s="355">
        <v>46072</v>
      </c>
      <c r="R178" s="15" t="s">
        <v>1528</v>
      </c>
      <c r="S178" s="355">
        <v>46072</v>
      </c>
      <c r="T178" s="15" t="s">
        <v>1479</v>
      </c>
      <c r="U178" s="15" t="s">
        <v>1549</v>
      </c>
      <c r="V178" s="15" t="s">
        <v>2303</v>
      </c>
      <c r="W178" s="15" t="s">
        <v>2304</v>
      </c>
      <c r="X178" s="15" t="s">
        <v>1532</v>
      </c>
      <c r="Y178" s="241">
        <f t="shared" si="28"/>
        <v>9218938</v>
      </c>
      <c r="Z178" s="241" t="str">
        <f t="shared" si="22"/>
        <v>JAL</v>
      </c>
      <c r="AA178" s="241">
        <f t="shared" si="23"/>
        <v>0</v>
      </c>
      <c r="AB178" s="241" t="str">
        <f t="shared" si="24"/>
        <v xml:space="preserve"> </v>
      </c>
      <c r="AC178" s="243" t="str">
        <f t="shared" si="25"/>
        <v>TRANS BOTELLAS DEPA A INLINE EBI L4</v>
      </c>
      <c r="AD178" s="241">
        <f t="shared" si="26"/>
        <v>0</v>
      </c>
      <c r="AE178" s="241">
        <f t="shared" si="27"/>
        <v>0</v>
      </c>
      <c r="AF178" s="241">
        <v>0</v>
      </c>
    </row>
    <row r="179" spans="1:32" x14ac:dyDescent="0.2">
      <c r="A179" s="61" t="s">
        <v>1542</v>
      </c>
      <c r="B179" s="355">
        <v>46072</v>
      </c>
      <c r="C179" s="15" t="s">
        <v>1522</v>
      </c>
      <c r="D179" s="15" t="s">
        <v>2305</v>
      </c>
      <c r="E179" s="15" t="s">
        <v>1544</v>
      </c>
      <c r="F179" s="15" t="s">
        <v>90</v>
      </c>
      <c r="G179" s="15" t="s">
        <v>2306</v>
      </c>
      <c r="H179" s="15" t="s">
        <v>2294</v>
      </c>
      <c r="I179" s="15" t="s">
        <v>2307</v>
      </c>
      <c r="J179" s="15" t="s">
        <v>1548</v>
      </c>
      <c r="K179" s="15" t="s">
        <v>1314</v>
      </c>
      <c r="L179" s="19">
        <v>0</v>
      </c>
      <c r="M179" s="355"/>
      <c r="N179" s="15" t="s">
        <v>1528</v>
      </c>
      <c r="O179" s="19">
        <v>0</v>
      </c>
      <c r="P179" s="15" t="s">
        <v>1528</v>
      </c>
      <c r="Q179" s="355">
        <v>46072</v>
      </c>
      <c r="R179" s="15" t="s">
        <v>1529</v>
      </c>
      <c r="S179" s="355">
        <v>46072</v>
      </c>
      <c r="T179" s="15" t="s">
        <v>1471</v>
      </c>
      <c r="U179" s="15" t="s">
        <v>1549</v>
      </c>
      <c r="V179" s="15" t="s">
        <v>2308</v>
      </c>
      <c r="W179" s="15" t="s">
        <v>2309</v>
      </c>
      <c r="X179" s="15" t="s">
        <v>1532</v>
      </c>
      <c r="Y179" s="241">
        <f t="shared" si="28"/>
        <v>9223064</v>
      </c>
      <c r="Z179" s="241" t="str">
        <f t="shared" si="22"/>
        <v>JAL</v>
      </c>
      <c r="AA179" s="241">
        <f t="shared" si="23"/>
        <v>0</v>
      </c>
      <c r="AB179" s="241" t="str">
        <f t="shared" si="24"/>
        <v xml:space="preserve"> </v>
      </c>
      <c r="AC179" s="243" t="str">
        <f t="shared" si="25"/>
        <v>TRANS BOTELLAS DEPA A INLINE EBI L4</v>
      </c>
      <c r="AD179" s="241">
        <f t="shared" si="26"/>
        <v>0</v>
      </c>
      <c r="AE179" s="241">
        <f t="shared" si="27"/>
        <v>0</v>
      </c>
      <c r="AF179" s="241">
        <v>0</v>
      </c>
    </row>
    <row r="180" spans="1:32" x14ac:dyDescent="0.2">
      <c r="A180" s="61" t="s">
        <v>2196</v>
      </c>
      <c r="B180" s="355">
        <v>46072</v>
      </c>
      <c r="C180" s="15" t="s">
        <v>1553</v>
      </c>
      <c r="D180" s="15" t="s">
        <v>1559</v>
      </c>
      <c r="E180" s="15" t="s">
        <v>241</v>
      </c>
      <c r="F180" s="15" t="s">
        <v>90</v>
      </c>
      <c r="G180" s="15" t="s">
        <v>2310</v>
      </c>
      <c r="H180" s="15" t="s">
        <v>2294</v>
      </c>
      <c r="I180" s="15" t="s">
        <v>2311</v>
      </c>
      <c r="J180" s="15" t="s">
        <v>1548</v>
      </c>
      <c r="K180" s="15" t="s">
        <v>2312</v>
      </c>
      <c r="L180" s="19">
        <v>0</v>
      </c>
      <c r="M180" s="355"/>
      <c r="N180" s="15" t="s">
        <v>1528</v>
      </c>
      <c r="O180" s="19">
        <v>0</v>
      </c>
      <c r="P180" s="15" t="s">
        <v>1528</v>
      </c>
      <c r="Q180" s="355">
        <v>46072</v>
      </c>
      <c r="R180" s="15" t="s">
        <v>1529</v>
      </c>
      <c r="S180" s="355">
        <v>46072</v>
      </c>
      <c r="T180" s="15" t="s">
        <v>1585</v>
      </c>
      <c r="U180" s="15" t="s">
        <v>1549</v>
      </c>
      <c r="V180" s="15" t="s">
        <v>1314</v>
      </c>
      <c r="W180" s="15" t="s">
        <v>1314</v>
      </c>
      <c r="X180" s="15" t="s">
        <v>1532</v>
      </c>
      <c r="Y180" s="241">
        <f t="shared" si="28"/>
        <v>9241269</v>
      </c>
      <c r="Z180" s="241" t="str">
        <f t="shared" si="22"/>
        <v>JAL</v>
      </c>
      <c r="AA180" s="241">
        <f t="shared" si="23"/>
        <v>0</v>
      </c>
      <c r="AB180" s="241">
        <f t="shared" si="24"/>
        <v>11825197</v>
      </c>
      <c r="AC180" s="243" t="str">
        <f t="shared" si="25"/>
        <v>TRANS BOTELLAS DEPA A INLINE EBI L4</v>
      </c>
      <c r="AD180" s="241">
        <f t="shared" si="26"/>
        <v>0</v>
      </c>
      <c r="AE180" s="241">
        <f t="shared" si="27"/>
        <v>0</v>
      </c>
      <c r="AF180" s="241">
        <v>0</v>
      </c>
    </row>
    <row r="181" spans="1:32" x14ac:dyDescent="0.2">
      <c r="A181" s="61" t="s">
        <v>2099</v>
      </c>
      <c r="B181" s="355">
        <v>46072</v>
      </c>
      <c r="C181" s="15" t="s">
        <v>1522</v>
      </c>
      <c r="D181" s="15" t="s">
        <v>1633</v>
      </c>
      <c r="E181" s="15" t="s">
        <v>2313</v>
      </c>
      <c r="F181" s="15" t="s">
        <v>90</v>
      </c>
      <c r="G181" s="15" t="s">
        <v>2314</v>
      </c>
      <c r="H181" s="15" t="s">
        <v>2315</v>
      </c>
      <c r="I181" s="15" t="s">
        <v>2316</v>
      </c>
      <c r="J181" s="15" t="s">
        <v>1548</v>
      </c>
      <c r="K181" s="15" t="s">
        <v>1314</v>
      </c>
      <c r="L181" s="19">
        <v>0</v>
      </c>
      <c r="M181" s="355"/>
      <c r="N181" s="15" t="s">
        <v>1528</v>
      </c>
      <c r="O181" s="19">
        <v>0</v>
      </c>
      <c r="P181" s="15" t="s">
        <v>1528</v>
      </c>
      <c r="Q181" s="355">
        <v>46072</v>
      </c>
      <c r="R181" s="15" t="s">
        <v>1528</v>
      </c>
      <c r="S181" s="355">
        <v>46072</v>
      </c>
      <c r="T181" s="15" t="s">
        <v>1826</v>
      </c>
      <c r="U181" s="15" t="s">
        <v>1549</v>
      </c>
      <c r="V181" s="15" t="s">
        <v>2317</v>
      </c>
      <c r="W181" s="15" t="s">
        <v>2318</v>
      </c>
      <c r="X181" s="15" t="s">
        <v>1532</v>
      </c>
      <c r="Y181" s="241">
        <f t="shared" si="28"/>
        <v>5916088</v>
      </c>
      <c r="Z181" s="241" t="str">
        <f t="shared" si="22"/>
        <v>JAL</v>
      </c>
      <c r="AA181" s="241">
        <f t="shared" si="23"/>
        <v>0</v>
      </c>
      <c r="AB181" s="241" t="str">
        <f t="shared" si="24"/>
        <v xml:space="preserve"> </v>
      </c>
      <c r="AC181" s="243" t="str">
        <f t="shared" si="25"/>
        <v>TRANS BOTELLAS INLINE EBI - LLENADORA L4</v>
      </c>
      <c r="AD181" s="241">
        <f t="shared" si="26"/>
        <v>0</v>
      </c>
      <c r="AE181" s="241">
        <f t="shared" si="27"/>
        <v>0</v>
      </c>
      <c r="AF181" s="241">
        <v>0</v>
      </c>
    </row>
    <row r="182" spans="1:32" x14ac:dyDescent="0.2">
      <c r="A182" s="61" t="s">
        <v>1542</v>
      </c>
      <c r="B182" s="355">
        <v>46072</v>
      </c>
      <c r="C182" s="15" t="s">
        <v>1522</v>
      </c>
      <c r="D182" s="15" t="s">
        <v>1543</v>
      </c>
      <c r="E182" s="15" t="s">
        <v>1544</v>
      </c>
      <c r="F182" s="15" t="s">
        <v>90</v>
      </c>
      <c r="G182" s="15" t="s">
        <v>2319</v>
      </c>
      <c r="H182" s="15" t="s">
        <v>2315</v>
      </c>
      <c r="I182" s="15" t="s">
        <v>2320</v>
      </c>
      <c r="J182" s="15" t="s">
        <v>1548</v>
      </c>
      <c r="K182" s="15" t="s">
        <v>1314</v>
      </c>
      <c r="L182" s="19">
        <v>0</v>
      </c>
      <c r="M182" s="355"/>
      <c r="N182" s="15" t="s">
        <v>1528</v>
      </c>
      <c r="O182" s="19">
        <v>0</v>
      </c>
      <c r="P182" s="15" t="s">
        <v>1528</v>
      </c>
      <c r="Q182" s="355">
        <v>46072</v>
      </c>
      <c r="R182" s="15" t="s">
        <v>1528</v>
      </c>
      <c r="S182" s="355">
        <v>46072</v>
      </c>
      <c r="T182" s="15" t="s">
        <v>2321</v>
      </c>
      <c r="U182" s="15" t="s">
        <v>1549</v>
      </c>
      <c r="V182" s="15" t="s">
        <v>2322</v>
      </c>
      <c r="W182" s="15" t="s">
        <v>2323</v>
      </c>
      <c r="X182" s="15" t="s">
        <v>1532</v>
      </c>
      <c r="Y182" s="241">
        <f t="shared" si="28"/>
        <v>9219360</v>
      </c>
      <c r="Z182" s="241" t="str">
        <f t="shared" si="22"/>
        <v>JAL</v>
      </c>
      <c r="AA182" s="241">
        <f t="shared" si="23"/>
        <v>0</v>
      </c>
      <c r="AB182" s="241" t="str">
        <f t="shared" si="24"/>
        <v xml:space="preserve"> </v>
      </c>
      <c r="AC182" s="243" t="str">
        <f t="shared" si="25"/>
        <v>TRANS BOTELLAS INLINE EBI - LLENADORA L4</v>
      </c>
      <c r="AD182" s="241">
        <f t="shared" si="26"/>
        <v>0</v>
      </c>
      <c r="AE182" s="241">
        <f t="shared" si="27"/>
        <v>0</v>
      </c>
      <c r="AF182" s="241">
        <v>0</v>
      </c>
    </row>
    <row r="183" spans="1:32" x14ac:dyDescent="0.2">
      <c r="A183" s="61" t="s">
        <v>2324</v>
      </c>
      <c r="B183" s="355">
        <v>46072</v>
      </c>
      <c r="C183" s="15" t="s">
        <v>1553</v>
      </c>
      <c r="D183" s="15" t="s">
        <v>1559</v>
      </c>
      <c r="E183" s="15" t="s">
        <v>241</v>
      </c>
      <c r="F183" s="15" t="s">
        <v>82</v>
      </c>
      <c r="G183" s="15" t="s">
        <v>2325</v>
      </c>
      <c r="H183" s="15" t="s">
        <v>2326</v>
      </c>
      <c r="I183" s="15" t="s">
        <v>2327</v>
      </c>
      <c r="J183" s="15" t="s">
        <v>1617</v>
      </c>
      <c r="K183" s="15" t="s">
        <v>2328</v>
      </c>
      <c r="L183" s="19">
        <v>2800000</v>
      </c>
      <c r="M183" s="355">
        <v>45804</v>
      </c>
      <c r="N183" s="15" t="s">
        <v>1538</v>
      </c>
      <c r="O183" s="19">
        <v>2800000</v>
      </c>
      <c r="P183" s="15" t="s">
        <v>1528</v>
      </c>
      <c r="Q183" s="355">
        <v>46072</v>
      </c>
      <c r="R183" s="15" t="s">
        <v>1528</v>
      </c>
      <c r="S183" s="355">
        <v>46072</v>
      </c>
      <c r="T183" s="15" t="s">
        <v>1471</v>
      </c>
      <c r="U183" s="15" t="s">
        <v>1549</v>
      </c>
      <c r="V183" s="15" t="s">
        <v>1314</v>
      </c>
      <c r="W183" s="15" t="s">
        <v>1314</v>
      </c>
      <c r="X183" s="15" t="s">
        <v>1532</v>
      </c>
      <c r="Y183" s="241">
        <f t="shared" si="28"/>
        <v>5464613</v>
      </c>
      <c r="Z183" s="241" t="str">
        <f t="shared" si="22"/>
        <v>YQV</v>
      </c>
      <c r="AA183" s="241">
        <f t="shared" si="23"/>
        <v>0</v>
      </c>
      <c r="AB183" s="241">
        <f t="shared" si="24"/>
        <v>11575125</v>
      </c>
      <c r="AC183" s="243" t="str">
        <f t="shared" si="25"/>
        <v>TRANS BOTELLAS PASTER-MESA 1-L4</v>
      </c>
      <c r="AD183" s="241">
        <f t="shared" si="26"/>
        <v>2800000</v>
      </c>
      <c r="AE183" s="241">
        <f t="shared" si="27"/>
        <v>2800000</v>
      </c>
      <c r="AF183" s="241">
        <v>0</v>
      </c>
    </row>
    <row r="184" spans="1:32" x14ac:dyDescent="0.2">
      <c r="A184" s="61" t="s">
        <v>1723</v>
      </c>
      <c r="B184" s="355">
        <v>46072</v>
      </c>
      <c r="C184" s="15" t="s">
        <v>1522</v>
      </c>
      <c r="D184" s="15" t="s">
        <v>1523</v>
      </c>
      <c r="E184" s="15" t="s">
        <v>241</v>
      </c>
      <c r="F184" s="15" t="s">
        <v>90</v>
      </c>
      <c r="G184" s="15" t="s">
        <v>2329</v>
      </c>
      <c r="H184" s="15" t="s">
        <v>2326</v>
      </c>
      <c r="I184" s="15" t="s">
        <v>2330</v>
      </c>
      <c r="J184" s="15" t="s">
        <v>1928</v>
      </c>
      <c r="K184" s="15" t="s">
        <v>2331</v>
      </c>
      <c r="L184" s="19">
        <v>0</v>
      </c>
      <c r="M184" s="355">
        <v>45918</v>
      </c>
      <c r="N184" s="15" t="s">
        <v>2332</v>
      </c>
      <c r="O184" s="19">
        <v>0</v>
      </c>
      <c r="P184" s="15" t="s">
        <v>1528</v>
      </c>
      <c r="Q184" s="355">
        <v>46072</v>
      </c>
      <c r="R184" s="15" t="s">
        <v>1529</v>
      </c>
      <c r="S184" s="355">
        <v>46072</v>
      </c>
      <c r="T184" s="15" t="s">
        <v>1471</v>
      </c>
      <c r="U184" s="15" t="s">
        <v>1549</v>
      </c>
      <c r="V184" s="15" t="s">
        <v>1314</v>
      </c>
      <c r="W184" s="15" t="s">
        <v>1314</v>
      </c>
      <c r="X184" s="15" t="s">
        <v>1532</v>
      </c>
      <c r="Y184" s="241">
        <f t="shared" si="28"/>
        <v>9116616</v>
      </c>
      <c r="Z184" s="241" t="str">
        <f t="shared" si="22"/>
        <v>JAL</v>
      </c>
      <c r="AA184" s="241">
        <f t="shared" si="23"/>
        <v>0</v>
      </c>
      <c r="AB184" s="241">
        <f t="shared" si="24"/>
        <v>11697275</v>
      </c>
      <c r="AC184" s="243" t="str">
        <f t="shared" si="25"/>
        <v>TRANS BOTELLAS PASTER-MESA 1-L4</v>
      </c>
      <c r="AD184" s="241">
        <f t="shared" si="26"/>
        <v>0</v>
      </c>
      <c r="AE184" s="241">
        <f t="shared" si="27"/>
        <v>0</v>
      </c>
      <c r="AF184" s="241">
        <v>0</v>
      </c>
    </row>
    <row r="185" spans="1:32" x14ac:dyDescent="0.2">
      <c r="A185" s="61" t="s">
        <v>2333</v>
      </c>
      <c r="B185" s="355">
        <v>46072</v>
      </c>
      <c r="C185" s="15" t="s">
        <v>1522</v>
      </c>
      <c r="D185" s="15" t="s">
        <v>1523</v>
      </c>
      <c r="E185" s="15" t="s">
        <v>241</v>
      </c>
      <c r="F185" s="15" t="s">
        <v>1574</v>
      </c>
      <c r="G185" s="15" t="s">
        <v>2334</v>
      </c>
      <c r="H185" s="15" t="s">
        <v>2335</v>
      </c>
      <c r="I185" s="15" t="s">
        <v>2336</v>
      </c>
      <c r="J185" s="15" t="s">
        <v>1526</v>
      </c>
      <c r="K185" s="15" t="s">
        <v>2337</v>
      </c>
      <c r="L185" s="19">
        <v>0</v>
      </c>
      <c r="M185" s="355"/>
      <c r="N185" s="15" t="s">
        <v>1528</v>
      </c>
      <c r="O185" s="19">
        <v>100</v>
      </c>
      <c r="P185" s="15" t="s">
        <v>1528</v>
      </c>
      <c r="Q185" s="355">
        <v>46072</v>
      </c>
      <c r="R185" s="15" t="s">
        <v>1529</v>
      </c>
      <c r="S185" s="355">
        <v>46072</v>
      </c>
      <c r="T185" s="15" t="s">
        <v>1471</v>
      </c>
      <c r="U185" s="15" t="s">
        <v>1580</v>
      </c>
      <c r="V185" s="15" t="s">
        <v>1314</v>
      </c>
      <c r="W185" s="15" t="s">
        <v>1314</v>
      </c>
      <c r="X185" s="15" t="s">
        <v>1532</v>
      </c>
      <c r="Y185" s="241">
        <f t="shared" si="28"/>
        <v>5254558</v>
      </c>
      <c r="Z185" s="241" t="str">
        <f t="shared" si="22"/>
        <v>JAC</v>
      </c>
      <c r="AA185" s="241">
        <f t="shared" si="23"/>
        <v>0</v>
      </c>
      <c r="AB185" s="241">
        <f t="shared" si="24"/>
        <v>11526445</v>
      </c>
      <c r="AC185" s="243" t="str">
        <f t="shared" si="25"/>
        <v>TRANS BOTELLAS-MESA 1 A ETIQUET 1 - L4</v>
      </c>
      <c r="AD185" s="241">
        <f t="shared" si="26"/>
        <v>0</v>
      </c>
      <c r="AE185" s="241">
        <f t="shared" si="27"/>
        <v>100</v>
      </c>
      <c r="AF185" s="241">
        <v>0</v>
      </c>
    </row>
    <row r="186" spans="1:32" x14ac:dyDescent="0.2">
      <c r="A186" s="61" t="s">
        <v>2338</v>
      </c>
      <c r="B186" s="355">
        <v>46072</v>
      </c>
      <c r="C186" s="15" t="s">
        <v>1522</v>
      </c>
      <c r="D186" s="15" t="s">
        <v>1633</v>
      </c>
      <c r="E186" s="15" t="s">
        <v>2339</v>
      </c>
      <c r="F186" s="15" t="s">
        <v>90</v>
      </c>
      <c r="G186" s="15" t="s">
        <v>2340</v>
      </c>
      <c r="H186" s="15" t="s">
        <v>2335</v>
      </c>
      <c r="I186" s="15" t="s">
        <v>2341</v>
      </c>
      <c r="J186" s="15" t="s">
        <v>1548</v>
      </c>
      <c r="K186" s="15" t="s">
        <v>1314</v>
      </c>
      <c r="L186" s="19">
        <v>0</v>
      </c>
      <c r="M186" s="355"/>
      <c r="N186" s="15" t="s">
        <v>1528</v>
      </c>
      <c r="O186" s="19">
        <v>0</v>
      </c>
      <c r="P186" s="15" t="s">
        <v>1528</v>
      </c>
      <c r="Q186" s="355">
        <v>46072</v>
      </c>
      <c r="R186" s="15" t="s">
        <v>1528</v>
      </c>
      <c r="S186" s="355">
        <v>46072</v>
      </c>
      <c r="T186" s="15" t="s">
        <v>1750</v>
      </c>
      <c r="U186" s="15" t="s">
        <v>1549</v>
      </c>
      <c r="V186" s="15" t="s">
        <v>2342</v>
      </c>
      <c r="W186" s="15" t="s">
        <v>2343</v>
      </c>
      <c r="X186" s="15" t="s">
        <v>1532</v>
      </c>
      <c r="Y186" s="241">
        <f t="shared" si="28"/>
        <v>5958857</v>
      </c>
      <c r="Z186" s="241" t="str">
        <f t="shared" si="22"/>
        <v>JAL</v>
      </c>
      <c r="AA186" s="241">
        <f t="shared" si="23"/>
        <v>0</v>
      </c>
      <c r="AB186" s="241" t="str">
        <f t="shared" si="24"/>
        <v xml:space="preserve"> </v>
      </c>
      <c r="AC186" s="243" t="str">
        <f t="shared" si="25"/>
        <v>TRANS BOTELLAS-MESA 1 A ETIQUET 1 - L4</v>
      </c>
      <c r="AD186" s="241">
        <f t="shared" si="26"/>
        <v>0</v>
      </c>
      <c r="AE186" s="241">
        <f t="shared" si="27"/>
        <v>0</v>
      </c>
      <c r="AF186" s="241">
        <v>0</v>
      </c>
    </row>
    <row r="187" spans="1:32" x14ac:dyDescent="0.2">
      <c r="A187" s="61" t="s">
        <v>1542</v>
      </c>
      <c r="B187" s="355">
        <v>46072</v>
      </c>
      <c r="C187" s="15" t="s">
        <v>1522</v>
      </c>
      <c r="D187" s="15" t="s">
        <v>1633</v>
      </c>
      <c r="E187" s="15" t="s">
        <v>1544</v>
      </c>
      <c r="F187" s="15" t="s">
        <v>90</v>
      </c>
      <c r="G187" s="15" t="s">
        <v>2344</v>
      </c>
      <c r="H187" s="15" t="s">
        <v>2335</v>
      </c>
      <c r="I187" s="15" t="s">
        <v>2345</v>
      </c>
      <c r="J187" s="15" t="s">
        <v>1548</v>
      </c>
      <c r="K187" s="15" t="s">
        <v>1314</v>
      </c>
      <c r="L187" s="19">
        <v>0</v>
      </c>
      <c r="M187" s="355"/>
      <c r="N187" s="15" t="s">
        <v>1528</v>
      </c>
      <c r="O187" s="19">
        <v>0</v>
      </c>
      <c r="P187" s="15" t="s">
        <v>1528</v>
      </c>
      <c r="Q187" s="355">
        <v>46072</v>
      </c>
      <c r="R187" s="15" t="s">
        <v>1528</v>
      </c>
      <c r="S187" s="355">
        <v>46072</v>
      </c>
      <c r="T187" s="15" t="s">
        <v>1557</v>
      </c>
      <c r="U187" s="15" t="s">
        <v>1549</v>
      </c>
      <c r="V187" s="15" t="s">
        <v>2346</v>
      </c>
      <c r="W187" s="15" t="s">
        <v>2347</v>
      </c>
      <c r="X187" s="15" t="s">
        <v>1532</v>
      </c>
      <c r="Y187" s="241">
        <f t="shared" si="28"/>
        <v>9223070</v>
      </c>
      <c r="Z187" s="241" t="str">
        <f t="shared" si="22"/>
        <v>JAL</v>
      </c>
      <c r="AA187" s="241">
        <f t="shared" si="23"/>
        <v>0</v>
      </c>
      <c r="AB187" s="241" t="str">
        <f t="shared" si="24"/>
        <v xml:space="preserve"> </v>
      </c>
      <c r="AC187" s="243" t="str">
        <f t="shared" si="25"/>
        <v>TRANS BOTELLAS-MESA 1 A ETIQUET 1 - L4</v>
      </c>
      <c r="AD187" s="241">
        <f t="shared" si="26"/>
        <v>0</v>
      </c>
      <c r="AE187" s="241">
        <f t="shared" si="27"/>
        <v>0</v>
      </c>
      <c r="AF187" s="241">
        <v>0</v>
      </c>
    </row>
    <row r="188" spans="1:32" x14ac:dyDescent="0.2">
      <c r="A188" s="61" t="s">
        <v>2348</v>
      </c>
      <c r="B188" s="355">
        <v>46072</v>
      </c>
      <c r="C188" s="15" t="s">
        <v>1522</v>
      </c>
      <c r="D188" s="15" t="s">
        <v>1523</v>
      </c>
      <c r="E188" s="15" t="s">
        <v>2014</v>
      </c>
      <c r="F188" s="15" t="s">
        <v>82</v>
      </c>
      <c r="G188" s="15" t="s">
        <v>2349</v>
      </c>
      <c r="H188" s="15" t="s">
        <v>2335</v>
      </c>
      <c r="I188" s="15" t="s">
        <v>2350</v>
      </c>
      <c r="J188" s="15" t="s">
        <v>1947</v>
      </c>
      <c r="K188" s="15" t="s">
        <v>2351</v>
      </c>
      <c r="L188" s="19">
        <v>20404</v>
      </c>
      <c r="M188" s="355"/>
      <c r="N188" s="15" t="s">
        <v>1528</v>
      </c>
      <c r="O188" s="19">
        <v>20404</v>
      </c>
      <c r="P188" s="15" t="s">
        <v>1528</v>
      </c>
      <c r="Q188" s="355">
        <v>46072</v>
      </c>
      <c r="R188" s="15" t="s">
        <v>1529</v>
      </c>
      <c r="S188" s="355">
        <v>46072</v>
      </c>
      <c r="T188" s="15" t="s">
        <v>1647</v>
      </c>
      <c r="U188" s="15" t="s">
        <v>1549</v>
      </c>
      <c r="V188" s="15" t="s">
        <v>1314</v>
      </c>
      <c r="W188" s="15" t="s">
        <v>1314</v>
      </c>
      <c r="X188" s="15" t="s">
        <v>1532</v>
      </c>
      <c r="Y188" s="241">
        <f t="shared" si="28"/>
        <v>9268428</v>
      </c>
      <c r="Z188" s="241" t="str">
        <f t="shared" si="22"/>
        <v>YQV</v>
      </c>
      <c r="AA188" s="241">
        <f t="shared" si="23"/>
        <v>0</v>
      </c>
      <c r="AB188" s="241">
        <f t="shared" si="24"/>
        <v>11831826</v>
      </c>
      <c r="AC188" s="243" t="str">
        <f t="shared" si="25"/>
        <v>TRANS BOTELLAS-MESA 1 A ETIQUET 1 - L4</v>
      </c>
      <c r="AD188" s="241">
        <f t="shared" si="26"/>
        <v>20404</v>
      </c>
      <c r="AE188" s="241">
        <f t="shared" si="27"/>
        <v>20404</v>
      </c>
      <c r="AF188" s="241">
        <v>0</v>
      </c>
    </row>
    <row r="189" spans="1:32" x14ac:dyDescent="0.2">
      <c r="A189" s="61" t="s">
        <v>2352</v>
      </c>
      <c r="B189" s="355">
        <v>46072</v>
      </c>
      <c r="C189" s="15" t="s">
        <v>1522</v>
      </c>
      <c r="D189" s="15" t="s">
        <v>1543</v>
      </c>
      <c r="E189" s="15" t="s">
        <v>2353</v>
      </c>
      <c r="F189" s="15" t="s">
        <v>90</v>
      </c>
      <c r="G189" s="15" t="s">
        <v>2354</v>
      </c>
      <c r="H189" s="15" t="s">
        <v>2335</v>
      </c>
      <c r="I189" s="15" t="s">
        <v>2355</v>
      </c>
      <c r="J189" s="15" t="s">
        <v>1548</v>
      </c>
      <c r="K189" s="15" t="s">
        <v>1314</v>
      </c>
      <c r="L189" s="19">
        <v>0</v>
      </c>
      <c r="M189" s="355"/>
      <c r="N189" s="15" t="s">
        <v>1528</v>
      </c>
      <c r="O189" s="19">
        <v>0</v>
      </c>
      <c r="P189" s="15" t="s">
        <v>1528</v>
      </c>
      <c r="Q189" s="355">
        <v>46072</v>
      </c>
      <c r="R189" s="15" t="s">
        <v>1528</v>
      </c>
      <c r="S189" s="355">
        <v>46072</v>
      </c>
      <c r="T189" s="15" t="s">
        <v>1793</v>
      </c>
      <c r="U189" s="15" t="s">
        <v>1549</v>
      </c>
      <c r="V189" s="15" t="s">
        <v>2356</v>
      </c>
      <c r="W189" s="15" t="s">
        <v>2357</v>
      </c>
      <c r="X189" s="15" t="s">
        <v>1532</v>
      </c>
      <c r="Y189" s="241">
        <f t="shared" si="28"/>
        <v>9311753</v>
      </c>
      <c r="Z189" s="241" t="str">
        <f t="shared" si="22"/>
        <v>JAL</v>
      </c>
      <c r="AA189" s="241">
        <f t="shared" si="23"/>
        <v>0</v>
      </c>
      <c r="AB189" s="241" t="str">
        <f t="shared" si="24"/>
        <v xml:space="preserve"> </v>
      </c>
      <c r="AC189" s="243" t="str">
        <f t="shared" si="25"/>
        <v>TRANS BOTELLAS-MESA 1 A ETIQUET 1 - L4</v>
      </c>
      <c r="AD189" s="241">
        <f t="shared" si="26"/>
        <v>0</v>
      </c>
      <c r="AE189" s="241">
        <f t="shared" si="27"/>
        <v>0</v>
      </c>
      <c r="AF189" s="241">
        <v>0</v>
      </c>
    </row>
    <row r="190" spans="1:32" x14ac:dyDescent="0.2">
      <c r="A190" s="61" t="s">
        <v>1938</v>
      </c>
      <c r="B190" s="355">
        <v>46072</v>
      </c>
      <c r="C190" s="15" t="s">
        <v>1522</v>
      </c>
      <c r="D190" s="15" t="s">
        <v>1633</v>
      </c>
      <c r="E190" s="15" t="s">
        <v>1939</v>
      </c>
      <c r="F190" s="15" t="s">
        <v>90</v>
      </c>
      <c r="G190" s="15" t="s">
        <v>2358</v>
      </c>
      <c r="H190" s="15" t="s">
        <v>2359</v>
      </c>
      <c r="I190" s="15" t="s">
        <v>2360</v>
      </c>
      <c r="J190" s="15" t="s">
        <v>1548</v>
      </c>
      <c r="K190" s="15" t="s">
        <v>1314</v>
      </c>
      <c r="L190" s="19">
        <v>0</v>
      </c>
      <c r="M190" s="355"/>
      <c r="N190" s="15" t="s">
        <v>1528</v>
      </c>
      <c r="O190" s="19">
        <v>0</v>
      </c>
      <c r="P190" s="15" t="s">
        <v>1528</v>
      </c>
      <c r="Q190" s="355">
        <v>46072</v>
      </c>
      <c r="R190" s="15" t="s">
        <v>1528</v>
      </c>
      <c r="S190" s="355">
        <v>46072</v>
      </c>
      <c r="T190" s="15" t="s">
        <v>1538</v>
      </c>
      <c r="U190" s="15" t="s">
        <v>1549</v>
      </c>
      <c r="V190" s="15" t="s">
        <v>2361</v>
      </c>
      <c r="W190" s="15" t="s">
        <v>2362</v>
      </c>
      <c r="X190" s="15" t="s">
        <v>1532</v>
      </c>
      <c r="Y190" s="241">
        <f t="shared" si="28"/>
        <v>9015483</v>
      </c>
      <c r="Z190" s="241" t="str">
        <f t="shared" si="22"/>
        <v>JAL</v>
      </c>
      <c r="AA190" s="241">
        <f t="shared" si="23"/>
        <v>0</v>
      </c>
      <c r="AB190" s="241" t="str">
        <f t="shared" si="24"/>
        <v xml:space="preserve"> </v>
      </c>
      <c r="AC190" s="243" t="str">
        <f t="shared" si="25"/>
        <v>TRANS BOTELLAS-MESA 1 A ETIQUETEA 2 - L4</v>
      </c>
      <c r="AD190" s="241">
        <f t="shared" si="26"/>
        <v>0</v>
      </c>
      <c r="AE190" s="241">
        <f t="shared" si="27"/>
        <v>0</v>
      </c>
      <c r="AF190" s="241">
        <v>0</v>
      </c>
    </row>
    <row r="191" spans="1:32" x14ac:dyDescent="0.2">
      <c r="A191" s="61" t="s">
        <v>1542</v>
      </c>
      <c r="B191" s="355">
        <v>46072</v>
      </c>
      <c r="C191" s="15" t="s">
        <v>1522</v>
      </c>
      <c r="D191" s="15" t="s">
        <v>1633</v>
      </c>
      <c r="E191" s="15" t="s">
        <v>1544</v>
      </c>
      <c r="F191" s="15" t="s">
        <v>90</v>
      </c>
      <c r="G191" s="15" t="s">
        <v>2363</v>
      </c>
      <c r="H191" s="15" t="s">
        <v>2359</v>
      </c>
      <c r="I191" s="15" t="s">
        <v>2345</v>
      </c>
      <c r="J191" s="15" t="s">
        <v>1548</v>
      </c>
      <c r="K191" s="15" t="s">
        <v>1314</v>
      </c>
      <c r="L191" s="19">
        <v>0</v>
      </c>
      <c r="M191" s="355"/>
      <c r="N191" s="15" t="s">
        <v>1528</v>
      </c>
      <c r="O191" s="19">
        <v>0</v>
      </c>
      <c r="P191" s="15" t="s">
        <v>1528</v>
      </c>
      <c r="Q191" s="355">
        <v>46072</v>
      </c>
      <c r="R191" s="15" t="s">
        <v>1528</v>
      </c>
      <c r="S191" s="355">
        <v>46072</v>
      </c>
      <c r="T191" s="15" t="s">
        <v>1557</v>
      </c>
      <c r="U191" s="15" t="s">
        <v>1549</v>
      </c>
      <c r="V191" s="15" t="s">
        <v>2364</v>
      </c>
      <c r="W191" s="15" t="s">
        <v>2365</v>
      </c>
      <c r="X191" s="15" t="s">
        <v>1532</v>
      </c>
      <c r="Y191" s="241">
        <f t="shared" si="28"/>
        <v>9223071</v>
      </c>
      <c r="Z191" s="241" t="str">
        <f t="shared" si="22"/>
        <v>JAL</v>
      </c>
      <c r="AA191" s="241">
        <f t="shared" si="23"/>
        <v>0</v>
      </c>
      <c r="AB191" s="241" t="str">
        <f t="shared" si="24"/>
        <v xml:space="preserve"> </v>
      </c>
      <c r="AC191" s="243" t="str">
        <f t="shared" si="25"/>
        <v>TRANS BOTELLAS-MESA 1 A ETIQUETEA 2 - L4</v>
      </c>
      <c r="AD191" s="241">
        <f t="shared" si="26"/>
        <v>0</v>
      </c>
      <c r="AE191" s="241">
        <f t="shared" si="27"/>
        <v>0</v>
      </c>
      <c r="AF191" s="241">
        <v>0</v>
      </c>
    </row>
    <row r="192" spans="1:32" x14ac:dyDescent="0.2">
      <c r="A192" s="61" t="s">
        <v>2352</v>
      </c>
      <c r="B192" s="355">
        <v>46072</v>
      </c>
      <c r="C192" s="15" t="s">
        <v>1522</v>
      </c>
      <c r="D192" s="15" t="s">
        <v>1543</v>
      </c>
      <c r="E192" s="15" t="s">
        <v>2353</v>
      </c>
      <c r="F192" s="15" t="s">
        <v>90</v>
      </c>
      <c r="G192" s="15" t="s">
        <v>2366</v>
      </c>
      <c r="H192" s="15" t="s">
        <v>2359</v>
      </c>
      <c r="I192" s="15" t="s">
        <v>2367</v>
      </c>
      <c r="J192" s="15" t="s">
        <v>1548</v>
      </c>
      <c r="K192" s="15" t="s">
        <v>1314</v>
      </c>
      <c r="L192" s="19">
        <v>0</v>
      </c>
      <c r="M192" s="355"/>
      <c r="N192" s="15" t="s">
        <v>1528</v>
      </c>
      <c r="O192" s="19">
        <v>0</v>
      </c>
      <c r="P192" s="15" t="s">
        <v>1528</v>
      </c>
      <c r="Q192" s="355">
        <v>46072</v>
      </c>
      <c r="R192" s="15" t="s">
        <v>1528</v>
      </c>
      <c r="S192" s="355">
        <v>46072</v>
      </c>
      <c r="T192" s="15" t="s">
        <v>1793</v>
      </c>
      <c r="U192" s="15" t="s">
        <v>1549</v>
      </c>
      <c r="V192" s="15" t="s">
        <v>2368</v>
      </c>
      <c r="W192" s="15" t="s">
        <v>2369</v>
      </c>
      <c r="X192" s="15" t="s">
        <v>1532</v>
      </c>
      <c r="Y192" s="241">
        <f t="shared" si="28"/>
        <v>9311754</v>
      </c>
      <c r="Z192" s="241" t="str">
        <f t="shared" si="22"/>
        <v>JAL</v>
      </c>
      <c r="AA192" s="241">
        <f t="shared" si="23"/>
        <v>0</v>
      </c>
      <c r="AB192" s="241" t="str">
        <f t="shared" si="24"/>
        <v xml:space="preserve"> </v>
      </c>
      <c r="AC192" s="243" t="str">
        <f t="shared" si="25"/>
        <v>TRANS BOTELLAS-MESA 1 A ETIQUETEA 2 - L4</v>
      </c>
      <c r="AD192" s="241">
        <f t="shared" si="26"/>
        <v>0</v>
      </c>
      <c r="AE192" s="241">
        <f t="shared" si="27"/>
        <v>0</v>
      </c>
      <c r="AF192" s="241">
        <v>0</v>
      </c>
    </row>
    <row r="193" spans="1:32" x14ac:dyDescent="0.2">
      <c r="A193" s="61" t="s">
        <v>1938</v>
      </c>
      <c r="B193" s="355">
        <v>46072</v>
      </c>
      <c r="C193" s="15" t="s">
        <v>1522</v>
      </c>
      <c r="D193" s="15" t="s">
        <v>1633</v>
      </c>
      <c r="E193" s="15" t="s">
        <v>1939</v>
      </c>
      <c r="F193" s="15" t="s">
        <v>90</v>
      </c>
      <c r="G193" s="15" t="s">
        <v>2370</v>
      </c>
      <c r="H193" s="15" t="s">
        <v>2371</v>
      </c>
      <c r="I193" s="15" t="s">
        <v>2372</v>
      </c>
      <c r="J193" s="15" t="s">
        <v>1928</v>
      </c>
      <c r="K193" s="15" t="s">
        <v>1314</v>
      </c>
      <c r="L193" s="19">
        <v>0</v>
      </c>
      <c r="M193" s="355">
        <v>46008</v>
      </c>
      <c r="N193" s="15" t="s">
        <v>1528</v>
      </c>
      <c r="O193" s="19">
        <v>0</v>
      </c>
      <c r="P193" s="15" t="s">
        <v>1528</v>
      </c>
      <c r="Q193" s="355">
        <v>46072</v>
      </c>
      <c r="R193" s="15" t="s">
        <v>1529</v>
      </c>
      <c r="S193" s="355">
        <v>46072</v>
      </c>
      <c r="T193" s="15" t="s">
        <v>1530</v>
      </c>
      <c r="U193" s="15" t="s">
        <v>1549</v>
      </c>
      <c r="V193" s="15" t="s">
        <v>2373</v>
      </c>
      <c r="W193" s="15" t="s">
        <v>2374</v>
      </c>
      <c r="X193" s="15" t="s">
        <v>1532</v>
      </c>
      <c r="Y193" s="241">
        <f t="shared" si="28"/>
        <v>9015499</v>
      </c>
      <c r="Z193" s="241" t="str">
        <f t="shared" si="22"/>
        <v>JAL</v>
      </c>
      <c r="AA193" s="241">
        <f t="shared" si="23"/>
        <v>0</v>
      </c>
      <c r="AB193" s="241" t="str">
        <f t="shared" si="24"/>
        <v xml:space="preserve"> </v>
      </c>
      <c r="AC193" s="243" t="str">
        <f t="shared" si="25"/>
        <v>TRANS BOTELLAS-MESA 2 A VARIOLINE 1- L4</v>
      </c>
      <c r="AD193" s="241">
        <f t="shared" si="26"/>
        <v>0</v>
      </c>
      <c r="AE193" s="241">
        <f t="shared" si="27"/>
        <v>0</v>
      </c>
      <c r="AF193" s="241">
        <v>0</v>
      </c>
    </row>
    <row r="194" spans="1:32" x14ac:dyDescent="0.2">
      <c r="A194" s="61" t="s">
        <v>2375</v>
      </c>
      <c r="B194" s="355">
        <v>46072</v>
      </c>
      <c r="C194" s="15" t="s">
        <v>1522</v>
      </c>
      <c r="D194" s="15" t="s">
        <v>1523</v>
      </c>
      <c r="E194" s="15" t="s">
        <v>241</v>
      </c>
      <c r="F194" s="15" t="s">
        <v>77</v>
      </c>
      <c r="G194" s="15" t="s">
        <v>2376</v>
      </c>
      <c r="H194" s="15" t="s">
        <v>2371</v>
      </c>
      <c r="I194" s="15" t="s">
        <v>2377</v>
      </c>
      <c r="J194" s="15" t="s">
        <v>1570</v>
      </c>
      <c r="K194" s="15" t="s">
        <v>2378</v>
      </c>
      <c r="L194" s="19">
        <v>17968.45</v>
      </c>
      <c r="M194" s="355">
        <v>45953</v>
      </c>
      <c r="N194" s="15" t="s">
        <v>1750</v>
      </c>
      <c r="O194" s="19">
        <v>17968.46</v>
      </c>
      <c r="P194" s="15" t="s">
        <v>1528</v>
      </c>
      <c r="Q194" s="355">
        <v>46072</v>
      </c>
      <c r="R194" s="15" t="s">
        <v>1529</v>
      </c>
      <c r="S194" s="355">
        <v>46072</v>
      </c>
      <c r="T194" s="15" t="s">
        <v>1585</v>
      </c>
      <c r="U194" s="15" t="s">
        <v>1549</v>
      </c>
      <c r="V194" s="15" t="s">
        <v>1314</v>
      </c>
      <c r="W194" s="15" t="s">
        <v>1314</v>
      </c>
      <c r="X194" s="15" t="s">
        <v>1532</v>
      </c>
      <c r="Y194" s="241">
        <f t="shared" ref="Y194:Y257" si="29">+VALUE(G194)</f>
        <v>9112023</v>
      </c>
      <c r="Z194" s="241" t="str">
        <f t="shared" ref="Z194:Z257" si="30">+F194</f>
        <v>JMO</v>
      </c>
      <c r="AA194" s="241">
        <f t="shared" ref="AA194:AA257" si="31">+VALUE(X194)</f>
        <v>0</v>
      </c>
      <c r="AB194" s="241">
        <f t="shared" ref="AB194:AB257" si="32">IFERROR(VALUE(K194)," ")</f>
        <v>11734566</v>
      </c>
      <c r="AC194" s="243" t="str">
        <f t="shared" ref="AC194:AC257" si="33">+H194</f>
        <v>TRANS BOTELLAS-MESA 2 A VARIOLINE 1- L4</v>
      </c>
      <c r="AD194" s="241">
        <f t="shared" ref="AD194:AD257" si="34">+VALUE(L194)</f>
        <v>17968.45</v>
      </c>
      <c r="AE194" s="241">
        <f t="shared" ref="AE194:AE257" si="35">+VALUE(O194)</f>
        <v>17968.46</v>
      </c>
      <c r="AF194" s="241">
        <v>0</v>
      </c>
    </row>
    <row r="195" spans="1:32" x14ac:dyDescent="0.2">
      <c r="A195" s="61" t="s">
        <v>2379</v>
      </c>
      <c r="B195" s="355">
        <v>46072</v>
      </c>
      <c r="C195" s="15" t="s">
        <v>1553</v>
      </c>
      <c r="D195" s="15" t="s">
        <v>1559</v>
      </c>
      <c r="E195" s="15" t="s">
        <v>241</v>
      </c>
      <c r="F195" s="15" t="s">
        <v>77</v>
      </c>
      <c r="G195" s="15" t="s">
        <v>2380</v>
      </c>
      <c r="H195" s="15" t="s">
        <v>2381</v>
      </c>
      <c r="I195" s="15" t="s">
        <v>2382</v>
      </c>
      <c r="J195" s="15" t="s">
        <v>1797</v>
      </c>
      <c r="K195" s="15" t="s">
        <v>2383</v>
      </c>
      <c r="L195" s="19">
        <v>8238400</v>
      </c>
      <c r="M195" s="355">
        <v>45623</v>
      </c>
      <c r="N195" s="15" t="s">
        <v>1604</v>
      </c>
      <c r="O195" s="19">
        <v>878603.49</v>
      </c>
      <c r="P195" s="15" t="s">
        <v>1528</v>
      </c>
      <c r="Q195" s="355">
        <v>46072</v>
      </c>
      <c r="R195" s="15" t="s">
        <v>1529</v>
      </c>
      <c r="S195" s="355">
        <v>46072</v>
      </c>
      <c r="T195" s="15" t="s">
        <v>1799</v>
      </c>
      <c r="U195" s="15" t="s">
        <v>1549</v>
      </c>
      <c r="V195" s="15" t="s">
        <v>1314</v>
      </c>
      <c r="W195" s="15" t="s">
        <v>1314</v>
      </c>
      <c r="X195" s="15" t="s">
        <v>1532</v>
      </c>
      <c r="Y195" s="241">
        <f t="shared" si="29"/>
        <v>5726329</v>
      </c>
      <c r="Z195" s="241" t="str">
        <f t="shared" si="30"/>
        <v>JMO</v>
      </c>
      <c r="AA195" s="241">
        <f t="shared" si="31"/>
        <v>0</v>
      </c>
      <c r="AB195" s="241">
        <f t="shared" si="32"/>
        <v>11677686</v>
      </c>
      <c r="AC195" s="243" t="str">
        <f t="shared" si="33"/>
        <v>TRANS CAJAS VARIOLINE 1 PALETIZADORA L4</v>
      </c>
      <c r="AD195" s="241">
        <f t="shared" si="34"/>
        <v>8238400</v>
      </c>
      <c r="AE195" s="241">
        <f t="shared" si="35"/>
        <v>878603.49</v>
      </c>
      <c r="AF195" s="241">
        <v>0</v>
      </c>
    </row>
    <row r="196" spans="1:32" x14ac:dyDescent="0.2">
      <c r="A196" s="61" t="s">
        <v>2384</v>
      </c>
      <c r="B196" s="355">
        <v>46072</v>
      </c>
      <c r="C196" s="15" t="s">
        <v>1553</v>
      </c>
      <c r="D196" s="15" t="s">
        <v>1559</v>
      </c>
      <c r="E196" s="15" t="s">
        <v>1560</v>
      </c>
      <c r="F196" s="15" t="s">
        <v>77</v>
      </c>
      <c r="G196" s="15" t="s">
        <v>2385</v>
      </c>
      <c r="H196" s="15" t="s">
        <v>2381</v>
      </c>
      <c r="I196" s="15" t="s">
        <v>2386</v>
      </c>
      <c r="J196" s="15" t="s">
        <v>1537</v>
      </c>
      <c r="K196" s="15" t="s">
        <v>2387</v>
      </c>
      <c r="L196" s="19">
        <v>6605622.4000000004</v>
      </c>
      <c r="M196" s="355">
        <v>45877</v>
      </c>
      <c r="N196" s="15" t="s">
        <v>1481</v>
      </c>
      <c r="O196" s="19">
        <v>0</v>
      </c>
      <c r="P196" s="15" t="s">
        <v>1528</v>
      </c>
      <c r="Q196" s="355">
        <v>46072</v>
      </c>
      <c r="R196" s="15" t="s">
        <v>1529</v>
      </c>
      <c r="S196" s="355">
        <v>46072</v>
      </c>
      <c r="T196" s="15" t="s">
        <v>1475</v>
      </c>
      <c r="U196" s="15" t="s">
        <v>1549</v>
      </c>
      <c r="V196" s="15" t="s">
        <v>1314</v>
      </c>
      <c r="W196" s="15" t="s">
        <v>1314</v>
      </c>
      <c r="X196" s="15" t="s">
        <v>1532</v>
      </c>
      <c r="Y196" s="241">
        <f t="shared" si="29"/>
        <v>5899232</v>
      </c>
      <c r="Z196" s="241" t="str">
        <f t="shared" si="30"/>
        <v>JMO</v>
      </c>
      <c r="AA196" s="241">
        <f t="shared" si="31"/>
        <v>0</v>
      </c>
      <c r="AB196" s="241">
        <f t="shared" si="32"/>
        <v>11730721</v>
      </c>
      <c r="AC196" s="243" t="str">
        <f t="shared" si="33"/>
        <v>TRANS CAJAS VARIOLINE 1 PALETIZADORA L4</v>
      </c>
      <c r="AD196" s="241">
        <f t="shared" si="34"/>
        <v>6605622.4000000004</v>
      </c>
      <c r="AE196" s="241">
        <f t="shared" si="35"/>
        <v>0</v>
      </c>
      <c r="AF196" s="241">
        <v>0</v>
      </c>
    </row>
    <row r="197" spans="1:32" x14ac:dyDescent="0.2">
      <c r="A197" s="61" t="s">
        <v>2388</v>
      </c>
      <c r="B197" s="355">
        <v>46072</v>
      </c>
      <c r="C197" s="15" t="s">
        <v>1553</v>
      </c>
      <c r="D197" s="15" t="s">
        <v>1559</v>
      </c>
      <c r="E197" s="15" t="s">
        <v>241</v>
      </c>
      <c r="F197" s="15" t="s">
        <v>90</v>
      </c>
      <c r="G197" s="15" t="s">
        <v>2389</v>
      </c>
      <c r="H197" s="15" t="s">
        <v>2381</v>
      </c>
      <c r="I197" s="15" t="s">
        <v>2390</v>
      </c>
      <c r="J197" s="15" t="s">
        <v>1617</v>
      </c>
      <c r="K197" s="15" t="s">
        <v>2391</v>
      </c>
      <c r="L197" s="19">
        <v>6035000</v>
      </c>
      <c r="M197" s="355">
        <v>45867</v>
      </c>
      <c r="N197" s="15" t="s">
        <v>1528</v>
      </c>
      <c r="O197" s="19">
        <v>6035000</v>
      </c>
      <c r="P197" s="15" t="s">
        <v>1528</v>
      </c>
      <c r="Q197" s="355">
        <v>46072</v>
      </c>
      <c r="R197" s="15" t="s">
        <v>1528</v>
      </c>
      <c r="S197" s="355">
        <v>46072</v>
      </c>
      <c r="T197" s="15" t="s">
        <v>1471</v>
      </c>
      <c r="U197" s="15" t="s">
        <v>1549</v>
      </c>
      <c r="V197" s="15" t="s">
        <v>1314</v>
      </c>
      <c r="W197" s="15" t="s">
        <v>1314</v>
      </c>
      <c r="X197" s="15" t="s">
        <v>1532</v>
      </c>
      <c r="Y197" s="241">
        <f t="shared" si="29"/>
        <v>9063824</v>
      </c>
      <c r="Z197" s="241" t="str">
        <f t="shared" si="30"/>
        <v>JAL</v>
      </c>
      <c r="AA197" s="241">
        <f t="shared" si="31"/>
        <v>0</v>
      </c>
      <c r="AB197" s="241">
        <f t="shared" si="32"/>
        <v>11767853</v>
      </c>
      <c r="AC197" s="243" t="str">
        <f t="shared" si="33"/>
        <v>TRANS CAJAS VARIOLINE 1 PALETIZADORA L4</v>
      </c>
      <c r="AD197" s="241">
        <f t="shared" si="34"/>
        <v>6035000</v>
      </c>
      <c r="AE197" s="241">
        <f t="shared" si="35"/>
        <v>6035000</v>
      </c>
      <c r="AF197" s="241">
        <v>0</v>
      </c>
    </row>
    <row r="198" spans="1:32" x14ac:dyDescent="0.2">
      <c r="A198" s="61" t="s">
        <v>2392</v>
      </c>
      <c r="B198" s="355">
        <v>46072</v>
      </c>
      <c r="C198" s="15" t="s">
        <v>1522</v>
      </c>
      <c r="D198" s="15" t="s">
        <v>1523</v>
      </c>
      <c r="E198" s="15" t="s">
        <v>241</v>
      </c>
      <c r="F198" s="15" t="s">
        <v>90</v>
      </c>
      <c r="G198" s="15" t="s">
        <v>2393</v>
      </c>
      <c r="H198" s="15" t="s">
        <v>2381</v>
      </c>
      <c r="I198" s="15" t="s">
        <v>2394</v>
      </c>
      <c r="J198" s="15" t="s">
        <v>1570</v>
      </c>
      <c r="K198" s="15" t="s">
        <v>2395</v>
      </c>
      <c r="L198" s="19">
        <v>2398000</v>
      </c>
      <c r="M198" s="355">
        <v>45899</v>
      </c>
      <c r="N198" s="15" t="s">
        <v>2396</v>
      </c>
      <c r="O198" s="19">
        <v>109</v>
      </c>
      <c r="P198" s="15" t="s">
        <v>1528</v>
      </c>
      <c r="Q198" s="355">
        <v>46072</v>
      </c>
      <c r="R198" s="15" t="s">
        <v>1529</v>
      </c>
      <c r="S198" s="355">
        <v>46072</v>
      </c>
      <c r="T198" s="15" t="s">
        <v>1471</v>
      </c>
      <c r="U198" s="15" t="s">
        <v>1549</v>
      </c>
      <c r="V198" s="15" t="s">
        <v>1314</v>
      </c>
      <c r="W198" s="15" t="s">
        <v>1314</v>
      </c>
      <c r="X198" s="15" t="s">
        <v>1532</v>
      </c>
      <c r="Y198" s="241">
        <f t="shared" si="29"/>
        <v>9111230</v>
      </c>
      <c r="Z198" s="241" t="str">
        <f t="shared" si="30"/>
        <v>JAL</v>
      </c>
      <c r="AA198" s="241">
        <f t="shared" si="31"/>
        <v>0</v>
      </c>
      <c r="AB198" s="241">
        <f t="shared" si="32"/>
        <v>11783450</v>
      </c>
      <c r="AC198" s="243" t="str">
        <f t="shared" si="33"/>
        <v>TRANS CAJAS VARIOLINE 1 PALETIZADORA L4</v>
      </c>
      <c r="AD198" s="241">
        <f t="shared" si="34"/>
        <v>2398000</v>
      </c>
      <c r="AE198" s="241">
        <f t="shared" si="35"/>
        <v>109</v>
      </c>
      <c r="AF198" s="241">
        <v>0</v>
      </c>
    </row>
    <row r="199" spans="1:32" x14ac:dyDescent="0.2">
      <c r="A199" s="61" t="s">
        <v>1624</v>
      </c>
      <c r="B199" s="355">
        <v>46072</v>
      </c>
      <c r="C199" s="15" t="s">
        <v>1522</v>
      </c>
      <c r="D199" s="15" t="s">
        <v>1523</v>
      </c>
      <c r="E199" s="15" t="s">
        <v>241</v>
      </c>
      <c r="F199" s="15" t="s">
        <v>77</v>
      </c>
      <c r="G199" s="15" t="s">
        <v>2397</v>
      </c>
      <c r="H199" s="15" t="s">
        <v>2398</v>
      </c>
      <c r="I199" s="15" t="s">
        <v>2399</v>
      </c>
      <c r="J199" s="15" t="s">
        <v>1537</v>
      </c>
      <c r="K199" s="15" t="s">
        <v>2400</v>
      </c>
      <c r="L199" s="19">
        <v>6438211.7599999998</v>
      </c>
      <c r="M199" s="355">
        <v>45840</v>
      </c>
      <c r="N199" s="15" t="s">
        <v>1745</v>
      </c>
      <c r="O199" s="19">
        <v>5916112.29</v>
      </c>
      <c r="P199" s="15" t="s">
        <v>1528</v>
      </c>
      <c r="Q199" s="355">
        <v>46072</v>
      </c>
      <c r="R199" s="15" t="s">
        <v>1529</v>
      </c>
      <c r="S199" s="355">
        <v>46072</v>
      </c>
      <c r="T199" s="15" t="s">
        <v>1799</v>
      </c>
      <c r="U199" s="15" t="s">
        <v>1549</v>
      </c>
      <c r="V199" s="15" t="s">
        <v>1314</v>
      </c>
      <c r="W199" s="15" t="s">
        <v>1314</v>
      </c>
      <c r="X199" s="15" t="s">
        <v>1532</v>
      </c>
      <c r="Y199" s="241">
        <f t="shared" si="29"/>
        <v>9027887</v>
      </c>
      <c r="Z199" s="241" t="str">
        <f t="shared" si="30"/>
        <v>JMO</v>
      </c>
      <c r="AA199" s="241">
        <f t="shared" si="31"/>
        <v>0</v>
      </c>
      <c r="AB199" s="241">
        <f t="shared" si="32"/>
        <v>11760660</v>
      </c>
      <c r="AC199" s="243" t="str">
        <f t="shared" si="33"/>
        <v>TRANS CAJAS VARIOLINE 2 PALETIZADORA L4</v>
      </c>
      <c r="AD199" s="241">
        <f t="shared" si="34"/>
        <v>6438211.7599999998</v>
      </c>
      <c r="AE199" s="241">
        <f t="shared" si="35"/>
        <v>5916112.29</v>
      </c>
      <c r="AF199" s="241">
        <v>0</v>
      </c>
    </row>
    <row r="200" spans="1:32" x14ac:dyDescent="0.2">
      <c r="A200" s="61" t="s">
        <v>1794</v>
      </c>
      <c r="B200" s="355">
        <v>46072</v>
      </c>
      <c r="C200" s="15" t="s">
        <v>1522</v>
      </c>
      <c r="D200" s="15" t="s">
        <v>1523</v>
      </c>
      <c r="E200" s="15" t="s">
        <v>241</v>
      </c>
      <c r="F200" s="15" t="s">
        <v>1574</v>
      </c>
      <c r="G200" s="15" t="s">
        <v>2401</v>
      </c>
      <c r="H200" s="15" t="s">
        <v>147</v>
      </c>
      <c r="I200" s="15" t="s">
        <v>2402</v>
      </c>
      <c r="J200" s="15" t="s">
        <v>1589</v>
      </c>
      <c r="K200" s="15" t="s">
        <v>2403</v>
      </c>
      <c r="L200" s="19">
        <v>34229517.060000002</v>
      </c>
      <c r="M200" s="355">
        <v>45415</v>
      </c>
      <c r="N200" s="15" t="s">
        <v>1528</v>
      </c>
      <c r="O200" s="19">
        <v>5951659.2999999998</v>
      </c>
      <c r="P200" s="15" t="s">
        <v>1528</v>
      </c>
      <c r="Q200" s="355">
        <v>46072</v>
      </c>
      <c r="R200" s="15" t="s">
        <v>1529</v>
      </c>
      <c r="S200" s="355">
        <v>46072</v>
      </c>
      <c r="T200" s="15" t="s">
        <v>1471</v>
      </c>
      <c r="U200" s="15" t="s">
        <v>1580</v>
      </c>
      <c r="V200" s="15" t="s">
        <v>1314</v>
      </c>
      <c r="W200" s="15" t="s">
        <v>1314</v>
      </c>
      <c r="X200" s="15" t="s">
        <v>1532</v>
      </c>
      <c r="Y200" s="241">
        <f t="shared" si="29"/>
        <v>5253845</v>
      </c>
      <c r="Z200" s="241" t="str">
        <f t="shared" si="30"/>
        <v>JAC</v>
      </c>
      <c r="AA200" s="241">
        <f t="shared" si="31"/>
        <v>0</v>
      </c>
      <c r="AB200" s="241">
        <f t="shared" si="32"/>
        <v>11497688</v>
      </c>
      <c r="AC200" s="243" t="str">
        <f t="shared" si="33"/>
        <v>TRANSP BANDEJAS EMBAN A PALE - L5</v>
      </c>
      <c r="AD200" s="241">
        <f t="shared" si="34"/>
        <v>34229517.060000002</v>
      </c>
      <c r="AE200" s="241">
        <f t="shared" si="35"/>
        <v>5951659.2999999998</v>
      </c>
      <c r="AF200" s="241">
        <v>0</v>
      </c>
    </row>
    <row r="201" spans="1:32" x14ac:dyDescent="0.2">
      <c r="A201" s="61" t="s">
        <v>2078</v>
      </c>
      <c r="B201" s="355">
        <v>46072</v>
      </c>
      <c r="C201" s="15" t="s">
        <v>1553</v>
      </c>
      <c r="D201" s="15" t="s">
        <v>1559</v>
      </c>
      <c r="E201" s="15" t="s">
        <v>241</v>
      </c>
      <c r="F201" s="15" t="s">
        <v>90</v>
      </c>
      <c r="G201" s="15" t="s">
        <v>2404</v>
      </c>
      <c r="H201" s="15" t="s">
        <v>2405</v>
      </c>
      <c r="I201" s="15" t="s">
        <v>1342</v>
      </c>
      <c r="J201" s="15" t="s">
        <v>1570</v>
      </c>
      <c r="K201" s="15" t="s">
        <v>2406</v>
      </c>
      <c r="L201" s="19">
        <v>1089166</v>
      </c>
      <c r="M201" s="355">
        <v>45604</v>
      </c>
      <c r="N201" s="15" t="s">
        <v>2407</v>
      </c>
      <c r="O201" s="19">
        <v>21</v>
      </c>
      <c r="P201" s="15" t="s">
        <v>1528</v>
      </c>
      <c r="Q201" s="355">
        <v>46072</v>
      </c>
      <c r="R201" s="15" t="s">
        <v>1529</v>
      </c>
      <c r="S201" s="355">
        <v>46072</v>
      </c>
      <c r="T201" s="15" t="s">
        <v>1647</v>
      </c>
      <c r="U201" s="15" t="s">
        <v>1549</v>
      </c>
      <c r="V201" s="15" t="s">
        <v>1314</v>
      </c>
      <c r="W201" s="15" t="s">
        <v>1314</v>
      </c>
      <c r="X201" s="15" t="s">
        <v>1532</v>
      </c>
      <c r="Y201" s="241">
        <f t="shared" si="29"/>
        <v>5700172</v>
      </c>
      <c r="Z201" s="241" t="str">
        <f t="shared" si="30"/>
        <v>JAL</v>
      </c>
      <c r="AA201" s="241">
        <f t="shared" si="31"/>
        <v>0</v>
      </c>
      <c r="AB201" s="241">
        <f t="shared" si="32"/>
        <v>11670659</v>
      </c>
      <c r="AC201" s="243" t="str">
        <f t="shared" si="33"/>
        <v>TRANSPORTADOR GRANEL DEPA RINSER - L4</v>
      </c>
      <c r="AD201" s="241">
        <f t="shared" si="34"/>
        <v>1089166</v>
      </c>
      <c r="AE201" s="241">
        <f t="shared" si="35"/>
        <v>21</v>
      </c>
      <c r="AF201" s="241">
        <v>0</v>
      </c>
    </row>
    <row r="202" spans="1:32" x14ac:dyDescent="0.2">
      <c r="A202" s="61" t="s">
        <v>2408</v>
      </c>
      <c r="B202" s="355">
        <v>46072</v>
      </c>
      <c r="C202" s="15" t="s">
        <v>1522</v>
      </c>
      <c r="D202" s="15" t="s">
        <v>1523</v>
      </c>
      <c r="E202" s="15" t="s">
        <v>241</v>
      </c>
      <c r="F202" s="15" t="s">
        <v>1574</v>
      </c>
      <c r="G202" s="15" t="s">
        <v>2409</v>
      </c>
      <c r="H202" s="15" t="s">
        <v>1262</v>
      </c>
      <c r="I202" s="15" t="s">
        <v>2410</v>
      </c>
      <c r="J202" s="15" t="s">
        <v>1589</v>
      </c>
      <c r="K202" s="15" t="s">
        <v>2411</v>
      </c>
      <c r="L202" s="19">
        <v>16194220.6</v>
      </c>
      <c r="M202" s="355">
        <v>45303</v>
      </c>
      <c r="N202" s="15" t="s">
        <v>1745</v>
      </c>
      <c r="O202" s="19">
        <v>252220.67</v>
      </c>
      <c r="P202" s="15" t="s">
        <v>1528</v>
      </c>
      <c r="Q202" s="355">
        <v>46072</v>
      </c>
      <c r="R202" s="15" t="s">
        <v>1529</v>
      </c>
      <c r="S202" s="355">
        <v>46072</v>
      </c>
      <c r="T202" s="15" t="s">
        <v>1471</v>
      </c>
      <c r="U202" s="15" t="s">
        <v>1580</v>
      </c>
      <c r="V202" s="15" t="s">
        <v>1314</v>
      </c>
      <c r="W202" s="15" t="s">
        <v>1314</v>
      </c>
      <c r="X202" s="15" t="s">
        <v>1532</v>
      </c>
      <c r="Y202" s="241">
        <f t="shared" si="29"/>
        <v>5294136</v>
      </c>
      <c r="Z202" s="241" t="str">
        <f t="shared" si="30"/>
        <v>JAC</v>
      </c>
      <c r="AA202" s="241">
        <f t="shared" si="31"/>
        <v>0</v>
      </c>
      <c r="AB202" s="241">
        <f t="shared" si="32"/>
        <v>11541158</v>
      </c>
      <c r="AC202" s="243" t="str">
        <f t="shared" si="33"/>
        <v>VARIOLINE OW - L4</v>
      </c>
      <c r="AD202" s="241">
        <f t="shared" si="34"/>
        <v>16194220.6</v>
      </c>
      <c r="AE202" s="241">
        <f t="shared" si="35"/>
        <v>252220.67</v>
      </c>
      <c r="AF202" s="241">
        <v>0</v>
      </c>
    </row>
    <row r="203" spans="1:32" x14ac:dyDescent="0.2">
      <c r="A203" s="61" t="s">
        <v>1581</v>
      </c>
      <c r="B203" s="355">
        <v>46072</v>
      </c>
      <c r="C203" s="15" t="s">
        <v>1522</v>
      </c>
      <c r="D203" s="15" t="s">
        <v>1523</v>
      </c>
      <c r="E203" s="15" t="s">
        <v>241</v>
      </c>
      <c r="F203" s="15" t="s">
        <v>1574</v>
      </c>
      <c r="G203" s="15" t="s">
        <v>2412</v>
      </c>
      <c r="H203" s="15" t="s">
        <v>1262</v>
      </c>
      <c r="I203" s="15" t="s">
        <v>2413</v>
      </c>
      <c r="J203" s="15" t="s">
        <v>1548</v>
      </c>
      <c r="K203" s="15" t="s">
        <v>2414</v>
      </c>
      <c r="L203" s="19">
        <v>0</v>
      </c>
      <c r="M203" s="355"/>
      <c r="N203" s="15" t="s">
        <v>1528</v>
      </c>
      <c r="O203" s="19">
        <v>0</v>
      </c>
      <c r="P203" s="15" t="s">
        <v>1528</v>
      </c>
      <c r="Q203" s="355">
        <v>46072</v>
      </c>
      <c r="R203" s="15" t="s">
        <v>1529</v>
      </c>
      <c r="S203" s="355">
        <v>46072</v>
      </c>
      <c r="T203" s="15" t="s">
        <v>1585</v>
      </c>
      <c r="U203" s="15" t="s">
        <v>1580</v>
      </c>
      <c r="V203" s="15" t="s">
        <v>1314</v>
      </c>
      <c r="W203" s="15" t="s">
        <v>1314</v>
      </c>
      <c r="X203" s="15" t="s">
        <v>1532</v>
      </c>
      <c r="Y203" s="241">
        <f t="shared" si="29"/>
        <v>5321504</v>
      </c>
      <c r="Z203" s="241" t="str">
        <f t="shared" si="30"/>
        <v>JAC</v>
      </c>
      <c r="AA203" s="241">
        <f t="shared" si="31"/>
        <v>0</v>
      </c>
      <c r="AB203" s="241">
        <f t="shared" si="32"/>
        <v>11484027</v>
      </c>
      <c r="AC203" s="243" t="str">
        <f t="shared" si="33"/>
        <v>VARIOLINE OW - L4</v>
      </c>
      <c r="AD203" s="241">
        <f t="shared" si="34"/>
        <v>0</v>
      </c>
      <c r="AE203" s="241">
        <f t="shared" si="35"/>
        <v>0</v>
      </c>
      <c r="AF203" s="241">
        <v>0</v>
      </c>
    </row>
    <row r="204" spans="1:32" x14ac:dyDescent="0.2">
      <c r="A204" s="61" t="s">
        <v>1581</v>
      </c>
      <c r="B204" s="355">
        <v>46072</v>
      </c>
      <c r="C204" s="15" t="s">
        <v>1522</v>
      </c>
      <c r="D204" s="15" t="s">
        <v>1523</v>
      </c>
      <c r="E204" s="15" t="s">
        <v>241</v>
      </c>
      <c r="F204" s="15" t="s">
        <v>77</v>
      </c>
      <c r="G204" s="15" t="s">
        <v>2415</v>
      </c>
      <c r="H204" s="15" t="s">
        <v>1262</v>
      </c>
      <c r="I204" s="15" t="s">
        <v>2416</v>
      </c>
      <c r="J204" s="15" t="s">
        <v>1589</v>
      </c>
      <c r="K204" s="15" t="s">
        <v>2417</v>
      </c>
      <c r="L204" s="19">
        <v>4800000</v>
      </c>
      <c r="M204" s="355">
        <v>45804</v>
      </c>
      <c r="N204" s="15" t="s">
        <v>1538</v>
      </c>
      <c r="O204" s="19">
        <v>4849500</v>
      </c>
      <c r="P204" s="15" t="s">
        <v>1528</v>
      </c>
      <c r="Q204" s="355">
        <v>46072</v>
      </c>
      <c r="R204" s="15" t="s">
        <v>1528</v>
      </c>
      <c r="S204" s="355">
        <v>46072</v>
      </c>
      <c r="T204" s="15" t="s">
        <v>1471</v>
      </c>
      <c r="U204" s="15" t="s">
        <v>1549</v>
      </c>
      <c r="V204" s="15" t="s">
        <v>1314</v>
      </c>
      <c r="W204" s="15" t="s">
        <v>1314</v>
      </c>
      <c r="X204" s="15" t="s">
        <v>1532</v>
      </c>
      <c r="Y204" s="241">
        <f t="shared" si="29"/>
        <v>5321506</v>
      </c>
      <c r="Z204" s="241" t="str">
        <f t="shared" si="30"/>
        <v>JMO</v>
      </c>
      <c r="AA204" s="241">
        <f t="shared" si="31"/>
        <v>0</v>
      </c>
      <c r="AB204" s="241">
        <f t="shared" si="32"/>
        <v>11544918</v>
      </c>
      <c r="AC204" s="243" t="str">
        <f t="shared" si="33"/>
        <v>VARIOLINE OW - L4</v>
      </c>
      <c r="AD204" s="241">
        <f t="shared" si="34"/>
        <v>4800000</v>
      </c>
      <c r="AE204" s="241">
        <f t="shared" si="35"/>
        <v>4849500</v>
      </c>
      <c r="AF204" s="241">
        <v>0</v>
      </c>
    </row>
    <row r="205" spans="1:32" x14ac:dyDescent="0.2">
      <c r="A205" s="61" t="s">
        <v>1827</v>
      </c>
      <c r="B205" s="355">
        <v>46072</v>
      </c>
      <c r="C205" s="15" t="s">
        <v>1553</v>
      </c>
      <c r="D205" s="15" t="s">
        <v>1559</v>
      </c>
      <c r="E205" s="15" t="s">
        <v>241</v>
      </c>
      <c r="F205" s="15" t="s">
        <v>82</v>
      </c>
      <c r="G205" s="15" t="s">
        <v>2418</v>
      </c>
      <c r="H205" s="15" t="s">
        <v>1262</v>
      </c>
      <c r="I205" s="15" t="s">
        <v>2419</v>
      </c>
      <c r="J205" s="15" t="s">
        <v>1578</v>
      </c>
      <c r="K205" s="15" t="s">
        <v>2420</v>
      </c>
      <c r="L205" s="19">
        <v>794154.46</v>
      </c>
      <c r="M205" s="355"/>
      <c r="N205" s="15" t="s">
        <v>1528</v>
      </c>
      <c r="O205" s="19">
        <v>0</v>
      </c>
      <c r="P205" s="15" t="s">
        <v>1528</v>
      </c>
      <c r="Q205" s="355">
        <v>46072</v>
      </c>
      <c r="R205" s="15" t="s">
        <v>1529</v>
      </c>
      <c r="S205" s="355">
        <v>46072</v>
      </c>
      <c r="T205" s="15" t="s">
        <v>1605</v>
      </c>
      <c r="U205" s="15" t="s">
        <v>1549</v>
      </c>
      <c r="V205" s="15" t="s">
        <v>1314</v>
      </c>
      <c r="W205" s="15" t="s">
        <v>1314</v>
      </c>
      <c r="X205" s="15" t="s">
        <v>1532</v>
      </c>
      <c r="Y205" s="241">
        <f t="shared" si="29"/>
        <v>5447561</v>
      </c>
      <c r="Z205" s="241" t="str">
        <f t="shared" si="30"/>
        <v>YQV</v>
      </c>
      <c r="AA205" s="241">
        <f t="shared" si="31"/>
        <v>0</v>
      </c>
      <c r="AB205" s="241">
        <f t="shared" si="32"/>
        <v>11591477</v>
      </c>
      <c r="AC205" s="243" t="str">
        <f t="shared" si="33"/>
        <v>VARIOLINE OW - L4</v>
      </c>
      <c r="AD205" s="241">
        <f t="shared" si="34"/>
        <v>794154.46</v>
      </c>
      <c r="AE205" s="241">
        <f t="shared" si="35"/>
        <v>0</v>
      </c>
      <c r="AF205" s="241">
        <v>0</v>
      </c>
    </row>
    <row r="206" spans="1:32" x14ac:dyDescent="0.2">
      <c r="A206" s="61" t="s">
        <v>1827</v>
      </c>
      <c r="B206" s="355">
        <v>46072</v>
      </c>
      <c r="C206" s="15" t="s">
        <v>1553</v>
      </c>
      <c r="D206" s="15" t="s">
        <v>1559</v>
      </c>
      <c r="E206" s="15" t="s">
        <v>241</v>
      </c>
      <c r="F206" s="15" t="s">
        <v>90</v>
      </c>
      <c r="G206" s="15" t="s">
        <v>2421</v>
      </c>
      <c r="H206" s="15" t="s">
        <v>1262</v>
      </c>
      <c r="I206" s="15" t="s">
        <v>2422</v>
      </c>
      <c r="J206" s="15" t="s">
        <v>2423</v>
      </c>
      <c r="K206" s="15" t="s">
        <v>2424</v>
      </c>
      <c r="L206" s="19">
        <v>2856021.18</v>
      </c>
      <c r="M206" s="355">
        <v>45414</v>
      </c>
      <c r="N206" s="15" t="s">
        <v>1763</v>
      </c>
      <c r="O206" s="19">
        <v>0</v>
      </c>
      <c r="P206" s="15" t="s">
        <v>1528</v>
      </c>
      <c r="Q206" s="355">
        <v>46072</v>
      </c>
      <c r="R206" s="15" t="s">
        <v>1529</v>
      </c>
      <c r="S206" s="355">
        <v>46072</v>
      </c>
      <c r="T206" s="15" t="s">
        <v>1799</v>
      </c>
      <c r="U206" s="15" t="s">
        <v>1549</v>
      </c>
      <c r="V206" s="15" t="s">
        <v>1314</v>
      </c>
      <c r="W206" s="15" t="s">
        <v>1314</v>
      </c>
      <c r="X206" s="15" t="s">
        <v>1532</v>
      </c>
      <c r="Y206" s="241">
        <f t="shared" si="29"/>
        <v>5447586</v>
      </c>
      <c r="Z206" s="241" t="str">
        <f t="shared" si="30"/>
        <v>JAL</v>
      </c>
      <c r="AA206" s="241">
        <f t="shared" si="31"/>
        <v>0</v>
      </c>
      <c r="AB206" s="241">
        <f t="shared" si="32"/>
        <v>11591542</v>
      </c>
      <c r="AC206" s="243" t="str">
        <f t="shared" si="33"/>
        <v>VARIOLINE OW - L4</v>
      </c>
      <c r="AD206" s="241">
        <f t="shared" si="34"/>
        <v>2856021.18</v>
      </c>
      <c r="AE206" s="241">
        <f t="shared" si="35"/>
        <v>0</v>
      </c>
      <c r="AF206" s="241">
        <v>0</v>
      </c>
    </row>
    <row r="207" spans="1:32" x14ac:dyDescent="0.2">
      <c r="A207" s="61" t="s">
        <v>2425</v>
      </c>
      <c r="B207" s="355">
        <v>46072</v>
      </c>
      <c r="C207" s="15" t="s">
        <v>1553</v>
      </c>
      <c r="D207" s="15" t="s">
        <v>1559</v>
      </c>
      <c r="E207" s="15" t="s">
        <v>241</v>
      </c>
      <c r="F207" s="15" t="s">
        <v>82</v>
      </c>
      <c r="G207" s="15" t="s">
        <v>2426</v>
      </c>
      <c r="H207" s="15" t="s">
        <v>1262</v>
      </c>
      <c r="I207" s="15" t="s">
        <v>2427</v>
      </c>
      <c r="J207" s="15" t="s">
        <v>1947</v>
      </c>
      <c r="K207" s="15" t="s">
        <v>2428</v>
      </c>
      <c r="L207" s="19">
        <v>3230000</v>
      </c>
      <c r="M207" s="355"/>
      <c r="N207" s="15" t="s">
        <v>1528</v>
      </c>
      <c r="O207" s="19">
        <v>3258013.58</v>
      </c>
      <c r="P207" s="15" t="s">
        <v>1528</v>
      </c>
      <c r="Q207" s="355">
        <v>46072</v>
      </c>
      <c r="R207" s="15" t="s">
        <v>1529</v>
      </c>
      <c r="S207" s="355">
        <v>46072</v>
      </c>
      <c r="T207" s="15" t="s">
        <v>1799</v>
      </c>
      <c r="U207" s="15" t="s">
        <v>1549</v>
      </c>
      <c r="V207" s="15" t="s">
        <v>1314</v>
      </c>
      <c r="W207" s="15" t="s">
        <v>1314</v>
      </c>
      <c r="X207" s="15" t="s">
        <v>1532</v>
      </c>
      <c r="Y207" s="241">
        <f t="shared" si="29"/>
        <v>5636312</v>
      </c>
      <c r="Z207" s="241" t="str">
        <f t="shared" si="30"/>
        <v>YQV</v>
      </c>
      <c r="AA207" s="241">
        <f t="shared" si="31"/>
        <v>0</v>
      </c>
      <c r="AB207" s="241">
        <f t="shared" si="32"/>
        <v>11644089</v>
      </c>
      <c r="AC207" s="243" t="str">
        <f t="shared" si="33"/>
        <v>VARIOLINE OW - L4</v>
      </c>
      <c r="AD207" s="241">
        <f t="shared" si="34"/>
        <v>3230000</v>
      </c>
      <c r="AE207" s="241">
        <f t="shared" si="35"/>
        <v>3258013.58</v>
      </c>
      <c r="AF207" s="241">
        <v>0</v>
      </c>
    </row>
    <row r="208" spans="1:32" x14ac:dyDescent="0.2">
      <c r="A208" s="61" t="s">
        <v>2074</v>
      </c>
      <c r="B208" s="355">
        <v>46072</v>
      </c>
      <c r="C208" s="15" t="s">
        <v>1553</v>
      </c>
      <c r="D208" s="15" t="s">
        <v>1559</v>
      </c>
      <c r="E208" s="15" t="s">
        <v>241</v>
      </c>
      <c r="F208" s="15" t="s">
        <v>82</v>
      </c>
      <c r="G208" s="15" t="s">
        <v>2429</v>
      </c>
      <c r="H208" s="15" t="s">
        <v>1262</v>
      </c>
      <c r="I208" s="15" t="s">
        <v>2430</v>
      </c>
      <c r="J208" s="15" t="s">
        <v>1537</v>
      </c>
      <c r="K208" s="15" t="s">
        <v>2431</v>
      </c>
      <c r="L208" s="19">
        <v>0</v>
      </c>
      <c r="M208" s="355">
        <v>45593</v>
      </c>
      <c r="N208" s="15" t="s">
        <v>2432</v>
      </c>
      <c r="O208" s="19">
        <v>0</v>
      </c>
      <c r="P208" s="15" t="s">
        <v>1528</v>
      </c>
      <c r="Q208" s="355">
        <v>46072</v>
      </c>
      <c r="R208" s="15" t="s">
        <v>1529</v>
      </c>
      <c r="S208" s="355">
        <v>46072</v>
      </c>
      <c r="T208" s="15" t="s">
        <v>1784</v>
      </c>
      <c r="U208" s="15" t="s">
        <v>1549</v>
      </c>
      <c r="V208" s="15" t="s">
        <v>1314</v>
      </c>
      <c r="W208" s="15" t="s">
        <v>1314</v>
      </c>
      <c r="X208" s="15" t="s">
        <v>1532</v>
      </c>
      <c r="Y208" s="241">
        <f t="shared" si="29"/>
        <v>5689286</v>
      </c>
      <c r="Z208" s="241" t="str">
        <f t="shared" si="30"/>
        <v>YQV</v>
      </c>
      <c r="AA208" s="241">
        <f t="shared" si="31"/>
        <v>0</v>
      </c>
      <c r="AB208" s="241">
        <f t="shared" si="32"/>
        <v>11665877</v>
      </c>
      <c r="AC208" s="243" t="str">
        <f t="shared" si="33"/>
        <v>VARIOLINE OW - L4</v>
      </c>
      <c r="AD208" s="241">
        <f t="shared" si="34"/>
        <v>0</v>
      </c>
      <c r="AE208" s="241">
        <f t="shared" si="35"/>
        <v>0</v>
      </c>
      <c r="AF208" s="241">
        <v>0</v>
      </c>
    </row>
    <row r="209" spans="1:32" x14ac:dyDescent="0.2">
      <c r="A209" s="61" t="s">
        <v>2078</v>
      </c>
      <c r="B209" s="355">
        <v>46072</v>
      </c>
      <c r="C209" s="15" t="s">
        <v>1553</v>
      </c>
      <c r="D209" s="15" t="s">
        <v>1990</v>
      </c>
      <c r="E209" s="15" t="s">
        <v>241</v>
      </c>
      <c r="F209" s="15" t="s">
        <v>82</v>
      </c>
      <c r="G209" s="15" t="s">
        <v>2433</v>
      </c>
      <c r="H209" s="15" t="s">
        <v>1262</v>
      </c>
      <c r="I209" s="15" t="s">
        <v>2434</v>
      </c>
      <c r="J209" s="15" t="s">
        <v>1578</v>
      </c>
      <c r="K209" s="15" t="s">
        <v>2435</v>
      </c>
      <c r="L209" s="19">
        <v>1533113.66</v>
      </c>
      <c r="M209" s="355"/>
      <c r="N209" s="15" t="s">
        <v>1528</v>
      </c>
      <c r="O209" s="19">
        <v>0</v>
      </c>
      <c r="P209" s="15" t="s">
        <v>1528</v>
      </c>
      <c r="Q209" s="355">
        <v>46072</v>
      </c>
      <c r="R209" s="15" t="s">
        <v>1529</v>
      </c>
      <c r="S209" s="355">
        <v>46072</v>
      </c>
      <c r="T209" s="15" t="s">
        <v>2436</v>
      </c>
      <c r="U209" s="15" t="s">
        <v>1549</v>
      </c>
      <c r="V209" s="15" t="s">
        <v>1314</v>
      </c>
      <c r="W209" s="15" t="s">
        <v>1314</v>
      </c>
      <c r="X209" s="15" t="s">
        <v>1532</v>
      </c>
      <c r="Y209" s="241">
        <f t="shared" si="29"/>
        <v>5700056</v>
      </c>
      <c r="Z209" s="241" t="str">
        <f t="shared" si="30"/>
        <v>YQV</v>
      </c>
      <c r="AA209" s="241">
        <f t="shared" si="31"/>
        <v>0</v>
      </c>
      <c r="AB209" s="241">
        <f t="shared" si="32"/>
        <v>11668247</v>
      </c>
      <c r="AC209" s="243" t="str">
        <f t="shared" si="33"/>
        <v>VARIOLINE OW - L4</v>
      </c>
      <c r="AD209" s="241">
        <f t="shared" si="34"/>
        <v>1533113.66</v>
      </c>
      <c r="AE209" s="241">
        <f t="shared" si="35"/>
        <v>0</v>
      </c>
      <c r="AF209" s="241">
        <v>0</v>
      </c>
    </row>
    <row r="210" spans="1:32" x14ac:dyDescent="0.2">
      <c r="A210" s="61" t="s">
        <v>2078</v>
      </c>
      <c r="B210" s="355">
        <v>46072</v>
      </c>
      <c r="C210" s="15" t="s">
        <v>1553</v>
      </c>
      <c r="D210" s="15" t="s">
        <v>1559</v>
      </c>
      <c r="E210" s="15" t="s">
        <v>241</v>
      </c>
      <c r="F210" s="15" t="s">
        <v>82</v>
      </c>
      <c r="G210" s="15" t="s">
        <v>2437</v>
      </c>
      <c r="H210" s="15" t="s">
        <v>1262</v>
      </c>
      <c r="I210" s="15" t="s">
        <v>2438</v>
      </c>
      <c r="J210" s="15" t="s">
        <v>1537</v>
      </c>
      <c r="K210" s="15" t="s">
        <v>2439</v>
      </c>
      <c r="L210" s="19">
        <v>842542.56</v>
      </c>
      <c r="M210" s="355">
        <v>45605</v>
      </c>
      <c r="N210" s="15" t="s">
        <v>1538</v>
      </c>
      <c r="O210" s="19">
        <v>1253395</v>
      </c>
      <c r="P210" s="15" t="s">
        <v>1528</v>
      </c>
      <c r="Q210" s="355">
        <v>46072</v>
      </c>
      <c r="R210" s="15" t="s">
        <v>1529</v>
      </c>
      <c r="S210" s="355">
        <v>46072</v>
      </c>
      <c r="T210" s="15" t="s">
        <v>1471</v>
      </c>
      <c r="U210" s="15" t="s">
        <v>1549</v>
      </c>
      <c r="V210" s="15" t="s">
        <v>1314</v>
      </c>
      <c r="W210" s="15" t="s">
        <v>1314</v>
      </c>
      <c r="X210" s="15" t="s">
        <v>1532</v>
      </c>
      <c r="Y210" s="241">
        <f t="shared" si="29"/>
        <v>5700064</v>
      </c>
      <c r="Z210" s="241" t="str">
        <f t="shared" si="30"/>
        <v>YQV</v>
      </c>
      <c r="AA210" s="241">
        <f t="shared" si="31"/>
        <v>0</v>
      </c>
      <c r="AB210" s="241">
        <f t="shared" si="32"/>
        <v>11657444</v>
      </c>
      <c r="AC210" s="243" t="str">
        <f t="shared" si="33"/>
        <v>VARIOLINE OW - L4</v>
      </c>
      <c r="AD210" s="241">
        <f t="shared" si="34"/>
        <v>842542.56</v>
      </c>
      <c r="AE210" s="241">
        <f t="shared" si="35"/>
        <v>1253395</v>
      </c>
      <c r="AF210" s="241">
        <v>0</v>
      </c>
    </row>
    <row r="211" spans="1:32" x14ac:dyDescent="0.2">
      <c r="A211" s="61" t="s">
        <v>1871</v>
      </c>
      <c r="B211" s="355">
        <v>46072</v>
      </c>
      <c r="C211" s="15" t="s">
        <v>1553</v>
      </c>
      <c r="D211" s="15" t="s">
        <v>1559</v>
      </c>
      <c r="E211" s="15" t="s">
        <v>241</v>
      </c>
      <c r="F211" s="15" t="s">
        <v>82</v>
      </c>
      <c r="G211" s="15" t="s">
        <v>2440</v>
      </c>
      <c r="H211" s="15" t="s">
        <v>1262</v>
      </c>
      <c r="I211" s="15" t="s">
        <v>2441</v>
      </c>
      <c r="J211" s="15" t="s">
        <v>1537</v>
      </c>
      <c r="K211" s="15" t="s">
        <v>2442</v>
      </c>
      <c r="L211" s="19">
        <v>5203524.24</v>
      </c>
      <c r="M211" s="355">
        <v>45610</v>
      </c>
      <c r="N211" s="15" t="s">
        <v>1529</v>
      </c>
      <c r="O211" s="19">
        <v>47099.66</v>
      </c>
      <c r="P211" s="15" t="s">
        <v>1528</v>
      </c>
      <c r="Q211" s="355">
        <v>46072</v>
      </c>
      <c r="R211" s="15" t="s">
        <v>1528</v>
      </c>
      <c r="S211" s="355">
        <v>46072</v>
      </c>
      <c r="T211" s="15" t="s">
        <v>1826</v>
      </c>
      <c r="U211" s="15" t="s">
        <v>1549</v>
      </c>
      <c r="V211" s="15" t="s">
        <v>1314</v>
      </c>
      <c r="W211" s="15" t="s">
        <v>1314</v>
      </c>
      <c r="X211" s="15" t="s">
        <v>1532</v>
      </c>
      <c r="Y211" s="241">
        <f t="shared" si="29"/>
        <v>5704040</v>
      </c>
      <c r="Z211" s="241" t="str">
        <f t="shared" si="30"/>
        <v>YQV</v>
      </c>
      <c r="AA211" s="241">
        <f t="shared" si="31"/>
        <v>0</v>
      </c>
      <c r="AB211" s="241">
        <f t="shared" si="32"/>
        <v>11672139</v>
      </c>
      <c r="AC211" s="243" t="str">
        <f t="shared" si="33"/>
        <v>VARIOLINE OW - L4</v>
      </c>
      <c r="AD211" s="241">
        <f t="shared" si="34"/>
        <v>5203524.24</v>
      </c>
      <c r="AE211" s="241">
        <f t="shared" si="35"/>
        <v>47099.66</v>
      </c>
      <c r="AF211" s="241">
        <v>0</v>
      </c>
    </row>
    <row r="212" spans="1:32" x14ac:dyDescent="0.2">
      <c r="A212" s="61" t="s">
        <v>2443</v>
      </c>
      <c r="B212" s="355">
        <v>46072</v>
      </c>
      <c r="C212" s="15" t="s">
        <v>1553</v>
      </c>
      <c r="D212" s="15" t="s">
        <v>1990</v>
      </c>
      <c r="E212" s="15" t="s">
        <v>241</v>
      </c>
      <c r="F212" s="15" t="s">
        <v>82</v>
      </c>
      <c r="G212" s="15" t="s">
        <v>2444</v>
      </c>
      <c r="H212" s="15" t="s">
        <v>1262</v>
      </c>
      <c r="I212" s="15" t="s">
        <v>2445</v>
      </c>
      <c r="J212" s="15" t="s">
        <v>1578</v>
      </c>
      <c r="K212" s="15" t="s">
        <v>2446</v>
      </c>
      <c r="L212" s="19">
        <v>9154216.3900000006</v>
      </c>
      <c r="M212" s="355"/>
      <c r="N212" s="15" t="s">
        <v>1528</v>
      </c>
      <c r="O212" s="19">
        <v>54000</v>
      </c>
      <c r="P212" s="15" t="s">
        <v>1528</v>
      </c>
      <c r="Q212" s="355">
        <v>46072</v>
      </c>
      <c r="R212" s="15" t="s">
        <v>1529</v>
      </c>
      <c r="S212" s="355">
        <v>46073</v>
      </c>
      <c r="T212" s="15" t="s">
        <v>2447</v>
      </c>
      <c r="U212" s="15" t="s">
        <v>1549</v>
      </c>
      <c r="V212" s="15" t="s">
        <v>1314</v>
      </c>
      <c r="W212" s="15" t="s">
        <v>1314</v>
      </c>
      <c r="X212" s="15" t="s">
        <v>1532</v>
      </c>
      <c r="Y212" s="241">
        <f t="shared" si="29"/>
        <v>5709491</v>
      </c>
      <c r="Z212" s="241" t="str">
        <f t="shared" si="30"/>
        <v>YQV</v>
      </c>
      <c r="AA212" s="241">
        <f t="shared" si="31"/>
        <v>0</v>
      </c>
      <c r="AB212" s="241">
        <f t="shared" si="32"/>
        <v>11666136</v>
      </c>
      <c r="AC212" s="243" t="str">
        <f t="shared" si="33"/>
        <v>VARIOLINE OW - L4</v>
      </c>
      <c r="AD212" s="241">
        <f t="shared" si="34"/>
        <v>9154216.3900000006</v>
      </c>
      <c r="AE212" s="241">
        <f t="shared" si="35"/>
        <v>54000</v>
      </c>
      <c r="AF212" s="241">
        <v>0</v>
      </c>
    </row>
    <row r="213" spans="1:32" x14ac:dyDescent="0.2">
      <c r="A213" s="61" t="s">
        <v>2448</v>
      </c>
      <c r="B213" s="355">
        <v>46072</v>
      </c>
      <c r="C213" s="15" t="s">
        <v>1553</v>
      </c>
      <c r="D213" s="15" t="s">
        <v>1559</v>
      </c>
      <c r="E213" s="15" t="s">
        <v>241</v>
      </c>
      <c r="F213" s="15" t="s">
        <v>82</v>
      </c>
      <c r="G213" s="15" t="s">
        <v>2449</v>
      </c>
      <c r="H213" s="15" t="s">
        <v>1262</v>
      </c>
      <c r="I213" s="15" t="s">
        <v>2450</v>
      </c>
      <c r="J213" s="15" t="s">
        <v>1537</v>
      </c>
      <c r="K213" s="15" t="s">
        <v>2451</v>
      </c>
      <c r="L213" s="19">
        <v>8847364.2599999998</v>
      </c>
      <c r="M213" s="355">
        <v>45631</v>
      </c>
      <c r="N213" s="15" t="s">
        <v>2452</v>
      </c>
      <c r="O213" s="19">
        <v>6770123.7800000003</v>
      </c>
      <c r="P213" s="15" t="s">
        <v>1528</v>
      </c>
      <c r="Q213" s="355">
        <v>46072</v>
      </c>
      <c r="R213" s="15" t="s">
        <v>1528</v>
      </c>
      <c r="S213" s="355">
        <v>46072</v>
      </c>
      <c r="T213" s="15" t="s">
        <v>1784</v>
      </c>
      <c r="U213" s="15" t="s">
        <v>1549</v>
      </c>
      <c r="V213" s="15" t="s">
        <v>1314</v>
      </c>
      <c r="W213" s="15" t="s">
        <v>1314</v>
      </c>
      <c r="X213" s="15" t="s">
        <v>1532</v>
      </c>
      <c r="Y213" s="241">
        <f t="shared" si="29"/>
        <v>5711082</v>
      </c>
      <c r="Z213" s="241" t="str">
        <f t="shared" si="30"/>
        <v>YQV</v>
      </c>
      <c r="AA213" s="241">
        <f t="shared" si="31"/>
        <v>0</v>
      </c>
      <c r="AB213" s="241">
        <f t="shared" si="32"/>
        <v>11676574</v>
      </c>
      <c r="AC213" s="243" t="str">
        <f t="shared" si="33"/>
        <v>VARIOLINE OW - L4</v>
      </c>
      <c r="AD213" s="241">
        <f t="shared" si="34"/>
        <v>8847364.2599999998</v>
      </c>
      <c r="AE213" s="241">
        <f t="shared" si="35"/>
        <v>6770123.7800000003</v>
      </c>
      <c r="AF213" s="241">
        <v>0</v>
      </c>
    </row>
    <row r="214" spans="1:32" x14ac:dyDescent="0.2">
      <c r="A214" s="61" t="s">
        <v>2453</v>
      </c>
      <c r="B214" s="355">
        <v>46072</v>
      </c>
      <c r="C214" s="15" t="s">
        <v>1522</v>
      </c>
      <c r="D214" s="15" t="s">
        <v>1990</v>
      </c>
      <c r="E214" s="15" t="s">
        <v>241</v>
      </c>
      <c r="F214" s="15" t="s">
        <v>90</v>
      </c>
      <c r="G214" s="15" t="s">
        <v>2454</v>
      </c>
      <c r="H214" s="15" t="s">
        <v>1262</v>
      </c>
      <c r="I214" s="15" t="s">
        <v>2455</v>
      </c>
      <c r="J214" s="15" t="s">
        <v>1537</v>
      </c>
      <c r="K214" s="15" t="s">
        <v>2456</v>
      </c>
      <c r="L214" s="19">
        <v>3634688.83</v>
      </c>
      <c r="M214" s="355">
        <v>45645</v>
      </c>
      <c r="N214" s="15" t="s">
        <v>1528</v>
      </c>
      <c r="O214" s="19">
        <v>0</v>
      </c>
      <c r="P214" s="15" t="s">
        <v>1528</v>
      </c>
      <c r="Q214" s="355">
        <v>46072</v>
      </c>
      <c r="R214" s="15" t="s">
        <v>1529</v>
      </c>
      <c r="S214" s="355">
        <v>46072</v>
      </c>
      <c r="T214" s="15" t="s">
        <v>1471</v>
      </c>
      <c r="U214" s="15" t="s">
        <v>1549</v>
      </c>
      <c r="V214" s="15" t="s">
        <v>1314</v>
      </c>
      <c r="W214" s="15" t="s">
        <v>1314</v>
      </c>
      <c r="X214" s="15" t="s">
        <v>1532</v>
      </c>
      <c r="Y214" s="241">
        <f t="shared" si="29"/>
        <v>5748303</v>
      </c>
      <c r="Z214" s="241" t="str">
        <f t="shared" si="30"/>
        <v>JAL</v>
      </c>
      <c r="AA214" s="241">
        <f t="shared" si="31"/>
        <v>0</v>
      </c>
      <c r="AB214" s="241">
        <f t="shared" si="32"/>
        <v>11685388</v>
      </c>
      <c r="AC214" s="243" t="str">
        <f t="shared" si="33"/>
        <v>VARIOLINE OW - L4</v>
      </c>
      <c r="AD214" s="241">
        <f t="shared" si="34"/>
        <v>3634688.83</v>
      </c>
      <c r="AE214" s="241">
        <f t="shared" si="35"/>
        <v>0</v>
      </c>
      <c r="AF214" s="241">
        <v>0</v>
      </c>
    </row>
    <row r="215" spans="1:32" x14ac:dyDescent="0.2">
      <c r="A215" s="61" t="s">
        <v>2457</v>
      </c>
      <c r="B215" s="355">
        <v>46072</v>
      </c>
      <c r="C215" s="15" t="s">
        <v>1553</v>
      </c>
      <c r="D215" s="15" t="s">
        <v>1559</v>
      </c>
      <c r="E215" s="15" t="s">
        <v>241</v>
      </c>
      <c r="F215" s="15" t="s">
        <v>82</v>
      </c>
      <c r="G215" s="15" t="s">
        <v>2458</v>
      </c>
      <c r="H215" s="15" t="s">
        <v>1262</v>
      </c>
      <c r="I215" s="15" t="s">
        <v>2459</v>
      </c>
      <c r="J215" s="15" t="s">
        <v>1570</v>
      </c>
      <c r="K215" s="15" t="s">
        <v>2460</v>
      </c>
      <c r="L215" s="19">
        <v>2000000</v>
      </c>
      <c r="M215" s="355">
        <v>45812</v>
      </c>
      <c r="N215" s="15" t="s">
        <v>1704</v>
      </c>
      <c r="O215" s="19">
        <v>1644000</v>
      </c>
      <c r="P215" s="15" t="s">
        <v>1528</v>
      </c>
      <c r="Q215" s="355">
        <v>46072</v>
      </c>
      <c r="R215" s="15" t="s">
        <v>1529</v>
      </c>
      <c r="S215" s="355">
        <v>46072</v>
      </c>
      <c r="T215" s="15" t="s">
        <v>1475</v>
      </c>
      <c r="U215" s="15" t="s">
        <v>1549</v>
      </c>
      <c r="V215" s="15" t="s">
        <v>1314</v>
      </c>
      <c r="W215" s="15" t="s">
        <v>1314</v>
      </c>
      <c r="X215" s="15" t="s">
        <v>1532</v>
      </c>
      <c r="Y215" s="241">
        <f t="shared" si="29"/>
        <v>5864110</v>
      </c>
      <c r="Z215" s="241" t="str">
        <f t="shared" si="30"/>
        <v>YQV</v>
      </c>
      <c r="AA215" s="241">
        <f t="shared" si="31"/>
        <v>0</v>
      </c>
      <c r="AB215" s="241">
        <f t="shared" si="32"/>
        <v>11718629</v>
      </c>
      <c r="AC215" s="243" t="str">
        <f t="shared" si="33"/>
        <v>VARIOLINE OW - L4</v>
      </c>
      <c r="AD215" s="241">
        <f t="shared" si="34"/>
        <v>2000000</v>
      </c>
      <c r="AE215" s="241">
        <f t="shared" si="35"/>
        <v>1644000</v>
      </c>
      <c r="AF215" s="241">
        <v>0</v>
      </c>
    </row>
    <row r="216" spans="1:32" x14ac:dyDescent="0.2">
      <c r="A216" s="61" t="s">
        <v>2461</v>
      </c>
      <c r="B216" s="355">
        <v>46072</v>
      </c>
      <c r="C216" s="15" t="s">
        <v>1553</v>
      </c>
      <c r="D216" s="15" t="s">
        <v>1559</v>
      </c>
      <c r="E216" s="15" t="s">
        <v>241</v>
      </c>
      <c r="F216" s="15" t="s">
        <v>82</v>
      </c>
      <c r="G216" s="15" t="s">
        <v>2462</v>
      </c>
      <c r="H216" s="15" t="s">
        <v>1262</v>
      </c>
      <c r="I216" s="15" t="s">
        <v>2463</v>
      </c>
      <c r="J216" s="15" t="s">
        <v>1537</v>
      </c>
      <c r="K216" s="15" t="s">
        <v>2464</v>
      </c>
      <c r="L216" s="19">
        <v>0</v>
      </c>
      <c r="M216" s="355">
        <v>45767</v>
      </c>
      <c r="N216" s="15" t="s">
        <v>1529</v>
      </c>
      <c r="O216" s="19">
        <v>0</v>
      </c>
      <c r="P216" s="15" t="s">
        <v>1528</v>
      </c>
      <c r="Q216" s="355">
        <v>46072</v>
      </c>
      <c r="R216" s="15" t="s">
        <v>1529</v>
      </c>
      <c r="S216" s="355">
        <v>46072</v>
      </c>
      <c r="T216" s="15" t="s">
        <v>1591</v>
      </c>
      <c r="U216" s="15" t="s">
        <v>1549</v>
      </c>
      <c r="V216" s="15" t="s">
        <v>1314</v>
      </c>
      <c r="W216" s="15" t="s">
        <v>1314</v>
      </c>
      <c r="X216" s="15" t="s">
        <v>1532</v>
      </c>
      <c r="Y216" s="241">
        <f t="shared" si="29"/>
        <v>5901106</v>
      </c>
      <c r="Z216" s="241" t="str">
        <f t="shared" si="30"/>
        <v>YQV</v>
      </c>
      <c r="AA216" s="241">
        <f t="shared" si="31"/>
        <v>0</v>
      </c>
      <c r="AB216" s="241">
        <f t="shared" si="32"/>
        <v>11729385</v>
      </c>
      <c r="AC216" s="243" t="str">
        <f t="shared" si="33"/>
        <v>VARIOLINE OW - L4</v>
      </c>
      <c r="AD216" s="241">
        <f t="shared" si="34"/>
        <v>0</v>
      </c>
      <c r="AE216" s="241">
        <f t="shared" si="35"/>
        <v>0</v>
      </c>
      <c r="AF216" s="241">
        <v>0</v>
      </c>
    </row>
    <row r="217" spans="1:32" x14ac:dyDescent="0.2">
      <c r="A217" s="61" t="s">
        <v>2465</v>
      </c>
      <c r="B217" s="355">
        <v>46072</v>
      </c>
      <c r="C217" s="15" t="s">
        <v>1553</v>
      </c>
      <c r="D217" s="15" t="s">
        <v>1559</v>
      </c>
      <c r="E217" s="15" t="s">
        <v>2466</v>
      </c>
      <c r="F217" s="15" t="s">
        <v>77</v>
      </c>
      <c r="G217" s="15" t="s">
        <v>2467</v>
      </c>
      <c r="H217" s="15" t="s">
        <v>1262</v>
      </c>
      <c r="I217" s="15" t="s">
        <v>2468</v>
      </c>
      <c r="J217" s="15" t="s">
        <v>1578</v>
      </c>
      <c r="K217" s="15" t="s">
        <v>2469</v>
      </c>
      <c r="L217" s="19">
        <v>450500</v>
      </c>
      <c r="M217" s="355"/>
      <c r="N217" s="15" t="s">
        <v>1528</v>
      </c>
      <c r="O217" s="19">
        <v>1653275.38</v>
      </c>
      <c r="P217" s="15" t="s">
        <v>1528</v>
      </c>
      <c r="Q217" s="355">
        <v>46072</v>
      </c>
      <c r="R217" s="15" t="s">
        <v>1529</v>
      </c>
      <c r="S217" s="355">
        <v>46072</v>
      </c>
      <c r="T217" s="15" t="s">
        <v>2470</v>
      </c>
      <c r="U217" s="15" t="s">
        <v>1531</v>
      </c>
      <c r="V217" s="15" t="s">
        <v>1314</v>
      </c>
      <c r="W217" s="15" t="s">
        <v>1314</v>
      </c>
      <c r="X217" s="15" t="s">
        <v>1532</v>
      </c>
      <c r="Y217" s="241">
        <f t="shared" si="29"/>
        <v>5920204</v>
      </c>
      <c r="Z217" s="241" t="str">
        <f t="shared" si="30"/>
        <v>JMO</v>
      </c>
      <c r="AA217" s="241">
        <f t="shared" si="31"/>
        <v>0</v>
      </c>
      <c r="AB217" s="241">
        <f t="shared" si="32"/>
        <v>11721231</v>
      </c>
      <c r="AC217" s="243" t="str">
        <f t="shared" si="33"/>
        <v>VARIOLINE OW - L4</v>
      </c>
      <c r="AD217" s="241">
        <f t="shared" si="34"/>
        <v>450500</v>
      </c>
      <c r="AE217" s="241">
        <f t="shared" si="35"/>
        <v>1653275.38</v>
      </c>
      <c r="AF217" s="241">
        <v>0</v>
      </c>
    </row>
    <row r="218" spans="1:32" x14ac:dyDescent="0.2">
      <c r="A218" s="61" t="s">
        <v>2471</v>
      </c>
      <c r="B218" s="355">
        <v>46072</v>
      </c>
      <c r="C218" s="15" t="s">
        <v>1553</v>
      </c>
      <c r="D218" s="15" t="s">
        <v>1559</v>
      </c>
      <c r="E218" s="15" t="s">
        <v>241</v>
      </c>
      <c r="F218" s="15" t="s">
        <v>77</v>
      </c>
      <c r="G218" s="15" t="s">
        <v>2472</v>
      </c>
      <c r="H218" s="15" t="s">
        <v>1262</v>
      </c>
      <c r="I218" s="15" t="s">
        <v>2473</v>
      </c>
      <c r="J218" s="15" t="s">
        <v>1537</v>
      </c>
      <c r="K218" s="15" t="s">
        <v>2474</v>
      </c>
      <c r="L218" s="19">
        <v>3046171.25</v>
      </c>
      <c r="M218" s="355">
        <v>46065</v>
      </c>
      <c r="N218" s="15" t="s">
        <v>2475</v>
      </c>
      <c r="O218" s="19">
        <v>934617.49</v>
      </c>
      <c r="P218" s="15" t="s">
        <v>1528</v>
      </c>
      <c r="Q218" s="355">
        <v>46072</v>
      </c>
      <c r="R218" s="15" t="s">
        <v>1529</v>
      </c>
      <c r="S218" s="355">
        <v>46072</v>
      </c>
      <c r="T218" s="15" t="s">
        <v>1475</v>
      </c>
      <c r="U218" s="15" t="s">
        <v>1549</v>
      </c>
      <c r="V218" s="15" t="s">
        <v>1314</v>
      </c>
      <c r="W218" s="15" t="s">
        <v>1314</v>
      </c>
      <c r="X218" s="15" t="s">
        <v>1532</v>
      </c>
      <c r="Y218" s="241">
        <f t="shared" si="29"/>
        <v>5943040</v>
      </c>
      <c r="Z218" s="241" t="str">
        <f t="shared" si="30"/>
        <v>JMO</v>
      </c>
      <c r="AA218" s="241">
        <f t="shared" si="31"/>
        <v>0</v>
      </c>
      <c r="AB218" s="241">
        <f t="shared" si="32"/>
        <v>11721219</v>
      </c>
      <c r="AC218" s="243" t="str">
        <f t="shared" si="33"/>
        <v>VARIOLINE OW - L4</v>
      </c>
      <c r="AD218" s="241">
        <f t="shared" si="34"/>
        <v>3046171.25</v>
      </c>
      <c r="AE218" s="241">
        <f t="shared" si="35"/>
        <v>934617.49</v>
      </c>
      <c r="AF218" s="241">
        <v>0</v>
      </c>
    </row>
    <row r="219" spans="1:32" x14ac:dyDescent="0.2">
      <c r="A219" s="61" t="s">
        <v>2476</v>
      </c>
      <c r="B219" s="355">
        <v>46072</v>
      </c>
      <c r="C219" s="15" t="s">
        <v>1553</v>
      </c>
      <c r="D219" s="15" t="s">
        <v>1559</v>
      </c>
      <c r="E219" s="15" t="s">
        <v>241</v>
      </c>
      <c r="F219" s="15" t="s">
        <v>77</v>
      </c>
      <c r="G219" s="15" t="s">
        <v>2477</v>
      </c>
      <c r="H219" s="15" t="s">
        <v>1262</v>
      </c>
      <c r="I219" s="15" t="s">
        <v>2478</v>
      </c>
      <c r="J219" s="15" t="s">
        <v>1928</v>
      </c>
      <c r="K219" s="15" t="s">
        <v>2479</v>
      </c>
      <c r="L219" s="19">
        <v>0</v>
      </c>
      <c r="M219" s="355">
        <v>45812</v>
      </c>
      <c r="N219" s="15" t="s">
        <v>1528</v>
      </c>
      <c r="O219" s="19">
        <v>0</v>
      </c>
      <c r="P219" s="15" t="s">
        <v>1528</v>
      </c>
      <c r="Q219" s="355">
        <v>46072</v>
      </c>
      <c r="R219" s="15" t="s">
        <v>1529</v>
      </c>
      <c r="S219" s="355">
        <v>46072</v>
      </c>
      <c r="T219" s="15" t="s">
        <v>1475</v>
      </c>
      <c r="U219" s="15" t="s">
        <v>1549</v>
      </c>
      <c r="V219" s="15" t="s">
        <v>1314</v>
      </c>
      <c r="W219" s="15" t="s">
        <v>1314</v>
      </c>
      <c r="X219" s="15" t="s">
        <v>1532</v>
      </c>
      <c r="Y219" s="241">
        <f t="shared" si="29"/>
        <v>5970980</v>
      </c>
      <c r="Z219" s="241" t="str">
        <f t="shared" si="30"/>
        <v>JMO</v>
      </c>
      <c r="AA219" s="241">
        <f t="shared" si="31"/>
        <v>0</v>
      </c>
      <c r="AB219" s="241">
        <f t="shared" si="32"/>
        <v>11726359</v>
      </c>
      <c r="AC219" s="243" t="str">
        <f t="shared" si="33"/>
        <v>VARIOLINE OW - L4</v>
      </c>
      <c r="AD219" s="241">
        <f t="shared" si="34"/>
        <v>0</v>
      </c>
      <c r="AE219" s="241">
        <f t="shared" si="35"/>
        <v>0</v>
      </c>
      <c r="AF219" s="241">
        <v>0</v>
      </c>
    </row>
    <row r="220" spans="1:32" x14ac:dyDescent="0.2">
      <c r="A220" s="61" t="s">
        <v>1774</v>
      </c>
      <c r="B220" s="355">
        <v>46072</v>
      </c>
      <c r="C220" s="15" t="s">
        <v>1553</v>
      </c>
      <c r="D220" s="15" t="s">
        <v>1559</v>
      </c>
      <c r="E220" s="15" t="s">
        <v>241</v>
      </c>
      <c r="F220" s="15" t="s">
        <v>77</v>
      </c>
      <c r="G220" s="15" t="s">
        <v>2480</v>
      </c>
      <c r="H220" s="15" t="s">
        <v>1262</v>
      </c>
      <c r="I220" s="15" t="s">
        <v>2481</v>
      </c>
      <c r="J220" s="15" t="s">
        <v>1537</v>
      </c>
      <c r="K220" s="15" t="s">
        <v>2482</v>
      </c>
      <c r="L220" s="19">
        <v>4824743.5999999996</v>
      </c>
      <c r="M220" s="355">
        <v>45812</v>
      </c>
      <c r="N220" s="15" t="s">
        <v>1529</v>
      </c>
      <c r="O220" s="19">
        <v>100</v>
      </c>
      <c r="P220" s="15" t="s">
        <v>1528</v>
      </c>
      <c r="Q220" s="355">
        <v>46072</v>
      </c>
      <c r="R220" s="15" t="s">
        <v>1529</v>
      </c>
      <c r="S220" s="355">
        <v>46072</v>
      </c>
      <c r="T220" s="15" t="s">
        <v>1471</v>
      </c>
      <c r="U220" s="15" t="s">
        <v>1549</v>
      </c>
      <c r="V220" s="15" t="s">
        <v>1314</v>
      </c>
      <c r="W220" s="15" t="s">
        <v>1314</v>
      </c>
      <c r="X220" s="15" t="s">
        <v>1532</v>
      </c>
      <c r="Y220" s="241">
        <f t="shared" si="29"/>
        <v>5972349</v>
      </c>
      <c r="Z220" s="241" t="str">
        <f t="shared" si="30"/>
        <v>JMO</v>
      </c>
      <c r="AA220" s="241">
        <f t="shared" si="31"/>
        <v>0</v>
      </c>
      <c r="AB220" s="241">
        <f t="shared" si="32"/>
        <v>11750162</v>
      </c>
      <c r="AC220" s="243" t="str">
        <f t="shared" si="33"/>
        <v>VARIOLINE OW - L4</v>
      </c>
      <c r="AD220" s="241">
        <f t="shared" si="34"/>
        <v>4824743.5999999996</v>
      </c>
      <c r="AE220" s="241">
        <f t="shared" si="35"/>
        <v>100</v>
      </c>
      <c r="AF220" s="241">
        <v>0</v>
      </c>
    </row>
    <row r="221" spans="1:32" x14ac:dyDescent="0.2">
      <c r="A221" s="61" t="s">
        <v>1938</v>
      </c>
      <c r="B221" s="355">
        <v>46072</v>
      </c>
      <c r="C221" s="15" t="s">
        <v>1522</v>
      </c>
      <c r="D221" s="15" t="s">
        <v>1523</v>
      </c>
      <c r="E221" s="15" t="s">
        <v>1939</v>
      </c>
      <c r="F221" s="15" t="s">
        <v>77</v>
      </c>
      <c r="G221" s="15" t="s">
        <v>2483</v>
      </c>
      <c r="H221" s="15" t="s">
        <v>1262</v>
      </c>
      <c r="I221" s="15" t="s">
        <v>2484</v>
      </c>
      <c r="J221" s="15" t="s">
        <v>1537</v>
      </c>
      <c r="K221" s="15" t="s">
        <v>1314</v>
      </c>
      <c r="L221" s="19">
        <v>5311658.09</v>
      </c>
      <c r="M221" s="355">
        <v>45919</v>
      </c>
      <c r="N221" s="15" t="s">
        <v>2485</v>
      </c>
      <c r="O221" s="19">
        <v>1833385.88</v>
      </c>
      <c r="P221" s="15" t="s">
        <v>1528</v>
      </c>
      <c r="Q221" s="355">
        <v>46072</v>
      </c>
      <c r="R221" s="15" t="s">
        <v>1529</v>
      </c>
      <c r="S221" s="355">
        <v>46072</v>
      </c>
      <c r="T221" s="15" t="s">
        <v>1471</v>
      </c>
      <c r="U221" s="15" t="s">
        <v>1549</v>
      </c>
      <c r="V221" s="15" t="s">
        <v>2486</v>
      </c>
      <c r="W221" s="15" t="s">
        <v>2487</v>
      </c>
      <c r="X221" s="15" t="s">
        <v>1532</v>
      </c>
      <c r="Y221" s="241">
        <f t="shared" si="29"/>
        <v>9015292</v>
      </c>
      <c r="Z221" s="241" t="str">
        <f t="shared" si="30"/>
        <v>JMO</v>
      </c>
      <c r="AA221" s="241">
        <f t="shared" si="31"/>
        <v>0</v>
      </c>
      <c r="AB221" s="241" t="str">
        <f t="shared" si="32"/>
        <v xml:space="preserve"> </v>
      </c>
      <c r="AC221" s="243" t="str">
        <f t="shared" si="33"/>
        <v>VARIOLINE OW - L4</v>
      </c>
      <c r="AD221" s="241">
        <f t="shared" si="34"/>
        <v>5311658.09</v>
      </c>
      <c r="AE221" s="241">
        <f t="shared" si="35"/>
        <v>1833385.88</v>
      </c>
      <c r="AF221" s="241">
        <v>0</v>
      </c>
    </row>
    <row r="222" spans="1:32" x14ac:dyDescent="0.2">
      <c r="A222" s="61" t="s">
        <v>1624</v>
      </c>
      <c r="B222" s="355">
        <v>46072</v>
      </c>
      <c r="C222" s="15" t="s">
        <v>1522</v>
      </c>
      <c r="D222" s="15" t="s">
        <v>1523</v>
      </c>
      <c r="E222" s="15" t="s">
        <v>241</v>
      </c>
      <c r="F222" s="15" t="s">
        <v>77</v>
      </c>
      <c r="G222" s="15" t="s">
        <v>2488</v>
      </c>
      <c r="H222" s="15" t="s">
        <v>1262</v>
      </c>
      <c r="I222" s="15" t="s">
        <v>2489</v>
      </c>
      <c r="J222" s="15" t="s">
        <v>1570</v>
      </c>
      <c r="K222" s="15" t="s">
        <v>2490</v>
      </c>
      <c r="L222" s="19">
        <v>3521467.23</v>
      </c>
      <c r="M222" s="355">
        <v>45840</v>
      </c>
      <c r="N222" s="15" t="s">
        <v>1745</v>
      </c>
      <c r="O222" s="19">
        <v>4736190.1399999997</v>
      </c>
      <c r="P222" s="15" t="s">
        <v>1528</v>
      </c>
      <c r="Q222" s="355">
        <v>46072</v>
      </c>
      <c r="R222" s="15" t="s">
        <v>1528</v>
      </c>
      <c r="S222" s="355">
        <v>46072</v>
      </c>
      <c r="T222" s="15" t="s">
        <v>1585</v>
      </c>
      <c r="U222" s="15" t="s">
        <v>1549</v>
      </c>
      <c r="V222" s="15" t="s">
        <v>1314</v>
      </c>
      <c r="W222" s="15" t="s">
        <v>1314</v>
      </c>
      <c r="X222" s="15" t="s">
        <v>1532</v>
      </c>
      <c r="Y222" s="241">
        <f t="shared" si="29"/>
        <v>9027819</v>
      </c>
      <c r="Z222" s="241" t="str">
        <f t="shared" si="30"/>
        <v>JMO</v>
      </c>
      <c r="AA222" s="241">
        <f t="shared" si="31"/>
        <v>0</v>
      </c>
      <c r="AB222" s="241">
        <f t="shared" si="32"/>
        <v>11704942</v>
      </c>
      <c r="AC222" s="243" t="str">
        <f t="shared" si="33"/>
        <v>VARIOLINE OW - L4</v>
      </c>
      <c r="AD222" s="241">
        <f t="shared" si="34"/>
        <v>3521467.23</v>
      </c>
      <c r="AE222" s="241">
        <f t="shared" si="35"/>
        <v>4736190.1399999997</v>
      </c>
      <c r="AF222" s="241">
        <v>0</v>
      </c>
    </row>
    <row r="223" spans="1:32" x14ac:dyDescent="0.2">
      <c r="A223" s="61" t="s">
        <v>2292</v>
      </c>
      <c r="B223" s="355">
        <v>46072</v>
      </c>
      <c r="C223" s="15" t="s">
        <v>1522</v>
      </c>
      <c r="D223" s="15" t="s">
        <v>1523</v>
      </c>
      <c r="E223" s="15" t="s">
        <v>241</v>
      </c>
      <c r="F223" s="15" t="s">
        <v>77</v>
      </c>
      <c r="G223" s="15" t="s">
        <v>2491</v>
      </c>
      <c r="H223" s="15" t="s">
        <v>1262</v>
      </c>
      <c r="I223" s="15" t="s">
        <v>2492</v>
      </c>
      <c r="J223" s="15" t="s">
        <v>1537</v>
      </c>
      <c r="K223" s="15" t="s">
        <v>2493</v>
      </c>
      <c r="L223" s="19">
        <v>1014034.21</v>
      </c>
      <c r="M223" s="355">
        <v>45853</v>
      </c>
      <c r="N223" s="15" t="s">
        <v>1529</v>
      </c>
      <c r="O223" s="19">
        <v>0</v>
      </c>
      <c r="P223" s="15" t="s">
        <v>1528</v>
      </c>
      <c r="Q223" s="355">
        <v>46072</v>
      </c>
      <c r="R223" s="15" t="s">
        <v>1529</v>
      </c>
      <c r="S223" s="355">
        <v>46072</v>
      </c>
      <c r="T223" s="15" t="s">
        <v>1484</v>
      </c>
      <c r="U223" s="15" t="s">
        <v>1549</v>
      </c>
      <c r="V223" s="15" t="s">
        <v>1314</v>
      </c>
      <c r="W223" s="15" t="s">
        <v>1314</v>
      </c>
      <c r="X223" s="15" t="s">
        <v>1532</v>
      </c>
      <c r="Y223" s="241">
        <f t="shared" si="29"/>
        <v>9036668</v>
      </c>
      <c r="Z223" s="241" t="str">
        <f t="shared" si="30"/>
        <v>JMO</v>
      </c>
      <c r="AA223" s="241">
        <f t="shared" si="31"/>
        <v>0</v>
      </c>
      <c r="AB223" s="241">
        <f t="shared" si="32"/>
        <v>11762325</v>
      </c>
      <c r="AC223" s="243" t="str">
        <f t="shared" si="33"/>
        <v>VARIOLINE OW - L4</v>
      </c>
      <c r="AD223" s="241">
        <f t="shared" si="34"/>
        <v>1014034.21</v>
      </c>
      <c r="AE223" s="241">
        <f t="shared" si="35"/>
        <v>0</v>
      </c>
      <c r="AF223" s="241">
        <v>0</v>
      </c>
    </row>
    <row r="224" spans="1:32" x14ac:dyDescent="0.2">
      <c r="A224" s="61" t="s">
        <v>2494</v>
      </c>
      <c r="B224" s="355">
        <v>46072</v>
      </c>
      <c r="C224" s="15" t="s">
        <v>1522</v>
      </c>
      <c r="D224" s="15" t="s">
        <v>1523</v>
      </c>
      <c r="E224" s="15" t="s">
        <v>241</v>
      </c>
      <c r="F224" s="15" t="s">
        <v>77</v>
      </c>
      <c r="G224" s="15" t="s">
        <v>2495</v>
      </c>
      <c r="H224" s="15" t="s">
        <v>1262</v>
      </c>
      <c r="I224" s="15" t="s">
        <v>2496</v>
      </c>
      <c r="J224" s="15" t="s">
        <v>1537</v>
      </c>
      <c r="K224" s="15" t="s">
        <v>2497</v>
      </c>
      <c r="L224" s="19">
        <v>0</v>
      </c>
      <c r="M224" s="355">
        <v>45876</v>
      </c>
      <c r="N224" s="15" t="s">
        <v>1981</v>
      </c>
      <c r="O224" s="19">
        <v>313866.36</v>
      </c>
      <c r="P224" s="15" t="s">
        <v>1528</v>
      </c>
      <c r="Q224" s="355">
        <v>46072</v>
      </c>
      <c r="R224" s="15" t="s">
        <v>1529</v>
      </c>
      <c r="S224" s="355">
        <v>46072</v>
      </c>
      <c r="T224" s="15" t="s">
        <v>1799</v>
      </c>
      <c r="U224" s="15" t="s">
        <v>1549</v>
      </c>
      <c r="V224" s="15" t="s">
        <v>1314</v>
      </c>
      <c r="W224" s="15" t="s">
        <v>1314</v>
      </c>
      <c r="X224" s="15" t="s">
        <v>1532</v>
      </c>
      <c r="Y224" s="241">
        <f t="shared" si="29"/>
        <v>9039167</v>
      </c>
      <c r="Z224" s="241" t="str">
        <f t="shared" si="30"/>
        <v>JMO</v>
      </c>
      <c r="AA224" s="241">
        <f t="shared" si="31"/>
        <v>0</v>
      </c>
      <c r="AB224" s="241">
        <f t="shared" si="32"/>
        <v>11765629</v>
      </c>
      <c r="AC224" s="243" t="str">
        <f t="shared" si="33"/>
        <v>VARIOLINE OW - L4</v>
      </c>
      <c r="AD224" s="241">
        <f t="shared" si="34"/>
        <v>0</v>
      </c>
      <c r="AE224" s="241">
        <f t="shared" si="35"/>
        <v>313866.36</v>
      </c>
      <c r="AF224" s="241">
        <v>0</v>
      </c>
    </row>
    <row r="225" spans="1:32" x14ac:dyDescent="0.2">
      <c r="A225" s="61" t="s">
        <v>2244</v>
      </c>
      <c r="B225" s="355">
        <v>46072</v>
      </c>
      <c r="C225" s="15" t="s">
        <v>1522</v>
      </c>
      <c r="D225" s="15" t="s">
        <v>1523</v>
      </c>
      <c r="E225" s="15" t="s">
        <v>241</v>
      </c>
      <c r="F225" s="15" t="s">
        <v>77</v>
      </c>
      <c r="G225" s="15" t="s">
        <v>2498</v>
      </c>
      <c r="H225" s="15" t="s">
        <v>1262</v>
      </c>
      <c r="I225" s="15" t="s">
        <v>2499</v>
      </c>
      <c r="J225" s="15" t="s">
        <v>1537</v>
      </c>
      <c r="K225" s="15" t="s">
        <v>2500</v>
      </c>
      <c r="L225" s="19">
        <v>1670133</v>
      </c>
      <c r="M225" s="355">
        <v>45912</v>
      </c>
      <c r="N225" s="15" t="s">
        <v>1528</v>
      </c>
      <c r="O225" s="19">
        <v>942082</v>
      </c>
      <c r="P225" s="15" t="s">
        <v>1528</v>
      </c>
      <c r="Q225" s="355">
        <v>46072</v>
      </c>
      <c r="R225" s="15" t="s">
        <v>1529</v>
      </c>
      <c r="S225" s="355">
        <v>46072</v>
      </c>
      <c r="T225" s="15" t="s">
        <v>1585</v>
      </c>
      <c r="U225" s="15" t="s">
        <v>1549</v>
      </c>
      <c r="V225" s="15" t="s">
        <v>1314</v>
      </c>
      <c r="W225" s="15" t="s">
        <v>1314</v>
      </c>
      <c r="X225" s="15" t="s">
        <v>1532</v>
      </c>
      <c r="Y225" s="241">
        <f t="shared" si="29"/>
        <v>9115206</v>
      </c>
      <c r="Z225" s="241" t="str">
        <f t="shared" si="30"/>
        <v>JMO</v>
      </c>
      <c r="AA225" s="241">
        <f t="shared" si="31"/>
        <v>0</v>
      </c>
      <c r="AB225" s="241">
        <f t="shared" si="32"/>
        <v>11786349</v>
      </c>
      <c r="AC225" s="243" t="str">
        <f t="shared" si="33"/>
        <v>VARIOLINE OW - L4</v>
      </c>
      <c r="AD225" s="241">
        <f t="shared" si="34"/>
        <v>1670133</v>
      </c>
      <c r="AE225" s="241">
        <f t="shared" si="35"/>
        <v>942082</v>
      </c>
      <c r="AF225" s="241">
        <v>0</v>
      </c>
    </row>
    <row r="226" spans="1:32" x14ac:dyDescent="0.2">
      <c r="A226" s="61" t="s">
        <v>1723</v>
      </c>
      <c r="B226" s="355">
        <v>46072</v>
      </c>
      <c r="C226" s="15" t="s">
        <v>1522</v>
      </c>
      <c r="D226" s="15" t="s">
        <v>1523</v>
      </c>
      <c r="E226" s="15" t="s">
        <v>241</v>
      </c>
      <c r="F226" s="15" t="s">
        <v>90</v>
      </c>
      <c r="G226" s="15" t="s">
        <v>2501</v>
      </c>
      <c r="H226" s="15" t="s">
        <v>1262</v>
      </c>
      <c r="I226" s="15" t="s">
        <v>2502</v>
      </c>
      <c r="J226" s="15" t="s">
        <v>1928</v>
      </c>
      <c r="K226" s="15" t="s">
        <v>2503</v>
      </c>
      <c r="L226" s="19">
        <v>0</v>
      </c>
      <c r="M226" s="355">
        <v>45912</v>
      </c>
      <c r="N226" s="15" t="s">
        <v>1704</v>
      </c>
      <c r="O226" s="19">
        <v>0</v>
      </c>
      <c r="P226" s="15" t="s">
        <v>1528</v>
      </c>
      <c r="Q226" s="355">
        <v>46072</v>
      </c>
      <c r="R226" s="15" t="s">
        <v>1529</v>
      </c>
      <c r="S226" s="355">
        <v>46072</v>
      </c>
      <c r="T226" s="15" t="s">
        <v>1605</v>
      </c>
      <c r="U226" s="15" t="s">
        <v>1549</v>
      </c>
      <c r="V226" s="15" t="s">
        <v>1314</v>
      </c>
      <c r="W226" s="15" t="s">
        <v>1314</v>
      </c>
      <c r="X226" s="15" t="s">
        <v>1532</v>
      </c>
      <c r="Y226" s="241">
        <f t="shared" si="29"/>
        <v>9116623</v>
      </c>
      <c r="Z226" s="241" t="str">
        <f t="shared" si="30"/>
        <v>JAL</v>
      </c>
      <c r="AA226" s="241">
        <f t="shared" si="31"/>
        <v>0</v>
      </c>
      <c r="AB226" s="241">
        <f t="shared" si="32"/>
        <v>11739377</v>
      </c>
      <c r="AC226" s="243" t="str">
        <f t="shared" si="33"/>
        <v>VARIOLINE OW - L4</v>
      </c>
      <c r="AD226" s="241">
        <f t="shared" si="34"/>
        <v>0</v>
      </c>
      <c r="AE226" s="241">
        <f t="shared" si="35"/>
        <v>0</v>
      </c>
      <c r="AF226" s="241">
        <v>0</v>
      </c>
    </row>
    <row r="227" spans="1:32" x14ac:dyDescent="0.2">
      <c r="A227" s="61" t="s">
        <v>2504</v>
      </c>
      <c r="B227" s="355">
        <v>46072</v>
      </c>
      <c r="C227" s="15" t="s">
        <v>1522</v>
      </c>
      <c r="D227" s="15" t="s">
        <v>1523</v>
      </c>
      <c r="E227" s="15" t="s">
        <v>2505</v>
      </c>
      <c r="F227" s="15" t="s">
        <v>90</v>
      </c>
      <c r="G227" s="15" t="s">
        <v>2506</v>
      </c>
      <c r="H227" s="15" t="s">
        <v>1262</v>
      </c>
      <c r="I227" s="15" t="s">
        <v>2507</v>
      </c>
      <c r="J227" s="15" t="s">
        <v>1563</v>
      </c>
      <c r="K227" s="15" t="s">
        <v>1314</v>
      </c>
      <c r="L227" s="19">
        <v>0</v>
      </c>
      <c r="M227" s="355">
        <v>46009</v>
      </c>
      <c r="N227" s="15" t="s">
        <v>1528</v>
      </c>
      <c r="O227" s="19">
        <v>0</v>
      </c>
      <c r="P227" s="15" t="s">
        <v>1528</v>
      </c>
      <c r="Q227" s="355">
        <v>46072</v>
      </c>
      <c r="R227" s="15" t="s">
        <v>1529</v>
      </c>
      <c r="S227" s="355">
        <v>46072</v>
      </c>
      <c r="T227" s="15" t="s">
        <v>1585</v>
      </c>
      <c r="U227" s="15" t="s">
        <v>1549</v>
      </c>
      <c r="V227" s="15" t="s">
        <v>2508</v>
      </c>
      <c r="W227" s="15" t="s">
        <v>2509</v>
      </c>
      <c r="X227" s="15" t="s">
        <v>1532</v>
      </c>
      <c r="Y227" s="241">
        <f t="shared" si="29"/>
        <v>9133526</v>
      </c>
      <c r="Z227" s="241" t="str">
        <f t="shared" si="30"/>
        <v>JAL</v>
      </c>
      <c r="AA227" s="241">
        <f t="shared" si="31"/>
        <v>0</v>
      </c>
      <c r="AB227" s="241" t="str">
        <f t="shared" si="32"/>
        <v xml:space="preserve"> </v>
      </c>
      <c r="AC227" s="243" t="str">
        <f t="shared" si="33"/>
        <v>VARIOLINE OW - L4</v>
      </c>
      <c r="AD227" s="241">
        <f t="shared" si="34"/>
        <v>0</v>
      </c>
      <c r="AE227" s="241">
        <f t="shared" si="35"/>
        <v>0</v>
      </c>
      <c r="AF227" s="241">
        <v>0</v>
      </c>
    </row>
    <row r="228" spans="1:32" x14ac:dyDescent="0.2">
      <c r="A228" s="61" t="s">
        <v>2510</v>
      </c>
      <c r="B228" s="355">
        <v>46072</v>
      </c>
      <c r="C228" s="15" t="s">
        <v>1522</v>
      </c>
      <c r="D228" s="15" t="s">
        <v>1523</v>
      </c>
      <c r="E228" s="15" t="s">
        <v>241</v>
      </c>
      <c r="F228" s="15" t="s">
        <v>90</v>
      </c>
      <c r="G228" s="15" t="s">
        <v>2511</v>
      </c>
      <c r="H228" s="15" t="s">
        <v>1262</v>
      </c>
      <c r="I228" s="15" t="s">
        <v>2512</v>
      </c>
      <c r="J228" s="15" t="s">
        <v>1537</v>
      </c>
      <c r="K228" s="15" t="s">
        <v>2513</v>
      </c>
      <c r="L228" s="19">
        <v>27862794.719999999</v>
      </c>
      <c r="M228" s="355">
        <v>46001</v>
      </c>
      <c r="N228" s="15" t="s">
        <v>1529</v>
      </c>
      <c r="O228" s="19">
        <v>3648438.67</v>
      </c>
      <c r="P228" s="15" t="s">
        <v>1528</v>
      </c>
      <c r="Q228" s="355">
        <v>46072</v>
      </c>
      <c r="R228" s="15" t="s">
        <v>1529</v>
      </c>
      <c r="S228" s="355">
        <v>46072</v>
      </c>
      <c r="T228" s="15" t="s">
        <v>1605</v>
      </c>
      <c r="U228" s="15" t="s">
        <v>1549</v>
      </c>
      <c r="V228" s="15" t="s">
        <v>1314</v>
      </c>
      <c r="W228" s="15" t="s">
        <v>1314</v>
      </c>
      <c r="X228" s="15" t="s">
        <v>1532</v>
      </c>
      <c r="Y228" s="241">
        <f t="shared" si="29"/>
        <v>9150266</v>
      </c>
      <c r="Z228" s="241" t="str">
        <f t="shared" si="30"/>
        <v>JAL</v>
      </c>
      <c r="AA228" s="241">
        <f t="shared" si="31"/>
        <v>0</v>
      </c>
      <c r="AB228" s="241">
        <f t="shared" si="32"/>
        <v>11773770</v>
      </c>
      <c r="AC228" s="243" t="str">
        <f t="shared" si="33"/>
        <v>VARIOLINE OW - L4</v>
      </c>
      <c r="AD228" s="241">
        <f t="shared" si="34"/>
        <v>27862794.719999999</v>
      </c>
      <c r="AE228" s="241">
        <f t="shared" si="35"/>
        <v>3648438.67</v>
      </c>
      <c r="AF228" s="241">
        <v>0</v>
      </c>
    </row>
    <row r="229" spans="1:32" x14ac:dyDescent="0.2">
      <c r="A229" s="61" t="s">
        <v>2514</v>
      </c>
      <c r="B229" s="355">
        <v>46072</v>
      </c>
      <c r="C229" s="15" t="s">
        <v>1522</v>
      </c>
      <c r="D229" s="15" t="s">
        <v>1523</v>
      </c>
      <c r="E229" s="15" t="s">
        <v>241</v>
      </c>
      <c r="F229" s="15" t="s">
        <v>90</v>
      </c>
      <c r="G229" s="15" t="s">
        <v>2515</v>
      </c>
      <c r="H229" s="15" t="s">
        <v>1262</v>
      </c>
      <c r="I229" s="15" t="s">
        <v>2516</v>
      </c>
      <c r="J229" s="15" t="s">
        <v>1537</v>
      </c>
      <c r="K229" s="15" t="s">
        <v>2517</v>
      </c>
      <c r="L229" s="19">
        <v>83765.820000000007</v>
      </c>
      <c r="M229" s="355">
        <v>45932</v>
      </c>
      <c r="N229" s="15" t="s">
        <v>1528</v>
      </c>
      <c r="O229" s="19">
        <v>600</v>
      </c>
      <c r="P229" s="15" t="s">
        <v>1528</v>
      </c>
      <c r="Q229" s="355">
        <v>46072</v>
      </c>
      <c r="R229" s="15" t="s">
        <v>1529</v>
      </c>
      <c r="S229" s="355">
        <v>46072</v>
      </c>
      <c r="T229" s="15" t="s">
        <v>2518</v>
      </c>
      <c r="U229" s="15" t="s">
        <v>1549</v>
      </c>
      <c r="V229" s="15" t="s">
        <v>1314</v>
      </c>
      <c r="W229" s="15" t="s">
        <v>1314</v>
      </c>
      <c r="X229" s="15" t="s">
        <v>1532</v>
      </c>
      <c r="Y229" s="241">
        <f t="shared" si="29"/>
        <v>9152900</v>
      </c>
      <c r="Z229" s="241" t="str">
        <f t="shared" si="30"/>
        <v>JAL</v>
      </c>
      <c r="AA229" s="241">
        <f t="shared" si="31"/>
        <v>0</v>
      </c>
      <c r="AB229" s="241">
        <f t="shared" si="32"/>
        <v>11778041</v>
      </c>
      <c r="AC229" s="243" t="str">
        <f t="shared" si="33"/>
        <v>VARIOLINE OW - L4</v>
      </c>
      <c r="AD229" s="241">
        <f t="shared" si="34"/>
        <v>83765.820000000007</v>
      </c>
      <c r="AE229" s="241">
        <f t="shared" si="35"/>
        <v>600</v>
      </c>
      <c r="AF229" s="241">
        <v>0</v>
      </c>
    </row>
    <row r="230" spans="1:32" x14ac:dyDescent="0.2">
      <c r="A230" s="61" t="s">
        <v>2519</v>
      </c>
      <c r="B230" s="355">
        <v>46072</v>
      </c>
      <c r="C230" s="15" t="s">
        <v>1522</v>
      </c>
      <c r="D230" s="15" t="s">
        <v>1523</v>
      </c>
      <c r="E230" s="15" t="s">
        <v>2014</v>
      </c>
      <c r="F230" s="15" t="s">
        <v>77</v>
      </c>
      <c r="G230" s="15" t="s">
        <v>2520</v>
      </c>
      <c r="H230" s="15" t="s">
        <v>1262</v>
      </c>
      <c r="I230" s="15" t="s">
        <v>2521</v>
      </c>
      <c r="J230" s="15" t="s">
        <v>1537</v>
      </c>
      <c r="K230" s="15" t="s">
        <v>2522</v>
      </c>
      <c r="L230" s="19">
        <v>764410.81</v>
      </c>
      <c r="M230" s="355">
        <v>45937</v>
      </c>
      <c r="N230" s="15" t="s">
        <v>1539</v>
      </c>
      <c r="O230" s="19">
        <v>805042.5</v>
      </c>
      <c r="P230" s="15" t="s">
        <v>1528</v>
      </c>
      <c r="Q230" s="355">
        <v>46072</v>
      </c>
      <c r="R230" s="15" t="s">
        <v>1528</v>
      </c>
      <c r="S230" s="355">
        <v>46072</v>
      </c>
      <c r="T230" s="15" t="s">
        <v>1475</v>
      </c>
      <c r="U230" s="15" t="s">
        <v>1549</v>
      </c>
      <c r="V230" s="15" t="s">
        <v>1314</v>
      </c>
      <c r="W230" s="15" t="s">
        <v>1314</v>
      </c>
      <c r="X230" s="15" t="s">
        <v>1532</v>
      </c>
      <c r="Y230" s="241">
        <f t="shared" si="29"/>
        <v>9157746</v>
      </c>
      <c r="Z230" s="241" t="str">
        <f t="shared" si="30"/>
        <v>JMO</v>
      </c>
      <c r="AA230" s="241">
        <f t="shared" si="31"/>
        <v>0</v>
      </c>
      <c r="AB230" s="241">
        <f t="shared" si="32"/>
        <v>11798793</v>
      </c>
      <c r="AC230" s="243" t="str">
        <f t="shared" si="33"/>
        <v>VARIOLINE OW - L4</v>
      </c>
      <c r="AD230" s="241">
        <f t="shared" si="34"/>
        <v>764410.81</v>
      </c>
      <c r="AE230" s="241">
        <f t="shared" si="35"/>
        <v>805042.5</v>
      </c>
      <c r="AF230" s="241">
        <v>0</v>
      </c>
    </row>
    <row r="231" spans="1:32" x14ac:dyDescent="0.2">
      <c r="A231" s="61" t="s">
        <v>2523</v>
      </c>
      <c r="B231" s="355">
        <v>46072</v>
      </c>
      <c r="C231" s="15" t="s">
        <v>1553</v>
      </c>
      <c r="D231" s="15" t="s">
        <v>1559</v>
      </c>
      <c r="E231" s="15" t="s">
        <v>2019</v>
      </c>
      <c r="F231" s="15" t="s">
        <v>138</v>
      </c>
      <c r="G231" s="15" t="s">
        <v>2524</v>
      </c>
      <c r="H231" s="15" t="s">
        <v>1262</v>
      </c>
      <c r="I231" s="15" t="s">
        <v>2525</v>
      </c>
      <c r="J231" s="15" t="s">
        <v>1578</v>
      </c>
      <c r="K231" s="15" t="s">
        <v>2526</v>
      </c>
      <c r="L231" s="19">
        <v>119525.29</v>
      </c>
      <c r="M231" s="355"/>
      <c r="N231" s="15" t="s">
        <v>1528</v>
      </c>
      <c r="O231" s="19">
        <v>122366.01</v>
      </c>
      <c r="P231" s="15" t="s">
        <v>1528</v>
      </c>
      <c r="Q231" s="355">
        <v>46072</v>
      </c>
      <c r="R231" s="15" t="s">
        <v>1529</v>
      </c>
      <c r="S231" s="355">
        <v>46072</v>
      </c>
      <c r="T231" s="15" t="s">
        <v>1471</v>
      </c>
      <c r="U231" s="15" t="s">
        <v>1549</v>
      </c>
      <c r="V231" s="15" t="s">
        <v>1314</v>
      </c>
      <c r="W231" s="15" t="s">
        <v>1314</v>
      </c>
      <c r="X231" s="15" t="s">
        <v>1532</v>
      </c>
      <c r="Y231" s="241">
        <f t="shared" si="29"/>
        <v>9164250</v>
      </c>
      <c r="Z231" s="241" t="str">
        <f t="shared" si="30"/>
        <v>WNP</v>
      </c>
      <c r="AA231" s="241">
        <f t="shared" si="31"/>
        <v>0</v>
      </c>
      <c r="AB231" s="241">
        <f t="shared" si="32"/>
        <v>11802391</v>
      </c>
      <c r="AC231" s="243" t="str">
        <f t="shared" si="33"/>
        <v>VARIOLINE OW - L4</v>
      </c>
      <c r="AD231" s="241">
        <f t="shared" si="34"/>
        <v>119525.29</v>
      </c>
      <c r="AE231" s="241">
        <f t="shared" si="35"/>
        <v>122366.01</v>
      </c>
      <c r="AF231" s="241">
        <v>0</v>
      </c>
    </row>
    <row r="232" spans="1:32" x14ac:dyDescent="0.2">
      <c r="A232" s="61" t="s">
        <v>1691</v>
      </c>
      <c r="B232" s="355">
        <v>46072</v>
      </c>
      <c r="C232" s="15" t="s">
        <v>1553</v>
      </c>
      <c r="D232" s="15" t="s">
        <v>1554</v>
      </c>
      <c r="E232" s="15" t="s">
        <v>241</v>
      </c>
      <c r="F232" s="15" t="s">
        <v>90</v>
      </c>
      <c r="G232" s="15" t="s">
        <v>2527</v>
      </c>
      <c r="H232" s="15" t="s">
        <v>1262</v>
      </c>
      <c r="I232" s="15" t="s">
        <v>2528</v>
      </c>
      <c r="J232" s="15" t="s">
        <v>1537</v>
      </c>
      <c r="K232" s="15" t="s">
        <v>2529</v>
      </c>
      <c r="L232" s="19">
        <v>1253395</v>
      </c>
      <c r="M232" s="355">
        <v>45982</v>
      </c>
      <c r="N232" s="15" t="s">
        <v>1528</v>
      </c>
      <c r="O232" s="19">
        <v>1253395</v>
      </c>
      <c r="P232" s="15" t="s">
        <v>1528</v>
      </c>
      <c r="Q232" s="355">
        <v>46072</v>
      </c>
      <c r="R232" s="15" t="s">
        <v>1528</v>
      </c>
      <c r="S232" s="355">
        <v>46072</v>
      </c>
      <c r="T232" s="15" t="s">
        <v>1826</v>
      </c>
      <c r="U232" s="15" t="s">
        <v>1549</v>
      </c>
      <c r="V232" s="15" t="s">
        <v>1314</v>
      </c>
      <c r="W232" s="15" t="s">
        <v>1314</v>
      </c>
      <c r="X232" s="15" t="s">
        <v>1532</v>
      </c>
      <c r="Y232" s="241">
        <f t="shared" si="29"/>
        <v>9202541</v>
      </c>
      <c r="Z232" s="241" t="str">
        <f t="shared" si="30"/>
        <v>JAL</v>
      </c>
      <c r="AA232" s="241">
        <f t="shared" si="31"/>
        <v>0</v>
      </c>
      <c r="AB232" s="241">
        <f t="shared" si="32"/>
        <v>11814697</v>
      </c>
      <c r="AC232" s="243" t="str">
        <f t="shared" si="33"/>
        <v>VARIOLINE OW - L4</v>
      </c>
      <c r="AD232" s="241">
        <f t="shared" si="34"/>
        <v>1253395</v>
      </c>
      <c r="AE232" s="241">
        <f t="shared" si="35"/>
        <v>1253395</v>
      </c>
      <c r="AF232" s="241">
        <v>0</v>
      </c>
    </row>
    <row r="233" spans="1:32" x14ac:dyDescent="0.2">
      <c r="A233" s="61" t="s">
        <v>1542</v>
      </c>
      <c r="B233" s="355">
        <v>46072</v>
      </c>
      <c r="C233" s="15" t="s">
        <v>1522</v>
      </c>
      <c r="D233" s="15" t="s">
        <v>1543</v>
      </c>
      <c r="E233" s="15" t="s">
        <v>1544</v>
      </c>
      <c r="F233" s="15" t="s">
        <v>86</v>
      </c>
      <c r="G233" s="15" t="s">
        <v>2530</v>
      </c>
      <c r="H233" s="15" t="s">
        <v>1262</v>
      </c>
      <c r="I233" s="15" t="s">
        <v>2531</v>
      </c>
      <c r="J233" s="15" t="s">
        <v>1630</v>
      </c>
      <c r="K233" s="15" t="s">
        <v>1314</v>
      </c>
      <c r="L233" s="19">
        <v>0</v>
      </c>
      <c r="M233" s="355"/>
      <c r="N233" s="15" t="s">
        <v>1528</v>
      </c>
      <c r="O233" s="19">
        <v>0</v>
      </c>
      <c r="P233" s="15" t="s">
        <v>1528</v>
      </c>
      <c r="Q233" s="355">
        <v>46072</v>
      </c>
      <c r="R233" s="15" t="s">
        <v>1529</v>
      </c>
      <c r="S233" s="355">
        <v>46072</v>
      </c>
      <c r="T233" s="15" t="s">
        <v>1478</v>
      </c>
      <c r="U233" s="15" t="s">
        <v>1549</v>
      </c>
      <c r="V233" s="15" t="s">
        <v>2532</v>
      </c>
      <c r="W233" s="15" t="s">
        <v>2533</v>
      </c>
      <c r="X233" s="15" t="s">
        <v>1532</v>
      </c>
      <c r="Y233" s="241">
        <f t="shared" si="29"/>
        <v>9218834</v>
      </c>
      <c r="Z233" s="241" t="str">
        <f t="shared" si="30"/>
        <v>JAS</v>
      </c>
      <c r="AA233" s="241">
        <f t="shared" si="31"/>
        <v>0</v>
      </c>
      <c r="AB233" s="241" t="str">
        <f t="shared" si="32"/>
        <v xml:space="preserve"> </v>
      </c>
      <c r="AC233" s="243" t="str">
        <f t="shared" si="33"/>
        <v>VARIOLINE OW - L4</v>
      </c>
      <c r="AD233" s="241">
        <f t="shared" si="34"/>
        <v>0</v>
      </c>
      <c r="AE233" s="241">
        <f t="shared" si="35"/>
        <v>0</v>
      </c>
      <c r="AF233" s="241">
        <v>0</v>
      </c>
    </row>
    <row r="234" spans="1:32" x14ac:dyDescent="0.2">
      <c r="A234" s="61" t="s">
        <v>1542</v>
      </c>
      <c r="B234" s="355">
        <v>46072</v>
      </c>
      <c r="C234" s="15" t="s">
        <v>1522</v>
      </c>
      <c r="D234" s="15" t="s">
        <v>1543</v>
      </c>
      <c r="E234" s="15" t="s">
        <v>1544</v>
      </c>
      <c r="F234" s="15" t="s">
        <v>86</v>
      </c>
      <c r="G234" s="15" t="s">
        <v>2534</v>
      </c>
      <c r="H234" s="15" t="s">
        <v>1262</v>
      </c>
      <c r="I234" s="15" t="s">
        <v>2535</v>
      </c>
      <c r="J234" s="15" t="s">
        <v>1630</v>
      </c>
      <c r="K234" s="15" t="s">
        <v>1314</v>
      </c>
      <c r="L234" s="19">
        <v>0</v>
      </c>
      <c r="M234" s="355"/>
      <c r="N234" s="15" t="s">
        <v>1528</v>
      </c>
      <c r="O234" s="19">
        <v>0</v>
      </c>
      <c r="P234" s="15" t="s">
        <v>1528</v>
      </c>
      <c r="Q234" s="355">
        <v>46072</v>
      </c>
      <c r="R234" s="15" t="s">
        <v>1529</v>
      </c>
      <c r="S234" s="355">
        <v>46072</v>
      </c>
      <c r="T234" s="15" t="s">
        <v>1565</v>
      </c>
      <c r="U234" s="15" t="s">
        <v>1549</v>
      </c>
      <c r="V234" s="15" t="s">
        <v>2536</v>
      </c>
      <c r="W234" s="15" t="s">
        <v>2537</v>
      </c>
      <c r="X234" s="15" t="s">
        <v>1532</v>
      </c>
      <c r="Y234" s="241">
        <f t="shared" si="29"/>
        <v>9218981</v>
      </c>
      <c r="Z234" s="241" t="str">
        <f t="shared" si="30"/>
        <v>JAS</v>
      </c>
      <c r="AA234" s="241">
        <f t="shared" si="31"/>
        <v>0</v>
      </c>
      <c r="AB234" s="241" t="str">
        <f t="shared" si="32"/>
        <v xml:space="preserve"> </v>
      </c>
      <c r="AC234" s="243" t="str">
        <f t="shared" si="33"/>
        <v>VARIOLINE OW - L4</v>
      </c>
      <c r="AD234" s="241">
        <f t="shared" si="34"/>
        <v>0</v>
      </c>
      <c r="AE234" s="241">
        <f t="shared" si="35"/>
        <v>0</v>
      </c>
      <c r="AF234" s="241">
        <v>0</v>
      </c>
    </row>
    <row r="235" spans="1:32" x14ac:dyDescent="0.2">
      <c r="A235" s="61" t="s">
        <v>1542</v>
      </c>
      <c r="B235" s="355">
        <v>46072</v>
      </c>
      <c r="C235" s="15" t="s">
        <v>1522</v>
      </c>
      <c r="D235" s="15" t="s">
        <v>1633</v>
      </c>
      <c r="E235" s="15" t="s">
        <v>1544</v>
      </c>
      <c r="F235" s="15" t="s">
        <v>86</v>
      </c>
      <c r="G235" s="15" t="s">
        <v>2538</v>
      </c>
      <c r="H235" s="15" t="s">
        <v>1262</v>
      </c>
      <c r="I235" s="15" t="s">
        <v>2539</v>
      </c>
      <c r="J235" s="15" t="s">
        <v>1630</v>
      </c>
      <c r="K235" s="15" t="s">
        <v>1314</v>
      </c>
      <c r="L235" s="19">
        <v>0</v>
      </c>
      <c r="M235" s="355"/>
      <c r="N235" s="15" t="s">
        <v>1528</v>
      </c>
      <c r="O235" s="19">
        <v>0</v>
      </c>
      <c r="P235" s="15" t="s">
        <v>1528</v>
      </c>
      <c r="Q235" s="355">
        <v>46072</v>
      </c>
      <c r="R235" s="15" t="s">
        <v>1529</v>
      </c>
      <c r="S235" s="355">
        <v>46072</v>
      </c>
      <c r="T235" s="15" t="s">
        <v>1475</v>
      </c>
      <c r="U235" s="15" t="s">
        <v>1549</v>
      </c>
      <c r="V235" s="15" t="s">
        <v>2540</v>
      </c>
      <c r="W235" s="15" t="s">
        <v>2541</v>
      </c>
      <c r="X235" s="15" t="s">
        <v>1532</v>
      </c>
      <c r="Y235" s="241">
        <f t="shared" si="29"/>
        <v>9219090</v>
      </c>
      <c r="Z235" s="241" t="str">
        <f t="shared" si="30"/>
        <v>JAS</v>
      </c>
      <c r="AA235" s="241">
        <f t="shared" si="31"/>
        <v>0</v>
      </c>
      <c r="AB235" s="241" t="str">
        <f t="shared" si="32"/>
        <v xml:space="preserve"> </v>
      </c>
      <c r="AC235" s="243" t="str">
        <f t="shared" si="33"/>
        <v>VARIOLINE OW - L4</v>
      </c>
      <c r="AD235" s="241">
        <f t="shared" si="34"/>
        <v>0</v>
      </c>
      <c r="AE235" s="241">
        <f t="shared" si="35"/>
        <v>0</v>
      </c>
      <c r="AF235" s="241">
        <v>0</v>
      </c>
    </row>
    <row r="236" spans="1:32" x14ac:dyDescent="0.2">
      <c r="A236" s="61" t="s">
        <v>1542</v>
      </c>
      <c r="B236" s="355">
        <v>46072</v>
      </c>
      <c r="C236" s="15" t="s">
        <v>1522</v>
      </c>
      <c r="D236" s="15" t="s">
        <v>2542</v>
      </c>
      <c r="E236" s="15" t="s">
        <v>1544</v>
      </c>
      <c r="F236" s="15" t="s">
        <v>86</v>
      </c>
      <c r="G236" s="15" t="s">
        <v>2543</v>
      </c>
      <c r="H236" s="15" t="s">
        <v>1262</v>
      </c>
      <c r="I236" s="15" t="s">
        <v>2484</v>
      </c>
      <c r="J236" s="15" t="s">
        <v>1630</v>
      </c>
      <c r="K236" s="15" t="s">
        <v>1314</v>
      </c>
      <c r="L236" s="19">
        <v>0</v>
      </c>
      <c r="M236" s="355"/>
      <c r="N236" s="15" t="s">
        <v>1528</v>
      </c>
      <c r="O236" s="19">
        <v>0</v>
      </c>
      <c r="P236" s="15" t="s">
        <v>1528</v>
      </c>
      <c r="Q236" s="355">
        <v>46072</v>
      </c>
      <c r="R236" s="15" t="s">
        <v>1529</v>
      </c>
      <c r="S236" s="355">
        <v>46072</v>
      </c>
      <c r="T236" s="15" t="s">
        <v>1484</v>
      </c>
      <c r="U236" s="15" t="s">
        <v>1549</v>
      </c>
      <c r="V236" s="15" t="s">
        <v>2486</v>
      </c>
      <c r="W236" s="15" t="s">
        <v>2487</v>
      </c>
      <c r="X236" s="15" t="s">
        <v>1532</v>
      </c>
      <c r="Y236" s="241">
        <f t="shared" si="29"/>
        <v>9221052</v>
      </c>
      <c r="Z236" s="241" t="str">
        <f t="shared" si="30"/>
        <v>JAS</v>
      </c>
      <c r="AA236" s="241">
        <f t="shared" si="31"/>
        <v>0</v>
      </c>
      <c r="AB236" s="241" t="str">
        <f t="shared" si="32"/>
        <v xml:space="preserve"> </v>
      </c>
      <c r="AC236" s="243" t="str">
        <f t="shared" si="33"/>
        <v>VARIOLINE OW - L4</v>
      </c>
      <c r="AD236" s="241">
        <f t="shared" si="34"/>
        <v>0</v>
      </c>
      <c r="AE236" s="241">
        <f t="shared" si="35"/>
        <v>0</v>
      </c>
      <c r="AF236" s="241">
        <v>0</v>
      </c>
    </row>
    <row r="237" spans="1:32" x14ac:dyDescent="0.2">
      <c r="A237" s="61" t="s">
        <v>1542</v>
      </c>
      <c r="B237" s="355">
        <v>46072</v>
      </c>
      <c r="C237" s="15" t="s">
        <v>1522</v>
      </c>
      <c r="D237" s="15" t="s">
        <v>1523</v>
      </c>
      <c r="E237" s="15" t="s">
        <v>1544</v>
      </c>
      <c r="F237" s="15" t="s">
        <v>1314</v>
      </c>
      <c r="G237" s="15" t="s">
        <v>2544</v>
      </c>
      <c r="H237" s="15" t="s">
        <v>1262</v>
      </c>
      <c r="I237" s="15" t="s">
        <v>2545</v>
      </c>
      <c r="J237" s="15" t="s">
        <v>2546</v>
      </c>
      <c r="K237" s="15" t="s">
        <v>1314</v>
      </c>
      <c r="L237" s="19">
        <v>0</v>
      </c>
      <c r="M237" s="355"/>
      <c r="N237" s="15" t="s">
        <v>1528</v>
      </c>
      <c r="O237" s="19">
        <v>200</v>
      </c>
      <c r="P237" s="15" t="s">
        <v>1528</v>
      </c>
      <c r="Q237" s="355">
        <v>46072</v>
      </c>
      <c r="R237" s="15" t="s">
        <v>1529</v>
      </c>
      <c r="S237" s="355">
        <v>46073</v>
      </c>
      <c r="T237" s="15" t="s">
        <v>2547</v>
      </c>
      <c r="U237" s="15" t="s">
        <v>1549</v>
      </c>
      <c r="V237" s="15" t="s">
        <v>2548</v>
      </c>
      <c r="W237" s="15" t="s">
        <v>2549</v>
      </c>
      <c r="X237" s="15" t="s">
        <v>1532</v>
      </c>
      <c r="Y237" s="241">
        <f t="shared" si="29"/>
        <v>9221379</v>
      </c>
      <c r="Z237" s="241" t="str">
        <f t="shared" si="30"/>
        <v/>
      </c>
      <c r="AA237" s="241">
        <f t="shared" si="31"/>
        <v>0</v>
      </c>
      <c r="AB237" s="241" t="str">
        <f t="shared" si="32"/>
        <v xml:space="preserve"> </v>
      </c>
      <c r="AC237" s="243" t="str">
        <f t="shared" si="33"/>
        <v>VARIOLINE OW - L4</v>
      </c>
      <c r="AD237" s="241">
        <f t="shared" si="34"/>
        <v>0</v>
      </c>
      <c r="AE237" s="241">
        <f t="shared" si="35"/>
        <v>200</v>
      </c>
      <c r="AF237" s="241">
        <v>0</v>
      </c>
    </row>
    <row r="238" spans="1:32" x14ac:dyDescent="0.2">
      <c r="A238" s="61" t="s">
        <v>2550</v>
      </c>
      <c r="B238" s="355">
        <v>46072</v>
      </c>
      <c r="C238" s="15" t="s">
        <v>1522</v>
      </c>
      <c r="D238" s="15" t="s">
        <v>1543</v>
      </c>
      <c r="E238" s="15" t="s">
        <v>2551</v>
      </c>
      <c r="F238" s="15" t="s">
        <v>90</v>
      </c>
      <c r="G238" s="15" t="s">
        <v>2552</v>
      </c>
      <c r="H238" s="15" t="s">
        <v>1262</v>
      </c>
      <c r="I238" s="15" t="s">
        <v>2553</v>
      </c>
      <c r="J238" s="15" t="s">
        <v>1548</v>
      </c>
      <c r="K238" s="15" t="s">
        <v>1314</v>
      </c>
      <c r="L238" s="19">
        <v>0</v>
      </c>
      <c r="M238" s="355"/>
      <c r="N238" s="15" t="s">
        <v>1528</v>
      </c>
      <c r="O238" s="19">
        <v>0</v>
      </c>
      <c r="P238" s="15" t="s">
        <v>1528</v>
      </c>
      <c r="Q238" s="355">
        <v>46072</v>
      </c>
      <c r="R238" s="15" t="s">
        <v>1528</v>
      </c>
      <c r="S238" s="355">
        <v>46072</v>
      </c>
      <c r="T238" s="15" t="s">
        <v>2554</v>
      </c>
      <c r="U238" s="15" t="s">
        <v>1549</v>
      </c>
      <c r="V238" s="15" t="s">
        <v>2555</v>
      </c>
      <c r="W238" s="15" t="s">
        <v>2556</v>
      </c>
      <c r="X238" s="15" t="s">
        <v>1532</v>
      </c>
      <c r="Y238" s="241">
        <f t="shared" si="29"/>
        <v>9254686</v>
      </c>
      <c r="Z238" s="241" t="str">
        <f t="shared" si="30"/>
        <v>JAL</v>
      </c>
      <c r="AA238" s="241">
        <f t="shared" si="31"/>
        <v>0</v>
      </c>
      <c r="AB238" s="241" t="str">
        <f t="shared" si="32"/>
        <v xml:space="preserve"> </v>
      </c>
      <c r="AC238" s="243" t="str">
        <f t="shared" si="33"/>
        <v>VARIOLINE OW - L4</v>
      </c>
      <c r="AD238" s="241">
        <f t="shared" si="34"/>
        <v>0</v>
      </c>
      <c r="AE238" s="241">
        <f t="shared" si="35"/>
        <v>0</v>
      </c>
      <c r="AF238" s="241">
        <v>0</v>
      </c>
    </row>
    <row r="239" spans="1:32" x14ac:dyDescent="0.2">
      <c r="A239" s="61" t="s">
        <v>2557</v>
      </c>
      <c r="B239" s="355">
        <v>46072</v>
      </c>
      <c r="C239" s="15" t="s">
        <v>1522</v>
      </c>
      <c r="D239" s="15" t="s">
        <v>1523</v>
      </c>
      <c r="E239" s="15" t="s">
        <v>2014</v>
      </c>
      <c r="F239" s="15" t="s">
        <v>90</v>
      </c>
      <c r="G239" s="15" t="s">
        <v>2558</v>
      </c>
      <c r="H239" s="15" t="s">
        <v>1262</v>
      </c>
      <c r="I239" s="15" t="s">
        <v>2559</v>
      </c>
      <c r="J239" s="15" t="s">
        <v>1947</v>
      </c>
      <c r="K239" s="15" t="s">
        <v>2560</v>
      </c>
      <c r="L239" s="19">
        <v>0</v>
      </c>
      <c r="M239" s="355"/>
      <c r="N239" s="15" t="s">
        <v>1528</v>
      </c>
      <c r="O239" s="19">
        <v>6238810.5999999996</v>
      </c>
      <c r="P239" s="15" t="s">
        <v>1528</v>
      </c>
      <c r="Q239" s="355">
        <v>46072</v>
      </c>
      <c r="R239" s="15" t="s">
        <v>1529</v>
      </c>
      <c r="S239" s="355">
        <v>46072</v>
      </c>
      <c r="T239" s="15" t="s">
        <v>1475</v>
      </c>
      <c r="U239" s="15" t="s">
        <v>1549</v>
      </c>
      <c r="V239" s="15" t="s">
        <v>1314</v>
      </c>
      <c r="W239" s="15" t="s">
        <v>1314</v>
      </c>
      <c r="X239" s="15" t="s">
        <v>1532</v>
      </c>
      <c r="Y239" s="241">
        <f t="shared" si="29"/>
        <v>9261255</v>
      </c>
      <c r="Z239" s="241" t="str">
        <f t="shared" si="30"/>
        <v>JAL</v>
      </c>
      <c r="AA239" s="241">
        <f t="shared" si="31"/>
        <v>0</v>
      </c>
      <c r="AB239" s="241">
        <f t="shared" si="32"/>
        <v>11827383</v>
      </c>
      <c r="AC239" s="243" t="str">
        <f t="shared" si="33"/>
        <v>VARIOLINE OW - L4</v>
      </c>
      <c r="AD239" s="241">
        <f t="shared" si="34"/>
        <v>0</v>
      </c>
      <c r="AE239" s="241">
        <f t="shared" si="35"/>
        <v>6238810.5999999996</v>
      </c>
      <c r="AF239" s="241">
        <v>0</v>
      </c>
    </row>
    <row r="240" spans="1:32" x14ac:dyDescent="0.2">
      <c r="A240" s="61" t="s">
        <v>2561</v>
      </c>
      <c r="B240" s="355">
        <v>46072</v>
      </c>
      <c r="C240" s="15" t="s">
        <v>1522</v>
      </c>
      <c r="D240" s="15" t="s">
        <v>1523</v>
      </c>
      <c r="E240" s="15" t="s">
        <v>241</v>
      </c>
      <c r="F240" s="15" t="s">
        <v>90</v>
      </c>
      <c r="G240" s="15" t="s">
        <v>2562</v>
      </c>
      <c r="H240" s="15" t="s">
        <v>1262</v>
      </c>
      <c r="I240" s="15" t="s">
        <v>2563</v>
      </c>
      <c r="J240" s="15" t="s">
        <v>1928</v>
      </c>
      <c r="K240" s="15" t="s">
        <v>2564</v>
      </c>
      <c r="L240" s="19">
        <v>0</v>
      </c>
      <c r="M240" s="355">
        <v>46056</v>
      </c>
      <c r="N240" s="15" t="s">
        <v>1528</v>
      </c>
      <c r="O240" s="19">
        <v>0</v>
      </c>
      <c r="P240" s="15" t="s">
        <v>1528</v>
      </c>
      <c r="Q240" s="355">
        <v>46072</v>
      </c>
      <c r="R240" s="15" t="s">
        <v>1529</v>
      </c>
      <c r="S240" s="355">
        <v>46072</v>
      </c>
      <c r="T240" s="15" t="s">
        <v>1714</v>
      </c>
      <c r="U240" s="15" t="s">
        <v>1549</v>
      </c>
      <c r="V240" s="15" t="s">
        <v>1314</v>
      </c>
      <c r="W240" s="15" t="s">
        <v>1314</v>
      </c>
      <c r="X240" s="15" t="s">
        <v>1532</v>
      </c>
      <c r="Y240" s="241">
        <f t="shared" si="29"/>
        <v>9302700</v>
      </c>
      <c r="Z240" s="241" t="str">
        <f t="shared" si="30"/>
        <v>JAL</v>
      </c>
      <c r="AA240" s="241">
        <f t="shared" si="31"/>
        <v>0</v>
      </c>
      <c r="AB240" s="241">
        <f t="shared" si="32"/>
        <v>11834424</v>
      </c>
      <c r="AC240" s="243" t="str">
        <f t="shared" si="33"/>
        <v>VARIOLINE OW - L4</v>
      </c>
      <c r="AD240" s="241">
        <f t="shared" si="34"/>
        <v>0</v>
      </c>
      <c r="AE240" s="241">
        <f t="shared" si="35"/>
        <v>0</v>
      </c>
      <c r="AF240" s="241">
        <v>0</v>
      </c>
    </row>
    <row r="241" spans="1:32" x14ac:dyDescent="0.2">
      <c r="A241" s="61" t="s">
        <v>2565</v>
      </c>
      <c r="B241" s="355">
        <v>46072</v>
      </c>
      <c r="C241" s="15" t="s">
        <v>1522</v>
      </c>
      <c r="D241" s="15" t="s">
        <v>1523</v>
      </c>
      <c r="E241" s="15" t="s">
        <v>241</v>
      </c>
      <c r="F241" s="15" t="s">
        <v>90</v>
      </c>
      <c r="G241" s="15" t="s">
        <v>2566</v>
      </c>
      <c r="H241" s="15" t="s">
        <v>1262</v>
      </c>
      <c r="I241" s="15" t="s">
        <v>2567</v>
      </c>
      <c r="J241" s="15" t="s">
        <v>1563</v>
      </c>
      <c r="K241" s="15" t="s">
        <v>2568</v>
      </c>
      <c r="L241" s="19">
        <v>0</v>
      </c>
      <c r="M241" s="355">
        <v>46065</v>
      </c>
      <c r="N241" s="15" t="s">
        <v>1528</v>
      </c>
      <c r="O241" s="19">
        <v>1700000</v>
      </c>
      <c r="P241" s="15" t="s">
        <v>1528</v>
      </c>
      <c r="Q241" s="355">
        <v>46072</v>
      </c>
      <c r="R241" s="15" t="s">
        <v>1528</v>
      </c>
      <c r="S241" s="355">
        <v>46072</v>
      </c>
      <c r="T241" s="15" t="s">
        <v>1471</v>
      </c>
      <c r="U241" s="15" t="s">
        <v>1549</v>
      </c>
      <c r="V241" s="15" t="s">
        <v>1314</v>
      </c>
      <c r="W241" s="15" t="s">
        <v>1314</v>
      </c>
      <c r="X241" s="15" t="s">
        <v>1532</v>
      </c>
      <c r="Y241" s="241">
        <f t="shared" si="29"/>
        <v>9307566</v>
      </c>
      <c r="Z241" s="241" t="str">
        <f t="shared" si="30"/>
        <v>JAL</v>
      </c>
      <c r="AA241" s="241">
        <f t="shared" si="31"/>
        <v>0</v>
      </c>
      <c r="AB241" s="241">
        <f t="shared" si="32"/>
        <v>11835122</v>
      </c>
      <c r="AC241" s="243" t="str">
        <f t="shared" si="33"/>
        <v>VARIOLINE OW - L4</v>
      </c>
      <c r="AD241" s="241">
        <f t="shared" si="34"/>
        <v>0</v>
      </c>
      <c r="AE241" s="241">
        <f t="shared" si="35"/>
        <v>1700000</v>
      </c>
      <c r="AF241" s="241">
        <v>0</v>
      </c>
    </row>
    <row r="242" spans="1:32" x14ac:dyDescent="0.2">
      <c r="A242" s="61" t="s">
        <v>2569</v>
      </c>
      <c r="B242" s="355">
        <v>46072</v>
      </c>
      <c r="C242" s="15" t="s">
        <v>1909</v>
      </c>
      <c r="D242" s="15" t="s">
        <v>1554</v>
      </c>
      <c r="E242" s="15" t="s">
        <v>241</v>
      </c>
      <c r="F242" s="15" t="s">
        <v>90</v>
      </c>
      <c r="G242" s="15" t="s">
        <v>2570</v>
      </c>
      <c r="H242" s="15" t="s">
        <v>1262</v>
      </c>
      <c r="I242" s="15" t="s">
        <v>2571</v>
      </c>
      <c r="J242" s="15" t="s">
        <v>1537</v>
      </c>
      <c r="K242" s="15" t="s">
        <v>2572</v>
      </c>
      <c r="L242" s="19">
        <v>0</v>
      </c>
      <c r="M242" s="355">
        <v>44946</v>
      </c>
      <c r="N242" s="15" t="s">
        <v>1750</v>
      </c>
      <c r="O242" s="19">
        <v>0</v>
      </c>
      <c r="P242" s="15" t="s">
        <v>1528</v>
      </c>
      <c r="Q242" s="355">
        <v>46072</v>
      </c>
      <c r="R242" s="15" t="s">
        <v>1529</v>
      </c>
      <c r="S242" s="355">
        <v>46072</v>
      </c>
      <c r="T242" s="15" t="s">
        <v>1475</v>
      </c>
      <c r="U242" s="15" t="s">
        <v>1549</v>
      </c>
      <c r="V242" s="15" t="s">
        <v>1314</v>
      </c>
      <c r="W242" s="15" t="s">
        <v>1314</v>
      </c>
      <c r="X242" s="15" t="s">
        <v>1532</v>
      </c>
      <c r="Y242" s="241">
        <f t="shared" si="29"/>
        <v>54054824</v>
      </c>
      <c r="Z242" s="241" t="str">
        <f t="shared" si="30"/>
        <v>JAL</v>
      </c>
      <c r="AA242" s="241">
        <f t="shared" si="31"/>
        <v>0</v>
      </c>
      <c r="AB242" s="241">
        <f t="shared" si="32"/>
        <v>11391055</v>
      </c>
      <c r="AC242" s="243" t="str">
        <f t="shared" si="33"/>
        <v>VARIOLINE OW - L4</v>
      </c>
      <c r="AD242" s="241">
        <f t="shared" si="34"/>
        <v>0</v>
      </c>
      <c r="AE242" s="241">
        <f t="shared" si="35"/>
        <v>0</v>
      </c>
      <c r="AF242" s="241">
        <v>0</v>
      </c>
    </row>
    <row r="243" spans="1:32" x14ac:dyDescent="0.2">
      <c r="A243" s="61" t="s">
        <v>2573</v>
      </c>
      <c r="B243" s="355">
        <v>46072</v>
      </c>
      <c r="C243" s="15" t="s">
        <v>1522</v>
      </c>
      <c r="D243" s="15" t="s">
        <v>1523</v>
      </c>
      <c r="E243" s="15" t="s">
        <v>241</v>
      </c>
      <c r="F243" s="15" t="s">
        <v>218</v>
      </c>
      <c r="G243" s="15" t="s">
        <v>2574</v>
      </c>
      <c r="H243" s="15" t="s">
        <v>1262</v>
      </c>
      <c r="I243" s="15" t="s">
        <v>2575</v>
      </c>
      <c r="J243" s="15" t="s">
        <v>2177</v>
      </c>
      <c r="K243" s="15" t="s">
        <v>2576</v>
      </c>
      <c r="L243" s="19">
        <v>900000</v>
      </c>
      <c r="M243" s="355"/>
      <c r="N243" s="15" t="s">
        <v>1528</v>
      </c>
      <c r="O243" s="19">
        <v>900000</v>
      </c>
      <c r="P243" s="15" t="s">
        <v>1528</v>
      </c>
      <c r="Q243" s="355">
        <v>46072</v>
      </c>
      <c r="R243" s="15" t="s">
        <v>1528</v>
      </c>
      <c r="S243" s="355">
        <v>46072</v>
      </c>
      <c r="T243" s="15" t="s">
        <v>1585</v>
      </c>
      <c r="U243" s="15" t="s">
        <v>1549</v>
      </c>
      <c r="V243" s="15" t="s">
        <v>1314</v>
      </c>
      <c r="W243" s="15" t="s">
        <v>1314</v>
      </c>
      <c r="X243" s="15" t="s">
        <v>1532</v>
      </c>
      <c r="Y243" s="241">
        <f t="shared" si="29"/>
        <v>54131480</v>
      </c>
      <c r="Z243" s="241" t="str">
        <f t="shared" si="30"/>
        <v>ABC</v>
      </c>
      <c r="AA243" s="241">
        <f t="shared" si="31"/>
        <v>0</v>
      </c>
      <c r="AB243" s="241">
        <f t="shared" si="32"/>
        <v>11391929</v>
      </c>
      <c r="AC243" s="243" t="str">
        <f t="shared" si="33"/>
        <v>VARIOLINE OW - L4</v>
      </c>
      <c r="AD243" s="241">
        <f t="shared" si="34"/>
        <v>900000</v>
      </c>
      <c r="AE243" s="241">
        <f t="shared" si="35"/>
        <v>900000</v>
      </c>
      <c r="AF243" s="241">
        <v>0</v>
      </c>
    </row>
    <row r="244" spans="1:32" x14ac:dyDescent="0.2">
      <c r="A244" s="61" t="s">
        <v>2577</v>
      </c>
      <c r="B244" s="355">
        <v>46072</v>
      </c>
      <c r="C244" s="15" t="s">
        <v>1522</v>
      </c>
      <c r="D244" s="15" t="s">
        <v>1523</v>
      </c>
      <c r="E244" s="15" t="s">
        <v>241</v>
      </c>
      <c r="F244" s="15" t="s">
        <v>77</v>
      </c>
      <c r="G244" s="15" t="s">
        <v>2578</v>
      </c>
      <c r="H244" s="15" t="s">
        <v>1330</v>
      </c>
      <c r="I244" s="15" t="s">
        <v>2579</v>
      </c>
      <c r="J244" s="15" t="s">
        <v>1537</v>
      </c>
      <c r="K244" s="15" t="s">
        <v>2580</v>
      </c>
      <c r="L244" s="19">
        <v>11439404.449999999</v>
      </c>
      <c r="M244" s="355">
        <v>45520</v>
      </c>
      <c r="N244" s="15" t="s">
        <v>1528</v>
      </c>
      <c r="O244" s="19">
        <v>131988.67000000001</v>
      </c>
      <c r="P244" s="15" t="s">
        <v>1528</v>
      </c>
      <c r="Q244" s="355">
        <v>46072</v>
      </c>
      <c r="R244" s="15" t="s">
        <v>1529</v>
      </c>
      <c r="S244" s="355">
        <v>46072</v>
      </c>
      <c r="T244" s="15" t="s">
        <v>2581</v>
      </c>
      <c r="U244" s="15" t="s">
        <v>1580</v>
      </c>
      <c r="V244" s="15" t="s">
        <v>1314</v>
      </c>
      <c r="W244" s="15" t="s">
        <v>1314</v>
      </c>
      <c r="X244" s="15" t="s">
        <v>1532</v>
      </c>
      <c r="Y244" s="241">
        <f t="shared" si="29"/>
        <v>5124710</v>
      </c>
      <c r="Z244" s="241" t="str">
        <f t="shared" si="30"/>
        <v>JMO</v>
      </c>
      <c r="AA244" s="241">
        <f t="shared" si="31"/>
        <v>0</v>
      </c>
      <c r="AB244" s="241">
        <f t="shared" si="32"/>
        <v>11486266</v>
      </c>
      <c r="AC244" s="243" t="str">
        <f t="shared" si="33"/>
        <v>VARIOLINE OW 2 - L4</v>
      </c>
      <c r="AD244" s="241">
        <f t="shared" si="34"/>
        <v>11439404.449999999</v>
      </c>
      <c r="AE244" s="241">
        <f t="shared" si="35"/>
        <v>131988.67000000001</v>
      </c>
      <c r="AF244" s="241">
        <v>0</v>
      </c>
    </row>
    <row r="245" spans="1:32" x14ac:dyDescent="0.2">
      <c r="A245" s="61" t="s">
        <v>1668</v>
      </c>
      <c r="B245" s="355">
        <v>46072</v>
      </c>
      <c r="C245" s="15" t="s">
        <v>1522</v>
      </c>
      <c r="D245" s="15" t="s">
        <v>1523</v>
      </c>
      <c r="E245" s="15" t="s">
        <v>241</v>
      </c>
      <c r="F245" s="15" t="s">
        <v>90</v>
      </c>
      <c r="G245" s="15" t="s">
        <v>2582</v>
      </c>
      <c r="H245" s="15" t="s">
        <v>1330</v>
      </c>
      <c r="I245" s="15" t="s">
        <v>2583</v>
      </c>
      <c r="J245" s="15" t="s">
        <v>1537</v>
      </c>
      <c r="K245" s="15" t="s">
        <v>2584</v>
      </c>
      <c r="L245" s="19">
        <v>5405423.8099999996</v>
      </c>
      <c r="M245" s="355">
        <v>45609</v>
      </c>
      <c r="N245" s="15" t="s">
        <v>1763</v>
      </c>
      <c r="O245" s="19">
        <v>2794686.54</v>
      </c>
      <c r="P245" s="15" t="s">
        <v>1528</v>
      </c>
      <c r="Q245" s="355">
        <v>46072</v>
      </c>
      <c r="R245" s="15" t="s">
        <v>1528</v>
      </c>
      <c r="S245" s="355">
        <v>46072</v>
      </c>
      <c r="T245" s="15" t="s">
        <v>1826</v>
      </c>
      <c r="U245" s="15" t="s">
        <v>1549</v>
      </c>
      <c r="V245" s="15" t="s">
        <v>1314</v>
      </c>
      <c r="W245" s="15" t="s">
        <v>1314</v>
      </c>
      <c r="X245" s="15" t="s">
        <v>1532</v>
      </c>
      <c r="Y245" s="241">
        <f t="shared" si="29"/>
        <v>5417654</v>
      </c>
      <c r="Z245" s="241" t="str">
        <f t="shared" si="30"/>
        <v>JAL</v>
      </c>
      <c r="AA245" s="241">
        <f t="shared" si="31"/>
        <v>0</v>
      </c>
      <c r="AB245" s="241">
        <f t="shared" si="32"/>
        <v>11576818</v>
      </c>
      <c r="AC245" s="243" t="str">
        <f t="shared" si="33"/>
        <v>VARIOLINE OW 2 - L4</v>
      </c>
      <c r="AD245" s="241">
        <f t="shared" si="34"/>
        <v>5405423.8099999996</v>
      </c>
      <c r="AE245" s="241">
        <f t="shared" si="35"/>
        <v>2794686.54</v>
      </c>
      <c r="AF245" s="241">
        <v>0</v>
      </c>
    </row>
    <row r="246" spans="1:32" x14ac:dyDescent="0.2">
      <c r="A246" s="61" t="s">
        <v>2585</v>
      </c>
      <c r="B246" s="355">
        <v>46072</v>
      </c>
      <c r="C246" s="15" t="s">
        <v>1553</v>
      </c>
      <c r="D246" s="15" t="s">
        <v>1559</v>
      </c>
      <c r="E246" s="15" t="s">
        <v>241</v>
      </c>
      <c r="F246" s="15" t="s">
        <v>82</v>
      </c>
      <c r="G246" s="15" t="s">
        <v>2586</v>
      </c>
      <c r="H246" s="15" t="s">
        <v>1330</v>
      </c>
      <c r="I246" s="15" t="s">
        <v>2587</v>
      </c>
      <c r="J246" s="15" t="s">
        <v>1537</v>
      </c>
      <c r="K246" s="15" t="s">
        <v>2588</v>
      </c>
      <c r="L246" s="19">
        <v>897779.71</v>
      </c>
      <c r="M246" s="355">
        <v>45722</v>
      </c>
      <c r="N246" s="15" t="s">
        <v>1538</v>
      </c>
      <c r="O246" s="19">
        <v>302795.68</v>
      </c>
      <c r="P246" s="15" t="s">
        <v>1528</v>
      </c>
      <c r="Q246" s="355">
        <v>46072</v>
      </c>
      <c r="R246" s="15" t="s">
        <v>1529</v>
      </c>
      <c r="S246" s="355">
        <v>46072</v>
      </c>
      <c r="T246" s="15" t="s">
        <v>1647</v>
      </c>
      <c r="U246" s="15" t="s">
        <v>1549</v>
      </c>
      <c r="V246" s="15" t="s">
        <v>1314</v>
      </c>
      <c r="W246" s="15" t="s">
        <v>1314</v>
      </c>
      <c r="X246" s="15" t="s">
        <v>1532</v>
      </c>
      <c r="Y246" s="241">
        <f t="shared" si="29"/>
        <v>5527995</v>
      </c>
      <c r="Z246" s="241" t="str">
        <f t="shared" si="30"/>
        <v>YQV</v>
      </c>
      <c r="AA246" s="241">
        <f t="shared" si="31"/>
        <v>0</v>
      </c>
      <c r="AB246" s="241">
        <f t="shared" si="32"/>
        <v>11615037</v>
      </c>
      <c r="AC246" s="243" t="str">
        <f t="shared" si="33"/>
        <v>VARIOLINE OW 2 - L4</v>
      </c>
      <c r="AD246" s="241">
        <f t="shared" si="34"/>
        <v>897779.71</v>
      </c>
      <c r="AE246" s="241">
        <f t="shared" si="35"/>
        <v>302795.68</v>
      </c>
      <c r="AF246" s="241">
        <v>0</v>
      </c>
    </row>
    <row r="247" spans="1:32" x14ac:dyDescent="0.2">
      <c r="A247" s="61" t="s">
        <v>2589</v>
      </c>
      <c r="B247" s="355">
        <v>46072</v>
      </c>
      <c r="C247" s="15" t="s">
        <v>1553</v>
      </c>
      <c r="D247" s="15" t="s">
        <v>1559</v>
      </c>
      <c r="E247" s="15" t="s">
        <v>241</v>
      </c>
      <c r="F247" s="15" t="s">
        <v>82</v>
      </c>
      <c r="G247" s="15" t="s">
        <v>2590</v>
      </c>
      <c r="H247" s="15" t="s">
        <v>1330</v>
      </c>
      <c r="I247" s="15" t="s">
        <v>2591</v>
      </c>
      <c r="J247" s="15" t="s">
        <v>1537</v>
      </c>
      <c r="K247" s="15" t="s">
        <v>2592</v>
      </c>
      <c r="L247" s="19">
        <v>0</v>
      </c>
      <c r="M247" s="355">
        <v>45575</v>
      </c>
      <c r="N247" s="15" t="s">
        <v>2593</v>
      </c>
      <c r="O247" s="19">
        <v>1620769.88</v>
      </c>
      <c r="P247" s="15" t="s">
        <v>1528</v>
      </c>
      <c r="Q247" s="355">
        <v>46072</v>
      </c>
      <c r="R247" s="15" t="s">
        <v>1529</v>
      </c>
      <c r="S247" s="355">
        <v>46073</v>
      </c>
      <c r="T247" s="15" t="s">
        <v>2594</v>
      </c>
      <c r="U247" s="15" t="s">
        <v>1549</v>
      </c>
      <c r="V247" s="15" t="s">
        <v>1314</v>
      </c>
      <c r="W247" s="15" t="s">
        <v>1314</v>
      </c>
      <c r="X247" s="15" t="s">
        <v>1532</v>
      </c>
      <c r="Y247" s="241">
        <f t="shared" si="29"/>
        <v>5657143</v>
      </c>
      <c r="Z247" s="241" t="str">
        <f t="shared" si="30"/>
        <v>YQV</v>
      </c>
      <c r="AA247" s="241">
        <f t="shared" si="31"/>
        <v>0</v>
      </c>
      <c r="AB247" s="241">
        <f t="shared" si="32"/>
        <v>11650861</v>
      </c>
      <c r="AC247" s="243" t="str">
        <f t="shared" si="33"/>
        <v>VARIOLINE OW 2 - L4</v>
      </c>
      <c r="AD247" s="241">
        <f t="shared" si="34"/>
        <v>0</v>
      </c>
      <c r="AE247" s="241">
        <f t="shared" si="35"/>
        <v>1620769.88</v>
      </c>
      <c r="AF247" s="241">
        <v>0</v>
      </c>
    </row>
    <row r="248" spans="1:32" x14ac:dyDescent="0.2">
      <c r="A248" s="61" t="s">
        <v>2083</v>
      </c>
      <c r="B248" s="355">
        <v>46072</v>
      </c>
      <c r="C248" s="15" t="s">
        <v>1522</v>
      </c>
      <c r="D248" s="15" t="s">
        <v>1523</v>
      </c>
      <c r="E248" s="15" t="s">
        <v>1892</v>
      </c>
      <c r="F248" s="15" t="s">
        <v>138</v>
      </c>
      <c r="G248" s="15" t="s">
        <v>2595</v>
      </c>
      <c r="H248" s="15" t="s">
        <v>1330</v>
      </c>
      <c r="I248" s="15" t="s">
        <v>2596</v>
      </c>
      <c r="J248" s="15" t="s">
        <v>1537</v>
      </c>
      <c r="K248" s="15" t="s">
        <v>2597</v>
      </c>
      <c r="L248" s="19">
        <v>8249527.4199999999</v>
      </c>
      <c r="M248" s="355">
        <v>45621</v>
      </c>
      <c r="N248" s="15" t="s">
        <v>1528</v>
      </c>
      <c r="O248" s="19">
        <v>0</v>
      </c>
      <c r="P248" s="15" t="s">
        <v>1528</v>
      </c>
      <c r="Q248" s="355">
        <v>46072</v>
      </c>
      <c r="R248" s="15" t="s">
        <v>1529</v>
      </c>
      <c r="S248" s="355">
        <v>46072</v>
      </c>
      <c r="T248" s="15" t="s">
        <v>1799</v>
      </c>
      <c r="U248" s="15" t="s">
        <v>1549</v>
      </c>
      <c r="V248" s="15" t="s">
        <v>1314</v>
      </c>
      <c r="W248" s="15" t="s">
        <v>1314</v>
      </c>
      <c r="X248" s="15" t="s">
        <v>1532</v>
      </c>
      <c r="Y248" s="241">
        <f t="shared" si="29"/>
        <v>5724970</v>
      </c>
      <c r="Z248" s="241" t="str">
        <f t="shared" si="30"/>
        <v>WNP</v>
      </c>
      <c r="AA248" s="241">
        <f t="shared" si="31"/>
        <v>0</v>
      </c>
      <c r="AB248" s="241">
        <f t="shared" si="32"/>
        <v>11677198</v>
      </c>
      <c r="AC248" s="243" t="str">
        <f t="shared" si="33"/>
        <v>VARIOLINE OW 2 - L4</v>
      </c>
      <c r="AD248" s="241">
        <f t="shared" si="34"/>
        <v>8249527.4199999999</v>
      </c>
      <c r="AE248" s="241">
        <f t="shared" si="35"/>
        <v>0</v>
      </c>
      <c r="AF248" s="241">
        <v>0</v>
      </c>
    </row>
    <row r="249" spans="1:32" x14ac:dyDescent="0.2">
      <c r="A249" s="61" t="s">
        <v>2598</v>
      </c>
      <c r="B249" s="355">
        <v>46072</v>
      </c>
      <c r="C249" s="15" t="s">
        <v>1553</v>
      </c>
      <c r="D249" s="15" t="s">
        <v>1559</v>
      </c>
      <c r="E249" s="15" t="s">
        <v>2599</v>
      </c>
      <c r="F249" s="15" t="s">
        <v>133</v>
      </c>
      <c r="G249" s="15" t="s">
        <v>2600</v>
      </c>
      <c r="H249" s="15" t="s">
        <v>1330</v>
      </c>
      <c r="I249" s="15" t="s">
        <v>2601</v>
      </c>
      <c r="J249" s="15" t="s">
        <v>1570</v>
      </c>
      <c r="K249" s="15" t="s">
        <v>2602</v>
      </c>
      <c r="L249" s="19">
        <v>9550244.7100000009</v>
      </c>
      <c r="M249" s="355">
        <v>45686</v>
      </c>
      <c r="N249" s="15" t="s">
        <v>2603</v>
      </c>
      <c r="O249" s="19">
        <v>11417927.789999999</v>
      </c>
      <c r="P249" s="15" t="s">
        <v>1528</v>
      </c>
      <c r="Q249" s="355">
        <v>46072</v>
      </c>
      <c r="R249" s="15" t="s">
        <v>1529</v>
      </c>
      <c r="S249" s="355">
        <v>46072</v>
      </c>
      <c r="T249" s="15" t="s">
        <v>1471</v>
      </c>
      <c r="U249" s="15" t="s">
        <v>1549</v>
      </c>
      <c r="V249" s="15" t="s">
        <v>1314</v>
      </c>
      <c r="W249" s="15" t="s">
        <v>1314</v>
      </c>
      <c r="X249" s="15" t="s">
        <v>1532</v>
      </c>
      <c r="Y249" s="241">
        <f t="shared" si="29"/>
        <v>5794262</v>
      </c>
      <c r="Z249" s="241" t="str">
        <f t="shared" si="30"/>
        <v>CRT</v>
      </c>
      <c r="AA249" s="241">
        <f t="shared" si="31"/>
        <v>0</v>
      </c>
      <c r="AB249" s="241">
        <f t="shared" si="32"/>
        <v>11698412</v>
      </c>
      <c r="AC249" s="243" t="str">
        <f t="shared" si="33"/>
        <v>VARIOLINE OW 2 - L4</v>
      </c>
      <c r="AD249" s="241">
        <f t="shared" si="34"/>
        <v>9550244.7100000009</v>
      </c>
      <c r="AE249" s="241">
        <f t="shared" si="35"/>
        <v>11417927.789999999</v>
      </c>
      <c r="AF249" s="241">
        <v>0</v>
      </c>
    </row>
    <row r="250" spans="1:32" x14ac:dyDescent="0.2">
      <c r="A250" s="61" t="s">
        <v>2604</v>
      </c>
      <c r="B250" s="355">
        <v>46072</v>
      </c>
      <c r="C250" s="15" t="s">
        <v>1553</v>
      </c>
      <c r="D250" s="15" t="s">
        <v>1559</v>
      </c>
      <c r="E250" s="15" t="s">
        <v>241</v>
      </c>
      <c r="F250" s="15" t="s">
        <v>110</v>
      </c>
      <c r="G250" s="15" t="s">
        <v>2605</v>
      </c>
      <c r="H250" s="15" t="s">
        <v>1330</v>
      </c>
      <c r="I250" s="15" t="s">
        <v>2606</v>
      </c>
      <c r="J250" s="15" t="s">
        <v>1537</v>
      </c>
      <c r="K250" s="15" t="s">
        <v>2607</v>
      </c>
      <c r="L250" s="19">
        <v>4250000</v>
      </c>
      <c r="M250" s="355">
        <v>45974</v>
      </c>
      <c r="N250" s="15" t="s">
        <v>2608</v>
      </c>
      <c r="O250" s="19">
        <v>5267997.0999999996</v>
      </c>
      <c r="P250" s="15" t="s">
        <v>1528</v>
      </c>
      <c r="Q250" s="355">
        <v>46072</v>
      </c>
      <c r="R250" s="15" t="s">
        <v>1528</v>
      </c>
      <c r="S250" s="355">
        <v>46072</v>
      </c>
      <c r="T250" s="15" t="s">
        <v>1471</v>
      </c>
      <c r="U250" s="15" t="s">
        <v>1549</v>
      </c>
      <c r="V250" s="15" t="s">
        <v>1314</v>
      </c>
      <c r="W250" s="15" t="s">
        <v>1314</v>
      </c>
      <c r="X250" s="15" t="s">
        <v>1532</v>
      </c>
      <c r="Y250" s="241">
        <f t="shared" si="29"/>
        <v>5823387</v>
      </c>
      <c r="Z250" s="241" t="str">
        <f t="shared" si="30"/>
        <v>JSS</v>
      </c>
      <c r="AA250" s="241">
        <f t="shared" si="31"/>
        <v>0</v>
      </c>
      <c r="AB250" s="241">
        <f t="shared" si="32"/>
        <v>11698198</v>
      </c>
      <c r="AC250" s="243" t="str">
        <f t="shared" si="33"/>
        <v>VARIOLINE OW 2 - L4</v>
      </c>
      <c r="AD250" s="241">
        <f t="shared" si="34"/>
        <v>4250000</v>
      </c>
      <c r="AE250" s="241">
        <f t="shared" si="35"/>
        <v>5267997.0999999996</v>
      </c>
      <c r="AF250" s="241">
        <v>0</v>
      </c>
    </row>
    <row r="251" spans="1:32" x14ac:dyDescent="0.2">
      <c r="A251" s="61" t="s">
        <v>2609</v>
      </c>
      <c r="B251" s="355">
        <v>46072</v>
      </c>
      <c r="C251" s="15" t="s">
        <v>1553</v>
      </c>
      <c r="D251" s="15" t="s">
        <v>1559</v>
      </c>
      <c r="E251" s="15" t="s">
        <v>241</v>
      </c>
      <c r="F251" s="15" t="s">
        <v>82</v>
      </c>
      <c r="G251" s="15" t="s">
        <v>2610</v>
      </c>
      <c r="H251" s="15" t="s">
        <v>1330</v>
      </c>
      <c r="I251" s="15" t="s">
        <v>2611</v>
      </c>
      <c r="J251" s="15" t="s">
        <v>1537</v>
      </c>
      <c r="K251" s="15" t="s">
        <v>2612</v>
      </c>
      <c r="L251" s="19">
        <v>800000</v>
      </c>
      <c r="M251" s="355">
        <v>45731</v>
      </c>
      <c r="N251" s="15" t="s">
        <v>1529</v>
      </c>
      <c r="O251" s="19">
        <v>1176593</v>
      </c>
      <c r="P251" s="15" t="s">
        <v>1528</v>
      </c>
      <c r="Q251" s="355">
        <v>46072</v>
      </c>
      <c r="R251" s="15" t="s">
        <v>1528</v>
      </c>
      <c r="S251" s="355">
        <v>46072</v>
      </c>
      <c r="T251" s="15" t="s">
        <v>1598</v>
      </c>
      <c r="U251" s="15" t="s">
        <v>1549</v>
      </c>
      <c r="V251" s="15" t="s">
        <v>1314</v>
      </c>
      <c r="W251" s="15" t="s">
        <v>1314</v>
      </c>
      <c r="X251" s="15" t="s">
        <v>1532</v>
      </c>
      <c r="Y251" s="241">
        <f t="shared" si="29"/>
        <v>5862573</v>
      </c>
      <c r="Z251" s="241" t="str">
        <f t="shared" si="30"/>
        <v>YQV</v>
      </c>
      <c r="AA251" s="241">
        <f t="shared" si="31"/>
        <v>0</v>
      </c>
      <c r="AB251" s="241">
        <f t="shared" si="32"/>
        <v>11717227</v>
      </c>
      <c r="AC251" s="243" t="str">
        <f t="shared" si="33"/>
        <v>VARIOLINE OW 2 - L4</v>
      </c>
      <c r="AD251" s="241">
        <f t="shared" si="34"/>
        <v>800000</v>
      </c>
      <c r="AE251" s="241">
        <f t="shared" si="35"/>
        <v>1176593</v>
      </c>
      <c r="AF251" s="241">
        <v>0</v>
      </c>
    </row>
    <row r="252" spans="1:32" x14ac:dyDescent="0.2">
      <c r="A252" s="61" t="s">
        <v>2108</v>
      </c>
      <c r="B252" s="355">
        <v>46072</v>
      </c>
      <c r="C252" s="15" t="s">
        <v>1553</v>
      </c>
      <c r="D252" s="15" t="s">
        <v>1559</v>
      </c>
      <c r="E252" s="15" t="s">
        <v>241</v>
      </c>
      <c r="F252" s="15" t="s">
        <v>90</v>
      </c>
      <c r="G252" s="15" t="s">
        <v>2613</v>
      </c>
      <c r="H252" s="15" t="s">
        <v>1330</v>
      </c>
      <c r="I252" s="15" t="s">
        <v>2614</v>
      </c>
      <c r="J252" s="15" t="s">
        <v>1537</v>
      </c>
      <c r="K252" s="15" t="s">
        <v>2615</v>
      </c>
      <c r="L252" s="19">
        <v>14128714.630000001</v>
      </c>
      <c r="M252" s="355">
        <v>45791</v>
      </c>
      <c r="N252" s="15" t="s">
        <v>1528</v>
      </c>
      <c r="O252" s="19">
        <v>1050000</v>
      </c>
      <c r="P252" s="15" t="s">
        <v>1528</v>
      </c>
      <c r="Q252" s="355">
        <v>46072</v>
      </c>
      <c r="R252" s="15" t="s">
        <v>1528</v>
      </c>
      <c r="S252" s="355">
        <v>46072</v>
      </c>
      <c r="T252" s="15" t="s">
        <v>1471</v>
      </c>
      <c r="U252" s="15" t="s">
        <v>1549</v>
      </c>
      <c r="V252" s="15" t="s">
        <v>1314</v>
      </c>
      <c r="W252" s="15" t="s">
        <v>1314</v>
      </c>
      <c r="X252" s="15" t="s">
        <v>1532</v>
      </c>
      <c r="Y252" s="241">
        <f t="shared" si="29"/>
        <v>5933385</v>
      </c>
      <c r="Z252" s="241" t="str">
        <f t="shared" si="30"/>
        <v>JAL</v>
      </c>
      <c r="AA252" s="241">
        <f t="shared" si="31"/>
        <v>0</v>
      </c>
      <c r="AB252" s="241">
        <f t="shared" si="32"/>
        <v>11739895</v>
      </c>
      <c r="AC252" s="243" t="str">
        <f t="shared" si="33"/>
        <v>VARIOLINE OW 2 - L4</v>
      </c>
      <c r="AD252" s="241">
        <f t="shared" si="34"/>
        <v>14128714.630000001</v>
      </c>
      <c r="AE252" s="241">
        <f t="shared" si="35"/>
        <v>1050000</v>
      </c>
      <c r="AF252" s="241">
        <v>0</v>
      </c>
    </row>
    <row r="253" spans="1:32" x14ac:dyDescent="0.2">
      <c r="A253" s="61" t="s">
        <v>2265</v>
      </c>
      <c r="B253" s="355">
        <v>46072</v>
      </c>
      <c r="C253" s="15" t="s">
        <v>1522</v>
      </c>
      <c r="D253" s="15" t="s">
        <v>1523</v>
      </c>
      <c r="E253" s="15" t="s">
        <v>241</v>
      </c>
      <c r="F253" s="15" t="s">
        <v>77</v>
      </c>
      <c r="G253" s="15" t="s">
        <v>2616</v>
      </c>
      <c r="H253" s="15" t="s">
        <v>1330</v>
      </c>
      <c r="I253" s="15" t="s">
        <v>2617</v>
      </c>
      <c r="J253" s="15" t="s">
        <v>1570</v>
      </c>
      <c r="K253" s="15" t="s">
        <v>2618</v>
      </c>
      <c r="L253" s="19">
        <v>2828747.5</v>
      </c>
      <c r="M253" s="355">
        <v>45835</v>
      </c>
      <c r="N253" s="15" t="s">
        <v>1750</v>
      </c>
      <c r="O253" s="19">
        <v>1873552</v>
      </c>
      <c r="P253" s="15" t="s">
        <v>1528</v>
      </c>
      <c r="Q253" s="355">
        <v>46072</v>
      </c>
      <c r="R253" s="15" t="s">
        <v>1529</v>
      </c>
      <c r="S253" s="355">
        <v>46072</v>
      </c>
      <c r="T253" s="15" t="s">
        <v>1471</v>
      </c>
      <c r="U253" s="15" t="s">
        <v>1549</v>
      </c>
      <c r="V253" s="15" t="s">
        <v>1314</v>
      </c>
      <c r="W253" s="15" t="s">
        <v>1314</v>
      </c>
      <c r="X253" s="15" t="s">
        <v>1532</v>
      </c>
      <c r="Y253" s="241">
        <f t="shared" si="29"/>
        <v>5990897</v>
      </c>
      <c r="Z253" s="241" t="str">
        <f t="shared" si="30"/>
        <v>JMO</v>
      </c>
      <c r="AA253" s="241">
        <f t="shared" si="31"/>
        <v>0</v>
      </c>
      <c r="AB253" s="241">
        <f t="shared" si="32"/>
        <v>11755270</v>
      </c>
      <c r="AC253" s="243" t="str">
        <f t="shared" si="33"/>
        <v>VARIOLINE OW 2 - L4</v>
      </c>
      <c r="AD253" s="241">
        <f t="shared" si="34"/>
        <v>2828747.5</v>
      </c>
      <c r="AE253" s="241">
        <f t="shared" si="35"/>
        <v>1873552</v>
      </c>
      <c r="AF253" s="241">
        <v>0</v>
      </c>
    </row>
    <row r="254" spans="1:32" x14ac:dyDescent="0.2">
      <c r="A254" s="61" t="s">
        <v>2619</v>
      </c>
      <c r="B254" s="355">
        <v>46072</v>
      </c>
      <c r="C254" s="15" t="s">
        <v>1522</v>
      </c>
      <c r="D254" s="15" t="s">
        <v>1523</v>
      </c>
      <c r="E254" s="15" t="s">
        <v>620</v>
      </c>
      <c r="F254" s="15" t="s">
        <v>90</v>
      </c>
      <c r="G254" s="15" t="s">
        <v>2620</v>
      </c>
      <c r="H254" s="15" t="s">
        <v>1330</v>
      </c>
      <c r="I254" s="15" t="s">
        <v>2621</v>
      </c>
      <c r="J254" s="15" t="s">
        <v>1537</v>
      </c>
      <c r="K254" s="15" t="s">
        <v>2622</v>
      </c>
      <c r="L254" s="19">
        <v>21613511.609999999</v>
      </c>
      <c r="M254" s="355">
        <v>45876</v>
      </c>
      <c r="N254" s="15" t="s">
        <v>1529</v>
      </c>
      <c r="O254" s="19">
        <v>402475</v>
      </c>
      <c r="P254" s="15" t="s">
        <v>1528</v>
      </c>
      <c r="Q254" s="355">
        <v>46072</v>
      </c>
      <c r="R254" s="15" t="s">
        <v>1529</v>
      </c>
      <c r="S254" s="355">
        <v>46072</v>
      </c>
      <c r="T254" s="15" t="s">
        <v>2623</v>
      </c>
      <c r="U254" s="15" t="s">
        <v>1549</v>
      </c>
      <c r="V254" s="15" t="s">
        <v>1314</v>
      </c>
      <c r="W254" s="15" t="s">
        <v>1314</v>
      </c>
      <c r="X254" s="15" t="s">
        <v>1532</v>
      </c>
      <c r="Y254" s="241">
        <f t="shared" si="29"/>
        <v>9062853</v>
      </c>
      <c r="Z254" s="241" t="str">
        <f t="shared" si="30"/>
        <v>JAL</v>
      </c>
      <c r="AA254" s="241">
        <f t="shared" si="31"/>
        <v>0</v>
      </c>
      <c r="AB254" s="241">
        <f t="shared" si="32"/>
        <v>11769902</v>
      </c>
      <c r="AC254" s="243" t="str">
        <f t="shared" si="33"/>
        <v>VARIOLINE OW 2 - L4</v>
      </c>
      <c r="AD254" s="241">
        <f t="shared" si="34"/>
        <v>21613511.609999999</v>
      </c>
      <c r="AE254" s="241">
        <f t="shared" si="35"/>
        <v>402475</v>
      </c>
      <c r="AF254" s="241">
        <v>0</v>
      </c>
    </row>
    <row r="255" spans="1:32" x14ac:dyDescent="0.2">
      <c r="A255" s="61" t="s">
        <v>2624</v>
      </c>
      <c r="B255" s="355">
        <v>46072</v>
      </c>
      <c r="C255" s="15" t="s">
        <v>1522</v>
      </c>
      <c r="D255" s="15" t="s">
        <v>1523</v>
      </c>
      <c r="E255" s="15" t="s">
        <v>241</v>
      </c>
      <c r="F255" s="15" t="s">
        <v>77</v>
      </c>
      <c r="G255" s="15" t="s">
        <v>2625</v>
      </c>
      <c r="H255" s="15" t="s">
        <v>1330</v>
      </c>
      <c r="I255" s="15" t="s">
        <v>2626</v>
      </c>
      <c r="J255" s="15" t="s">
        <v>1537</v>
      </c>
      <c r="K255" s="15" t="s">
        <v>2627</v>
      </c>
      <c r="L255" s="19">
        <v>0</v>
      </c>
      <c r="M255" s="355">
        <v>46010</v>
      </c>
      <c r="N255" s="15" t="s">
        <v>2628</v>
      </c>
      <c r="O255" s="19">
        <v>0</v>
      </c>
      <c r="P255" s="15" t="s">
        <v>1528</v>
      </c>
      <c r="Q255" s="355">
        <v>46072</v>
      </c>
      <c r="R255" s="15" t="s">
        <v>1528</v>
      </c>
      <c r="S255" s="355">
        <v>46073</v>
      </c>
      <c r="T255" s="15" t="s">
        <v>2629</v>
      </c>
      <c r="U255" s="15" t="s">
        <v>1549</v>
      </c>
      <c r="V255" s="15" t="s">
        <v>1314</v>
      </c>
      <c r="W255" s="15" t="s">
        <v>1314</v>
      </c>
      <c r="X255" s="15" t="s">
        <v>1532</v>
      </c>
      <c r="Y255" s="241">
        <f t="shared" si="29"/>
        <v>9077707</v>
      </c>
      <c r="Z255" s="241" t="str">
        <f t="shared" si="30"/>
        <v>JMO</v>
      </c>
      <c r="AA255" s="241">
        <f t="shared" si="31"/>
        <v>0</v>
      </c>
      <c r="AB255" s="241">
        <f t="shared" si="32"/>
        <v>11753012</v>
      </c>
      <c r="AC255" s="243" t="str">
        <f t="shared" si="33"/>
        <v>VARIOLINE OW 2 - L4</v>
      </c>
      <c r="AD255" s="241">
        <f t="shared" si="34"/>
        <v>0</v>
      </c>
      <c r="AE255" s="241">
        <f t="shared" si="35"/>
        <v>0</v>
      </c>
      <c r="AF255" s="241">
        <v>0</v>
      </c>
    </row>
    <row r="256" spans="1:32" x14ac:dyDescent="0.2">
      <c r="A256" s="61" t="s">
        <v>2630</v>
      </c>
      <c r="B256" s="355">
        <v>46072</v>
      </c>
      <c r="C256" s="15" t="s">
        <v>1522</v>
      </c>
      <c r="D256" s="15" t="s">
        <v>1523</v>
      </c>
      <c r="E256" s="15" t="s">
        <v>241</v>
      </c>
      <c r="F256" s="15" t="s">
        <v>77</v>
      </c>
      <c r="G256" s="15" t="s">
        <v>2631</v>
      </c>
      <c r="H256" s="15" t="s">
        <v>1330</v>
      </c>
      <c r="I256" s="15" t="s">
        <v>2632</v>
      </c>
      <c r="J256" s="15" t="s">
        <v>1563</v>
      </c>
      <c r="K256" s="15" t="s">
        <v>2633</v>
      </c>
      <c r="L256" s="19">
        <v>0</v>
      </c>
      <c r="M256" s="355">
        <v>45912</v>
      </c>
      <c r="N256" s="15" t="s">
        <v>1745</v>
      </c>
      <c r="O256" s="19">
        <v>0</v>
      </c>
      <c r="P256" s="15" t="s">
        <v>1528</v>
      </c>
      <c r="Q256" s="355">
        <v>46072</v>
      </c>
      <c r="R256" s="15" t="s">
        <v>1529</v>
      </c>
      <c r="S256" s="355">
        <v>46072</v>
      </c>
      <c r="T256" s="15" t="s">
        <v>1605</v>
      </c>
      <c r="U256" s="15" t="s">
        <v>1549</v>
      </c>
      <c r="V256" s="15" t="s">
        <v>1314</v>
      </c>
      <c r="W256" s="15" t="s">
        <v>1314</v>
      </c>
      <c r="X256" s="15" t="s">
        <v>1532</v>
      </c>
      <c r="Y256" s="241">
        <f t="shared" si="29"/>
        <v>9115701</v>
      </c>
      <c r="Z256" s="241" t="str">
        <f t="shared" si="30"/>
        <v>JMO</v>
      </c>
      <c r="AA256" s="241">
        <f t="shared" si="31"/>
        <v>0</v>
      </c>
      <c r="AB256" s="241">
        <f t="shared" si="32"/>
        <v>11755176</v>
      </c>
      <c r="AC256" s="243" t="str">
        <f t="shared" si="33"/>
        <v>VARIOLINE OW 2 - L4</v>
      </c>
      <c r="AD256" s="241">
        <f t="shared" si="34"/>
        <v>0</v>
      </c>
      <c r="AE256" s="241">
        <f t="shared" si="35"/>
        <v>0</v>
      </c>
      <c r="AF256" s="241">
        <v>0</v>
      </c>
    </row>
    <row r="257" spans="1:32" x14ac:dyDescent="0.2">
      <c r="A257" s="61" t="s">
        <v>2634</v>
      </c>
      <c r="B257" s="355">
        <v>46072</v>
      </c>
      <c r="C257" s="15" t="s">
        <v>1522</v>
      </c>
      <c r="D257" s="15" t="s">
        <v>1559</v>
      </c>
      <c r="E257" s="15" t="s">
        <v>241</v>
      </c>
      <c r="F257" s="15" t="s">
        <v>77</v>
      </c>
      <c r="G257" s="15" t="s">
        <v>2635</v>
      </c>
      <c r="H257" s="15" t="s">
        <v>1330</v>
      </c>
      <c r="I257" s="15" t="s">
        <v>2636</v>
      </c>
      <c r="J257" s="15" t="s">
        <v>1537</v>
      </c>
      <c r="K257" s="15" t="s">
        <v>2637</v>
      </c>
      <c r="L257" s="19">
        <v>19445020</v>
      </c>
      <c r="M257" s="355">
        <v>45932</v>
      </c>
      <c r="N257" s="15" t="s">
        <v>2432</v>
      </c>
      <c r="O257" s="19">
        <v>249985.71</v>
      </c>
      <c r="P257" s="15" t="s">
        <v>1528</v>
      </c>
      <c r="Q257" s="355">
        <v>46072</v>
      </c>
      <c r="R257" s="15" t="s">
        <v>1529</v>
      </c>
      <c r="S257" s="355">
        <v>46072</v>
      </c>
      <c r="T257" s="15" t="s">
        <v>1585</v>
      </c>
      <c r="U257" s="15" t="s">
        <v>1549</v>
      </c>
      <c r="V257" s="15" t="s">
        <v>1314</v>
      </c>
      <c r="W257" s="15" t="s">
        <v>1314</v>
      </c>
      <c r="X257" s="15" t="s">
        <v>1532</v>
      </c>
      <c r="Y257" s="241">
        <f t="shared" si="29"/>
        <v>9119542</v>
      </c>
      <c r="Z257" s="241" t="str">
        <f t="shared" si="30"/>
        <v>JMO</v>
      </c>
      <c r="AA257" s="241">
        <f t="shared" si="31"/>
        <v>0</v>
      </c>
      <c r="AB257" s="241">
        <f t="shared" si="32"/>
        <v>11789222</v>
      </c>
      <c r="AC257" s="243" t="str">
        <f t="shared" si="33"/>
        <v>VARIOLINE OW 2 - L4</v>
      </c>
      <c r="AD257" s="241">
        <f t="shared" si="34"/>
        <v>19445020</v>
      </c>
      <c r="AE257" s="241">
        <f t="shared" si="35"/>
        <v>249985.71</v>
      </c>
      <c r="AF257" s="241">
        <v>0</v>
      </c>
    </row>
    <row r="258" spans="1:32" x14ac:dyDescent="0.2">
      <c r="A258" s="61" t="s">
        <v>2638</v>
      </c>
      <c r="B258" s="355">
        <v>46072</v>
      </c>
      <c r="C258" s="15" t="s">
        <v>1522</v>
      </c>
      <c r="D258" s="15" t="s">
        <v>1559</v>
      </c>
      <c r="E258" s="15" t="s">
        <v>241</v>
      </c>
      <c r="F258" s="15" t="s">
        <v>90</v>
      </c>
      <c r="G258" s="15" t="s">
        <v>2639</v>
      </c>
      <c r="H258" s="15" t="s">
        <v>1330</v>
      </c>
      <c r="I258" s="15" t="s">
        <v>2640</v>
      </c>
      <c r="J258" s="15" t="s">
        <v>1570</v>
      </c>
      <c r="K258" s="15" t="s">
        <v>2641</v>
      </c>
      <c r="L258" s="19">
        <v>2157089.92</v>
      </c>
      <c r="M258" s="355">
        <v>45925</v>
      </c>
      <c r="N258" s="15" t="s">
        <v>2432</v>
      </c>
      <c r="O258" s="19">
        <v>2148655</v>
      </c>
      <c r="P258" s="15" t="s">
        <v>1528</v>
      </c>
      <c r="Q258" s="355">
        <v>46072</v>
      </c>
      <c r="R258" s="15" t="s">
        <v>1528</v>
      </c>
      <c r="S258" s="355">
        <v>46072</v>
      </c>
      <c r="T258" s="15" t="s">
        <v>1471</v>
      </c>
      <c r="U258" s="15" t="s">
        <v>1549</v>
      </c>
      <c r="V258" s="15" t="s">
        <v>1314</v>
      </c>
      <c r="W258" s="15" t="s">
        <v>1314</v>
      </c>
      <c r="X258" s="15" t="s">
        <v>1532</v>
      </c>
      <c r="Y258" s="241">
        <f t="shared" ref="Y258:Y321" si="36">+VALUE(G258)</f>
        <v>9119812</v>
      </c>
      <c r="Z258" s="241" t="str">
        <f t="shared" ref="Z258:Z321" si="37">+F258</f>
        <v>JAL</v>
      </c>
      <c r="AA258" s="241">
        <f t="shared" ref="AA258:AA321" si="38">+VALUE(X258)</f>
        <v>0</v>
      </c>
      <c r="AB258" s="241">
        <f t="shared" ref="AB258:AB321" si="39">IFERROR(VALUE(K258)," ")</f>
        <v>11677746</v>
      </c>
      <c r="AC258" s="243" t="str">
        <f t="shared" ref="AC258:AC321" si="40">+H258</f>
        <v>VARIOLINE OW 2 - L4</v>
      </c>
      <c r="AD258" s="241">
        <f t="shared" ref="AD258:AD321" si="41">+VALUE(L258)</f>
        <v>2157089.92</v>
      </c>
      <c r="AE258" s="241">
        <f t="shared" ref="AE258:AE321" si="42">+VALUE(O258)</f>
        <v>2148655</v>
      </c>
      <c r="AF258" s="241">
        <v>0</v>
      </c>
    </row>
    <row r="259" spans="1:32" x14ac:dyDescent="0.2">
      <c r="A259" s="61" t="s">
        <v>2642</v>
      </c>
      <c r="B259" s="355">
        <v>46072</v>
      </c>
      <c r="C259" s="15" t="s">
        <v>1522</v>
      </c>
      <c r="D259" s="15" t="s">
        <v>1523</v>
      </c>
      <c r="E259" s="15" t="s">
        <v>241</v>
      </c>
      <c r="F259" s="15" t="s">
        <v>90</v>
      </c>
      <c r="G259" s="15" t="s">
        <v>2643</v>
      </c>
      <c r="H259" s="15" t="s">
        <v>1330</v>
      </c>
      <c r="I259" s="15" t="s">
        <v>2644</v>
      </c>
      <c r="J259" s="15" t="s">
        <v>1578</v>
      </c>
      <c r="K259" s="15" t="s">
        <v>2645</v>
      </c>
      <c r="L259" s="19">
        <v>3406869.55</v>
      </c>
      <c r="M259" s="355"/>
      <c r="N259" s="15" t="s">
        <v>1528</v>
      </c>
      <c r="O259" s="19">
        <v>0</v>
      </c>
      <c r="P259" s="15" t="s">
        <v>1528</v>
      </c>
      <c r="Q259" s="355">
        <v>46072</v>
      </c>
      <c r="R259" s="15" t="s">
        <v>1529</v>
      </c>
      <c r="S259" s="355">
        <v>46072</v>
      </c>
      <c r="T259" s="15" t="s">
        <v>1530</v>
      </c>
      <c r="U259" s="15" t="s">
        <v>1549</v>
      </c>
      <c r="V259" s="15" t="s">
        <v>1314</v>
      </c>
      <c r="W259" s="15" t="s">
        <v>1314</v>
      </c>
      <c r="X259" s="15" t="s">
        <v>1532</v>
      </c>
      <c r="Y259" s="241">
        <f t="shared" si="36"/>
        <v>9161446</v>
      </c>
      <c r="Z259" s="241" t="str">
        <f t="shared" si="37"/>
        <v>JAL</v>
      </c>
      <c r="AA259" s="241">
        <f t="shared" si="38"/>
        <v>0</v>
      </c>
      <c r="AB259" s="241">
        <f t="shared" si="39"/>
        <v>11799991</v>
      </c>
      <c r="AC259" s="243" t="str">
        <f t="shared" si="40"/>
        <v>VARIOLINE OW 2 - L4</v>
      </c>
      <c r="AD259" s="241">
        <f t="shared" si="41"/>
        <v>3406869.55</v>
      </c>
      <c r="AE259" s="241">
        <f t="shared" si="42"/>
        <v>0</v>
      </c>
      <c r="AF259" s="241">
        <v>0</v>
      </c>
    </row>
    <row r="260" spans="1:32" x14ac:dyDescent="0.2">
      <c r="A260" s="61" t="s">
        <v>2646</v>
      </c>
      <c r="B260" s="355">
        <v>46072</v>
      </c>
      <c r="C260" s="15" t="s">
        <v>1553</v>
      </c>
      <c r="D260" s="15" t="s">
        <v>1559</v>
      </c>
      <c r="E260" s="15" t="s">
        <v>241</v>
      </c>
      <c r="F260" s="15" t="s">
        <v>90</v>
      </c>
      <c r="G260" s="15" t="s">
        <v>2647</v>
      </c>
      <c r="H260" s="15" t="s">
        <v>1330</v>
      </c>
      <c r="I260" s="15" t="s">
        <v>2648</v>
      </c>
      <c r="J260" s="15" t="s">
        <v>1537</v>
      </c>
      <c r="K260" s="15" t="s">
        <v>2649</v>
      </c>
      <c r="L260" s="19">
        <v>1158897.1599999999</v>
      </c>
      <c r="M260" s="355">
        <v>45974</v>
      </c>
      <c r="N260" s="15" t="s">
        <v>2650</v>
      </c>
      <c r="O260" s="19">
        <v>0</v>
      </c>
      <c r="P260" s="15" t="s">
        <v>1528</v>
      </c>
      <c r="Q260" s="355">
        <v>46072</v>
      </c>
      <c r="R260" s="15" t="s">
        <v>1529</v>
      </c>
      <c r="S260" s="355">
        <v>46072</v>
      </c>
      <c r="T260" s="15" t="s">
        <v>1673</v>
      </c>
      <c r="U260" s="15" t="s">
        <v>1549</v>
      </c>
      <c r="V260" s="15" t="s">
        <v>1314</v>
      </c>
      <c r="W260" s="15" t="s">
        <v>1314</v>
      </c>
      <c r="X260" s="15" t="s">
        <v>1532</v>
      </c>
      <c r="Y260" s="241">
        <f t="shared" si="36"/>
        <v>9194088</v>
      </c>
      <c r="Z260" s="241" t="str">
        <f t="shared" si="37"/>
        <v>JAL</v>
      </c>
      <c r="AA260" s="241">
        <f t="shared" si="38"/>
        <v>0</v>
      </c>
      <c r="AB260" s="241">
        <f t="shared" si="39"/>
        <v>11807590</v>
      </c>
      <c r="AC260" s="243" t="str">
        <f t="shared" si="40"/>
        <v>VARIOLINE OW 2 - L4</v>
      </c>
      <c r="AD260" s="241">
        <f t="shared" si="41"/>
        <v>1158897.1599999999</v>
      </c>
      <c r="AE260" s="241">
        <f t="shared" si="42"/>
        <v>0</v>
      </c>
      <c r="AF260" s="241">
        <v>0</v>
      </c>
    </row>
    <row r="261" spans="1:32" x14ac:dyDescent="0.2">
      <c r="A261" s="61" t="s">
        <v>1542</v>
      </c>
      <c r="B261" s="355">
        <v>46072</v>
      </c>
      <c r="C261" s="15" t="s">
        <v>1522</v>
      </c>
      <c r="D261" s="15" t="s">
        <v>1543</v>
      </c>
      <c r="E261" s="15" t="s">
        <v>1544</v>
      </c>
      <c r="F261" s="15" t="s">
        <v>86</v>
      </c>
      <c r="G261" s="15" t="s">
        <v>2651</v>
      </c>
      <c r="H261" s="15" t="s">
        <v>1330</v>
      </c>
      <c r="I261" s="15" t="s">
        <v>2652</v>
      </c>
      <c r="J261" s="15" t="s">
        <v>1630</v>
      </c>
      <c r="K261" s="15" t="s">
        <v>1314</v>
      </c>
      <c r="L261" s="19">
        <v>0</v>
      </c>
      <c r="M261" s="355"/>
      <c r="N261" s="15" t="s">
        <v>1528</v>
      </c>
      <c r="O261" s="19">
        <v>0</v>
      </c>
      <c r="P261" s="15" t="s">
        <v>1528</v>
      </c>
      <c r="Q261" s="355">
        <v>46072</v>
      </c>
      <c r="R261" s="15" t="s">
        <v>1529</v>
      </c>
      <c r="S261" s="355">
        <v>46072</v>
      </c>
      <c r="T261" s="15" t="s">
        <v>1477</v>
      </c>
      <c r="U261" s="15" t="s">
        <v>1549</v>
      </c>
      <c r="V261" s="15" t="s">
        <v>2653</v>
      </c>
      <c r="W261" s="15" t="s">
        <v>2654</v>
      </c>
      <c r="X261" s="15" t="s">
        <v>1532</v>
      </c>
      <c r="Y261" s="241">
        <f t="shared" si="36"/>
        <v>9219862</v>
      </c>
      <c r="Z261" s="241" t="str">
        <f t="shared" si="37"/>
        <v>JAS</v>
      </c>
      <c r="AA261" s="241">
        <f t="shared" si="38"/>
        <v>0</v>
      </c>
      <c r="AB261" s="241" t="str">
        <f t="shared" si="39"/>
        <v xml:space="preserve"> </v>
      </c>
      <c r="AC261" s="243" t="str">
        <f t="shared" si="40"/>
        <v>VARIOLINE OW 2 - L4</v>
      </c>
      <c r="AD261" s="241">
        <f t="shared" si="41"/>
        <v>0</v>
      </c>
      <c r="AE261" s="241">
        <f t="shared" si="42"/>
        <v>0</v>
      </c>
      <c r="AF261" s="241">
        <v>0</v>
      </c>
    </row>
    <row r="262" spans="1:32" x14ac:dyDescent="0.2">
      <c r="A262" s="61" t="s">
        <v>1542</v>
      </c>
      <c r="B262" s="355">
        <v>46072</v>
      </c>
      <c r="C262" s="15" t="s">
        <v>1522</v>
      </c>
      <c r="D262" s="15" t="s">
        <v>1543</v>
      </c>
      <c r="E262" s="15" t="s">
        <v>1544</v>
      </c>
      <c r="F262" s="15" t="s">
        <v>86</v>
      </c>
      <c r="G262" s="15" t="s">
        <v>2655</v>
      </c>
      <c r="H262" s="15" t="s">
        <v>1330</v>
      </c>
      <c r="I262" s="15" t="s">
        <v>2656</v>
      </c>
      <c r="J262" s="15" t="s">
        <v>1548</v>
      </c>
      <c r="K262" s="15" t="s">
        <v>1314</v>
      </c>
      <c r="L262" s="19">
        <v>0</v>
      </c>
      <c r="M262" s="355"/>
      <c r="N262" s="15" t="s">
        <v>1528</v>
      </c>
      <c r="O262" s="19">
        <v>0</v>
      </c>
      <c r="P262" s="15" t="s">
        <v>1528</v>
      </c>
      <c r="Q262" s="355">
        <v>46072</v>
      </c>
      <c r="R262" s="15" t="s">
        <v>1529</v>
      </c>
      <c r="S262" s="355">
        <v>46072</v>
      </c>
      <c r="T262" s="15" t="s">
        <v>1477</v>
      </c>
      <c r="U262" s="15" t="s">
        <v>1549</v>
      </c>
      <c r="V262" s="15" t="s">
        <v>2657</v>
      </c>
      <c r="W262" s="15" t="s">
        <v>2658</v>
      </c>
      <c r="X262" s="15" t="s">
        <v>1532</v>
      </c>
      <c r="Y262" s="241">
        <f t="shared" si="36"/>
        <v>9219895</v>
      </c>
      <c r="Z262" s="241" t="str">
        <f t="shared" si="37"/>
        <v>JAS</v>
      </c>
      <c r="AA262" s="241">
        <f t="shared" si="38"/>
        <v>0</v>
      </c>
      <c r="AB262" s="241" t="str">
        <f t="shared" si="39"/>
        <v xml:space="preserve"> </v>
      </c>
      <c r="AC262" s="243" t="str">
        <f t="shared" si="40"/>
        <v>VARIOLINE OW 2 - L4</v>
      </c>
      <c r="AD262" s="241">
        <f t="shared" si="41"/>
        <v>0</v>
      </c>
      <c r="AE262" s="241">
        <f t="shared" si="42"/>
        <v>0</v>
      </c>
      <c r="AF262" s="241">
        <v>0</v>
      </c>
    </row>
    <row r="263" spans="1:32" x14ac:dyDescent="0.2">
      <c r="A263" s="61" t="s">
        <v>1542</v>
      </c>
      <c r="B263" s="355">
        <v>46072</v>
      </c>
      <c r="C263" s="15" t="s">
        <v>1522</v>
      </c>
      <c r="D263" s="15" t="s">
        <v>1543</v>
      </c>
      <c r="E263" s="15" t="s">
        <v>1544</v>
      </c>
      <c r="F263" s="15" t="s">
        <v>86</v>
      </c>
      <c r="G263" s="15" t="s">
        <v>2659</v>
      </c>
      <c r="H263" s="15" t="s">
        <v>1330</v>
      </c>
      <c r="I263" s="15" t="s">
        <v>2660</v>
      </c>
      <c r="J263" s="15" t="s">
        <v>1548</v>
      </c>
      <c r="K263" s="15" t="s">
        <v>1314</v>
      </c>
      <c r="L263" s="19">
        <v>0</v>
      </c>
      <c r="M263" s="355"/>
      <c r="N263" s="15" t="s">
        <v>1528</v>
      </c>
      <c r="O263" s="19">
        <v>0</v>
      </c>
      <c r="P263" s="15" t="s">
        <v>1528</v>
      </c>
      <c r="Q263" s="355">
        <v>46072</v>
      </c>
      <c r="R263" s="15" t="s">
        <v>1529</v>
      </c>
      <c r="S263" s="355">
        <v>46072</v>
      </c>
      <c r="T263" s="15" t="s">
        <v>1565</v>
      </c>
      <c r="U263" s="15" t="s">
        <v>1549</v>
      </c>
      <c r="V263" s="15" t="s">
        <v>2661</v>
      </c>
      <c r="W263" s="15" t="s">
        <v>2662</v>
      </c>
      <c r="X263" s="15" t="s">
        <v>1532</v>
      </c>
      <c r="Y263" s="241">
        <f t="shared" si="36"/>
        <v>9220445</v>
      </c>
      <c r="Z263" s="241" t="str">
        <f t="shared" si="37"/>
        <v>JAS</v>
      </c>
      <c r="AA263" s="241">
        <f t="shared" si="38"/>
        <v>0</v>
      </c>
      <c r="AB263" s="241" t="str">
        <f t="shared" si="39"/>
        <v xml:space="preserve"> </v>
      </c>
      <c r="AC263" s="243" t="str">
        <f t="shared" si="40"/>
        <v>VARIOLINE OW 2 - L4</v>
      </c>
      <c r="AD263" s="241">
        <f t="shared" si="41"/>
        <v>0</v>
      </c>
      <c r="AE263" s="241">
        <f t="shared" si="42"/>
        <v>0</v>
      </c>
      <c r="AF263" s="241">
        <v>0</v>
      </c>
    </row>
    <row r="264" spans="1:32" x14ac:dyDescent="0.2">
      <c r="A264" s="61" t="s">
        <v>1542</v>
      </c>
      <c r="B264" s="355">
        <v>46072</v>
      </c>
      <c r="C264" s="15" t="s">
        <v>1522</v>
      </c>
      <c r="D264" s="15" t="s">
        <v>2542</v>
      </c>
      <c r="E264" s="15" t="s">
        <v>1544</v>
      </c>
      <c r="F264" s="15" t="s">
        <v>86</v>
      </c>
      <c r="G264" s="15" t="s">
        <v>2663</v>
      </c>
      <c r="H264" s="15" t="s">
        <v>1330</v>
      </c>
      <c r="I264" s="15" t="s">
        <v>2664</v>
      </c>
      <c r="J264" s="15" t="s">
        <v>1548</v>
      </c>
      <c r="K264" s="15" t="s">
        <v>1314</v>
      </c>
      <c r="L264" s="19">
        <v>0</v>
      </c>
      <c r="M264" s="355"/>
      <c r="N264" s="15" t="s">
        <v>1528</v>
      </c>
      <c r="O264" s="19">
        <v>0</v>
      </c>
      <c r="P264" s="15" t="s">
        <v>1528</v>
      </c>
      <c r="Q264" s="355">
        <v>46072</v>
      </c>
      <c r="R264" s="15" t="s">
        <v>1529</v>
      </c>
      <c r="S264" s="355">
        <v>46072</v>
      </c>
      <c r="T264" s="15" t="s">
        <v>1484</v>
      </c>
      <c r="U264" s="15" t="s">
        <v>1549</v>
      </c>
      <c r="V264" s="15" t="s">
        <v>2665</v>
      </c>
      <c r="W264" s="15" t="s">
        <v>2666</v>
      </c>
      <c r="X264" s="15" t="s">
        <v>1532</v>
      </c>
      <c r="Y264" s="241">
        <f t="shared" si="36"/>
        <v>9221062</v>
      </c>
      <c r="Z264" s="241" t="str">
        <f t="shared" si="37"/>
        <v>JAS</v>
      </c>
      <c r="AA264" s="241">
        <f t="shared" si="38"/>
        <v>0</v>
      </c>
      <c r="AB264" s="241" t="str">
        <f t="shared" si="39"/>
        <v xml:space="preserve"> </v>
      </c>
      <c r="AC264" s="243" t="str">
        <f t="shared" si="40"/>
        <v>VARIOLINE OW 2 - L4</v>
      </c>
      <c r="AD264" s="241">
        <f t="shared" si="41"/>
        <v>0</v>
      </c>
      <c r="AE264" s="241">
        <f t="shared" si="42"/>
        <v>0</v>
      </c>
      <c r="AF264" s="241">
        <v>0</v>
      </c>
    </row>
    <row r="265" spans="1:32" x14ac:dyDescent="0.2">
      <c r="A265" s="61" t="s">
        <v>1542</v>
      </c>
      <c r="B265" s="355">
        <v>46072</v>
      </c>
      <c r="C265" s="15" t="s">
        <v>1522</v>
      </c>
      <c r="D265" s="15" t="s">
        <v>1543</v>
      </c>
      <c r="E265" s="15" t="s">
        <v>1544</v>
      </c>
      <c r="F265" s="15" t="s">
        <v>82</v>
      </c>
      <c r="G265" s="15" t="s">
        <v>2667</v>
      </c>
      <c r="H265" s="15" t="s">
        <v>1330</v>
      </c>
      <c r="I265" s="15" t="s">
        <v>2553</v>
      </c>
      <c r="J265" s="15" t="s">
        <v>1548</v>
      </c>
      <c r="K265" s="15" t="s">
        <v>1314</v>
      </c>
      <c r="L265" s="19">
        <v>0</v>
      </c>
      <c r="M265" s="355"/>
      <c r="N265" s="15" t="s">
        <v>1528</v>
      </c>
      <c r="O265" s="19">
        <v>0</v>
      </c>
      <c r="P265" s="15" t="s">
        <v>1528</v>
      </c>
      <c r="Q265" s="355">
        <v>46072</v>
      </c>
      <c r="R265" s="15" t="s">
        <v>1529</v>
      </c>
      <c r="S265" s="355">
        <v>46072</v>
      </c>
      <c r="T265" s="15" t="s">
        <v>1477</v>
      </c>
      <c r="U265" s="15" t="s">
        <v>1549</v>
      </c>
      <c r="V265" s="15" t="s">
        <v>2668</v>
      </c>
      <c r="W265" s="15" t="s">
        <v>2669</v>
      </c>
      <c r="X265" s="15" t="s">
        <v>1532</v>
      </c>
      <c r="Y265" s="241">
        <f t="shared" si="36"/>
        <v>9222746</v>
      </c>
      <c r="Z265" s="241" t="str">
        <f t="shared" si="37"/>
        <v>YQV</v>
      </c>
      <c r="AA265" s="241">
        <f t="shared" si="38"/>
        <v>0</v>
      </c>
      <c r="AB265" s="241" t="str">
        <f t="shared" si="39"/>
        <v xml:space="preserve"> </v>
      </c>
      <c r="AC265" s="243" t="str">
        <f t="shared" si="40"/>
        <v>VARIOLINE OW 2 - L4</v>
      </c>
      <c r="AD265" s="241">
        <f t="shared" si="41"/>
        <v>0</v>
      </c>
      <c r="AE265" s="241">
        <f t="shared" si="42"/>
        <v>0</v>
      </c>
      <c r="AF265" s="241">
        <v>0</v>
      </c>
    </row>
    <row r="266" spans="1:32" x14ac:dyDescent="0.2">
      <c r="A266" s="61" t="s">
        <v>2670</v>
      </c>
      <c r="B266" s="355">
        <v>46072</v>
      </c>
      <c r="C266" s="15" t="s">
        <v>1553</v>
      </c>
      <c r="D266" s="15" t="s">
        <v>1559</v>
      </c>
      <c r="E266" s="15" t="s">
        <v>2019</v>
      </c>
      <c r="F266" s="15" t="s">
        <v>138</v>
      </c>
      <c r="G266" s="15" t="s">
        <v>2671</v>
      </c>
      <c r="H266" s="15" t="s">
        <v>1330</v>
      </c>
      <c r="I266" s="15" t="s">
        <v>2672</v>
      </c>
      <c r="J266" s="15" t="s">
        <v>1578</v>
      </c>
      <c r="K266" s="15" t="s">
        <v>2673</v>
      </c>
      <c r="L266" s="19">
        <v>1909263.05</v>
      </c>
      <c r="M266" s="355"/>
      <c r="N266" s="15" t="s">
        <v>1528</v>
      </c>
      <c r="O266" s="19">
        <v>1309263.04</v>
      </c>
      <c r="P266" s="15" t="s">
        <v>1528</v>
      </c>
      <c r="Q266" s="355">
        <v>46072</v>
      </c>
      <c r="R266" s="15" t="s">
        <v>1529</v>
      </c>
      <c r="S266" s="355">
        <v>46072</v>
      </c>
      <c r="T266" s="15" t="s">
        <v>1471</v>
      </c>
      <c r="U266" s="15" t="s">
        <v>1549</v>
      </c>
      <c r="V266" s="15" t="s">
        <v>1314</v>
      </c>
      <c r="W266" s="15" t="s">
        <v>1314</v>
      </c>
      <c r="X266" s="15" t="s">
        <v>1532</v>
      </c>
      <c r="Y266" s="241">
        <f t="shared" si="36"/>
        <v>9232746</v>
      </c>
      <c r="Z266" s="241" t="str">
        <f t="shared" si="37"/>
        <v>WNP</v>
      </c>
      <c r="AA266" s="241">
        <f t="shared" si="38"/>
        <v>0</v>
      </c>
      <c r="AB266" s="241">
        <f t="shared" si="39"/>
        <v>11820347</v>
      </c>
      <c r="AC266" s="243" t="str">
        <f t="shared" si="40"/>
        <v>VARIOLINE OW 2 - L4</v>
      </c>
      <c r="AD266" s="241">
        <f t="shared" si="41"/>
        <v>1909263.05</v>
      </c>
      <c r="AE266" s="241">
        <f t="shared" si="42"/>
        <v>1309263.04</v>
      </c>
      <c r="AF266" s="241">
        <v>0</v>
      </c>
    </row>
    <row r="267" spans="1:32" x14ac:dyDescent="0.2">
      <c r="A267" s="61" t="s">
        <v>2557</v>
      </c>
      <c r="B267" s="355">
        <v>46072</v>
      </c>
      <c r="C267" s="15" t="s">
        <v>1522</v>
      </c>
      <c r="D267" s="15" t="s">
        <v>1523</v>
      </c>
      <c r="E267" s="15" t="s">
        <v>2014</v>
      </c>
      <c r="F267" s="15" t="s">
        <v>90</v>
      </c>
      <c r="G267" s="15" t="s">
        <v>2674</v>
      </c>
      <c r="H267" s="15" t="s">
        <v>1330</v>
      </c>
      <c r="I267" s="15" t="s">
        <v>2675</v>
      </c>
      <c r="J267" s="15" t="s">
        <v>1537</v>
      </c>
      <c r="K267" s="15" t="s">
        <v>2676</v>
      </c>
      <c r="L267" s="19">
        <v>28013.58</v>
      </c>
      <c r="M267" s="355">
        <v>46044</v>
      </c>
      <c r="N267" s="15" t="s">
        <v>1750</v>
      </c>
      <c r="O267" s="19">
        <v>28013.58</v>
      </c>
      <c r="P267" s="15" t="s">
        <v>1528</v>
      </c>
      <c r="Q267" s="355">
        <v>46072</v>
      </c>
      <c r="R267" s="15" t="s">
        <v>1529</v>
      </c>
      <c r="S267" s="355">
        <v>46072</v>
      </c>
      <c r="T267" s="15" t="s">
        <v>1585</v>
      </c>
      <c r="U267" s="15" t="s">
        <v>1549</v>
      </c>
      <c r="V267" s="15" t="s">
        <v>1314</v>
      </c>
      <c r="W267" s="15" t="s">
        <v>1314</v>
      </c>
      <c r="X267" s="15" t="s">
        <v>1532</v>
      </c>
      <c r="Y267" s="241">
        <f t="shared" si="36"/>
        <v>9260934</v>
      </c>
      <c r="Z267" s="241" t="str">
        <f t="shared" si="37"/>
        <v>JAL</v>
      </c>
      <c r="AA267" s="241">
        <f t="shared" si="38"/>
        <v>0</v>
      </c>
      <c r="AB267" s="241">
        <f t="shared" si="39"/>
        <v>11828542</v>
      </c>
      <c r="AC267" s="243" t="str">
        <f t="shared" si="40"/>
        <v>VARIOLINE OW 2 - L4</v>
      </c>
      <c r="AD267" s="241">
        <f t="shared" si="41"/>
        <v>28013.58</v>
      </c>
      <c r="AE267" s="241">
        <f t="shared" si="42"/>
        <v>28013.58</v>
      </c>
      <c r="AF267" s="241">
        <v>0</v>
      </c>
    </row>
    <row r="268" spans="1:32" x14ac:dyDescent="0.2">
      <c r="A268" s="61" t="s">
        <v>2677</v>
      </c>
      <c r="B268" s="355">
        <v>46072</v>
      </c>
      <c r="C268" s="15" t="s">
        <v>1522</v>
      </c>
      <c r="D268" s="15" t="s">
        <v>1523</v>
      </c>
      <c r="E268" s="15" t="s">
        <v>241</v>
      </c>
      <c r="F268" s="15" t="s">
        <v>90</v>
      </c>
      <c r="G268" s="15" t="s">
        <v>2678</v>
      </c>
      <c r="H268" s="15" t="s">
        <v>1330</v>
      </c>
      <c r="I268" s="15" t="s">
        <v>2679</v>
      </c>
      <c r="J268" s="15" t="s">
        <v>1947</v>
      </c>
      <c r="K268" s="15" t="s">
        <v>2680</v>
      </c>
      <c r="L268" s="19">
        <v>95755</v>
      </c>
      <c r="M268" s="355"/>
      <c r="N268" s="15" t="s">
        <v>1528</v>
      </c>
      <c r="O268" s="19">
        <v>1445755</v>
      </c>
      <c r="P268" s="15" t="s">
        <v>1528</v>
      </c>
      <c r="Q268" s="355">
        <v>46072</v>
      </c>
      <c r="R268" s="15" t="s">
        <v>1528</v>
      </c>
      <c r="S268" s="355">
        <v>46072</v>
      </c>
      <c r="T268" s="15" t="s">
        <v>1585</v>
      </c>
      <c r="U268" s="15" t="s">
        <v>1549</v>
      </c>
      <c r="V268" s="15" t="s">
        <v>1314</v>
      </c>
      <c r="W268" s="15" t="s">
        <v>1314</v>
      </c>
      <c r="X268" s="15" t="s">
        <v>1532</v>
      </c>
      <c r="Y268" s="241">
        <f t="shared" si="36"/>
        <v>9296464</v>
      </c>
      <c r="Z268" s="241" t="str">
        <f t="shared" si="37"/>
        <v>JAL</v>
      </c>
      <c r="AA268" s="241">
        <f t="shared" si="38"/>
        <v>0</v>
      </c>
      <c r="AB268" s="241">
        <f t="shared" si="39"/>
        <v>11838625</v>
      </c>
      <c r="AC268" s="243" t="str">
        <f t="shared" si="40"/>
        <v>VARIOLINE OW 2 - L4</v>
      </c>
      <c r="AD268" s="241">
        <f t="shared" si="41"/>
        <v>95755</v>
      </c>
      <c r="AE268" s="241">
        <f t="shared" si="42"/>
        <v>1445755</v>
      </c>
      <c r="AF268" s="241">
        <v>0</v>
      </c>
    </row>
    <row r="269" spans="1:32" x14ac:dyDescent="0.2">
      <c r="A269" s="61" t="s">
        <v>2681</v>
      </c>
      <c r="B269" s="355">
        <v>46072</v>
      </c>
      <c r="C269" s="15" t="s">
        <v>1522</v>
      </c>
      <c r="D269" s="15" t="s">
        <v>1523</v>
      </c>
      <c r="E269" s="15" t="s">
        <v>241</v>
      </c>
      <c r="F269" s="15" t="s">
        <v>82</v>
      </c>
      <c r="G269" s="15" t="s">
        <v>2682</v>
      </c>
      <c r="H269" s="15" t="s">
        <v>1330</v>
      </c>
      <c r="I269" s="15" t="s">
        <v>2683</v>
      </c>
      <c r="J269" s="15" t="s">
        <v>1570</v>
      </c>
      <c r="K269" s="15" t="s">
        <v>2684</v>
      </c>
      <c r="L269" s="19">
        <v>1838080</v>
      </c>
      <c r="M269" s="355">
        <v>45804</v>
      </c>
      <c r="N269" s="15" t="s">
        <v>1538</v>
      </c>
      <c r="O269" s="19">
        <v>4525780.16</v>
      </c>
      <c r="P269" s="15" t="s">
        <v>1528</v>
      </c>
      <c r="Q269" s="355">
        <v>46072</v>
      </c>
      <c r="R269" s="15" t="s">
        <v>1528</v>
      </c>
      <c r="S269" s="355">
        <v>46072</v>
      </c>
      <c r="T269" s="15" t="s">
        <v>1471</v>
      </c>
      <c r="U269" s="15" t="s">
        <v>1549</v>
      </c>
      <c r="V269" s="15" t="s">
        <v>1314</v>
      </c>
      <c r="W269" s="15" t="s">
        <v>1314</v>
      </c>
      <c r="X269" s="15" t="s">
        <v>1532</v>
      </c>
      <c r="Y269" s="241">
        <f t="shared" si="36"/>
        <v>53962902</v>
      </c>
      <c r="Z269" s="241" t="str">
        <f t="shared" si="37"/>
        <v>YQV</v>
      </c>
      <c r="AA269" s="241">
        <f t="shared" si="38"/>
        <v>0</v>
      </c>
      <c r="AB269" s="241">
        <f t="shared" si="39"/>
        <v>11370369</v>
      </c>
      <c r="AC269" s="243" t="str">
        <f t="shared" si="40"/>
        <v>VARIOLINE OW 2 - L4</v>
      </c>
      <c r="AD269" s="241">
        <f t="shared" si="41"/>
        <v>1838080</v>
      </c>
      <c r="AE269" s="241">
        <f t="shared" si="42"/>
        <v>4525780.16</v>
      </c>
      <c r="AF269" s="241">
        <v>0</v>
      </c>
    </row>
    <row r="270" spans="1:32" x14ac:dyDescent="0.2">
      <c r="A270" s="61"/>
      <c r="B270" s="220"/>
      <c r="C270" s="15"/>
      <c r="D270" s="15"/>
      <c r="E270" s="15"/>
      <c r="F270" s="15"/>
      <c r="G270" s="15"/>
      <c r="H270" s="15"/>
      <c r="I270" s="15"/>
      <c r="J270" s="15"/>
      <c r="K270" s="15"/>
      <c r="L270" s="19"/>
      <c r="M270" s="220"/>
      <c r="N270" s="15"/>
      <c r="O270" s="19"/>
      <c r="P270" s="15"/>
      <c r="Q270" s="220"/>
      <c r="R270" s="15"/>
      <c r="S270" s="220"/>
      <c r="T270" s="15"/>
      <c r="U270" s="15"/>
      <c r="V270" s="15"/>
      <c r="W270" s="15"/>
      <c r="X270" s="15"/>
      <c r="Y270" s="241">
        <f t="shared" si="36"/>
        <v>0</v>
      </c>
      <c r="Z270" s="241">
        <f t="shared" si="37"/>
        <v>0</v>
      </c>
      <c r="AA270" s="241">
        <f t="shared" si="38"/>
        <v>0</v>
      </c>
      <c r="AB270" s="241">
        <f t="shared" si="39"/>
        <v>0</v>
      </c>
      <c r="AC270" s="243">
        <f t="shared" si="40"/>
        <v>0</v>
      </c>
      <c r="AD270" s="241">
        <f t="shared" si="41"/>
        <v>0</v>
      </c>
      <c r="AE270" s="241">
        <f t="shared" si="42"/>
        <v>0</v>
      </c>
      <c r="AF270" s="241">
        <v>0</v>
      </c>
    </row>
    <row r="271" spans="1:32" x14ac:dyDescent="0.2">
      <c r="A271" s="61"/>
      <c r="B271" s="220"/>
      <c r="C271" s="15"/>
      <c r="D271" s="15"/>
      <c r="E271" s="15"/>
      <c r="F271" s="15"/>
      <c r="G271" s="15"/>
      <c r="H271" s="15"/>
      <c r="I271" s="15"/>
      <c r="J271" s="15"/>
      <c r="K271" s="15"/>
      <c r="L271" s="19"/>
      <c r="M271" s="220"/>
      <c r="N271" s="15"/>
      <c r="O271" s="19"/>
      <c r="P271" s="15"/>
      <c r="Q271" s="220"/>
      <c r="R271" s="15"/>
      <c r="S271" s="220"/>
      <c r="T271" s="15"/>
      <c r="U271" s="15"/>
      <c r="V271" s="15"/>
      <c r="W271" s="15"/>
      <c r="X271" s="15"/>
      <c r="Y271" s="241">
        <f t="shared" si="36"/>
        <v>0</v>
      </c>
      <c r="Z271" s="241">
        <f t="shared" si="37"/>
        <v>0</v>
      </c>
      <c r="AA271" s="241">
        <f t="shared" si="38"/>
        <v>0</v>
      </c>
      <c r="AB271" s="241">
        <f t="shared" si="39"/>
        <v>0</v>
      </c>
      <c r="AC271" s="243">
        <f t="shared" si="40"/>
        <v>0</v>
      </c>
      <c r="AD271" s="241">
        <f t="shared" si="41"/>
        <v>0</v>
      </c>
      <c r="AE271" s="241">
        <f t="shared" si="42"/>
        <v>0</v>
      </c>
      <c r="AF271" s="241">
        <v>0</v>
      </c>
    </row>
    <row r="272" spans="1:32" x14ac:dyDescent="0.2">
      <c r="A272" s="61"/>
      <c r="B272" s="220"/>
      <c r="C272" s="15"/>
      <c r="D272" s="15"/>
      <c r="E272" s="15"/>
      <c r="F272" s="15"/>
      <c r="G272" s="15"/>
      <c r="H272" s="15"/>
      <c r="I272" s="15"/>
      <c r="J272" s="15"/>
      <c r="K272" s="15"/>
      <c r="L272" s="19"/>
      <c r="M272" s="220"/>
      <c r="N272" s="15"/>
      <c r="O272" s="19"/>
      <c r="P272" s="15"/>
      <c r="Q272" s="220"/>
      <c r="R272" s="15"/>
      <c r="S272" s="220"/>
      <c r="T272" s="15"/>
      <c r="U272" s="15"/>
      <c r="V272" s="15"/>
      <c r="W272" s="15"/>
      <c r="X272" s="15"/>
      <c r="Y272" s="241">
        <f t="shared" si="36"/>
        <v>0</v>
      </c>
      <c r="Z272" s="241">
        <f t="shared" si="37"/>
        <v>0</v>
      </c>
      <c r="AA272" s="241">
        <f t="shared" si="38"/>
        <v>0</v>
      </c>
      <c r="AB272" s="241">
        <f t="shared" si="39"/>
        <v>0</v>
      </c>
      <c r="AC272" s="243">
        <f t="shared" si="40"/>
        <v>0</v>
      </c>
      <c r="AD272" s="241">
        <f t="shared" si="41"/>
        <v>0</v>
      </c>
      <c r="AE272" s="241">
        <f t="shared" si="42"/>
        <v>0</v>
      </c>
      <c r="AF272" s="241">
        <v>0</v>
      </c>
    </row>
    <row r="273" spans="1:32" x14ac:dyDescent="0.2">
      <c r="A273" s="61"/>
      <c r="B273" s="220"/>
      <c r="C273" s="15"/>
      <c r="D273" s="15"/>
      <c r="E273" s="15"/>
      <c r="F273" s="15"/>
      <c r="G273" s="15"/>
      <c r="H273" s="15"/>
      <c r="I273" s="15"/>
      <c r="J273" s="15"/>
      <c r="K273" s="15"/>
      <c r="L273" s="19"/>
      <c r="M273" s="220"/>
      <c r="N273" s="15"/>
      <c r="O273" s="19"/>
      <c r="P273" s="15"/>
      <c r="Q273" s="220"/>
      <c r="R273" s="15"/>
      <c r="S273" s="220"/>
      <c r="T273" s="15"/>
      <c r="U273" s="15"/>
      <c r="V273" s="15"/>
      <c r="W273" s="15"/>
      <c r="X273" s="15"/>
      <c r="Y273" s="241">
        <f t="shared" si="36"/>
        <v>0</v>
      </c>
      <c r="Z273" s="241">
        <f t="shared" si="37"/>
        <v>0</v>
      </c>
      <c r="AA273" s="241">
        <f t="shared" si="38"/>
        <v>0</v>
      </c>
      <c r="AB273" s="241">
        <f t="shared" si="39"/>
        <v>0</v>
      </c>
      <c r="AC273" s="243">
        <f t="shared" si="40"/>
        <v>0</v>
      </c>
      <c r="AD273" s="241">
        <f t="shared" si="41"/>
        <v>0</v>
      </c>
      <c r="AE273" s="241">
        <f t="shared" si="42"/>
        <v>0</v>
      </c>
      <c r="AF273" s="241">
        <v>0</v>
      </c>
    </row>
    <row r="274" spans="1:32" x14ac:dyDescent="0.2">
      <c r="A274" s="61"/>
      <c r="B274" s="220"/>
      <c r="C274" s="15"/>
      <c r="D274" s="15"/>
      <c r="E274" s="15"/>
      <c r="F274" s="15"/>
      <c r="G274" s="15"/>
      <c r="H274" s="15"/>
      <c r="I274" s="15"/>
      <c r="J274" s="15"/>
      <c r="K274" s="15"/>
      <c r="L274" s="19"/>
      <c r="M274" s="220"/>
      <c r="N274" s="15"/>
      <c r="O274" s="19"/>
      <c r="P274" s="15"/>
      <c r="Q274" s="220"/>
      <c r="R274" s="15"/>
      <c r="S274" s="220"/>
      <c r="T274" s="15"/>
      <c r="U274" s="15"/>
      <c r="V274" s="15"/>
      <c r="W274" s="15"/>
      <c r="X274" s="15"/>
      <c r="Y274" s="241">
        <f t="shared" si="36"/>
        <v>0</v>
      </c>
      <c r="Z274" s="241">
        <f t="shared" si="37"/>
        <v>0</v>
      </c>
      <c r="AA274" s="241">
        <f t="shared" si="38"/>
        <v>0</v>
      </c>
      <c r="AB274" s="241">
        <f t="shared" si="39"/>
        <v>0</v>
      </c>
      <c r="AC274" s="243">
        <f t="shared" si="40"/>
        <v>0</v>
      </c>
      <c r="AD274" s="241">
        <f t="shared" si="41"/>
        <v>0</v>
      </c>
      <c r="AE274" s="241">
        <f t="shared" si="42"/>
        <v>0</v>
      </c>
      <c r="AF274" s="241">
        <v>0</v>
      </c>
    </row>
    <row r="275" spans="1:32" x14ac:dyDescent="0.2">
      <c r="A275" s="61"/>
      <c r="B275" s="220"/>
      <c r="C275" s="15"/>
      <c r="D275" s="15"/>
      <c r="E275" s="15"/>
      <c r="F275" s="15"/>
      <c r="G275" s="15"/>
      <c r="H275" s="15"/>
      <c r="I275" s="15"/>
      <c r="J275" s="15"/>
      <c r="K275" s="15"/>
      <c r="L275" s="19"/>
      <c r="M275" s="220"/>
      <c r="N275" s="15"/>
      <c r="O275" s="19"/>
      <c r="P275" s="15"/>
      <c r="Q275" s="220"/>
      <c r="R275" s="15"/>
      <c r="S275" s="220"/>
      <c r="T275" s="15"/>
      <c r="U275" s="15"/>
      <c r="V275" s="15"/>
      <c r="W275" s="15"/>
      <c r="X275" s="15"/>
      <c r="Y275" s="241">
        <f t="shared" si="36"/>
        <v>0</v>
      </c>
      <c r="Z275" s="241">
        <f t="shared" si="37"/>
        <v>0</v>
      </c>
      <c r="AA275" s="241">
        <f t="shared" si="38"/>
        <v>0</v>
      </c>
      <c r="AB275" s="241">
        <f t="shared" si="39"/>
        <v>0</v>
      </c>
      <c r="AC275" s="243">
        <f t="shared" si="40"/>
        <v>0</v>
      </c>
      <c r="AD275" s="241">
        <f t="shared" si="41"/>
        <v>0</v>
      </c>
      <c r="AE275" s="241">
        <f t="shared" si="42"/>
        <v>0</v>
      </c>
      <c r="AF275" s="241">
        <v>0</v>
      </c>
    </row>
    <row r="276" spans="1:32" x14ac:dyDescent="0.2">
      <c r="A276" s="61"/>
      <c r="B276" s="220"/>
      <c r="C276" s="15"/>
      <c r="D276" s="15"/>
      <c r="E276" s="15"/>
      <c r="F276" s="15"/>
      <c r="G276" s="15"/>
      <c r="H276" s="15"/>
      <c r="I276" s="15"/>
      <c r="J276" s="15"/>
      <c r="K276" s="15"/>
      <c r="L276" s="19"/>
      <c r="M276" s="220"/>
      <c r="N276" s="15"/>
      <c r="O276" s="19"/>
      <c r="P276" s="15"/>
      <c r="Q276" s="220"/>
      <c r="R276" s="15"/>
      <c r="S276" s="220"/>
      <c r="T276" s="15"/>
      <c r="U276" s="15"/>
      <c r="V276" s="15"/>
      <c r="W276" s="15"/>
      <c r="X276" s="15"/>
      <c r="Y276" s="241">
        <f t="shared" si="36"/>
        <v>0</v>
      </c>
      <c r="Z276" s="241">
        <f t="shared" si="37"/>
        <v>0</v>
      </c>
      <c r="AA276" s="241">
        <f t="shared" si="38"/>
        <v>0</v>
      </c>
      <c r="AB276" s="241">
        <f t="shared" si="39"/>
        <v>0</v>
      </c>
      <c r="AC276" s="243">
        <f t="shared" si="40"/>
        <v>0</v>
      </c>
      <c r="AD276" s="241">
        <f t="shared" si="41"/>
        <v>0</v>
      </c>
      <c r="AE276" s="241">
        <f t="shared" si="42"/>
        <v>0</v>
      </c>
      <c r="AF276" s="241">
        <v>0</v>
      </c>
    </row>
    <row r="277" spans="1:32" x14ac:dyDescent="0.2">
      <c r="A277" s="61"/>
      <c r="B277" s="220"/>
      <c r="C277" s="15"/>
      <c r="D277" s="15"/>
      <c r="E277" s="15"/>
      <c r="F277" s="15"/>
      <c r="G277" s="15"/>
      <c r="H277" s="15"/>
      <c r="I277" s="15"/>
      <c r="J277" s="15"/>
      <c r="K277" s="15"/>
      <c r="L277" s="19"/>
      <c r="M277" s="220"/>
      <c r="N277" s="15"/>
      <c r="O277" s="19"/>
      <c r="P277" s="15"/>
      <c r="Q277" s="220"/>
      <c r="R277" s="15"/>
      <c r="S277" s="220"/>
      <c r="T277" s="15"/>
      <c r="U277" s="15"/>
      <c r="V277" s="15"/>
      <c r="W277" s="15"/>
      <c r="X277" s="15"/>
      <c r="Y277" s="241">
        <f t="shared" si="36"/>
        <v>0</v>
      </c>
      <c r="Z277" s="241">
        <f t="shared" si="37"/>
        <v>0</v>
      </c>
      <c r="AA277" s="241">
        <f t="shared" si="38"/>
        <v>0</v>
      </c>
      <c r="AB277" s="241">
        <f t="shared" si="39"/>
        <v>0</v>
      </c>
      <c r="AC277" s="243">
        <f t="shared" si="40"/>
        <v>0</v>
      </c>
      <c r="AD277" s="241">
        <f t="shared" si="41"/>
        <v>0</v>
      </c>
      <c r="AE277" s="241">
        <f t="shared" si="42"/>
        <v>0</v>
      </c>
      <c r="AF277" s="241">
        <v>0</v>
      </c>
    </row>
    <row r="278" spans="1:32" x14ac:dyDescent="0.2">
      <c r="A278" s="61"/>
      <c r="B278" s="220"/>
      <c r="C278" s="15"/>
      <c r="D278" s="15"/>
      <c r="E278" s="15"/>
      <c r="F278" s="15"/>
      <c r="G278" s="15"/>
      <c r="H278" s="15"/>
      <c r="I278" s="15"/>
      <c r="J278" s="15"/>
      <c r="K278" s="15"/>
      <c r="L278" s="19"/>
      <c r="M278" s="220"/>
      <c r="N278" s="15"/>
      <c r="O278" s="19"/>
      <c r="P278" s="15"/>
      <c r="Q278" s="220"/>
      <c r="R278" s="15"/>
      <c r="S278" s="220"/>
      <c r="T278" s="15"/>
      <c r="U278" s="15"/>
      <c r="V278" s="15"/>
      <c r="W278" s="15"/>
      <c r="X278" s="15"/>
      <c r="Y278" s="241">
        <f t="shared" si="36"/>
        <v>0</v>
      </c>
      <c r="Z278" s="241">
        <f t="shared" si="37"/>
        <v>0</v>
      </c>
      <c r="AA278" s="241">
        <f t="shared" si="38"/>
        <v>0</v>
      </c>
      <c r="AB278" s="241">
        <f t="shared" si="39"/>
        <v>0</v>
      </c>
      <c r="AC278" s="243">
        <f t="shared" si="40"/>
        <v>0</v>
      </c>
      <c r="AD278" s="241">
        <f t="shared" si="41"/>
        <v>0</v>
      </c>
      <c r="AE278" s="241">
        <f t="shared" si="42"/>
        <v>0</v>
      </c>
      <c r="AF278" s="241">
        <v>0</v>
      </c>
    </row>
    <row r="279" spans="1:32" x14ac:dyDescent="0.2">
      <c r="A279" s="61"/>
      <c r="B279" s="220"/>
      <c r="C279" s="15"/>
      <c r="D279" s="15"/>
      <c r="E279" s="15"/>
      <c r="F279" s="15"/>
      <c r="G279" s="15"/>
      <c r="H279" s="15"/>
      <c r="I279" s="15"/>
      <c r="J279" s="15"/>
      <c r="K279" s="15"/>
      <c r="L279" s="19"/>
      <c r="M279" s="220"/>
      <c r="N279" s="15"/>
      <c r="O279" s="19"/>
      <c r="P279" s="15"/>
      <c r="Q279" s="220"/>
      <c r="R279" s="15"/>
      <c r="S279" s="220"/>
      <c r="T279" s="15"/>
      <c r="U279" s="15"/>
      <c r="V279" s="15"/>
      <c r="W279" s="15"/>
      <c r="X279" s="15"/>
      <c r="Y279" s="241">
        <f t="shared" si="36"/>
        <v>0</v>
      </c>
      <c r="Z279" s="241">
        <f t="shared" si="37"/>
        <v>0</v>
      </c>
      <c r="AA279" s="241">
        <f t="shared" si="38"/>
        <v>0</v>
      </c>
      <c r="AB279" s="241">
        <f t="shared" si="39"/>
        <v>0</v>
      </c>
      <c r="AC279" s="243">
        <f t="shared" si="40"/>
        <v>0</v>
      </c>
      <c r="AD279" s="241">
        <f t="shared" si="41"/>
        <v>0</v>
      </c>
      <c r="AE279" s="241">
        <f t="shared" si="42"/>
        <v>0</v>
      </c>
      <c r="AF279" s="241">
        <v>0</v>
      </c>
    </row>
    <row r="280" spans="1:32" x14ac:dyDescent="0.2">
      <c r="A280" s="61"/>
      <c r="B280" s="220"/>
      <c r="C280" s="15"/>
      <c r="D280" s="15"/>
      <c r="E280" s="15"/>
      <c r="F280" s="15"/>
      <c r="G280" s="15"/>
      <c r="H280" s="15"/>
      <c r="I280" s="15"/>
      <c r="J280" s="15"/>
      <c r="K280" s="15"/>
      <c r="L280" s="19"/>
      <c r="M280" s="220"/>
      <c r="N280" s="15"/>
      <c r="O280" s="19"/>
      <c r="P280" s="15"/>
      <c r="Q280" s="220"/>
      <c r="R280" s="15"/>
      <c r="S280" s="220"/>
      <c r="T280" s="15"/>
      <c r="U280" s="15"/>
      <c r="V280" s="15"/>
      <c r="W280" s="15"/>
      <c r="X280" s="15"/>
      <c r="Y280" s="241">
        <f t="shared" si="36"/>
        <v>0</v>
      </c>
      <c r="Z280" s="241">
        <f t="shared" si="37"/>
        <v>0</v>
      </c>
      <c r="AA280" s="241">
        <f t="shared" si="38"/>
        <v>0</v>
      </c>
      <c r="AB280" s="241">
        <f t="shared" si="39"/>
        <v>0</v>
      </c>
      <c r="AC280" s="243">
        <f t="shared" si="40"/>
        <v>0</v>
      </c>
      <c r="AD280" s="241">
        <f t="shared" si="41"/>
        <v>0</v>
      </c>
      <c r="AE280" s="241">
        <f t="shared" si="42"/>
        <v>0</v>
      </c>
      <c r="AF280" s="241">
        <v>0</v>
      </c>
    </row>
    <row r="281" spans="1:32" x14ac:dyDescent="0.2">
      <c r="A281" s="61"/>
      <c r="B281" s="220"/>
      <c r="C281" s="15"/>
      <c r="D281" s="15"/>
      <c r="E281" s="15"/>
      <c r="F281" s="15"/>
      <c r="G281" s="15"/>
      <c r="H281" s="15"/>
      <c r="I281" s="15"/>
      <c r="J281" s="15"/>
      <c r="K281" s="15"/>
      <c r="L281" s="19"/>
      <c r="M281" s="220"/>
      <c r="N281" s="15"/>
      <c r="O281" s="19"/>
      <c r="P281" s="15"/>
      <c r="Q281" s="220"/>
      <c r="R281" s="15"/>
      <c r="S281" s="220"/>
      <c r="T281" s="15"/>
      <c r="U281" s="15"/>
      <c r="V281" s="15"/>
      <c r="W281" s="15"/>
      <c r="X281" s="15"/>
      <c r="Y281" s="241">
        <f t="shared" si="36"/>
        <v>0</v>
      </c>
      <c r="Z281" s="241">
        <f t="shared" si="37"/>
        <v>0</v>
      </c>
      <c r="AA281" s="241">
        <f t="shared" si="38"/>
        <v>0</v>
      </c>
      <c r="AB281" s="241">
        <f t="shared" si="39"/>
        <v>0</v>
      </c>
      <c r="AC281" s="243">
        <f t="shared" si="40"/>
        <v>0</v>
      </c>
      <c r="AD281" s="241">
        <f t="shared" si="41"/>
        <v>0</v>
      </c>
      <c r="AE281" s="241">
        <f t="shared" si="42"/>
        <v>0</v>
      </c>
      <c r="AF281" s="241">
        <v>0</v>
      </c>
    </row>
    <row r="282" spans="1:32" x14ac:dyDescent="0.2">
      <c r="A282" s="61"/>
      <c r="B282" s="220"/>
      <c r="C282" s="15"/>
      <c r="D282" s="15"/>
      <c r="E282" s="15"/>
      <c r="F282" s="15"/>
      <c r="G282" s="15"/>
      <c r="H282" s="15"/>
      <c r="I282" s="15"/>
      <c r="J282" s="15"/>
      <c r="K282" s="15"/>
      <c r="L282" s="19"/>
      <c r="M282" s="220"/>
      <c r="N282" s="15"/>
      <c r="O282" s="19"/>
      <c r="P282" s="15"/>
      <c r="Q282" s="220"/>
      <c r="R282" s="15"/>
      <c r="S282" s="220"/>
      <c r="T282" s="15"/>
      <c r="U282" s="15"/>
      <c r="V282" s="15"/>
      <c r="W282" s="15"/>
      <c r="X282" s="15"/>
      <c r="Y282" s="241">
        <f t="shared" si="36"/>
        <v>0</v>
      </c>
      <c r="Z282" s="241">
        <f t="shared" si="37"/>
        <v>0</v>
      </c>
      <c r="AA282" s="241">
        <f t="shared" si="38"/>
        <v>0</v>
      </c>
      <c r="AB282" s="241">
        <f t="shared" si="39"/>
        <v>0</v>
      </c>
      <c r="AC282" s="243">
        <f t="shared" si="40"/>
        <v>0</v>
      </c>
      <c r="AD282" s="241">
        <f t="shared" si="41"/>
        <v>0</v>
      </c>
      <c r="AE282" s="241">
        <f t="shared" si="42"/>
        <v>0</v>
      </c>
      <c r="AF282" s="241">
        <v>0</v>
      </c>
    </row>
    <row r="283" spans="1:32" x14ac:dyDescent="0.2">
      <c r="A283" s="61"/>
      <c r="B283" s="220"/>
      <c r="C283" s="15"/>
      <c r="D283" s="15"/>
      <c r="E283" s="15"/>
      <c r="F283" s="15"/>
      <c r="G283" s="15"/>
      <c r="H283" s="15"/>
      <c r="I283" s="15"/>
      <c r="J283" s="15"/>
      <c r="K283" s="15"/>
      <c r="L283" s="19"/>
      <c r="M283" s="220"/>
      <c r="N283" s="15"/>
      <c r="O283" s="19"/>
      <c r="P283" s="15"/>
      <c r="Q283" s="220"/>
      <c r="R283" s="15"/>
      <c r="S283" s="220"/>
      <c r="T283" s="15"/>
      <c r="U283" s="15"/>
      <c r="V283" s="15"/>
      <c r="W283" s="15"/>
      <c r="X283" s="15"/>
      <c r="Y283" s="241">
        <f t="shared" si="36"/>
        <v>0</v>
      </c>
      <c r="Z283" s="241">
        <f t="shared" si="37"/>
        <v>0</v>
      </c>
      <c r="AA283" s="241">
        <f t="shared" si="38"/>
        <v>0</v>
      </c>
      <c r="AB283" s="241">
        <f t="shared" si="39"/>
        <v>0</v>
      </c>
      <c r="AC283" s="243">
        <f t="shared" si="40"/>
        <v>0</v>
      </c>
      <c r="AD283" s="241">
        <f t="shared" si="41"/>
        <v>0</v>
      </c>
      <c r="AE283" s="241">
        <f t="shared" si="42"/>
        <v>0</v>
      </c>
      <c r="AF283" s="241">
        <v>0</v>
      </c>
    </row>
    <row r="284" spans="1:32" x14ac:dyDescent="0.2">
      <c r="A284" s="61"/>
      <c r="B284" s="220"/>
      <c r="C284" s="15"/>
      <c r="D284" s="15"/>
      <c r="E284" s="15"/>
      <c r="F284" s="15"/>
      <c r="G284" s="15"/>
      <c r="H284" s="15"/>
      <c r="I284" s="15"/>
      <c r="J284" s="15"/>
      <c r="K284" s="15"/>
      <c r="L284" s="19"/>
      <c r="M284" s="220"/>
      <c r="N284" s="15"/>
      <c r="O284" s="19"/>
      <c r="P284" s="15"/>
      <c r="Q284" s="220"/>
      <c r="R284" s="15"/>
      <c r="S284" s="220"/>
      <c r="T284" s="15"/>
      <c r="U284" s="15"/>
      <c r="V284" s="15"/>
      <c r="W284" s="15"/>
      <c r="X284" s="15"/>
      <c r="Y284" s="241">
        <f t="shared" si="36"/>
        <v>0</v>
      </c>
      <c r="Z284" s="241">
        <f t="shared" si="37"/>
        <v>0</v>
      </c>
      <c r="AA284" s="241">
        <f t="shared" si="38"/>
        <v>0</v>
      </c>
      <c r="AB284" s="241">
        <f t="shared" si="39"/>
        <v>0</v>
      </c>
      <c r="AC284" s="243">
        <f t="shared" si="40"/>
        <v>0</v>
      </c>
      <c r="AD284" s="241">
        <f t="shared" si="41"/>
        <v>0</v>
      </c>
      <c r="AE284" s="241">
        <f t="shared" si="42"/>
        <v>0</v>
      </c>
      <c r="AF284" s="241">
        <v>0</v>
      </c>
    </row>
    <row r="285" spans="1:32" x14ac:dyDescent="0.2">
      <c r="A285" s="61"/>
      <c r="B285" s="220"/>
      <c r="C285" s="15"/>
      <c r="D285" s="15"/>
      <c r="E285" s="15"/>
      <c r="F285" s="15"/>
      <c r="G285" s="15"/>
      <c r="H285" s="15"/>
      <c r="I285" s="15"/>
      <c r="J285" s="15"/>
      <c r="K285" s="15"/>
      <c r="L285" s="19"/>
      <c r="M285" s="220"/>
      <c r="N285" s="15"/>
      <c r="O285" s="19"/>
      <c r="P285" s="15"/>
      <c r="Q285" s="220"/>
      <c r="R285" s="15"/>
      <c r="S285" s="220"/>
      <c r="T285" s="15"/>
      <c r="U285" s="15"/>
      <c r="V285" s="15"/>
      <c r="W285" s="15"/>
      <c r="X285" s="15"/>
      <c r="Y285" s="241">
        <f t="shared" si="36"/>
        <v>0</v>
      </c>
      <c r="Z285" s="241">
        <f t="shared" si="37"/>
        <v>0</v>
      </c>
      <c r="AA285" s="241">
        <f t="shared" si="38"/>
        <v>0</v>
      </c>
      <c r="AB285" s="241">
        <f t="shared" si="39"/>
        <v>0</v>
      </c>
      <c r="AC285" s="243">
        <f t="shared" si="40"/>
        <v>0</v>
      </c>
      <c r="AD285" s="241">
        <f t="shared" si="41"/>
        <v>0</v>
      </c>
      <c r="AE285" s="241">
        <f t="shared" si="42"/>
        <v>0</v>
      </c>
      <c r="AF285" s="241">
        <v>0</v>
      </c>
    </row>
    <row r="286" spans="1:32" x14ac:dyDescent="0.2">
      <c r="A286" s="61"/>
      <c r="B286" s="220"/>
      <c r="C286" s="15"/>
      <c r="D286" s="15"/>
      <c r="E286" s="15"/>
      <c r="F286" s="15"/>
      <c r="G286" s="15"/>
      <c r="H286" s="15"/>
      <c r="I286" s="15"/>
      <c r="J286" s="15"/>
      <c r="K286" s="15"/>
      <c r="L286" s="19"/>
      <c r="M286" s="220"/>
      <c r="N286" s="15"/>
      <c r="O286" s="19"/>
      <c r="P286" s="15"/>
      <c r="Q286" s="220"/>
      <c r="R286" s="15"/>
      <c r="S286" s="220"/>
      <c r="T286" s="15"/>
      <c r="U286" s="15"/>
      <c r="V286" s="15"/>
      <c r="W286" s="15"/>
      <c r="X286" s="15"/>
      <c r="Y286" s="241">
        <f t="shared" si="36"/>
        <v>0</v>
      </c>
      <c r="Z286" s="241">
        <f t="shared" si="37"/>
        <v>0</v>
      </c>
      <c r="AA286" s="241">
        <f t="shared" si="38"/>
        <v>0</v>
      </c>
      <c r="AB286" s="241">
        <f t="shared" si="39"/>
        <v>0</v>
      </c>
      <c r="AC286" s="243">
        <f t="shared" si="40"/>
        <v>0</v>
      </c>
      <c r="AD286" s="241">
        <f t="shared" si="41"/>
        <v>0</v>
      </c>
      <c r="AE286" s="241">
        <f t="shared" si="42"/>
        <v>0</v>
      </c>
      <c r="AF286" s="241">
        <v>0</v>
      </c>
    </row>
    <row r="287" spans="1:32" x14ac:dyDescent="0.2">
      <c r="A287" s="61"/>
      <c r="B287" s="220"/>
      <c r="C287" s="15"/>
      <c r="D287" s="15"/>
      <c r="E287" s="15"/>
      <c r="F287" s="15"/>
      <c r="G287" s="15"/>
      <c r="H287" s="15"/>
      <c r="I287" s="15"/>
      <c r="J287" s="15"/>
      <c r="K287" s="15"/>
      <c r="L287" s="19"/>
      <c r="M287" s="220"/>
      <c r="N287" s="15"/>
      <c r="O287" s="19"/>
      <c r="P287" s="15"/>
      <c r="Q287" s="220"/>
      <c r="R287" s="15"/>
      <c r="S287" s="220"/>
      <c r="T287" s="15"/>
      <c r="U287" s="15"/>
      <c r="V287" s="15"/>
      <c r="W287" s="15"/>
      <c r="X287" s="15"/>
      <c r="Y287" s="241">
        <f t="shared" si="36"/>
        <v>0</v>
      </c>
      <c r="Z287" s="241">
        <f t="shared" si="37"/>
        <v>0</v>
      </c>
      <c r="AA287" s="241">
        <f t="shared" si="38"/>
        <v>0</v>
      </c>
      <c r="AB287" s="241">
        <f t="shared" si="39"/>
        <v>0</v>
      </c>
      <c r="AC287" s="243">
        <f t="shared" si="40"/>
        <v>0</v>
      </c>
      <c r="AD287" s="241">
        <f t="shared" si="41"/>
        <v>0</v>
      </c>
      <c r="AE287" s="241">
        <f t="shared" si="42"/>
        <v>0</v>
      </c>
      <c r="AF287" s="241">
        <v>0</v>
      </c>
    </row>
    <row r="288" spans="1:32" x14ac:dyDescent="0.2">
      <c r="A288" s="61"/>
      <c r="B288" s="220"/>
      <c r="C288" s="15"/>
      <c r="D288" s="15"/>
      <c r="E288" s="15"/>
      <c r="F288" s="15"/>
      <c r="G288" s="15"/>
      <c r="H288" s="15"/>
      <c r="I288" s="15"/>
      <c r="J288" s="15"/>
      <c r="K288" s="15"/>
      <c r="L288" s="19"/>
      <c r="M288" s="220"/>
      <c r="N288" s="15"/>
      <c r="O288" s="19"/>
      <c r="P288" s="15"/>
      <c r="Q288" s="220"/>
      <c r="R288" s="15"/>
      <c r="S288" s="220"/>
      <c r="T288" s="15"/>
      <c r="U288" s="15"/>
      <c r="V288" s="15"/>
      <c r="W288" s="15"/>
      <c r="X288" s="15"/>
      <c r="Y288" s="241">
        <f t="shared" si="36"/>
        <v>0</v>
      </c>
      <c r="Z288" s="241">
        <f t="shared" si="37"/>
        <v>0</v>
      </c>
      <c r="AA288" s="241">
        <f t="shared" si="38"/>
        <v>0</v>
      </c>
      <c r="AB288" s="241">
        <f t="shared" si="39"/>
        <v>0</v>
      </c>
      <c r="AC288" s="243">
        <f t="shared" si="40"/>
        <v>0</v>
      </c>
      <c r="AD288" s="241">
        <f t="shared" si="41"/>
        <v>0</v>
      </c>
      <c r="AE288" s="241">
        <f t="shared" si="42"/>
        <v>0</v>
      </c>
      <c r="AF288" s="241">
        <v>0</v>
      </c>
    </row>
    <row r="289" spans="1:32" x14ac:dyDescent="0.2">
      <c r="A289" s="61"/>
      <c r="B289" s="220"/>
      <c r="C289" s="15"/>
      <c r="D289" s="15"/>
      <c r="E289" s="15"/>
      <c r="F289" s="15"/>
      <c r="G289" s="15"/>
      <c r="H289" s="15"/>
      <c r="I289" s="15"/>
      <c r="J289" s="15"/>
      <c r="K289" s="15"/>
      <c r="L289" s="19"/>
      <c r="M289" s="220"/>
      <c r="N289" s="15"/>
      <c r="O289" s="19"/>
      <c r="P289" s="15"/>
      <c r="Q289" s="220"/>
      <c r="R289" s="15"/>
      <c r="S289" s="220"/>
      <c r="T289" s="15"/>
      <c r="U289" s="15"/>
      <c r="V289" s="15"/>
      <c r="W289" s="15"/>
      <c r="X289" s="15"/>
      <c r="Y289" s="241">
        <f t="shared" si="36"/>
        <v>0</v>
      </c>
      <c r="Z289" s="241">
        <f t="shared" si="37"/>
        <v>0</v>
      </c>
      <c r="AA289" s="241">
        <f t="shared" si="38"/>
        <v>0</v>
      </c>
      <c r="AB289" s="241">
        <f t="shared" si="39"/>
        <v>0</v>
      </c>
      <c r="AC289" s="243">
        <f t="shared" si="40"/>
        <v>0</v>
      </c>
      <c r="AD289" s="241">
        <f t="shared" si="41"/>
        <v>0</v>
      </c>
      <c r="AE289" s="241">
        <f t="shared" si="42"/>
        <v>0</v>
      </c>
      <c r="AF289" s="241">
        <v>0</v>
      </c>
    </row>
    <row r="290" spans="1:32" x14ac:dyDescent="0.2">
      <c r="A290" s="61"/>
      <c r="B290" s="220"/>
      <c r="C290" s="15"/>
      <c r="D290" s="15"/>
      <c r="E290" s="15"/>
      <c r="F290" s="15"/>
      <c r="G290" s="15"/>
      <c r="H290" s="15"/>
      <c r="I290" s="15"/>
      <c r="J290" s="15"/>
      <c r="K290" s="15"/>
      <c r="L290" s="19"/>
      <c r="M290" s="220"/>
      <c r="N290" s="15"/>
      <c r="O290" s="19"/>
      <c r="P290" s="15"/>
      <c r="Q290" s="220"/>
      <c r="R290" s="15"/>
      <c r="S290" s="220"/>
      <c r="T290" s="15"/>
      <c r="U290" s="15"/>
      <c r="V290" s="15"/>
      <c r="W290" s="15"/>
      <c r="X290" s="15"/>
      <c r="Y290" s="241">
        <f t="shared" si="36"/>
        <v>0</v>
      </c>
      <c r="Z290" s="241">
        <f t="shared" si="37"/>
        <v>0</v>
      </c>
      <c r="AA290" s="241">
        <f t="shared" si="38"/>
        <v>0</v>
      </c>
      <c r="AB290" s="241">
        <f t="shared" si="39"/>
        <v>0</v>
      </c>
      <c r="AC290" s="243">
        <f t="shared" si="40"/>
        <v>0</v>
      </c>
      <c r="AD290" s="241">
        <f t="shared" si="41"/>
        <v>0</v>
      </c>
      <c r="AE290" s="241">
        <f t="shared" si="42"/>
        <v>0</v>
      </c>
      <c r="AF290" s="241">
        <v>0</v>
      </c>
    </row>
    <row r="291" spans="1:32" x14ac:dyDescent="0.2">
      <c r="A291" s="61"/>
      <c r="B291" s="220"/>
      <c r="C291" s="15"/>
      <c r="D291" s="15"/>
      <c r="E291" s="15"/>
      <c r="F291" s="15"/>
      <c r="G291" s="15"/>
      <c r="H291" s="15"/>
      <c r="I291" s="15"/>
      <c r="J291" s="15"/>
      <c r="K291" s="15"/>
      <c r="L291" s="19"/>
      <c r="M291" s="220"/>
      <c r="N291" s="15"/>
      <c r="O291" s="19"/>
      <c r="P291" s="15"/>
      <c r="Q291" s="220"/>
      <c r="R291" s="15"/>
      <c r="S291" s="220"/>
      <c r="T291" s="15"/>
      <c r="U291" s="15"/>
      <c r="V291" s="15"/>
      <c r="W291" s="15"/>
      <c r="X291" s="15"/>
      <c r="Y291" s="241">
        <f t="shared" si="36"/>
        <v>0</v>
      </c>
      <c r="Z291" s="241">
        <f t="shared" si="37"/>
        <v>0</v>
      </c>
      <c r="AA291" s="241">
        <f t="shared" si="38"/>
        <v>0</v>
      </c>
      <c r="AB291" s="241">
        <f t="shared" si="39"/>
        <v>0</v>
      </c>
      <c r="AC291" s="243">
        <f t="shared" si="40"/>
        <v>0</v>
      </c>
      <c r="AD291" s="241">
        <f t="shared" si="41"/>
        <v>0</v>
      </c>
      <c r="AE291" s="241">
        <f t="shared" si="42"/>
        <v>0</v>
      </c>
      <c r="AF291" s="241">
        <v>0</v>
      </c>
    </row>
    <row r="292" spans="1:32" x14ac:dyDescent="0.2">
      <c r="A292" s="61"/>
      <c r="B292" s="220"/>
      <c r="C292" s="15"/>
      <c r="D292" s="15"/>
      <c r="E292" s="15"/>
      <c r="F292" s="15"/>
      <c r="G292" s="15"/>
      <c r="H292" s="15"/>
      <c r="I292" s="15"/>
      <c r="J292" s="15"/>
      <c r="K292" s="15"/>
      <c r="L292" s="19"/>
      <c r="M292" s="220"/>
      <c r="N292" s="15"/>
      <c r="O292" s="19"/>
      <c r="P292" s="15"/>
      <c r="Q292" s="220"/>
      <c r="R292" s="15"/>
      <c r="S292" s="220"/>
      <c r="T292" s="15"/>
      <c r="U292" s="15"/>
      <c r="V292" s="15"/>
      <c r="W292" s="15"/>
      <c r="X292" s="15"/>
      <c r="Y292" s="241">
        <f t="shared" si="36"/>
        <v>0</v>
      </c>
      <c r="Z292" s="241">
        <f t="shared" si="37"/>
        <v>0</v>
      </c>
      <c r="AA292" s="241">
        <f t="shared" si="38"/>
        <v>0</v>
      </c>
      <c r="AB292" s="241">
        <f t="shared" si="39"/>
        <v>0</v>
      </c>
      <c r="AC292" s="243">
        <f t="shared" si="40"/>
        <v>0</v>
      </c>
      <c r="AD292" s="241">
        <f t="shared" si="41"/>
        <v>0</v>
      </c>
      <c r="AE292" s="241">
        <f t="shared" si="42"/>
        <v>0</v>
      </c>
      <c r="AF292" s="241">
        <v>0</v>
      </c>
    </row>
    <row r="293" spans="1:32" x14ac:dyDescent="0.2">
      <c r="A293" s="61"/>
      <c r="B293" s="220"/>
      <c r="C293" s="15"/>
      <c r="D293" s="15"/>
      <c r="E293" s="15"/>
      <c r="F293" s="15"/>
      <c r="G293" s="15"/>
      <c r="H293" s="15"/>
      <c r="I293" s="15"/>
      <c r="J293" s="15"/>
      <c r="K293" s="15"/>
      <c r="L293" s="19"/>
      <c r="M293" s="220"/>
      <c r="N293" s="15"/>
      <c r="O293" s="19"/>
      <c r="P293" s="15"/>
      <c r="Q293" s="220"/>
      <c r="R293" s="15"/>
      <c r="S293" s="220"/>
      <c r="T293" s="15"/>
      <c r="U293" s="15"/>
      <c r="V293" s="15"/>
      <c r="W293" s="15"/>
      <c r="X293" s="15"/>
      <c r="Y293" s="241">
        <f t="shared" si="36"/>
        <v>0</v>
      </c>
      <c r="Z293" s="241">
        <f t="shared" si="37"/>
        <v>0</v>
      </c>
      <c r="AA293" s="241">
        <f t="shared" si="38"/>
        <v>0</v>
      </c>
      <c r="AB293" s="241">
        <f t="shared" si="39"/>
        <v>0</v>
      </c>
      <c r="AC293" s="243">
        <f t="shared" si="40"/>
        <v>0</v>
      </c>
      <c r="AD293" s="241">
        <f t="shared" si="41"/>
        <v>0</v>
      </c>
      <c r="AE293" s="241">
        <f t="shared" si="42"/>
        <v>0</v>
      </c>
      <c r="AF293" s="241">
        <v>0</v>
      </c>
    </row>
    <row r="294" spans="1:32" x14ac:dyDescent="0.2">
      <c r="A294" s="61"/>
      <c r="B294" s="220"/>
      <c r="C294" s="15"/>
      <c r="D294" s="15"/>
      <c r="E294" s="15"/>
      <c r="F294" s="15"/>
      <c r="G294" s="15"/>
      <c r="H294" s="15"/>
      <c r="I294" s="15"/>
      <c r="J294" s="15"/>
      <c r="K294" s="15"/>
      <c r="L294" s="19"/>
      <c r="M294" s="220"/>
      <c r="N294" s="15"/>
      <c r="O294" s="19"/>
      <c r="P294" s="15"/>
      <c r="Q294" s="220"/>
      <c r="R294" s="15"/>
      <c r="S294" s="220"/>
      <c r="T294" s="15"/>
      <c r="U294" s="15"/>
      <c r="V294" s="15"/>
      <c r="W294" s="15"/>
      <c r="X294" s="15"/>
      <c r="Y294" s="241">
        <f t="shared" si="36"/>
        <v>0</v>
      </c>
      <c r="Z294" s="241">
        <f t="shared" si="37"/>
        <v>0</v>
      </c>
      <c r="AA294" s="241">
        <f t="shared" si="38"/>
        <v>0</v>
      </c>
      <c r="AB294" s="241">
        <f t="shared" si="39"/>
        <v>0</v>
      </c>
      <c r="AC294" s="243">
        <f t="shared" si="40"/>
        <v>0</v>
      </c>
      <c r="AD294" s="241">
        <f t="shared" si="41"/>
        <v>0</v>
      </c>
      <c r="AE294" s="241">
        <f t="shared" si="42"/>
        <v>0</v>
      </c>
      <c r="AF294" s="241">
        <v>0</v>
      </c>
    </row>
    <row r="295" spans="1:32" x14ac:dyDescent="0.2">
      <c r="A295" s="61"/>
      <c r="B295" s="220"/>
      <c r="C295" s="15"/>
      <c r="D295" s="15"/>
      <c r="E295" s="15"/>
      <c r="F295" s="15"/>
      <c r="G295" s="15"/>
      <c r="H295" s="15"/>
      <c r="I295" s="15"/>
      <c r="J295" s="15"/>
      <c r="K295" s="15"/>
      <c r="L295" s="19"/>
      <c r="M295" s="220"/>
      <c r="N295" s="15"/>
      <c r="O295" s="19"/>
      <c r="P295" s="15"/>
      <c r="Q295" s="220"/>
      <c r="R295" s="15"/>
      <c r="S295" s="220"/>
      <c r="T295" s="15"/>
      <c r="U295" s="15"/>
      <c r="V295" s="15"/>
      <c r="W295" s="15"/>
      <c r="X295" s="15"/>
      <c r="Y295" s="241">
        <f t="shared" si="36"/>
        <v>0</v>
      </c>
      <c r="Z295" s="241">
        <f t="shared" si="37"/>
        <v>0</v>
      </c>
      <c r="AA295" s="241">
        <f t="shared" si="38"/>
        <v>0</v>
      </c>
      <c r="AB295" s="241">
        <f t="shared" si="39"/>
        <v>0</v>
      </c>
      <c r="AC295" s="243">
        <f t="shared" si="40"/>
        <v>0</v>
      </c>
      <c r="AD295" s="241">
        <f t="shared" si="41"/>
        <v>0</v>
      </c>
      <c r="AE295" s="241">
        <f t="shared" si="42"/>
        <v>0</v>
      </c>
      <c r="AF295" s="241">
        <v>0</v>
      </c>
    </row>
    <row r="296" spans="1:32" x14ac:dyDescent="0.2">
      <c r="A296" s="61"/>
      <c r="B296" s="220"/>
      <c r="C296" s="15"/>
      <c r="D296" s="15"/>
      <c r="E296" s="15"/>
      <c r="F296" s="15"/>
      <c r="G296" s="15"/>
      <c r="H296" s="15"/>
      <c r="I296" s="15"/>
      <c r="J296" s="15"/>
      <c r="K296" s="15"/>
      <c r="L296" s="19"/>
      <c r="M296" s="220"/>
      <c r="N296" s="15"/>
      <c r="O296" s="19"/>
      <c r="P296" s="15"/>
      <c r="Q296" s="220"/>
      <c r="R296" s="15"/>
      <c r="S296" s="220"/>
      <c r="T296" s="15"/>
      <c r="U296" s="15"/>
      <c r="V296" s="15"/>
      <c r="W296" s="15"/>
      <c r="X296" s="15"/>
      <c r="Y296" s="241">
        <f t="shared" si="36"/>
        <v>0</v>
      </c>
      <c r="Z296" s="241">
        <f t="shared" si="37"/>
        <v>0</v>
      </c>
      <c r="AA296" s="241">
        <f t="shared" si="38"/>
        <v>0</v>
      </c>
      <c r="AB296" s="241">
        <f t="shared" si="39"/>
        <v>0</v>
      </c>
      <c r="AC296" s="243">
        <f t="shared" si="40"/>
        <v>0</v>
      </c>
      <c r="AD296" s="241">
        <f t="shared" si="41"/>
        <v>0</v>
      </c>
      <c r="AE296" s="241">
        <f t="shared" si="42"/>
        <v>0</v>
      </c>
      <c r="AF296" s="241">
        <v>0</v>
      </c>
    </row>
    <row r="297" spans="1:32" x14ac:dyDescent="0.2">
      <c r="A297" s="61"/>
      <c r="B297" s="220"/>
      <c r="C297" s="15"/>
      <c r="D297" s="15"/>
      <c r="E297" s="15"/>
      <c r="F297" s="15"/>
      <c r="G297" s="15"/>
      <c r="H297" s="15"/>
      <c r="I297" s="15"/>
      <c r="J297" s="15"/>
      <c r="K297" s="15"/>
      <c r="L297" s="19"/>
      <c r="M297" s="220"/>
      <c r="N297" s="15"/>
      <c r="O297" s="19"/>
      <c r="P297" s="15"/>
      <c r="Q297" s="220"/>
      <c r="R297" s="15"/>
      <c r="S297" s="220"/>
      <c r="T297" s="15"/>
      <c r="U297" s="15"/>
      <c r="V297" s="15"/>
      <c r="W297" s="15"/>
      <c r="X297" s="15"/>
      <c r="Y297" s="241">
        <f t="shared" si="36"/>
        <v>0</v>
      </c>
      <c r="Z297" s="241">
        <f t="shared" si="37"/>
        <v>0</v>
      </c>
      <c r="AA297" s="241">
        <f t="shared" si="38"/>
        <v>0</v>
      </c>
      <c r="AB297" s="241">
        <f t="shared" si="39"/>
        <v>0</v>
      </c>
      <c r="AC297" s="243">
        <f t="shared" si="40"/>
        <v>0</v>
      </c>
      <c r="AD297" s="241">
        <f t="shared" si="41"/>
        <v>0</v>
      </c>
      <c r="AE297" s="241">
        <f t="shared" si="42"/>
        <v>0</v>
      </c>
      <c r="AF297" s="241">
        <v>0</v>
      </c>
    </row>
    <row r="298" spans="1:32" x14ac:dyDescent="0.2">
      <c r="A298" s="61"/>
      <c r="B298" s="220"/>
      <c r="C298" s="15"/>
      <c r="D298" s="15"/>
      <c r="E298" s="15"/>
      <c r="F298" s="15"/>
      <c r="G298" s="15"/>
      <c r="H298" s="15"/>
      <c r="I298" s="15"/>
      <c r="J298" s="15"/>
      <c r="K298" s="15"/>
      <c r="L298" s="19"/>
      <c r="M298" s="220"/>
      <c r="N298" s="15"/>
      <c r="O298" s="19"/>
      <c r="P298" s="15"/>
      <c r="Q298" s="220"/>
      <c r="R298" s="15"/>
      <c r="S298" s="220"/>
      <c r="T298" s="15"/>
      <c r="U298" s="15"/>
      <c r="V298" s="15"/>
      <c r="W298" s="15"/>
      <c r="X298" s="15"/>
      <c r="Y298" s="241">
        <f t="shared" si="36"/>
        <v>0</v>
      </c>
      <c r="Z298" s="241">
        <f t="shared" si="37"/>
        <v>0</v>
      </c>
      <c r="AA298" s="241">
        <f t="shared" si="38"/>
        <v>0</v>
      </c>
      <c r="AB298" s="241">
        <f t="shared" si="39"/>
        <v>0</v>
      </c>
      <c r="AC298" s="243">
        <f t="shared" si="40"/>
        <v>0</v>
      </c>
      <c r="AD298" s="241">
        <f t="shared" si="41"/>
        <v>0</v>
      </c>
      <c r="AE298" s="241">
        <f t="shared" si="42"/>
        <v>0</v>
      </c>
      <c r="AF298" s="241">
        <v>0</v>
      </c>
    </row>
    <row r="299" spans="1:32" x14ac:dyDescent="0.2">
      <c r="A299" s="61"/>
      <c r="B299" s="220"/>
      <c r="C299" s="15"/>
      <c r="D299" s="15"/>
      <c r="E299" s="15"/>
      <c r="F299" s="15"/>
      <c r="G299" s="15"/>
      <c r="H299" s="15"/>
      <c r="I299" s="15"/>
      <c r="J299" s="15"/>
      <c r="K299" s="15"/>
      <c r="L299" s="19"/>
      <c r="M299" s="220"/>
      <c r="N299" s="15"/>
      <c r="O299" s="19"/>
      <c r="P299" s="15"/>
      <c r="Q299" s="220"/>
      <c r="R299" s="15"/>
      <c r="S299" s="220"/>
      <c r="T299" s="15"/>
      <c r="U299" s="15"/>
      <c r="V299" s="15"/>
      <c r="W299" s="15"/>
      <c r="X299" s="15"/>
      <c r="Y299" s="241">
        <f t="shared" si="36"/>
        <v>0</v>
      </c>
      <c r="Z299" s="241">
        <f t="shared" si="37"/>
        <v>0</v>
      </c>
      <c r="AA299" s="241">
        <f t="shared" si="38"/>
        <v>0</v>
      </c>
      <c r="AB299" s="241">
        <f t="shared" si="39"/>
        <v>0</v>
      </c>
      <c r="AC299" s="243">
        <f t="shared" si="40"/>
        <v>0</v>
      </c>
      <c r="AD299" s="241">
        <f t="shared" si="41"/>
        <v>0</v>
      </c>
      <c r="AE299" s="241">
        <f t="shared" si="42"/>
        <v>0</v>
      </c>
      <c r="AF299" s="241">
        <v>0</v>
      </c>
    </row>
    <row r="300" spans="1:32" x14ac:dyDescent="0.2">
      <c r="A300" s="61"/>
      <c r="B300" s="220"/>
      <c r="C300" s="15"/>
      <c r="D300" s="15"/>
      <c r="E300" s="15"/>
      <c r="F300" s="15"/>
      <c r="G300" s="15"/>
      <c r="H300" s="15"/>
      <c r="I300" s="15"/>
      <c r="J300" s="15"/>
      <c r="K300" s="15"/>
      <c r="L300" s="19"/>
      <c r="M300" s="220"/>
      <c r="N300" s="15"/>
      <c r="O300" s="19"/>
      <c r="P300" s="15"/>
      <c r="Q300" s="220"/>
      <c r="R300" s="15"/>
      <c r="S300" s="220"/>
      <c r="T300" s="15"/>
      <c r="U300" s="15"/>
      <c r="V300" s="15"/>
      <c r="W300" s="15"/>
      <c r="X300" s="15"/>
      <c r="Y300" s="241">
        <f t="shared" si="36"/>
        <v>0</v>
      </c>
      <c r="Z300" s="241">
        <f t="shared" si="37"/>
        <v>0</v>
      </c>
      <c r="AA300" s="241">
        <f t="shared" si="38"/>
        <v>0</v>
      </c>
      <c r="AB300" s="241">
        <f t="shared" si="39"/>
        <v>0</v>
      </c>
      <c r="AC300" s="243">
        <f t="shared" si="40"/>
        <v>0</v>
      </c>
      <c r="AD300" s="241">
        <f t="shared" si="41"/>
        <v>0</v>
      </c>
      <c r="AE300" s="241">
        <f t="shared" si="42"/>
        <v>0</v>
      </c>
      <c r="AF300" s="241">
        <v>0</v>
      </c>
    </row>
    <row r="301" spans="1:32" x14ac:dyDescent="0.2">
      <c r="A301" s="61"/>
      <c r="B301" s="220"/>
      <c r="C301" s="15"/>
      <c r="D301" s="15"/>
      <c r="E301" s="15"/>
      <c r="F301" s="15"/>
      <c r="G301" s="15"/>
      <c r="H301" s="15"/>
      <c r="I301" s="15"/>
      <c r="J301" s="15"/>
      <c r="K301" s="15"/>
      <c r="L301" s="19"/>
      <c r="M301" s="220"/>
      <c r="N301" s="15"/>
      <c r="O301" s="19"/>
      <c r="P301" s="15"/>
      <c r="Q301" s="220"/>
      <c r="R301" s="15"/>
      <c r="S301" s="220"/>
      <c r="T301" s="15"/>
      <c r="U301" s="15"/>
      <c r="V301" s="15"/>
      <c r="W301" s="15"/>
      <c r="X301" s="15"/>
      <c r="Y301" s="241">
        <f t="shared" si="36"/>
        <v>0</v>
      </c>
      <c r="Z301" s="241">
        <f t="shared" si="37"/>
        <v>0</v>
      </c>
      <c r="AA301" s="241">
        <f t="shared" si="38"/>
        <v>0</v>
      </c>
      <c r="AB301" s="241">
        <f t="shared" si="39"/>
        <v>0</v>
      </c>
      <c r="AC301" s="243">
        <f t="shared" si="40"/>
        <v>0</v>
      </c>
      <c r="AD301" s="241">
        <f t="shared" si="41"/>
        <v>0</v>
      </c>
      <c r="AE301" s="241">
        <f t="shared" si="42"/>
        <v>0</v>
      </c>
      <c r="AF301" s="241">
        <v>0</v>
      </c>
    </row>
    <row r="302" spans="1:32" x14ac:dyDescent="0.2">
      <c r="A302" s="61"/>
      <c r="B302" s="220"/>
      <c r="C302" s="15"/>
      <c r="D302" s="15"/>
      <c r="E302" s="15"/>
      <c r="F302" s="15"/>
      <c r="G302" s="15"/>
      <c r="H302" s="15"/>
      <c r="I302" s="15"/>
      <c r="J302" s="15"/>
      <c r="K302" s="15"/>
      <c r="L302" s="19"/>
      <c r="M302" s="220"/>
      <c r="N302" s="15"/>
      <c r="O302" s="19"/>
      <c r="P302" s="15"/>
      <c r="Q302" s="220"/>
      <c r="R302" s="15"/>
      <c r="S302" s="220"/>
      <c r="T302" s="15"/>
      <c r="U302" s="15"/>
      <c r="V302" s="15"/>
      <c r="W302" s="15"/>
      <c r="X302" s="15"/>
      <c r="Y302" s="241">
        <f t="shared" si="36"/>
        <v>0</v>
      </c>
      <c r="Z302" s="241">
        <f t="shared" si="37"/>
        <v>0</v>
      </c>
      <c r="AA302" s="241">
        <f t="shared" si="38"/>
        <v>0</v>
      </c>
      <c r="AB302" s="241">
        <f t="shared" si="39"/>
        <v>0</v>
      </c>
      <c r="AC302" s="243">
        <f t="shared" si="40"/>
        <v>0</v>
      </c>
      <c r="AD302" s="241">
        <f t="shared" si="41"/>
        <v>0</v>
      </c>
      <c r="AE302" s="241">
        <f t="shared" si="42"/>
        <v>0</v>
      </c>
      <c r="AF302" s="241">
        <v>0</v>
      </c>
    </row>
    <row r="303" spans="1:32" x14ac:dyDescent="0.2">
      <c r="A303" s="61"/>
      <c r="B303" s="220"/>
      <c r="C303" s="15"/>
      <c r="D303" s="15"/>
      <c r="E303" s="15"/>
      <c r="F303" s="15"/>
      <c r="G303" s="15"/>
      <c r="H303" s="15"/>
      <c r="I303" s="15"/>
      <c r="J303" s="15"/>
      <c r="K303" s="15"/>
      <c r="L303" s="19"/>
      <c r="M303" s="220"/>
      <c r="N303" s="15"/>
      <c r="O303" s="19"/>
      <c r="P303" s="15"/>
      <c r="Q303" s="220"/>
      <c r="R303" s="15"/>
      <c r="S303" s="220"/>
      <c r="T303" s="15"/>
      <c r="U303" s="15"/>
      <c r="V303" s="15"/>
      <c r="W303" s="15"/>
      <c r="X303" s="15"/>
      <c r="Y303" s="241">
        <f t="shared" si="36"/>
        <v>0</v>
      </c>
      <c r="Z303" s="241">
        <f t="shared" si="37"/>
        <v>0</v>
      </c>
      <c r="AA303" s="241">
        <f t="shared" si="38"/>
        <v>0</v>
      </c>
      <c r="AB303" s="241">
        <f t="shared" si="39"/>
        <v>0</v>
      </c>
      <c r="AC303" s="243">
        <f t="shared" si="40"/>
        <v>0</v>
      </c>
      <c r="AD303" s="241">
        <f t="shared" si="41"/>
        <v>0</v>
      </c>
      <c r="AE303" s="241">
        <f t="shared" si="42"/>
        <v>0</v>
      </c>
      <c r="AF303" s="241">
        <v>0</v>
      </c>
    </row>
    <row r="304" spans="1:32" x14ac:dyDescent="0.2">
      <c r="A304" s="61"/>
      <c r="B304" s="220"/>
      <c r="C304" s="15"/>
      <c r="D304" s="15"/>
      <c r="E304" s="15"/>
      <c r="F304" s="15"/>
      <c r="G304" s="15"/>
      <c r="H304" s="15"/>
      <c r="I304" s="15"/>
      <c r="J304" s="15"/>
      <c r="K304" s="15"/>
      <c r="L304" s="19"/>
      <c r="M304" s="220"/>
      <c r="N304" s="15"/>
      <c r="O304" s="19"/>
      <c r="P304" s="15"/>
      <c r="Q304" s="220"/>
      <c r="R304" s="15"/>
      <c r="S304" s="220"/>
      <c r="T304" s="15"/>
      <c r="U304" s="15"/>
      <c r="V304" s="15"/>
      <c r="W304" s="15"/>
      <c r="X304" s="15"/>
      <c r="Y304" s="241">
        <f t="shared" si="36"/>
        <v>0</v>
      </c>
      <c r="Z304" s="241">
        <f t="shared" si="37"/>
        <v>0</v>
      </c>
      <c r="AA304" s="241">
        <f t="shared" si="38"/>
        <v>0</v>
      </c>
      <c r="AB304" s="241">
        <f t="shared" si="39"/>
        <v>0</v>
      </c>
      <c r="AC304" s="243">
        <f t="shared" si="40"/>
        <v>0</v>
      </c>
      <c r="AD304" s="241">
        <f t="shared" si="41"/>
        <v>0</v>
      </c>
      <c r="AE304" s="241">
        <f t="shared" si="42"/>
        <v>0</v>
      </c>
      <c r="AF304" s="241">
        <v>0</v>
      </c>
    </row>
    <row r="305" spans="1:32" x14ac:dyDescent="0.2">
      <c r="A305" s="61"/>
      <c r="B305" s="220"/>
      <c r="C305" s="15"/>
      <c r="D305" s="15"/>
      <c r="E305" s="15"/>
      <c r="F305" s="15"/>
      <c r="G305" s="15"/>
      <c r="H305" s="15"/>
      <c r="I305" s="15"/>
      <c r="J305" s="15"/>
      <c r="K305" s="15"/>
      <c r="L305" s="19"/>
      <c r="M305" s="220"/>
      <c r="N305" s="15"/>
      <c r="O305" s="19"/>
      <c r="P305" s="15"/>
      <c r="Q305" s="220"/>
      <c r="R305" s="15"/>
      <c r="S305" s="220"/>
      <c r="T305" s="15"/>
      <c r="U305" s="15"/>
      <c r="V305" s="15"/>
      <c r="W305" s="15"/>
      <c r="X305" s="15"/>
      <c r="Y305" s="241">
        <f t="shared" si="36"/>
        <v>0</v>
      </c>
      <c r="Z305" s="241">
        <f t="shared" si="37"/>
        <v>0</v>
      </c>
      <c r="AA305" s="241">
        <f t="shared" si="38"/>
        <v>0</v>
      </c>
      <c r="AB305" s="241">
        <f t="shared" si="39"/>
        <v>0</v>
      </c>
      <c r="AC305" s="243">
        <f t="shared" si="40"/>
        <v>0</v>
      </c>
      <c r="AD305" s="241">
        <f t="shared" si="41"/>
        <v>0</v>
      </c>
      <c r="AE305" s="241">
        <f t="shared" si="42"/>
        <v>0</v>
      </c>
      <c r="AF305" s="241">
        <v>0</v>
      </c>
    </row>
    <row r="306" spans="1:32" x14ac:dyDescent="0.2">
      <c r="A306" s="61"/>
      <c r="B306" s="220"/>
      <c r="C306" s="15"/>
      <c r="D306" s="15"/>
      <c r="E306" s="15"/>
      <c r="F306" s="15"/>
      <c r="G306" s="15"/>
      <c r="H306" s="15"/>
      <c r="I306" s="15"/>
      <c r="J306" s="15"/>
      <c r="K306" s="15"/>
      <c r="L306" s="19"/>
      <c r="M306" s="220"/>
      <c r="N306" s="15"/>
      <c r="O306" s="19"/>
      <c r="P306" s="15"/>
      <c r="Q306" s="220"/>
      <c r="R306" s="15"/>
      <c r="S306" s="220"/>
      <c r="T306" s="15"/>
      <c r="U306" s="15"/>
      <c r="V306" s="15"/>
      <c r="W306" s="15"/>
      <c r="X306" s="15"/>
      <c r="Y306" s="241">
        <f t="shared" si="36"/>
        <v>0</v>
      </c>
      <c r="Z306" s="241">
        <f t="shared" si="37"/>
        <v>0</v>
      </c>
      <c r="AA306" s="241">
        <f t="shared" si="38"/>
        <v>0</v>
      </c>
      <c r="AB306" s="241">
        <f t="shared" si="39"/>
        <v>0</v>
      </c>
      <c r="AC306" s="243">
        <f t="shared" si="40"/>
        <v>0</v>
      </c>
      <c r="AD306" s="241">
        <f t="shared" si="41"/>
        <v>0</v>
      </c>
      <c r="AE306" s="241">
        <f t="shared" si="42"/>
        <v>0</v>
      </c>
      <c r="AF306" s="241">
        <v>0</v>
      </c>
    </row>
    <row r="307" spans="1:32" x14ac:dyDescent="0.2">
      <c r="A307" s="61"/>
      <c r="B307" s="220"/>
      <c r="C307" s="15"/>
      <c r="D307" s="15"/>
      <c r="E307" s="15"/>
      <c r="F307" s="15"/>
      <c r="G307" s="15"/>
      <c r="H307" s="15"/>
      <c r="I307" s="15"/>
      <c r="J307" s="15"/>
      <c r="K307" s="15"/>
      <c r="L307" s="19"/>
      <c r="M307" s="220"/>
      <c r="N307" s="15"/>
      <c r="O307" s="19"/>
      <c r="P307" s="15"/>
      <c r="Q307" s="220"/>
      <c r="R307" s="15"/>
      <c r="S307" s="220"/>
      <c r="T307" s="15"/>
      <c r="U307" s="15"/>
      <c r="V307" s="15"/>
      <c r="W307" s="15"/>
      <c r="X307" s="15"/>
      <c r="Y307" s="241">
        <f t="shared" si="36"/>
        <v>0</v>
      </c>
      <c r="Z307" s="241">
        <f t="shared" si="37"/>
        <v>0</v>
      </c>
      <c r="AA307" s="241">
        <f t="shared" si="38"/>
        <v>0</v>
      </c>
      <c r="AB307" s="241">
        <f t="shared" si="39"/>
        <v>0</v>
      </c>
      <c r="AC307" s="243">
        <f t="shared" si="40"/>
        <v>0</v>
      </c>
      <c r="AD307" s="241">
        <f t="shared" si="41"/>
        <v>0</v>
      </c>
      <c r="AE307" s="241">
        <f t="shared" si="42"/>
        <v>0</v>
      </c>
      <c r="AF307" s="241">
        <v>0</v>
      </c>
    </row>
    <row r="308" spans="1:32" x14ac:dyDescent="0.2">
      <c r="A308" s="61"/>
      <c r="B308" s="220"/>
      <c r="C308" s="15"/>
      <c r="D308" s="15"/>
      <c r="E308" s="15"/>
      <c r="F308" s="15"/>
      <c r="G308" s="15"/>
      <c r="H308" s="15"/>
      <c r="I308" s="15"/>
      <c r="J308" s="15"/>
      <c r="K308" s="15"/>
      <c r="L308" s="19"/>
      <c r="M308" s="220"/>
      <c r="N308" s="15"/>
      <c r="O308" s="19"/>
      <c r="P308" s="15"/>
      <c r="Q308" s="220"/>
      <c r="R308" s="15"/>
      <c r="S308" s="220"/>
      <c r="T308" s="15"/>
      <c r="U308" s="15"/>
      <c r="V308" s="15"/>
      <c r="W308" s="15"/>
      <c r="X308" s="15"/>
      <c r="Y308" s="241">
        <f t="shared" si="36"/>
        <v>0</v>
      </c>
      <c r="Z308" s="241">
        <f t="shared" si="37"/>
        <v>0</v>
      </c>
      <c r="AA308" s="241">
        <f t="shared" si="38"/>
        <v>0</v>
      </c>
      <c r="AB308" s="241">
        <f t="shared" si="39"/>
        <v>0</v>
      </c>
      <c r="AC308" s="243">
        <f t="shared" si="40"/>
        <v>0</v>
      </c>
      <c r="AD308" s="241">
        <f t="shared" si="41"/>
        <v>0</v>
      </c>
      <c r="AE308" s="241">
        <f t="shared" si="42"/>
        <v>0</v>
      </c>
      <c r="AF308" s="241">
        <v>0</v>
      </c>
    </row>
    <row r="309" spans="1:32" x14ac:dyDescent="0.2">
      <c r="A309" s="61"/>
      <c r="B309" s="220"/>
      <c r="C309" s="15"/>
      <c r="D309" s="15"/>
      <c r="E309" s="15"/>
      <c r="F309" s="15"/>
      <c r="G309" s="15"/>
      <c r="H309" s="15"/>
      <c r="I309" s="15"/>
      <c r="J309" s="15"/>
      <c r="K309" s="15"/>
      <c r="L309" s="19"/>
      <c r="M309" s="220"/>
      <c r="N309" s="15"/>
      <c r="O309" s="19"/>
      <c r="P309" s="15"/>
      <c r="Q309" s="220"/>
      <c r="R309" s="15"/>
      <c r="S309" s="220"/>
      <c r="T309" s="15"/>
      <c r="U309" s="15"/>
      <c r="V309" s="15"/>
      <c r="W309" s="15"/>
      <c r="X309" s="15"/>
      <c r="Y309" s="241">
        <f t="shared" si="36"/>
        <v>0</v>
      </c>
      <c r="Z309" s="241">
        <f t="shared" si="37"/>
        <v>0</v>
      </c>
      <c r="AA309" s="241">
        <f t="shared" si="38"/>
        <v>0</v>
      </c>
      <c r="AB309" s="241">
        <f t="shared" si="39"/>
        <v>0</v>
      </c>
      <c r="AC309" s="243">
        <f t="shared" si="40"/>
        <v>0</v>
      </c>
      <c r="AD309" s="241">
        <f t="shared" si="41"/>
        <v>0</v>
      </c>
      <c r="AE309" s="241">
        <f t="shared" si="42"/>
        <v>0</v>
      </c>
      <c r="AF309" s="241">
        <v>0</v>
      </c>
    </row>
    <row r="310" spans="1:32" x14ac:dyDescent="0.2">
      <c r="A310" s="61"/>
      <c r="B310" s="220"/>
      <c r="C310" s="15"/>
      <c r="D310" s="15"/>
      <c r="E310" s="15"/>
      <c r="F310" s="15"/>
      <c r="G310" s="15"/>
      <c r="H310" s="15"/>
      <c r="I310" s="15"/>
      <c r="J310" s="15"/>
      <c r="K310" s="15"/>
      <c r="L310" s="19"/>
      <c r="M310" s="220"/>
      <c r="N310" s="15"/>
      <c r="O310" s="19"/>
      <c r="P310" s="15"/>
      <c r="Q310" s="220"/>
      <c r="R310" s="15"/>
      <c r="S310" s="220"/>
      <c r="T310" s="15"/>
      <c r="U310" s="15"/>
      <c r="V310" s="15"/>
      <c r="W310" s="15"/>
      <c r="X310" s="15"/>
      <c r="Y310" s="241">
        <f t="shared" si="36"/>
        <v>0</v>
      </c>
      <c r="Z310" s="241">
        <f t="shared" si="37"/>
        <v>0</v>
      </c>
      <c r="AA310" s="241">
        <f t="shared" si="38"/>
        <v>0</v>
      </c>
      <c r="AB310" s="241">
        <f t="shared" si="39"/>
        <v>0</v>
      </c>
      <c r="AC310" s="243">
        <f t="shared" si="40"/>
        <v>0</v>
      </c>
      <c r="AD310" s="241">
        <f t="shared" si="41"/>
        <v>0</v>
      </c>
      <c r="AE310" s="241">
        <f t="shared" si="42"/>
        <v>0</v>
      </c>
      <c r="AF310" s="241">
        <v>-63</v>
      </c>
    </row>
    <row r="311" spans="1:32" x14ac:dyDescent="0.2">
      <c r="A311" s="61"/>
      <c r="B311" s="220"/>
      <c r="C311" s="15"/>
      <c r="D311" s="15"/>
      <c r="E311" s="15"/>
      <c r="F311" s="15"/>
      <c r="G311" s="15"/>
      <c r="H311" s="15"/>
      <c r="I311" s="15"/>
      <c r="J311" s="15"/>
      <c r="K311" s="15"/>
      <c r="L311" s="19"/>
      <c r="M311" s="220"/>
      <c r="N311" s="15"/>
      <c r="O311" s="19"/>
      <c r="P311" s="15"/>
      <c r="Q311" s="220"/>
      <c r="R311" s="15"/>
      <c r="S311" s="220"/>
      <c r="T311" s="15"/>
      <c r="U311" s="15"/>
      <c r="V311" s="15"/>
      <c r="W311" s="15"/>
      <c r="X311" s="15"/>
      <c r="Y311" s="241">
        <f t="shared" si="36"/>
        <v>0</v>
      </c>
      <c r="Z311" s="241">
        <f t="shared" si="37"/>
        <v>0</v>
      </c>
      <c r="AA311" s="241">
        <f t="shared" si="38"/>
        <v>0</v>
      </c>
      <c r="AB311" s="241">
        <f t="shared" si="39"/>
        <v>0</v>
      </c>
      <c r="AC311" s="243">
        <f t="shared" si="40"/>
        <v>0</v>
      </c>
      <c r="AD311" s="241">
        <f t="shared" si="41"/>
        <v>0</v>
      </c>
      <c r="AE311" s="241">
        <f t="shared" si="42"/>
        <v>0</v>
      </c>
      <c r="AF311" s="241">
        <v>-62</v>
      </c>
    </row>
    <row r="312" spans="1:32" x14ac:dyDescent="0.2">
      <c r="A312" s="61"/>
      <c r="B312" s="220"/>
      <c r="C312" s="15"/>
      <c r="D312" s="15"/>
      <c r="E312" s="15"/>
      <c r="F312" s="15"/>
      <c r="G312" s="15"/>
      <c r="H312" s="15"/>
      <c r="I312" s="15"/>
      <c r="J312" s="15"/>
      <c r="K312" s="15"/>
      <c r="L312" s="19"/>
      <c r="M312" s="220"/>
      <c r="N312" s="15"/>
      <c r="O312" s="19"/>
      <c r="P312" s="15"/>
      <c r="Q312" s="220"/>
      <c r="R312" s="15"/>
      <c r="S312" s="220"/>
      <c r="T312" s="15"/>
      <c r="U312" s="15"/>
      <c r="V312" s="15"/>
      <c r="W312" s="15"/>
      <c r="X312" s="15"/>
      <c r="Y312" s="241">
        <f t="shared" si="36"/>
        <v>0</v>
      </c>
      <c r="Z312" s="241">
        <f t="shared" si="37"/>
        <v>0</v>
      </c>
      <c r="AA312" s="241">
        <f t="shared" si="38"/>
        <v>0</v>
      </c>
      <c r="AB312" s="241">
        <f t="shared" si="39"/>
        <v>0</v>
      </c>
      <c r="AC312" s="243">
        <f t="shared" si="40"/>
        <v>0</v>
      </c>
      <c r="AD312" s="241">
        <f t="shared" si="41"/>
        <v>0</v>
      </c>
      <c r="AE312" s="241">
        <f t="shared" si="42"/>
        <v>0</v>
      </c>
      <c r="AF312" s="241">
        <v>-61</v>
      </c>
    </row>
    <row r="313" spans="1:32" x14ac:dyDescent="0.2">
      <c r="A313" s="61"/>
      <c r="B313" s="220"/>
      <c r="C313" s="15"/>
      <c r="D313" s="15"/>
      <c r="E313" s="15"/>
      <c r="F313" s="15"/>
      <c r="G313" s="15"/>
      <c r="H313" s="15"/>
      <c r="I313" s="15"/>
      <c r="J313" s="15"/>
      <c r="K313" s="15"/>
      <c r="L313" s="19"/>
      <c r="M313" s="220"/>
      <c r="N313" s="15"/>
      <c r="O313" s="19"/>
      <c r="P313" s="15"/>
      <c r="Q313" s="220"/>
      <c r="R313" s="15"/>
      <c r="S313" s="220"/>
      <c r="T313" s="15"/>
      <c r="U313" s="15"/>
      <c r="V313" s="15"/>
      <c r="W313" s="15"/>
      <c r="X313" s="15"/>
      <c r="Y313" s="241">
        <f t="shared" si="36"/>
        <v>0</v>
      </c>
      <c r="Z313" s="241">
        <f t="shared" si="37"/>
        <v>0</v>
      </c>
      <c r="AA313" s="241">
        <f t="shared" si="38"/>
        <v>0</v>
      </c>
      <c r="AB313" s="241">
        <f t="shared" si="39"/>
        <v>0</v>
      </c>
      <c r="AC313" s="243">
        <f t="shared" si="40"/>
        <v>0</v>
      </c>
      <c r="AD313" s="241">
        <f t="shared" si="41"/>
        <v>0</v>
      </c>
      <c r="AE313" s="241">
        <f t="shared" si="42"/>
        <v>0</v>
      </c>
      <c r="AF313" s="241">
        <v>-60</v>
      </c>
    </row>
    <row r="314" spans="1:32" x14ac:dyDescent="0.2">
      <c r="A314" s="61"/>
      <c r="B314" s="220"/>
      <c r="C314" s="15"/>
      <c r="D314" s="15"/>
      <c r="E314" s="15"/>
      <c r="F314" s="15"/>
      <c r="G314" s="15"/>
      <c r="H314" s="15"/>
      <c r="I314" s="15"/>
      <c r="J314" s="15"/>
      <c r="K314" s="15"/>
      <c r="L314" s="19"/>
      <c r="M314" s="220"/>
      <c r="N314" s="15"/>
      <c r="O314" s="19"/>
      <c r="P314" s="15"/>
      <c r="Q314" s="220"/>
      <c r="R314" s="15"/>
      <c r="S314" s="220"/>
      <c r="T314" s="15"/>
      <c r="U314" s="15"/>
      <c r="V314" s="15"/>
      <c r="W314" s="15"/>
      <c r="X314" s="15"/>
      <c r="Y314" s="241">
        <f t="shared" si="36"/>
        <v>0</v>
      </c>
      <c r="Z314" s="241">
        <f t="shared" si="37"/>
        <v>0</v>
      </c>
      <c r="AA314" s="241">
        <f t="shared" si="38"/>
        <v>0</v>
      </c>
      <c r="AB314" s="241">
        <f t="shared" si="39"/>
        <v>0</v>
      </c>
      <c r="AC314" s="243">
        <f t="shared" si="40"/>
        <v>0</v>
      </c>
      <c r="AD314" s="241">
        <f t="shared" si="41"/>
        <v>0</v>
      </c>
      <c r="AE314" s="241">
        <f t="shared" si="42"/>
        <v>0</v>
      </c>
      <c r="AF314" s="241">
        <v>-59</v>
      </c>
    </row>
    <row r="315" spans="1:32" x14ac:dyDescent="0.2">
      <c r="A315" s="61"/>
      <c r="B315" s="220"/>
      <c r="C315" s="15"/>
      <c r="D315" s="15"/>
      <c r="E315" s="15"/>
      <c r="F315" s="15"/>
      <c r="G315" s="15"/>
      <c r="H315" s="15"/>
      <c r="I315" s="15"/>
      <c r="J315" s="15"/>
      <c r="K315" s="15"/>
      <c r="L315" s="19"/>
      <c r="M315" s="220"/>
      <c r="N315" s="15"/>
      <c r="O315" s="19"/>
      <c r="P315" s="15"/>
      <c r="Q315" s="220"/>
      <c r="R315" s="15"/>
      <c r="S315" s="220"/>
      <c r="T315" s="15"/>
      <c r="U315" s="15"/>
      <c r="V315" s="15"/>
      <c r="W315" s="15"/>
      <c r="X315" s="15"/>
      <c r="Y315" s="241">
        <f t="shared" si="36"/>
        <v>0</v>
      </c>
      <c r="Z315" s="241">
        <f t="shared" si="37"/>
        <v>0</v>
      </c>
      <c r="AA315" s="241">
        <f t="shared" si="38"/>
        <v>0</v>
      </c>
      <c r="AB315" s="241">
        <f t="shared" si="39"/>
        <v>0</v>
      </c>
      <c r="AC315" s="243">
        <f t="shared" si="40"/>
        <v>0</v>
      </c>
      <c r="AD315" s="241">
        <f t="shared" si="41"/>
        <v>0</v>
      </c>
      <c r="AE315" s="241">
        <f t="shared" si="42"/>
        <v>0</v>
      </c>
      <c r="AF315" s="241">
        <v>-58</v>
      </c>
    </row>
    <row r="316" spans="1:32" x14ac:dyDescent="0.2">
      <c r="A316" s="61"/>
      <c r="B316" s="220"/>
      <c r="C316" s="15"/>
      <c r="D316" s="15"/>
      <c r="E316" s="15"/>
      <c r="F316" s="15"/>
      <c r="G316" s="15"/>
      <c r="H316" s="15"/>
      <c r="I316" s="15"/>
      <c r="J316" s="15"/>
      <c r="K316" s="15"/>
      <c r="L316" s="19"/>
      <c r="M316" s="220"/>
      <c r="N316" s="15"/>
      <c r="O316" s="19"/>
      <c r="P316" s="15"/>
      <c r="Q316" s="220"/>
      <c r="R316" s="15"/>
      <c r="S316" s="220"/>
      <c r="T316" s="15"/>
      <c r="U316" s="15"/>
      <c r="V316" s="15"/>
      <c r="W316" s="15"/>
      <c r="X316" s="15"/>
      <c r="Y316" s="241">
        <f t="shared" si="36"/>
        <v>0</v>
      </c>
      <c r="Z316" s="241">
        <f t="shared" si="37"/>
        <v>0</v>
      </c>
      <c r="AA316" s="241">
        <f t="shared" si="38"/>
        <v>0</v>
      </c>
      <c r="AB316" s="241">
        <f t="shared" si="39"/>
        <v>0</v>
      </c>
      <c r="AC316" s="243">
        <f t="shared" si="40"/>
        <v>0</v>
      </c>
      <c r="AD316" s="241">
        <f t="shared" si="41"/>
        <v>0</v>
      </c>
      <c r="AE316" s="241">
        <f t="shared" si="42"/>
        <v>0</v>
      </c>
      <c r="AF316" s="241">
        <v>-57</v>
      </c>
    </row>
    <row r="317" spans="1:32" x14ac:dyDescent="0.2">
      <c r="A317" s="61"/>
      <c r="B317" s="220"/>
      <c r="C317" s="15"/>
      <c r="D317" s="15"/>
      <c r="E317" s="15"/>
      <c r="F317" s="15"/>
      <c r="G317" s="15"/>
      <c r="H317" s="15"/>
      <c r="I317" s="15"/>
      <c r="J317" s="15"/>
      <c r="K317" s="15"/>
      <c r="L317" s="19"/>
      <c r="M317" s="220"/>
      <c r="N317" s="15"/>
      <c r="O317" s="19"/>
      <c r="P317" s="15"/>
      <c r="Q317" s="220"/>
      <c r="R317" s="15"/>
      <c r="S317" s="220"/>
      <c r="T317" s="15"/>
      <c r="U317" s="15"/>
      <c r="V317" s="15"/>
      <c r="W317" s="15"/>
      <c r="X317" s="15"/>
      <c r="Y317" s="241">
        <f t="shared" si="36"/>
        <v>0</v>
      </c>
      <c r="Z317" s="241">
        <f t="shared" si="37"/>
        <v>0</v>
      </c>
      <c r="AA317" s="241">
        <f t="shared" si="38"/>
        <v>0</v>
      </c>
      <c r="AB317" s="241">
        <f t="shared" si="39"/>
        <v>0</v>
      </c>
      <c r="AC317" s="243">
        <f t="shared" si="40"/>
        <v>0</v>
      </c>
      <c r="AD317" s="241">
        <f t="shared" si="41"/>
        <v>0</v>
      </c>
      <c r="AE317" s="241">
        <f t="shared" si="42"/>
        <v>0</v>
      </c>
      <c r="AF317" s="241">
        <v>-56</v>
      </c>
    </row>
    <row r="318" spans="1:32" x14ac:dyDescent="0.2">
      <c r="A318" s="61"/>
      <c r="B318" s="220"/>
      <c r="C318" s="15"/>
      <c r="D318" s="15"/>
      <c r="E318" s="15"/>
      <c r="F318" s="15"/>
      <c r="G318" s="15"/>
      <c r="H318" s="15"/>
      <c r="I318" s="15"/>
      <c r="J318" s="15"/>
      <c r="K318" s="15"/>
      <c r="L318" s="19"/>
      <c r="M318" s="220"/>
      <c r="N318" s="15"/>
      <c r="O318" s="19"/>
      <c r="P318" s="15"/>
      <c r="Q318" s="220"/>
      <c r="R318" s="15"/>
      <c r="S318" s="220"/>
      <c r="T318" s="15"/>
      <c r="U318" s="15"/>
      <c r="V318" s="15"/>
      <c r="W318" s="15"/>
      <c r="X318" s="15"/>
      <c r="Y318" s="241">
        <f t="shared" si="36"/>
        <v>0</v>
      </c>
      <c r="Z318" s="241">
        <f t="shared" si="37"/>
        <v>0</v>
      </c>
      <c r="AA318" s="241">
        <f t="shared" si="38"/>
        <v>0</v>
      </c>
      <c r="AB318" s="241">
        <f t="shared" si="39"/>
        <v>0</v>
      </c>
      <c r="AC318" s="243">
        <f t="shared" si="40"/>
        <v>0</v>
      </c>
      <c r="AD318" s="241">
        <f t="shared" si="41"/>
        <v>0</v>
      </c>
      <c r="AE318" s="241">
        <f t="shared" si="42"/>
        <v>0</v>
      </c>
      <c r="AF318" s="241">
        <v>-55</v>
      </c>
    </row>
    <row r="319" spans="1:32" x14ac:dyDescent="0.2">
      <c r="A319" s="61"/>
      <c r="B319" s="220"/>
      <c r="C319" s="15"/>
      <c r="D319" s="15"/>
      <c r="E319" s="15"/>
      <c r="F319" s="15"/>
      <c r="G319" s="15"/>
      <c r="H319" s="15"/>
      <c r="I319" s="15"/>
      <c r="J319" s="15"/>
      <c r="K319" s="15"/>
      <c r="L319" s="19"/>
      <c r="M319" s="220"/>
      <c r="N319" s="15"/>
      <c r="O319" s="19"/>
      <c r="P319" s="15"/>
      <c r="Q319" s="220"/>
      <c r="R319" s="15"/>
      <c r="S319" s="220"/>
      <c r="T319" s="15"/>
      <c r="U319" s="15"/>
      <c r="V319" s="15"/>
      <c r="W319" s="15"/>
      <c r="X319" s="15"/>
      <c r="Y319" s="241">
        <f t="shared" si="36"/>
        <v>0</v>
      </c>
      <c r="Z319" s="241">
        <f t="shared" si="37"/>
        <v>0</v>
      </c>
      <c r="AA319" s="241">
        <f t="shared" si="38"/>
        <v>0</v>
      </c>
      <c r="AB319" s="241">
        <f t="shared" si="39"/>
        <v>0</v>
      </c>
      <c r="AC319" s="243">
        <f t="shared" si="40"/>
        <v>0</v>
      </c>
      <c r="AD319" s="241">
        <f t="shared" si="41"/>
        <v>0</v>
      </c>
      <c r="AE319" s="241">
        <f t="shared" si="42"/>
        <v>0</v>
      </c>
      <c r="AF319" s="241">
        <v>-54</v>
      </c>
    </row>
    <row r="320" spans="1:32" x14ac:dyDescent="0.2">
      <c r="A320" s="61"/>
      <c r="B320" s="220"/>
      <c r="C320" s="15"/>
      <c r="D320" s="15"/>
      <c r="E320" s="15"/>
      <c r="F320" s="15"/>
      <c r="G320" s="15"/>
      <c r="H320" s="15"/>
      <c r="I320" s="15"/>
      <c r="J320" s="15"/>
      <c r="K320" s="15"/>
      <c r="L320" s="19"/>
      <c r="M320" s="220"/>
      <c r="N320" s="15"/>
      <c r="O320" s="19"/>
      <c r="P320" s="15"/>
      <c r="Q320" s="220"/>
      <c r="R320" s="15"/>
      <c r="S320" s="220"/>
      <c r="T320" s="15"/>
      <c r="U320" s="15"/>
      <c r="V320" s="15"/>
      <c r="W320" s="15"/>
      <c r="X320" s="15"/>
      <c r="Y320" s="241">
        <f t="shared" si="36"/>
        <v>0</v>
      </c>
      <c r="Z320" s="241">
        <f t="shared" si="37"/>
        <v>0</v>
      </c>
      <c r="AA320" s="241">
        <f t="shared" si="38"/>
        <v>0</v>
      </c>
      <c r="AB320" s="241">
        <f t="shared" si="39"/>
        <v>0</v>
      </c>
      <c r="AC320" s="243">
        <f t="shared" si="40"/>
        <v>0</v>
      </c>
      <c r="AD320" s="241">
        <f t="shared" si="41"/>
        <v>0</v>
      </c>
      <c r="AE320" s="241">
        <f t="shared" si="42"/>
        <v>0</v>
      </c>
      <c r="AF320" s="241">
        <v>-53</v>
      </c>
    </row>
    <row r="321" spans="1:32" x14ac:dyDescent="0.2">
      <c r="A321" s="61"/>
      <c r="B321" s="220"/>
      <c r="C321" s="15"/>
      <c r="D321" s="15"/>
      <c r="E321" s="15"/>
      <c r="F321" s="15"/>
      <c r="G321" s="15"/>
      <c r="H321" s="15"/>
      <c r="I321" s="15"/>
      <c r="J321" s="15"/>
      <c r="K321" s="15"/>
      <c r="L321" s="19"/>
      <c r="M321" s="220"/>
      <c r="N321" s="15"/>
      <c r="O321" s="19"/>
      <c r="P321" s="15"/>
      <c r="Q321" s="220"/>
      <c r="R321" s="15"/>
      <c r="S321" s="220"/>
      <c r="T321" s="15"/>
      <c r="U321" s="15"/>
      <c r="V321" s="15"/>
      <c r="W321" s="15"/>
      <c r="X321" s="15"/>
      <c r="Y321" s="241">
        <f t="shared" si="36"/>
        <v>0</v>
      </c>
      <c r="Z321" s="241">
        <f t="shared" si="37"/>
        <v>0</v>
      </c>
      <c r="AA321" s="241">
        <f t="shared" si="38"/>
        <v>0</v>
      </c>
      <c r="AB321" s="241">
        <f t="shared" si="39"/>
        <v>0</v>
      </c>
      <c r="AC321" s="243">
        <f t="shared" si="40"/>
        <v>0</v>
      </c>
      <c r="AD321" s="241">
        <f t="shared" si="41"/>
        <v>0</v>
      </c>
      <c r="AE321" s="241">
        <f t="shared" si="42"/>
        <v>0</v>
      </c>
      <c r="AF321" s="241">
        <v>-52</v>
      </c>
    </row>
    <row r="322" spans="1:32" x14ac:dyDescent="0.2">
      <c r="A322" s="61"/>
      <c r="B322" s="220"/>
      <c r="C322" s="15"/>
      <c r="D322" s="15"/>
      <c r="E322" s="15"/>
      <c r="F322" s="15"/>
      <c r="G322" s="15"/>
      <c r="H322" s="15"/>
      <c r="I322" s="15"/>
      <c r="J322" s="15"/>
      <c r="K322" s="15"/>
      <c r="L322" s="19"/>
      <c r="M322" s="220"/>
      <c r="N322" s="15"/>
      <c r="O322" s="19"/>
      <c r="P322" s="15"/>
      <c r="Q322" s="220"/>
      <c r="R322" s="15"/>
      <c r="S322" s="220"/>
      <c r="T322" s="15"/>
      <c r="U322" s="15"/>
      <c r="V322" s="15"/>
      <c r="W322" s="15"/>
      <c r="X322" s="15"/>
      <c r="Y322" s="241">
        <f t="shared" ref="Y322:Y372" si="43">+VALUE(G322)</f>
        <v>0</v>
      </c>
      <c r="Z322" s="241">
        <f t="shared" ref="Z322:Z372" si="44">+F322</f>
        <v>0</v>
      </c>
      <c r="AA322" s="241">
        <f t="shared" ref="AA322:AA372" si="45">+VALUE(X322)</f>
        <v>0</v>
      </c>
      <c r="AB322" s="241">
        <f t="shared" ref="AB322:AB372" si="46">IFERROR(VALUE(K322)," ")</f>
        <v>0</v>
      </c>
      <c r="AC322" s="243">
        <f t="shared" ref="AC322:AC372" si="47">+H322</f>
        <v>0</v>
      </c>
      <c r="AD322" s="241">
        <f t="shared" ref="AD322:AD372" si="48">+VALUE(L322)</f>
        <v>0</v>
      </c>
      <c r="AE322" s="241">
        <f t="shared" ref="AE322:AE372" si="49">+VALUE(O322)</f>
        <v>0</v>
      </c>
      <c r="AF322" s="241">
        <v>-51</v>
      </c>
    </row>
    <row r="323" spans="1:32" x14ac:dyDescent="0.2">
      <c r="A323" s="61"/>
      <c r="B323" s="220"/>
      <c r="C323" s="15"/>
      <c r="D323" s="15"/>
      <c r="E323" s="15"/>
      <c r="F323" s="15"/>
      <c r="G323" s="15"/>
      <c r="H323" s="15"/>
      <c r="I323" s="15"/>
      <c r="J323" s="15"/>
      <c r="K323" s="15"/>
      <c r="L323" s="19"/>
      <c r="M323" s="220"/>
      <c r="N323" s="15"/>
      <c r="O323" s="19"/>
      <c r="P323" s="15"/>
      <c r="Q323" s="220"/>
      <c r="R323" s="15"/>
      <c r="S323" s="220"/>
      <c r="T323" s="15"/>
      <c r="U323" s="15"/>
      <c r="V323" s="15"/>
      <c r="W323" s="15"/>
      <c r="X323" s="15"/>
      <c r="Y323" s="241">
        <f t="shared" si="43"/>
        <v>0</v>
      </c>
      <c r="Z323" s="241">
        <f t="shared" si="44"/>
        <v>0</v>
      </c>
      <c r="AA323" s="241">
        <f t="shared" si="45"/>
        <v>0</v>
      </c>
      <c r="AB323" s="241">
        <f t="shared" si="46"/>
        <v>0</v>
      </c>
      <c r="AC323" s="243">
        <f t="shared" si="47"/>
        <v>0</v>
      </c>
      <c r="AD323" s="241">
        <f t="shared" si="48"/>
        <v>0</v>
      </c>
      <c r="AE323" s="241">
        <f t="shared" si="49"/>
        <v>0</v>
      </c>
      <c r="AF323" s="241">
        <v>-50</v>
      </c>
    </row>
    <row r="324" spans="1:32" x14ac:dyDescent="0.2">
      <c r="A324" s="61"/>
      <c r="B324" s="220"/>
      <c r="C324" s="15"/>
      <c r="D324" s="15"/>
      <c r="E324" s="15"/>
      <c r="F324" s="15"/>
      <c r="G324" s="15"/>
      <c r="H324" s="15"/>
      <c r="I324" s="15"/>
      <c r="J324" s="15"/>
      <c r="K324" s="15"/>
      <c r="L324" s="19"/>
      <c r="M324" s="220"/>
      <c r="N324" s="15"/>
      <c r="O324" s="19"/>
      <c r="P324" s="15"/>
      <c r="Q324" s="220"/>
      <c r="R324" s="15"/>
      <c r="S324" s="220"/>
      <c r="T324" s="15"/>
      <c r="U324" s="15"/>
      <c r="V324" s="15"/>
      <c r="W324" s="15"/>
      <c r="X324" s="15"/>
      <c r="Y324" s="241">
        <f t="shared" si="43"/>
        <v>0</v>
      </c>
      <c r="Z324" s="241">
        <f t="shared" si="44"/>
        <v>0</v>
      </c>
      <c r="AA324" s="241">
        <f t="shared" si="45"/>
        <v>0</v>
      </c>
      <c r="AB324" s="241">
        <f t="shared" si="46"/>
        <v>0</v>
      </c>
      <c r="AC324" s="243">
        <f t="shared" si="47"/>
        <v>0</v>
      </c>
      <c r="AD324" s="241">
        <f t="shared" si="48"/>
        <v>0</v>
      </c>
      <c r="AE324" s="241">
        <f t="shared" si="49"/>
        <v>0</v>
      </c>
      <c r="AF324" s="241">
        <v>-49</v>
      </c>
    </row>
    <row r="325" spans="1:32" x14ac:dyDescent="0.2">
      <c r="A325" s="61"/>
      <c r="B325" s="220"/>
      <c r="C325" s="15"/>
      <c r="D325" s="15"/>
      <c r="E325" s="15"/>
      <c r="F325" s="15"/>
      <c r="G325" s="15"/>
      <c r="H325" s="15"/>
      <c r="I325" s="15"/>
      <c r="J325" s="15"/>
      <c r="K325" s="15"/>
      <c r="L325" s="19"/>
      <c r="M325" s="220"/>
      <c r="N325" s="15"/>
      <c r="O325" s="19"/>
      <c r="P325" s="15"/>
      <c r="Q325" s="220"/>
      <c r="R325" s="15"/>
      <c r="S325" s="220"/>
      <c r="T325" s="15"/>
      <c r="U325" s="15"/>
      <c r="V325" s="15"/>
      <c r="W325" s="15"/>
      <c r="X325" s="15"/>
      <c r="Y325" s="241">
        <f t="shared" si="43"/>
        <v>0</v>
      </c>
      <c r="Z325" s="241">
        <f t="shared" si="44"/>
        <v>0</v>
      </c>
      <c r="AA325" s="241">
        <f t="shared" si="45"/>
        <v>0</v>
      </c>
      <c r="AB325" s="241">
        <f t="shared" si="46"/>
        <v>0</v>
      </c>
      <c r="AC325" s="243">
        <f t="shared" si="47"/>
        <v>0</v>
      </c>
      <c r="AD325" s="241">
        <f t="shared" si="48"/>
        <v>0</v>
      </c>
      <c r="AE325" s="241">
        <f t="shared" si="49"/>
        <v>0</v>
      </c>
      <c r="AF325" s="241">
        <v>-48</v>
      </c>
    </row>
    <row r="326" spans="1:32" x14ac:dyDescent="0.2">
      <c r="A326" s="61"/>
      <c r="B326" s="220"/>
      <c r="C326" s="15"/>
      <c r="D326" s="15"/>
      <c r="E326" s="15"/>
      <c r="F326" s="15"/>
      <c r="G326" s="15"/>
      <c r="H326" s="15"/>
      <c r="I326" s="15"/>
      <c r="J326" s="15"/>
      <c r="K326" s="15"/>
      <c r="L326" s="19"/>
      <c r="M326" s="220"/>
      <c r="N326" s="15"/>
      <c r="O326" s="19"/>
      <c r="P326" s="15"/>
      <c r="Q326" s="220"/>
      <c r="R326" s="15"/>
      <c r="S326" s="220"/>
      <c r="T326" s="15"/>
      <c r="U326" s="15"/>
      <c r="V326" s="15"/>
      <c r="W326" s="15"/>
      <c r="X326" s="15"/>
      <c r="Y326" s="241">
        <f t="shared" si="43"/>
        <v>0</v>
      </c>
      <c r="Z326" s="241">
        <f t="shared" si="44"/>
        <v>0</v>
      </c>
      <c r="AA326" s="241">
        <f t="shared" si="45"/>
        <v>0</v>
      </c>
      <c r="AB326" s="241">
        <f t="shared" si="46"/>
        <v>0</v>
      </c>
      <c r="AC326" s="243">
        <f t="shared" si="47"/>
        <v>0</v>
      </c>
      <c r="AD326" s="241">
        <f t="shared" si="48"/>
        <v>0</v>
      </c>
      <c r="AE326" s="241">
        <f t="shared" si="49"/>
        <v>0</v>
      </c>
      <c r="AF326" s="241">
        <v>-47</v>
      </c>
    </row>
    <row r="327" spans="1:32" x14ac:dyDescent="0.2">
      <c r="A327" s="61"/>
      <c r="B327" s="220"/>
      <c r="C327" s="15"/>
      <c r="D327" s="15"/>
      <c r="E327" s="15"/>
      <c r="F327" s="15"/>
      <c r="G327" s="15"/>
      <c r="H327" s="15"/>
      <c r="I327" s="15"/>
      <c r="J327" s="15"/>
      <c r="K327" s="15"/>
      <c r="L327" s="19"/>
      <c r="M327" s="220"/>
      <c r="N327" s="15"/>
      <c r="O327" s="19"/>
      <c r="P327" s="15"/>
      <c r="Q327" s="220"/>
      <c r="R327" s="15"/>
      <c r="S327" s="220"/>
      <c r="T327" s="15"/>
      <c r="U327" s="15"/>
      <c r="V327" s="15"/>
      <c r="W327" s="15"/>
      <c r="X327" s="15"/>
      <c r="Y327" s="241">
        <f t="shared" si="43"/>
        <v>0</v>
      </c>
      <c r="Z327" s="241">
        <f t="shared" si="44"/>
        <v>0</v>
      </c>
      <c r="AA327" s="241">
        <f t="shared" si="45"/>
        <v>0</v>
      </c>
      <c r="AB327" s="241">
        <f t="shared" si="46"/>
        <v>0</v>
      </c>
      <c r="AC327" s="243">
        <f t="shared" si="47"/>
        <v>0</v>
      </c>
      <c r="AD327" s="241">
        <f t="shared" si="48"/>
        <v>0</v>
      </c>
      <c r="AE327" s="241">
        <f t="shared" si="49"/>
        <v>0</v>
      </c>
      <c r="AF327" s="241">
        <v>-46</v>
      </c>
    </row>
    <row r="328" spans="1:32" x14ac:dyDescent="0.2">
      <c r="A328" s="61"/>
      <c r="B328" s="220"/>
      <c r="C328" s="15"/>
      <c r="D328" s="15"/>
      <c r="E328" s="15"/>
      <c r="F328" s="15"/>
      <c r="G328" s="15"/>
      <c r="H328" s="15"/>
      <c r="I328" s="15"/>
      <c r="J328" s="15"/>
      <c r="K328" s="15"/>
      <c r="L328" s="19"/>
      <c r="M328" s="220"/>
      <c r="N328" s="15"/>
      <c r="O328" s="19"/>
      <c r="P328" s="15"/>
      <c r="Q328" s="220"/>
      <c r="R328" s="15"/>
      <c r="S328" s="220"/>
      <c r="T328" s="15"/>
      <c r="U328" s="15"/>
      <c r="V328" s="15"/>
      <c r="W328" s="15"/>
      <c r="X328" s="15"/>
      <c r="Y328" s="241">
        <f t="shared" si="43"/>
        <v>0</v>
      </c>
      <c r="Z328" s="241">
        <f t="shared" si="44"/>
        <v>0</v>
      </c>
      <c r="AA328" s="241">
        <f t="shared" si="45"/>
        <v>0</v>
      </c>
      <c r="AB328" s="241">
        <f t="shared" si="46"/>
        <v>0</v>
      </c>
      <c r="AC328" s="243">
        <f t="shared" si="47"/>
        <v>0</v>
      </c>
      <c r="AD328" s="241">
        <f t="shared" si="48"/>
        <v>0</v>
      </c>
      <c r="AE328" s="241">
        <f t="shared" si="49"/>
        <v>0</v>
      </c>
      <c r="AF328" s="241">
        <v>-45</v>
      </c>
    </row>
    <row r="329" spans="1:32" x14ac:dyDescent="0.2">
      <c r="A329" s="61"/>
      <c r="B329" s="220"/>
      <c r="C329" s="15"/>
      <c r="D329" s="15"/>
      <c r="E329" s="15"/>
      <c r="F329" s="15"/>
      <c r="G329" s="15"/>
      <c r="H329" s="15"/>
      <c r="I329" s="15"/>
      <c r="J329" s="15"/>
      <c r="K329" s="15"/>
      <c r="L329" s="19"/>
      <c r="M329" s="220"/>
      <c r="N329" s="15"/>
      <c r="O329" s="19"/>
      <c r="P329" s="15"/>
      <c r="Q329" s="220"/>
      <c r="R329" s="15"/>
      <c r="S329" s="220"/>
      <c r="T329" s="15"/>
      <c r="U329" s="15"/>
      <c r="V329" s="15"/>
      <c r="W329" s="15"/>
      <c r="X329" s="15"/>
      <c r="Y329" s="241">
        <f t="shared" si="43"/>
        <v>0</v>
      </c>
      <c r="Z329" s="241">
        <f t="shared" si="44"/>
        <v>0</v>
      </c>
      <c r="AA329" s="241">
        <f t="shared" si="45"/>
        <v>0</v>
      </c>
      <c r="AB329" s="241">
        <f t="shared" si="46"/>
        <v>0</v>
      </c>
      <c r="AC329" s="243">
        <f t="shared" si="47"/>
        <v>0</v>
      </c>
      <c r="AD329" s="241">
        <f t="shared" si="48"/>
        <v>0</v>
      </c>
      <c r="AE329" s="241">
        <f t="shared" si="49"/>
        <v>0</v>
      </c>
      <c r="AF329" s="241">
        <v>-44</v>
      </c>
    </row>
    <row r="330" spans="1:32" x14ac:dyDescent="0.2">
      <c r="A330" s="61"/>
      <c r="B330" s="220"/>
      <c r="C330" s="15"/>
      <c r="D330" s="15"/>
      <c r="E330" s="15"/>
      <c r="F330" s="15"/>
      <c r="G330" s="15"/>
      <c r="H330" s="15"/>
      <c r="I330" s="15"/>
      <c r="J330" s="15"/>
      <c r="K330" s="15"/>
      <c r="L330" s="19"/>
      <c r="M330" s="220"/>
      <c r="N330" s="15"/>
      <c r="O330" s="19"/>
      <c r="P330" s="15"/>
      <c r="Q330" s="220"/>
      <c r="R330" s="15"/>
      <c r="S330" s="220"/>
      <c r="T330" s="15"/>
      <c r="U330" s="15"/>
      <c r="V330" s="15"/>
      <c r="W330" s="15"/>
      <c r="X330" s="15"/>
      <c r="Y330" s="241">
        <f t="shared" si="43"/>
        <v>0</v>
      </c>
      <c r="Z330" s="241">
        <f t="shared" si="44"/>
        <v>0</v>
      </c>
      <c r="AA330" s="241">
        <f t="shared" si="45"/>
        <v>0</v>
      </c>
      <c r="AB330" s="241">
        <f t="shared" si="46"/>
        <v>0</v>
      </c>
      <c r="AC330" s="243">
        <f t="shared" si="47"/>
        <v>0</v>
      </c>
      <c r="AD330" s="241">
        <f t="shared" si="48"/>
        <v>0</v>
      </c>
      <c r="AE330" s="241">
        <f t="shared" si="49"/>
        <v>0</v>
      </c>
      <c r="AF330" s="241">
        <v>-43</v>
      </c>
    </row>
    <row r="331" spans="1:32" x14ac:dyDescent="0.2">
      <c r="A331" s="61"/>
      <c r="B331" s="220"/>
      <c r="C331" s="15"/>
      <c r="D331" s="15"/>
      <c r="E331" s="15"/>
      <c r="F331" s="15"/>
      <c r="G331" s="15"/>
      <c r="H331" s="15"/>
      <c r="I331" s="15"/>
      <c r="J331" s="15"/>
      <c r="K331" s="15"/>
      <c r="L331" s="19"/>
      <c r="M331" s="220"/>
      <c r="N331" s="15"/>
      <c r="O331" s="19"/>
      <c r="P331" s="15"/>
      <c r="Q331" s="220"/>
      <c r="R331" s="15"/>
      <c r="S331" s="220"/>
      <c r="T331" s="15"/>
      <c r="U331" s="15"/>
      <c r="V331" s="15"/>
      <c r="W331" s="15"/>
      <c r="X331" s="15"/>
      <c r="Y331" s="241">
        <f t="shared" si="43"/>
        <v>0</v>
      </c>
      <c r="Z331" s="241">
        <f t="shared" si="44"/>
        <v>0</v>
      </c>
      <c r="AA331" s="241">
        <f t="shared" si="45"/>
        <v>0</v>
      </c>
      <c r="AB331" s="241">
        <f t="shared" si="46"/>
        <v>0</v>
      </c>
      <c r="AC331" s="243">
        <f t="shared" si="47"/>
        <v>0</v>
      </c>
      <c r="AD331" s="241">
        <f t="shared" si="48"/>
        <v>0</v>
      </c>
      <c r="AE331" s="241">
        <f t="shared" si="49"/>
        <v>0</v>
      </c>
      <c r="AF331" s="241">
        <v>-42</v>
      </c>
    </row>
    <row r="332" spans="1:32" x14ac:dyDescent="0.2">
      <c r="A332" s="61"/>
      <c r="B332" s="220"/>
      <c r="C332" s="15"/>
      <c r="D332" s="15"/>
      <c r="E332" s="15"/>
      <c r="F332" s="15"/>
      <c r="G332" s="15"/>
      <c r="H332" s="15"/>
      <c r="I332" s="15"/>
      <c r="J332" s="15"/>
      <c r="K332" s="15"/>
      <c r="L332" s="19"/>
      <c r="M332" s="220"/>
      <c r="N332" s="15"/>
      <c r="O332" s="19"/>
      <c r="P332" s="15"/>
      <c r="Q332" s="220"/>
      <c r="R332" s="15"/>
      <c r="S332" s="220"/>
      <c r="T332" s="15"/>
      <c r="U332" s="15"/>
      <c r="V332" s="15"/>
      <c r="W332" s="15"/>
      <c r="X332" s="15"/>
      <c r="Y332" s="241">
        <f t="shared" si="43"/>
        <v>0</v>
      </c>
      <c r="Z332" s="241">
        <f t="shared" si="44"/>
        <v>0</v>
      </c>
      <c r="AA332" s="241">
        <f t="shared" si="45"/>
        <v>0</v>
      </c>
      <c r="AB332" s="241">
        <f t="shared" si="46"/>
        <v>0</v>
      </c>
      <c r="AC332" s="243">
        <f t="shared" si="47"/>
        <v>0</v>
      </c>
      <c r="AD332" s="241">
        <f t="shared" si="48"/>
        <v>0</v>
      </c>
      <c r="AE332" s="241">
        <f t="shared" si="49"/>
        <v>0</v>
      </c>
      <c r="AF332" s="241">
        <v>-41</v>
      </c>
    </row>
    <row r="333" spans="1:32" x14ac:dyDescent="0.2">
      <c r="A333" s="61"/>
      <c r="B333" s="220"/>
      <c r="C333" s="15"/>
      <c r="D333" s="15"/>
      <c r="E333" s="15"/>
      <c r="F333" s="15"/>
      <c r="G333" s="15"/>
      <c r="H333" s="15"/>
      <c r="I333" s="15"/>
      <c r="J333" s="15"/>
      <c r="K333" s="15"/>
      <c r="L333" s="19"/>
      <c r="M333" s="220"/>
      <c r="N333" s="15"/>
      <c r="O333" s="19"/>
      <c r="P333" s="15"/>
      <c r="Q333" s="220"/>
      <c r="R333" s="15"/>
      <c r="S333" s="220"/>
      <c r="T333" s="15"/>
      <c r="U333" s="15"/>
      <c r="V333" s="15"/>
      <c r="W333" s="15"/>
      <c r="X333" s="15"/>
      <c r="Y333" s="241">
        <f t="shared" si="43"/>
        <v>0</v>
      </c>
      <c r="Z333" s="241">
        <f t="shared" si="44"/>
        <v>0</v>
      </c>
      <c r="AA333" s="241">
        <f t="shared" si="45"/>
        <v>0</v>
      </c>
      <c r="AB333" s="241">
        <f t="shared" si="46"/>
        <v>0</v>
      </c>
      <c r="AC333" s="243">
        <f t="shared" si="47"/>
        <v>0</v>
      </c>
      <c r="AD333" s="241">
        <f t="shared" si="48"/>
        <v>0</v>
      </c>
      <c r="AE333" s="241">
        <f t="shared" si="49"/>
        <v>0</v>
      </c>
      <c r="AF333" s="241">
        <v>-40</v>
      </c>
    </row>
    <row r="334" spans="1:32" x14ac:dyDescent="0.2">
      <c r="A334" s="61"/>
      <c r="B334" s="220"/>
      <c r="C334" s="15"/>
      <c r="D334" s="15"/>
      <c r="E334" s="15"/>
      <c r="F334" s="15"/>
      <c r="G334" s="15"/>
      <c r="H334" s="15"/>
      <c r="I334" s="15"/>
      <c r="J334" s="15"/>
      <c r="K334" s="15"/>
      <c r="L334" s="19"/>
      <c r="M334" s="220"/>
      <c r="N334" s="15"/>
      <c r="O334" s="19"/>
      <c r="P334" s="15"/>
      <c r="Q334" s="220"/>
      <c r="R334" s="15"/>
      <c r="S334" s="220"/>
      <c r="T334" s="15"/>
      <c r="U334" s="15"/>
      <c r="V334" s="15"/>
      <c r="W334" s="15"/>
      <c r="X334" s="15"/>
      <c r="Y334" s="241">
        <f t="shared" si="43"/>
        <v>0</v>
      </c>
      <c r="Z334" s="241">
        <f t="shared" si="44"/>
        <v>0</v>
      </c>
      <c r="AA334" s="241">
        <f t="shared" si="45"/>
        <v>0</v>
      </c>
      <c r="AB334" s="241">
        <f t="shared" si="46"/>
        <v>0</v>
      </c>
      <c r="AC334" s="243">
        <f t="shared" si="47"/>
        <v>0</v>
      </c>
      <c r="AD334" s="241">
        <f t="shared" si="48"/>
        <v>0</v>
      </c>
      <c r="AE334" s="241">
        <f t="shared" si="49"/>
        <v>0</v>
      </c>
      <c r="AF334" s="241">
        <v>-39</v>
      </c>
    </row>
    <row r="335" spans="1:32" x14ac:dyDescent="0.2">
      <c r="A335" s="61"/>
      <c r="B335" s="220"/>
      <c r="C335" s="15"/>
      <c r="D335" s="15"/>
      <c r="E335" s="15"/>
      <c r="F335" s="15"/>
      <c r="G335" s="15"/>
      <c r="H335" s="15"/>
      <c r="I335" s="15"/>
      <c r="J335" s="15"/>
      <c r="K335" s="15"/>
      <c r="L335" s="19"/>
      <c r="M335" s="220"/>
      <c r="N335" s="15"/>
      <c r="O335" s="19"/>
      <c r="P335" s="15"/>
      <c r="Q335" s="220"/>
      <c r="R335" s="15"/>
      <c r="S335" s="220"/>
      <c r="T335" s="15"/>
      <c r="U335" s="15"/>
      <c r="V335" s="15"/>
      <c r="W335" s="15"/>
      <c r="X335" s="15"/>
      <c r="Y335" s="241">
        <f t="shared" si="43"/>
        <v>0</v>
      </c>
      <c r="Z335" s="241">
        <f t="shared" si="44"/>
        <v>0</v>
      </c>
      <c r="AA335" s="241">
        <f t="shared" si="45"/>
        <v>0</v>
      </c>
      <c r="AB335" s="241">
        <f t="shared" si="46"/>
        <v>0</v>
      </c>
      <c r="AC335" s="243">
        <f t="shared" si="47"/>
        <v>0</v>
      </c>
      <c r="AD335" s="241">
        <f t="shared" si="48"/>
        <v>0</v>
      </c>
      <c r="AE335" s="241">
        <f t="shared" si="49"/>
        <v>0</v>
      </c>
      <c r="AF335" s="241">
        <v>-38</v>
      </c>
    </row>
    <row r="336" spans="1:32" x14ac:dyDescent="0.2">
      <c r="A336" s="61"/>
      <c r="B336" s="220"/>
      <c r="C336" s="15"/>
      <c r="D336" s="15"/>
      <c r="E336" s="15"/>
      <c r="F336" s="15"/>
      <c r="G336" s="15"/>
      <c r="H336" s="15"/>
      <c r="I336" s="15"/>
      <c r="J336" s="15"/>
      <c r="K336" s="15"/>
      <c r="L336" s="19"/>
      <c r="M336" s="220"/>
      <c r="N336" s="15"/>
      <c r="O336" s="19"/>
      <c r="P336" s="15"/>
      <c r="Q336" s="220"/>
      <c r="R336" s="15"/>
      <c r="S336" s="220"/>
      <c r="T336" s="15"/>
      <c r="U336" s="15"/>
      <c r="V336" s="15"/>
      <c r="W336" s="15"/>
      <c r="X336" s="15"/>
      <c r="Y336" s="241">
        <f t="shared" si="43"/>
        <v>0</v>
      </c>
      <c r="Z336" s="241">
        <f t="shared" si="44"/>
        <v>0</v>
      </c>
      <c r="AA336" s="241">
        <f t="shared" si="45"/>
        <v>0</v>
      </c>
      <c r="AB336" s="241">
        <f t="shared" si="46"/>
        <v>0</v>
      </c>
      <c r="AC336" s="243">
        <f t="shared" si="47"/>
        <v>0</v>
      </c>
      <c r="AD336" s="241">
        <f t="shared" si="48"/>
        <v>0</v>
      </c>
      <c r="AE336" s="241">
        <f t="shared" si="49"/>
        <v>0</v>
      </c>
      <c r="AF336" s="241">
        <v>-37</v>
      </c>
    </row>
    <row r="337" spans="1:32" x14ac:dyDescent="0.2">
      <c r="A337" s="61"/>
      <c r="B337" s="220"/>
      <c r="C337" s="15"/>
      <c r="D337" s="15"/>
      <c r="E337" s="15"/>
      <c r="F337" s="15"/>
      <c r="G337" s="15"/>
      <c r="H337" s="15"/>
      <c r="I337" s="15"/>
      <c r="J337" s="15"/>
      <c r="K337" s="15"/>
      <c r="L337" s="19"/>
      <c r="M337" s="220"/>
      <c r="N337" s="15"/>
      <c r="O337" s="19"/>
      <c r="P337" s="15"/>
      <c r="Q337" s="220"/>
      <c r="R337" s="15"/>
      <c r="S337" s="220"/>
      <c r="T337" s="15"/>
      <c r="U337" s="15"/>
      <c r="V337" s="15"/>
      <c r="W337" s="15"/>
      <c r="X337" s="15"/>
      <c r="Y337" s="241">
        <f t="shared" si="43"/>
        <v>0</v>
      </c>
      <c r="Z337" s="241">
        <f t="shared" si="44"/>
        <v>0</v>
      </c>
      <c r="AA337" s="241">
        <f t="shared" si="45"/>
        <v>0</v>
      </c>
      <c r="AB337" s="241">
        <f t="shared" si="46"/>
        <v>0</v>
      </c>
      <c r="AC337" s="243">
        <f t="shared" si="47"/>
        <v>0</v>
      </c>
      <c r="AD337" s="241">
        <f t="shared" si="48"/>
        <v>0</v>
      </c>
      <c r="AE337" s="241">
        <f t="shared" si="49"/>
        <v>0</v>
      </c>
      <c r="AF337" s="241">
        <v>-36</v>
      </c>
    </row>
    <row r="338" spans="1:32" x14ac:dyDescent="0.2">
      <c r="A338" s="61"/>
      <c r="B338" s="220"/>
      <c r="C338" s="15"/>
      <c r="D338" s="15"/>
      <c r="E338" s="15"/>
      <c r="F338" s="15"/>
      <c r="G338" s="15"/>
      <c r="H338" s="15"/>
      <c r="I338" s="15"/>
      <c r="J338" s="15"/>
      <c r="K338" s="15"/>
      <c r="L338" s="19"/>
      <c r="M338" s="220"/>
      <c r="N338" s="15"/>
      <c r="O338" s="19"/>
      <c r="P338" s="15"/>
      <c r="Q338" s="220"/>
      <c r="R338" s="15"/>
      <c r="S338" s="220"/>
      <c r="T338" s="15"/>
      <c r="U338" s="15"/>
      <c r="V338" s="15"/>
      <c r="W338" s="15"/>
      <c r="X338" s="15"/>
      <c r="Y338" s="241">
        <f t="shared" si="43"/>
        <v>0</v>
      </c>
      <c r="Z338" s="241">
        <f t="shared" si="44"/>
        <v>0</v>
      </c>
      <c r="AA338" s="241">
        <f t="shared" si="45"/>
        <v>0</v>
      </c>
      <c r="AB338" s="241">
        <f t="shared" si="46"/>
        <v>0</v>
      </c>
      <c r="AC338" s="243">
        <f t="shared" si="47"/>
        <v>0</v>
      </c>
      <c r="AD338" s="241">
        <f t="shared" si="48"/>
        <v>0</v>
      </c>
      <c r="AE338" s="241">
        <f t="shared" si="49"/>
        <v>0</v>
      </c>
      <c r="AF338" s="241">
        <v>-35</v>
      </c>
    </row>
    <row r="339" spans="1:32" x14ac:dyDescent="0.2">
      <c r="A339" s="61"/>
      <c r="B339" s="220"/>
      <c r="C339" s="15"/>
      <c r="D339" s="15"/>
      <c r="E339" s="15"/>
      <c r="F339" s="15"/>
      <c r="G339" s="15"/>
      <c r="H339" s="15"/>
      <c r="I339" s="15"/>
      <c r="J339" s="15"/>
      <c r="K339" s="15"/>
      <c r="L339" s="19"/>
      <c r="M339" s="220"/>
      <c r="N339" s="15"/>
      <c r="O339" s="19"/>
      <c r="P339" s="15"/>
      <c r="Q339" s="220"/>
      <c r="R339" s="15"/>
      <c r="S339" s="220"/>
      <c r="T339" s="15"/>
      <c r="U339" s="15"/>
      <c r="V339" s="15"/>
      <c r="W339" s="15"/>
      <c r="X339" s="15"/>
      <c r="Y339" s="241">
        <f t="shared" si="43"/>
        <v>0</v>
      </c>
      <c r="Z339" s="241">
        <f t="shared" si="44"/>
        <v>0</v>
      </c>
      <c r="AA339" s="241">
        <f t="shared" si="45"/>
        <v>0</v>
      </c>
      <c r="AB339" s="241">
        <f t="shared" si="46"/>
        <v>0</v>
      </c>
      <c r="AC339" s="243">
        <f t="shared" si="47"/>
        <v>0</v>
      </c>
      <c r="AD339" s="241">
        <f t="shared" si="48"/>
        <v>0</v>
      </c>
      <c r="AE339" s="241">
        <f t="shared" si="49"/>
        <v>0</v>
      </c>
      <c r="AF339" s="241">
        <v>-34</v>
      </c>
    </row>
    <row r="340" spans="1:32" x14ac:dyDescent="0.2">
      <c r="A340" s="61"/>
      <c r="B340" s="220"/>
      <c r="C340" s="15"/>
      <c r="D340" s="15"/>
      <c r="E340" s="15"/>
      <c r="F340" s="15"/>
      <c r="G340" s="15"/>
      <c r="H340" s="15"/>
      <c r="I340" s="15"/>
      <c r="J340" s="15"/>
      <c r="K340" s="15"/>
      <c r="L340" s="19"/>
      <c r="M340" s="220"/>
      <c r="N340" s="15"/>
      <c r="O340" s="19"/>
      <c r="P340" s="15"/>
      <c r="Q340" s="220"/>
      <c r="R340" s="15"/>
      <c r="S340" s="220"/>
      <c r="T340" s="15"/>
      <c r="U340" s="15"/>
      <c r="V340" s="15"/>
      <c r="W340" s="15"/>
      <c r="X340" s="15"/>
      <c r="Y340" s="241">
        <f t="shared" si="43"/>
        <v>0</v>
      </c>
      <c r="Z340" s="241">
        <f t="shared" si="44"/>
        <v>0</v>
      </c>
      <c r="AA340" s="241">
        <f t="shared" si="45"/>
        <v>0</v>
      </c>
      <c r="AB340" s="241">
        <f t="shared" si="46"/>
        <v>0</v>
      </c>
      <c r="AC340" s="243">
        <f t="shared" si="47"/>
        <v>0</v>
      </c>
      <c r="AD340" s="241">
        <f t="shared" si="48"/>
        <v>0</v>
      </c>
      <c r="AE340" s="241">
        <f t="shared" si="49"/>
        <v>0</v>
      </c>
      <c r="AF340" s="241">
        <v>-33</v>
      </c>
    </row>
    <row r="341" spans="1:32" x14ac:dyDescent="0.2">
      <c r="A341" s="61"/>
      <c r="B341" s="220"/>
      <c r="C341" s="15"/>
      <c r="D341" s="15"/>
      <c r="E341" s="15"/>
      <c r="F341" s="15"/>
      <c r="G341" s="15"/>
      <c r="H341" s="15"/>
      <c r="I341" s="15"/>
      <c r="J341" s="15"/>
      <c r="K341" s="15"/>
      <c r="L341" s="19"/>
      <c r="M341" s="220"/>
      <c r="N341" s="15"/>
      <c r="O341" s="19"/>
      <c r="P341" s="15"/>
      <c r="Q341" s="220"/>
      <c r="R341" s="15"/>
      <c r="S341" s="220"/>
      <c r="T341" s="15"/>
      <c r="U341" s="15"/>
      <c r="V341" s="15"/>
      <c r="W341" s="15"/>
      <c r="X341" s="15"/>
      <c r="Y341" s="241">
        <f t="shared" si="43"/>
        <v>0</v>
      </c>
      <c r="Z341" s="241">
        <f t="shared" si="44"/>
        <v>0</v>
      </c>
      <c r="AA341" s="241">
        <f t="shared" si="45"/>
        <v>0</v>
      </c>
      <c r="AB341" s="241">
        <f t="shared" si="46"/>
        <v>0</v>
      </c>
      <c r="AC341" s="243">
        <f t="shared" si="47"/>
        <v>0</v>
      </c>
      <c r="AD341" s="241">
        <f t="shared" si="48"/>
        <v>0</v>
      </c>
      <c r="AE341" s="241">
        <f t="shared" si="49"/>
        <v>0</v>
      </c>
      <c r="AF341" s="241">
        <v>-32</v>
      </c>
    </row>
    <row r="342" spans="1:32" x14ac:dyDescent="0.2">
      <c r="A342" s="61"/>
      <c r="B342" s="220"/>
      <c r="C342" s="15"/>
      <c r="D342" s="15"/>
      <c r="E342" s="15"/>
      <c r="F342" s="15"/>
      <c r="G342" s="15"/>
      <c r="H342" s="15"/>
      <c r="I342" s="15"/>
      <c r="J342" s="15"/>
      <c r="K342" s="15"/>
      <c r="L342" s="19"/>
      <c r="M342" s="220"/>
      <c r="N342" s="15"/>
      <c r="O342" s="19"/>
      <c r="P342" s="15"/>
      <c r="Q342" s="220"/>
      <c r="R342" s="15"/>
      <c r="S342" s="220"/>
      <c r="T342" s="15"/>
      <c r="U342" s="15"/>
      <c r="V342" s="15"/>
      <c r="W342" s="15"/>
      <c r="X342" s="15"/>
      <c r="Y342" s="241">
        <f t="shared" si="43"/>
        <v>0</v>
      </c>
      <c r="Z342" s="241">
        <f t="shared" si="44"/>
        <v>0</v>
      </c>
      <c r="AA342" s="241">
        <f t="shared" si="45"/>
        <v>0</v>
      </c>
      <c r="AB342" s="241">
        <f t="shared" si="46"/>
        <v>0</v>
      </c>
      <c r="AC342" s="243">
        <f t="shared" si="47"/>
        <v>0</v>
      </c>
      <c r="AD342" s="241">
        <f t="shared" si="48"/>
        <v>0</v>
      </c>
      <c r="AE342" s="241">
        <f t="shared" si="49"/>
        <v>0</v>
      </c>
      <c r="AF342" s="241">
        <v>-31</v>
      </c>
    </row>
    <row r="343" spans="1:32" x14ac:dyDescent="0.2">
      <c r="A343" s="61"/>
      <c r="B343" s="220"/>
      <c r="C343" s="15"/>
      <c r="D343" s="15"/>
      <c r="E343" s="15"/>
      <c r="F343" s="15"/>
      <c r="G343" s="15"/>
      <c r="H343" s="15"/>
      <c r="I343" s="15"/>
      <c r="J343" s="15"/>
      <c r="K343" s="15"/>
      <c r="L343" s="19"/>
      <c r="M343" s="220"/>
      <c r="N343" s="15"/>
      <c r="O343" s="19"/>
      <c r="P343" s="15"/>
      <c r="Q343" s="220"/>
      <c r="R343" s="15"/>
      <c r="S343" s="220"/>
      <c r="T343" s="15"/>
      <c r="U343" s="15"/>
      <c r="V343" s="15"/>
      <c r="W343" s="15"/>
      <c r="X343" s="15"/>
      <c r="Y343" s="241">
        <f t="shared" si="43"/>
        <v>0</v>
      </c>
      <c r="Z343" s="241">
        <f t="shared" si="44"/>
        <v>0</v>
      </c>
      <c r="AA343" s="241">
        <f t="shared" si="45"/>
        <v>0</v>
      </c>
      <c r="AB343" s="241">
        <f t="shared" si="46"/>
        <v>0</v>
      </c>
      <c r="AC343" s="243">
        <f t="shared" si="47"/>
        <v>0</v>
      </c>
      <c r="AD343" s="241">
        <f t="shared" si="48"/>
        <v>0</v>
      </c>
      <c r="AE343" s="241">
        <f t="shared" si="49"/>
        <v>0</v>
      </c>
      <c r="AF343" s="241">
        <v>-30</v>
      </c>
    </row>
    <row r="344" spans="1:32" x14ac:dyDescent="0.2">
      <c r="A344" s="61"/>
      <c r="B344" s="220"/>
      <c r="C344" s="15"/>
      <c r="D344" s="15"/>
      <c r="E344" s="15"/>
      <c r="F344" s="15"/>
      <c r="G344" s="15"/>
      <c r="H344" s="15"/>
      <c r="I344" s="15"/>
      <c r="J344" s="15"/>
      <c r="K344" s="15"/>
      <c r="L344" s="19"/>
      <c r="M344" s="220"/>
      <c r="N344" s="15"/>
      <c r="O344" s="19"/>
      <c r="P344" s="15"/>
      <c r="Q344" s="220"/>
      <c r="R344" s="15"/>
      <c r="S344" s="220"/>
      <c r="T344" s="15"/>
      <c r="U344" s="15"/>
      <c r="V344" s="15"/>
      <c r="W344" s="15"/>
      <c r="X344" s="15"/>
      <c r="Y344" s="241">
        <f t="shared" si="43"/>
        <v>0</v>
      </c>
      <c r="Z344" s="241">
        <f t="shared" si="44"/>
        <v>0</v>
      </c>
      <c r="AA344" s="241">
        <f t="shared" si="45"/>
        <v>0</v>
      </c>
      <c r="AB344" s="241">
        <f t="shared" si="46"/>
        <v>0</v>
      </c>
      <c r="AC344" s="243">
        <f t="shared" si="47"/>
        <v>0</v>
      </c>
      <c r="AD344" s="241">
        <f t="shared" si="48"/>
        <v>0</v>
      </c>
      <c r="AE344" s="241">
        <f t="shared" si="49"/>
        <v>0</v>
      </c>
      <c r="AF344" s="241">
        <v>-29</v>
      </c>
    </row>
    <row r="345" spans="1:32" x14ac:dyDescent="0.2">
      <c r="A345" s="61"/>
      <c r="B345" s="220"/>
      <c r="C345" s="15"/>
      <c r="D345" s="15"/>
      <c r="E345" s="15"/>
      <c r="F345" s="15"/>
      <c r="G345" s="15"/>
      <c r="H345" s="15"/>
      <c r="I345" s="15"/>
      <c r="J345" s="15"/>
      <c r="K345" s="15"/>
      <c r="L345" s="19"/>
      <c r="M345" s="220"/>
      <c r="N345" s="15"/>
      <c r="O345" s="19"/>
      <c r="P345" s="15"/>
      <c r="Q345" s="220"/>
      <c r="R345" s="15"/>
      <c r="S345" s="220"/>
      <c r="T345" s="15"/>
      <c r="U345" s="15"/>
      <c r="V345" s="15"/>
      <c r="W345" s="15"/>
      <c r="X345" s="15"/>
      <c r="Y345" s="241">
        <f t="shared" si="43"/>
        <v>0</v>
      </c>
      <c r="Z345" s="241">
        <f t="shared" si="44"/>
        <v>0</v>
      </c>
      <c r="AA345" s="241">
        <f t="shared" si="45"/>
        <v>0</v>
      </c>
      <c r="AB345" s="241">
        <f t="shared" si="46"/>
        <v>0</v>
      </c>
      <c r="AC345" s="243">
        <f t="shared" si="47"/>
        <v>0</v>
      </c>
      <c r="AD345" s="241">
        <f t="shared" si="48"/>
        <v>0</v>
      </c>
      <c r="AE345" s="241">
        <f t="shared" si="49"/>
        <v>0</v>
      </c>
      <c r="AF345" s="241">
        <v>-28</v>
      </c>
    </row>
    <row r="346" spans="1:32" x14ac:dyDescent="0.2">
      <c r="A346" s="61"/>
      <c r="B346" s="220"/>
      <c r="C346" s="15"/>
      <c r="D346" s="15"/>
      <c r="E346" s="15"/>
      <c r="F346" s="15"/>
      <c r="G346" s="15"/>
      <c r="H346" s="15"/>
      <c r="I346" s="15"/>
      <c r="J346" s="15"/>
      <c r="K346" s="15"/>
      <c r="L346" s="19"/>
      <c r="M346" s="220"/>
      <c r="N346" s="15"/>
      <c r="O346" s="19"/>
      <c r="P346" s="15"/>
      <c r="Q346" s="220"/>
      <c r="R346" s="15"/>
      <c r="S346" s="220"/>
      <c r="T346" s="15"/>
      <c r="U346" s="15"/>
      <c r="V346" s="15"/>
      <c r="W346" s="15"/>
      <c r="X346" s="15"/>
      <c r="Y346" s="241">
        <f t="shared" si="43"/>
        <v>0</v>
      </c>
      <c r="Z346" s="241">
        <f t="shared" si="44"/>
        <v>0</v>
      </c>
      <c r="AA346" s="241">
        <f t="shared" si="45"/>
        <v>0</v>
      </c>
      <c r="AB346" s="241">
        <f t="shared" si="46"/>
        <v>0</v>
      </c>
      <c r="AC346" s="243">
        <f t="shared" si="47"/>
        <v>0</v>
      </c>
      <c r="AD346" s="241">
        <f t="shared" si="48"/>
        <v>0</v>
      </c>
      <c r="AE346" s="241">
        <f t="shared" si="49"/>
        <v>0</v>
      </c>
      <c r="AF346" s="241">
        <v>-27</v>
      </c>
    </row>
    <row r="347" spans="1:32" x14ac:dyDescent="0.2">
      <c r="A347" s="61"/>
      <c r="B347" s="220"/>
      <c r="C347" s="15"/>
      <c r="D347" s="15"/>
      <c r="E347" s="15"/>
      <c r="F347" s="15"/>
      <c r="G347" s="15"/>
      <c r="H347" s="15"/>
      <c r="I347" s="15"/>
      <c r="J347" s="15"/>
      <c r="K347" s="15"/>
      <c r="L347" s="19"/>
      <c r="M347" s="220"/>
      <c r="N347" s="15"/>
      <c r="O347" s="19"/>
      <c r="P347" s="15"/>
      <c r="Q347" s="220"/>
      <c r="R347" s="15"/>
      <c r="S347" s="220"/>
      <c r="T347" s="15"/>
      <c r="U347" s="15"/>
      <c r="V347" s="15"/>
      <c r="W347" s="15"/>
      <c r="X347" s="15"/>
      <c r="Y347" s="241">
        <f t="shared" si="43"/>
        <v>0</v>
      </c>
      <c r="Z347" s="241">
        <f t="shared" si="44"/>
        <v>0</v>
      </c>
      <c r="AA347" s="241">
        <f t="shared" si="45"/>
        <v>0</v>
      </c>
      <c r="AB347" s="241">
        <f t="shared" si="46"/>
        <v>0</v>
      </c>
      <c r="AC347" s="243">
        <f t="shared" si="47"/>
        <v>0</v>
      </c>
      <c r="AD347" s="241">
        <f t="shared" si="48"/>
        <v>0</v>
      </c>
      <c r="AE347" s="241">
        <f t="shared" si="49"/>
        <v>0</v>
      </c>
      <c r="AF347" s="241">
        <v>-26</v>
      </c>
    </row>
    <row r="348" spans="1:32" x14ac:dyDescent="0.2">
      <c r="A348" s="61"/>
      <c r="B348" s="220"/>
      <c r="C348" s="15"/>
      <c r="D348" s="15"/>
      <c r="E348" s="15"/>
      <c r="F348" s="15"/>
      <c r="G348" s="15"/>
      <c r="H348" s="15"/>
      <c r="I348" s="15"/>
      <c r="J348" s="15"/>
      <c r="K348" s="15"/>
      <c r="L348" s="19"/>
      <c r="M348" s="220"/>
      <c r="N348" s="15"/>
      <c r="O348" s="19"/>
      <c r="P348" s="15"/>
      <c r="Q348" s="220"/>
      <c r="R348" s="15"/>
      <c r="S348" s="220"/>
      <c r="T348" s="15"/>
      <c r="U348" s="15"/>
      <c r="V348" s="15"/>
      <c r="W348" s="15"/>
      <c r="X348" s="15"/>
      <c r="Y348" s="241">
        <f t="shared" si="43"/>
        <v>0</v>
      </c>
      <c r="Z348" s="241">
        <f t="shared" si="44"/>
        <v>0</v>
      </c>
      <c r="AA348" s="241">
        <f t="shared" si="45"/>
        <v>0</v>
      </c>
      <c r="AB348" s="241">
        <f t="shared" si="46"/>
        <v>0</v>
      </c>
      <c r="AC348" s="243">
        <f t="shared" si="47"/>
        <v>0</v>
      </c>
      <c r="AD348" s="241">
        <f t="shared" si="48"/>
        <v>0</v>
      </c>
      <c r="AE348" s="241">
        <f t="shared" si="49"/>
        <v>0</v>
      </c>
      <c r="AF348" s="241">
        <v>-25</v>
      </c>
    </row>
    <row r="349" spans="1:32" x14ac:dyDescent="0.2">
      <c r="A349" s="61"/>
      <c r="B349" s="220"/>
      <c r="C349" s="15"/>
      <c r="D349" s="15"/>
      <c r="E349" s="15"/>
      <c r="F349" s="15"/>
      <c r="G349" s="15"/>
      <c r="H349" s="15"/>
      <c r="I349" s="15"/>
      <c r="J349" s="15"/>
      <c r="K349" s="15"/>
      <c r="L349" s="19"/>
      <c r="M349" s="220"/>
      <c r="N349" s="15"/>
      <c r="O349" s="19"/>
      <c r="P349" s="15"/>
      <c r="Q349" s="220"/>
      <c r="R349" s="15"/>
      <c r="S349" s="220"/>
      <c r="T349" s="15"/>
      <c r="U349" s="15"/>
      <c r="V349" s="15"/>
      <c r="W349" s="15"/>
      <c r="X349" s="15"/>
      <c r="Y349" s="241">
        <f t="shared" si="43"/>
        <v>0</v>
      </c>
      <c r="Z349" s="241">
        <f t="shared" si="44"/>
        <v>0</v>
      </c>
      <c r="AA349" s="241">
        <f t="shared" si="45"/>
        <v>0</v>
      </c>
      <c r="AB349" s="241">
        <f t="shared" si="46"/>
        <v>0</v>
      </c>
      <c r="AC349" s="243">
        <f t="shared" si="47"/>
        <v>0</v>
      </c>
      <c r="AD349" s="241">
        <f t="shared" si="48"/>
        <v>0</v>
      </c>
      <c r="AE349" s="241">
        <f t="shared" si="49"/>
        <v>0</v>
      </c>
      <c r="AF349" s="241">
        <v>-24</v>
      </c>
    </row>
    <row r="350" spans="1:32" x14ac:dyDescent="0.2">
      <c r="A350" s="61"/>
      <c r="B350" s="220"/>
      <c r="C350" s="15"/>
      <c r="D350" s="15"/>
      <c r="E350" s="15"/>
      <c r="F350" s="15"/>
      <c r="G350" s="15"/>
      <c r="H350" s="15"/>
      <c r="I350" s="15"/>
      <c r="J350" s="15"/>
      <c r="K350" s="15"/>
      <c r="L350" s="19"/>
      <c r="M350" s="220"/>
      <c r="N350" s="15"/>
      <c r="O350" s="19"/>
      <c r="P350" s="15"/>
      <c r="Q350" s="220"/>
      <c r="R350" s="15"/>
      <c r="S350" s="220"/>
      <c r="T350" s="15"/>
      <c r="U350" s="15"/>
      <c r="V350" s="15"/>
      <c r="W350" s="15"/>
      <c r="X350" s="15"/>
      <c r="Y350" s="241">
        <f t="shared" si="43"/>
        <v>0</v>
      </c>
      <c r="Z350" s="241">
        <f t="shared" si="44"/>
        <v>0</v>
      </c>
      <c r="AA350" s="241">
        <f t="shared" si="45"/>
        <v>0</v>
      </c>
      <c r="AB350" s="241">
        <f t="shared" si="46"/>
        <v>0</v>
      </c>
      <c r="AC350" s="243">
        <f t="shared" si="47"/>
        <v>0</v>
      </c>
      <c r="AD350" s="241">
        <f t="shared" si="48"/>
        <v>0</v>
      </c>
      <c r="AE350" s="241">
        <f t="shared" si="49"/>
        <v>0</v>
      </c>
      <c r="AF350" s="241">
        <v>-23</v>
      </c>
    </row>
    <row r="351" spans="1:32" x14ac:dyDescent="0.2">
      <c r="A351" s="61"/>
      <c r="B351" s="220"/>
      <c r="C351" s="15"/>
      <c r="D351" s="15"/>
      <c r="E351" s="15"/>
      <c r="F351" s="15"/>
      <c r="G351" s="15"/>
      <c r="H351" s="15"/>
      <c r="I351" s="15"/>
      <c r="J351" s="15"/>
      <c r="K351" s="15"/>
      <c r="L351" s="19"/>
      <c r="M351" s="220"/>
      <c r="N351" s="15"/>
      <c r="O351" s="19"/>
      <c r="P351" s="15"/>
      <c r="Q351" s="220"/>
      <c r="R351" s="15"/>
      <c r="S351" s="220"/>
      <c r="T351" s="15"/>
      <c r="U351" s="15"/>
      <c r="V351" s="15"/>
      <c r="W351" s="15"/>
      <c r="X351" s="15"/>
      <c r="Y351" s="241">
        <f t="shared" si="43"/>
        <v>0</v>
      </c>
      <c r="Z351" s="241">
        <f t="shared" si="44"/>
        <v>0</v>
      </c>
      <c r="AA351" s="241">
        <f t="shared" si="45"/>
        <v>0</v>
      </c>
      <c r="AB351" s="241">
        <f t="shared" si="46"/>
        <v>0</v>
      </c>
      <c r="AC351" s="243">
        <f t="shared" si="47"/>
        <v>0</v>
      </c>
      <c r="AD351" s="241">
        <f t="shared" si="48"/>
        <v>0</v>
      </c>
      <c r="AE351" s="241">
        <f t="shared" si="49"/>
        <v>0</v>
      </c>
      <c r="AF351" s="241">
        <v>-22</v>
      </c>
    </row>
    <row r="352" spans="1:32" x14ac:dyDescent="0.2">
      <c r="A352" s="61"/>
      <c r="B352" s="220"/>
      <c r="C352" s="15"/>
      <c r="D352" s="15"/>
      <c r="E352" s="15"/>
      <c r="F352" s="15"/>
      <c r="G352" s="15"/>
      <c r="H352" s="15"/>
      <c r="I352" s="15"/>
      <c r="J352" s="15"/>
      <c r="K352" s="15"/>
      <c r="L352" s="19"/>
      <c r="M352" s="220"/>
      <c r="N352" s="15"/>
      <c r="O352" s="19"/>
      <c r="P352" s="15"/>
      <c r="Q352" s="220"/>
      <c r="R352" s="15"/>
      <c r="S352" s="220"/>
      <c r="T352" s="15"/>
      <c r="U352" s="15"/>
      <c r="V352" s="15"/>
      <c r="W352" s="15"/>
      <c r="X352" s="15"/>
      <c r="Y352" s="241">
        <f t="shared" si="43"/>
        <v>0</v>
      </c>
      <c r="Z352" s="241">
        <f t="shared" si="44"/>
        <v>0</v>
      </c>
      <c r="AA352" s="241">
        <f t="shared" si="45"/>
        <v>0</v>
      </c>
      <c r="AB352" s="241">
        <f t="shared" si="46"/>
        <v>0</v>
      </c>
      <c r="AC352" s="243">
        <f t="shared" si="47"/>
        <v>0</v>
      </c>
      <c r="AD352" s="241">
        <f t="shared" si="48"/>
        <v>0</v>
      </c>
      <c r="AE352" s="241">
        <f t="shared" si="49"/>
        <v>0</v>
      </c>
      <c r="AF352" s="241">
        <v>-21</v>
      </c>
    </row>
    <row r="353" spans="1:32" x14ac:dyDescent="0.2">
      <c r="A353" s="61"/>
      <c r="B353" s="220"/>
      <c r="C353" s="15"/>
      <c r="D353" s="15"/>
      <c r="E353" s="15"/>
      <c r="F353" s="15"/>
      <c r="G353" s="15"/>
      <c r="H353" s="15"/>
      <c r="I353" s="15"/>
      <c r="J353" s="15"/>
      <c r="K353" s="15"/>
      <c r="L353" s="19"/>
      <c r="M353" s="220"/>
      <c r="N353" s="15"/>
      <c r="O353" s="19"/>
      <c r="P353" s="15"/>
      <c r="Q353" s="220"/>
      <c r="R353" s="15"/>
      <c r="S353" s="220"/>
      <c r="T353" s="15"/>
      <c r="U353" s="15"/>
      <c r="V353" s="15"/>
      <c r="W353" s="15"/>
      <c r="X353" s="15"/>
      <c r="Y353" s="241">
        <f t="shared" si="43"/>
        <v>0</v>
      </c>
      <c r="Z353" s="241">
        <f t="shared" si="44"/>
        <v>0</v>
      </c>
      <c r="AA353" s="241">
        <f t="shared" si="45"/>
        <v>0</v>
      </c>
      <c r="AB353" s="241">
        <f t="shared" si="46"/>
        <v>0</v>
      </c>
      <c r="AC353" s="243">
        <f t="shared" si="47"/>
        <v>0</v>
      </c>
      <c r="AD353" s="241">
        <f t="shared" si="48"/>
        <v>0</v>
      </c>
      <c r="AE353" s="241">
        <f t="shared" si="49"/>
        <v>0</v>
      </c>
      <c r="AF353" s="241">
        <v>-20</v>
      </c>
    </row>
    <row r="354" spans="1:32" x14ac:dyDescent="0.2">
      <c r="A354" s="61"/>
      <c r="B354" s="220"/>
      <c r="C354" s="15"/>
      <c r="D354" s="15"/>
      <c r="E354" s="15"/>
      <c r="F354" s="15"/>
      <c r="G354" s="15"/>
      <c r="H354" s="15"/>
      <c r="I354" s="15"/>
      <c r="J354" s="15"/>
      <c r="K354" s="15"/>
      <c r="L354" s="19"/>
      <c r="M354" s="220"/>
      <c r="N354" s="15"/>
      <c r="O354" s="19"/>
      <c r="P354" s="15"/>
      <c r="Q354" s="220"/>
      <c r="R354" s="15"/>
      <c r="S354" s="220"/>
      <c r="T354" s="15"/>
      <c r="U354" s="15"/>
      <c r="V354" s="15"/>
      <c r="W354" s="15"/>
      <c r="X354" s="15"/>
      <c r="Y354" s="241">
        <f t="shared" si="43"/>
        <v>0</v>
      </c>
      <c r="Z354" s="241">
        <f t="shared" si="44"/>
        <v>0</v>
      </c>
      <c r="AA354" s="241">
        <f t="shared" si="45"/>
        <v>0</v>
      </c>
      <c r="AB354" s="241">
        <f t="shared" si="46"/>
        <v>0</v>
      </c>
      <c r="AC354" s="243">
        <f t="shared" si="47"/>
        <v>0</v>
      </c>
      <c r="AD354" s="241">
        <f t="shared" si="48"/>
        <v>0</v>
      </c>
      <c r="AE354" s="241">
        <f t="shared" si="49"/>
        <v>0</v>
      </c>
      <c r="AF354" s="241">
        <v>-19</v>
      </c>
    </row>
    <row r="355" spans="1:32" x14ac:dyDescent="0.2">
      <c r="A355" s="61"/>
      <c r="B355" s="220"/>
      <c r="C355" s="15"/>
      <c r="D355" s="15"/>
      <c r="E355" s="15"/>
      <c r="F355" s="15"/>
      <c r="G355" s="15"/>
      <c r="H355" s="15"/>
      <c r="I355" s="15"/>
      <c r="J355" s="15"/>
      <c r="K355" s="15"/>
      <c r="L355" s="19"/>
      <c r="M355" s="220"/>
      <c r="N355" s="15"/>
      <c r="O355" s="19"/>
      <c r="P355" s="15"/>
      <c r="Q355" s="220"/>
      <c r="R355" s="15"/>
      <c r="S355" s="220"/>
      <c r="T355" s="15"/>
      <c r="U355" s="15"/>
      <c r="V355" s="15"/>
      <c r="W355" s="15"/>
      <c r="X355" s="15"/>
      <c r="Y355" s="241">
        <f t="shared" si="43"/>
        <v>0</v>
      </c>
      <c r="Z355" s="241">
        <f t="shared" si="44"/>
        <v>0</v>
      </c>
      <c r="AA355" s="241">
        <f t="shared" si="45"/>
        <v>0</v>
      </c>
      <c r="AB355" s="241">
        <f t="shared" si="46"/>
        <v>0</v>
      </c>
      <c r="AC355" s="243">
        <f t="shared" si="47"/>
        <v>0</v>
      </c>
      <c r="AD355" s="241">
        <f t="shared" si="48"/>
        <v>0</v>
      </c>
      <c r="AE355" s="241">
        <f t="shared" si="49"/>
        <v>0</v>
      </c>
      <c r="AF355" s="241">
        <v>-18</v>
      </c>
    </row>
    <row r="356" spans="1:32" x14ac:dyDescent="0.2">
      <c r="A356" s="61"/>
      <c r="B356" s="220"/>
      <c r="C356" s="15"/>
      <c r="D356" s="15"/>
      <c r="E356" s="15"/>
      <c r="F356" s="15"/>
      <c r="G356" s="15"/>
      <c r="H356" s="15"/>
      <c r="I356" s="15"/>
      <c r="J356" s="15"/>
      <c r="K356" s="15"/>
      <c r="L356" s="19"/>
      <c r="M356" s="220"/>
      <c r="N356" s="15"/>
      <c r="O356" s="19"/>
      <c r="P356" s="15"/>
      <c r="Q356" s="220"/>
      <c r="R356" s="15"/>
      <c r="S356" s="220"/>
      <c r="T356" s="15"/>
      <c r="U356" s="15"/>
      <c r="V356" s="15"/>
      <c r="W356" s="15"/>
      <c r="X356" s="15"/>
      <c r="Y356" s="241">
        <f t="shared" si="43"/>
        <v>0</v>
      </c>
      <c r="Z356" s="241">
        <f t="shared" si="44"/>
        <v>0</v>
      </c>
      <c r="AA356" s="241">
        <f t="shared" si="45"/>
        <v>0</v>
      </c>
      <c r="AB356" s="241">
        <f t="shared" si="46"/>
        <v>0</v>
      </c>
      <c r="AC356" s="243">
        <f t="shared" si="47"/>
        <v>0</v>
      </c>
      <c r="AD356" s="241">
        <f t="shared" si="48"/>
        <v>0</v>
      </c>
      <c r="AE356" s="241">
        <f t="shared" si="49"/>
        <v>0</v>
      </c>
      <c r="AF356" s="241">
        <v>-17</v>
      </c>
    </row>
    <row r="357" spans="1:32" x14ac:dyDescent="0.2">
      <c r="A357" s="61"/>
      <c r="B357" s="220"/>
      <c r="C357" s="15"/>
      <c r="D357" s="15"/>
      <c r="E357" s="15"/>
      <c r="F357" s="15"/>
      <c r="G357" s="15"/>
      <c r="H357" s="15"/>
      <c r="I357" s="15"/>
      <c r="J357" s="15"/>
      <c r="K357" s="15"/>
      <c r="L357" s="19"/>
      <c r="M357" s="220"/>
      <c r="N357" s="15"/>
      <c r="O357" s="19"/>
      <c r="P357" s="15"/>
      <c r="Q357" s="220"/>
      <c r="R357" s="15"/>
      <c r="S357" s="220"/>
      <c r="T357" s="15"/>
      <c r="U357" s="15"/>
      <c r="V357" s="15"/>
      <c r="W357" s="15"/>
      <c r="X357" s="15"/>
      <c r="Y357" s="241">
        <f t="shared" si="43"/>
        <v>0</v>
      </c>
      <c r="Z357" s="241">
        <f t="shared" si="44"/>
        <v>0</v>
      </c>
      <c r="AA357" s="241">
        <f t="shared" si="45"/>
        <v>0</v>
      </c>
      <c r="AB357" s="241">
        <f t="shared" si="46"/>
        <v>0</v>
      </c>
      <c r="AC357" s="243">
        <f t="shared" si="47"/>
        <v>0</v>
      </c>
      <c r="AD357" s="241">
        <f t="shared" si="48"/>
        <v>0</v>
      </c>
      <c r="AE357" s="241">
        <f t="shared" si="49"/>
        <v>0</v>
      </c>
      <c r="AF357" s="241">
        <v>-16</v>
      </c>
    </row>
    <row r="358" spans="1:32" x14ac:dyDescent="0.2">
      <c r="A358" s="61"/>
      <c r="B358" s="220"/>
      <c r="C358" s="15"/>
      <c r="D358" s="15"/>
      <c r="E358" s="15"/>
      <c r="F358" s="15"/>
      <c r="G358" s="15"/>
      <c r="H358" s="15"/>
      <c r="I358" s="15"/>
      <c r="J358" s="15"/>
      <c r="K358" s="15"/>
      <c r="L358" s="19"/>
      <c r="M358" s="220"/>
      <c r="N358" s="15"/>
      <c r="O358" s="19"/>
      <c r="P358" s="15"/>
      <c r="Q358" s="220"/>
      <c r="R358" s="15"/>
      <c r="S358" s="220"/>
      <c r="T358" s="15"/>
      <c r="U358" s="15"/>
      <c r="V358" s="15"/>
      <c r="W358" s="15"/>
      <c r="X358" s="15"/>
      <c r="Y358" s="241">
        <f t="shared" si="43"/>
        <v>0</v>
      </c>
      <c r="Z358" s="241">
        <f t="shared" si="44"/>
        <v>0</v>
      </c>
      <c r="AA358" s="241">
        <f t="shared" si="45"/>
        <v>0</v>
      </c>
      <c r="AB358" s="241">
        <f t="shared" si="46"/>
        <v>0</v>
      </c>
      <c r="AC358" s="243">
        <f t="shared" si="47"/>
        <v>0</v>
      </c>
      <c r="AD358" s="241">
        <f t="shared" si="48"/>
        <v>0</v>
      </c>
      <c r="AE358" s="241">
        <f t="shared" si="49"/>
        <v>0</v>
      </c>
      <c r="AF358" s="241">
        <v>-15</v>
      </c>
    </row>
    <row r="359" spans="1:32" x14ac:dyDescent="0.2">
      <c r="A359" s="61"/>
      <c r="B359" s="220"/>
      <c r="C359" s="15"/>
      <c r="D359" s="15"/>
      <c r="E359" s="15"/>
      <c r="F359" s="15"/>
      <c r="G359" s="15"/>
      <c r="H359" s="15"/>
      <c r="I359" s="15"/>
      <c r="J359" s="15"/>
      <c r="K359" s="15"/>
      <c r="L359" s="19"/>
      <c r="M359" s="220"/>
      <c r="N359" s="15"/>
      <c r="O359" s="19"/>
      <c r="P359" s="15"/>
      <c r="Q359" s="220"/>
      <c r="R359" s="15"/>
      <c r="S359" s="220"/>
      <c r="T359" s="15"/>
      <c r="U359" s="15"/>
      <c r="V359" s="15"/>
      <c r="W359" s="15"/>
      <c r="X359" s="15"/>
      <c r="Y359" s="241">
        <f t="shared" si="43"/>
        <v>0</v>
      </c>
      <c r="Z359" s="241">
        <f t="shared" si="44"/>
        <v>0</v>
      </c>
      <c r="AA359" s="241">
        <f t="shared" si="45"/>
        <v>0</v>
      </c>
      <c r="AB359" s="241">
        <f t="shared" si="46"/>
        <v>0</v>
      </c>
      <c r="AC359" s="243">
        <f t="shared" si="47"/>
        <v>0</v>
      </c>
      <c r="AD359" s="241">
        <f t="shared" si="48"/>
        <v>0</v>
      </c>
      <c r="AE359" s="241">
        <f t="shared" si="49"/>
        <v>0</v>
      </c>
      <c r="AF359" s="241">
        <v>-14</v>
      </c>
    </row>
    <row r="360" spans="1:32" x14ac:dyDescent="0.2">
      <c r="A360" s="61"/>
      <c r="B360" s="220"/>
      <c r="C360" s="15"/>
      <c r="D360" s="15"/>
      <c r="E360" s="15"/>
      <c r="F360" s="15"/>
      <c r="G360" s="15"/>
      <c r="H360" s="15"/>
      <c r="I360" s="15"/>
      <c r="J360" s="15"/>
      <c r="K360" s="15"/>
      <c r="L360" s="19"/>
      <c r="M360" s="220"/>
      <c r="N360" s="15"/>
      <c r="O360" s="19"/>
      <c r="P360" s="15"/>
      <c r="Q360" s="220"/>
      <c r="R360" s="15"/>
      <c r="S360" s="220"/>
      <c r="T360" s="15"/>
      <c r="U360" s="15"/>
      <c r="V360" s="15"/>
      <c r="W360" s="15"/>
      <c r="X360" s="15"/>
      <c r="Y360" s="241">
        <f t="shared" si="43"/>
        <v>0</v>
      </c>
      <c r="Z360" s="241">
        <f t="shared" si="44"/>
        <v>0</v>
      </c>
      <c r="AA360" s="241">
        <f t="shared" si="45"/>
        <v>0</v>
      </c>
      <c r="AB360" s="241">
        <f t="shared" si="46"/>
        <v>0</v>
      </c>
      <c r="AC360" s="243">
        <f t="shared" si="47"/>
        <v>0</v>
      </c>
      <c r="AD360" s="241">
        <f t="shared" si="48"/>
        <v>0</v>
      </c>
      <c r="AE360" s="241">
        <f t="shared" si="49"/>
        <v>0</v>
      </c>
      <c r="AF360" s="241">
        <v>-13</v>
      </c>
    </row>
    <row r="361" spans="1:32" x14ac:dyDescent="0.2">
      <c r="A361" s="61"/>
      <c r="B361" s="220"/>
      <c r="C361" s="15"/>
      <c r="D361" s="15"/>
      <c r="E361" s="15"/>
      <c r="F361" s="15"/>
      <c r="G361" s="15"/>
      <c r="H361" s="15"/>
      <c r="I361" s="15"/>
      <c r="J361" s="15"/>
      <c r="K361" s="15"/>
      <c r="L361" s="19"/>
      <c r="M361" s="220"/>
      <c r="N361" s="15"/>
      <c r="O361" s="19"/>
      <c r="P361" s="15"/>
      <c r="Q361" s="220"/>
      <c r="R361" s="15"/>
      <c r="S361" s="220"/>
      <c r="T361" s="15"/>
      <c r="U361" s="15"/>
      <c r="V361" s="15"/>
      <c r="W361" s="15"/>
      <c r="X361" s="15"/>
      <c r="Y361" s="241">
        <f t="shared" si="43"/>
        <v>0</v>
      </c>
      <c r="Z361" s="241">
        <f t="shared" si="44"/>
        <v>0</v>
      </c>
      <c r="AA361" s="241">
        <f t="shared" si="45"/>
        <v>0</v>
      </c>
      <c r="AB361" s="241">
        <f t="shared" si="46"/>
        <v>0</v>
      </c>
      <c r="AC361" s="243">
        <f t="shared" si="47"/>
        <v>0</v>
      </c>
      <c r="AD361" s="241">
        <f t="shared" si="48"/>
        <v>0</v>
      </c>
      <c r="AE361" s="241">
        <f t="shared" si="49"/>
        <v>0</v>
      </c>
      <c r="AF361" s="241">
        <v>-12</v>
      </c>
    </row>
    <row r="362" spans="1:32" x14ac:dyDescent="0.2">
      <c r="A362" s="61"/>
      <c r="B362" s="220"/>
      <c r="C362" s="15"/>
      <c r="D362" s="15"/>
      <c r="E362" s="15"/>
      <c r="F362" s="15"/>
      <c r="G362" s="15"/>
      <c r="H362" s="15"/>
      <c r="I362" s="15"/>
      <c r="J362" s="15"/>
      <c r="K362" s="15"/>
      <c r="L362" s="19"/>
      <c r="M362" s="220"/>
      <c r="N362" s="15"/>
      <c r="O362" s="19"/>
      <c r="P362" s="15"/>
      <c r="Q362" s="220"/>
      <c r="R362" s="15"/>
      <c r="S362" s="220"/>
      <c r="T362" s="15"/>
      <c r="U362" s="15"/>
      <c r="V362" s="15"/>
      <c r="W362" s="15"/>
      <c r="X362" s="15"/>
      <c r="Y362" s="241">
        <f t="shared" si="43"/>
        <v>0</v>
      </c>
      <c r="Z362" s="241">
        <f t="shared" si="44"/>
        <v>0</v>
      </c>
      <c r="AA362" s="241">
        <f t="shared" si="45"/>
        <v>0</v>
      </c>
      <c r="AB362" s="241">
        <f t="shared" si="46"/>
        <v>0</v>
      </c>
      <c r="AC362" s="243">
        <f t="shared" si="47"/>
        <v>0</v>
      </c>
      <c r="AD362" s="241">
        <f t="shared" si="48"/>
        <v>0</v>
      </c>
      <c r="AE362" s="241">
        <f t="shared" si="49"/>
        <v>0</v>
      </c>
      <c r="AF362" s="241">
        <v>-11</v>
      </c>
    </row>
    <row r="363" spans="1:32" x14ac:dyDescent="0.2">
      <c r="A363" s="61"/>
      <c r="B363" s="220"/>
      <c r="C363" s="15"/>
      <c r="D363" s="15"/>
      <c r="E363" s="15"/>
      <c r="F363" s="15"/>
      <c r="G363" s="15"/>
      <c r="H363" s="15"/>
      <c r="I363" s="15"/>
      <c r="J363" s="15"/>
      <c r="K363" s="15"/>
      <c r="L363" s="19"/>
      <c r="M363" s="220"/>
      <c r="N363" s="15"/>
      <c r="O363" s="19"/>
      <c r="P363" s="15"/>
      <c r="Q363" s="220"/>
      <c r="R363" s="15"/>
      <c r="S363" s="220"/>
      <c r="T363" s="15"/>
      <c r="U363" s="15"/>
      <c r="V363" s="15"/>
      <c r="W363" s="15"/>
      <c r="X363" s="15"/>
      <c r="Y363" s="241">
        <f t="shared" si="43"/>
        <v>0</v>
      </c>
      <c r="Z363" s="241">
        <f t="shared" si="44"/>
        <v>0</v>
      </c>
      <c r="AA363" s="241">
        <f t="shared" si="45"/>
        <v>0</v>
      </c>
      <c r="AB363" s="241">
        <f t="shared" si="46"/>
        <v>0</v>
      </c>
      <c r="AC363" s="243">
        <f t="shared" si="47"/>
        <v>0</v>
      </c>
      <c r="AD363" s="241">
        <f t="shared" si="48"/>
        <v>0</v>
      </c>
      <c r="AE363" s="241">
        <f t="shared" si="49"/>
        <v>0</v>
      </c>
      <c r="AF363" s="241">
        <v>-10</v>
      </c>
    </row>
    <row r="364" spans="1:32" x14ac:dyDescent="0.2">
      <c r="A364" s="61"/>
      <c r="B364" s="220"/>
      <c r="C364" s="15"/>
      <c r="D364" s="15"/>
      <c r="E364" s="15"/>
      <c r="F364" s="15"/>
      <c r="G364" s="15"/>
      <c r="H364" s="15"/>
      <c r="I364" s="15"/>
      <c r="J364" s="15"/>
      <c r="K364" s="15"/>
      <c r="L364" s="19"/>
      <c r="M364" s="220"/>
      <c r="N364" s="15"/>
      <c r="O364" s="19"/>
      <c r="P364" s="15"/>
      <c r="Q364" s="220"/>
      <c r="R364" s="15"/>
      <c r="S364" s="220"/>
      <c r="T364" s="15"/>
      <c r="U364" s="15"/>
      <c r="V364" s="15"/>
      <c r="W364" s="15"/>
      <c r="X364" s="15"/>
      <c r="Y364" s="241">
        <f t="shared" si="43"/>
        <v>0</v>
      </c>
      <c r="Z364" s="241">
        <f t="shared" si="44"/>
        <v>0</v>
      </c>
      <c r="AA364" s="241">
        <f t="shared" si="45"/>
        <v>0</v>
      </c>
      <c r="AB364" s="241">
        <f t="shared" si="46"/>
        <v>0</v>
      </c>
      <c r="AC364" s="243">
        <f t="shared" si="47"/>
        <v>0</v>
      </c>
      <c r="AD364" s="241">
        <f t="shared" si="48"/>
        <v>0</v>
      </c>
      <c r="AE364" s="241">
        <f t="shared" si="49"/>
        <v>0</v>
      </c>
      <c r="AF364" s="241">
        <v>-9</v>
      </c>
    </row>
    <row r="365" spans="1:32" x14ac:dyDescent="0.2">
      <c r="A365" s="61"/>
      <c r="B365" s="220"/>
      <c r="C365" s="15"/>
      <c r="D365" s="15"/>
      <c r="E365" s="15"/>
      <c r="F365" s="15"/>
      <c r="G365" s="15"/>
      <c r="H365" s="15"/>
      <c r="I365" s="15"/>
      <c r="J365" s="15"/>
      <c r="K365" s="15"/>
      <c r="L365" s="19"/>
      <c r="M365" s="220"/>
      <c r="N365" s="15"/>
      <c r="O365" s="19"/>
      <c r="P365" s="15"/>
      <c r="Q365" s="220"/>
      <c r="R365" s="15"/>
      <c r="S365" s="220"/>
      <c r="T365" s="15"/>
      <c r="U365" s="15"/>
      <c r="V365" s="15"/>
      <c r="W365" s="15"/>
      <c r="X365" s="15"/>
      <c r="Y365" s="241">
        <f t="shared" si="43"/>
        <v>0</v>
      </c>
      <c r="Z365" s="241">
        <f t="shared" si="44"/>
        <v>0</v>
      </c>
      <c r="AA365" s="241">
        <f t="shared" si="45"/>
        <v>0</v>
      </c>
      <c r="AB365" s="241">
        <f t="shared" si="46"/>
        <v>0</v>
      </c>
      <c r="AC365" s="243">
        <f t="shared" si="47"/>
        <v>0</v>
      </c>
      <c r="AD365" s="241">
        <f t="shared" si="48"/>
        <v>0</v>
      </c>
      <c r="AE365" s="241">
        <f t="shared" si="49"/>
        <v>0</v>
      </c>
      <c r="AF365" s="241">
        <v>-8</v>
      </c>
    </row>
    <row r="366" spans="1:32" x14ac:dyDescent="0.2">
      <c r="A366" s="61"/>
      <c r="B366" s="220"/>
      <c r="C366" s="15"/>
      <c r="D366" s="15"/>
      <c r="E366" s="15"/>
      <c r="F366" s="15"/>
      <c r="G366" s="15"/>
      <c r="H366" s="15"/>
      <c r="I366" s="15"/>
      <c r="J366" s="15"/>
      <c r="K366" s="15"/>
      <c r="L366" s="19"/>
      <c r="M366" s="220"/>
      <c r="N366" s="15"/>
      <c r="O366" s="19"/>
      <c r="P366" s="15"/>
      <c r="Q366" s="220"/>
      <c r="R366" s="15"/>
      <c r="S366" s="220"/>
      <c r="T366" s="15"/>
      <c r="U366" s="15"/>
      <c r="V366" s="15"/>
      <c r="W366" s="15"/>
      <c r="X366" s="15"/>
      <c r="Y366" s="241">
        <f t="shared" si="43"/>
        <v>0</v>
      </c>
      <c r="Z366" s="241">
        <f t="shared" si="44"/>
        <v>0</v>
      </c>
      <c r="AA366" s="241">
        <f t="shared" si="45"/>
        <v>0</v>
      </c>
      <c r="AB366" s="241">
        <f t="shared" si="46"/>
        <v>0</v>
      </c>
      <c r="AC366" s="243">
        <f t="shared" si="47"/>
        <v>0</v>
      </c>
      <c r="AD366" s="241">
        <f t="shared" si="48"/>
        <v>0</v>
      </c>
      <c r="AE366" s="241">
        <f t="shared" si="49"/>
        <v>0</v>
      </c>
      <c r="AF366" s="241">
        <v>-7</v>
      </c>
    </row>
    <row r="367" spans="1:32" x14ac:dyDescent="0.2">
      <c r="A367" s="61"/>
      <c r="B367" s="220"/>
      <c r="C367" s="15"/>
      <c r="D367" s="15"/>
      <c r="E367" s="15"/>
      <c r="F367" s="15"/>
      <c r="G367" s="15"/>
      <c r="H367" s="15"/>
      <c r="I367" s="15"/>
      <c r="J367" s="15"/>
      <c r="K367" s="15"/>
      <c r="L367" s="19"/>
      <c r="M367" s="220"/>
      <c r="N367" s="15"/>
      <c r="O367" s="19"/>
      <c r="P367" s="15"/>
      <c r="Q367" s="220"/>
      <c r="R367" s="15"/>
      <c r="S367" s="220"/>
      <c r="T367" s="15"/>
      <c r="U367" s="15"/>
      <c r="V367" s="15"/>
      <c r="W367" s="15"/>
      <c r="X367" s="15"/>
      <c r="Y367" s="241">
        <f t="shared" si="43"/>
        <v>0</v>
      </c>
      <c r="Z367" s="241">
        <f t="shared" si="44"/>
        <v>0</v>
      </c>
      <c r="AA367" s="241">
        <f t="shared" si="45"/>
        <v>0</v>
      </c>
      <c r="AB367" s="241">
        <f t="shared" si="46"/>
        <v>0</v>
      </c>
      <c r="AC367" s="243">
        <f t="shared" si="47"/>
        <v>0</v>
      </c>
      <c r="AD367" s="241">
        <f t="shared" si="48"/>
        <v>0</v>
      </c>
      <c r="AE367" s="241">
        <f t="shared" si="49"/>
        <v>0</v>
      </c>
      <c r="AF367" s="241">
        <v>-6</v>
      </c>
    </row>
    <row r="368" spans="1:32" x14ac:dyDescent="0.2">
      <c r="A368" s="61"/>
      <c r="B368" s="220"/>
      <c r="C368" s="15"/>
      <c r="D368" s="15"/>
      <c r="E368" s="15"/>
      <c r="F368" s="15"/>
      <c r="G368" s="15"/>
      <c r="H368" s="15"/>
      <c r="I368" s="15"/>
      <c r="J368" s="15"/>
      <c r="K368" s="15"/>
      <c r="L368" s="19"/>
      <c r="M368" s="220"/>
      <c r="N368" s="15"/>
      <c r="O368" s="19"/>
      <c r="P368" s="15"/>
      <c r="Q368" s="220"/>
      <c r="R368" s="15"/>
      <c r="S368" s="220"/>
      <c r="T368" s="15"/>
      <c r="U368" s="15"/>
      <c r="V368" s="15"/>
      <c r="W368" s="15"/>
      <c r="X368" s="15"/>
      <c r="Y368" s="241">
        <f t="shared" si="43"/>
        <v>0</v>
      </c>
      <c r="Z368" s="241">
        <f t="shared" si="44"/>
        <v>0</v>
      </c>
      <c r="AA368" s="241">
        <f t="shared" si="45"/>
        <v>0</v>
      </c>
      <c r="AB368" s="241">
        <f t="shared" si="46"/>
        <v>0</v>
      </c>
      <c r="AC368" s="243">
        <f t="shared" si="47"/>
        <v>0</v>
      </c>
      <c r="AD368" s="241">
        <f t="shared" si="48"/>
        <v>0</v>
      </c>
      <c r="AE368" s="241">
        <f t="shared" si="49"/>
        <v>0</v>
      </c>
      <c r="AF368" s="241">
        <v>-5</v>
      </c>
    </row>
    <row r="369" spans="1:32" x14ac:dyDescent="0.2">
      <c r="A369" s="61"/>
      <c r="B369" s="220"/>
      <c r="C369" s="15"/>
      <c r="D369" s="15"/>
      <c r="E369" s="15"/>
      <c r="F369" s="15"/>
      <c r="G369" s="15"/>
      <c r="H369" s="15"/>
      <c r="I369" s="15"/>
      <c r="J369" s="15"/>
      <c r="K369" s="15"/>
      <c r="L369" s="19"/>
      <c r="M369" s="220"/>
      <c r="N369" s="15"/>
      <c r="O369" s="19"/>
      <c r="P369" s="15"/>
      <c r="Q369" s="220"/>
      <c r="R369" s="15"/>
      <c r="S369" s="220"/>
      <c r="T369" s="15"/>
      <c r="U369" s="15"/>
      <c r="V369" s="15"/>
      <c r="W369" s="15"/>
      <c r="X369" s="15"/>
      <c r="Y369" s="241">
        <f t="shared" si="43"/>
        <v>0</v>
      </c>
      <c r="Z369" s="241">
        <f t="shared" si="44"/>
        <v>0</v>
      </c>
      <c r="AA369" s="241">
        <f t="shared" si="45"/>
        <v>0</v>
      </c>
      <c r="AB369" s="241">
        <f t="shared" si="46"/>
        <v>0</v>
      </c>
      <c r="AC369" s="243">
        <f t="shared" si="47"/>
        <v>0</v>
      </c>
      <c r="AD369" s="241">
        <f t="shared" si="48"/>
        <v>0</v>
      </c>
      <c r="AE369" s="241">
        <f t="shared" si="49"/>
        <v>0</v>
      </c>
      <c r="AF369" s="241">
        <v>-4</v>
      </c>
    </row>
    <row r="370" spans="1:32" x14ac:dyDescent="0.2">
      <c r="A370" s="61"/>
      <c r="B370" s="220"/>
      <c r="C370" s="15"/>
      <c r="D370" s="15"/>
      <c r="E370" s="15"/>
      <c r="F370" s="15"/>
      <c r="G370" s="15"/>
      <c r="H370" s="15"/>
      <c r="I370" s="15"/>
      <c r="J370" s="15"/>
      <c r="K370" s="15"/>
      <c r="L370" s="19"/>
      <c r="M370" s="220"/>
      <c r="N370" s="15"/>
      <c r="O370" s="19"/>
      <c r="P370" s="15"/>
      <c r="Q370" s="220"/>
      <c r="R370" s="15"/>
      <c r="S370" s="220"/>
      <c r="T370" s="15"/>
      <c r="U370" s="15"/>
      <c r="V370" s="15"/>
      <c r="W370" s="15"/>
      <c r="X370" s="15"/>
      <c r="Y370" s="241">
        <f t="shared" si="43"/>
        <v>0</v>
      </c>
      <c r="Z370" s="241">
        <f t="shared" si="44"/>
        <v>0</v>
      </c>
      <c r="AA370" s="241">
        <f t="shared" si="45"/>
        <v>0</v>
      </c>
      <c r="AB370" s="241">
        <f t="shared" si="46"/>
        <v>0</v>
      </c>
      <c r="AC370" s="243">
        <f t="shared" si="47"/>
        <v>0</v>
      </c>
      <c r="AD370" s="241">
        <f t="shared" si="48"/>
        <v>0</v>
      </c>
      <c r="AE370" s="241">
        <f t="shared" si="49"/>
        <v>0</v>
      </c>
      <c r="AF370" s="241">
        <v>-3</v>
      </c>
    </row>
    <row r="371" spans="1:32" x14ac:dyDescent="0.2">
      <c r="A371" s="61"/>
      <c r="B371" s="220"/>
      <c r="C371" s="15"/>
      <c r="D371" s="15"/>
      <c r="E371" s="15"/>
      <c r="F371" s="15"/>
      <c r="G371" s="15"/>
      <c r="H371" s="15"/>
      <c r="I371" s="15"/>
      <c r="J371" s="15"/>
      <c r="K371" s="15"/>
      <c r="L371" s="19"/>
      <c r="M371" s="220"/>
      <c r="N371" s="15"/>
      <c r="O371" s="19"/>
      <c r="P371" s="15"/>
      <c r="Q371" s="220"/>
      <c r="R371" s="15"/>
      <c r="S371" s="220"/>
      <c r="T371" s="15"/>
      <c r="U371" s="15"/>
      <c r="V371" s="15"/>
      <c r="W371" s="15"/>
      <c r="X371" s="15"/>
      <c r="Y371" s="241">
        <f t="shared" si="43"/>
        <v>0</v>
      </c>
      <c r="Z371" s="241">
        <f t="shared" si="44"/>
        <v>0</v>
      </c>
      <c r="AA371" s="241">
        <f t="shared" si="45"/>
        <v>0</v>
      </c>
      <c r="AB371" s="241">
        <f t="shared" si="46"/>
        <v>0</v>
      </c>
      <c r="AC371" s="243">
        <f t="shared" si="47"/>
        <v>0</v>
      </c>
      <c r="AD371" s="241">
        <f t="shared" si="48"/>
        <v>0</v>
      </c>
      <c r="AE371" s="241">
        <f t="shared" si="49"/>
        <v>0</v>
      </c>
      <c r="AF371" s="241">
        <v>-2</v>
      </c>
    </row>
    <row r="372" spans="1:32" x14ac:dyDescent="0.2">
      <c r="A372" s="61"/>
      <c r="B372" s="220"/>
      <c r="C372" s="15"/>
      <c r="D372" s="15"/>
      <c r="E372" s="15"/>
      <c r="F372" s="15"/>
      <c r="G372" s="15"/>
      <c r="H372" s="15"/>
      <c r="I372" s="15"/>
      <c r="J372" s="15"/>
      <c r="K372" s="15"/>
      <c r="L372" s="19"/>
      <c r="M372" s="220"/>
      <c r="N372" s="15"/>
      <c r="O372" s="19"/>
      <c r="P372" s="15"/>
      <c r="Q372" s="220"/>
      <c r="R372" s="15"/>
      <c r="S372" s="220"/>
      <c r="T372" s="15"/>
      <c r="U372" s="15"/>
      <c r="V372" s="15"/>
      <c r="W372" s="15"/>
      <c r="X372" s="15"/>
      <c r="Y372" s="241">
        <f t="shared" si="43"/>
        <v>0</v>
      </c>
      <c r="Z372" s="241">
        <f t="shared" si="44"/>
        <v>0</v>
      </c>
      <c r="AA372" s="241">
        <f t="shared" si="45"/>
        <v>0</v>
      </c>
      <c r="AB372" s="241">
        <f t="shared" si="46"/>
        <v>0</v>
      </c>
      <c r="AC372" s="243">
        <f t="shared" si="47"/>
        <v>0</v>
      </c>
      <c r="AD372" s="241">
        <f t="shared" si="48"/>
        <v>0</v>
      </c>
      <c r="AE372" s="241">
        <f t="shared" si="49"/>
        <v>0</v>
      </c>
      <c r="AF372" s="241">
        <v>-1</v>
      </c>
    </row>
    <row r="373" spans="1:32" x14ac:dyDescent="0.2">
      <c r="A373" s="61"/>
      <c r="B373" s="220"/>
      <c r="C373" s="15"/>
      <c r="D373" s="15"/>
      <c r="E373" s="15"/>
      <c r="F373" s="15"/>
      <c r="G373" s="15"/>
      <c r="H373" s="15"/>
      <c r="I373" s="15"/>
      <c r="J373" s="15"/>
      <c r="K373" s="15"/>
      <c r="L373" s="19"/>
      <c r="M373" s="220"/>
      <c r="N373" s="15"/>
      <c r="O373" s="19"/>
      <c r="P373" s="15"/>
      <c r="Q373" s="220"/>
      <c r="R373" s="15"/>
      <c r="S373" s="220"/>
      <c r="T373" s="15"/>
      <c r="U373" s="15"/>
      <c r="V373" s="15"/>
      <c r="W373" s="15"/>
      <c r="X373" s="15"/>
      <c r="Y373" s="241">
        <f t="shared" ref="Y373" si="50">+VALUE(G373)</f>
        <v>0</v>
      </c>
      <c r="Z373" s="241">
        <f t="shared" ref="Z373" si="51">+F373</f>
        <v>0</v>
      </c>
      <c r="AA373" s="241">
        <f t="shared" ref="AA373" si="52">+VALUE(X373)</f>
        <v>0</v>
      </c>
      <c r="AB373" s="241">
        <f t="shared" ref="AB373" si="53">IFERROR(VALUE(K373)," ")</f>
        <v>0</v>
      </c>
      <c r="AC373" s="243">
        <f t="shared" ref="AC373" si="54">+H373</f>
        <v>0</v>
      </c>
      <c r="AD373" s="241">
        <f t="shared" ref="AD373" si="55">+VALUE(L373)</f>
        <v>0</v>
      </c>
      <c r="AE373" s="241">
        <f t="shared" ref="AE373" si="56">+VALUE(O373)</f>
        <v>0</v>
      </c>
      <c r="AF373" s="241">
        <v>0</v>
      </c>
    </row>
    <row r="374" spans="1:32" x14ac:dyDescent="0.2">
      <c r="A374" s="61"/>
      <c r="B374" s="220"/>
      <c r="C374" s="15"/>
      <c r="D374" s="15"/>
      <c r="E374" s="15"/>
      <c r="F374" s="15"/>
      <c r="G374" s="15"/>
      <c r="H374" s="15"/>
      <c r="I374" s="15"/>
      <c r="J374" s="15"/>
      <c r="K374" s="15"/>
      <c r="L374" s="19"/>
      <c r="M374" s="220"/>
      <c r="N374" s="15"/>
      <c r="O374" s="19"/>
      <c r="P374" s="15"/>
      <c r="Q374" s="220"/>
      <c r="R374" s="15"/>
      <c r="S374" s="220"/>
      <c r="T374" s="15"/>
      <c r="U374" s="15"/>
      <c r="V374" s="15"/>
      <c r="W374" s="15"/>
      <c r="X374" s="15"/>
    </row>
    <row r="375" spans="1:32" x14ac:dyDescent="0.2">
      <c r="A375" s="61"/>
      <c r="B375" s="220"/>
      <c r="C375" s="15"/>
      <c r="D375" s="15"/>
      <c r="E375" s="15"/>
      <c r="F375" s="15"/>
      <c r="G375" s="15"/>
      <c r="H375" s="15"/>
      <c r="I375" s="15"/>
      <c r="J375" s="15"/>
      <c r="K375" s="15"/>
      <c r="L375" s="19"/>
      <c r="M375" s="220"/>
      <c r="N375" s="15"/>
      <c r="O375" s="19"/>
      <c r="P375" s="15"/>
      <c r="Q375" s="220"/>
      <c r="R375" s="15"/>
      <c r="S375" s="220"/>
      <c r="T375" s="15"/>
      <c r="U375" s="15"/>
      <c r="V375" s="15"/>
      <c r="W375" s="15"/>
      <c r="X375" s="15"/>
    </row>
    <row r="376" spans="1:32" x14ac:dyDescent="0.2">
      <c r="A376" s="61"/>
      <c r="B376" s="220"/>
      <c r="C376" s="15"/>
      <c r="D376" s="15"/>
      <c r="E376" s="15"/>
      <c r="F376" s="15"/>
      <c r="G376" s="15"/>
      <c r="H376" s="15"/>
      <c r="I376" s="15"/>
      <c r="J376" s="15"/>
      <c r="K376" s="15"/>
      <c r="L376" s="19"/>
      <c r="M376" s="220"/>
      <c r="N376" s="15"/>
      <c r="O376" s="19"/>
      <c r="P376" s="15"/>
      <c r="Q376" s="220"/>
      <c r="R376" s="15"/>
      <c r="S376" s="220"/>
      <c r="T376" s="15"/>
      <c r="U376" s="15"/>
      <c r="V376" s="15"/>
      <c r="W376" s="15"/>
      <c r="X376" s="15"/>
    </row>
    <row r="377" spans="1:32" x14ac:dyDescent="0.2">
      <c r="A377" s="61"/>
      <c r="B377" s="220"/>
      <c r="C377" s="15"/>
      <c r="D377" s="15"/>
      <c r="E377" s="15"/>
      <c r="F377" s="15"/>
      <c r="G377" s="15"/>
      <c r="H377" s="15"/>
      <c r="I377" s="15"/>
      <c r="J377" s="15"/>
      <c r="K377" s="15"/>
      <c r="L377" s="19"/>
      <c r="M377" s="220"/>
      <c r="N377" s="15"/>
      <c r="O377" s="19"/>
      <c r="P377" s="15"/>
      <c r="Q377" s="220"/>
      <c r="R377" s="15"/>
      <c r="S377" s="220"/>
      <c r="T377" s="15"/>
      <c r="U377" s="15"/>
      <c r="V377" s="15"/>
      <c r="W377" s="15"/>
      <c r="X377" s="15"/>
    </row>
    <row r="378" spans="1:32" x14ac:dyDescent="0.2">
      <c r="A378" s="61"/>
      <c r="B378" s="220"/>
      <c r="C378" s="15"/>
      <c r="D378" s="15"/>
      <c r="E378" s="15"/>
      <c r="F378" s="15"/>
      <c r="G378" s="15"/>
      <c r="H378" s="15"/>
      <c r="I378" s="15"/>
      <c r="J378" s="15"/>
      <c r="K378" s="15"/>
      <c r="L378" s="19"/>
      <c r="M378" s="220"/>
      <c r="N378" s="15"/>
      <c r="O378" s="19"/>
      <c r="P378" s="15"/>
      <c r="Q378" s="220"/>
      <c r="R378" s="15"/>
      <c r="S378" s="220"/>
      <c r="T378" s="15"/>
      <c r="U378" s="15"/>
      <c r="V378" s="15"/>
      <c r="W378" s="15"/>
      <c r="X378" s="15"/>
    </row>
    <row r="379" spans="1:32" x14ac:dyDescent="0.2">
      <c r="A379" s="61"/>
      <c r="B379" s="220"/>
      <c r="C379" s="15"/>
      <c r="D379" s="15"/>
      <c r="E379" s="15"/>
      <c r="F379" s="15"/>
      <c r="G379" s="15"/>
      <c r="H379" s="15"/>
      <c r="I379" s="15"/>
      <c r="J379" s="15"/>
      <c r="K379" s="15"/>
      <c r="L379" s="19"/>
      <c r="M379" s="220"/>
      <c r="N379" s="15"/>
      <c r="O379" s="19"/>
      <c r="P379" s="15"/>
      <c r="Q379" s="220"/>
      <c r="R379" s="15"/>
      <c r="S379" s="220"/>
      <c r="T379" s="15"/>
      <c r="U379" s="15"/>
      <c r="V379" s="15"/>
      <c r="W379" s="15"/>
      <c r="X379" s="15"/>
    </row>
    <row r="380" spans="1:32" x14ac:dyDescent="0.2">
      <c r="A380" s="61"/>
      <c r="B380" s="220"/>
      <c r="C380" s="15"/>
      <c r="D380" s="15"/>
      <c r="E380" s="15"/>
      <c r="F380" s="15"/>
      <c r="G380" s="15"/>
      <c r="H380" s="15"/>
      <c r="I380" s="15"/>
      <c r="J380" s="15"/>
      <c r="K380" s="15"/>
      <c r="L380" s="19"/>
      <c r="M380" s="220"/>
      <c r="N380" s="15"/>
      <c r="O380" s="19"/>
      <c r="P380" s="15"/>
      <c r="Q380" s="220"/>
      <c r="R380" s="15"/>
      <c r="S380" s="220"/>
      <c r="T380" s="15"/>
      <c r="U380" s="15"/>
      <c r="V380" s="15"/>
      <c r="W380" s="15"/>
      <c r="X380" s="15"/>
    </row>
    <row r="381" spans="1:32" x14ac:dyDescent="0.2">
      <c r="A381" s="61"/>
      <c r="B381" s="220"/>
      <c r="C381" s="15"/>
      <c r="D381" s="15"/>
      <c r="E381" s="15"/>
      <c r="F381" s="15"/>
      <c r="G381" s="15"/>
      <c r="H381" s="15"/>
      <c r="I381" s="15"/>
      <c r="J381" s="15"/>
      <c r="K381" s="15"/>
      <c r="L381" s="19"/>
      <c r="M381" s="220"/>
      <c r="N381" s="15"/>
      <c r="O381" s="19"/>
      <c r="P381" s="15"/>
      <c r="Q381" s="220"/>
      <c r="R381" s="15"/>
      <c r="S381" s="220"/>
      <c r="T381" s="15"/>
      <c r="U381" s="15"/>
      <c r="V381" s="15"/>
      <c r="W381" s="15"/>
      <c r="X381" s="15"/>
    </row>
    <row r="382" spans="1:32" x14ac:dyDescent="0.2">
      <c r="A382" s="61"/>
      <c r="B382" s="220"/>
      <c r="C382" s="15"/>
      <c r="D382" s="15"/>
      <c r="E382" s="15"/>
      <c r="F382" s="15"/>
      <c r="G382" s="15"/>
      <c r="H382" s="15"/>
      <c r="I382" s="15"/>
      <c r="J382" s="15"/>
      <c r="K382" s="15"/>
      <c r="L382" s="19"/>
      <c r="M382" s="220"/>
      <c r="N382" s="15"/>
      <c r="O382" s="19"/>
      <c r="P382" s="15"/>
      <c r="Q382" s="220"/>
      <c r="R382" s="15"/>
      <c r="S382" s="220"/>
      <c r="T382" s="15"/>
      <c r="U382" s="15"/>
      <c r="V382" s="15"/>
      <c r="W382" s="15"/>
      <c r="X382" s="15"/>
    </row>
    <row r="383" spans="1:32" x14ac:dyDescent="0.2">
      <c r="A383" s="61"/>
      <c r="B383" s="220"/>
      <c r="C383" s="15"/>
      <c r="D383" s="15"/>
      <c r="E383" s="15"/>
      <c r="F383" s="15"/>
      <c r="G383" s="15"/>
      <c r="H383" s="15"/>
      <c r="I383" s="15"/>
      <c r="J383" s="15"/>
      <c r="K383" s="15"/>
      <c r="L383" s="19"/>
      <c r="M383" s="220"/>
      <c r="N383" s="15"/>
      <c r="O383" s="19"/>
      <c r="P383" s="15"/>
      <c r="Q383" s="220"/>
      <c r="R383" s="15"/>
      <c r="S383" s="220"/>
      <c r="T383" s="15"/>
      <c r="U383" s="15"/>
      <c r="V383" s="15"/>
      <c r="W383" s="15"/>
      <c r="X383" s="15"/>
    </row>
    <row r="384" spans="1:32" x14ac:dyDescent="0.2">
      <c r="A384" s="61"/>
      <c r="B384" s="220"/>
      <c r="C384" s="15"/>
      <c r="D384" s="15"/>
      <c r="E384" s="15"/>
      <c r="F384" s="15"/>
      <c r="G384" s="15"/>
      <c r="H384" s="15"/>
      <c r="I384" s="15"/>
      <c r="J384" s="15"/>
      <c r="K384" s="15"/>
      <c r="L384" s="19"/>
      <c r="M384" s="220"/>
      <c r="N384" s="15"/>
      <c r="O384" s="19"/>
      <c r="P384" s="15"/>
      <c r="Q384" s="220"/>
      <c r="R384" s="15"/>
      <c r="S384" s="220"/>
      <c r="T384" s="15"/>
      <c r="U384" s="15"/>
      <c r="V384" s="15"/>
      <c r="W384" s="15"/>
      <c r="X384" s="15"/>
    </row>
    <row r="385" spans="1:24" x14ac:dyDescent="0.2">
      <c r="A385" s="61"/>
      <c r="B385" s="220"/>
      <c r="C385" s="15"/>
      <c r="D385" s="15"/>
      <c r="E385" s="15"/>
      <c r="F385" s="15"/>
      <c r="G385" s="15"/>
      <c r="H385" s="15"/>
      <c r="I385" s="15"/>
      <c r="J385" s="15"/>
      <c r="K385" s="15"/>
      <c r="L385" s="19"/>
      <c r="M385" s="220"/>
      <c r="N385" s="15"/>
      <c r="O385" s="19"/>
      <c r="P385" s="15"/>
      <c r="Q385" s="220"/>
      <c r="R385" s="15"/>
      <c r="S385" s="220"/>
      <c r="T385" s="15"/>
      <c r="U385" s="15"/>
      <c r="V385" s="15"/>
      <c r="W385" s="15"/>
      <c r="X385" s="15"/>
    </row>
    <row r="386" spans="1:24" x14ac:dyDescent="0.2">
      <c r="A386" s="61"/>
      <c r="B386" s="220"/>
      <c r="C386" s="15"/>
      <c r="D386" s="15"/>
      <c r="E386" s="15"/>
      <c r="F386" s="15"/>
      <c r="G386" s="15"/>
      <c r="H386" s="15"/>
      <c r="I386" s="15"/>
      <c r="J386" s="15"/>
      <c r="K386" s="15"/>
      <c r="L386" s="19"/>
      <c r="M386" s="220"/>
      <c r="N386" s="15"/>
      <c r="O386" s="19"/>
      <c r="P386" s="15"/>
      <c r="Q386" s="220"/>
      <c r="R386" s="15"/>
      <c r="S386" s="220"/>
      <c r="T386" s="15"/>
      <c r="U386" s="15"/>
      <c r="V386" s="15"/>
      <c r="W386" s="15"/>
      <c r="X386" s="15"/>
    </row>
    <row r="387" spans="1:24" x14ac:dyDescent="0.2">
      <c r="A387" s="61"/>
      <c r="B387" s="220"/>
      <c r="C387" s="15"/>
      <c r="D387" s="15"/>
      <c r="E387" s="15"/>
      <c r="F387" s="15"/>
      <c r="G387" s="15"/>
      <c r="H387" s="15"/>
      <c r="I387" s="15"/>
      <c r="J387" s="15"/>
      <c r="K387" s="15"/>
      <c r="L387" s="19"/>
      <c r="M387" s="220"/>
      <c r="N387" s="15"/>
      <c r="O387" s="19"/>
      <c r="P387" s="15"/>
      <c r="Q387" s="220"/>
      <c r="R387" s="15"/>
      <c r="S387" s="220"/>
      <c r="T387" s="15"/>
      <c r="U387" s="15"/>
      <c r="V387" s="15"/>
      <c r="W387" s="15"/>
      <c r="X387" s="15"/>
    </row>
    <row r="388" spans="1:24" x14ac:dyDescent="0.2">
      <c r="A388" s="61"/>
      <c r="B388" s="220"/>
      <c r="C388" s="15"/>
      <c r="D388" s="15"/>
      <c r="E388" s="15"/>
      <c r="F388" s="15"/>
      <c r="G388" s="15"/>
      <c r="H388" s="15"/>
      <c r="I388" s="15"/>
      <c r="J388" s="15"/>
      <c r="K388" s="15"/>
      <c r="L388" s="19"/>
      <c r="M388" s="220"/>
      <c r="N388" s="15"/>
      <c r="O388" s="19"/>
      <c r="P388" s="15"/>
      <c r="Q388" s="220"/>
      <c r="R388" s="15"/>
      <c r="S388" s="220"/>
      <c r="T388" s="15"/>
      <c r="U388" s="15"/>
      <c r="V388" s="15"/>
      <c r="W388" s="15"/>
      <c r="X388" s="15"/>
    </row>
    <row r="389" spans="1:24" x14ac:dyDescent="0.2">
      <c r="A389" s="61"/>
      <c r="B389" s="220"/>
      <c r="C389" s="15"/>
      <c r="D389" s="15"/>
      <c r="E389" s="15"/>
      <c r="F389" s="15"/>
      <c r="G389" s="15"/>
      <c r="H389" s="15"/>
      <c r="I389" s="15"/>
      <c r="J389" s="15"/>
      <c r="K389" s="15"/>
      <c r="L389" s="19"/>
      <c r="M389" s="220"/>
      <c r="N389" s="15"/>
      <c r="O389" s="19"/>
      <c r="P389" s="15"/>
      <c r="Q389" s="220"/>
      <c r="R389" s="15"/>
      <c r="S389" s="220"/>
      <c r="T389" s="15"/>
      <c r="U389" s="15"/>
      <c r="V389" s="15"/>
      <c r="W389" s="15"/>
      <c r="X389" s="15"/>
    </row>
    <row r="390" spans="1:24" x14ac:dyDescent="0.2">
      <c r="A390" s="61"/>
      <c r="B390" s="220"/>
      <c r="C390" s="15"/>
      <c r="D390" s="15"/>
      <c r="E390" s="15"/>
      <c r="F390" s="15"/>
      <c r="G390" s="15"/>
      <c r="H390" s="15"/>
      <c r="I390" s="15"/>
      <c r="J390" s="15"/>
      <c r="K390" s="15"/>
      <c r="L390" s="19"/>
      <c r="M390" s="220"/>
      <c r="N390" s="15"/>
      <c r="O390" s="19"/>
      <c r="P390" s="15"/>
      <c r="Q390" s="220"/>
      <c r="R390" s="15"/>
      <c r="S390" s="220"/>
      <c r="T390" s="15"/>
      <c r="U390" s="15"/>
      <c r="V390" s="15"/>
      <c r="W390" s="15"/>
      <c r="X390" s="15"/>
    </row>
    <row r="391" spans="1:24" x14ac:dyDescent="0.2">
      <c r="A391" s="61"/>
      <c r="B391" s="220"/>
      <c r="C391" s="15"/>
      <c r="D391" s="15"/>
      <c r="E391" s="15"/>
      <c r="F391" s="15"/>
      <c r="G391" s="15"/>
      <c r="H391" s="15"/>
      <c r="I391" s="15"/>
      <c r="J391" s="15"/>
      <c r="K391" s="15"/>
      <c r="L391" s="19"/>
      <c r="M391" s="220"/>
      <c r="N391" s="15"/>
      <c r="O391" s="19"/>
      <c r="P391" s="15"/>
      <c r="Q391" s="220"/>
      <c r="R391" s="15"/>
      <c r="S391" s="220"/>
      <c r="T391" s="15"/>
      <c r="U391" s="15"/>
      <c r="V391" s="15"/>
      <c r="W391" s="15"/>
      <c r="X391" s="15"/>
    </row>
    <row r="392" spans="1:24" x14ac:dyDescent="0.2">
      <c r="A392" s="61"/>
      <c r="B392" s="220"/>
      <c r="C392" s="15"/>
      <c r="D392" s="15"/>
      <c r="E392" s="15"/>
      <c r="F392" s="15"/>
      <c r="G392" s="15"/>
      <c r="H392" s="15"/>
      <c r="I392" s="15"/>
      <c r="J392" s="15"/>
      <c r="K392" s="15"/>
      <c r="L392" s="19"/>
      <c r="M392" s="220"/>
      <c r="N392" s="15"/>
      <c r="O392" s="19"/>
      <c r="P392" s="15"/>
      <c r="Q392" s="220"/>
      <c r="R392" s="15"/>
      <c r="S392" s="220"/>
      <c r="T392" s="15"/>
      <c r="U392" s="15"/>
      <c r="V392" s="15"/>
      <c r="W392" s="15"/>
      <c r="X392" s="15"/>
    </row>
    <row r="393" spans="1:24" x14ac:dyDescent="0.2">
      <c r="A393" s="61"/>
      <c r="B393" s="220"/>
      <c r="C393" s="15"/>
      <c r="D393" s="15"/>
      <c r="E393" s="15"/>
      <c r="F393" s="15"/>
      <c r="G393" s="15"/>
      <c r="H393" s="15"/>
      <c r="I393" s="15"/>
      <c r="J393" s="15"/>
      <c r="K393" s="15"/>
      <c r="L393" s="19"/>
      <c r="M393" s="220"/>
      <c r="N393" s="15"/>
      <c r="O393" s="19"/>
      <c r="P393" s="15"/>
      <c r="Q393" s="220"/>
      <c r="R393" s="15"/>
      <c r="S393" s="220"/>
      <c r="T393" s="15"/>
      <c r="U393" s="15"/>
      <c r="V393" s="15"/>
      <c r="W393" s="15"/>
      <c r="X393" s="15"/>
    </row>
    <row r="394" spans="1:24" x14ac:dyDescent="0.2">
      <c r="A394" s="61"/>
      <c r="B394" s="220"/>
      <c r="C394" s="15"/>
      <c r="D394" s="15"/>
      <c r="E394" s="15"/>
      <c r="F394" s="15"/>
      <c r="G394" s="15"/>
      <c r="H394" s="15"/>
      <c r="I394" s="15"/>
      <c r="J394" s="15"/>
      <c r="K394" s="15"/>
      <c r="L394" s="19"/>
      <c r="M394" s="220"/>
      <c r="N394" s="15"/>
      <c r="O394" s="19"/>
      <c r="P394" s="15"/>
      <c r="Q394" s="220"/>
      <c r="R394" s="15"/>
      <c r="S394" s="220"/>
      <c r="T394" s="15"/>
      <c r="U394" s="15"/>
      <c r="V394" s="15"/>
      <c r="W394" s="15"/>
      <c r="X394" s="15"/>
    </row>
    <row r="395" spans="1:24" x14ac:dyDescent="0.2">
      <c r="A395" s="61"/>
      <c r="B395" s="220"/>
      <c r="C395" s="15"/>
      <c r="D395" s="15"/>
      <c r="E395" s="15"/>
      <c r="F395" s="15"/>
      <c r="G395" s="15"/>
      <c r="H395" s="15"/>
      <c r="I395" s="15"/>
      <c r="J395" s="15"/>
      <c r="K395" s="15"/>
      <c r="L395" s="19"/>
      <c r="M395" s="220"/>
      <c r="N395" s="15"/>
      <c r="O395" s="19"/>
      <c r="P395" s="15"/>
      <c r="Q395" s="220"/>
      <c r="R395" s="15"/>
      <c r="S395" s="220"/>
      <c r="T395" s="15"/>
      <c r="U395" s="15"/>
      <c r="V395" s="15"/>
      <c r="W395" s="15"/>
      <c r="X395" s="15"/>
    </row>
    <row r="396" spans="1:24" x14ac:dyDescent="0.2">
      <c r="A396" s="61"/>
      <c r="B396" s="220"/>
      <c r="C396" s="15"/>
      <c r="D396" s="15"/>
      <c r="E396" s="15"/>
      <c r="F396" s="15"/>
      <c r="G396" s="15"/>
      <c r="H396" s="15"/>
      <c r="I396" s="15"/>
      <c r="J396" s="15"/>
      <c r="K396" s="15"/>
      <c r="L396" s="19"/>
      <c r="M396" s="220"/>
      <c r="N396" s="15"/>
      <c r="O396" s="19"/>
      <c r="P396" s="15"/>
      <c r="Q396" s="220"/>
      <c r="R396" s="15"/>
      <c r="S396" s="220"/>
      <c r="T396" s="15"/>
      <c r="U396" s="15"/>
      <c r="V396" s="15"/>
      <c r="W396" s="15"/>
      <c r="X396" s="15"/>
    </row>
    <row r="397" spans="1:24" x14ac:dyDescent="0.2">
      <c r="A397" s="61"/>
      <c r="B397" s="220"/>
      <c r="C397" s="15"/>
      <c r="D397" s="15"/>
      <c r="E397" s="15"/>
      <c r="F397" s="15"/>
      <c r="G397" s="15"/>
      <c r="H397" s="15"/>
      <c r="I397" s="15"/>
      <c r="J397" s="15"/>
      <c r="K397" s="15"/>
      <c r="L397" s="19"/>
      <c r="M397" s="220"/>
      <c r="N397" s="15"/>
      <c r="O397" s="19"/>
      <c r="P397" s="15"/>
      <c r="Q397" s="220"/>
      <c r="R397" s="15"/>
      <c r="S397" s="220"/>
      <c r="T397" s="15"/>
      <c r="U397" s="15"/>
      <c r="V397" s="15"/>
      <c r="W397" s="15"/>
      <c r="X397" s="15"/>
    </row>
    <row r="398" spans="1:24" x14ac:dyDescent="0.2">
      <c r="A398" s="61"/>
      <c r="B398" s="220"/>
      <c r="C398" s="15"/>
      <c r="D398" s="15"/>
      <c r="E398" s="15"/>
      <c r="F398" s="15"/>
      <c r="G398" s="15"/>
      <c r="H398" s="15"/>
      <c r="I398" s="15"/>
      <c r="J398" s="15"/>
      <c r="K398" s="15"/>
      <c r="L398" s="19"/>
      <c r="M398" s="220"/>
      <c r="N398" s="15"/>
      <c r="O398" s="19"/>
      <c r="P398" s="15"/>
      <c r="Q398" s="220"/>
      <c r="R398" s="15"/>
      <c r="S398" s="220"/>
      <c r="T398" s="15"/>
      <c r="U398" s="15"/>
      <c r="V398" s="15"/>
      <c r="W398" s="15"/>
      <c r="X398" s="15"/>
    </row>
    <row r="399" spans="1:24" x14ac:dyDescent="0.2">
      <c r="A399" s="61"/>
      <c r="B399" s="220"/>
      <c r="C399" s="15"/>
      <c r="D399" s="15"/>
      <c r="E399" s="15"/>
      <c r="F399" s="15"/>
      <c r="G399" s="15"/>
      <c r="H399" s="15"/>
      <c r="I399" s="15"/>
      <c r="J399" s="15"/>
      <c r="K399" s="15"/>
      <c r="L399" s="19"/>
      <c r="M399" s="220"/>
      <c r="N399" s="15"/>
      <c r="O399" s="19"/>
      <c r="P399" s="15"/>
      <c r="Q399" s="220"/>
      <c r="R399" s="15"/>
      <c r="S399" s="220"/>
      <c r="T399" s="15"/>
      <c r="U399" s="15"/>
      <c r="V399" s="15"/>
      <c r="W399" s="15"/>
      <c r="X399" s="15"/>
    </row>
    <row r="400" spans="1:24" x14ac:dyDescent="0.2">
      <c r="A400" s="61"/>
      <c r="B400" s="220"/>
      <c r="C400" s="15"/>
      <c r="D400" s="15"/>
      <c r="E400" s="15"/>
      <c r="F400" s="15"/>
      <c r="G400" s="15"/>
      <c r="H400" s="15"/>
      <c r="I400" s="15"/>
      <c r="J400" s="15"/>
      <c r="K400" s="15"/>
      <c r="L400" s="19"/>
      <c r="M400" s="220"/>
      <c r="N400" s="15"/>
      <c r="O400" s="19"/>
      <c r="P400" s="15"/>
      <c r="Q400" s="220"/>
      <c r="R400" s="15"/>
      <c r="S400" s="220"/>
      <c r="T400" s="15"/>
      <c r="U400" s="15"/>
      <c r="V400" s="15"/>
      <c r="W400" s="15"/>
      <c r="X400" s="15"/>
    </row>
    <row r="401" spans="1:24" x14ac:dyDescent="0.2">
      <c r="A401" s="61"/>
      <c r="B401" s="220"/>
      <c r="C401" s="15"/>
      <c r="D401" s="15"/>
      <c r="E401" s="15"/>
      <c r="F401" s="15"/>
      <c r="G401" s="15"/>
      <c r="H401" s="15"/>
      <c r="I401" s="15"/>
      <c r="J401" s="15"/>
      <c r="K401" s="15"/>
      <c r="L401" s="19"/>
      <c r="M401" s="220"/>
      <c r="N401" s="15"/>
      <c r="O401" s="19"/>
      <c r="P401" s="15"/>
      <c r="Q401" s="220"/>
      <c r="R401" s="15"/>
      <c r="S401" s="220"/>
      <c r="T401" s="15"/>
      <c r="U401" s="15"/>
      <c r="V401" s="15"/>
      <c r="W401" s="15"/>
      <c r="X401" s="15"/>
    </row>
    <row r="402" spans="1:24" x14ac:dyDescent="0.2">
      <c r="A402" s="61"/>
      <c r="B402" s="220"/>
      <c r="C402" s="15"/>
      <c r="D402" s="15"/>
      <c r="E402" s="15"/>
      <c r="F402" s="15"/>
      <c r="G402" s="15"/>
      <c r="H402" s="15"/>
      <c r="I402" s="15"/>
      <c r="J402" s="15"/>
      <c r="K402" s="15"/>
      <c r="L402" s="19"/>
      <c r="M402" s="220"/>
      <c r="N402" s="15"/>
      <c r="O402" s="19"/>
      <c r="P402" s="15"/>
      <c r="Q402" s="220"/>
      <c r="R402" s="15"/>
      <c r="S402" s="220"/>
      <c r="T402" s="15"/>
      <c r="U402" s="15"/>
      <c r="V402" s="15"/>
      <c r="W402" s="15"/>
      <c r="X402" s="15"/>
    </row>
    <row r="403" spans="1:24" x14ac:dyDescent="0.2">
      <c r="A403" s="61"/>
      <c r="B403" s="220"/>
      <c r="C403" s="15"/>
      <c r="D403" s="15"/>
      <c r="E403" s="15"/>
      <c r="F403" s="15"/>
      <c r="G403" s="15"/>
      <c r="H403" s="15"/>
      <c r="I403" s="15"/>
      <c r="J403" s="15"/>
      <c r="K403" s="15"/>
      <c r="L403" s="19"/>
      <c r="M403" s="220"/>
      <c r="N403" s="15"/>
      <c r="O403" s="19"/>
      <c r="P403" s="15"/>
      <c r="Q403" s="220"/>
      <c r="R403" s="15"/>
      <c r="S403" s="220"/>
      <c r="T403" s="15"/>
      <c r="U403" s="15"/>
      <c r="V403" s="15"/>
      <c r="W403" s="15"/>
      <c r="X403" s="15"/>
    </row>
    <row r="404" spans="1:24" x14ac:dyDescent="0.2">
      <c r="A404" s="61"/>
      <c r="B404" s="220"/>
      <c r="C404" s="15"/>
      <c r="D404" s="15"/>
      <c r="E404" s="15"/>
      <c r="F404" s="15"/>
      <c r="G404" s="15"/>
      <c r="H404" s="15"/>
      <c r="I404" s="15"/>
      <c r="J404" s="15"/>
      <c r="K404" s="15"/>
      <c r="L404" s="19"/>
      <c r="M404" s="220"/>
      <c r="N404" s="15"/>
      <c r="O404" s="19"/>
      <c r="P404" s="15"/>
      <c r="Q404" s="220"/>
      <c r="R404" s="15"/>
      <c r="S404" s="220"/>
      <c r="T404" s="15"/>
      <c r="U404" s="15"/>
      <c r="V404" s="15"/>
      <c r="W404" s="15"/>
      <c r="X404" s="15"/>
    </row>
    <row r="405" spans="1:24" x14ac:dyDescent="0.2">
      <c r="A405" s="61"/>
      <c r="B405" s="220"/>
      <c r="C405" s="15"/>
      <c r="D405" s="15"/>
      <c r="E405" s="15"/>
      <c r="F405" s="15"/>
      <c r="G405" s="15"/>
      <c r="H405" s="15"/>
      <c r="I405" s="15"/>
      <c r="J405" s="15"/>
      <c r="K405" s="15"/>
      <c r="L405" s="19"/>
      <c r="M405" s="220"/>
      <c r="N405" s="15"/>
      <c r="O405" s="19"/>
      <c r="P405" s="15"/>
      <c r="Q405" s="220"/>
      <c r="R405" s="15"/>
      <c r="S405" s="220"/>
      <c r="T405" s="15"/>
      <c r="U405" s="15"/>
      <c r="V405" s="15"/>
      <c r="W405" s="15"/>
      <c r="X405" s="15"/>
    </row>
    <row r="406" spans="1:24" x14ac:dyDescent="0.2">
      <c r="A406" s="61"/>
      <c r="B406" s="220"/>
      <c r="C406" s="15"/>
      <c r="D406" s="15"/>
      <c r="E406" s="15"/>
      <c r="F406" s="15"/>
      <c r="G406" s="15"/>
      <c r="H406" s="15"/>
      <c r="I406" s="15"/>
      <c r="J406" s="15"/>
      <c r="K406" s="15"/>
      <c r="L406" s="19"/>
      <c r="M406" s="220"/>
      <c r="N406" s="15"/>
      <c r="O406" s="19"/>
      <c r="P406" s="15"/>
      <c r="Q406" s="220"/>
      <c r="R406" s="15"/>
      <c r="S406" s="220"/>
      <c r="T406" s="15"/>
      <c r="U406" s="15"/>
      <c r="V406" s="15"/>
      <c r="W406" s="15"/>
      <c r="X406" s="15"/>
    </row>
    <row r="407" spans="1:24" x14ac:dyDescent="0.2">
      <c r="A407" s="61"/>
      <c r="B407" s="220"/>
      <c r="C407" s="15"/>
      <c r="D407" s="15"/>
      <c r="E407" s="15"/>
      <c r="F407" s="15"/>
      <c r="G407" s="15"/>
      <c r="H407" s="15"/>
      <c r="I407" s="15"/>
      <c r="J407" s="15"/>
      <c r="K407" s="15"/>
      <c r="L407" s="19"/>
      <c r="M407" s="220"/>
      <c r="N407" s="15"/>
      <c r="O407" s="19"/>
      <c r="P407" s="15"/>
      <c r="Q407" s="220"/>
      <c r="R407" s="15"/>
      <c r="S407" s="220"/>
      <c r="T407" s="15"/>
      <c r="U407" s="15"/>
      <c r="V407" s="15"/>
      <c r="W407" s="15"/>
      <c r="X407" s="15"/>
    </row>
    <row r="408" spans="1:24" x14ac:dyDescent="0.2">
      <c r="A408" s="61"/>
      <c r="B408" s="220"/>
      <c r="C408" s="15"/>
      <c r="D408" s="15"/>
      <c r="E408" s="15"/>
      <c r="F408" s="15"/>
      <c r="G408" s="15"/>
      <c r="H408" s="15"/>
      <c r="I408" s="15"/>
      <c r="J408" s="15"/>
      <c r="K408" s="15"/>
      <c r="L408" s="19"/>
      <c r="M408" s="220"/>
      <c r="N408" s="15"/>
      <c r="O408" s="19"/>
      <c r="P408" s="15"/>
      <c r="Q408" s="220"/>
      <c r="R408" s="15"/>
      <c r="S408" s="220"/>
      <c r="T408" s="15"/>
      <c r="U408" s="15"/>
      <c r="V408" s="15"/>
      <c r="W408" s="15"/>
      <c r="X408" s="15"/>
    </row>
    <row r="409" spans="1:24" x14ac:dyDescent="0.2">
      <c r="A409" s="61"/>
      <c r="B409" s="220"/>
      <c r="C409" s="15"/>
      <c r="D409" s="15"/>
      <c r="E409" s="15"/>
      <c r="F409" s="15"/>
      <c r="G409" s="15"/>
      <c r="H409" s="15"/>
      <c r="I409" s="15"/>
      <c r="J409" s="15"/>
      <c r="K409" s="15"/>
      <c r="L409" s="19"/>
      <c r="M409" s="220"/>
      <c r="N409" s="15"/>
      <c r="O409" s="19"/>
      <c r="P409" s="15"/>
      <c r="Q409" s="220"/>
      <c r="R409" s="15"/>
      <c r="S409" s="220"/>
      <c r="T409" s="15"/>
      <c r="U409" s="15"/>
      <c r="V409" s="15"/>
      <c r="W409" s="15"/>
      <c r="X409" s="15"/>
    </row>
    <row r="410" spans="1:24" x14ac:dyDescent="0.2">
      <c r="A410" s="61"/>
      <c r="B410" s="220"/>
      <c r="C410" s="15"/>
      <c r="D410" s="15"/>
      <c r="E410" s="15"/>
      <c r="F410" s="15"/>
      <c r="G410" s="15"/>
      <c r="H410" s="15"/>
      <c r="I410" s="15"/>
      <c r="J410" s="15"/>
      <c r="K410" s="15"/>
      <c r="L410" s="19"/>
      <c r="M410" s="220"/>
      <c r="N410" s="15"/>
      <c r="O410" s="19"/>
      <c r="P410" s="15"/>
      <c r="Q410" s="220"/>
      <c r="R410" s="15"/>
      <c r="S410" s="220"/>
      <c r="T410" s="15"/>
      <c r="U410" s="15"/>
      <c r="V410" s="15"/>
      <c r="W410" s="15"/>
      <c r="X410" s="15"/>
    </row>
    <row r="411" spans="1:24" x14ac:dyDescent="0.2">
      <c r="A411" s="61"/>
      <c r="B411" s="220"/>
      <c r="C411" s="15"/>
      <c r="D411" s="15"/>
      <c r="E411" s="15"/>
      <c r="F411" s="15"/>
      <c r="G411" s="15"/>
      <c r="H411" s="15"/>
      <c r="I411" s="15"/>
      <c r="J411" s="15"/>
      <c r="K411" s="15"/>
      <c r="L411" s="19"/>
      <c r="M411" s="220"/>
      <c r="N411" s="15"/>
      <c r="O411" s="19"/>
      <c r="P411" s="15"/>
      <c r="Q411" s="220"/>
      <c r="R411" s="15"/>
      <c r="S411" s="220"/>
      <c r="T411" s="15"/>
      <c r="U411" s="15"/>
      <c r="V411" s="15"/>
      <c r="W411" s="15"/>
      <c r="X411" s="15"/>
    </row>
    <row r="412" spans="1:24" x14ac:dyDescent="0.2">
      <c r="A412" s="61"/>
      <c r="B412" s="220"/>
      <c r="C412" s="15"/>
      <c r="D412" s="15"/>
      <c r="E412" s="15"/>
      <c r="F412" s="15"/>
      <c r="G412" s="15"/>
      <c r="H412" s="15"/>
      <c r="I412" s="15"/>
      <c r="J412" s="15"/>
      <c r="K412" s="15"/>
      <c r="L412" s="19"/>
      <c r="M412" s="220"/>
      <c r="N412" s="15"/>
      <c r="O412" s="19"/>
      <c r="P412" s="15"/>
      <c r="Q412" s="220"/>
      <c r="R412" s="15"/>
      <c r="S412" s="220"/>
      <c r="T412" s="15"/>
      <c r="U412" s="15"/>
      <c r="V412" s="15"/>
      <c r="W412" s="15"/>
      <c r="X412" s="15"/>
    </row>
    <row r="413" spans="1:24" x14ac:dyDescent="0.2">
      <c r="A413" s="61"/>
      <c r="B413" s="220"/>
      <c r="C413" s="15"/>
      <c r="D413" s="15"/>
      <c r="E413" s="15"/>
      <c r="F413" s="15"/>
      <c r="G413" s="15"/>
      <c r="H413" s="15"/>
      <c r="I413" s="15"/>
      <c r="J413" s="15"/>
      <c r="K413" s="15"/>
      <c r="L413" s="19"/>
      <c r="M413" s="220"/>
      <c r="N413" s="15"/>
      <c r="O413" s="19"/>
      <c r="P413" s="15"/>
      <c r="Q413" s="220"/>
      <c r="R413" s="15"/>
      <c r="S413" s="220"/>
      <c r="T413" s="15"/>
      <c r="U413" s="15"/>
      <c r="V413" s="15"/>
      <c r="W413" s="15"/>
      <c r="X413" s="15"/>
    </row>
    <row r="414" spans="1:24" x14ac:dyDescent="0.2">
      <c r="A414" s="61"/>
      <c r="B414" s="220"/>
      <c r="C414" s="15"/>
      <c r="D414" s="15"/>
      <c r="E414" s="15"/>
      <c r="F414" s="15"/>
      <c r="G414" s="15"/>
      <c r="H414" s="15"/>
      <c r="I414" s="15"/>
      <c r="J414" s="15"/>
      <c r="K414" s="15"/>
      <c r="L414" s="19"/>
      <c r="M414" s="220"/>
      <c r="N414" s="15"/>
      <c r="O414" s="19"/>
      <c r="P414" s="15"/>
      <c r="Q414" s="220"/>
      <c r="R414" s="15"/>
      <c r="S414" s="220"/>
      <c r="T414" s="15"/>
      <c r="U414" s="15"/>
      <c r="V414" s="15"/>
      <c r="W414" s="15"/>
      <c r="X414" s="15"/>
    </row>
    <row r="415" spans="1:24" x14ac:dyDescent="0.2">
      <c r="A415" s="61"/>
      <c r="B415" s="220"/>
      <c r="C415" s="15"/>
      <c r="D415" s="15"/>
      <c r="E415" s="15"/>
      <c r="F415" s="15"/>
      <c r="G415" s="15"/>
      <c r="H415" s="15"/>
      <c r="I415" s="15"/>
      <c r="J415" s="15"/>
      <c r="K415" s="15"/>
      <c r="L415" s="19"/>
      <c r="M415" s="220"/>
      <c r="N415" s="15"/>
      <c r="O415" s="19"/>
      <c r="P415" s="15"/>
      <c r="Q415" s="220"/>
      <c r="R415" s="15"/>
      <c r="S415" s="220"/>
      <c r="T415" s="15"/>
      <c r="U415" s="15"/>
      <c r="V415" s="15"/>
      <c r="W415" s="15"/>
      <c r="X415" s="15"/>
    </row>
    <row r="416" spans="1:24" x14ac:dyDescent="0.2">
      <c r="A416" s="61"/>
      <c r="B416" s="220"/>
      <c r="C416" s="15"/>
      <c r="D416" s="15"/>
      <c r="E416" s="15"/>
      <c r="F416" s="15"/>
      <c r="G416" s="15"/>
      <c r="H416" s="15"/>
      <c r="I416" s="15"/>
      <c r="J416" s="15"/>
      <c r="K416" s="15"/>
      <c r="L416" s="19"/>
      <c r="M416" s="220"/>
      <c r="N416" s="15"/>
      <c r="O416" s="19"/>
      <c r="P416" s="15"/>
      <c r="Q416" s="220"/>
      <c r="R416" s="15"/>
      <c r="S416" s="220"/>
      <c r="T416" s="15"/>
      <c r="U416" s="15"/>
      <c r="V416" s="15"/>
      <c r="W416" s="15"/>
      <c r="X416" s="15"/>
    </row>
    <row r="417" spans="1:24" x14ac:dyDescent="0.2">
      <c r="A417" s="61"/>
      <c r="B417" s="220"/>
      <c r="C417" s="15"/>
      <c r="D417" s="15"/>
      <c r="E417" s="15"/>
      <c r="F417" s="15"/>
      <c r="G417" s="15"/>
      <c r="H417" s="15"/>
      <c r="I417" s="15"/>
      <c r="J417" s="15"/>
      <c r="K417" s="15"/>
      <c r="L417" s="19"/>
      <c r="M417" s="220"/>
      <c r="N417" s="15"/>
      <c r="O417" s="19"/>
      <c r="P417" s="15"/>
      <c r="Q417" s="220"/>
      <c r="R417" s="15"/>
      <c r="S417" s="220"/>
      <c r="T417" s="15"/>
      <c r="U417" s="15"/>
      <c r="V417" s="15"/>
      <c r="W417" s="15"/>
      <c r="X417" s="15"/>
    </row>
    <row r="418" spans="1:24" x14ac:dyDescent="0.2">
      <c r="A418" s="61"/>
      <c r="B418" s="220"/>
      <c r="C418" s="15"/>
      <c r="D418" s="15"/>
      <c r="E418" s="15"/>
      <c r="F418" s="15"/>
      <c r="G418" s="15"/>
      <c r="H418" s="15"/>
      <c r="I418" s="15"/>
      <c r="J418" s="15"/>
      <c r="K418" s="15"/>
      <c r="L418" s="19"/>
      <c r="M418" s="220"/>
      <c r="N418" s="15"/>
      <c r="O418" s="19"/>
      <c r="P418" s="15"/>
      <c r="Q418" s="220"/>
      <c r="R418" s="15"/>
      <c r="S418" s="220"/>
      <c r="T418" s="15"/>
      <c r="U418" s="15"/>
      <c r="V418" s="15"/>
      <c r="W418" s="15"/>
      <c r="X418" s="15"/>
    </row>
    <row r="419" spans="1:24" x14ac:dyDescent="0.2">
      <c r="A419" s="61"/>
      <c r="B419" s="220"/>
      <c r="C419" s="15"/>
      <c r="D419" s="15"/>
      <c r="E419" s="15"/>
      <c r="F419" s="15"/>
      <c r="G419" s="15"/>
      <c r="H419" s="15"/>
      <c r="I419" s="15"/>
      <c r="J419" s="15"/>
      <c r="K419" s="15"/>
      <c r="L419" s="19"/>
      <c r="M419" s="220"/>
      <c r="N419" s="15"/>
      <c r="O419" s="19"/>
      <c r="P419" s="15"/>
      <c r="Q419" s="220"/>
      <c r="R419" s="15"/>
      <c r="S419" s="220"/>
      <c r="T419" s="15"/>
      <c r="U419" s="15"/>
      <c r="V419" s="15"/>
      <c r="W419" s="15"/>
      <c r="X419" s="15"/>
    </row>
    <row r="420" spans="1:24" x14ac:dyDescent="0.2">
      <c r="A420" s="61"/>
      <c r="B420" s="220"/>
      <c r="C420" s="15"/>
      <c r="D420" s="15"/>
      <c r="E420" s="15"/>
      <c r="F420" s="15"/>
      <c r="G420" s="15"/>
      <c r="H420" s="15"/>
      <c r="I420" s="15"/>
      <c r="J420" s="15"/>
      <c r="K420" s="15"/>
      <c r="L420" s="19"/>
      <c r="M420" s="220"/>
      <c r="N420" s="15"/>
      <c r="O420" s="19"/>
      <c r="P420" s="15"/>
      <c r="Q420" s="220"/>
      <c r="R420" s="15"/>
      <c r="S420" s="220"/>
      <c r="T420" s="15"/>
      <c r="U420" s="15"/>
      <c r="V420" s="15"/>
      <c r="W420" s="15"/>
      <c r="X420" s="15"/>
    </row>
    <row r="421" spans="1:24" x14ac:dyDescent="0.2">
      <c r="A421" s="61"/>
      <c r="B421" s="220"/>
      <c r="C421" s="15"/>
      <c r="D421" s="15"/>
      <c r="E421" s="15"/>
      <c r="F421" s="15"/>
      <c r="G421" s="15"/>
      <c r="H421" s="15"/>
      <c r="I421" s="15"/>
      <c r="J421" s="15"/>
      <c r="K421" s="15"/>
      <c r="L421" s="19"/>
      <c r="M421" s="220"/>
      <c r="N421" s="15"/>
      <c r="O421" s="19"/>
      <c r="P421" s="15"/>
      <c r="Q421" s="220"/>
      <c r="R421" s="15"/>
      <c r="S421" s="220"/>
      <c r="T421" s="15"/>
      <c r="U421" s="15"/>
      <c r="V421" s="15"/>
      <c r="W421" s="15"/>
      <c r="X421" s="15"/>
    </row>
    <row r="422" spans="1:24" x14ac:dyDescent="0.2">
      <c r="A422" s="61"/>
      <c r="B422" s="220"/>
      <c r="C422" s="15"/>
      <c r="D422" s="15"/>
      <c r="E422" s="15"/>
      <c r="F422" s="15"/>
      <c r="G422" s="15"/>
      <c r="H422" s="15"/>
      <c r="I422" s="15"/>
      <c r="J422" s="15"/>
      <c r="K422" s="15"/>
      <c r="L422" s="19"/>
      <c r="M422" s="220"/>
      <c r="N422" s="15"/>
      <c r="O422" s="19"/>
      <c r="P422" s="15"/>
      <c r="Q422" s="220"/>
      <c r="R422" s="15"/>
      <c r="S422" s="220"/>
      <c r="T422" s="15"/>
      <c r="U422" s="15"/>
      <c r="V422" s="15"/>
      <c r="W422" s="15"/>
      <c r="X422" s="15"/>
    </row>
    <row r="423" spans="1:24" x14ac:dyDescent="0.2">
      <c r="A423" s="61"/>
      <c r="B423" s="220"/>
      <c r="C423" s="15"/>
      <c r="D423" s="15"/>
      <c r="E423" s="15"/>
      <c r="F423" s="15"/>
      <c r="G423" s="15"/>
      <c r="H423" s="15"/>
      <c r="I423" s="15"/>
      <c r="J423" s="15"/>
      <c r="K423" s="15"/>
      <c r="L423" s="19"/>
      <c r="M423" s="220"/>
      <c r="N423" s="15"/>
      <c r="O423" s="19"/>
      <c r="P423" s="15"/>
      <c r="Q423" s="220"/>
      <c r="R423" s="15"/>
      <c r="S423" s="220"/>
      <c r="T423" s="15"/>
      <c r="U423" s="15"/>
      <c r="V423" s="15"/>
      <c r="W423" s="15"/>
      <c r="X423" s="15"/>
    </row>
    <row r="424" spans="1:24" x14ac:dyDescent="0.2">
      <c r="A424" s="61"/>
      <c r="B424" s="220"/>
      <c r="C424" s="15"/>
      <c r="D424" s="15"/>
      <c r="E424" s="15"/>
      <c r="F424" s="15"/>
      <c r="G424" s="15"/>
      <c r="H424" s="15"/>
      <c r="I424" s="15"/>
      <c r="J424" s="15"/>
      <c r="K424" s="15"/>
      <c r="L424" s="19"/>
      <c r="M424" s="220"/>
      <c r="N424" s="15"/>
      <c r="O424" s="19"/>
      <c r="P424" s="15"/>
      <c r="Q424" s="220"/>
      <c r="R424" s="15"/>
      <c r="S424" s="220"/>
      <c r="T424" s="15"/>
      <c r="U424" s="15"/>
      <c r="V424" s="15"/>
      <c r="W424" s="15"/>
      <c r="X424" s="15"/>
    </row>
    <row r="425" spans="1:24" x14ac:dyDescent="0.2">
      <c r="A425" s="61"/>
      <c r="B425" s="220"/>
      <c r="C425" s="15"/>
      <c r="D425" s="15"/>
      <c r="E425" s="15"/>
      <c r="F425" s="15"/>
      <c r="G425" s="15"/>
      <c r="H425" s="15"/>
      <c r="I425" s="15"/>
      <c r="J425" s="15"/>
      <c r="K425" s="15"/>
      <c r="L425" s="19"/>
      <c r="M425" s="220"/>
      <c r="N425" s="15"/>
      <c r="O425" s="19"/>
      <c r="P425" s="15"/>
      <c r="Q425" s="220"/>
      <c r="R425" s="15"/>
      <c r="S425" s="220"/>
      <c r="T425" s="15"/>
      <c r="U425" s="15"/>
      <c r="V425" s="15"/>
      <c r="W425" s="15"/>
      <c r="X425" s="15"/>
    </row>
    <row r="426" spans="1:24" x14ac:dyDescent="0.2">
      <c r="A426" s="61"/>
      <c r="B426" s="220"/>
      <c r="C426" s="15"/>
      <c r="D426" s="15"/>
      <c r="E426" s="15"/>
      <c r="F426" s="15"/>
      <c r="G426" s="15"/>
      <c r="H426" s="15"/>
      <c r="I426" s="15"/>
      <c r="J426" s="15"/>
      <c r="K426" s="15"/>
      <c r="L426" s="19"/>
      <c r="M426" s="220"/>
      <c r="N426" s="15"/>
      <c r="O426" s="19"/>
      <c r="P426" s="15"/>
      <c r="Q426" s="220"/>
      <c r="R426" s="15"/>
      <c r="S426" s="220"/>
      <c r="T426" s="15"/>
      <c r="U426" s="15"/>
      <c r="V426" s="15"/>
      <c r="W426" s="15"/>
      <c r="X426" s="15"/>
    </row>
    <row r="427" spans="1:24" x14ac:dyDescent="0.2">
      <c r="A427" s="61"/>
      <c r="B427" s="220"/>
      <c r="C427" s="15"/>
      <c r="D427" s="15"/>
      <c r="E427" s="15"/>
      <c r="F427" s="15"/>
      <c r="G427" s="15"/>
      <c r="H427" s="15"/>
      <c r="I427" s="15"/>
      <c r="J427" s="15"/>
      <c r="K427" s="15"/>
      <c r="L427" s="19"/>
      <c r="M427" s="220"/>
      <c r="N427" s="15"/>
      <c r="O427" s="19"/>
      <c r="P427" s="15"/>
      <c r="Q427" s="220"/>
      <c r="R427" s="15"/>
      <c r="S427" s="220"/>
      <c r="T427" s="15"/>
      <c r="U427" s="15"/>
      <c r="V427" s="15"/>
      <c r="W427" s="15"/>
      <c r="X427" s="15"/>
    </row>
    <row r="428" spans="1:24" x14ac:dyDescent="0.2">
      <c r="A428" s="61"/>
      <c r="B428" s="220"/>
      <c r="C428" s="15"/>
      <c r="D428" s="15"/>
      <c r="E428" s="15"/>
      <c r="F428" s="15"/>
      <c r="G428" s="15"/>
      <c r="H428" s="15"/>
      <c r="I428" s="15"/>
      <c r="J428" s="15"/>
      <c r="K428" s="15"/>
      <c r="L428" s="19"/>
      <c r="M428" s="220"/>
      <c r="N428" s="15"/>
      <c r="O428" s="19"/>
      <c r="P428" s="15"/>
      <c r="Q428" s="220"/>
      <c r="R428" s="15"/>
      <c r="S428" s="220"/>
      <c r="T428" s="15"/>
      <c r="U428" s="15"/>
      <c r="V428" s="15"/>
      <c r="W428" s="15"/>
      <c r="X428" s="15"/>
    </row>
    <row r="429" spans="1:24" x14ac:dyDescent="0.2">
      <c r="A429" s="61"/>
      <c r="B429" s="220"/>
      <c r="C429" s="15"/>
      <c r="D429" s="15"/>
      <c r="E429" s="15"/>
      <c r="F429" s="15"/>
      <c r="G429" s="15"/>
      <c r="H429" s="15"/>
      <c r="I429" s="15"/>
      <c r="J429" s="15"/>
      <c r="K429" s="15"/>
      <c r="L429" s="19"/>
      <c r="M429" s="220"/>
      <c r="N429" s="15"/>
      <c r="O429" s="19"/>
      <c r="P429" s="15"/>
      <c r="Q429" s="220"/>
      <c r="R429" s="15"/>
      <c r="S429" s="220"/>
      <c r="T429" s="15"/>
      <c r="U429" s="15"/>
      <c r="V429" s="15"/>
      <c r="W429" s="15"/>
      <c r="X429" s="15"/>
    </row>
    <row r="430" spans="1:24" x14ac:dyDescent="0.2">
      <c r="A430" s="61"/>
      <c r="B430" s="220"/>
      <c r="C430" s="15"/>
      <c r="D430" s="15"/>
      <c r="E430" s="15"/>
      <c r="F430" s="15"/>
      <c r="G430" s="15"/>
      <c r="H430" s="15"/>
      <c r="I430" s="15"/>
      <c r="J430" s="15"/>
      <c r="K430" s="15"/>
      <c r="L430" s="19"/>
      <c r="M430" s="220"/>
      <c r="N430" s="15"/>
      <c r="O430" s="19"/>
      <c r="P430" s="15"/>
      <c r="Q430" s="220"/>
      <c r="R430" s="15"/>
      <c r="S430" s="220"/>
      <c r="T430" s="15"/>
      <c r="U430" s="15"/>
      <c r="V430" s="15"/>
      <c r="W430" s="15"/>
      <c r="X430" s="15"/>
    </row>
    <row r="431" spans="1:24" x14ac:dyDescent="0.2">
      <c r="A431" s="61"/>
      <c r="B431" s="220"/>
      <c r="C431" s="15"/>
      <c r="D431" s="15"/>
      <c r="E431" s="15"/>
      <c r="F431" s="15"/>
      <c r="G431" s="15"/>
      <c r="H431" s="15"/>
      <c r="I431" s="15"/>
      <c r="J431" s="15"/>
      <c r="K431" s="15"/>
      <c r="L431" s="19"/>
      <c r="M431" s="220"/>
      <c r="N431" s="15"/>
      <c r="O431" s="19"/>
      <c r="P431" s="15"/>
      <c r="Q431" s="220"/>
      <c r="R431" s="15"/>
      <c r="S431" s="220"/>
      <c r="T431" s="15"/>
      <c r="U431" s="15"/>
      <c r="V431" s="15"/>
      <c r="W431" s="15"/>
      <c r="X431" s="15"/>
    </row>
    <row r="432" spans="1:24" x14ac:dyDescent="0.2">
      <c r="A432" s="61"/>
      <c r="B432" s="220"/>
      <c r="C432" s="15"/>
      <c r="D432" s="15"/>
      <c r="E432" s="15"/>
      <c r="F432" s="15"/>
      <c r="G432" s="15"/>
      <c r="H432" s="15"/>
      <c r="I432" s="15"/>
      <c r="J432" s="15"/>
      <c r="K432" s="15"/>
      <c r="L432" s="19"/>
      <c r="M432" s="220"/>
      <c r="N432" s="15"/>
      <c r="O432" s="19"/>
      <c r="P432" s="15"/>
      <c r="Q432" s="220"/>
      <c r="R432" s="15"/>
      <c r="S432" s="220"/>
      <c r="T432" s="15"/>
      <c r="U432" s="15"/>
      <c r="V432" s="15"/>
      <c r="W432" s="15"/>
      <c r="X432" s="15"/>
    </row>
    <row r="433" spans="1:24" x14ac:dyDescent="0.2">
      <c r="A433" s="61"/>
      <c r="B433" s="220"/>
      <c r="C433" s="15"/>
      <c r="D433" s="15"/>
      <c r="E433" s="15"/>
      <c r="F433" s="15"/>
      <c r="G433" s="15"/>
      <c r="H433" s="15"/>
      <c r="I433" s="15"/>
      <c r="J433" s="15"/>
      <c r="K433" s="15"/>
      <c r="L433" s="19"/>
      <c r="M433" s="220"/>
      <c r="N433" s="15"/>
      <c r="O433" s="19"/>
      <c r="P433" s="15"/>
      <c r="Q433" s="220"/>
      <c r="R433" s="15"/>
      <c r="S433" s="220"/>
      <c r="T433" s="15"/>
      <c r="U433" s="15"/>
      <c r="V433" s="15"/>
      <c r="W433" s="15"/>
      <c r="X433" s="15"/>
    </row>
    <row r="434" spans="1:24" x14ac:dyDescent="0.2">
      <c r="A434" s="61"/>
      <c r="B434" s="220"/>
      <c r="C434" s="15"/>
      <c r="D434" s="15"/>
      <c r="E434" s="15"/>
      <c r="F434" s="15"/>
      <c r="G434" s="15"/>
      <c r="H434" s="15"/>
      <c r="I434" s="15"/>
      <c r="J434" s="15"/>
      <c r="K434" s="15"/>
      <c r="L434" s="19"/>
      <c r="M434" s="220"/>
      <c r="N434" s="15"/>
      <c r="O434" s="19"/>
      <c r="P434" s="15"/>
      <c r="Q434" s="220"/>
      <c r="R434" s="15"/>
      <c r="S434" s="220"/>
      <c r="T434" s="15"/>
      <c r="U434" s="15"/>
      <c r="V434" s="15"/>
      <c r="W434" s="15"/>
      <c r="X434" s="15"/>
    </row>
    <row r="435" spans="1:24" x14ac:dyDescent="0.2">
      <c r="A435" s="61"/>
      <c r="B435" s="220"/>
      <c r="C435" s="15"/>
      <c r="D435" s="15"/>
      <c r="E435" s="15"/>
      <c r="F435" s="15"/>
      <c r="G435" s="15"/>
      <c r="H435" s="15"/>
      <c r="I435" s="15"/>
      <c r="J435" s="15"/>
      <c r="K435" s="15"/>
      <c r="L435" s="19"/>
      <c r="M435" s="220"/>
      <c r="N435" s="15"/>
      <c r="O435" s="19"/>
      <c r="P435" s="15"/>
      <c r="Q435" s="220"/>
      <c r="R435" s="15"/>
      <c r="S435" s="220"/>
      <c r="T435" s="15"/>
      <c r="U435" s="15"/>
      <c r="V435" s="15"/>
      <c r="W435" s="15"/>
      <c r="X435" s="15"/>
    </row>
    <row r="436" spans="1:24" x14ac:dyDescent="0.2">
      <c r="A436" s="61"/>
      <c r="B436" s="220"/>
      <c r="C436" s="15"/>
      <c r="D436" s="15"/>
      <c r="E436" s="15"/>
      <c r="F436" s="15"/>
      <c r="G436" s="15"/>
      <c r="H436" s="15"/>
      <c r="I436" s="15"/>
      <c r="J436" s="15"/>
      <c r="K436" s="15"/>
      <c r="L436" s="19"/>
      <c r="M436" s="220"/>
      <c r="N436" s="15"/>
      <c r="O436" s="19"/>
      <c r="P436" s="15"/>
      <c r="Q436" s="220"/>
      <c r="R436" s="15"/>
      <c r="S436" s="220"/>
      <c r="T436" s="15"/>
      <c r="U436" s="15"/>
      <c r="V436" s="15"/>
      <c r="W436" s="15"/>
      <c r="X436" s="15"/>
    </row>
    <row r="437" spans="1:24" x14ac:dyDescent="0.2">
      <c r="A437" s="61"/>
      <c r="B437" s="220"/>
      <c r="C437" s="15"/>
      <c r="D437" s="15"/>
      <c r="E437" s="15"/>
      <c r="F437" s="15"/>
      <c r="G437" s="15"/>
      <c r="H437" s="15"/>
      <c r="I437" s="15"/>
      <c r="J437" s="15"/>
      <c r="K437" s="15"/>
      <c r="L437" s="19"/>
      <c r="M437" s="220"/>
      <c r="N437" s="15"/>
      <c r="O437" s="19"/>
      <c r="P437" s="15"/>
      <c r="Q437" s="220"/>
      <c r="R437" s="15"/>
      <c r="S437" s="220"/>
      <c r="T437" s="15"/>
      <c r="U437" s="15"/>
      <c r="V437" s="15"/>
      <c r="W437" s="15"/>
      <c r="X437" s="15"/>
    </row>
    <row r="438" spans="1:24" x14ac:dyDescent="0.2">
      <c r="A438" s="61"/>
      <c r="B438" s="220"/>
      <c r="C438" s="15"/>
      <c r="D438" s="15"/>
      <c r="E438" s="15"/>
      <c r="F438" s="15"/>
      <c r="G438" s="15"/>
      <c r="H438" s="15"/>
      <c r="I438" s="15"/>
      <c r="J438" s="15"/>
      <c r="K438" s="15"/>
      <c r="L438" s="19"/>
      <c r="M438" s="220"/>
      <c r="N438" s="15"/>
      <c r="O438" s="19"/>
      <c r="P438" s="15"/>
      <c r="Q438" s="220"/>
      <c r="R438" s="15"/>
      <c r="S438" s="220"/>
      <c r="T438" s="15"/>
      <c r="U438" s="15"/>
      <c r="V438" s="15"/>
      <c r="W438" s="15"/>
      <c r="X438" s="15"/>
    </row>
    <row r="439" spans="1:24" x14ac:dyDescent="0.2">
      <c r="A439" s="61"/>
      <c r="B439" s="220"/>
      <c r="C439" s="15"/>
      <c r="D439" s="15"/>
      <c r="E439" s="15"/>
      <c r="F439" s="15"/>
      <c r="G439" s="15"/>
      <c r="H439" s="15"/>
      <c r="I439" s="15"/>
      <c r="J439" s="15"/>
      <c r="K439" s="15"/>
      <c r="L439" s="19"/>
      <c r="M439" s="220"/>
      <c r="N439" s="15"/>
      <c r="O439" s="19"/>
      <c r="P439" s="15"/>
      <c r="Q439" s="220"/>
      <c r="R439" s="15"/>
      <c r="S439" s="220"/>
      <c r="T439" s="15"/>
      <c r="U439" s="15"/>
      <c r="V439" s="15"/>
      <c r="W439" s="15"/>
      <c r="X439" s="15"/>
    </row>
    <row r="440" spans="1:24" x14ac:dyDescent="0.2">
      <c r="A440" s="61"/>
      <c r="B440" s="220"/>
      <c r="C440" s="15"/>
      <c r="D440" s="15"/>
      <c r="E440" s="15"/>
      <c r="F440" s="15"/>
      <c r="G440" s="15"/>
      <c r="H440" s="15"/>
      <c r="I440" s="15"/>
      <c r="J440" s="15"/>
      <c r="K440" s="15"/>
      <c r="L440" s="19"/>
      <c r="M440" s="220"/>
      <c r="N440" s="15"/>
      <c r="O440" s="19"/>
      <c r="P440" s="15"/>
      <c r="Q440" s="220"/>
      <c r="R440" s="15"/>
      <c r="S440" s="220"/>
      <c r="T440" s="15"/>
      <c r="U440" s="15"/>
      <c r="V440" s="15"/>
      <c r="W440" s="15"/>
      <c r="X440" s="15"/>
    </row>
    <row r="441" spans="1:24" x14ac:dyDescent="0.2">
      <c r="A441" s="61"/>
      <c r="B441" s="220"/>
      <c r="C441" s="15"/>
      <c r="D441" s="15"/>
      <c r="E441" s="15"/>
      <c r="F441" s="15"/>
      <c r="G441" s="15"/>
      <c r="H441" s="15"/>
      <c r="I441" s="15"/>
      <c r="J441" s="15"/>
      <c r="K441" s="15"/>
      <c r="L441" s="19"/>
      <c r="M441" s="220"/>
      <c r="N441" s="15"/>
      <c r="O441" s="19"/>
      <c r="P441" s="15"/>
      <c r="Q441" s="220"/>
      <c r="R441" s="15"/>
      <c r="S441" s="220"/>
      <c r="T441" s="15"/>
      <c r="U441" s="15"/>
      <c r="V441" s="15"/>
      <c r="W441" s="15"/>
      <c r="X441" s="15"/>
    </row>
    <row r="442" spans="1:24" x14ac:dyDescent="0.2">
      <c r="A442" s="61"/>
      <c r="B442" s="220"/>
      <c r="C442" s="15"/>
      <c r="D442" s="15"/>
      <c r="E442" s="15"/>
      <c r="F442" s="15"/>
      <c r="G442" s="15"/>
      <c r="H442" s="15"/>
      <c r="I442" s="15"/>
      <c r="J442" s="15"/>
      <c r="K442" s="15"/>
      <c r="L442" s="19"/>
      <c r="M442" s="220"/>
      <c r="N442" s="15"/>
      <c r="O442" s="19"/>
      <c r="P442" s="15"/>
      <c r="Q442" s="220"/>
      <c r="R442" s="15"/>
      <c r="S442" s="220"/>
      <c r="T442" s="15"/>
      <c r="U442" s="15"/>
      <c r="V442" s="15"/>
      <c r="W442" s="15"/>
      <c r="X442" s="15"/>
    </row>
    <row r="443" spans="1:24" x14ac:dyDescent="0.2">
      <c r="A443" s="61"/>
      <c r="B443" s="220"/>
      <c r="C443" s="15"/>
      <c r="D443" s="15"/>
      <c r="E443" s="15"/>
      <c r="F443" s="15"/>
      <c r="G443" s="15"/>
      <c r="H443" s="15"/>
      <c r="I443" s="15"/>
      <c r="J443" s="15"/>
      <c r="K443" s="15"/>
      <c r="L443" s="19"/>
      <c r="M443" s="220"/>
      <c r="N443" s="15"/>
      <c r="O443" s="19"/>
      <c r="P443" s="15"/>
      <c r="Q443" s="220"/>
      <c r="R443" s="15"/>
      <c r="S443" s="220"/>
      <c r="T443" s="15"/>
      <c r="U443" s="15"/>
      <c r="V443" s="15"/>
      <c r="W443" s="15"/>
      <c r="X443" s="15"/>
    </row>
    <row r="444" spans="1:24" x14ac:dyDescent="0.2">
      <c r="A444" s="61"/>
      <c r="B444" s="220"/>
      <c r="C444" s="15"/>
      <c r="D444" s="15"/>
      <c r="E444" s="15"/>
      <c r="F444" s="15"/>
      <c r="G444" s="15"/>
      <c r="H444" s="15"/>
      <c r="I444" s="15"/>
      <c r="J444" s="15"/>
      <c r="K444" s="15"/>
      <c r="L444" s="19"/>
      <c r="M444" s="220"/>
      <c r="N444" s="15"/>
      <c r="O444" s="19"/>
      <c r="P444" s="15"/>
      <c r="Q444" s="220"/>
      <c r="R444" s="15"/>
      <c r="S444" s="220"/>
      <c r="T444" s="15"/>
      <c r="U444" s="15"/>
      <c r="V444" s="15"/>
      <c r="W444" s="15"/>
      <c r="X444" s="15"/>
    </row>
    <row r="445" spans="1:24" x14ac:dyDescent="0.2">
      <c r="A445" s="61"/>
      <c r="B445" s="220"/>
      <c r="C445" s="15"/>
      <c r="D445" s="15"/>
      <c r="E445" s="15"/>
      <c r="F445" s="15"/>
      <c r="G445" s="15"/>
      <c r="H445" s="15"/>
      <c r="I445" s="15"/>
      <c r="J445" s="15"/>
      <c r="K445" s="15"/>
      <c r="L445" s="19"/>
      <c r="M445" s="220"/>
      <c r="N445" s="15"/>
      <c r="O445" s="19"/>
      <c r="P445" s="15"/>
      <c r="Q445" s="220"/>
      <c r="R445" s="15"/>
      <c r="S445" s="220"/>
      <c r="T445" s="15"/>
      <c r="U445" s="15"/>
      <c r="V445" s="15"/>
      <c r="W445" s="15"/>
      <c r="X445" s="15"/>
    </row>
    <row r="446" spans="1:24" x14ac:dyDescent="0.2">
      <c r="A446" s="61"/>
      <c r="B446" s="220"/>
      <c r="C446" s="15"/>
      <c r="D446" s="15"/>
      <c r="E446" s="15"/>
      <c r="F446" s="15"/>
      <c r="G446" s="15"/>
      <c r="H446" s="15"/>
      <c r="I446" s="15"/>
      <c r="J446" s="15"/>
      <c r="K446" s="15"/>
      <c r="L446" s="19"/>
      <c r="M446" s="220"/>
      <c r="N446" s="15"/>
      <c r="O446" s="19"/>
      <c r="P446" s="15"/>
      <c r="Q446" s="220"/>
      <c r="R446" s="15"/>
      <c r="S446" s="220"/>
      <c r="T446" s="15"/>
      <c r="U446" s="15"/>
      <c r="V446" s="15"/>
      <c r="W446" s="15"/>
      <c r="X446" s="15"/>
    </row>
    <row r="447" spans="1:24" x14ac:dyDescent="0.2">
      <c r="A447" s="61"/>
      <c r="B447" s="220"/>
      <c r="C447" s="15"/>
      <c r="D447" s="15"/>
      <c r="E447" s="15"/>
      <c r="F447" s="15"/>
      <c r="G447" s="15"/>
      <c r="H447" s="15"/>
      <c r="I447" s="15"/>
      <c r="J447" s="15"/>
      <c r="K447" s="15"/>
      <c r="L447" s="19"/>
      <c r="M447" s="220"/>
      <c r="N447" s="15"/>
      <c r="O447" s="19"/>
      <c r="P447" s="15"/>
      <c r="Q447" s="220"/>
      <c r="R447" s="15"/>
      <c r="S447" s="220"/>
      <c r="T447" s="15"/>
      <c r="U447" s="15"/>
      <c r="V447" s="15"/>
      <c r="W447" s="15"/>
      <c r="X447" s="15"/>
    </row>
    <row r="448" spans="1:24" x14ac:dyDescent="0.2">
      <c r="A448" s="61"/>
      <c r="B448" s="220"/>
      <c r="C448" s="15"/>
      <c r="D448" s="15"/>
      <c r="E448" s="15"/>
      <c r="F448" s="15"/>
      <c r="G448" s="15"/>
      <c r="H448" s="15"/>
      <c r="I448" s="15"/>
      <c r="J448" s="15"/>
      <c r="K448" s="15"/>
      <c r="L448" s="19"/>
      <c r="M448" s="220"/>
      <c r="N448" s="15"/>
      <c r="O448" s="19"/>
      <c r="P448" s="15"/>
      <c r="Q448" s="220"/>
      <c r="R448" s="15"/>
      <c r="S448" s="220"/>
      <c r="T448" s="15"/>
      <c r="U448" s="15"/>
      <c r="V448" s="15"/>
      <c r="W448" s="15"/>
      <c r="X448" s="15"/>
    </row>
    <row r="449" spans="1:24" x14ac:dyDescent="0.2">
      <c r="A449" s="61"/>
      <c r="B449" s="220"/>
      <c r="C449" s="15"/>
      <c r="D449" s="15"/>
      <c r="E449" s="15"/>
      <c r="F449" s="15"/>
      <c r="G449" s="15"/>
      <c r="H449" s="15"/>
      <c r="I449" s="15"/>
      <c r="J449" s="15"/>
      <c r="K449" s="15"/>
      <c r="L449" s="19"/>
      <c r="M449" s="220"/>
      <c r="N449" s="15"/>
      <c r="O449" s="19"/>
      <c r="P449" s="15"/>
      <c r="Q449" s="220"/>
      <c r="R449" s="15"/>
      <c r="S449" s="220"/>
      <c r="T449" s="15"/>
      <c r="U449" s="15"/>
      <c r="V449" s="15"/>
      <c r="W449" s="15"/>
      <c r="X449" s="15"/>
    </row>
    <row r="450" spans="1:24" x14ac:dyDescent="0.2">
      <c r="A450" s="61"/>
      <c r="B450" s="220"/>
      <c r="C450" s="15"/>
      <c r="D450" s="15"/>
      <c r="E450" s="15"/>
      <c r="F450" s="15"/>
      <c r="G450" s="15"/>
      <c r="H450" s="15"/>
      <c r="I450" s="15"/>
      <c r="J450" s="15"/>
      <c r="K450" s="15"/>
      <c r="L450" s="19"/>
      <c r="M450" s="220"/>
      <c r="N450" s="15"/>
      <c r="O450" s="19"/>
      <c r="P450" s="15"/>
      <c r="Q450" s="220"/>
      <c r="R450" s="15"/>
      <c r="S450" s="220"/>
      <c r="T450" s="15"/>
      <c r="U450" s="15"/>
      <c r="V450" s="15"/>
      <c r="W450" s="15"/>
      <c r="X450" s="15"/>
    </row>
    <row r="451" spans="1:24" x14ac:dyDescent="0.2">
      <c r="A451" s="61"/>
      <c r="B451" s="220"/>
      <c r="C451" s="15"/>
      <c r="D451" s="15"/>
      <c r="E451" s="15"/>
      <c r="F451" s="15"/>
      <c r="G451" s="15"/>
      <c r="H451" s="15"/>
      <c r="I451" s="15"/>
      <c r="J451" s="15"/>
      <c r="K451" s="15"/>
      <c r="L451" s="19"/>
      <c r="M451" s="220"/>
      <c r="N451" s="15"/>
      <c r="O451" s="19"/>
      <c r="P451" s="15"/>
      <c r="Q451" s="220"/>
      <c r="R451" s="15"/>
      <c r="S451" s="220"/>
      <c r="T451" s="15"/>
      <c r="U451" s="15"/>
      <c r="V451" s="15"/>
      <c r="W451" s="15"/>
      <c r="X451" s="15"/>
    </row>
    <row r="452" spans="1:24" x14ac:dyDescent="0.2">
      <c r="A452" s="61"/>
      <c r="B452" s="220"/>
      <c r="C452" s="15"/>
      <c r="D452" s="15"/>
      <c r="E452" s="15"/>
      <c r="F452" s="15"/>
      <c r="G452" s="15"/>
      <c r="H452" s="15"/>
      <c r="I452" s="15"/>
      <c r="J452" s="15"/>
      <c r="K452" s="15"/>
      <c r="L452" s="19"/>
      <c r="M452" s="220"/>
      <c r="N452" s="15"/>
      <c r="O452" s="19"/>
      <c r="P452" s="15"/>
      <c r="Q452" s="220"/>
      <c r="R452" s="15"/>
      <c r="S452" s="220"/>
      <c r="T452" s="15"/>
      <c r="U452" s="15"/>
      <c r="V452" s="15"/>
      <c r="W452" s="15"/>
      <c r="X452" s="15"/>
    </row>
    <row r="453" spans="1:24" x14ac:dyDescent="0.2">
      <c r="A453" s="61"/>
      <c r="B453" s="220"/>
      <c r="C453" s="15"/>
      <c r="D453" s="15"/>
      <c r="E453" s="15"/>
      <c r="F453" s="15"/>
      <c r="G453" s="15"/>
      <c r="H453" s="15"/>
      <c r="I453" s="15"/>
      <c r="J453" s="15"/>
      <c r="K453" s="15"/>
      <c r="L453" s="19"/>
      <c r="M453" s="220"/>
      <c r="N453" s="15"/>
      <c r="O453" s="19"/>
      <c r="P453" s="15"/>
      <c r="Q453" s="220"/>
      <c r="R453" s="15"/>
      <c r="S453" s="220"/>
      <c r="T453" s="15"/>
      <c r="U453" s="15"/>
      <c r="V453" s="15"/>
      <c r="W453" s="15"/>
      <c r="X453" s="15"/>
    </row>
    <row r="454" spans="1:24" x14ac:dyDescent="0.2">
      <c r="A454" s="61"/>
      <c r="B454" s="220"/>
      <c r="C454" s="15"/>
      <c r="D454" s="15"/>
      <c r="E454" s="15"/>
      <c r="F454" s="15"/>
      <c r="G454" s="15"/>
      <c r="H454" s="15"/>
      <c r="I454" s="15"/>
      <c r="J454" s="15"/>
      <c r="K454" s="15"/>
      <c r="L454" s="19"/>
      <c r="M454" s="220"/>
      <c r="N454" s="15"/>
      <c r="O454" s="19"/>
      <c r="P454" s="15"/>
      <c r="Q454" s="220"/>
      <c r="R454" s="15"/>
      <c r="S454" s="220"/>
      <c r="T454" s="15"/>
      <c r="U454" s="15"/>
      <c r="V454" s="15"/>
      <c r="W454" s="15"/>
      <c r="X454" s="15"/>
    </row>
    <row r="455" spans="1:24" x14ac:dyDescent="0.2">
      <c r="A455" s="61"/>
      <c r="B455" s="220"/>
      <c r="C455" s="15"/>
      <c r="D455" s="15"/>
      <c r="E455" s="15"/>
      <c r="F455" s="15"/>
      <c r="G455" s="15"/>
      <c r="H455" s="15"/>
      <c r="I455" s="15"/>
      <c r="J455" s="15"/>
      <c r="K455" s="15"/>
      <c r="L455" s="19"/>
      <c r="M455" s="220"/>
      <c r="N455" s="15"/>
      <c r="O455" s="19"/>
      <c r="P455" s="15"/>
      <c r="Q455" s="220"/>
      <c r="R455" s="15"/>
      <c r="S455" s="220"/>
      <c r="T455" s="15"/>
      <c r="U455" s="15"/>
      <c r="V455" s="15"/>
      <c r="W455" s="15"/>
      <c r="X455" s="15"/>
    </row>
    <row r="456" spans="1:24" x14ac:dyDescent="0.2">
      <c r="A456" s="61"/>
      <c r="B456" s="220"/>
      <c r="C456" s="15"/>
      <c r="D456" s="15"/>
      <c r="E456" s="15"/>
      <c r="F456" s="15"/>
      <c r="G456" s="15"/>
      <c r="H456" s="15"/>
      <c r="I456" s="15"/>
      <c r="J456" s="15"/>
      <c r="K456" s="15"/>
      <c r="L456" s="19"/>
      <c r="M456" s="220"/>
      <c r="N456" s="15"/>
      <c r="O456" s="19"/>
      <c r="P456" s="15"/>
      <c r="Q456" s="220"/>
      <c r="R456" s="15"/>
      <c r="S456" s="220"/>
      <c r="T456" s="15"/>
      <c r="U456" s="15"/>
      <c r="V456" s="15"/>
      <c r="W456" s="15"/>
      <c r="X456" s="15"/>
    </row>
    <row r="457" spans="1:24" x14ac:dyDescent="0.2">
      <c r="A457" s="61"/>
      <c r="B457" s="220"/>
      <c r="C457" s="15"/>
      <c r="D457" s="15"/>
      <c r="E457" s="15"/>
      <c r="F457" s="15"/>
      <c r="G457" s="15"/>
      <c r="H457" s="15"/>
      <c r="I457" s="15"/>
      <c r="J457" s="15"/>
      <c r="K457" s="15"/>
      <c r="L457" s="19"/>
      <c r="M457" s="220"/>
      <c r="N457" s="15"/>
      <c r="O457" s="19"/>
      <c r="P457" s="15"/>
      <c r="Q457" s="220"/>
      <c r="R457" s="15"/>
      <c r="S457" s="220"/>
      <c r="T457" s="15"/>
      <c r="U457" s="15"/>
      <c r="V457" s="15"/>
      <c r="W457" s="15"/>
      <c r="X457" s="15"/>
    </row>
    <row r="458" spans="1:24" x14ac:dyDescent="0.2">
      <c r="A458" s="61"/>
      <c r="B458" s="220"/>
      <c r="C458" s="15"/>
      <c r="D458" s="15"/>
      <c r="E458" s="15"/>
      <c r="F458" s="15"/>
      <c r="G458" s="15"/>
      <c r="H458" s="15"/>
      <c r="I458" s="15"/>
      <c r="J458" s="15"/>
      <c r="K458" s="15"/>
      <c r="L458" s="19"/>
      <c r="M458" s="220"/>
      <c r="N458" s="15"/>
      <c r="O458" s="19"/>
      <c r="P458" s="15"/>
      <c r="Q458" s="220"/>
      <c r="R458" s="15"/>
      <c r="S458" s="220"/>
      <c r="T458" s="15"/>
      <c r="U458" s="15"/>
      <c r="V458" s="15"/>
      <c r="W458" s="15"/>
      <c r="X458" s="15"/>
    </row>
    <row r="459" spans="1:24" x14ac:dyDescent="0.2">
      <c r="A459" s="61"/>
      <c r="B459" s="220"/>
      <c r="C459" s="15"/>
      <c r="D459" s="15"/>
      <c r="E459" s="15"/>
      <c r="F459" s="15"/>
      <c r="G459" s="15"/>
      <c r="H459" s="15"/>
      <c r="I459" s="15"/>
      <c r="J459" s="15"/>
      <c r="K459" s="15"/>
      <c r="L459" s="19"/>
      <c r="M459" s="220"/>
      <c r="N459" s="15"/>
      <c r="O459" s="19"/>
      <c r="P459" s="15"/>
      <c r="Q459" s="220"/>
      <c r="R459" s="15"/>
      <c r="S459" s="220"/>
      <c r="T459" s="15"/>
      <c r="U459" s="15"/>
      <c r="V459" s="15"/>
      <c r="W459" s="15"/>
      <c r="X459" s="15"/>
    </row>
    <row r="460" spans="1:24" x14ac:dyDescent="0.2">
      <c r="A460" s="61"/>
      <c r="B460" s="220"/>
      <c r="C460" s="15"/>
      <c r="D460" s="15"/>
      <c r="E460" s="15"/>
      <c r="F460" s="15"/>
      <c r="G460" s="15"/>
      <c r="H460" s="15"/>
      <c r="I460" s="15"/>
      <c r="J460" s="15"/>
      <c r="K460" s="15"/>
      <c r="L460" s="19"/>
      <c r="M460" s="220"/>
      <c r="N460" s="15"/>
      <c r="O460" s="19"/>
      <c r="P460" s="15"/>
      <c r="Q460" s="220"/>
      <c r="R460" s="15"/>
      <c r="S460" s="220"/>
      <c r="T460" s="15"/>
      <c r="U460" s="15"/>
      <c r="V460" s="15"/>
      <c r="W460" s="15"/>
      <c r="X460" s="15"/>
    </row>
    <row r="461" spans="1:24" x14ac:dyDescent="0.2">
      <c r="A461" s="61"/>
      <c r="B461" s="220"/>
      <c r="C461" s="15"/>
      <c r="D461" s="15"/>
      <c r="E461" s="15"/>
      <c r="F461" s="15"/>
      <c r="G461" s="15"/>
      <c r="H461" s="15"/>
      <c r="I461" s="15"/>
      <c r="J461" s="15"/>
      <c r="K461" s="15"/>
      <c r="L461" s="19"/>
      <c r="M461" s="220"/>
      <c r="N461" s="15"/>
      <c r="O461" s="19"/>
      <c r="P461" s="15"/>
      <c r="Q461" s="220"/>
      <c r="R461" s="15"/>
      <c r="S461" s="220"/>
      <c r="T461" s="15"/>
      <c r="U461" s="15"/>
      <c r="V461" s="15"/>
      <c r="W461" s="15"/>
      <c r="X461" s="15"/>
    </row>
    <row r="462" spans="1:24" x14ac:dyDescent="0.2">
      <c r="A462" s="61"/>
      <c r="B462" s="220"/>
      <c r="C462" s="15"/>
      <c r="D462" s="15"/>
      <c r="E462" s="15"/>
      <c r="F462" s="15"/>
      <c r="G462" s="15"/>
      <c r="H462" s="15"/>
      <c r="I462" s="15"/>
      <c r="J462" s="15"/>
      <c r="K462" s="15"/>
      <c r="L462" s="19"/>
      <c r="M462" s="220"/>
      <c r="N462" s="15"/>
      <c r="O462" s="19"/>
      <c r="P462" s="15"/>
      <c r="Q462" s="220"/>
      <c r="R462" s="15"/>
      <c r="S462" s="220"/>
      <c r="T462" s="15"/>
      <c r="U462" s="15"/>
      <c r="V462" s="15"/>
      <c r="W462" s="15"/>
      <c r="X462" s="15"/>
    </row>
    <row r="463" spans="1:24" x14ac:dyDescent="0.2">
      <c r="A463" s="61"/>
      <c r="B463" s="220"/>
      <c r="C463" s="15"/>
      <c r="D463" s="15"/>
      <c r="E463" s="15"/>
      <c r="F463" s="15"/>
      <c r="G463" s="15"/>
      <c r="H463" s="15"/>
      <c r="I463" s="15"/>
      <c r="J463" s="15"/>
      <c r="K463" s="15"/>
      <c r="L463" s="19"/>
      <c r="M463" s="220"/>
      <c r="N463" s="15"/>
      <c r="O463" s="19"/>
      <c r="P463" s="15"/>
      <c r="Q463" s="220"/>
      <c r="R463" s="15"/>
      <c r="S463" s="220"/>
      <c r="T463" s="15"/>
      <c r="U463" s="15"/>
      <c r="V463" s="15"/>
      <c r="W463" s="15"/>
      <c r="X463" s="15"/>
    </row>
    <row r="464" spans="1:24" x14ac:dyDescent="0.2">
      <c r="A464" s="61"/>
      <c r="B464" s="220"/>
      <c r="C464" s="15"/>
      <c r="D464" s="15"/>
      <c r="E464" s="15"/>
      <c r="F464" s="15"/>
      <c r="G464" s="15"/>
      <c r="H464" s="15"/>
      <c r="I464" s="15"/>
      <c r="J464" s="15"/>
      <c r="K464" s="15"/>
      <c r="L464" s="19"/>
      <c r="M464" s="220"/>
      <c r="N464" s="15"/>
      <c r="O464" s="19"/>
      <c r="P464" s="15"/>
      <c r="Q464" s="220"/>
      <c r="R464" s="15"/>
      <c r="S464" s="220"/>
      <c r="T464" s="15"/>
      <c r="U464" s="15"/>
      <c r="V464" s="15"/>
      <c r="W464" s="15"/>
      <c r="X464" s="15"/>
    </row>
    <row r="465" spans="1:24" x14ac:dyDescent="0.2">
      <c r="A465" s="61"/>
      <c r="B465" s="220"/>
      <c r="C465" s="15"/>
      <c r="D465" s="15"/>
      <c r="E465" s="15"/>
      <c r="F465" s="15"/>
      <c r="G465" s="15"/>
      <c r="H465" s="15"/>
      <c r="I465" s="15"/>
      <c r="J465" s="15"/>
      <c r="K465" s="15"/>
      <c r="L465" s="19"/>
      <c r="M465" s="220"/>
      <c r="N465" s="15"/>
      <c r="O465" s="19"/>
      <c r="P465" s="15"/>
      <c r="Q465" s="220"/>
      <c r="R465" s="15"/>
      <c r="S465" s="220"/>
      <c r="T465" s="15"/>
      <c r="U465" s="15"/>
      <c r="V465" s="15"/>
      <c r="W465" s="15"/>
      <c r="X465" s="15"/>
    </row>
    <row r="466" spans="1:24" x14ac:dyDescent="0.2">
      <c r="A466" s="61"/>
      <c r="B466" s="220"/>
      <c r="C466" s="15"/>
      <c r="D466" s="15"/>
      <c r="E466" s="15"/>
      <c r="F466" s="15"/>
      <c r="G466" s="15"/>
      <c r="H466" s="15"/>
      <c r="I466" s="15"/>
      <c r="J466" s="15"/>
      <c r="K466" s="15"/>
      <c r="L466" s="19"/>
      <c r="M466" s="220"/>
      <c r="N466" s="15"/>
      <c r="O466" s="19"/>
      <c r="P466" s="15"/>
      <c r="Q466" s="220"/>
      <c r="R466" s="15"/>
      <c r="S466" s="220"/>
      <c r="T466" s="15"/>
      <c r="U466" s="15"/>
      <c r="V466" s="15"/>
      <c r="W466" s="15"/>
      <c r="X466" s="15"/>
    </row>
    <row r="467" spans="1:24" x14ac:dyDescent="0.2">
      <c r="A467" s="61"/>
      <c r="B467" s="220"/>
      <c r="C467" s="15"/>
      <c r="D467" s="15"/>
      <c r="E467" s="15"/>
      <c r="F467" s="15"/>
      <c r="G467" s="15"/>
      <c r="H467" s="15"/>
      <c r="I467" s="15"/>
      <c r="J467" s="15"/>
      <c r="K467" s="15"/>
      <c r="L467" s="19"/>
      <c r="M467" s="220"/>
      <c r="N467" s="15"/>
      <c r="O467" s="19"/>
      <c r="P467" s="15"/>
      <c r="Q467" s="220"/>
      <c r="R467" s="15"/>
      <c r="S467" s="220"/>
      <c r="T467" s="15"/>
      <c r="U467" s="15"/>
      <c r="V467" s="15"/>
      <c r="W467" s="15"/>
      <c r="X467" s="15"/>
    </row>
    <row r="468" spans="1:24" x14ac:dyDescent="0.2">
      <c r="A468" s="61"/>
      <c r="B468" s="220"/>
      <c r="C468" s="15"/>
      <c r="D468" s="15"/>
      <c r="E468" s="15"/>
      <c r="F468" s="15"/>
      <c r="G468" s="15"/>
      <c r="H468" s="15"/>
      <c r="I468" s="15"/>
      <c r="J468" s="15"/>
      <c r="K468" s="15"/>
      <c r="L468" s="19"/>
      <c r="M468" s="220"/>
      <c r="N468" s="15"/>
      <c r="O468" s="19"/>
      <c r="P468" s="15"/>
      <c r="Q468" s="220"/>
      <c r="R468" s="15"/>
      <c r="S468" s="220"/>
      <c r="T468" s="15"/>
      <c r="U468" s="15"/>
      <c r="V468" s="15"/>
      <c r="W468" s="15"/>
      <c r="X468" s="15"/>
    </row>
    <row r="469" spans="1:24" x14ac:dyDescent="0.2">
      <c r="A469" s="61"/>
      <c r="B469" s="220"/>
      <c r="C469" s="15"/>
      <c r="D469" s="15"/>
      <c r="E469" s="15"/>
      <c r="F469" s="15"/>
      <c r="G469" s="15"/>
      <c r="H469" s="15"/>
      <c r="I469" s="15"/>
      <c r="J469" s="15"/>
      <c r="K469" s="15"/>
      <c r="L469" s="19"/>
      <c r="M469" s="220"/>
      <c r="N469" s="15"/>
      <c r="O469" s="19"/>
      <c r="P469" s="15"/>
      <c r="Q469" s="220"/>
      <c r="R469" s="15"/>
      <c r="S469" s="220"/>
      <c r="T469" s="15"/>
      <c r="U469" s="15"/>
      <c r="V469" s="15"/>
      <c r="W469" s="15"/>
      <c r="X469" s="15"/>
    </row>
    <row r="470" spans="1:24" x14ac:dyDescent="0.2">
      <c r="A470" s="61"/>
      <c r="B470" s="220"/>
      <c r="C470" s="15"/>
      <c r="D470" s="15"/>
      <c r="E470" s="15"/>
      <c r="F470" s="15"/>
      <c r="G470" s="15"/>
      <c r="H470" s="15"/>
      <c r="I470" s="15"/>
      <c r="J470" s="15"/>
      <c r="K470" s="15"/>
      <c r="L470" s="19"/>
      <c r="M470" s="220"/>
      <c r="N470" s="15"/>
      <c r="O470" s="19"/>
      <c r="P470" s="15"/>
      <c r="Q470" s="220"/>
      <c r="R470" s="15"/>
      <c r="S470" s="220"/>
      <c r="T470" s="15"/>
      <c r="U470" s="15"/>
      <c r="V470" s="15"/>
      <c r="W470" s="15"/>
      <c r="X470" s="15"/>
    </row>
    <row r="471" spans="1:24" x14ac:dyDescent="0.2">
      <c r="A471" s="61"/>
      <c r="B471" s="220"/>
      <c r="C471" s="15"/>
      <c r="D471" s="15"/>
      <c r="E471" s="15"/>
      <c r="F471" s="15"/>
      <c r="G471" s="15"/>
      <c r="H471" s="15"/>
      <c r="I471" s="15"/>
      <c r="J471" s="15"/>
      <c r="K471" s="15"/>
      <c r="L471" s="19"/>
      <c r="M471" s="220"/>
      <c r="N471" s="15"/>
      <c r="O471" s="19"/>
      <c r="P471" s="15"/>
      <c r="Q471" s="220"/>
      <c r="R471" s="15"/>
      <c r="S471" s="220"/>
      <c r="T471" s="15"/>
      <c r="U471" s="15"/>
      <c r="V471" s="15"/>
      <c r="W471" s="15"/>
      <c r="X471" s="15"/>
    </row>
    <row r="472" spans="1:24" x14ac:dyDescent="0.2">
      <c r="A472" s="61"/>
      <c r="B472" s="220"/>
      <c r="C472" s="15"/>
      <c r="D472" s="15"/>
      <c r="E472" s="15"/>
      <c r="F472" s="15"/>
      <c r="G472" s="15"/>
      <c r="H472" s="15"/>
      <c r="I472" s="15"/>
      <c r="J472" s="15"/>
      <c r="K472" s="15"/>
      <c r="L472" s="19"/>
      <c r="M472" s="220"/>
      <c r="N472" s="15"/>
      <c r="O472" s="19"/>
      <c r="P472" s="15"/>
      <c r="Q472" s="220"/>
      <c r="R472" s="15"/>
      <c r="S472" s="220"/>
      <c r="T472" s="15"/>
      <c r="U472" s="15"/>
      <c r="V472" s="15"/>
      <c r="W472" s="15"/>
      <c r="X472" s="15"/>
    </row>
    <row r="473" spans="1:24" x14ac:dyDescent="0.2">
      <c r="A473" s="61"/>
      <c r="B473" s="220"/>
      <c r="C473" s="15"/>
      <c r="D473" s="15"/>
      <c r="E473" s="15"/>
      <c r="F473" s="15"/>
      <c r="G473" s="15"/>
      <c r="H473" s="15"/>
      <c r="I473" s="15"/>
      <c r="J473" s="15"/>
      <c r="K473" s="15"/>
      <c r="L473" s="19"/>
      <c r="M473" s="220"/>
      <c r="N473" s="15"/>
      <c r="O473" s="19"/>
      <c r="P473" s="15"/>
      <c r="Q473" s="220"/>
      <c r="R473" s="15"/>
      <c r="S473" s="220"/>
      <c r="T473" s="15"/>
      <c r="U473" s="15"/>
      <c r="V473" s="15"/>
      <c r="W473" s="15"/>
      <c r="X473" s="15"/>
    </row>
    <row r="474" spans="1:24" x14ac:dyDescent="0.2">
      <c r="A474" s="61"/>
      <c r="B474" s="220"/>
      <c r="C474" s="15"/>
      <c r="D474" s="15"/>
      <c r="E474" s="15"/>
      <c r="F474" s="15"/>
      <c r="G474" s="15"/>
      <c r="H474" s="15"/>
      <c r="I474" s="15"/>
      <c r="J474" s="15"/>
      <c r="K474" s="15"/>
      <c r="L474" s="19"/>
      <c r="M474" s="220"/>
      <c r="N474" s="15"/>
      <c r="O474" s="19"/>
      <c r="P474" s="15"/>
      <c r="Q474" s="220"/>
      <c r="R474" s="15"/>
      <c r="S474" s="220"/>
      <c r="T474" s="15"/>
      <c r="U474" s="15"/>
      <c r="V474" s="15"/>
      <c r="W474" s="15"/>
      <c r="X474" s="15"/>
    </row>
    <row r="475" spans="1:24" x14ac:dyDescent="0.2">
      <c r="A475" s="61"/>
      <c r="B475" s="220"/>
      <c r="C475" s="15"/>
      <c r="D475" s="15"/>
      <c r="E475" s="15"/>
      <c r="F475" s="15"/>
      <c r="G475" s="15"/>
      <c r="H475" s="15"/>
      <c r="I475" s="15"/>
      <c r="J475" s="15"/>
      <c r="K475" s="15"/>
      <c r="L475" s="19"/>
      <c r="M475" s="220"/>
      <c r="N475" s="15"/>
      <c r="O475" s="19"/>
      <c r="P475" s="15"/>
      <c r="Q475" s="220"/>
      <c r="R475" s="15"/>
      <c r="S475" s="220"/>
      <c r="T475" s="15"/>
      <c r="U475" s="15"/>
      <c r="V475" s="15"/>
      <c r="W475" s="15"/>
      <c r="X475" s="15"/>
    </row>
    <row r="476" spans="1:24" x14ac:dyDescent="0.2">
      <c r="A476" s="61"/>
      <c r="B476" s="220"/>
      <c r="C476" s="15"/>
      <c r="D476" s="15"/>
      <c r="E476" s="15"/>
      <c r="F476" s="15"/>
      <c r="G476" s="15"/>
      <c r="H476" s="15"/>
      <c r="I476" s="15"/>
      <c r="J476" s="15"/>
      <c r="K476" s="15"/>
      <c r="L476" s="19"/>
      <c r="M476" s="220"/>
      <c r="N476" s="15"/>
      <c r="O476" s="19"/>
      <c r="P476" s="15"/>
      <c r="Q476" s="220"/>
      <c r="R476" s="15"/>
      <c r="S476" s="220"/>
      <c r="T476" s="15"/>
      <c r="U476" s="15"/>
      <c r="V476" s="15"/>
      <c r="W476" s="15"/>
      <c r="X476" s="15"/>
    </row>
    <row r="477" spans="1:24" x14ac:dyDescent="0.2">
      <c r="A477" s="61"/>
      <c r="B477" s="220"/>
      <c r="C477" s="15"/>
      <c r="D477" s="15"/>
      <c r="E477" s="15"/>
      <c r="F477" s="15"/>
      <c r="G477" s="15"/>
      <c r="H477" s="15"/>
      <c r="I477" s="15"/>
      <c r="J477" s="15"/>
      <c r="K477" s="15"/>
      <c r="L477" s="19"/>
      <c r="M477" s="220"/>
      <c r="N477" s="15"/>
      <c r="O477" s="19"/>
      <c r="P477" s="15"/>
      <c r="Q477" s="220"/>
      <c r="R477" s="15"/>
      <c r="S477" s="220"/>
      <c r="T477" s="15"/>
      <c r="U477" s="15"/>
      <c r="V477" s="15"/>
      <c r="W477" s="15"/>
      <c r="X477" s="15"/>
    </row>
    <row r="478" spans="1:24" x14ac:dyDescent="0.2">
      <c r="A478" s="61"/>
      <c r="B478" s="220"/>
      <c r="C478" s="15"/>
      <c r="D478" s="15"/>
      <c r="E478" s="15"/>
      <c r="F478" s="15"/>
      <c r="G478" s="15"/>
      <c r="H478" s="15"/>
      <c r="I478" s="15"/>
      <c r="J478" s="15"/>
      <c r="K478" s="15"/>
      <c r="L478" s="19"/>
      <c r="M478" s="220"/>
      <c r="N478" s="15"/>
      <c r="O478" s="19"/>
      <c r="P478" s="15"/>
      <c r="Q478" s="220"/>
      <c r="R478" s="15"/>
      <c r="S478" s="220"/>
      <c r="T478" s="15"/>
      <c r="U478" s="15"/>
      <c r="V478" s="15"/>
      <c r="W478" s="15"/>
      <c r="X478" s="15"/>
    </row>
    <row r="479" spans="1:24" x14ac:dyDescent="0.2">
      <c r="A479" s="61"/>
      <c r="B479" s="220"/>
      <c r="C479" s="15"/>
      <c r="D479" s="15"/>
      <c r="E479" s="15"/>
      <c r="F479" s="15"/>
      <c r="G479" s="15"/>
      <c r="H479" s="15"/>
      <c r="I479" s="15"/>
      <c r="J479" s="15"/>
      <c r="K479" s="15"/>
      <c r="L479" s="19"/>
      <c r="M479" s="220"/>
      <c r="N479" s="15"/>
      <c r="O479" s="19"/>
      <c r="P479" s="15"/>
      <c r="Q479" s="220"/>
      <c r="R479" s="15"/>
      <c r="S479" s="220"/>
      <c r="T479" s="15"/>
      <c r="U479" s="15"/>
      <c r="V479" s="15"/>
      <c r="W479" s="15"/>
      <c r="X479" s="15"/>
    </row>
    <row r="480" spans="1:24" x14ac:dyDescent="0.2">
      <c r="A480" s="61"/>
      <c r="B480" s="220"/>
      <c r="C480" s="15"/>
      <c r="D480" s="15"/>
      <c r="E480" s="15"/>
      <c r="F480" s="15"/>
      <c r="G480" s="15"/>
      <c r="H480" s="15"/>
      <c r="I480" s="15"/>
      <c r="J480" s="15"/>
      <c r="K480" s="15"/>
      <c r="L480" s="19"/>
      <c r="M480" s="220"/>
      <c r="N480" s="15"/>
      <c r="O480" s="19"/>
      <c r="P480" s="15"/>
      <c r="Q480" s="220"/>
      <c r="R480" s="15"/>
      <c r="S480" s="220"/>
      <c r="T480" s="15"/>
      <c r="U480" s="15"/>
      <c r="V480" s="15"/>
      <c r="W480" s="15"/>
      <c r="X480" s="15"/>
    </row>
    <row r="481" spans="1:24" x14ac:dyDescent="0.2">
      <c r="A481" s="61"/>
      <c r="B481" s="220"/>
      <c r="C481" s="15"/>
      <c r="D481" s="15"/>
      <c r="E481" s="15"/>
      <c r="F481" s="15"/>
      <c r="G481" s="15"/>
      <c r="H481" s="15"/>
      <c r="I481" s="15"/>
      <c r="J481" s="15"/>
      <c r="K481" s="15"/>
      <c r="L481" s="19"/>
      <c r="M481" s="220"/>
      <c r="N481" s="15"/>
      <c r="O481" s="19"/>
      <c r="P481" s="15"/>
      <c r="Q481" s="220"/>
      <c r="R481" s="15"/>
      <c r="S481" s="220"/>
      <c r="T481" s="15"/>
      <c r="U481" s="15"/>
      <c r="V481" s="15"/>
      <c r="W481" s="15"/>
      <c r="X481" s="15"/>
    </row>
    <row r="482" spans="1:24" x14ac:dyDescent="0.2">
      <c r="A482" s="61"/>
      <c r="B482" s="220"/>
      <c r="C482" s="15"/>
      <c r="D482" s="15"/>
      <c r="E482" s="15"/>
      <c r="F482" s="15"/>
      <c r="G482" s="15"/>
      <c r="H482" s="15"/>
      <c r="I482" s="15"/>
      <c r="J482" s="15"/>
      <c r="K482" s="15"/>
      <c r="L482" s="19"/>
      <c r="M482" s="220"/>
      <c r="N482" s="15"/>
      <c r="O482" s="19"/>
      <c r="P482" s="15"/>
      <c r="Q482" s="220"/>
      <c r="R482" s="15"/>
      <c r="S482" s="220"/>
      <c r="T482" s="15"/>
      <c r="U482" s="15"/>
      <c r="V482" s="15"/>
      <c r="W482" s="15"/>
      <c r="X482" s="15"/>
    </row>
    <row r="483" spans="1:24" x14ac:dyDescent="0.2">
      <c r="A483" s="61"/>
      <c r="B483" s="220"/>
      <c r="C483" s="15"/>
      <c r="D483" s="15"/>
      <c r="E483" s="15"/>
      <c r="F483" s="15"/>
      <c r="G483" s="15"/>
      <c r="H483" s="15"/>
      <c r="I483" s="15"/>
      <c r="J483" s="15"/>
      <c r="K483" s="15"/>
      <c r="L483" s="19"/>
      <c r="M483" s="220"/>
      <c r="N483" s="15"/>
      <c r="O483" s="19"/>
      <c r="P483" s="15"/>
      <c r="Q483" s="220"/>
      <c r="R483" s="15"/>
      <c r="S483" s="220"/>
      <c r="T483" s="15"/>
      <c r="U483" s="15"/>
      <c r="V483" s="15"/>
      <c r="W483" s="15"/>
      <c r="X483" s="15"/>
    </row>
    <row r="484" spans="1:24" x14ac:dyDescent="0.2">
      <c r="A484" s="61"/>
      <c r="B484" s="220"/>
      <c r="C484" s="15"/>
      <c r="D484" s="15"/>
      <c r="E484" s="15"/>
      <c r="F484" s="15"/>
      <c r="G484" s="15"/>
      <c r="H484" s="15"/>
      <c r="I484" s="15"/>
      <c r="J484" s="15"/>
      <c r="K484" s="15"/>
      <c r="L484" s="19"/>
      <c r="M484" s="220"/>
      <c r="N484" s="15"/>
      <c r="O484" s="19"/>
      <c r="P484" s="15"/>
      <c r="Q484" s="220"/>
      <c r="R484" s="15"/>
      <c r="S484" s="220"/>
      <c r="T484" s="15"/>
      <c r="U484" s="15"/>
      <c r="V484" s="15"/>
      <c r="W484" s="15"/>
      <c r="X484" s="15"/>
    </row>
    <row r="485" spans="1:24" x14ac:dyDescent="0.2">
      <c r="A485" s="61"/>
      <c r="B485" s="220"/>
      <c r="C485" s="15"/>
      <c r="D485" s="15"/>
      <c r="E485" s="15"/>
      <c r="F485" s="15"/>
      <c r="G485" s="15"/>
      <c r="H485" s="15"/>
      <c r="I485" s="15"/>
      <c r="J485" s="15"/>
      <c r="K485" s="15"/>
      <c r="L485" s="19"/>
      <c r="M485" s="220"/>
      <c r="N485" s="15"/>
      <c r="O485" s="19"/>
      <c r="P485" s="15"/>
      <c r="Q485" s="220"/>
      <c r="R485" s="15"/>
      <c r="S485" s="220"/>
      <c r="T485" s="15"/>
      <c r="U485" s="15"/>
      <c r="V485" s="15"/>
      <c r="W485" s="15"/>
      <c r="X485" s="15"/>
    </row>
    <row r="486" spans="1:24" x14ac:dyDescent="0.2">
      <c r="A486" s="61"/>
      <c r="B486" s="220"/>
      <c r="C486" s="15"/>
      <c r="D486" s="15"/>
      <c r="E486" s="15"/>
      <c r="F486" s="15"/>
      <c r="G486" s="15"/>
      <c r="H486" s="15"/>
      <c r="I486" s="15"/>
      <c r="J486" s="15"/>
      <c r="K486" s="15"/>
      <c r="L486" s="19"/>
      <c r="M486" s="220"/>
      <c r="N486" s="15"/>
      <c r="O486" s="19"/>
      <c r="P486" s="15"/>
      <c r="Q486" s="220"/>
      <c r="R486" s="15"/>
      <c r="S486" s="220"/>
      <c r="T486" s="15"/>
      <c r="U486" s="15"/>
      <c r="V486" s="15"/>
      <c r="W486" s="15"/>
      <c r="X486" s="15"/>
    </row>
    <row r="487" spans="1:24" x14ac:dyDescent="0.2">
      <c r="A487" s="61"/>
      <c r="B487" s="220"/>
      <c r="C487" s="15"/>
      <c r="D487" s="15"/>
      <c r="E487" s="15"/>
      <c r="F487" s="15"/>
      <c r="G487" s="15"/>
      <c r="H487" s="15"/>
      <c r="I487" s="15"/>
      <c r="J487" s="15"/>
      <c r="K487" s="15"/>
      <c r="L487" s="19"/>
      <c r="M487" s="220"/>
      <c r="N487" s="15"/>
      <c r="O487" s="19"/>
      <c r="P487" s="15"/>
      <c r="Q487" s="220"/>
      <c r="R487" s="15"/>
      <c r="S487" s="220"/>
      <c r="T487" s="15"/>
      <c r="U487" s="15"/>
      <c r="V487" s="15"/>
      <c r="W487" s="15"/>
      <c r="X487" s="15"/>
    </row>
    <row r="488" spans="1:24" x14ac:dyDescent="0.2">
      <c r="A488" s="61"/>
      <c r="B488" s="220"/>
      <c r="C488" s="15"/>
      <c r="D488" s="15"/>
      <c r="E488" s="15"/>
      <c r="F488" s="15"/>
      <c r="G488" s="15"/>
      <c r="H488" s="15"/>
      <c r="I488" s="15"/>
      <c r="J488" s="15"/>
      <c r="K488" s="15"/>
      <c r="L488" s="19"/>
      <c r="M488" s="220"/>
      <c r="N488" s="15"/>
      <c r="O488" s="19"/>
      <c r="P488" s="15"/>
      <c r="Q488" s="220"/>
      <c r="R488" s="15"/>
      <c r="S488" s="220"/>
      <c r="T488" s="15"/>
      <c r="U488" s="15"/>
      <c r="V488" s="15"/>
      <c r="W488" s="15"/>
      <c r="X488" s="15"/>
    </row>
    <row r="489" spans="1:24" x14ac:dyDescent="0.2">
      <c r="A489" s="61"/>
      <c r="B489" s="220"/>
      <c r="C489" s="15"/>
      <c r="D489" s="15"/>
      <c r="E489" s="15"/>
      <c r="F489" s="15"/>
      <c r="G489" s="15"/>
      <c r="H489" s="15"/>
      <c r="I489" s="15"/>
      <c r="J489" s="15"/>
      <c r="K489" s="15"/>
      <c r="L489" s="19"/>
      <c r="M489" s="220"/>
      <c r="N489" s="15"/>
      <c r="O489" s="19"/>
      <c r="P489" s="15"/>
      <c r="Q489" s="220"/>
      <c r="R489" s="15"/>
      <c r="S489" s="220"/>
      <c r="T489" s="15"/>
      <c r="U489" s="15"/>
      <c r="V489" s="15"/>
      <c r="W489" s="15"/>
      <c r="X489" s="15"/>
    </row>
    <row r="490" spans="1:24" x14ac:dyDescent="0.2">
      <c r="A490" s="61"/>
      <c r="B490" s="220"/>
      <c r="C490" s="15"/>
      <c r="D490" s="15"/>
      <c r="E490" s="15"/>
      <c r="F490" s="15"/>
      <c r="G490" s="15"/>
      <c r="H490" s="15"/>
      <c r="I490" s="15"/>
      <c r="J490" s="15"/>
      <c r="K490" s="15"/>
      <c r="L490" s="19"/>
      <c r="M490" s="220"/>
      <c r="N490" s="15"/>
      <c r="O490" s="19"/>
      <c r="P490" s="15"/>
      <c r="Q490" s="220"/>
      <c r="R490" s="15"/>
      <c r="S490" s="220"/>
      <c r="T490" s="15"/>
      <c r="U490" s="15"/>
      <c r="V490" s="15"/>
      <c r="W490" s="15"/>
      <c r="X490" s="15"/>
    </row>
    <row r="491" spans="1:24" x14ac:dyDescent="0.2">
      <c r="A491" s="61"/>
      <c r="B491" s="220"/>
      <c r="C491" s="15"/>
      <c r="D491" s="15"/>
      <c r="E491" s="15"/>
      <c r="F491" s="15"/>
      <c r="G491" s="15"/>
      <c r="H491" s="15"/>
      <c r="I491" s="15"/>
      <c r="J491" s="15"/>
      <c r="K491" s="15"/>
      <c r="L491" s="19"/>
      <c r="M491" s="220"/>
      <c r="N491" s="15"/>
      <c r="O491" s="19"/>
      <c r="P491" s="15"/>
      <c r="Q491" s="220"/>
      <c r="R491" s="15"/>
      <c r="S491" s="220"/>
      <c r="T491" s="15"/>
      <c r="U491" s="15"/>
      <c r="V491" s="15"/>
      <c r="W491" s="15"/>
      <c r="X491" s="15"/>
    </row>
  </sheetData>
  <sheetProtection formatCells="0" formatColumns="0" formatRows="0" sort="0"/>
  <protectedRanges>
    <protectedRange sqref="A132:X132 A127:E131 A141:X141 A149:X150 A168:X168 A166:E167 G166:X167 A188:X188 A195:X195 A197:X197 A196:E196 G196:X196 A239:X240 A238:E238 G238:X238 G127:X127 A156:F156 A245:X245 A209:X210 A165:X165 A159:E164 A179:X180 A183:X183 A189:E194 A218:X218 A230:X237 G241:X244 A241:E244 G246:X255 H156:X156 A158:X158 A157:E157 G157:X157 G159:X164 A169:E178 A219:E229 G219:X229 A256:X272 G128:J128 L128:X128 A133:E140 G133:X140 A151:E155 G151:X155 A246:E255 A211:E217 G211:X217 G184:X187 A184:E187 G129:X131 A142:E148 G142:X148 G169:X178 A181:E182 G181:X182 G189:X194 A198:E208 G198:X208" name="Rango1"/>
    <protectedRange sqref="A121:X123 A124:E126 G124:X126 K128 A118:E120 G118:X120" name="Rango1_2"/>
    <protectedRange sqref="F166:F167 F192 F196 F202 F238 F223" name="Rango1_2_5"/>
    <protectedRange sqref="F185 F189:F190 F193:F194 F199:F201 F241:F244 F124:F127 F142:F143 F157 F160 F170:F172 F177:F178 F203:F206 F219:F222 F224:F229 F163 F246:F255 F212:F216" name="Rango1_2_6"/>
    <protectedRange sqref="F128:F129 F131 F133:F135 F152:F155 F162 F164 F169 F173:F174 F139:F140 F186:F187" name="Rango1_2_6_1"/>
    <protectedRange sqref="A108:X108 A113:E117 A111:X112 G113:X117 A109:E110 G109:X110" name="Rango1_2_2"/>
    <protectedRange sqref="A67:X67 A105:X106 A80:X81 A88:J88 A86:E87 A93:X93 A89:E90 G89:J90 A58:E66 G68:X71 A95:X100 A94:E94 G94:X94 A101:E104 A91:J92 K88:X92 A72:X74 A75:E79 A68:E71 G58:X66 G75:X79 G86:X87 G101:X104 A107:E107 G107:X107" name="Rango1_2_7"/>
    <protectedRange sqref="A82:E82 G82:X82" name="Rango1_2_1_1"/>
    <protectedRange sqref="A83:E83 G83:X83" name="Rango1_2_2_1"/>
    <protectedRange sqref="A84:E84 G84:X84" name="Rango1_2_3_1"/>
    <protectedRange sqref="A85:X85" name="Rango1_2_4_1"/>
    <protectedRange sqref="F64 F66 F104 F79" name="Rango1_2_5_2"/>
    <protectedRange sqref="F94" name="Rango1_2_6_2"/>
    <protectedRange sqref="A55:X55 A50:W52 A53:E54 G53:W54 A57:X57 A56:E56 G56:X56 A47:J49 L46:W49 K45:K49 K24:K28 K3:K7 F58:F61 F68:F70 F75 A46:F46 H46:J46" name="Rango1_2_7_1_1"/>
    <protectedRange sqref="A35:W36 M31:N34 P31:W34 A31:E34 A37:E37 G37:W37 A45:F45 L45:W45 G31:K34 H45:J45 A38:W38 A40:W40 A39:E39 G39:W39 A41:E41 G41:W41 A43:E44 G43:W44" name="Rango1_2_5_2_1_1"/>
    <protectedRange sqref="M30:N30 L30:L34 P30:W30 O30:O34 F53:F54 F56 A2:W2 A3:J7 A25:J28 A30:E30 G30:K30 F30:F34 F71 L3:W29 X2:X41 A8:K20 G24:J24 A21:F24 G21:K23 A29:K29 F37 F39 F41 F62:F63 F65 F76:F78 F82:F84 F86:F87 F89:F90 F101:F103 F107 F109:F110 F113:F120 F130 F136:F138 F144:F148 F151 F159 F161 F175:F176 F181:F182 F184 F191 F198 F207:F208 F211 F217 X43:X54 F43:F44" name="Rango1_2_6_2_1_1"/>
    <protectedRange sqref="A42:E42 G42:X42" name="Rango1_1"/>
    <protectedRange sqref="F42" name="Rango1_2_6_3"/>
  </protectedRanges>
  <autoFilter ref="A1:AG491" xr:uid="{00000000-0001-0000-0100-000000000000}"/>
  <phoneticPr fontId="14" type="noConversion"/>
  <pageMargins left="0.75" right="0.75" top="1" bottom="1" header="0" footer="0"/>
  <pageSetup orientation="portrait" r:id="rId1"/>
  <headerFooter alignWithMargins="0"/>
  <drawing r:id="rId2"/>
  <legacyDrawing r:id="rId3"/>
  <controls>
    <mc:AlternateContent xmlns:mc="http://schemas.openxmlformats.org/markup-compatibility/2006">
      <mc:Choice Requires="x14">
        <control shapeId="14358" r:id="rId4" name="Borrar">
          <controlPr defaultSize="0" autoLine="0" r:id="rId5">
            <anchor moveWithCells="1">
              <from>
                <xdr:col>14</xdr:col>
                <xdr:colOff>60385</xdr:colOff>
                <xdr:row>460</xdr:row>
                <xdr:rowOff>0</xdr:rowOff>
              </from>
              <to>
                <xdr:col>15</xdr:col>
                <xdr:colOff>293298</xdr:colOff>
                <xdr:row>462</xdr:row>
                <xdr:rowOff>60385</xdr:rowOff>
              </to>
            </anchor>
          </controlPr>
        </control>
      </mc:Choice>
      <mc:Fallback>
        <control shapeId="14358" r:id="rId4"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L980"/>
  <sheetViews>
    <sheetView zoomScale="80" zoomScaleNormal="80" workbookViewId="0">
      <pane xSplit="1" ySplit="1" topLeftCell="AP756" activePane="bottomRight" state="frozen"/>
      <selection pane="topRight" activeCell="B1" sqref="B1"/>
      <selection pane="bottomLeft" activeCell="A2" sqref="A2"/>
      <selection pane="bottomRight" activeCell="AR780" sqref="AR780"/>
    </sheetView>
  </sheetViews>
  <sheetFormatPr baseColWidth="10" defaultColWidth="11.375" defaultRowHeight="12.9" x14ac:dyDescent="0.2"/>
  <cols>
    <col min="1" max="1" width="5.625" customWidth="1"/>
    <col min="2" max="2" width="11.875" bestFit="1" customWidth="1"/>
    <col min="3" max="3" width="37.625" customWidth="1"/>
    <col min="4" max="4" width="36.375" bestFit="1" customWidth="1"/>
    <col min="5" max="5" width="10.125" customWidth="1"/>
    <col min="6" max="6" width="11.75" customWidth="1"/>
    <col min="7" max="7" width="6.625" customWidth="1"/>
    <col min="8" max="8" width="16.375" bestFit="1" customWidth="1"/>
    <col min="9" max="9" width="50.125" bestFit="1" customWidth="1"/>
    <col min="10" max="11" width="5.875" hidden="1" customWidth="1"/>
    <col min="12" max="12" width="14.125" hidden="1" customWidth="1"/>
    <col min="13" max="13" width="5.875" hidden="1" customWidth="1"/>
    <col min="14" max="14" width="13.75" hidden="1" customWidth="1"/>
    <col min="15" max="16" width="5.875" hidden="1" customWidth="1"/>
    <col min="17" max="17" width="4" customWidth="1"/>
    <col min="18" max="18" width="6" style="202" customWidth="1"/>
    <col min="19" max="19" width="7.25" customWidth="1"/>
    <col min="20" max="20" width="10" customWidth="1"/>
    <col min="21" max="21" width="12.75" bestFit="1" customWidth="1"/>
    <col min="22" max="22" width="22.875" customWidth="1"/>
    <col min="23" max="23" width="17.75" customWidth="1"/>
    <col min="24" max="24" width="38" bestFit="1" customWidth="1"/>
    <col min="25" max="25" width="10.375" customWidth="1"/>
    <col min="26" max="26" width="9" customWidth="1"/>
    <col min="27" max="27" width="14.375" customWidth="1"/>
    <col min="28" max="28" width="9.75" bestFit="1" customWidth="1"/>
    <col min="31" max="31" width="23" customWidth="1"/>
    <col min="34" max="34" width="12.75" bestFit="1" customWidth="1"/>
    <col min="35" max="35" width="14.125" bestFit="1" customWidth="1"/>
    <col min="36" max="36" width="19.75" customWidth="1"/>
    <col min="37" max="37" width="20.25" bestFit="1" customWidth="1"/>
    <col min="38" max="40" width="20.25" customWidth="1"/>
    <col min="41" max="41" width="13" bestFit="1" customWidth="1"/>
    <col min="42" max="42" width="23.375" bestFit="1" customWidth="1"/>
    <col min="43" max="43" width="38.375" bestFit="1" customWidth="1"/>
    <col min="44" max="44" width="51.125" bestFit="1" customWidth="1"/>
    <col min="45" max="45" width="14.375" bestFit="1" customWidth="1"/>
    <col min="47" max="47" width="7.875" bestFit="1" customWidth="1"/>
    <col min="48" max="48" width="41.125" bestFit="1" customWidth="1"/>
    <col min="53" max="53" width="45.125" bestFit="1" customWidth="1"/>
    <col min="54" max="54" width="6.25" bestFit="1" customWidth="1"/>
  </cols>
  <sheetData>
    <row r="1" spans="1:50" ht="27" customHeight="1" x14ac:dyDescent="0.25">
      <c r="A1" s="34" t="s">
        <v>2</v>
      </c>
      <c r="B1" s="34" t="s">
        <v>7</v>
      </c>
      <c r="C1" s="137" t="s">
        <v>8</v>
      </c>
      <c r="D1" s="34" t="s">
        <v>21</v>
      </c>
      <c r="E1" s="35" t="s">
        <v>22</v>
      </c>
      <c r="F1" s="36" t="s">
        <v>6</v>
      </c>
      <c r="G1" s="34" t="s">
        <v>23</v>
      </c>
      <c r="H1" s="34" t="s">
        <v>24</v>
      </c>
      <c r="I1" s="34" t="s">
        <v>25</v>
      </c>
      <c r="J1" s="37" t="s">
        <v>26</v>
      </c>
      <c r="K1" s="34" t="s">
        <v>27</v>
      </c>
      <c r="L1" s="38" t="s">
        <v>0</v>
      </c>
      <c r="M1" s="39" t="s">
        <v>28</v>
      </c>
      <c r="N1" s="40" t="s">
        <v>29</v>
      </c>
      <c r="O1" s="40" t="s">
        <v>30</v>
      </c>
      <c r="P1" s="40" t="s">
        <v>9</v>
      </c>
      <c r="Q1" s="103" t="s">
        <v>31</v>
      </c>
      <c r="R1" s="201" t="s">
        <v>32</v>
      </c>
      <c r="S1" s="41" t="s">
        <v>33</v>
      </c>
      <c r="T1" s="42" t="s">
        <v>34</v>
      </c>
      <c r="U1" s="245" t="s">
        <v>35</v>
      </c>
      <c r="V1" s="245" t="s">
        <v>0</v>
      </c>
      <c r="W1" s="245" t="s">
        <v>1</v>
      </c>
      <c r="X1" s="245" t="s">
        <v>36</v>
      </c>
      <c r="Y1" s="245" t="s">
        <v>37</v>
      </c>
      <c r="Z1" s="245" t="s">
        <v>5</v>
      </c>
      <c r="AA1" s="245" t="s">
        <v>38</v>
      </c>
      <c r="AB1" s="245" t="s">
        <v>39</v>
      </c>
      <c r="AC1" s="245" t="s">
        <v>7</v>
      </c>
      <c r="AD1" s="245" t="s">
        <v>40</v>
      </c>
      <c r="AE1" s="245" t="s">
        <v>41</v>
      </c>
      <c r="AF1" s="245" t="s">
        <v>42</v>
      </c>
      <c r="AG1" s="245" t="s">
        <v>43</v>
      </c>
      <c r="AH1" s="245" t="s">
        <v>22</v>
      </c>
      <c r="AI1" s="245" t="s">
        <v>11</v>
      </c>
      <c r="AJ1" s="245" t="s">
        <v>19</v>
      </c>
      <c r="AK1" s="245" t="s">
        <v>44</v>
      </c>
      <c r="AL1" s="245" t="s">
        <v>45</v>
      </c>
      <c r="AM1" s="245" t="s">
        <v>46</v>
      </c>
      <c r="AN1" s="245" t="s">
        <v>47</v>
      </c>
      <c r="AO1" s="242" t="s">
        <v>48</v>
      </c>
      <c r="AP1" s="72"/>
      <c r="AQ1" s="72"/>
      <c r="AR1" s="4" t="s">
        <v>42</v>
      </c>
      <c r="AS1" s="4"/>
      <c r="AT1" s="4"/>
      <c r="AU1" s="4"/>
      <c r="AV1" s="4"/>
      <c r="AW1" s="4"/>
      <c r="AX1" s="4"/>
    </row>
    <row r="2" spans="1:50" x14ac:dyDescent="0.2">
      <c r="A2" s="61" t="s">
        <v>1553</v>
      </c>
      <c r="B2" s="15" t="s">
        <v>2685</v>
      </c>
      <c r="C2" s="15" t="s">
        <v>1262</v>
      </c>
      <c r="D2" s="15" t="s">
        <v>2686</v>
      </c>
      <c r="E2" s="15" t="s">
        <v>2687</v>
      </c>
      <c r="F2" s="15" t="s">
        <v>2433</v>
      </c>
      <c r="G2" s="15" t="s">
        <v>2688</v>
      </c>
      <c r="H2" s="15" t="s">
        <v>84</v>
      </c>
      <c r="I2" s="15" t="s">
        <v>2434</v>
      </c>
      <c r="J2" s="15" t="s">
        <v>2689</v>
      </c>
      <c r="K2" s="15" t="s">
        <v>2690</v>
      </c>
      <c r="L2" s="355">
        <v>46072</v>
      </c>
      <c r="M2" s="15" t="s">
        <v>1528</v>
      </c>
      <c r="N2" s="355">
        <v>46072</v>
      </c>
      <c r="O2" s="15" t="s">
        <v>1475</v>
      </c>
      <c r="P2" s="15" t="s">
        <v>1472</v>
      </c>
      <c r="Q2" s="149" t="s">
        <v>1476</v>
      </c>
      <c r="R2" s="203">
        <v>2</v>
      </c>
      <c r="S2" s="63">
        <v>0</v>
      </c>
      <c r="T2" s="15" t="s">
        <v>2691</v>
      </c>
      <c r="U2" s="241">
        <f>+VLOOKUP(VALUE(F2),ORDENES!$Y$2:$AC$359,4,0)</f>
        <v>11668247</v>
      </c>
      <c r="V2" s="246">
        <f t="shared" ref="V2:V33" si="0">IF(L2=0," ",IF(ISNUMBER(L2),L2,DATE(MID(L2,1,4),MID(L2,6,2),MID(L2,9,2))))</f>
        <v>46072</v>
      </c>
      <c r="W2" s="246">
        <f t="shared" ref="W2:W33" si="1">IF(N2=0," ",IF(ISNUMBER(N2),N2,DATE(MID(N2,1,4),MID(N2,6,2),MID(N2,9,2))))</f>
        <v>46072</v>
      </c>
      <c r="X2" s="241" t="str">
        <f t="shared" ref="X2:X33" si="2">IF(H2=0," ",IF(ISERROR(VLOOKUP(H2,$AP$490:$AQ$988,2,FALSE))=TRUE,"NO ASIGNADO",VLOOKUP(H2,$AP$490:$AQ$988,2,FALSE)))</f>
        <v xml:space="preserve">ALEXANDER CARDONA </v>
      </c>
      <c r="Y2" s="241">
        <f t="shared" ref="Y2:Y33" si="3">IF(R2=0," ",R2*0.047)</f>
        <v>9.4E-2</v>
      </c>
      <c r="Z2" s="241" t="str">
        <f>IF(F2=0," ",VLOOKUP(VALUE(F2),ORDENES!$Y$2:$Z$359,2,FALSE))</f>
        <v>YQV</v>
      </c>
      <c r="AA2" s="241">
        <f t="shared" ref="AA2:AA33" si="4">IF(ISBLANK(R2),"",ROUNDUP(R2*4,0)+1)</f>
        <v>9</v>
      </c>
      <c r="AB2" s="241">
        <f t="shared" ref="AB2:AB33" si="5">IF(W2=" "," ",IF(ISERROR(W2),24,HOUR(V2)))</f>
        <v>0</v>
      </c>
      <c r="AC2" s="241" t="str">
        <f t="shared" ref="AC2:AC33" si="6">+IF(C2&lt;&gt;"",C2,D2)</f>
        <v>VARIOLINE OW - L4</v>
      </c>
      <c r="AD2" s="241" t="str">
        <f t="shared" ref="AD2:AD33" si="7">IF(H2=0," ",IF(ISERROR(VLOOKUP(H2,$AP$490:$AS$988,4,FALSE))=TRUE,"NO ASIGNADO",VLOOKUP(H2,$AP$490:$AS$988,4,FALSE)))</f>
        <v>ESPEMAEN</v>
      </c>
      <c r="AE2" s="247">
        <f>IF(L2=0," ",IF(ISERR(DATE(MID(L2,1,4),MID(L2,6,2),MID(L2,9,2))+M2)=TRUE,MIN($V$1:V2),DATE(MID(L2,1,4),MID(L2,6,2),MID(L2,9,2))))</f>
        <v>46072</v>
      </c>
      <c r="AF2" s="241" t="str">
        <f t="shared" ref="AF2:AF33" si="8">+IFERROR(VLOOKUP(VALUE(Q2),$AR$2:$AS$6,2,0),"")</f>
        <v>ALTA</v>
      </c>
      <c r="AG2" s="241" t="str">
        <f t="shared" ref="AG2:AG33" si="9">IFERROR(VLOOKUP(AC2,$BA$490:$BC$853,2,0)," ")</f>
        <v xml:space="preserve"> </v>
      </c>
      <c r="AH2" s="241" t="str">
        <f>+IFERROR(VLOOKUP(E2,'OPER-POST CV01_OPPSHA'!$C$2:$Q$500,14,0),"")</f>
        <v/>
      </c>
      <c r="AI2" s="248">
        <f>+VLOOKUP(VALUE(F2),ORDENES!$Y$2:$AD$359,6,0)</f>
        <v>1533113.66</v>
      </c>
      <c r="AJ2" s="248">
        <f>+VLOOKUP(VALUE(F2),ORDENES!$Y$2:$AE$359,7,0)</f>
        <v>0</v>
      </c>
      <c r="AK2" s="241" t="str">
        <f t="shared" ref="AK2:AK33" si="10">IFERROR(VLOOKUP(H2,$AP$490:$AT$988,5,0),"")</f>
        <v>TE</v>
      </c>
      <c r="AL2" s="241" t="str">
        <f t="shared" ref="AL2:AL33" si="11">+IFERROR(SEARCH("ato",I2),"")</f>
        <v/>
      </c>
      <c r="AM2" s="241" t="str">
        <f t="shared" ref="AM2:AM33" si="12">+IF(IFERROR(SEARCH("TMI",I2),"")&lt;&gt;"",1,"")</f>
        <v/>
      </c>
      <c r="AN2" s="241" t="str">
        <f>+IFERROR(VLOOKUP(E2,'OPER-POST CV01_OPPSHA'!$C$2:$R$500,16,0),"")</f>
        <v/>
      </c>
      <c r="AO2" s="241" t="str">
        <f t="shared" ref="AO2:AO33" si="13">+F2&amp;G2</f>
        <v>57000560010</v>
      </c>
      <c r="AP2" s="4" t="s">
        <v>49</v>
      </c>
      <c r="AQ2" s="4"/>
      <c r="AR2" s="4">
        <v>0</v>
      </c>
      <c r="AS2" s="135" t="s">
        <v>50</v>
      </c>
      <c r="AT2" s="4"/>
      <c r="AU2" s="4"/>
      <c r="AV2" s="4"/>
      <c r="AW2" s="4"/>
      <c r="AX2" s="4"/>
    </row>
    <row r="3" spans="1:50" ht="12.75" customHeight="1" x14ac:dyDescent="0.2">
      <c r="A3" s="61" t="s">
        <v>1522</v>
      </c>
      <c r="B3" s="15" t="s">
        <v>2754</v>
      </c>
      <c r="C3" s="15" t="s">
        <v>1330</v>
      </c>
      <c r="D3" s="15" t="s">
        <v>2686</v>
      </c>
      <c r="E3" s="15" t="s">
        <v>4486</v>
      </c>
      <c r="F3" s="15" t="s">
        <v>2625</v>
      </c>
      <c r="G3" s="15" t="s">
        <v>2697</v>
      </c>
      <c r="H3" s="15" t="s">
        <v>84</v>
      </c>
      <c r="I3" s="15" t="s">
        <v>4487</v>
      </c>
      <c r="J3" s="15" t="s">
        <v>2689</v>
      </c>
      <c r="K3" s="15" t="s">
        <v>2690</v>
      </c>
      <c r="L3" s="355">
        <v>46072</v>
      </c>
      <c r="M3" s="15" t="s">
        <v>1528</v>
      </c>
      <c r="N3" s="355">
        <v>46072</v>
      </c>
      <c r="O3" s="15" t="s">
        <v>1528</v>
      </c>
      <c r="P3" s="15" t="s">
        <v>1472</v>
      </c>
      <c r="Q3" s="149" t="s">
        <v>1476</v>
      </c>
      <c r="R3" s="203">
        <v>1</v>
      </c>
      <c r="S3" s="63">
        <v>0</v>
      </c>
      <c r="T3" s="15" t="s">
        <v>2691</v>
      </c>
      <c r="U3" s="241">
        <f>+VLOOKUP(VALUE(F3),ORDENES!$Y$2:$AC$359,4,0)</f>
        <v>11753012</v>
      </c>
      <c r="V3" s="246">
        <f t="shared" si="0"/>
        <v>46072</v>
      </c>
      <c r="W3" s="246">
        <f t="shared" si="1"/>
        <v>46072</v>
      </c>
      <c r="X3" s="241" t="str">
        <f t="shared" si="2"/>
        <v xml:space="preserve">ALEXANDER CARDONA </v>
      </c>
      <c r="Y3" s="241">
        <f t="shared" si="3"/>
        <v>4.7E-2</v>
      </c>
      <c r="Z3" s="241" t="str">
        <f>IF(F3=0," ",VLOOKUP(VALUE(F3),ORDENES!$Y$2:$Z$359,2,FALSE))</f>
        <v>JMO</v>
      </c>
      <c r="AA3" s="241">
        <f t="shared" si="4"/>
        <v>5</v>
      </c>
      <c r="AB3" s="241">
        <f t="shared" si="5"/>
        <v>0</v>
      </c>
      <c r="AC3" s="241" t="str">
        <f t="shared" si="6"/>
        <v>VARIOLINE OW 2 - L4</v>
      </c>
      <c r="AD3" s="241" t="str">
        <f t="shared" si="7"/>
        <v>ESPEMAEN</v>
      </c>
      <c r="AE3" s="247">
        <f>IF(L3=0," ",IF(ISERR(DATE(MID(L3,1,4),MID(L3,6,2),MID(L3,9,2))+M3)=TRUE,MIN($V$1:V3),DATE(MID(L3,1,4),MID(L3,6,2),MID(L3,9,2))))</f>
        <v>46072</v>
      </c>
      <c r="AF3" s="241" t="str">
        <f t="shared" si="8"/>
        <v>ALTA</v>
      </c>
      <c r="AG3" s="241" t="str">
        <f t="shared" si="9"/>
        <v xml:space="preserve"> </v>
      </c>
      <c r="AH3" s="241" t="str">
        <f>+IFERROR(VLOOKUP(E3,'OPER-POST CV01_OPPSHA'!$C$2:$Q$500,14,0),"")</f>
        <v/>
      </c>
      <c r="AI3" s="248">
        <f>+VLOOKUP(VALUE(F3),ORDENES!$Y$2:$AD$359,6,0)</f>
        <v>0</v>
      </c>
      <c r="AJ3" s="248">
        <f>+VLOOKUP(VALUE(F3),ORDENES!$Y$2:$AE$359,7,0)</f>
        <v>0</v>
      </c>
      <c r="AK3" s="241" t="str">
        <f t="shared" si="10"/>
        <v>TE</v>
      </c>
      <c r="AL3" s="241" t="str">
        <f t="shared" si="11"/>
        <v/>
      </c>
      <c r="AM3" s="241" t="str">
        <f t="shared" si="12"/>
        <v/>
      </c>
      <c r="AN3" s="241" t="str">
        <f>+IFERROR(VLOOKUP(E3,'OPER-POST CV01_OPPSHA'!$C$2:$R$500,16,0),"")</f>
        <v/>
      </c>
      <c r="AO3" s="241" t="str">
        <f t="shared" si="13"/>
        <v>90777070040</v>
      </c>
      <c r="AP3" s="4" t="s">
        <v>51</v>
      </c>
      <c r="AQ3" s="4"/>
      <c r="AR3" s="4">
        <v>1</v>
      </c>
      <c r="AS3" s="135" t="s">
        <v>52</v>
      </c>
      <c r="AT3" s="4"/>
      <c r="AU3" s="4"/>
      <c r="AV3" s="4"/>
      <c r="AW3" s="4"/>
      <c r="AX3" s="4"/>
    </row>
    <row r="4" spans="1:50" ht="12.75" customHeight="1" x14ac:dyDescent="0.2">
      <c r="A4" s="61" t="s">
        <v>1522</v>
      </c>
      <c r="B4" s="15" t="s">
        <v>2692</v>
      </c>
      <c r="C4" s="15" t="s">
        <v>1258</v>
      </c>
      <c r="D4" s="15" t="s">
        <v>2686</v>
      </c>
      <c r="E4" s="15" t="s">
        <v>2693</v>
      </c>
      <c r="F4" s="15" t="s">
        <v>1972</v>
      </c>
      <c r="G4" s="15" t="s">
        <v>2694</v>
      </c>
      <c r="H4" s="15" t="s">
        <v>84</v>
      </c>
      <c r="I4" s="15" t="s">
        <v>2695</v>
      </c>
      <c r="J4" s="15" t="s">
        <v>1314</v>
      </c>
      <c r="K4" s="15" t="s">
        <v>2690</v>
      </c>
      <c r="L4" s="355">
        <v>46072</v>
      </c>
      <c r="M4" s="15" t="s">
        <v>1528</v>
      </c>
      <c r="N4" s="355">
        <v>46072</v>
      </c>
      <c r="O4" s="15" t="s">
        <v>1826</v>
      </c>
      <c r="P4" s="15" t="s">
        <v>1472</v>
      </c>
      <c r="Q4" s="149" t="s">
        <v>1476</v>
      </c>
      <c r="R4" s="203">
        <v>1</v>
      </c>
      <c r="S4" s="63">
        <v>0</v>
      </c>
      <c r="T4" s="15" t="s">
        <v>2691</v>
      </c>
      <c r="U4" s="241">
        <f>+VLOOKUP(VALUE(F4),ORDENES!$Y$2:$AC$359,4,0)</f>
        <v>11801323</v>
      </c>
      <c r="V4" s="246">
        <f t="shared" si="0"/>
        <v>46072</v>
      </c>
      <c r="W4" s="246">
        <f t="shared" si="1"/>
        <v>46072</v>
      </c>
      <c r="X4" s="241" t="str">
        <f t="shared" si="2"/>
        <v xml:space="preserve">ALEXANDER CARDONA </v>
      </c>
      <c r="Y4" s="241">
        <f t="shared" si="3"/>
        <v>4.7E-2</v>
      </c>
      <c r="Z4" s="241" t="str">
        <f>IF(F4=0," ",VLOOKUP(VALUE(F4),ORDENES!$Y$2:$Z$359,2,FALSE))</f>
        <v>JAL</v>
      </c>
      <c r="AA4" s="241">
        <f t="shared" si="4"/>
        <v>5</v>
      </c>
      <c r="AB4" s="241">
        <f t="shared" si="5"/>
        <v>0</v>
      </c>
      <c r="AC4" s="241" t="str">
        <f t="shared" si="6"/>
        <v>LLENADORA DE BOTELLAS - L4</v>
      </c>
      <c r="AD4" s="241" t="str">
        <f t="shared" si="7"/>
        <v>ESPEMAEN</v>
      </c>
      <c r="AE4" s="247">
        <f>IF(L4=0," ",IF(ISERR(DATE(MID(L4,1,4),MID(L4,6,2),MID(L4,9,2))+M4)=TRUE,MIN($V$1:V4),DATE(MID(L4,1,4),MID(L4,6,2),MID(L4,9,2))))</f>
        <v>46072</v>
      </c>
      <c r="AF4" s="241" t="str">
        <f t="shared" si="8"/>
        <v>ALTA</v>
      </c>
      <c r="AG4" s="241" t="str">
        <f t="shared" si="9"/>
        <v xml:space="preserve"> </v>
      </c>
      <c r="AH4" s="241" t="str">
        <f>+IFERROR(VLOOKUP(E4,'OPER-POST CV01_OPPSHA'!$C$2:$Q$500,14,0),"")</f>
        <v/>
      </c>
      <c r="AI4" s="248">
        <f>+VLOOKUP(VALUE(F4),ORDENES!$Y$2:$AD$359,6,0)</f>
        <v>5641457.3899999997</v>
      </c>
      <c r="AJ4" s="248">
        <f>+VLOOKUP(VALUE(F4),ORDENES!$Y$2:$AE$359,7,0)</f>
        <v>5314355.5599999996</v>
      </c>
      <c r="AK4" s="241" t="str">
        <f t="shared" si="10"/>
        <v>TE</v>
      </c>
      <c r="AL4" s="241" t="str">
        <f t="shared" si="11"/>
        <v/>
      </c>
      <c r="AM4" s="241" t="str">
        <f t="shared" si="12"/>
        <v/>
      </c>
      <c r="AN4" s="241" t="str">
        <f>+IFERROR(VLOOKUP(E4,'OPER-POST CV01_OPPSHA'!$C$2:$R$500,16,0),"")</f>
        <v/>
      </c>
      <c r="AO4" s="241" t="str">
        <f t="shared" si="13"/>
        <v>91622110090</v>
      </c>
      <c r="AP4" s="4" t="s">
        <v>53</v>
      </c>
      <c r="AQ4" s="4"/>
      <c r="AR4" s="4">
        <v>2</v>
      </c>
      <c r="AS4" s="135" t="s">
        <v>54</v>
      </c>
      <c r="AT4" s="4"/>
      <c r="AU4" s="4"/>
      <c r="AV4" s="4"/>
      <c r="AW4" s="4"/>
      <c r="AX4" s="4"/>
    </row>
    <row r="5" spans="1:50" ht="12.75" customHeight="1" x14ac:dyDescent="0.2">
      <c r="A5" s="61" t="s">
        <v>1522</v>
      </c>
      <c r="B5" s="15" t="s">
        <v>2692</v>
      </c>
      <c r="C5" s="15" t="s">
        <v>1258</v>
      </c>
      <c r="D5" s="15" t="s">
        <v>2686</v>
      </c>
      <c r="E5" s="15" t="s">
        <v>2696</v>
      </c>
      <c r="F5" s="15" t="s">
        <v>2024</v>
      </c>
      <c r="G5" s="15" t="s">
        <v>2697</v>
      </c>
      <c r="H5" s="15" t="s">
        <v>84</v>
      </c>
      <c r="I5" s="15" t="s">
        <v>2698</v>
      </c>
      <c r="J5" s="15" t="s">
        <v>1314</v>
      </c>
      <c r="K5" s="15" t="s">
        <v>2690</v>
      </c>
      <c r="L5" s="355">
        <v>46072</v>
      </c>
      <c r="M5" s="15" t="s">
        <v>1528</v>
      </c>
      <c r="N5" s="355">
        <v>46072</v>
      </c>
      <c r="O5" s="15" t="s">
        <v>1478</v>
      </c>
      <c r="P5" s="15" t="s">
        <v>1472</v>
      </c>
      <c r="Q5" s="149" t="s">
        <v>1476</v>
      </c>
      <c r="R5" s="203">
        <v>1.5</v>
      </c>
      <c r="S5" s="63">
        <v>0</v>
      </c>
      <c r="T5" s="15" t="s">
        <v>2691</v>
      </c>
      <c r="U5" s="241">
        <f>+VLOOKUP(VALUE(F5),ORDENES!$Y$2:$AC$359,4,0)</f>
        <v>11836595</v>
      </c>
      <c r="V5" s="246">
        <f t="shared" si="0"/>
        <v>46072</v>
      </c>
      <c r="W5" s="246">
        <f t="shared" si="1"/>
        <v>46072</v>
      </c>
      <c r="X5" s="241" t="str">
        <f t="shared" si="2"/>
        <v xml:space="preserve">ALEXANDER CARDONA </v>
      </c>
      <c r="Y5" s="241">
        <f t="shared" si="3"/>
        <v>7.0500000000000007E-2</v>
      </c>
      <c r="Z5" s="241" t="str">
        <f>IF(F5=0," ",VLOOKUP(VALUE(F5),ORDENES!$Y$2:$Z$359,2,FALSE))</f>
        <v>JAL</v>
      </c>
      <c r="AA5" s="241">
        <f t="shared" si="4"/>
        <v>7</v>
      </c>
      <c r="AB5" s="241">
        <f t="shared" si="5"/>
        <v>0</v>
      </c>
      <c r="AC5" s="241" t="str">
        <f t="shared" si="6"/>
        <v>LLENADORA DE BOTELLAS - L4</v>
      </c>
      <c r="AD5" s="241" t="str">
        <f t="shared" si="7"/>
        <v>ESPEMAEN</v>
      </c>
      <c r="AE5" s="247">
        <f>IF(L5=0," ",IF(ISERR(DATE(MID(L5,1,4),MID(L5,6,2),MID(L5,9,2))+M5)=TRUE,MIN($V$1:V5),DATE(MID(L5,1,4),MID(L5,6,2),MID(L5,9,2))))</f>
        <v>46072</v>
      </c>
      <c r="AF5" s="241" t="str">
        <f t="shared" si="8"/>
        <v>ALTA</v>
      </c>
      <c r="AG5" s="241" t="str">
        <f t="shared" si="9"/>
        <v xml:space="preserve"> </v>
      </c>
      <c r="AH5" s="241" t="str">
        <f>+IFERROR(VLOOKUP(E5,'OPER-POST CV01_OPPSHA'!$C$2:$Q$500,14,0),"")</f>
        <v/>
      </c>
      <c r="AI5" s="248">
        <f>+VLOOKUP(VALUE(F5),ORDENES!$Y$2:$AD$359,6,0)</f>
        <v>1311335.44</v>
      </c>
      <c r="AJ5" s="248">
        <f>+VLOOKUP(VALUE(F5),ORDENES!$Y$2:$AE$359,7,0)</f>
        <v>3266335.52</v>
      </c>
      <c r="AK5" s="241" t="str">
        <f t="shared" si="10"/>
        <v>TE</v>
      </c>
      <c r="AL5" s="241" t="str">
        <f t="shared" si="11"/>
        <v/>
      </c>
      <c r="AM5" s="241" t="str">
        <f t="shared" si="12"/>
        <v/>
      </c>
      <c r="AN5" s="241" t="str">
        <f>+IFERROR(VLOOKUP(E5,'OPER-POST CV01_OPPSHA'!$C$2:$R$500,16,0),"")</f>
        <v/>
      </c>
      <c r="AO5" s="241" t="str">
        <f t="shared" si="13"/>
        <v>92768610040</v>
      </c>
      <c r="AP5" s="4" t="s">
        <v>55</v>
      </c>
      <c r="AQ5" s="4"/>
      <c r="AR5" s="4">
        <v>3</v>
      </c>
      <c r="AS5" s="135" t="s">
        <v>56</v>
      </c>
      <c r="AT5" s="4"/>
      <c r="AU5" s="4"/>
      <c r="AV5" s="4"/>
      <c r="AW5" s="4"/>
      <c r="AX5" s="4"/>
    </row>
    <row r="6" spans="1:50" ht="12.75" customHeight="1" x14ac:dyDescent="0.2">
      <c r="A6" s="61" t="s">
        <v>1522</v>
      </c>
      <c r="B6" s="15" t="s">
        <v>2699</v>
      </c>
      <c r="C6" s="15" t="s">
        <v>2045</v>
      </c>
      <c r="D6" s="15" t="s">
        <v>2686</v>
      </c>
      <c r="E6" s="15" t="s">
        <v>2700</v>
      </c>
      <c r="F6" s="15" t="s">
        <v>2157</v>
      </c>
      <c r="G6" s="15" t="s">
        <v>2688</v>
      </c>
      <c r="H6" s="15" t="s">
        <v>84</v>
      </c>
      <c r="I6" s="15" t="s">
        <v>2701</v>
      </c>
      <c r="J6" s="15" t="s">
        <v>2689</v>
      </c>
      <c r="K6" s="15" t="s">
        <v>2690</v>
      </c>
      <c r="L6" s="355">
        <v>46072</v>
      </c>
      <c r="M6" s="15" t="s">
        <v>1528</v>
      </c>
      <c r="N6" s="355">
        <v>46072</v>
      </c>
      <c r="O6" s="15" t="s">
        <v>1647</v>
      </c>
      <c r="P6" s="15" t="s">
        <v>1472</v>
      </c>
      <c r="Q6" s="15">
        <v>3</v>
      </c>
      <c r="R6" s="203">
        <v>1.5</v>
      </c>
      <c r="S6" s="63">
        <v>0</v>
      </c>
      <c r="T6" s="15" t="s">
        <v>2691</v>
      </c>
      <c r="U6" s="241" t="str">
        <f>+VLOOKUP(VALUE(F6),ORDENES!$Y$2:$AC$359,4,0)</f>
        <v xml:space="preserve"> </v>
      </c>
      <c r="V6" s="246">
        <f t="shared" si="0"/>
        <v>46072</v>
      </c>
      <c r="W6" s="246">
        <f t="shared" si="1"/>
        <v>46072</v>
      </c>
      <c r="X6" s="241" t="str">
        <f t="shared" si="2"/>
        <v xml:space="preserve">ALEXANDER CARDONA </v>
      </c>
      <c r="Y6" s="241">
        <f t="shared" si="3"/>
        <v>7.0500000000000007E-2</v>
      </c>
      <c r="Z6" s="241" t="str">
        <f>IF(F6=0," ",VLOOKUP(VALUE(F6),ORDENES!$Y$2:$Z$359,2,FALSE))</f>
        <v>JAL</v>
      </c>
      <c r="AA6" s="241">
        <f t="shared" si="4"/>
        <v>7</v>
      </c>
      <c r="AB6" s="241">
        <f t="shared" si="5"/>
        <v>0</v>
      </c>
      <c r="AC6" s="241" t="str">
        <f t="shared" si="6"/>
        <v>PALETIZADORA - L4</v>
      </c>
      <c r="AD6" s="241" t="str">
        <f t="shared" si="7"/>
        <v>ESPEMAEN</v>
      </c>
      <c r="AE6" s="247">
        <f>IF(L6=0," ",IF(ISERR(DATE(MID(L6,1,4),MID(L6,6,2),MID(L6,9,2))+M6)=TRUE,MIN($V$1:V6),DATE(MID(L6,1,4),MID(L6,6,2),MID(L6,9,2))))</f>
        <v>46072</v>
      </c>
      <c r="AF6" s="241" t="str">
        <f t="shared" si="8"/>
        <v>BAJA</v>
      </c>
      <c r="AG6" s="241" t="str">
        <f t="shared" si="9"/>
        <v xml:space="preserve"> </v>
      </c>
      <c r="AH6" s="241" t="str">
        <f>+IFERROR(VLOOKUP(E6,'OPER-POST CV01_OPPSHA'!$C$2:$Q$500,14,0),"")</f>
        <v/>
      </c>
      <c r="AI6" s="248">
        <f>+VLOOKUP(VALUE(F6),ORDENES!$Y$2:$AD$359,6,0)</f>
        <v>0</v>
      </c>
      <c r="AJ6" s="248">
        <f>+VLOOKUP(VALUE(F6),ORDENES!$Y$2:$AE$359,7,0)</f>
        <v>0</v>
      </c>
      <c r="AK6" s="241" t="str">
        <f t="shared" si="10"/>
        <v>TE</v>
      </c>
      <c r="AL6" s="241" t="str">
        <f t="shared" si="11"/>
        <v/>
      </c>
      <c r="AM6" s="241" t="str">
        <f t="shared" si="12"/>
        <v/>
      </c>
      <c r="AN6" s="241" t="str">
        <f>+IFERROR(VLOOKUP(E6,'OPER-POST CV01_OPPSHA'!$C$2:$R$500,16,0),"")</f>
        <v/>
      </c>
      <c r="AO6" s="241" t="str">
        <f t="shared" si="13"/>
        <v>92852870010</v>
      </c>
      <c r="AP6" s="4" t="s">
        <v>57</v>
      </c>
      <c r="AQ6" s="4"/>
      <c r="AR6" s="4">
        <v>0</v>
      </c>
      <c r="AS6" s="135" t="s">
        <v>50</v>
      </c>
      <c r="AT6" s="4"/>
      <c r="AU6" s="4"/>
      <c r="AV6" s="4"/>
      <c r="AW6" s="4"/>
      <c r="AX6" s="4"/>
    </row>
    <row r="7" spans="1:50" x14ac:dyDescent="0.2">
      <c r="A7" s="61" t="s">
        <v>1522</v>
      </c>
      <c r="B7" s="15" t="s">
        <v>2702</v>
      </c>
      <c r="C7" s="15" t="s">
        <v>1576</v>
      </c>
      <c r="D7" s="15" t="s">
        <v>2686</v>
      </c>
      <c r="E7" s="15" t="s">
        <v>2703</v>
      </c>
      <c r="F7" s="15" t="s">
        <v>1628</v>
      </c>
      <c r="G7" s="15" t="s">
        <v>2688</v>
      </c>
      <c r="H7" s="15" t="s">
        <v>131</v>
      </c>
      <c r="I7" s="15" t="s">
        <v>2704</v>
      </c>
      <c r="J7" s="15" t="s">
        <v>2689</v>
      </c>
      <c r="K7" s="15" t="s">
        <v>2690</v>
      </c>
      <c r="L7" s="355">
        <v>46072</v>
      </c>
      <c r="M7" s="15" t="s">
        <v>1528</v>
      </c>
      <c r="N7" s="355">
        <v>46072</v>
      </c>
      <c r="O7" s="15" t="s">
        <v>1565</v>
      </c>
      <c r="P7" s="15" t="s">
        <v>1472</v>
      </c>
      <c r="Q7" s="15" t="s">
        <v>1473</v>
      </c>
      <c r="R7" s="203">
        <v>4</v>
      </c>
      <c r="S7" s="63">
        <v>0</v>
      </c>
      <c r="T7" s="15" t="s">
        <v>2691</v>
      </c>
      <c r="U7" s="241" t="str">
        <f>+VLOOKUP(VALUE(F7),ORDENES!$Y$2:$AC$359,4,0)</f>
        <v xml:space="preserve"> </v>
      </c>
      <c r="V7" s="246">
        <f t="shared" si="0"/>
        <v>46072</v>
      </c>
      <c r="W7" s="246">
        <f t="shared" si="1"/>
        <v>46072</v>
      </c>
      <c r="X7" s="241" t="str">
        <f t="shared" si="2"/>
        <v>ANDRES FELIPE JURADO GIL</v>
      </c>
      <c r="Y7" s="241">
        <f t="shared" si="3"/>
        <v>0.188</v>
      </c>
      <c r="Z7" s="241" t="str">
        <f>IF(F7=0," ",VLOOKUP(VALUE(F7),ORDENES!$Y$2:$Z$359,2,FALSE))</f>
        <v>JAS</v>
      </c>
      <c r="AA7" s="241">
        <f t="shared" si="4"/>
        <v>17</v>
      </c>
      <c r="AB7" s="241">
        <f t="shared" si="5"/>
        <v>0</v>
      </c>
      <c r="AC7" s="241" t="str">
        <f t="shared" si="6"/>
        <v>DEPALETIZADOR A GRANEL OW - L4</v>
      </c>
      <c r="AD7" s="241" t="str">
        <f t="shared" si="7"/>
        <v>OPESPRE3</v>
      </c>
      <c r="AE7" s="247">
        <f>IF(L7=0," ",IF(ISERR(DATE(MID(L7,1,4),MID(L7,6,2),MID(L7,9,2))+M7)=TRUE,MIN($V$1:V7),DATE(MID(L7,1,4),MID(L7,6,2),MID(L7,9,2))))</f>
        <v>46072</v>
      </c>
      <c r="AF7" s="241" t="str">
        <f t="shared" si="8"/>
        <v>MEDIA</v>
      </c>
      <c r="AG7" s="241" t="str">
        <f t="shared" si="9"/>
        <v xml:space="preserve"> </v>
      </c>
      <c r="AH7" s="241" t="str">
        <f>+IFERROR(VLOOKUP(E7,'OPER-POST CV01_OPPSHA'!$C$2:$Q$500,14,0),"")</f>
        <v/>
      </c>
      <c r="AI7" s="248">
        <f>+VLOOKUP(VALUE(F7),ORDENES!$Y$2:$AD$359,6,0)</f>
        <v>0</v>
      </c>
      <c r="AJ7" s="248">
        <f>+VLOOKUP(VALUE(F7),ORDENES!$Y$2:$AE$359,7,0)</f>
        <v>0</v>
      </c>
      <c r="AK7" s="241" t="str">
        <f t="shared" si="10"/>
        <v>OP</v>
      </c>
      <c r="AL7" s="241" t="str">
        <f t="shared" si="11"/>
        <v/>
      </c>
      <c r="AM7" s="241" t="str">
        <f t="shared" si="12"/>
        <v/>
      </c>
      <c r="AN7" s="241" t="str">
        <f>+IFERROR(VLOOKUP(E7,'OPER-POST CV01_OPPSHA'!$C$2:$R$500,16,0),"")</f>
        <v/>
      </c>
      <c r="AO7" s="241" t="str">
        <f t="shared" si="13"/>
        <v>92190750010</v>
      </c>
      <c r="AP7" s="4"/>
      <c r="AQ7" s="4"/>
      <c r="AR7" s="4"/>
      <c r="AS7" s="135"/>
      <c r="AT7" s="4"/>
      <c r="AU7" s="4"/>
      <c r="AV7" s="4"/>
      <c r="AW7" s="4"/>
      <c r="AX7" s="4"/>
    </row>
    <row r="8" spans="1:50" ht="12.75" customHeight="1" x14ac:dyDescent="0.2">
      <c r="A8" s="61" t="s">
        <v>1522</v>
      </c>
      <c r="B8" s="15" t="s">
        <v>2702</v>
      </c>
      <c r="C8" s="15" t="s">
        <v>1576</v>
      </c>
      <c r="D8" s="15" t="s">
        <v>2686</v>
      </c>
      <c r="E8" s="15" t="s">
        <v>2705</v>
      </c>
      <c r="F8" s="15" t="s">
        <v>1638</v>
      </c>
      <c r="G8" s="15" t="s">
        <v>2688</v>
      </c>
      <c r="H8" s="15" t="s">
        <v>131</v>
      </c>
      <c r="I8" s="15" t="s">
        <v>2706</v>
      </c>
      <c r="J8" s="15" t="s">
        <v>2689</v>
      </c>
      <c r="K8" s="15" t="s">
        <v>2690</v>
      </c>
      <c r="L8" s="355">
        <v>46072</v>
      </c>
      <c r="M8" s="15" t="s">
        <v>1528</v>
      </c>
      <c r="N8" s="355">
        <v>46072</v>
      </c>
      <c r="O8" s="15" t="s">
        <v>1475</v>
      </c>
      <c r="P8" s="15" t="s">
        <v>1472</v>
      </c>
      <c r="Q8" s="15" t="s">
        <v>1473</v>
      </c>
      <c r="R8" s="203">
        <v>2</v>
      </c>
      <c r="S8" s="63">
        <v>0</v>
      </c>
      <c r="T8" s="15" t="s">
        <v>2691</v>
      </c>
      <c r="U8" s="241" t="str">
        <f>+VLOOKUP(VALUE(F8),ORDENES!$Y$2:$AC$359,4,0)</f>
        <v xml:space="preserve"> </v>
      </c>
      <c r="V8" s="246">
        <f t="shared" si="0"/>
        <v>46072</v>
      </c>
      <c r="W8" s="246">
        <f t="shared" si="1"/>
        <v>46072</v>
      </c>
      <c r="X8" s="241" t="str">
        <f t="shared" si="2"/>
        <v>ANDRES FELIPE JURADO GIL</v>
      </c>
      <c r="Y8" s="241">
        <f t="shared" si="3"/>
        <v>9.4E-2</v>
      </c>
      <c r="Z8" s="241" t="str">
        <f>IF(F8=0," ",VLOOKUP(VALUE(F8),ORDENES!$Y$2:$Z$359,2,FALSE))</f>
        <v>JAS</v>
      </c>
      <c r="AA8" s="241">
        <f t="shared" si="4"/>
        <v>9</v>
      </c>
      <c r="AB8" s="241">
        <f t="shared" si="5"/>
        <v>0</v>
      </c>
      <c r="AC8" s="241" t="str">
        <f t="shared" si="6"/>
        <v>DEPALETIZADOR A GRANEL OW - L4</v>
      </c>
      <c r="AD8" s="241" t="str">
        <f t="shared" si="7"/>
        <v>OPESPRE3</v>
      </c>
      <c r="AE8" s="247">
        <f>IF(L8=0," ",IF(ISERR(DATE(MID(L8,1,4),MID(L8,6,2),MID(L8,9,2))+M8)=TRUE,MIN($V$1:V8),DATE(MID(L8,1,4),MID(L8,6,2),MID(L8,9,2))))</f>
        <v>46072</v>
      </c>
      <c r="AF8" s="241" t="str">
        <f t="shared" si="8"/>
        <v>MEDIA</v>
      </c>
      <c r="AG8" s="241" t="str">
        <f t="shared" si="9"/>
        <v xml:space="preserve"> </v>
      </c>
      <c r="AH8" s="241" t="str">
        <f>+IFERROR(VLOOKUP(E8,'OPER-POST CV01_OPPSHA'!$C$2:$Q$500,14,0),"")</f>
        <v/>
      </c>
      <c r="AI8" s="248">
        <f>+VLOOKUP(VALUE(F8),ORDENES!$Y$2:$AD$359,6,0)</f>
        <v>5671.73</v>
      </c>
      <c r="AJ8" s="248">
        <f>+VLOOKUP(VALUE(F8),ORDENES!$Y$2:$AE$359,7,0)</f>
        <v>5671.75</v>
      </c>
      <c r="AK8" s="241" t="str">
        <f t="shared" si="10"/>
        <v>OP</v>
      </c>
      <c r="AL8" s="241" t="str">
        <f t="shared" si="11"/>
        <v/>
      </c>
      <c r="AM8" s="241" t="str">
        <f t="shared" si="12"/>
        <v/>
      </c>
      <c r="AN8" s="241" t="str">
        <f>+IFERROR(VLOOKUP(E8,'OPER-POST CV01_OPPSHA'!$C$2:$R$500,16,0),"")</f>
        <v/>
      </c>
      <c r="AO8" s="241" t="str">
        <f t="shared" si="13"/>
        <v>92190860010</v>
      </c>
      <c r="AP8" s="4"/>
      <c r="AQ8" s="4"/>
      <c r="AR8" s="4"/>
      <c r="AS8" s="4"/>
      <c r="AT8" s="4"/>
      <c r="AU8" s="4"/>
      <c r="AV8" s="4"/>
      <c r="AW8" s="4"/>
      <c r="AX8" s="4"/>
    </row>
    <row r="9" spans="1:50" ht="12.75" customHeight="1" x14ac:dyDescent="0.2">
      <c r="A9" s="61" t="s">
        <v>1553</v>
      </c>
      <c r="B9" s="15" t="s">
        <v>2702</v>
      </c>
      <c r="C9" s="15" t="s">
        <v>1576</v>
      </c>
      <c r="D9" s="15" t="s">
        <v>2686</v>
      </c>
      <c r="E9" s="15" t="s">
        <v>2707</v>
      </c>
      <c r="F9" s="15" t="s">
        <v>1644</v>
      </c>
      <c r="G9" s="15" t="s">
        <v>2688</v>
      </c>
      <c r="H9" s="15" t="s">
        <v>131</v>
      </c>
      <c r="I9" s="15" t="s">
        <v>1645</v>
      </c>
      <c r="J9" s="15" t="s">
        <v>1314</v>
      </c>
      <c r="K9" s="15" t="s">
        <v>2690</v>
      </c>
      <c r="L9" s="355">
        <v>46072</v>
      </c>
      <c r="M9" s="15" t="s">
        <v>1528</v>
      </c>
      <c r="N9" s="355">
        <v>46072</v>
      </c>
      <c r="O9" s="15" t="s">
        <v>1647</v>
      </c>
      <c r="P9" s="15" t="s">
        <v>1472</v>
      </c>
      <c r="Q9" s="149" t="s">
        <v>1476</v>
      </c>
      <c r="R9" s="203">
        <v>1.5</v>
      </c>
      <c r="S9" s="63">
        <v>0</v>
      </c>
      <c r="T9" s="15" t="s">
        <v>2691</v>
      </c>
      <c r="U9" s="241">
        <f>+VLOOKUP(VALUE(F9),ORDENES!$Y$2:$AC$359,4,0)</f>
        <v>11845419</v>
      </c>
      <c r="V9" s="246">
        <f t="shared" si="0"/>
        <v>46072</v>
      </c>
      <c r="W9" s="246">
        <f t="shared" si="1"/>
        <v>46072</v>
      </c>
      <c r="X9" s="241" t="str">
        <f t="shared" si="2"/>
        <v>ANDRES FELIPE JURADO GIL</v>
      </c>
      <c r="Y9" s="241">
        <f t="shared" si="3"/>
        <v>7.0500000000000007E-2</v>
      </c>
      <c r="Z9" s="241" t="str">
        <f>IF(F9=0," ",VLOOKUP(VALUE(F9),ORDENES!$Y$2:$Z$359,2,FALSE))</f>
        <v>JAL</v>
      </c>
      <c r="AA9" s="241">
        <f t="shared" si="4"/>
        <v>7</v>
      </c>
      <c r="AB9" s="241">
        <f t="shared" si="5"/>
        <v>0</v>
      </c>
      <c r="AC9" s="241" t="str">
        <f t="shared" si="6"/>
        <v>DEPALETIZADOR A GRANEL OW - L4</v>
      </c>
      <c r="AD9" s="241" t="str">
        <f t="shared" si="7"/>
        <v>OPESPRE3</v>
      </c>
      <c r="AE9" s="247">
        <f>IF(L9=0," ",IF(ISERR(DATE(MID(L9,1,4),MID(L9,6,2),MID(L9,9,2))+M9)=TRUE,MIN($V$1:V9),DATE(MID(L9,1,4),MID(L9,6,2),MID(L9,9,2))))</f>
        <v>46072</v>
      </c>
      <c r="AF9" s="241" t="str">
        <f t="shared" si="8"/>
        <v>ALTA</v>
      </c>
      <c r="AG9" s="241" t="str">
        <f t="shared" si="9"/>
        <v xml:space="preserve"> </v>
      </c>
      <c r="AH9" s="241" t="str">
        <f>+IFERROR(VLOOKUP(E9,'OPER-POST CV01_OPPSHA'!$C$2:$Q$500,14,0),"")</f>
        <v/>
      </c>
      <c r="AI9" s="248">
        <f>+VLOOKUP(VALUE(F9),ORDENES!$Y$2:$AD$359,6,0)</f>
        <v>0</v>
      </c>
      <c r="AJ9" s="248">
        <f>+VLOOKUP(VALUE(F9),ORDENES!$Y$2:$AE$359,7,0)</f>
        <v>0</v>
      </c>
      <c r="AK9" s="241" t="str">
        <f t="shared" si="10"/>
        <v>OP</v>
      </c>
      <c r="AL9" s="241" t="str">
        <f t="shared" si="11"/>
        <v/>
      </c>
      <c r="AM9" s="241" t="str">
        <f t="shared" si="12"/>
        <v/>
      </c>
      <c r="AN9" s="241" t="str">
        <f>+IFERROR(VLOOKUP(E9,'OPER-POST CV01_OPPSHA'!$C$2:$R$500,16,0),"")</f>
        <v/>
      </c>
      <c r="AO9" s="241" t="str">
        <f t="shared" si="13"/>
        <v>93149000010</v>
      </c>
      <c r="AP9" s="4"/>
      <c r="AQ9" s="4"/>
      <c r="AR9" s="4"/>
      <c r="AS9" s="4"/>
      <c r="AT9" s="4"/>
      <c r="AU9" s="4"/>
      <c r="AV9" s="4"/>
      <c r="AW9" s="4"/>
      <c r="AX9" s="4"/>
    </row>
    <row r="10" spans="1:50" ht="14.95" customHeight="1" x14ac:dyDescent="0.2">
      <c r="A10" s="61" t="s">
        <v>1522</v>
      </c>
      <c r="B10" s="15" t="s">
        <v>2708</v>
      </c>
      <c r="C10" s="15" t="s">
        <v>1738</v>
      </c>
      <c r="D10" s="15" t="s">
        <v>2686</v>
      </c>
      <c r="E10" s="15" t="s">
        <v>2709</v>
      </c>
      <c r="F10" s="15" t="s">
        <v>1751</v>
      </c>
      <c r="G10" s="15" t="s">
        <v>2688</v>
      </c>
      <c r="H10" s="15" t="s">
        <v>144</v>
      </c>
      <c r="I10" s="15" t="s">
        <v>1733</v>
      </c>
      <c r="J10" s="15" t="s">
        <v>2689</v>
      </c>
      <c r="K10" s="15" t="s">
        <v>2690</v>
      </c>
      <c r="L10" s="355">
        <v>46072</v>
      </c>
      <c r="M10" s="15" t="s">
        <v>1528</v>
      </c>
      <c r="N10" s="355">
        <v>46072</v>
      </c>
      <c r="O10" s="15" t="s">
        <v>1471</v>
      </c>
      <c r="P10" s="15" t="s">
        <v>1472</v>
      </c>
      <c r="Q10" s="15">
        <v>3</v>
      </c>
      <c r="R10" s="203">
        <v>1</v>
      </c>
      <c r="S10" s="63">
        <v>0</v>
      </c>
      <c r="T10" s="15" t="s">
        <v>2691</v>
      </c>
      <c r="U10" s="241" t="str">
        <f>+VLOOKUP(VALUE(F10),ORDENES!$Y$2:$AC$359,4,0)</f>
        <v xml:space="preserve"> </v>
      </c>
      <c r="V10" s="246">
        <f t="shared" si="0"/>
        <v>46072</v>
      </c>
      <c r="W10" s="246">
        <f t="shared" si="1"/>
        <v>46072</v>
      </c>
      <c r="X10" s="241" t="str">
        <f t="shared" si="2"/>
        <v xml:space="preserve">ALEXIS  MESIAS </v>
      </c>
      <c r="Y10" s="241">
        <f t="shared" si="3"/>
        <v>4.7E-2</v>
      </c>
      <c r="Z10" s="241" t="str">
        <f>IF(F10=0," ",VLOOKUP(VALUE(F10),ORDENES!$Y$2:$Z$359,2,FALSE))</f>
        <v>JAL</v>
      </c>
      <c r="AA10" s="241">
        <f t="shared" si="4"/>
        <v>5</v>
      </c>
      <c r="AB10" s="241">
        <f t="shared" si="5"/>
        <v>0</v>
      </c>
      <c r="AC10" s="241" t="str">
        <f t="shared" si="6"/>
        <v>INSPECTOR DE PRODUCTO TERMINADO 2 - L4</v>
      </c>
      <c r="AD10" s="241" t="str">
        <f t="shared" si="7"/>
        <v>ESPEMAEN</v>
      </c>
      <c r="AE10" s="247">
        <f>IF(L10=0," ",IF(ISERR(DATE(MID(L10,1,4),MID(L10,6,2),MID(L10,9,2))+M10)=TRUE,MIN($V$1:V10),DATE(MID(L10,1,4),MID(L10,6,2),MID(L10,9,2))))</f>
        <v>46072</v>
      </c>
      <c r="AF10" s="241" t="str">
        <f t="shared" si="8"/>
        <v>BAJA</v>
      </c>
      <c r="AG10" s="241" t="str">
        <f t="shared" si="9"/>
        <v xml:space="preserve"> </v>
      </c>
      <c r="AH10" s="241" t="str">
        <f>+IFERROR(VLOOKUP(E10,'OPER-POST CV01_OPPSHA'!$C$2:$Q$500,14,0),"")</f>
        <v/>
      </c>
      <c r="AI10" s="248">
        <f>+VLOOKUP(VALUE(F10),ORDENES!$Y$2:$AD$359,6,0)</f>
        <v>0</v>
      </c>
      <c r="AJ10" s="248">
        <f>+VLOOKUP(VALUE(F10),ORDENES!$Y$2:$AE$359,7,0)</f>
        <v>0</v>
      </c>
      <c r="AK10" s="241" t="str">
        <f t="shared" si="10"/>
        <v>TE</v>
      </c>
      <c r="AL10" s="241" t="str">
        <f t="shared" si="11"/>
        <v/>
      </c>
      <c r="AM10" s="241" t="str">
        <f t="shared" si="12"/>
        <v/>
      </c>
      <c r="AN10" s="241" t="str">
        <f>+IFERROR(VLOOKUP(E10,'OPER-POST CV01_OPPSHA'!$C$2:$R$500,16,0),"")</f>
        <v/>
      </c>
      <c r="AO10" s="241" t="str">
        <f t="shared" si="13"/>
        <v>92185190010</v>
      </c>
      <c r="AP10" s="4"/>
      <c r="AQ10" s="4"/>
      <c r="AR10" s="4"/>
      <c r="AS10" s="4"/>
      <c r="AT10" s="4"/>
      <c r="AU10" s="4"/>
      <c r="AV10" s="4"/>
      <c r="AW10" s="4"/>
      <c r="AX10" s="4"/>
    </row>
    <row r="11" spans="1:50" ht="14.95" customHeight="1" x14ac:dyDescent="0.2">
      <c r="A11" s="61" t="s">
        <v>1522</v>
      </c>
      <c r="B11" s="15" t="s">
        <v>2710</v>
      </c>
      <c r="C11" s="15" t="s">
        <v>1728</v>
      </c>
      <c r="D11" s="15" t="s">
        <v>2686</v>
      </c>
      <c r="E11" s="15" t="s">
        <v>2711</v>
      </c>
      <c r="F11" s="15" t="s">
        <v>1732</v>
      </c>
      <c r="G11" s="15" t="s">
        <v>2688</v>
      </c>
      <c r="H11" s="15" t="s">
        <v>144</v>
      </c>
      <c r="I11" s="15" t="s">
        <v>1733</v>
      </c>
      <c r="J11" s="15" t="s">
        <v>2689</v>
      </c>
      <c r="K11" s="15" t="s">
        <v>2690</v>
      </c>
      <c r="L11" s="355">
        <v>46072</v>
      </c>
      <c r="M11" s="15" t="s">
        <v>1528</v>
      </c>
      <c r="N11" s="355">
        <v>46072</v>
      </c>
      <c r="O11" s="15" t="s">
        <v>1471</v>
      </c>
      <c r="P11" s="15" t="s">
        <v>1472</v>
      </c>
      <c r="Q11" s="15">
        <v>3</v>
      </c>
      <c r="R11" s="203">
        <v>1</v>
      </c>
      <c r="S11" s="63">
        <v>0</v>
      </c>
      <c r="T11" s="15" t="s">
        <v>2691</v>
      </c>
      <c r="U11" s="241" t="str">
        <f>+VLOOKUP(VALUE(F11),ORDENES!$Y$2:$AC$359,4,0)</f>
        <v xml:space="preserve"> </v>
      </c>
      <c r="V11" s="246">
        <f t="shared" si="0"/>
        <v>46072</v>
      </c>
      <c r="W11" s="246">
        <f t="shared" si="1"/>
        <v>46072</v>
      </c>
      <c r="X11" s="241" t="str">
        <f t="shared" si="2"/>
        <v xml:space="preserve">ALEXIS  MESIAS </v>
      </c>
      <c r="Y11" s="241">
        <f t="shared" si="3"/>
        <v>4.7E-2</v>
      </c>
      <c r="Z11" s="241" t="str">
        <f>IF(F11=0," ",VLOOKUP(VALUE(F11),ORDENES!$Y$2:$Z$359,2,FALSE))</f>
        <v>JAL</v>
      </c>
      <c r="AA11" s="241">
        <f t="shared" si="4"/>
        <v>5</v>
      </c>
      <c r="AB11" s="241">
        <f t="shared" si="5"/>
        <v>0</v>
      </c>
      <c r="AC11" s="241" t="str">
        <f t="shared" si="6"/>
        <v>INSPECTOR DE PRODUCTO TERMINADO 1 - L4</v>
      </c>
      <c r="AD11" s="241" t="str">
        <f t="shared" si="7"/>
        <v>ESPEMAEN</v>
      </c>
      <c r="AE11" s="247">
        <f>IF(L11=0," ",IF(ISERR(DATE(MID(L11,1,4),MID(L11,6,2),MID(L11,9,2))+M11)=TRUE,MIN($V$1:V11),DATE(MID(L11,1,4),MID(L11,6,2),MID(L11,9,2))))</f>
        <v>46072</v>
      </c>
      <c r="AF11" s="241" t="str">
        <f t="shared" si="8"/>
        <v>BAJA</v>
      </c>
      <c r="AG11" s="241" t="str">
        <f t="shared" si="9"/>
        <v xml:space="preserve"> </v>
      </c>
      <c r="AH11" s="241" t="str">
        <f>+IFERROR(VLOOKUP(E11,'OPER-POST CV01_OPPSHA'!$C$2:$Q$500,14,0),"")</f>
        <v/>
      </c>
      <c r="AI11" s="248">
        <f>+VLOOKUP(VALUE(F11),ORDENES!$Y$2:$AD$359,6,0)</f>
        <v>0</v>
      </c>
      <c r="AJ11" s="248">
        <f>+VLOOKUP(VALUE(F11),ORDENES!$Y$2:$AE$359,7,0)</f>
        <v>0</v>
      </c>
      <c r="AK11" s="241" t="str">
        <f t="shared" si="10"/>
        <v>TE</v>
      </c>
      <c r="AL11" s="241" t="str">
        <f t="shared" si="11"/>
        <v/>
      </c>
      <c r="AM11" s="241" t="str">
        <f t="shared" si="12"/>
        <v/>
      </c>
      <c r="AN11" s="241" t="str">
        <f>+IFERROR(VLOOKUP(E11,'OPER-POST CV01_OPPSHA'!$C$2:$R$500,16,0),"")</f>
        <v/>
      </c>
      <c r="AO11" s="241" t="str">
        <f t="shared" si="13"/>
        <v>92185240010</v>
      </c>
      <c r="AP11" s="4"/>
      <c r="AQ11" s="4"/>
      <c r="AR11" s="4"/>
      <c r="AS11" s="4"/>
      <c r="AT11" s="4"/>
      <c r="AU11" s="4"/>
      <c r="AV11" s="4"/>
      <c r="AW11" s="4"/>
      <c r="AX11" s="4"/>
    </row>
    <row r="12" spans="1:50" ht="14.95" customHeight="1" x14ac:dyDescent="0.2">
      <c r="A12" s="61" t="s">
        <v>1522</v>
      </c>
      <c r="B12" s="15" t="s">
        <v>2702</v>
      </c>
      <c r="C12" s="15" t="s">
        <v>1576</v>
      </c>
      <c r="D12" s="15" t="s">
        <v>2686</v>
      </c>
      <c r="E12" s="15" t="s">
        <v>2712</v>
      </c>
      <c r="F12" s="15" t="s">
        <v>1639</v>
      </c>
      <c r="G12" s="15" t="s">
        <v>2688</v>
      </c>
      <c r="H12" s="15" t="s">
        <v>144</v>
      </c>
      <c r="I12" s="15" t="s">
        <v>2713</v>
      </c>
      <c r="J12" s="15" t="s">
        <v>2689</v>
      </c>
      <c r="K12" s="15" t="s">
        <v>2690</v>
      </c>
      <c r="L12" s="355">
        <v>46072</v>
      </c>
      <c r="M12" s="15" t="s">
        <v>1528</v>
      </c>
      <c r="N12" s="355">
        <v>46072</v>
      </c>
      <c r="O12" s="15" t="s">
        <v>1471</v>
      </c>
      <c r="P12" s="15" t="s">
        <v>1472</v>
      </c>
      <c r="Q12" s="15" t="s">
        <v>1473</v>
      </c>
      <c r="R12" s="203">
        <v>1</v>
      </c>
      <c r="S12" s="63">
        <v>0</v>
      </c>
      <c r="T12" s="15" t="s">
        <v>2691</v>
      </c>
      <c r="U12" s="241" t="str">
        <f>+VLOOKUP(VALUE(F12),ORDENES!$Y$2:$AC$359,4,0)</f>
        <v xml:space="preserve"> </v>
      </c>
      <c r="V12" s="246">
        <f t="shared" si="0"/>
        <v>46072</v>
      </c>
      <c r="W12" s="246">
        <f t="shared" si="1"/>
        <v>46072</v>
      </c>
      <c r="X12" s="241" t="str">
        <f t="shared" si="2"/>
        <v xml:space="preserve">ALEXIS  MESIAS </v>
      </c>
      <c r="Y12" s="241">
        <f t="shared" si="3"/>
        <v>4.7E-2</v>
      </c>
      <c r="Z12" s="241" t="str">
        <f>IF(F12=0," ",VLOOKUP(VALUE(F12),ORDENES!$Y$2:$Z$359,2,FALSE))</f>
        <v>JAL</v>
      </c>
      <c r="AA12" s="241">
        <f t="shared" si="4"/>
        <v>5</v>
      </c>
      <c r="AB12" s="241">
        <f t="shared" si="5"/>
        <v>0</v>
      </c>
      <c r="AC12" s="241" t="str">
        <f t="shared" si="6"/>
        <v>DEPALETIZADOR A GRANEL OW - L4</v>
      </c>
      <c r="AD12" s="241" t="str">
        <f t="shared" si="7"/>
        <v>ESPEMAEN</v>
      </c>
      <c r="AE12" s="247">
        <f>IF(L12=0," ",IF(ISERR(DATE(MID(L12,1,4),MID(L12,6,2),MID(L12,9,2))+M12)=TRUE,MIN($V$1:V12),DATE(MID(L12,1,4),MID(L12,6,2),MID(L12,9,2))))</f>
        <v>46072</v>
      </c>
      <c r="AF12" s="241" t="str">
        <f t="shared" si="8"/>
        <v>MEDIA</v>
      </c>
      <c r="AG12" s="241" t="str">
        <f t="shared" si="9"/>
        <v xml:space="preserve"> </v>
      </c>
      <c r="AH12" s="241" t="str">
        <f>+IFERROR(VLOOKUP(E12,'OPER-POST CV01_OPPSHA'!$C$2:$Q$500,14,0),"")</f>
        <v/>
      </c>
      <c r="AI12" s="248">
        <f>+VLOOKUP(VALUE(F12),ORDENES!$Y$2:$AD$359,6,0)</f>
        <v>0</v>
      </c>
      <c r="AJ12" s="248">
        <f>+VLOOKUP(VALUE(F12),ORDENES!$Y$2:$AE$359,7,0)</f>
        <v>0</v>
      </c>
      <c r="AK12" s="241" t="str">
        <f t="shared" si="10"/>
        <v>TE</v>
      </c>
      <c r="AL12" s="241" t="str">
        <f t="shared" si="11"/>
        <v/>
      </c>
      <c r="AM12" s="241" t="str">
        <f t="shared" si="12"/>
        <v/>
      </c>
      <c r="AN12" s="241" t="str">
        <f>+IFERROR(VLOOKUP(E12,'OPER-POST CV01_OPPSHA'!$C$2:$R$500,16,0),"")</f>
        <v/>
      </c>
      <c r="AO12" s="241" t="str">
        <f t="shared" si="13"/>
        <v>92205070010</v>
      </c>
      <c r="AP12" s="4"/>
      <c r="AQ12" s="4"/>
      <c r="AR12" s="4"/>
      <c r="AS12" s="4"/>
      <c r="AT12" s="4"/>
      <c r="AU12" s="4"/>
      <c r="AV12" s="4"/>
      <c r="AW12" s="4"/>
      <c r="AX12" s="4"/>
    </row>
    <row r="13" spans="1:50" ht="12.75" customHeight="1" x14ac:dyDescent="0.2">
      <c r="A13" s="61" t="s">
        <v>1522</v>
      </c>
      <c r="B13" s="15" t="s">
        <v>2699</v>
      </c>
      <c r="C13" s="15" t="s">
        <v>2045</v>
      </c>
      <c r="D13" s="15" t="s">
        <v>2686</v>
      </c>
      <c r="E13" s="15" t="s">
        <v>2714</v>
      </c>
      <c r="F13" s="15" t="s">
        <v>2139</v>
      </c>
      <c r="G13" s="15" t="s">
        <v>2688</v>
      </c>
      <c r="H13" s="15" t="s">
        <v>252</v>
      </c>
      <c r="I13" s="15" t="s">
        <v>2715</v>
      </c>
      <c r="J13" s="15" t="s">
        <v>2689</v>
      </c>
      <c r="K13" s="15" t="s">
        <v>2690</v>
      </c>
      <c r="L13" s="355">
        <v>46072</v>
      </c>
      <c r="M13" s="15" t="s">
        <v>1528</v>
      </c>
      <c r="N13" s="355">
        <v>46072</v>
      </c>
      <c r="O13" s="15" t="s">
        <v>1475</v>
      </c>
      <c r="P13" s="15" t="s">
        <v>1472</v>
      </c>
      <c r="Q13" s="15">
        <v>3</v>
      </c>
      <c r="R13" s="203">
        <v>2</v>
      </c>
      <c r="S13" s="63">
        <v>0</v>
      </c>
      <c r="T13" s="15" t="s">
        <v>2691</v>
      </c>
      <c r="U13" s="241" t="str">
        <f>+VLOOKUP(VALUE(F13),ORDENES!$Y$2:$AC$359,4,0)</f>
        <v xml:space="preserve"> </v>
      </c>
      <c r="V13" s="246">
        <f t="shared" si="0"/>
        <v>46072</v>
      </c>
      <c r="W13" s="246">
        <f t="shared" si="1"/>
        <v>46072</v>
      </c>
      <c r="X13" s="241" t="str">
        <f t="shared" si="2"/>
        <v>CARLOS ANDRES UMAÑA JIMENEZ</v>
      </c>
      <c r="Y13" s="241">
        <f t="shared" si="3"/>
        <v>9.4E-2</v>
      </c>
      <c r="Z13" s="241" t="str">
        <f>IF(F13=0," ",VLOOKUP(VALUE(F13),ORDENES!$Y$2:$Z$359,2,FALSE))</f>
        <v>JAS</v>
      </c>
      <c r="AA13" s="241">
        <f t="shared" si="4"/>
        <v>9</v>
      </c>
      <c r="AB13" s="241">
        <f t="shared" si="5"/>
        <v>0</v>
      </c>
      <c r="AC13" s="241" t="str">
        <f t="shared" si="6"/>
        <v>PALETIZADORA - L4</v>
      </c>
      <c r="AD13" s="241" t="str">
        <f t="shared" si="7"/>
        <v>OPESPRE3</v>
      </c>
      <c r="AE13" s="247">
        <f>IF(L13=0," ",IF(ISERR(DATE(MID(L13,1,4),MID(L13,6,2),MID(L13,9,2))+M13)=TRUE,MIN($V$1:V13),DATE(MID(L13,1,4),MID(L13,6,2),MID(L13,9,2))))</f>
        <v>46072</v>
      </c>
      <c r="AF13" s="241" t="str">
        <f t="shared" si="8"/>
        <v>BAJA</v>
      </c>
      <c r="AG13" s="241" t="str">
        <f t="shared" si="9"/>
        <v xml:space="preserve"> </v>
      </c>
      <c r="AH13" s="241" t="str">
        <f>+IFERROR(VLOOKUP(E13,'OPER-POST CV01_OPPSHA'!$C$2:$Q$500,14,0),"")</f>
        <v/>
      </c>
      <c r="AI13" s="248">
        <f>+VLOOKUP(VALUE(F13),ORDENES!$Y$2:$AD$359,6,0)</f>
        <v>0</v>
      </c>
      <c r="AJ13" s="248">
        <f>+VLOOKUP(VALUE(F13),ORDENES!$Y$2:$AE$359,7,0)</f>
        <v>0</v>
      </c>
      <c r="AK13" s="241" t="str">
        <f t="shared" si="10"/>
        <v>OP</v>
      </c>
      <c r="AL13" s="241" t="str">
        <f t="shared" si="11"/>
        <v/>
      </c>
      <c r="AM13" s="241" t="str">
        <f t="shared" si="12"/>
        <v/>
      </c>
      <c r="AN13" s="241" t="str">
        <f>+IFERROR(VLOOKUP(E13,'OPER-POST CV01_OPPSHA'!$C$2:$R$500,16,0),"")</f>
        <v/>
      </c>
      <c r="AO13" s="241" t="str">
        <f t="shared" si="13"/>
        <v>92181500010</v>
      </c>
      <c r="AP13" s="4"/>
      <c r="AQ13" s="4"/>
      <c r="AR13" s="4"/>
      <c r="AS13" s="4"/>
      <c r="AT13" s="4"/>
      <c r="AU13" s="4"/>
      <c r="AV13" s="4"/>
      <c r="AW13" s="4"/>
      <c r="AX13" s="4"/>
    </row>
    <row r="14" spans="1:50" ht="12.75" customHeight="1" x14ac:dyDescent="0.2">
      <c r="A14" s="61" t="s">
        <v>1522</v>
      </c>
      <c r="B14" s="15" t="s">
        <v>2699</v>
      </c>
      <c r="C14" s="15" t="s">
        <v>2045</v>
      </c>
      <c r="D14" s="15" t="s">
        <v>2686</v>
      </c>
      <c r="E14" s="15" t="s">
        <v>2716</v>
      </c>
      <c r="F14" s="15" t="s">
        <v>2143</v>
      </c>
      <c r="G14" s="15" t="s">
        <v>2688</v>
      </c>
      <c r="H14" s="15" t="s">
        <v>252</v>
      </c>
      <c r="I14" s="15" t="s">
        <v>2144</v>
      </c>
      <c r="J14" s="15" t="s">
        <v>2689</v>
      </c>
      <c r="K14" s="15" t="s">
        <v>2690</v>
      </c>
      <c r="L14" s="355">
        <v>46072</v>
      </c>
      <c r="M14" s="15" t="s">
        <v>1528</v>
      </c>
      <c r="N14" s="355">
        <v>46072</v>
      </c>
      <c r="O14" s="15" t="s">
        <v>1475</v>
      </c>
      <c r="P14" s="15" t="s">
        <v>1472</v>
      </c>
      <c r="Q14" s="15">
        <v>3</v>
      </c>
      <c r="R14" s="203">
        <v>2</v>
      </c>
      <c r="S14" s="63">
        <v>0</v>
      </c>
      <c r="T14" s="15" t="s">
        <v>2691</v>
      </c>
      <c r="U14" s="241" t="str">
        <f>+VLOOKUP(VALUE(F14),ORDENES!$Y$2:$AC$359,4,0)</f>
        <v xml:space="preserve"> </v>
      </c>
      <c r="V14" s="246">
        <f t="shared" si="0"/>
        <v>46072</v>
      </c>
      <c r="W14" s="246">
        <f t="shared" si="1"/>
        <v>46072</v>
      </c>
      <c r="X14" s="241" t="str">
        <f t="shared" si="2"/>
        <v>CARLOS ANDRES UMAÑA JIMENEZ</v>
      </c>
      <c r="Y14" s="241">
        <f t="shared" si="3"/>
        <v>9.4E-2</v>
      </c>
      <c r="Z14" s="241" t="str">
        <f>IF(F14=0," ",VLOOKUP(VALUE(F14),ORDENES!$Y$2:$Z$359,2,FALSE))</f>
        <v>JAS</v>
      </c>
      <c r="AA14" s="241">
        <f t="shared" si="4"/>
        <v>9</v>
      </c>
      <c r="AB14" s="241">
        <f t="shared" si="5"/>
        <v>0</v>
      </c>
      <c r="AC14" s="241" t="str">
        <f t="shared" si="6"/>
        <v>PALETIZADORA - L4</v>
      </c>
      <c r="AD14" s="241" t="str">
        <f t="shared" si="7"/>
        <v>OPESPRE3</v>
      </c>
      <c r="AE14" s="247">
        <f>IF(L14=0," ",IF(ISERR(DATE(MID(L14,1,4),MID(L14,6,2),MID(L14,9,2))+M14)=TRUE,MIN($V$1:V14),DATE(MID(L14,1,4),MID(L14,6,2),MID(L14,9,2))))</f>
        <v>46072</v>
      </c>
      <c r="AF14" s="241" t="str">
        <f t="shared" si="8"/>
        <v>BAJA</v>
      </c>
      <c r="AG14" s="241" t="str">
        <f t="shared" si="9"/>
        <v xml:space="preserve"> </v>
      </c>
      <c r="AH14" s="241" t="str">
        <f>+IFERROR(VLOOKUP(E14,'OPER-POST CV01_OPPSHA'!$C$2:$Q$500,14,0),"")</f>
        <v/>
      </c>
      <c r="AI14" s="248">
        <f>+VLOOKUP(VALUE(F14),ORDENES!$Y$2:$AD$359,6,0)</f>
        <v>0</v>
      </c>
      <c r="AJ14" s="248">
        <f>+VLOOKUP(VALUE(F14),ORDENES!$Y$2:$AE$359,7,0)</f>
        <v>0</v>
      </c>
      <c r="AK14" s="241" t="str">
        <f t="shared" si="10"/>
        <v>OP</v>
      </c>
      <c r="AL14" s="241" t="str">
        <f t="shared" si="11"/>
        <v/>
      </c>
      <c r="AM14" s="241" t="str">
        <f t="shared" si="12"/>
        <v/>
      </c>
      <c r="AN14" s="241" t="str">
        <f>+IFERROR(VLOOKUP(E14,'OPER-POST CV01_OPPSHA'!$C$2:$R$500,16,0),"")</f>
        <v/>
      </c>
      <c r="AO14" s="241" t="str">
        <f t="shared" si="13"/>
        <v>92185730010</v>
      </c>
      <c r="AP14" s="4"/>
      <c r="AQ14" s="4"/>
      <c r="AR14" s="4"/>
      <c r="AS14" s="4"/>
      <c r="AT14" s="4"/>
      <c r="AU14" s="4"/>
      <c r="AV14" s="4"/>
      <c r="AW14" s="4"/>
      <c r="AX14" s="4"/>
    </row>
    <row r="15" spans="1:50" ht="14.95" customHeight="1" x14ac:dyDescent="0.2">
      <c r="A15" s="61" t="s">
        <v>1522</v>
      </c>
      <c r="B15" s="15" t="s">
        <v>2717</v>
      </c>
      <c r="C15" s="15" t="s">
        <v>1323</v>
      </c>
      <c r="D15" s="15" t="s">
        <v>2686</v>
      </c>
      <c r="E15" s="15" t="s">
        <v>2718</v>
      </c>
      <c r="F15" s="15" t="s">
        <v>2248</v>
      </c>
      <c r="G15" s="15" t="s">
        <v>2688</v>
      </c>
      <c r="H15" s="15" t="s">
        <v>252</v>
      </c>
      <c r="I15" s="15" t="s">
        <v>2719</v>
      </c>
      <c r="J15" s="15" t="s">
        <v>2689</v>
      </c>
      <c r="K15" s="15" t="s">
        <v>2690</v>
      </c>
      <c r="L15" s="355">
        <v>46072</v>
      </c>
      <c r="M15" s="15" t="s">
        <v>1528</v>
      </c>
      <c r="N15" s="355">
        <v>46072</v>
      </c>
      <c r="O15" s="15" t="s">
        <v>1647</v>
      </c>
      <c r="P15" s="15" t="s">
        <v>1472</v>
      </c>
      <c r="Q15" s="15">
        <v>3</v>
      </c>
      <c r="R15" s="203">
        <v>1.5</v>
      </c>
      <c r="S15" s="63">
        <v>0</v>
      </c>
      <c r="T15" s="15" t="s">
        <v>2691</v>
      </c>
      <c r="U15" s="241" t="str">
        <f>+VLOOKUP(VALUE(F15),ORDENES!$Y$2:$AC$359,4,0)</f>
        <v xml:space="preserve"> </v>
      </c>
      <c r="V15" s="246">
        <f t="shared" si="0"/>
        <v>46072</v>
      </c>
      <c r="W15" s="246">
        <f t="shared" si="1"/>
        <v>46072</v>
      </c>
      <c r="X15" s="241" t="str">
        <f t="shared" si="2"/>
        <v>CARLOS ANDRES UMAÑA JIMENEZ</v>
      </c>
      <c r="Y15" s="241">
        <f t="shared" si="3"/>
        <v>7.0500000000000007E-2</v>
      </c>
      <c r="Z15" s="241" t="str">
        <f>IF(F15=0," ",VLOOKUP(VALUE(F15),ORDENES!$Y$2:$Z$359,2,FALSE))</f>
        <v>JAS</v>
      </c>
      <c r="AA15" s="241">
        <f t="shared" si="4"/>
        <v>7</v>
      </c>
      <c r="AB15" s="241">
        <f t="shared" si="5"/>
        <v>0</v>
      </c>
      <c r="AC15" s="241" t="str">
        <f t="shared" si="6"/>
        <v>ROBOPAC OW-L4</v>
      </c>
      <c r="AD15" s="241" t="str">
        <f t="shared" si="7"/>
        <v>OPESPRE3</v>
      </c>
      <c r="AE15" s="247">
        <f>IF(L15=0," ",IF(ISERR(DATE(MID(L15,1,4),MID(L15,6,2),MID(L15,9,2))+M15)=TRUE,MIN($V$1:V15),DATE(MID(L15,1,4),MID(L15,6,2),MID(L15,9,2))))</f>
        <v>46072</v>
      </c>
      <c r="AF15" s="241" t="str">
        <f t="shared" si="8"/>
        <v>BAJA</v>
      </c>
      <c r="AG15" s="241" t="str">
        <f t="shared" si="9"/>
        <v xml:space="preserve"> </v>
      </c>
      <c r="AH15" s="241" t="str">
        <f>+IFERROR(VLOOKUP(E15,'OPER-POST CV01_OPPSHA'!$C$2:$Q$500,14,0),"")</f>
        <v/>
      </c>
      <c r="AI15" s="248">
        <f>+VLOOKUP(VALUE(F15),ORDENES!$Y$2:$AD$359,6,0)</f>
        <v>0</v>
      </c>
      <c r="AJ15" s="248">
        <f>+VLOOKUP(VALUE(F15),ORDENES!$Y$2:$AE$359,7,0)</f>
        <v>0</v>
      </c>
      <c r="AK15" s="241" t="str">
        <f t="shared" si="10"/>
        <v>OP</v>
      </c>
      <c r="AL15" s="241" t="str">
        <f t="shared" si="11"/>
        <v/>
      </c>
      <c r="AM15" s="241" t="str">
        <f t="shared" si="12"/>
        <v/>
      </c>
      <c r="AN15" s="241" t="str">
        <f>+IFERROR(VLOOKUP(E15,'OPER-POST CV01_OPPSHA'!$C$2:$R$500,16,0),"")</f>
        <v/>
      </c>
      <c r="AO15" s="241" t="str">
        <f t="shared" si="13"/>
        <v>92190480010</v>
      </c>
      <c r="AP15" s="4"/>
      <c r="AQ15" s="4"/>
      <c r="AR15" s="4"/>
      <c r="AS15" s="4"/>
      <c r="AT15" s="4"/>
      <c r="AU15" s="4"/>
      <c r="AV15" s="4"/>
      <c r="AW15" s="4"/>
      <c r="AX15" s="4"/>
    </row>
    <row r="16" spans="1:50" ht="14.95" customHeight="1" x14ac:dyDescent="0.2">
      <c r="A16" s="61" t="s">
        <v>1522</v>
      </c>
      <c r="B16" s="15" t="s">
        <v>2720</v>
      </c>
      <c r="C16" s="15" t="s">
        <v>2275</v>
      </c>
      <c r="D16" s="15" t="s">
        <v>2721</v>
      </c>
      <c r="E16" s="15" t="s">
        <v>2722</v>
      </c>
      <c r="F16" s="15" t="s">
        <v>2274</v>
      </c>
      <c r="G16" s="15" t="s">
        <v>2723</v>
      </c>
      <c r="H16" s="15" t="s">
        <v>283</v>
      </c>
      <c r="I16" s="15" t="s">
        <v>2724</v>
      </c>
      <c r="J16" s="15" t="s">
        <v>2689</v>
      </c>
      <c r="K16" s="15" t="s">
        <v>2690</v>
      </c>
      <c r="L16" s="355">
        <v>46072</v>
      </c>
      <c r="M16" s="15" t="s">
        <v>1528</v>
      </c>
      <c r="N16" s="355">
        <v>46072</v>
      </c>
      <c r="O16" s="15" t="s">
        <v>1745</v>
      </c>
      <c r="P16" s="15" t="s">
        <v>1472</v>
      </c>
      <c r="Q16" s="15">
        <v>3</v>
      </c>
      <c r="R16" s="203">
        <v>0.8</v>
      </c>
      <c r="S16" s="63">
        <v>0</v>
      </c>
      <c r="T16" s="15" t="s">
        <v>2691</v>
      </c>
      <c r="U16" s="241" t="str">
        <f>+VLOOKUP(VALUE(F16),ORDENES!$Y$2:$AC$359,4,0)</f>
        <v xml:space="preserve"> </v>
      </c>
      <c r="V16" s="246">
        <f t="shared" si="0"/>
        <v>46072</v>
      </c>
      <c r="W16" s="246">
        <f t="shared" si="1"/>
        <v>46072</v>
      </c>
      <c r="X16" s="241" t="str">
        <f t="shared" si="2"/>
        <v>CRISTIAN CAMILO MAZO OCHOA</v>
      </c>
      <c r="Y16" s="241">
        <f t="shared" si="3"/>
        <v>3.7600000000000001E-2</v>
      </c>
      <c r="Z16" s="241" t="str">
        <f>IF(F16=0," ",VLOOKUP(VALUE(F16),ORDENES!$Y$2:$Z$359,2,FALSE))</f>
        <v>JAS</v>
      </c>
      <c r="AA16" s="241">
        <f t="shared" si="4"/>
        <v>5</v>
      </c>
      <c r="AB16" s="241">
        <f t="shared" si="5"/>
        <v>0</v>
      </c>
      <c r="AC16" s="241" t="str">
        <f t="shared" si="6"/>
        <v>SISTEMA DE ALIMENTACIÓN DE TAPA - L4</v>
      </c>
      <c r="AD16" s="241" t="str">
        <f t="shared" si="7"/>
        <v>OPESPRE3</v>
      </c>
      <c r="AE16" s="247">
        <f>IF(L16=0," ",IF(ISERR(DATE(MID(L16,1,4),MID(L16,6,2),MID(L16,9,2))+M16)=TRUE,MIN($V$1:V16),DATE(MID(L16,1,4),MID(L16,6,2),MID(L16,9,2))))</f>
        <v>46072</v>
      </c>
      <c r="AF16" s="241" t="str">
        <f t="shared" si="8"/>
        <v>BAJA</v>
      </c>
      <c r="AG16" s="241" t="str">
        <f t="shared" si="9"/>
        <v xml:space="preserve"> </v>
      </c>
      <c r="AH16" s="241" t="str">
        <f>+IFERROR(VLOOKUP(E16,'OPER-POST CV01_OPPSHA'!$C$2:$Q$500,14,0),"")</f>
        <v/>
      </c>
      <c r="AI16" s="248">
        <f>+VLOOKUP(VALUE(F16),ORDENES!$Y$2:$AD$359,6,0)</f>
        <v>0</v>
      </c>
      <c r="AJ16" s="248">
        <f>+VLOOKUP(VALUE(F16),ORDENES!$Y$2:$AE$359,7,0)</f>
        <v>0</v>
      </c>
      <c r="AK16" s="241" t="str">
        <f t="shared" si="10"/>
        <v>OP</v>
      </c>
      <c r="AL16" s="241" t="str">
        <f t="shared" si="11"/>
        <v/>
      </c>
      <c r="AM16" s="241" t="str">
        <f t="shared" si="12"/>
        <v/>
      </c>
      <c r="AN16" s="241" t="str">
        <f>+IFERROR(VLOOKUP(E16,'OPER-POST CV01_OPPSHA'!$C$2:$R$500,16,0),"")</f>
        <v/>
      </c>
      <c r="AO16" s="241" t="str">
        <f t="shared" si="13"/>
        <v>92184360030</v>
      </c>
      <c r="AP16" s="4"/>
      <c r="AQ16" s="4"/>
      <c r="AR16" s="4"/>
      <c r="AS16" s="4"/>
      <c r="AT16" s="4"/>
      <c r="AU16" s="4"/>
      <c r="AV16" s="4"/>
      <c r="AW16" s="4"/>
      <c r="AX16" s="4"/>
    </row>
    <row r="17" spans="1:50" ht="12.75" customHeight="1" x14ac:dyDescent="0.2">
      <c r="A17" s="61" t="s">
        <v>1522</v>
      </c>
      <c r="B17" s="15" t="s">
        <v>2710</v>
      </c>
      <c r="C17" s="15" t="s">
        <v>1728</v>
      </c>
      <c r="D17" s="15" t="s">
        <v>2686</v>
      </c>
      <c r="E17" s="15" t="s">
        <v>2725</v>
      </c>
      <c r="F17" s="15" t="s">
        <v>1727</v>
      </c>
      <c r="G17" s="15" t="s">
        <v>2688</v>
      </c>
      <c r="H17" s="15" t="s">
        <v>283</v>
      </c>
      <c r="I17" s="15" t="s">
        <v>2726</v>
      </c>
      <c r="J17" s="15" t="s">
        <v>2689</v>
      </c>
      <c r="K17" s="15" t="s">
        <v>2690</v>
      </c>
      <c r="L17" s="355">
        <v>46072</v>
      </c>
      <c r="M17" s="15" t="s">
        <v>1528</v>
      </c>
      <c r="N17" s="355">
        <v>46072</v>
      </c>
      <c r="O17" s="15" t="s">
        <v>1471</v>
      </c>
      <c r="P17" s="15" t="s">
        <v>1472</v>
      </c>
      <c r="Q17" s="15" t="s">
        <v>1473</v>
      </c>
      <c r="R17" s="203">
        <v>1</v>
      </c>
      <c r="S17" s="63">
        <v>0</v>
      </c>
      <c r="T17" s="15" t="s">
        <v>2691</v>
      </c>
      <c r="U17" s="241" t="str">
        <f>+VLOOKUP(VALUE(F17),ORDENES!$Y$2:$AC$359,4,0)</f>
        <v xml:space="preserve"> </v>
      </c>
      <c r="V17" s="246">
        <f t="shared" si="0"/>
        <v>46072</v>
      </c>
      <c r="W17" s="246">
        <f t="shared" si="1"/>
        <v>46072</v>
      </c>
      <c r="X17" s="241" t="str">
        <f t="shared" si="2"/>
        <v>CRISTIAN CAMILO MAZO OCHOA</v>
      </c>
      <c r="Y17" s="241">
        <f t="shared" si="3"/>
        <v>4.7E-2</v>
      </c>
      <c r="Z17" s="241" t="str">
        <f>IF(F17=0," ",VLOOKUP(VALUE(F17),ORDENES!$Y$2:$Z$359,2,FALSE))</f>
        <v>JAS</v>
      </c>
      <c r="AA17" s="241">
        <f t="shared" si="4"/>
        <v>5</v>
      </c>
      <c r="AB17" s="241">
        <f t="shared" si="5"/>
        <v>0</v>
      </c>
      <c r="AC17" s="241" t="str">
        <f t="shared" si="6"/>
        <v>INSPECTOR DE PRODUCTO TERMINADO 1 - L4</v>
      </c>
      <c r="AD17" s="241" t="str">
        <f t="shared" si="7"/>
        <v>OPESPRE3</v>
      </c>
      <c r="AE17" s="247">
        <f>IF(L17=0," ",IF(ISERR(DATE(MID(L17,1,4),MID(L17,6,2),MID(L17,9,2))+M17)=TRUE,MIN($V$1:V17),DATE(MID(L17,1,4),MID(L17,6,2),MID(L17,9,2))))</f>
        <v>46072</v>
      </c>
      <c r="AF17" s="241" t="str">
        <f t="shared" si="8"/>
        <v>MEDIA</v>
      </c>
      <c r="AG17" s="241" t="str">
        <f t="shared" si="9"/>
        <v xml:space="preserve"> </v>
      </c>
      <c r="AH17" s="241" t="str">
        <f>+IFERROR(VLOOKUP(E17,'OPER-POST CV01_OPPSHA'!$C$2:$Q$500,14,0),"")</f>
        <v/>
      </c>
      <c r="AI17" s="248">
        <f>+VLOOKUP(VALUE(F17),ORDENES!$Y$2:$AD$359,6,0)</f>
        <v>0</v>
      </c>
      <c r="AJ17" s="248">
        <f>+VLOOKUP(VALUE(F17),ORDENES!$Y$2:$AE$359,7,0)</f>
        <v>0</v>
      </c>
      <c r="AK17" s="241" t="str">
        <f t="shared" si="10"/>
        <v>OP</v>
      </c>
      <c r="AL17" s="241" t="str">
        <f t="shared" si="11"/>
        <v/>
      </c>
      <c r="AM17" s="241" t="str">
        <f t="shared" si="12"/>
        <v/>
      </c>
      <c r="AN17" s="241" t="str">
        <f>+IFERROR(VLOOKUP(E17,'OPER-POST CV01_OPPSHA'!$C$2:$R$500,16,0),"")</f>
        <v/>
      </c>
      <c r="AO17" s="241" t="str">
        <f t="shared" si="13"/>
        <v>92185110010</v>
      </c>
      <c r="AP17" s="4"/>
      <c r="AQ17" s="4"/>
      <c r="AR17" s="4"/>
      <c r="AS17" s="4"/>
      <c r="AT17" s="4"/>
      <c r="AU17" s="4"/>
      <c r="AV17" s="4"/>
      <c r="AW17" s="4"/>
      <c r="AX17" s="4"/>
    </row>
    <row r="18" spans="1:50" ht="12.75" customHeight="1" x14ac:dyDescent="0.2">
      <c r="A18" s="61" t="s">
        <v>1522</v>
      </c>
      <c r="B18" s="15" t="s">
        <v>2708</v>
      </c>
      <c r="C18" s="15" t="s">
        <v>1738</v>
      </c>
      <c r="D18" s="15" t="s">
        <v>2686</v>
      </c>
      <c r="E18" s="15" t="s">
        <v>2727</v>
      </c>
      <c r="F18" s="15" t="s">
        <v>1754</v>
      </c>
      <c r="G18" s="15" t="s">
        <v>2688</v>
      </c>
      <c r="H18" s="15" t="s">
        <v>283</v>
      </c>
      <c r="I18" s="15" t="s">
        <v>2726</v>
      </c>
      <c r="J18" s="15" t="s">
        <v>2689</v>
      </c>
      <c r="K18" s="15" t="s">
        <v>2690</v>
      </c>
      <c r="L18" s="355">
        <v>46072</v>
      </c>
      <c r="M18" s="15" t="s">
        <v>1528</v>
      </c>
      <c r="N18" s="355">
        <v>46072</v>
      </c>
      <c r="O18" s="15" t="s">
        <v>1471</v>
      </c>
      <c r="P18" s="15" t="s">
        <v>1472</v>
      </c>
      <c r="Q18" s="15">
        <v>3</v>
      </c>
      <c r="R18" s="203">
        <v>1</v>
      </c>
      <c r="S18" s="63">
        <v>0</v>
      </c>
      <c r="T18" s="15" t="s">
        <v>2691</v>
      </c>
      <c r="U18" s="241" t="str">
        <f>+VLOOKUP(VALUE(F18),ORDENES!$Y$2:$AC$359,4,0)</f>
        <v xml:space="preserve"> </v>
      </c>
      <c r="V18" s="246">
        <f t="shared" si="0"/>
        <v>46072</v>
      </c>
      <c r="W18" s="246">
        <f t="shared" si="1"/>
        <v>46072</v>
      </c>
      <c r="X18" s="241" t="str">
        <f t="shared" si="2"/>
        <v>CRISTIAN CAMILO MAZO OCHOA</v>
      </c>
      <c r="Y18" s="241">
        <f t="shared" si="3"/>
        <v>4.7E-2</v>
      </c>
      <c r="Z18" s="241" t="str">
        <f>IF(F18=0," ",VLOOKUP(VALUE(F18),ORDENES!$Y$2:$Z$359,2,FALSE))</f>
        <v>JAS</v>
      </c>
      <c r="AA18" s="241">
        <f t="shared" si="4"/>
        <v>5</v>
      </c>
      <c r="AB18" s="241">
        <f t="shared" si="5"/>
        <v>0</v>
      </c>
      <c r="AC18" s="241" t="str">
        <f t="shared" si="6"/>
        <v>INSPECTOR DE PRODUCTO TERMINADO 2 - L4</v>
      </c>
      <c r="AD18" s="241" t="str">
        <f t="shared" si="7"/>
        <v>OPESPRE3</v>
      </c>
      <c r="AE18" s="247">
        <f>IF(L18=0," ",IF(ISERR(DATE(MID(L18,1,4),MID(L18,6,2),MID(L18,9,2))+M18)=TRUE,MIN($V$1:V18),DATE(MID(L18,1,4),MID(L18,6,2),MID(L18,9,2))))</f>
        <v>46072</v>
      </c>
      <c r="AF18" s="241" t="str">
        <f t="shared" si="8"/>
        <v>BAJA</v>
      </c>
      <c r="AG18" s="241" t="str">
        <f t="shared" si="9"/>
        <v xml:space="preserve"> </v>
      </c>
      <c r="AH18" s="241" t="str">
        <f>+IFERROR(VLOOKUP(E18,'OPER-POST CV01_OPPSHA'!$C$2:$Q$500,14,0),"")</f>
        <v/>
      </c>
      <c r="AI18" s="248">
        <f>+VLOOKUP(VALUE(F18),ORDENES!$Y$2:$AD$359,6,0)</f>
        <v>0</v>
      </c>
      <c r="AJ18" s="248">
        <f>+VLOOKUP(VALUE(F18),ORDENES!$Y$2:$AE$359,7,0)</f>
        <v>0</v>
      </c>
      <c r="AK18" s="241" t="str">
        <f t="shared" si="10"/>
        <v>OP</v>
      </c>
      <c r="AL18" s="241" t="str">
        <f t="shared" si="11"/>
        <v/>
      </c>
      <c r="AM18" s="241" t="str">
        <f t="shared" si="12"/>
        <v/>
      </c>
      <c r="AN18" s="241" t="str">
        <f>+IFERROR(VLOOKUP(E18,'OPER-POST CV01_OPPSHA'!$C$2:$R$500,16,0),"")</f>
        <v/>
      </c>
      <c r="AO18" s="241" t="str">
        <f t="shared" si="13"/>
        <v>92185270010</v>
      </c>
      <c r="AP18" s="4"/>
      <c r="AQ18" s="4"/>
      <c r="AR18" s="4"/>
      <c r="AS18" s="4"/>
      <c r="AT18" s="4"/>
      <c r="AU18" s="4"/>
      <c r="AV18" s="4"/>
      <c r="AW18" s="4"/>
      <c r="AX18" s="4"/>
    </row>
    <row r="19" spans="1:50" ht="14.95" customHeight="1" x14ac:dyDescent="0.2">
      <c r="A19" s="61" t="s">
        <v>1522</v>
      </c>
      <c r="B19" s="15" t="s">
        <v>2728</v>
      </c>
      <c r="C19" s="15" t="s">
        <v>2254</v>
      </c>
      <c r="D19" s="15" t="s">
        <v>2686</v>
      </c>
      <c r="E19" s="15" t="s">
        <v>2729</v>
      </c>
      <c r="F19" s="15" t="s">
        <v>2261</v>
      </c>
      <c r="G19" s="15" t="s">
        <v>2688</v>
      </c>
      <c r="H19" s="15" t="s">
        <v>283</v>
      </c>
      <c r="I19" s="15" t="s">
        <v>2730</v>
      </c>
      <c r="J19" s="15" t="s">
        <v>2689</v>
      </c>
      <c r="K19" s="15" t="s">
        <v>2690</v>
      </c>
      <c r="L19" s="355">
        <v>46072</v>
      </c>
      <c r="M19" s="15" t="s">
        <v>1528</v>
      </c>
      <c r="N19" s="355">
        <v>46072</v>
      </c>
      <c r="O19" s="15" t="s">
        <v>1471</v>
      </c>
      <c r="P19" s="15" t="s">
        <v>1472</v>
      </c>
      <c r="Q19" s="15">
        <v>3</v>
      </c>
      <c r="R19" s="203">
        <v>1</v>
      </c>
      <c r="S19" s="63">
        <v>0</v>
      </c>
      <c r="T19" s="15" t="s">
        <v>2691</v>
      </c>
      <c r="U19" s="241" t="str">
        <f>+VLOOKUP(VALUE(F19),ORDENES!$Y$2:$AC$359,4,0)</f>
        <v xml:space="preserve"> </v>
      </c>
      <c r="V19" s="246">
        <f t="shared" si="0"/>
        <v>46072</v>
      </c>
      <c r="W19" s="246">
        <f t="shared" si="1"/>
        <v>46072</v>
      </c>
      <c r="X19" s="241" t="str">
        <f t="shared" si="2"/>
        <v>CRISTIAN CAMILO MAZO OCHOA</v>
      </c>
      <c r="Y19" s="241">
        <f t="shared" si="3"/>
        <v>4.7E-2</v>
      </c>
      <c r="Z19" s="241" t="str">
        <f>IF(F19=0," ",VLOOKUP(VALUE(F19),ORDENES!$Y$2:$Z$359,2,FALSE))</f>
        <v>JAS</v>
      </c>
      <c r="AA19" s="241">
        <f t="shared" si="4"/>
        <v>5</v>
      </c>
      <c r="AB19" s="241">
        <f t="shared" si="5"/>
        <v>0</v>
      </c>
      <c r="AC19" s="241" t="str">
        <f t="shared" si="6"/>
        <v>SECADORA BOTELLAS 4A LINADRY S3M K890187</v>
      </c>
      <c r="AD19" s="241" t="str">
        <f t="shared" si="7"/>
        <v>OPESPRE3</v>
      </c>
      <c r="AE19" s="247">
        <f>IF(L19=0," ",IF(ISERR(DATE(MID(L19,1,4),MID(L19,6,2),MID(L19,9,2))+M19)=TRUE,MIN($V$1:V19),DATE(MID(L19,1,4),MID(L19,6,2),MID(L19,9,2))))</f>
        <v>46072</v>
      </c>
      <c r="AF19" s="241" t="str">
        <f t="shared" si="8"/>
        <v>BAJA</v>
      </c>
      <c r="AG19" s="241" t="str">
        <f t="shared" si="9"/>
        <v xml:space="preserve"> </v>
      </c>
      <c r="AH19" s="241" t="str">
        <f>+IFERROR(VLOOKUP(E19,'OPER-POST CV01_OPPSHA'!$C$2:$Q$500,14,0),"")</f>
        <v/>
      </c>
      <c r="AI19" s="248">
        <f>+VLOOKUP(VALUE(F19),ORDENES!$Y$2:$AD$359,6,0)</f>
        <v>0</v>
      </c>
      <c r="AJ19" s="248">
        <f>+VLOOKUP(VALUE(F19),ORDENES!$Y$2:$AE$359,7,0)</f>
        <v>0</v>
      </c>
      <c r="AK19" s="241" t="str">
        <f t="shared" si="10"/>
        <v>OP</v>
      </c>
      <c r="AL19" s="241" t="str">
        <f t="shared" si="11"/>
        <v/>
      </c>
      <c r="AM19" s="241" t="str">
        <f t="shared" si="12"/>
        <v/>
      </c>
      <c r="AN19" s="241" t="str">
        <f>+IFERROR(VLOOKUP(E19,'OPER-POST CV01_OPPSHA'!$C$2:$R$500,16,0),"")</f>
        <v/>
      </c>
      <c r="AO19" s="241" t="str">
        <f t="shared" si="13"/>
        <v>92225430010</v>
      </c>
      <c r="AP19" s="4"/>
      <c r="AQ19" s="4"/>
      <c r="AR19" s="4"/>
      <c r="AS19" s="4"/>
      <c r="AT19" s="4"/>
      <c r="AU19" s="4"/>
      <c r="AV19" s="4"/>
      <c r="AW19" s="4"/>
      <c r="AX19" s="4"/>
    </row>
    <row r="20" spans="1:50" ht="12.75" customHeight="1" x14ac:dyDescent="0.2">
      <c r="A20" s="61" t="s">
        <v>1522</v>
      </c>
      <c r="B20" s="15" t="s">
        <v>2731</v>
      </c>
      <c r="C20" s="15" t="s">
        <v>2267</v>
      </c>
      <c r="D20" s="15" t="s">
        <v>2686</v>
      </c>
      <c r="E20" s="15" t="s">
        <v>2732</v>
      </c>
      <c r="F20" s="15" t="s">
        <v>2270</v>
      </c>
      <c r="G20" s="15" t="s">
        <v>2688</v>
      </c>
      <c r="H20" s="15" t="s">
        <v>283</v>
      </c>
      <c r="I20" s="15" t="s">
        <v>2730</v>
      </c>
      <c r="J20" s="15" t="s">
        <v>2689</v>
      </c>
      <c r="K20" s="15" t="s">
        <v>2690</v>
      </c>
      <c r="L20" s="355">
        <v>46072</v>
      </c>
      <c r="M20" s="15" t="s">
        <v>1528</v>
      </c>
      <c r="N20" s="355">
        <v>46072</v>
      </c>
      <c r="O20" s="15" t="s">
        <v>1471</v>
      </c>
      <c r="P20" s="15" t="s">
        <v>1472</v>
      </c>
      <c r="Q20" s="15">
        <v>3</v>
      </c>
      <c r="R20" s="203">
        <v>1</v>
      </c>
      <c r="S20" s="63">
        <v>0</v>
      </c>
      <c r="T20" s="15" t="s">
        <v>2691</v>
      </c>
      <c r="U20" s="241" t="str">
        <f>+VLOOKUP(VALUE(F20),ORDENES!$Y$2:$AC$359,4,0)</f>
        <v xml:space="preserve"> </v>
      </c>
      <c r="V20" s="246">
        <f t="shared" si="0"/>
        <v>46072</v>
      </c>
      <c r="W20" s="246">
        <f t="shared" si="1"/>
        <v>46072</v>
      </c>
      <c r="X20" s="241" t="str">
        <f t="shared" si="2"/>
        <v>CRISTIAN CAMILO MAZO OCHOA</v>
      </c>
      <c r="Y20" s="241">
        <f t="shared" si="3"/>
        <v>4.7E-2</v>
      </c>
      <c r="Z20" s="241" t="str">
        <f>IF(F20=0," ",VLOOKUP(VALUE(F20),ORDENES!$Y$2:$Z$359,2,FALSE))</f>
        <v>JAS</v>
      </c>
      <c r="AA20" s="241">
        <f t="shared" si="4"/>
        <v>5</v>
      </c>
      <c r="AB20" s="241">
        <f t="shared" si="5"/>
        <v>0</v>
      </c>
      <c r="AC20" s="241" t="str">
        <f t="shared" si="6"/>
        <v>SECADORA BOTELLAS 4B LINADRY S3M K890188</v>
      </c>
      <c r="AD20" s="241" t="str">
        <f t="shared" si="7"/>
        <v>OPESPRE3</v>
      </c>
      <c r="AE20" s="247">
        <f>IF(L20=0," ",IF(ISERR(DATE(MID(L20,1,4),MID(L20,6,2),MID(L20,9,2))+M20)=TRUE,MIN($V$1:V20),DATE(MID(L20,1,4),MID(L20,6,2),MID(L20,9,2))))</f>
        <v>46072</v>
      </c>
      <c r="AF20" s="241" t="str">
        <f t="shared" si="8"/>
        <v>BAJA</v>
      </c>
      <c r="AG20" s="241" t="str">
        <f t="shared" si="9"/>
        <v xml:space="preserve"> </v>
      </c>
      <c r="AH20" s="241" t="str">
        <f>+IFERROR(VLOOKUP(E20,'OPER-POST CV01_OPPSHA'!$C$2:$Q$500,14,0),"")</f>
        <v/>
      </c>
      <c r="AI20" s="248">
        <f>+VLOOKUP(VALUE(F20),ORDENES!$Y$2:$AD$359,6,0)</f>
        <v>0</v>
      </c>
      <c r="AJ20" s="248">
        <f>+VLOOKUP(VALUE(F20),ORDENES!$Y$2:$AE$359,7,0)</f>
        <v>0</v>
      </c>
      <c r="AK20" s="241" t="str">
        <f t="shared" si="10"/>
        <v>OP</v>
      </c>
      <c r="AL20" s="241" t="str">
        <f t="shared" si="11"/>
        <v/>
      </c>
      <c r="AM20" s="241" t="str">
        <f t="shared" si="12"/>
        <v/>
      </c>
      <c r="AN20" s="241" t="str">
        <f>+IFERROR(VLOOKUP(E20,'OPER-POST CV01_OPPSHA'!$C$2:$R$500,16,0),"")</f>
        <v/>
      </c>
      <c r="AO20" s="241" t="str">
        <f t="shared" si="13"/>
        <v>92225470010</v>
      </c>
      <c r="AP20" s="4"/>
      <c r="AQ20" s="4"/>
      <c r="AR20" s="4"/>
      <c r="AS20" s="135"/>
      <c r="AT20" s="4"/>
      <c r="AU20" s="4"/>
      <c r="AV20" s="4"/>
      <c r="AW20" s="4"/>
      <c r="AX20" s="4"/>
    </row>
    <row r="21" spans="1:50" x14ac:dyDescent="0.2">
      <c r="A21" s="61" t="s">
        <v>1553</v>
      </c>
      <c r="B21" s="15" t="s">
        <v>2734</v>
      </c>
      <c r="C21" s="15" t="s">
        <v>1335</v>
      </c>
      <c r="D21" s="15" t="s">
        <v>2686</v>
      </c>
      <c r="E21" s="15" t="s">
        <v>2786</v>
      </c>
      <c r="F21" s="15" t="s">
        <v>2194</v>
      </c>
      <c r="G21" s="15" t="s">
        <v>2787</v>
      </c>
      <c r="H21" s="15" t="s">
        <v>408</v>
      </c>
      <c r="I21" s="15" t="s">
        <v>1353</v>
      </c>
      <c r="J21" s="15" t="s">
        <v>1314</v>
      </c>
      <c r="K21" s="15" t="s">
        <v>2690</v>
      </c>
      <c r="L21" s="355">
        <v>46072</v>
      </c>
      <c r="M21" s="15" t="s">
        <v>1528</v>
      </c>
      <c r="N21" s="355">
        <v>46072</v>
      </c>
      <c r="O21" s="15" t="s">
        <v>1647</v>
      </c>
      <c r="P21" s="15" t="s">
        <v>1472</v>
      </c>
      <c r="Q21" s="149" t="s">
        <v>1476</v>
      </c>
      <c r="R21" s="203">
        <v>1.5</v>
      </c>
      <c r="S21" s="63">
        <v>0</v>
      </c>
      <c r="T21" s="15" t="s">
        <v>2691</v>
      </c>
      <c r="U21" s="241">
        <f>+VLOOKUP(VALUE(F21),ORDENES!$Y$2:$AC$359,4,0)</f>
        <v>11818090</v>
      </c>
      <c r="V21" s="246">
        <f t="shared" si="0"/>
        <v>46072</v>
      </c>
      <c r="W21" s="246">
        <f t="shared" si="1"/>
        <v>46072</v>
      </c>
      <c r="X21" s="241" t="str">
        <f t="shared" si="2"/>
        <v>LEANDRO MUÑOZ</v>
      </c>
      <c r="Y21" s="241">
        <f t="shared" si="3"/>
        <v>7.0500000000000007E-2</v>
      </c>
      <c r="Z21" s="241" t="str">
        <f>IF(F21=0," ",VLOOKUP(VALUE(F21),ORDENES!$Y$2:$Z$359,2,FALSE))</f>
        <v>JAL</v>
      </c>
      <c r="AA21" s="241">
        <f t="shared" si="4"/>
        <v>7</v>
      </c>
      <c r="AB21" s="241">
        <f t="shared" si="5"/>
        <v>0</v>
      </c>
      <c r="AC21" s="241" t="str">
        <f t="shared" si="6"/>
        <v>PASTEURIZADOR TUNEL - L4</v>
      </c>
      <c r="AD21" s="241" t="str">
        <f t="shared" si="7"/>
        <v>ESPEMAEC</v>
      </c>
      <c r="AE21" s="247">
        <f>IF(L21=0," ",IF(ISERR(DATE(MID(L21,1,4),MID(L21,6,2),MID(L21,9,2))+M21)=TRUE,MIN($V$1:V21),DATE(MID(L21,1,4),MID(L21,6,2),MID(L21,9,2))))</f>
        <v>46072</v>
      </c>
      <c r="AF21" s="241" t="str">
        <f t="shared" si="8"/>
        <v>ALTA</v>
      </c>
      <c r="AG21" s="241" t="str">
        <f t="shared" si="9"/>
        <v xml:space="preserve"> </v>
      </c>
      <c r="AH21" s="241" t="str">
        <f>+IFERROR(VLOOKUP(E21,'OPER-POST CV01_OPPSHA'!$C$2:$Q$500,14,0),"")</f>
        <v/>
      </c>
      <c r="AI21" s="248">
        <f>+VLOOKUP(VALUE(F21),ORDENES!$Y$2:$AD$359,6,0)</f>
        <v>0</v>
      </c>
      <c r="AJ21" s="248">
        <f>+VLOOKUP(VALUE(F21),ORDENES!$Y$2:$AE$359,7,0)</f>
        <v>0</v>
      </c>
      <c r="AK21" s="241" t="str">
        <f t="shared" si="10"/>
        <v>TE</v>
      </c>
      <c r="AL21" s="241" t="str">
        <f t="shared" si="11"/>
        <v/>
      </c>
      <c r="AM21" s="241" t="str">
        <f t="shared" si="12"/>
        <v/>
      </c>
      <c r="AN21" s="241" t="str">
        <f>+IFERROR(VLOOKUP(E21,'OPER-POST CV01_OPPSHA'!$C$2:$R$500,16,0),"")</f>
        <v/>
      </c>
      <c r="AO21" s="241" t="str">
        <f t="shared" si="13"/>
        <v>92355810050</v>
      </c>
      <c r="AP21" s="4"/>
      <c r="AQ21" s="4"/>
      <c r="AR21" s="4"/>
      <c r="AS21" s="4"/>
      <c r="AT21" s="4"/>
      <c r="AU21" s="4"/>
      <c r="AV21" s="4"/>
      <c r="AW21" s="4"/>
      <c r="AX21" s="4"/>
    </row>
    <row r="22" spans="1:50" ht="12.75" customHeight="1" x14ac:dyDescent="0.2">
      <c r="A22" s="61" t="s">
        <v>1522</v>
      </c>
      <c r="B22" s="15" t="s">
        <v>2734</v>
      </c>
      <c r="C22" s="15" t="s">
        <v>1335</v>
      </c>
      <c r="D22" s="15" t="s">
        <v>2686</v>
      </c>
      <c r="E22" s="15" t="s">
        <v>2735</v>
      </c>
      <c r="F22" s="15" t="s">
        <v>2200</v>
      </c>
      <c r="G22" s="15" t="s">
        <v>2736</v>
      </c>
      <c r="H22" s="15" t="s">
        <v>408</v>
      </c>
      <c r="I22" s="15" t="s">
        <v>2201</v>
      </c>
      <c r="J22" s="15" t="s">
        <v>1314</v>
      </c>
      <c r="K22" s="15" t="s">
        <v>2690</v>
      </c>
      <c r="L22" s="355">
        <v>46072</v>
      </c>
      <c r="M22" s="15" t="s">
        <v>1528</v>
      </c>
      <c r="N22" s="355">
        <v>46072</v>
      </c>
      <c r="O22" s="15" t="s">
        <v>1478</v>
      </c>
      <c r="P22" s="15" t="s">
        <v>1472</v>
      </c>
      <c r="Q22" s="149" t="s">
        <v>1476</v>
      </c>
      <c r="R22" s="203">
        <v>1</v>
      </c>
      <c r="S22" s="63">
        <v>0</v>
      </c>
      <c r="T22" s="15" t="s">
        <v>2691</v>
      </c>
      <c r="U22" s="241">
        <f>+VLOOKUP(VALUE(F22),ORDENES!$Y$2:$AC$359,4,0)</f>
        <v>11846359</v>
      </c>
      <c r="V22" s="246">
        <f t="shared" si="0"/>
        <v>46072</v>
      </c>
      <c r="W22" s="246">
        <f t="shared" si="1"/>
        <v>46072</v>
      </c>
      <c r="X22" s="241" t="str">
        <f t="shared" si="2"/>
        <v>LEANDRO MUÑOZ</v>
      </c>
      <c r="Y22" s="241">
        <f t="shared" si="3"/>
        <v>4.7E-2</v>
      </c>
      <c r="Z22" s="241" t="str">
        <f>IF(F22=0," ",VLOOKUP(VALUE(F22),ORDENES!$Y$2:$Z$359,2,FALSE))</f>
        <v>JAL</v>
      </c>
      <c r="AA22" s="241">
        <f t="shared" si="4"/>
        <v>5</v>
      </c>
      <c r="AB22" s="241">
        <f t="shared" si="5"/>
        <v>0</v>
      </c>
      <c r="AC22" s="241" t="str">
        <f t="shared" si="6"/>
        <v>PASTEURIZADOR TUNEL - L4</v>
      </c>
      <c r="AD22" s="241" t="str">
        <f t="shared" si="7"/>
        <v>ESPEMAEC</v>
      </c>
      <c r="AE22" s="247">
        <f>IF(L22=0," ",IF(ISERR(DATE(MID(L22,1,4),MID(L22,6,2),MID(L22,9,2))+M22)=TRUE,MIN($V$1:V22),DATE(MID(L22,1,4),MID(L22,6,2),MID(L22,9,2))))</f>
        <v>46072</v>
      </c>
      <c r="AF22" s="241" t="str">
        <f t="shared" si="8"/>
        <v>ALTA</v>
      </c>
      <c r="AG22" s="241" t="str">
        <f t="shared" si="9"/>
        <v xml:space="preserve"> </v>
      </c>
      <c r="AH22" s="241" t="str">
        <f>+IFERROR(VLOOKUP(E22,'OPER-POST CV01_OPPSHA'!$C$2:$Q$500,14,0),"")</f>
        <v/>
      </c>
      <c r="AI22" s="248">
        <f>+VLOOKUP(VALUE(F22),ORDENES!$Y$2:$AD$359,6,0)</f>
        <v>0</v>
      </c>
      <c r="AJ22" s="248">
        <f>+VLOOKUP(VALUE(F22),ORDENES!$Y$2:$AE$359,7,0)</f>
        <v>0</v>
      </c>
      <c r="AK22" s="241" t="str">
        <f t="shared" si="10"/>
        <v>TE</v>
      </c>
      <c r="AL22" s="241" t="str">
        <f t="shared" si="11"/>
        <v/>
      </c>
      <c r="AM22" s="241" t="str">
        <f t="shared" si="12"/>
        <v/>
      </c>
      <c r="AN22" s="241" t="str">
        <f>+IFERROR(VLOOKUP(E22,'OPER-POST CV01_OPPSHA'!$C$2:$R$500,16,0),"")</f>
        <v/>
      </c>
      <c r="AO22" s="241" t="str">
        <f t="shared" si="13"/>
        <v>93149170020</v>
      </c>
      <c r="AP22" s="4"/>
      <c r="AQ22" s="4"/>
      <c r="AR22" s="4"/>
      <c r="AS22" s="4"/>
      <c r="AT22" s="4"/>
      <c r="AU22" s="4"/>
      <c r="AV22" s="4"/>
      <c r="AW22" s="4"/>
      <c r="AX22" s="4"/>
    </row>
    <row r="23" spans="1:50" ht="12.75" customHeight="1" x14ac:dyDescent="0.2">
      <c r="A23" s="61" t="s">
        <v>1522</v>
      </c>
      <c r="B23" s="15" t="s">
        <v>2734</v>
      </c>
      <c r="C23" s="15" t="s">
        <v>1335</v>
      </c>
      <c r="D23" s="15" t="s">
        <v>2686</v>
      </c>
      <c r="E23" s="15" t="s">
        <v>4488</v>
      </c>
      <c r="F23" s="15" t="s">
        <v>2200</v>
      </c>
      <c r="G23" s="15" t="s">
        <v>2723</v>
      </c>
      <c r="H23" s="15" t="s">
        <v>408</v>
      </c>
      <c r="I23" s="15" t="s">
        <v>4489</v>
      </c>
      <c r="J23" s="15" t="s">
        <v>1314</v>
      </c>
      <c r="K23" s="15" t="s">
        <v>2690</v>
      </c>
      <c r="L23" s="355">
        <v>46072</v>
      </c>
      <c r="M23" s="15" t="s">
        <v>1528</v>
      </c>
      <c r="N23" s="355">
        <v>46072</v>
      </c>
      <c r="O23" s="15" t="s">
        <v>1477</v>
      </c>
      <c r="P23" s="15" t="s">
        <v>1472</v>
      </c>
      <c r="Q23" s="149" t="s">
        <v>1476</v>
      </c>
      <c r="R23" s="203">
        <v>0.5</v>
      </c>
      <c r="S23" s="63">
        <v>0</v>
      </c>
      <c r="T23" s="15" t="s">
        <v>2691</v>
      </c>
      <c r="U23" s="241">
        <f>+VLOOKUP(VALUE(F23),ORDENES!$Y$2:$AC$359,4,0)</f>
        <v>11846359</v>
      </c>
      <c r="V23" s="246">
        <f t="shared" si="0"/>
        <v>46072</v>
      </c>
      <c r="W23" s="246">
        <f t="shared" si="1"/>
        <v>46072</v>
      </c>
      <c r="X23" s="241" t="str">
        <f t="shared" si="2"/>
        <v>LEANDRO MUÑOZ</v>
      </c>
      <c r="Y23" s="241">
        <f t="shared" si="3"/>
        <v>2.35E-2</v>
      </c>
      <c r="Z23" s="241" t="str">
        <f>IF(F23=0," ",VLOOKUP(VALUE(F23),ORDENES!$Y$2:$Z$359,2,FALSE))</f>
        <v>JAL</v>
      </c>
      <c r="AA23" s="241">
        <f t="shared" si="4"/>
        <v>3</v>
      </c>
      <c r="AB23" s="241">
        <f t="shared" si="5"/>
        <v>0</v>
      </c>
      <c r="AC23" s="241" t="str">
        <f t="shared" si="6"/>
        <v>PASTEURIZADOR TUNEL - L4</v>
      </c>
      <c r="AD23" s="241" t="str">
        <f t="shared" si="7"/>
        <v>ESPEMAEC</v>
      </c>
      <c r="AE23" s="247">
        <f>IF(L23=0," ",IF(ISERR(DATE(MID(L23,1,4),MID(L23,6,2),MID(L23,9,2))+M23)=TRUE,MIN($V$1:V23),DATE(MID(L23,1,4),MID(L23,6,2),MID(L23,9,2))))</f>
        <v>46072</v>
      </c>
      <c r="AF23" s="241" t="str">
        <f t="shared" si="8"/>
        <v>ALTA</v>
      </c>
      <c r="AG23" s="241" t="str">
        <f t="shared" si="9"/>
        <v xml:space="preserve"> </v>
      </c>
      <c r="AH23" s="241" t="str">
        <f>+IFERROR(VLOOKUP(E23,'OPER-POST CV01_OPPSHA'!$C$2:$Q$500,14,0),"")</f>
        <v/>
      </c>
      <c r="AI23" s="248">
        <f>+VLOOKUP(VALUE(F23),ORDENES!$Y$2:$AD$359,6,0)</f>
        <v>0</v>
      </c>
      <c r="AJ23" s="248">
        <f>+VLOOKUP(VALUE(F23),ORDENES!$Y$2:$AE$359,7,0)</f>
        <v>0</v>
      </c>
      <c r="AK23" s="241" t="str">
        <f t="shared" si="10"/>
        <v>TE</v>
      </c>
      <c r="AL23" s="241" t="str">
        <f t="shared" si="11"/>
        <v/>
      </c>
      <c r="AM23" s="241" t="str">
        <f t="shared" si="12"/>
        <v/>
      </c>
      <c r="AN23" s="241" t="str">
        <f>+IFERROR(VLOOKUP(E23,'OPER-POST CV01_OPPSHA'!$C$2:$R$500,16,0),"")</f>
        <v/>
      </c>
      <c r="AO23" s="241" t="str">
        <f t="shared" si="13"/>
        <v>93149170030</v>
      </c>
      <c r="AP23" s="4"/>
      <c r="AQ23" s="4"/>
      <c r="AR23" s="4"/>
      <c r="AS23" s="4"/>
      <c r="AT23" s="4"/>
      <c r="AU23" s="4"/>
      <c r="AV23" s="4"/>
      <c r="AW23" s="4"/>
      <c r="AX23" s="4"/>
    </row>
    <row r="24" spans="1:50" x14ac:dyDescent="0.2">
      <c r="A24" s="61" t="s">
        <v>1909</v>
      </c>
      <c r="B24" s="15" t="s">
        <v>2685</v>
      </c>
      <c r="C24" s="15" t="s">
        <v>1262</v>
      </c>
      <c r="D24" s="15" t="s">
        <v>2686</v>
      </c>
      <c r="E24" s="15" t="s">
        <v>2737</v>
      </c>
      <c r="F24" s="15" t="s">
        <v>2570</v>
      </c>
      <c r="G24" s="15" t="s">
        <v>2736</v>
      </c>
      <c r="H24" s="15" t="s">
        <v>414</v>
      </c>
      <c r="I24" s="15" t="s">
        <v>2738</v>
      </c>
      <c r="J24" s="15" t="s">
        <v>1314</v>
      </c>
      <c r="K24" s="15" t="s">
        <v>2690</v>
      </c>
      <c r="L24" s="355">
        <v>46072</v>
      </c>
      <c r="M24" s="15" t="s">
        <v>1528</v>
      </c>
      <c r="N24" s="355">
        <v>46072</v>
      </c>
      <c r="O24" s="15" t="s">
        <v>1475</v>
      </c>
      <c r="P24" s="15" t="s">
        <v>1472</v>
      </c>
      <c r="Q24" s="149" t="s">
        <v>1476</v>
      </c>
      <c r="R24" s="203">
        <v>2</v>
      </c>
      <c r="S24" s="63">
        <v>0</v>
      </c>
      <c r="T24" s="15" t="s">
        <v>2691</v>
      </c>
      <c r="U24" s="241">
        <f>+VLOOKUP(VALUE(F24),ORDENES!$Y$2:$AC$359,4,0)</f>
        <v>11391055</v>
      </c>
      <c r="V24" s="246">
        <f t="shared" si="0"/>
        <v>46072</v>
      </c>
      <c r="W24" s="246">
        <f t="shared" si="1"/>
        <v>46072</v>
      </c>
      <c r="X24" s="241" t="str">
        <f t="shared" si="2"/>
        <v>EDUARDO QUINTERO</v>
      </c>
      <c r="Y24" s="241">
        <f t="shared" si="3"/>
        <v>9.4E-2</v>
      </c>
      <c r="Z24" s="241" t="str">
        <f>IF(F24=0," ",VLOOKUP(VALUE(F24),ORDENES!$Y$2:$Z$359,2,FALSE))</f>
        <v>JAL</v>
      </c>
      <c r="AA24" s="241">
        <f t="shared" si="4"/>
        <v>9</v>
      </c>
      <c r="AB24" s="241">
        <f t="shared" si="5"/>
        <v>0</v>
      </c>
      <c r="AC24" s="241" t="str">
        <f t="shared" si="6"/>
        <v>VARIOLINE OW - L4</v>
      </c>
      <c r="AD24" s="241" t="str">
        <f t="shared" si="7"/>
        <v>ESPEMAEC</v>
      </c>
      <c r="AE24" s="247">
        <f>IF(L24=0," ",IF(ISERR(DATE(MID(L24,1,4),MID(L24,6,2),MID(L24,9,2))+M24)=TRUE,MIN($V$1:V24),DATE(MID(L24,1,4),MID(L24,6,2),MID(L24,9,2))))</f>
        <v>46072</v>
      </c>
      <c r="AF24" s="241" t="str">
        <f t="shared" si="8"/>
        <v>ALTA</v>
      </c>
      <c r="AG24" s="241" t="str">
        <f t="shared" si="9"/>
        <v xml:space="preserve"> </v>
      </c>
      <c r="AH24" s="241" t="str">
        <f>+IFERROR(VLOOKUP(E24,'OPER-POST CV01_OPPSHA'!$C$2:$Q$500,14,0),"")</f>
        <v/>
      </c>
      <c r="AI24" s="248">
        <f>+VLOOKUP(VALUE(F24),ORDENES!$Y$2:$AD$359,6,0)</f>
        <v>0</v>
      </c>
      <c r="AJ24" s="248">
        <f>+VLOOKUP(VALUE(F24),ORDENES!$Y$2:$AE$359,7,0)</f>
        <v>0</v>
      </c>
      <c r="AK24" s="241" t="str">
        <f t="shared" si="10"/>
        <v>TE</v>
      </c>
      <c r="AL24" s="241" t="str">
        <f t="shared" si="11"/>
        <v/>
      </c>
      <c r="AM24" s="241" t="str">
        <f t="shared" si="12"/>
        <v/>
      </c>
      <c r="AN24" s="241" t="str">
        <f>+IFERROR(VLOOKUP(E24,'OPER-POST CV01_OPPSHA'!$C$2:$R$500,16,0),"")</f>
        <v/>
      </c>
      <c r="AO24" s="241" t="str">
        <f t="shared" si="13"/>
        <v>540548240020</v>
      </c>
      <c r="AP24" s="4"/>
      <c r="AQ24" s="4"/>
      <c r="AR24" s="4"/>
      <c r="AS24" s="4"/>
      <c r="AT24" s="4"/>
      <c r="AU24" s="4"/>
      <c r="AV24" s="4"/>
      <c r="AW24" s="4"/>
      <c r="AX24" s="4"/>
    </row>
    <row r="25" spans="1:50" x14ac:dyDescent="0.2">
      <c r="A25" s="61" t="s">
        <v>1522</v>
      </c>
      <c r="B25" s="15" t="s">
        <v>2739</v>
      </c>
      <c r="C25" s="15" t="s">
        <v>1665</v>
      </c>
      <c r="D25" s="15" t="s">
        <v>2686</v>
      </c>
      <c r="E25" s="15" t="s">
        <v>2740</v>
      </c>
      <c r="F25" s="15" t="s">
        <v>1664</v>
      </c>
      <c r="G25" s="15" t="s">
        <v>2736</v>
      </c>
      <c r="H25" s="15" t="s">
        <v>414</v>
      </c>
      <c r="I25" s="15" t="s">
        <v>2741</v>
      </c>
      <c r="J25" s="15" t="s">
        <v>2689</v>
      </c>
      <c r="K25" s="15" t="s">
        <v>2690</v>
      </c>
      <c r="L25" s="355">
        <v>46072</v>
      </c>
      <c r="M25" s="15" t="s">
        <v>1528</v>
      </c>
      <c r="N25" s="355">
        <v>46072</v>
      </c>
      <c r="O25" s="15" t="s">
        <v>1471</v>
      </c>
      <c r="P25" s="15" t="s">
        <v>1472</v>
      </c>
      <c r="Q25" s="149" t="s">
        <v>1476</v>
      </c>
      <c r="R25" s="203">
        <v>1</v>
      </c>
      <c r="S25" s="63">
        <v>0</v>
      </c>
      <c r="T25" s="15" t="s">
        <v>2691</v>
      </c>
      <c r="U25" s="241">
        <f>+VLOOKUP(VALUE(F25),ORDENES!$Y$2:$AC$359,4,0)</f>
        <v>11534464</v>
      </c>
      <c r="V25" s="246">
        <f t="shared" si="0"/>
        <v>46072</v>
      </c>
      <c r="W25" s="246">
        <f t="shared" si="1"/>
        <v>46072</v>
      </c>
      <c r="X25" s="241" t="str">
        <f t="shared" si="2"/>
        <v>EDUARDO QUINTERO</v>
      </c>
      <c r="Y25" s="241">
        <f t="shared" si="3"/>
        <v>4.7E-2</v>
      </c>
      <c r="Z25" s="241" t="str">
        <f>IF(F25=0," ",VLOOKUP(VALUE(F25),ORDENES!$Y$2:$Z$359,2,FALSE))</f>
        <v>JAL</v>
      </c>
      <c r="AA25" s="241">
        <f t="shared" si="4"/>
        <v>5</v>
      </c>
      <c r="AB25" s="241">
        <f t="shared" si="5"/>
        <v>0</v>
      </c>
      <c r="AC25" s="241" t="str">
        <f t="shared" si="6"/>
        <v>ETIQUETADORA 4B MULTIMODUL II K408376</v>
      </c>
      <c r="AD25" s="241" t="str">
        <f t="shared" si="7"/>
        <v>ESPEMAEC</v>
      </c>
      <c r="AE25" s="247">
        <f>IF(L25=0," ",IF(ISERR(DATE(MID(L25,1,4),MID(L25,6,2),MID(L25,9,2))+M25)=TRUE,MIN($V$1:V25),DATE(MID(L25,1,4),MID(L25,6,2),MID(L25,9,2))))</f>
        <v>46072</v>
      </c>
      <c r="AF25" s="241" t="str">
        <f t="shared" si="8"/>
        <v>ALTA</v>
      </c>
      <c r="AG25" s="241" t="str">
        <f t="shared" si="9"/>
        <v xml:space="preserve"> </v>
      </c>
      <c r="AH25" s="241" t="str">
        <f>+IFERROR(VLOOKUP(E25,'OPER-POST CV01_OPPSHA'!$C$2:$Q$500,14,0),"")</f>
        <v/>
      </c>
      <c r="AI25" s="248">
        <f>+VLOOKUP(VALUE(F25),ORDENES!$Y$2:$AD$359,6,0)</f>
        <v>6316138.0099999998</v>
      </c>
      <c r="AJ25" s="248">
        <f>+VLOOKUP(VALUE(F25),ORDENES!$Y$2:$AE$359,7,0)</f>
        <v>2542569.94</v>
      </c>
      <c r="AK25" s="241" t="str">
        <f t="shared" si="10"/>
        <v>TE</v>
      </c>
      <c r="AL25" s="241" t="str">
        <f t="shared" si="11"/>
        <v/>
      </c>
      <c r="AM25" s="241" t="str">
        <f t="shared" si="12"/>
        <v/>
      </c>
      <c r="AN25" s="241" t="str">
        <f>+IFERROR(VLOOKUP(E25,'OPER-POST CV01_OPPSHA'!$C$2:$R$500,16,0),"")</f>
        <v/>
      </c>
      <c r="AO25" s="241" t="str">
        <f t="shared" si="13"/>
        <v>52846740020</v>
      </c>
      <c r="AP25" s="4"/>
      <c r="AQ25" s="4"/>
      <c r="AR25" s="4"/>
      <c r="AS25" s="4"/>
      <c r="AT25" s="4"/>
      <c r="AU25" s="4"/>
      <c r="AV25" s="4"/>
      <c r="AW25" s="4"/>
      <c r="AX25" s="4"/>
    </row>
    <row r="26" spans="1:50" ht="12.75" customHeight="1" x14ac:dyDescent="0.2">
      <c r="A26" s="61" t="s">
        <v>1522</v>
      </c>
      <c r="B26" s="15" t="s">
        <v>2742</v>
      </c>
      <c r="C26" s="15" t="s">
        <v>2294</v>
      </c>
      <c r="D26" s="15" t="s">
        <v>2743</v>
      </c>
      <c r="E26" s="15" t="s">
        <v>2744</v>
      </c>
      <c r="F26" s="15" t="s">
        <v>2306</v>
      </c>
      <c r="G26" s="15" t="s">
        <v>2688</v>
      </c>
      <c r="H26" s="15" t="s">
        <v>414</v>
      </c>
      <c r="I26" s="15" t="s">
        <v>2307</v>
      </c>
      <c r="J26" s="15" t="s">
        <v>2689</v>
      </c>
      <c r="K26" s="15" t="s">
        <v>2690</v>
      </c>
      <c r="L26" s="355">
        <v>46072</v>
      </c>
      <c r="M26" s="15" t="s">
        <v>1528</v>
      </c>
      <c r="N26" s="355">
        <v>46072</v>
      </c>
      <c r="O26" s="15" t="s">
        <v>1484</v>
      </c>
      <c r="P26" s="15" t="s">
        <v>1472</v>
      </c>
      <c r="Q26" s="15">
        <v>3</v>
      </c>
      <c r="R26" s="203">
        <v>0.5</v>
      </c>
      <c r="S26" s="63">
        <v>0</v>
      </c>
      <c r="T26" s="15" t="s">
        <v>2691</v>
      </c>
      <c r="U26" s="241" t="str">
        <f>+VLOOKUP(VALUE(F26),ORDENES!$Y$2:$AC$359,4,0)</f>
        <v xml:space="preserve"> </v>
      </c>
      <c r="V26" s="246">
        <f t="shared" si="0"/>
        <v>46072</v>
      </c>
      <c r="W26" s="246">
        <f t="shared" si="1"/>
        <v>46072</v>
      </c>
      <c r="X26" s="241" t="str">
        <f t="shared" si="2"/>
        <v>EDUARDO QUINTERO</v>
      </c>
      <c r="Y26" s="241">
        <f t="shared" si="3"/>
        <v>2.35E-2</v>
      </c>
      <c r="Z26" s="241" t="str">
        <f>IF(F26=0," ",VLOOKUP(VALUE(F26),ORDENES!$Y$2:$Z$359,2,FALSE))</f>
        <v>JAL</v>
      </c>
      <c r="AA26" s="241">
        <f t="shared" si="4"/>
        <v>3</v>
      </c>
      <c r="AB26" s="241">
        <f t="shared" si="5"/>
        <v>0</v>
      </c>
      <c r="AC26" s="241" t="str">
        <f t="shared" si="6"/>
        <v>TRANS BOTELLAS DEPA A INLINE EBI L4</v>
      </c>
      <c r="AD26" s="241" t="str">
        <f t="shared" si="7"/>
        <v>ESPEMAEC</v>
      </c>
      <c r="AE26" s="247">
        <f>IF(L26=0," ",IF(ISERR(DATE(MID(L26,1,4),MID(L26,6,2),MID(L26,9,2))+M26)=TRUE,MIN($V$1:V26),DATE(MID(L26,1,4),MID(L26,6,2),MID(L26,9,2))))</f>
        <v>46072</v>
      </c>
      <c r="AF26" s="241" t="str">
        <f t="shared" si="8"/>
        <v>BAJA</v>
      </c>
      <c r="AG26" s="241" t="str">
        <f t="shared" si="9"/>
        <v xml:space="preserve"> </v>
      </c>
      <c r="AH26" s="241" t="str">
        <f>+IFERROR(VLOOKUP(E26,'OPER-POST CV01_OPPSHA'!$C$2:$Q$500,14,0),"")</f>
        <v/>
      </c>
      <c r="AI26" s="248">
        <f>+VLOOKUP(VALUE(F26),ORDENES!$Y$2:$AD$359,6,0)</f>
        <v>0</v>
      </c>
      <c r="AJ26" s="248">
        <f>+VLOOKUP(VALUE(F26),ORDENES!$Y$2:$AE$359,7,0)</f>
        <v>0</v>
      </c>
      <c r="AK26" s="241" t="str">
        <f t="shared" si="10"/>
        <v>TE</v>
      </c>
      <c r="AL26" s="241" t="str">
        <f t="shared" si="11"/>
        <v/>
      </c>
      <c r="AM26" s="241" t="str">
        <f t="shared" si="12"/>
        <v/>
      </c>
      <c r="AN26" s="241" t="str">
        <f>+IFERROR(VLOOKUP(E26,'OPER-POST CV01_OPPSHA'!$C$2:$R$500,16,0),"")</f>
        <v/>
      </c>
      <c r="AO26" s="241" t="str">
        <f t="shared" si="13"/>
        <v>92230640010</v>
      </c>
      <c r="AP26" s="4"/>
      <c r="AQ26" s="4"/>
      <c r="AR26" s="4"/>
      <c r="AS26" s="4"/>
      <c r="AT26" s="4"/>
      <c r="AU26" s="4"/>
      <c r="AV26" s="4"/>
      <c r="AW26" s="4"/>
      <c r="AX26" s="4"/>
    </row>
    <row r="27" spans="1:50" ht="12.75" customHeight="1" x14ac:dyDescent="0.2">
      <c r="A27" s="61" t="s">
        <v>1522</v>
      </c>
      <c r="B27" s="15" t="s">
        <v>2742</v>
      </c>
      <c r="C27" s="15" t="s">
        <v>2294</v>
      </c>
      <c r="D27" s="15" t="s">
        <v>2743</v>
      </c>
      <c r="E27" s="15" t="s">
        <v>2745</v>
      </c>
      <c r="F27" s="15" t="s">
        <v>2306</v>
      </c>
      <c r="G27" s="15" t="s">
        <v>2736</v>
      </c>
      <c r="H27" s="15" t="s">
        <v>414</v>
      </c>
      <c r="I27" s="15" t="s">
        <v>2746</v>
      </c>
      <c r="J27" s="15" t="s">
        <v>2689</v>
      </c>
      <c r="K27" s="15" t="s">
        <v>2690</v>
      </c>
      <c r="L27" s="355">
        <v>46072</v>
      </c>
      <c r="M27" s="15" t="s">
        <v>1528</v>
      </c>
      <c r="N27" s="355">
        <v>46072</v>
      </c>
      <c r="O27" s="15" t="s">
        <v>1471</v>
      </c>
      <c r="P27" s="15" t="s">
        <v>1472</v>
      </c>
      <c r="Q27" s="15">
        <v>3</v>
      </c>
      <c r="R27" s="203">
        <v>0.5</v>
      </c>
      <c r="S27" s="63">
        <v>0</v>
      </c>
      <c r="T27" s="15" t="s">
        <v>2691</v>
      </c>
      <c r="U27" s="241" t="str">
        <f>+VLOOKUP(VALUE(F27),ORDENES!$Y$2:$AC$359,4,0)</f>
        <v xml:space="preserve"> </v>
      </c>
      <c r="V27" s="246">
        <f t="shared" si="0"/>
        <v>46072</v>
      </c>
      <c r="W27" s="246">
        <f t="shared" si="1"/>
        <v>46072</v>
      </c>
      <c r="X27" s="241" t="str">
        <f t="shared" si="2"/>
        <v>EDUARDO QUINTERO</v>
      </c>
      <c r="Y27" s="241">
        <f t="shared" si="3"/>
        <v>2.35E-2</v>
      </c>
      <c r="Z27" s="241" t="str">
        <f>IF(F27=0," ",VLOOKUP(VALUE(F27),ORDENES!$Y$2:$Z$359,2,FALSE))</f>
        <v>JAL</v>
      </c>
      <c r="AA27" s="241">
        <f t="shared" si="4"/>
        <v>3</v>
      </c>
      <c r="AB27" s="241">
        <f t="shared" si="5"/>
        <v>0</v>
      </c>
      <c r="AC27" s="241" t="str">
        <f t="shared" si="6"/>
        <v>TRANS BOTELLAS DEPA A INLINE EBI L4</v>
      </c>
      <c r="AD27" s="241" t="str">
        <f t="shared" si="7"/>
        <v>ESPEMAEC</v>
      </c>
      <c r="AE27" s="247">
        <f>IF(L27=0," ",IF(ISERR(DATE(MID(L27,1,4),MID(L27,6,2),MID(L27,9,2))+M27)=TRUE,MIN($V$1:V27),DATE(MID(L27,1,4),MID(L27,6,2),MID(L27,9,2))))</f>
        <v>46072</v>
      </c>
      <c r="AF27" s="241" t="str">
        <f t="shared" si="8"/>
        <v>BAJA</v>
      </c>
      <c r="AG27" s="241" t="str">
        <f t="shared" si="9"/>
        <v xml:space="preserve"> </v>
      </c>
      <c r="AH27" s="241" t="str">
        <f>+IFERROR(VLOOKUP(E27,'OPER-POST CV01_OPPSHA'!$C$2:$Q$500,14,0),"")</f>
        <v/>
      </c>
      <c r="AI27" s="248">
        <f>+VLOOKUP(VALUE(F27),ORDENES!$Y$2:$AD$359,6,0)</f>
        <v>0</v>
      </c>
      <c r="AJ27" s="248">
        <f>+VLOOKUP(VALUE(F27),ORDENES!$Y$2:$AE$359,7,0)</f>
        <v>0</v>
      </c>
      <c r="AK27" s="241" t="str">
        <f t="shared" si="10"/>
        <v>TE</v>
      </c>
      <c r="AL27" s="241" t="str">
        <f t="shared" si="11"/>
        <v/>
      </c>
      <c r="AM27" s="241" t="str">
        <f t="shared" si="12"/>
        <v/>
      </c>
      <c r="AN27" s="241" t="str">
        <f>+IFERROR(VLOOKUP(E27,'OPER-POST CV01_OPPSHA'!$C$2:$R$500,16,0),"")</f>
        <v/>
      </c>
      <c r="AO27" s="241" t="str">
        <f t="shared" si="13"/>
        <v>92230640020</v>
      </c>
      <c r="AP27" s="4"/>
      <c r="AQ27" s="4"/>
      <c r="AR27" s="4"/>
      <c r="AS27" s="4"/>
      <c r="AT27" s="4"/>
      <c r="AU27" s="4"/>
      <c r="AV27" s="4"/>
      <c r="AW27" s="4"/>
      <c r="AX27" s="4"/>
    </row>
    <row r="28" spans="1:50" ht="12.75" customHeight="1" x14ac:dyDescent="0.2">
      <c r="A28" s="61" t="s">
        <v>1522</v>
      </c>
      <c r="B28" s="15" t="s">
        <v>2734</v>
      </c>
      <c r="C28" s="15" t="s">
        <v>1335</v>
      </c>
      <c r="D28" s="15" t="s">
        <v>2686</v>
      </c>
      <c r="E28" s="15" t="s">
        <v>2747</v>
      </c>
      <c r="F28" s="15" t="s">
        <v>2200</v>
      </c>
      <c r="G28" s="15" t="s">
        <v>2688</v>
      </c>
      <c r="H28" s="15" t="s">
        <v>414</v>
      </c>
      <c r="I28" s="15" t="s">
        <v>2201</v>
      </c>
      <c r="J28" s="15" t="s">
        <v>1314</v>
      </c>
      <c r="K28" s="15" t="s">
        <v>2690</v>
      </c>
      <c r="L28" s="355">
        <v>46072</v>
      </c>
      <c r="M28" s="15" t="s">
        <v>1528</v>
      </c>
      <c r="N28" s="355">
        <v>46072</v>
      </c>
      <c r="O28" s="15" t="s">
        <v>1647</v>
      </c>
      <c r="P28" s="15" t="s">
        <v>1472</v>
      </c>
      <c r="Q28" s="149" t="s">
        <v>1476</v>
      </c>
      <c r="R28" s="203">
        <v>1.5</v>
      </c>
      <c r="S28" s="63">
        <v>0</v>
      </c>
      <c r="T28" s="15" t="s">
        <v>2691</v>
      </c>
      <c r="U28" s="241">
        <f>+VLOOKUP(VALUE(F28),ORDENES!$Y$2:$AC$359,4,0)</f>
        <v>11846359</v>
      </c>
      <c r="V28" s="246">
        <f t="shared" si="0"/>
        <v>46072</v>
      </c>
      <c r="W28" s="246">
        <f t="shared" si="1"/>
        <v>46072</v>
      </c>
      <c r="X28" s="241" t="str">
        <f t="shared" si="2"/>
        <v>EDUARDO QUINTERO</v>
      </c>
      <c r="Y28" s="241">
        <f t="shared" si="3"/>
        <v>7.0500000000000007E-2</v>
      </c>
      <c r="Z28" s="241" t="str">
        <f>IF(F28=0," ",VLOOKUP(VALUE(F28),ORDENES!$Y$2:$Z$359,2,FALSE))</f>
        <v>JAL</v>
      </c>
      <c r="AA28" s="241">
        <f t="shared" si="4"/>
        <v>7</v>
      </c>
      <c r="AB28" s="241">
        <f t="shared" si="5"/>
        <v>0</v>
      </c>
      <c r="AC28" s="241" t="str">
        <f t="shared" si="6"/>
        <v>PASTEURIZADOR TUNEL - L4</v>
      </c>
      <c r="AD28" s="241" t="str">
        <f t="shared" si="7"/>
        <v>ESPEMAEC</v>
      </c>
      <c r="AE28" s="247">
        <f>IF(L28=0," ",IF(ISERR(DATE(MID(L28,1,4),MID(L28,6,2),MID(L28,9,2))+M28)=TRUE,MIN($V$1:V28),DATE(MID(L28,1,4),MID(L28,6,2),MID(L28,9,2))))</f>
        <v>46072</v>
      </c>
      <c r="AF28" s="241" t="str">
        <f t="shared" si="8"/>
        <v>ALTA</v>
      </c>
      <c r="AG28" s="241" t="str">
        <f t="shared" si="9"/>
        <v xml:space="preserve"> </v>
      </c>
      <c r="AH28" s="241" t="str">
        <f>+IFERROR(VLOOKUP(E28,'OPER-POST CV01_OPPSHA'!$C$2:$Q$500,14,0),"")</f>
        <v/>
      </c>
      <c r="AI28" s="248">
        <f>+VLOOKUP(VALUE(F28),ORDENES!$Y$2:$AD$359,6,0)</f>
        <v>0</v>
      </c>
      <c r="AJ28" s="248">
        <f>+VLOOKUP(VALUE(F28),ORDENES!$Y$2:$AE$359,7,0)</f>
        <v>0</v>
      </c>
      <c r="AK28" s="241" t="str">
        <f t="shared" si="10"/>
        <v>TE</v>
      </c>
      <c r="AL28" s="241" t="str">
        <f t="shared" si="11"/>
        <v/>
      </c>
      <c r="AM28" s="241" t="str">
        <f t="shared" si="12"/>
        <v/>
      </c>
      <c r="AN28" s="241" t="str">
        <f>+IFERROR(VLOOKUP(E28,'OPER-POST CV01_OPPSHA'!$C$2:$R$500,16,0),"")</f>
        <v/>
      </c>
      <c r="AO28" s="241" t="str">
        <f t="shared" si="13"/>
        <v>93149170010</v>
      </c>
      <c r="AP28" s="4"/>
      <c r="AQ28" s="4"/>
      <c r="AR28" s="4"/>
      <c r="AS28" s="135"/>
      <c r="AT28" s="4"/>
      <c r="AU28" s="4"/>
      <c r="AV28" s="4"/>
      <c r="AW28" s="4"/>
      <c r="AX28" s="4"/>
    </row>
    <row r="29" spans="1:50" x14ac:dyDescent="0.2">
      <c r="A29" s="61" t="s">
        <v>1553</v>
      </c>
      <c r="B29" s="15" t="s">
        <v>2783</v>
      </c>
      <c r="C29" s="15" t="s">
        <v>2405</v>
      </c>
      <c r="D29" s="15" t="s">
        <v>2743</v>
      </c>
      <c r="E29" s="15" t="s">
        <v>2784</v>
      </c>
      <c r="F29" s="15" t="s">
        <v>2404</v>
      </c>
      <c r="G29" s="15" t="s">
        <v>2785</v>
      </c>
      <c r="H29" s="15" t="s">
        <v>553</v>
      </c>
      <c r="I29" s="15" t="s">
        <v>1345</v>
      </c>
      <c r="J29" s="15" t="s">
        <v>1314</v>
      </c>
      <c r="K29" s="15" t="s">
        <v>2690</v>
      </c>
      <c r="L29" s="355">
        <v>46072</v>
      </c>
      <c r="M29" s="15" t="s">
        <v>1528</v>
      </c>
      <c r="N29" s="355">
        <v>46072</v>
      </c>
      <c r="O29" s="15" t="s">
        <v>1647</v>
      </c>
      <c r="P29" s="15" t="s">
        <v>1472</v>
      </c>
      <c r="Q29" s="149" t="s">
        <v>1476</v>
      </c>
      <c r="R29" s="203">
        <v>1.5</v>
      </c>
      <c r="S29" s="63">
        <v>0</v>
      </c>
      <c r="T29" s="15" t="s">
        <v>2691</v>
      </c>
      <c r="U29" s="241">
        <f>+VLOOKUP(VALUE(F29),ORDENES!$Y$2:$AC$359,4,0)</f>
        <v>11670659</v>
      </c>
      <c r="V29" s="246">
        <f t="shared" si="0"/>
        <v>46072</v>
      </c>
      <c r="W29" s="246">
        <f t="shared" si="1"/>
        <v>46072</v>
      </c>
      <c r="X29" s="241" t="str">
        <f t="shared" si="2"/>
        <v xml:space="preserve">GILBERTO VILLAMARIN </v>
      </c>
      <c r="Y29" s="241">
        <f t="shared" si="3"/>
        <v>7.0500000000000007E-2</v>
      </c>
      <c r="Z29" s="241" t="str">
        <f>IF(F29=0," ",VLOOKUP(VALUE(F29),ORDENES!$Y$2:$Z$359,2,FALSE))</f>
        <v>JAL</v>
      </c>
      <c r="AA29" s="241">
        <f t="shared" si="4"/>
        <v>7</v>
      </c>
      <c r="AB29" s="241">
        <f t="shared" si="5"/>
        <v>0</v>
      </c>
      <c r="AC29" s="241" t="str">
        <f t="shared" si="6"/>
        <v>TRANSPORTADOR GRANEL DEPA RINSER - L4</v>
      </c>
      <c r="AD29" s="241" t="str">
        <f t="shared" si="7"/>
        <v>ELECT2EL</v>
      </c>
      <c r="AE29" s="247">
        <f>IF(L29=0," ",IF(ISERR(DATE(MID(L29,1,4),MID(L29,6,2),MID(L29,9,2))+M29)=TRUE,MIN($V$1:V29),DATE(MID(L29,1,4),MID(L29,6,2),MID(L29,9,2))))</f>
        <v>46072</v>
      </c>
      <c r="AF29" s="241" t="str">
        <f t="shared" si="8"/>
        <v>ALTA</v>
      </c>
      <c r="AG29" s="241" t="str">
        <f t="shared" si="9"/>
        <v xml:space="preserve"> </v>
      </c>
      <c r="AH29" s="241" t="str">
        <f>+IFERROR(VLOOKUP(E29,'OPER-POST CV01_OPPSHA'!$C$2:$Q$500,14,0),"")</f>
        <v/>
      </c>
      <c r="AI29" s="248">
        <f>+VLOOKUP(VALUE(F29),ORDENES!$Y$2:$AD$359,6,0)</f>
        <v>1089166</v>
      </c>
      <c r="AJ29" s="248">
        <f>+VLOOKUP(VALUE(F29),ORDENES!$Y$2:$AE$359,7,0)</f>
        <v>21</v>
      </c>
      <c r="AK29" s="241" t="str">
        <f t="shared" si="10"/>
        <v>TE</v>
      </c>
      <c r="AL29" s="241" t="str">
        <f t="shared" si="11"/>
        <v/>
      </c>
      <c r="AM29" s="241" t="str">
        <f t="shared" si="12"/>
        <v/>
      </c>
      <c r="AN29" s="241" t="str">
        <f>+IFERROR(VLOOKUP(E29,'OPER-POST CV01_OPPSHA'!$C$2:$R$500,16,0),"")</f>
        <v/>
      </c>
      <c r="AO29" s="241" t="str">
        <f t="shared" si="13"/>
        <v>57001720120</v>
      </c>
      <c r="AP29" s="4"/>
      <c r="AQ29" s="4"/>
      <c r="AR29" s="4"/>
      <c r="AS29" s="4"/>
      <c r="AT29" s="4"/>
      <c r="AU29" s="4"/>
      <c r="AV29" s="4"/>
      <c r="AW29" s="4"/>
      <c r="AX29" s="4"/>
    </row>
    <row r="30" spans="1:50" ht="12.75" customHeight="1" x14ac:dyDescent="0.2">
      <c r="A30" s="61" t="s">
        <v>1553</v>
      </c>
      <c r="B30" s="15" t="s">
        <v>2778</v>
      </c>
      <c r="C30" s="15" t="s">
        <v>2209</v>
      </c>
      <c r="D30" s="15" t="s">
        <v>2779</v>
      </c>
      <c r="E30" s="15" t="s">
        <v>2780</v>
      </c>
      <c r="F30" s="15" t="s">
        <v>2224</v>
      </c>
      <c r="G30" s="15" t="s">
        <v>2688</v>
      </c>
      <c r="H30" s="15" t="s">
        <v>553</v>
      </c>
      <c r="I30" s="15" t="s">
        <v>1321</v>
      </c>
      <c r="J30" s="15" t="s">
        <v>2689</v>
      </c>
      <c r="K30" s="15" t="s">
        <v>2690</v>
      </c>
      <c r="L30" s="355">
        <v>46072</v>
      </c>
      <c r="M30" s="15" t="s">
        <v>1528</v>
      </c>
      <c r="N30" s="355">
        <v>46072</v>
      </c>
      <c r="O30" s="15" t="s">
        <v>1647</v>
      </c>
      <c r="P30" s="15" t="s">
        <v>1472</v>
      </c>
      <c r="Q30" s="149" t="s">
        <v>1476</v>
      </c>
      <c r="R30" s="203">
        <v>1.5</v>
      </c>
      <c r="S30" s="63">
        <v>0</v>
      </c>
      <c r="T30" s="15" t="s">
        <v>2691</v>
      </c>
      <c r="U30" s="241">
        <f>+VLOOKUP(VALUE(F30),ORDENES!$Y$2:$AC$359,4,0)</f>
        <v>11840722</v>
      </c>
      <c r="V30" s="246">
        <f t="shared" si="0"/>
        <v>46072</v>
      </c>
      <c r="W30" s="246">
        <f t="shared" si="1"/>
        <v>46072</v>
      </c>
      <c r="X30" s="241" t="str">
        <f t="shared" si="2"/>
        <v xml:space="preserve">GILBERTO VILLAMARIN </v>
      </c>
      <c r="Y30" s="241">
        <f t="shared" si="3"/>
        <v>7.0500000000000007E-2</v>
      </c>
      <c r="Z30" s="241" t="str">
        <f>IF(F30=0," ",VLOOKUP(VALUE(F30),ORDENES!$Y$2:$Z$359,2,FALSE))</f>
        <v>JAL</v>
      </c>
      <c r="AA30" s="241">
        <f t="shared" si="4"/>
        <v>7</v>
      </c>
      <c r="AB30" s="241">
        <f t="shared" si="5"/>
        <v>0</v>
      </c>
      <c r="AC30" s="241" t="str">
        <f t="shared" si="6"/>
        <v>PLANTA CIP - L4</v>
      </c>
      <c r="AD30" s="241" t="str">
        <f t="shared" si="7"/>
        <v>ELECT2EL</v>
      </c>
      <c r="AE30" s="247">
        <f>IF(L30=0," ",IF(ISERR(DATE(MID(L30,1,4),MID(L30,6,2),MID(L30,9,2))+M30)=TRUE,MIN($V$1:V30),DATE(MID(L30,1,4),MID(L30,6,2),MID(L30,9,2))))</f>
        <v>46072</v>
      </c>
      <c r="AF30" s="241" t="str">
        <f t="shared" si="8"/>
        <v>ALTA</v>
      </c>
      <c r="AG30" s="241" t="str">
        <f t="shared" si="9"/>
        <v xml:space="preserve"> </v>
      </c>
      <c r="AH30" s="241" t="str">
        <f>+IFERROR(VLOOKUP(E30,'OPER-POST CV01_OPPSHA'!$C$2:$Q$500,14,0),"")</f>
        <v/>
      </c>
      <c r="AI30" s="248">
        <f>+VLOOKUP(VALUE(F30),ORDENES!$Y$2:$AD$359,6,0)</f>
        <v>0</v>
      </c>
      <c r="AJ30" s="248">
        <f>+VLOOKUP(VALUE(F30),ORDENES!$Y$2:$AE$359,7,0)</f>
        <v>0</v>
      </c>
      <c r="AK30" s="241" t="str">
        <f t="shared" si="10"/>
        <v>TE</v>
      </c>
      <c r="AL30" s="241" t="str">
        <f t="shared" si="11"/>
        <v/>
      </c>
      <c r="AM30" s="241" t="str">
        <f t="shared" si="12"/>
        <v/>
      </c>
      <c r="AN30" s="241" t="str">
        <f>+IFERROR(VLOOKUP(E30,'OPER-POST CV01_OPPSHA'!$C$2:$R$500,16,0),"")</f>
        <v/>
      </c>
      <c r="AO30" s="241" t="str">
        <f t="shared" si="13"/>
        <v>93109290010</v>
      </c>
      <c r="AP30" s="4"/>
      <c r="AQ30" s="4"/>
      <c r="AR30" s="4"/>
      <c r="AS30" s="4"/>
      <c r="AT30" s="4"/>
      <c r="AU30" s="4"/>
      <c r="AV30" s="4"/>
      <c r="AW30" s="4"/>
      <c r="AX30" s="4"/>
    </row>
    <row r="31" spans="1:50" ht="14.95" customHeight="1" x14ac:dyDescent="0.2">
      <c r="A31" s="61" t="s">
        <v>1553</v>
      </c>
      <c r="B31" s="15" t="s">
        <v>2778</v>
      </c>
      <c r="C31" s="15" t="s">
        <v>2209</v>
      </c>
      <c r="D31" s="15" t="s">
        <v>2779</v>
      </c>
      <c r="E31" s="15" t="s">
        <v>4490</v>
      </c>
      <c r="F31" s="15" t="s">
        <v>2224</v>
      </c>
      <c r="G31" s="15" t="s">
        <v>2723</v>
      </c>
      <c r="H31" s="15" t="s">
        <v>553</v>
      </c>
      <c r="I31" s="15" t="s">
        <v>4491</v>
      </c>
      <c r="J31" s="15" t="s">
        <v>2689</v>
      </c>
      <c r="K31" s="15" t="s">
        <v>2690</v>
      </c>
      <c r="L31" s="355">
        <v>46072</v>
      </c>
      <c r="M31" s="15" t="s">
        <v>1528</v>
      </c>
      <c r="N31" s="355">
        <v>46072</v>
      </c>
      <c r="O31" s="15" t="s">
        <v>1647</v>
      </c>
      <c r="P31" s="15" t="s">
        <v>1472</v>
      </c>
      <c r="Q31" s="149" t="s">
        <v>1476</v>
      </c>
      <c r="R31" s="203">
        <v>1.5</v>
      </c>
      <c r="S31" s="63">
        <v>0</v>
      </c>
      <c r="T31" s="15" t="s">
        <v>2691</v>
      </c>
      <c r="U31" s="241">
        <f>+VLOOKUP(VALUE(F31),ORDENES!$Y$2:$AC$359,4,0)</f>
        <v>11840722</v>
      </c>
      <c r="V31" s="246">
        <f t="shared" si="0"/>
        <v>46072</v>
      </c>
      <c r="W31" s="246">
        <f t="shared" si="1"/>
        <v>46072</v>
      </c>
      <c r="X31" s="241" t="str">
        <f t="shared" si="2"/>
        <v xml:space="preserve">GILBERTO VILLAMARIN </v>
      </c>
      <c r="Y31" s="241">
        <f t="shared" si="3"/>
        <v>7.0500000000000007E-2</v>
      </c>
      <c r="Z31" s="241" t="str">
        <f>IF(F31=0," ",VLOOKUP(VALUE(F31),ORDENES!$Y$2:$Z$359,2,FALSE))</f>
        <v>JAL</v>
      </c>
      <c r="AA31" s="241">
        <f t="shared" si="4"/>
        <v>7</v>
      </c>
      <c r="AB31" s="241">
        <f t="shared" si="5"/>
        <v>0</v>
      </c>
      <c r="AC31" s="241" t="str">
        <f t="shared" si="6"/>
        <v>PLANTA CIP - L4</v>
      </c>
      <c r="AD31" s="241" t="str">
        <f t="shared" si="7"/>
        <v>ELECT2EL</v>
      </c>
      <c r="AE31" s="247">
        <f>IF(L31=0," ",IF(ISERR(DATE(MID(L31,1,4),MID(L31,6,2),MID(L31,9,2))+M31)=TRUE,MIN($V$1:V31),DATE(MID(L31,1,4),MID(L31,6,2),MID(L31,9,2))))</f>
        <v>46072</v>
      </c>
      <c r="AF31" s="241" t="str">
        <f t="shared" si="8"/>
        <v>ALTA</v>
      </c>
      <c r="AG31" s="241" t="str">
        <f t="shared" si="9"/>
        <v xml:space="preserve"> </v>
      </c>
      <c r="AH31" s="241" t="str">
        <f>+IFERROR(VLOOKUP(E31,'OPER-POST CV01_OPPSHA'!$C$2:$Q$500,14,0),"")</f>
        <v/>
      </c>
      <c r="AI31" s="248">
        <f>+VLOOKUP(VALUE(F31),ORDENES!$Y$2:$AD$359,6,0)</f>
        <v>0</v>
      </c>
      <c r="AJ31" s="248">
        <f>+VLOOKUP(VALUE(F31),ORDENES!$Y$2:$AE$359,7,0)</f>
        <v>0</v>
      </c>
      <c r="AK31" s="241" t="str">
        <f t="shared" si="10"/>
        <v>TE</v>
      </c>
      <c r="AL31" s="241" t="str">
        <f t="shared" si="11"/>
        <v/>
      </c>
      <c r="AM31" s="241" t="str">
        <f t="shared" si="12"/>
        <v/>
      </c>
      <c r="AN31" s="241" t="str">
        <f>+IFERROR(VLOOKUP(E31,'OPER-POST CV01_OPPSHA'!$C$2:$R$500,16,0),"")</f>
        <v/>
      </c>
      <c r="AO31" s="241" t="str">
        <f t="shared" si="13"/>
        <v>93109290030</v>
      </c>
      <c r="AP31" s="4"/>
      <c r="AQ31" s="4"/>
      <c r="AR31" s="4"/>
      <c r="AS31" s="4"/>
      <c r="AT31" s="4"/>
      <c r="AU31" s="4"/>
      <c r="AV31" s="4"/>
      <c r="AW31" s="4"/>
      <c r="AX31" s="4"/>
    </row>
    <row r="32" spans="1:50" ht="12.75" customHeight="1" x14ac:dyDescent="0.2">
      <c r="A32" s="61" t="s">
        <v>1522</v>
      </c>
      <c r="B32" s="15" t="s">
        <v>2685</v>
      </c>
      <c r="C32" s="15" t="s">
        <v>1262</v>
      </c>
      <c r="D32" s="15" t="s">
        <v>2686</v>
      </c>
      <c r="E32" s="15" t="s">
        <v>2748</v>
      </c>
      <c r="F32" s="15" t="s">
        <v>2530</v>
      </c>
      <c r="G32" s="15" t="s">
        <v>2688</v>
      </c>
      <c r="H32" s="15" t="s">
        <v>624</v>
      </c>
      <c r="I32" s="15" t="s">
        <v>2749</v>
      </c>
      <c r="J32" s="15" t="s">
        <v>2689</v>
      </c>
      <c r="K32" s="15" t="s">
        <v>2690</v>
      </c>
      <c r="L32" s="355">
        <v>46072</v>
      </c>
      <c r="M32" s="15" t="s">
        <v>1528</v>
      </c>
      <c r="N32" s="355">
        <v>46072</v>
      </c>
      <c r="O32" s="15" t="s">
        <v>1478</v>
      </c>
      <c r="P32" s="15" t="s">
        <v>1472</v>
      </c>
      <c r="Q32" s="15">
        <v>3</v>
      </c>
      <c r="R32" s="203">
        <v>2.5</v>
      </c>
      <c r="S32" s="63">
        <v>0</v>
      </c>
      <c r="T32" s="15" t="s">
        <v>2691</v>
      </c>
      <c r="U32" s="241" t="str">
        <f>+VLOOKUP(VALUE(F32),ORDENES!$Y$2:$AC$359,4,0)</f>
        <v xml:space="preserve"> </v>
      </c>
      <c r="V32" s="246">
        <f t="shared" si="0"/>
        <v>46072</v>
      </c>
      <c r="W32" s="246">
        <f t="shared" si="1"/>
        <v>46072</v>
      </c>
      <c r="X32" s="241" t="str">
        <f t="shared" si="2"/>
        <v>JUAN CARLOS ARBOLEDA SILVA</v>
      </c>
      <c r="Y32" s="241">
        <f t="shared" si="3"/>
        <v>0.11749999999999999</v>
      </c>
      <c r="Z32" s="241" t="str">
        <f>IF(F32=0," ",VLOOKUP(VALUE(F32),ORDENES!$Y$2:$Z$359,2,FALSE))</f>
        <v>JAS</v>
      </c>
      <c r="AA32" s="241">
        <f t="shared" si="4"/>
        <v>11</v>
      </c>
      <c r="AB32" s="241">
        <f t="shared" si="5"/>
        <v>0</v>
      </c>
      <c r="AC32" s="241" t="str">
        <f t="shared" si="6"/>
        <v>VARIOLINE OW - L4</v>
      </c>
      <c r="AD32" s="241" t="str">
        <f t="shared" si="7"/>
        <v>OPESPRE3</v>
      </c>
      <c r="AE32" s="247">
        <f>IF(L32=0," ",IF(ISERR(DATE(MID(L32,1,4),MID(L32,6,2),MID(L32,9,2))+M32)=TRUE,MIN($V$1:V32),DATE(MID(L32,1,4),MID(L32,6,2),MID(L32,9,2))))</f>
        <v>46072</v>
      </c>
      <c r="AF32" s="241" t="str">
        <f t="shared" si="8"/>
        <v>BAJA</v>
      </c>
      <c r="AG32" s="241" t="str">
        <f t="shared" si="9"/>
        <v xml:space="preserve"> </v>
      </c>
      <c r="AH32" s="241" t="str">
        <f>+IFERROR(VLOOKUP(E32,'OPER-POST CV01_OPPSHA'!$C$2:$Q$500,14,0),"")</f>
        <v/>
      </c>
      <c r="AI32" s="248">
        <f>+VLOOKUP(VALUE(F32),ORDENES!$Y$2:$AD$359,6,0)</f>
        <v>0</v>
      </c>
      <c r="AJ32" s="248">
        <f>+VLOOKUP(VALUE(F32),ORDENES!$Y$2:$AE$359,7,0)</f>
        <v>0</v>
      </c>
      <c r="AK32" s="241" t="str">
        <f t="shared" si="10"/>
        <v>OP</v>
      </c>
      <c r="AL32" s="241" t="str">
        <f t="shared" si="11"/>
        <v/>
      </c>
      <c r="AM32" s="241" t="str">
        <f t="shared" si="12"/>
        <v/>
      </c>
      <c r="AN32" s="241" t="str">
        <f>+IFERROR(VLOOKUP(E32,'OPER-POST CV01_OPPSHA'!$C$2:$R$500,16,0),"")</f>
        <v/>
      </c>
      <c r="AO32" s="241" t="str">
        <f t="shared" si="13"/>
        <v>92188340010</v>
      </c>
      <c r="AP32" s="4"/>
      <c r="AQ32" s="4"/>
      <c r="AR32" s="4"/>
      <c r="AS32" s="4"/>
      <c r="AT32" s="4"/>
      <c r="AU32" s="4"/>
      <c r="AV32" s="4"/>
      <c r="AW32" s="4"/>
      <c r="AX32" s="4"/>
    </row>
    <row r="33" spans="1:50" ht="12.75" customHeight="1" x14ac:dyDescent="0.2">
      <c r="A33" s="61" t="s">
        <v>1522</v>
      </c>
      <c r="B33" s="15" t="s">
        <v>2685</v>
      </c>
      <c r="C33" s="15" t="s">
        <v>1262</v>
      </c>
      <c r="D33" s="15" t="s">
        <v>2686</v>
      </c>
      <c r="E33" s="15" t="s">
        <v>2750</v>
      </c>
      <c r="F33" s="15" t="s">
        <v>2534</v>
      </c>
      <c r="G33" s="15" t="s">
        <v>2688</v>
      </c>
      <c r="H33" s="15" t="s">
        <v>624</v>
      </c>
      <c r="I33" s="15" t="s">
        <v>2751</v>
      </c>
      <c r="J33" s="15" t="s">
        <v>2689</v>
      </c>
      <c r="K33" s="15" t="s">
        <v>2690</v>
      </c>
      <c r="L33" s="355">
        <v>46072</v>
      </c>
      <c r="M33" s="15" t="s">
        <v>1528</v>
      </c>
      <c r="N33" s="355">
        <v>46072</v>
      </c>
      <c r="O33" s="15" t="s">
        <v>1565</v>
      </c>
      <c r="P33" s="15" t="s">
        <v>1472</v>
      </c>
      <c r="Q33" s="15">
        <v>3</v>
      </c>
      <c r="R33" s="203">
        <v>4</v>
      </c>
      <c r="S33" s="63">
        <v>0</v>
      </c>
      <c r="T33" s="15" t="s">
        <v>2691</v>
      </c>
      <c r="U33" s="241" t="str">
        <f>+VLOOKUP(VALUE(F33),ORDENES!$Y$2:$AC$359,4,0)</f>
        <v xml:space="preserve"> </v>
      </c>
      <c r="V33" s="246">
        <f t="shared" si="0"/>
        <v>46072</v>
      </c>
      <c r="W33" s="246">
        <f t="shared" si="1"/>
        <v>46072</v>
      </c>
      <c r="X33" s="241" t="str">
        <f t="shared" si="2"/>
        <v>JUAN CARLOS ARBOLEDA SILVA</v>
      </c>
      <c r="Y33" s="241">
        <f t="shared" si="3"/>
        <v>0.188</v>
      </c>
      <c r="Z33" s="241" t="str">
        <f>IF(F33=0," ",VLOOKUP(VALUE(F33),ORDENES!$Y$2:$Z$359,2,FALSE))</f>
        <v>JAS</v>
      </c>
      <c r="AA33" s="241">
        <f t="shared" si="4"/>
        <v>17</v>
      </c>
      <c r="AB33" s="241">
        <f t="shared" si="5"/>
        <v>0</v>
      </c>
      <c r="AC33" s="241" t="str">
        <f t="shared" si="6"/>
        <v>VARIOLINE OW - L4</v>
      </c>
      <c r="AD33" s="241" t="str">
        <f t="shared" si="7"/>
        <v>OPESPRE3</v>
      </c>
      <c r="AE33" s="247">
        <f>IF(L33=0," ",IF(ISERR(DATE(MID(L33,1,4),MID(L33,6,2),MID(L33,9,2))+M33)=TRUE,MIN($V$1:V33),DATE(MID(L33,1,4),MID(L33,6,2),MID(L33,9,2))))</f>
        <v>46072</v>
      </c>
      <c r="AF33" s="241" t="str">
        <f t="shared" si="8"/>
        <v>BAJA</v>
      </c>
      <c r="AG33" s="241" t="str">
        <f t="shared" si="9"/>
        <v xml:space="preserve"> </v>
      </c>
      <c r="AH33" s="241" t="str">
        <f>+IFERROR(VLOOKUP(E33,'OPER-POST CV01_OPPSHA'!$C$2:$Q$500,14,0),"")</f>
        <v/>
      </c>
      <c r="AI33" s="248">
        <f>+VLOOKUP(VALUE(F33),ORDENES!$Y$2:$AD$359,6,0)</f>
        <v>0</v>
      </c>
      <c r="AJ33" s="248">
        <f>+VLOOKUP(VALUE(F33),ORDENES!$Y$2:$AE$359,7,0)</f>
        <v>0</v>
      </c>
      <c r="AK33" s="241" t="str">
        <f t="shared" si="10"/>
        <v>OP</v>
      </c>
      <c r="AL33" s="241" t="str">
        <f t="shared" si="11"/>
        <v/>
      </c>
      <c r="AM33" s="241" t="str">
        <f t="shared" si="12"/>
        <v/>
      </c>
      <c r="AN33" s="241" t="str">
        <f>+IFERROR(VLOOKUP(E33,'OPER-POST CV01_OPPSHA'!$C$2:$R$500,16,0),"")</f>
        <v/>
      </c>
      <c r="AO33" s="241" t="str">
        <f t="shared" si="13"/>
        <v>92189810010</v>
      </c>
      <c r="AP33" s="4"/>
      <c r="AQ33" s="4"/>
      <c r="AR33" s="4"/>
      <c r="AS33" s="4"/>
      <c r="AT33" s="4"/>
      <c r="AU33" s="4"/>
      <c r="AV33" s="4"/>
      <c r="AW33" s="4"/>
      <c r="AX33" s="4"/>
    </row>
    <row r="34" spans="1:50" ht="12.75" customHeight="1" x14ac:dyDescent="0.2">
      <c r="A34" s="61" t="s">
        <v>1522</v>
      </c>
      <c r="B34" s="15" t="s">
        <v>2685</v>
      </c>
      <c r="C34" s="15" t="s">
        <v>1262</v>
      </c>
      <c r="D34" s="15" t="s">
        <v>2686</v>
      </c>
      <c r="E34" s="15" t="s">
        <v>2752</v>
      </c>
      <c r="F34" s="15" t="s">
        <v>2538</v>
      </c>
      <c r="G34" s="15" t="s">
        <v>2688</v>
      </c>
      <c r="H34" s="15" t="s">
        <v>624</v>
      </c>
      <c r="I34" s="15" t="s">
        <v>2753</v>
      </c>
      <c r="J34" s="15" t="s">
        <v>2689</v>
      </c>
      <c r="K34" s="15" t="s">
        <v>2690</v>
      </c>
      <c r="L34" s="355">
        <v>46072</v>
      </c>
      <c r="M34" s="15" t="s">
        <v>1528</v>
      </c>
      <c r="N34" s="355">
        <v>46072</v>
      </c>
      <c r="O34" s="15" t="s">
        <v>1475</v>
      </c>
      <c r="P34" s="15" t="s">
        <v>1472</v>
      </c>
      <c r="Q34" s="15">
        <v>3</v>
      </c>
      <c r="R34" s="203">
        <v>2</v>
      </c>
      <c r="S34" s="63">
        <v>0</v>
      </c>
      <c r="T34" s="15" t="s">
        <v>2691</v>
      </c>
      <c r="U34" s="241" t="str">
        <f>+VLOOKUP(VALUE(F34),ORDENES!$Y$2:$AC$359,4,0)</f>
        <v xml:space="preserve"> </v>
      </c>
      <c r="V34" s="246">
        <f t="shared" ref="V34:V65" si="14">IF(L34=0," ",IF(ISNUMBER(L34),L34,DATE(MID(L34,1,4),MID(L34,6,2),MID(L34,9,2))))</f>
        <v>46072</v>
      </c>
      <c r="W34" s="246">
        <f t="shared" ref="W34:W65" si="15">IF(N34=0," ",IF(ISNUMBER(N34),N34,DATE(MID(N34,1,4),MID(N34,6,2),MID(N34,9,2))))</f>
        <v>46072</v>
      </c>
      <c r="X34" s="241" t="str">
        <f t="shared" ref="X34:X65" si="16">IF(H34=0," ",IF(ISERROR(VLOOKUP(H34,$AP$490:$AQ$988,2,FALSE))=TRUE,"NO ASIGNADO",VLOOKUP(H34,$AP$490:$AQ$988,2,FALSE)))</f>
        <v>JUAN CARLOS ARBOLEDA SILVA</v>
      </c>
      <c r="Y34" s="241">
        <f t="shared" ref="Y34:Y65" si="17">IF(R34=0," ",R34*0.047)</f>
        <v>9.4E-2</v>
      </c>
      <c r="Z34" s="241" t="str">
        <f>IF(F34=0," ",VLOOKUP(VALUE(F34),ORDENES!$Y$2:$Z$359,2,FALSE))</f>
        <v>JAS</v>
      </c>
      <c r="AA34" s="241">
        <f t="shared" ref="AA34:AA65" si="18">IF(ISBLANK(R34),"",ROUNDUP(R34*4,0)+1)</f>
        <v>9</v>
      </c>
      <c r="AB34" s="241">
        <f t="shared" ref="AB34:AB65" si="19">IF(W34=" "," ",IF(ISERROR(W34),24,HOUR(V34)))</f>
        <v>0</v>
      </c>
      <c r="AC34" s="241" t="str">
        <f t="shared" ref="AC34:AC65" si="20">+IF(C34&lt;&gt;"",C34,D34)</f>
        <v>VARIOLINE OW - L4</v>
      </c>
      <c r="AD34" s="241" t="str">
        <f t="shared" ref="AD34:AD65" si="21">IF(H34=0," ",IF(ISERROR(VLOOKUP(H34,$AP$490:$AS$988,4,FALSE))=TRUE,"NO ASIGNADO",VLOOKUP(H34,$AP$490:$AS$988,4,FALSE)))</f>
        <v>OPESPRE3</v>
      </c>
      <c r="AE34" s="247">
        <f>IF(L34=0," ",IF(ISERR(DATE(MID(L34,1,4),MID(L34,6,2),MID(L34,9,2))+M34)=TRUE,MIN($V$1:V34),DATE(MID(L34,1,4),MID(L34,6,2),MID(L34,9,2))))</f>
        <v>46072</v>
      </c>
      <c r="AF34" s="241" t="str">
        <f t="shared" ref="AF34:AF65" si="22">+IFERROR(VLOOKUP(VALUE(Q34),$AR$2:$AS$6,2,0),"")</f>
        <v>BAJA</v>
      </c>
      <c r="AG34" s="241" t="str">
        <f t="shared" ref="AG34:AG65" si="23">IFERROR(VLOOKUP(AC34,$BA$490:$BC$853,2,0)," ")</f>
        <v xml:space="preserve"> </v>
      </c>
      <c r="AH34" s="241" t="str">
        <f>+IFERROR(VLOOKUP(E34,'OPER-POST CV01_OPPSHA'!$C$2:$Q$500,14,0),"")</f>
        <v/>
      </c>
      <c r="AI34" s="248">
        <f>+VLOOKUP(VALUE(F34),ORDENES!$Y$2:$AD$359,6,0)</f>
        <v>0</v>
      </c>
      <c r="AJ34" s="248">
        <f>+VLOOKUP(VALUE(F34),ORDENES!$Y$2:$AE$359,7,0)</f>
        <v>0</v>
      </c>
      <c r="AK34" s="241" t="str">
        <f t="shared" ref="AK34:AK65" si="24">IFERROR(VLOOKUP(H34,$AP$490:$AT$988,5,0),"")</f>
        <v>OP</v>
      </c>
      <c r="AL34" s="241" t="str">
        <f t="shared" ref="AL34:AL65" si="25">+IFERROR(SEARCH("ato",I34),"")</f>
        <v/>
      </c>
      <c r="AM34" s="241" t="str">
        <f t="shared" ref="AM34:AM65" si="26">+IF(IFERROR(SEARCH("TMI",I34),"")&lt;&gt;"",1,"")</f>
        <v/>
      </c>
      <c r="AN34" s="241" t="str">
        <f>+IFERROR(VLOOKUP(E34,'OPER-POST CV01_OPPSHA'!$C$2:$R$500,16,0),"")</f>
        <v/>
      </c>
      <c r="AO34" s="241" t="str">
        <f t="shared" ref="AO34:AO65" si="27">+F34&amp;G34</f>
        <v>92190900010</v>
      </c>
      <c r="AP34" s="4"/>
      <c r="AQ34" s="4"/>
      <c r="AR34" s="4"/>
      <c r="AS34" s="4"/>
      <c r="AT34" s="4"/>
      <c r="AU34" s="4"/>
      <c r="AV34" s="4"/>
      <c r="AW34" s="4"/>
      <c r="AX34" s="4"/>
    </row>
    <row r="35" spans="1:50" ht="12.75" customHeight="1" x14ac:dyDescent="0.2">
      <c r="A35" s="61" t="s">
        <v>1522</v>
      </c>
      <c r="B35" s="15" t="s">
        <v>2754</v>
      </c>
      <c r="C35" s="15" t="s">
        <v>1330</v>
      </c>
      <c r="D35" s="15" t="s">
        <v>2686</v>
      </c>
      <c r="E35" s="15" t="s">
        <v>2755</v>
      </c>
      <c r="F35" s="15" t="s">
        <v>2651</v>
      </c>
      <c r="G35" s="15" t="s">
        <v>2688</v>
      </c>
      <c r="H35" s="15" t="s">
        <v>624</v>
      </c>
      <c r="I35" s="15" t="s">
        <v>2756</v>
      </c>
      <c r="J35" s="15" t="s">
        <v>2689</v>
      </c>
      <c r="K35" s="15" t="s">
        <v>2690</v>
      </c>
      <c r="L35" s="355">
        <v>46072</v>
      </c>
      <c r="M35" s="15" t="s">
        <v>1528</v>
      </c>
      <c r="N35" s="355">
        <v>46072</v>
      </c>
      <c r="O35" s="15" t="s">
        <v>1471</v>
      </c>
      <c r="P35" s="15" t="s">
        <v>1472</v>
      </c>
      <c r="Q35" s="15">
        <v>3</v>
      </c>
      <c r="R35" s="203">
        <v>1</v>
      </c>
      <c r="S35" s="63">
        <v>0</v>
      </c>
      <c r="T35" s="15" t="s">
        <v>2691</v>
      </c>
      <c r="U35" s="241" t="str">
        <f>+VLOOKUP(VALUE(F35),ORDENES!$Y$2:$AC$359,4,0)</f>
        <v xml:space="preserve"> </v>
      </c>
      <c r="V35" s="246">
        <f t="shared" si="14"/>
        <v>46072</v>
      </c>
      <c r="W35" s="246">
        <f t="shared" si="15"/>
        <v>46072</v>
      </c>
      <c r="X35" s="241" t="str">
        <f t="shared" si="16"/>
        <v>JUAN CARLOS ARBOLEDA SILVA</v>
      </c>
      <c r="Y35" s="241">
        <f t="shared" si="17"/>
        <v>4.7E-2</v>
      </c>
      <c r="Z35" s="241" t="str">
        <f>IF(F35=0," ",VLOOKUP(VALUE(F35),ORDENES!$Y$2:$Z$359,2,FALSE))</f>
        <v>JAS</v>
      </c>
      <c r="AA35" s="241">
        <f t="shared" si="18"/>
        <v>5</v>
      </c>
      <c r="AB35" s="241">
        <f t="shared" si="19"/>
        <v>0</v>
      </c>
      <c r="AC35" s="241" t="str">
        <f t="shared" si="20"/>
        <v>VARIOLINE OW 2 - L4</v>
      </c>
      <c r="AD35" s="241" t="str">
        <f t="shared" si="21"/>
        <v>OPESPRE3</v>
      </c>
      <c r="AE35" s="247">
        <f>IF(L35=0," ",IF(ISERR(DATE(MID(L35,1,4),MID(L35,6,2),MID(L35,9,2))+M35)=TRUE,MIN($V$1:V35),DATE(MID(L35,1,4),MID(L35,6,2),MID(L35,9,2))))</f>
        <v>46072</v>
      </c>
      <c r="AF35" s="241" t="str">
        <f t="shared" si="22"/>
        <v>BAJA</v>
      </c>
      <c r="AG35" s="241" t="str">
        <f t="shared" si="23"/>
        <v xml:space="preserve"> </v>
      </c>
      <c r="AH35" s="241" t="str">
        <f>+IFERROR(VLOOKUP(E35,'OPER-POST CV01_OPPSHA'!$C$2:$Q$500,14,0),"")</f>
        <v/>
      </c>
      <c r="AI35" s="248">
        <f>+VLOOKUP(VALUE(F35),ORDENES!$Y$2:$AD$359,6,0)</f>
        <v>0</v>
      </c>
      <c r="AJ35" s="248">
        <f>+VLOOKUP(VALUE(F35),ORDENES!$Y$2:$AE$359,7,0)</f>
        <v>0</v>
      </c>
      <c r="AK35" s="241" t="str">
        <f t="shared" si="24"/>
        <v>OP</v>
      </c>
      <c r="AL35" s="241" t="str">
        <f t="shared" si="25"/>
        <v/>
      </c>
      <c r="AM35" s="241" t="str">
        <f t="shared" si="26"/>
        <v/>
      </c>
      <c r="AN35" s="241" t="str">
        <f>+IFERROR(VLOOKUP(E35,'OPER-POST CV01_OPPSHA'!$C$2:$R$500,16,0),"")</f>
        <v/>
      </c>
      <c r="AO35" s="241" t="str">
        <f t="shared" si="27"/>
        <v>92198620010</v>
      </c>
      <c r="AP35" s="4"/>
      <c r="AQ35" s="4"/>
      <c r="AR35" s="4"/>
      <c r="AS35" s="135"/>
      <c r="AT35" s="4"/>
      <c r="AU35" s="4"/>
      <c r="AV35" s="4"/>
      <c r="AW35" s="4"/>
      <c r="AX35" s="4"/>
    </row>
    <row r="36" spans="1:50" ht="12.75" customHeight="1" x14ac:dyDescent="0.2">
      <c r="A36" s="61" t="s">
        <v>1522</v>
      </c>
      <c r="B36" s="15" t="s">
        <v>2754</v>
      </c>
      <c r="C36" s="15" t="s">
        <v>1330</v>
      </c>
      <c r="D36" s="15" t="s">
        <v>2686</v>
      </c>
      <c r="E36" s="15" t="s">
        <v>2757</v>
      </c>
      <c r="F36" s="15" t="s">
        <v>2651</v>
      </c>
      <c r="G36" s="15" t="s">
        <v>2736</v>
      </c>
      <c r="H36" s="15" t="s">
        <v>624</v>
      </c>
      <c r="I36" s="15" t="s">
        <v>2758</v>
      </c>
      <c r="J36" s="15" t="s">
        <v>2689</v>
      </c>
      <c r="K36" s="15" t="s">
        <v>2690</v>
      </c>
      <c r="L36" s="355">
        <v>46072</v>
      </c>
      <c r="M36" s="15" t="s">
        <v>1528</v>
      </c>
      <c r="N36" s="355">
        <v>46072</v>
      </c>
      <c r="O36" s="15" t="s">
        <v>1477</v>
      </c>
      <c r="P36" s="15" t="s">
        <v>1472</v>
      </c>
      <c r="Q36" s="15">
        <v>3</v>
      </c>
      <c r="R36" s="203">
        <v>2</v>
      </c>
      <c r="S36" s="63">
        <v>0</v>
      </c>
      <c r="T36" s="15" t="s">
        <v>2691</v>
      </c>
      <c r="U36" s="241" t="str">
        <f>+VLOOKUP(VALUE(F36),ORDENES!$Y$2:$AC$359,4,0)</f>
        <v xml:space="preserve"> </v>
      </c>
      <c r="V36" s="246">
        <f t="shared" si="14"/>
        <v>46072</v>
      </c>
      <c r="W36" s="246">
        <f t="shared" si="15"/>
        <v>46072</v>
      </c>
      <c r="X36" s="241" t="str">
        <f t="shared" si="16"/>
        <v>JUAN CARLOS ARBOLEDA SILVA</v>
      </c>
      <c r="Y36" s="241">
        <f t="shared" si="17"/>
        <v>9.4E-2</v>
      </c>
      <c r="Z36" s="241" t="str">
        <f>IF(F36=0," ",VLOOKUP(VALUE(F36),ORDENES!$Y$2:$Z$359,2,FALSE))</f>
        <v>JAS</v>
      </c>
      <c r="AA36" s="241">
        <f t="shared" si="18"/>
        <v>9</v>
      </c>
      <c r="AB36" s="241">
        <f t="shared" si="19"/>
        <v>0</v>
      </c>
      <c r="AC36" s="241" t="str">
        <f t="shared" si="20"/>
        <v>VARIOLINE OW 2 - L4</v>
      </c>
      <c r="AD36" s="241" t="str">
        <f t="shared" si="21"/>
        <v>OPESPRE3</v>
      </c>
      <c r="AE36" s="247">
        <f>IF(L36=0," ",IF(ISERR(DATE(MID(L36,1,4),MID(L36,6,2),MID(L36,9,2))+M36)=TRUE,MIN($V$1:V36),DATE(MID(L36,1,4),MID(L36,6,2),MID(L36,9,2))))</f>
        <v>46072</v>
      </c>
      <c r="AF36" s="241" t="str">
        <f t="shared" si="22"/>
        <v>BAJA</v>
      </c>
      <c r="AG36" s="241" t="str">
        <f t="shared" si="23"/>
        <v xml:space="preserve"> </v>
      </c>
      <c r="AH36" s="241" t="str">
        <f>+IFERROR(VLOOKUP(E36,'OPER-POST CV01_OPPSHA'!$C$2:$Q$500,14,0),"")</f>
        <v/>
      </c>
      <c r="AI36" s="248">
        <f>+VLOOKUP(VALUE(F36),ORDENES!$Y$2:$AD$359,6,0)</f>
        <v>0</v>
      </c>
      <c r="AJ36" s="248">
        <f>+VLOOKUP(VALUE(F36),ORDENES!$Y$2:$AE$359,7,0)</f>
        <v>0</v>
      </c>
      <c r="AK36" s="241" t="str">
        <f t="shared" si="24"/>
        <v>OP</v>
      </c>
      <c r="AL36" s="241" t="str">
        <f t="shared" si="25"/>
        <v/>
      </c>
      <c r="AM36" s="241" t="str">
        <f t="shared" si="26"/>
        <v/>
      </c>
      <c r="AN36" s="241" t="str">
        <f>+IFERROR(VLOOKUP(E36,'OPER-POST CV01_OPPSHA'!$C$2:$R$500,16,0),"")</f>
        <v/>
      </c>
      <c r="AO36" s="241" t="str">
        <f t="shared" si="27"/>
        <v>92198620020</v>
      </c>
      <c r="AP36" s="4"/>
      <c r="AQ36" s="4"/>
      <c r="AR36" s="4"/>
      <c r="AS36" s="135"/>
      <c r="AT36" s="4"/>
      <c r="AU36" s="4"/>
      <c r="AV36" s="4"/>
      <c r="AW36" s="4"/>
      <c r="AX36" s="4"/>
    </row>
    <row r="37" spans="1:50" x14ac:dyDescent="0.2">
      <c r="A37" s="61" t="s">
        <v>1522</v>
      </c>
      <c r="B37" s="15" t="s">
        <v>2739</v>
      </c>
      <c r="C37" s="15" t="s">
        <v>1665</v>
      </c>
      <c r="D37" s="15" t="s">
        <v>2686</v>
      </c>
      <c r="E37" s="15" t="s">
        <v>2759</v>
      </c>
      <c r="F37" s="15" t="s">
        <v>1696</v>
      </c>
      <c r="G37" s="15" t="s">
        <v>2688</v>
      </c>
      <c r="H37" s="15" t="s">
        <v>624</v>
      </c>
      <c r="I37" s="15" t="s">
        <v>2760</v>
      </c>
      <c r="J37" s="15" t="s">
        <v>2689</v>
      </c>
      <c r="K37" s="15" t="s">
        <v>2690</v>
      </c>
      <c r="L37" s="355">
        <v>46072</v>
      </c>
      <c r="M37" s="15" t="s">
        <v>1528</v>
      </c>
      <c r="N37" s="355">
        <v>46072</v>
      </c>
      <c r="O37" s="15" t="s">
        <v>1471</v>
      </c>
      <c r="P37" s="15" t="s">
        <v>1472</v>
      </c>
      <c r="Q37" s="15">
        <v>3</v>
      </c>
      <c r="R37" s="203">
        <v>1</v>
      </c>
      <c r="S37" s="63">
        <v>0</v>
      </c>
      <c r="T37" s="15" t="s">
        <v>2691</v>
      </c>
      <c r="U37" s="241" t="str">
        <f>+VLOOKUP(VALUE(F37),ORDENES!$Y$2:$AC$359,4,0)</f>
        <v xml:space="preserve"> </v>
      </c>
      <c r="V37" s="246">
        <f t="shared" si="14"/>
        <v>46072</v>
      </c>
      <c r="W37" s="246">
        <f t="shared" si="15"/>
        <v>46072</v>
      </c>
      <c r="X37" s="241" t="str">
        <f t="shared" si="16"/>
        <v>JUAN CARLOS ARBOLEDA SILVA</v>
      </c>
      <c r="Y37" s="241">
        <f t="shared" si="17"/>
        <v>4.7E-2</v>
      </c>
      <c r="Z37" s="241" t="str">
        <f>IF(F37=0," ",VLOOKUP(VALUE(F37),ORDENES!$Y$2:$Z$359,2,FALSE))</f>
        <v>JAS</v>
      </c>
      <c r="AA37" s="241">
        <f t="shared" si="18"/>
        <v>5</v>
      </c>
      <c r="AB37" s="241">
        <f t="shared" si="19"/>
        <v>0</v>
      </c>
      <c r="AC37" s="241" t="str">
        <f t="shared" si="20"/>
        <v>ETIQUETADORA 4B MULTIMODUL II K408376</v>
      </c>
      <c r="AD37" s="241" t="str">
        <f t="shared" si="21"/>
        <v>OPESPRE3</v>
      </c>
      <c r="AE37" s="247">
        <f>IF(L37=0," ",IF(ISERR(DATE(MID(L37,1,4),MID(L37,6,2),MID(L37,9,2))+M37)=TRUE,MIN($V$1:V37),DATE(MID(L37,1,4),MID(L37,6,2),MID(L37,9,2))))</f>
        <v>46072</v>
      </c>
      <c r="AF37" s="241" t="str">
        <f t="shared" si="22"/>
        <v>BAJA</v>
      </c>
      <c r="AG37" s="241" t="str">
        <f t="shared" si="23"/>
        <v xml:space="preserve"> </v>
      </c>
      <c r="AH37" s="241" t="str">
        <f>+IFERROR(VLOOKUP(E37,'OPER-POST CV01_OPPSHA'!$C$2:$Q$500,14,0),"")</f>
        <v/>
      </c>
      <c r="AI37" s="248">
        <f>+VLOOKUP(VALUE(F37),ORDENES!$Y$2:$AD$359,6,0)</f>
        <v>0</v>
      </c>
      <c r="AJ37" s="248">
        <f>+VLOOKUP(VALUE(F37),ORDENES!$Y$2:$AE$359,7,0)</f>
        <v>0</v>
      </c>
      <c r="AK37" s="241" t="str">
        <f t="shared" si="24"/>
        <v>OP</v>
      </c>
      <c r="AL37" s="241" t="str">
        <f t="shared" si="25"/>
        <v/>
      </c>
      <c r="AM37" s="241" t="str">
        <f t="shared" si="26"/>
        <v/>
      </c>
      <c r="AN37" s="241" t="str">
        <f>+IFERROR(VLOOKUP(E37,'OPER-POST CV01_OPPSHA'!$C$2:$R$500,16,0),"")</f>
        <v/>
      </c>
      <c r="AO37" s="241" t="str">
        <f t="shared" si="27"/>
        <v>92205110010</v>
      </c>
      <c r="AP37" s="4"/>
      <c r="AQ37" s="4"/>
      <c r="AR37" s="4"/>
      <c r="AS37" s="135"/>
      <c r="AT37" s="4"/>
      <c r="AU37" s="4"/>
      <c r="AV37" s="4"/>
      <c r="AW37" s="4"/>
      <c r="AX37" s="4"/>
    </row>
    <row r="38" spans="1:50" ht="12.75" customHeight="1" x14ac:dyDescent="0.2">
      <c r="A38" s="61" t="s">
        <v>1522</v>
      </c>
      <c r="B38" s="15" t="s">
        <v>2685</v>
      </c>
      <c r="C38" s="15" t="s">
        <v>1262</v>
      </c>
      <c r="D38" s="15" t="s">
        <v>2686</v>
      </c>
      <c r="E38" s="15" t="s">
        <v>2761</v>
      </c>
      <c r="F38" s="15" t="s">
        <v>2543</v>
      </c>
      <c r="G38" s="15" t="s">
        <v>2688</v>
      </c>
      <c r="H38" s="15" t="s">
        <v>624</v>
      </c>
      <c r="I38" s="15" t="s">
        <v>2762</v>
      </c>
      <c r="J38" s="15" t="s">
        <v>2689</v>
      </c>
      <c r="K38" s="15" t="s">
        <v>2690</v>
      </c>
      <c r="L38" s="355">
        <v>46072</v>
      </c>
      <c r="M38" s="15" t="s">
        <v>1528</v>
      </c>
      <c r="N38" s="355">
        <v>46072</v>
      </c>
      <c r="O38" s="15" t="s">
        <v>1484</v>
      </c>
      <c r="P38" s="15" t="s">
        <v>1472</v>
      </c>
      <c r="Q38" s="15" t="s">
        <v>1473</v>
      </c>
      <c r="R38" s="203">
        <v>0.5</v>
      </c>
      <c r="S38" s="63">
        <v>0</v>
      </c>
      <c r="T38" s="15" t="s">
        <v>2691</v>
      </c>
      <c r="U38" s="241" t="str">
        <f>+VLOOKUP(VALUE(F38),ORDENES!$Y$2:$AC$359,4,0)</f>
        <v xml:space="preserve"> </v>
      </c>
      <c r="V38" s="246">
        <f t="shared" si="14"/>
        <v>46072</v>
      </c>
      <c r="W38" s="246">
        <f t="shared" si="15"/>
        <v>46072</v>
      </c>
      <c r="X38" s="241" t="str">
        <f t="shared" si="16"/>
        <v>JUAN CARLOS ARBOLEDA SILVA</v>
      </c>
      <c r="Y38" s="241">
        <f t="shared" si="17"/>
        <v>2.35E-2</v>
      </c>
      <c r="Z38" s="241" t="str">
        <f>IF(F38=0," ",VLOOKUP(VALUE(F38),ORDENES!$Y$2:$Z$359,2,FALSE))</f>
        <v>JAS</v>
      </c>
      <c r="AA38" s="241">
        <f t="shared" si="18"/>
        <v>3</v>
      </c>
      <c r="AB38" s="241">
        <f t="shared" si="19"/>
        <v>0</v>
      </c>
      <c r="AC38" s="241" t="str">
        <f t="shared" si="20"/>
        <v>VARIOLINE OW - L4</v>
      </c>
      <c r="AD38" s="241" t="str">
        <f t="shared" si="21"/>
        <v>OPESPRE3</v>
      </c>
      <c r="AE38" s="247">
        <f>IF(L38=0," ",IF(ISERR(DATE(MID(L38,1,4),MID(L38,6,2),MID(L38,9,2))+M38)=TRUE,MIN($V$1:V38),DATE(MID(L38,1,4),MID(L38,6,2),MID(L38,9,2))))</f>
        <v>46072</v>
      </c>
      <c r="AF38" s="241" t="str">
        <f t="shared" si="22"/>
        <v>MEDIA</v>
      </c>
      <c r="AG38" s="241" t="str">
        <f t="shared" si="23"/>
        <v xml:space="preserve"> </v>
      </c>
      <c r="AH38" s="241" t="str">
        <f>+IFERROR(VLOOKUP(E38,'OPER-POST CV01_OPPSHA'!$C$2:$Q$500,14,0),"")</f>
        <v/>
      </c>
      <c r="AI38" s="248">
        <f>+VLOOKUP(VALUE(F38),ORDENES!$Y$2:$AD$359,6,0)</f>
        <v>0</v>
      </c>
      <c r="AJ38" s="248">
        <f>+VLOOKUP(VALUE(F38),ORDENES!$Y$2:$AE$359,7,0)</f>
        <v>0</v>
      </c>
      <c r="AK38" s="241" t="str">
        <f t="shared" si="24"/>
        <v>OP</v>
      </c>
      <c r="AL38" s="241" t="str">
        <f t="shared" si="25"/>
        <v/>
      </c>
      <c r="AM38" s="241" t="str">
        <f t="shared" si="26"/>
        <v/>
      </c>
      <c r="AN38" s="241" t="str">
        <f>+IFERROR(VLOOKUP(E38,'OPER-POST CV01_OPPSHA'!$C$2:$R$500,16,0),"")</f>
        <v/>
      </c>
      <c r="AO38" s="241" t="str">
        <f t="shared" si="27"/>
        <v>92210520010</v>
      </c>
      <c r="AP38" s="4"/>
      <c r="AQ38" s="4"/>
      <c r="AR38" s="4"/>
      <c r="AS38" s="135"/>
      <c r="AT38" s="4"/>
      <c r="AU38" s="4"/>
      <c r="AV38" s="4"/>
      <c r="AW38" s="4"/>
      <c r="AX38" s="4"/>
    </row>
    <row r="39" spans="1:50" ht="12.75" customHeight="1" x14ac:dyDescent="0.2">
      <c r="A39" s="61" t="s">
        <v>1522</v>
      </c>
      <c r="B39" s="15" t="s">
        <v>2702</v>
      </c>
      <c r="C39" s="15" t="s">
        <v>1576</v>
      </c>
      <c r="D39" s="15" t="s">
        <v>2686</v>
      </c>
      <c r="E39" s="15" t="s">
        <v>2763</v>
      </c>
      <c r="F39" s="15" t="s">
        <v>1634</v>
      </c>
      <c r="G39" s="15" t="s">
        <v>2688</v>
      </c>
      <c r="H39" s="15" t="s">
        <v>693</v>
      </c>
      <c r="I39" s="15" t="s">
        <v>2706</v>
      </c>
      <c r="J39" s="15" t="s">
        <v>2689</v>
      </c>
      <c r="K39" s="15" t="s">
        <v>2690</v>
      </c>
      <c r="L39" s="355">
        <v>46072</v>
      </c>
      <c r="M39" s="15" t="s">
        <v>1528</v>
      </c>
      <c r="N39" s="355">
        <v>46072</v>
      </c>
      <c r="O39" s="15" t="s">
        <v>1475</v>
      </c>
      <c r="P39" s="15" t="s">
        <v>1472</v>
      </c>
      <c r="Q39" s="15" t="s">
        <v>1473</v>
      </c>
      <c r="R39" s="203">
        <v>2</v>
      </c>
      <c r="S39" s="63">
        <v>0</v>
      </c>
      <c r="T39" s="15" t="s">
        <v>2691</v>
      </c>
      <c r="U39" s="241" t="str">
        <f>+VLOOKUP(VALUE(F39),ORDENES!$Y$2:$AC$359,4,0)</f>
        <v xml:space="preserve"> </v>
      </c>
      <c r="V39" s="246">
        <f t="shared" si="14"/>
        <v>46072</v>
      </c>
      <c r="W39" s="246">
        <f t="shared" si="15"/>
        <v>46072</v>
      </c>
      <c r="X39" s="241" t="str">
        <f t="shared" si="16"/>
        <v>JUAN CARLOS JURADO VELASQUEZ</v>
      </c>
      <c r="Y39" s="241">
        <f t="shared" si="17"/>
        <v>9.4E-2</v>
      </c>
      <c r="Z39" s="241" t="str">
        <f>IF(F39=0," ",VLOOKUP(VALUE(F39),ORDENES!$Y$2:$Z$359,2,FALSE))</f>
        <v>JMM</v>
      </c>
      <c r="AA39" s="241">
        <f t="shared" si="18"/>
        <v>9</v>
      </c>
      <c r="AB39" s="241">
        <f t="shared" si="19"/>
        <v>0</v>
      </c>
      <c r="AC39" s="241" t="str">
        <f t="shared" si="20"/>
        <v>DEPALETIZADOR A GRANEL OW - L4</v>
      </c>
      <c r="AD39" s="241" t="str">
        <f t="shared" si="21"/>
        <v>OPESPRE2</v>
      </c>
      <c r="AE39" s="247">
        <f>IF(L39=0," ",IF(ISERR(DATE(MID(L39,1,4),MID(L39,6,2),MID(L39,9,2))+M39)=TRUE,MIN($V$1:V39),DATE(MID(L39,1,4),MID(L39,6,2),MID(L39,9,2))))</f>
        <v>46072</v>
      </c>
      <c r="AF39" s="241" t="str">
        <f t="shared" si="22"/>
        <v>MEDIA</v>
      </c>
      <c r="AG39" s="241" t="str">
        <f t="shared" si="23"/>
        <v xml:space="preserve"> </v>
      </c>
      <c r="AH39" s="241" t="str">
        <f>+IFERROR(VLOOKUP(E39,'OPER-POST CV01_OPPSHA'!$C$2:$Q$500,14,0),"")</f>
        <v/>
      </c>
      <c r="AI39" s="248">
        <f>+VLOOKUP(VALUE(F39),ORDENES!$Y$2:$AD$359,6,0)</f>
        <v>0</v>
      </c>
      <c r="AJ39" s="248">
        <f>+VLOOKUP(VALUE(F39),ORDENES!$Y$2:$AE$359,7,0)</f>
        <v>0</v>
      </c>
      <c r="AK39" s="241" t="str">
        <f t="shared" si="24"/>
        <v>OP</v>
      </c>
      <c r="AL39" s="241" t="str">
        <f t="shared" si="25"/>
        <v/>
      </c>
      <c r="AM39" s="241" t="str">
        <f t="shared" si="26"/>
        <v/>
      </c>
      <c r="AN39" s="241" t="str">
        <f>+IFERROR(VLOOKUP(E39,'OPER-POST CV01_OPPSHA'!$C$2:$R$500,16,0),"")</f>
        <v/>
      </c>
      <c r="AO39" s="241" t="str">
        <f t="shared" si="27"/>
        <v>92190850010</v>
      </c>
      <c r="AP39" s="4"/>
      <c r="AQ39" s="4"/>
      <c r="AR39" s="4"/>
      <c r="AS39" s="135"/>
      <c r="AT39" s="4"/>
      <c r="AU39" s="4"/>
      <c r="AV39" s="4"/>
      <c r="AW39" s="4"/>
      <c r="AX39" s="4"/>
    </row>
    <row r="40" spans="1:50" ht="12.75" customHeight="1" x14ac:dyDescent="0.2">
      <c r="A40" s="61" t="s">
        <v>1522</v>
      </c>
      <c r="B40" s="15" t="s">
        <v>2754</v>
      </c>
      <c r="C40" s="15" t="s">
        <v>1330</v>
      </c>
      <c r="D40" s="15" t="s">
        <v>2686</v>
      </c>
      <c r="E40" s="15" t="s">
        <v>2764</v>
      </c>
      <c r="F40" s="15" t="s">
        <v>2655</v>
      </c>
      <c r="G40" s="15" t="s">
        <v>2688</v>
      </c>
      <c r="H40" s="15" t="s">
        <v>2765</v>
      </c>
      <c r="I40" s="15" t="s">
        <v>2766</v>
      </c>
      <c r="J40" s="15" t="s">
        <v>2689</v>
      </c>
      <c r="K40" s="15" t="s">
        <v>2690</v>
      </c>
      <c r="L40" s="355">
        <v>46072</v>
      </c>
      <c r="M40" s="15" t="s">
        <v>1528</v>
      </c>
      <c r="N40" s="355">
        <v>46072</v>
      </c>
      <c r="O40" s="15" t="s">
        <v>1477</v>
      </c>
      <c r="P40" s="15" t="s">
        <v>1472</v>
      </c>
      <c r="Q40" s="15">
        <v>3</v>
      </c>
      <c r="R40" s="203">
        <v>3</v>
      </c>
      <c r="S40" s="63">
        <v>0</v>
      </c>
      <c r="T40" s="15" t="s">
        <v>2691</v>
      </c>
      <c r="U40" s="241" t="str">
        <f>+VLOOKUP(VALUE(F40),ORDENES!$Y$2:$AC$359,4,0)</f>
        <v xml:space="preserve"> </v>
      </c>
      <c r="V40" s="246">
        <f t="shared" si="14"/>
        <v>46072</v>
      </c>
      <c r="W40" s="246">
        <f t="shared" si="15"/>
        <v>46072</v>
      </c>
      <c r="X40" s="241" t="str">
        <f t="shared" si="16"/>
        <v>JHON MARTINEZ</v>
      </c>
      <c r="Y40" s="241">
        <f t="shared" si="17"/>
        <v>0.14100000000000001</v>
      </c>
      <c r="Z40" s="241" t="str">
        <f>IF(F40=0," ",VLOOKUP(VALUE(F40),ORDENES!$Y$2:$Z$359,2,FALSE))</f>
        <v>JAS</v>
      </c>
      <c r="AA40" s="241">
        <f t="shared" si="18"/>
        <v>13</v>
      </c>
      <c r="AB40" s="241">
        <f t="shared" si="19"/>
        <v>0</v>
      </c>
      <c r="AC40" s="241" t="str">
        <f t="shared" si="20"/>
        <v>VARIOLINE OW 2 - L4</v>
      </c>
      <c r="AD40" s="241" t="str">
        <f t="shared" si="21"/>
        <v>OPESPRE3</v>
      </c>
      <c r="AE40" s="247">
        <f>IF(L40=0," ",IF(ISERR(DATE(MID(L40,1,4),MID(L40,6,2),MID(L40,9,2))+M40)=TRUE,MIN($V$1:V40),DATE(MID(L40,1,4),MID(L40,6,2),MID(L40,9,2))))</f>
        <v>46072</v>
      </c>
      <c r="AF40" s="241" t="str">
        <f t="shared" si="22"/>
        <v>BAJA</v>
      </c>
      <c r="AG40" s="241" t="str">
        <f t="shared" si="23"/>
        <v xml:space="preserve"> </v>
      </c>
      <c r="AH40" s="241" t="str">
        <f>+IFERROR(VLOOKUP(E40,'OPER-POST CV01_OPPSHA'!$C$2:$Q$500,14,0),"")</f>
        <v/>
      </c>
      <c r="AI40" s="248">
        <f>+VLOOKUP(VALUE(F40),ORDENES!$Y$2:$AD$359,6,0)</f>
        <v>0</v>
      </c>
      <c r="AJ40" s="248">
        <f>+VLOOKUP(VALUE(F40),ORDENES!$Y$2:$AE$359,7,0)</f>
        <v>0</v>
      </c>
      <c r="AK40" s="241" t="str">
        <f t="shared" si="24"/>
        <v>OP</v>
      </c>
      <c r="AL40" s="241" t="str">
        <f t="shared" si="25"/>
        <v/>
      </c>
      <c r="AM40" s="241" t="str">
        <f t="shared" si="26"/>
        <v/>
      </c>
      <c r="AN40" s="241" t="str">
        <f>+IFERROR(VLOOKUP(E40,'OPER-POST CV01_OPPSHA'!$C$2:$R$500,16,0),"")</f>
        <v/>
      </c>
      <c r="AO40" s="241" t="str">
        <f t="shared" si="27"/>
        <v>92198950010</v>
      </c>
      <c r="AP40" s="4"/>
      <c r="AQ40" s="4"/>
      <c r="AR40" s="4"/>
      <c r="AS40" s="135"/>
      <c r="AT40" s="4"/>
      <c r="AU40" s="4"/>
      <c r="AV40" s="4"/>
      <c r="AW40" s="4"/>
      <c r="AX40" s="4"/>
    </row>
    <row r="41" spans="1:50" ht="12.75" customHeight="1" x14ac:dyDescent="0.2">
      <c r="A41" s="61" t="s">
        <v>1522</v>
      </c>
      <c r="B41" s="15" t="s">
        <v>2754</v>
      </c>
      <c r="C41" s="15" t="s">
        <v>1330</v>
      </c>
      <c r="D41" s="15" t="s">
        <v>2686</v>
      </c>
      <c r="E41" s="15" t="s">
        <v>2767</v>
      </c>
      <c r="F41" s="15" t="s">
        <v>2659</v>
      </c>
      <c r="G41" s="15" t="s">
        <v>2688</v>
      </c>
      <c r="H41" s="15" t="s">
        <v>2765</v>
      </c>
      <c r="I41" s="15" t="s">
        <v>2751</v>
      </c>
      <c r="J41" s="15" t="s">
        <v>2689</v>
      </c>
      <c r="K41" s="15" t="s">
        <v>2690</v>
      </c>
      <c r="L41" s="355">
        <v>46072</v>
      </c>
      <c r="M41" s="15" t="s">
        <v>1528</v>
      </c>
      <c r="N41" s="355">
        <v>46072</v>
      </c>
      <c r="O41" s="15" t="s">
        <v>1565</v>
      </c>
      <c r="P41" s="15" t="s">
        <v>1472</v>
      </c>
      <c r="Q41" s="15" t="s">
        <v>1473</v>
      </c>
      <c r="R41" s="203">
        <v>4</v>
      </c>
      <c r="S41" s="63">
        <v>0</v>
      </c>
      <c r="T41" s="15" t="s">
        <v>2691</v>
      </c>
      <c r="U41" s="241" t="str">
        <f>+VLOOKUP(VALUE(F41),ORDENES!$Y$2:$AC$359,4,0)</f>
        <v xml:space="preserve"> </v>
      </c>
      <c r="V41" s="246">
        <f t="shared" si="14"/>
        <v>46072</v>
      </c>
      <c r="W41" s="246">
        <f t="shared" si="15"/>
        <v>46072</v>
      </c>
      <c r="X41" s="241" t="str">
        <f t="shared" si="16"/>
        <v>JHON MARTINEZ</v>
      </c>
      <c r="Y41" s="241">
        <f t="shared" si="17"/>
        <v>0.188</v>
      </c>
      <c r="Z41" s="241" t="str">
        <f>IF(F41=0," ",VLOOKUP(VALUE(F41),ORDENES!$Y$2:$Z$359,2,FALSE))</f>
        <v>JAS</v>
      </c>
      <c r="AA41" s="241">
        <f t="shared" si="18"/>
        <v>17</v>
      </c>
      <c r="AB41" s="241">
        <f t="shared" si="19"/>
        <v>0</v>
      </c>
      <c r="AC41" s="241" t="str">
        <f t="shared" si="20"/>
        <v>VARIOLINE OW 2 - L4</v>
      </c>
      <c r="AD41" s="241" t="str">
        <f t="shared" si="21"/>
        <v>OPESPRE3</v>
      </c>
      <c r="AE41" s="247">
        <f>IF(L41=0," ",IF(ISERR(DATE(MID(L41,1,4),MID(L41,6,2),MID(L41,9,2))+M41)=TRUE,MIN($V$1:V41),DATE(MID(L41,1,4),MID(L41,6,2),MID(L41,9,2))))</f>
        <v>46072</v>
      </c>
      <c r="AF41" s="241" t="str">
        <f t="shared" si="22"/>
        <v>MEDIA</v>
      </c>
      <c r="AG41" s="241" t="str">
        <f t="shared" si="23"/>
        <v xml:space="preserve"> </v>
      </c>
      <c r="AH41" s="241" t="str">
        <f>+IFERROR(VLOOKUP(E41,'OPER-POST CV01_OPPSHA'!$C$2:$Q$500,14,0),"")</f>
        <v/>
      </c>
      <c r="AI41" s="248">
        <f>+VLOOKUP(VALUE(F41),ORDENES!$Y$2:$AD$359,6,0)</f>
        <v>0</v>
      </c>
      <c r="AJ41" s="248">
        <f>+VLOOKUP(VALUE(F41),ORDENES!$Y$2:$AE$359,7,0)</f>
        <v>0</v>
      </c>
      <c r="AK41" s="241" t="str">
        <f t="shared" si="24"/>
        <v>OP</v>
      </c>
      <c r="AL41" s="241" t="str">
        <f t="shared" si="25"/>
        <v/>
      </c>
      <c r="AM41" s="241" t="str">
        <f t="shared" si="26"/>
        <v/>
      </c>
      <c r="AN41" s="241" t="str">
        <f>+IFERROR(VLOOKUP(E41,'OPER-POST CV01_OPPSHA'!$C$2:$R$500,16,0),"")</f>
        <v/>
      </c>
      <c r="AO41" s="241" t="str">
        <f t="shared" si="27"/>
        <v>92204450010</v>
      </c>
      <c r="AP41" s="4"/>
      <c r="AQ41" s="4"/>
      <c r="AR41" s="4"/>
      <c r="AS41" s="4"/>
      <c r="AT41" s="4"/>
      <c r="AU41" s="4"/>
      <c r="AV41" s="4"/>
      <c r="AW41" s="4"/>
      <c r="AX41" s="4"/>
    </row>
    <row r="42" spans="1:50" ht="12.75" customHeight="1" x14ac:dyDescent="0.2">
      <c r="A42" s="61" t="s">
        <v>1522</v>
      </c>
      <c r="B42" s="15" t="s">
        <v>2768</v>
      </c>
      <c r="C42" s="15" t="s">
        <v>1650</v>
      </c>
      <c r="D42" s="15" t="s">
        <v>2686</v>
      </c>
      <c r="E42" s="15" t="s">
        <v>2769</v>
      </c>
      <c r="F42" s="15" t="s">
        <v>1659</v>
      </c>
      <c r="G42" s="15" t="s">
        <v>2688</v>
      </c>
      <c r="H42" s="15" t="s">
        <v>2765</v>
      </c>
      <c r="I42" s="15" t="s">
        <v>2760</v>
      </c>
      <c r="J42" s="15" t="s">
        <v>2689</v>
      </c>
      <c r="K42" s="15" t="s">
        <v>2690</v>
      </c>
      <c r="L42" s="355">
        <v>46072</v>
      </c>
      <c r="M42" s="15" t="s">
        <v>1528</v>
      </c>
      <c r="N42" s="355">
        <v>46072</v>
      </c>
      <c r="O42" s="15" t="s">
        <v>1471</v>
      </c>
      <c r="P42" s="15" t="s">
        <v>1472</v>
      </c>
      <c r="Q42" s="15">
        <v>3</v>
      </c>
      <c r="R42" s="203">
        <v>1</v>
      </c>
      <c r="S42" s="63">
        <v>0</v>
      </c>
      <c r="T42" s="15" t="s">
        <v>2691</v>
      </c>
      <c r="U42" s="241" t="str">
        <f>+VLOOKUP(VALUE(F42),ORDENES!$Y$2:$AC$359,4,0)</f>
        <v xml:space="preserve"> </v>
      </c>
      <c r="V42" s="246">
        <f t="shared" si="14"/>
        <v>46072</v>
      </c>
      <c r="W42" s="246">
        <f t="shared" si="15"/>
        <v>46072</v>
      </c>
      <c r="X42" s="241" t="str">
        <f t="shared" si="16"/>
        <v>JHON MARTINEZ</v>
      </c>
      <c r="Y42" s="241">
        <f t="shared" si="17"/>
        <v>4.7E-2</v>
      </c>
      <c r="Z42" s="241" t="str">
        <f>IF(F42=0," ",VLOOKUP(VALUE(F42),ORDENES!$Y$2:$Z$359,2,FALSE))</f>
        <v>JAS</v>
      </c>
      <c r="AA42" s="241">
        <f t="shared" si="18"/>
        <v>5</v>
      </c>
      <c r="AB42" s="241">
        <f t="shared" si="19"/>
        <v>0</v>
      </c>
      <c r="AC42" s="241" t="str">
        <f t="shared" si="20"/>
        <v>ETIQUETADORA 4A MULTIMODUL II K408375</v>
      </c>
      <c r="AD42" s="241" t="str">
        <f t="shared" si="21"/>
        <v>OPESPRE3</v>
      </c>
      <c r="AE42" s="247">
        <f>IF(L42=0," ",IF(ISERR(DATE(MID(L42,1,4),MID(L42,6,2),MID(L42,9,2))+M42)=TRUE,MIN($V$1:V42),DATE(MID(L42,1,4),MID(L42,6,2),MID(L42,9,2))))</f>
        <v>46072</v>
      </c>
      <c r="AF42" s="241" t="str">
        <f t="shared" si="22"/>
        <v>BAJA</v>
      </c>
      <c r="AG42" s="241" t="str">
        <f t="shared" si="23"/>
        <v xml:space="preserve"> </v>
      </c>
      <c r="AH42" s="241" t="str">
        <f>+IFERROR(VLOOKUP(E42,'OPER-POST CV01_OPPSHA'!$C$2:$Q$500,14,0),"")</f>
        <v/>
      </c>
      <c r="AI42" s="248">
        <f>+VLOOKUP(VALUE(F42),ORDENES!$Y$2:$AD$359,6,0)</f>
        <v>0</v>
      </c>
      <c r="AJ42" s="248">
        <f>+VLOOKUP(VALUE(F42),ORDENES!$Y$2:$AE$359,7,0)</f>
        <v>0</v>
      </c>
      <c r="AK42" s="241" t="str">
        <f t="shared" si="24"/>
        <v>OP</v>
      </c>
      <c r="AL42" s="241" t="str">
        <f t="shared" si="25"/>
        <v/>
      </c>
      <c r="AM42" s="241" t="str">
        <f t="shared" si="26"/>
        <v/>
      </c>
      <c r="AN42" s="241" t="str">
        <f>+IFERROR(VLOOKUP(E42,'OPER-POST CV01_OPPSHA'!$C$2:$R$500,16,0),"")</f>
        <v/>
      </c>
      <c r="AO42" s="241" t="str">
        <f t="shared" si="27"/>
        <v>92205090010</v>
      </c>
      <c r="AP42" s="4"/>
      <c r="AQ42" s="4"/>
      <c r="AR42" s="4"/>
      <c r="AS42" s="4"/>
      <c r="AT42" s="4"/>
      <c r="AU42" s="4"/>
      <c r="AV42" s="4"/>
      <c r="AW42" s="4"/>
      <c r="AX42" s="4"/>
    </row>
    <row r="43" spans="1:50" ht="12.75" customHeight="1" x14ac:dyDescent="0.2">
      <c r="A43" s="61" t="s">
        <v>1522</v>
      </c>
      <c r="B43" s="15" t="s">
        <v>2754</v>
      </c>
      <c r="C43" s="15" t="s">
        <v>1330</v>
      </c>
      <c r="D43" s="15" t="s">
        <v>2686</v>
      </c>
      <c r="E43" s="15" t="s">
        <v>2770</v>
      </c>
      <c r="F43" s="15" t="s">
        <v>2663</v>
      </c>
      <c r="G43" s="15" t="s">
        <v>2688</v>
      </c>
      <c r="H43" s="15" t="s">
        <v>2765</v>
      </c>
      <c r="I43" s="15" t="s">
        <v>2762</v>
      </c>
      <c r="J43" s="15" t="s">
        <v>2689</v>
      </c>
      <c r="K43" s="15" t="s">
        <v>2690</v>
      </c>
      <c r="L43" s="355">
        <v>46072</v>
      </c>
      <c r="M43" s="15" t="s">
        <v>1528</v>
      </c>
      <c r="N43" s="355">
        <v>46072</v>
      </c>
      <c r="O43" s="15" t="s">
        <v>1484</v>
      </c>
      <c r="P43" s="15" t="s">
        <v>1472</v>
      </c>
      <c r="Q43" s="15" t="s">
        <v>1473</v>
      </c>
      <c r="R43" s="203">
        <v>0.5</v>
      </c>
      <c r="S43" s="63">
        <v>0</v>
      </c>
      <c r="T43" s="15" t="s">
        <v>2691</v>
      </c>
      <c r="U43" s="241" t="str">
        <f>+VLOOKUP(VALUE(F43),ORDENES!$Y$2:$AC$359,4,0)</f>
        <v xml:space="preserve"> </v>
      </c>
      <c r="V43" s="246">
        <f t="shared" si="14"/>
        <v>46072</v>
      </c>
      <c r="W43" s="246">
        <f t="shared" si="15"/>
        <v>46072</v>
      </c>
      <c r="X43" s="241" t="str">
        <f t="shared" si="16"/>
        <v>JHON MARTINEZ</v>
      </c>
      <c r="Y43" s="241">
        <f t="shared" si="17"/>
        <v>2.35E-2</v>
      </c>
      <c r="Z43" s="241" t="str">
        <f>IF(F43=0," ",VLOOKUP(VALUE(F43),ORDENES!$Y$2:$Z$359,2,FALSE))</f>
        <v>JAS</v>
      </c>
      <c r="AA43" s="241">
        <f t="shared" si="18"/>
        <v>3</v>
      </c>
      <c r="AB43" s="241">
        <f t="shared" si="19"/>
        <v>0</v>
      </c>
      <c r="AC43" s="241" t="str">
        <f t="shared" si="20"/>
        <v>VARIOLINE OW 2 - L4</v>
      </c>
      <c r="AD43" s="241" t="str">
        <f t="shared" si="21"/>
        <v>OPESPRE3</v>
      </c>
      <c r="AE43" s="247">
        <f>IF(L43=0," ",IF(ISERR(DATE(MID(L43,1,4),MID(L43,6,2),MID(L43,9,2))+M43)=TRUE,MIN($V$1:V43),DATE(MID(L43,1,4),MID(L43,6,2),MID(L43,9,2))))</f>
        <v>46072</v>
      </c>
      <c r="AF43" s="241" t="str">
        <f t="shared" si="22"/>
        <v>MEDIA</v>
      </c>
      <c r="AG43" s="241" t="str">
        <f t="shared" si="23"/>
        <v xml:space="preserve"> </v>
      </c>
      <c r="AH43" s="241" t="str">
        <f>+IFERROR(VLOOKUP(E43,'OPER-POST CV01_OPPSHA'!$C$2:$Q$500,14,0),"")</f>
        <v/>
      </c>
      <c r="AI43" s="248">
        <f>+VLOOKUP(VALUE(F43),ORDENES!$Y$2:$AD$359,6,0)</f>
        <v>0</v>
      </c>
      <c r="AJ43" s="248">
        <f>+VLOOKUP(VALUE(F43),ORDENES!$Y$2:$AE$359,7,0)</f>
        <v>0</v>
      </c>
      <c r="AK43" s="241" t="str">
        <f t="shared" si="24"/>
        <v>OP</v>
      </c>
      <c r="AL43" s="241" t="str">
        <f t="shared" si="25"/>
        <v/>
      </c>
      <c r="AM43" s="241" t="str">
        <f t="shared" si="26"/>
        <v/>
      </c>
      <c r="AN43" s="241" t="str">
        <f>+IFERROR(VLOOKUP(E43,'OPER-POST CV01_OPPSHA'!$C$2:$R$500,16,0),"")</f>
        <v/>
      </c>
      <c r="AO43" s="241" t="str">
        <f t="shared" si="27"/>
        <v>92210620010</v>
      </c>
      <c r="AP43" s="4"/>
      <c r="AQ43" s="4"/>
      <c r="AR43" s="4"/>
      <c r="AS43" s="4"/>
      <c r="AT43" s="4"/>
      <c r="AU43" s="4"/>
      <c r="AV43" s="4"/>
      <c r="AW43" s="4"/>
      <c r="AX43" s="4"/>
    </row>
    <row r="44" spans="1:50" ht="12.75" customHeight="1" x14ac:dyDescent="0.2">
      <c r="A44" s="61" t="s">
        <v>1522</v>
      </c>
      <c r="B44" s="15" t="s">
        <v>2692</v>
      </c>
      <c r="C44" s="15" t="s">
        <v>1258</v>
      </c>
      <c r="D44" s="15" t="s">
        <v>2686</v>
      </c>
      <c r="E44" s="15" t="s">
        <v>2771</v>
      </c>
      <c r="F44" s="15" t="s">
        <v>1945</v>
      </c>
      <c r="G44" s="15" t="s">
        <v>2688</v>
      </c>
      <c r="H44" s="15" t="s">
        <v>723</v>
      </c>
      <c r="I44" s="15" t="s">
        <v>1946</v>
      </c>
      <c r="J44" s="15" t="s">
        <v>2689</v>
      </c>
      <c r="K44" s="15" t="s">
        <v>2690</v>
      </c>
      <c r="L44" s="355">
        <v>46072</v>
      </c>
      <c r="M44" s="15" t="s">
        <v>1528</v>
      </c>
      <c r="N44" s="355">
        <v>46072</v>
      </c>
      <c r="O44" s="15" t="s">
        <v>1826</v>
      </c>
      <c r="P44" s="15" t="s">
        <v>1472</v>
      </c>
      <c r="Q44" s="15">
        <v>3</v>
      </c>
      <c r="R44" s="203">
        <v>5</v>
      </c>
      <c r="S44" s="63">
        <v>0</v>
      </c>
      <c r="T44" s="15" t="s">
        <v>2691</v>
      </c>
      <c r="U44" s="241" t="str">
        <f>+VLOOKUP(VALUE(F44),ORDENES!$Y$2:$AC$359,4,0)</f>
        <v xml:space="preserve"> </v>
      </c>
      <c r="V44" s="246">
        <f t="shared" si="14"/>
        <v>46072</v>
      </c>
      <c r="W44" s="246">
        <f t="shared" si="15"/>
        <v>46072</v>
      </c>
      <c r="X44" s="241" t="str">
        <f t="shared" si="16"/>
        <v>JAIME ANDRES MORENO SUAREZ</v>
      </c>
      <c r="Y44" s="241">
        <f t="shared" si="17"/>
        <v>0.23499999999999999</v>
      </c>
      <c r="Z44" s="241" t="str">
        <f>IF(F44=0," ",VLOOKUP(VALUE(F44),ORDENES!$Y$2:$Z$359,2,FALSE))</f>
        <v>JAL</v>
      </c>
      <c r="AA44" s="241">
        <f t="shared" si="18"/>
        <v>21</v>
      </c>
      <c r="AB44" s="241">
        <f t="shared" si="19"/>
        <v>0</v>
      </c>
      <c r="AC44" s="241" t="str">
        <f t="shared" si="20"/>
        <v>LLENADORA DE BOTELLAS - L4</v>
      </c>
      <c r="AD44" s="241" t="str">
        <f t="shared" si="21"/>
        <v>OPESPRE2</v>
      </c>
      <c r="AE44" s="247">
        <f>IF(L44=0," ",IF(ISERR(DATE(MID(L44,1,4),MID(L44,6,2),MID(L44,9,2))+M44)=TRUE,MIN($V$1:V44),DATE(MID(L44,1,4),MID(L44,6,2),MID(L44,9,2))))</f>
        <v>46072</v>
      </c>
      <c r="AF44" s="241" t="str">
        <f t="shared" si="22"/>
        <v>BAJA</v>
      </c>
      <c r="AG44" s="241" t="str">
        <f t="shared" si="23"/>
        <v xml:space="preserve"> </v>
      </c>
      <c r="AH44" s="241" t="str">
        <f>+IFERROR(VLOOKUP(E44,'OPER-POST CV01_OPPSHA'!$C$2:$Q$500,14,0),"")</f>
        <v/>
      </c>
      <c r="AI44" s="248">
        <f>+VLOOKUP(VALUE(F44),ORDENES!$Y$2:$AD$359,6,0)</f>
        <v>5118163.16</v>
      </c>
      <c r="AJ44" s="248">
        <f>+VLOOKUP(VALUE(F44),ORDENES!$Y$2:$AE$359,7,0)</f>
        <v>5118163.2</v>
      </c>
      <c r="AK44" s="241" t="str">
        <f t="shared" si="24"/>
        <v>OP</v>
      </c>
      <c r="AL44" s="241" t="str">
        <f t="shared" si="25"/>
        <v/>
      </c>
      <c r="AM44" s="241" t="str">
        <f t="shared" si="26"/>
        <v/>
      </c>
      <c r="AN44" s="241" t="str">
        <f>+IFERROR(VLOOKUP(E44,'OPER-POST CV01_OPPSHA'!$C$2:$R$500,16,0),"")</f>
        <v/>
      </c>
      <c r="AO44" s="241" t="str">
        <f t="shared" si="27"/>
        <v>90187250010</v>
      </c>
      <c r="AP44" s="4"/>
      <c r="AQ44" s="4"/>
      <c r="AR44" s="4"/>
      <c r="AS44" s="4"/>
      <c r="AT44" s="4"/>
      <c r="AU44" s="4"/>
      <c r="AV44" s="4"/>
      <c r="AW44" s="4"/>
      <c r="AX44" s="4"/>
    </row>
    <row r="45" spans="1:50" ht="12.75" customHeight="1" x14ac:dyDescent="0.2">
      <c r="A45" s="61" t="s">
        <v>1522</v>
      </c>
      <c r="B45" s="15" t="s">
        <v>2692</v>
      </c>
      <c r="C45" s="15" t="s">
        <v>1258</v>
      </c>
      <c r="D45" s="15" t="s">
        <v>2686</v>
      </c>
      <c r="E45" s="15" t="s">
        <v>2772</v>
      </c>
      <c r="F45" s="15" t="s">
        <v>1979</v>
      </c>
      <c r="G45" s="15" t="s">
        <v>2688</v>
      </c>
      <c r="H45" s="15" t="s">
        <v>723</v>
      </c>
      <c r="I45" s="15" t="s">
        <v>2773</v>
      </c>
      <c r="J45" s="15" t="s">
        <v>2689</v>
      </c>
      <c r="K45" s="15" t="s">
        <v>2690</v>
      </c>
      <c r="L45" s="355">
        <v>46072</v>
      </c>
      <c r="M45" s="15" t="s">
        <v>1528</v>
      </c>
      <c r="N45" s="355">
        <v>46072</v>
      </c>
      <c r="O45" s="15" t="s">
        <v>1981</v>
      </c>
      <c r="P45" s="15" t="s">
        <v>1472</v>
      </c>
      <c r="Q45" s="15">
        <v>3</v>
      </c>
      <c r="R45" s="203">
        <v>2</v>
      </c>
      <c r="S45" s="63">
        <v>0</v>
      </c>
      <c r="T45" s="15" t="s">
        <v>2691</v>
      </c>
      <c r="U45" s="241" t="str">
        <f>+VLOOKUP(VALUE(F45),ORDENES!$Y$2:$AC$359,4,0)</f>
        <v xml:space="preserve"> </v>
      </c>
      <c r="V45" s="246">
        <f t="shared" si="14"/>
        <v>46072</v>
      </c>
      <c r="W45" s="246">
        <f t="shared" si="15"/>
        <v>46072</v>
      </c>
      <c r="X45" s="241" t="str">
        <f t="shared" si="16"/>
        <v>JAIME ANDRES MORENO SUAREZ</v>
      </c>
      <c r="Y45" s="241">
        <f t="shared" si="17"/>
        <v>9.4E-2</v>
      </c>
      <c r="Z45" s="241" t="str">
        <f>IF(F45=0," ",VLOOKUP(VALUE(F45),ORDENES!$Y$2:$Z$359,2,FALSE))</f>
        <v>JAS</v>
      </c>
      <c r="AA45" s="241">
        <f t="shared" si="18"/>
        <v>9</v>
      </c>
      <c r="AB45" s="241">
        <f t="shared" si="19"/>
        <v>0</v>
      </c>
      <c r="AC45" s="241" t="str">
        <f t="shared" si="20"/>
        <v>LLENADORA DE BOTELLAS - L4</v>
      </c>
      <c r="AD45" s="241" t="str">
        <f t="shared" si="21"/>
        <v>OPESPRE2</v>
      </c>
      <c r="AE45" s="247">
        <f>IF(L45=0," ",IF(ISERR(DATE(MID(L45,1,4),MID(L45,6,2),MID(L45,9,2))+M45)=TRUE,MIN($V$1:V45),DATE(MID(L45,1,4),MID(L45,6,2),MID(L45,9,2))))</f>
        <v>46072</v>
      </c>
      <c r="AF45" s="241" t="str">
        <f t="shared" si="22"/>
        <v>BAJA</v>
      </c>
      <c r="AG45" s="241" t="str">
        <f t="shared" si="23"/>
        <v xml:space="preserve"> </v>
      </c>
      <c r="AH45" s="241" t="str">
        <f>+IFERROR(VLOOKUP(E45,'OPER-POST CV01_OPPSHA'!$C$2:$Q$500,14,0),"")</f>
        <v/>
      </c>
      <c r="AI45" s="248">
        <f>+VLOOKUP(VALUE(F45),ORDENES!$Y$2:$AD$359,6,0)</f>
        <v>0</v>
      </c>
      <c r="AJ45" s="248">
        <f>+VLOOKUP(VALUE(F45),ORDENES!$Y$2:$AE$359,7,0)</f>
        <v>0</v>
      </c>
      <c r="AK45" s="241" t="str">
        <f t="shared" si="24"/>
        <v>OP</v>
      </c>
      <c r="AL45" s="241" t="str">
        <f t="shared" si="25"/>
        <v/>
      </c>
      <c r="AM45" s="241" t="str">
        <f t="shared" si="26"/>
        <v/>
      </c>
      <c r="AN45" s="241" t="str">
        <f>+IFERROR(VLOOKUP(E45,'OPER-POST CV01_OPPSHA'!$C$2:$R$500,16,0),"")</f>
        <v/>
      </c>
      <c r="AO45" s="241" t="str">
        <f t="shared" si="27"/>
        <v>92180870010</v>
      </c>
      <c r="AP45" s="4"/>
      <c r="AQ45" s="4"/>
      <c r="AR45" s="4"/>
      <c r="AS45" s="4"/>
      <c r="AT45" s="4"/>
      <c r="AU45" s="4"/>
      <c r="AV45" s="4"/>
      <c r="AW45" s="4"/>
      <c r="AX45" s="4"/>
    </row>
    <row r="46" spans="1:50" x14ac:dyDescent="0.2">
      <c r="A46" s="61" t="s">
        <v>1522</v>
      </c>
      <c r="B46" s="15" t="s">
        <v>2692</v>
      </c>
      <c r="C46" s="15" t="s">
        <v>1258</v>
      </c>
      <c r="D46" s="15" t="s">
        <v>2686</v>
      </c>
      <c r="E46" s="15" t="s">
        <v>2774</v>
      </c>
      <c r="F46" s="15" t="s">
        <v>1982</v>
      </c>
      <c r="G46" s="15" t="s">
        <v>2688</v>
      </c>
      <c r="H46" s="15" t="s">
        <v>723</v>
      </c>
      <c r="I46" s="15" t="s">
        <v>1362</v>
      </c>
      <c r="J46" s="15" t="s">
        <v>2689</v>
      </c>
      <c r="K46" s="15" t="s">
        <v>2690</v>
      </c>
      <c r="L46" s="355">
        <v>46072</v>
      </c>
      <c r="M46" s="15" t="s">
        <v>1528</v>
      </c>
      <c r="N46" s="355">
        <v>46072</v>
      </c>
      <c r="O46" s="15" t="s">
        <v>1984</v>
      </c>
      <c r="P46" s="15" t="s">
        <v>1472</v>
      </c>
      <c r="Q46" s="15">
        <v>3</v>
      </c>
      <c r="R46" s="203">
        <v>1.5</v>
      </c>
      <c r="S46" s="63">
        <v>0</v>
      </c>
      <c r="T46" s="15" t="s">
        <v>2691</v>
      </c>
      <c r="U46" s="241" t="str">
        <f>+VLOOKUP(VALUE(F46),ORDENES!$Y$2:$AC$359,4,0)</f>
        <v xml:space="preserve"> </v>
      </c>
      <c r="V46" s="246">
        <f t="shared" si="14"/>
        <v>46072</v>
      </c>
      <c r="W46" s="246">
        <f t="shared" si="15"/>
        <v>46072</v>
      </c>
      <c r="X46" s="241" t="str">
        <f t="shared" si="16"/>
        <v>JAIME ANDRES MORENO SUAREZ</v>
      </c>
      <c r="Y46" s="241">
        <f t="shared" si="17"/>
        <v>7.0500000000000007E-2</v>
      </c>
      <c r="Z46" s="241" t="str">
        <f>IF(F46=0," ",VLOOKUP(VALUE(F46),ORDENES!$Y$2:$Z$359,2,FALSE))</f>
        <v>JAS</v>
      </c>
      <c r="AA46" s="241">
        <f t="shared" si="18"/>
        <v>7</v>
      </c>
      <c r="AB46" s="241">
        <f t="shared" si="19"/>
        <v>0</v>
      </c>
      <c r="AC46" s="241" t="str">
        <f t="shared" si="20"/>
        <v>LLENADORA DE BOTELLAS - L4</v>
      </c>
      <c r="AD46" s="241" t="str">
        <f t="shared" si="21"/>
        <v>OPESPRE2</v>
      </c>
      <c r="AE46" s="247">
        <f>IF(L46=0," ",IF(ISERR(DATE(MID(L46,1,4),MID(L46,6,2),MID(L46,9,2))+M46)=TRUE,MIN($V$1:V46),DATE(MID(L46,1,4),MID(L46,6,2),MID(L46,9,2))))</f>
        <v>46072</v>
      </c>
      <c r="AF46" s="241" t="str">
        <f t="shared" si="22"/>
        <v>BAJA</v>
      </c>
      <c r="AG46" s="241" t="str">
        <f t="shared" si="23"/>
        <v xml:space="preserve"> </v>
      </c>
      <c r="AH46" s="241" t="str">
        <f>+IFERROR(VLOOKUP(E46,'OPER-POST CV01_OPPSHA'!$C$2:$Q$500,14,0),"")</f>
        <v/>
      </c>
      <c r="AI46" s="248">
        <f>+VLOOKUP(VALUE(F46),ORDENES!$Y$2:$AD$359,6,0)</f>
        <v>0</v>
      </c>
      <c r="AJ46" s="248">
        <f>+VLOOKUP(VALUE(F46),ORDENES!$Y$2:$AE$359,7,0)</f>
        <v>0</v>
      </c>
      <c r="AK46" s="241" t="str">
        <f t="shared" si="24"/>
        <v>OP</v>
      </c>
      <c r="AL46" s="241" t="str">
        <f t="shared" si="25"/>
        <v/>
      </c>
      <c r="AM46" s="241" t="str">
        <f t="shared" si="26"/>
        <v/>
      </c>
      <c r="AN46" s="241" t="str">
        <f>+IFERROR(VLOOKUP(E46,'OPER-POST CV01_OPPSHA'!$C$2:$R$500,16,0),"")</f>
        <v/>
      </c>
      <c r="AO46" s="241" t="str">
        <f t="shared" si="27"/>
        <v>92180910010</v>
      </c>
      <c r="AP46" s="4"/>
      <c r="AQ46" s="4"/>
      <c r="AR46" s="4"/>
      <c r="AS46" s="4"/>
      <c r="AT46" s="4"/>
      <c r="AU46" s="4"/>
      <c r="AV46" s="4"/>
      <c r="AW46" s="4"/>
      <c r="AX46" s="4"/>
    </row>
    <row r="47" spans="1:50" ht="12.75" customHeight="1" x14ac:dyDescent="0.2">
      <c r="A47" s="61" t="s">
        <v>1553</v>
      </c>
      <c r="B47" s="15" t="s">
        <v>2699</v>
      </c>
      <c r="C47" s="15" t="s">
        <v>2045</v>
      </c>
      <c r="D47" s="15" t="s">
        <v>2686</v>
      </c>
      <c r="E47" s="15" t="s">
        <v>2775</v>
      </c>
      <c r="F47" s="15" t="s">
        <v>2088</v>
      </c>
      <c r="G47" s="15" t="s">
        <v>2723</v>
      </c>
      <c r="H47" s="15" t="s">
        <v>729</v>
      </c>
      <c r="I47" s="15" t="s">
        <v>2776</v>
      </c>
      <c r="J47" s="15" t="s">
        <v>1314</v>
      </c>
      <c r="K47" s="15" t="s">
        <v>2690</v>
      </c>
      <c r="L47" s="355">
        <v>46072</v>
      </c>
      <c r="M47" s="15" t="s">
        <v>1528</v>
      </c>
      <c r="N47" s="355">
        <v>46072</v>
      </c>
      <c r="O47" s="15" t="s">
        <v>1557</v>
      </c>
      <c r="P47" s="15" t="s">
        <v>1472</v>
      </c>
      <c r="Q47" s="149" t="s">
        <v>1476</v>
      </c>
      <c r="R47" s="203">
        <v>2</v>
      </c>
      <c r="S47" s="63">
        <v>0</v>
      </c>
      <c r="T47" s="15" t="s">
        <v>2691</v>
      </c>
      <c r="U47" s="241">
        <f>+VLOOKUP(VALUE(F47),ORDENES!$Y$2:$AC$359,4,0)</f>
        <v>11682428</v>
      </c>
      <c r="V47" s="246">
        <f t="shared" si="14"/>
        <v>46072</v>
      </c>
      <c r="W47" s="246">
        <f t="shared" si="15"/>
        <v>46072</v>
      </c>
      <c r="X47" s="241" t="str">
        <f t="shared" si="16"/>
        <v xml:space="preserve">JOSE DARIO OCHOA </v>
      </c>
      <c r="Y47" s="241">
        <f t="shared" si="17"/>
        <v>9.4E-2</v>
      </c>
      <c r="Z47" s="241" t="str">
        <f>IF(F47=0," ",VLOOKUP(VALUE(F47),ORDENES!$Y$2:$Z$359,2,FALSE))</f>
        <v>JAL</v>
      </c>
      <c r="AA47" s="241">
        <f t="shared" si="18"/>
        <v>9</v>
      </c>
      <c r="AB47" s="241">
        <f t="shared" si="19"/>
        <v>0</v>
      </c>
      <c r="AC47" s="241" t="str">
        <f t="shared" si="20"/>
        <v>PALETIZADORA - L4</v>
      </c>
      <c r="AD47" s="241" t="str">
        <f t="shared" si="21"/>
        <v>TECINSEN</v>
      </c>
      <c r="AE47" s="247">
        <f>IF(L47=0," ",IF(ISERR(DATE(MID(L47,1,4),MID(L47,6,2),MID(L47,9,2))+M47)=TRUE,MIN($V$1:V47),DATE(MID(L47,1,4),MID(L47,6,2),MID(L47,9,2))))</f>
        <v>46072</v>
      </c>
      <c r="AF47" s="241" t="str">
        <f t="shared" si="22"/>
        <v>ALTA</v>
      </c>
      <c r="AG47" s="241" t="str">
        <f t="shared" si="23"/>
        <v xml:space="preserve"> </v>
      </c>
      <c r="AH47" s="241" t="str">
        <f>+IFERROR(VLOOKUP(E47,'OPER-POST CV01_OPPSHA'!$C$2:$Q$500,14,0),"")</f>
        <v/>
      </c>
      <c r="AI47" s="248">
        <f>+VLOOKUP(VALUE(F47),ORDENES!$Y$2:$AD$359,6,0)</f>
        <v>1722163.04</v>
      </c>
      <c r="AJ47" s="248">
        <f>+VLOOKUP(VALUE(F47),ORDENES!$Y$2:$AE$359,7,0)</f>
        <v>0</v>
      </c>
      <c r="AK47" s="241" t="str">
        <f t="shared" si="24"/>
        <v>TE</v>
      </c>
      <c r="AL47" s="241" t="str">
        <f t="shared" si="25"/>
        <v/>
      </c>
      <c r="AM47" s="241" t="str">
        <f t="shared" si="26"/>
        <v/>
      </c>
      <c r="AN47" s="241" t="str">
        <f>+IFERROR(VLOOKUP(E47,'OPER-POST CV01_OPPSHA'!$C$2:$R$500,16,0),"")</f>
        <v/>
      </c>
      <c r="AO47" s="241" t="str">
        <f t="shared" si="27"/>
        <v>57434050030</v>
      </c>
      <c r="AP47" s="4"/>
      <c r="AQ47" s="4"/>
      <c r="AR47" s="4"/>
      <c r="AS47" s="4"/>
      <c r="AT47" s="4"/>
      <c r="AU47" s="4"/>
      <c r="AV47" s="4"/>
      <c r="AW47" s="4"/>
      <c r="AX47" s="4"/>
    </row>
    <row r="48" spans="1:50" ht="12.75" customHeight="1" x14ac:dyDescent="0.2">
      <c r="A48" s="61" t="s">
        <v>1553</v>
      </c>
      <c r="B48" s="15" t="s">
        <v>2692</v>
      </c>
      <c r="C48" s="15" t="s">
        <v>1258</v>
      </c>
      <c r="D48" s="15" t="s">
        <v>2686</v>
      </c>
      <c r="E48" s="15" t="s">
        <v>2777</v>
      </c>
      <c r="F48" s="15" t="s">
        <v>2029</v>
      </c>
      <c r="G48" s="15" t="s">
        <v>2736</v>
      </c>
      <c r="H48" s="15" t="s">
        <v>729</v>
      </c>
      <c r="I48" s="15" t="s">
        <v>1366</v>
      </c>
      <c r="J48" s="15" t="s">
        <v>1314</v>
      </c>
      <c r="K48" s="15" t="s">
        <v>2690</v>
      </c>
      <c r="L48" s="355">
        <v>46072</v>
      </c>
      <c r="M48" s="15" t="s">
        <v>1528</v>
      </c>
      <c r="N48" s="355">
        <v>46072</v>
      </c>
      <c r="O48" s="15" t="s">
        <v>1481</v>
      </c>
      <c r="P48" s="15" t="s">
        <v>1472</v>
      </c>
      <c r="Q48" s="149" t="s">
        <v>1476</v>
      </c>
      <c r="R48" s="203">
        <v>1</v>
      </c>
      <c r="S48" s="63">
        <v>0</v>
      </c>
      <c r="T48" s="15" t="s">
        <v>2691</v>
      </c>
      <c r="U48" s="241">
        <f>+VLOOKUP(VALUE(F48),ORDENES!$Y$2:$AC$359,4,0)</f>
        <v>11838474</v>
      </c>
      <c r="V48" s="246">
        <f t="shared" si="14"/>
        <v>46072</v>
      </c>
      <c r="W48" s="246">
        <f t="shared" si="15"/>
        <v>46072</v>
      </c>
      <c r="X48" s="241" t="str">
        <f t="shared" si="16"/>
        <v xml:space="preserve">JOSE DARIO OCHOA </v>
      </c>
      <c r="Y48" s="241">
        <f t="shared" si="17"/>
        <v>4.7E-2</v>
      </c>
      <c r="Z48" s="241" t="str">
        <f>IF(F48=0," ",VLOOKUP(VALUE(F48),ORDENES!$Y$2:$Z$359,2,FALSE))</f>
        <v>JAL</v>
      </c>
      <c r="AA48" s="241">
        <f t="shared" si="18"/>
        <v>5</v>
      </c>
      <c r="AB48" s="241">
        <f t="shared" si="19"/>
        <v>0</v>
      </c>
      <c r="AC48" s="241" t="str">
        <f t="shared" si="20"/>
        <v>LLENADORA DE BOTELLAS - L4</v>
      </c>
      <c r="AD48" s="241" t="str">
        <f t="shared" si="21"/>
        <v>TECINSEN</v>
      </c>
      <c r="AE48" s="247">
        <f>IF(L48=0," ",IF(ISERR(DATE(MID(L48,1,4),MID(L48,6,2),MID(L48,9,2))+M48)=TRUE,MIN($V$1:V48),DATE(MID(L48,1,4),MID(L48,6,2),MID(L48,9,2))))</f>
        <v>46072</v>
      </c>
      <c r="AF48" s="241" t="str">
        <f t="shared" si="22"/>
        <v>ALTA</v>
      </c>
      <c r="AG48" s="241" t="str">
        <f t="shared" si="23"/>
        <v xml:space="preserve"> </v>
      </c>
      <c r="AH48" s="241" t="str">
        <f>+IFERROR(VLOOKUP(E48,'OPER-POST CV01_OPPSHA'!$C$2:$Q$500,14,0),"")</f>
        <v/>
      </c>
      <c r="AI48" s="248">
        <f>+VLOOKUP(VALUE(F48),ORDENES!$Y$2:$AD$359,6,0)</f>
        <v>0</v>
      </c>
      <c r="AJ48" s="248">
        <f>+VLOOKUP(VALUE(F48),ORDENES!$Y$2:$AE$359,7,0)</f>
        <v>0</v>
      </c>
      <c r="AK48" s="241" t="str">
        <f t="shared" si="24"/>
        <v>TE</v>
      </c>
      <c r="AL48" s="241" t="str">
        <f t="shared" si="25"/>
        <v/>
      </c>
      <c r="AM48" s="241" t="str">
        <f t="shared" si="26"/>
        <v/>
      </c>
      <c r="AN48" s="241" t="str">
        <f>+IFERROR(VLOOKUP(E48,'OPER-POST CV01_OPPSHA'!$C$2:$R$500,16,0),"")</f>
        <v/>
      </c>
      <c r="AO48" s="241" t="str">
        <f t="shared" si="27"/>
        <v>93102490020</v>
      </c>
      <c r="AP48" s="4"/>
      <c r="AQ48" s="4"/>
      <c r="AR48" s="4"/>
      <c r="AS48" s="4"/>
      <c r="AT48" s="4"/>
      <c r="AU48" s="4"/>
      <c r="AV48" s="4"/>
      <c r="AW48" s="4"/>
      <c r="AX48" s="4"/>
    </row>
    <row r="49" spans="1:50" ht="14.95" customHeight="1" x14ac:dyDescent="0.2">
      <c r="A49" s="61" t="s">
        <v>1909</v>
      </c>
      <c r="B49" s="15" t="s">
        <v>2778</v>
      </c>
      <c r="C49" s="15" t="s">
        <v>2209</v>
      </c>
      <c r="D49" s="15" t="s">
        <v>2779</v>
      </c>
      <c r="E49" s="15" t="s">
        <v>4492</v>
      </c>
      <c r="F49" s="15" t="s">
        <v>4476</v>
      </c>
      <c r="G49" s="15" t="s">
        <v>2688</v>
      </c>
      <c r="H49" s="15" t="s">
        <v>729</v>
      </c>
      <c r="I49" s="15" t="s">
        <v>4477</v>
      </c>
      <c r="J49" s="15" t="s">
        <v>1314</v>
      </c>
      <c r="K49" s="15" t="s">
        <v>2690</v>
      </c>
      <c r="L49" s="355">
        <v>46072</v>
      </c>
      <c r="M49" s="15" t="s">
        <v>1528</v>
      </c>
      <c r="N49" s="355">
        <v>46072</v>
      </c>
      <c r="O49" s="15" t="s">
        <v>1481</v>
      </c>
      <c r="P49" s="15" t="s">
        <v>1472</v>
      </c>
      <c r="Q49" s="149" t="s">
        <v>1476</v>
      </c>
      <c r="R49" s="203">
        <v>1</v>
      </c>
      <c r="S49" s="63">
        <v>0</v>
      </c>
      <c r="T49" s="15" t="s">
        <v>2691</v>
      </c>
      <c r="U49" s="241">
        <f>+VLOOKUP(VALUE(F49),ORDENES!$Y$2:$AC$359,4,0)</f>
        <v>11846871</v>
      </c>
      <c r="V49" s="246">
        <f t="shared" si="14"/>
        <v>46072</v>
      </c>
      <c r="W49" s="246">
        <f t="shared" si="15"/>
        <v>46072</v>
      </c>
      <c r="X49" s="241" t="str">
        <f t="shared" si="16"/>
        <v xml:space="preserve">JOSE DARIO OCHOA </v>
      </c>
      <c r="Y49" s="241">
        <f t="shared" si="17"/>
        <v>4.7E-2</v>
      </c>
      <c r="Z49" s="241" t="str">
        <f>IF(F49=0," ",VLOOKUP(VALUE(F49),ORDENES!$Y$2:$Z$359,2,FALSE))</f>
        <v>JAL</v>
      </c>
      <c r="AA49" s="241">
        <f t="shared" si="18"/>
        <v>5</v>
      </c>
      <c r="AB49" s="241">
        <f t="shared" si="19"/>
        <v>0</v>
      </c>
      <c r="AC49" s="241" t="str">
        <f t="shared" si="20"/>
        <v>PLANTA CIP - L4</v>
      </c>
      <c r="AD49" s="241" t="str">
        <f t="shared" si="21"/>
        <v>TECINSEN</v>
      </c>
      <c r="AE49" s="247">
        <f>IF(L49=0," ",IF(ISERR(DATE(MID(L49,1,4),MID(L49,6,2),MID(L49,9,2))+M49)=TRUE,MIN($V$1:V49),DATE(MID(L49,1,4),MID(L49,6,2),MID(L49,9,2))))</f>
        <v>46072</v>
      </c>
      <c r="AF49" s="241" t="str">
        <f t="shared" si="22"/>
        <v>ALTA</v>
      </c>
      <c r="AG49" s="241" t="str">
        <f t="shared" si="23"/>
        <v xml:space="preserve"> </v>
      </c>
      <c r="AH49" s="241" t="str">
        <f>+IFERROR(VLOOKUP(E49,'OPER-POST CV01_OPPSHA'!$C$2:$Q$500,14,0),"")</f>
        <v/>
      </c>
      <c r="AI49" s="248">
        <f>+VLOOKUP(VALUE(F49),ORDENES!$Y$2:$AD$359,6,0)</f>
        <v>0</v>
      </c>
      <c r="AJ49" s="248">
        <f>+VLOOKUP(VALUE(F49),ORDENES!$Y$2:$AE$359,7,0)</f>
        <v>0</v>
      </c>
      <c r="AK49" s="241" t="str">
        <f t="shared" si="24"/>
        <v>TE</v>
      </c>
      <c r="AL49" s="241" t="str">
        <f t="shared" si="25"/>
        <v/>
      </c>
      <c r="AM49" s="241" t="str">
        <f t="shared" si="26"/>
        <v/>
      </c>
      <c r="AN49" s="241" t="str">
        <f>+IFERROR(VLOOKUP(E49,'OPER-POST CV01_OPPSHA'!$C$2:$R$500,16,0),"")</f>
        <v/>
      </c>
      <c r="AO49" s="241" t="str">
        <f t="shared" si="27"/>
        <v>93158040010</v>
      </c>
      <c r="AP49" s="4"/>
      <c r="AQ49" s="4"/>
      <c r="AR49" s="4"/>
      <c r="AS49" s="4"/>
      <c r="AT49" s="4"/>
      <c r="AU49" s="4"/>
      <c r="AV49" s="4"/>
      <c r="AW49" s="4"/>
      <c r="AX49" s="4"/>
    </row>
    <row r="50" spans="1:50" ht="12.75" customHeight="1" x14ac:dyDescent="0.2">
      <c r="A50" s="61" t="s">
        <v>1522</v>
      </c>
      <c r="B50" s="15" t="s">
        <v>2778</v>
      </c>
      <c r="C50" s="15" t="s">
        <v>2209</v>
      </c>
      <c r="D50" s="15" t="s">
        <v>2779</v>
      </c>
      <c r="E50" s="15" t="s">
        <v>4493</v>
      </c>
      <c r="F50" s="15" t="s">
        <v>4479</v>
      </c>
      <c r="G50" s="15" t="s">
        <v>2688</v>
      </c>
      <c r="H50" s="15" t="s">
        <v>729</v>
      </c>
      <c r="I50" s="15" t="s">
        <v>4480</v>
      </c>
      <c r="J50" s="15" t="s">
        <v>1314</v>
      </c>
      <c r="K50" s="15" t="s">
        <v>2690</v>
      </c>
      <c r="L50" s="355">
        <v>46072</v>
      </c>
      <c r="M50" s="15" t="s">
        <v>1528</v>
      </c>
      <c r="N50" s="355">
        <v>46072</v>
      </c>
      <c r="O50" s="15" t="s">
        <v>1481</v>
      </c>
      <c r="P50" s="15" t="s">
        <v>1472</v>
      </c>
      <c r="Q50" s="15">
        <v>3</v>
      </c>
      <c r="R50" s="203">
        <v>1</v>
      </c>
      <c r="S50" s="63">
        <v>0</v>
      </c>
      <c r="T50" s="15" t="s">
        <v>2691</v>
      </c>
      <c r="U50" s="241">
        <f>+VLOOKUP(VALUE(F50),ORDENES!$Y$2:$AC$359,4,0)</f>
        <v>11846873</v>
      </c>
      <c r="V50" s="246">
        <f t="shared" si="14"/>
        <v>46072</v>
      </c>
      <c r="W50" s="246">
        <f t="shared" si="15"/>
        <v>46072</v>
      </c>
      <c r="X50" s="241" t="str">
        <f t="shared" si="16"/>
        <v xml:space="preserve">JOSE DARIO OCHOA </v>
      </c>
      <c r="Y50" s="241">
        <f t="shared" si="17"/>
        <v>4.7E-2</v>
      </c>
      <c r="Z50" s="241" t="str">
        <f>IF(F50=0," ",VLOOKUP(VALUE(F50),ORDENES!$Y$2:$Z$359,2,FALSE))</f>
        <v>JAL</v>
      </c>
      <c r="AA50" s="241">
        <f t="shared" si="18"/>
        <v>5</v>
      </c>
      <c r="AB50" s="241">
        <f t="shared" si="19"/>
        <v>0</v>
      </c>
      <c r="AC50" s="241" t="str">
        <f t="shared" si="20"/>
        <v>PLANTA CIP - L4</v>
      </c>
      <c r="AD50" s="241" t="str">
        <f t="shared" si="21"/>
        <v>TECINSEN</v>
      </c>
      <c r="AE50" s="247">
        <f>IF(L50=0," ",IF(ISERR(DATE(MID(L50,1,4),MID(L50,6,2),MID(L50,9,2))+M50)=TRUE,MIN($V$1:V50),DATE(MID(L50,1,4),MID(L50,6,2),MID(L50,9,2))))</f>
        <v>46072</v>
      </c>
      <c r="AF50" s="241" t="str">
        <f t="shared" si="22"/>
        <v>BAJA</v>
      </c>
      <c r="AG50" s="241" t="str">
        <f t="shared" si="23"/>
        <v xml:space="preserve"> </v>
      </c>
      <c r="AH50" s="241" t="str">
        <f>+IFERROR(VLOOKUP(E50,'OPER-POST CV01_OPPSHA'!$C$2:$Q$500,14,0),"")</f>
        <v/>
      </c>
      <c r="AI50" s="248">
        <f>+VLOOKUP(VALUE(F50),ORDENES!$Y$2:$AD$359,6,0)</f>
        <v>0</v>
      </c>
      <c r="AJ50" s="248">
        <f>+VLOOKUP(VALUE(F50),ORDENES!$Y$2:$AE$359,7,0)</f>
        <v>0</v>
      </c>
      <c r="AK50" s="241" t="str">
        <f t="shared" si="24"/>
        <v>TE</v>
      </c>
      <c r="AL50" s="241" t="str">
        <f t="shared" si="25"/>
        <v/>
      </c>
      <c r="AM50" s="241" t="str">
        <f t="shared" si="26"/>
        <v/>
      </c>
      <c r="AN50" s="241" t="str">
        <f>+IFERROR(VLOOKUP(E50,'OPER-POST CV01_OPPSHA'!$C$2:$R$500,16,0),"")</f>
        <v/>
      </c>
      <c r="AO50" s="241" t="str">
        <f t="shared" si="27"/>
        <v>93158060010</v>
      </c>
      <c r="AP50" s="4"/>
      <c r="AQ50" s="4"/>
      <c r="AR50" s="4"/>
      <c r="AS50" s="4"/>
      <c r="AT50" s="4"/>
      <c r="AU50" s="4"/>
      <c r="AV50" s="4"/>
      <c r="AW50" s="4"/>
      <c r="AX50" s="4"/>
    </row>
    <row r="51" spans="1:50" ht="12.75" customHeight="1" x14ac:dyDescent="0.2">
      <c r="A51" s="61" t="s">
        <v>1909</v>
      </c>
      <c r="B51" s="15" t="s">
        <v>2778</v>
      </c>
      <c r="C51" s="15" t="s">
        <v>2209</v>
      </c>
      <c r="D51" s="15" t="s">
        <v>2779</v>
      </c>
      <c r="E51" s="15" t="s">
        <v>4494</v>
      </c>
      <c r="F51" s="15" t="s">
        <v>4482</v>
      </c>
      <c r="G51" s="15" t="s">
        <v>2688</v>
      </c>
      <c r="H51" s="15" t="s">
        <v>729</v>
      </c>
      <c r="I51" s="15" t="s">
        <v>4483</v>
      </c>
      <c r="J51" s="15" t="s">
        <v>1314</v>
      </c>
      <c r="K51" s="15" t="s">
        <v>2690</v>
      </c>
      <c r="L51" s="355">
        <v>46072</v>
      </c>
      <c r="M51" s="15" t="s">
        <v>1528</v>
      </c>
      <c r="N51" s="355">
        <v>46072</v>
      </c>
      <c r="O51" s="15" t="s">
        <v>1481</v>
      </c>
      <c r="P51" s="15" t="s">
        <v>1472</v>
      </c>
      <c r="Q51" s="149" t="s">
        <v>1476</v>
      </c>
      <c r="R51" s="203">
        <v>1</v>
      </c>
      <c r="S51" s="63">
        <v>0</v>
      </c>
      <c r="T51" s="15" t="s">
        <v>2691</v>
      </c>
      <c r="U51" s="241">
        <f>+VLOOKUP(VALUE(F51),ORDENES!$Y$2:$AC$359,4,0)</f>
        <v>11846872</v>
      </c>
      <c r="V51" s="246">
        <f t="shared" si="14"/>
        <v>46072</v>
      </c>
      <c r="W51" s="246">
        <f t="shared" si="15"/>
        <v>46072</v>
      </c>
      <c r="X51" s="241" t="str">
        <f t="shared" si="16"/>
        <v xml:space="preserve">JOSE DARIO OCHOA </v>
      </c>
      <c r="Y51" s="241">
        <f t="shared" si="17"/>
        <v>4.7E-2</v>
      </c>
      <c r="Z51" s="241" t="str">
        <f>IF(F51=0," ",VLOOKUP(VALUE(F51),ORDENES!$Y$2:$Z$359,2,FALSE))</f>
        <v>JAL</v>
      </c>
      <c r="AA51" s="241">
        <f t="shared" si="18"/>
        <v>5</v>
      </c>
      <c r="AB51" s="241">
        <f t="shared" si="19"/>
        <v>0</v>
      </c>
      <c r="AC51" s="241" t="str">
        <f t="shared" si="20"/>
        <v>PLANTA CIP - L4</v>
      </c>
      <c r="AD51" s="241" t="str">
        <f t="shared" si="21"/>
        <v>TECINSEN</v>
      </c>
      <c r="AE51" s="247">
        <f>IF(L51=0," ",IF(ISERR(DATE(MID(L51,1,4),MID(L51,6,2),MID(L51,9,2))+M51)=TRUE,MIN($V$1:V51),DATE(MID(L51,1,4),MID(L51,6,2),MID(L51,9,2))))</f>
        <v>46072</v>
      </c>
      <c r="AF51" s="241" t="str">
        <f t="shared" si="22"/>
        <v>ALTA</v>
      </c>
      <c r="AG51" s="241" t="str">
        <f t="shared" si="23"/>
        <v xml:space="preserve"> </v>
      </c>
      <c r="AH51" s="241" t="str">
        <f>+IFERROR(VLOOKUP(E51,'OPER-POST CV01_OPPSHA'!$C$2:$Q$500,14,0),"")</f>
        <v/>
      </c>
      <c r="AI51" s="248">
        <f>+VLOOKUP(VALUE(F51),ORDENES!$Y$2:$AD$359,6,0)</f>
        <v>0</v>
      </c>
      <c r="AJ51" s="248">
        <f>+VLOOKUP(VALUE(F51),ORDENES!$Y$2:$AE$359,7,0)</f>
        <v>0</v>
      </c>
      <c r="AK51" s="241" t="str">
        <f t="shared" si="24"/>
        <v>TE</v>
      </c>
      <c r="AL51" s="241" t="str">
        <f t="shared" si="25"/>
        <v/>
      </c>
      <c r="AM51" s="241" t="str">
        <f t="shared" si="26"/>
        <v/>
      </c>
      <c r="AN51" s="241" t="str">
        <f>+IFERROR(VLOOKUP(E51,'OPER-POST CV01_OPPSHA'!$C$2:$R$500,16,0),"")</f>
        <v/>
      </c>
      <c r="AO51" s="241" t="str">
        <f t="shared" si="27"/>
        <v>93158070010</v>
      </c>
      <c r="AP51" s="4"/>
      <c r="AQ51" s="4"/>
      <c r="AR51" s="4"/>
      <c r="AS51" s="4"/>
      <c r="AT51" s="4"/>
      <c r="AU51" s="4"/>
      <c r="AV51" s="4"/>
      <c r="AW51" s="4"/>
      <c r="AX51" s="4"/>
    </row>
    <row r="52" spans="1:50" ht="12.75" customHeight="1" x14ac:dyDescent="0.2">
      <c r="A52" s="61" t="s">
        <v>1522</v>
      </c>
      <c r="B52" s="15" t="s">
        <v>2692</v>
      </c>
      <c r="C52" s="15" t="s">
        <v>1258</v>
      </c>
      <c r="D52" s="15" t="s">
        <v>2686</v>
      </c>
      <c r="E52" s="15" t="s">
        <v>2781</v>
      </c>
      <c r="F52" s="15" t="s">
        <v>1967</v>
      </c>
      <c r="G52" s="15" t="s">
        <v>2697</v>
      </c>
      <c r="H52" s="15" t="s">
        <v>733</v>
      </c>
      <c r="I52" s="15" t="s">
        <v>1360</v>
      </c>
      <c r="J52" s="15" t="s">
        <v>1314</v>
      </c>
      <c r="K52" s="15" t="s">
        <v>2690</v>
      </c>
      <c r="L52" s="355">
        <v>46072</v>
      </c>
      <c r="M52" s="15" t="s">
        <v>1528</v>
      </c>
      <c r="N52" s="355">
        <v>46072</v>
      </c>
      <c r="O52" s="15" t="s">
        <v>1970</v>
      </c>
      <c r="P52" s="15" t="s">
        <v>1472</v>
      </c>
      <c r="Q52" s="149" t="s">
        <v>1476</v>
      </c>
      <c r="R52" s="203">
        <v>1.5</v>
      </c>
      <c r="S52" s="63">
        <v>0</v>
      </c>
      <c r="T52" s="15" t="s">
        <v>2691</v>
      </c>
      <c r="U52" s="241">
        <f>+VLOOKUP(VALUE(F52),ORDENES!$Y$2:$AC$359,4,0)</f>
        <v>11742588</v>
      </c>
      <c r="V52" s="246">
        <f t="shared" si="14"/>
        <v>46072</v>
      </c>
      <c r="W52" s="246">
        <f t="shared" si="15"/>
        <v>46072</v>
      </c>
      <c r="X52" s="241" t="str">
        <f t="shared" si="16"/>
        <v>JOHAN RODRIGUEZ</v>
      </c>
      <c r="Y52" s="241">
        <f t="shared" si="17"/>
        <v>7.0500000000000007E-2</v>
      </c>
      <c r="Z52" s="241" t="str">
        <f>IF(F52=0," ",VLOOKUP(VALUE(F52),ORDENES!$Y$2:$Z$359,2,FALSE))</f>
        <v>JAL</v>
      </c>
      <c r="AA52" s="241">
        <f t="shared" si="18"/>
        <v>7</v>
      </c>
      <c r="AB52" s="241">
        <f t="shared" si="19"/>
        <v>0</v>
      </c>
      <c r="AC52" s="241" t="str">
        <f t="shared" si="20"/>
        <v>LLENADORA DE BOTELLAS - L4</v>
      </c>
      <c r="AD52" s="241" t="str">
        <f t="shared" si="21"/>
        <v>ESPEMAEN</v>
      </c>
      <c r="AE52" s="247">
        <f>IF(L52=0," ",IF(ISERR(DATE(MID(L52,1,4),MID(L52,6,2),MID(L52,9,2))+M52)=TRUE,MIN($V$1:V52),DATE(MID(L52,1,4),MID(L52,6,2),MID(L52,9,2))))</f>
        <v>46072</v>
      </c>
      <c r="AF52" s="241" t="str">
        <f t="shared" si="22"/>
        <v>ALTA</v>
      </c>
      <c r="AG52" s="241" t="str">
        <f t="shared" si="23"/>
        <v xml:space="preserve"> </v>
      </c>
      <c r="AH52" s="241" t="str">
        <f>+IFERROR(VLOOKUP(E52,'OPER-POST CV01_OPPSHA'!$C$2:$Q$500,14,0),"")</f>
        <v/>
      </c>
      <c r="AI52" s="248">
        <f>+VLOOKUP(VALUE(F52),ORDENES!$Y$2:$AD$359,6,0)</f>
        <v>0</v>
      </c>
      <c r="AJ52" s="248">
        <f>+VLOOKUP(VALUE(F52),ORDENES!$Y$2:$AE$359,7,0)</f>
        <v>3366000</v>
      </c>
      <c r="AK52" s="241" t="str">
        <f t="shared" si="24"/>
        <v>TE</v>
      </c>
      <c r="AL52" s="241" t="str">
        <f t="shared" si="25"/>
        <v/>
      </c>
      <c r="AM52" s="241" t="str">
        <f t="shared" si="26"/>
        <v/>
      </c>
      <c r="AN52" s="241" t="str">
        <f>+IFERROR(VLOOKUP(E52,'OPER-POST CV01_OPPSHA'!$C$2:$R$500,16,0),"")</f>
        <v/>
      </c>
      <c r="AO52" s="241" t="str">
        <f t="shared" si="27"/>
        <v>91386930040</v>
      </c>
      <c r="AP52" s="4"/>
      <c r="AQ52" s="4"/>
      <c r="AR52" s="4"/>
      <c r="AS52" s="4"/>
      <c r="AT52" s="4"/>
      <c r="AU52" s="4"/>
      <c r="AV52" s="4"/>
      <c r="AW52" s="4"/>
      <c r="AX52" s="4"/>
    </row>
    <row r="53" spans="1:50" ht="12.75" customHeight="1" x14ac:dyDescent="0.2">
      <c r="A53" s="61" t="s">
        <v>1553</v>
      </c>
      <c r="B53" s="15" t="s">
        <v>2692</v>
      </c>
      <c r="C53" s="15" t="s">
        <v>1258</v>
      </c>
      <c r="D53" s="15" t="s">
        <v>2686</v>
      </c>
      <c r="E53" s="15" t="s">
        <v>2782</v>
      </c>
      <c r="F53" s="15" t="s">
        <v>2035</v>
      </c>
      <c r="G53" s="15" t="s">
        <v>2688</v>
      </c>
      <c r="H53" s="15" t="s">
        <v>733</v>
      </c>
      <c r="I53" s="15" t="s">
        <v>2036</v>
      </c>
      <c r="J53" s="15" t="s">
        <v>1314</v>
      </c>
      <c r="K53" s="15" t="s">
        <v>2690</v>
      </c>
      <c r="L53" s="355">
        <v>46072</v>
      </c>
      <c r="M53" s="15" t="s">
        <v>1528</v>
      </c>
      <c r="N53" s="355">
        <v>46072</v>
      </c>
      <c r="O53" s="15" t="s">
        <v>2038</v>
      </c>
      <c r="P53" s="15" t="s">
        <v>1472</v>
      </c>
      <c r="Q53" s="149" t="s">
        <v>1476</v>
      </c>
      <c r="R53" s="203">
        <v>1</v>
      </c>
      <c r="S53" s="63">
        <v>0</v>
      </c>
      <c r="T53" s="15" t="s">
        <v>2691</v>
      </c>
      <c r="U53" s="241">
        <f>+VLOOKUP(VALUE(F53),ORDENES!$Y$2:$AC$359,4,0)</f>
        <v>11845091</v>
      </c>
      <c r="V53" s="246">
        <f t="shared" si="14"/>
        <v>46072</v>
      </c>
      <c r="W53" s="246">
        <f t="shared" si="15"/>
        <v>46072</v>
      </c>
      <c r="X53" s="241" t="str">
        <f t="shared" si="16"/>
        <v>JOHAN RODRIGUEZ</v>
      </c>
      <c r="Y53" s="241">
        <f t="shared" si="17"/>
        <v>4.7E-2</v>
      </c>
      <c r="Z53" s="241" t="str">
        <f>IF(F53=0," ",VLOOKUP(VALUE(F53),ORDENES!$Y$2:$Z$359,2,FALSE))</f>
        <v>JAL</v>
      </c>
      <c r="AA53" s="241">
        <f t="shared" si="18"/>
        <v>5</v>
      </c>
      <c r="AB53" s="241">
        <f t="shared" si="19"/>
        <v>0</v>
      </c>
      <c r="AC53" s="241" t="str">
        <f t="shared" si="20"/>
        <v>LLENADORA DE BOTELLAS - L4</v>
      </c>
      <c r="AD53" s="241" t="str">
        <f t="shared" si="21"/>
        <v>ESPEMAEN</v>
      </c>
      <c r="AE53" s="247">
        <f>IF(L53=0," ",IF(ISERR(DATE(MID(L53,1,4),MID(L53,6,2),MID(L53,9,2))+M53)=TRUE,MIN($V$1:V53),DATE(MID(L53,1,4),MID(L53,6,2),MID(L53,9,2))))</f>
        <v>46072</v>
      </c>
      <c r="AF53" s="241" t="str">
        <f t="shared" si="22"/>
        <v>ALTA</v>
      </c>
      <c r="AG53" s="241" t="str">
        <f t="shared" si="23"/>
        <v xml:space="preserve"> </v>
      </c>
      <c r="AH53" s="241" t="str">
        <f>+IFERROR(VLOOKUP(E53,'OPER-POST CV01_OPPSHA'!$C$2:$Q$500,14,0),"")</f>
        <v/>
      </c>
      <c r="AI53" s="248">
        <f>+VLOOKUP(VALUE(F53),ORDENES!$Y$2:$AD$359,6,0)</f>
        <v>623004.49</v>
      </c>
      <c r="AJ53" s="248">
        <f>+VLOOKUP(VALUE(F53),ORDENES!$Y$2:$AE$359,7,0)</f>
        <v>2084037.85</v>
      </c>
      <c r="AK53" s="241" t="str">
        <f t="shared" si="24"/>
        <v>TE</v>
      </c>
      <c r="AL53" s="241" t="str">
        <f t="shared" si="25"/>
        <v/>
      </c>
      <c r="AM53" s="241" t="str">
        <f t="shared" si="26"/>
        <v/>
      </c>
      <c r="AN53" s="241" t="str">
        <f>+IFERROR(VLOOKUP(E53,'OPER-POST CV01_OPPSHA'!$C$2:$R$500,16,0),"")</f>
        <v/>
      </c>
      <c r="AO53" s="241" t="str">
        <f t="shared" si="27"/>
        <v>93134110010</v>
      </c>
      <c r="AP53" s="4"/>
      <c r="AQ53" s="4"/>
      <c r="AR53" s="4"/>
      <c r="AS53" s="4"/>
      <c r="AT53" s="4"/>
      <c r="AU53" s="4"/>
      <c r="AV53" s="4"/>
      <c r="AW53" s="4"/>
      <c r="AX53" s="4"/>
    </row>
    <row r="54" spans="1:50" ht="12.75" customHeight="1" x14ac:dyDescent="0.2">
      <c r="A54" s="61" t="s">
        <v>1553</v>
      </c>
      <c r="B54" s="15" t="s">
        <v>2692</v>
      </c>
      <c r="C54" s="15" t="s">
        <v>1258</v>
      </c>
      <c r="D54" s="15" t="s">
        <v>2686</v>
      </c>
      <c r="E54" s="15" t="s">
        <v>2788</v>
      </c>
      <c r="F54" s="15" t="s">
        <v>1918</v>
      </c>
      <c r="G54" s="15" t="s">
        <v>2789</v>
      </c>
      <c r="H54" s="15" t="s">
        <v>777</v>
      </c>
      <c r="I54" s="15" t="s">
        <v>2790</v>
      </c>
      <c r="J54" s="15" t="s">
        <v>2689</v>
      </c>
      <c r="K54" s="15" t="s">
        <v>2690</v>
      </c>
      <c r="L54" s="355">
        <v>46072</v>
      </c>
      <c r="M54" s="15" t="s">
        <v>1528</v>
      </c>
      <c r="N54" s="355">
        <v>46072</v>
      </c>
      <c r="O54" s="15" t="s">
        <v>1826</v>
      </c>
      <c r="P54" s="15" t="s">
        <v>1472</v>
      </c>
      <c r="Q54" s="149" t="s">
        <v>1476</v>
      </c>
      <c r="R54" s="203">
        <v>3</v>
      </c>
      <c r="S54" s="63">
        <v>0</v>
      </c>
      <c r="T54" s="15" t="s">
        <v>2691</v>
      </c>
      <c r="U54" s="241">
        <f>+VLOOKUP(VALUE(F54),ORDENES!$Y$2:$AC$359,4,0)</f>
        <v>11738689</v>
      </c>
      <c r="V54" s="246">
        <f t="shared" si="14"/>
        <v>46072</v>
      </c>
      <c r="W54" s="246">
        <f t="shared" si="15"/>
        <v>46072</v>
      </c>
      <c r="X54" s="241" t="str">
        <f t="shared" si="16"/>
        <v>JORGE HERNAN VELEZ ARANZAZU</v>
      </c>
      <c r="Y54" s="241">
        <f t="shared" si="17"/>
        <v>0.14100000000000001</v>
      </c>
      <c r="Z54" s="241" t="str">
        <f>IF(F54=0," ",VLOOKUP(VALUE(F54),ORDENES!$Y$2:$Z$359,2,FALSE))</f>
        <v>JMO</v>
      </c>
      <c r="AA54" s="241">
        <f t="shared" si="18"/>
        <v>13</v>
      </c>
      <c r="AB54" s="241">
        <f t="shared" si="19"/>
        <v>0</v>
      </c>
      <c r="AC54" s="241" t="str">
        <f t="shared" si="20"/>
        <v>LLENADORA DE BOTELLAS - L4</v>
      </c>
      <c r="AD54" s="241" t="str">
        <f t="shared" si="21"/>
        <v>ESPEMAEN</v>
      </c>
      <c r="AE54" s="247">
        <f>IF(L54=0," ",IF(ISERR(DATE(MID(L54,1,4),MID(L54,6,2),MID(L54,9,2))+M54)=TRUE,MIN($V$1:V54),DATE(MID(L54,1,4),MID(L54,6,2),MID(L54,9,2))))</f>
        <v>46072</v>
      </c>
      <c r="AF54" s="241" t="str">
        <f t="shared" si="22"/>
        <v>ALTA</v>
      </c>
      <c r="AG54" s="241" t="str">
        <f t="shared" si="23"/>
        <v xml:space="preserve"> </v>
      </c>
      <c r="AH54" s="241" t="str">
        <f>+IFERROR(VLOOKUP(E54,'OPER-POST CV01_OPPSHA'!$C$2:$Q$500,14,0),"")</f>
        <v/>
      </c>
      <c r="AI54" s="248">
        <f>+VLOOKUP(VALUE(F54),ORDENES!$Y$2:$AD$359,6,0)</f>
        <v>0</v>
      </c>
      <c r="AJ54" s="248">
        <f>+VLOOKUP(VALUE(F54),ORDENES!$Y$2:$AE$359,7,0)</f>
        <v>0</v>
      </c>
      <c r="AK54" s="241" t="str">
        <f t="shared" si="24"/>
        <v>TE</v>
      </c>
      <c r="AL54" s="241" t="str">
        <f t="shared" si="25"/>
        <v/>
      </c>
      <c r="AM54" s="241" t="str">
        <f t="shared" si="26"/>
        <v/>
      </c>
      <c r="AN54" s="241" t="str">
        <f>+IFERROR(VLOOKUP(E54,'OPER-POST CV01_OPPSHA'!$C$2:$R$500,16,0),"")</f>
        <v/>
      </c>
      <c r="AO54" s="241" t="str">
        <f t="shared" si="27"/>
        <v>59301850080</v>
      </c>
      <c r="AP54" s="4"/>
      <c r="AQ54" s="4"/>
      <c r="AR54" s="4"/>
      <c r="AS54" s="4"/>
      <c r="AT54" s="4"/>
      <c r="AU54" s="4"/>
      <c r="AV54" s="4"/>
      <c r="AW54" s="4"/>
      <c r="AX54" s="4"/>
    </row>
    <row r="55" spans="1:50" ht="12.75" customHeight="1" x14ac:dyDescent="0.2">
      <c r="A55" s="61" t="s">
        <v>1522</v>
      </c>
      <c r="B55" s="15" t="s">
        <v>2799</v>
      </c>
      <c r="C55" s="15" t="s">
        <v>1760</v>
      </c>
      <c r="D55" s="15" t="s">
        <v>2686</v>
      </c>
      <c r="E55" s="15" t="s">
        <v>4495</v>
      </c>
      <c r="F55" s="15" t="s">
        <v>1790</v>
      </c>
      <c r="G55" s="15" t="s">
        <v>2694</v>
      </c>
      <c r="H55" s="15" t="s">
        <v>777</v>
      </c>
      <c r="I55" s="15" t="s">
        <v>4496</v>
      </c>
      <c r="J55" s="15" t="s">
        <v>1314</v>
      </c>
      <c r="K55" s="15" t="s">
        <v>2690</v>
      </c>
      <c r="L55" s="355">
        <v>46072</v>
      </c>
      <c r="M55" s="15" t="s">
        <v>1528</v>
      </c>
      <c r="N55" s="355">
        <v>46072</v>
      </c>
      <c r="O55" s="15" t="s">
        <v>1471</v>
      </c>
      <c r="P55" s="15" t="s">
        <v>1472</v>
      </c>
      <c r="Q55" s="149" t="s">
        <v>1476</v>
      </c>
      <c r="R55" s="203">
        <v>1</v>
      </c>
      <c r="S55" s="63">
        <v>0</v>
      </c>
      <c r="T55" s="15" t="s">
        <v>2691</v>
      </c>
      <c r="U55" s="241">
        <f>+VLOOKUP(VALUE(F55),ORDENES!$Y$2:$AC$359,4,0)</f>
        <v>11796591</v>
      </c>
      <c r="V55" s="246">
        <f t="shared" si="14"/>
        <v>46072</v>
      </c>
      <c r="W55" s="246">
        <f t="shared" si="15"/>
        <v>46072</v>
      </c>
      <c r="X55" s="241" t="str">
        <f t="shared" si="16"/>
        <v>JORGE HERNAN VELEZ ARANZAZU</v>
      </c>
      <c r="Y55" s="241">
        <f t="shared" si="17"/>
        <v>4.7E-2</v>
      </c>
      <c r="Z55" s="241" t="str">
        <f>IF(F55=0," ",VLOOKUP(VALUE(F55),ORDENES!$Y$2:$Z$359,2,FALSE))</f>
        <v>JAL</v>
      </c>
      <c r="AA55" s="241">
        <f t="shared" si="18"/>
        <v>5</v>
      </c>
      <c r="AB55" s="241">
        <f t="shared" si="19"/>
        <v>0</v>
      </c>
      <c r="AC55" s="241" t="str">
        <f t="shared" si="20"/>
        <v>JUAGADORA RINSER OW -L4</v>
      </c>
      <c r="AD55" s="241" t="str">
        <f t="shared" si="21"/>
        <v>ESPEMAEN</v>
      </c>
      <c r="AE55" s="247">
        <f>IF(L55=0," ",IF(ISERR(DATE(MID(L55,1,4),MID(L55,6,2),MID(L55,9,2))+M55)=TRUE,MIN($V$1:V55),DATE(MID(L55,1,4),MID(L55,6,2),MID(L55,9,2))))</f>
        <v>46072</v>
      </c>
      <c r="AF55" s="241" t="str">
        <f t="shared" si="22"/>
        <v>ALTA</v>
      </c>
      <c r="AG55" s="241" t="str">
        <f t="shared" si="23"/>
        <v xml:space="preserve"> </v>
      </c>
      <c r="AH55" s="241" t="str">
        <f>+IFERROR(VLOOKUP(E55,'OPER-POST CV01_OPPSHA'!$C$2:$Q$500,14,0),"")</f>
        <v/>
      </c>
      <c r="AI55" s="248">
        <f>+VLOOKUP(VALUE(F55),ORDENES!$Y$2:$AD$359,6,0)</f>
        <v>188296.51</v>
      </c>
      <c r="AJ55" s="248">
        <f>+VLOOKUP(VALUE(F55),ORDENES!$Y$2:$AE$359,7,0)</f>
        <v>19655356.300000001</v>
      </c>
      <c r="AK55" s="241" t="str">
        <f t="shared" si="24"/>
        <v>TE</v>
      </c>
      <c r="AL55" s="241">
        <f t="shared" si="25"/>
        <v>27</v>
      </c>
      <c r="AM55" s="241" t="str">
        <f t="shared" si="26"/>
        <v/>
      </c>
      <c r="AN55" s="241" t="str">
        <f>+IFERROR(VLOOKUP(E55,'OPER-POST CV01_OPPSHA'!$C$2:$R$500,16,0),"")</f>
        <v/>
      </c>
      <c r="AO55" s="241" t="str">
        <f t="shared" si="27"/>
        <v>91583960090</v>
      </c>
      <c r="AP55" s="4"/>
      <c r="AQ55" s="4"/>
      <c r="AR55" s="4"/>
      <c r="AS55" s="4"/>
      <c r="AT55" s="4"/>
      <c r="AU55" s="4"/>
      <c r="AV55" s="4"/>
      <c r="AW55" s="4"/>
      <c r="AX55" s="4"/>
    </row>
    <row r="56" spans="1:50" ht="12.75" customHeight="1" x14ac:dyDescent="0.2">
      <c r="A56" s="61" t="s">
        <v>1522</v>
      </c>
      <c r="B56" s="15" t="s">
        <v>2692</v>
      </c>
      <c r="C56" s="15" t="s">
        <v>1258</v>
      </c>
      <c r="D56" s="15" t="s">
        <v>2686</v>
      </c>
      <c r="E56" s="15" t="s">
        <v>2791</v>
      </c>
      <c r="F56" s="15" t="s">
        <v>1972</v>
      </c>
      <c r="G56" s="15" t="s">
        <v>2723</v>
      </c>
      <c r="H56" s="15" t="s">
        <v>777</v>
      </c>
      <c r="I56" s="15" t="s">
        <v>2792</v>
      </c>
      <c r="J56" s="15" t="s">
        <v>1314</v>
      </c>
      <c r="K56" s="15" t="s">
        <v>2690</v>
      </c>
      <c r="L56" s="355">
        <v>46072</v>
      </c>
      <c r="M56" s="15" t="s">
        <v>1528</v>
      </c>
      <c r="N56" s="355">
        <v>46072</v>
      </c>
      <c r="O56" s="15" t="s">
        <v>1826</v>
      </c>
      <c r="P56" s="15" t="s">
        <v>1472</v>
      </c>
      <c r="Q56" s="149" t="s">
        <v>1476</v>
      </c>
      <c r="R56" s="203">
        <v>1</v>
      </c>
      <c r="S56" s="63">
        <v>0</v>
      </c>
      <c r="T56" s="15" t="s">
        <v>2691</v>
      </c>
      <c r="U56" s="241">
        <f>+VLOOKUP(VALUE(F56),ORDENES!$Y$2:$AC$359,4,0)</f>
        <v>11801323</v>
      </c>
      <c r="V56" s="246">
        <f t="shared" si="14"/>
        <v>46072</v>
      </c>
      <c r="W56" s="246">
        <f t="shared" si="15"/>
        <v>46072</v>
      </c>
      <c r="X56" s="241" t="str">
        <f t="shared" si="16"/>
        <v>JORGE HERNAN VELEZ ARANZAZU</v>
      </c>
      <c r="Y56" s="241">
        <f t="shared" si="17"/>
        <v>4.7E-2</v>
      </c>
      <c r="Z56" s="241" t="str">
        <f>IF(F56=0," ",VLOOKUP(VALUE(F56),ORDENES!$Y$2:$Z$359,2,FALSE))</f>
        <v>JAL</v>
      </c>
      <c r="AA56" s="241">
        <f t="shared" si="18"/>
        <v>5</v>
      </c>
      <c r="AB56" s="241">
        <f t="shared" si="19"/>
        <v>0</v>
      </c>
      <c r="AC56" s="241" t="str">
        <f t="shared" si="20"/>
        <v>LLENADORA DE BOTELLAS - L4</v>
      </c>
      <c r="AD56" s="241" t="str">
        <f t="shared" si="21"/>
        <v>ESPEMAEN</v>
      </c>
      <c r="AE56" s="247">
        <f>IF(L56=0," ",IF(ISERR(DATE(MID(L56,1,4),MID(L56,6,2),MID(L56,9,2))+M56)=TRUE,MIN($V$1:V56),DATE(MID(L56,1,4),MID(L56,6,2),MID(L56,9,2))))</f>
        <v>46072</v>
      </c>
      <c r="AF56" s="241" t="str">
        <f t="shared" si="22"/>
        <v>ALTA</v>
      </c>
      <c r="AG56" s="241" t="str">
        <f t="shared" si="23"/>
        <v xml:space="preserve"> </v>
      </c>
      <c r="AH56" s="241" t="str">
        <f>+IFERROR(VLOOKUP(E56,'OPER-POST CV01_OPPSHA'!$C$2:$Q$500,14,0),"")</f>
        <v/>
      </c>
      <c r="AI56" s="248">
        <f>+VLOOKUP(VALUE(F56),ORDENES!$Y$2:$AD$359,6,0)</f>
        <v>5641457.3899999997</v>
      </c>
      <c r="AJ56" s="248">
        <f>+VLOOKUP(VALUE(F56),ORDENES!$Y$2:$AE$359,7,0)</f>
        <v>5314355.5599999996</v>
      </c>
      <c r="AK56" s="241" t="str">
        <f t="shared" si="24"/>
        <v>TE</v>
      </c>
      <c r="AL56" s="241" t="str">
        <f t="shared" si="25"/>
        <v/>
      </c>
      <c r="AM56" s="241" t="str">
        <f t="shared" si="26"/>
        <v/>
      </c>
      <c r="AN56" s="241" t="str">
        <f>+IFERROR(VLOOKUP(E56,'OPER-POST CV01_OPPSHA'!$C$2:$R$500,16,0),"")</f>
        <v/>
      </c>
      <c r="AO56" s="241" t="str">
        <f t="shared" si="27"/>
        <v>91622110030</v>
      </c>
      <c r="AP56" s="4"/>
      <c r="AQ56" s="4"/>
      <c r="AR56" s="4"/>
      <c r="AS56" s="4"/>
      <c r="AT56" s="4"/>
      <c r="AU56" s="4"/>
      <c r="AV56" s="4"/>
      <c r="AW56" s="4"/>
      <c r="AX56" s="4"/>
    </row>
    <row r="57" spans="1:50" ht="14.95" customHeight="1" x14ac:dyDescent="0.2">
      <c r="A57" s="61" t="s">
        <v>1522</v>
      </c>
      <c r="B57" s="15" t="s">
        <v>2692</v>
      </c>
      <c r="C57" s="15" t="s">
        <v>1258</v>
      </c>
      <c r="D57" s="15" t="s">
        <v>2686</v>
      </c>
      <c r="E57" s="15" t="s">
        <v>2793</v>
      </c>
      <c r="F57" s="15" t="s">
        <v>1972</v>
      </c>
      <c r="G57" s="15" t="s">
        <v>2697</v>
      </c>
      <c r="H57" s="15" t="s">
        <v>777</v>
      </c>
      <c r="I57" s="15" t="s">
        <v>2794</v>
      </c>
      <c r="J57" s="15" t="s">
        <v>1314</v>
      </c>
      <c r="K57" s="15" t="s">
        <v>2690</v>
      </c>
      <c r="L57" s="355">
        <v>46072</v>
      </c>
      <c r="M57" s="15" t="s">
        <v>1528</v>
      </c>
      <c r="N57" s="355">
        <v>46072</v>
      </c>
      <c r="O57" s="15" t="s">
        <v>1826</v>
      </c>
      <c r="P57" s="15" t="s">
        <v>1472</v>
      </c>
      <c r="Q57" s="149" t="s">
        <v>1476</v>
      </c>
      <c r="R57" s="203">
        <v>1</v>
      </c>
      <c r="S57" s="63">
        <v>0</v>
      </c>
      <c r="T57" s="15" t="s">
        <v>2691</v>
      </c>
      <c r="U57" s="241">
        <f>+VLOOKUP(VALUE(F57),ORDENES!$Y$2:$AC$359,4,0)</f>
        <v>11801323</v>
      </c>
      <c r="V57" s="246">
        <f t="shared" si="14"/>
        <v>46072</v>
      </c>
      <c r="W57" s="246">
        <f t="shared" si="15"/>
        <v>46072</v>
      </c>
      <c r="X57" s="241" t="str">
        <f t="shared" si="16"/>
        <v>JORGE HERNAN VELEZ ARANZAZU</v>
      </c>
      <c r="Y57" s="241">
        <f t="shared" si="17"/>
        <v>4.7E-2</v>
      </c>
      <c r="Z57" s="241" t="str">
        <f>IF(F57=0," ",VLOOKUP(VALUE(F57),ORDENES!$Y$2:$Z$359,2,FALSE))</f>
        <v>JAL</v>
      </c>
      <c r="AA57" s="241">
        <f t="shared" si="18"/>
        <v>5</v>
      </c>
      <c r="AB57" s="241">
        <f t="shared" si="19"/>
        <v>0</v>
      </c>
      <c r="AC57" s="241" t="str">
        <f t="shared" si="20"/>
        <v>LLENADORA DE BOTELLAS - L4</v>
      </c>
      <c r="AD57" s="241" t="str">
        <f t="shared" si="21"/>
        <v>ESPEMAEN</v>
      </c>
      <c r="AE57" s="247">
        <f>IF(L57=0," ",IF(ISERR(DATE(MID(L57,1,4),MID(L57,6,2),MID(L57,9,2))+M57)=TRUE,MIN($V$1:V57),DATE(MID(L57,1,4),MID(L57,6,2),MID(L57,9,2))))</f>
        <v>46072</v>
      </c>
      <c r="AF57" s="241" t="str">
        <f t="shared" si="22"/>
        <v>ALTA</v>
      </c>
      <c r="AG57" s="241" t="str">
        <f t="shared" si="23"/>
        <v xml:space="preserve"> </v>
      </c>
      <c r="AH57" s="241" t="str">
        <f>+IFERROR(VLOOKUP(E57,'OPER-POST CV01_OPPSHA'!$C$2:$Q$500,14,0),"")</f>
        <v/>
      </c>
      <c r="AI57" s="248">
        <f>+VLOOKUP(VALUE(F57),ORDENES!$Y$2:$AD$359,6,0)</f>
        <v>5641457.3899999997</v>
      </c>
      <c r="AJ57" s="248">
        <f>+VLOOKUP(VALUE(F57),ORDENES!$Y$2:$AE$359,7,0)</f>
        <v>5314355.5599999996</v>
      </c>
      <c r="AK57" s="241" t="str">
        <f t="shared" si="24"/>
        <v>TE</v>
      </c>
      <c r="AL57" s="241" t="str">
        <f t="shared" si="25"/>
        <v/>
      </c>
      <c r="AM57" s="241" t="str">
        <f t="shared" si="26"/>
        <v/>
      </c>
      <c r="AN57" s="241" t="str">
        <f>+IFERROR(VLOOKUP(E57,'OPER-POST CV01_OPPSHA'!$C$2:$R$500,16,0),"")</f>
        <v/>
      </c>
      <c r="AO57" s="241" t="str">
        <f t="shared" si="27"/>
        <v>91622110040</v>
      </c>
      <c r="AP57" s="4"/>
      <c r="AQ57" s="4"/>
      <c r="AR57" s="4"/>
      <c r="AS57" s="4"/>
      <c r="AT57" s="4"/>
      <c r="AU57" s="4"/>
      <c r="AV57" s="4"/>
      <c r="AW57" s="4"/>
      <c r="AX57" s="4"/>
    </row>
    <row r="58" spans="1:50" ht="14.95" customHeight="1" x14ac:dyDescent="0.2">
      <c r="A58" s="61" t="s">
        <v>1522</v>
      </c>
      <c r="B58" s="15" t="s">
        <v>2692</v>
      </c>
      <c r="C58" s="15" t="s">
        <v>1258</v>
      </c>
      <c r="D58" s="15" t="s">
        <v>2686</v>
      </c>
      <c r="E58" s="15" t="s">
        <v>2795</v>
      </c>
      <c r="F58" s="15" t="s">
        <v>1991</v>
      </c>
      <c r="G58" s="15" t="s">
        <v>2688</v>
      </c>
      <c r="H58" s="15" t="s">
        <v>901</v>
      </c>
      <c r="I58" s="15" t="s">
        <v>2796</v>
      </c>
      <c r="J58" s="15" t="s">
        <v>2689</v>
      </c>
      <c r="K58" s="15" t="s">
        <v>2690</v>
      </c>
      <c r="L58" s="355">
        <v>46072</v>
      </c>
      <c r="M58" s="15" t="s">
        <v>1528</v>
      </c>
      <c r="N58" s="355">
        <v>46072</v>
      </c>
      <c r="O58" s="15" t="s">
        <v>1826</v>
      </c>
      <c r="P58" s="15" t="s">
        <v>1472</v>
      </c>
      <c r="Q58" s="149" t="s">
        <v>1476</v>
      </c>
      <c r="R58" s="203">
        <v>2</v>
      </c>
      <c r="S58" s="63">
        <v>0</v>
      </c>
      <c r="T58" s="15" t="s">
        <v>2691</v>
      </c>
      <c r="U58" s="241" t="str">
        <f>+VLOOKUP(VALUE(F58),ORDENES!$Y$2:$AC$359,4,0)</f>
        <v xml:space="preserve"> </v>
      </c>
      <c r="V58" s="246">
        <f t="shared" si="14"/>
        <v>46072</v>
      </c>
      <c r="W58" s="246">
        <f t="shared" si="15"/>
        <v>46072</v>
      </c>
      <c r="X58" s="241" t="str">
        <f t="shared" si="16"/>
        <v>MATEO PEREZ DIAZ</v>
      </c>
      <c r="Y58" s="241">
        <f t="shared" si="17"/>
        <v>9.4E-2</v>
      </c>
      <c r="Z58" s="241" t="str">
        <f>IF(F58=0," ",VLOOKUP(VALUE(F58),ORDENES!$Y$2:$Z$359,2,FALSE))</f>
        <v>JAL</v>
      </c>
      <c r="AA58" s="241">
        <f t="shared" si="18"/>
        <v>9</v>
      </c>
      <c r="AB58" s="241">
        <f t="shared" si="19"/>
        <v>0</v>
      </c>
      <c r="AC58" s="241" t="str">
        <f t="shared" si="20"/>
        <v>LLENADORA DE BOTELLAS - L4</v>
      </c>
      <c r="AD58" s="241" t="str">
        <f t="shared" si="21"/>
        <v>ESPEMAEC</v>
      </c>
      <c r="AE58" s="247">
        <f>IF(L58=0," ",IF(ISERR(DATE(MID(L58,1,4),MID(L58,6,2),MID(L58,9,2))+M58)=TRUE,MIN($V$1:V58),DATE(MID(L58,1,4),MID(L58,6,2),MID(L58,9,2))))</f>
        <v>46072</v>
      </c>
      <c r="AF58" s="241" t="str">
        <f t="shared" si="22"/>
        <v>ALTA</v>
      </c>
      <c r="AG58" s="241" t="str">
        <f t="shared" si="23"/>
        <v xml:space="preserve"> </v>
      </c>
      <c r="AH58" s="241" t="str">
        <f>+IFERROR(VLOOKUP(E58,'OPER-POST CV01_OPPSHA'!$C$2:$Q$500,14,0),"")</f>
        <v/>
      </c>
      <c r="AI58" s="248">
        <f>+VLOOKUP(VALUE(F58),ORDENES!$Y$2:$AD$359,6,0)</f>
        <v>0</v>
      </c>
      <c r="AJ58" s="248">
        <f>+VLOOKUP(VALUE(F58),ORDENES!$Y$2:$AE$359,7,0)</f>
        <v>3910113.85</v>
      </c>
      <c r="AK58" s="241" t="str">
        <f t="shared" si="24"/>
        <v>TE</v>
      </c>
      <c r="AL58" s="241" t="str">
        <f t="shared" si="25"/>
        <v/>
      </c>
      <c r="AM58" s="241" t="str">
        <f t="shared" si="26"/>
        <v/>
      </c>
      <c r="AN58" s="241" t="str">
        <f>+IFERROR(VLOOKUP(E58,'OPER-POST CV01_OPPSHA'!$C$2:$R$500,16,0),"")</f>
        <v/>
      </c>
      <c r="AO58" s="241" t="str">
        <f t="shared" si="27"/>
        <v>92216550010</v>
      </c>
      <c r="AP58" s="4"/>
      <c r="AQ58" s="4"/>
      <c r="AR58" s="4"/>
      <c r="AS58" s="4"/>
      <c r="AT58" s="4"/>
      <c r="AU58" s="4"/>
      <c r="AV58" s="4"/>
      <c r="AW58" s="4"/>
      <c r="AX58" s="4"/>
    </row>
    <row r="59" spans="1:50" ht="12.75" customHeight="1" x14ac:dyDescent="0.2">
      <c r="A59" s="61" t="s">
        <v>1522</v>
      </c>
      <c r="B59" s="15" t="s">
        <v>2692</v>
      </c>
      <c r="C59" s="15" t="s">
        <v>1258</v>
      </c>
      <c r="D59" s="15" t="s">
        <v>2686</v>
      </c>
      <c r="E59" s="15" t="s">
        <v>2797</v>
      </c>
      <c r="F59" s="15" t="s">
        <v>1991</v>
      </c>
      <c r="G59" s="15" t="s">
        <v>2736</v>
      </c>
      <c r="H59" s="15" t="s">
        <v>901</v>
      </c>
      <c r="I59" s="15" t="s">
        <v>2798</v>
      </c>
      <c r="J59" s="15" t="s">
        <v>2689</v>
      </c>
      <c r="K59" s="15" t="s">
        <v>2690</v>
      </c>
      <c r="L59" s="355">
        <v>46072</v>
      </c>
      <c r="M59" s="15" t="s">
        <v>1528</v>
      </c>
      <c r="N59" s="355">
        <v>46072</v>
      </c>
      <c r="O59" s="15" t="s">
        <v>1826</v>
      </c>
      <c r="P59" s="15" t="s">
        <v>1472</v>
      </c>
      <c r="Q59" s="15">
        <v>3</v>
      </c>
      <c r="R59" s="203">
        <v>4.5</v>
      </c>
      <c r="S59" s="63">
        <v>0</v>
      </c>
      <c r="T59" s="15" t="s">
        <v>2691</v>
      </c>
      <c r="U59" s="241" t="str">
        <f>+VLOOKUP(VALUE(F59),ORDENES!$Y$2:$AC$359,4,0)</f>
        <v xml:space="preserve"> </v>
      </c>
      <c r="V59" s="246">
        <f t="shared" si="14"/>
        <v>46072</v>
      </c>
      <c r="W59" s="246">
        <f t="shared" si="15"/>
        <v>46072</v>
      </c>
      <c r="X59" s="241" t="str">
        <f t="shared" si="16"/>
        <v>MATEO PEREZ DIAZ</v>
      </c>
      <c r="Y59" s="241">
        <f t="shared" si="17"/>
        <v>0.21149999999999999</v>
      </c>
      <c r="Z59" s="241" t="str">
        <f>IF(F59=0," ",VLOOKUP(VALUE(F59),ORDENES!$Y$2:$Z$359,2,FALSE))</f>
        <v>JAL</v>
      </c>
      <c r="AA59" s="241">
        <f t="shared" si="18"/>
        <v>19</v>
      </c>
      <c r="AB59" s="241">
        <f t="shared" si="19"/>
        <v>0</v>
      </c>
      <c r="AC59" s="241" t="str">
        <f t="shared" si="20"/>
        <v>LLENADORA DE BOTELLAS - L4</v>
      </c>
      <c r="AD59" s="241" t="str">
        <f t="shared" si="21"/>
        <v>ESPEMAEC</v>
      </c>
      <c r="AE59" s="247">
        <f>IF(L59=0," ",IF(ISERR(DATE(MID(L59,1,4),MID(L59,6,2),MID(L59,9,2))+M59)=TRUE,MIN($V$1:V59),DATE(MID(L59,1,4),MID(L59,6,2),MID(L59,9,2))))</f>
        <v>46072</v>
      </c>
      <c r="AF59" s="241" t="str">
        <f t="shared" si="22"/>
        <v>BAJA</v>
      </c>
      <c r="AG59" s="241" t="str">
        <f t="shared" si="23"/>
        <v xml:space="preserve"> </v>
      </c>
      <c r="AH59" s="241" t="str">
        <f>+IFERROR(VLOOKUP(E59,'OPER-POST CV01_OPPSHA'!$C$2:$Q$500,14,0),"")</f>
        <v/>
      </c>
      <c r="AI59" s="248">
        <f>+VLOOKUP(VALUE(F59),ORDENES!$Y$2:$AD$359,6,0)</f>
        <v>0</v>
      </c>
      <c r="AJ59" s="248">
        <f>+VLOOKUP(VALUE(F59),ORDENES!$Y$2:$AE$359,7,0)</f>
        <v>3910113.85</v>
      </c>
      <c r="AK59" s="241" t="str">
        <f t="shared" si="24"/>
        <v>TE</v>
      </c>
      <c r="AL59" s="241" t="str">
        <f t="shared" si="25"/>
        <v/>
      </c>
      <c r="AM59" s="241" t="str">
        <f t="shared" si="26"/>
        <v/>
      </c>
      <c r="AN59" s="241" t="str">
        <f>+IFERROR(VLOOKUP(E59,'OPER-POST CV01_OPPSHA'!$C$2:$R$500,16,0),"")</f>
        <v/>
      </c>
      <c r="AO59" s="241" t="str">
        <f t="shared" si="27"/>
        <v>92216550020</v>
      </c>
      <c r="AP59" s="4"/>
      <c r="AQ59" s="4"/>
      <c r="AR59" s="4"/>
      <c r="AS59" s="135"/>
      <c r="AT59" s="4"/>
      <c r="AU59" s="4"/>
      <c r="AV59" s="4"/>
      <c r="AW59" s="4"/>
      <c r="AX59" s="4"/>
    </row>
    <row r="60" spans="1:50" ht="14.95" customHeight="1" x14ac:dyDescent="0.2">
      <c r="A60" s="61" t="s">
        <v>1522</v>
      </c>
      <c r="B60" s="15" t="s">
        <v>2799</v>
      </c>
      <c r="C60" s="15" t="s">
        <v>1760</v>
      </c>
      <c r="D60" s="15" t="s">
        <v>2686</v>
      </c>
      <c r="E60" s="15" t="s">
        <v>2800</v>
      </c>
      <c r="F60" s="15" t="s">
        <v>1790</v>
      </c>
      <c r="G60" s="15" t="s">
        <v>2789</v>
      </c>
      <c r="H60" s="15" t="s">
        <v>1052</v>
      </c>
      <c r="I60" s="15" t="s">
        <v>2801</v>
      </c>
      <c r="J60" s="15" t="s">
        <v>1314</v>
      </c>
      <c r="K60" s="15" t="s">
        <v>2690</v>
      </c>
      <c r="L60" s="355">
        <v>46072</v>
      </c>
      <c r="M60" s="15" t="s">
        <v>1528</v>
      </c>
      <c r="N60" s="355">
        <v>46072</v>
      </c>
      <c r="O60" s="15" t="s">
        <v>1528</v>
      </c>
      <c r="P60" s="15" t="s">
        <v>1472</v>
      </c>
      <c r="Q60" s="149" t="s">
        <v>1476</v>
      </c>
      <c r="R60" s="203">
        <v>4</v>
      </c>
      <c r="S60" s="63">
        <v>0</v>
      </c>
      <c r="T60" s="15" t="s">
        <v>2691</v>
      </c>
      <c r="U60" s="241">
        <f>+VLOOKUP(VALUE(F60),ORDENES!$Y$2:$AC$359,4,0)</f>
        <v>11796591</v>
      </c>
      <c r="V60" s="246">
        <f t="shared" si="14"/>
        <v>46072</v>
      </c>
      <c r="W60" s="246">
        <f t="shared" si="15"/>
        <v>46072</v>
      </c>
      <c r="X60" s="241" t="str">
        <f t="shared" si="16"/>
        <v>SEBASTIAN TOBON</v>
      </c>
      <c r="Y60" s="241">
        <f t="shared" si="17"/>
        <v>0.188</v>
      </c>
      <c r="Z60" s="241" t="str">
        <f>IF(F60=0," ",VLOOKUP(VALUE(F60),ORDENES!$Y$2:$Z$359,2,FALSE))</f>
        <v>JAL</v>
      </c>
      <c r="AA60" s="241">
        <f t="shared" si="18"/>
        <v>17</v>
      </c>
      <c r="AB60" s="241">
        <f t="shared" si="19"/>
        <v>0</v>
      </c>
      <c r="AC60" s="241" t="str">
        <f t="shared" si="20"/>
        <v>JUAGADORA RINSER OW -L4</v>
      </c>
      <c r="AD60" s="241" t="str">
        <f t="shared" si="21"/>
        <v>ESPEMAEN</v>
      </c>
      <c r="AE60" s="247">
        <f>IF(L60=0," ",IF(ISERR(DATE(MID(L60,1,4),MID(L60,6,2),MID(L60,9,2))+M60)=TRUE,MIN($V$1:V60),DATE(MID(L60,1,4),MID(L60,6,2),MID(L60,9,2))))</f>
        <v>46072</v>
      </c>
      <c r="AF60" s="241" t="str">
        <f t="shared" si="22"/>
        <v>ALTA</v>
      </c>
      <c r="AG60" s="241" t="str">
        <f t="shared" si="23"/>
        <v xml:space="preserve"> </v>
      </c>
      <c r="AH60" s="241" t="str">
        <f>+IFERROR(VLOOKUP(E60,'OPER-POST CV01_OPPSHA'!$C$2:$Q$500,14,0),"")</f>
        <v/>
      </c>
      <c r="AI60" s="248">
        <f>+VLOOKUP(VALUE(F60),ORDENES!$Y$2:$AD$359,6,0)</f>
        <v>188296.51</v>
      </c>
      <c r="AJ60" s="248">
        <f>+VLOOKUP(VALUE(F60),ORDENES!$Y$2:$AE$359,7,0)</f>
        <v>19655356.300000001</v>
      </c>
      <c r="AK60" s="241" t="str">
        <f t="shared" si="24"/>
        <v>TE</v>
      </c>
      <c r="AL60" s="241" t="str">
        <f t="shared" si="25"/>
        <v/>
      </c>
      <c r="AM60" s="241" t="str">
        <f t="shared" si="26"/>
        <v/>
      </c>
      <c r="AN60" s="241" t="str">
        <f>+IFERROR(VLOOKUP(E60,'OPER-POST CV01_OPPSHA'!$C$2:$R$500,16,0),"")</f>
        <v/>
      </c>
      <c r="AO60" s="241" t="str">
        <f t="shared" si="27"/>
        <v>91583960080</v>
      </c>
      <c r="AP60" s="4"/>
      <c r="AQ60" s="4"/>
      <c r="AR60" s="4"/>
      <c r="AS60" s="4"/>
      <c r="AT60" s="4"/>
      <c r="AU60" s="4"/>
      <c r="AV60" s="4"/>
      <c r="AW60" s="4"/>
      <c r="AX60" s="4"/>
    </row>
    <row r="61" spans="1:50" ht="14.95" customHeight="1" x14ac:dyDescent="0.2">
      <c r="A61" s="61" t="s">
        <v>1522</v>
      </c>
      <c r="B61" s="15" t="s">
        <v>2685</v>
      </c>
      <c r="C61" s="15" t="s">
        <v>1262</v>
      </c>
      <c r="D61" s="15" t="s">
        <v>2686</v>
      </c>
      <c r="E61" s="15" t="s">
        <v>2802</v>
      </c>
      <c r="F61" s="15" t="s">
        <v>2552</v>
      </c>
      <c r="G61" s="15" t="s">
        <v>2688</v>
      </c>
      <c r="H61" s="15" t="s">
        <v>1052</v>
      </c>
      <c r="I61" s="15" t="s">
        <v>2803</v>
      </c>
      <c r="J61" s="15" t="s">
        <v>2689</v>
      </c>
      <c r="K61" s="15" t="s">
        <v>2690</v>
      </c>
      <c r="L61" s="355">
        <v>46072</v>
      </c>
      <c r="M61" s="15" t="s">
        <v>1528</v>
      </c>
      <c r="N61" s="355">
        <v>46072</v>
      </c>
      <c r="O61" s="15" t="s">
        <v>1970</v>
      </c>
      <c r="P61" s="15" t="s">
        <v>1472</v>
      </c>
      <c r="Q61" s="15">
        <v>3</v>
      </c>
      <c r="R61" s="203">
        <v>1.5</v>
      </c>
      <c r="S61" s="63">
        <v>0</v>
      </c>
      <c r="T61" s="15" t="s">
        <v>2691</v>
      </c>
      <c r="U61" s="241" t="str">
        <f>+VLOOKUP(VALUE(F61),ORDENES!$Y$2:$AC$359,4,0)</f>
        <v xml:space="preserve"> </v>
      </c>
      <c r="V61" s="246">
        <f t="shared" si="14"/>
        <v>46072</v>
      </c>
      <c r="W61" s="246">
        <f t="shared" si="15"/>
        <v>46072</v>
      </c>
      <c r="X61" s="241" t="str">
        <f t="shared" si="16"/>
        <v>SEBASTIAN TOBON</v>
      </c>
      <c r="Y61" s="241">
        <f t="shared" si="17"/>
        <v>7.0500000000000007E-2</v>
      </c>
      <c r="Z61" s="241" t="str">
        <f>IF(F61=0," ",VLOOKUP(VALUE(F61),ORDENES!$Y$2:$Z$359,2,FALSE))</f>
        <v>JAL</v>
      </c>
      <c r="AA61" s="241">
        <f t="shared" si="18"/>
        <v>7</v>
      </c>
      <c r="AB61" s="241">
        <f t="shared" si="19"/>
        <v>0</v>
      </c>
      <c r="AC61" s="241" t="str">
        <f t="shared" si="20"/>
        <v>VARIOLINE OW - L4</v>
      </c>
      <c r="AD61" s="241" t="str">
        <f t="shared" si="21"/>
        <v>ESPEMAEN</v>
      </c>
      <c r="AE61" s="247">
        <f>IF(L61=0," ",IF(ISERR(DATE(MID(L61,1,4),MID(L61,6,2),MID(L61,9,2))+M61)=TRUE,MIN($V$1:V61),DATE(MID(L61,1,4),MID(L61,6,2),MID(L61,9,2))))</f>
        <v>46072</v>
      </c>
      <c r="AF61" s="241" t="str">
        <f t="shared" si="22"/>
        <v>BAJA</v>
      </c>
      <c r="AG61" s="241" t="str">
        <f t="shared" si="23"/>
        <v xml:space="preserve"> </v>
      </c>
      <c r="AH61" s="241" t="str">
        <f>+IFERROR(VLOOKUP(E61,'OPER-POST CV01_OPPSHA'!$C$2:$Q$500,14,0),"")</f>
        <v/>
      </c>
      <c r="AI61" s="248">
        <f>+VLOOKUP(VALUE(F61),ORDENES!$Y$2:$AD$359,6,0)</f>
        <v>0</v>
      </c>
      <c r="AJ61" s="248">
        <f>+VLOOKUP(VALUE(F61),ORDENES!$Y$2:$AE$359,7,0)</f>
        <v>0</v>
      </c>
      <c r="AK61" s="241" t="str">
        <f t="shared" si="24"/>
        <v>TE</v>
      </c>
      <c r="AL61" s="241" t="str">
        <f t="shared" si="25"/>
        <v/>
      </c>
      <c r="AM61" s="241" t="str">
        <f t="shared" si="26"/>
        <v/>
      </c>
      <c r="AN61" s="241" t="str">
        <f>+IFERROR(VLOOKUP(E61,'OPER-POST CV01_OPPSHA'!$C$2:$R$500,16,0),"")</f>
        <v/>
      </c>
      <c r="AO61" s="241" t="str">
        <f t="shared" si="27"/>
        <v>92546860010</v>
      </c>
      <c r="AP61" s="4"/>
      <c r="AQ61" s="4"/>
      <c r="AR61" s="4"/>
      <c r="AS61" s="4"/>
      <c r="AT61" s="4"/>
      <c r="AU61" s="4"/>
      <c r="AV61" s="4"/>
      <c r="AW61" s="4"/>
      <c r="AX61" s="4"/>
    </row>
    <row r="62" spans="1:50" ht="14.95" customHeight="1" x14ac:dyDescent="0.2">
      <c r="A62" s="61" t="s">
        <v>1522</v>
      </c>
      <c r="B62" s="15" t="s">
        <v>2685</v>
      </c>
      <c r="C62" s="15" t="s">
        <v>1262</v>
      </c>
      <c r="D62" s="15" t="s">
        <v>2686</v>
      </c>
      <c r="E62" s="15" t="s">
        <v>2804</v>
      </c>
      <c r="F62" s="15" t="s">
        <v>2552</v>
      </c>
      <c r="G62" s="15" t="s">
        <v>2736</v>
      </c>
      <c r="H62" s="15" t="s">
        <v>1052</v>
      </c>
      <c r="I62" s="15" t="s">
        <v>2805</v>
      </c>
      <c r="J62" s="15" t="s">
        <v>2689</v>
      </c>
      <c r="K62" s="15" t="s">
        <v>2690</v>
      </c>
      <c r="L62" s="355">
        <v>46072</v>
      </c>
      <c r="M62" s="15" t="s">
        <v>1528</v>
      </c>
      <c r="N62" s="355">
        <v>46072</v>
      </c>
      <c r="O62" s="15" t="s">
        <v>2554</v>
      </c>
      <c r="P62" s="15" t="s">
        <v>1472</v>
      </c>
      <c r="Q62" s="15">
        <v>3</v>
      </c>
      <c r="R62" s="203">
        <v>1.5</v>
      </c>
      <c r="S62" s="63">
        <v>0</v>
      </c>
      <c r="T62" s="15" t="s">
        <v>2691</v>
      </c>
      <c r="U62" s="241" t="str">
        <f>+VLOOKUP(VALUE(F62),ORDENES!$Y$2:$AC$359,4,0)</f>
        <v xml:space="preserve"> </v>
      </c>
      <c r="V62" s="246">
        <f t="shared" si="14"/>
        <v>46072</v>
      </c>
      <c r="W62" s="246">
        <f t="shared" si="15"/>
        <v>46072</v>
      </c>
      <c r="X62" s="241" t="str">
        <f t="shared" si="16"/>
        <v>SEBASTIAN TOBON</v>
      </c>
      <c r="Y62" s="241">
        <f t="shared" si="17"/>
        <v>7.0500000000000007E-2</v>
      </c>
      <c r="Z62" s="241" t="str">
        <f>IF(F62=0," ",VLOOKUP(VALUE(F62),ORDENES!$Y$2:$Z$359,2,FALSE))</f>
        <v>JAL</v>
      </c>
      <c r="AA62" s="241">
        <f t="shared" si="18"/>
        <v>7</v>
      </c>
      <c r="AB62" s="241">
        <f t="shared" si="19"/>
        <v>0</v>
      </c>
      <c r="AC62" s="241" t="str">
        <f t="shared" si="20"/>
        <v>VARIOLINE OW - L4</v>
      </c>
      <c r="AD62" s="241" t="str">
        <f t="shared" si="21"/>
        <v>ESPEMAEN</v>
      </c>
      <c r="AE62" s="247">
        <f>IF(L62=0," ",IF(ISERR(DATE(MID(L62,1,4),MID(L62,6,2),MID(L62,9,2))+M62)=TRUE,MIN($V$1:V62),DATE(MID(L62,1,4),MID(L62,6,2),MID(L62,9,2))))</f>
        <v>46072</v>
      </c>
      <c r="AF62" s="241" t="str">
        <f t="shared" si="22"/>
        <v>BAJA</v>
      </c>
      <c r="AG62" s="241" t="str">
        <f t="shared" si="23"/>
        <v xml:space="preserve"> </v>
      </c>
      <c r="AH62" s="241" t="str">
        <f>+IFERROR(VLOOKUP(E62,'OPER-POST CV01_OPPSHA'!$C$2:$Q$500,14,0),"")</f>
        <v/>
      </c>
      <c r="AI62" s="248">
        <f>+VLOOKUP(VALUE(F62),ORDENES!$Y$2:$AD$359,6,0)</f>
        <v>0</v>
      </c>
      <c r="AJ62" s="248">
        <f>+VLOOKUP(VALUE(F62),ORDENES!$Y$2:$AE$359,7,0)</f>
        <v>0</v>
      </c>
      <c r="AK62" s="241" t="str">
        <f t="shared" si="24"/>
        <v>TE</v>
      </c>
      <c r="AL62" s="241" t="str">
        <f t="shared" si="25"/>
        <v/>
      </c>
      <c r="AM62" s="241" t="str">
        <f t="shared" si="26"/>
        <v/>
      </c>
      <c r="AN62" s="241" t="str">
        <f>+IFERROR(VLOOKUP(E62,'OPER-POST CV01_OPPSHA'!$C$2:$R$500,16,0),"")</f>
        <v/>
      </c>
      <c r="AO62" s="241" t="str">
        <f t="shared" si="27"/>
        <v>92546860020</v>
      </c>
      <c r="AP62" s="4"/>
      <c r="AQ62" s="4"/>
      <c r="AR62" s="4"/>
      <c r="AS62" s="4"/>
      <c r="AT62" s="4"/>
      <c r="AU62" s="4"/>
      <c r="AV62" s="4"/>
      <c r="AW62" s="4"/>
      <c r="AX62" s="4"/>
    </row>
    <row r="63" spans="1:50" ht="14.95" customHeight="1" x14ac:dyDescent="0.2">
      <c r="A63" s="61" t="s">
        <v>1553</v>
      </c>
      <c r="B63" s="15" t="s">
        <v>2692</v>
      </c>
      <c r="C63" s="15" t="s">
        <v>1258</v>
      </c>
      <c r="D63" s="15" t="s">
        <v>2686</v>
      </c>
      <c r="E63" s="15" t="s">
        <v>2806</v>
      </c>
      <c r="F63" s="15" t="s">
        <v>1847</v>
      </c>
      <c r="G63" s="15" t="s">
        <v>2785</v>
      </c>
      <c r="H63" s="15" t="s">
        <v>1081</v>
      </c>
      <c r="I63" s="15" t="s">
        <v>2807</v>
      </c>
      <c r="J63" s="15" t="s">
        <v>1314</v>
      </c>
      <c r="K63" s="15" t="s">
        <v>2690</v>
      </c>
      <c r="L63" s="355">
        <v>46072</v>
      </c>
      <c r="M63" s="15" t="s">
        <v>1528</v>
      </c>
      <c r="N63" s="355">
        <v>46072</v>
      </c>
      <c r="O63" s="15" t="s">
        <v>1793</v>
      </c>
      <c r="P63" s="15" t="s">
        <v>1472</v>
      </c>
      <c r="Q63" s="149" t="s">
        <v>1476</v>
      </c>
      <c r="R63" s="203">
        <v>3</v>
      </c>
      <c r="S63" s="63">
        <v>0</v>
      </c>
      <c r="T63" s="15" t="s">
        <v>2691</v>
      </c>
      <c r="U63" s="241">
        <f>+VLOOKUP(VALUE(F63),ORDENES!$Y$2:$AC$359,4,0)</f>
        <v>11624934</v>
      </c>
      <c r="V63" s="246">
        <f t="shared" si="14"/>
        <v>46072</v>
      </c>
      <c r="W63" s="246">
        <f t="shared" si="15"/>
        <v>46072</v>
      </c>
      <c r="X63" s="241" t="str">
        <f t="shared" si="16"/>
        <v>CM TRANSPORTES</v>
      </c>
      <c r="Y63" s="241">
        <f t="shared" si="17"/>
        <v>0.14100000000000001</v>
      </c>
      <c r="Z63" s="241" t="str">
        <f>IF(F63=0," ",VLOOKUP(VALUE(F63),ORDENES!$Y$2:$Z$359,2,FALSE))</f>
        <v>JAL</v>
      </c>
      <c r="AA63" s="241">
        <f t="shared" si="18"/>
        <v>13</v>
      </c>
      <c r="AB63" s="241">
        <f t="shared" si="19"/>
        <v>0</v>
      </c>
      <c r="AC63" s="241" t="str">
        <f t="shared" si="20"/>
        <v>LLENADORA DE BOTELLAS - L4</v>
      </c>
      <c r="AD63" s="241" t="str">
        <f t="shared" si="21"/>
        <v>ESPEMAEN</v>
      </c>
      <c r="AE63" s="247">
        <f>IF(L63=0," ",IF(ISERR(DATE(MID(L63,1,4),MID(L63,6,2),MID(L63,9,2))+M63)=TRUE,MIN($V$1:V63),DATE(MID(L63,1,4),MID(L63,6,2),MID(L63,9,2))))</f>
        <v>46072</v>
      </c>
      <c r="AF63" s="241" t="str">
        <f t="shared" si="22"/>
        <v>ALTA</v>
      </c>
      <c r="AG63" s="241" t="str">
        <f t="shared" si="23"/>
        <v xml:space="preserve"> </v>
      </c>
      <c r="AH63" s="241" t="str">
        <f>+IFERROR(VLOOKUP(E63,'OPER-POST CV01_OPPSHA'!$C$2:$Q$500,14,0),"")</f>
        <v/>
      </c>
      <c r="AI63" s="248">
        <f>+VLOOKUP(VALUE(F63),ORDENES!$Y$2:$AD$359,6,0)</f>
        <v>4764670.08</v>
      </c>
      <c r="AJ63" s="248">
        <f>+VLOOKUP(VALUE(F63),ORDENES!$Y$2:$AE$359,7,0)</f>
        <v>4778837.7300000004</v>
      </c>
      <c r="AK63" s="241" t="str">
        <f t="shared" si="24"/>
        <v>CON</v>
      </c>
      <c r="AL63" s="241" t="str">
        <f t="shared" si="25"/>
        <v/>
      </c>
      <c r="AM63" s="241" t="str">
        <f t="shared" si="26"/>
        <v/>
      </c>
      <c r="AN63" s="241" t="str">
        <f>+IFERROR(VLOOKUP(E63,'OPER-POST CV01_OPPSHA'!$C$2:$R$500,16,0),"")</f>
        <v/>
      </c>
      <c r="AO63" s="241" t="str">
        <f t="shared" si="27"/>
        <v>55745690120</v>
      </c>
      <c r="AP63" s="4"/>
      <c r="AQ63" s="4"/>
      <c r="AR63" s="4"/>
      <c r="AS63" s="4"/>
      <c r="AT63" s="4"/>
      <c r="AU63" s="4"/>
      <c r="AV63" s="4"/>
      <c r="AW63" s="4"/>
      <c r="AX63" s="4"/>
    </row>
    <row r="64" spans="1:50" ht="12.75" customHeight="1" x14ac:dyDescent="0.2">
      <c r="A64" s="61" t="s">
        <v>1522</v>
      </c>
      <c r="B64" s="15" t="s">
        <v>2808</v>
      </c>
      <c r="C64" s="15" t="s">
        <v>2315</v>
      </c>
      <c r="D64" s="15" t="s">
        <v>2743</v>
      </c>
      <c r="E64" s="15" t="s">
        <v>2809</v>
      </c>
      <c r="F64" s="15" t="s">
        <v>2314</v>
      </c>
      <c r="G64" s="15" t="s">
        <v>2688</v>
      </c>
      <c r="H64" s="15" t="s">
        <v>1081</v>
      </c>
      <c r="I64" s="15" t="s">
        <v>2810</v>
      </c>
      <c r="J64" s="15" t="s">
        <v>2689</v>
      </c>
      <c r="K64" s="15" t="s">
        <v>2690</v>
      </c>
      <c r="L64" s="355">
        <v>46072</v>
      </c>
      <c r="M64" s="15" t="s">
        <v>1528</v>
      </c>
      <c r="N64" s="355">
        <v>46072</v>
      </c>
      <c r="O64" s="15" t="s">
        <v>1826</v>
      </c>
      <c r="P64" s="15" t="s">
        <v>1472</v>
      </c>
      <c r="Q64" s="15" t="s">
        <v>1473</v>
      </c>
      <c r="R64" s="203">
        <v>7</v>
      </c>
      <c r="S64" s="63">
        <v>0</v>
      </c>
      <c r="T64" s="15" t="s">
        <v>2691</v>
      </c>
      <c r="U64" s="241" t="str">
        <f>+VLOOKUP(VALUE(F64),ORDENES!$Y$2:$AC$359,4,0)</f>
        <v xml:space="preserve"> </v>
      </c>
      <c r="V64" s="246">
        <f t="shared" si="14"/>
        <v>46072</v>
      </c>
      <c r="W64" s="246">
        <f t="shared" si="15"/>
        <v>46072</v>
      </c>
      <c r="X64" s="241" t="str">
        <f t="shared" si="16"/>
        <v>CM TRANSPORTES</v>
      </c>
      <c r="Y64" s="241">
        <f t="shared" si="17"/>
        <v>0.32900000000000001</v>
      </c>
      <c r="Z64" s="241" t="str">
        <f>IF(F64=0," ",VLOOKUP(VALUE(F64),ORDENES!$Y$2:$Z$359,2,FALSE))</f>
        <v>JAL</v>
      </c>
      <c r="AA64" s="241">
        <f t="shared" si="18"/>
        <v>29</v>
      </c>
      <c r="AB64" s="241">
        <f t="shared" si="19"/>
        <v>0</v>
      </c>
      <c r="AC64" s="241" t="str">
        <f t="shared" si="20"/>
        <v>TRANS BOTELLAS INLINE EBI - LLENADORA L4</v>
      </c>
      <c r="AD64" s="241" t="str">
        <f t="shared" si="21"/>
        <v>ESPEMAEN</v>
      </c>
      <c r="AE64" s="247">
        <f>IF(L64=0," ",IF(ISERR(DATE(MID(L64,1,4),MID(L64,6,2),MID(L64,9,2))+M64)=TRUE,MIN($V$1:V64),DATE(MID(L64,1,4),MID(L64,6,2),MID(L64,9,2))))</f>
        <v>46072</v>
      </c>
      <c r="AF64" s="241" t="str">
        <f t="shared" si="22"/>
        <v>MEDIA</v>
      </c>
      <c r="AG64" s="241" t="str">
        <f t="shared" si="23"/>
        <v xml:space="preserve"> </v>
      </c>
      <c r="AH64" s="241" t="str">
        <f>+IFERROR(VLOOKUP(E64,'OPER-POST CV01_OPPSHA'!$C$2:$Q$500,14,0),"")</f>
        <v/>
      </c>
      <c r="AI64" s="248">
        <f>+VLOOKUP(VALUE(F64),ORDENES!$Y$2:$AD$359,6,0)</f>
        <v>0</v>
      </c>
      <c r="AJ64" s="248">
        <f>+VLOOKUP(VALUE(F64),ORDENES!$Y$2:$AE$359,7,0)</f>
        <v>0</v>
      </c>
      <c r="AK64" s="241" t="str">
        <f t="shared" si="24"/>
        <v>CON</v>
      </c>
      <c r="AL64" s="241" t="str">
        <f t="shared" si="25"/>
        <v/>
      </c>
      <c r="AM64" s="241" t="str">
        <f t="shared" si="26"/>
        <v/>
      </c>
      <c r="AN64" s="241" t="str">
        <f>+IFERROR(VLOOKUP(E64,'OPER-POST CV01_OPPSHA'!$C$2:$R$500,16,0),"")</f>
        <v/>
      </c>
      <c r="AO64" s="241" t="str">
        <f t="shared" si="27"/>
        <v>59160880010</v>
      </c>
      <c r="AP64" s="4"/>
      <c r="AQ64" s="4"/>
      <c r="AR64" s="4"/>
      <c r="AS64" s="135"/>
      <c r="AT64" s="4"/>
      <c r="AU64" s="4"/>
      <c r="AV64" s="4"/>
      <c r="AW64" s="4"/>
      <c r="AX64" s="4"/>
    </row>
    <row r="65" spans="1:50" ht="14.95" customHeight="1" x14ac:dyDescent="0.2">
      <c r="A65" s="61" t="s">
        <v>1522</v>
      </c>
      <c r="B65" s="15" t="s">
        <v>2811</v>
      </c>
      <c r="C65" s="15" t="s">
        <v>2335</v>
      </c>
      <c r="D65" s="15" t="s">
        <v>2743</v>
      </c>
      <c r="E65" s="15" t="s">
        <v>2812</v>
      </c>
      <c r="F65" s="15" t="s">
        <v>2340</v>
      </c>
      <c r="G65" s="15" t="s">
        <v>2688</v>
      </c>
      <c r="H65" s="15" t="s">
        <v>1081</v>
      </c>
      <c r="I65" s="15" t="s">
        <v>2813</v>
      </c>
      <c r="J65" s="15" t="s">
        <v>2689</v>
      </c>
      <c r="K65" s="15" t="s">
        <v>2690</v>
      </c>
      <c r="L65" s="355">
        <v>46072</v>
      </c>
      <c r="M65" s="15" t="s">
        <v>1528</v>
      </c>
      <c r="N65" s="355">
        <v>46072</v>
      </c>
      <c r="O65" s="15" t="s">
        <v>1750</v>
      </c>
      <c r="P65" s="15" t="s">
        <v>1472</v>
      </c>
      <c r="Q65" s="15">
        <v>3</v>
      </c>
      <c r="R65" s="203">
        <v>7</v>
      </c>
      <c r="S65" s="63">
        <v>0</v>
      </c>
      <c r="T65" s="15" t="s">
        <v>2691</v>
      </c>
      <c r="U65" s="241" t="str">
        <f>+VLOOKUP(VALUE(F65),ORDENES!$Y$2:$AC$359,4,0)</f>
        <v xml:space="preserve"> </v>
      </c>
      <c r="V65" s="246">
        <f t="shared" si="14"/>
        <v>46072</v>
      </c>
      <c r="W65" s="246">
        <f t="shared" si="15"/>
        <v>46072</v>
      </c>
      <c r="X65" s="241" t="str">
        <f t="shared" si="16"/>
        <v>CM TRANSPORTES</v>
      </c>
      <c r="Y65" s="241">
        <f t="shared" si="17"/>
        <v>0.32900000000000001</v>
      </c>
      <c r="Z65" s="241" t="str">
        <f>IF(F65=0," ",VLOOKUP(VALUE(F65),ORDENES!$Y$2:$Z$359,2,FALSE))</f>
        <v>JAL</v>
      </c>
      <c r="AA65" s="241">
        <f t="shared" si="18"/>
        <v>29</v>
      </c>
      <c r="AB65" s="241">
        <f t="shared" si="19"/>
        <v>0</v>
      </c>
      <c r="AC65" s="241" t="str">
        <f t="shared" si="20"/>
        <v>TRANS BOTELLAS-MESA 1 A ETIQUET 1 - L4</v>
      </c>
      <c r="AD65" s="241" t="str">
        <f t="shared" si="21"/>
        <v>ESPEMAEN</v>
      </c>
      <c r="AE65" s="247">
        <f>IF(L65=0," ",IF(ISERR(DATE(MID(L65,1,4),MID(L65,6,2),MID(L65,9,2))+M65)=TRUE,MIN($V$1:V65),DATE(MID(L65,1,4),MID(L65,6,2),MID(L65,9,2))))</f>
        <v>46072</v>
      </c>
      <c r="AF65" s="241" t="str">
        <f t="shared" si="22"/>
        <v>BAJA</v>
      </c>
      <c r="AG65" s="241" t="str">
        <f t="shared" si="23"/>
        <v xml:space="preserve"> </v>
      </c>
      <c r="AH65" s="241" t="str">
        <f>+IFERROR(VLOOKUP(E65,'OPER-POST CV01_OPPSHA'!$C$2:$Q$500,14,0),"")</f>
        <v/>
      </c>
      <c r="AI65" s="248">
        <f>+VLOOKUP(VALUE(F65),ORDENES!$Y$2:$AD$359,6,0)</f>
        <v>0</v>
      </c>
      <c r="AJ65" s="248">
        <f>+VLOOKUP(VALUE(F65),ORDENES!$Y$2:$AE$359,7,0)</f>
        <v>0</v>
      </c>
      <c r="AK65" s="241" t="str">
        <f t="shared" si="24"/>
        <v>CON</v>
      </c>
      <c r="AL65" s="241" t="str">
        <f t="shared" si="25"/>
        <v/>
      </c>
      <c r="AM65" s="241" t="str">
        <f t="shared" si="26"/>
        <v/>
      </c>
      <c r="AN65" s="241" t="str">
        <f>+IFERROR(VLOOKUP(E65,'OPER-POST CV01_OPPSHA'!$C$2:$R$500,16,0),"")</f>
        <v/>
      </c>
      <c r="AO65" s="241" t="str">
        <f t="shared" si="27"/>
        <v>59588570010</v>
      </c>
      <c r="AP65" s="4"/>
      <c r="AQ65" s="4"/>
      <c r="AR65" s="4"/>
      <c r="AS65" s="4"/>
      <c r="AT65" s="4"/>
      <c r="AU65" s="4"/>
      <c r="AV65" s="4"/>
      <c r="AW65" s="4"/>
      <c r="AX65" s="4"/>
    </row>
    <row r="66" spans="1:50" ht="12.75" customHeight="1" x14ac:dyDescent="0.2">
      <c r="A66" s="61" t="s">
        <v>1522</v>
      </c>
      <c r="B66" s="15" t="s">
        <v>2814</v>
      </c>
      <c r="C66" s="15" t="s">
        <v>2359</v>
      </c>
      <c r="D66" s="15" t="s">
        <v>2743</v>
      </c>
      <c r="E66" s="15" t="s">
        <v>2815</v>
      </c>
      <c r="F66" s="15" t="s">
        <v>2358</v>
      </c>
      <c r="G66" s="15" t="s">
        <v>2688</v>
      </c>
      <c r="H66" s="15" t="s">
        <v>1081</v>
      </c>
      <c r="I66" s="15" t="s">
        <v>2816</v>
      </c>
      <c r="J66" s="15" t="s">
        <v>2689</v>
      </c>
      <c r="K66" s="15" t="s">
        <v>2690</v>
      </c>
      <c r="L66" s="355">
        <v>46072</v>
      </c>
      <c r="M66" s="15" t="s">
        <v>1528</v>
      </c>
      <c r="N66" s="355">
        <v>46072</v>
      </c>
      <c r="O66" s="15" t="s">
        <v>1538</v>
      </c>
      <c r="P66" s="15" t="s">
        <v>1472</v>
      </c>
      <c r="Q66" s="15">
        <v>3</v>
      </c>
      <c r="R66" s="203">
        <v>6</v>
      </c>
      <c r="S66" s="63">
        <v>0</v>
      </c>
      <c r="T66" s="15" t="s">
        <v>2691</v>
      </c>
      <c r="U66" s="241" t="str">
        <f>+VLOOKUP(VALUE(F66),ORDENES!$Y$2:$AC$359,4,0)</f>
        <v xml:space="preserve"> </v>
      </c>
      <c r="V66" s="246">
        <f t="shared" ref="V66:V75" si="28">IF(L66=0," ",IF(ISNUMBER(L66),L66,DATE(MID(L66,1,4),MID(L66,6,2),MID(L66,9,2))))</f>
        <v>46072</v>
      </c>
      <c r="W66" s="246">
        <f t="shared" ref="W66:W75" si="29">IF(N66=0," ",IF(ISNUMBER(N66),N66,DATE(MID(N66,1,4),MID(N66,6,2),MID(N66,9,2))))</f>
        <v>46072</v>
      </c>
      <c r="X66" s="241" t="str">
        <f t="shared" ref="X66:X75" si="30">IF(H66=0," ",IF(ISERROR(VLOOKUP(H66,$AP$490:$AQ$988,2,FALSE))=TRUE,"NO ASIGNADO",VLOOKUP(H66,$AP$490:$AQ$988,2,FALSE)))</f>
        <v>CM TRANSPORTES</v>
      </c>
      <c r="Y66" s="241">
        <f t="shared" ref="Y66:Y75" si="31">IF(R66=0," ",R66*0.047)</f>
        <v>0.28200000000000003</v>
      </c>
      <c r="Z66" s="241" t="str">
        <f>IF(F66=0," ",VLOOKUP(VALUE(F66),ORDENES!$Y$2:$Z$359,2,FALSE))</f>
        <v>JAL</v>
      </c>
      <c r="AA66" s="241">
        <f t="shared" ref="AA66:AA75" si="32">IF(ISBLANK(R66),"",ROUNDUP(R66*4,0)+1)</f>
        <v>25</v>
      </c>
      <c r="AB66" s="241">
        <f t="shared" ref="AB66:AB75" si="33">IF(W66=" "," ",IF(ISERROR(W66),24,HOUR(V66)))</f>
        <v>0</v>
      </c>
      <c r="AC66" s="241" t="str">
        <f t="shared" ref="AC66:AC75" si="34">+IF(C66&lt;&gt;"",C66,D66)</f>
        <v>TRANS BOTELLAS-MESA 1 A ETIQUETEA 2 - L4</v>
      </c>
      <c r="AD66" s="241" t="str">
        <f t="shared" ref="AD66:AD75" si="35">IF(H66=0," ",IF(ISERROR(VLOOKUP(H66,$AP$490:$AS$988,4,FALSE))=TRUE,"NO ASIGNADO",VLOOKUP(H66,$AP$490:$AS$988,4,FALSE)))</f>
        <v>ESPEMAEN</v>
      </c>
      <c r="AE66" s="247">
        <f>IF(L66=0," ",IF(ISERR(DATE(MID(L66,1,4),MID(L66,6,2),MID(L66,9,2))+M66)=TRUE,MIN($V$1:V66),DATE(MID(L66,1,4),MID(L66,6,2),MID(L66,9,2))))</f>
        <v>46072</v>
      </c>
      <c r="AF66" s="241" t="str">
        <f t="shared" ref="AF66:AF75" si="36">+IFERROR(VLOOKUP(VALUE(Q66),$AR$2:$AS$6,2,0),"")</f>
        <v>BAJA</v>
      </c>
      <c r="AG66" s="241" t="str">
        <f t="shared" ref="AG66:AG75" si="37">IFERROR(VLOOKUP(AC66,$BA$490:$BC$853,2,0)," ")</f>
        <v xml:space="preserve"> </v>
      </c>
      <c r="AH66" s="241" t="str">
        <f>+IFERROR(VLOOKUP(E66,'OPER-POST CV01_OPPSHA'!$C$2:$Q$500,14,0),"")</f>
        <v/>
      </c>
      <c r="AI66" s="248">
        <f>+VLOOKUP(VALUE(F66),ORDENES!$Y$2:$AD$359,6,0)</f>
        <v>0</v>
      </c>
      <c r="AJ66" s="248">
        <f>+VLOOKUP(VALUE(F66),ORDENES!$Y$2:$AE$359,7,0)</f>
        <v>0</v>
      </c>
      <c r="AK66" s="241" t="str">
        <f t="shared" ref="AK66:AK75" si="38">IFERROR(VLOOKUP(H66,$AP$490:$AT$988,5,0),"")</f>
        <v>CON</v>
      </c>
      <c r="AL66" s="241" t="str">
        <f t="shared" ref="AL66:AL75" si="39">+IFERROR(SEARCH("ato",I66),"")</f>
        <v/>
      </c>
      <c r="AM66" s="241" t="str">
        <f t="shared" ref="AM66:AM75" si="40">+IF(IFERROR(SEARCH("TMI",I66),"")&lt;&gt;"",1,"")</f>
        <v/>
      </c>
      <c r="AN66" s="241" t="str">
        <f>+IFERROR(VLOOKUP(E66,'OPER-POST CV01_OPPSHA'!$C$2:$R$500,16,0),"")</f>
        <v/>
      </c>
      <c r="AO66" s="241" t="str">
        <f t="shared" ref="AO66:AO75" si="41">+F66&amp;G66</f>
        <v>90154830010</v>
      </c>
      <c r="AP66" s="4"/>
      <c r="AQ66" s="4"/>
      <c r="AR66" s="4"/>
      <c r="AS66" s="4"/>
      <c r="AT66" s="4"/>
      <c r="AU66" s="4"/>
      <c r="AV66" s="4"/>
      <c r="AW66" s="4"/>
      <c r="AX66" s="4"/>
    </row>
    <row r="67" spans="1:50" ht="12.75" customHeight="1" x14ac:dyDescent="0.2">
      <c r="A67" s="61" t="s">
        <v>1522</v>
      </c>
      <c r="B67" s="15" t="s">
        <v>2817</v>
      </c>
      <c r="C67" s="15" t="s">
        <v>2288</v>
      </c>
      <c r="D67" s="15" t="s">
        <v>2743</v>
      </c>
      <c r="E67" s="15" t="s">
        <v>2818</v>
      </c>
      <c r="F67" s="15" t="s">
        <v>2287</v>
      </c>
      <c r="G67" s="15" t="s">
        <v>2688</v>
      </c>
      <c r="H67" s="15" t="s">
        <v>1081</v>
      </c>
      <c r="I67" s="15" t="s">
        <v>2819</v>
      </c>
      <c r="J67" s="15" t="s">
        <v>2689</v>
      </c>
      <c r="K67" s="15" t="s">
        <v>2690</v>
      </c>
      <c r="L67" s="355">
        <v>46072</v>
      </c>
      <c r="M67" s="15" t="s">
        <v>1528</v>
      </c>
      <c r="N67" s="355">
        <v>46072</v>
      </c>
      <c r="O67" s="15" t="s">
        <v>1826</v>
      </c>
      <c r="P67" s="15" t="s">
        <v>1472</v>
      </c>
      <c r="Q67" s="15">
        <v>3</v>
      </c>
      <c r="R67" s="203">
        <v>10</v>
      </c>
      <c r="S67" s="63">
        <v>0</v>
      </c>
      <c r="T67" s="15" t="s">
        <v>2691</v>
      </c>
      <c r="U67" s="241" t="str">
        <f>+VLOOKUP(VALUE(F67),ORDENES!$Y$2:$AC$359,4,0)</f>
        <v xml:space="preserve"> </v>
      </c>
      <c r="V67" s="246">
        <f t="shared" si="28"/>
        <v>46072</v>
      </c>
      <c r="W67" s="246">
        <f t="shared" si="29"/>
        <v>46072</v>
      </c>
      <c r="X67" s="241" t="str">
        <f t="shared" si="30"/>
        <v>CM TRANSPORTES</v>
      </c>
      <c r="Y67" s="241">
        <f t="shared" si="31"/>
        <v>0.47</v>
      </c>
      <c r="Z67" s="241" t="str">
        <f>IF(F67=0," ",VLOOKUP(VALUE(F67),ORDENES!$Y$2:$Z$359,2,FALSE))</f>
        <v>JAL</v>
      </c>
      <c r="AA67" s="241">
        <f t="shared" si="32"/>
        <v>41</v>
      </c>
      <c r="AB67" s="241">
        <f t="shared" si="33"/>
        <v>0</v>
      </c>
      <c r="AC67" s="241" t="str">
        <f t="shared" si="34"/>
        <v>TRANS BOTELLAS  ETIQUET 2-MESA 2 - L4</v>
      </c>
      <c r="AD67" s="241" t="str">
        <f t="shared" si="35"/>
        <v>ESPEMAEN</v>
      </c>
      <c r="AE67" s="247">
        <f>IF(L67=0," ",IF(ISERR(DATE(MID(L67,1,4),MID(L67,6,2),MID(L67,9,2))+M67)=TRUE,MIN($V$1:V67),DATE(MID(L67,1,4),MID(L67,6,2),MID(L67,9,2))))</f>
        <v>46072</v>
      </c>
      <c r="AF67" s="241" t="str">
        <f t="shared" si="36"/>
        <v>BAJA</v>
      </c>
      <c r="AG67" s="241" t="str">
        <f t="shared" si="37"/>
        <v xml:space="preserve"> </v>
      </c>
      <c r="AH67" s="241" t="str">
        <f>+IFERROR(VLOOKUP(E67,'OPER-POST CV01_OPPSHA'!$C$2:$Q$500,14,0),"")</f>
        <v/>
      </c>
      <c r="AI67" s="248">
        <f>+VLOOKUP(VALUE(F67),ORDENES!$Y$2:$AD$359,6,0)</f>
        <v>0</v>
      </c>
      <c r="AJ67" s="248">
        <f>+VLOOKUP(VALUE(F67),ORDENES!$Y$2:$AE$359,7,0)</f>
        <v>0</v>
      </c>
      <c r="AK67" s="241" t="str">
        <f t="shared" si="38"/>
        <v>CON</v>
      </c>
      <c r="AL67" s="241" t="str">
        <f t="shared" si="39"/>
        <v/>
      </c>
      <c r="AM67" s="241" t="str">
        <f t="shared" si="40"/>
        <v/>
      </c>
      <c r="AN67" s="241" t="str">
        <f>+IFERROR(VLOOKUP(E67,'OPER-POST CV01_OPPSHA'!$C$2:$R$500,16,0),"")</f>
        <v/>
      </c>
      <c r="AO67" s="241" t="str">
        <f t="shared" si="41"/>
        <v>90154980010</v>
      </c>
      <c r="AP67" s="4"/>
      <c r="AQ67" s="4"/>
      <c r="AR67" s="4"/>
      <c r="AS67" s="4"/>
      <c r="AT67" s="4"/>
      <c r="AU67" s="4"/>
      <c r="AV67" s="4"/>
      <c r="AW67" s="4"/>
      <c r="AX67" s="4"/>
    </row>
    <row r="68" spans="1:50" ht="12.75" customHeight="1" x14ac:dyDescent="0.2">
      <c r="A68" s="61" t="s">
        <v>1522</v>
      </c>
      <c r="B68" s="15" t="s">
        <v>2699</v>
      </c>
      <c r="C68" s="15" t="s">
        <v>2045</v>
      </c>
      <c r="D68" s="15" t="s">
        <v>2686</v>
      </c>
      <c r="E68" s="15" t="s">
        <v>2820</v>
      </c>
      <c r="F68" s="15" t="s">
        <v>2112</v>
      </c>
      <c r="G68" s="15" t="s">
        <v>2694</v>
      </c>
      <c r="H68" s="15" t="s">
        <v>1081</v>
      </c>
      <c r="I68" s="15" t="s">
        <v>2821</v>
      </c>
      <c r="J68" s="15" t="s">
        <v>1314</v>
      </c>
      <c r="K68" s="15" t="s">
        <v>2690</v>
      </c>
      <c r="L68" s="355">
        <v>46072</v>
      </c>
      <c r="M68" s="15" t="s">
        <v>1528</v>
      </c>
      <c r="N68" s="355">
        <v>46072</v>
      </c>
      <c r="O68" s="15" t="s">
        <v>2822</v>
      </c>
      <c r="P68" s="15" t="s">
        <v>1472</v>
      </c>
      <c r="Q68" s="149" t="s">
        <v>1476</v>
      </c>
      <c r="R68" s="203">
        <v>1.5</v>
      </c>
      <c r="S68" s="63">
        <v>0</v>
      </c>
      <c r="T68" s="15" t="s">
        <v>2691</v>
      </c>
      <c r="U68" s="241">
        <f>+VLOOKUP(VALUE(F68),ORDENES!$Y$2:$AC$359,4,0)</f>
        <v>11750052</v>
      </c>
      <c r="V68" s="246">
        <f t="shared" si="28"/>
        <v>46072</v>
      </c>
      <c r="W68" s="246">
        <f t="shared" si="29"/>
        <v>46072</v>
      </c>
      <c r="X68" s="241" t="str">
        <f t="shared" si="30"/>
        <v>CM TRANSPORTES</v>
      </c>
      <c r="Y68" s="241">
        <f t="shared" si="31"/>
        <v>7.0500000000000007E-2</v>
      </c>
      <c r="Z68" s="241" t="str">
        <f>IF(F68=0," ",VLOOKUP(VALUE(F68),ORDENES!$Y$2:$Z$359,2,FALSE))</f>
        <v>JMO</v>
      </c>
      <c r="AA68" s="241">
        <f t="shared" si="32"/>
        <v>7</v>
      </c>
      <c r="AB68" s="241">
        <f t="shared" si="33"/>
        <v>0</v>
      </c>
      <c r="AC68" s="241" t="str">
        <f t="shared" si="34"/>
        <v>PALETIZADORA - L4</v>
      </c>
      <c r="AD68" s="241" t="str">
        <f t="shared" si="35"/>
        <v>ESPEMAEN</v>
      </c>
      <c r="AE68" s="247">
        <f>IF(L68=0," ",IF(ISERR(DATE(MID(L68,1,4),MID(L68,6,2),MID(L68,9,2))+M68)=TRUE,MIN($V$1:V68),DATE(MID(L68,1,4),MID(L68,6,2),MID(L68,9,2))))</f>
        <v>46072</v>
      </c>
      <c r="AF68" s="241" t="str">
        <f t="shared" si="36"/>
        <v>ALTA</v>
      </c>
      <c r="AG68" s="241" t="str">
        <f t="shared" si="37"/>
        <v xml:space="preserve"> </v>
      </c>
      <c r="AH68" s="241" t="str">
        <f>+IFERROR(VLOOKUP(E68,'OPER-POST CV01_OPPSHA'!$C$2:$Q$500,14,0),"")</f>
        <v/>
      </c>
      <c r="AI68" s="248">
        <f>+VLOOKUP(VALUE(F68),ORDENES!$Y$2:$AD$359,6,0)</f>
        <v>2125000</v>
      </c>
      <c r="AJ68" s="248">
        <f>+VLOOKUP(VALUE(F68),ORDENES!$Y$2:$AE$359,7,0)</f>
        <v>2125000</v>
      </c>
      <c r="AK68" s="241" t="str">
        <f t="shared" si="38"/>
        <v>CON</v>
      </c>
      <c r="AL68" s="241" t="str">
        <f t="shared" si="39"/>
        <v/>
      </c>
      <c r="AM68" s="241" t="str">
        <f t="shared" si="40"/>
        <v/>
      </c>
      <c r="AN68" s="241" t="str">
        <f>+IFERROR(VLOOKUP(E68,'OPER-POST CV01_OPPSHA'!$C$2:$R$500,16,0),"")</f>
        <v/>
      </c>
      <c r="AO68" s="241" t="str">
        <f t="shared" si="41"/>
        <v>90278560090</v>
      </c>
      <c r="AP68" s="4"/>
      <c r="AQ68" s="4"/>
      <c r="AR68" s="4"/>
      <c r="AS68" s="135"/>
      <c r="AT68" s="4"/>
      <c r="AU68" s="4"/>
      <c r="AV68" s="4"/>
      <c r="AW68" s="4"/>
      <c r="AX68" s="4"/>
    </row>
    <row r="69" spans="1:50" ht="12.75" customHeight="1" x14ac:dyDescent="0.2">
      <c r="A69" s="61" t="s">
        <v>1522</v>
      </c>
      <c r="B69" s="15" t="s">
        <v>2699</v>
      </c>
      <c r="C69" s="15" t="s">
        <v>2045</v>
      </c>
      <c r="D69" s="15" t="s">
        <v>2686</v>
      </c>
      <c r="E69" s="15" t="s">
        <v>2823</v>
      </c>
      <c r="F69" s="15" t="s">
        <v>2112</v>
      </c>
      <c r="G69" s="15" t="s">
        <v>2824</v>
      </c>
      <c r="H69" s="15" t="s">
        <v>1081</v>
      </c>
      <c r="I69" s="15" t="s">
        <v>2825</v>
      </c>
      <c r="J69" s="15" t="s">
        <v>1314</v>
      </c>
      <c r="K69" s="15" t="s">
        <v>2690</v>
      </c>
      <c r="L69" s="355">
        <v>46072</v>
      </c>
      <c r="M69" s="15" t="s">
        <v>1528</v>
      </c>
      <c r="N69" s="355">
        <v>46072</v>
      </c>
      <c r="O69" s="15" t="s">
        <v>2115</v>
      </c>
      <c r="P69" s="15" t="s">
        <v>1472</v>
      </c>
      <c r="Q69" s="149" t="s">
        <v>1476</v>
      </c>
      <c r="R69" s="203">
        <v>2</v>
      </c>
      <c r="S69" s="63">
        <v>0</v>
      </c>
      <c r="T69" s="15" t="s">
        <v>2691</v>
      </c>
      <c r="U69" s="241">
        <f>+VLOOKUP(VALUE(F69),ORDENES!$Y$2:$AC$359,4,0)</f>
        <v>11750052</v>
      </c>
      <c r="V69" s="246">
        <f t="shared" si="28"/>
        <v>46072</v>
      </c>
      <c r="W69" s="246">
        <f t="shared" si="29"/>
        <v>46072</v>
      </c>
      <c r="X69" s="241" t="str">
        <f t="shared" si="30"/>
        <v>CM TRANSPORTES</v>
      </c>
      <c r="Y69" s="241">
        <f t="shared" si="31"/>
        <v>9.4E-2</v>
      </c>
      <c r="Z69" s="241" t="str">
        <f>IF(F69=0," ",VLOOKUP(VALUE(F69),ORDENES!$Y$2:$Z$359,2,FALSE))</f>
        <v>JMO</v>
      </c>
      <c r="AA69" s="241">
        <f t="shared" si="32"/>
        <v>9</v>
      </c>
      <c r="AB69" s="241">
        <f t="shared" si="33"/>
        <v>0</v>
      </c>
      <c r="AC69" s="241" t="str">
        <f t="shared" si="34"/>
        <v>PALETIZADORA - L4</v>
      </c>
      <c r="AD69" s="241" t="str">
        <f t="shared" si="35"/>
        <v>ESPEMAEN</v>
      </c>
      <c r="AE69" s="247">
        <f>IF(L69=0," ",IF(ISERR(DATE(MID(L69,1,4),MID(L69,6,2),MID(L69,9,2))+M69)=TRUE,MIN($V$1:V69),DATE(MID(L69,1,4),MID(L69,6,2),MID(L69,9,2))))</f>
        <v>46072</v>
      </c>
      <c r="AF69" s="241" t="str">
        <f t="shared" si="36"/>
        <v>ALTA</v>
      </c>
      <c r="AG69" s="241" t="str">
        <f t="shared" si="37"/>
        <v xml:space="preserve"> </v>
      </c>
      <c r="AH69" s="241" t="str">
        <f>+IFERROR(VLOOKUP(E69,'OPER-POST CV01_OPPSHA'!$C$2:$Q$500,14,0),"")</f>
        <v/>
      </c>
      <c r="AI69" s="248">
        <f>+VLOOKUP(VALUE(F69),ORDENES!$Y$2:$AD$359,6,0)</f>
        <v>2125000</v>
      </c>
      <c r="AJ69" s="248">
        <f>+VLOOKUP(VALUE(F69),ORDENES!$Y$2:$AE$359,7,0)</f>
        <v>2125000</v>
      </c>
      <c r="AK69" s="241" t="str">
        <f t="shared" si="38"/>
        <v>CON</v>
      </c>
      <c r="AL69" s="241" t="str">
        <f t="shared" si="39"/>
        <v/>
      </c>
      <c r="AM69" s="241" t="str">
        <f t="shared" si="40"/>
        <v/>
      </c>
      <c r="AN69" s="241" t="str">
        <f>+IFERROR(VLOOKUP(E69,'OPER-POST CV01_OPPSHA'!$C$2:$R$500,16,0),"")</f>
        <v/>
      </c>
      <c r="AO69" s="241" t="str">
        <f t="shared" si="41"/>
        <v>90278560100</v>
      </c>
      <c r="AP69" s="4"/>
      <c r="AQ69" s="4"/>
      <c r="AR69" s="4"/>
      <c r="AS69" s="4"/>
      <c r="AT69" s="4"/>
      <c r="AU69" s="4"/>
      <c r="AV69" s="4"/>
      <c r="AW69" s="4"/>
      <c r="AX69" s="4"/>
    </row>
    <row r="70" spans="1:50" ht="12.75" customHeight="1" x14ac:dyDescent="0.2">
      <c r="A70" s="61" t="s">
        <v>1522</v>
      </c>
      <c r="B70" s="15" t="s">
        <v>2742</v>
      </c>
      <c r="C70" s="15" t="s">
        <v>2294</v>
      </c>
      <c r="D70" s="15" t="s">
        <v>2743</v>
      </c>
      <c r="E70" s="15" t="s">
        <v>2826</v>
      </c>
      <c r="F70" s="15" t="s">
        <v>2297</v>
      </c>
      <c r="G70" s="15" t="s">
        <v>2688</v>
      </c>
      <c r="H70" s="15" t="s">
        <v>1081</v>
      </c>
      <c r="I70" s="15" t="s">
        <v>2827</v>
      </c>
      <c r="J70" s="15" t="s">
        <v>2689</v>
      </c>
      <c r="K70" s="15" t="s">
        <v>2690</v>
      </c>
      <c r="L70" s="355">
        <v>46072</v>
      </c>
      <c r="M70" s="15" t="s">
        <v>1528</v>
      </c>
      <c r="N70" s="355">
        <v>46072</v>
      </c>
      <c r="O70" s="15" t="s">
        <v>1557</v>
      </c>
      <c r="P70" s="15" t="s">
        <v>1472</v>
      </c>
      <c r="Q70" s="15">
        <v>3</v>
      </c>
      <c r="R70" s="203">
        <v>2</v>
      </c>
      <c r="S70" s="63">
        <v>0</v>
      </c>
      <c r="T70" s="15" t="s">
        <v>2691</v>
      </c>
      <c r="U70" s="241" t="str">
        <f>+VLOOKUP(VALUE(F70),ORDENES!$Y$2:$AC$359,4,0)</f>
        <v xml:space="preserve"> </v>
      </c>
      <c r="V70" s="246">
        <f t="shared" si="28"/>
        <v>46072</v>
      </c>
      <c r="W70" s="246">
        <f t="shared" si="29"/>
        <v>46072</v>
      </c>
      <c r="X70" s="241" t="str">
        <f t="shared" si="30"/>
        <v>CM TRANSPORTES</v>
      </c>
      <c r="Y70" s="241">
        <f t="shared" si="31"/>
        <v>9.4E-2</v>
      </c>
      <c r="Z70" s="241" t="str">
        <f>IF(F70=0," ",VLOOKUP(VALUE(F70),ORDENES!$Y$2:$Z$359,2,FALSE))</f>
        <v>JAL</v>
      </c>
      <c r="AA70" s="241">
        <f t="shared" si="32"/>
        <v>9</v>
      </c>
      <c r="AB70" s="241">
        <f t="shared" si="33"/>
        <v>0</v>
      </c>
      <c r="AC70" s="241" t="str">
        <f t="shared" si="34"/>
        <v>TRANS BOTELLAS DEPA A INLINE EBI L4</v>
      </c>
      <c r="AD70" s="241" t="str">
        <f t="shared" si="35"/>
        <v>ESPEMAEN</v>
      </c>
      <c r="AE70" s="247">
        <f>IF(L70=0," ",IF(ISERR(DATE(MID(L70,1,4),MID(L70,6,2),MID(L70,9,2))+M70)=TRUE,MIN($V$1:V70),DATE(MID(L70,1,4),MID(L70,6,2),MID(L70,9,2))))</f>
        <v>46072</v>
      </c>
      <c r="AF70" s="241" t="str">
        <f t="shared" si="36"/>
        <v>BAJA</v>
      </c>
      <c r="AG70" s="241" t="str">
        <f t="shared" si="37"/>
        <v xml:space="preserve"> </v>
      </c>
      <c r="AH70" s="241" t="str">
        <f>+IFERROR(VLOOKUP(E70,'OPER-POST CV01_OPPSHA'!$C$2:$Q$500,14,0),"")</f>
        <v/>
      </c>
      <c r="AI70" s="248">
        <f>+VLOOKUP(VALUE(F70),ORDENES!$Y$2:$AD$359,6,0)</f>
        <v>0</v>
      </c>
      <c r="AJ70" s="248">
        <f>+VLOOKUP(VALUE(F70),ORDENES!$Y$2:$AE$359,7,0)</f>
        <v>0</v>
      </c>
      <c r="AK70" s="241" t="str">
        <f t="shared" si="38"/>
        <v>CON</v>
      </c>
      <c r="AL70" s="241" t="str">
        <f t="shared" si="39"/>
        <v/>
      </c>
      <c r="AM70" s="241" t="str">
        <f t="shared" si="40"/>
        <v/>
      </c>
      <c r="AN70" s="241" t="str">
        <f>+IFERROR(VLOOKUP(E70,'OPER-POST CV01_OPPSHA'!$C$2:$R$500,16,0),"")</f>
        <v/>
      </c>
      <c r="AO70" s="241" t="str">
        <f t="shared" si="41"/>
        <v>92185970010</v>
      </c>
      <c r="AP70" s="4"/>
      <c r="AQ70" s="4"/>
      <c r="AR70" s="4"/>
      <c r="AS70" s="4"/>
      <c r="AT70" s="4"/>
      <c r="AU70" s="4"/>
      <c r="AV70" s="4"/>
      <c r="AW70" s="4"/>
      <c r="AX70" s="4"/>
    </row>
    <row r="71" spans="1:50" ht="14.95" customHeight="1" x14ac:dyDescent="0.2">
      <c r="A71" s="61" t="s">
        <v>1522</v>
      </c>
      <c r="B71" s="15" t="s">
        <v>2742</v>
      </c>
      <c r="C71" s="15" t="s">
        <v>2294</v>
      </c>
      <c r="D71" s="15" t="s">
        <v>2743</v>
      </c>
      <c r="E71" s="15" t="s">
        <v>2828</v>
      </c>
      <c r="F71" s="15" t="s">
        <v>2301</v>
      </c>
      <c r="G71" s="15" t="s">
        <v>2688</v>
      </c>
      <c r="H71" s="15" t="s">
        <v>1081</v>
      </c>
      <c r="I71" s="15" t="s">
        <v>2829</v>
      </c>
      <c r="J71" s="15" t="s">
        <v>2689</v>
      </c>
      <c r="K71" s="15" t="s">
        <v>2690</v>
      </c>
      <c r="L71" s="355">
        <v>46072</v>
      </c>
      <c r="M71" s="15" t="s">
        <v>1528</v>
      </c>
      <c r="N71" s="355">
        <v>46072</v>
      </c>
      <c r="O71" s="15" t="s">
        <v>1479</v>
      </c>
      <c r="P71" s="15" t="s">
        <v>1472</v>
      </c>
      <c r="Q71" s="15">
        <v>3</v>
      </c>
      <c r="R71" s="203">
        <v>0.5</v>
      </c>
      <c r="S71" s="63">
        <v>0</v>
      </c>
      <c r="T71" s="15" t="s">
        <v>2691</v>
      </c>
      <c r="U71" s="241" t="str">
        <f>+VLOOKUP(VALUE(F71),ORDENES!$Y$2:$AC$359,4,0)</f>
        <v xml:space="preserve"> </v>
      </c>
      <c r="V71" s="246">
        <f t="shared" si="28"/>
        <v>46072</v>
      </c>
      <c r="W71" s="246">
        <f t="shared" si="29"/>
        <v>46072</v>
      </c>
      <c r="X71" s="241" t="str">
        <f t="shared" si="30"/>
        <v>CM TRANSPORTES</v>
      </c>
      <c r="Y71" s="241">
        <f t="shared" si="31"/>
        <v>2.35E-2</v>
      </c>
      <c r="Z71" s="241" t="str">
        <f>IF(F71=0," ",VLOOKUP(VALUE(F71),ORDENES!$Y$2:$Z$359,2,FALSE))</f>
        <v>JAL</v>
      </c>
      <c r="AA71" s="241">
        <f t="shared" si="32"/>
        <v>3</v>
      </c>
      <c r="AB71" s="241">
        <f t="shared" si="33"/>
        <v>0</v>
      </c>
      <c r="AC71" s="241" t="str">
        <f t="shared" si="34"/>
        <v>TRANS BOTELLAS DEPA A INLINE EBI L4</v>
      </c>
      <c r="AD71" s="241" t="str">
        <f t="shared" si="35"/>
        <v>ESPEMAEN</v>
      </c>
      <c r="AE71" s="247">
        <f>IF(L71=0," ",IF(ISERR(DATE(MID(L71,1,4),MID(L71,6,2),MID(L71,9,2))+M71)=TRUE,MIN($V$1:V71),DATE(MID(L71,1,4),MID(L71,6,2),MID(L71,9,2))))</f>
        <v>46072</v>
      </c>
      <c r="AF71" s="241" t="str">
        <f t="shared" si="36"/>
        <v>BAJA</v>
      </c>
      <c r="AG71" s="241" t="str">
        <f t="shared" si="37"/>
        <v xml:space="preserve"> </v>
      </c>
      <c r="AH71" s="241" t="str">
        <f>+IFERROR(VLOOKUP(E71,'OPER-POST CV01_OPPSHA'!$C$2:$Q$500,14,0),"")</f>
        <v/>
      </c>
      <c r="AI71" s="248">
        <f>+VLOOKUP(VALUE(F71),ORDENES!$Y$2:$AD$359,6,0)</f>
        <v>0</v>
      </c>
      <c r="AJ71" s="248">
        <f>+VLOOKUP(VALUE(F71),ORDENES!$Y$2:$AE$359,7,0)</f>
        <v>0</v>
      </c>
      <c r="AK71" s="241" t="str">
        <f t="shared" si="38"/>
        <v>CON</v>
      </c>
      <c r="AL71" s="241" t="str">
        <f t="shared" si="39"/>
        <v/>
      </c>
      <c r="AM71" s="241" t="str">
        <f t="shared" si="40"/>
        <v/>
      </c>
      <c r="AN71" s="241" t="str">
        <f>+IFERROR(VLOOKUP(E71,'OPER-POST CV01_OPPSHA'!$C$2:$R$500,16,0),"")</f>
        <v/>
      </c>
      <c r="AO71" s="241" t="str">
        <f t="shared" si="41"/>
        <v>92189380010</v>
      </c>
      <c r="AP71" s="4"/>
      <c r="AQ71" s="4"/>
      <c r="AR71" s="4"/>
      <c r="AS71" s="4"/>
      <c r="AT71" s="4"/>
      <c r="AU71" s="4"/>
      <c r="AV71" s="4"/>
      <c r="AW71" s="4"/>
      <c r="AX71" s="4"/>
    </row>
    <row r="72" spans="1:50" ht="12.75" customHeight="1" x14ac:dyDescent="0.2">
      <c r="A72" s="61" t="s">
        <v>1522</v>
      </c>
      <c r="B72" s="15" t="s">
        <v>2808</v>
      </c>
      <c r="C72" s="15" t="s">
        <v>2315</v>
      </c>
      <c r="D72" s="15" t="s">
        <v>2743</v>
      </c>
      <c r="E72" s="15" t="s">
        <v>2830</v>
      </c>
      <c r="F72" s="15" t="s">
        <v>2319</v>
      </c>
      <c r="G72" s="15" t="s">
        <v>2787</v>
      </c>
      <c r="H72" s="15" t="s">
        <v>1081</v>
      </c>
      <c r="I72" s="15" t="s">
        <v>2831</v>
      </c>
      <c r="J72" s="15" t="s">
        <v>1314</v>
      </c>
      <c r="K72" s="15" t="s">
        <v>2690</v>
      </c>
      <c r="L72" s="355">
        <v>46072</v>
      </c>
      <c r="M72" s="15" t="s">
        <v>1528</v>
      </c>
      <c r="N72" s="355">
        <v>46072</v>
      </c>
      <c r="O72" s="15" t="s">
        <v>1480</v>
      </c>
      <c r="P72" s="15" t="s">
        <v>1472</v>
      </c>
      <c r="Q72" s="15">
        <v>3</v>
      </c>
      <c r="R72" s="203">
        <v>1.5</v>
      </c>
      <c r="S72" s="63">
        <v>0</v>
      </c>
      <c r="T72" s="15" t="s">
        <v>2691</v>
      </c>
      <c r="U72" s="241" t="str">
        <f>+VLOOKUP(VALUE(F72),ORDENES!$Y$2:$AC$359,4,0)</f>
        <v xml:space="preserve"> </v>
      </c>
      <c r="V72" s="246">
        <f t="shared" si="28"/>
        <v>46072</v>
      </c>
      <c r="W72" s="246">
        <f t="shared" si="29"/>
        <v>46072</v>
      </c>
      <c r="X72" s="241" t="str">
        <f t="shared" si="30"/>
        <v>CM TRANSPORTES</v>
      </c>
      <c r="Y72" s="241">
        <f t="shared" si="31"/>
        <v>7.0500000000000007E-2</v>
      </c>
      <c r="Z72" s="241" t="str">
        <f>IF(F72=0," ",VLOOKUP(VALUE(F72),ORDENES!$Y$2:$Z$359,2,FALSE))</f>
        <v>JAL</v>
      </c>
      <c r="AA72" s="241">
        <f t="shared" si="32"/>
        <v>7</v>
      </c>
      <c r="AB72" s="241">
        <f t="shared" si="33"/>
        <v>0</v>
      </c>
      <c r="AC72" s="241" t="str">
        <f t="shared" si="34"/>
        <v>TRANS BOTELLAS INLINE EBI - LLENADORA L4</v>
      </c>
      <c r="AD72" s="241" t="str">
        <f t="shared" si="35"/>
        <v>ESPEMAEN</v>
      </c>
      <c r="AE72" s="247">
        <f>IF(L72=0," ",IF(ISERR(DATE(MID(L72,1,4),MID(L72,6,2),MID(L72,9,2))+M72)=TRUE,MIN($V$1:V72),DATE(MID(L72,1,4),MID(L72,6,2),MID(L72,9,2))))</f>
        <v>46072</v>
      </c>
      <c r="AF72" s="241" t="str">
        <f t="shared" si="36"/>
        <v>BAJA</v>
      </c>
      <c r="AG72" s="241" t="str">
        <f t="shared" si="37"/>
        <v xml:space="preserve"> </v>
      </c>
      <c r="AH72" s="241" t="str">
        <f>+IFERROR(VLOOKUP(E72,'OPER-POST CV01_OPPSHA'!$C$2:$Q$500,14,0),"")</f>
        <v/>
      </c>
      <c r="AI72" s="248">
        <f>+VLOOKUP(VALUE(F72),ORDENES!$Y$2:$AD$359,6,0)</f>
        <v>0</v>
      </c>
      <c r="AJ72" s="248">
        <f>+VLOOKUP(VALUE(F72),ORDENES!$Y$2:$AE$359,7,0)</f>
        <v>0</v>
      </c>
      <c r="AK72" s="241" t="str">
        <f t="shared" si="38"/>
        <v>CON</v>
      </c>
      <c r="AL72" s="241" t="str">
        <f t="shared" si="39"/>
        <v/>
      </c>
      <c r="AM72" s="241" t="str">
        <f t="shared" si="40"/>
        <v/>
      </c>
      <c r="AN72" s="241" t="str">
        <f>+IFERROR(VLOOKUP(E72,'OPER-POST CV01_OPPSHA'!$C$2:$R$500,16,0),"")</f>
        <v/>
      </c>
      <c r="AO72" s="241" t="str">
        <f t="shared" si="41"/>
        <v>92193600050</v>
      </c>
      <c r="AP72" s="4"/>
      <c r="AQ72" s="4"/>
      <c r="AR72" s="4"/>
      <c r="AS72" s="135"/>
      <c r="AT72" s="4"/>
      <c r="AU72" s="4"/>
      <c r="AV72" s="4"/>
      <c r="AW72" s="4"/>
      <c r="AX72" s="4"/>
    </row>
    <row r="73" spans="1:50" ht="12.75" customHeight="1" x14ac:dyDescent="0.2">
      <c r="A73" s="61" t="s">
        <v>1522</v>
      </c>
      <c r="B73" s="15" t="s">
        <v>2808</v>
      </c>
      <c r="C73" s="15" t="s">
        <v>2315</v>
      </c>
      <c r="D73" s="15" t="s">
        <v>2743</v>
      </c>
      <c r="E73" s="15" t="s">
        <v>2832</v>
      </c>
      <c r="F73" s="15" t="s">
        <v>2319</v>
      </c>
      <c r="G73" s="15" t="s">
        <v>2833</v>
      </c>
      <c r="H73" s="15" t="s">
        <v>1081</v>
      </c>
      <c r="I73" s="15" t="s">
        <v>2834</v>
      </c>
      <c r="J73" s="15" t="s">
        <v>1314</v>
      </c>
      <c r="K73" s="15" t="s">
        <v>2690</v>
      </c>
      <c r="L73" s="355">
        <v>46072</v>
      </c>
      <c r="M73" s="15" t="s">
        <v>1528</v>
      </c>
      <c r="N73" s="355">
        <v>46072</v>
      </c>
      <c r="O73" s="15" t="s">
        <v>2321</v>
      </c>
      <c r="P73" s="15" t="s">
        <v>1472</v>
      </c>
      <c r="Q73" s="15">
        <v>3</v>
      </c>
      <c r="R73" s="203">
        <v>2</v>
      </c>
      <c r="S73" s="63">
        <v>0</v>
      </c>
      <c r="T73" s="15" t="s">
        <v>2691</v>
      </c>
      <c r="U73" s="241" t="str">
        <f>+VLOOKUP(VALUE(F73),ORDENES!$Y$2:$AC$359,4,0)</f>
        <v xml:space="preserve"> </v>
      </c>
      <c r="V73" s="246">
        <f t="shared" si="28"/>
        <v>46072</v>
      </c>
      <c r="W73" s="246">
        <f t="shared" si="29"/>
        <v>46072</v>
      </c>
      <c r="X73" s="241" t="str">
        <f t="shared" si="30"/>
        <v>CM TRANSPORTES</v>
      </c>
      <c r="Y73" s="241">
        <f t="shared" si="31"/>
        <v>9.4E-2</v>
      </c>
      <c r="Z73" s="241" t="str">
        <f>IF(F73=0," ",VLOOKUP(VALUE(F73),ORDENES!$Y$2:$Z$359,2,FALSE))</f>
        <v>JAL</v>
      </c>
      <c r="AA73" s="241">
        <f t="shared" si="32"/>
        <v>9</v>
      </c>
      <c r="AB73" s="241">
        <f t="shared" si="33"/>
        <v>0</v>
      </c>
      <c r="AC73" s="241" t="str">
        <f t="shared" si="34"/>
        <v>TRANS BOTELLAS INLINE EBI - LLENADORA L4</v>
      </c>
      <c r="AD73" s="241" t="str">
        <f t="shared" si="35"/>
        <v>ESPEMAEN</v>
      </c>
      <c r="AE73" s="247">
        <f>IF(L73=0," ",IF(ISERR(DATE(MID(L73,1,4),MID(L73,6,2),MID(L73,9,2))+M73)=TRUE,MIN($V$1:V73),DATE(MID(L73,1,4),MID(L73,6,2),MID(L73,9,2))))</f>
        <v>46072</v>
      </c>
      <c r="AF73" s="241" t="str">
        <f t="shared" si="36"/>
        <v>BAJA</v>
      </c>
      <c r="AG73" s="241" t="str">
        <f t="shared" si="37"/>
        <v xml:space="preserve"> </v>
      </c>
      <c r="AH73" s="241" t="str">
        <f>+IFERROR(VLOOKUP(E73,'OPER-POST CV01_OPPSHA'!$C$2:$Q$500,14,0),"")</f>
        <v/>
      </c>
      <c r="AI73" s="248">
        <f>+VLOOKUP(VALUE(F73),ORDENES!$Y$2:$AD$359,6,0)</f>
        <v>0</v>
      </c>
      <c r="AJ73" s="248">
        <f>+VLOOKUP(VALUE(F73),ORDENES!$Y$2:$AE$359,7,0)</f>
        <v>0</v>
      </c>
      <c r="AK73" s="241" t="str">
        <f t="shared" si="38"/>
        <v>CON</v>
      </c>
      <c r="AL73" s="241" t="str">
        <f t="shared" si="39"/>
        <v/>
      </c>
      <c r="AM73" s="241" t="str">
        <f t="shared" si="40"/>
        <v/>
      </c>
      <c r="AN73" s="241" t="str">
        <f>+IFERROR(VLOOKUP(E73,'OPER-POST CV01_OPPSHA'!$C$2:$R$500,16,0),"")</f>
        <v/>
      </c>
      <c r="AO73" s="241" t="str">
        <f t="shared" si="41"/>
        <v>92193600060</v>
      </c>
      <c r="AP73" s="4"/>
      <c r="AQ73" s="4"/>
      <c r="AR73" s="4"/>
      <c r="AS73" s="4"/>
      <c r="AT73" s="4"/>
      <c r="AU73" s="4"/>
      <c r="AV73" s="4"/>
      <c r="AW73" s="4"/>
      <c r="AX73" s="4"/>
    </row>
    <row r="74" spans="1:50" ht="12.75" customHeight="1" x14ac:dyDescent="0.2">
      <c r="A74" s="61" t="s">
        <v>1522</v>
      </c>
      <c r="B74" s="15" t="s">
        <v>2811</v>
      </c>
      <c r="C74" s="15" t="s">
        <v>2335</v>
      </c>
      <c r="D74" s="15" t="s">
        <v>2743</v>
      </c>
      <c r="E74" s="15" t="s">
        <v>2835</v>
      </c>
      <c r="F74" s="15" t="s">
        <v>2344</v>
      </c>
      <c r="G74" s="15" t="s">
        <v>2688</v>
      </c>
      <c r="H74" s="15" t="s">
        <v>1081</v>
      </c>
      <c r="I74" s="15" t="s">
        <v>2827</v>
      </c>
      <c r="J74" s="15" t="s">
        <v>2689</v>
      </c>
      <c r="K74" s="15" t="s">
        <v>2690</v>
      </c>
      <c r="L74" s="355">
        <v>46072</v>
      </c>
      <c r="M74" s="15" t="s">
        <v>1528</v>
      </c>
      <c r="N74" s="355">
        <v>46072</v>
      </c>
      <c r="O74" s="15" t="s">
        <v>1557</v>
      </c>
      <c r="P74" s="15" t="s">
        <v>1472</v>
      </c>
      <c r="Q74" s="15">
        <v>3</v>
      </c>
      <c r="R74" s="203">
        <v>2</v>
      </c>
      <c r="S74" s="63">
        <v>0</v>
      </c>
      <c r="T74" s="15" t="s">
        <v>2691</v>
      </c>
      <c r="U74" s="241" t="str">
        <f>+VLOOKUP(VALUE(F74),ORDENES!$Y$2:$AC$359,4,0)</f>
        <v xml:space="preserve"> </v>
      </c>
      <c r="V74" s="246">
        <f t="shared" si="28"/>
        <v>46072</v>
      </c>
      <c r="W74" s="246">
        <f t="shared" si="29"/>
        <v>46072</v>
      </c>
      <c r="X74" s="241" t="str">
        <f t="shared" si="30"/>
        <v>CM TRANSPORTES</v>
      </c>
      <c r="Y74" s="241">
        <f t="shared" si="31"/>
        <v>9.4E-2</v>
      </c>
      <c r="Z74" s="241" t="str">
        <f>IF(F74=0," ",VLOOKUP(VALUE(F74),ORDENES!$Y$2:$Z$359,2,FALSE))</f>
        <v>JAL</v>
      </c>
      <c r="AA74" s="241">
        <f t="shared" si="32"/>
        <v>9</v>
      </c>
      <c r="AB74" s="241">
        <f t="shared" si="33"/>
        <v>0</v>
      </c>
      <c r="AC74" s="241" t="str">
        <f t="shared" si="34"/>
        <v>TRANS BOTELLAS-MESA 1 A ETIQUET 1 - L4</v>
      </c>
      <c r="AD74" s="241" t="str">
        <f t="shared" si="35"/>
        <v>ESPEMAEN</v>
      </c>
      <c r="AE74" s="247">
        <f>IF(L74=0," ",IF(ISERR(DATE(MID(L74,1,4),MID(L74,6,2),MID(L74,9,2))+M74)=TRUE,MIN($V$1:V74),DATE(MID(L74,1,4),MID(L74,6,2),MID(L74,9,2))))</f>
        <v>46072</v>
      </c>
      <c r="AF74" s="241" t="str">
        <f t="shared" si="36"/>
        <v>BAJA</v>
      </c>
      <c r="AG74" s="241" t="str">
        <f t="shared" si="37"/>
        <v xml:space="preserve"> </v>
      </c>
      <c r="AH74" s="241" t="str">
        <f>+IFERROR(VLOOKUP(E74,'OPER-POST CV01_OPPSHA'!$C$2:$Q$500,14,0),"")</f>
        <v/>
      </c>
      <c r="AI74" s="248">
        <f>+VLOOKUP(VALUE(F74),ORDENES!$Y$2:$AD$359,6,0)</f>
        <v>0</v>
      </c>
      <c r="AJ74" s="248">
        <f>+VLOOKUP(VALUE(F74),ORDENES!$Y$2:$AE$359,7,0)</f>
        <v>0</v>
      </c>
      <c r="AK74" s="241" t="str">
        <f t="shared" si="38"/>
        <v>CON</v>
      </c>
      <c r="AL74" s="241" t="str">
        <f t="shared" si="39"/>
        <v/>
      </c>
      <c r="AM74" s="241" t="str">
        <f t="shared" si="40"/>
        <v/>
      </c>
      <c r="AN74" s="241" t="str">
        <f>+IFERROR(VLOOKUP(E74,'OPER-POST CV01_OPPSHA'!$C$2:$R$500,16,0),"")</f>
        <v/>
      </c>
      <c r="AO74" s="241" t="str">
        <f t="shared" si="41"/>
        <v>92230700010</v>
      </c>
      <c r="AP74" s="4"/>
      <c r="AQ74" s="4"/>
      <c r="AR74" s="4"/>
      <c r="AS74" s="4"/>
      <c r="AT74" s="4"/>
      <c r="AU74" s="4"/>
      <c r="AV74" s="4"/>
      <c r="AW74" s="4"/>
      <c r="AX74" s="4"/>
    </row>
    <row r="75" spans="1:50" ht="12.75" customHeight="1" x14ac:dyDescent="0.2">
      <c r="A75" s="61" t="s">
        <v>1522</v>
      </c>
      <c r="B75" s="15" t="s">
        <v>2814</v>
      </c>
      <c r="C75" s="15" t="s">
        <v>2359</v>
      </c>
      <c r="D75" s="15" t="s">
        <v>2743</v>
      </c>
      <c r="E75" s="15" t="s">
        <v>2836</v>
      </c>
      <c r="F75" s="15" t="s">
        <v>2363</v>
      </c>
      <c r="G75" s="15" t="s">
        <v>2688</v>
      </c>
      <c r="H75" s="15" t="s">
        <v>1081</v>
      </c>
      <c r="I75" s="15" t="s">
        <v>2827</v>
      </c>
      <c r="J75" s="15" t="s">
        <v>2689</v>
      </c>
      <c r="K75" s="15" t="s">
        <v>2690</v>
      </c>
      <c r="L75" s="355">
        <v>46072</v>
      </c>
      <c r="M75" s="15" t="s">
        <v>1528</v>
      </c>
      <c r="N75" s="355">
        <v>46072</v>
      </c>
      <c r="O75" s="15" t="s">
        <v>1557</v>
      </c>
      <c r="P75" s="15" t="s">
        <v>1472</v>
      </c>
      <c r="Q75" s="15">
        <v>3</v>
      </c>
      <c r="R75" s="203">
        <v>2</v>
      </c>
      <c r="S75" s="63">
        <v>0</v>
      </c>
      <c r="T75" s="15" t="s">
        <v>2691</v>
      </c>
      <c r="U75" s="241" t="str">
        <f>+VLOOKUP(VALUE(F75),ORDENES!$Y$2:$AC$359,4,0)</f>
        <v xml:space="preserve"> </v>
      </c>
      <c r="V75" s="246">
        <f t="shared" si="28"/>
        <v>46072</v>
      </c>
      <c r="W75" s="246">
        <f t="shared" si="29"/>
        <v>46072</v>
      </c>
      <c r="X75" s="241" t="str">
        <f t="shared" si="30"/>
        <v>CM TRANSPORTES</v>
      </c>
      <c r="Y75" s="241">
        <f t="shared" si="31"/>
        <v>9.4E-2</v>
      </c>
      <c r="Z75" s="241" t="str">
        <f>IF(F75=0," ",VLOOKUP(VALUE(F75),ORDENES!$Y$2:$Z$359,2,FALSE))</f>
        <v>JAL</v>
      </c>
      <c r="AA75" s="241">
        <f t="shared" si="32"/>
        <v>9</v>
      </c>
      <c r="AB75" s="241">
        <f t="shared" si="33"/>
        <v>0</v>
      </c>
      <c r="AC75" s="241" t="str">
        <f t="shared" si="34"/>
        <v>TRANS BOTELLAS-MESA 1 A ETIQUETEA 2 - L4</v>
      </c>
      <c r="AD75" s="241" t="str">
        <f t="shared" si="35"/>
        <v>ESPEMAEN</v>
      </c>
      <c r="AE75" s="247">
        <f>IF(L75=0," ",IF(ISERR(DATE(MID(L75,1,4),MID(L75,6,2),MID(L75,9,2))+M75)=TRUE,MIN($V$1:V75),DATE(MID(L75,1,4),MID(L75,6,2),MID(L75,9,2))))</f>
        <v>46072</v>
      </c>
      <c r="AF75" s="241" t="str">
        <f t="shared" si="36"/>
        <v>BAJA</v>
      </c>
      <c r="AG75" s="241" t="str">
        <f t="shared" si="37"/>
        <v xml:space="preserve"> </v>
      </c>
      <c r="AH75" s="241" t="str">
        <f>+IFERROR(VLOOKUP(E75,'OPER-POST CV01_OPPSHA'!$C$2:$Q$500,14,0),"")</f>
        <v/>
      </c>
      <c r="AI75" s="248">
        <f>+VLOOKUP(VALUE(F75),ORDENES!$Y$2:$AD$359,6,0)</f>
        <v>0</v>
      </c>
      <c r="AJ75" s="248">
        <f>+VLOOKUP(VALUE(F75),ORDENES!$Y$2:$AE$359,7,0)</f>
        <v>0</v>
      </c>
      <c r="AK75" s="241" t="str">
        <f t="shared" si="38"/>
        <v>CON</v>
      </c>
      <c r="AL75" s="241" t="str">
        <f t="shared" si="39"/>
        <v/>
      </c>
      <c r="AM75" s="241" t="str">
        <f t="shared" si="40"/>
        <v/>
      </c>
      <c r="AN75" s="241" t="str">
        <f>+IFERROR(VLOOKUP(E75,'OPER-POST CV01_OPPSHA'!$C$2:$R$500,16,0),"")</f>
        <v/>
      </c>
      <c r="AO75" s="241" t="str">
        <f t="shared" si="41"/>
        <v>92230710010</v>
      </c>
      <c r="AP75" s="4"/>
      <c r="AQ75" s="4"/>
      <c r="AR75" s="4"/>
      <c r="AS75" s="4"/>
      <c r="AT75" s="4"/>
      <c r="AU75" s="4"/>
      <c r="AV75" s="4"/>
      <c r="AW75" s="4"/>
      <c r="AX75" s="4"/>
    </row>
    <row r="76" spans="1:50" x14ac:dyDescent="0.2">
      <c r="A76" s="61" t="s">
        <v>1553</v>
      </c>
      <c r="B76" s="15" t="s">
        <v>2733</v>
      </c>
      <c r="C76" s="15" t="s">
        <v>1546</v>
      </c>
      <c r="D76" s="15" t="s">
        <v>2686</v>
      </c>
      <c r="E76" s="15" t="s">
        <v>2837</v>
      </c>
      <c r="F76" s="15" t="s">
        <v>1555</v>
      </c>
      <c r="G76" s="15" t="s">
        <v>2723</v>
      </c>
      <c r="H76" s="15" t="s">
        <v>1081</v>
      </c>
      <c r="I76" s="15" t="s">
        <v>1350</v>
      </c>
      <c r="J76" s="15" t="s">
        <v>1314</v>
      </c>
      <c r="K76" s="15" t="s">
        <v>2690</v>
      </c>
      <c r="L76" s="355">
        <v>46072</v>
      </c>
      <c r="M76" s="15" t="s">
        <v>1528</v>
      </c>
      <c r="N76" s="355">
        <v>46072</v>
      </c>
      <c r="O76" s="15" t="s">
        <v>1557</v>
      </c>
      <c r="P76" s="15" t="s">
        <v>1472</v>
      </c>
      <c r="Q76" s="15">
        <v>3</v>
      </c>
      <c r="R76" s="203">
        <v>2</v>
      </c>
      <c r="S76" s="63">
        <v>0</v>
      </c>
      <c r="T76" s="15" t="s">
        <v>2691</v>
      </c>
      <c r="U76" s="241">
        <f>+VLOOKUP(VALUE(F76),ORDENES!$Y$2:$AC$359,4,0)</f>
        <v>11763179</v>
      </c>
      <c r="V76" s="246">
        <f t="shared" ref="V76:V97" si="42">IF(L76=0," ",IF(ISNUMBER(L76),L76,DATE(MID(L76,1,4),MID(L76,6,2),MID(L76,9,2))))</f>
        <v>46072</v>
      </c>
      <c r="W76" s="246">
        <f t="shared" ref="W76:W97" si="43">IF(N76=0," ",IF(ISNUMBER(N76),N76,DATE(MID(N76,1,4),MID(N76,6,2),MID(N76,9,2))))</f>
        <v>46072</v>
      </c>
      <c r="X76" s="241" t="str">
        <f t="shared" ref="X76:X97" si="44">IF(H76=0," ",IF(ISERROR(VLOOKUP(H76,$AP$490:$AQ$988,2,FALSE))=TRUE,"NO ASIGNADO",VLOOKUP(H76,$AP$490:$AQ$988,2,FALSE)))</f>
        <v>CM TRANSPORTES</v>
      </c>
      <c r="Y76" s="241">
        <f t="shared" ref="Y76:Y97" si="45">IF(R76=0," ",R76*0.047)</f>
        <v>9.4E-2</v>
      </c>
      <c r="Z76" s="241" t="str">
        <f>IF(F76=0," ",VLOOKUP(VALUE(F76),ORDENES!$Y$2:$Z$359,2,FALSE))</f>
        <v>JAL</v>
      </c>
      <c r="AA76" s="241">
        <f t="shared" ref="AA76:AA97" si="46">IF(ISBLANK(R76),"",ROUNDUP(R76*4,0)+1)</f>
        <v>9</v>
      </c>
      <c r="AB76" s="241">
        <f t="shared" ref="AB76:AB97" si="47">IF(W76=" "," ",IF(ISERROR(W76),24,HOUR(V76)))</f>
        <v>0</v>
      </c>
      <c r="AC76" s="241" t="str">
        <f t="shared" ref="AC76:AC97" si="48">+IF(C76&lt;&gt;"",C76,D76)</f>
        <v>CODIFICADOR DE BOTELLAS 1 - L4</v>
      </c>
      <c r="AD76" s="241" t="str">
        <f t="shared" ref="AD76:AD97" si="49">IF(H76=0," ",IF(ISERROR(VLOOKUP(H76,$AP$490:$AS$988,4,FALSE))=TRUE,"NO ASIGNADO",VLOOKUP(H76,$AP$490:$AS$988,4,FALSE)))</f>
        <v>ESPEMAEN</v>
      </c>
      <c r="AE76" s="247">
        <f>IF(L76=0," ",IF(ISERR(DATE(MID(L76,1,4),MID(L76,6,2),MID(L76,9,2))+M76)=TRUE,MIN($V$1:V76),DATE(MID(L76,1,4),MID(L76,6,2),MID(L76,9,2))))</f>
        <v>46072</v>
      </c>
      <c r="AF76" s="241" t="str">
        <f t="shared" ref="AF76:AF130" si="50">+IFERROR(VLOOKUP(VALUE(Q76),$AR$2:$AS$6,2,0),"")</f>
        <v>BAJA</v>
      </c>
      <c r="AG76" s="241" t="str">
        <f t="shared" ref="AG76:AG97" si="51">IFERROR(VLOOKUP(AC76,$BA$490:$BC$853,2,0)," ")</f>
        <v xml:space="preserve"> </v>
      </c>
      <c r="AH76" s="241" t="str">
        <f>+IFERROR(VLOOKUP(E76,'OPER-POST CV01_OPPSHA'!$C$2:$Q$500,14,0),"")</f>
        <v/>
      </c>
      <c r="AI76" s="248">
        <f>+VLOOKUP(VALUE(F76),ORDENES!$Y$2:$AD$359,6,0)</f>
        <v>0</v>
      </c>
      <c r="AJ76" s="248">
        <f>+VLOOKUP(VALUE(F76),ORDENES!$Y$2:$AE$359,7,0)</f>
        <v>0</v>
      </c>
      <c r="AK76" s="241" t="str">
        <f t="shared" ref="AK76:AK97" si="52">IFERROR(VLOOKUP(H76,$AP$490:$AT$988,5,0),"")</f>
        <v>CON</v>
      </c>
      <c r="AL76" s="241" t="str">
        <f t="shared" ref="AL76:AL97" si="53">+IFERROR(SEARCH("ato",I76),"")</f>
        <v/>
      </c>
      <c r="AM76" s="241" t="str">
        <f t="shared" ref="AM76:AM97" si="54">+IF(IFERROR(SEARCH("TMI",I76),"")&lt;&gt;"",1,"")</f>
        <v/>
      </c>
      <c r="AN76" s="241" t="str">
        <f>+IFERROR(VLOOKUP(E76,'OPER-POST CV01_OPPSHA'!$C$2:$R$500,16,0),"")</f>
        <v/>
      </c>
      <c r="AO76" s="241" t="str">
        <f t="shared" ref="AO76:AO97" si="55">+F76&amp;G76</f>
        <v>92422040030</v>
      </c>
      <c r="AP76" s="4"/>
      <c r="AQ76" s="4"/>
      <c r="AR76" s="4"/>
      <c r="AS76" s="4"/>
      <c r="AT76" s="4"/>
      <c r="AU76" s="4"/>
      <c r="AV76" s="4"/>
      <c r="AW76" s="4"/>
      <c r="AX76" s="4"/>
    </row>
    <row r="77" spans="1:50" ht="12.75" customHeight="1" x14ac:dyDescent="0.2">
      <c r="A77" s="61" t="s">
        <v>1522</v>
      </c>
      <c r="B77" s="15" t="s">
        <v>2811</v>
      </c>
      <c r="C77" s="15" t="s">
        <v>2335</v>
      </c>
      <c r="D77" s="15" t="s">
        <v>2743</v>
      </c>
      <c r="E77" s="15" t="s">
        <v>2838</v>
      </c>
      <c r="F77" s="15" t="s">
        <v>2354</v>
      </c>
      <c r="G77" s="15" t="s">
        <v>2736</v>
      </c>
      <c r="H77" s="15" t="s">
        <v>1081</v>
      </c>
      <c r="I77" s="15" t="s">
        <v>2839</v>
      </c>
      <c r="J77" s="15" t="s">
        <v>1314</v>
      </c>
      <c r="K77" s="15" t="s">
        <v>2690</v>
      </c>
      <c r="L77" s="355">
        <v>46072</v>
      </c>
      <c r="M77" s="15" t="s">
        <v>1528</v>
      </c>
      <c r="N77" s="355">
        <v>46072</v>
      </c>
      <c r="O77" s="15" t="s">
        <v>1793</v>
      </c>
      <c r="P77" s="15" t="s">
        <v>1472</v>
      </c>
      <c r="Q77" s="15">
        <v>3</v>
      </c>
      <c r="R77" s="203">
        <v>3</v>
      </c>
      <c r="S77" s="63">
        <v>0</v>
      </c>
      <c r="T77" s="15" t="s">
        <v>2691</v>
      </c>
      <c r="U77" s="241" t="str">
        <f>+VLOOKUP(VALUE(F77),ORDENES!$Y$2:$AC$359,4,0)</f>
        <v xml:space="preserve"> </v>
      </c>
      <c r="V77" s="246">
        <f t="shared" si="42"/>
        <v>46072</v>
      </c>
      <c r="W77" s="246">
        <f t="shared" si="43"/>
        <v>46072</v>
      </c>
      <c r="X77" s="241" t="str">
        <f t="shared" si="44"/>
        <v>CM TRANSPORTES</v>
      </c>
      <c r="Y77" s="241">
        <f t="shared" si="45"/>
        <v>0.14100000000000001</v>
      </c>
      <c r="Z77" s="241" t="str">
        <f>IF(F77=0," ",VLOOKUP(VALUE(F77),ORDENES!$Y$2:$Z$359,2,FALSE))</f>
        <v>JAL</v>
      </c>
      <c r="AA77" s="241">
        <f t="shared" si="46"/>
        <v>13</v>
      </c>
      <c r="AB77" s="241">
        <f t="shared" si="47"/>
        <v>0</v>
      </c>
      <c r="AC77" s="241" t="str">
        <f t="shared" si="48"/>
        <v>TRANS BOTELLAS-MESA 1 A ETIQUET 1 - L4</v>
      </c>
      <c r="AD77" s="241" t="str">
        <f t="shared" si="49"/>
        <v>ESPEMAEN</v>
      </c>
      <c r="AE77" s="247">
        <f>IF(L77=0," ",IF(ISERR(DATE(MID(L77,1,4),MID(L77,6,2),MID(L77,9,2))+M77)=TRUE,MIN($V$1:V77),DATE(MID(L77,1,4),MID(L77,6,2),MID(L77,9,2))))</f>
        <v>46072</v>
      </c>
      <c r="AF77" s="241" t="str">
        <f t="shared" si="50"/>
        <v>BAJA</v>
      </c>
      <c r="AG77" s="241" t="str">
        <f t="shared" si="51"/>
        <v xml:space="preserve"> </v>
      </c>
      <c r="AH77" s="241" t="str">
        <f>+IFERROR(VLOOKUP(E77,'OPER-POST CV01_OPPSHA'!$C$2:$Q$500,14,0),"")</f>
        <v/>
      </c>
      <c r="AI77" s="248">
        <f>+VLOOKUP(VALUE(F77),ORDENES!$Y$2:$AD$359,6,0)</f>
        <v>0</v>
      </c>
      <c r="AJ77" s="248">
        <f>+VLOOKUP(VALUE(F77),ORDENES!$Y$2:$AE$359,7,0)</f>
        <v>0</v>
      </c>
      <c r="AK77" s="241" t="str">
        <f t="shared" si="52"/>
        <v>CON</v>
      </c>
      <c r="AL77" s="241" t="str">
        <f t="shared" si="53"/>
        <v/>
      </c>
      <c r="AM77" s="241" t="str">
        <f t="shared" si="54"/>
        <v/>
      </c>
      <c r="AN77" s="241" t="str">
        <f>+IFERROR(VLOOKUP(E77,'OPER-POST CV01_OPPSHA'!$C$2:$R$500,16,0),"")</f>
        <v/>
      </c>
      <c r="AO77" s="241" t="str">
        <f t="shared" si="55"/>
        <v>93117530020</v>
      </c>
      <c r="AP77" s="4"/>
      <c r="AQ77" s="4"/>
      <c r="AR77" s="4"/>
      <c r="AS77" s="4"/>
      <c r="AT77" s="4"/>
      <c r="AU77" s="4"/>
      <c r="AV77" s="4"/>
      <c r="AW77" s="4"/>
      <c r="AX77" s="4"/>
    </row>
    <row r="78" spans="1:50" ht="12.75" customHeight="1" x14ac:dyDescent="0.2">
      <c r="A78" s="61" t="s">
        <v>1522</v>
      </c>
      <c r="B78" s="15" t="s">
        <v>2814</v>
      </c>
      <c r="C78" s="15" t="s">
        <v>2359</v>
      </c>
      <c r="D78" s="15" t="s">
        <v>2743</v>
      </c>
      <c r="E78" s="15" t="s">
        <v>2840</v>
      </c>
      <c r="F78" s="15" t="s">
        <v>2366</v>
      </c>
      <c r="G78" s="15" t="s">
        <v>2736</v>
      </c>
      <c r="H78" s="15" t="s">
        <v>1081</v>
      </c>
      <c r="I78" s="15" t="s">
        <v>2839</v>
      </c>
      <c r="J78" s="15" t="s">
        <v>1314</v>
      </c>
      <c r="K78" s="15" t="s">
        <v>2690</v>
      </c>
      <c r="L78" s="355">
        <v>46072</v>
      </c>
      <c r="M78" s="15" t="s">
        <v>1528</v>
      </c>
      <c r="N78" s="355">
        <v>46072</v>
      </c>
      <c r="O78" s="15" t="s">
        <v>1793</v>
      </c>
      <c r="P78" s="15" t="s">
        <v>1472</v>
      </c>
      <c r="Q78" s="15">
        <v>3</v>
      </c>
      <c r="R78" s="203">
        <v>3</v>
      </c>
      <c r="S78" s="63">
        <v>0</v>
      </c>
      <c r="T78" s="15" t="s">
        <v>2691</v>
      </c>
      <c r="U78" s="241" t="str">
        <f>+VLOOKUP(VALUE(F78),ORDENES!$Y$2:$AC$359,4,0)</f>
        <v xml:space="preserve"> </v>
      </c>
      <c r="V78" s="246">
        <f t="shared" si="42"/>
        <v>46072</v>
      </c>
      <c r="W78" s="246">
        <f t="shared" si="43"/>
        <v>46072</v>
      </c>
      <c r="X78" s="241" t="str">
        <f t="shared" si="44"/>
        <v>CM TRANSPORTES</v>
      </c>
      <c r="Y78" s="241">
        <f t="shared" si="45"/>
        <v>0.14100000000000001</v>
      </c>
      <c r="Z78" s="241" t="str">
        <f>IF(F78=0," ",VLOOKUP(VALUE(F78),ORDENES!$Y$2:$Z$359,2,FALSE))</f>
        <v>JAL</v>
      </c>
      <c r="AA78" s="241">
        <f t="shared" si="46"/>
        <v>13</v>
      </c>
      <c r="AB78" s="241">
        <f t="shared" si="47"/>
        <v>0</v>
      </c>
      <c r="AC78" s="241" t="str">
        <f t="shared" si="48"/>
        <v>TRANS BOTELLAS-MESA 1 A ETIQUETEA 2 - L4</v>
      </c>
      <c r="AD78" s="241" t="str">
        <f t="shared" si="49"/>
        <v>ESPEMAEN</v>
      </c>
      <c r="AE78" s="247">
        <f>IF(L78=0," ",IF(ISERR(DATE(MID(L78,1,4),MID(L78,6,2),MID(L78,9,2))+M78)=TRUE,MIN($V$1:V78),DATE(MID(L78,1,4),MID(L78,6,2),MID(L78,9,2))))</f>
        <v>46072</v>
      </c>
      <c r="AF78" s="241" t="str">
        <f t="shared" si="50"/>
        <v>BAJA</v>
      </c>
      <c r="AG78" s="241" t="str">
        <f t="shared" si="51"/>
        <v xml:space="preserve"> </v>
      </c>
      <c r="AH78" s="241" t="str">
        <f>+IFERROR(VLOOKUP(E78,'OPER-POST CV01_OPPSHA'!$C$2:$Q$500,14,0),"")</f>
        <v/>
      </c>
      <c r="AI78" s="248">
        <f>+VLOOKUP(VALUE(F78),ORDENES!$Y$2:$AD$359,6,0)</f>
        <v>0</v>
      </c>
      <c r="AJ78" s="248">
        <f>+VLOOKUP(VALUE(F78),ORDENES!$Y$2:$AE$359,7,0)</f>
        <v>0</v>
      </c>
      <c r="AK78" s="241" t="str">
        <f t="shared" si="52"/>
        <v>CON</v>
      </c>
      <c r="AL78" s="241" t="str">
        <f t="shared" si="53"/>
        <v/>
      </c>
      <c r="AM78" s="241" t="str">
        <f t="shared" si="54"/>
        <v/>
      </c>
      <c r="AN78" s="241" t="str">
        <f>+IFERROR(VLOOKUP(E78,'OPER-POST CV01_OPPSHA'!$C$2:$R$500,16,0),"")</f>
        <v/>
      </c>
      <c r="AO78" s="241" t="str">
        <f t="shared" si="55"/>
        <v>93117540020</v>
      </c>
      <c r="AP78" s="4"/>
      <c r="AQ78" s="4"/>
      <c r="AR78" s="4"/>
      <c r="AS78" s="4"/>
      <c r="AT78" s="4"/>
      <c r="AU78" s="4"/>
      <c r="AV78" s="4"/>
      <c r="AW78" s="4"/>
      <c r="AX78" s="4"/>
    </row>
    <row r="79" spans="1:50" ht="12.75" customHeight="1" x14ac:dyDescent="0.2">
      <c r="A79" s="61" t="s">
        <v>1553</v>
      </c>
      <c r="B79" s="15" t="s">
        <v>2841</v>
      </c>
      <c r="C79" s="15" t="s">
        <v>2040</v>
      </c>
      <c r="D79" s="15" t="s">
        <v>2842</v>
      </c>
      <c r="E79" s="15" t="s">
        <v>2843</v>
      </c>
      <c r="F79" s="15" t="s">
        <v>2039</v>
      </c>
      <c r="G79" s="15" t="s">
        <v>2688</v>
      </c>
      <c r="H79" s="15" t="s">
        <v>1081</v>
      </c>
      <c r="I79" s="15" t="s">
        <v>2041</v>
      </c>
      <c r="J79" s="15" t="s">
        <v>1314</v>
      </c>
      <c r="K79" s="15" t="s">
        <v>2690</v>
      </c>
      <c r="L79" s="355">
        <v>46072</v>
      </c>
      <c r="M79" s="15" t="s">
        <v>1528</v>
      </c>
      <c r="N79" s="355">
        <v>46072</v>
      </c>
      <c r="O79" s="15" t="s">
        <v>1480</v>
      </c>
      <c r="P79" s="15" t="s">
        <v>1472</v>
      </c>
      <c r="Q79" s="149" t="s">
        <v>1476</v>
      </c>
      <c r="R79" s="203">
        <v>1.5</v>
      </c>
      <c r="S79" s="63">
        <v>0</v>
      </c>
      <c r="T79" s="15" t="s">
        <v>2691</v>
      </c>
      <c r="U79" s="241">
        <f>+VLOOKUP(VALUE(F79),ORDENES!$Y$2:$AC$359,4,0)</f>
        <v>11847040</v>
      </c>
      <c r="V79" s="246">
        <f t="shared" si="42"/>
        <v>46072</v>
      </c>
      <c r="W79" s="246">
        <f t="shared" si="43"/>
        <v>46072</v>
      </c>
      <c r="X79" s="241" t="str">
        <f t="shared" si="44"/>
        <v>CM TRANSPORTES</v>
      </c>
      <c r="Y79" s="241">
        <f t="shared" si="45"/>
        <v>7.0500000000000007E-2</v>
      </c>
      <c r="Z79" s="241" t="str">
        <f>IF(F79=0," ",VLOOKUP(VALUE(F79),ORDENES!$Y$2:$Z$359,2,FALSE))</f>
        <v>JAL</v>
      </c>
      <c r="AA79" s="241">
        <f t="shared" si="46"/>
        <v>7</v>
      </c>
      <c r="AB79" s="241">
        <f t="shared" si="47"/>
        <v>0</v>
      </c>
      <c r="AC79" s="241" t="str">
        <f t="shared" si="48"/>
        <v>MAGAZIN DE ESTIBAS PALE- L4</v>
      </c>
      <c r="AD79" s="241" t="str">
        <f t="shared" si="49"/>
        <v>ESPEMAEN</v>
      </c>
      <c r="AE79" s="247">
        <f>IF(L79=0," ",IF(ISERR(DATE(MID(L79,1,4),MID(L79,6,2),MID(L79,9,2))+M79)=TRUE,MIN($V$1:V79),DATE(MID(L79,1,4),MID(L79,6,2),MID(L79,9,2))))</f>
        <v>46072</v>
      </c>
      <c r="AF79" s="241" t="str">
        <f t="shared" si="50"/>
        <v>ALTA</v>
      </c>
      <c r="AG79" s="241" t="str">
        <f t="shared" si="51"/>
        <v xml:space="preserve"> </v>
      </c>
      <c r="AH79" s="241" t="str">
        <f>+IFERROR(VLOOKUP(E79,'OPER-POST CV01_OPPSHA'!$C$2:$Q$500,14,0),"")</f>
        <v/>
      </c>
      <c r="AI79" s="248">
        <f>+VLOOKUP(VALUE(F79),ORDENES!$Y$2:$AD$359,6,0)</f>
        <v>0</v>
      </c>
      <c r="AJ79" s="248">
        <f>+VLOOKUP(VALUE(F79),ORDENES!$Y$2:$AE$359,7,0)</f>
        <v>0</v>
      </c>
      <c r="AK79" s="241" t="str">
        <f t="shared" si="52"/>
        <v>CON</v>
      </c>
      <c r="AL79" s="241" t="str">
        <f t="shared" si="53"/>
        <v/>
      </c>
      <c r="AM79" s="241" t="str">
        <f t="shared" si="54"/>
        <v/>
      </c>
      <c r="AN79" s="241" t="str">
        <f>+IFERROR(VLOOKUP(E79,'OPER-POST CV01_OPPSHA'!$C$2:$R$500,16,0),"")</f>
        <v/>
      </c>
      <c r="AO79" s="241" t="str">
        <f t="shared" si="55"/>
        <v>93148880010</v>
      </c>
      <c r="AP79" s="4"/>
      <c r="AQ79" s="4"/>
      <c r="AR79" s="4"/>
      <c r="AS79" s="4"/>
      <c r="AT79" s="4"/>
      <c r="AU79" s="4"/>
      <c r="AV79" s="4"/>
      <c r="AW79" s="4"/>
      <c r="AX79" s="4"/>
    </row>
    <row r="80" spans="1:50" ht="12.75" customHeight="1" x14ac:dyDescent="0.2">
      <c r="A80" s="61" t="s">
        <v>1522</v>
      </c>
      <c r="B80" s="15" t="s">
        <v>2799</v>
      </c>
      <c r="C80" s="15" t="s">
        <v>1760</v>
      </c>
      <c r="D80" s="15" t="s">
        <v>2686</v>
      </c>
      <c r="E80" s="15" t="s">
        <v>2844</v>
      </c>
      <c r="F80" s="15" t="s">
        <v>1790</v>
      </c>
      <c r="G80" s="15" t="s">
        <v>2845</v>
      </c>
      <c r="H80" s="15" t="s">
        <v>1127</v>
      </c>
      <c r="I80" s="15" t="s">
        <v>2846</v>
      </c>
      <c r="J80" s="15" t="s">
        <v>2689</v>
      </c>
      <c r="K80" s="15" t="s">
        <v>2690</v>
      </c>
      <c r="L80" s="355">
        <v>46072</v>
      </c>
      <c r="M80" s="15" t="s">
        <v>1528</v>
      </c>
      <c r="N80" s="355">
        <v>46072</v>
      </c>
      <c r="O80" s="15" t="s">
        <v>1528</v>
      </c>
      <c r="P80" s="15" t="s">
        <v>1472</v>
      </c>
      <c r="Q80" s="149" t="s">
        <v>1476</v>
      </c>
      <c r="R80" s="203">
        <v>3.5</v>
      </c>
      <c r="S80" s="63">
        <v>0</v>
      </c>
      <c r="T80" s="15" t="s">
        <v>2691</v>
      </c>
      <c r="U80" s="241">
        <f>+VLOOKUP(VALUE(F80),ORDENES!$Y$2:$AC$359,4,0)</f>
        <v>11796591</v>
      </c>
      <c r="V80" s="246">
        <f t="shared" si="42"/>
        <v>46072</v>
      </c>
      <c r="W80" s="246">
        <f t="shared" si="43"/>
        <v>46072</v>
      </c>
      <c r="X80" s="241" t="str">
        <f t="shared" si="44"/>
        <v>YEISON GOEZ</v>
      </c>
      <c r="Y80" s="241">
        <f t="shared" si="45"/>
        <v>0.16450000000000001</v>
      </c>
      <c r="Z80" s="241" t="str">
        <f>IF(F80=0," ",VLOOKUP(VALUE(F80),ORDENES!$Y$2:$Z$359,2,FALSE))</f>
        <v>JAL</v>
      </c>
      <c r="AA80" s="241">
        <f t="shared" si="46"/>
        <v>15</v>
      </c>
      <c r="AB80" s="241">
        <f t="shared" si="47"/>
        <v>0</v>
      </c>
      <c r="AC80" s="241" t="str">
        <f t="shared" si="48"/>
        <v>JUAGADORA RINSER OW -L4</v>
      </c>
      <c r="AD80" s="241" t="str">
        <f t="shared" si="49"/>
        <v>ESPEMAEN</v>
      </c>
      <c r="AE80" s="247">
        <f>IF(L80=0," ",IF(ISERR(DATE(MID(L80,1,4),MID(L80,6,2),MID(L80,9,2))+M80)=TRUE,MIN($V$1:V80),DATE(MID(L80,1,4),MID(L80,6,2),MID(L80,9,2))))</f>
        <v>46072</v>
      </c>
      <c r="AF80" s="241" t="str">
        <f t="shared" si="50"/>
        <v>ALTA</v>
      </c>
      <c r="AG80" s="241" t="str">
        <f t="shared" si="51"/>
        <v xml:space="preserve"> </v>
      </c>
      <c r="AH80" s="241" t="str">
        <f>+IFERROR(VLOOKUP(E80,'OPER-POST CV01_OPPSHA'!$C$2:$Q$500,14,0),"")</f>
        <v/>
      </c>
      <c r="AI80" s="248">
        <f>+VLOOKUP(VALUE(F80),ORDENES!$Y$2:$AD$359,6,0)</f>
        <v>188296.51</v>
      </c>
      <c r="AJ80" s="248">
        <f>+VLOOKUP(VALUE(F80),ORDENES!$Y$2:$AE$359,7,0)</f>
        <v>19655356.300000001</v>
      </c>
      <c r="AK80" s="241" t="str">
        <f t="shared" si="52"/>
        <v>TE</v>
      </c>
      <c r="AL80" s="241" t="str">
        <f t="shared" si="53"/>
        <v/>
      </c>
      <c r="AM80" s="241" t="str">
        <f t="shared" si="54"/>
        <v/>
      </c>
      <c r="AN80" s="241" t="str">
        <f>+IFERROR(VLOOKUP(E80,'OPER-POST CV01_OPPSHA'!$C$2:$R$500,16,0),"")</f>
        <v/>
      </c>
      <c r="AO80" s="241" t="str">
        <f t="shared" si="55"/>
        <v>91583960070</v>
      </c>
      <c r="AP80" s="4"/>
      <c r="AQ80" s="4"/>
      <c r="AR80" s="4"/>
      <c r="AS80" s="4"/>
      <c r="AT80" s="4"/>
      <c r="AU80" s="4"/>
      <c r="AV80" s="4"/>
      <c r="AW80" s="4"/>
      <c r="AX80" s="4"/>
    </row>
    <row r="81" spans="1:50" ht="12.75" customHeight="1" x14ac:dyDescent="0.2">
      <c r="A81" s="61" t="s">
        <v>1522</v>
      </c>
      <c r="B81" s="15" t="s">
        <v>2754</v>
      </c>
      <c r="C81" s="15" t="s">
        <v>1330</v>
      </c>
      <c r="D81" s="15" t="s">
        <v>2686</v>
      </c>
      <c r="E81" s="15" t="s">
        <v>2847</v>
      </c>
      <c r="F81" s="15" t="s">
        <v>2667</v>
      </c>
      <c r="G81" s="15" t="s">
        <v>2688</v>
      </c>
      <c r="H81" s="15" t="s">
        <v>1127</v>
      </c>
      <c r="I81" s="15" t="s">
        <v>2803</v>
      </c>
      <c r="J81" s="15" t="s">
        <v>2689</v>
      </c>
      <c r="K81" s="15" t="s">
        <v>2690</v>
      </c>
      <c r="L81" s="355">
        <v>46072</v>
      </c>
      <c r="M81" s="15" t="s">
        <v>1528</v>
      </c>
      <c r="N81" s="355">
        <v>46072</v>
      </c>
      <c r="O81" s="15" t="s">
        <v>1647</v>
      </c>
      <c r="P81" s="15" t="s">
        <v>1472</v>
      </c>
      <c r="Q81" s="15">
        <v>3</v>
      </c>
      <c r="R81" s="203">
        <v>1.5</v>
      </c>
      <c r="S81" s="63">
        <v>0</v>
      </c>
      <c r="T81" s="15" t="s">
        <v>2691</v>
      </c>
      <c r="U81" s="241" t="str">
        <f>+VLOOKUP(VALUE(F81),ORDENES!$Y$2:$AC$359,4,0)</f>
        <v xml:space="preserve"> </v>
      </c>
      <c r="V81" s="246">
        <f t="shared" si="42"/>
        <v>46072</v>
      </c>
      <c r="W81" s="246">
        <f t="shared" si="43"/>
        <v>46072</v>
      </c>
      <c r="X81" s="241" t="str">
        <f t="shared" si="44"/>
        <v>YEISON GOEZ</v>
      </c>
      <c r="Y81" s="241">
        <f t="shared" si="45"/>
        <v>7.0500000000000007E-2</v>
      </c>
      <c r="Z81" s="241" t="str">
        <f>IF(F81=0," ",VLOOKUP(VALUE(F81),ORDENES!$Y$2:$Z$359,2,FALSE))</f>
        <v>YQV</v>
      </c>
      <c r="AA81" s="241">
        <f t="shared" si="46"/>
        <v>7</v>
      </c>
      <c r="AB81" s="241">
        <f t="shared" si="47"/>
        <v>0</v>
      </c>
      <c r="AC81" s="241" t="str">
        <f t="shared" si="48"/>
        <v>VARIOLINE OW 2 - L4</v>
      </c>
      <c r="AD81" s="241" t="str">
        <f t="shared" si="49"/>
        <v>ESPEMAEN</v>
      </c>
      <c r="AE81" s="247">
        <f>IF(L81=0," ",IF(ISERR(DATE(MID(L81,1,4),MID(L81,6,2),MID(L81,9,2))+M81)=TRUE,MIN($V$1:V81),DATE(MID(L81,1,4),MID(L81,6,2),MID(L81,9,2))))</f>
        <v>46072</v>
      </c>
      <c r="AF81" s="241" t="str">
        <f t="shared" si="50"/>
        <v>BAJA</v>
      </c>
      <c r="AG81" s="241" t="str">
        <f t="shared" si="51"/>
        <v xml:space="preserve"> </v>
      </c>
      <c r="AH81" s="241" t="str">
        <f>+IFERROR(VLOOKUP(E81,'OPER-POST CV01_OPPSHA'!$C$2:$Q$500,14,0),"")</f>
        <v/>
      </c>
      <c r="AI81" s="248">
        <f>+VLOOKUP(VALUE(F81),ORDENES!$Y$2:$AD$359,6,0)</f>
        <v>0</v>
      </c>
      <c r="AJ81" s="248">
        <f>+VLOOKUP(VALUE(F81),ORDENES!$Y$2:$AE$359,7,0)</f>
        <v>0</v>
      </c>
      <c r="AK81" s="241" t="str">
        <f t="shared" si="52"/>
        <v>TE</v>
      </c>
      <c r="AL81" s="241" t="str">
        <f t="shared" si="53"/>
        <v/>
      </c>
      <c r="AM81" s="241" t="str">
        <f t="shared" si="54"/>
        <v/>
      </c>
      <c r="AN81" s="241" t="str">
        <f>+IFERROR(VLOOKUP(E81,'OPER-POST CV01_OPPSHA'!$C$2:$R$500,16,0),"")</f>
        <v/>
      </c>
      <c r="AO81" s="241" t="str">
        <f t="shared" si="55"/>
        <v>92227460010</v>
      </c>
      <c r="AP81" s="4"/>
      <c r="AQ81" s="4"/>
      <c r="AR81" s="4"/>
      <c r="AS81" s="4"/>
      <c r="AT81" s="4"/>
      <c r="AU81" s="4"/>
      <c r="AV81" s="4"/>
      <c r="AW81" s="4"/>
      <c r="AX81" s="4"/>
    </row>
    <row r="82" spans="1:50" ht="12.75" customHeight="1" x14ac:dyDescent="0.2">
      <c r="A82" s="61" t="s">
        <v>1522</v>
      </c>
      <c r="B82" s="15" t="s">
        <v>2754</v>
      </c>
      <c r="C82" s="15" t="s">
        <v>1330</v>
      </c>
      <c r="D82" s="15" t="s">
        <v>2686</v>
      </c>
      <c r="E82" s="15" t="s">
        <v>2848</v>
      </c>
      <c r="F82" s="15" t="s">
        <v>2667</v>
      </c>
      <c r="G82" s="15" t="s">
        <v>2736</v>
      </c>
      <c r="H82" s="15" t="s">
        <v>1127</v>
      </c>
      <c r="I82" s="15" t="s">
        <v>2805</v>
      </c>
      <c r="J82" s="15" t="s">
        <v>2689</v>
      </c>
      <c r="K82" s="15" t="s">
        <v>2690</v>
      </c>
      <c r="L82" s="355">
        <v>46072</v>
      </c>
      <c r="M82" s="15" t="s">
        <v>1528</v>
      </c>
      <c r="N82" s="355">
        <v>46072</v>
      </c>
      <c r="O82" s="15" t="s">
        <v>1477</v>
      </c>
      <c r="P82" s="15" t="s">
        <v>1472</v>
      </c>
      <c r="Q82" s="15">
        <v>3</v>
      </c>
      <c r="R82" s="203">
        <v>1.5</v>
      </c>
      <c r="S82" s="63">
        <v>0</v>
      </c>
      <c r="T82" s="15" t="s">
        <v>2691</v>
      </c>
      <c r="U82" s="241" t="str">
        <f>+VLOOKUP(VALUE(F82),ORDENES!$Y$2:$AC$359,4,0)</f>
        <v xml:space="preserve"> </v>
      </c>
      <c r="V82" s="246">
        <f t="shared" si="42"/>
        <v>46072</v>
      </c>
      <c r="W82" s="246">
        <f t="shared" si="43"/>
        <v>46072</v>
      </c>
      <c r="X82" s="241" t="str">
        <f t="shared" si="44"/>
        <v>YEISON GOEZ</v>
      </c>
      <c r="Y82" s="241">
        <f t="shared" si="45"/>
        <v>7.0500000000000007E-2</v>
      </c>
      <c r="Z82" s="241" t="str">
        <f>IF(F82=0," ",VLOOKUP(VALUE(F82),ORDENES!$Y$2:$Z$359,2,FALSE))</f>
        <v>YQV</v>
      </c>
      <c r="AA82" s="241">
        <f t="shared" si="46"/>
        <v>7</v>
      </c>
      <c r="AB82" s="241">
        <f t="shared" si="47"/>
        <v>0</v>
      </c>
      <c r="AC82" s="241" t="str">
        <f t="shared" si="48"/>
        <v>VARIOLINE OW 2 - L4</v>
      </c>
      <c r="AD82" s="241" t="str">
        <f t="shared" si="49"/>
        <v>ESPEMAEN</v>
      </c>
      <c r="AE82" s="247">
        <f>IF(L82=0," ",IF(ISERR(DATE(MID(L82,1,4),MID(L82,6,2),MID(L82,9,2))+M82)=TRUE,MIN($V$1:V82),DATE(MID(L82,1,4),MID(L82,6,2),MID(L82,9,2))))</f>
        <v>46072</v>
      </c>
      <c r="AF82" s="241" t="str">
        <f t="shared" si="50"/>
        <v>BAJA</v>
      </c>
      <c r="AG82" s="241" t="str">
        <f t="shared" si="51"/>
        <v xml:space="preserve"> </v>
      </c>
      <c r="AH82" s="241" t="str">
        <f>+IFERROR(VLOOKUP(E82,'OPER-POST CV01_OPPSHA'!$C$2:$Q$500,14,0),"")</f>
        <v/>
      </c>
      <c r="AI82" s="248">
        <f>+VLOOKUP(VALUE(F82),ORDENES!$Y$2:$AD$359,6,0)</f>
        <v>0</v>
      </c>
      <c r="AJ82" s="248">
        <f>+VLOOKUP(VALUE(F82),ORDENES!$Y$2:$AE$359,7,0)</f>
        <v>0</v>
      </c>
      <c r="AK82" s="241" t="str">
        <f t="shared" si="52"/>
        <v>TE</v>
      </c>
      <c r="AL82" s="241" t="str">
        <f t="shared" si="53"/>
        <v/>
      </c>
      <c r="AM82" s="241" t="str">
        <f t="shared" si="54"/>
        <v/>
      </c>
      <c r="AN82" s="241" t="str">
        <f>+IFERROR(VLOOKUP(E82,'OPER-POST CV01_OPPSHA'!$C$2:$R$500,16,0),"")</f>
        <v/>
      </c>
      <c r="AO82" s="241" t="str">
        <f t="shared" si="55"/>
        <v>92227460020</v>
      </c>
      <c r="AP82" s="4"/>
      <c r="AQ82" s="4"/>
      <c r="AR82" s="4"/>
      <c r="AS82" s="4"/>
      <c r="AT82" s="4"/>
      <c r="AU82" s="4"/>
      <c r="AV82" s="4"/>
      <c r="AW82" s="4"/>
      <c r="AX82" s="4"/>
    </row>
    <row r="83" spans="1:50" ht="12.75" customHeight="1" x14ac:dyDescent="0.2">
      <c r="A83" s="61"/>
      <c r="B83" s="15"/>
      <c r="C83" s="15"/>
      <c r="D83" s="15"/>
      <c r="E83" s="15"/>
      <c r="F83" s="15"/>
      <c r="G83" s="15"/>
      <c r="H83" s="15"/>
      <c r="I83" s="15"/>
      <c r="J83" s="15"/>
      <c r="K83" s="15"/>
      <c r="L83" s="62"/>
      <c r="M83" s="15"/>
      <c r="N83" s="62"/>
      <c r="O83" s="15"/>
      <c r="P83" s="15"/>
      <c r="Q83" s="149"/>
      <c r="R83" s="203"/>
      <c r="S83" s="63"/>
      <c r="T83" s="15"/>
      <c r="U83" s="241">
        <f>+VLOOKUP(VALUE(F83),ORDENES!$Y$2:$AC$359,4,0)</f>
        <v>0</v>
      </c>
      <c r="V83" s="246" t="str">
        <f t="shared" si="42"/>
        <v xml:space="preserve"> </v>
      </c>
      <c r="W83" s="246" t="str">
        <f t="shared" si="43"/>
        <v xml:space="preserve"> </v>
      </c>
      <c r="X83" s="241" t="str">
        <f t="shared" si="44"/>
        <v xml:space="preserve"> </v>
      </c>
      <c r="Y83" s="241" t="str">
        <f t="shared" si="45"/>
        <v xml:space="preserve"> </v>
      </c>
      <c r="Z83" s="241" t="str">
        <f>IF(F83=0," ",VLOOKUP(VALUE(F83),ORDENES!$Y$2:$Z$359,2,FALSE))</f>
        <v xml:space="preserve"> </v>
      </c>
      <c r="AA83" s="241" t="str">
        <f t="shared" si="46"/>
        <v/>
      </c>
      <c r="AB83" s="241" t="str">
        <f t="shared" si="47"/>
        <v xml:space="preserve"> </v>
      </c>
      <c r="AC83" s="241">
        <f t="shared" si="48"/>
        <v>0</v>
      </c>
      <c r="AD83" s="241" t="str">
        <f t="shared" si="49"/>
        <v xml:space="preserve"> </v>
      </c>
      <c r="AE83" s="247" t="str">
        <f>IF(L83=0," ",IF(ISERR(DATE(MID(L83,1,4),MID(L83,6,2),MID(L83,9,2))+M83)=TRUE,MIN($V$1:V83),DATE(MID(L83,1,4),MID(L83,6,2),MID(L83,9,2))))</f>
        <v xml:space="preserve"> </v>
      </c>
      <c r="AF83" s="241" t="str">
        <f t="shared" si="50"/>
        <v>CRITICA</v>
      </c>
      <c r="AG83" s="241" t="str">
        <f t="shared" si="51"/>
        <v xml:space="preserve"> </v>
      </c>
      <c r="AH83" s="241" t="str">
        <f>+IFERROR(VLOOKUP(E83,'OPER-POST CV01_OPPSHA'!$C$2:$Q$500,14,0),"")</f>
        <v/>
      </c>
      <c r="AI83" s="248">
        <f>+VLOOKUP(VALUE(F83),ORDENES!$Y$2:$AD$359,6,0)</f>
        <v>0</v>
      </c>
      <c r="AJ83" s="248">
        <f>+VLOOKUP(VALUE(F83),ORDENES!$Y$2:$AE$359,7,0)</f>
        <v>0</v>
      </c>
      <c r="AK83" s="241" t="str">
        <f t="shared" si="52"/>
        <v/>
      </c>
      <c r="AL83" s="241" t="str">
        <f t="shared" si="53"/>
        <v/>
      </c>
      <c r="AM83" s="241" t="str">
        <f t="shared" si="54"/>
        <v/>
      </c>
      <c r="AN83" s="241" t="str">
        <f>+IFERROR(VLOOKUP(E83,'OPER-POST CV01_OPPSHA'!$C$2:$R$500,16,0),"")</f>
        <v/>
      </c>
      <c r="AO83" s="241" t="str">
        <f t="shared" si="55"/>
        <v/>
      </c>
      <c r="AP83" s="4"/>
      <c r="AQ83" s="4"/>
      <c r="AR83" s="4"/>
      <c r="AS83" s="4"/>
      <c r="AT83" s="4"/>
      <c r="AU83" s="4"/>
      <c r="AV83" s="4"/>
      <c r="AW83" s="4"/>
      <c r="AX83" s="4"/>
    </row>
    <row r="84" spans="1:50" ht="12.75" customHeight="1" x14ac:dyDescent="0.2">
      <c r="A84" s="61"/>
      <c r="B84" s="15"/>
      <c r="C84" s="15"/>
      <c r="D84" s="15"/>
      <c r="E84" s="15"/>
      <c r="F84" s="15"/>
      <c r="G84" s="15"/>
      <c r="H84" s="15"/>
      <c r="I84" s="15"/>
      <c r="J84" s="15"/>
      <c r="K84" s="15"/>
      <c r="L84" s="62"/>
      <c r="M84" s="15"/>
      <c r="N84" s="62"/>
      <c r="O84" s="15"/>
      <c r="P84" s="15"/>
      <c r="Q84" s="149"/>
      <c r="R84" s="203"/>
      <c r="S84" s="63"/>
      <c r="T84" s="15"/>
      <c r="U84" s="241">
        <f>+VLOOKUP(VALUE(F84),ORDENES!$Y$2:$AC$359,4,0)</f>
        <v>0</v>
      </c>
      <c r="V84" s="246" t="str">
        <f t="shared" si="42"/>
        <v xml:space="preserve"> </v>
      </c>
      <c r="W84" s="246" t="str">
        <f t="shared" si="43"/>
        <v xml:space="preserve"> </v>
      </c>
      <c r="X84" s="241" t="str">
        <f t="shared" si="44"/>
        <v xml:space="preserve"> </v>
      </c>
      <c r="Y84" s="241" t="str">
        <f t="shared" si="45"/>
        <v xml:space="preserve"> </v>
      </c>
      <c r="Z84" s="241" t="str">
        <f>IF(F84=0," ",VLOOKUP(VALUE(F84),ORDENES!$Y$2:$Z$359,2,FALSE))</f>
        <v xml:space="preserve"> </v>
      </c>
      <c r="AA84" s="241" t="str">
        <f t="shared" si="46"/>
        <v/>
      </c>
      <c r="AB84" s="241" t="str">
        <f t="shared" si="47"/>
        <v xml:space="preserve"> </v>
      </c>
      <c r="AC84" s="241">
        <f t="shared" si="48"/>
        <v>0</v>
      </c>
      <c r="AD84" s="241" t="str">
        <f t="shared" si="49"/>
        <v xml:space="preserve"> </v>
      </c>
      <c r="AE84" s="247" t="str">
        <f>IF(L84=0," ",IF(ISERR(DATE(MID(L84,1,4),MID(L84,6,2),MID(L84,9,2))+M84)=TRUE,MIN($V$1:V84),DATE(MID(L84,1,4),MID(L84,6,2),MID(L84,9,2))))</f>
        <v xml:space="preserve"> </v>
      </c>
      <c r="AF84" s="241" t="str">
        <f t="shared" si="50"/>
        <v>CRITICA</v>
      </c>
      <c r="AG84" s="241" t="str">
        <f t="shared" si="51"/>
        <v xml:space="preserve"> </v>
      </c>
      <c r="AH84" s="241" t="str">
        <f>+IFERROR(VLOOKUP(E84,'OPER-POST CV01_OPPSHA'!$C$2:$Q$500,14,0),"")</f>
        <v/>
      </c>
      <c r="AI84" s="248">
        <f>+VLOOKUP(VALUE(F84),ORDENES!$Y$2:$AD$359,6,0)</f>
        <v>0</v>
      </c>
      <c r="AJ84" s="248">
        <f>+VLOOKUP(VALUE(F84),ORDENES!$Y$2:$AE$359,7,0)</f>
        <v>0</v>
      </c>
      <c r="AK84" s="241" t="str">
        <f t="shared" si="52"/>
        <v/>
      </c>
      <c r="AL84" s="241" t="str">
        <f t="shared" si="53"/>
        <v/>
      </c>
      <c r="AM84" s="241" t="str">
        <f t="shared" si="54"/>
        <v/>
      </c>
      <c r="AN84" s="241" t="str">
        <f>+IFERROR(VLOOKUP(E84,'OPER-POST CV01_OPPSHA'!$C$2:$R$500,16,0),"")</f>
        <v/>
      </c>
      <c r="AO84" s="241" t="str">
        <f t="shared" si="55"/>
        <v/>
      </c>
      <c r="AP84" s="4"/>
      <c r="AQ84" s="4"/>
      <c r="AR84" s="4"/>
      <c r="AS84" s="4"/>
      <c r="AT84" s="4"/>
      <c r="AU84" s="4"/>
      <c r="AV84" s="4"/>
      <c r="AW84" s="4"/>
      <c r="AX84" s="4"/>
    </row>
    <row r="85" spans="1:50" ht="12.75" customHeight="1" x14ac:dyDescent="0.2">
      <c r="A85" s="61"/>
      <c r="B85" s="15"/>
      <c r="C85" s="15"/>
      <c r="D85" s="15"/>
      <c r="E85" s="15"/>
      <c r="F85" s="15"/>
      <c r="G85" s="15"/>
      <c r="H85" s="15"/>
      <c r="I85" s="15"/>
      <c r="J85" s="15"/>
      <c r="K85" s="15"/>
      <c r="L85" s="62"/>
      <c r="M85" s="15"/>
      <c r="N85" s="62"/>
      <c r="O85" s="15"/>
      <c r="P85" s="15"/>
      <c r="Q85" s="149"/>
      <c r="R85" s="203"/>
      <c r="S85" s="63"/>
      <c r="T85" s="15"/>
      <c r="U85" s="241">
        <f>+VLOOKUP(VALUE(F85),ORDENES!$Y$2:$AC$359,4,0)</f>
        <v>0</v>
      </c>
      <c r="V85" s="246" t="str">
        <f t="shared" si="42"/>
        <v xml:space="preserve"> </v>
      </c>
      <c r="W85" s="246" t="str">
        <f t="shared" si="43"/>
        <v xml:space="preserve"> </v>
      </c>
      <c r="X85" s="241" t="str">
        <f t="shared" si="44"/>
        <v xml:space="preserve"> </v>
      </c>
      <c r="Y85" s="241" t="str">
        <f t="shared" si="45"/>
        <v xml:space="preserve"> </v>
      </c>
      <c r="Z85" s="241" t="str">
        <f>IF(F85=0," ",VLOOKUP(VALUE(F85),ORDENES!$Y$2:$Z$359,2,FALSE))</f>
        <v xml:space="preserve"> </v>
      </c>
      <c r="AA85" s="241" t="str">
        <f t="shared" si="46"/>
        <v/>
      </c>
      <c r="AB85" s="241" t="str">
        <f t="shared" si="47"/>
        <v xml:space="preserve"> </v>
      </c>
      <c r="AC85" s="241">
        <f t="shared" si="48"/>
        <v>0</v>
      </c>
      <c r="AD85" s="241" t="str">
        <f t="shared" si="49"/>
        <v xml:space="preserve"> </v>
      </c>
      <c r="AE85" s="247" t="str">
        <f>IF(L85=0," ",IF(ISERR(DATE(MID(L85,1,4),MID(L85,6,2),MID(L85,9,2))+M85)=TRUE,MIN($V$1:V85),DATE(MID(L85,1,4),MID(L85,6,2),MID(L85,9,2))))</f>
        <v xml:space="preserve"> </v>
      </c>
      <c r="AF85" s="241" t="str">
        <f t="shared" si="50"/>
        <v>CRITICA</v>
      </c>
      <c r="AG85" s="241" t="str">
        <f t="shared" si="51"/>
        <v xml:space="preserve"> </v>
      </c>
      <c r="AH85" s="241" t="str">
        <f>+IFERROR(VLOOKUP(E85,'OPER-POST CV01_OPPSHA'!$C$2:$Q$500,14,0),"")</f>
        <v/>
      </c>
      <c r="AI85" s="248">
        <f>+VLOOKUP(VALUE(F85),ORDENES!$Y$2:$AD$359,6,0)</f>
        <v>0</v>
      </c>
      <c r="AJ85" s="248">
        <f>+VLOOKUP(VALUE(F85),ORDENES!$Y$2:$AE$359,7,0)</f>
        <v>0</v>
      </c>
      <c r="AK85" s="241" t="str">
        <f t="shared" si="52"/>
        <v/>
      </c>
      <c r="AL85" s="241" t="str">
        <f t="shared" si="53"/>
        <v/>
      </c>
      <c r="AM85" s="241" t="str">
        <f t="shared" si="54"/>
        <v/>
      </c>
      <c r="AN85" s="241" t="str">
        <f>+IFERROR(VLOOKUP(E85,'OPER-POST CV01_OPPSHA'!$C$2:$R$500,16,0),"")</f>
        <v/>
      </c>
      <c r="AO85" s="241" t="str">
        <f t="shared" si="55"/>
        <v/>
      </c>
      <c r="AP85" s="4"/>
      <c r="AQ85" s="4"/>
      <c r="AR85" s="138"/>
      <c r="AS85" s="4"/>
      <c r="AT85" s="4"/>
      <c r="AU85" s="4"/>
      <c r="AV85" s="4"/>
      <c r="AW85" s="4"/>
      <c r="AX85" s="4"/>
    </row>
    <row r="86" spans="1:50" ht="12.75" customHeight="1" x14ac:dyDescent="0.2">
      <c r="A86" s="61"/>
      <c r="B86" s="15"/>
      <c r="C86" s="15"/>
      <c r="D86" s="15"/>
      <c r="E86" s="15"/>
      <c r="F86" s="15"/>
      <c r="G86" s="15"/>
      <c r="H86" s="15"/>
      <c r="I86" s="15"/>
      <c r="J86" s="15"/>
      <c r="K86" s="15"/>
      <c r="L86" s="62"/>
      <c r="M86" s="15"/>
      <c r="N86" s="62"/>
      <c r="O86" s="15"/>
      <c r="P86" s="15"/>
      <c r="Q86" s="149"/>
      <c r="R86" s="203"/>
      <c r="S86" s="63"/>
      <c r="T86" s="15"/>
      <c r="U86" s="241">
        <f>+VLOOKUP(VALUE(F86),ORDENES!$Y$2:$AC$359,4,0)</f>
        <v>0</v>
      </c>
      <c r="V86" s="246" t="str">
        <f t="shared" si="42"/>
        <v xml:space="preserve"> </v>
      </c>
      <c r="W86" s="246" t="str">
        <f t="shared" si="43"/>
        <v xml:space="preserve"> </v>
      </c>
      <c r="X86" s="241" t="str">
        <f t="shared" si="44"/>
        <v xml:space="preserve"> </v>
      </c>
      <c r="Y86" s="241" t="str">
        <f t="shared" si="45"/>
        <v xml:space="preserve"> </v>
      </c>
      <c r="Z86" s="241" t="str">
        <f>IF(F86=0," ",VLOOKUP(VALUE(F86),ORDENES!$Y$2:$Z$359,2,FALSE))</f>
        <v xml:space="preserve"> </v>
      </c>
      <c r="AA86" s="241" t="str">
        <f t="shared" si="46"/>
        <v/>
      </c>
      <c r="AB86" s="241" t="str">
        <f t="shared" si="47"/>
        <v xml:space="preserve"> </v>
      </c>
      <c r="AC86" s="241">
        <f t="shared" si="48"/>
        <v>0</v>
      </c>
      <c r="AD86" s="241" t="str">
        <f t="shared" si="49"/>
        <v xml:space="preserve"> </v>
      </c>
      <c r="AE86" s="247" t="str">
        <f>IF(L86=0," ",IF(ISERR(DATE(MID(L86,1,4),MID(L86,6,2),MID(L86,9,2))+M86)=TRUE,MIN($V$1:V86),DATE(MID(L86,1,4),MID(L86,6,2),MID(L86,9,2))))</f>
        <v xml:space="preserve"> </v>
      </c>
      <c r="AF86" s="241" t="str">
        <f t="shared" si="50"/>
        <v>CRITICA</v>
      </c>
      <c r="AG86" s="241" t="str">
        <f t="shared" si="51"/>
        <v xml:space="preserve"> </v>
      </c>
      <c r="AH86" s="241" t="str">
        <f>+IFERROR(VLOOKUP(E86,'OPER-POST CV01_OPPSHA'!$C$2:$Q$500,14,0),"")</f>
        <v/>
      </c>
      <c r="AI86" s="248">
        <f>+VLOOKUP(VALUE(F86),ORDENES!$Y$2:$AD$359,6,0)</f>
        <v>0</v>
      </c>
      <c r="AJ86" s="248">
        <f>+VLOOKUP(VALUE(F86),ORDENES!$Y$2:$AE$359,7,0)</f>
        <v>0</v>
      </c>
      <c r="AK86" s="241" t="str">
        <f t="shared" si="52"/>
        <v/>
      </c>
      <c r="AL86" s="241" t="str">
        <f t="shared" si="53"/>
        <v/>
      </c>
      <c r="AM86" s="241" t="str">
        <f t="shared" si="54"/>
        <v/>
      </c>
      <c r="AN86" s="241" t="str">
        <f>+IFERROR(VLOOKUP(E86,'OPER-POST CV01_OPPSHA'!$C$2:$R$500,16,0),"")</f>
        <v/>
      </c>
      <c r="AO86" s="241" t="str">
        <f t="shared" si="55"/>
        <v/>
      </c>
      <c r="AP86" s="4"/>
      <c r="AQ86" s="4"/>
      <c r="AR86" s="4"/>
      <c r="AS86" s="4"/>
      <c r="AT86" s="4"/>
      <c r="AU86" s="4"/>
      <c r="AV86" s="4"/>
      <c r="AW86" s="4"/>
      <c r="AX86" s="4"/>
    </row>
    <row r="87" spans="1:50" ht="12.75" customHeight="1" x14ac:dyDescent="0.2">
      <c r="A87" s="61"/>
      <c r="B87" s="15"/>
      <c r="C87" s="15"/>
      <c r="D87" s="15"/>
      <c r="E87" s="15"/>
      <c r="F87" s="15"/>
      <c r="G87" s="15"/>
      <c r="H87" s="15"/>
      <c r="I87" s="15"/>
      <c r="J87" s="15"/>
      <c r="K87" s="15"/>
      <c r="L87" s="62"/>
      <c r="M87" s="15"/>
      <c r="N87" s="62"/>
      <c r="O87" s="15"/>
      <c r="P87" s="15"/>
      <c r="Q87" s="149"/>
      <c r="R87" s="203"/>
      <c r="S87" s="63"/>
      <c r="T87" s="15"/>
      <c r="U87" s="241">
        <f>+VLOOKUP(VALUE(F87),ORDENES!$Y$2:$AC$359,4,0)</f>
        <v>0</v>
      </c>
      <c r="V87" s="246" t="str">
        <f t="shared" si="42"/>
        <v xml:space="preserve"> </v>
      </c>
      <c r="W87" s="246" t="str">
        <f t="shared" si="43"/>
        <v xml:space="preserve"> </v>
      </c>
      <c r="X87" s="241" t="str">
        <f t="shared" si="44"/>
        <v xml:space="preserve"> </v>
      </c>
      <c r="Y87" s="241" t="str">
        <f t="shared" si="45"/>
        <v xml:space="preserve"> </v>
      </c>
      <c r="Z87" s="241" t="str">
        <f>IF(F87=0," ",VLOOKUP(VALUE(F87),ORDENES!$Y$2:$Z$359,2,FALSE))</f>
        <v xml:space="preserve"> </v>
      </c>
      <c r="AA87" s="241" t="str">
        <f t="shared" si="46"/>
        <v/>
      </c>
      <c r="AB87" s="241" t="str">
        <f t="shared" si="47"/>
        <v xml:space="preserve"> </v>
      </c>
      <c r="AC87" s="241">
        <f t="shared" si="48"/>
        <v>0</v>
      </c>
      <c r="AD87" s="241" t="str">
        <f t="shared" si="49"/>
        <v xml:space="preserve"> </v>
      </c>
      <c r="AE87" s="247" t="str">
        <f>IF(L87=0," ",IF(ISERR(DATE(MID(L87,1,4),MID(L87,6,2),MID(L87,9,2))+M87)=TRUE,MIN($V$1:V87),DATE(MID(L87,1,4),MID(L87,6,2),MID(L87,9,2))))</f>
        <v xml:space="preserve"> </v>
      </c>
      <c r="AF87" s="241" t="str">
        <f t="shared" si="50"/>
        <v>CRITICA</v>
      </c>
      <c r="AG87" s="241" t="str">
        <f t="shared" si="51"/>
        <v xml:space="preserve"> </v>
      </c>
      <c r="AH87" s="241" t="str">
        <f>+IFERROR(VLOOKUP(E87,'OPER-POST CV01_OPPSHA'!$C$2:$Q$500,14,0),"")</f>
        <v/>
      </c>
      <c r="AI87" s="248">
        <f>+VLOOKUP(VALUE(F87),ORDENES!$Y$2:$AD$359,6,0)</f>
        <v>0</v>
      </c>
      <c r="AJ87" s="248">
        <f>+VLOOKUP(VALUE(F87),ORDENES!$Y$2:$AE$359,7,0)</f>
        <v>0</v>
      </c>
      <c r="AK87" s="241" t="str">
        <f t="shared" si="52"/>
        <v/>
      </c>
      <c r="AL87" s="241" t="str">
        <f t="shared" si="53"/>
        <v/>
      </c>
      <c r="AM87" s="241" t="str">
        <f t="shared" si="54"/>
        <v/>
      </c>
      <c r="AN87" s="241" t="str">
        <f>+IFERROR(VLOOKUP(E87,'OPER-POST CV01_OPPSHA'!$C$2:$R$500,16,0),"")</f>
        <v/>
      </c>
      <c r="AO87" s="241" t="str">
        <f t="shared" si="55"/>
        <v/>
      </c>
      <c r="AP87" s="4"/>
      <c r="AQ87" s="4"/>
      <c r="AR87" s="4"/>
      <c r="AS87" s="4"/>
      <c r="AT87" s="4"/>
      <c r="AU87" s="4"/>
      <c r="AV87" s="4"/>
      <c r="AW87" s="4"/>
      <c r="AX87" s="4"/>
    </row>
    <row r="88" spans="1:50" ht="12.75" customHeight="1" x14ac:dyDescent="0.2">
      <c r="A88" s="61"/>
      <c r="B88" s="15"/>
      <c r="C88" s="15"/>
      <c r="D88" s="15"/>
      <c r="E88" s="15"/>
      <c r="F88" s="15"/>
      <c r="G88" s="15"/>
      <c r="H88" s="15"/>
      <c r="I88" s="15"/>
      <c r="J88" s="15"/>
      <c r="K88" s="15"/>
      <c r="L88" s="62"/>
      <c r="M88" s="15"/>
      <c r="N88" s="62"/>
      <c r="O88" s="15"/>
      <c r="P88" s="15"/>
      <c r="Q88" s="149"/>
      <c r="R88" s="203"/>
      <c r="S88" s="63"/>
      <c r="T88" s="15"/>
      <c r="U88" s="241">
        <f>+VLOOKUP(VALUE(F88),ORDENES!$Y$2:$AC$359,4,0)</f>
        <v>0</v>
      </c>
      <c r="V88" s="246" t="str">
        <f t="shared" si="42"/>
        <v xml:space="preserve"> </v>
      </c>
      <c r="W88" s="246" t="str">
        <f t="shared" si="43"/>
        <v xml:space="preserve"> </v>
      </c>
      <c r="X88" s="241" t="str">
        <f t="shared" si="44"/>
        <v xml:space="preserve"> </v>
      </c>
      <c r="Y88" s="241" t="str">
        <f t="shared" si="45"/>
        <v xml:space="preserve"> </v>
      </c>
      <c r="Z88" s="241" t="str">
        <f>IF(F88=0," ",VLOOKUP(VALUE(F88),ORDENES!$Y$2:$Z$359,2,FALSE))</f>
        <v xml:space="preserve"> </v>
      </c>
      <c r="AA88" s="241" t="str">
        <f t="shared" si="46"/>
        <v/>
      </c>
      <c r="AB88" s="241" t="str">
        <f t="shared" si="47"/>
        <v xml:space="preserve"> </v>
      </c>
      <c r="AC88" s="241">
        <f t="shared" si="48"/>
        <v>0</v>
      </c>
      <c r="AD88" s="241" t="str">
        <f t="shared" si="49"/>
        <v xml:space="preserve"> </v>
      </c>
      <c r="AE88" s="247" t="str">
        <f>IF(L88=0," ",IF(ISERR(DATE(MID(L88,1,4),MID(L88,6,2),MID(L88,9,2))+M88)=TRUE,MIN($V$1:V88),DATE(MID(L88,1,4),MID(L88,6,2),MID(L88,9,2))))</f>
        <v xml:space="preserve"> </v>
      </c>
      <c r="AF88" s="241" t="str">
        <f t="shared" si="50"/>
        <v>CRITICA</v>
      </c>
      <c r="AG88" s="241" t="str">
        <f t="shared" si="51"/>
        <v xml:space="preserve"> </v>
      </c>
      <c r="AH88" s="241" t="str">
        <f>+IFERROR(VLOOKUP(E88,'OPER-POST CV01_OPPSHA'!$C$2:$Q$500,14,0),"")</f>
        <v/>
      </c>
      <c r="AI88" s="248">
        <f>+VLOOKUP(VALUE(F88),ORDENES!$Y$2:$AD$359,6,0)</f>
        <v>0</v>
      </c>
      <c r="AJ88" s="248">
        <f>+VLOOKUP(VALUE(F88),ORDENES!$Y$2:$AE$359,7,0)</f>
        <v>0</v>
      </c>
      <c r="AK88" s="241" t="str">
        <f t="shared" si="52"/>
        <v/>
      </c>
      <c r="AL88" s="241" t="str">
        <f t="shared" si="53"/>
        <v/>
      </c>
      <c r="AM88" s="241" t="str">
        <f t="shared" si="54"/>
        <v/>
      </c>
      <c r="AN88" s="241" t="str">
        <f>+IFERROR(VLOOKUP(E88,'OPER-POST CV01_OPPSHA'!$C$2:$R$500,16,0),"")</f>
        <v/>
      </c>
      <c r="AO88" s="241" t="str">
        <f t="shared" si="55"/>
        <v/>
      </c>
      <c r="AP88" s="4"/>
      <c r="AQ88" s="4"/>
      <c r="AR88" s="4"/>
      <c r="AS88" s="4"/>
      <c r="AT88" s="4"/>
      <c r="AU88" s="4"/>
      <c r="AV88" s="4"/>
      <c r="AW88" s="4"/>
      <c r="AX88" s="4"/>
    </row>
    <row r="89" spans="1:50" ht="12.75" customHeight="1" x14ac:dyDescent="0.2">
      <c r="A89" s="61"/>
      <c r="B89" s="15"/>
      <c r="C89" s="15"/>
      <c r="D89" s="15"/>
      <c r="E89" s="15"/>
      <c r="F89" s="15"/>
      <c r="G89" s="15"/>
      <c r="H89" s="15"/>
      <c r="I89" s="15"/>
      <c r="J89" s="15"/>
      <c r="K89" s="15"/>
      <c r="L89" s="62"/>
      <c r="M89" s="15"/>
      <c r="N89" s="62"/>
      <c r="O89" s="15"/>
      <c r="P89" s="15"/>
      <c r="Q89" s="149"/>
      <c r="R89" s="203"/>
      <c r="S89" s="63"/>
      <c r="T89" s="15"/>
      <c r="U89" s="241">
        <f>+VLOOKUP(VALUE(F89),ORDENES!$Y$2:$AC$359,4,0)</f>
        <v>0</v>
      </c>
      <c r="V89" s="246" t="str">
        <f t="shared" si="42"/>
        <v xml:space="preserve"> </v>
      </c>
      <c r="W89" s="246" t="str">
        <f t="shared" si="43"/>
        <v xml:space="preserve"> </v>
      </c>
      <c r="X89" s="241" t="str">
        <f t="shared" si="44"/>
        <v xml:space="preserve"> </v>
      </c>
      <c r="Y89" s="241" t="str">
        <f t="shared" si="45"/>
        <v xml:space="preserve"> </v>
      </c>
      <c r="Z89" s="241" t="str">
        <f>IF(F89=0," ",VLOOKUP(VALUE(F89),ORDENES!$Y$2:$Z$359,2,FALSE))</f>
        <v xml:space="preserve"> </v>
      </c>
      <c r="AA89" s="241" t="str">
        <f t="shared" si="46"/>
        <v/>
      </c>
      <c r="AB89" s="241" t="str">
        <f t="shared" si="47"/>
        <v xml:space="preserve"> </v>
      </c>
      <c r="AC89" s="241">
        <f t="shared" si="48"/>
        <v>0</v>
      </c>
      <c r="AD89" s="241" t="str">
        <f t="shared" si="49"/>
        <v xml:space="preserve"> </v>
      </c>
      <c r="AE89" s="247" t="str">
        <f>IF(L89=0," ",IF(ISERR(DATE(MID(L89,1,4),MID(L89,6,2),MID(L89,9,2))+M89)=TRUE,MIN($V$1:V89),DATE(MID(L89,1,4),MID(L89,6,2),MID(L89,9,2))))</f>
        <v xml:space="preserve"> </v>
      </c>
      <c r="AF89" s="241" t="str">
        <f t="shared" si="50"/>
        <v>CRITICA</v>
      </c>
      <c r="AG89" s="241" t="str">
        <f t="shared" si="51"/>
        <v xml:space="preserve"> </v>
      </c>
      <c r="AH89" s="241" t="str">
        <f>+IFERROR(VLOOKUP(E89,'OPER-POST CV01_OPPSHA'!$C$2:$Q$500,14,0),"")</f>
        <v/>
      </c>
      <c r="AI89" s="248">
        <f>+VLOOKUP(VALUE(F89),ORDENES!$Y$2:$AD$359,6,0)</f>
        <v>0</v>
      </c>
      <c r="AJ89" s="248">
        <f>+VLOOKUP(VALUE(F89),ORDENES!$Y$2:$AE$359,7,0)</f>
        <v>0</v>
      </c>
      <c r="AK89" s="241" t="str">
        <f t="shared" si="52"/>
        <v/>
      </c>
      <c r="AL89" s="241" t="str">
        <f t="shared" si="53"/>
        <v/>
      </c>
      <c r="AM89" s="241" t="str">
        <f t="shared" si="54"/>
        <v/>
      </c>
      <c r="AN89" s="241" t="str">
        <f>+IFERROR(VLOOKUP(E89,'OPER-POST CV01_OPPSHA'!$C$2:$R$500,16,0),"")</f>
        <v/>
      </c>
      <c r="AO89" s="241" t="str">
        <f t="shared" si="55"/>
        <v/>
      </c>
      <c r="AP89" s="4"/>
      <c r="AQ89" s="4"/>
      <c r="AR89" s="4"/>
      <c r="AS89" s="4"/>
      <c r="AT89" s="4"/>
      <c r="AU89" s="4"/>
      <c r="AV89" s="4"/>
      <c r="AW89" s="4"/>
      <c r="AX89" s="4"/>
    </row>
    <row r="90" spans="1:50" ht="14.95" customHeight="1" x14ac:dyDescent="0.2">
      <c r="A90" s="61"/>
      <c r="B90" s="15"/>
      <c r="C90" s="15"/>
      <c r="D90" s="15"/>
      <c r="E90" s="15"/>
      <c r="F90" s="15"/>
      <c r="G90" s="15"/>
      <c r="H90" s="15"/>
      <c r="I90" s="15"/>
      <c r="J90" s="15"/>
      <c r="K90" s="15"/>
      <c r="L90" s="62"/>
      <c r="M90" s="15"/>
      <c r="N90" s="62"/>
      <c r="O90" s="15"/>
      <c r="P90" s="15"/>
      <c r="Q90" s="149"/>
      <c r="R90" s="203"/>
      <c r="S90" s="63"/>
      <c r="T90" s="15"/>
      <c r="U90" s="241">
        <f>+VLOOKUP(VALUE(F90),ORDENES!$Y$2:$AC$359,4,0)</f>
        <v>0</v>
      </c>
      <c r="V90" s="246" t="str">
        <f t="shared" si="42"/>
        <v xml:space="preserve"> </v>
      </c>
      <c r="W90" s="246" t="str">
        <f t="shared" si="43"/>
        <v xml:space="preserve"> </v>
      </c>
      <c r="X90" s="241" t="str">
        <f t="shared" si="44"/>
        <v xml:space="preserve"> </v>
      </c>
      <c r="Y90" s="241" t="str">
        <f t="shared" si="45"/>
        <v xml:space="preserve"> </v>
      </c>
      <c r="Z90" s="241" t="str">
        <f>IF(F90=0," ",VLOOKUP(VALUE(F90),ORDENES!$Y$2:$Z$359,2,FALSE))</f>
        <v xml:space="preserve"> </v>
      </c>
      <c r="AA90" s="241" t="str">
        <f t="shared" si="46"/>
        <v/>
      </c>
      <c r="AB90" s="241" t="str">
        <f t="shared" si="47"/>
        <v xml:space="preserve"> </v>
      </c>
      <c r="AC90" s="241">
        <f t="shared" si="48"/>
        <v>0</v>
      </c>
      <c r="AD90" s="241" t="str">
        <f t="shared" si="49"/>
        <v xml:space="preserve"> </v>
      </c>
      <c r="AE90" s="247" t="str">
        <f>IF(L90=0," ",IF(ISERR(DATE(MID(L90,1,4),MID(L90,6,2),MID(L90,9,2))+M90)=TRUE,MIN($V$1:V90),DATE(MID(L90,1,4),MID(L90,6,2),MID(L90,9,2))))</f>
        <v xml:space="preserve"> </v>
      </c>
      <c r="AF90" s="241" t="str">
        <f t="shared" si="50"/>
        <v>CRITICA</v>
      </c>
      <c r="AG90" s="241" t="str">
        <f t="shared" si="51"/>
        <v xml:space="preserve"> </v>
      </c>
      <c r="AH90" s="241" t="str">
        <f>+IFERROR(VLOOKUP(E90,'OPER-POST CV01_OPPSHA'!$C$2:$Q$500,14,0),"")</f>
        <v/>
      </c>
      <c r="AI90" s="248">
        <f>+VLOOKUP(VALUE(F90),ORDENES!$Y$2:$AD$359,6,0)</f>
        <v>0</v>
      </c>
      <c r="AJ90" s="248">
        <f>+VLOOKUP(VALUE(F90),ORDENES!$Y$2:$AE$359,7,0)</f>
        <v>0</v>
      </c>
      <c r="AK90" s="241" t="str">
        <f t="shared" si="52"/>
        <v/>
      </c>
      <c r="AL90" s="241" t="str">
        <f t="shared" si="53"/>
        <v/>
      </c>
      <c r="AM90" s="241" t="str">
        <f t="shared" si="54"/>
        <v/>
      </c>
      <c r="AN90" s="241" t="str">
        <f>+IFERROR(VLOOKUP(E90,'OPER-POST CV01_OPPSHA'!$C$2:$R$500,16,0),"")</f>
        <v/>
      </c>
      <c r="AO90" s="241" t="str">
        <f t="shared" si="55"/>
        <v/>
      </c>
      <c r="AP90" s="4"/>
      <c r="AQ90" s="4"/>
      <c r="AR90" s="4"/>
      <c r="AS90" s="4"/>
      <c r="AT90" s="4"/>
      <c r="AU90" s="4"/>
      <c r="AV90" s="4"/>
      <c r="AW90" s="4"/>
      <c r="AX90" s="4"/>
    </row>
    <row r="91" spans="1:50" ht="14.95" customHeight="1" x14ac:dyDescent="0.2">
      <c r="A91" s="61"/>
      <c r="B91" s="15"/>
      <c r="C91" s="15"/>
      <c r="D91" s="15"/>
      <c r="E91" s="15"/>
      <c r="F91" s="15"/>
      <c r="G91" s="15"/>
      <c r="H91" s="15"/>
      <c r="I91" s="15"/>
      <c r="J91" s="15"/>
      <c r="K91" s="15"/>
      <c r="L91" s="62"/>
      <c r="M91" s="15"/>
      <c r="N91" s="62"/>
      <c r="O91" s="15"/>
      <c r="P91" s="15"/>
      <c r="Q91" s="15"/>
      <c r="R91" s="203"/>
      <c r="S91" s="63"/>
      <c r="T91" s="15"/>
      <c r="U91" s="241">
        <f>+VLOOKUP(VALUE(F91),ORDENES!$Y$2:$AC$359,4,0)</f>
        <v>0</v>
      </c>
      <c r="V91" s="246" t="str">
        <f t="shared" si="42"/>
        <v xml:space="preserve"> </v>
      </c>
      <c r="W91" s="246" t="str">
        <f t="shared" si="43"/>
        <v xml:space="preserve"> </v>
      </c>
      <c r="X91" s="241" t="str">
        <f t="shared" si="44"/>
        <v xml:space="preserve"> </v>
      </c>
      <c r="Y91" s="241" t="str">
        <f t="shared" si="45"/>
        <v xml:space="preserve"> </v>
      </c>
      <c r="Z91" s="241" t="str">
        <f>IF(F91=0," ",VLOOKUP(VALUE(F91),ORDENES!$Y$2:$Z$359,2,FALSE))</f>
        <v xml:space="preserve"> </v>
      </c>
      <c r="AA91" s="241" t="str">
        <f t="shared" si="46"/>
        <v/>
      </c>
      <c r="AB91" s="241" t="str">
        <f t="shared" si="47"/>
        <v xml:space="preserve"> </v>
      </c>
      <c r="AC91" s="241">
        <f t="shared" si="48"/>
        <v>0</v>
      </c>
      <c r="AD91" s="241" t="str">
        <f t="shared" si="49"/>
        <v xml:space="preserve"> </v>
      </c>
      <c r="AE91" s="247" t="str">
        <f>IF(L91=0," ",IF(ISERR(DATE(MID(L91,1,4),MID(L91,6,2),MID(L91,9,2))+M91)=TRUE,MIN($V$1:V91),DATE(MID(L91,1,4),MID(L91,6,2),MID(L91,9,2))))</f>
        <v xml:space="preserve"> </v>
      </c>
      <c r="AF91" s="241" t="str">
        <f t="shared" si="50"/>
        <v>CRITICA</v>
      </c>
      <c r="AG91" s="241" t="str">
        <f t="shared" si="51"/>
        <v xml:space="preserve"> </v>
      </c>
      <c r="AH91" s="241" t="str">
        <f>+IFERROR(VLOOKUP(E91,'OPER-POST CV01_OPPSHA'!$C$2:$Q$500,14,0),"")</f>
        <v/>
      </c>
      <c r="AI91" s="248">
        <f>+VLOOKUP(VALUE(F91),ORDENES!$Y$2:$AD$359,6,0)</f>
        <v>0</v>
      </c>
      <c r="AJ91" s="248">
        <f>+VLOOKUP(VALUE(F91),ORDENES!$Y$2:$AE$359,7,0)</f>
        <v>0</v>
      </c>
      <c r="AK91" s="241" t="str">
        <f t="shared" si="52"/>
        <v/>
      </c>
      <c r="AL91" s="241" t="str">
        <f t="shared" si="53"/>
        <v/>
      </c>
      <c r="AM91" s="241" t="str">
        <f t="shared" si="54"/>
        <v/>
      </c>
      <c r="AN91" s="241" t="str">
        <f>+IFERROR(VLOOKUP(E91,'OPER-POST CV01_OPPSHA'!$C$2:$R$500,16,0),"")</f>
        <v/>
      </c>
      <c r="AO91" s="241" t="str">
        <f t="shared" si="55"/>
        <v/>
      </c>
      <c r="AP91" s="4"/>
      <c r="AQ91" s="4"/>
      <c r="AR91" s="4"/>
      <c r="AS91" s="4"/>
      <c r="AT91" s="4"/>
      <c r="AU91" s="4"/>
      <c r="AV91" s="4"/>
      <c r="AW91" s="4"/>
      <c r="AX91" s="4"/>
    </row>
    <row r="92" spans="1:50" x14ac:dyDescent="0.2">
      <c r="A92" s="61"/>
      <c r="B92" s="15"/>
      <c r="C92" s="15"/>
      <c r="D92" s="15"/>
      <c r="E92" s="15"/>
      <c r="F92" s="15"/>
      <c r="G92" s="15"/>
      <c r="H92" s="15"/>
      <c r="I92" s="15"/>
      <c r="J92" s="15"/>
      <c r="K92" s="15"/>
      <c r="L92" s="62"/>
      <c r="M92" s="15"/>
      <c r="N92" s="62"/>
      <c r="O92" s="15"/>
      <c r="P92" s="15"/>
      <c r="Q92" s="15"/>
      <c r="R92" s="203"/>
      <c r="S92" s="63"/>
      <c r="T92" s="15"/>
      <c r="U92" s="241">
        <f>+VLOOKUP(VALUE(F92),ORDENES!$Y$2:$AC$359,4,0)</f>
        <v>0</v>
      </c>
      <c r="V92" s="246" t="str">
        <f t="shared" si="42"/>
        <v xml:space="preserve"> </v>
      </c>
      <c r="W92" s="246" t="str">
        <f t="shared" si="43"/>
        <v xml:space="preserve"> </v>
      </c>
      <c r="X92" s="241" t="str">
        <f t="shared" si="44"/>
        <v xml:space="preserve"> </v>
      </c>
      <c r="Y92" s="241" t="str">
        <f t="shared" si="45"/>
        <v xml:space="preserve"> </v>
      </c>
      <c r="Z92" s="241" t="str">
        <f>IF(F92=0," ",VLOOKUP(VALUE(F92),ORDENES!$Y$2:$Z$359,2,FALSE))</f>
        <v xml:space="preserve"> </v>
      </c>
      <c r="AA92" s="241" t="str">
        <f t="shared" si="46"/>
        <v/>
      </c>
      <c r="AB92" s="241" t="str">
        <f t="shared" si="47"/>
        <v xml:space="preserve"> </v>
      </c>
      <c r="AC92" s="241">
        <f t="shared" si="48"/>
        <v>0</v>
      </c>
      <c r="AD92" s="241" t="str">
        <f t="shared" si="49"/>
        <v xml:space="preserve"> </v>
      </c>
      <c r="AE92" s="247" t="str">
        <f>IF(L92=0," ",IF(ISERR(DATE(MID(L92,1,4),MID(L92,6,2),MID(L92,9,2))+M92)=TRUE,MIN($V$1:V92),DATE(MID(L92,1,4),MID(L92,6,2),MID(L92,9,2))))</f>
        <v xml:space="preserve"> </v>
      </c>
      <c r="AF92" s="241" t="str">
        <f t="shared" si="50"/>
        <v>CRITICA</v>
      </c>
      <c r="AG92" s="241" t="str">
        <f t="shared" si="51"/>
        <v xml:space="preserve"> </v>
      </c>
      <c r="AH92" s="241" t="str">
        <f>+IFERROR(VLOOKUP(E92,'OPER-POST CV01_OPPSHA'!$C$2:$Q$500,14,0),"")</f>
        <v/>
      </c>
      <c r="AI92" s="248">
        <f>+VLOOKUP(VALUE(F92),ORDENES!$Y$2:$AD$359,6,0)</f>
        <v>0</v>
      </c>
      <c r="AJ92" s="248">
        <f>+VLOOKUP(VALUE(F92),ORDENES!$Y$2:$AE$359,7,0)</f>
        <v>0</v>
      </c>
      <c r="AK92" s="241" t="str">
        <f t="shared" si="52"/>
        <v/>
      </c>
      <c r="AL92" s="241" t="str">
        <f t="shared" si="53"/>
        <v/>
      </c>
      <c r="AM92" s="241" t="str">
        <f t="shared" si="54"/>
        <v/>
      </c>
      <c r="AN92" s="241" t="str">
        <f>+IFERROR(VLOOKUP(E92,'OPER-POST CV01_OPPSHA'!$C$2:$R$500,16,0),"")</f>
        <v/>
      </c>
      <c r="AO92" s="241" t="str">
        <f t="shared" si="55"/>
        <v/>
      </c>
      <c r="AP92" s="4"/>
      <c r="AQ92" s="4"/>
      <c r="AR92" s="4"/>
      <c r="AS92" s="4"/>
      <c r="AT92" s="4"/>
      <c r="AU92" s="4"/>
      <c r="AV92" s="4"/>
      <c r="AW92" s="4"/>
      <c r="AX92" s="4"/>
    </row>
    <row r="93" spans="1:50" x14ac:dyDescent="0.2">
      <c r="A93" s="61"/>
      <c r="B93" s="15"/>
      <c r="C93" s="15"/>
      <c r="D93" s="15"/>
      <c r="E93" s="15"/>
      <c r="F93" s="15"/>
      <c r="G93" s="15"/>
      <c r="H93" s="15"/>
      <c r="I93" s="15"/>
      <c r="J93" s="15"/>
      <c r="K93" s="15"/>
      <c r="L93" s="62"/>
      <c r="M93" s="15"/>
      <c r="N93" s="62"/>
      <c r="O93" s="15"/>
      <c r="P93" s="15"/>
      <c r="Q93" s="15"/>
      <c r="R93" s="203"/>
      <c r="S93" s="63"/>
      <c r="T93" s="15"/>
      <c r="U93" s="241">
        <f>+VLOOKUP(VALUE(F93),ORDENES!$Y$2:$AC$359,4,0)</f>
        <v>0</v>
      </c>
      <c r="V93" s="246" t="str">
        <f t="shared" si="42"/>
        <v xml:space="preserve"> </v>
      </c>
      <c r="W93" s="246" t="str">
        <f t="shared" si="43"/>
        <v xml:space="preserve"> </v>
      </c>
      <c r="X93" s="241" t="str">
        <f t="shared" si="44"/>
        <v xml:space="preserve"> </v>
      </c>
      <c r="Y93" s="241" t="str">
        <f t="shared" si="45"/>
        <v xml:space="preserve"> </v>
      </c>
      <c r="Z93" s="241" t="str">
        <f>IF(F93=0," ",VLOOKUP(VALUE(F93),ORDENES!$Y$2:$Z$359,2,FALSE))</f>
        <v xml:space="preserve"> </v>
      </c>
      <c r="AA93" s="241" t="str">
        <f t="shared" si="46"/>
        <v/>
      </c>
      <c r="AB93" s="241" t="str">
        <f t="shared" si="47"/>
        <v xml:space="preserve"> </v>
      </c>
      <c r="AC93" s="241">
        <f t="shared" si="48"/>
        <v>0</v>
      </c>
      <c r="AD93" s="241" t="str">
        <f t="shared" si="49"/>
        <v xml:space="preserve"> </v>
      </c>
      <c r="AE93" s="247" t="str">
        <f>IF(L93=0," ",IF(ISERR(DATE(MID(L93,1,4),MID(L93,6,2),MID(L93,9,2))+M93)=TRUE,MIN($V$1:V93),DATE(MID(L93,1,4),MID(L93,6,2),MID(L93,9,2))))</f>
        <v xml:space="preserve"> </v>
      </c>
      <c r="AF93" s="241" t="str">
        <f t="shared" si="50"/>
        <v>CRITICA</v>
      </c>
      <c r="AG93" s="241" t="str">
        <f t="shared" si="51"/>
        <v xml:space="preserve"> </v>
      </c>
      <c r="AH93" s="241" t="str">
        <f>+IFERROR(VLOOKUP(E93,'OPER-POST CV01_OPPSHA'!$C$2:$Q$500,14,0),"")</f>
        <v/>
      </c>
      <c r="AI93" s="248">
        <f>+VLOOKUP(VALUE(F93),ORDENES!$Y$2:$AD$359,6,0)</f>
        <v>0</v>
      </c>
      <c r="AJ93" s="248">
        <f>+VLOOKUP(VALUE(F93),ORDENES!$Y$2:$AE$359,7,0)</f>
        <v>0</v>
      </c>
      <c r="AK93" s="241" t="str">
        <f t="shared" si="52"/>
        <v/>
      </c>
      <c r="AL93" s="241" t="str">
        <f t="shared" si="53"/>
        <v/>
      </c>
      <c r="AM93" s="241" t="str">
        <f t="shared" si="54"/>
        <v/>
      </c>
      <c r="AN93" s="241" t="str">
        <f>+IFERROR(VLOOKUP(E93,'OPER-POST CV01_OPPSHA'!$C$2:$R$500,16,0),"")</f>
        <v/>
      </c>
      <c r="AO93" s="241" t="str">
        <f t="shared" si="55"/>
        <v/>
      </c>
      <c r="AP93" s="4"/>
      <c r="AQ93" s="4"/>
      <c r="AR93" s="4"/>
      <c r="AS93" s="4"/>
      <c r="AT93" s="4"/>
      <c r="AU93" s="4"/>
      <c r="AV93" s="4"/>
      <c r="AW93" s="4"/>
      <c r="AX93" s="4"/>
    </row>
    <row r="94" spans="1:50" ht="12.75" customHeight="1" x14ac:dyDescent="0.2">
      <c r="A94" s="61"/>
      <c r="B94" s="15"/>
      <c r="C94" s="15"/>
      <c r="D94" s="15"/>
      <c r="E94" s="15"/>
      <c r="F94" s="15"/>
      <c r="G94" s="15"/>
      <c r="H94" s="15"/>
      <c r="I94" s="15"/>
      <c r="J94" s="15"/>
      <c r="K94" s="15"/>
      <c r="L94" s="62"/>
      <c r="M94" s="15"/>
      <c r="N94" s="62"/>
      <c r="O94" s="15"/>
      <c r="P94" s="15"/>
      <c r="Q94" s="15"/>
      <c r="R94" s="203"/>
      <c r="S94" s="63"/>
      <c r="T94" s="15"/>
      <c r="U94" s="241">
        <f>+VLOOKUP(VALUE(F94),ORDENES!$Y$2:$AC$359,4,0)</f>
        <v>0</v>
      </c>
      <c r="V94" s="246" t="str">
        <f t="shared" si="42"/>
        <v xml:space="preserve"> </v>
      </c>
      <c r="W94" s="246" t="str">
        <f t="shared" si="43"/>
        <v xml:space="preserve"> </v>
      </c>
      <c r="X94" s="241" t="str">
        <f t="shared" si="44"/>
        <v xml:space="preserve"> </v>
      </c>
      <c r="Y94" s="241" t="str">
        <f t="shared" si="45"/>
        <v xml:space="preserve"> </v>
      </c>
      <c r="Z94" s="241" t="str">
        <f>IF(F94=0," ",VLOOKUP(VALUE(F94),ORDENES!$Y$2:$Z$359,2,FALSE))</f>
        <v xml:space="preserve"> </v>
      </c>
      <c r="AA94" s="241" t="str">
        <f t="shared" si="46"/>
        <v/>
      </c>
      <c r="AB94" s="241" t="str">
        <f t="shared" si="47"/>
        <v xml:space="preserve"> </v>
      </c>
      <c r="AC94" s="241">
        <f t="shared" si="48"/>
        <v>0</v>
      </c>
      <c r="AD94" s="241" t="str">
        <f t="shared" si="49"/>
        <v xml:space="preserve"> </v>
      </c>
      <c r="AE94" s="247" t="str">
        <f>IF(L94=0," ",IF(ISERR(DATE(MID(L94,1,4),MID(L94,6,2),MID(L94,9,2))+M94)=TRUE,MIN($V$1:V94),DATE(MID(L94,1,4),MID(L94,6,2),MID(L94,9,2))))</f>
        <v xml:space="preserve"> </v>
      </c>
      <c r="AF94" s="241" t="str">
        <f t="shared" si="50"/>
        <v>CRITICA</v>
      </c>
      <c r="AG94" s="241" t="str">
        <f t="shared" si="51"/>
        <v xml:space="preserve"> </v>
      </c>
      <c r="AH94" s="241" t="str">
        <f>+IFERROR(VLOOKUP(E94,'OPER-POST CV01_OPPSHA'!$C$2:$Q$500,14,0),"")</f>
        <v/>
      </c>
      <c r="AI94" s="248">
        <f>+VLOOKUP(VALUE(F94),ORDENES!$Y$2:$AD$359,6,0)</f>
        <v>0</v>
      </c>
      <c r="AJ94" s="248">
        <f>+VLOOKUP(VALUE(F94),ORDENES!$Y$2:$AE$359,7,0)</f>
        <v>0</v>
      </c>
      <c r="AK94" s="241" t="str">
        <f t="shared" si="52"/>
        <v/>
      </c>
      <c r="AL94" s="241" t="str">
        <f t="shared" si="53"/>
        <v/>
      </c>
      <c r="AM94" s="241" t="str">
        <f t="shared" si="54"/>
        <v/>
      </c>
      <c r="AN94" s="241" t="str">
        <f>+IFERROR(VLOOKUP(E94,'OPER-POST CV01_OPPSHA'!$C$2:$R$500,16,0),"")</f>
        <v/>
      </c>
      <c r="AO94" s="241" t="str">
        <f t="shared" si="55"/>
        <v/>
      </c>
      <c r="AP94" s="4"/>
      <c r="AQ94" s="4"/>
      <c r="AR94" s="4"/>
      <c r="AS94" s="4"/>
      <c r="AT94" s="4"/>
      <c r="AU94" s="4"/>
      <c r="AV94" s="4"/>
      <c r="AW94" s="4"/>
      <c r="AX94" s="4"/>
    </row>
    <row r="95" spans="1:50" x14ac:dyDescent="0.2">
      <c r="A95" s="61"/>
      <c r="B95" s="15"/>
      <c r="C95" s="15"/>
      <c r="D95" s="15"/>
      <c r="E95" s="15"/>
      <c r="F95" s="15"/>
      <c r="G95" s="15"/>
      <c r="H95" s="15"/>
      <c r="I95" s="15"/>
      <c r="J95" s="15"/>
      <c r="K95" s="15"/>
      <c r="L95" s="62"/>
      <c r="M95" s="15"/>
      <c r="N95" s="62"/>
      <c r="O95" s="15"/>
      <c r="P95" s="15"/>
      <c r="Q95" s="149"/>
      <c r="R95" s="203"/>
      <c r="S95" s="63"/>
      <c r="T95" s="15"/>
      <c r="U95" s="241">
        <f>+VLOOKUP(VALUE(F95),ORDENES!$Y$2:$AC$359,4,0)</f>
        <v>0</v>
      </c>
      <c r="V95" s="246" t="str">
        <f t="shared" si="42"/>
        <v xml:space="preserve"> </v>
      </c>
      <c r="W95" s="246" t="str">
        <f t="shared" si="43"/>
        <v xml:space="preserve"> </v>
      </c>
      <c r="X95" s="241" t="str">
        <f t="shared" si="44"/>
        <v xml:space="preserve"> </v>
      </c>
      <c r="Y95" s="241" t="str">
        <f t="shared" si="45"/>
        <v xml:space="preserve"> </v>
      </c>
      <c r="Z95" s="241" t="str">
        <f>IF(F95=0," ",VLOOKUP(VALUE(F95),ORDENES!$Y$2:$Z$359,2,FALSE))</f>
        <v xml:space="preserve"> </v>
      </c>
      <c r="AA95" s="241" t="str">
        <f t="shared" si="46"/>
        <v/>
      </c>
      <c r="AB95" s="241" t="str">
        <f t="shared" si="47"/>
        <v xml:space="preserve"> </v>
      </c>
      <c r="AC95" s="241">
        <f t="shared" si="48"/>
        <v>0</v>
      </c>
      <c r="AD95" s="241" t="str">
        <f t="shared" si="49"/>
        <v xml:space="preserve"> </v>
      </c>
      <c r="AE95" s="247" t="str">
        <f>IF(L95=0," ",IF(ISERR(DATE(MID(L95,1,4),MID(L95,6,2),MID(L95,9,2))+M95)=TRUE,MIN($V$1:V95),DATE(MID(L95,1,4),MID(L95,6,2),MID(L95,9,2))))</f>
        <v xml:space="preserve"> </v>
      </c>
      <c r="AF95" s="241" t="str">
        <f t="shared" si="50"/>
        <v>CRITICA</v>
      </c>
      <c r="AG95" s="241" t="str">
        <f t="shared" si="51"/>
        <v xml:space="preserve"> </v>
      </c>
      <c r="AH95" s="241" t="str">
        <f>+IFERROR(VLOOKUP(E95,'OPER-POST CV01_OPPSHA'!$C$2:$Q$500,14,0),"")</f>
        <v/>
      </c>
      <c r="AI95" s="248">
        <f>+VLOOKUP(VALUE(F95),ORDENES!$Y$2:$AD$359,6,0)</f>
        <v>0</v>
      </c>
      <c r="AJ95" s="248">
        <f>+VLOOKUP(VALUE(F95),ORDENES!$Y$2:$AE$359,7,0)</f>
        <v>0</v>
      </c>
      <c r="AK95" s="241" t="str">
        <f t="shared" si="52"/>
        <v/>
      </c>
      <c r="AL95" s="241" t="str">
        <f t="shared" si="53"/>
        <v/>
      </c>
      <c r="AM95" s="241" t="str">
        <f t="shared" si="54"/>
        <v/>
      </c>
      <c r="AN95" s="241" t="str">
        <f>+IFERROR(VLOOKUP(E95,'OPER-POST CV01_OPPSHA'!$C$2:$R$500,16,0),"")</f>
        <v/>
      </c>
      <c r="AO95" s="241" t="str">
        <f t="shared" si="55"/>
        <v/>
      </c>
      <c r="AP95" s="4"/>
      <c r="AQ95" s="4"/>
      <c r="AR95" s="4"/>
      <c r="AS95" s="4"/>
      <c r="AT95" s="4"/>
      <c r="AU95" s="4"/>
      <c r="AV95" s="4"/>
      <c r="AW95" s="4"/>
      <c r="AX95" s="4"/>
    </row>
    <row r="96" spans="1:50" ht="12.75" customHeight="1" x14ac:dyDescent="0.2">
      <c r="A96" s="61"/>
      <c r="B96" s="15"/>
      <c r="C96" s="15"/>
      <c r="D96" s="15"/>
      <c r="E96" s="15"/>
      <c r="F96" s="15"/>
      <c r="G96" s="15"/>
      <c r="H96" s="15"/>
      <c r="I96" s="15"/>
      <c r="J96" s="15"/>
      <c r="K96" s="15"/>
      <c r="L96" s="62"/>
      <c r="M96" s="15"/>
      <c r="N96" s="62"/>
      <c r="O96" s="15"/>
      <c r="P96" s="15"/>
      <c r="Q96" s="15"/>
      <c r="R96" s="203"/>
      <c r="S96" s="63"/>
      <c r="T96" s="15"/>
      <c r="U96" s="241">
        <f>+VLOOKUP(VALUE(F96),ORDENES!$Y$2:$AC$359,4,0)</f>
        <v>0</v>
      </c>
      <c r="V96" s="246" t="str">
        <f t="shared" si="42"/>
        <v xml:space="preserve"> </v>
      </c>
      <c r="W96" s="246" t="str">
        <f t="shared" si="43"/>
        <v xml:space="preserve"> </v>
      </c>
      <c r="X96" s="241" t="str">
        <f t="shared" si="44"/>
        <v xml:space="preserve"> </v>
      </c>
      <c r="Y96" s="241" t="str">
        <f t="shared" si="45"/>
        <v xml:space="preserve"> </v>
      </c>
      <c r="Z96" s="241" t="str">
        <f>IF(F96=0," ",VLOOKUP(VALUE(F96),ORDENES!$Y$2:$Z$359,2,FALSE))</f>
        <v xml:space="preserve"> </v>
      </c>
      <c r="AA96" s="241" t="str">
        <f t="shared" si="46"/>
        <v/>
      </c>
      <c r="AB96" s="241" t="str">
        <f t="shared" si="47"/>
        <v xml:space="preserve"> </v>
      </c>
      <c r="AC96" s="241">
        <f t="shared" si="48"/>
        <v>0</v>
      </c>
      <c r="AD96" s="241" t="str">
        <f t="shared" si="49"/>
        <v xml:space="preserve"> </v>
      </c>
      <c r="AE96" s="247" t="str">
        <f>IF(L96=0," ",IF(ISERR(DATE(MID(L96,1,4),MID(L96,6,2),MID(L96,9,2))+M96)=TRUE,MIN($V$1:V96),DATE(MID(L96,1,4),MID(L96,6,2),MID(L96,9,2))))</f>
        <v xml:space="preserve"> </v>
      </c>
      <c r="AF96" s="241" t="str">
        <f t="shared" si="50"/>
        <v>CRITICA</v>
      </c>
      <c r="AG96" s="241" t="str">
        <f t="shared" si="51"/>
        <v xml:space="preserve"> </v>
      </c>
      <c r="AH96" s="241" t="str">
        <f>+IFERROR(VLOOKUP(E96,'OPER-POST CV01_OPPSHA'!$C$2:$Q$500,14,0),"")</f>
        <v/>
      </c>
      <c r="AI96" s="248">
        <f>+VLOOKUP(VALUE(F96),ORDENES!$Y$2:$AD$359,6,0)</f>
        <v>0</v>
      </c>
      <c r="AJ96" s="248">
        <f>+VLOOKUP(VALUE(F96),ORDENES!$Y$2:$AE$359,7,0)</f>
        <v>0</v>
      </c>
      <c r="AK96" s="241" t="str">
        <f t="shared" si="52"/>
        <v/>
      </c>
      <c r="AL96" s="241" t="str">
        <f t="shared" si="53"/>
        <v/>
      </c>
      <c r="AM96" s="241" t="str">
        <f t="shared" si="54"/>
        <v/>
      </c>
      <c r="AN96" s="241" t="str">
        <f>+IFERROR(VLOOKUP(E96,'OPER-POST CV01_OPPSHA'!$C$2:$R$500,16,0),"")</f>
        <v/>
      </c>
      <c r="AO96" s="241" t="str">
        <f t="shared" si="55"/>
        <v/>
      </c>
      <c r="AP96" s="4"/>
      <c r="AQ96" s="4"/>
      <c r="AR96" s="4"/>
      <c r="AS96" s="4"/>
      <c r="AT96" s="4"/>
      <c r="AU96" s="4"/>
      <c r="AV96" s="4"/>
      <c r="AW96" s="4"/>
      <c r="AX96" s="4"/>
    </row>
    <row r="97" spans="1:50" ht="12.75" customHeight="1" x14ac:dyDescent="0.2">
      <c r="A97" s="61"/>
      <c r="B97" s="15"/>
      <c r="C97" s="15"/>
      <c r="D97" s="15"/>
      <c r="E97" s="15"/>
      <c r="F97" s="15"/>
      <c r="G97" s="15"/>
      <c r="H97" s="15"/>
      <c r="I97" s="15"/>
      <c r="J97" s="15"/>
      <c r="K97" s="15"/>
      <c r="L97" s="62"/>
      <c r="M97" s="15"/>
      <c r="N97" s="62"/>
      <c r="O97" s="15"/>
      <c r="P97" s="15"/>
      <c r="Q97" s="15"/>
      <c r="R97" s="203"/>
      <c r="S97" s="63"/>
      <c r="T97" s="15"/>
      <c r="U97" s="241">
        <f>+VLOOKUP(VALUE(F97),ORDENES!$Y$2:$AC$359,4,0)</f>
        <v>0</v>
      </c>
      <c r="V97" s="246" t="str">
        <f t="shared" si="42"/>
        <v xml:space="preserve"> </v>
      </c>
      <c r="W97" s="246" t="str">
        <f t="shared" si="43"/>
        <v xml:space="preserve"> </v>
      </c>
      <c r="X97" s="241" t="str">
        <f t="shared" si="44"/>
        <v xml:space="preserve"> </v>
      </c>
      <c r="Y97" s="241" t="str">
        <f t="shared" si="45"/>
        <v xml:space="preserve"> </v>
      </c>
      <c r="Z97" s="241" t="str">
        <f>IF(F97=0," ",VLOOKUP(VALUE(F97),ORDENES!$Y$2:$Z$359,2,FALSE))</f>
        <v xml:space="preserve"> </v>
      </c>
      <c r="AA97" s="241" t="str">
        <f t="shared" si="46"/>
        <v/>
      </c>
      <c r="AB97" s="241" t="str">
        <f t="shared" si="47"/>
        <v xml:space="preserve"> </v>
      </c>
      <c r="AC97" s="241">
        <f t="shared" si="48"/>
        <v>0</v>
      </c>
      <c r="AD97" s="241" t="str">
        <f t="shared" si="49"/>
        <v xml:space="preserve"> </v>
      </c>
      <c r="AE97" s="247" t="str">
        <f>IF(L97=0," ",IF(ISERR(DATE(MID(L97,1,4),MID(L97,6,2),MID(L97,9,2))+M97)=TRUE,MIN($V$1:V97),DATE(MID(L97,1,4),MID(L97,6,2),MID(L97,9,2))))</f>
        <v xml:space="preserve"> </v>
      </c>
      <c r="AF97" s="241" t="str">
        <f t="shared" si="50"/>
        <v>CRITICA</v>
      </c>
      <c r="AG97" s="241" t="str">
        <f t="shared" si="51"/>
        <v xml:space="preserve"> </v>
      </c>
      <c r="AH97" s="241" t="str">
        <f>+IFERROR(VLOOKUP(E97,'OPER-POST CV01_OPPSHA'!$C$2:$Q$500,14,0),"")</f>
        <v/>
      </c>
      <c r="AI97" s="248">
        <f>+VLOOKUP(VALUE(F97),ORDENES!$Y$2:$AD$359,6,0)</f>
        <v>0</v>
      </c>
      <c r="AJ97" s="248">
        <f>+VLOOKUP(VALUE(F97),ORDENES!$Y$2:$AE$359,7,0)</f>
        <v>0</v>
      </c>
      <c r="AK97" s="241" t="str">
        <f t="shared" si="52"/>
        <v/>
      </c>
      <c r="AL97" s="241" t="str">
        <f t="shared" si="53"/>
        <v/>
      </c>
      <c r="AM97" s="241" t="str">
        <f t="shared" si="54"/>
        <v/>
      </c>
      <c r="AN97" s="241" t="str">
        <f>+IFERROR(VLOOKUP(E97,'OPER-POST CV01_OPPSHA'!$C$2:$R$500,16,0),"")</f>
        <v/>
      </c>
      <c r="AO97" s="241" t="str">
        <f t="shared" si="55"/>
        <v/>
      </c>
      <c r="AP97" s="4"/>
      <c r="AQ97" s="4"/>
      <c r="AR97" s="4"/>
      <c r="AS97" s="4"/>
      <c r="AT97" s="4"/>
      <c r="AU97" s="4"/>
      <c r="AV97" s="4"/>
      <c r="AW97" s="4"/>
      <c r="AX97" s="4"/>
    </row>
    <row r="98" spans="1:50" x14ac:dyDescent="0.2">
      <c r="A98" s="61"/>
      <c r="B98" s="15"/>
      <c r="C98" s="15"/>
      <c r="D98" s="15"/>
      <c r="E98" s="15"/>
      <c r="F98" s="15"/>
      <c r="G98" s="15"/>
      <c r="H98" s="15"/>
      <c r="I98" s="15"/>
      <c r="J98" s="15"/>
      <c r="K98" s="15"/>
      <c r="L98" s="62"/>
      <c r="M98" s="15"/>
      <c r="N98" s="62"/>
      <c r="O98" s="15"/>
      <c r="P98" s="15"/>
      <c r="Q98" s="15"/>
      <c r="R98" s="203"/>
      <c r="S98" s="63"/>
      <c r="T98" s="15"/>
      <c r="U98" s="241">
        <f>+VLOOKUP(VALUE(F98),ORDENES!$Y$2:$AC$359,4,0)</f>
        <v>0</v>
      </c>
      <c r="V98" s="246" t="str">
        <f t="shared" ref="V98:V129" si="56">IF(L98=0," ",IF(ISNUMBER(L98),L98,DATE(MID(L98,1,4),MID(L98,6,2),MID(L98,9,2))))</f>
        <v xml:space="preserve"> </v>
      </c>
      <c r="W98" s="246" t="str">
        <f t="shared" ref="W98:W129" si="57">IF(N98=0," ",IF(ISNUMBER(N98),N98,DATE(MID(N98,1,4),MID(N98,6,2),MID(N98,9,2))))</f>
        <v xml:space="preserve"> </v>
      </c>
      <c r="X98" s="241" t="str">
        <f t="shared" ref="X98:X129" si="58">IF(H98=0," ",IF(ISERROR(VLOOKUP(H98,$AP$490:$AQ$988,2,FALSE))=TRUE,"NO ASIGNADO",VLOOKUP(H98,$AP$490:$AQ$988,2,FALSE)))</f>
        <v xml:space="preserve"> </v>
      </c>
      <c r="Y98" s="241" t="str">
        <f t="shared" ref="Y98:Y129" si="59">IF(R98=0," ",R98*0.047)</f>
        <v xml:space="preserve"> </v>
      </c>
      <c r="Z98" s="241" t="str">
        <f>IF(F98=0," ",VLOOKUP(VALUE(F98),ORDENES!$Y$2:$Z$359,2,FALSE))</f>
        <v xml:space="preserve"> </v>
      </c>
      <c r="AA98" s="241" t="str">
        <f t="shared" ref="AA98:AA129" si="60">IF(ISBLANK(R98),"",ROUNDUP(R98*4,0)+1)</f>
        <v/>
      </c>
      <c r="AB98" s="241" t="str">
        <f t="shared" ref="AB98:AB129" si="61">IF(W98=" "," ",IF(ISERROR(W98),24,HOUR(V98)))</f>
        <v xml:space="preserve"> </v>
      </c>
      <c r="AC98" s="241">
        <f t="shared" ref="AC98:AC129" si="62">+IF(C98&lt;&gt;"",C98,D98)</f>
        <v>0</v>
      </c>
      <c r="AD98" s="241" t="str">
        <f t="shared" ref="AD98:AD129" si="63">IF(H98=0," ",IF(ISERROR(VLOOKUP(H98,$AP$490:$AS$988,4,FALSE))=TRUE,"NO ASIGNADO",VLOOKUP(H98,$AP$490:$AS$988,4,FALSE)))</f>
        <v xml:space="preserve"> </v>
      </c>
      <c r="AE98" s="247" t="str">
        <f>IF(L98=0," ",IF(ISERR(DATE(MID(L98,1,4),MID(L98,6,2),MID(L98,9,2))+M98)=TRUE,MIN($V$1:V98),DATE(MID(L98,1,4),MID(L98,6,2),MID(L98,9,2))))</f>
        <v xml:space="preserve"> </v>
      </c>
      <c r="AF98" s="241" t="str">
        <f t="shared" si="50"/>
        <v>CRITICA</v>
      </c>
      <c r="AG98" s="241" t="str">
        <f t="shared" ref="AG98:AG129" si="64">IFERROR(VLOOKUP(AC98,$BA$490:$BC$853,2,0)," ")</f>
        <v xml:space="preserve"> </v>
      </c>
      <c r="AH98" s="241" t="str">
        <f>+IFERROR(VLOOKUP(E98,'OPER-POST CV01_OPPSHA'!$C$2:$Q$500,14,0),"")</f>
        <v/>
      </c>
      <c r="AI98" s="248">
        <f>+VLOOKUP(VALUE(F98),ORDENES!$Y$2:$AD$359,6,0)</f>
        <v>0</v>
      </c>
      <c r="AJ98" s="248">
        <f>+VLOOKUP(VALUE(F98),ORDENES!$Y$2:$AE$359,7,0)</f>
        <v>0</v>
      </c>
      <c r="AK98" s="241" t="str">
        <f t="shared" ref="AK98:AK129" si="65">IFERROR(VLOOKUP(H98,$AP$490:$AT$988,5,0),"")</f>
        <v/>
      </c>
      <c r="AL98" s="241" t="str">
        <f t="shared" ref="AL98:AL129" si="66">+IFERROR(SEARCH("ato",I98),"")</f>
        <v/>
      </c>
      <c r="AM98" s="241" t="str">
        <f t="shared" ref="AM98:AM129" si="67">+IF(IFERROR(SEARCH("TMI",I98),"")&lt;&gt;"",1,"")</f>
        <v/>
      </c>
      <c r="AN98" s="241" t="str">
        <f>+IFERROR(VLOOKUP(E98,'OPER-POST CV01_OPPSHA'!$C$2:$R$500,16,0),"")</f>
        <v/>
      </c>
      <c r="AO98" s="241" t="str">
        <f t="shared" ref="AO98:AO129" si="68">+F98&amp;G98</f>
        <v/>
      </c>
      <c r="AP98" s="4"/>
      <c r="AQ98" s="4"/>
      <c r="AR98" s="4"/>
      <c r="AS98" s="4"/>
      <c r="AT98" s="4"/>
      <c r="AU98" s="4"/>
      <c r="AV98" s="4"/>
      <c r="AW98" s="4"/>
      <c r="AX98" s="4"/>
    </row>
    <row r="99" spans="1:50" ht="12.75" customHeight="1" x14ac:dyDescent="0.2">
      <c r="A99" s="61"/>
      <c r="B99" s="15"/>
      <c r="C99" s="15"/>
      <c r="D99" s="15"/>
      <c r="E99" s="15"/>
      <c r="F99" s="15"/>
      <c r="G99" s="15"/>
      <c r="H99" s="15"/>
      <c r="I99" s="15"/>
      <c r="J99" s="15"/>
      <c r="K99" s="15"/>
      <c r="L99" s="62"/>
      <c r="M99" s="15"/>
      <c r="N99" s="62"/>
      <c r="O99" s="15"/>
      <c r="P99" s="15"/>
      <c r="Q99" s="15"/>
      <c r="R99" s="203"/>
      <c r="S99" s="63"/>
      <c r="T99" s="15"/>
      <c r="U99" s="241">
        <f>+VLOOKUP(VALUE(F99),ORDENES!$Y$2:$AC$359,4,0)</f>
        <v>0</v>
      </c>
      <c r="V99" s="246" t="str">
        <f t="shared" si="56"/>
        <v xml:space="preserve"> </v>
      </c>
      <c r="W99" s="246" t="str">
        <f t="shared" si="57"/>
        <v xml:space="preserve"> </v>
      </c>
      <c r="X99" s="241" t="str">
        <f t="shared" si="58"/>
        <v xml:space="preserve"> </v>
      </c>
      <c r="Y99" s="241" t="str">
        <f t="shared" si="59"/>
        <v xml:space="preserve"> </v>
      </c>
      <c r="Z99" s="241" t="str">
        <f>IF(F99=0," ",VLOOKUP(VALUE(F99),ORDENES!$Y$2:$Z$359,2,FALSE))</f>
        <v xml:space="preserve"> </v>
      </c>
      <c r="AA99" s="241" t="str">
        <f t="shared" si="60"/>
        <v/>
      </c>
      <c r="AB99" s="241" t="str">
        <f t="shared" si="61"/>
        <v xml:space="preserve"> </v>
      </c>
      <c r="AC99" s="241">
        <f t="shared" si="62"/>
        <v>0</v>
      </c>
      <c r="AD99" s="241" t="str">
        <f t="shared" si="63"/>
        <v xml:space="preserve"> </v>
      </c>
      <c r="AE99" s="247" t="str">
        <f>IF(L99=0," ",IF(ISERR(DATE(MID(L99,1,4),MID(L99,6,2),MID(L99,9,2))+M99)=TRUE,MIN($V$1:V99),DATE(MID(L99,1,4),MID(L99,6,2),MID(L99,9,2))))</f>
        <v xml:space="preserve"> </v>
      </c>
      <c r="AF99" s="241" t="str">
        <f t="shared" si="50"/>
        <v>CRITICA</v>
      </c>
      <c r="AG99" s="241" t="str">
        <f t="shared" si="64"/>
        <v xml:space="preserve"> </v>
      </c>
      <c r="AH99" s="241" t="str">
        <f>+IFERROR(VLOOKUP(E99,'OPER-POST CV01_OPPSHA'!$C$2:$Q$500,14,0),"")</f>
        <v/>
      </c>
      <c r="AI99" s="248">
        <f>+VLOOKUP(VALUE(F99),ORDENES!$Y$2:$AD$359,6,0)</f>
        <v>0</v>
      </c>
      <c r="AJ99" s="248">
        <f>+VLOOKUP(VALUE(F99),ORDENES!$Y$2:$AE$359,7,0)</f>
        <v>0</v>
      </c>
      <c r="AK99" s="241" t="str">
        <f t="shared" si="65"/>
        <v/>
      </c>
      <c r="AL99" s="241" t="str">
        <f t="shared" si="66"/>
        <v/>
      </c>
      <c r="AM99" s="241" t="str">
        <f t="shared" si="67"/>
        <v/>
      </c>
      <c r="AN99" s="241" t="str">
        <f>+IFERROR(VLOOKUP(E99,'OPER-POST CV01_OPPSHA'!$C$2:$R$500,16,0),"")</f>
        <v/>
      </c>
      <c r="AO99" s="241" t="str">
        <f t="shared" si="68"/>
        <v/>
      </c>
      <c r="AP99" s="4"/>
      <c r="AQ99" s="4"/>
      <c r="AR99" s="4"/>
      <c r="AS99" s="4"/>
      <c r="AT99" s="4"/>
      <c r="AU99" s="4"/>
      <c r="AV99" s="4"/>
      <c r="AW99" s="4"/>
      <c r="AX99" s="4"/>
    </row>
    <row r="100" spans="1:50" ht="14.95" customHeight="1" x14ac:dyDescent="0.2">
      <c r="A100" s="61"/>
      <c r="B100" s="15"/>
      <c r="C100" s="15"/>
      <c r="D100" s="15"/>
      <c r="E100" s="15"/>
      <c r="F100" s="15"/>
      <c r="G100" s="15"/>
      <c r="H100" s="15"/>
      <c r="I100" s="15"/>
      <c r="J100" s="15"/>
      <c r="K100" s="15"/>
      <c r="L100" s="62"/>
      <c r="M100" s="15"/>
      <c r="N100" s="62"/>
      <c r="O100" s="15"/>
      <c r="P100" s="15"/>
      <c r="Q100" s="15"/>
      <c r="R100" s="203"/>
      <c r="S100" s="63"/>
      <c r="T100" s="15"/>
      <c r="U100" s="241">
        <f>+VLOOKUP(VALUE(F100),ORDENES!$Y$2:$AC$359,4,0)</f>
        <v>0</v>
      </c>
      <c r="V100" s="246" t="str">
        <f t="shared" si="56"/>
        <v xml:space="preserve"> </v>
      </c>
      <c r="W100" s="246" t="str">
        <f t="shared" si="57"/>
        <v xml:space="preserve"> </v>
      </c>
      <c r="X100" s="241" t="str">
        <f t="shared" si="58"/>
        <v xml:space="preserve"> </v>
      </c>
      <c r="Y100" s="241" t="str">
        <f t="shared" si="59"/>
        <v xml:space="preserve"> </v>
      </c>
      <c r="Z100" s="241" t="str">
        <f>IF(F100=0," ",VLOOKUP(VALUE(F100),ORDENES!$Y$2:$Z$359,2,FALSE))</f>
        <v xml:space="preserve"> </v>
      </c>
      <c r="AA100" s="241" t="str">
        <f t="shared" si="60"/>
        <v/>
      </c>
      <c r="AB100" s="241" t="str">
        <f t="shared" si="61"/>
        <v xml:space="preserve"> </v>
      </c>
      <c r="AC100" s="241">
        <f t="shared" si="62"/>
        <v>0</v>
      </c>
      <c r="AD100" s="241" t="str">
        <f t="shared" si="63"/>
        <v xml:space="preserve"> </v>
      </c>
      <c r="AE100" s="247" t="str">
        <f>IF(L100=0," ",IF(ISERR(DATE(MID(L100,1,4),MID(L100,6,2),MID(L100,9,2))+M100)=TRUE,MIN($V$1:V100),DATE(MID(L100,1,4),MID(L100,6,2),MID(L100,9,2))))</f>
        <v xml:space="preserve"> </v>
      </c>
      <c r="AF100" s="241" t="str">
        <f t="shared" si="50"/>
        <v>CRITICA</v>
      </c>
      <c r="AG100" s="241" t="str">
        <f t="shared" si="64"/>
        <v xml:space="preserve"> </v>
      </c>
      <c r="AH100" s="241" t="str">
        <f>+IFERROR(VLOOKUP(E100,'OPER-POST CV01_OPPSHA'!$C$2:$Q$500,14,0),"")</f>
        <v/>
      </c>
      <c r="AI100" s="248">
        <f>+VLOOKUP(VALUE(F100),ORDENES!$Y$2:$AD$359,6,0)</f>
        <v>0</v>
      </c>
      <c r="AJ100" s="248">
        <f>+VLOOKUP(VALUE(F100),ORDENES!$Y$2:$AE$359,7,0)</f>
        <v>0</v>
      </c>
      <c r="AK100" s="241" t="str">
        <f t="shared" si="65"/>
        <v/>
      </c>
      <c r="AL100" s="241" t="str">
        <f t="shared" si="66"/>
        <v/>
      </c>
      <c r="AM100" s="241" t="str">
        <f t="shared" si="67"/>
        <v/>
      </c>
      <c r="AN100" s="241" t="str">
        <f>+IFERROR(VLOOKUP(E100,'OPER-POST CV01_OPPSHA'!$C$2:$R$500,16,0),"")</f>
        <v/>
      </c>
      <c r="AO100" s="241" t="str">
        <f t="shared" si="68"/>
        <v/>
      </c>
      <c r="AP100" s="4"/>
      <c r="AQ100" s="4"/>
      <c r="AR100" s="4"/>
      <c r="AS100" s="4"/>
      <c r="AT100" s="4"/>
      <c r="AU100" s="4"/>
      <c r="AV100" s="4"/>
      <c r="AW100" s="4"/>
      <c r="AX100" s="4"/>
    </row>
    <row r="101" spans="1:50" ht="12.75" customHeight="1" x14ac:dyDescent="0.2">
      <c r="A101" s="61"/>
      <c r="B101" s="15"/>
      <c r="C101" s="15"/>
      <c r="D101" s="15"/>
      <c r="E101" s="15"/>
      <c r="F101" s="15"/>
      <c r="G101" s="15"/>
      <c r="H101" s="15"/>
      <c r="I101" s="15"/>
      <c r="J101" s="15"/>
      <c r="K101" s="15"/>
      <c r="L101" s="62"/>
      <c r="M101" s="15"/>
      <c r="N101" s="62"/>
      <c r="O101" s="15"/>
      <c r="P101" s="15"/>
      <c r="Q101" s="15"/>
      <c r="R101" s="203"/>
      <c r="S101" s="63"/>
      <c r="T101" s="15"/>
      <c r="U101" s="241">
        <f>+VLOOKUP(VALUE(F101),ORDENES!$Y$2:$AC$359,4,0)</f>
        <v>0</v>
      </c>
      <c r="V101" s="246" t="str">
        <f t="shared" si="56"/>
        <v xml:space="preserve"> </v>
      </c>
      <c r="W101" s="246" t="str">
        <f t="shared" si="57"/>
        <v xml:space="preserve"> </v>
      </c>
      <c r="X101" s="241" t="str">
        <f t="shared" si="58"/>
        <v xml:space="preserve"> </v>
      </c>
      <c r="Y101" s="241" t="str">
        <f t="shared" si="59"/>
        <v xml:space="preserve"> </v>
      </c>
      <c r="Z101" s="241" t="str">
        <f>IF(F101=0," ",VLOOKUP(VALUE(F101),ORDENES!$Y$2:$Z$359,2,FALSE))</f>
        <v xml:space="preserve"> </v>
      </c>
      <c r="AA101" s="241" t="str">
        <f t="shared" si="60"/>
        <v/>
      </c>
      <c r="AB101" s="241" t="str">
        <f t="shared" si="61"/>
        <v xml:space="preserve"> </v>
      </c>
      <c r="AC101" s="241">
        <f t="shared" si="62"/>
        <v>0</v>
      </c>
      <c r="AD101" s="241" t="str">
        <f t="shared" si="63"/>
        <v xml:space="preserve"> </v>
      </c>
      <c r="AE101" s="247" t="str">
        <f>IF(L101=0," ",IF(ISERR(DATE(MID(L101,1,4),MID(L101,6,2),MID(L101,9,2))+M101)=TRUE,MIN($V$1:V101),DATE(MID(L101,1,4),MID(L101,6,2),MID(L101,9,2))))</f>
        <v xml:space="preserve"> </v>
      </c>
      <c r="AF101" s="241" t="str">
        <f t="shared" si="50"/>
        <v>CRITICA</v>
      </c>
      <c r="AG101" s="241" t="str">
        <f t="shared" si="64"/>
        <v xml:space="preserve"> </v>
      </c>
      <c r="AH101" s="241" t="str">
        <f>+IFERROR(VLOOKUP(E101,'OPER-POST CV01_OPPSHA'!$C$2:$Q$500,14,0),"")</f>
        <v/>
      </c>
      <c r="AI101" s="248">
        <f>+VLOOKUP(VALUE(F101),ORDENES!$Y$2:$AD$359,6,0)</f>
        <v>0</v>
      </c>
      <c r="AJ101" s="248">
        <f>+VLOOKUP(VALUE(F101),ORDENES!$Y$2:$AE$359,7,0)</f>
        <v>0</v>
      </c>
      <c r="AK101" s="241" t="str">
        <f t="shared" si="65"/>
        <v/>
      </c>
      <c r="AL101" s="241" t="str">
        <f t="shared" si="66"/>
        <v/>
      </c>
      <c r="AM101" s="241" t="str">
        <f t="shared" si="67"/>
        <v/>
      </c>
      <c r="AN101" s="241" t="str">
        <f>+IFERROR(VLOOKUP(E101,'OPER-POST CV01_OPPSHA'!$C$2:$R$500,16,0),"")</f>
        <v/>
      </c>
      <c r="AO101" s="241" t="str">
        <f t="shared" si="68"/>
        <v/>
      </c>
      <c r="AP101" s="4"/>
      <c r="AQ101" s="4"/>
      <c r="AR101" s="4"/>
      <c r="AS101" s="4"/>
      <c r="AT101" s="4"/>
      <c r="AU101" s="4"/>
      <c r="AV101" s="4"/>
      <c r="AW101" s="4"/>
      <c r="AX101" s="4"/>
    </row>
    <row r="102" spans="1:50" ht="14.95" customHeight="1" x14ac:dyDescent="0.2">
      <c r="A102" s="61"/>
      <c r="B102" s="15"/>
      <c r="C102" s="15"/>
      <c r="D102" s="15"/>
      <c r="E102" s="15"/>
      <c r="F102" s="15"/>
      <c r="G102" s="15"/>
      <c r="H102" s="15"/>
      <c r="I102" s="15"/>
      <c r="J102" s="15"/>
      <c r="K102" s="15"/>
      <c r="L102" s="62"/>
      <c r="M102" s="15"/>
      <c r="N102" s="62"/>
      <c r="O102" s="15"/>
      <c r="P102" s="15"/>
      <c r="Q102" s="15"/>
      <c r="R102" s="203"/>
      <c r="S102" s="63"/>
      <c r="T102" s="15"/>
      <c r="U102" s="241">
        <f>+VLOOKUP(VALUE(F102),ORDENES!$Y$2:$AC$359,4,0)</f>
        <v>0</v>
      </c>
      <c r="V102" s="246" t="str">
        <f t="shared" si="56"/>
        <v xml:space="preserve"> </v>
      </c>
      <c r="W102" s="246" t="str">
        <f t="shared" si="57"/>
        <v xml:space="preserve"> </v>
      </c>
      <c r="X102" s="241" t="str">
        <f t="shared" si="58"/>
        <v xml:space="preserve"> </v>
      </c>
      <c r="Y102" s="241" t="str">
        <f t="shared" si="59"/>
        <v xml:space="preserve"> </v>
      </c>
      <c r="Z102" s="241" t="str">
        <f>IF(F102=0," ",VLOOKUP(VALUE(F102),ORDENES!$Y$2:$Z$359,2,FALSE))</f>
        <v xml:space="preserve"> </v>
      </c>
      <c r="AA102" s="241" t="str">
        <f t="shared" si="60"/>
        <v/>
      </c>
      <c r="AB102" s="241" t="str">
        <f t="shared" si="61"/>
        <v xml:space="preserve"> </v>
      </c>
      <c r="AC102" s="241">
        <f t="shared" si="62"/>
        <v>0</v>
      </c>
      <c r="AD102" s="241" t="str">
        <f t="shared" si="63"/>
        <v xml:space="preserve"> </v>
      </c>
      <c r="AE102" s="247" t="str">
        <f>IF(L102=0," ",IF(ISERR(DATE(MID(L102,1,4),MID(L102,6,2),MID(L102,9,2))+M102)=TRUE,MIN($V$1:V102),DATE(MID(L102,1,4),MID(L102,6,2),MID(L102,9,2))))</f>
        <v xml:space="preserve"> </v>
      </c>
      <c r="AF102" s="241" t="str">
        <f t="shared" si="50"/>
        <v>CRITICA</v>
      </c>
      <c r="AG102" s="241" t="str">
        <f t="shared" si="64"/>
        <v xml:space="preserve"> </v>
      </c>
      <c r="AH102" s="241" t="str">
        <f>+IFERROR(VLOOKUP(E102,'OPER-POST CV01_OPPSHA'!$C$2:$Q$500,14,0),"")</f>
        <v/>
      </c>
      <c r="AI102" s="248">
        <f>+VLOOKUP(VALUE(F102),ORDENES!$Y$2:$AD$359,6,0)</f>
        <v>0</v>
      </c>
      <c r="AJ102" s="248">
        <f>+VLOOKUP(VALUE(F102),ORDENES!$Y$2:$AE$359,7,0)</f>
        <v>0</v>
      </c>
      <c r="AK102" s="241" t="str">
        <f t="shared" si="65"/>
        <v/>
      </c>
      <c r="AL102" s="241" t="str">
        <f t="shared" si="66"/>
        <v/>
      </c>
      <c r="AM102" s="241" t="str">
        <f t="shared" si="67"/>
        <v/>
      </c>
      <c r="AN102" s="241" t="str">
        <f>+IFERROR(VLOOKUP(E102,'OPER-POST CV01_OPPSHA'!$C$2:$R$500,16,0),"")</f>
        <v/>
      </c>
      <c r="AO102" s="241" t="str">
        <f t="shared" si="68"/>
        <v/>
      </c>
      <c r="AP102" s="4"/>
      <c r="AQ102" s="4"/>
      <c r="AR102" s="4"/>
      <c r="AS102" s="4"/>
      <c r="AT102" s="4"/>
      <c r="AU102" s="4"/>
      <c r="AV102" s="4"/>
      <c r="AW102" s="4"/>
      <c r="AX102" s="4"/>
    </row>
    <row r="103" spans="1:50" x14ac:dyDescent="0.2">
      <c r="A103" s="61"/>
      <c r="B103" s="15"/>
      <c r="C103" s="15"/>
      <c r="D103" s="15"/>
      <c r="E103" s="15"/>
      <c r="F103" s="15"/>
      <c r="G103" s="15"/>
      <c r="H103" s="15"/>
      <c r="I103" s="15"/>
      <c r="J103" s="15"/>
      <c r="K103" s="15"/>
      <c r="L103" s="62"/>
      <c r="M103" s="15"/>
      <c r="N103" s="62"/>
      <c r="O103" s="15"/>
      <c r="P103" s="15"/>
      <c r="Q103" s="15"/>
      <c r="R103" s="203"/>
      <c r="S103" s="63"/>
      <c r="T103" s="15"/>
      <c r="U103" s="241">
        <f>+VLOOKUP(VALUE(F103),ORDENES!$Y$2:$AC$359,4,0)</f>
        <v>0</v>
      </c>
      <c r="V103" s="246" t="str">
        <f t="shared" si="56"/>
        <v xml:space="preserve"> </v>
      </c>
      <c r="W103" s="246" t="str">
        <f t="shared" si="57"/>
        <v xml:space="preserve"> </v>
      </c>
      <c r="X103" s="241" t="str">
        <f t="shared" si="58"/>
        <v xml:space="preserve"> </v>
      </c>
      <c r="Y103" s="241" t="str">
        <f t="shared" si="59"/>
        <v xml:space="preserve"> </v>
      </c>
      <c r="Z103" s="241" t="str">
        <f>IF(F103=0," ",VLOOKUP(VALUE(F103),ORDENES!$Y$2:$Z$359,2,FALSE))</f>
        <v xml:space="preserve"> </v>
      </c>
      <c r="AA103" s="241" t="str">
        <f t="shared" si="60"/>
        <v/>
      </c>
      <c r="AB103" s="241" t="str">
        <f t="shared" si="61"/>
        <v xml:space="preserve"> </v>
      </c>
      <c r="AC103" s="241">
        <f t="shared" si="62"/>
        <v>0</v>
      </c>
      <c r="AD103" s="241" t="str">
        <f t="shared" si="63"/>
        <v xml:space="preserve"> </v>
      </c>
      <c r="AE103" s="247" t="str">
        <f>IF(L103=0," ",IF(ISERR(DATE(MID(L103,1,4),MID(L103,6,2),MID(L103,9,2))+M103)=TRUE,MIN($V$1:V103),DATE(MID(L103,1,4),MID(L103,6,2),MID(L103,9,2))))</f>
        <v xml:space="preserve"> </v>
      </c>
      <c r="AF103" s="241" t="str">
        <f t="shared" si="50"/>
        <v>CRITICA</v>
      </c>
      <c r="AG103" s="241" t="str">
        <f t="shared" si="64"/>
        <v xml:space="preserve"> </v>
      </c>
      <c r="AH103" s="241" t="str">
        <f>+IFERROR(VLOOKUP(E103,'OPER-POST CV01_OPPSHA'!$C$2:$Q$500,14,0),"")</f>
        <v/>
      </c>
      <c r="AI103" s="248">
        <f>+VLOOKUP(VALUE(F103),ORDENES!$Y$2:$AD$359,6,0)</f>
        <v>0</v>
      </c>
      <c r="AJ103" s="248">
        <f>+VLOOKUP(VALUE(F103),ORDENES!$Y$2:$AE$359,7,0)</f>
        <v>0</v>
      </c>
      <c r="AK103" s="241" t="str">
        <f t="shared" si="65"/>
        <v/>
      </c>
      <c r="AL103" s="241" t="str">
        <f t="shared" si="66"/>
        <v/>
      </c>
      <c r="AM103" s="241" t="str">
        <f t="shared" si="67"/>
        <v/>
      </c>
      <c r="AN103" s="241" t="str">
        <f>+IFERROR(VLOOKUP(E103,'OPER-POST CV01_OPPSHA'!$C$2:$R$500,16,0),"")</f>
        <v/>
      </c>
      <c r="AO103" s="241" t="str">
        <f t="shared" si="68"/>
        <v/>
      </c>
      <c r="AP103" s="4"/>
      <c r="AQ103" s="4"/>
      <c r="AR103" s="4"/>
      <c r="AS103" s="4"/>
      <c r="AT103" s="4"/>
      <c r="AU103" s="4"/>
      <c r="AV103" s="4"/>
      <c r="AW103" s="4"/>
      <c r="AX103" s="4"/>
    </row>
    <row r="104" spans="1:50" ht="12.75" customHeight="1" x14ac:dyDescent="0.2">
      <c r="A104" s="61"/>
      <c r="B104" s="15"/>
      <c r="C104" s="15"/>
      <c r="D104" s="15"/>
      <c r="E104" s="15"/>
      <c r="F104" s="15"/>
      <c r="G104" s="15"/>
      <c r="H104" s="15"/>
      <c r="I104" s="15"/>
      <c r="J104" s="15"/>
      <c r="K104" s="15"/>
      <c r="L104" s="62"/>
      <c r="M104" s="15"/>
      <c r="N104" s="62"/>
      <c r="O104" s="15"/>
      <c r="P104" s="15"/>
      <c r="Q104" s="15"/>
      <c r="R104" s="203"/>
      <c r="S104" s="63"/>
      <c r="T104" s="15"/>
      <c r="U104" s="241">
        <f>+VLOOKUP(VALUE(F104),ORDENES!$Y$2:$AC$359,4,0)</f>
        <v>0</v>
      </c>
      <c r="V104" s="246" t="str">
        <f t="shared" si="56"/>
        <v xml:space="preserve"> </v>
      </c>
      <c r="W104" s="246" t="str">
        <f t="shared" si="57"/>
        <v xml:space="preserve"> </v>
      </c>
      <c r="X104" s="241" t="str">
        <f t="shared" si="58"/>
        <v xml:space="preserve"> </v>
      </c>
      <c r="Y104" s="241" t="str">
        <f t="shared" si="59"/>
        <v xml:space="preserve"> </v>
      </c>
      <c r="Z104" s="241" t="str">
        <f>IF(F104=0," ",VLOOKUP(VALUE(F104),ORDENES!$Y$2:$Z$359,2,FALSE))</f>
        <v xml:space="preserve"> </v>
      </c>
      <c r="AA104" s="241" t="str">
        <f t="shared" si="60"/>
        <v/>
      </c>
      <c r="AB104" s="241" t="str">
        <f t="shared" si="61"/>
        <v xml:space="preserve"> </v>
      </c>
      <c r="AC104" s="241">
        <f t="shared" si="62"/>
        <v>0</v>
      </c>
      <c r="AD104" s="241" t="str">
        <f t="shared" si="63"/>
        <v xml:space="preserve"> </v>
      </c>
      <c r="AE104" s="247" t="str">
        <f>IF(L104=0," ",IF(ISERR(DATE(MID(L104,1,4),MID(L104,6,2),MID(L104,9,2))+M104)=TRUE,MIN($V$1:V104),DATE(MID(L104,1,4),MID(L104,6,2),MID(L104,9,2))))</f>
        <v xml:space="preserve"> </v>
      </c>
      <c r="AF104" s="241" t="str">
        <f t="shared" si="50"/>
        <v>CRITICA</v>
      </c>
      <c r="AG104" s="241" t="str">
        <f t="shared" si="64"/>
        <v xml:space="preserve"> </v>
      </c>
      <c r="AH104" s="241" t="str">
        <f>+IFERROR(VLOOKUP(E104,'OPER-POST CV01_OPPSHA'!$C$2:$Q$500,14,0),"")</f>
        <v/>
      </c>
      <c r="AI104" s="248">
        <f>+VLOOKUP(VALUE(F104),ORDENES!$Y$2:$AD$359,6,0)</f>
        <v>0</v>
      </c>
      <c r="AJ104" s="248">
        <f>+VLOOKUP(VALUE(F104),ORDENES!$Y$2:$AE$359,7,0)</f>
        <v>0</v>
      </c>
      <c r="AK104" s="241" t="str">
        <f t="shared" si="65"/>
        <v/>
      </c>
      <c r="AL104" s="241" t="str">
        <f t="shared" si="66"/>
        <v/>
      </c>
      <c r="AM104" s="241" t="str">
        <f t="shared" si="67"/>
        <v/>
      </c>
      <c r="AN104" s="241" t="str">
        <f>+IFERROR(VLOOKUP(E104,'OPER-POST CV01_OPPSHA'!$C$2:$R$500,16,0),"")</f>
        <v/>
      </c>
      <c r="AO104" s="241" t="str">
        <f t="shared" si="68"/>
        <v/>
      </c>
      <c r="AP104" s="4"/>
      <c r="AQ104" s="4"/>
      <c r="AR104" s="4"/>
      <c r="AS104" s="4"/>
      <c r="AT104" s="4"/>
      <c r="AU104" s="4"/>
      <c r="AV104" s="4"/>
      <c r="AW104" s="4"/>
      <c r="AX104" s="4"/>
    </row>
    <row r="105" spans="1:50" ht="12.75" customHeight="1" x14ac:dyDescent="0.2">
      <c r="A105" s="61"/>
      <c r="B105" s="15"/>
      <c r="C105" s="15"/>
      <c r="D105" s="15"/>
      <c r="E105" s="15"/>
      <c r="F105" s="15"/>
      <c r="G105" s="15"/>
      <c r="H105" s="15"/>
      <c r="I105" s="15"/>
      <c r="J105" s="15"/>
      <c r="K105" s="15"/>
      <c r="L105" s="62"/>
      <c r="M105" s="15"/>
      <c r="N105" s="62"/>
      <c r="O105" s="15"/>
      <c r="P105" s="15"/>
      <c r="Q105" s="15"/>
      <c r="R105" s="203"/>
      <c r="S105" s="63"/>
      <c r="T105" s="15"/>
      <c r="U105" s="241">
        <f>+VLOOKUP(VALUE(F105),ORDENES!$Y$2:$AC$359,4,0)</f>
        <v>0</v>
      </c>
      <c r="V105" s="246" t="str">
        <f t="shared" si="56"/>
        <v xml:space="preserve"> </v>
      </c>
      <c r="W105" s="246" t="str">
        <f t="shared" si="57"/>
        <v xml:space="preserve"> </v>
      </c>
      <c r="X105" s="241" t="str">
        <f t="shared" si="58"/>
        <v xml:space="preserve"> </v>
      </c>
      <c r="Y105" s="241" t="str">
        <f t="shared" si="59"/>
        <v xml:space="preserve"> </v>
      </c>
      <c r="Z105" s="241" t="str">
        <f>IF(F105=0," ",VLOOKUP(VALUE(F105),ORDENES!$Y$2:$Z$359,2,FALSE))</f>
        <v xml:space="preserve"> </v>
      </c>
      <c r="AA105" s="241" t="str">
        <f t="shared" si="60"/>
        <v/>
      </c>
      <c r="AB105" s="241" t="str">
        <f t="shared" si="61"/>
        <v xml:space="preserve"> </v>
      </c>
      <c r="AC105" s="241">
        <f t="shared" si="62"/>
        <v>0</v>
      </c>
      <c r="AD105" s="241" t="str">
        <f t="shared" si="63"/>
        <v xml:space="preserve"> </v>
      </c>
      <c r="AE105" s="247" t="str">
        <f>IF(L105=0," ",IF(ISERR(DATE(MID(L105,1,4),MID(L105,6,2),MID(L105,9,2))+M105)=TRUE,MIN($V$1:V105),DATE(MID(L105,1,4),MID(L105,6,2),MID(L105,9,2))))</f>
        <v xml:space="preserve"> </v>
      </c>
      <c r="AF105" s="241" t="str">
        <f t="shared" si="50"/>
        <v>CRITICA</v>
      </c>
      <c r="AG105" s="241" t="str">
        <f t="shared" si="64"/>
        <v xml:space="preserve"> </v>
      </c>
      <c r="AH105" s="241" t="str">
        <f>+IFERROR(VLOOKUP(E105,'OPER-POST CV01_OPPSHA'!$C$2:$Q$500,14,0),"")</f>
        <v/>
      </c>
      <c r="AI105" s="248">
        <f>+VLOOKUP(VALUE(F105),ORDENES!$Y$2:$AD$359,6,0)</f>
        <v>0</v>
      </c>
      <c r="AJ105" s="248">
        <f>+VLOOKUP(VALUE(F105),ORDENES!$Y$2:$AE$359,7,0)</f>
        <v>0</v>
      </c>
      <c r="AK105" s="241" t="str">
        <f t="shared" si="65"/>
        <v/>
      </c>
      <c r="AL105" s="241" t="str">
        <f t="shared" si="66"/>
        <v/>
      </c>
      <c r="AM105" s="241" t="str">
        <f t="shared" si="67"/>
        <v/>
      </c>
      <c r="AN105" s="241" t="str">
        <f>+IFERROR(VLOOKUP(E105,'OPER-POST CV01_OPPSHA'!$C$2:$R$500,16,0),"")</f>
        <v/>
      </c>
      <c r="AO105" s="241" t="str">
        <f t="shared" si="68"/>
        <v/>
      </c>
      <c r="AP105" s="4"/>
      <c r="AQ105" s="4"/>
      <c r="AR105" s="4"/>
      <c r="AS105" s="4"/>
      <c r="AT105" s="4"/>
      <c r="AU105" s="4"/>
      <c r="AV105" s="4"/>
      <c r="AW105" s="4"/>
      <c r="AX105" s="4"/>
    </row>
    <row r="106" spans="1:50" ht="12.75" customHeight="1" x14ac:dyDescent="0.2">
      <c r="A106" s="61"/>
      <c r="B106" s="15"/>
      <c r="C106" s="15"/>
      <c r="D106" s="15"/>
      <c r="E106" s="15"/>
      <c r="F106" s="15"/>
      <c r="G106" s="15"/>
      <c r="H106" s="15"/>
      <c r="I106" s="15"/>
      <c r="J106" s="15"/>
      <c r="K106" s="15"/>
      <c r="L106" s="62"/>
      <c r="M106" s="15"/>
      <c r="N106" s="62"/>
      <c r="O106" s="15"/>
      <c r="P106" s="15"/>
      <c r="Q106" s="15"/>
      <c r="R106" s="203"/>
      <c r="S106" s="63"/>
      <c r="T106" s="15"/>
      <c r="U106" s="241">
        <f>+VLOOKUP(VALUE(F106),ORDENES!$Y$2:$AC$359,4,0)</f>
        <v>0</v>
      </c>
      <c r="V106" s="246" t="str">
        <f t="shared" si="56"/>
        <v xml:space="preserve"> </v>
      </c>
      <c r="W106" s="246" t="str">
        <f t="shared" si="57"/>
        <v xml:space="preserve"> </v>
      </c>
      <c r="X106" s="241" t="str">
        <f t="shared" si="58"/>
        <v xml:space="preserve"> </v>
      </c>
      <c r="Y106" s="241" t="str">
        <f t="shared" si="59"/>
        <v xml:space="preserve"> </v>
      </c>
      <c r="Z106" s="241" t="str">
        <f>IF(F106=0," ",VLOOKUP(VALUE(F106),ORDENES!$Y$2:$Z$359,2,FALSE))</f>
        <v xml:space="preserve"> </v>
      </c>
      <c r="AA106" s="241" t="str">
        <f t="shared" si="60"/>
        <v/>
      </c>
      <c r="AB106" s="241" t="str">
        <f t="shared" si="61"/>
        <v xml:space="preserve"> </v>
      </c>
      <c r="AC106" s="241">
        <f t="shared" si="62"/>
        <v>0</v>
      </c>
      <c r="AD106" s="241" t="str">
        <f t="shared" si="63"/>
        <v xml:space="preserve"> </v>
      </c>
      <c r="AE106" s="247" t="str">
        <f>IF(L106=0," ",IF(ISERR(DATE(MID(L106,1,4),MID(L106,6,2),MID(L106,9,2))+M106)=TRUE,MIN($V$1:V106),DATE(MID(L106,1,4),MID(L106,6,2),MID(L106,9,2))))</f>
        <v xml:space="preserve"> </v>
      </c>
      <c r="AF106" s="241" t="str">
        <f t="shared" si="50"/>
        <v>CRITICA</v>
      </c>
      <c r="AG106" s="241" t="str">
        <f t="shared" si="64"/>
        <v xml:space="preserve"> </v>
      </c>
      <c r="AH106" s="241" t="str">
        <f>+IFERROR(VLOOKUP(E106,'OPER-POST CV01_OPPSHA'!$C$2:$Q$500,14,0),"")</f>
        <v/>
      </c>
      <c r="AI106" s="248">
        <f>+VLOOKUP(VALUE(F106),ORDENES!$Y$2:$AD$359,6,0)</f>
        <v>0</v>
      </c>
      <c r="AJ106" s="248">
        <f>+VLOOKUP(VALUE(F106),ORDENES!$Y$2:$AE$359,7,0)</f>
        <v>0</v>
      </c>
      <c r="AK106" s="241" t="str">
        <f t="shared" si="65"/>
        <v/>
      </c>
      <c r="AL106" s="241" t="str">
        <f t="shared" si="66"/>
        <v/>
      </c>
      <c r="AM106" s="241" t="str">
        <f t="shared" si="67"/>
        <v/>
      </c>
      <c r="AN106" s="241" t="str">
        <f>+IFERROR(VLOOKUP(E106,'OPER-POST CV01_OPPSHA'!$C$2:$R$500,16,0),"")</f>
        <v/>
      </c>
      <c r="AO106" s="241" t="str">
        <f t="shared" si="68"/>
        <v/>
      </c>
      <c r="AP106" s="4"/>
      <c r="AQ106" s="4"/>
      <c r="AR106" s="4"/>
      <c r="AS106" s="4"/>
      <c r="AT106" s="4"/>
      <c r="AU106" s="4"/>
      <c r="AV106" s="4"/>
      <c r="AW106" s="4"/>
      <c r="AX106" s="4"/>
    </row>
    <row r="107" spans="1:50" ht="12.75" customHeight="1" x14ac:dyDescent="0.2">
      <c r="A107" s="61"/>
      <c r="B107" s="15"/>
      <c r="C107" s="15"/>
      <c r="D107" s="15"/>
      <c r="E107" s="15"/>
      <c r="F107" s="15"/>
      <c r="G107" s="15"/>
      <c r="H107" s="15"/>
      <c r="I107" s="15"/>
      <c r="J107" s="15"/>
      <c r="K107" s="15"/>
      <c r="L107" s="62"/>
      <c r="M107" s="15"/>
      <c r="N107" s="62"/>
      <c r="O107" s="15"/>
      <c r="P107" s="15"/>
      <c r="Q107" s="15"/>
      <c r="R107" s="203"/>
      <c r="S107" s="63"/>
      <c r="T107" s="15"/>
      <c r="U107" s="241">
        <f>+VLOOKUP(VALUE(F107),ORDENES!$Y$2:$AC$359,4,0)</f>
        <v>0</v>
      </c>
      <c r="V107" s="246" t="str">
        <f t="shared" si="56"/>
        <v xml:space="preserve"> </v>
      </c>
      <c r="W107" s="246" t="str">
        <f t="shared" si="57"/>
        <v xml:space="preserve"> </v>
      </c>
      <c r="X107" s="241" t="str">
        <f t="shared" si="58"/>
        <v xml:space="preserve"> </v>
      </c>
      <c r="Y107" s="241" t="str">
        <f t="shared" si="59"/>
        <v xml:space="preserve"> </v>
      </c>
      <c r="Z107" s="241" t="str">
        <f>IF(F107=0," ",VLOOKUP(VALUE(F107),ORDENES!$Y$2:$Z$359,2,FALSE))</f>
        <v xml:space="preserve"> </v>
      </c>
      <c r="AA107" s="241" t="str">
        <f t="shared" si="60"/>
        <v/>
      </c>
      <c r="AB107" s="241" t="str">
        <f t="shared" si="61"/>
        <v xml:space="preserve"> </v>
      </c>
      <c r="AC107" s="241">
        <f t="shared" si="62"/>
        <v>0</v>
      </c>
      <c r="AD107" s="241" t="str">
        <f t="shared" si="63"/>
        <v xml:space="preserve"> </v>
      </c>
      <c r="AE107" s="247" t="str">
        <f>IF(L107=0," ",IF(ISERR(DATE(MID(L107,1,4),MID(L107,6,2),MID(L107,9,2))+M107)=TRUE,MIN($V$1:V107),DATE(MID(L107,1,4),MID(L107,6,2),MID(L107,9,2))))</f>
        <v xml:space="preserve"> </v>
      </c>
      <c r="AF107" s="241" t="str">
        <f t="shared" si="50"/>
        <v>CRITICA</v>
      </c>
      <c r="AG107" s="241" t="str">
        <f t="shared" si="64"/>
        <v xml:space="preserve"> </v>
      </c>
      <c r="AH107" s="241" t="str">
        <f>+IFERROR(VLOOKUP(E107,'OPER-POST CV01_OPPSHA'!$C$2:$Q$500,14,0),"")</f>
        <v/>
      </c>
      <c r="AI107" s="248">
        <f>+VLOOKUP(VALUE(F107),ORDENES!$Y$2:$AD$359,6,0)</f>
        <v>0</v>
      </c>
      <c r="AJ107" s="248">
        <f>+VLOOKUP(VALUE(F107),ORDENES!$Y$2:$AE$359,7,0)</f>
        <v>0</v>
      </c>
      <c r="AK107" s="241" t="str">
        <f t="shared" si="65"/>
        <v/>
      </c>
      <c r="AL107" s="241" t="str">
        <f t="shared" si="66"/>
        <v/>
      </c>
      <c r="AM107" s="241" t="str">
        <f t="shared" si="67"/>
        <v/>
      </c>
      <c r="AN107" s="241" t="str">
        <f>+IFERROR(VLOOKUP(E107,'OPER-POST CV01_OPPSHA'!$C$2:$R$500,16,0),"")</f>
        <v/>
      </c>
      <c r="AO107" s="241" t="str">
        <f t="shared" si="68"/>
        <v/>
      </c>
      <c r="AP107" s="4"/>
      <c r="AQ107" s="4"/>
      <c r="AR107" s="4"/>
      <c r="AS107" s="4"/>
      <c r="AT107" s="4"/>
      <c r="AU107" s="4"/>
      <c r="AV107" s="4"/>
      <c r="AW107" s="4"/>
      <c r="AX107" s="4"/>
    </row>
    <row r="108" spans="1:50" ht="12.75" customHeight="1" x14ac:dyDescent="0.2">
      <c r="A108" s="61"/>
      <c r="B108" s="15"/>
      <c r="C108" s="15"/>
      <c r="D108" s="15"/>
      <c r="E108" s="15"/>
      <c r="F108" s="15"/>
      <c r="G108" s="15"/>
      <c r="H108" s="15"/>
      <c r="I108" s="15"/>
      <c r="J108" s="15"/>
      <c r="K108" s="15"/>
      <c r="L108" s="62"/>
      <c r="M108" s="15"/>
      <c r="N108" s="62"/>
      <c r="O108" s="15"/>
      <c r="P108" s="15"/>
      <c r="Q108" s="15"/>
      <c r="R108" s="203"/>
      <c r="S108" s="63"/>
      <c r="T108" s="15"/>
      <c r="U108" s="241">
        <f>+VLOOKUP(VALUE(F108),ORDENES!$Y$2:$AC$359,4,0)</f>
        <v>0</v>
      </c>
      <c r="V108" s="246" t="str">
        <f t="shared" si="56"/>
        <v xml:space="preserve"> </v>
      </c>
      <c r="W108" s="246" t="str">
        <f t="shared" si="57"/>
        <v xml:space="preserve"> </v>
      </c>
      <c r="X108" s="241" t="str">
        <f t="shared" si="58"/>
        <v xml:space="preserve"> </v>
      </c>
      <c r="Y108" s="241" t="str">
        <f t="shared" si="59"/>
        <v xml:space="preserve"> </v>
      </c>
      <c r="Z108" s="241" t="str">
        <f>IF(F108=0," ",VLOOKUP(VALUE(F108),ORDENES!$Y$2:$Z$359,2,FALSE))</f>
        <v xml:space="preserve"> </v>
      </c>
      <c r="AA108" s="241" t="str">
        <f t="shared" si="60"/>
        <v/>
      </c>
      <c r="AB108" s="241" t="str">
        <f t="shared" si="61"/>
        <v xml:space="preserve"> </v>
      </c>
      <c r="AC108" s="241">
        <f t="shared" si="62"/>
        <v>0</v>
      </c>
      <c r="AD108" s="241" t="str">
        <f t="shared" si="63"/>
        <v xml:space="preserve"> </v>
      </c>
      <c r="AE108" s="247" t="str">
        <f>IF(L108=0," ",IF(ISERR(DATE(MID(L108,1,4),MID(L108,6,2),MID(L108,9,2))+M108)=TRUE,MIN($V$1:V108),DATE(MID(L108,1,4),MID(L108,6,2),MID(L108,9,2))))</f>
        <v xml:space="preserve"> </v>
      </c>
      <c r="AF108" s="241" t="str">
        <f t="shared" si="50"/>
        <v>CRITICA</v>
      </c>
      <c r="AG108" s="241" t="str">
        <f t="shared" si="64"/>
        <v xml:space="preserve"> </v>
      </c>
      <c r="AH108" s="241" t="str">
        <f>+IFERROR(VLOOKUP(E108,'OPER-POST CV01_OPPSHA'!$C$2:$Q$500,14,0),"")</f>
        <v/>
      </c>
      <c r="AI108" s="248">
        <f>+VLOOKUP(VALUE(F108),ORDENES!$Y$2:$AD$359,6,0)</f>
        <v>0</v>
      </c>
      <c r="AJ108" s="248">
        <f>+VLOOKUP(VALUE(F108),ORDENES!$Y$2:$AE$359,7,0)</f>
        <v>0</v>
      </c>
      <c r="AK108" s="241" t="str">
        <f t="shared" si="65"/>
        <v/>
      </c>
      <c r="AL108" s="241" t="str">
        <f t="shared" si="66"/>
        <v/>
      </c>
      <c r="AM108" s="241" t="str">
        <f t="shared" si="67"/>
        <v/>
      </c>
      <c r="AN108" s="241" t="str">
        <f>+IFERROR(VLOOKUP(E108,'OPER-POST CV01_OPPSHA'!$C$2:$R$500,16,0),"")</f>
        <v/>
      </c>
      <c r="AO108" s="241" t="str">
        <f t="shared" si="68"/>
        <v/>
      </c>
      <c r="AP108" s="4"/>
      <c r="AQ108" s="4"/>
      <c r="AR108" s="4"/>
      <c r="AS108" s="4"/>
      <c r="AT108" s="4"/>
      <c r="AU108" s="4"/>
      <c r="AV108" s="4"/>
      <c r="AW108" s="4"/>
      <c r="AX108" s="4"/>
    </row>
    <row r="109" spans="1:50" ht="14.95" customHeight="1" x14ac:dyDescent="0.2">
      <c r="A109" s="61"/>
      <c r="B109" s="15"/>
      <c r="C109" s="15"/>
      <c r="D109" s="15"/>
      <c r="E109" s="15"/>
      <c r="F109" s="15"/>
      <c r="G109" s="15"/>
      <c r="H109" s="15"/>
      <c r="I109" s="15"/>
      <c r="J109" s="15"/>
      <c r="K109" s="15"/>
      <c r="L109" s="62"/>
      <c r="M109" s="15"/>
      <c r="N109" s="62"/>
      <c r="O109" s="15"/>
      <c r="P109" s="15"/>
      <c r="Q109" s="15"/>
      <c r="R109" s="203"/>
      <c r="S109" s="63"/>
      <c r="T109" s="15"/>
      <c r="U109" s="241">
        <f>+VLOOKUP(VALUE(F109),ORDENES!$Y$2:$AC$359,4,0)</f>
        <v>0</v>
      </c>
      <c r="V109" s="246" t="str">
        <f t="shared" si="56"/>
        <v xml:space="preserve"> </v>
      </c>
      <c r="W109" s="246" t="str">
        <f t="shared" si="57"/>
        <v xml:space="preserve"> </v>
      </c>
      <c r="X109" s="241" t="str">
        <f t="shared" si="58"/>
        <v xml:space="preserve"> </v>
      </c>
      <c r="Y109" s="241" t="str">
        <f t="shared" si="59"/>
        <v xml:space="preserve"> </v>
      </c>
      <c r="Z109" s="241" t="str">
        <f>IF(F109=0," ",VLOOKUP(VALUE(F109),ORDENES!$Y$2:$Z$359,2,FALSE))</f>
        <v xml:space="preserve"> </v>
      </c>
      <c r="AA109" s="241" t="str">
        <f t="shared" si="60"/>
        <v/>
      </c>
      <c r="AB109" s="241" t="str">
        <f t="shared" si="61"/>
        <v xml:space="preserve"> </v>
      </c>
      <c r="AC109" s="241">
        <f t="shared" si="62"/>
        <v>0</v>
      </c>
      <c r="AD109" s="241" t="str">
        <f t="shared" si="63"/>
        <v xml:space="preserve"> </v>
      </c>
      <c r="AE109" s="247" t="str">
        <f>IF(L109=0," ",IF(ISERR(DATE(MID(L109,1,4),MID(L109,6,2),MID(L109,9,2))+M109)=TRUE,MIN($V$1:V109),DATE(MID(L109,1,4),MID(L109,6,2),MID(L109,9,2))))</f>
        <v xml:space="preserve"> </v>
      </c>
      <c r="AF109" s="241" t="str">
        <f t="shared" si="50"/>
        <v>CRITICA</v>
      </c>
      <c r="AG109" s="241" t="str">
        <f t="shared" si="64"/>
        <v xml:space="preserve"> </v>
      </c>
      <c r="AH109" s="241" t="str">
        <f>+IFERROR(VLOOKUP(E109,'OPER-POST CV01_OPPSHA'!$C$2:$Q$500,14,0),"")</f>
        <v/>
      </c>
      <c r="AI109" s="248">
        <f>+VLOOKUP(VALUE(F109),ORDENES!$Y$2:$AD$359,6,0)</f>
        <v>0</v>
      </c>
      <c r="AJ109" s="248">
        <f>+VLOOKUP(VALUE(F109),ORDENES!$Y$2:$AE$359,7,0)</f>
        <v>0</v>
      </c>
      <c r="AK109" s="241" t="str">
        <f t="shared" si="65"/>
        <v/>
      </c>
      <c r="AL109" s="241" t="str">
        <f t="shared" si="66"/>
        <v/>
      </c>
      <c r="AM109" s="241" t="str">
        <f t="shared" si="67"/>
        <v/>
      </c>
      <c r="AN109" s="241" t="str">
        <f>+IFERROR(VLOOKUP(E109,'OPER-POST CV01_OPPSHA'!$C$2:$R$500,16,0),"")</f>
        <v/>
      </c>
      <c r="AO109" s="241" t="str">
        <f t="shared" si="68"/>
        <v/>
      </c>
      <c r="AP109" s="4"/>
      <c r="AQ109" s="4"/>
      <c r="AR109" s="4"/>
      <c r="AS109" s="4"/>
      <c r="AT109" s="4"/>
      <c r="AU109" s="4"/>
      <c r="AV109" s="4"/>
      <c r="AW109" s="4"/>
      <c r="AX109" s="4"/>
    </row>
    <row r="110" spans="1:50" ht="14.95" customHeight="1" x14ac:dyDescent="0.2">
      <c r="A110" s="61"/>
      <c r="B110" s="15"/>
      <c r="C110" s="15"/>
      <c r="D110" s="15"/>
      <c r="E110" s="15"/>
      <c r="F110" s="15"/>
      <c r="G110" s="15"/>
      <c r="H110" s="15"/>
      <c r="I110" s="15"/>
      <c r="J110" s="15"/>
      <c r="K110" s="15"/>
      <c r="L110" s="62"/>
      <c r="M110" s="15"/>
      <c r="N110" s="62"/>
      <c r="O110" s="15"/>
      <c r="P110" s="15"/>
      <c r="Q110" s="15"/>
      <c r="R110" s="203"/>
      <c r="S110" s="63"/>
      <c r="T110" s="15"/>
      <c r="U110" s="241">
        <f>+VLOOKUP(VALUE(F110),ORDENES!$Y$2:$AC$359,4,0)</f>
        <v>0</v>
      </c>
      <c r="V110" s="246" t="str">
        <f t="shared" si="56"/>
        <v xml:space="preserve"> </v>
      </c>
      <c r="W110" s="246" t="str">
        <f t="shared" si="57"/>
        <v xml:space="preserve"> </v>
      </c>
      <c r="X110" s="241" t="str">
        <f t="shared" si="58"/>
        <v xml:space="preserve"> </v>
      </c>
      <c r="Y110" s="241" t="str">
        <f t="shared" si="59"/>
        <v xml:space="preserve"> </v>
      </c>
      <c r="Z110" s="241" t="str">
        <f>IF(F110=0," ",VLOOKUP(VALUE(F110),ORDENES!$Y$2:$Z$359,2,FALSE))</f>
        <v xml:space="preserve"> </v>
      </c>
      <c r="AA110" s="241" t="str">
        <f t="shared" si="60"/>
        <v/>
      </c>
      <c r="AB110" s="241" t="str">
        <f t="shared" si="61"/>
        <v xml:space="preserve"> </v>
      </c>
      <c r="AC110" s="241">
        <f t="shared" si="62"/>
        <v>0</v>
      </c>
      <c r="AD110" s="241" t="str">
        <f t="shared" si="63"/>
        <v xml:space="preserve"> </v>
      </c>
      <c r="AE110" s="247" t="str">
        <f>IF(L110=0," ",IF(ISERR(DATE(MID(L110,1,4),MID(L110,6,2),MID(L110,9,2))+M110)=TRUE,MIN($V$1:V110),DATE(MID(L110,1,4),MID(L110,6,2),MID(L110,9,2))))</f>
        <v xml:space="preserve"> </v>
      </c>
      <c r="AF110" s="241" t="str">
        <f t="shared" si="50"/>
        <v>CRITICA</v>
      </c>
      <c r="AG110" s="241" t="str">
        <f t="shared" si="64"/>
        <v xml:space="preserve"> </v>
      </c>
      <c r="AH110" s="241" t="str">
        <f>+IFERROR(VLOOKUP(E110,'OPER-POST CV01_OPPSHA'!$C$2:$Q$500,14,0),"")</f>
        <v/>
      </c>
      <c r="AI110" s="248">
        <f>+VLOOKUP(VALUE(F110),ORDENES!$Y$2:$AD$359,6,0)</f>
        <v>0</v>
      </c>
      <c r="AJ110" s="248">
        <f>+VLOOKUP(VALUE(F110),ORDENES!$Y$2:$AE$359,7,0)</f>
        <v>0</v>
      </c>
      <c r="AK110" s="241" t="str">
        <f t="shared" si="65"/>
        <v/>
      </c>
      <c r="AL110" s="241" t="str">
        <f t="shared" si="66"/>
        <v/>
      </c>
      <c r="AM110" s="241" t="str">
        <f t="shared" si="67"/>
        <v/>
      </c>
      <c r="AN110" s="241" t="str">
        <f>+IFERROR(VLOOKUP(E110,'OPER-POST CV01_OPPSHA'!$C$2:$R$500,16,0),"")</f>
        <v/>
      </c>
      <c r="AO110" s="241" t="str">
        <f t="shared" si="68"/>
        <v/>
      </c>
      <c r="AP110" s="4"/>
      <c r="AQ110" s="4"/>
      <c r="AR110" s="4"/>
      <c r="AS110" s="4"/>
      <c r="AT110" s="4"/>
      <c r="AU110" s="4"/>
      <c r="AV110" s="4"/>
      <c r="AW110" s="4"/>
      <c r="AX110" s="4"/>
    </row>
    <row r="111" spans="1:50" ht="14.95" customHeight="1" x14ac:dyDescent="0.2">
      <c r="A111" s="61"/>
      <c r="B111" s="15"/>
      <c r="C111" s="15"/>
      <c r="D111" s="15"/>
      <c r="E111" s="15"/>
      <c r="F111" s="15"/>
      <c r="G111" s="15"/>
      <c r="H111" s="15"/>
      <c r="I111" s="15"/>
      <c r="J111" s="15"/>
      <c r="K111" s="15"/>
      <c r="L111" s="62"/>
      <c r="M111" s="15"/>
      <c r="N111" s="62"/>
      <c r="O111" s="15"/>
      <c r="P111" s="15"/>
      <c r="Q111" s="15"/>
      <c r="R111" s="203"/>
      <c r="S111" s="63"/>
      <c r="T111" s="15"/>
      <c r="U111" s="241">
        <f>+VLOOKUP(VALUE(F111),ORDENES!$Y$2:$AC$359,4,0)</f>
        <v>0</v>
      </c>
      <c r="V111" s="246" t="str">
        <f t="shared" si="56"/>
        <v xml:space="preserve"> </v>
      </c>
      <c r="W111" s="246" t="str">
        <f t="shared" si="57"/>
        <v xml:space="preserve"> </v>
      </c>
      <c r="X111" s="241" t="str">
        <f t="shared" si="58"/>
        <v xml:space="preserve"> </v>
      </c>
      <c r="Y111" s="241" t="str">
        <f t="shared" si="59"/>
        <v xml:space="preserve"> </v>
      </c>
      <c r="Z111" s="241" t="str">
        <f>IF(F111=0," ",VLOOKUP(VALUE(F111),ORDENES!$Y$2:$Z$359,2,FALSE))</f>
        <v xml:space="preserve"> </v>
      </c>
      <c r="AA111" s="241" t="str">
        <f t="shared" si="60"/>
        <v/>
      </c>
      <c r="AB111" s="241" t="str">
        <f t="shared" si="61"/>
        <v xml:space="preserve"> </v>
      </c>
      <c r="AC111" s="241">
        <f t="shared" si="62"/>
        <v>0</v>
      </c>
      <c r="AD111" s="241" t="str">
        <f t="shared" si="63"/>
        <v xml:space="preserve"> </v>
      </c>
      <c r="AE111" s="247" t="str">
        <f>IF(L111=0," ",IF(ISERR(DATE(MID(L111,1,4),MID(L111,6,2),MID(L111,9,2))+M111)=TRUE,MIN($V$1:V111),DATE(MID(L111,1,4),MID(L111,6,2),MID(L111,9,2))))</f>
        <v xml:space="preserve"> </v>
      </c>
      <c r="AF111" s="241" t="str">
        <f t="shared" si="50"/>
        <v>CRITICA</v>
      </c>
      <c r="AG111" s="241" t="str">
        <f t="shared" si="64"/>
        <v xml:space="preserve"> </v>
      </c>
      <c r="AH111" s="241" t="str">
        <f>+IFERROR(VLOOKUP(E111,'OPER-POST CV01_OPPSHA'!$C$2:$Q$500,14,0),"")</f>
        <v/>
      </c>
      <c r="AI111" s="248">
        <f>+VLOOKUP(VALUE(F111),ORDENES!$Y$2:$AD$359,6,0)</f>
        <v>0</v>
      </c>
      <c r="AJ111" s="248">
        <f>+VLOOKUP(VALUE(F111),ORDENES!$Y$2:$AE$359,7,0)</f>
        <v>0</v>
      </c>
      <c r="AK111" s="241" t="str">
        <f t="shared" si="65"/>
        <v/>
      </c>
      <c r="AL111" s="241" t="str">
        <f t="shared" si="66"/>
        <v/>
      </c>
      <c r="AM111" s="241" t="str">
        <f t="shared" si="67"/>
        <v/>
      </c>
      <c r="AN111" s="241" t="str">
        <f>+IFERROR(VLOOKUP(E111,'OPER-POST CV01_OPPSHA'!$C$2:$R$500,16,0),"")</f>
        <v/>
      </c>
      <c r="AO111" s="241" t="str">
        <f t="shared" si="68"/>
        <v/>
      </c>
      <c r="AP111" s="4"/>
      <c r="AQ111" s="4"/>
      <c r="AR111" s="4"/>
      <c r="AS111" s="4"/>
      <c r="AT111" s="4"/>
      <c r="AU111" s="4"/>
      <c r="AV111" s="4"/>
      <c r="AW111" s="4"/>
      <c r="AX111" s="4"/>
    </row>
    <row r="112" spans="1:50" ht="12.75" customHeight="1" x14ac:dyDescent="0.2">
      <c r="A112" s="61"/>
      <c r="B112" s="15"/>
      <c r="C112" s="15"/>
      <c r="D112" s="15"/>
      <c r="E112" s="15"/>
      <c r="F112" s="15"/>
      <c r="G112" s="15"/>
      <c r="H112" s="15"/>
      <c r="I112" s="15"/>
      <c r="J112" s="15"/>
      <c r="K112" s="15"/>
      <c r="L112" s="62"/>
      <c r="M112" s="15"/>
      <c r="N112" s="62"/>
      <c r="O112" s="15"/>
      <c r="P112" s="15"/>
      <c r="Q112" s="15"/>
      <c r="R112" s="203"/>
      <c r="S112" s="63"/>
      <c r="T112" s="15"/>
      <c r="U112" s="241">
        <f>+VLOOKUP(VALUE(F112),ORDENES!$Y$2:$AC$359,4,0)</f>
        <v>0</v>
      </c>
      <c r="V112" s="246" t="str">
        <f t="shared" si="56"/>
        <v xml:space="preserve"> </v>
      </c>
      <c r="W112" s="246" t="str">
        <f t="shared" si="57"/>
        <v xml:space="preserve"> </v>
      </c>
      <c r="X112" s="241" t="str">
        <f t="shared" si="58"/>
        <v xml:space="preserve"> </v>
      </c>
      <c r="Y112" s="241" t="str">
        <f t="shared" si="59"/>
        <v xml:space="preserve"> </v>
      </c>
      <c r="Z112" s="241" t="str">
        <f>IF(F112=0," ",VLOOKUP(VALUE(F112),ORDENES!$Y$2:$Z$359,2,FALSE))</f>
        <v xml:space="preserve"> </v>
      </c>
      <c r="AA112" s="241" t="str">
        <f t="shared" si="60"/>
        <v/>
      </c>
      <c r="AB112" s="241" t="str">
        <f t="shared" si="61"/>
        <v xml:space="preserve"> </v>
      </c>
      <c r="AC112" s="241">
        <f t="shared" si="62"/>
        <v>0</v>
      </c>
      <c r="AD112" s="241" t="str">
        <f t="shared" si="63"/>
        <v xml:space="preserve"> </v>
      </c>
      <c r="AE112" s="247" t="str">
        <f>IF(L112=0," ",IF(ISERR(DATE(MID(L112,1,4),MID(L112,6,2),MID(L112,9,2))+M112)=TRUE,MIN($V$1:V112),DATE(MID(L112,1,4),MID(L112,6,2),MID(L112,9,2))))</f>
        <v xml:space="preserve"> </v>
      </c>
      <c r="AF112" s="241" t="str">
        <f t="shared" si="50"/>
        <v>CRITICA</v>
      </c>
      <c r="AG112" s="241" t="str">
        <f t="shared" si="64"/>
        <v xml:space="preserve"> </v>
      </c>
      <c r="AH112" s="241" t="str">
        <f>+IFERROR(VLOOKUP(E112,'OPER-POST CV01_OPPSHA'!$C$2:$Q$500,14,0),"")</f>
        <v/>
      </c>
      <c r="AI112" s="248">
        <f>+VLOOKUP(VALUE(F112),ORDENES!$Y$2:$AD$359,6,0)</f>
        <v>0</v>
      </c>
      <c r="AJ112" s="248">
        <f>+VLOOKUP(VALUE(F112),ORDENES!$Y$2:$AE$359,7,0)</f>
        <v>0</v>
      </c>
      <c r="AK112" s="241" t="str">
        <f t="shared" si="65"/>
        <v/>
      </c>
      <c r="AL112" s="241" t="str">
        <f t="shared" si="66"/>
        <v/>
      </c>
      <c r="AM112" s="241" t="str">
        <f t="shared" si="67"/>
        <v/>
      </c>
      <c r="AN112" s="241" t="str">
        <f>+IFERROR(VLOOKUP(E112,'OPER-POST CV01_OPPSHA'!$C$2:$R$500,16,0),"")</f>
        <v/>
      </c>
      <c r="AO112" s="241" t="str">
        <f t="shared" si="68"/>
        <v/>
      </c>
      <c r="AP112" s="4"/>
      <c r="AQ112" s="4"/>
      <c r="AR112" s="4"/>
      <c r="AS112" s="4"/>
      <c r="AT112" s="4"/>
      <c r="AU112" s="4"/>
      <c r="AV112" s="4"/>
      <c r="AW112" s="4"/>
      <c r="AX112" s="4"/>
    </row>
    <row r="113" spans="1:50" ht="12.75" customHeight="1" x14ac:dyDescent="0.2">
      <c r="A113" s="61"/>
      <c r="B113" s="15"/>
      <c r="C113" s="15"/>
      <c r="D113" s="15"/>
      <c r="E113" s="15"/>
      <c r="F113" s="15"/>
      <c r="G113" s="15"/>
      <c r="H113" s="15"/>
      <c r="I113" s="15"/>
      <c r="J113" s="15"/>
      <c r="K113" s="15"/>
      <c r="L113" s="62"/>
      <c r="M113" s="15"/>
      <c r="N113" s="62"/>
      <c r="O113" s="15"/>
      <c r="P113" s="15"/>
      <c r="Q113" s="15"/>
      <c r="R113" s="203"/>
      <c r="S113" s="63"/>
      <c r="T113" s="15"/>
      <c r="U113" s="241">
        <f>+VLOOKUP(VALUE(F113),ORDENES!$Y$2:$AC$359,4,0)</f>
        <v>0</v>
      </c>
      <c r="V113" s="246" t="str">
        <f t="shared" si="56"/>
        <v xml:space="preserve"> </v>
      </c>
      <c r="W113" s="246" t="str">
        <f t="shared" si="57"/>
        <v xml:space="preserve"> </v>
      </c>
      <c r="X113" s="241" t="str">
        <f t="shared" si="58"/>
        <v xml:space="preserve"> </v>
      </c>
      <c r="Y113" s="241" t="str">
        <f t="shared" si="59"/>
        <v xml:space="preserve"> </v>
      </c>
      <c r="Z113" s="241" t="str">
        <f>IF(F113=0," ",VLOOKUP(VALUE(F113),ORDENES!$Y$2:$Z$359,2,FALSE))</f>
        <v xml:space="preserve"> </v>
      </c>
      <c r="AA113" s="241" t="str">
        <f t="shared" si="60"/>
        <v/>
      </c>
      <c r="AB113" s="241" t="str">
        <f t="shared" si="61"/>
        <v xml:space="preserve"> </v>
      </c>
      <c r="AC113" s="241">
        <f t="shared" si="62"/>
        <v>0</v>
      </c>
      <c r="AD113" s="241" t="str">
        <f t="shared" si="63"/>
        <v xml:space="preserve"> </v>
      </c>
      <c r="AE113" s="247" t="str">
        <f>IF(L113=0," ",IF(ISERR(DATE(MID(L113,1,4),MID(L113,6,2),MID(L113,9,2))+M113)=TRUE,MIN($V$1:V113),DATE(MID(L113,1,4),MID(L113,6,2),MID(L113,9,2))))</f>
        <v xml:space="preserve"> </v>
      </c>
      <c r="AF113" s="241" t="str">
        <f t="shared" si="50"/>
        <v>CRITICA</v>
      </c>
      <c r="AG113" s="241" t="str">
        <f t="shared" si="64"/>
        <v xml:space="preserve"> </v>
      </c>
      <c r="AH113" s="241" t="str">
        <f>+IFERROR(VLOOKUP(E113,'OPER-POST CV01_OPPSHA'!$C$2:$Q$500,14,0),"")</f>
        <v/>
      </c>
      <c r="AI113" s="248">
        <f>+VLOOKUP(VALUE(F113),ORDENES!$Y$2:$AD$359,6,0)</f>
        <v>0</v>
      </c>
      <c r="AJ113" s="248">
        <f>+VLOOKUP(VALUE(F113),ORDENES!$Y$2:$AE$359,7,0)</f>
        <v>0</v>
      </c>
      <c r="AK113" s="241" t="str">
        <f t="shared" si="65"/>
        <v/>
      </c>
      <c r="AL113" s="241" t="str">
        <f t="shared" si="66"/>
        <v/>
      </c>
      <c r="AM113" s="241" t="str">
        <f t="shared" si="67"/>
        <v/>
      </c>
      <c r="AN113" s="241" t="str">
        <f>+IFERROR(VLOOKUP(E113,'OPER-POST CV01_OPPSHA'!$C$2:$R$500,16,0),"")</f>
        <v/>
      </c>
      <c r="AO113" s="241" t="str">
        <f t="shared" si="68"/>
        <v/>
      </c>
      <c r="AP113" s="4"/>
      <c r="AQ113" s="4"/>
      <c r="AR113" s="4"/>
      <c r="AS113" s="4"/>
      <c r="AT113" s="4"/>
      <c r="AU113" s="4"/>
      <c r="AV113" s="4"/>
      <c r="AW113" s="4"/>
      <c r="AX113" s="4"/>
    </row>
    <row r="114" spans="1:50" x14ac:dyDescent="0.2">
      <c r="A114" s="61"/>
      <c r="B114" s="15"/>
      <c r="C114" s="15"/>
      <c r="D114" s="15"/>
      <c r="E114" s="15"/>
      <c r="F114" s="15"/>
      <c r="G114" s="15"/>
      <c r="H114" s="15"/>
      <c r="I114" s="15"/>
      <c r="J114" s="15"/>
      <c r="K114" s="15"/>
      <c r="L114" s="62"/>
      <c r="M114" s="15"/>
      <c r="N114" s="62"/>
      <c r="O114" s="15"/>
      <c r="P114" s="15"/>
      <c r="Q114" s="15"/>
      <c r="R114" s="203"/>
      <c r="S114" s="63"/>
      <c r="T114" s="15"/>
      <c r="U114" s="241">
        <f>+VLOOKUP(VALUE(F114),ORDENES!$Y$2:$AC$359,4,0)</f>
        <v>0</v>
      </c>
      <c r="V114" s="246" t="str">
        <f t="shared" si="56"/>
        <v xml:space="preserve"> </v>
      </c>
      <c r="W114" s="246" t="str">
        <f t="shared" si="57"/>
        <v xml:space="preserve"> </v>
      </c>
      <c r="X114" s="241" t="str">
        <f t="shared" si="58"/>
        <v xml:space="preserve"> </v>
      </c>
      <c r="Y114" s="241" t="str">
        <f t="shared" si="59"/>
        <v xml:space="preserve"> </v>
      </c>
      <c r="Z114" s="241" t="str">
        <f>IF(F114=0," ",VLOOKUP(VALUE(F114),ORDENES!$Y$2:$Z$359,2,FALSE))</f>
        <v xml:space="preserve"> </v>
      </c>
      <c r="AA114" s="241" t="str">
        <f t="shared" si="60"/>
        <v/>
      </c>
      <c r="AB114" s="241" t="str">
        <f t="shared" si="61"/>
        <v xml:space="preserve"> </v>
      </c>
      <c r="AC114" s="241">
        <f t="shared" si="62"/>
        <v>0</v>
      </c>
      <c r="AD114" s="241" t="str">
        <f t="shared" si="63"/>
        <v xml:space="preserve"> </v>
      </c>
      <c r="AE114" s="247" t="str">
        <f>IF(L114=0," ",IF(ISERR(DATE(MID(L114,1,4),MID(L114,6,2),MID(L114,9,2))+M114)=TRUE,MIN($V$1:V114),DATE(MID(L114,1,4),MID(L114,6,2),MID(L114,9,2))))</f>
        <v xml:space="preserve"> </v>
      </c>
      <c r="AF114" s="241" t="str">
        <f t="shared" si="50"/>
        <v>CRITICA</v>
      </c>
      <c r="AG114" s="241" t="str">
        <f t="shared" si="64"/>
        <v xml:space="preserve"> </v>
      </c>
      <c r="AH114" s="241" t="str">
        <f>+IFERROR(VLOOKUP(E114,'OPER-POST CV01_OPPSHA'!$C$2:$Q$500,14,0),"")</f>
        <v/>
      </c>
      <c r="AI114" s="248">
        <f>+VLOOKUP(VALUE(F114),ORDENES!$Y$2:$AD$359,6,0)</f>
        <v>0</v>
      </c>
      <c r="AJ114" s="248">
        <f>+VLOOKUP(VALUE(F114),ORDENES!$Y$2:$AE$359,7,0)</f>
        <v>0</v>
      </c>
      <c r="AK114" s="241" t="str">
        <f t="shared" si="65"/>
        <v/>
      </c>
      <c r="AL114" s="241" t="str">
        <f t="shared" si="66"/>
        <v/>
      </c>
      <c r="AM114" s="241" t="str">
        <f t="shared" si="67"/>
        <v/>
      </c>
      <c r="AN114" s="241" t="str">
        <f>+IFERROR(VLOOKUP(E114,'OPER-POST CV01_OPPSHA'!$C$2:$R$500,16,0),"")</f>
        <v/>
      </c>
      <c r="AO114" s="241" t="str">
        <f t="shared" si="68"/>
        <v/>
      </c>
      <c r="AP114" s="4"/>
      <c r="AQ114" s="4"/>
      <c r="AR114" s="4"/>
      <c r="AS114" s="4"/>
      <c r="AT114" s="4"/>
      <c r="AU114" s="4"/>
      <c r="AV114" s="4"/>
      <c r="AW114" s="4"/>
      <c r="AX114" s="4"/>
    </row>
    <row r="115" spans="1:50" ht="14.95" customHeight="1" x14ac:dyDescent="0.2">
      <c r="A115" s="61"/>
      <c r="B115" s="15"/>
      <c r="C115" s="15"/>
      <c r="D115" s="15"/>
      <c r="E115" s="15"/>
      <c r="F115" s="15"/>
      <c r="G115" s="15"/>
      <c r="H115" s="15"/>
      <c r="I115" s="15"/>
      <c r="J115" s="15"/>
      <c r="K115" s="15"/>
      <c r="L115" s="62"/>
      <c r="M115" s="15"/>
      <c r="N115" s="62"/>
      <c r="O115" s="15"/>
      <c r="P115" s="15"/>
      <c r="Q115" s="15"/>
      <c r="R115" s="203"/>
      <c r="S115" s="63"/>
      <c r="T115" s="15"/>
      <c r="U115" s="241">
        <f>+VLOOKUP(VALUE(F115),ORDENES!$Y$2:$AC$359,4,0)</f>
        <v>0</v>
      </c>
      <c r="V115" s="246" t="str">
        <f t="shared" si="56"/>
        <v xml:space="preserve"> </v>
      </c>
      <c r="W115" s="246" t="str">
        <f t="shared" si="57"/>
        <v xml:space="preserve"> </v>
      </c>
      <c r="X115" s="241" t="str">
        <f t="shared" si="58"/>
        <v xml:space="preserve"> </v>
      </c>
      <c r="Y115" s="241" t="str">
        <f t="shared" si="59"/>
        <v xml:space="preserve"> </v>
      </c>
      <c r="Z115" s="241" t="str">
        <f>IF(F115=0," ",VLOOKUP(VALUE(F115),ORDENES!$Y$2:$Z$359,2,FALSE))</f>
        <v xml:space="preserve"> </v>
      </c>
      <c r="AA115" s="241" t="str">
        <f t="shared" si="60"/>
        <v/>
      </c>
      <c r="AB115" s="241" t="str">
        <f t="shared" si="61"/>
        <v xml:space="preserve"> </v>
      </c>
      <c r="AC115" s="241">
        <f t="shared" si="62"/>
        <v>0</v>
      </c>
      <c r="AD115" s="241" t="str">
        <f t="shared" si="63"/>
        <v xml:space="preserve"> </v>
      </c>
      <c r="AE115" s="247" t="str">
        <f>IF(L115=0," ",IF(ISERR(DATE(MID(L115,1,4),MID(L115,6,2),MID(L115,9,2))+M115)=TRUE,MIN($V$1:V115),DATE(MID(L115,1,4),MID(L115,6,2),MID(L115,9,2))))</f>
        <v xml:space="preserve"> </v>
      </c>
      <c r="AF115" s="241" t="str">
        <f t="shared" si="50"/>
        <v>CRITICA</v>
      </c>
      <c r="AG115" s="241" t="str">
        <f t="shared" si="64"/>
        <v xml:space="preserve"> </v>
      </c>
      <c r="AH115" s="241" t="str">
        <f>+IFERROR(VLOOKUP(E115,'OPER-POST CV01_OPPSHA'!$C$2:$Q$500,14,0),"")</f>
        <v/>
      </c>
      <c r="AI115" s="248">
        <f>+VLOOKUP(VALUE(F115),ORDENES!$Y$2:$AD$359,6,0)</f>
        <v>0</v>
      </c>
      <c r="AJ115" s="248">
        <f>+VLOOKUP(VALUE(F115),ORDENES!$Y$2:$AE$359,7,0)</f>
        <v>0</v>
      </c>
      <c r="AK115" s="241" t="str">
        <f t="shared" si="65"/>
        <v/>
      </c>
      <c r="AL115" s="241" t="str">
        <f t="shared" si="66"/>
        <v/>
      </c>
      <c r="AM115" s="241" t="str">
        <f t="shared" si="67"/>
        <v/>
      </c>
      <c r="AN115" s="241" t="str">
        <f>+IFERROR(VLOOKUP(E115,'OPER-POST CV01_OPPSHA'!$C$2:$R$500,16,0),"")</f>
        <v/>
      </c>
      <c r="AO115" s="241" t="str">
        <f t="shared" si="68"/>
        <v/>
      </c>
      <c r="AP115" s="4"/>
      <c r="AQ115" s="4"/>
      <c r="AR115" s="4"/>
      <c r="AS115" s="4"/>
      <c r="AT115" s="4"/>
      <c r="AU115" s="4"/>
      <c r="AV115" s="4"/>
      <c r="AW115" s="4"/>
      <c r="AX115" s="4"/>
    </row>
    <row r="116" spans="1:50" ht="12.75" customHeight="1" x14ac:dyDescent="0.2">
      <c r="A116" s="61"/>
      <c r="B116" s="15"/>
      <c r="C116" s="15"/>
      <c r="D116" s="15"/>
      <c r="E116" s="15"/>
      <c r="F116" s="15"/>
      <c r="G116" s="15"/>
      <c r="H116" s="15"/>
      <c r="I116" s="15"/>
      <c r="J116" s="15"/>
      <c r="K116" s="15"/>
      <c r="L116" s="62"/>
      <c r="M116" s="15"/>
      <c r="N116" s="62"/>
      <c r="O116" s="15"/>
      <c r="P116" s="15"/>
      <c r="Q116" s="15"/>
      <c r="R116" s="203"/>
      <c r="S116" s="63"/>
      <c r="T116" s="15"/>
      <c r="U116" s="241">
        <f>+VLOOKUP(VALUE(F116),ORDENES!$Y$2:$AC$359,4,0)</f>
        <v>0</v>
      </c>
      <c r="V116" s="246" t="str">
        <f t="shared" si="56"/>
        <v xml:space="preserve"> </v>
      </c>
      <c r="W116" s="246" t="str">
        <f t="shared" si="57"/>
        <v xml:space="preserve"> </v>
      </c>
      <c r="X116" s="241" t="str">
        <f t="shared" si="58"/>
        <v xml:space="preserve"> </v>
      </c>
      <c r="Y116" s="241" t="str">
        <f t="shared" si="59"/>
        <v xml:space="preserve"> </v>
      </c>
      <c r="Z116" s="241" t="str">
        <f>IF(F116=0," ",VLOOKUP(VALUE(F116),ORDENES!$Y$2:$Z$359,2,FALSE))</f>
        <v xml:space="preserve"> </v>
      </c>
      <c r="AA116" s="241" t="str">
        <f t="shared" si="60"/>
        <v/>
      </c>
      <c r="AB116" s="241" t="str">
        <f t="shared" si="61"/>
        <v xml:space="preserve"> </v>
      </c>
      <c r="AC116" s="241">
        <f t="shared" si="62"/>
        <v>0</v>
      </c>
      <c r="AD116" s="241" t="str">
        <f t="shared" si="63"/>
        <v xml:space="preserve"> </v>
      </c>
      <c r="AE116" s="247" t="str">
        <f>IF(L116=0," ",IF(ISERR(DATE(MID(L116,1,4),MID(L116,6,2),MID(L116,9,2))+M116)=TRUE,MIN($V$1:V116),DATE(MID(L116,1,4),MID(L116,6,2),MID(L116,9,2))))</f>
        <v xml:space="preserve"> </v>
      </c>
      <c r="AF116" s="241" t="str">
        <f t="shared" si="50"/>
        <v>CRITICA</v>
      </c>
      <c r="AG116" s="241" t="str">
        <f t="shared" si="64"/>
        <v xml:space="preserve"> </v>
      </c>
      <c r="AH116" s="241" t="str">
        <f>+IFERROR(VLOOKUP(E116,'OPER-POST CV01_OPPSHA'!$C$2:$Q$500,14,0),"")</f>
        <v/>
      </c>
      <c r="AI116" s="248">
        <f>+VLOOKUP(VALUE(F116),ORDENES!$Y$2:$AD$359,6,0)</f>
        <v>0</v>
      </c>
      <c r="AJ116" s="248">
        <f>+VLOOKUP(VALUE(F116),ORDENES!$Y$2:$AE$359,7,0)</f>
        <v>0</v>
      </c>
      <c r="AK116" s="241" t="str">
        <f t="shared" si="65"/>
        <v/>
      </c>
      <c r="AL116" s="241" t="str">
        <f t="shared" si="66"/>
        <v/>
      </c>
      <c r="AM116" s="241" t="str">
        <f t="shared" si="67"/>
        <v/>
      </c>
      <c r="AN116" s="241" t="str">
        <f>+IFERROR(VLOOKUP(E116,'OPER-POST CV01_OPPSHA'!$C$2:$R$500,16,0),"")</f>
        <v/>
      </c>
      <c r="AO116" s="241" t="str">
        <f t="shared" si="68"/>
        <v/>
      </c>
      <c r="AP116" s="4"/>
      <c r="AQ116" s="4"/>
      <c r="AR116" s="4"/>
      <c r="AS116" s="4"/>
      <c r="AT116" s="4"/>
      <c r="AU116" s="4"/>
      <c r="AV116" s="4"/>
      <c r="AW116" s="4"/>
      <c r="AX116" s="4"/>
    </row>
    <row r="117" spans="1:50" ht="14.95" customHeight="1" x14ac:dyDescent="0.2">
      <c r="A117" s="61"/>
      <c r="B117" s="15"/>
      <c r="C117" s="15"/>
      <c r="D117" s="15"/>
      <c r="E117" s="15"/>
      <c r="F117" s="15"/>
      <c r="G117" s="15"/>
      <c r="H117" s="15"/>
      <c r="I117" s="15"/>
      <c r="J117" s="15"/>
      <c r="K117" s="15"/>
      <c r="L117" s="62"/>
      <c r="M117" s="15"/>
      <c r="N117" s="62"/>
      <c r="O117" s="15"/>
      <c r="P117" s="15"/>
      <c r="Q117" s="15"/>
      <c r="R117" s="203"/>
      <c r="S117" s="63"/>
      <c r="T117" s="15"/>
      <c r="U117" s="241">
        <f>+VLOOKUP(VALUE(F117),ORDENES!$Y$2:$AC$359,4,0)</f>
        <v>0</v>
      </c>
      <c r="V117" s="246" t="str">
        <f t="shared" si="56"/>
        <v xml:space="preserve"> </v>
      </c>
      <c r="W117" s="246" t="str">
        <f t="shared" si="57"/>
        <v xml:space="preserve"> </v>
      </c>
      <c r="X117" s="241" t="str">
        <f t="shared" si="58"/>
        <v xml:space="preserve"> </v>
      </c>
      <c r="Y117" s="241" t="str">
        <f t="shared" si="59"/>
        <v xml:space="preserve"> </v>
      </c>
      <c r="Z117" s="241" t="str">
        <f>IF(F117=0," ",VLOOKUP(VALUE(F117),ORDENES!$Y$2:$Z$359,2,FALSE))</f>
        <v xml:space="preserve"> </v>
      </c>
      <c r="AA117" s="241" t="str">
        <f t="shared" si="60"/>
        <v/>
      </c>
      <c r="AB117" s="241" t="str">
        <f t="shared" si="61"/>
        <v xml:space="preserve"> </v>
      </c>
      <c r="AC117" s="241">
        <f t="shared" si="62"/>
        <v>0</v>
      </c>
      <c r="AD117" s="241" t="str">
        <f t="shared" si="63"/>
        <v xml:space="preserve"> </v>
      </c>
      <c r="AE117" s="247" t="str">
        <f>IF(L117=0," ",IF(ISERR(DATE(MID(L117,1,4),MID(L117,6,2),MID(L117,9,2))+M117)=TRUE,MIN($V$1:V117),DATE(MID(L117,1,4),MID(L117,6,2),MID(L117,9,2))))</f>
        <v xml:space="preserve"> </v>
      </c>
      <c r="AF117" s="241" t="str">
        <f t="shared" si="50"/>
        <v>CRITICA</v>
      </c>
      <c r="AG117" s="241" t="str">
        <f t="shared" si="64"/>
        <v xml:space="preserve"> </v>
      </c>
      <c r="AH117" s="241" t="str">
        <f>+IFERROR(VLOOKUP(E117,'OPER-POST CV01_OPPSHA'!$C$2:$Q$500,14,0),"")</f>
        <v/>
      </c>
      <c r="AI117" s="248">
        <f>+VLOOKUP(VALUE(F117),ORDENES!$Y$2:$AD$359,6,0)</f>
        <v>0</v>
      </c>
      <c r="AJ117" s="248">
        <f>+VLOOKUP(VALUE(F117),ORDENES!$Y$2:$AE$359,7,0)</f>
        <v>0</v>
      </c>
      <c r="AK117" s="241" t="str">
        <f t="shared" si="65"/>
        <v/>
      </c>
      <c r="AL117" s="241" t="str">
        <f t="shared" si="66"/>
        <v/>
      </c>
      <c r="AM117" s="241" t="str">
        <f t="shared" si="67"/>
        <v/>
      </c>
      <c r="AN117" s="241" t="str">
        <f>+IFERROR(VLOOKUP(E117,'OPER-POST CV01_OPPSHA'!$C$2:$R$500,16,0),"")</f>
        <v/>
      </c>
      <c r="AO117" s="241" t="str">
        <f t="shared" si="68"/>
        <v/>
      </c>
      <c r="AP117" s="4"/>
      <c r="AQ117" s="4"/>
      <c r="AR117" s="4"/>
      <c r="AS117" s="4"/>
      <c r="AT117" s="4"/>
      <c r="AU117" s="4"/>
      <c r="AV117" s="4"/>
      <c r="AW117" s="4"/>
      <c r="AX117" s="4"/>
    </row>
    <row r="118" spans="1:50" ht="12.75" customHeight="1" x14ac:dyDescent="0.2">
      <c r="A118" s="61"/>
      <c r="B118" s="15"/>
      <c r="C118" s="15"/>
      <c r="D118" s="15"/>
      <c r="E118" s="15"/>
      <c r="F118" s="15"/>
      <c r="G118" s="15"/>
      <c r="H118" s="15"/>
      <c r="I118" s="15"/>
      <c r="J118" s="15"/>
      <c r="K118" s="15"/>
      <c r="L118" s="62"/>
      <c r="M118" s="15"/>
      <c r="N118" s="62"/>
      <c r="O118" s="15"/>
      <c r="P118" s="15"/>
      <c r="Q118" s="15"/>
      <c r="R118" s="203"/>
      <c r="S118" s="63"/>
      <c r="T118" s="15"/>
      <c r="U118" s="241">
        <f>+VLOOKUP(VALUE(F118),ORDENES!$Y$2:$AC$359,4,0)</f>
        <v>0</v>
      </c>
      <c r="V118" s="246" t="str">
        <f t="shared" si="56"/>
        <v xml:space="preserve"> </v>
      </c>
      <c r="W118" s="246" t="str">
        <f t="shared" si="57"/>
        <v xml:space="preserve"> </v>
      </c>
      <c r="X118" s="241" t="str">
        <f t="shared" si="58"/>
        <v xml:space="preserve"> </v>
      </c>
      <c r="Y118" s="241" t="str">
        <f t="shared" si="59"/>
        <v xml:space="preserve"> </v>
      </c>
      <c r="Z118" s="241" t="str">
        <f>IF(F118=0," ",VLOOKUP(VALUE(F118),ORDENES!$Y$2:$Z$359,2,FALSE))</f>
        <v xml:space="preserve"> </v>
      </c>
      <c r="AA118" s="241" t="str">
        <f t="shared" si="60"/>
        <v/>
      </c>
      <c r="AB118" s="241" t="str">
        <f t="shared" si="61"/>
        <v xml:space="preserve"> </v>
      </c>
      <c r="AC118" s="241">
        <f t="shared" si="62"/>
        <v>0</v>
      </c>
      <c r="AD118" s="241" t="str">
        <f t="shared" si="63"/>
        <v xml:space="preserve"> </v>
      </c>
      <c r="AE118" s="247" t="str">
        <f>IF(L118=0," ",IF(ISERR(DATE(MID(L118,1,4),MID(L118,6,2),MID(L118,9,2))+M118)=TRUE,MIN($V$1:V118),DATE(MID(L118,1,4),MID(L118,6,2),MID(L118,9,2))))</f>
        <v xml:space="preserve"> </v>
      </c>
      <c r="AF118" s="241" t="str">
        <f t="shared" si="50"/>
        <v>CRITICA</v>
      </c>
      <c r="AG118" s="241" t="str">
        <f t="shared" si="64"/>
        <v xml:space="preserve"> </v>
      </c>
      <c r="AH118" s="241" t="str">
        <f>+IFERROR(VLOOKUP(E118,'OPER-POST CV01_OPPSHA'!$C$2:$Q$500,14,0),"")</f>
        <v/>
      </c>
      <c r="AI118" s="248">
        <f>+VLOOKUP(VALUE(F118),ORDENES!$Y$2:$AD$359,6,0)</f>
        <v>0</v>
      </c>
      <c r="AJ118" s="248">
        <f>+VLOOKUP(VALUE(F118),ORDENES!$Y$2:$AE$359,7,0)</f>
        <v>0</v>
      </c>
      <c r="AK118" s="241" t="str">
        <f t="shared" si="65"/>
        <v/>
      </c>
      <c r="AL118" s="241" t="str">
        <f t="shared" si="66"/>
        <v/>
      </c>
      <c r="AM118" s="241" t="str">
        <f t="shared" si="67"/>
        <v/>
      </c>
      <c r="AN118" s="241" t="str">
        <f>+IFERROR(VLOOKUP(E118,'OPER-POST CV01_OPPSHA'!$C$2:$R$500,16,0),"")</f>
        <v/>
      </c>
      <c r="AO118" s="241" t="str">
        <f t="shared" si="68"/>
        <v/>
      </c>
      <c r="AP118" s="4"/>
      <c r="AQ118" s="4"/>
      <c r="AR118" s="4"/>
      <c r="AS118" s="4"/>
      <c r="AT118" s="4"/>
      <c r="AU118" s="4"/>
      <c r="AV118" s="4"/>
      <c r="AW118" s="4"/>
      <c r="AX118" s="4"/>
    </row>
    <row r="119" spans="1:50" ht="14.95" customHeight="1" x14ac:dyDescent="0.2">
      <c r="A119" s="61"/>
      <c r="B119" s="15"/>
      <c r="C119" s="15"/>
      <c r="D119" s="15"/>
      <c r="E119" s="15"/>
      <c r="F119" s="15"/>
      <c r="G119" s="15"/>
      <c r="H119" s="15"/>
      <c r="I119" s="15"/>
      <c r="J119" s="15"/>
      <c r="K119" s="15"/>
      <c r="L119" s="62"/>
      <c r="M119" s="15"/>
      <c r="N119" s="62"/>
      <c r="O119" s="15"/>
      <c r="P119" s="15"/>
      <c r="Q119" s="15"/>
      <c r="R119" s="203"/>
      <c r="S119" s="63"/>
      <c r="T119" s="15"/>
      <c r="U119" s="241">
        <f>+VLOOKUP(VALUE(F119),ORDENES!$Y$2:$AC$359,4,0)</f>
        <v>0</v>
      </c>
      <c r="V119" s="246" t="str">
        <f t="shared" si="56"/>
        <v xml:space="preserve"> </v>
      </c>
      <c r="W119" s="246" t="str">
        <f t="shared" si="57"/>
        <v xml:space="preserve"> </v>
      </c>
      <c r="X119" s="241" t="str">
        <f t="shared" si="58"/>
        <v xml:space="preserve"> </v>
      </c>
      <c r="Y119" s="241" t="str">
        <f t="shared" si="59"/>
        <v xml:space="preserve"> </v>
      </c>
      <c r="Z119" s="241" t="str">
        <f>IF(F119=0," ",VLOOKUP(VALUE(F119),ORDENES!$Y$2:$Z$359,2,FALSE))</f>
        <v xml:space="preserve"> </v>
      </c>
      <c r="AA119" s="241" t="str">
        <f t="shared" si="60"/>
        <v/>
      </c>
      <c r="AB119" s="241" t="str">
        <f t="shared" si="61"/>
        <v xml:space="preserve"> </v>
      </c>
      <c r="AC119" s="241">
        <f t="shared" si="62"/>
        <v>0</v>
      </c>
      <c r="AD119" s="241" t="str">
        <f t="shared" si="63"/>
        <v xml:space="preserve"> </v>
      </c>
      <c r="AE119" s="247" t="str">
        <f>IF(L119=0," ",IF(ISERR(DATE(MID(L119,1,4),MID(L119,6,2),MID(L119,9,2))+M119)=TRUE,MIN($V$1:V119),DATE(MID(L119,1,4),MID(L119,6,2),MID(L119,9,2))))</f>
        <v xml:space="preserve"> </v>
      </c>
      <c r="AF119" s="241" t="str">
        <f t="shared" si="50"/>
        <v>CRITICA</v>
      </c>
      <c r="AG119" s="241" t="str">
        <f t="shared" si="64"/>
        <v xml:space="preserve"> </v>
      </c>
      <c r="AH119" s="241" t="str">
        <f>+IFERROR(VLOOKUP(E119,'OPER-POST CV01_OPPSHA'!$C$2:$Q$500,14,0),"")</f>
        <v/>
      </c>
      <c r="AI119" s="248">
        <f>+VLOOKUP(VALUE(F119),ORDENES!$Y$2:$AD$359,6,0)</f>
        <v>0</v>
      </c>
      <c r="AJ119" s="248">
        <f>+VLOOKUP(VALUE(F119),ORDENES!$Y$2:$AE$359,7,0)</f>
        <v>0</v>
      </c>
      <c r="AK119" s="241" t="str">
        <f t="shared" si="65"/>
        <v/>
      </c>
      <c r="AL119" s="241" t="str">
        <f t="shared" si="66"/>
        <v/>
      </c>
      <c r="AM119" s="241" t="str">
        <f t="shared" si="67"/>
        <v/>
      </c>
      <c r="AN119" s="241" t="str">
        <f>+IFERROR(VLOOKUP(E119,'OPER-POST CV01_OPPSHA'!$C$2:$R$500,16,0),"")</f>
        <v/>
      </c>
      <c r="AO119" s="241" t="str">
        <f t="shared" si="68"/>
        <v/>
      </c>
      <c r="AP119" s="4"/>
      <c r="AQ119" s="4"/>
      <c r="AR119" s="4"/>
      <c r="AS119" s="4"/>
      <c r="AT119" s="4"/>
      <c r="AU119" s="4"/>
      <c r="AV119" s="4"/>
      <c r="AW119" s="4"/>
      <c r="AX119" s="4"/>
    </row>
    <row r="120" spans="1:50" ht="14.95" customHeight="1" x14ac:dyDescent="0.2">
      <c r="A120" s="61"/>
      <c r="B120" s="15"/>
      <c r="C120" s="15"/>
      <c r="D120" s="15"/>
      <c r="E120" s="15"/>
      <c r="F120" s="15"/>
      <c r="G120" s="15"/>
      <c r="H120" s="15"/>
      <c r="I120" s="15"/>
      <c r="J120" s="15"/>
      <c r="K120" s="15"/>
      <c r="L120" s="62"/>
      <c r="M120" s="15"/>
      <c r="N120" s="62"/>
      <c r="O120" s="15"/>
      <c r="P120" s="15"/>
      <c r="Q120" s="15"/>
      <c r="R120" s="203"/>
      <c r="S120" s="63"/>
      <c r="T120" s="15"/>
      <c r="U120" s="241">
        <f>+VLOOKUP(VALUE(F120),ORDENES!$Y$2:$AC$359,4,0)</f>
        <v>0</v>
      </c>
      <c r="V120" s="246" t="str">
        <f t="shared" si="56"/>
        <v xml:space="preserve"> </v>
      </c>
      <c r="W120" s="246" t="str">
        <f t="shared" si="57"/>
        <v xml:space="preserve"> </v>
      </c>
      <c r="X120" s="241" t="str">
        <f t="shared" si="58"/>
        <v xml:space="preserve"> </v>
      </c>
      <c r="Y120" s="241" t="str">
        <f t="shared" si="59"/>
        <v xml:space="preserve"> </v>
      </c>
      <c r="Z120" s="241" t="str">
        <f>IF(F120=0," ",VLOOKUP(VALUE(F120),ORDENES!$Y$2:$Z$359,2,FALSE))</f>
        <v xml:space="preserve"> </v>
      </c>
      <c r="AA120" s="241" t="str">
        <f t="shared" si="60"/>
        <v/>
      </c>
      <c r="AB120" s="241" t="str">
        <f t="shared" si="61"/>
        <v xml:space="preserve"> </v>
      </c>
      <c r="AC120" s="241">
        <f t="shared" si="62"/>
        <v>0</v>
      </c>
      <c r="AD120" s="241" t="str">
        <f t="shared" si="63"/>
        <v xml:space="preserve"> </v>
      </c>
      <c r="AE120" s="247" t="str">
        <f>IF(L120=0," ",IF(ISERR(DATE(MID(L120,1,4),MID(L120,6,2),MID(L120,9,2))+M120)=TRUE,MIN($V$1:V120),DATE(MID(L120,1,4),MID(L120,6,2),MID(L120,9,2))))</f>
        <v xml:space="preserve"> </v>
      </c>
      <c r="AF120" s="241" t="str">
        <f t="shared" si="50"/>
        <v>CRITICA</v>
      </c>
      <c r="AG120" s="241" t="str">
        <f t="shared" si="64"/>
        <v xml:space="preserve"> </v>
      </c>
      <c r="AH120" s="241" t="str">
        <f>+IFERROR(VLOOKUP(E120,'OPER-POST CV01_OPPSHA'!$C$2:$Q$500,14,0),"")</f>
        <v/>
      </c>
      <c r="AI120" s="248">
        <f>+VLOOKUP(VALUE(F120),ORDENES!$Y$2:$AD$359,6,0)</f>
        <v>0</v>
      </c>
      <c r="AJ120" s="248">
        <f>+VLOOKUP(VALUE(F120),ORDENES!$Y$2:$AE$359,7,0)</f>
        <v>0</v>
      </c>
      <c r="AK120" s="241" t="str">
        <f t="shared" si="65"/>
        <v/>
      </c>
      <c r="AL120" s="241" t="str">
        <f t="shared" si="66"/>
        <v/>
      </c>
      <c r="AM120" s="241" t="str">
        <f t="shared" si="67"/>
        <v/>
      </c>
      <c r="AN120" s="241" t="str">
        <f>+IFERROR(VLOOKUP(E120,'OPER-POST CV01_OPPSHA'!$C$2:$R$500,16,0),"")</f>
        <v/>
      </c>
      <c r="AO120" s="241" t="str">
        <f t="shared" si="68"/>
        <v/>
      </c>
      <c r="AP120" s="4"/>
      <c r="AQ120" s="4"/>
      <c r="AR120" s="4"/>
      <c r="AS120" s="4"/>
      <c r="AT120" s="4"/>
      <c r="AU120" s="4"/>
      <c r="AV120" s="4"/>
      <c r="AW120" s="4"/>
      <c r="AX120" s="4"/>
    </row>
    <row r="121" spans="1:50" ht="14.95" customHeight="1" x14ac:dyDescent="0.2">
      <c r="A121" s="61"/>
      <c r="B121" s="15"/>
      <c r="C121" s="15"/>
      <c r="D121" s="15"/>
      <c r="E121" s="15"/>
      <c r="F121" s="15"/>
      <c r="G121" s="15"/>
      <c r="H121" s="15"/>
      <c r="I121" s="15"/>
      <c r="J121" s="15"/>
      <c r="K121" s="15"/>
      <c r="L121" s="62"/>
      <c r="M121" s="15"/>
      <c r="N121" s="62"/>
      <c r="O121" s="15"/>
      <c r="P121" s="15"/>
      <c r="Q121" s="15"/>
      <c r="R121" s="203"/>
      <c r="S121" s="63"/>
      <c r="T121" s="15"/>
      <c r="U121" s="241">
        <f>+VLOOKUP(VALUE(F121),ORDENES!$Y$2:$AC$359,4,0)</f>
        <v>0</v>
      </c>
      <c r="V121" s="246" t="str">
        <f t="shared" si="56"/>
        <v xml:space="preserve"> </v>
      </c>
      <c r="W121" s="246" t="str">
        <f t="shared" si="57"/>
        <v xml:space="preserve"> </v>
      </c>
      <c r="X121" s="241" t="str">
        <f t="shared" si="58"/>
        <v xml:space="preserve"> </v>
      </c>
      <c r="Y121" s="241" t="str">
        <f t="shared" si="59"/>
        <v xml:space="preserve"> </v>
      </c>
      <c r="Z121" s="241" t="str">
        <f>IF(F121=0," ",VLOOKUP(VALUE(F121),ORDENES!$Y$2:$Z$359,2,FALSE))</f>
        <v xml:space="preserve"> </v>
      </c>
      <c r="AA121" s="241" t="str">
        <f t="shared" si="60"/>
        <v/>
      </c>
      <c r="AB121" s="241" t="str">
        <f t="shared" si="61"/>
        <v xml:space="preserve"> </v>
      </c>
      <c r="AC121" s="241">
        <f t="shared" si="62"/>
        <v>0</v>
      </c>
      <c r="AD121" s="241" t="str">
        <f t="shared" si="63"/>
        <v xml:space="preserve"> </v>
      </c>
      <c r="AE121" s="247" t="str">
        <f>IF(L121=0," ",IF(ISERR(DATE(MID(L121,1,4),MID(L121,6,2),MID(L121,9,2))+M121)=TRUE,MIN($V$1:V121),DATE(MID(L121,1,4),MID(L121,6,2),MID(L121,9,2))))</f>
        <v xml:space="preserve"> </v>
      </c>
      <c r="AF121" s="241" t="str">
        <f t="shared" si="50"/>
        <v>CRITICA</v>
      </c>
      <c r="AG121" s="241" t="str">
        <f t="shared" si="64"/>
        <v xml:space="preserve"> </v>
      </c>
      <c r="AH121" s="241" t="str">
        <f>+IFERROR(VLOOKUP(E121,'OPER-POST CV01_OPPSHA'!$C$2:$Q$500,14,0),"")</f>
        <v/>
      </c>
      <c r="AI121" s="248">
        <f>+VLOOKUP(VALUE(F121),ORDENES!$Y$2:$AD$359,6,0)</f>
        <v>0</v>
      </c>
      <c r="AJ121" s="248">
        <f>+VLOOKUP(VALUE(F121),ORDENES!$Y$2:$AE$359,7,0)</f>
        <v>0</v>
      </c>
      <c r="AK121" s="241" t="str">
        <f t="shared" si="65"/>
        <v/>
      </c>
      <c r="AL121" s="241" t="str">
        <f t="shared" si="66"/>
        <v/>
      </c>
      <c r="AM121" s="241" t="str">
        <f t="shared" si="67"/>
        <v/>
      </c>
      <c r="AN121" s="241" t="str">
        <f>+IFERROR(VLOOKUP(E121,'OPER-POST CV01_OPPSHA'!$C$2:$R$500,16,0),"")</f>
        <v/>
      </c>
      <c r="AO121" s="241" t="str">
        <f t="shared" si="68"/>
        <v/>
      </c>
      <c r="AP121" s="4"/>
      <c r="AQ121" s="4"/>
      <c r="AR121" s="4"/>
      <c r="AS121" s="4"/>
      <c r="AT121" s="4"/>
      <c r="AU121" s="4"/>
      <c r="AV121" s="4"/>
      <c r="AW121" s="4"/>
      <c r="AX121" s="4"/>
    </row>
    <row r="122" spans="1:50" ht="14.95" customHeight="1" x14ac:dyDescent="0.2">
      <c r="A122" s="61"/>
      <c r="B122" s="15"/>
      <c r="C122" s="15"/>
      <c r="D122" s="15"/>
      <c r="E122" s="15"/>
      <c r="F122" s="15"/>
      <c r="G122" s="15"/>
      <c r="H122" s="15"/>
      <c r="I122" s="15"/>
      <c r="J122" s="15"/>
      <c r="K122" s="15"/>
      <c r="L122" s="62"/>
      <c r="M122" s="15"/>
      <c r="N122" s="62"/>
      <c r="O122" s="15"/>
      <c r="P122" s="15"/>
      <c r="Q122" s="15"/>
      <c r="R122" s="203"/>
      <c r="S122" s="63"/>
      <c r="T122" s="15"/>
      <c r="U122" s="241">
        <f>+VLOOKUP(VALUE(F122),ORDENES!$Y$2:$AC$359,4,0)</f>
        <v>0</v>
      </c>
      <c r="V122" s="246" t="str">
        <f t="shared" si="56"/>
        <v xml:space="preserve"> </v>
      </c>
      <c r="W122" s="246" t="str">
        <f t="shared" si="57"/>
        <v xml:space="preserve"> </v>
      </c>
      <c r="X122" s="241" t="str">
        <f t="shared" si="58"/>
        <v xml:space="preserve"> </v>
      </c>
      <c r="Y122" s="241" t="str">
        <f t="shared" si="59"/>
        <v xml:space="preserve"> </v>
      </c>
      <c r="Z122" s="241" t="str">
        <f>IF(F122=0," ",VLOOKUP(VALUE(F122),ORDENES!$Y$2:$Z$359,2,FALSE))</f>
        <v xml:space="preserve"> </v>
      </c>
      <c r="AA122" s="241" t="str">
        <f t="shared" si="60"/>
        <v/>
      </c>
      <c r="AB122" s="241" t="str">
        <f t="shared" si="61"/>
        <v xml:space="preserve"> </v>
      </c>
      <c r="AC122" s="241">
        <f t="shared" si="62"/>
        <v>0</v>
      </c>
      <c r="AD122" s="241" t="str">
        <f t="shared" si="63"/>
        <v xml:space="preserve"> </v>
      </c>
      <c r="AE122" s="247" t="str">
        <f>IF(L122=0," ",IF(ISERR(DATE(MID(L122,1,4),MID(L122,6,2),MID(L122,9,2))+M122)=TRUE,MIN($V$1:V122),DATE(MID(L122,1,4),MID(L122,6,2),MID(L122,9,2))))</f>
        <v xml:space="preserve"> </v>
      </c>
      <c r="AF122" s="241" t="str">
        <f t="shared" si="50"/>
        <v>CRITICA</v>
      </c>
      <c r="AG122" s="241" t="str">
        <f t="shared" si="64"/>
        <v xml:space="preserve"> </v>
      </c>
      <c r="AH122" s="241" t="str">
        <f>+IFERROR(VLOOKUP(E122,'OPER-POST CV01_OPPSHA'!$C$2:$Q$500,14,0),"")</f>
        <v/>
      </c>
      <c r="AI122" s="248">
        <f>+VLOOKUP(VALUE(F122),ORDENES!$Y$2:$AD$359,6,0)</f>
        <v>0</v>
      </c>
      <c r="AJ122" s="248">
        <f>+VLOOKUP(VALUE(F122),ORDENES!$Y$2:$AE$359,7,0)</f>
        <v>0</v>
      </c>
      <c r="AK122" s="241" t="str">
        <f t="shared" si="65"/>
        <v/>
      </c>
      <c r="AL122" s="241" t="str">
        <f t="shared" si="66"/>
        <v/>
      </c>
      <c r="AM122" s="241" t="str">
        <f t="shared" si="67"/>
        <v/>
      </c>
      <c r="AN122" s="241" t="str">
        <f>+IFERROR(VLOOKUP(E122,'OPER-POST CV01_OPPSHA'!$C$2:$R$500,16,0),"")</f>
        <v/>
      </c>
      <c r="AO122" s="241" t="str">
        <f t="shared" si="68"/>
        <v/>
      </c>
      <c r="AP122" s="4"/>
      <c r="AQ122" s="4"/>
      <c r="AR122" s="4"/>
      <c r="AS122" s="4"/>
      <c r="AT122" s="4"/>
      <c r="AU122" s="4"/>
      <c r="AV122" s="4"/>
      <c r="AW122" s="4"/>
      <c r="AX122" s="4"/>
    </row>
    <row r="123" spans="1:50" ht="12.75" customHeight="1" x14ac:dyDescent="0.2">
      <c r="A123" s="61"/>
      <c r="B123" s="15"/>
      <c r="C123" s="15"/>
      <c r="D123" s="15"/>
      <c r="E123" s="15"/>
      <c r="F123" s="15"/>
      <c r="G123" s="15"/>
      <c r="H123" s="15"/>
      <c r="I123" s="15"/>
      <c r="J123" s="15"/>
      <c r="K123" s="15"/>
      <c r="L123" s="62"/>
      <c r="M123" s="15"/>
      <c r="N123" s="62"/>
      <c r="O123" s="15"/>
      <c r="P123" s="15"/>
      <c r="Q123" s="15"/>
      <c r="R123" s="203"/>
      <c r="S123" s="63"/>
      <c r="T123" s="15"/>
      <c r="U123" s="241">
        <f>+VLOOKUP(VALUE(F123),ORDENES!$Y$2:$AC$359,4,0)</f>
        <v>0</v>
      </c>
      <c r="V123" s="246" t="str">
        <f t="shared" si="56"/>
        <v xml:space="preserve"> </v>
      </c>
      <c r="W123" s="246" t="str">
        <f t="shared" si="57"/>
        <v xml:space="preserve"> </v>
      </c>
      <c r="X123" s="241" t="str">
        <f t="shared" si="58"/>
        <v xml:space="preserve"> </v>
      </c>
      <c r="Y123" s="241" t="str">
        <f t="shared" si="59"/>
        <v xml:space="preserve"> </v>
      </c>
      <c r="Z123" s="241" t="str">
        <f>IF(F123=0," ",VLOOKUP(VALUE(F123),ORDENES!$Y$2:$Z$359,2,FALSE))</f>
        <v xml:space="preserve"> </v>
      </c>
      <c r="AA123" s="241" t="str">
        <f t="shared" si="60"/>
        <v/>
      </c>
      <c r="AB123" s="241" t="str">
        <f t="shared" si="61"/>
        <v xml:space="preserve"> </v>
      </c>
      <c r="AC123" s="241">
        <f t="shared" si="62"/>
        <v>0</v>
      </c>
      <c r="AD123" s="241" t="str">
        <f t="shared" si="63"/>
        <v xml:space="preserve"> </v>
      </c>
      <c r="AE123" s="247" t="str">
        <f>IF(L123=0," ",IF(ISERR(DATE(MID(L123,1,4),MID(L123,6,2),MID(L123,9,2))+M123)=TRUE,MIN($V$1:V123),DATE(MID(L123,1,4),MID(L123,6,2),MID(L123,9,2))))</f>
        <v xml:space="preserve"> </v>
      </c>
      <c r="AF123" s="241" t="str">
        <f t="shared" si="50"/>
        <v>CRITICA</v>
      </c>
      <c r="AG123" s="241" t="str">
        <f t="shared" si="64"/>
        <v xml:space="preserve"> </v>
      </c>
      <c r="AH123" s="241" t="str">
        <f>+IFERROR(VLOOKUP(E123,'OPER-POST CV01_OPPSHA'!$C$2:$Q$500,14,0),"")</f>
        <v/>
      </c>
      <c r="AI123" s="248">
        <f>+VLOOKUP(VALUE(F123),ORDENES!$Y$2:$AD$359,6,0)</f>
        <v>0</v>
      </c>
      <c r="AJ123" s="248">
        <f>+VLOOKUP(VALUE(F123),ORDENES!$Y$2:$AE$359,7,0)</f>
        <v>0</v>
      </c>
      <c r="AK123" s="241" t="str">
        <f t="shared" si="65"/>
        <v/>
      </c>
      <c r="AL123" s="241" t="str">
        <f t="shared" si="66"/>
        <v/>
      </c>
      <c r="AM123" s="241" t="str">
        <f t="shared" si="67"/>
        <v/>
      </c>
      <c r="AN123" s="241" t="str">
        <f>+IFERROR(VLOOKUP(E123,'OPER-POST CV01_OPPSHA'!$C$2:$R$500,16,0),"")</f>
        <v/>
      </c>
      <c r="AO123" s="241" t="str">
        <f t="shared" si="68"/>
        <v/>
      </c>
      <c r="AP123" s="4"/>
      <c r="AQ123" s="4"/>
      <c r="AR123" s="4"/>
      <c r="AS123" s="4"/>
      <c r="AT123" s="4"/>
      <c r="AU123" s="4"/>
      <c r="AV123" s="4"/>
      <c r="AW123" s="4"/>
      <c r="AX123" s="4"/>
    </row>
    <row r="124" spans="1:50" ht="14.95" customHeight="1" x14ac:dyDescent="0.2">
      <c r="A124" s="61"/>
      <c r="B124" s="15"/>
      <c r="C124" s="15"/>
      <c r="D124" s="15"/>
      <c r="E124" s="15"/>
      <c r="F124" s="15"/>
      <c r="G124" s="15"/>
      <c r="H124" s="15"/>
      <c r="I124" s="15"/>
      <c r="J124" s="15"/>
      <c r="K124" s="15"/>
      <c r="L124" s="62"/>
      <c r="M124" s="15"/>
      <c r="N124" s="62"/>
      <c r="O124" s="15"/>
      <c r="P124" s="15"/>
      <c r="Q124" s="15"/>
      <c r="R124" s="203"/>
      <c r="S124" s="63"/>
      <c r="T124" s="15"/>
      <c r="U124" s="241">
        <f>+VLOOKUP(VALUE(F124),ORDENES!$Y$2:$AC$359,4,0)</f>
        <v>0</v>
      </c>
      <c r="V124" s="246" t="str">
        <f t="shared" si="56"/>
        <v xml:space="preserve"> </v>
      </c>
      <c r="W124" s="246" t="str">
        <f t="shared" si="57"/>
        <v xml:space="preserve"> </v>
      </c>
      <c r="X124" s="241" t="str">
        <f t="shared" si="58"/>
        <v xml:space="preserve"> </v>
      </c>
      <c r="Y124" s="241" t="str">
        <f t="shared" si="59"/>
        <v xml:space="preserve"> </v>
      </c>
      <c r="Z124" s="241" t="str">
        <f>IF(F124=0," ",VLOOKUP(VALUE(F124),ORDENES!$Y$2:$Z$359,2,FALSE))</f>
        <v xml:space="preserve"> </v>
      </c>
      <c r="AA124" s="241" t="str">
        <f t="shared" si="60"/>
        <v/>
      </c>
      <c r="AB124" s="241" t="str">
        <f t="shared" si="61"/>
        <v xml:space="preserve"> </v>
      </c>
      <c r="AC124" s="241">
        <f t="shared" si="62"/>
        <v>0</v>
      </c>
      <c r="AD124" s="241" t="str">
        <f t="shared" si="63"/>
        <v xml:space="preserve"> </v>
      </c>
      <c r="AE124" s="247" t="str">
        <f>IF(L124=0," ",IF(ISERR(DATE(MID(L124,1,4),MID(L124,6,2),MID(L124,9,2))+M124)=TRUE,MIN($V$1:V124),DATE(MID(L124,1,4),MID(L124,6,2),MID(L124,9,2))))</f>
        <v xml:space="preserve"> </v>
      </c>
      <c r="AF124" s="241" t="str">
        <f t="shared" si="50"/>
        <v>CRITICA</v>
      </c>
      <c r="AG124" s="241" t="str">
        <f t="shared" si="64"/>
        <v xml:space="preserve"> </v>
      </c>
      <c r="AH124" s="241" t="str">
        <f>+IFERROR(VLOOKUP(E124,'OPER-POST CV01_OPPSHA'!$C$2:$Q$500,14,0),"")</f>
        <v/>
      </c>
      <c r="AI124" s="248">
        <f>+VLOOKUP(VALUE(F124),ORDENES!$Y$2:$AD$359,6,0)</f>
        <v>0</v>
      </c>
      <c r="AJ124" s="248">
        <f>+VLOOKUP(VALUE(F124),ORDENES!$Y$2:$AE$359,7,0)</f>
        <v>0</v>
      </c>
      <c r="AK124" s="241" t="str">
        <f t="shared" si="65"/>
        <v/>
      </c>
      <c r="AL124" s="241" t="str">
        <f t="shared" si="66"/>
        <v/>
      </c>
      <c r="AM124" s="241" t="str">
        <f t="shared" si="67"/>
        <v/>
      </c>
      <c r="AN124" s="241" t="str">
        <f>+IFERROR(VLOOKUP(E124,'OPER-POST CV01_OPPSHA'!$C$2:$R$500,16,0),"")</f>
        <v/>
      </c>
      <c r="AO124" s="241" t="str">
        <f t="shared" si="68"/>
        <v/>
      </c>
      <c r="AP124" s="4"/>
      <c r="AQ124" s="4"/>
      <c r="AR124" s="4"/>
      <c r="AS124" s="4"/>
      <c r="AT124" s="4"/>
      <c r="AU124" s="4"/>
      <c r="AV124" s="4"/>
      <c r="AW124" s="4"/>
      <c r="AX124" s="4"/>
    </row>
    <row r="125" spans="1:50" ht="14.95" customHeight="1" x14ac:dyDescent="0.2">
      <c r="A125" s="61"/>
      <c r="B125" s="15"/>
      <c r="C125" s="15"/>
      <c r="D125" s="15"/>
      <c r="E125" s="15"/>
      <c r="F125" s="15"/>
      <c r="G125" s="15"/>
      <c r="H125" s="15"/>
      <c r="I125" s="15"/>
      <c r="J125" s="15"/>
      <c r="K125" s="15"/>
      <c r="L125" s="62"/>
      <c r="M125" s="15"/>
      <c r="N125" s="62"/>
      <c r="O125" s="15"/>
      <c r="P125" s="15"/>
      <c r="Q125" s="15"/>
      <c r="R125" s="203"/>
      <c r="S125" s="63"/>
      <c r="T125" s="15"/>
      <c r="U125" s="241">
        <f>+VLOOKUP(VALUE(F125),ORDENES!$Y$2:$AC$359,4,0)</f>
        <v>0</v>
      </c>
      <c r="V125" s="246" t="str">
        <f t="shared" si="56"/>
        <v xml:space="preserve"> </v>
      </c>
      <c r="W125" s="246" t="str">
        <f t="shared" si="57"/>
        <v xml:space="preserve"> </v>
      </c>
      <c r="X125" s="241" t="str">
        <f t="shared" si="58"/>
        <v xml:space="preserve"> </v>
      </c>
      <c r="Y125" s="241" t="str">
        <f t="shared" si="59"/>
        <v xml:space="preserve"> </v>
      </c>
      <c r="Z125" s="241" t="str">
        <f>IF(F125=0," ",VLOOKUP(VALUE(F125),ORDENES!$Y$2:$Z$359,2,FALSE))</f>
        <v xml:space="preserve"> </v>
      </c>
      <c r="AA125" s="241" t="str">
        <f t="shared" si="60"/>
        <v/>
      </c>
      <c r="AB125" s="241" t="str">
        <f t="shared" si="61"/>
        <v xml:space="preserve"> </v>
      </c>
      <c r="AC125" s="241">
        <f t="shared" si="62"/>
        <v>0</v>
      </c>
      <c r="AD125" s="241" t="str">
        <f t="shared" si="63"/>
        <v xml:space="preserve"> </v>
      </c>
      <c r="AE125" s="247" t="str">
        <f>IF(L125=0," ",IF(ISERR(DATE(MID(L125,1,4),MID(L125,6,2),MID(L125,9,2))+M125)=TRUE,MIN($V$1:V125),DATE(MID(L125,1,4),MID(L125,6,2),MID(L125,9,2))))</f>
        <v xml:space="preserve"> </v>
      </c>
      <c r="AF125" s="241" t="str">
        <f t="shared" si="50"/>
        <v>CRITICA</v>
      </c>
      <c r="AG125" s="241" t="str">
        <f t="shared" si="64"/>
        <v xml:space="preserve"> </v>
      </c>
      <c r="AH125" s="241" t="str">
        <f>+IFERROR(VLOOKUP(E125,'OPER-POST CV01_OPPSHA'!$C$2:$Q$500,14,0),"")</f>
        <v/>
      </c>
      <c r="AI125" s="248">
        <f>+VLOOKUP(VALUE(F125),ORDENES!$Y$2:$AD$359,6,0)</f>
        <v>0</v>
      </c>
      <c r="AJ125" s="248">
        <f>+VLOOKUP(VALUE(F125),ORDENES!$Y$2:$AE$359,7,0)</f>
        <v>0</v>
      </c>
      <c r="AK125" s="241" t="str">
        <f t="shared" si="65"/>
        <v/>
      </c>
      <c r="AL125" s="241" t="str">
        <f t="shared" si="66"/>
        <v/>
      </c>
      <c r="AM125" s="241" t="str">
        <f t="shared" si="67"/>
        <v/>
      </c>
      <c r="AN125" s="241" t="str">
        <f>+IFERROR(VLOOKUP(E125,'OPER-POST CV01_OPPSHA'!$C$2:$R$500,16,0),"")</f>
        <v/>
      </c>
      <c r="AO125" s="241" t="str">
        <f t="shared" si="68"/>
        <v/>
      </c>
      <c r="AP125" s="4"/>
      <c r="AQ125" s="4"/>
      <c r="AR125" s="4"/>
      <c r="AS125" s="4"/>
      <c r="AT125" s="4"/>
      <c r="AU125" s="4"/>
      <c r="AV125" s="4"/>
      <c r="AW125" s="4"/>
      <c r="AX125" s="4"/>
    </row>
    <row r="126" spans="1:50" ht="14.95" customHeight="1" x14ac:dyDescent="0.2">
      <c r="A126" s="61"/>
      <c r="B126" s="15"/>
      <c r="C126" s="15"/>
      <c r="D126" s="15"/>
      <c r="E126" s="15"/>
      <c r="F126" s="15"/>
      <c r="G126" s="15"/>
      <c r="H126" s="15"/>
      <c r="I126" s="15"/>
      <c r="J126" s="15"/>
      <c r="K126" s="15"/>
      <c r="L126" s="62"/>
      <c r="M126" s="15"/>
      <c r="N126" s="62"/>
      <c r="O126" s="15"/>
      <c r="P126" s="15"/>
      <c r="Q126" s="15"/>
      <c r="R126" s="203"/>
      <c r="S126" s="63"/>
      <c r="T126" s="15"/>
      <c r="U126" s="241">
        <f>+VLOOKUP(VALUE(F126),ORDENES!$Y$2:$AC$359,4,0)</f>
        <v>0</v>
      </c>
      <c r="V126" s="246" t="str">
        <f t="shared" si="56"/>
        <v xml:space="preserve"> </v>
      </c>
      <c r="W126" s="246" t="str">
        <f t="shared" si="57"/>
        <v xml:space="preserve"> </v>
      </c>
      <c r="X126" s="241" t="str">
        <f t="shared" si="58"/>
        <v xml:space="preserve"> </v>
      </c>
      <c r="Y126" s="241" t="str">
        <f t="shared" si="59"/>
        <v xml:space="preserve"> </v>
      </c>
      <c r="Z126" s="241" t="str">
        <f>IF(F126=0," ",VLOOKUP(VALUE(F126),ORDENES!$Y$2:$Z$359,2,FALSE))</f>
        <v xml:space="preserve"> </v>
      </c>
      <c r="AA126" s="241" t="str">
        <f t="shared" si="60"/>
        <v/>
      </c>
      <c r="AB126" s="241" t="str">
        <f t="shared" si="61"/>
        <v xml:space="preserve"> </v>
      </c>
      <c r="AC126" s="241">
        <f t="shared" si="62"/>
        <v>0</v>
      </c>
      <c r="AD126" s="241" t="str">
        <f t="shared" si="63"/>
        <v xml:space="preserve"> </v>
      </c>
      <c r="AE126" s="247" t="str">
        <f>IF(L126=0," ",IF(ISERR(DATE(MID(L126,1,4),MID(L126,6,2),MID(L126,9,2))+M126)=TRUE,MIN($V$1:V126),DATE(MID(L126,1,4),MID(L126,6,2),MID(L126,9,2))))</f>
        <v xml:space="preserve"> </v>
      </c>
      <c r="AF126" s="241" t="str">
        <f t="shared" si="50"/>
        <v>CRITICA</v>
      </c>
      <c r="AG126" s="241" t="str">
        <f t="shared" si="64"/>
        <v xml:space="preserve"> </v>
      </c>
      <c r="AH126" s="241" t="str">
        <f>+IFERROR(VLOOKUP(E126,'OPER-POST CV01_OPPSHA'!$C$2:$Q$500,14,0),"")</f>
        <v/>
      </c>
      <c r="AI126" s="248">
        <f>+VLOOKUP(VALUE(F126),ORDENES!$Y$2:$AD$359,6,0)</f>
        <v>0</v>
      </c>
      <c r="AJ126" s="248">
        <f>+VLOOKUP(VALUE(F126),ORDENES!$Y$2:$AE$359,7,0)</f>
        <v>0</v>
      </c>
      <c r="AK126" s="241" t="str">
        <f t="shared" si="65"/>
        <v/>
      </c>
      <c r="AL126" s="241" t="str">
        <f t="shared" si="66"/>
        <v/>
      </c>
      <c r="AM126" s="241" t="str">
        <f t="shared" si="67"/>
        <v/>
      </c>
      <c r="AN126" s="241" t="str">
        <f>+IFERROR(VLOOKUP(E126,'OPER-POST CV01_OPPSHA'!$C$2:$R$500,16,0),"")</f>
        <v/>
      </c>
      <c r="AO126" s="241" t="str">
        <f t="shared" si="68"/>
        <v/>
      </c>
      <c r="AP126" s="4"/>
      <c r="AQ126" s="4"/>
      <c r="AR126" s="4"/>
      <c r="AS126" s="4"/>
      <c r="AT126" s="4"/>
      <c r="AU126" s="4"/>
      <c r="AV126" s="4"/>
      <c r="AW126" s="4"/>
      <c r="AX126" s="4"/>
    </row>
    <row r="127" spans="1:50" ht="14.95" customHeight="1" x14ac:dyDescent="0.2">
      <c r="A127" s="61"/>
      <c r="B127" s="15"/>
      <c r="C127" s="15"/>
      <c r="D127" s="15"/>
      <c r="E127" s="15"/>
      <c r="F127" s="15"/>
      <c r="G127" s="15"/>
      <c r="H127" s="15"/>
      <c r="I127" s="15"/>
      <c r="J127" s="15"/>
      <c r="K127" s="15"/>
      <c r="L127" s="62"/>
      <c r="M127" s="15"/>
      <c r="N127" s="62"/>
      <c r="O127" s="15"/>
      <c r="P127" s="15"/>
      <c r="Q127" s="15"/>
      <c r="R127" s="203"/>
      <c r="S127" s="63"/>
      <c r="T127" s="15"/>
      <c r="U127" s="241">
        <f>+VLOOKUP(VALUE(F127),ORDENES!$Y$2:$AC$359,4,0)</f>
        <v>0</v>
      </c>
      <c r="V127" s="246" t="str">
        <f t="shared" si="56"/>
        <v xml:space="preserve"> </v>
      </c>
      <c r="W127" s="246" t="str">
        <f t="shared" si="57"/>
        <v xml:space="preserve"> </v>
      </c>
      <c r="X127" s="241" t="str">
        <f t="shared" si="58"/>
        <v xml:space="preserve"> </v>
      </c>
      <c r="Y127" s="241" t="str">
        <f t="shared" si="59"/>
        <v xml:space="preserve"> </v>
      </c>
      <c r="Z127" s="241" t="str">
        <f>IF(F127=0," ",VLOOKUP(VALUE(F127),ORDENES!$Y$2:$Z$359,2,FALSE))</f>
        <v xml:space="preserve"> </v>
      </c>
      <c r="AA127" s="241" t="str">
        <f t="shared" si="60"/>
        <v/>
      </c>
      <c r="AB127" s="241" t="str">
        <f t="shared" si="61"/>
        <v xml:space="preserve"> </v>
      </c>
      <c r="AC127" s="241">
        <f t="shared" si="62"/>
        <v>0</v>
      </c>
      <c r="AD127" s="241" t="str">
        <f t="shared" si="63"/>
        <v xml:space="preserve"> </v>
      </c>
      <c r="AE127" s="247" t="str">
        <f>IF(L127=0," ",IF(ISERR(DATE(MID(L127,1,4),MID(L127,6,2),MID(L127,9,2))+M127)=TRUE,MIN($V$1:V127),DATE(MID(L127,1,4),MID(L127,6,2),MID(L127,9,2))))</f>
        <v xml:space="preserve"> </v>
      </c>
      <c r="AF127" s="241" t="str">
        <f t="shared" si="50"/>
        <v>CRITICA</v>
      </c>
      <c r="AG127" s="241" t="str">
        <f t="shared" si="64"/>
        <v xml:space="preserve"> </v>
      </c>
      <c r="AH127" s="241" t="str">
        <f>+IFERROR(VLOOKUP(E127,'OPER-POST CV01_OPPSHA'!$C$2:$Q$500,14,0),"")</f>
        <v/>
      </c>
      <c r="AI127" s="248">
        <f>+VLOOKUP(VALUE(F127),ORDENES!$Y$2:$AD$359,6,0)</f>
        <v>0</v>
      </c>
      <c r="AJ127" s="248">
        <f>+VLOOKUP(VALUE(F127),ORDENES!$Y$2:$AE$359,7,0)</f>
        <v>0</v>
      </c>
      <c r="AK127" s="241" t="str">
        <f t="shared" si="65"/>
        <v/>
      </c>
      <c r="AL127" s="241" t="str">
        <f t="shared" si="66"/>
        <v/>
      </c>
      <c r="AM127" s="241" t="str">
        <f t="shared" si="67"/>
        <v/>
      </c>
      <c r="AN127" s="241" t="str">
        <f>+IFERROR(VLOOKUP(E127,'OPER-POST CV01_OPPSHA'!$C$2:$R$500,16,0),"")</f>
        <v/>
      </c>
      <c r="AO127" s="241" t="str">
        <f t="shared" si="68"/>
        <v/>
      </c>
      <c r="AP127" s="4"/>
      <c r="AQ127" s="4"/>
      <c r="AR127" s="4"/>
      <c r="AS127" s="4"/>
      <c r="AT127" s="4"/>
      <c r="AU127" s="4"/>
      <c r="AV127" s="4"/>
      <c r="AW127" s="4"/>
      <c r="AX127" s="4"/>
    </row>
    <row r="128" spans="1:50" ht="12.75" customHeight="1" x14ac:dyDescent="0.2">
      <c r="A128" s="61"/>
      <c r="B128" s="15"/>
      <c r="C128" s="15"/>
      <c r="D128" s="15"/>
      <c r="E128" s="15"/>
      <c r="F128" s="15"/>
      <c r="G128" s="15"/>
      <c r="H128" s="15"/>
      <c r="I128" s="15"/>
      <c r="J128" s="15"/>
      <c r="K128" s="15"/>
      <c r="L128" s="62"/>
      <c r="M128" s="15"/>
      <c r="N128" s="62"/>
      <c r="O128" s="15"/>
      <c r="P128" s="15"/>
      <c r="Q128" s="15"/>
      <c r="R128" s="203"/>
      <c r="S128" s="63"/>
      <c r="T128" s="15"/>
      <c r="U128" s="241">
        <f>+VLOOKUP(VALUE(F128),ORDENES!$Y$2:$AC$359,4,0)</f>
        <v>0</v>
      </c>
      <c r="V128" s="246" t="str">
        <f t="shared" si="56"/>
        <v xml:space="preserve"> </v>
      </c>
      <c r="W128" s="246" t="str">
        <f t="shared" si="57"/>
        <v xml:space="preserve"> </v>
      </c>
      <c r="X128" s="241" t="str">
        <f t="shared" si="58"/>
        <v xml:space="preserve"> </v>
      </c>
      <c r="Y128" s="241" t="str">
        <f t="shared" si="59"/>
        <v xml:space="preserve"> </v>
      </c>
      <c r="Z128" s="241" t="str">
        <f>IF(F128=0," ",VLOOKUP(VALUE(F128),ORDENES!$Y$2:$Z$359,2,FALSE))</f>
        <v xml:space="preserve"> </v>
      </c>
      <c r="AA128" s="241" t="str">
        <f t="shared" si="60"/>
        <v/>
      </c>
      <c r="AB128" s="241" t="str">
        <f t="shared" si="61"/>
        <v xml:space="preserve"> </v>
      </c>
      <c r="AC128" s="241">
        <f t="shared" si="62"/>
        <v>0</v>
      </c>
      <c r="AD128" s="241" t="str">
        <f t="shared" si="63"/>
        <v xml:space="preserve"> </v>
      </c>
      <c r="AE128" s="247" t="str">
        <f>IF(L128=0," ",IF(ISERR(DATE(MID(L128,1,4),MID(L128,6,2),MID(L128,9,2))+M128)=TRUE,MIN($V$1:V128),DATE(MID(L128,1,4),MID(L128,6,2),MID(L128,9,2))))</f>
        <v xml:space="preserve"> </v>
      </c>
      <c r="AF128" s="241" t="str">
        <f t="shared" si="50"/>
        <v>CRITICA</v>
      </c>
      <c r="AG128" s="241" t="str">
        <f t="shared" si="64"/>
        <v xml:space="preserve"> </v>
      </c>
      <c r="AH128" s="241" t="str">
        <f>+IFERROR(VLOOKUP(E128,'OPER-POST CV01_OPPSHA'!$C$2:$Q$500,14,0),"")</f>
        <v/>
      </c>
      <c r="AI128" s="248">
        <f>+VLOOKUP(VALUE(F128),ORDENES!$Y$2:$AD$359,6,0)</f>
        <v>0</v>
      </c>
      <c r="AJ128" s="248">
        <f>+VLOOKUP(VALUE(F128),ORDENES!$Y$2:$AE$359,7,0)</f>
        <v>0</v>
      </c>
      <c r="AK128" s="241" t="str">
        <f t="shared" si="65"/>
        <v/>
      </c>
      <c r="AL128" s="241" t="str">
        <f t="shared" si="66"/>
        <v/>
      </c>
      <c r="AM128" s="241" t="str">
        <f t="shared" si="67"/>
        <v/>
      </c>
      <c r="AN128" s="241" t="str">
        <f>+IFERROR(VLOOKUP(E128,'OPER-POST CV01_OPPSHA'!$C$2:$R$500,16,0),"")</f>
        <v/>
      </c>
      <c r="AO128" s="241" t="str">
        <f t="shared" si="68"/>
        <v/>
      </c>
      <c r="AP128" s="4"/>
      <c r="AQ128" s="4"/>
      <c r="AR128" s="4"/>
      <c r="AS128" s="4"/>
      <c r="AT128" s="4"/>
      <c r="AU128" s="4"/>
      <c r="AV128" s="4"/>
      <c r="AW128" s="4"/>
      <c r="AX128" s="4"/>
    </row>
    <row r="129" spans="1:50" ht="14.95" customHeight="1" x14ac:dyDescent="0.2">
      <c r="A129" s="61"/>
      <c r="B129" s="15"/>
      <c r="C129" s="15"/>
      <c r="D129" s="15"/>
      <c r="E129" s="15"/>
      <c r="F129" s="15"/>
      <c r="G129" s="15"/>
      <c r="H129" s="15"/>
      <c r="I129" s="15"/>
      <c r="J129" s="15"/>
      <c r="K129" s="15"/>
      <c r="L129" s="62"/>
      <c r="M129" s="15"/>
      <c r="N129" s="62"/>
      <c r="O129" s="15"/>
      <c r="P129" s="15"/>
      <c r="Q129" s="15"/>
      <c r="R129" s="203"/>
      <c r="S129" s="63"/>
      <c r="T129" s="15"/>
      <c r="U129" s="241">
        <f>+VLOOKUP(VALUE(F129),ORDENES!$Y$2:$AC$359,4,0)</f>
        <v>0</v>
      </c>
      <c r="V129" s="246" t="str">
        <f t="shared" si="56"/>
        <v xml:space="preserve"> </v>
      </c>
      <c r="W129" s="246" t="str">
        <f t="shared" si="57"/>
        <v xml:space="preserve"> </v>
      </c>
      <c r="X129" s="241" t="str">
        <f t="shared" si="58"/>
        <v xml:space="preserve"> </v>
      </c>
      <c r="Y129" s="241" t="str">
        <f t="shared" si="59"/>
        <v xml:space="preserve"> </v>
      </c>
      <c r="Z129" s="241" t="str">
        <f>IF(F129=0," ",VLOOKUP(VALUE(F129),ORDENES!$Y$2:$Z$359,2,FALSE))</f>
        <v xml:space="preserve"> </v>
      </c>
      <c r="AA129" s="241" t="str">
        <f t="shared" si="60"/>
        <v/>
      </c>
      <c r="AB129" s="241" t="str">
        <f t="shared" si="61"/>
        <v xml:space="preserve"> </v>
      </c>
      <c r="AC129" s="241">
        <f t="shared" si="62"/>
        <v>0</v>
      </c>
      <c r="AD129" s="241" t="str">
        <f t="shared" si="63"/>
        <v xml:space="preserve"> </v>
      </c>
      <c r="AE129" s="247" t="str">
        <f>IF(L129=0," ",IF(ISERR(DATE(MID(L129,1,4),MID(L129,6,2),MID(L129,9,2))+M129)=TRUE,MIN($V$1:V129),DATE(MID(L129,1,4),MID(L129,6,2),MID(L129,9,2))))</f>
        <v xml:space="preserve"> </v>
      </c>
      <c r="AF129" s="241" t="str">
        <f t="shared" si="50"/>
        <v>CRITICA</v>
      </c>
      <c r="AG129" s="241" t="str">
        <f t="shared" si="64"/>
        <v xml:space="preserve"> </v>
      </c>
      <c r="AH129" s="241" t="str">
        <f>+IFERROR(VLOOKUP(E129,'OPER-POST CV01_OPPSHA'!$C$2:$Q$500,14,0),"")</f>
        <v/>
      </c>
      <c r="AI129" s="248">
        <f>+VLOOKUP(VALUE(F129),ORDENES!$Y$2:$AD$359,6,0)</f>
        <v>0</v>
      </c>
      <c r="AJ129" s="248">
        <f>+VLOOKUP(VALUE(F129),ORDENES!$Y$2:$AE$359,7,0)</f>
        <v>0</v>
      </c>
      <c r="AK129" s="241" t="str">
        <f t="shared" si="65"/>
        <v/>
      </c>
      <c r="AL129" s="241" t="str">
        <f t="shared" si="66"/>
        <v/>
      </c>
      <c r="AM129" s="241" t="str">
        <f t="shared" si="67"/>
        <v/>
      </c>
      <c r="AN129" s="241" t="str">
        <f>+IFERROR(VLOOKUP(E129,'OPER-POST CV01_OPPSHA'!$C$2:$R$500,16,0),"")</f>
        <v/>
      </c>
      <c r="AO129" s="241" t="str">
        <f t="shared" si="68"/>
        <v/>
      </c>
      <c r="AP129" s="4"/>
      <c r="AQ129" s="4"/>
      <c r="AR129" s="4"/>
      <c r="AS129" s="4"/>
      <c r="AT129" s="4"/>
      <c r="AU129" s="4"/>
      <c r="AV129" s="4"/>
      <c r="AW129" s="4"/>
      <c r="AX129" s="4"/>
    </row>
    <row r="130" spans="1:50" x14ac:dyDescent="0.2">
      <c r="A130" s="61"/>
      <c r="B130" s="15"/>
      <c r="C130" s="15"/>
      <c r="D130" s="15"/>
      <c r="E130" s="15"/>
      <c r="F130" s="15"/>
      <c r="G130" s="15"/>
      <c r="H130" s="15"/>
      <c r="I130" s="15"/>
      <c r="J130" s="15"/>
      <c r="K130" s="15"/>
      <c r="L130" s="62"/>
      <c r="M130" s="15"/>
      <c r="N130" s="62"/>
      <c r="O130" s="15"/>
      <c r="P130" s="15"/>
      <c r="Q130" s="15"/>
      <c r="R130" s="203"/>
      <c r="S130" s="63"/>
      <c r="T130" s="15"/>
      <c r="U130" s="241">
        <f>+VLOOKUP(VALUE(F130),ORDENES!$Y$2:$AC$359,4,0)</f>
        <v>0</v>
      </c>
      <c r="V130" s="246" t="str">
        <f t="shared" ref="V130:V161" si="69">IF(L130=0," ",IF(ISNUMBER(L130),L130,DATE(MID(L130,1,4),MID(L130,6,2),MID(L130,9,2))))</f>
        <v xml:space="preserve"> </v>
      </c>
      <c r="W130" s="246" t="str">
        <f t="shared" ref="W130:W161" si="70">IF(N130=0," ",IF(ISNUMBER(N130),N130,DATE(MID(N130,1,4),MID(N130,6,2),MID(N130,9,2))))</f>
        <v xml:space="preserve"> </v>
      </c>
      <c r="X130" s="241" t="str">
        <f t="shared" ref="X130:X161" si="71">IF(H130=0," ",IF(ISERROR(VLOOKUP(H130,$AP$490:$AQ$988,2,FALSE))=TRUE,"NO ASIGNADO",VLOOKUP(H130,$AP$490:$AQ$988,2,FALSE)))</f>
        <v xml:space="preserve"> </v>
      </c>
      <c r="Y130" s="241" t="str">
        <f t="shared" ref="Y130:Y161" si="72">IF(R130=0," ",R130*0.047)</f>
        <v xml:space="preserve"> </v>
      </c>
      <c r="Z130" s="241" t="str">
        <f>IF(F130=0," ",VLOOKUP(VALUE(F130),ORDENES!$Y$2:$Z$359,2,FALSE))</f>
        <v xml:space="preserve"> </v>
      </c>
      <c r="AA130" s="241" t="str">
        <f t="shared" ref="AA130:AA161" si="73">IF(ISBLANK(R130),"",ROUNDUP(R130*4,0)+1)</f>
        <v/>
      </c>
      <c r="AB130" s="241" t="str">
        <f t="shared" ref="AB130:AB161" si="74">IF(W130=" "," ",IF(ISERROR(W130),24,HOUR(V130)))</f>
        <v xml:space="preserve"> </v>
      </c>
      <c r="AC130" s="241">
        <f t="shared" ref="AC130:AC161" si="75">+IF(C130&lt;&gt;"",C130,D130)</f>
        <v>0</v>
      </c>
      <c r="AD130" s="241" t="str">
        <f t="shared" ref="AD130:AD161" si="76">IF(H130=0," ",IF(ISERROR(VLOOKUP(H130,$AP$490:$AS$988,4,FALSE))=TRUE,"NO ASIGNADO",VLOOKUP(H130,$AP$490:$AS$988,4,FALSE)))</f>
        <v xml:space="preserve"> </v>
      </c>
      <c r="AE130" s="247" t="str">
        <f>IF(L130=0," ",IF(ISERR(DATE(MID(L130,1,4),MID(L130,6,2),MID(L130,9,2))+M130)=TRUE,MIN($V$1:V130),DATE(MID(L130,1,4),MID(L130,6,2),MID(L130,9,2))))</f>
        <v xml:space="preserve"> </v>
      </c>
      <c r="AF130" s="241" t="str">
        <f t="shared" si="50"/>
        <v>CRITICA</v>
      </c>
      <c r="AG130" s="241" t="str">
        <f t="shared" ref="AG130:AG161" si="77">IFERROR(VLOOKUP(AC130,$BA$490:$BC$853,2,0)," ")</f>
        <v xml:space="preserve"> </v>
      </c>
      <c r="AH130" s="241" t="str">
        <f>+IFERROR(VLOOKUP(E130,'OPER-POST CV01_OPPSHA'!$C$2:$Q$500,14,0),"")</f>
        <v/>
      </c>
      <c r="AI130" s="248">
        <f>+VLOOKUP(VALUE(F130),ORDENES!$Y$2:$AD$359,6,0)</f>
        <v>0</v>
      </c>
      <c r="AJ130" s="248">
        <f>+VLOOKUP(VALUE(F130),ORDENES!$Y$2:$AE$359,7,0)</f>
        <v>0</v>
      </c>
      <c r="AK130" s="241" t="str">
        <f t="shared" ref="AK130:AK161" si="78">IFERROR(VLOOKUP(H130,$AP$490:$AT$988,5,0),"")</f>
        <v/>
      </c>
      <c r="AL130" s="241" t="str">
        <f t="shared" ref="AL130:AL161" si="79">+IFERROR(SEARCH("ato",I130),"")</f>
        <v/>
      </c>
      <c r="AM130" s="241" t="str">
        <f t="shared" ref="AM130:AM161" si="80">+IF(IFERROR(SEARCH("TMI",I130),"")&lt;&gt;"",1,"")</f>
        <v/>
      </c>
      <c r="AN130" s="241" t="str">
        <f>+IFERROR(VLOOKUP(E130,'OPER-POST CV01_OPPSHA'!$C$2:$R$500,16,0),"")</f>
        <v/>
      </c>
      <c r="AO130" s="241" t="str">
        <f t="shared" ref="AO130:AO161" si="81">+F130&amp;G130</f>
        <v/>
      </c>
      <c r="AP130" s="4"/>
      <c r="AQ130" s="4"/>
      <c r="AR130" s="4"/>
      <c r="AS130" s="4"/>
      <c r="AT130" s="4"/>
      <c r="AU130" s="4"/>
      <c r="AV130" s="4"/>
      <c r="AW130" s="4"/>
      <c r="AX130" s="4"/>
    </row>
    <row r="131" spans="1:50" ht="14.95" customHeight="1" x14ac:dyDescent="0.2">
      <c r="A131" s="61"/>
      <c r="B131" s="15"/>
      <c r="C131" s="15"/>
      <c r="D131" s="15"/>
      <c r="E131" s="15"/>
      <c r="F131" s="15"/>
      <c r="G131" s="15"/>
      <c r="H131" s="15"/>
      <c r="I131" s="15"/>
      <c r="J131" s="15"/>
      <c r="K131" s="15"/>
      <c r="L131" s="220"/>
      <c r="M131" s="15"/>
      <c r="N131" s="220"/>
      <c r="O131" s="15"/>
      <c r="P131" s="15"/>
      <c r="Q131" s="15"/>
      <c r="R131" s="203"/>
      <c r="S131" s="63"/>
      <c r="T131" s="15"/>
      <c r="U131" s="241">
        <f>+VLOOKUP(VALUE(F131),ORDENES!$Y$2:$AC$359,4,0)</f>
        <v>0</v>
      </c>
      <c r="V131" s="246" t="str">
        <f t="shared" si="69"/>
        <v xml:space="preserve"> </v>
      </c>
      <c r="W131" s="246" t="str">
        <f t="shared" si="70"/>
        <v xml:space="preserve"> </v>
      </c>
      <c r="X131" s="241" t="str">
        <f t="shared" si="71"/>
        <v xml:space="preserve"> </v>
      </c>
      <c r="Y131" s="241" t="str">
        <f t="shared" si="72"/>
        <v xml:space="preserve"> </v>
      </c>
      <c r="Z131" s="241" t="str">
        <f>IF(F131=0," ",VLOOKUP(VALUE(F131),ORDENES!$Y$2:$Z$359,2,FALSE))</f>
        <v xml:space="preserve"> </v>
      </c>
      <c r="AA131" s="241" t="str">
        <f t="shared" si="73"/>
        <v/>
      </c>
      <c r="AB131" s="241" t="str">
        <f t="shared" si="74"/>
        <v xml:space="preserve"> </v>
      </c>
      <c r="AC131" s="241">
        <f t="shared" si="75"/>
        <v>0</v>
      </c>
      <c r="AD131" s="241" t="str">
        <f t="shared" si="76"/>
        <v xml:space="preserve"> </v>
      </c>
      <c r="AE131" s="247" t="str">
        <f>IF(L131=0," ",IF(ISERR(DATE(MID(L131,1,4),MID(L131,6,2),MID(L131,9,2))+M131)=TRUE,MIN($V$1:V131),DATE(MID(L131,1,4),MID(L131,6,2),MID(L131,9,2))))</f>
        <v xml:space="preserve"> </v>
      </c>
      <c r="AF131" s="241" t="str">
        <f t="shared" ref="AF131:AF189" si="82">+IFERROR(VLOOKUP(VALUE(Q131),$AR$2:$AS$6,2,0),"")</f>
        <v>CRITICA</v>
      </c>
      <c r="AG131" s="241" t="str">
        <f t="shared" si="77"/>
        <v xml:space="preserve"> </v>
      </c>
      <c r="AH131" s="241" t="str">
        <f>+IFERROR(VLOOKUP(E131,'OPER-POST CV01_OPPSHA'!$C$2:$Q$500,14,0),"")</f>
        <v/>
      </c>
      <c r="AI131" s="248">
        <f>+VLOOKUP(VALUE(F131),ORDENES!$Y$2:$AD$359,6,0)</f>
        <v>0</v>
      </c>
      <c r="AJ131" s="248">
        <f>+VLOOKUP(VALUE(F131),ORDENES!$Y$2:$AE$359,7,0)</f>
        <v>0</v>
      </c>
      <c r="AK131" s="241" t="str">
        <f t="shared" si="78"/>
        <v/>
      </c>
      <c r="AL131" s="241" t="str">
        <f t="shared" si="79"/>
        <v/>
      </c>
      <c r="AM131" s="241" t="str">
        <f t="shared" si="80"/>
        <v/>
      </c>
      <c r="AN131" s="241" t="str">
        <f>+IFERROR(VLOOKUP(E131,'OPER-POST CV01_OPPSHA'!$C$2:$R$500,16,0),"")</f>
        <v/>
      </c>
      <c r="AO131" s="241" t="str">
        <f t="shared" si="81"/>
        <v/>
      </c>
      <c r="AP131" s="4"/>
      <c r="AQ131" s="4"/>
      <c r="AR131" s="4"/>
      <c r="AS131" s="4"/>
      <c r="AT131" s="4"/>
      <c r="AU131" s="4"/>
      <c r="AV131" s="4"/>
      <c r="AW131" s="4"/>
      <c r="AX131" s="4"/>
    </row>
    <row r="132" spans="1:50" ht="12.75" customHeight="1" x14ac:dyDescent="0.2">
      <c r="A132" s="61"/>
      <c r="B132" s="15"/>
      <c r="C132" s="15"/>
      <c r="D132" s="15"/>
      <c r="E132" s="15"/>
      <c r="F132" s="15"/>
      <c r="G132" s="15"/>
      <c r="H132" s="15"/>
      <c r="I132" s="15"/>
      <c r="J132" s="15"/>
      <c r="K132" s="15"/>
      <c r="L132" s="220"/>
      <c r="M132" s="15"/>
      <c r="N132" s="220"/>
      <c r="O132" s="15"/>
      <c r="P132" s="15"/>
      <c r="Q132" s="15"/>
      <c r="R132" s="203"/>
      <c r="S132" s="63"/>
      <c r="T132" s="15"/>
      <c r="U132" s="241">
        <f>+VLOOKUP(VALUE(F132),ORDENES!$Y$2:$AC$359,4,0)</f>
        <v>0</v>
      </c>
      <c r="V132" s="246" t="str">
        <f t="shared" si="69"/>
        <v xml:space="preserve"> </v>
      </c>
      <c r="W132" s="246" t="str">
        <f t="shared" si="70"/>
        <v xml:space="preserve"> </v>
      </c>
      <c r="X132" s="241" t="str">
        <f t="shared" si="71"/>
        <v xml:space="preserve"> </v>
      </c>
      <c r="Y132" s="241" t="str">
        <f t="shared" si="72"/>
        <v xml:space="preserve"> </v>
      </c>
      <c r="Z132" s="241" t="str">
        <f>IF(F132=0," ",VLOOKUP(VALUE(F132),ORDENES!$Y$2:$Z$359,2,FALSE))</f>
        <v xml:space="preserve"> </v>
      </c>
      <c r="AA132" s="241" t="str">
        <f t="shared" si="73"/>
        <v/>
      </c>
      <c r="AB132" s="241" t="str">
        <f t="shared" si="74"/>
        <v xml:space="preserve"> </v>
      </c>
      <c r="AC132" s="241">
        <f t="shared" si="75"/>
        <v>0</v>
      </c>
      <c r="AD132" s="241" t="str">
        <f t="shared" si="76"/>
        <v xml:space="preserve"> </v>
      </c>
      <c r="AE132" s="247" t="str">
        <f>IF(L132=0," ",IF(ISERR(DATE(MID(L132,1,4),MID(L132,6,2),MID(L132,9,2))+M132)=TRUE,MIN($V$1:V132),DATE(MID(L132,1,4),MID(L132,6,2),MID(L132,9,2))))</f>
        <v xml:space="preserve"> </v>
      </c>
      <c r="AF132" s="241" t="str">
        <f t="shared" si="82"/>
        <v>CRITICA</v>
      </c>
      <c r="AG132" s="241" t="str">
        <f t="shared" si="77"/>
        <v xml:space="preserve"> </v>
      </c>
      <c r="AH132" s="241" t="str">
        <f>+IFERROR(VLOOKUP(E132,'OPER-POST CV01_OPPSHA'!$C$2:$Q$500,14,0),"")</f>
        <v/>
      </c>
      <c r="AI132" s="248">
        <f>+VLOOKUP(VALUE(F132),ORDENES!$Y$2:$AD$359,6,0)</f>
        <v>0</v>
      </c>
      <c r="AJ132" s="248">
        <f>+VLOOKUP(VALUE(F132),ORDENES!$Y$2:$AE$359,7,0)</f>
        <v>0</v>
      </c>
      <c r="AK132" s="241" t="str">
        <f t="shared" si="78"/>
        <v/>
      </c>
      <c r="AL132" s="241" t="str">
        <f t="shared" si="79"/>
        <v/>
      </c>
      <c r="AM132" s="241" t="str">
        <f t="shared" si="80"/>
        <v/>
      </c>
      <c r="AN132" s="241" t="str">
        <f>+IFERROR(VLOOKUP(E132,'OPER-POST CV01_OPPSHA'!$C$2:$R$500,16,0),"")</f>
        <v/>
      </c>
      <c r="AO132" s="241" t="str">
        <f t="shared" si="81"/>
        <v/>
      </c>
      <c r="AP132" s="4"/>
      <c r="AQ132" s="4"/>
      <c r="AR132" s="4"/>
      <c r="AS132" s="4"/>
      <c r="AT132" s="4"/>
      <c r="AU132" s="4"/>
      <c r="AV132" s="4"/>
      <c r="AW132" s="4"/>
      <c r="AX132" s="4"/>
    </row>
    <row r="133" spans="1:50" ht="14.95" customHeight="1" x14ac:dyDescent="0.2">
      <c r="A133" s="61"/>
      <c r="B133" s="15"/>
      <c r="C133" s="15"/>
      <c r="D133" s="15"/>
      <c r="E133" s="15"/>
      <c r="F133" s="15"/>
      <c r="G133" s="15"/>
      <c r="H133" s="15"/>
      <c r="I133" s="15"/>
      <c r="J133" s="15"/>
      <c r="K133" s="15"/>
      <c r="L133" s="220"/>
      <c r="M133" s="15"/>
      <c r="N133" s="220"/>
      <c r="O133" s="15"/>
      <c r="P133" s="15"/>
      <c r="Q133" s="15"/>
      <c r="R133" s="203"/>
      <c r="S133" s="63"/>
      <c r="T133" s="15"/>
      <c r="U133" s="241">
        <f>+VLOOKUP(VALUE(F133),ORDENES!$Y$2:$AC$359,4,0)</f>
        <v>0</v>
      </c>
      <c r="V133" s="246" t="str">
        <f t="shared" si="69"/>
        <v xml:space="preserve"> </v>
      </c>
      <c r="W133" s="246" t="str">
        <f t="shared" si="70"/>
        <v xml:space="preserve"> </v>
      </c>
      <c r="X133" s="241" t="str">
        <f t="shared" si="71"/>
        <v xml:space="preserve"> </v>
      </c>
      <c r="Y133" s="241" t="str">
        <f t="shared" si="72"/>
        <v xml:space="preserve"> </v>
      </c>
      <c r="Z133" s="241" t="str">
        <f>IF(F133=0," ",VLOOKUP(VALUE(F133),ORDENES!$Y$2:$Z$359,2,FALSE))</f>
        <v xml:space="preserve"> </v>
      </c>
      <c r="AA133" s="241" t="str">
        <f t="shared" si="73"/>
        <v/>
      </c>
      <c r="AB133" s="241" t="str">
        <f t="shared" si="74"/>
        <v xml:space="preserve"> </v>
      </c>
      <c r="AC133" s="241">
        <f t="shared" si="75"/>
        <v>0</v>
      </c>
      <c r="AD133" s="241" t="str">
        <f t="shared" si="76"/>
        <v xml:space="preserve"> </v>
      </c>
      <c r="AE133" s="247" t="str">
        <f>IF(L133=0," ",IF(ISERR(DATE(MID(L133,1,4),MID(L133,6,2),MID(L133,9,2))+M133)=TRUE,MIN($V$1:V133),DATE(MID(L133,1,4),MID(L133,6,2),MID(L133,9,2))))</f>
        <v xml:space="preserve"> </v>
      </c>
      <c r="AF133" s="241" t="str">
        <f t="shared" si="82"/>
        <v>CRITICA</v>
      </c>
      <c r="AG133" s="241" t="str">
        <f t="shared" si="77"/>
        <v xml:space="preserve"> </v>
      </c>
      <c r="AH133" s="241" t="str">
        <f>+IFERROR(VLOOKUP(E133,'OPER-POST CV01_OPPSHA'!$C$2:$Q$500,14,0),"")</f>
        <v/>
      </c>
      <c r="AI133" s="248">
        <f>+VLOOKUP(VALUE(F133),ORDENES!$Y$2:$AD$359,6,0)</f>
        <v>0</v>
      </c>
      <c r="AJ133" s="248">
        <f>+VLOOKUP(VALUE(F133),ORDENES!$Y$2:$AE$359,7,0)</f>
        <v>0</v>
      </c>
      <c r="AK133" s="241" t="str">
        <f t="shared" si="78"/>
        <v/>
      </c>
      <c r="AL133" s="241" t="str">
        <f t="shared" si="79"/>
        <v/>
      </c>
      <c r="AM133" s="241" t="str">
        <f t="shared" si="80"/>
        <v/>
      </c>
      <c r="AN133" s="241" t="str">
        <f>+IFERROR(VLOOKUP(E133,'OPER-POST CV01_OPPSHA'!$C$2:$R$500,16,0),"")</f>
        <v/>
      </c>
      <c r="AO133" s="241" t="str">
        <f t="shared" si="81"/>
        <v/>
      </c>
      <c r="AP133" s="4"/>
      <c r="AQ133" s="4"/>
      <c r="AR133" s="4"/>
      <c r="AS133" s="4"/>
      <c r="AT133" s="4"/>
      <c r="AU133" s="4"/>
      <c r="AV133" s="4"/>
      <c r="AW133" s="4"/>
      <c r="AX133" s="4"/>
    </row>
    <row r="134" spans="1:50" x14ac:dyDescent="0.2">
      <c r="A134" s="61"/>
      <c r="B134" s="15"/>
      <c r="C134" s="15"/>
      <c r="D134" s="15"/>
      <c r="E134" s="15"/>
      <c r="F134" s="15"/>
      <c r="G134" s="15"/>
      <c r="H134" s="15"/>
      <c r="I134" s="15"/>
      <c r="J134" s="15"/>
      <c r="K134" s="15"/>
      <c r="L134" s="220"/>
      <c r="M134" s="15"/>
      <c r="N134" s="220"/>
      <c r="O134" s="15"/>
      <c r="P134" s="15"/>
      <c r="Q134" s="15"/>
      <c r="R134" s="203"/>
      <c r="S134" s="63"/>
      <c r="T134" s="15"/>
      <c r="U134" s="241">
        <f>+VLOOKUP(VALUE(F134),ORDENES!$Y$2:$AC$359,4,0)</f>
        <v>0</v>
      </c>
      <c r="V134" s="246" t="str">
        <f t="shared" si="69"/>
        <v xml:space="preserve"> </v>
      </c>
      <c r="W134" s="246" t="str">
        <f t="shared" si="70"/>
        <v xml:space="preserve"> </v>
      </c>
      <c r="X134" s="241" t="str">
        <f t="shared" si="71"/>
        <v xml:space="preserve"> </v>
      </c>
      <c r="Y134" s="241" t="str">
        <f t="shared" si="72"/>
        <v xml:space="preserve"> </v>
      </c>
      <c r="Z134" s="241" t="str">
        <f>IF(F134=0," ",VLOOKUP(VALUE(F134),ORDENES!$Y$2:$Z$359,2,FALSE))</f>
        <v xml:space="preserve"> </v>
      </c>
      <c r="AA134" s="241" t="str">
        <f t="shared" si="73"/>
        <v/>
      </c>
      <c r="AB134" s="241" t="str">
        <f t="shared" si="74"/>
        <v xml:space="preserve"> </v>
      </c>
      <c r="AC134" s="241">
        <f t="shared" si="75"/>
        <v>0</v>
      </c>
      <c r="AD134" s="241" t="str">
        <f t="shared" si="76"/>
        <v xml:space="preserve"> </v>
      </c>
      <c r="AE134" s="247" t="str">
        <f>IF(L134=0," ",IF(ISERR(DATE(MID(L134,1,4),MID(L134,6,2),MID(L134,9,2))+M134)=TRUE,MIN($V$1:V134),DATE(MID(L134,1,4),MID(L134,6,2),MID(L134,9,2))))</f>
        <v xml:space="preserve"> </v>
      </c>
      <c r="AF134" s="241" t="str">
        <f t="shared" si="82"/>
        <v>CRITICA</v>
      </c>
      <c r="AG134" s="241" t="str">
        <f t="shared" si="77"/>
        <v xml:space="preserve"> </v>
      </c>
      <c r="AH134" s="241" t="str">
        <f>+IFERROR(VLOOKUP(E134,'OPER-POST CV01_OPPSHA'!$C$2:$Q$500,14,0),"")</f>
        <v/>
      </c>
      <c r="AI134" s="248">
        <f>+VLOOKUP(VALUE(F134),ORDENES!$Y$2:$AD$359,6,0)</f>
        <v>0</v>
      </c>
      <c r="AJ134" s="248">
        <f>+VLOOKUP(VALUE(F134),ORDENES!$Y$2:$AE$359,7,0)</f>
        <v>0</v>
      </c>
      <c r="AK134" s="241" t="str">
        <f t="shared" si="78"/>
        <v/>
      </c>
      <c r="AL134" s="241" t="str">
        <f t="shared" si="79"/>
        <v/>
      </c>
      <c r="AM134" s="241" t="str">
        <f t="shared" si="80"/>
        <v/>
      </c>
      <c r="AN134" s="241" t="str">
        <f>+IFERROR(VLOOKUP(E134,'OPER-POST CV01_OPPSHA'!$C$2:$R$500,16,0),"")</f>
        <v/>
      </c>
      <c r="AO134" s="241" t="str">
        <f t="shared" si="81"/>
        <v/>
      </c>
      <c r="AP134" s="4"/>
      <c r="AQ134" s="4"/>
      <c r="AR134" s="4"/>
      <c r="AS134" s="4"/>
      <c r="AT134" s="4"/>
      <c r="AU134" s="4"/>
      <c r="AV134" s="4"/>
      <c r="AW134" s="4"/>
      <c r="AX134" s="4"/>
    </row>
    <row r="135" spans="1:50" ht="14.95" customHeight="1" x14ac:dyDescent="0.2">
      <c r="A135" s="61"/>
      <c r="B135" s="15"/>
      <c r="C135" s="15"/>
      <c r="D135" s="15"/>
      <c r="E135" s="15"/>
      <c r="F135" s="15"/>
      <c r="G135" s="15"/>
      <c r="H135" s="15"/>
      <c r="I135" s="15"/>
      <c r="J135" s="15"/>
      <c r="K135" s="15"/>
      <c r="L135" s="220"/>
      <c r="M135" s="15"/>
      <c r="N135" s="220"/>
      <c r="O135" s="15"/>
      <c r="P135" s="15"/>
      <c r="Q135" s="15"/>
      <c r="R135" s="203"/>
      <c r="S135" s="63"/>
      <c r="T135" s="15"/>
      <c r="U135" s="241">
        <f>+VLOOKUP(VALUE(F135),ORDENES!$Y$2:$AC$359,4,0)</f>
        <v>0</v>
      </c>
      <c r="V135" s="246" t="str">
        <f t="shared" si="69"/>
        <v xml:space="preserve"> </v>
      </c>
      <c r="W135" s="246" t="str">
        <f t="shared" si="70"/>
        <v xml:space="preserve"> </v>
      </c>
      <c r="X135" s="241" t="str">
        <f t="shared" si="71"/>
        <v xml:space="preserve"> </v>
      </c>
      <c r="Y135" s="241" t="str">
        <f t="shared" si="72"/>
        <v xml:space="preserve"> </v>
      </c>
      <c r="Z135" s="241" t="str">
        <f>IF(F135=0," ",VLOOKUP(VALUE(F135),ORDENES!$Y$2:$Z$359,2,FALSE))</f>
        <v xml:space="preserve"> </v>
      </c>
      <c r="AA135" s="241" t="str">
        <f t="shared" si="73"/>
        <v/>
      </c>
      <c r="AB135" s="241" t="str">
        <f t="shared" si="74"/>
        <v xml:space="preserve"> </v>
      </c>
      <c r="AC135" s="241">
        <f t="shared" si="75"/>
        <v>0</v>
      </c>
      <c r="AD135" s="241" t="str">
        <f t="shared" si="76"/>
        <v xml:space="preserve"> </v>
      </c>
      <c r="AE135" s="247" t="str">
        <f>IF(L135=0," ",IF(ISERR(DATE(MID(L135,1,4),MID(L135,6,2),MID(L135,9,2))+M135)=TRUE,MIN($V$1:V135),DATE(MID(L135,1,4),MID(L135,6,2),MID(L135,9,2))))</f>
        <v xml:space="preserve"> </v>
      </c>
      <c r="AF135" s="241" t="str">
        <f t="shared" si="82"/>
        <v>CRITICA</v>
      </c>
      <c r="AG135" s="241" t="str">
        <f t="shared" si="77"/>
        <v xml:space="preserve"> </v>
      </c>
      <c r="AH135" s="241" t="str">
        <f>+IFERROR(VLOOKUP(E135,'OPER-POST CV01_OPPSHA'!$C$2:$Q$500,14,0),"")</f>
        <v/>
      </c>
      <c r="AI135" s="248">
        <f>+VLOOKUP(VALUE(F135),ORDENES!$Y$2:$AD$359,6,0)</f>
        <v>0</v>
      </c>
      <c r="AJ135" s="248">
        <f>+VLOOKUP(VALUE(F135),ORDENES!$Y$2:$AE$359,7,0)</f>
        <v>0</v>
      </c>
      <c r="AK135" s="241" t="str">
        <f t="shared" si="78"/>
        <v/>
      </c>
      <c r="AL135" s="241" t="str">
        <f t="shared" si="79"/>
        <v/>
      </c>
      <c r="AM135" s="241" t="str">
        <f t="shared" si="80"/>
        <v/>
      </c>
      <c r="AN135" s="241" t="str">
        <f>+IFERROR(VLOOKUP(E135,'OPER-POST CV01_OPPSHA'!$C$2:$R$500,16,0),"")</f>
        <v/>
      </c>
      <c r="AO135" s="241" t="str">
        <f t="shared" si="81"/>
        <v/>
      </c>
      <c r="AP135" s="4"/>
      <c r="AQ135" s="4"/>
      <c r="AR135" s="4"/>
      <c r="AS135" s="4"/>
      <c r="AT135" s="4"/>
      <c r="AU135" s="4"/>
      <c r="AV135" s="4"/>
      <c r="AW135" s="4"/>
      <c r="AX135" s="4"/>
    </row>
    <row r="136" spans="1:50" x14ac:dyDescent="0.2">
      <c r="A136" s="61"/>
      <c r="B136" s="15"/>
      <c r="C136" s="15"/>
      <c r="D136" s="15"/>
      <c r="E136" s="15"/>
      <c r="F136" s="15"/>
      <c r="G136" s="15"/>
      <c r="H136" s="15"/>
      <c r="I136" s="15"/>
      <c r="J136" s="15"/>
      <c r="K136" s="15"/>
      <c r="L136" s="220"/>
      <c r="M136" s="15"/>
      <c r="N136" s="220"/>
      <c r="O136" s="15"/>
      <c r="P136" s="15"/>
      <c r="Q136" s="15"/>
      <c r="R136" s="203"/>
      <c r="S136" s="63"/>
      <c r="T136" s="15"/>
      <c r="U136" s="241">
        <f>+VLOOKUP(VALUE(F136),ORDENES!$Y$2:$AC$359,4,0)</f>
        <v>0</v>
      </c>
      <c r="V136" s="246" t="str">
        <f t="shared" si="69"/>
        <v xml:space="preserve"> </v>
      </c>
      <c r="W136" s="246" t="str">
        <f t="shared" si="70"/>
        <v xml:space="preserve"> </v>
      </c>
      <c r="X136" s="241" t="str">
        <f t="shared" si="71"/>
        <v xml:space="preserve"> </v>
      </c>
      <c r="Y136" s="241" t="str">
        <f t="shared" si="72"/>
        <v xml:space="preserve"> </v>
      </c>
      <c r="Z136" s="241" t="str">
        <f>IF(F136=0," ",VLOOKUP(VALUE(F136),ORDENES!$Y$2:$Z$359,2,FALSE))</f>
        <v xml:space="preserve"> </v>
      </c>
      <c r="AA136" s="241" t="str">
        <f t="shared" si="73"/>
        <v/>
      </c>
      <c r="AB136" s="241" t="str">
        <f t="shared" si="74"/>
        <v xml:space="preserve"> </v>
      </c>
      <c r="AC136" s="241">
        <f t="shared" si="75"/>
        <v>0</v>
      </c>
      <c r="AD136" s="241" t="str">
        <f t="shared" si="76"/>
        <v xml:space="preserve"> </v>
      </c>
      <c r="AE136" s="247" t="str">
        <f>IF(L136=0," ",IF(ISERR(DATE(MID(L136,1,4),MID(L136,6,2),MID(L136,9,2))+M136)=TRUE,MIN($V$1:V136),DATE(MID(L136,1,4),MID(L136,6,2),MID(L136,9,2))))</f>
        <v xml:space="preserve"> </v>
      </c>
      <c r="AF136" s="241" t="str">
        <f t="shared" si="82"/>
        <v>CRITICA</v>
      </c>
      <c r="AG136" s="241" t="str">
        <f t="shared" si="77"/>
        <v xml:space="preserve"> </v>
      </c>
      <c r="AH136" s="241" t="str">
        <f>+IFERROR(VLOOKUP(E136,'OPER-POST CV01_OPPSHA'!$C$2:$Q$500,14,0),"")</f>
        <v/>
      </c>
      <c r="AI136" s="248">
        <f>+VLOOKUP(VALUE(F136),ORDENES!$Y$2:$AD$359,6,0)</f>
        <v>0</v>
      </c>
      <c r="AJ136" s="248">
        <f>+VLOOKUP(VALUE(F136),ORDENES!$Y$2:$AE$359,7,0)</f>
        <v>0</v>
      </c>
      <c r="AK136" s="241" t="str">
        <f t="shared" si="78"/>
        <v/>
      </c>
      <c r="AL136" s="241" t="str">
        <f t="shared" si="79"/>
        <v/>
      </c>
      <c r="AM136" s="241" t="str">
        <f t="shared" si="80"/>
        <v/>
      </c>
      <c r="AN136" s="241" t="str">
        <f>+IFERROR(VLOOKUP(E136,'OPER-POST CV01_OPPSHA'!$C$2:$R$500,16,0),"")</f>
        <v/>
      </c>
      <c r="AO136" s="241" t="str">
        <f t="shared" si="81"/>
        <v/>
      </c>
      <c r="AP136" s="4"/>
      <c r="AQ136" s="4"/>
      <c r="AR136" s="4"/>
      <c r="AS136" s="4"/>
      <c r="AT136" s="4"/>
      <c r="AU136" s="4"/>
      <c r="AV136" s="4"/>
      <c r="AW136" s="4"/>
      <c r="AX136" s="4"/>
    </row>
    <row r="137" spans="1:50" ht="14.95" customHeight="1" x14ac:dyDescent="0.2">
      <c r="A137" s="61"/>
      <c r="B137" s="15"/>
      <c r="C137" s="15"/>
      <c r="D137" s="15"/>
      <c r="E137" s="15"/>
      <c r="F137" s="15"/>
      <c r="G137" s="15"/>
      <c r="H137" s="15"/>
      <c r="I137" s="15"/>
      <c r="J137" s="15"/>
      <c r="K137" s="15"/>
      <c r="L137" s="220"/>
      <c r="M137" s="15"/>
      <c r="N137" s="220"/>
      <c r="O137" s="15"/>
      <c r="P137" s="15"/>
      <c r="Q137" s="15"/>
      <c r="R137" s="203"/>
      <c r="S137" s="63"/>
      <c r="T137" s="15"/>
      <c r="U137" s="241">
        <f>+VLOOKUP(VALUE(F137),ORDENES!$Y$2:$AC$359,4,0)</f>
        <v>0</v>
      </c>
      <c r="V137" s="246" t="str">
        <f t="shared" si="69"/>
        <v xml:space="preserve"> </v>
      </c>
      <c r="W137" s="246" t="str">
        <f t="shared" si="70"/>
        <v xml:space="preserve"> </v>
      </c>
      <c r="X137" s="241" t="str">
        <f t="shared" si="71"/>
        <v xml:space="preserve"> </v>
      </c>
      <c r="Y137" s="241" t="str">
        <f t="shared" si="72"/>
        <v xml:space="preserve"> </v>
      </c>
      <c r="Z137" s="241" t="str">
        <f>IF(F137=0," ",VLOOKUP(VALUE(F137),ORDENES!$Y$2:$Z$359,2,FALSE))</f>
        <v xml:space="preserve"> </v>
      </c>
      <c r="AA137" s="241" t="str">
        <f t="shared" si="73"/>
        <v/>
      </c>
      <c r="AB137" s="241" t="str">
        <f t="shared" si="74"/>
        <v xml:space="preserve"> </v>
      </c>
      <c r="AC137" s="241">
        <f t="shared" si="75"/>
        <v>0</v>
      </c>
      <c r="AD137" s="241" t="str">
        <f t="shared" si="76"/>
        <v xml:space="preserve"> </v>
      </c>
      <c r="AE137" s="247" t="str">
        <f>IF(L137=0," ",IF(ISERR(DATE(MID(L137,1,4),MID(L137,6,2),MID(L137,9,2))+M137)=TRUE,MIN($V$1:V137),DATE(MID(L137,1,4),MID(L137,6,2),MID(L137,9,2))))</f>
        <v xml:space="preserve"> </v>
      </c>
      <c r="AF137" s="241" t="str">
        <f t="shared" si="82"/>
        <v>CRITICA</v>
      </c>
      <c r="AG137" s="241" t="str">
        <f t="shared" si="77"/>
        <v xml:space="preserve"> </v>
      </c>
      <c r="AH137" s="241" t="str">
        <f>+IFERROR(VLOOKUP(E137,'OPER-POST CV01_OPPSHA'!$C$2:$Q$500,14,0),"")</f>
        <v/>
      </c>
      <c r="AI137" s="248">
        <f>+VLOOKUP(VALUE(F137),ORDENES!$Y$2:$AD$359,6,0)</f>
        <v>0</v>
      </c>
      <c r="AJ137" s="248">
        <f>+VLOOKUP(VALUE(F137),ORDENES!$Y$2:$AE$359,7,0)</f>
        <v>0</v>
      </c>
      <c r="AK137" s="241" t="str">
        <f t="shared" si="78"/>
        <v/>
      </c>
      <c r="AL137" s="241" t="str">
        <f t="shared" si="79"/>
        <v/>
      </c>
      <c r="AM137" s="241" t="str">
        <f t="shared" si="80"/>
        <v/>
      </c>
      <c r="AN137" s="241" t="str">
        <f>+IFERROR(VLOOKUP(E137,'OPER-POST CV01_OPPSHA'!$C$2:$R$500,16,0),"")</f>
        <v/>
      </c>
      <c r="AO137" s="241" t="str">
        <f t="shared" si="81"/>
        <v/>
      </c>
      <c r="AP137" s="4"/>
      <c r="AQ137" s="4"/>
      <c r="AR137" s="4"/>
      <c r="AS137" s="4"/>
      <c r="AT137" s="4"/>
      <c r="AU137" s="4"/>
      <c r="AV137" s="4"/>
      <c r="AW137" s="4"/>
      <c r="AX137" s="4"/>
    </row>
    <row r="138" spans="1:50" ht="14.95" customHeight="1" x14ac:dyDescent="0.2">
      <c r="A138" s="61"/>
      <c r="B138" s="15"/>
      <c r="C138" s="15"/>
      <c r="D138" s="15"/>
      <c r="E138" s="15"/>
      <c r="F138" s="15"/>
      <c r="G138" s="15"/>
      <c r="H138" s="15"/>
      <c r="I138" s="15"/>
      <c r="J138" s="15"/>
      <c r="K138" s="15"/>
      <c r="L138" s="220"/>
      <c r="M138" s="15"/>
      <c r="N138" s="220"/>
      <c r="O138" s="15"/>
      <c r="P138" s="15"/>
      <c r="Q138" s="15"/>
      <c r="R138" s="203"/>
      <c r="S138" s="63"/>
      <c r="T138" s="15"/>
      <c r="U138" s="241">
        <f>+VLOOKUP(VALUE(F138),ORDENES!$Y$2:$AC$359,4,0)</f>
        <v>0</v>
      </c>
      <c r="V138" s="246" t="str">
        <f t="shared" si="69"/>
        <v xml:space="preserve"> </v>
      </c>
      <c r="W138" s="246" t="str">
        <f t="shared" si="70"/>
        <v xml:space="preserve"> </v>
      </c>
      <c r="X138" s="241" t="str">
        <f t="shared" si="71"/>
        <v xml:space="preserve"> </v>
      </c>
      <c r="Y138" s="241" t="str">
        <f t="shared" si="72"/>
        <v xml:space="preserve"> </v>
      </c>
      <c r="Z138" s="241" t="str">
        <f>IF(F138=0," ",VLOOKUP(VALUE(F138),ORDENES!$Y$2:$Z$359,2,FALSE))</f>
        <v xml:space="preserve"> </v>
      </c>
      <c r="AA138" s="241" t="str">
        <f t="shared" si="73"/>
        <v/>
      </c>
      <c r="AB138" s="241" t="str">
        <f t="shared" si="74"/>
        <v xml:space="preserve"> </v>
      </c>
      <c r="AC138" s="241">
        <f t="shared" si="75"/>
        <v>0</v>
      </c>
      <c r="AD138" s="241" t="str">
        <f t="shared" si="76"/>
        <v xml:space="preserve"> </v>
      </c>
      <c r="AE138" s="247" t="str">
        <f>IF(L138=0," ",IF(ISERR(DATE(MID(L138,1,4),MID(L138,6,2),MID(L138,9,2))+M138)=TRUE,MIN($V$1:V138),DATE(MID(L138,1,4),MID(L138,6,2),MID(L138,9,2))))</f>
        <v xml:space="preserve"> </v>
      </c>
      <c r="AF138" s="241" t="str">
        <f t="shared" si="82"/>
        <v>CRITICA</v>
      </c>
      <c r="AG138" s="241" t="str">
        <f t="shared" si="77"/>
        <v xml:space="preserve"> </v>
      </c>
      <c r="AH138" s="241" t="str">
        <f>+IFERROR(VLOOKUP(E138,'OPER-POST CV01_OPPSHA'!$C$2:$Q$500,14,0),"")</f>
        <v/>
      </c>
      <c r="AI138" s="248">
        <f>+VLOOKUP(VALUE(F138),ORDENES!$Y$2:$AD$359,6,0)</f>
        <v>0</v>
      </c>
      <c r="AJ138" s="248">
        <f>+VLOOKUP(VALUE(F138),ORDENES!$Y$2:$AE$359,7,0)</f>
        <v>0</v>
      </c>
      <c r="AK138" s="241" t="str">
        <f t="shared" si="78"/>
        <v/>
      </c>
      <c r="AL138" s="241" t="str">
        <f t="shared" si="79"/>
        <v/>
      </c>
      <c r="AM138" s="241" t="str">
        <f t="shared" si="80"/>
        <v/>
      </c>
      <c r="AN138" s="241" t="str">
        <f>+IFERROR(VLOOKUP(E138,'OPER-POST CV01_OPPSHA'!$C$2:$R$500,16,0),"")</f>
        <v/>
      </c>
      <c r="AO138" s="241" t="str">
        <f t="shared" si="81"/>
        <v/>
      </c>
      <c r="AP138" s="4"/>
      <c r="AQ138" s="4"/>
      <c r="AR138" s="4"/>
      <c r="AS138" s="4"/>
      <c r="AT138" s="4"/>
      <c r="AU138" s="4"/>
      <c r="AV138" s="4"/>
      <c r="AW138" s="4"/>
      <c r="AX138" s="4"/>
    </row>
    <row r="139" spans="1:50" ht="14.95" customHeight="1" x14ac:dyDescent="0.2">
      <c r="A139" s="61"/>
      <c r="B139" s="15"/>
      <c r="C139" s="15"/>
      <c r="D139" s="15"/>
      <c r="E139" s="15"/>
      <c r="F139" s="15"/>
      <c r="G139" s="15"/>
      <c r="H139" s="15"/>
      <c r="I139" s="15"/>
      <c r="J139" s="15"/>
      <c r="K139" s="15"/>
      <c r="L139" s="220"/>
      <c r="M139" s="15"/>
      <c r="N139" s="220"/>
      <c r="O139" s="15"/>
      <c r="P139" s="15"/>
      <c r="Q139" s="15"/>
      <c r="R139" s="203"/>
      <c r="S139" s="63"/>
      <c r="T139" s="15"/>
      <c r="U139" s="241">
        <f>+VLOOKUP(VALUE(F139),ORDENES!$Y$2:$AC$359,4,0)</f>
        <v>0</v>
      </c>
      <c r="V139" s="246" t="str">
        <f t="shared" si="69"/>
        <v xml:space="preserve"> </v>
      </c>
      <c r="W139" s="246" t="str">
        <f t="shared" si="70"/>
        <v xml:space="preserve"> </v>
      </c>
      <c r="X139" s="241" t="str">
        <f t="shared" si="71"/>
        <v xml:space="preserve"> </v>
      </c>
      <c r="Y139" s="241" t="str">
        <f t="shared" si="72"/>
        <v xml:space="preserve"> </v>
      </c>
      <c r="Z139" s="241" t="str">
        <f>IF(F139=0," ",VLOOKUP(VALUE(F139),ORDENES!$Y$2:$Z$359,2,FALSE))</f>
        <v xml:space="preserve"> </v>
      </c>
      <c r="AA139" s="241" t="str">
        <f t="shared" si="73"/>
        <v/>
      </c>
      <c r="AB139" s="241" t="str">
        <f t="shared" si="74"/>
        <v xml:space="preserve"> </v>
      </c>
      <c r="AC139" s="241">
        <f t="shared" si="75"/>
        <v>0</v>
      </c>
      <c r="AD139" s="241" t="str">
        <f t="shared" si="76"/>
        <v xml:space="preserve"> </v>
      </c>
      <c r="AE139" s="247" t="str">
        <f>IF(L139=0," ",IF(ISERR(DATE(MID(L139,1,4),MID(L139,6,2),MID(L139,9,2))+M139)=TRUE,MIN($V$1:V139),DATE(MID(L139,1,4),MID(L139,6,2),MID(L139,9,2))))</f>
        <v xml:space="preserve"> </v>
      </c>
      <c r="AF139" s="241" t="str">
        <f t="shared" si="82"/>
        <v>CRITICA</v>
      </c>
      <c r="AG139" s="241" t="str">
        <f t="shared" si="77"/>
        <v xml:space="preserve"> </v>
      </c>
      <c r="AH139" s="241" t="str">
        <f>+IFERROR(VLOOKUP(E139,'OPER-POST CV01_OPPSHA'!$C$2:$Q$500,14,0),"")</f>
        <v/>
      </c>
      <c r="AI139" s="248">
        <f>+VLOOKUP(VALUE(F139),ORDENES!$Y$2:$AD$359,6,0)</f>
        <v>0</v>
      </c>
      <c r="AJ139" s="248">
        <f>+VLOOKUP(VALUE(F139),ORDENES!$Y$2:$AE$359,7,0)</f>
        <v>0</v>
      </c>
      <c r="AK139" s="241" t="str">
        <f t="shared" si="78"/>
        <v/>
      </c>
      <c r="AL139" s="241" t="str">
        <f t="shared" si="79"/>
        <v/>
      </c>
      <c r="AM139" s="241" t="str">
        <f t="shared" si="80"/>
        <v/>
      </c>
      <c r="AN139" s="241" t="str">
        <f>+IFERROR(VLOOKUP(E139,'OPER-POST CV01_OPPSHA'!$C$2:$R$500,16,0),"")</f>
        <v/>
      </c>
      <c r="AO139" s="241" t="str">
        <f t="shared" si="81"/>
        <v/>
      </c>
      <c r="AP139" s="4"/>
      <c r="AQ139" s="4"/>
      <c r="AR139" s="4"/>
      <c r="AS139" s="4"/>
      <c r="AT139" s="4"/>
      <c r="AU139" s="4"/>
      <c r="AV139" s="4"/>
      <c r="AW139" s="4"/>
      <c r="AX139" s="4"/>
    </row>
    <row r="140" spans="1:50" x14ac:dyDescent="0.2">
      <c r="A140" s="61"/>
      <c r="B140" s="15"/>
      <c r="C140" s="15"/>
      <c r="D140" s="15"/>
      <c r="E140" s="15"/>
      <c r="F140" s="15"/>
      <c r="G140" s="15"/>
      <c r="H140" s="15"/>
      <c r="I140" s="15"/>
      <c r="J140" s="15"/>
      <c r="K140" s="15"/>
      <c r="L140" s="220"/>
      <c r="M140" s="15"/>
      <c r="N140" s="220"/>
      <c r="O140" s="15"/>
      <c r="P140" s="15"/>
      <c r="Q140" s="15"/>
      <c r="R140" s="203"/>
      <c r="S140" s="63"/>
      <c r="T140" s="15"/>
      <c r="U140" s="241">
        <f>+VLOOKUP(VALUE(F140),ORDENES!$Y$2:$AC$359,4,0)</f>
        <v>0</v>
      </c>
      <c r="V140" s="246" t="str">
        <f t="shared" si="69"/>
        <v xml:space="preserve"> </v>
      </c>
      <c r="W140" s="246" t="str">
        <f t="shared" si="70"/>
        <v xml:space="preserve"> </v>
      </c>
      <c r="X140" s="241" t="str">
        <f t="shared" si="71"/>
        <v xml:space="preserve"> </v>
      </c>
      <c r="Y140" s="241" t="str">
        <f t="shared" si="72"/>
        <v xml:space="preserve"> </v>
      </c>
      <c r="Z140" s="241" t="str">
        <f>IF(F140=0," ",VLOOKUP(VALUE(F140),ORDENES!$Y$2:$Z$359,2,FALSE))</f>
        <v xml:space="preserve"> </v>
      </c>
      <c r="AA140" s="241" t="str">
        <f t="shared" si="73"/>
        <v/>
      </c>
      <c r="AB140" s="241" t="str">
        <f t="shared" si="74"/>
        <v xml:space="preserve"> </v>
      </c>
      <c r="AC140" s="241">
        <f t="shared" si="75"/>
        <v>0</v>
      </c>
      <c r="AD140" s="241" t="str">
        <f t="shared" si="76"/>
        <v xml:space="preserve"> </v>
      </c>
      <c r="AE140" s="247" t="str">
        <f>IF(L140=0," ",IF(ISERR(DATE(MID(L140,1,4),MID(L140,6,2),MID(L140,9,2))+M140)=TRUE,MIN($V$1:V140),DATE(MID(L140,1,4),MID(L140,6,2),MID(L140,9,2))))</f>
        <v xml:space="preserve"> </v>
      </c>
      <c r="AF140" s="241" t="str">
        <f t="shared" si="82"/>
        <v>CRITICA</v>
      </c>
      <c r="AG140" s="241" t="str">
        <f t="shared" si="77"/>
        <v xml:space="preserve"> </v>
      </c>
      <c r="AH140" s="241" t="str">
        <f>+IFERROR(VLOOKUP(E140,'OPER-POST CV01_OPPSHA'!$C$2:$Q$500,14,0),"")</f>
        <v/>
      </c>
      <c r="AI140" s="248">
        <f>+VLOOKUP(VALUE(F140),ORDENES!$Y$2:$AD$359,6,0)</f>
        <v>0</v>
      </c>
      <c r="AJ140" s="248">
        <f>+VLOOKUP(VALUE(F140),ORDENES!$Y$2:$AE$359,7,0)</f>
        <v>0</v>
      </c>
      <c r="AK140" s="241" t="str">
        <f t="shared" si="78"/>
        <v/>
      </c>
      <c r="AL140" s="241" t="str">
        <f t="shared" si="79"/>
        <v/>
      </c>
      <c r="AM140" s="241" t="str">
        <f t="shared" si="80"/>
        <v/>
      </c>
      <c r="AN140" s="241" t="str">
        <f>+IFERROR(VLOOKUP(E140,'OPER-POST CV01_OPPSHA'!$C$2:$R$500,16,0),"")</f>
        <v/>
      </c>
      <c r="AO140" s="241" t="str">
        <f t="shared" si="81"/>
        <v/>
      </c>
      <c r="AP140" s="4"/>
      <c r="AQ140" s="4"/>
      <c r="AR140" s="4"/>
      <c r="AS140" s="4"/>
      <c r="AT140" s="4"/>
      <c r="AU140" s="4"/>
      <c r="AV140" s="4"/>
      <c r="AW140" s="4"/>
      <c r="AX140" s="4"/>
    </row>
    <row r="141" spans="1:50" x14ac:dyDescent="0.2">
      <c r="A141" s="61"/>
      <c r="B141" s="15"/>
      <c r="C141" s="15"/>
      <c r="D141" s="15"/>
      <c r="E141" s="15"/>
      <c r="F141" s="15"/>
      <c r="G141" s="15"/>
      <c r="H141" s="15"/>
      <c r="I141" s="15"/>
      <c r="J141" s="15"/>
      <c r="K141" s="15"/>
      <c r="L141" s="220"/>
      <c r="M141" s="15"/>
      <c r="N141" s="220"/>
      <c r="O141" s="15"/>
      <c r="P141" s="15"/>
      <c r="Q141" s="15"/>
      <c r="R141" s="203"/>
      <c r="S141" s="63"/>
      <c r="T141" s="15"/>
      <c r="U141" s="241">
        <f>+VLOOKUP(VALUE(F141),ORDENES!$Y$2:$AC$359,4,0)</f>
        <v>0</v>
      </c>
      <c r="V141" s="246" t="str">
        <f t="shared" si="69"/>
        <v xml:space="preserve"> </v>
      </c>
      <c r="W141" s="246" t="str">
        <f t="shared" si="70"/>
        <v xml:space="preserve"> </v>
      </c>
      <c r="X141" s="241" t="str">
        <f t="shared" si="71"/>
        <v xml:space="preserve"> </v>
      </c>
      <c r="Y141" s="241" t="str">
        <f t="shared" si="72"/>
        <v xml:space="preserve"> </v>
      </c>
      <c r="Z141" s="241" t="str">
        <f>IF(F141=0," ",VLOOKUP(VALUE(F141),ORDENES!$Y$2:$Z$359,2,FALSE))</f>
        <v xml:space="preserve"> </v>
      </c>
      <c r="AA141" s="241" t="str">
        <f t="shared" si="73"/>
        <v/>
      </c>
      <c r="AB141" s="241" t="str">
        <f t="shared" si="74"/>
        <v xml:space="preserve"> </v>
      </c>
      <c r="AC141" s="241">
        <f t="shared" si="75"/>
        <v>0</v>
      </c>
      <c r="AD141" s="241" t="str">
        <f t="shared" si="76"/>
        <v xml:space="preserve"> </v>
      </c>
      <c r="AE141" s="247" t="str">
        <f>IF(L141=0," ",IF(ISERR(DATE(MID(L141,1,4),MID(L141,6,2),MID(L141,9,2))+M141)=TRUE,MIN($V$1:V141),DATE(MID(L141,1,4),MID(L141,6,2),MID(L141,9,2))))</f>
        <v xml:space="preserve"> </v>
      </c>
      <c r="AF141" s="241" t="str">
        <f t="shared" si="82"/>
        <v>CRITICA</v>
      </c>
      <c r="AG141" s="241" t="str">
        <f t="shared" si="77"/>
        <v xml:space="preserve"> </v>
      </c>
      <c r="AH141" s="241" t="str">
        <f>+IFERROR(VLOOKUP(E141,'OPER-POST CV01_OPPSHA'!$C$2:$Q$500,14,0),"")</f>
        <v/>
      </c>
      <c r="AI141" s="248">
        <f>+VLOOKUP(VALUE(F141),ORDENES!$Y$2:$AD$359,6,0)</f>
        <v>0</v>
      </c>
      <c r="AJ141" s="248">
        <f>+VLOOKUP(VALUE(F141),ORDENES!$Y$2:$AE$359,7,0)</f>
        <v>0</v>
      </c>
      <c r="AK141" s="241" t="str">
        <f t="shared" si="78"/>
        <v/>
      </c>
      <c r="AL141" s="241" t="str">
        <f t="shared" si="79"/>
        <v/>
      </c>
      <c r="AM141" s="241" t="str">
        <f t="shared" si="80"/>
        <v/>
      </c>
      <c r="AN141" s="241" t="str">
        <f>+IFERROR(VLOOKUP(E141,'OPER-POST CV01_OPPSHA'!$C$2:$R$500,16,0),"")</f>
        <v/>
      </c>
      <c r="AO141" s="241" t="str">
        <f t="shared" si="81"/>
        <v/>
      </c>
      <c r="AP141" s="4"/>
      <c r="AQ141" s="4"/>
      <c r="AR141" s="4"/>
      <c r="AS141" s="4"/>
      <c r="AT141" s="4"/>
      <c r="AU141" s="4"/>
      <c r="AV141" s="4"/>
      <c r="AW141" s="4"/>
      <c r="AX141" s="4"/>
    </row>
    <row r="142" spans="1:50" x14ac:dyDescent="0.2">
      <c r="A142" s="61"/>
      <c r="B142" s="15"/>
      <c r="C142" s="15"/>
      <c r="D142" s="15"/>
      <c r="E142" s="15"/>
      <c r="F142" s="15"/>
      <c r="G142" s="15"/>
      <c r="H142" s="15"/>
      <c r="I142" s="15"/>
      <c r="J142" s="15"/>
      <c r="K142" s="15"/>
      <c r="L142" s="220"/>
      <c r="M142" s="15"/>
      <c r="N142" s="220"/>
      <c r="O142" s="15"/>
      <c r="P142" s="15"/>
      <c r="Q142" s="15"/>
      <c r="R142" s="203"/>
      <c r="S142" s="63"/>
      <c r="T142" s="15"/>
      <c r="U142" s="241">
        <f>+VLOOKUP(VALUE(F142),ORDENES!$Y$2:$AC$359,4,0)</f>
        <v>0</v>
      </c>
      <c r="V142" s="246" t="str">
        <f t="shared" si="69"/>
        <v xml:space="preserve"> </v>
      </c>
      <c r="W142" s="246" t="str">
        <f t="shared" si="70"/>
        <v xml:space="preserve"> </v>
      </c>
      <c r="X142" s="241" t="str">
        <f t="shared" si="71"/>
        <v xml:space="preserve"> </v>
      </c>
      <c r="Y142" s="241" t="str">
        <f t="shared" si="72"/>
        <v xml:space="preserve"> </v>
      </c>
      <c r="Z142" s="241" t="str">
        <f>IF(F142=0," ",VLOOKUP(VALUE(F142),ORDENES!$Y$2:$Z$359,2,FALSE))</f>
        <v xml:space="preserve"> </v>
      </c>
      <c r="AA142" s="241" t="str">
        <f t="shared" si="73"/>
        <v/>
      </c>
      <c r="AB142" s="241" t="str">
        <f t="shared" si="74"/>
        <v xml:space="preserve"> </v>
      </c>
      <c r="AC142" s="241">
        <f t="shared" si="75"/>
        <v>0</v>
      </c>
      <c r="AD142" s="241" t="str">
        <f t="shared" si="76"/>
        <v xml:space="preserve"> </v>
      </c>
      <c r="AE142" s="247" t="str">
        <f>IF(L142=0," ",IF(ISERR(DATE(MID(L142,1,4),MID(L142,6,2),MID(L142,9,2))+M142)=TRUE,MIN($V$1:V142),DATE(MID(L142,1,4),MID(L142,6,2),MID(L142,9,2))))</f>
        <v xml:space="preserve"> </v>
      </c>
      <c r="AF142" s="241" t="str">
        <f t="shared" si="82"/>
        <v>CRITICA</v>
      </c>
      <c r="AG142" s="241" t="str">
        <f t="shared" si="77"/>
        <v xml:space="preserve"> </v>
      </c>
      <c r="AH142" s="241" t="str">
        <f>+IFERROR(VLOOKUP(E142,'OPER-POST CV01_OPPSHA'!$C$2:$Q$500,14,0),"")</f>
        <v/>
      </c>
      <c r="AI142" s="248">
        <f>+VLOOKUP(VALUE(F142),ORDENES!$Y$2:$AD$359,6,0)</f>
        <v>0</v>
      </c>
      <c r="AJ142" s="248">
        <f>+VLOOKUP(VALUE(F142),ORDENES!$Y$2:$AE$359,7,0)</f>
        <v>0</v>
      </c>
      <c r="AK142" s="241" t="str">
        <f t="shared" si="78"/>
        <v/>
      </c>
      <c r="AL142" s="241" t="str">
        <f t="shared" si="79"/>
        <v/>
      </c>
      <c r="AM142" s="241" t="str">
        <f t="shared" si="80"/>
        <v/>
      </c>
      <c r="AN142" s="241" t="str">
        <f>+IFERROR(VLOOKUP(E142,'OPER-POST CV01_OPPSHA'!$C$2:$R$500,16,0),"")</f>
        <v/>
      </c>
      <c r="AO142" s="241" t="str">
        <f t="shared" si="81"/>
        <v/>
      </c>
      <c r="AP142" s="4"/>
      <c r="AQ142" s="4"/>
      <c r="AR142" s="4"/>
      <c r="AS142" s="4"/>
      <c r="AT142" s="4"/>
      <c r="AU142" s="4"/>
      <c r="AV142" s="4"/>
      <c r="AW142" s="4"/>
      <c r="AX142" s="4"/>
    </row>
    <row r="143" spans="1:50" x14ac:dyDescent="0.2">
      <c r="A143" s="61"/>
      <c r="B143" s="15"/>
      <c r="C143" s="15"/>
      <c r="D143" s="15"/>
      <c r="E143" s="214"/>
      <c r="F143" s="15"/>
      <c r="G143" s="15"/>
      <c r="H143" s="15"/>
      <c r="I143" s="15"/>
      <c r="J143" s="15"/>
      <c r="K143" s="15"/>
      <c r="L143" s="62"/>
      <c r="M143" s="15"/>
      <c r="N143" s="62"/>
      <c r="O143" s="15"/>
      <c r="P143" s="15"/>
      <c r="Q143" s="149"/>
      <c r="R143" s="203"/>
      <c r="S143" s="63"/>
      <c r="T143" s="15"/>
      <c r="U143" s="241">
        <f>+VLOOKUP(VALUE(F143),ORDENES!$Y$2:$AC$359,4,0)</f>
        <v>0</v>
      </c>
      <c r="V143" s="246" t="str">
        <f t="shared" si="69"/>
        <v xml:space="preserve"> </v>
      </c>
      <c r="W143" s="246" t="str">
        <f t="shared" si="70"/>
        <v xml:space="preserve"> </v>
      </c>
      <c r="X143" s="241" t="str">
        <f t="shared" si="71"/>
        <v xml:space="preserve"> </v>
      </c>
      <c r="Y143" s="241" t="str">
        <f t="shared" si="72"/>
        <v xml:space="preserve"> </v>
      </c>
      <c r="Z143" s="241" t="str">
        <f>IF(F143=0," ",VLOOKUP(VALUE(F143),ORDENES!$Y$2:$Z$359,2,FALSE))</f>
        <v xml:space="preserve"> </v>
      </c>
      <c r="AA143" s="241" t="str">
        <f t="shared" si="73"/>
        <v/>
      </c>
      <c r="AB143" s="241" t="str">
        <f t="shared" si="74"/>
        <v xml:space="preserve"> </v>
      </c>
      <c r="AC143" s="241">
        <f t="shared" si="75"/>
        <v>0</v>
      </c>
      <c r="AD143" s="241" t="str">
        <f t="shared" si="76"/>
        <v xml:space="preserve"> </v>
      </c>
      <c r="AE143" s="247" t="str">
        <f>IF(L143=0," ",IF(ISERR(DATE(MID(L143,1,4),MID(L143,6,2),MID(L143,9,2))+M143)=TRUE,MIN($V$1:V143),DATE(MID(L143,1,4),MID(L143,6,2),MID(L143,9,2))))</f>
        <v xml:space="preserve"> </v>
      </c>
      <c r="AF143" s="241" t="str">
        <f t="shared" si="82"/>
        <v>CRITICA</v>
      </c>
      <c r="AG143" s="241" t="str">
        <f t="shared" si="77"/>
        <v xml:space="preserve"> </v>
      </c>
      <c r="AH143" s="241" t="str">
        <f>+IFERROR(VLOOKUP(E143,'OPER-POST CV01_OPPSHA'!$C$2:$Q$500,14,0),"")</f>
        <v/>
      </c>
      <c r="AI143" s="248">
        <f>+VLOOKUP(VALUE(F143),ORDENES!$Y$2:$AD$359,6,0)</f>
        <v>0</v>
      </c>
      <c r="AJ143" s="248">
        <f>+VLOOKUP(VALUE(F143),ORDENES!$Y$2:$AE$359,7,0)</f>
        <v>0</v>
      </c>
      <c r="AK143" s="241" t="str">
        <f t="shared" si="78"/>
        <v/>
      </c>
      <c r="AL143" s="241" t="str">
        <f t="shared" si="79"/>
        <v/>
      </c>
      <c r="AM143" s="241" t="str">
        <f t="shared" si="80"/>
        <v/>
      </c>
      <c r="AN143" s="241" t="str">
        <f>+IFERROR(VLOOKUP(E143,'OPER-POST CV01_OPPSHA'!$C$2:$R$500,16,0),"")</f>
        <v/>
      </c>
      <c r="AO143" s="241" t="str">
        <f t="shared" si="81"/>
        <v/>
      </c>
      <c r="AP143" s="4"/>
      <c r="AQ143" s="4"/>
      <c r="AR143" s="4"/>
      <c r="AS143" s="4"/>
      <c r="AT143" s="4"/>
      <c r="AU143" s="4"/>
      <c r="AV143" s="4"/>
      <c r="AW143" s="4"/>
      <c r="AX143" s="4"/>
    </row>
    <row r="144" spans="1:50" x14ac:dyDescent="0.2">
      <c r="A144" s="61"/>
      <c r="B144" s="15"/>
      <c r="C144" s="15"/>
      <c r="D144" s="15"/>
      <c r="F144" s="15"/>
      <c r="G144" s="15"/>
      <c r="H144" s="15"/>
      <c r="I144" s="15"/>
      <c r="J144" s="15"/>
      <c r="K144" s="15"/>
      <c r="L144" s="62"/>
      <c r="M144" s="15"/>
      <c r="N144" s="62"/>
      <c r="O144" s="15"/>
      <c r="P144" s="15"/>
      <c r="R144" s="203"/>
      <c r="S144" s="63"/>
      <c r="T144" s="15"/>
      <c r="U144" s="241">
        <f>+VLOOKUP(VALUE(F144),ORDENES!$Y$2:$AC$359,4,0)</f>
        <v>0</v>
      </c>
      <c r="V144" s="246" t="str">
        <f t="shared" si="69"/>
        <v xml:space="preserve"> </v>
      </c>
      <c r="W144" s="246" t="str">
        <f t="shared" si="70"/>
        <v xml:space="preserve"> </v>
      </c>
      <c r="X144" s="241" t="str">
        <f t="shared" si="71"/>
        <v xml:space="preserve"> </v>
      </c>
      <c r="Y144" s="241" t="str">
        <f t="shared" si="72"/>
        <v xml:space="preserve"> </v>
      </c>
      <c r="Z144" s="241" t="str">
        <f>IF(F144=0," ",VLOOKUP(VALUE(F144),ORDENES!$Y$2:$Z$359,2,FALSE))</f>
        <v xml:space="preserve"> </v>
      </c>
      <c r="AA144" s="241" t="str">
        <f t="shared" si="73"/>
        <v/>
      </c>
      <c r="AB144" s="241" t="str">
        <f t="shared" si="74"/>
        <v xml:space="preserve"> </v>
      </c>
      <c r="AC144" s="241">
        <f t="shared" si="75"/>
        <v>0</v>
      </c>
      <c r="AD144" s="241" t="str">
        <f t="shared" si="76"/>
        <v xml:space="preserve"> </v>
      </c>
      <c r="AE144" s="247" t="str">
        <f>IF(L144=0," ",IF(ISERR(DATE(MID(L144,1,4),MID(L144,6,2),MID(L144,9,2))+M144)=TRUE,MIN($V$1:V144),DATE(MID(L144,1,4),MID(L144,6,2),MID(L144,9,2))))</f>
        <v xml:space="preserve"> </v>
      </c>
      <c r="AF144" s="241" t="str">
        <f t="shared" si="82"/>
        <v>CRITICA</v>
      </c>
      <c r="AG144" s="241" t="str">
        <f t="shared" si="77"/>
        <v xml:space="preserve"> </v>
      </c>
      <c r="AH144" s="241" t="str">
        <f>+IFERROR(VLOOKUP(E144,'OPER-POST CV01_OPPSHA'!$C$2:$Q$500,14,0),"")</f>
        <v/>
      </c>
      <c r="AI144" s="248">
        <f>+VLOOKUP(VALUE(F144),ORDENES!$Y$2:$AD$359,6,0)</f>
        <v>0</v>
      </c>
      <c r="AJ144" s="248">
        <f>+VLOOKUP(VALUE(F144),ORDENES!$Y$2:$AE$359,7,0)</f>
        <v>0</v>
      </c>
      <c r="AK144" s="241" t="str">
        <f t="shared" si="78"/>
        <v/>
      </c>
      <c r="AL144" s="241" t="str">
        <f t="shared" si="79"/>
        <v/>
      </c>
      <c r="AM144" s="241" t="str">
        <f t="shared" si="80"/>
        <v/>
      </c>
      <c r="AN144" s="241" t="str">
        <f>+IFERROR(VLOOKUP(E144,'OPER-POST CV01_OPPSHA'!$C$2:$R$500,16,0),"")</f>
        <v/>
      </c>
      <c r="AO144" s="241" t="str">
        <f t="shared" si="81"/>
        <v/>
      </c>
      <c r="AP144" s="4"/>
      <c r="AQ144" s="4"/>
      <c r="AR144" s="4"/>
      <c r="AS144" s="4"/>
      <c r="AT144" s="4"/>
      <c r="AU144" s="4"/>
      <c r="AV144" s="4"/>
      <c r="AW144" s="4"/>
      <c r="AX144" s="4"/>
    </row>
    <row r="145" spans="1:50" x14ac:dyDescent="0.2">
      <c r="A145" s="61"/>
      <c r="B145" s="15"/>
      <c r="C145" s="15"/>
      <c r="D145" s="15"/>
      <c r="F145" s="15"/>
      <c r="G145" s="15"/>
      <c r="H145" s="15"/>
      <c r="I145" s="15"/>
      <c r="J145" s="15"/>
      <c r="K145" s="15"/>
      <c r="L145" s="62"/>
      <c r="M145" s="15"/>
      <c r="N145" s="62"/>
      <c r="O145" s="15"/>
      <c r="P145" s="15"/>
      <c r="R145" s="203"/>
      <c r="S145" s="63"/>
      <c r="T145" s="15"/>
      <c r="U145" s="241">
        <f>+VLOOKUP(VALUE(F145),ORDENES!$Y$2:$AC$359,4,0)</f>
        <v>0</v>
      </c>
      <c r="V145" s="246" t="str">
        <f t="shared" si="69"/>
        <v xml:space="preserve"> </v>
      </c>
      <c r="W145" s="246" t="str">
        <f t="shared" si="70"/>
        <v xml:space="preserve"> </v>
      </c>
      <c r="X145" s="241" t="str">
        <f t="shared" si="71"/>
        <v xml:space="preserve"> </v>
      </c>
      <c r="Y145" s="241" t="str">
        <f t="shared" si="72"/>
        <v xml:space="preserve"> </v>
      </c>
      <c r="Z145" s="241" t="str">
        <f>IF(F145=0," ",VLOOKUP(VALUE(F145),ORDENES!$Y$2:$Z$359,2,FALSE))</f>
        <v xml:space="preserve"> </v>
      </c>
      <c r="AA145" s="241" t="str">
        <f t="shared" si="73"/>
        <v/>
      </c>
      <c r="AB145" s="241" t="str">
        <f t="shared" si="74"/>
        <v xml:space="preserve"> </v>
      </c>
      <c r="AC145" s="241">
        <f t="shared" si="75"/>
        <v>0</v>
      </c>
      <c r="AD145" s="241" t="str">
        <f t="shared" si="76"/>
        <v xml:space="preserve"> </v>
      </c>
      <c r="AE145" s="247" t="str">
        <f>IF(L145=0," ",IF(ISERR(DATE(MID(L145,1,4),MID(L145,6,2),MID(L145,9,2))+M145)=TRUE,MIN($V$1:V145),DATE(MID(L145,1,4),MID(L145,6,2),MID(L145,9,2))))</f>
        <v xml:space="preserve"> </v>
      </c>
      <c r="AF145" s="241" t="str">
        <f t="shared" si="82"/>
        <v>CRITICA</v>
      </c>
      <c r="AG145" s="241" t="str">
        <f t="shared" si="77"/>
        <v xml:space="preserve"> </v>
      </c>
      <c r="AH145" s="241" t="str">
        <f>+IFERROR(VLOOKUP(E145,'OPER-POST CV01_OPPSHA'!$C$2:$Q$500,14,0),"")</f>
        <v/>
      </c>
      <c r="AI145" s="248">
        <f>+VLOOKUP(VALUE(F145),ORDENES!$Y$2:$AD$359,6,0)</f>
        <v>0</v>
      </c>
      <c r="AJ145" s="248">
        <f>+VLOOKUP(VALUE(F145),ORDENES!$Y$2:$AE$359,7,0)</f>
        <v>0</v>
      </c>
      <c r="AK145" s="241" t="str">
        <f t="shared" si="78"/>
        <v/>
      </c>
      <c r="AL145" s="241" t="str">
        <f t="shared" si="79"/>
        <v/>
      </c>
      <c r="AM145" s="241" t="str">
        <f t="shared" si="80"/>
        <v/>
      </c>
      <c r="AN145" s="241" t="str">
        <f>+IFERROR(VLOOKUP(E145,'OPER-POST CV01_OPPSHA'!$C$2:$R$500,16,0),"")</f>
        <v/>
      </c>
      <c r="AO145" s="241" t="str">
        <f t="shared" si="81"/>
        <v/>
      </c>
      <c r="AP145" s="4"/>
      <c r="AQ145" s="4"/>
      <c r="AR145" s="4"/>
      <c r="AS145" s="4"/>
      <c r="AT145" s="4"/>
      <c r="AU145" s="4"/>
      <c r="AV145" s="4"/>
      <c r="AW145" s="4"/>
      <c r="AX145" s="4"/>
    </row>
    <row r="146" spans="1:50" x14ac:dyDescent="0.2">
      <c r="A146" s="61"/>
      <c r="B146" s="15"/>
      <c r="C146" s="15"/>
      <c r="D146" s="15"/>
      <c r="F146" s="15"/>
      <c r="G146" s="15"/>
      <c r="H146" s="15"/>
      <c r="I146" s="15"/>
      <c r="J146" s="15"/>
      <c r="K146" s="15"/>
      <c r="L146" s="62"/>
      <c r="M146" s="15"/>
      <c r="N146" s="62"/>
      <c r="O146" s="15"/>
      <c r="P146" s="15"/>
      <c r="R146" s="203"/>
      <c r="S146" s="63"/>
      <c r="T146" s="15"/>
      <c r="U146" s="241">
        <f>+VLOOKUP(VALUE(F146),ORDENES!$Y$2:$AC$359,4,0)</f>
        <v>0</v>
      </c>
      <c r="V146" s="246" t="str">
        <f t="shared" si="69"/>
        <v xml:space="preserve"> </v>
      </c>
      <c r="W146" s="246" t="str">
        <f t="shared" si="70"/>
        <v xml:space="preserve"> </v>
      </c>
      <c r="X146" s="241" t="str">
        <f t="shared" si="71"/>
        <v xml:space="preserve"> </v>
      </c>
      <c r="Y146" s="241" t="str">
        <f t="shared" si="72"/>
        <v xml:space="preserve"> </v>
      </c>
      <c r="Z146" s="241" t="str">
        <f>IF(F146=0," ",VLOOKUP(VALUE(F146),ORDENES!$Y$2:$Z$359,2,FALSE))</f>
        <v xml:space="preserve"> </v>
      </c>
      <c r="AA146" s="241" t="str">
        <f t="shared" si="73"/>
        <v/>
      </c>
      <c r="AB146" s="241" t="str">
        <f t="shared" si="74"/>
        <v xml:space="preserve"> </v>
      </c>
      <c r="AC146" s="241">
        <f t="shared" si="75"/>
        <v>0</v>
      </c>
      <c r="AD146" s="241" t="str">
        <f t="shared" si="76"/>
        <v xml:space="preserve"> </v>
      </c>
      <c r="AE146" s="247" t="str">
        <f>IF(L146=0," ",IF(ISERR(DATE(MID(L146,1,4),MID(L146,6,2),MID(L146,9,2))+M146)=TRUE,MIN($V$1:V146),DATE(MID(L146,1,4),MID(L146,6,2),MID(L146,9,2))))</f>
        <v xml:space="preserve"> </v>
      </c>
      <c r="AF146" s="241" t="str">
        <f t="shared" si="82"/>
        <v>CRITICA</v>
      </c>
      <c r="AG146" s="241" t="str">
        <f t="shared" si="77"/>
        <v xml:space="preserve"> </v>
      </c>
      <c r="AH146" s="241" t="str">
        <f>+IFERROR(VLOOKUP(E146,'OPER-POST CV01_OPPSHA'!$C$2:$Q$500,14,0),"")</f>
        <v/>
      </c>
      <c r="AI146" s="248">
        <f>+VLOOKUP(VALUE(F146),ORDENES!$Y$2:$AD$359,6,0)</f>
        <v>0</v>
      </c>
      <c r="AJ146" s="248">
        <f>+VLOOKUP(VALUE(F146),ORDENES!$Y$2:$AE$359,7,0)</f>
        <v>0</v>
      </c>
      <c r="AK146" s="241" t="str">
        <f t="shared" si="78"/>
        <v/>
      </c>
      <c r="AL146" s="241" t="str">
        <f t="shared" si="79"/>
        <v/>
      </c>
      <c r="AM146" s="241" t="str">
        <f t="shared" si="80"/>
        <v/>
      </c>
      <c r="AN146" s="241" t="str">
        <f>+IFERROR(VLOOKUP(E146,'OPER-POST CV01_OPPSHA'!$C$2:$R$500,16,0),"")</f>
        <v/>
      </c>
      <c r="AO146" s="241" t="str">
        <f t="shared" si="81"/>
        <v/>
      </c>
      <c r="AP146" s="4"/>
      <c r="AQ146" s="4"/>
      <c r="AR146" s="4"/>
      <c r="AS146" s="4"/>
      <c r="AT146" s="4"/>
      <c r="AU146" s="4"/>
      <c r="AV146" s="4"/>
      <c r="AW146" s="4"/>
      <c r="AX146" s="4"/>
    </row>
    <row r="147" spans="1:50" x14ac:dyDescent="0.2">
      <c r="A147" s="61"/>
      <c r="B147" s="15"/>
      <c r="C147" s="15"/>
      <c r="D147" s="15"/>
      <c r="F147" s="15"/>
      <c r="G147" s="15"/>
      <c r="H147" s="15"/>
      <c r="I147" s="15"/>
      <c r="J147" s="15"/>
      <c r="K147" s="15"/>
      <c r="L147" s="62"/>
      <c r="M147" s="15"/>
      <c r="N147" s="62"/>
      <c r="O147" s="15"/>
      <c r="P147" s="15"/>
      <c r="R147" s="203"/>
      <c r="S147" s="63"/>
      <c r="T147" s="15"/>
      <c r="U147" s="241">
        <f>+VLOOKUP(VALUE(F147),ORDENES!$Y$2:$AC$359,4,0)</f>
        <v>0</v>
      </c>
      <c r="V147" s="246" t="str">
        <f t="shared" si="69"/>
        <v xml:space="preserve"> </v>
      </c>
      <c r="W147" s="246" t="str">
        <f t="shared" si="70"/>
        <v xml:space="preserve"> </v>
      </c>
      <c r="X147" s="241" t="str">
        <f t="shared" si="71"/>
        <v xml:space="preserve"> </v>
      </c>
      <c r="Y147" s="241" t="str">
        <f t="shared" si="72"/>
        <v xml:space="preserve"> </v>
      </c>
      <c r="Z147" s="241" t="str">
        <f>IF(F147=0," ",VLOOKUP(VALUE(F147),ORDENES!$Y$2:$Z$359,2,FALSE))</f>
        <v xml:space="preserve"> </v>
      </c>
      <c r="AA147" s="241" t="str">
        <f t="shared" si="73"/>
        <v/>
      </c>
      <c r="AB147" s="241" t="str">
        <f t="shared" si="74"/>
        <v xml:space="preserve"> </v>
      </c>
      <c r="AC147" s="241">
        <f t="shared" si="75"/>
        <v>0</v>
      </c>
      <c r="AD147" s="241" t="str">
        <f t="shared" si="76"/>
        <v xml:space="preserve"> </v>
      </c>
      <c r="AE147" s="247" t="str">
        <f>IF(L147=0," ",IF(ISERR(DATE(MID(L147,1,4),MID(L147,6,2),MID(L147,9,2))+M147)=TRUE,MIN($V$1:V147),DATE(MID(L147,1,4),MID(L147,6,2),MID(L147,9,2))))</f>
        <v xml:space="preserve"> </v>
      </c>
      <c r="AF147" s="241" t="str">
        <f t="shared" si="82"/>
        <v>CRITICA</v>
      </c>
      <c r="AG147" s="241" t="str">
        <f t="shared" si="77"/>
        <v xml:space="preserve"> </v>
      </c>
      <c r="AH147" s="241" t="str">
        <f>+IFERROR(VLOOKUP(E147,'OPER-POST CV01_OPPSHA'!$C$2:$Q$500,14,0),"")</f>
        <v/>
      </c>
      <c r="AI147" s="248">
        <f>+VLOOKUP(VALUE(F147),ORDENES!$Y$2:$AD$359,6,0)</f>
        <v>0</v>
      </c>
      <c r="AJ147" s="248">
        <f>+VLOOKUP(VALUE(F147),ORDENES!$Y$2:$AE$359,7,0)</f>
        <v>0</v>
      </c>
      <c r="AK147" s="241" t="str">
        <f t="shared" si="78"/>
        <v/>
      </c>
      <c r="AL147" s="241" t="str">
        <f t="shared" si="79"/>
        <v/>
      </c>
      <c r="AM147" s="241" t="str">
        <f t="shared" si="80"/>
        <v/>
      </c>
      <c r="AN147" s="241" t="str">
        <f>+IFERROR(VLOOKUP(E147,'OPER-POST CV01_OPPSHA'!$C$2:$R$500,16,0),"")</f>
        <v/>
      </c>
      <c r="AO147" s="241" t="str">
        <f t="shared" si="81"/>
        <v/>
      </c>
      <c r="AP147" s="4"/>
      <c r="AQ147" s="4"/>
      <c r="AR147" s="4"/>
      <c r="AS147" s="4"/>
      <c r="AT147" s="4"/>
      <c r="AU147" s="4"/>
      <c r="AV147" s="4"/>
      <c r="AW147" s="4"/>
      <c r="AX147" s="4"/>
    </row>
    <row r="148" spans="1:50" x14ac:dyDescent="0.2">
      <c r="A148" s="61"/>
      <c r="B148" s="15"/>
      <c r="C148" s="15"/>
      <c r="D148" s="15"/>
      <c r="F148" s="15"/>
      <c r="G148" s="15"/>
      <c r="H148" s="15"/>
      <c r="I148" s="15"/>
      <c r="J148" s="15"/>
      <c r="K148" s="15"/>
      <c r="L148" s="62"/>
      <c r="M148" s="15"/>
      <c r="N148" s="62"/>
      <c r="O148" s="15"/>
      <c r="P148" s="15"/>
      <c r="R148" s="203"/>
      <c r="S148" s="63"/>
      <c r="T148" s="15"/>
      <c r="U148" s="241">
        <f>+VLOOKUP(VALUE(F148),ORDENES!$Y$2:$AC$359,4,0)</f>
        <v>0</v>
      </c>
      <c r="V148" s="246" t="str">
        <f t="shared" si="69"/>
        <v xml:space="preserve"> </v>
      </c>
      <c r="W148" s="246" t="str">
        <f t="shared" si="70"/>
        <v xml:space="preserve"> </v>
      </c>
      <c r="X148" s="241" t="str">
        <f t="shared" si="71"/>
        <v xml:space="preserve"> </v>
      </c>
      <c r="Y148" s="241" t="str">
        <f t="shared" si="72"/>
        <v xml:space="preserve"> </v>
      </c>
      <c r="Z148" s="241" t="str">
        <f>IF(F148=0," ",VLOOKUP(VALUE(F148),ORDENES!$Y$2:$Z$359,2,FALSE))</f>
        <v xml:space="preserve"> </v>
      </c>
      <c r="AA148" s="241" t="str">
        <f t="shared" si="73"/>
        <v/>
      </c>
      <c r="AB148" s="241" t="str">
        <f t="shared" si="74"/>
        <v xml:space="preserve"> </v>
      </c>
      <c r="AC148" s="241">
        <f t="shared" si="75"/>
        <v>0</v>
      </c>
      <c r="AD148" s="241" t="str">
        <f t="shared" si="76"/>
        <v xml:space="preserve"> </v>
      </c>
      <c r="AE148" s="247" t="str">
        <f>IF(L148=0," ",IF(ISERR(DATE(MID(L148,1,4),MID(L148,6,2),MID(L148,9,2))+M148)=TRUE,MIN($V$1:V148),DATE(MID(L148,1,4),MID(L148,6,2),MID(L148,9,2))))</f>
        <v xml:space="preserve"> </v>
      </c>
      <c r="AF148" s="241" t="str">
        <f t="shared" si="82"/>
        <v>CRITICA</v>
      </c>
      <c r="AG148" s="241" t="str">
        <f t="shared" si="77"/>
        <v xml:space="preserve"> </v>
      </c>
      <c r="AH148" s="241" t="str">
        <f>+IFERROR(VLOOKUP(E148,'OPER-POST CV01_OPPSHA'!$C$2:$Q$500,14,0),"")</f>
        <v/>
      </c>
      <c r="AI148" s="248">
        <f>+VLOOKUP(VALUE(F148),ORDENES!$Y$2:$AD$359,6,0)</f>
        <v>0</v>
      </c>
      <c r="AJ148" s="248">
        <f>+VLOOKUP(VALUE(F148),ORDENES!$Y$2:$AE$359,7,0)</f>
        <v>0</v>
      </c>
      <c r="AK148" s="241" t="str">
        <f t="shared" si="78"/>
        <v/>
      </c>
      <c r="AL148" s="241" t="str">
        <f t="shared" si="79"/>
        <v/>
      </c>
      <c r="AM148" s="241" t="str">
        <f t="shared" si="80"/>
        <v/>
      </c>
      <c r="AN148" s="241" t="str">
        <f>+IFERROR(VLOOKUP(E148,'OPER-POST CV01_OPPSHA'!$C$2:$R$500,16,0),"")</f>
        <v/>
      </c>
      <c r="AO148" s="241" t="str">
        <f t="shared" si="81"/>
        <v/>
      </c>
      <c r="AP148" s="4"/>
      <c r="AQ148" s="4"/>
      <c r="AR148" s="4"/>
      <c r="AS148" s="4"/>
      <c r="AT148" s="4"/>
      <c r="AU148" s="4"/>
      <c r="AV148" s="4"/>
      <c r="AW148" s="4"/>
      <c r="AX148" s="4"/>
    </row>
    <row r="149" spans="1:50" x14ac:dyDescent="0.2">
      <c r="A149" s="61"/>
      <c r="B149" s="15"/>
      <c r="C149" s="15"/>
      <c r="D149" s="15"/>
      <c r="F149" s="15"/>
      <c r="G149" s="15"/>
      <c r="H149" s="15"/>
      <c r="I149" s="15"/>
      <c r="J149" s="15"/>
      <c r="K149" s="15"/>
      <c r="L149" s="62"/>
      <c r="M149" s="15"/>
      <c r="N149" s="62"/>
      <c r="O149" s="15"/>
      <c r="P149" s="15"/>
      <c r="R149" s="203"/>
      <c r="S149" s="63"/>
      <c r="T149" s="15"/>
      <c r="U149" s="241">
        <f>+VLOOKUP(VALUE(F149),ORDENES!$Y$2:$AC$359,4,0)</f>
        <v>0</v>
      </c>
      <c r="V149" s="246" t="str">
        <f t="shared" si="69"/>
        <v xml:space="preserve"> </v>
      </c>
      <c r="W149" s="246" t="str">
        <f t="shared" si="70"/>
        <v xml:space="preserve"> </v>
      </c>
      <c r="X149" s="241" t="str">
        <f t="shared" si="71"/>
        <v xml:space="preserve"> </v>
      </c>
      <c r="Y149" s="241" t="str">
        <f t="shared" si="72"/>
        <v xml:space="preserve"> </v>
      </c>
      <c r="Z149" s="241" t="str">
        <f>IF(F149=0," ",VLOOKUP(VALUE(F149),ORDENES!$Y$2:$Z$359,2,FALSE))</f>
        <v xml:space="preserve"> </v>
      </c>
      <c r="AA149" s="241" t="str">
        <f t="shared" si="73"/>
        <v/>
      </c>
      <c r="AB149" s="241" t="str">
        <f t="shared" si="74"/>
        <v xml:space="preserve"> </v>
      </c>
      <c r="AC149" s="241">
        <f t="shared" si="75"/>
        <v>0</v>
      </c>
      <c r="AD149" s="241" t="str">
        <f t="shared" si="76"/>
        <v xml:space="preserve"> </v>
      </c>
      <c r="AE149" s="247" t="str">
        <f>IF(L149=0," ",IF(ISERR(DATE(MID(L149,1,4),MID(L149,6,2),MID(L149,9,2))+M149)=TRUE,MIN($V$1:V149),DATE(MID(L149,1,4),MID(L149,6,2),MID(L149,9,2))))</f>
        <v xml:space="preserve"> </v>
      </c>
      <c r="AF149" s="241" t="str">
        <f t="shared" si="82"/>
        <v>CRITICA</v>
      </c>
      <c r="AG149" s="241" t="str">
        <f t="shared" si="77"/>
        <v xml:space="preserve"> </v>
      </c>
      <c r="AH149" s="241" t="str">
        <f>+IFERROR(VLOOKUP(E149,'OPER-POST CV01_OPPSHA'!$C$2:$Q$500,14,0),"")</f>
        <v/>
      </c>
      <c r="AI149" s="248">
        <f>+VLOOKUP(VALUE(F149),ORDENES!$Y$2:$AD$359,6,0)</f>
        <v>0</v>
      </c>
      <c r="AJ149" s="248">
        <f>+VLOOKUP(VALUE(F149),ORDENES!$Y$2:$AE$359,7,0)</f>
        <v>0</v>
      </c>
      <c r="AK149" s="241" t="str">
        <f t="shared" si="78"/>
        <v/>
      </c>
      <c r="AL149" s="241" t="str">
        <f t="shared" si="79"/>
        <v/>
      </c>
      <c r="AM149" s="241" t="str">
        <f t="shared" si="80"/>
        <v/>
      </c>
      <c r="AN149" s="241" t="str">
        <f>+IFERROR(VLOOKUP(E149,'OPER-POST CV01_OPPSHA'!$C$2:$R$500,16,0),"")</f>
        <v/>
      </c>
      <c r="AO149" s="241" t="str">
        <f t="shared" si="81"/>
        <v/>
      </c>
      <c r="AP149" s="4"/>
      <c r="AQ149" s="4"/>
      <c r="AR149" s="4"/>
      <c r="AS149" s="4"/>
      <c r="AT149" s="4"/>
      <c r="AU149" s="4"/>
      <c r="AV149" s="4"/>
      <c r="AW149" s="4"/>
      <c r="AX149" s="4"/>
    </row>
    <row r="150" spans="1:50" x14ac:dyDescent="0.2">
      <c r="A150" s="61"/>
      <c r="B150" s="15"/>
      <c r="C150" s="15"/>
      <c r="D150" s="15"/>
      <c r="F150" s="15"/>
      <c r="G150" s="15"/>
      <c r="H150" s="15"/>
      <c r="I150" s="15"/>
      <c r="J150" s="15"/>
      <c r="K150" s="15"/>
      <c r="L150" s="62"/>
      <c r="M150" s="15"/>
      <c r="N150" s="62"/>
      <c r="O150" s="15"/>
      <c r="P150" s="15"/>
      <c r="R150" s="203"/>
      <c r="S150" s="63"/>
      <c r="T150" s="15"/>
      <c r="U150" s="241">
        <f>+VLOOKUP(VALUE(F150),ORDENES!$Y$2:$AC$359,4,0)</f>
        <v>0</v>
      </c>
      <c r="V150" s="246" t="str">
        <f t="shared" si="69"/>
        <v xml:space="preserve"> </v>
      </c>
      <c r="W150" s="246" t="str">
        <f t="shared" si="70"/>
        <v xml:space="preserve"> </v>
      </c>
      <c r="X150" s="241" t="str">
        <f t="shared" si="71"/>
        <v xml:space="preserve"> </v>
      </c>
      <c r="Y150" s="241" t="str">
        <f t="shared" si="72"/>
        <v xml:space="preserve"> </v>
      </c>
      <c r="Z150" s="241" t="str">
        <f>IF(F150=0," ",VLOOKUP(VALUE(F150),ORDENES!$Y$2:$Z$359,2,FALSE))</f>
        <v xml:space="preserve"> </v>
      </c>
      <c r="AA150" s="241" t="str">
        <f t="shared" si="73"/>
        <v/>
      </c>
      <c r="AB150" s="241" t="str">
        <f t="shared" si="74"/>
        <v xml:space="preserve"> </v>
      </c>
      <c r="AC150" s="241">
        <f t="shared" si="75"/>
        <v>0</v>
      </c>
      <c r="AD150" s="241" t="str">
        <f t="shared" si="76"/>
        <v xml:space="preserve"> </v>
      </c>
      <c r="AE150" s="247" t="str">
        <f>IF(L150=0," ",IF(ISERR(DATE(MID(L150,1,4),MID(L150,6,2),MID(L150,9,2))+M150)=TRUE,MIN($V$1:V150),DATE(MID(L150,1,4),MID(L150,6,2),MID(L150,9,2))))</f>
        <v xml:space="preserve"> </v>
      </c>
      <c r="AF150" s="241" t="str">
        <f t="shared" si="82"/>
        <v>CRITICA</v>
      </c>
      <c r="AG150" s="241" t="str">
        <f t="shared" si="77"/>
        <v xml:space="preserve"> </v>
      </c>
      <c r="AH150" s="241" t="str">
        <f>+IFERROR(VLOOKUP(E150,'OPER-POST CV01_OPPSHA'!$C$2:$Q$500,14,0),"")</f>
        <v/>
      </c>
      <c r="AI150" s="248">
        <f>+VLOOKUP(VALUE(F150),ORDENES!$Y$2:$AD$359,6,0)</f>
        <v>0</v>
      </c>
      <c r="AJ150" s="248">
        <f>+VLOOKUP(VALUE(F150),ORDENES!$Y$2:$AE$359,7,0)</f>
        <v>0</v>
      </c>
      <c r="AK150" s="241" t="str">
        <f t="shared" si="78"/>
        <v/>
      </c>
      <c r="AL150" s="241" t="str">
        <f t="shared" si="79"/>
        <v/>
      </c>
      <c r="AM150" s="241" t="str">
        <f t="shared" si="80"/>
        <v/>
      </c>
      <c r="AN150" s="241" t="str">
        <f>+IFERROR(VLOOKUP(E150,'OPER-POST CV01_OPPSHA'!$C$2:$R$500,16,0),"")</f>
        <v/>
      </c>
      <c r="AO150" s="241" t="str">
        <f t="shared" si="81"/>
        <v/>
      </c>
      <c r="AP150" s="4"/>
      <c r="AQ150" s="4"/>
      <c r="AR150" s="4"/>
      <c r="AS150" s="4"/>
      <c r="AT150" s="4"/>
      <c r="AU150" s="4"/>
      <c r="AV150" s="4"/>
      <c r="AW150" s="4"/>
      <c r="AX150" s="4"/>
    </row>
    <row r="151" spans="1:50" x14ac:dyDescent="0.2">
      <c r="A151" s="61"/>
      <c r="B151" s="15"/>
      <c r="C151" s="15"/>
      <c r="D151" s="15"/>
      <c r="F151" s="15"/>
      <c r="G151" s="15"/>
      <c r="H151" s="15"/>
      <c r="I151" s="15"/>
      <c r="J151" s="15"/>
      <c r="K151" s="15"/>
      <c r="L151" s="62"/>
      <c r="M151" s="15"/>
      <c r="N151" s="62"/>
      <c r="O151" s="15"/>
      <c r="P151" s="15"/>
      <c r="R151" s="203"/>
      <c r="S151" s="63"/>
      <c r="T151" s="15"/>
      <c r="U151" s="241">
        <f>+VLOOKUP(VALUE(F151),ORDENES!$Y$2:$AC$359,4,0)</f>
        <v>0</v>
      </c>
      <c r="V151" s="246" t="str">
        <f t="shared" si="69"/>
        <v xml:space="preserve"> </v>
      </c>
      <c r="W151" s="246" t="str">
        <f t="shared" si="70"/>
        <v xml:space="preserve"> </v>
      </c>
      <c r="X151" s="241" t="str">
        <f t="shared" si="71"/>
        <v xml:space="preserve"> </v>
      </c>
      <c r="Y151" s="241" t="str">
        <f t="shared" si="72"/>
        <v xml:space="preserve"> </v>
      </c>
      <c r="Z151" s="241" t="str">
        <f>IF(F151=0," ",VLOOKUP(VALUE(F151),ORDENES!$Y$2:$Z$359,2,FALSE))</f>
        <v xml:space="preserve"> </v>
      </c>
      <c r="AA151" s="241" t="str">
        <f t="shared" si="73"/>
        <v/>
      </c>
      <c r="AB151" s="241" t="str">
        <f t="shared" si="74"/>
        <v xml:space="preserve"> </v>
      </c>
      <c r="AC151" s="241">
        <f t="shared" si="75"/>
        <v>0</v>
      </c>
      <c r="AD151" s="241" t="str">
        <f t="shared" si="76"/>
        <v xml:space="preserve"> </v>
      </c>
      <c r="AE151" s="247" t="str">
        <f>IF(L151=0," ",IF(ISERR(DATE(MID(L151,1,4),MID(L151,6,2),MID(L151,9,2))+M151)=TRUE,MIN($V$1:V151),DATE(MID(L151,1,4),MID(L151,6,2),MID(L151,9,2))))</f>
        <v xml:space="preserve"> </v>
      </c>
      <c r="AF151" s="241" t="str">
        <f t="shared" si="82"/>
        <v>CRITICA</v>
      </c>
      <c r="AG151" s="241" t="str">
        <f t="shared" si="77"/>
        <v xml:space="preserve"> </v>
      </c>
      <c r="AH151" s="241" t="str">
        <f>+IFERROR(VLOOKUP(E151,'OPER-POST CV01_OPPSHA'!$C$2:$Q$500,14,0),"")</f>
        <v/>
      </c>
      <c r="AI151" s="248">
        <f>+VLOOKUP(VALUE(F151),ORDENES!$Y$2:$AD$359,6,0)</f>
        <v>0</v>
      </c>
      <c r="AJ151" s="248">
        <f>+VLOOKUP(VALUE(F151),ORDENES!$Y$2:$AE$359,7,0)</f>
        <v>0</v>
      </c>
      <c r="AK151" s="241" t="str">
        <f t="shared" si="78"/>
        <v/>
      </c>
      <c r="AL151" s="241" t="str">
        <f t="shared" si="79"/>
        <v/>
      </c>
      <c r="AM151" s="241" t="str">
        <f t="shared" si="80"/>
        <v/>
      </c>
      <c r="AN151" s="241" t="str">
        <f>+IFERROR(VLOOKUP(E151,'OPER-POST CV01_OPPSHA'!$C$2:$R$500,16,0),"")</f>
        <v/>
      </c>
      <c r="AO151" s="241" t="str">
        <f t="shared" si="81"/>
        <v/>
      </c>
      <c r="AP151" s="4"/>
      <c r="AQ151" s="4"/>
      <c r="AR151" s="4"/>
      <c r="AS151" s="4"/>
      <c r="AT151" s="4"/>
      <c r="AU151" s="4"/>
      <c r="AV151" s="4"/>
      <c r="AW151" s="4"/>
      <c r="AX151" s="4"/>
    </row>
    <row r="152" spans="1:50" x14ac:dyDescent="0.2">
      <c r="A152" s="61"/>
      <c r="B152" s="15"/>
      <c r="C152" s="15"/>
      <c r="D152" s="15"/>
      <c r="F152" s="15"/>
      <c r="G152" s="15"/>
      <c r="H152" s="15"/>
      <c r="I152" s="15"/>
      <c r="J152" s="15"/>
      <c r="K152" s="15"/>
      <c r="L152" s="62"/>
      <c r="M152" s="15"/>
      <c r="N152" s="62"/>
      <c r="O152" s="15"/>
      <c r="P152" s="15"/>
      <c r="R152" s="203"/>
      <c r="S152" s="63"/>
      <c r="T152" s="15"/>
      <c r="U152" s="241">
        <f>+VLOOKUP(VALUE(F152),ORDENES!$Y$2:$AC$359,4,0)</f>
        <v>0</v>
      </c>
      <c r="V152" s="246" t="str">
        <f t="shared" si="69"/>
        <v xml:space="preserve"> </v>
      </c>
      <c r="W152" s="246" t="str">
        <f t="shared" si="70"/>
        <v xml:space="preserve"> </v>
      </c>
      <c r="X152" s="241" t="str">
        <f t="shared" si="71"/>
        <v xml:space="preserve"> </v>
      </c>
      <c r="Y152" s="241" t="str">
        <f t="shared" si="72"/>
        <v xml:space="preserve"> </v>
      </c>
      <c r="Z152" s="241" t="str">
        <f>IF(F152=0," ",VLOOKUP(VALUE(F152),ORDENES!$Y$2:$Z$359,2,FALSE))</f>
        <v xml:space="preserve"> </v>
      </c>
      <c r="AA152" s="241" t="str">
        <f t="shared" si="73"/>
        <v/>
      </c>
      <c r="AB152" s="241" t="str">
        <f t="shared" si="74"/>
        <v xml:space="preserve"> </v>
      </c>
      <c r="AC152" s="241">
        <f t="shared" si="75"/>
        <v>0</v>
      </c>
      <c r="AD152" s="241" t="str">
        <f t="shared" si="76"/>
        <v xml:space="preserve"> </v>
      </c>
      <c r="AE152" s="247" t="str">
        <f>IF(L152=0," ",IF(ISERR(DATE(MID(L152,1,4),MID(L152,6,2),MID(L152,9,2))+M152)=TRUE,MIN($V$1:V152),DATE(MID(L152,1,4),MID(L152,6,2),MID(L152,9,2))))</f>
        <v xml:space="preserve"> </v>
      </c>
      <c r="AF152" s="241" t="str">
        <f t="shared" si="82"/>
        <v>CRITICA</v>
      </c>
      <c r="AG152" s="241" t="str">
        <f t="shared" si="77"/>
        <v xml:space="preserve"> </v>
      </c>
      <c r="AH152" s="241" t="str">
        <f>+IFERROR(VLOOKUP(E152,'OPER-POST CV01_OPPSHA'!$C$2:$Q$500,14,0),"")</f>
        <v/>
      </c>
      <c r="AI152" s="248">
        <f>+VLOOKUP(VALUE(F152),ORDENES!$Y$2:$AD$359,6,0)</f>
        <v>0</v>
      </c>
      <c r="AJ152" s="248">
        <f>+VLOOKUP(VALUE(F152),ORDENES!$Y$2:$AE$359,7,0)</f>
        <v>0</v>
      </c>
      <c r="AK152" s="241" t="str">
        <f t="shared" si="78"/>
        <v/>
      </c>
      <c r="AL152" s="241" t="str">
        <f t="shared" si="79"/>
        <v/>
      </c>
      <c r="AM152" s="241" t="str">
        <f t="shared" si="80"/>
        <v/>
      </c>
      <c r="AN152" s="241" t="str">
        <f>+IFERROR(VLOOKUP(E152,'OPER-POST CV01_OPPSHA'!$C$2:$R$500,16,0),"")</f>
        <v/>
      </c>
      <c r="AO152" s="241" t="str">
        <f t="shared" si="81"/>
        <v/>
      </c>
      <c r="AP152" s="4"/>
      <c r="AQ152" s="4"/>
      <c r="AR152" s="4"/>
      <c r="AS152" s="4"/>
      <c r="AT152" s="4"/>
      <c r="AU152" s="4"/>
      <c r="AV152" s="4"/>
      <c r="AW152" s="4"/>
      <c r="AX152" s="4"/>
    </row>
    <row r="153" spans="1:50" x14ac:dyDescent="0.2">
      <c r="A153" s="61"/>
      <c r="B153" s="15"/>
      <c r="C153" s="15"/>
      <c r="D153" s="15"/>
      <c r="F153" s="15"/>
      <c r="G153" s="15"/>
      <c r="H153" s="15"/>
      <c r="I153" s="15"/>
      <c r="J153" s="15"/>
      <c r="K153" s="15"/>
      <c r="L153" s="62"/>
      <c r="M153" s="15"/>
      <c r="N153" s="62"/>
      <c r="O153" s="15"/>
      <c r="P153" s="15"/>
      <c r="R153" s="203"/>
      <c r="S153" s="63"/>
      <c r="T153" s="15"/>
      <c r="U153" s="241">
        <f>+VLOOKUP(VALUE(F153),ORDENES!$Y$2:$AC$359,4,0)</f>
        <v>0</v>
      </c>
      <c r="V153" s="246" t="str">
        <f t="shared" si="69"/>
        <v xml:space="preserve"> </v>
      </c>
      <c r="W153" s="246" t="str">
        <f t="shared" si="70"/>
        <v xml:space="preserve"> </v>
      </c>
      <c r="X153" s="241" t="str">
        <f t="shared" si="71"/>
        <v xml:space="preserve"> </v>
      </c>
      <c r="Y153" s="241" t="str">
        <f t="shared" si="72"/>
        <v xml:space="preserve"> </v>
      </c>
      <c r="Z153" s="241" t="str">
        <f>IF(F153=0," ",VLOOKUP(VALUE(F153),ORDENES!$Y$2:$Z$359,2,FALSE))</f>
        <v xml:space="preserve"> </v>
      </c>
      <c r="AA153" s="241" t="str">
        <f t="shared" si="73"/>
        <v/>
      </c>
      <c r="AB153" s="241" t="str">
        <f t="shared" si="74"/>
        <v xml:space="preserve"> </v>
      </c>
      <c r="AC153" s="241">
        <f t="shared" si="75"/>
        <v>0</v>
      </c>
      <c r="AD153" s="241" t="str">
        <f t="shared" si="76"/>
        <v xml:space="preserve"> </v>
      </c>
      <c r="AE153" s="247" t="str">
        <f>IF(L153=0," ",IF(ISERR(DATE(MID(L153,1,4),MID(L153,6,2),MID(L153,9,2))+M153)=TRUE,MIN($V$1:V153),DATE(MID(L153,1,4),MID(L153,6,2),MID(L153,9,2))))</f>
        <v xml:space="preserve"> </v>
      </c>
      <c r="AF153" s="241" t="str">
        <f t="shared" si="82"/>
        <v>CRITICA</v>
      </c>
      <c r="AG153" s="241" t="str">
        <f t="shared" si="77"/>
        <v xml:space="preserve"> </v>
      </c>
      <c r="AH153" s="241" t="str">
        <f>+IFERROR(VLOOKUP(E153,'OPER-POST CV01_OPPSHA'!$C$2:$Q$500,14,0),"")</f>
        <v/>
      </c>
      <c r="AI153" s="248">
        <f>+VLOOKUP(VALUE(F153),ORDENES!$Y$2:$AD$359,6,0)</f>
        <v>0</v>
      </c>
      <c r="AJ153" s="248">
        <f>+VLOOKUP(VALUE(F153),ORDENES!$Y$2:$AE$359,7,0)</f>
        <v>0</v>
      </c>
      <c r="AK153" s="241" t="str">
        <f t="shared" si="78"/>
        <v/>
      </c>
      <c r="AL153" s="241" t="str">
        <f t="shared" si="79"/>
        <v/>
      </c>
      <c r="AM153" s="241" t="str">
        <f t="shared" si="80"/>
        <v/>
      </c>
      <c r="AN153" s="241" t="str">
        <f>+IFERROR(VLOOKUP(E153,'OPER-POST CV01_OPPSHA'!$C$2:$R$500,16,0),"")</f>
        <v/>
      </c>
      <c r="AO153" s="241" t="str">
        <f t="shared" si="81"/>
        <v/>
      </c>
      <c r="AP153" s="4"/>
      <c r="AQ153" s="4"/>
      <c r="AR153" s="4"/>
      <c r="AS153" s="4"/>
      <c r="AT153" s="4"/>
      <c r="AU153" s="4"/>
      <c r="AV153" s="4"/>
      <c r="AW153" s="4"/>
      <c r="AX153" s="4"/>
    </row>
    <row r="154" spans="1:50" x14ac:dyDescent="0.2">
      <c r="A154" s="61"/>
      <c r="B154" s="15"/>
      <c r="C154" s="15"/>
      <c r="D154" s="15"/>
      <c r="F154" s="15"/>
      <c r="G154" s="15"/>
      <c r="H154" s="15"/>
      <c r="I154" s="15"/>
      <c r="J154" s="15"/>
      <c r="K154" s="15"/>
      <c r="L154" s="62"/>
      <c r="M154" s="15"/>
      <c r="N154" s="62"/>
      <c r="O154" s="15"/>
      <c r="P154" s="15"/>
      <c r="R154" s="203"/>
      <c r="S154" s="63"/>
      <c r="T154" s="15"/>
      <c r="U154" s="241">
        <f>+VLOOKUP(VALUE(F154),ORDENES!$Y$2:$AC$359,4,0)</f>
        <v>0</v>
      </c>
      <c r="V154" s="246" t="str">
        <f t="shared" si="69"/>
        <v xml:space="preserve"> </v>
      </c>
      <c r="W154" s="246" t="str">
        <f t="shared" si="70"/>
        <v xml:space="preserve"> </v>
      </c>
      <c r="X154" s="241" t="str">
        <f t="shared" si="71"/>
        <v xml:space="preserve"> </v>
      </c>
      <c r="Y154" s="241" t="str">
        <f t="shared" si="72"/>
        <v xml:space="preserve"> </v>
      </c>
      <c r="Z154" s="241" t="str">
        <f>IF(F154=0," ",VLOOKUP(VALUE(F154),ORDENES!$Y$2:$Z$359,2,FALSE))</f>
        <v xml:space="preserve"> </v>
      </c>
      <c r="AA154" s="241" t="str">
        <f t="shared" si="73"/>
        <v/>
      </c>
      <c r="AB154" s="241" t="str">
        <f t="shared" si="74"/>
        <v xml:space="preserve"> </v>
      </c>
      <c r="AC154" s="241">
        <f t="shared" si="75"/>
        <v>0</v>
      </c>
      <c r="AD154" s="241" t="str">
        <f t="shared" si="76"/>
        <v xml:space="preserve"> </v>
      </c>
      <c r="AE154" s="247" t="str">
        <f>IF(L154=0," ",IF(ISERR(DATE(MID(L154,1,4),MID(L154,6,2),MID(L154,9,2))+M154)=TRUE,MIN($V$1:V154),DATE(MID(L154,1,4),MID(L154,6,2),MID(L154,9,2))))</f>
        <v xml:space="preserve"> </v>
      </c>
      <c r="AF154" s="241" t="str">
        <f t="shared" si="82"/>
        <v>CRITICA</v>
      </c>
      <c r="AG154" s="241" t="str">
        <f t="shared" si="77"/>
        <v xml:space="preserve"> </v>
      </c>
      <c r="AH154" s="241" t="str">
        <f>+IFERROR(VLOOKUP(E154,'OPER-POST CV01_OPPSHA'!$C$2:$Q$500,14,0),"")</f>
        <v/>
      </c>
      <c r="AI154" s="248">
        <f>+VLOOKUP(VALUE(F154),ORDENES!$Y$2:$AD$359,6,0)</f>
        <v>0</v>
      </c>
      <c r="AJ154" s="248">
        <f>+VLOOKUP(VALUE(F154),ORDENES!$Y$2:$AE$359,7,0)</f>
        <v>0</v>
      </c>
      <c r="AK154" s="241" t="str">
        <f t="shared" si="78"/>
        <v/>
      </c>
      <c r="AL154" s="241" t="str">
        <f t="shared" si="79"/>
        <v/>
      </c>
      <c r="AM154" s="241" t="str">
        <f t="shared" si="80"/>
        <v/>
      </c>
      <c r="AN154" s="241" t="str">
        <f>+IFERROR(VLOOKUP(E154,'OPER-POST CV01_OPPSHA'!$C$2:$R$500,16,0),"")</f>
        <v/>
      </c>
      <c r="AO154" s="241" t="str">
        <f t="shared" si="81"/>
        <v/>
      </c>
      <c r="AP154" s="4"/>
      <c r="AQ154" s="4"/>
      <c r="AR154" s="4"/>
      <c r="AS154" s="4"/>
      <c r="AT154" s="4"/>
      <c r="AU154" s="4"/>
      <c r="AV154" s="4"/>
      <c r="AW154" s="4"/>
      <c r="AX154" s="4"/>
    </row>
    <row r="155" spans="1:50" x14ac:dyDescent="0.2">
      <c r="A155" s="61"/>
      <c r="B155" s="15"/>
      <c r="C155" s="15"/>
      <c r="D155" s="15"/>
      <c r="F155" s="15"/>
      <c r="G155" s="15"/>
      <c r="H155" s="15"/>
      <c r="I155" s="149"/>
      <c r="J155" s="15"/>
      <c r="K155" s="15"/>
      <c r="L155" s="62"/>
      <c r="M155" s="15"/>
      <c r="N155" s="62"/>
      <c r="O155" s="15"/>
      <c r="P155" s="15"/>
      <c r="R155" s="203"/>
      <c r="S155" s="63"/>
      <c r="T155" s="15"/>
      <c r="U155" s="241">
        <f>+VLOOKUP(VALUE(F155),ORDENES!$Y$2:$AC$359,4,0)</f>
        <v>0</v>
      </c>
      <c r="V155" s="246" t="str">
        <f t="shared" si="69"/>
        <v xml:space="preserve"> </v>
      </c>
      <c r="W155" s="246" t="str">
        <f t="shared" si="70"/>
        <v xml:space="preserve"> </v>
      </c>
      <c r="X155" s="241" t="str">
        <f t="shared" si="71"/>
        <v xml:space="preserve"> </v>
      </c>
      <c r="Y155" s="241" t="str">
        <f t="shared" si="72"/>
        <v xml:space="preserve"> </v>
      </c>
      <c r="Z155" s="241" t="str">
        <f>IF(F155=0," ",VLOOKUP(VALUE(F155),ORDENES!$Y$2:$Z$359,2,FALSE))</f>
        <v xml:space="preserve"> </v>
      </c>
      <c r="AA155" s="241" t="str">
        <f t="shared" si="73"/>
        <v/>
      </c>
      <c r="AB155" s="241" t="str">
        <f t="shared" si="74"/>
        <v xml:space="preserve"> </v>
      </c>
      <c r="AC155" s="241">
        <f t="shared" si="75"/>
        <v>0</v>
      </c>
      <c r="AD155" s="241" t="str">
        <f t="shared" si="76"/>
        <v xml:space="preserve"> </v>
      </c>
      <c r="AE155" s="247" t="str">
        <f>IF(L155=0," ",IF(ISERR(DATE(MID(L155,1,4),MID(L155,6,2),MID(L155,9,2))+M155)=TRUE,MIN($V$1:V155),DATE(MID(L155,1,4),MID(L155,6,2),MID(L155,9,2))))</f>
        <v xml:space="preserve"> </v>
      </c>
      <c r="AF155" s="241" t="str">
        <f t="shared" si="82"/>
        <v>CRITICA</v>
      </c>
      <c r="AG155" s="241" t="str">
        <f t="shared" si="77"/>
        <v xml:space="preserve"> </v>
      </c>
      <c r="AH155" s="241" t="str">
        <f>+IFERROR(VLOOKUP(E155,'OPER-POST CV01_OPPSHA'!$C$2:$Q$500,14,0),"")</f>
        <v/>
      </c>
      <c r="AI155" s="248">
        <f>+VLOOKUP(VALUE(F155),ORDENES!$Y$2:$AD$359,6,0)</f>
        <v>0</v>
      </c>
      <c r="AJ155" s="248">
        <f>+VLOOKUP(VALUE(F155),ORDENES!$Y$2:$AE$359,7,0)</f>
        <v>0</v>
      </c>
      <c r="AK155" s="241" t="str">
        <f t="shared" si="78"/>
        <v/>
      </c>
      <c r="AL155" s="241" t="str">
        <f t="shared" si="79"/>
        <v/>
      </c>
      <c r="AM155" s="241" t="str">
        <f t="shared" si="80"/>
        <v/>
      </c>
      <c r="AN155" s="241" t="str">
        <f>+IFERROR(VLOOKUP(E155,'OPER-POST CV01_OPPSHA'!$C$2:$R$500,16,0),"")</f>
        <v/>
      </c>
      <c r="AO155" s="241" t="str">
        <f t="shared" si="81"/>
        <v/>
      </c>
      <c r="AP155" s="4"/>
      <c r="AQ155" s="4"/>
      <c r="AR155" s="4"/>
      <c r="AS155" s="4"/>
      <c r="AT155" s="4"/>
      <c r="AU155" s="4"/>
      <c r="AV155" s="4"/>
      <c r="AW155" s="4"/>
      <c r="AX155" s="4"/>
    </row>
    <row r="156" spans="1:50" x14ac:dyDescent="0.2">
      <c r="A156" s="61"/>
      <c r="B156" s="15"/>
      <c r="C156" s="15"/>
      <c r="D156" s="15"/>
      <c r="F156" s="15"/>
      <c r="G156" s="15"/>
      <c r="H156" s="15"/>
      <c r="I156" s="15"/>
      <c r="J156" s="15"/>
      <c r="K156" s="15"/>
      <c r="L156" s="62"/>
      <c r="M156" s="15"/>
      <c r="N156" s="62"/>
      <c r="O156" s="15"/>
      <c r="P156" s="15"/>
      <c r="R156" s="203"/>
      <c r="S156" s="63"/>
      <c r="T156" s="15"/>
      <c r="U156" s="241">
        <f>+VLOOKUP(VALUE(F156),ORDENES!$Y$2:$AC$359,4,0)</f>
        <v>0</v>
      </c>
      <c r="V156" s="246" t="str">
        <f t="shared" si="69"/>
        <v xml:space="preserve"> </v>
      </c>
      <c r="W156" s="246" t="str">
        <f t="shared" si="70"/>
        <v xml:space="preserve"> </v>
      </c>
      <c r="X156" s="241" t="str">
        <f t="shared" si="71"/>
        <v xml:space="preserve"> </v>
      </c>
      <c r="Y156" s="241" t="str">
        <f t="shared" si="72"/>
        <v xml:space="preserve"> </v>
      </c>
      <c r="Z156" s="241" t="str">
        <f>IF(F156=0," ",VLOOKUP(VALUE(F156),ORDENES!$Y$2:$Z$359,2,FALSE))</f>
        <v xml:space="preserve"> </v>
      </c>
      <c r="AA156" s="241" t="str">
        <f t="shared" si="73"/>
        <v/>
      </c>
      <c r="AB156" s="241" t="str">
        <f t="shared" si="74"/>
        <v xml:space="preserve"> </v>
      </c>
      <c r="AC156" s="241">
        <f t="shared" si="75"/>
        <v>0</v>
      </c>
      <c r="AD156" s="241" t="str">
        <f t="shared" si="76"/>
        <v xml:space="preserve"> </v>
      </c>
      <c r="AE156" s="247" t="str">
        <f>IF(L156=0," ",IF(ISERR(DATE(MID(L156,1,4),MID(L156,6,2),MID(L156,9,2))+M156)=TRUE,MIN($V$1:V156),DATE(MID(L156,1,4),MID(L156,6,2),MID(L156,9,2))))</f>
        <v xml:space="preserve"> </v>
      </c>
      <c r="AF156" s="241" t="str">
        <f t="shared" si="82"/>
        <v>CRITICA</v>
      </c>
      <c r="AG156" s="241" t="str">
        <f t="shared" si="77"/>
        <v xml:space="preserve"> </v>
      </c>
      <c r="AH156" s="241" t="str">
        <f>+IFERROR(VLOOKUP(E156,'OPER-POST CV01_OPPSHA'!$C$2:$Q$500,14,0),"")</f>
        <v/>
      </c>
      <c r="AI156" s="248">
        <f>+VLOOKUP(VALUE(F156),ORDENES!$Y$2:$AD$359,6,0)</f>
        <v>0</v>
      </c>
      <c r="AJ156" s="248">
        <f>+VLOOKUP(VALUE(F156),ORDENES!$Y$2:$AE$359,7,0)</f>
        <v>0</v>
      </c>
      <c r="AK156" s="241" t="str">
        <f t="shared" si="78"/>
        <v/>
      </c>
      <c r="AL156" s="241" t="str">
        <f t="shared" si="79"/>
        <v/>
      </c>
      <c r="AM156" s="241" t="str">
        <f t="shared" si="80"/>
        <v/>
      </c>
      <c r="AN156" s="241" t="str">
        <f>+IFERROR(VLOOKUP(E156,'OPER-POST CV01_OPPSHA'!$C$2:$R$500,16,0),"")</f>
        <v/>
      </c>
      <c r="AO156" s="241" t="str">
        <f t="shared" si="81"/>
        <v/>
      </c>
      <c r="AP156" s="4"/>
      <c r="AQ156" s="4"/>
      <c r="AR156" s="4"/>
      <c r="AS156" s="4"/>
      <c r="AT156" s="4"/>
      <c r="AU156" s="4"/>
      <c r="AV156" s="4"/>
      <c r="AW156" s="4"/>
      <c r="AX156" s="4"/>
    </row>
    <row r="157" spans="1:50" x14ac:dyDescent="0.2">
      <c r="A157" s="61"/>
      <c r="B157" s="15"/>
      <c r="C157" s="15"/>
      <c r="D157" s="15"/>
      <c r="F157" s="15"/>
      <c r="G157" s="15"/>
      <c r="H157" s="149"/>
      <c r="I157" s="15"/>
      <c r="J157" s="15"/>
      <c r="K157" s="15"/>
      <c r="L157" s="62"/>
      <c r="M157" s="15"/>
      <c r="N157" s="62"/>
      <c r="O157" s="15"/>
      <c r="P157" s="15"/>
      <c r="R157" s="203"/>
      <c r="S157" s="63"/>
      <c r="T157" s="15"/>
      <c r="U157" s="241">
        <f>+VLOOKUP(VALUE(F157),ORDENES!$Y$2:$AC$359,4,0)</f>
        <v>0</v>
      </c>
      <c r="V157" s="246" t="str">
        <f t="shared" si="69"/>
        <v xml:space="preserve"> </v>
      </c>
      <c r="W157" s="246" t="str">
        <f t="shared" si="70"/>
        <v xml:space="preserve"> </v>
      </c>
      <c r="X157" s="241" t="str">
        <f t="shared" si="71"/>
        <v xml:space="preserve"> </v>
      </c>
      <c r="Y157" s="241" t="str">
        <f t="shared" si="72"/>
        <v xml:space="preserve"> </v>
      </c>
      <c r="Z157" s="241" t="str">
        <f>IF(F157=0," ",VLOOKUP(VALUE(F157),ORDENES!$Y$2:$Z$359,2,FALSE))</f>
        <v xml:space="preserve"> </v>
      </c>
      <c r="AA157" s="241" t="str">
        <f t="shared" si="73"/>
        <v/>
      </c>
      <c r="AB157" s="241" t="str">
        <f t="shared" si="74"/>
        <v xml:space="preserve"> </v>
      </c>
      <c r="AC157" s="241">
        <f t="shared" si="75"/>
        <v>0</v>
      </c>
      <c r="AD157" s="241" t="str">
        <f t="shared" si="76"/>
        <v xml:space="preserve"> </v>
      </c>
      <c r="AE157" s="247" t="str">
        <f>IF(L157=0," ",IF(ISERR(DATE(MID(L157,1,4),MID(L157,6,2),MID(L157,9,2))+M157)=TRUE,MIN($V$1:V157),DATE(MID(L157,1,4),MID(L157,6,2),MID(L157,9,2))))</f>
        <v xml:space="preserve"> </v>
      </c>
      <c r="AF157" s="241" t="str">
        <f t="shared" si="82"/>
        <v>CRITICA</v>
      </c>
      <c r="AG157" s="241" t="str">
        <f t="shared" si="77"/>
        <v xml:space="preserve"> </v>
      </c>
      <c r="AH157" s="241" t="str">
        <f>+IFERROR(VLOOKUP(E157,'OPER-POST CV01_OPPSHA'!$C$2:$Q$500,14,0),"")</f>
        <v/>
      </c>
      <c r="AI157" s="248">
        <f>+VLOOKUP(VALUE(F157),ORDENES!$Y$2:$AD$359,6,0)</f>
        <v>0</v>
      </c>
      <c r="AJ157" s="248">
        <f>+VLOOKUP(VALUE(F157),ORDENES!$Y$2:$AE$359,7,0)</f>
        <v>0</v>
      </c>
      <c r="AK157" s="241" t="str">
        <f t="shared" si="78"/>
        <v/>
      </c>
      <c r="AL157" s="241" t="str">
        <f t="shared" si="79"/>
        <v/>
      </c>
      <c r="AM157" s="241" t="str">
        <f t="shared" si="80"/>
        <v/>
      </c>
      <c r="AN157" s="241" t="str">
        <f>+IFERROR(VLOOKUP(E157,'OPER-POST CV01_OPPSHA'!$C$2:$R$500,16,0),"")</f>
        <v/>
      </c>
      <c r="AO157" s="241" t="str">
        <f t="shared" si="81"/>
        <v/>
      </c>
      <c r="AP157" s="4"/>
      <c r="AQ157" s="4"/>
      <c r="AR157" s="4"/>
      <c r="AS157" s="4"/>
      <c r="AT157" s="4"/>
      <c r="AU157" s="4"/>
      <c r="AV157" s="4"/>
      <c r="AW157" s="4"/>
      <c r="AX157" s="4"/>
    </row>
    <row r="158" spans="1:50" x14ac:dyDescent="0.2">
      <c r="A158" s="61"/>
      <c r="B158" s="15"/>
      <c r="C158" s="15"/>
      <c r="D158" s="15"/>
      <c r="F158" s="15"/>
      <c r="G158" s="15"/>
      <c r="H158" s="15"/>
      <c r="I158" s="15"/>
      <c r="J158" s="15"/>
      <c r="K158" s="15"/>
      <c r="L158" s="62"/>
      <c r="M158" s="15"/>
      <c r="N158" s="62"/>
      <c r="O158" s="15"/>
      <c r="P158" s="15"/>
      <c r="R158" s="203"/>
      <c r="S158" s="63"/>
      <c r="T158" s="15"/>
      <c r="U158" s="241">
        <f>+VLOOKUP(VALUE(F158),ORDENES!$Y$2:$AC$359,4,0)</f>
        <v>0</v>
      </c>
      <c r="V158" s="246" t="str">
        <f t="shared" si="69"/>
        <v xml:space="preserve"> </v>
      </c>
      <c r="W158" s="246" t="str">
        <f t="shared" si="70"/>
        <v xml:space="preserve"> </v>
      </c>
      <c r="X158" s="241" t="str">
        <f t="shared" si="71"/>
        <v xml:space="preserve"> </v>
      </c>
      <c r="Y158" s="241" t="str">
        <f t="shared" si="72"/>
        <v xml:space="preserve"> </v>
      </c>
      <c r="Z158" s="241" t="str">
        <f>IF(F158=0," ",VLOOKUP(VALUE(F158),ORDENES!$Y$2:$Z$359,2,FALSE))</f>
        <v xml:space="preserve"> </v>
      </c>
      <c r="AA158" s="241" t="str">
        <f t="shared" si="73"/>
        <v/>
      </c>
      <c r="AB158" s="241" t="str">
        <f t="shared" si="74"/>
        <v xml:space="preserve"> </v>
      </c>
      <c r="AC158" s="241">
        <f t="shared" si="75"/>
        <v>0</v>
      </c>
      <c r="AD158" s="241" t="str">
        <f t="shared" si="76"/>
        <v xml:space="preserve"> </v>
      </c>
      <c r="AE158" s="247" t="str">
        <f>IF(L158=0," ",IF(ISERR(DATE(MID(L158,1,4),MID(L158,6,2),MID(L158,9,2))+M158)=TRUE,MIN($V$1:V158),DATE(MID(L158,1,4),MID(L158,6,2),MID(L158,9,2))))</f>
        <v xml:space="preserve"> </v>
      </c>
      <c r="AF158" s="241" t="str">
        <f t="shared" si="82"/>
        <v>CRITICA</v>
      </c>
      <c r="AG158" s="241" t="str">
        <f t="shared" si="77"/>
        <v xml:space="preserve"> </v>
      </c>
      <c r="AH158" s="241" t="str">
        <f>+IFERROR(VLOOKUP(E158,'OPER-POST CV01_OPPSHA'!$C$2:$Q$500,14,0),"")</f>
        <v/>
      </c>
      <c r="AI158" s="248">
        <f>+VLOOKUP(VALUE(F158),ORDENES!$Y$2:$AD$359,6,0)</f>
        <v>0</v>
      </c>
      <c r="AJ158" s="248">
        <f>+VLOOKUP(VALUE(F158),ORDENES!$Y$2:$AE$359,7,0)</f>
        <v>0</v>
      </c>
      <c r="AK158" s="241" t="str">
        <f t="shared" si="78"/>
        <v/>
      </c>
      <c r="AL158" s="241" t="str">
        <f t="shared" si="79"/>
        <v/>
      </c>
      <c r="AM158" s="241" t="str">
        <f t="shared" si="80"/>
        <v/>
      </c>
      <c r="AN158" s="241" t="str">
        <f>+IFERROR(VLOOKUP(E158,'OPER-POST CV01_OPPSHA'!$C$2:$R$500,16,0),"")</f>
        <v/>
      </c>
      <c r="AO158" s="241" t="str">
        <f t="shared" si="81"/>
        <v/>
      </c>
      <c r="AP158" s="4"/>
      <c r="AQ158" s="4"/>
      <c r="AR158" s="4"/>
      <c r="AS158" s="4"/>
      <c r="AT158" s="4"/>
      <c r="AU158" s="4"/>
      <c r="AV158" s="4"/>
      <c r="AW158" s="4"/>
      <c r="AX158" s="4"/>
    </row>
    <row r="159" spans="1:50" x14ac:dyDescent="0.2">
      <c r="A159" s="61"/>
      <c r="B159" s="15"/>
      <c r="C159" s="15"/>
      <c r="D159" s="15"/>
      <c r="F159" s="15"/>
      <c r="G159" s="15"/>
      <c r="H159" s="15"/>
      <c r="I159" s="15"/>
      <c r="J159" s="15"/>
      <c r="K159" s="15"/>
      <c r="L159" s="62"/>
      <c r="M159" s="15"/>
      <c r="N159" s="62"/>
      <c r="O159" s="15"/>
      <c r="P159" s="15"/>
      <c r="R159" s="203"/>
      <c r="S159" s="63"/>
      <c r="T159" s="15"/>
      <c r="U159" s="241">
        <f>+VLOOKUP(VALUE(F159),ORDENES!$Y$2:$AC$359,4,0)</f>
        <v>0</v>
      </c>
      <c r="V159" s="246" t="str">
        <f t="shared" si="69"/>
        <v xml:space="preserve"> </v>
      </c>
      <c r="W159" s="246" t="str">
        <f t="shared" si="70"/>
        <v xml:space="preserve"> </v>
      </c>
      <c r="X159" s="241" t="str">
        <f t="shared" si="71"/>
        <v xml:space="preserve"> </v>
      </c>
      <c r="Y159" s="241" t="str">
        <f t="shared" si="72"/>
        <v xml:space="preserve"> </v>
      </c>
      <c r="Z159" s="241" t="str">
        <f>IF(F159=0," ",VLOOKUP(VALUE(F159),ORDENES!$Y$2:$Z$359,2,FALSE))</f>
        <v xml:space="preserve"> </v>
      </c>
      <c r="AA159" s="241" t="str">
        <f t="shared" si="73"/>
        <v/>
      </c>
      <c r="AB159" s="241" t="str">
        <f t="shared" si="74"/>
        <v xml:space="preserve"> </v>
      </c>
      <c r="AC159" s="241">
        <f t="shared" si="75"/>
        <v>0</v>
      </c>
      <c r="AD159" s="241" t="str">
        <f t="shared" si="76"/>
        <v xml:space="preserve"> </v>
      </c>
      <c r="AE159" s="247" t="str">
        <f>IF(L159=0," ",IF(ISERR(DATE(MID(L159,1,4),MID(L159,6,2),MID(L159,9,2))+M159)=TRUE,MIN($V$1:V159),DATE(MID(L159,1,4),MID(L159,6,2),MID(L159,9,2))))</f>
        <v xml:space="preserve"> </v>
      </c>
      <c r="AF159" s="241" t="str">
        <f t="shared" si="82"/>
        <v>CRITICA</v>
      </c>
      <c r="AG159" s="241" t="str">
        <f t="shared" si="77"/>
        <v xml:space="preserve"> </v>
      </c>
      <c r="AH159" s="241" t="str">
        <f>+IFERROR(VLOOKUP(E159,'OPER-POST CV01_OPPSHA'!$C$2:$Q$500,14,0),"")</f>
        <v/>
      </c>
      <c r="AI159" s="248">
        <f>+VLOOKUP(VALUE(F159),ORDENES!$Y$2:$AD$359,6,0)</f>
        <v>0</v>
      </c>
      <c r="AJ159" s="248">
        <f>+VLOOKUP(VALUE(F159),ORDENES!$Y$2:$AE$359,7,0)</f>
        <v>0</v>
      </c>
      <c r="AK159" s="241" t="str">
        <f t="shared" si="78"/>
        <v/>
      </c>
      <c r="AL159" s="241" t="str">
        <f t="shared" si="79"/>
        <v/>
      </c>
      <c r="AM159" s="241" t="str">
        <f t="shared" si="80"/>
        <v/>
      </c>
      <c r="AN159" s="241" t="str">
        <f>+IFERROR(VLOOKUP(E159,'OPER-POST CV01_OPPSHA'!$C$2:$R$500,16,0),"")</f>
        <v/>
      </c>
      <c r="AO159" s="241" t="str">
        <f t="shared" si="81"/>
        <v/>
      </c>
      <c r="AP159" s="4"/>
      <c r="AQ159" s="4"/>
      <c r="AR159" s="4"/>
      <c r="AS159" s="4"/>
      <c r="AT159" s="4"/>
      <c r="AU159" s="4"/>
      <c r="AV159" s="4"/>
      <c r="AW159" s="4"/>
      <c r="AX159" s="4"/>
    </row>
    <row r="160" spans="1:50" x14ac:dyDescent="0.2">
      <c r="A160" s="61"/>
      <c r="B160" s="15"/>
      <c r="C160" s="15"/>
      <c r="D160" s="15"/>
      <c r="F160" s="15"/>
      <c r="G160" s="15"/>
      <c r="H160" s="15"/>
      <c r="I160" s="15"/>
      <c r="J160" s="15"/>
      <c r="K160" s="15"/>
      <c r="L160" s="62"/>
      <c r="M160" s="15"/>
      <c r="N160" s="62"/>
      <c r="O160" s="15"/>
      <c r="P160" s="15"/>
      <c r="R160" s="203"/>
      <c r="S160" s="63"/>
      <c r="T160" s="15"/>
      <c r="U160" s="241">
        <f>+VLOOKUP(VALUE(F160),ORDENES!$Y$2:$AC$359,4,0)</f>
        <v>0</v>
      </c>
      <c r="V160" s="246" t="str">
        <f t="shared" si="69"/>
        <v xml:space="preserve"> </v>
      </c>
      <c r="W160" s="246" t="str">
        <f t="shared" si="70"/>
        <v xml:space="preserve"> </v>
      </c>
      <c r="X160" s="241" t="str">
        <f t="shared" si="71"/>
        <v xml:space="preserve"> </v>
      </c>
      <c r="Y160" s="241" t="str">
        <f t="shared" si="72"/>
        <v xml:space="preserve"> </v>
      </c>
      <c r="Z160" s="241" t="str">
        <f>IF(F160=0," ",VLOOKUP(VALUE(F160),ORDENES!$Y$2:$Z$359,2,FALSE))</f>
        <v xml:space="preserve"> </v>
      </c>
      <c r="AA160" s="241" t="str">
        <f t="shared" si="73"/>
        <v/>
      </c>
      <c r="AB160" s="241" t="str">
        <f t="shared" si="74"/>
        <v xml:space="preserve"> </v>
      </c>
      <c r="AC160" s="241">
        <f t="shared" si="75"/>
        <v>0</v>
      </c>
      <c r="AD160" s="241" t="str">
        <f t="shared" si="76"/>
        <v xml:space="preserve"> </v>
      </c>
      <c r="AE160" s="247" t="str">
        <f>IF(L160=0," ",IF(ISERR(DATE(MID(L160,1,4),MID(L160,6,2),MID(L160,9,2))+M160)=TRUE,MIN($V$1:V160),DATE(MID(L160,1,4),MID(L160,6,2),MID(L160,9,2))))</f>
        <v xml:space="preserve"> </v>
      </c>
      <c r="AF160" s="241" t="str">
        <f t="shared" si="82"/>
        <v>CRITICA</v>
      </c>
      <c r="AG160" s="241" t="str">
        <f t="shared" si="77"/>
        <v xml:space="preserve"> </v>
      </c>
      <c r="AH160" s="241" t="str">
        <f>+IFERROR(VLOOKUP(E160,'OPER-POST CV01_OPPSHA'!$C$2:$Q$500,14,0),"")</f>
        <v/>
      </c>
      <c r="AI160" s="248">
        <f>+VLOOKUP(VALUE(F160),ORDENES!$Y$2:$AD$359,6,0)</f>
        <v>0</v>
      </c>
      <c r="AJ160" s="248">
        <f>+VLOOKUP(VALUE(F160),ORDENES!$Y$2:$AE$359,7,0)</f>
        <v>0</v>
      </c>
      <c r="AK160" s="241" t="str">
        <f t="shared" si="78"/>
        <v/>
      </c>
      <c r="AL160" s="241" t="str">
        <f t="shared" si="79"/>
        <v/>
      </c>
      <c r="AM160" s="241" t="str">
        <f t="shared" si="80"/>
        <v/>
      </c>
      <c r="AN160" s="241" t="str">
        <f>+IFERROR(VLOOKUP(E160,'OPER-POST CV01_OPPSHA'!$C$2:$R$500,16,0),"")</f>
        <v/>
      </c>
      <c r="AO160" s="241" t="str">
        <f t="shared" si="81"/>
        <v/>
      </c>
      <c r="AP160" s="4"/>
      <c r="AQ160" s="4"/>
      <c r="AR160" s="4"/>
      <c r="AS160" s="4"/>
      <c r="AT160" s="4"/>
      <c r="AU160" s="4"/>
      <c r="AV160" s="4"/>
      <c r="AW160" s="4"/>
      <c r="AX160" s="4"/>
    </row>
    <row r="161" spans="1:50" x14ac:dyDescent="0.2">
      <c r="A161" s="61"/>
      <c r="B161" s="15"/>
      <c r="C161" s="15"/>
      <c r="D161" s="15"/>
      <c r="F161" s="15"/>
      <c r="G161" s="15"/>
      <c r="H161" s="15"/>
      <c r="I161" s="15"/>
      <c r="J161" s="15"/>
      <c r="K161" s="15"/>
      <c r="L161" s="62"/>
      <c r="M161" s="15"/>
      <c r="N161" s="62"/>
      <c r="O161" s="15"/>
      <c r="P161" s="15"/>
      <c r="R161" s="203"/>
      <c r="S161" s="63"/>
      <c r="T161" s="15"/>
      <c r="U161" s="241">
        <f>+VLOOKUP(VALUE(F161),ORDENES!$Y$2:$AC$359,4,0)</f>
        <v>0</v>
      </c>
      <c r="V161" s="246" t="str">
        <f t="shared" si="69"/>
        <v xml:space="preserve"> </v>
      </c>
      <c r="W161" s="246" t="str">
        <f t="shared" si="70"/>
        <v xml:space="preserve"> </v>
      </c>
      <c r="X161" s="241" t="str">
        <f t="shared" si="71"/>
        <v xml:space="preserve"> </v>
      </c>
      <c r="Y161" s="241" t="str">
        <f t="shared" si="72"/>
        <v xml:space="preserve"> </v>
      </c>
      <c r="Z161" s="241" t="str">
        <f>IF(F161=0," ",VLOOKUP(VALUE(F161),ORDENES!$Y$2:$Z$359,2,FALSE))</f>
        <v xml:space="preserve"> </v>
      </c>
      <c r="AA161" s="241" t="str">
        <f t="shared" si="73"/>
        <v/>
      </c>
      <c r="AB161" s="241" t="str">
        <f t="shared" si="74"/>
        <v xml:space="preserve"> </v>
      </c>
      <c r="AC161" s="241">
        <f t="shared" si="75"/>
        <v>0</v>
      </c>
      <c r="AD161" s="241" t="str">
        <f t="shared" si="76"/>
        <v xml:space="preserve"> </v>
      </c>
      <c r="AE161" s="247" t="str">
        <f>IF(L161=0," ",IF(ISERR(DATE(MID(L161,1,4),MID(L161,6,2),MID(L161,9,2))+M161)=TRUE,MIN($V$1:V161),DATE(MID(L161,1,4),MID(L161,6,2),MID(L161,9,2))))</f>
        <v xml:space="preserve"> </v>
      </c>
      <c r="AF161" s="241" t="str">
        <f t="shared" si="82"/>
        <v>CRITICA</v>
      </c>
      <c r="AG161" s="241" t="str">
        <f t="shared" si="77"/>
        <v xml:space="preserve"> </v>
      </c>
      <c r="AH161" s="241" t="str">
        <f>+IFERROR(VLOOKUP(E161,'OPER-POST CV01_OPPSHA'!$C$2:$Q$500,14,0),"")</f>
        <v/>
      </c>
      <c r="AI161" s="248">
        <f>+VLOOKUP(VALUE(F161),ORDENES!$Y$2:$AD$359,6,0)</f>
        <v>0</v>
      </c>
      <c r="AJ161" s="248">
        <f>+VLOOKUP(VALUE(F161),ORDENES!$Y$2:$AE$359,7,0)</f>
        <v>0</v>
      </c>
      <c r="AK161" s="241" t="str">
        <f t="shared" si="78"/>
        <v/>
      </c>
      <c r="AL161" s="241" t="str">
        <f t="shared" si="79"/>
        <v/>
      </c>
      <c r="AM161" s="241" t="str">
        <f t="shared" si="80"/>
        <v/>
      </c>
      <c r="AN161" s="241" t="str">
        <f>+IFERROR(VLOOKUP(E161,'OPER-POST CV01_OPPSHA'!$C$2:$R$500,16,0),"")</f>
        <v/>
      </c>
      <c r="AO161" s="241" t="str">
        <f t="shared" si="81"/>
        <v/>
      </c>
      <c r="AP161" s="4"/>
      <c r="AQ161" s="4"/>
      <c r="AR161" s="4"/>
      <c r="AS161" s="4"/>
      <c r="AT161" s="4"/>
      <c r="AU161" s="4"/>
      <c r="AV161" s="4"/>
      <c r="AW161" s="4"/>
      <c r="AX161" s="4"/>
    </row>
    <row r="162" spans="1:50" x14ac:dyDescent="0.2">
      <c r="A162" s="61"/>
      <c r="B162" s="15"/>
      <c r="C162" s="15"/>
      <c r="D162" s="15"/>
      <c r="E162" s="15"/>
      <c r="F162" s="15"/>
      <c r="G162" s="15"/>
      <c r="H162" s="15"/>
      <c r="I162" s="15"/>
      <c r="J162" s="15"/>
      <c r="K162" s="15"/>
      <c r="L162" s="62"/>
      <c r="M162" s="15"/>
      <c r="N162" s="62"/>
      <c r="O162" s="15"/>
      <c r="P162" s="15"/>
      <c r="Q162" s="15"/>
      <c r="R162" s="203"/>
      <c r="S162" s="63"/>
      <c r="T162" s="15"/>
      <c r="U162" s="241">
        <f>+VLOOKUP(VALUE(F162),ORDENES!$Y$2:$AC$359,4,0)</f>
        <v>0</v>
      </c>
      <c r="V162" s="246" t="str">
        <f t="shared" ref="V162:V189" si="83">IF(L162=0," ",IF(ISNUMBER(L162),L162,DATE(MID(L162,1,4),MID(L162,6,2),MID(L162,9,2))))</f>
        <v xml:space="preserve"> </v>
      </c>
      <c r="W162" s="246" t="str">
        <f t="shared" ref="W162:W189" si="84">IF(N162=0," ",IF(ISNUMBER(N162),N162,DATE(MID(N162,1,4),MID(N162,6,2),MID(N162,9,2))))</f>
        <v xml:space="preserve"> </v>
      </c>
      <c r="X162" s="241" t="str">
        <f t="shared" ref="X162:X189" si="85">IF(H162=0," ",IF(ISERROR(VLOOKUP(H162,$AP$490:$AQ$988,2,FALSE))=TRUE,"NO ASIGNADO",VLOOKUP(H162,$AP$490:$AQ$988,2,FALSE)))</f>
        <v xml:space="preserve"> </v>
      </c>
      <c r="Y162" s="241" t="str">
        <f t="shared" ref="Y162:Y189" si="86">IF(R162=0," ",R162*0.047)</f>
        <v xml:space="preserve"> </v>
      </c>
      <c r="Z162" s="241" t="str">
        <f>IF(F162=0," ",VLOOKUP(VALUE(F162),ORDENES!$Y$2:$Z$359,2,FALSE))</f>
        <v xml:space="preserve"> </v>
      </c>
      <c r="AA162" s="241" t="str">
        <f t="shared" ref="AA162:AA189" si="87">IF(ISBLANK(R162),"",ROUNDUP(R162*4,0)+1)</f>
        <v/>
      </c>
      <c r="AB162" s="241" t="str">
        <f t="shared" ref="AB162:AB189" si="88">IF(W162=" "," ",IF(ISERROR(W162),24,HOUR(V162)))</f>
        <v xml:space="preserve"> </v>
      </c>
      <c r="AC162" s="241">
        <f t="shared" ref="AC162:AC189" si="89">+IF(C162&lt;&gt;"",C162,D162)</f>
        <v>0</v>
      </c>
      <c r="AD162" s="241" t="str">
        <f t="shared" ref="AD162:AD189" si="90">IF(H162=0," ",IF(ISERROR(VLOOKUP(H162,$AP$490:$AS$988,4,FALSE))=TRUE,"NO ASIGNADO",VLOOKUP(H162,$AP$490:$AS$988,4,FALSE)))</f>
        <v xml:space="preserve"> </v>
      </c>
      <c r="AE162" s="247" t="str">
        <f>IF(L162=0," ",IF(ISERR(DATE(MID(L162,1,4),MID(L162,6,2),MID(L162,9,2))+M162)=TRUE,MIN($V$1:V162),DATE(MID(L162,1,4),MID(L162,6,2),MID(L162,9,2))))</f>
        <v xml:space="preserve"> </v>
      </c>
      <c r="AF162" s="241" t="str">
        <f t="shared" si="82"/>
        <v>CRITICA</v>
      </c>
      <c r="AG162" s="241" t="str">
        <f t="shared" ref="AG162:AG189" si="91">IFERROR(VLOOKUP(AC162,$BA$490:$BC$853,2,0)," ")</f>
        <v xml:space="preserve"> </v>
      </c>
      <c r="AH162" s="241" t="str">
        <f>+IFERROR(VLOOKUP(E162,'OPER-POST CV01_OPPSHA'!$C$2:$Q$500,14,0),"")</f>
        <v/>
      </c>
      <c r="AI162" s="248">
        <f>+VLOOKUP(VALUE(F162),ORDENES!$Y$2:$AD$359,6,0)</f>
        <v>0</v>
      </c>
      <c r="AJ162" s="248">
        <f>+VLOOKUP(VALUE(F162),ORDENES!$Y$2:$AE$359,7,0)</f>
        <v>0</v>
      </c>
      <c r="AK162" s="241" t="str">
        <f t="shared" ref="AK162:AK189" si="92">IFERROR(VLOOKUP(H162,$AP$490:$AT$988,5,0),"")</f>
        <v/>
      </c>
      <c r="AL162" s="241" t="str">
        <f t="shared" ref="AL162:AL190" si="93">+IFERROR(SEARCH("ato",I162),"")</f>
        <v/>
      </c>
      <c r="AM162" s="241" t="str">
        <f t="shared" ref="AM162:AM190" si="94">+IF(IFERROR(SEARCH("TMI",I162),"")&lt;&gt;"",1,"")</f>
        <v/>
      </c>
      <c r="AN162" s="241" t="str">
        <f>+IFERROR(VLOOKUP(E162,'OPER-POST CV01_OPPSHA'!$C$2:$R$500,16,0),"")</f>
        <v/>
      </c>
      <c r="AO162" s="241" t="str">
        <f t="shared" ref="AO162:AO189" si="95">+F162&amp;G162</f>
        <v/>
      </c>
      <c r="AP162" s="4"/>
      <c r="AQ162" s="4"/>
      <c r="AR162" s="4"/>
      <c r="AS162" s="4"/>
      <c r="AT162" s="4"/>
      <c r="AU162" s="4"/>
      <c r="AV162" s="4"/>
      <c r="AW162" s="4"/>
      <c r="AX162" s="4"/>
    </row>
    <row r="163" spans="1:50" x14ac:dyDescent="0.2">
      <c r="A163" s="61"/>
      <c r="B163" s="15"/>
      <c r="C163" s="15"/>
      <c r="D163" s="15"/>
      <c r="E163" s="15"/>
      <c r="F163" s="15"/>
      <c r="G163" s="15"/>
      <c r="H163" s="15"/>
      <c r="I163" s="15"/>
      <c r="J163" s="15"/>
      <c r="K163" s="15"/>
      <c r="L163" s="62"/>
      <c r="M163" s="15"/>
      <c r="N163" s="62"/>
      <c r="O163" s="15"/>
      <c r="P163" s="15"/>
      <c r="Q163" s="15"/>
      <c r="R163" s="203"/>
      <c r="S163" s="63"/>
      <c r="T163" s="15"/>
      <c r="U163" s="241">
        <f>+VLOOKUP(VALUE(F163),ORDENES!$Y$2:$AC$359,4,0)</f>
        <v>0</v>
      </c>
      <c r="V163" s="246" t="str">
        <f t="shared" si="83"/>
        <v xml:space="preserve"> </v>
      </c>
      <c r="W163" s="246" t="str">
        <f t="shared" si="84"/>
        <v xml:space="preserve"> </v>
      </c>
      <c r="X163" s="241" t="str">
        <f t="shared" si="85"/>
        <v xml:space="preserve"> </v>
      </c>
      <c r="Y163" s="241" t="str">
        <f t="shared" si="86"/>
        <v xml:space="preserve"> </v>
      </c>
      <c r="Z163" s="241" t="str">
        <f>IF(F163=0," ",VLOOKUP(VALUE(F163),ORDENES!$Y$2:$Z$359,2,FALSE))</f>
        <v xml:space="preserve"> </v>
      </c>
      <c r="AA163" s="241" t="str">
        <f t="shared" si="87"/>
        <v/>
      </c>
      <c r="AB163" s="241" t="str">
        <f t="shared" si="88"/>
        <v xml:space="preserve"> </v>
      </c>
      <c r="AC163" s="241">
        <f t="shared" si="89"/>
        <v>0</v>
      </c>
      <c r="AD163" s="241" t="str">
        <f t="shared" si="90"/>
        <v xml:space="preserve"> </v>
      </c>
      <c r="AE163" s="247" t="str">
        <f>IF(L163=0," ",IF(ISERR(DATE(MID(L163,1,4),MID(L163,6,2),MID(L163,9,2))+M163)=TRUE,MIN($V$1:V163),DATE(MID(L163,1,4),MID(L163,6,2),MID(L163,9,2))))</f>
        <v xml:space="preserve"> </v>
      </c>
      <c r="AF163" s="241" t="str">
        <f t="shared" si="82"/>
        <v>CRITICA</v>
      </c>
      <c r="AG163" s="241" t="str">
        <f t="shared" si="91"/>
        <v xml:space="preserve"> </v>
      </c>
      <c r="AH163" s="241" t="str">
        <f>+IFERROR(VLOOKUP(E163,'OPER-POST CV01_OPPSHA'!$C$2:$Q$500,14,0),"")</f>
        <v/>
      </c>
      <c r="AI163" s="248">
        <f>+VLOOKUP(VALUE(F163),ORDENES!$Y$2:$AD$359,6,0)</f>
        <v>0</v>
      </c>
      <c r="AJ163" s="248">
        <f>+VLOOKUP(VALUE(F163),ORDENES!$Y$2:$AE$359,7,0)</f>
        <v>0</v>
      </c>
      <c r="AK163" s="241" t="str">
        <f t="shared" si="92"/>
        <v/>
      </c>
      <c r="AL163" s="241" t="str">
        <f t="shared" si="93"/>
        <v/>
      </c>
      <c r="AM163" s="241" t="str">
        <f t="shared" si="94"/>
        <v/>
      </c>
      <c r="AN163" s="241" t="str">
        <f>+IFERROR(VLOOKUP(E163,'OPER-POST CV01_OPPSHA'!$C$2:$R$500,16,0),"")</f>
        <v/>
      </c>
      <c r="AO163" s="241" t="str">
        <f t="shared" si="95"/>
        <v/>
      </c>
      <c r="AP163" s="4"/>
      <c r="AQ163" s="4"/>
      <c r="AR163" s="4"/>
      <c r="AS163" s="4"/>
      <c r="AT163" s="4"/>
      <c r="AU163" s="4"/>
      <c r="AV163" s="4"/>
      <c r="AW163" s="4"/>
      <c r="AX163" s="4"/>
    </row>
    <row r="164" spans="1:50" x14ac:dyDescent="0.2">
      <c r="A164" s="61"/>
      <c r="B164" s="15"/>
      <c r="C164" s="15"/>
      <c r="D164" s="15"/>
      <c r="E164" s="15"/>
      <c r="F164" s="15"/>
      <c r="G164" s="15"/>
      <c r="H164" s="15"/>
      <c r="I164" s="15"/>
      <c r="J164" s="15"/>
      <c r="K164" s="15"/>
      <c r="L164" s="62"/>
      <c r="M164" s="15"/>
      <c r="N164" s="62"/>
      <c r="O164" s="15"/>
      <c r="P164" s="15"/>
      <c r="Q164" s="15"/>
      <c r="R164" s="203"/>
      <c r="S164" s="63"/>
      <c r="T164" s="15"/>
      <c r="U164" s="241">
        <f>+VLOOKUP(VALUE(F164),ORDENES!$Y$2:$AC$359,4,0)</f>
        <v>0</v>
      </c>
      <c r="V164" s="246" t="str">
        <f t="shared" si="83"/>
        <v xml:space="preserve"> </v>
      </c>
      <c r="W164" s="246" t="str">
        <f t="shared" si="84"/>
        <v xml:space="preserve"> </v>
      </c>
      <c r="X164" s="241" t="str">
        <f t="shared" si="85"/>
        <v xml:space="preserve"> </v>
      </c>
      <c r="Y164" s="241" t="str">
        <f t="shared" si="86"/>
        <v xml:space="preserve"> </v>
      </c>
      <c r="Z164" s="241" t="str">
        <f>IF(F164=0," ",VLOOKUP(VALUE(F164),ORDENES!$Y$2:$Z$359,2,FALSE))</f>
        <v xml:space="preserve"> </v>
      </c>
      <c r="AA164" s="241" t="str">
        <f t="shared" si="87"/>
        <v/>
      </c>
      <c r="AB164" s="241" t="str">
        <f t="shared" si="88"/>
        <v xml:space="preserve"> </v>
      </c>
      <c r="AC164" s="241">
        <f t="shared" si="89"/>
        <v>0</v>
      </c>
      <c r="AD164" s="241" t="str">
        <f t="shared" si="90"/>
        <v xml:space="preserve"> </v>
      </c>
      <c r="AE164" s="247" t="str">
        <f>IF(L164=0," ",IF(ISERR(DATE(MID(L164,1,4),MID(L164,6,2),MID(L164,9,2))+M164)=TRUE,MIN($V$1:V164),DATE(MID(L164,1,4),MID(L164,6,2),MID(L164,9,2))))</f>
        <v xml:space="preserve"> </v>
      </c>
      <c r="AF164" s="241" t="str">
        <f t="shared" si="82"/>
        <v>CRITICA</v>
      </c>
      <c r="AG164" s="241" t="str">
        <f t="shared" si="91"/>
        <v xml:space="preserve"> </v>
      </c>
      <c r="AH164" s="241" t="str">
        <f>+IFERROR(VLOOKUP(E164,'OPER-POST CV01_OPPSHA'!$C$2:$Q$500,14,0),"")</f>
        <v/>
      </c>
      <c r="AI164" s="248">
        <f>+VLOOKUP(VALUE(F164),ORDENES!$Y$2:$AD$359,6,0)</f>
        <v>0</v>
      </c>
      <c r="AJ164" s="248">
        <f>+VLOOKUP(VALUE(F164),ORDENES!$Y$2:$AE$359,7,0)</f>
        <v>0</v>
      </c>
      <c r="AK164" s="241" t="str">
        <f t="shared" si="92"/>
        <v/>
      </c>
      <c r="AL164" s="241" t="str">
        <f t="shared" si="93"/>
        <v/>
      </c>
      <c r="AM164" s="241" t="str">
        <f t="shared" si="94"/>
        <v/>
      </c>
      <c r="AN164" s="241" t="str">
        <f>+IFERROR(VLOOKUP(E164,'OPER-POST CV01_OPPSHA'!$C$2:$R$500,16,0),"")</f>
        <v/>
      </c>
      <c r="AO164" s="241" t="str">
        <f t="shared" si="95"/>
        <v/>
      </c>
      <c r="AP164" s="4"/>
      <c r="AQ164" s="4"/>
      <c r="AR164" s="4"/>
      <c r="AS164" s="4"/>
      <c r="AT164" s="4"/>
      <c r="AU164" s="4"/>
      <c r="AV164" s="4"/>
      <c r="AW164" s="4"/>
      <c r="AX164" s="4"/>
    </row>
    <row r="165" spans="1:50" x14ac:dyDescent="0.2">
      <c r="A165" s="61"/>
      <c r="B165" s="15"/>
      <c r="C165" s="15"/>
      <c r="D165" s="15"/>
      <c r="E165" s="15"/>
      <c r="F165" s="15"/>
      <c r="G165" s="15"/>
      <c r="H165" s="15"/>
      <c r="I165" s="15"/>
      <c r="J165" s="15"/>
      <c r="K165" s="15"/>
      <c r="L165" s="62"/>
      <c r="M165" s="15"/>
      <c r="N165" s="62"/>
      <c r="O165" s="15"/>
      <c r="P165" s="15"/>
      <c r="Q165" s="15"/>
      <c r="R165" s="203"/>
      <c r="S165" s="63"/>
      <c r="T165" s="15"/>
      <c r="U165" s="241">
        <f>+VLOOKUP(VALUE(F165),ORDENES!$Y$2:$AC$359,4,0)</f>
        <v>0</v>
      </c>
      <c r="V165" s="246" t="str">
        <f t="shared" si="83"/>
        <v xml:space="preserve"> </v>
      </c>
      <c r="W165" s="246" t="str">
        <f t="shared" si="84"/>
        <v xml:space="preserve"> </v>
      </c>
      <c r="X165" s="241" t="str">
        <f t="shared" si="85"/>
        <v xml:space="preserve"> </v>
      </c>
      <c r="Y165" s="241" t="str">
        <f t="shared" si="86"/>
        <v xml:space="preserve"> </v>
      </c>
      <c r="Z165" s="241" t="str">
        <f>IF(F165=0," ",VLOOKUP(VALUE(F165),ORDENES!$Y$2:$Z$359,2,FALSE))</f>
        <v xml:space="preserve"> </v>
      </c>
      <c r="AA165" s="241" t="str">
        <f t="shared" si="87"/>
        <v/>
      </c>
      <c r="AB165" s="241" t="str">
        <f t="shared" si="88"/>
        <v xml:space="preserve"> </v>
      </c>
      <c r="AC165" s="241">
        <f t="shared" si="89"/>
        <v>0</v>
      </c>
      <c r="AD165" s="241" t="str">
        <f t="shared" si="90"/>
        <v xml:space="preserve"> </v>
      </c>
      <c r="AE165" s="247" t="str">
        <f>IF(L165=0," ",IF(ISERR(DATE(MID(L165,1,4),MID(L165,6,2),MID(L165,9,2))+M165)=TRUE,MIN($V$1:V165),DATE(MID(L165,1,4),MID(L165,6,2),MID(L165,9,2))))</f>
        <v xml:space="preserve"> </v>
      </c>
      <c r="AF165" s="241" t="str">
        <f t="shared" si="82"/>
        <v>CRITICA</v>
      </c>
      <c r="AG165" s="241" t="str">
        <f t="shared" si="91"/>
        <v xml:space="preserve"> </v>
      </c>
      <c r="AH165" s="241" t="str">
        <f>+IFERROR(VLOOKUP(E165,'OPER-POST CV01_OPPSHA'!$C$2:$Q$500,14,0),"")</f>
        <v/>
      </c>
      <c r="AI165" s="248">
        <f>+VLOOKUP(VALUE(F165),ORDENES!$Y$2:$AD$359,6,0)</f>
        <v>0</v>
      </c>
      <c r="AJ165" s="248">
        <f>+VLOOKUP(VALUE(F165),ORDENES!$Y$2:$AE$359,7,0)</f>
        <v>0</v>
      </c>
      <c r="AK165" s="241" t="str">
        <f t="shared" si="92"/>
        <v/>
      </c>
      <c r="AL165" s="241" t="str">
        <f t="shared" si="93"/>
        <v/>
      </c>
      <c r="AM165" s="241" t="str">
        <f t="shared" si="94"/>
        <v/>
      </c>
      <c r="AN165" s="241" t="str">
        <f>+IFERROR(VLOOKUP(E165,'OPER-POST CV01_OPPSHA'!$C$2:$R$500,16,0),"")</f>
        <v/>
      </c>
      <c r="AO165" s="241" t="str">
        <f t="shared" si="95"/>
        <v/>
      </c>
      <c r="AP165" s="4"/>
      <c r="AQ165" s="4"/>
      <c r="AR165" s="4"/>
      <c r="AS165" s="4"/>
      <c r="AT165" s="4"/>
      <c r="AU165" s="4"/>
      <c r="AV165" s="4"/>
      <c r="AW165" s="4"/>
      <c r="AX165" s="4"/>
    </row>
    <row r="166" spans="1:50" x14ac:dyDescent="0.2">
      <c r="A166" s="61"/>
      <c r="B166" s="15"/>
      <c r="C166" s="15"/>
      <c r="D166" s="15"/>
      <c r="E166" s="15"/>
      <c r="F166" s="15"/>
      <c r="G166" s="15"/>
      <c r="H166" s="15"/>
      <c r="I166" s="15"/>
      <c r="J166" s="15"/>
      <c r="K166" s="15"/>
      <c r="L166" s="62"/>
      <c r="M166" s="15"/>
      <c r="N166" s="62"/>
      <c r="O166" s="15"/>
      <c r="P166" s="15"/>
      <c r="Q166" s="15"/>
      <c r="R166" s="203"/>
      <c r="S166" s="63"/>
      <c r="T166" s="15"/>
      <c r="U166" s="241">
        <f>+VLOOKUP(VALUE(F166),ORDENES!$Y$2:$AC$359,4,0)</f>
        <v>0</v>
      </c>
      <c r="V166" s="246" t="str">
        <f t="shared" si="83"/>
        <v xml:space="preserve"> </v>
      </c>
      <c r="W166" s="246" t="str">
        <f t="shared" si="84"/>
        <v xml:space="preserve"> </v>
      </c>
      <c r="X166" s="241" t="str">
        <f t="shared" si="85"/>
        <v xml:space="preserve"> </v>
      </c>
      <c r="Y166" s="241" t="str">
        <f t="shared" si="86"/>
        <v xml:space="preserve"> </v>
      </c>
      <c r="Z166" s="241" t="str">
        <f>IF(F166=0," ",VLOOKUP(VALUE(F166),ORDENES!$Y$2:$Z$359,2,FALSE))</f>
        <v xml:space="preserve"> </v>
      </c>
      <c r="AA166" s="241" t="str">
        <f t="shared" si="87"/>
        <v/>
      </c>
      <c r="AB166" s="241" t="str">
        <f t="shared" si="88"/>
        <v xml:space="preserve"> </v>
      </c>
      <c r="AC166" s="241">
        <f t="shared" si="89"/>
        <v>0</v>
      </c>
      <c r="AD166" s="241" t="str">
        <f t="shared" si="90"/>
        <v xml:space="preserve"> </v>
      </c>
      <c r="AE166" s="247" t="str">
        <f>IF(L166=0," ",IF(ISERR(DATE(MID(L166,1,4),MID(L166,6,2),MID(L166,9,2))+M166)=TRUE,MIN($V$1:V166),DATE(MID(L166,1,4),MID(L166,6,2),MID(L166,9,2))))</f>
        <v xml:space="preserve"> </v>
      </c>
      <c r="AF166" s="241" t="str">
        <f t="shared" si="82"/>
        <v>CRITICA</v>
      </c>
      <c r="AG166" s="241" t="str">
        <f t="shared" si="91"/>
        <v xml:space="preserve"> </v>
      </c>
      <c r="AH166" s="241" t="str">
        <f>+IFERROR(VLOOKUP(E166,'OPER-POST CV01_OPPSHA'!$C$2:$Q$500,14,0),"")</f>
        <v/>
      </c>
      <c r="AI166" s="248">
        <f>+VLOOKUP(VALUE(F166),ORDENES!$Y$2:$AD$359,6,0)</f>
        <v>0</v>
      </c>
      <c r="AJ166" s="248">
        <f>+VLOOKUP(VALUE(F166),ORDENES!$Y$2:$AE$359,7,0)</f>
        <v>0</v>
      </c>
      <c r="AK166" s="241" t="str">
        <f t="shared" si="92"/>
        <v/>
      </c>
      <c r="AL166" s="241" t="str">
        <f t="shared" si="93"/>
        <v/>
      </c>
      <c r="AM166" s="241" t="str">
        <f t="shared" si="94"/>
        <v/>
      </c>
      <c r="AN166" s="241" t="str">
        <f>+IFERROR(VLOOKUP(E166,'OPER-POST CV01_OPPSHA'!$C$2:$R$500,16,0),"")</f>
        <v/>
      </c>
      <c r="AO166" s="241" t="str">
        <f t="shared" si="95"/>
        <v/>
      </c>
      <c r="AP166" s="4"/>
      <c r="AQ166" s="4"/>
      <c r="AR166" s="4"/>
      <c r="AS166" s="4"/>
      <c r="AT166" s="4"/>
      <c r="AU166" s="4"/>
      <c r="AV166" s="4"/>
      <c r="AW166" s="4"/>
      <c r="AX166" s="4"/>
    </row>
    <row r="167" spans="1:50" x14ac:dyDescent="0.2">
      <c r="A167" s="61"/>
      <c r="B167" s="15"/>
      <c r="C167" s="15"/>
      <c r="D167" s="15"/>
      <c r="E167" s="15"/>
      <c r="F167" s="15"/>
      <c r="G167" s="15"/>
      <c r="H167" s="15"/>
      <c r="I167" s="15"/>
      <c r="J167" s="15"/>
      <c r="K167" s="15"/>
      <c r="L167" s="62"/>
      <c r="M167" s="15"/>
      <c r="N167" s="62"/>
      <c r="O167" s="15"/>
      <c r="P167" s="15"/>
      <c r="Q167" s="15"/>
      <c r="R167" s="203"/>
      <c r="S167" s="63"/>
      <c r="T167" s="15"/>
      <c r="U167" s="241">
        <f>+VLOOKUP(VALUE(F167),ORDENES!$Y$2:$AC$359,4,0)</f>
        <v>0</v>
      </c>
      <c r="V167" s="246" t="str">
        <f t="shared" si="83"/>
        <v xml:space="preserve"> </v>
      </c>
      <c r="W167" s="246" t="str">
        <f t="shared" si="84"/>
        <v xml:space="preserve"> </v>
      </c>
      <c r="X167" s="241" t="str">
        <f t="shared" si="85"/>
        <v xml:space="preserve"> </v>
      </c>
      <c r="Y167" s="241" t="str">
        <f t="shared" si="86"/>
        <v xml:space="preserve"> </v>
      </c>
      <c r="Z167" s="241" t="str">
        <f>IF(F167=0," ",VLOOKUP(VALUE(F167),ORDENES!$Y$2:$Z$359,2,FALSE))</f>
        <v xml:space="preserve"> </v>
      </c>
      <c r="AA167" s="241" t="str">
        <f t="shared" si="87"/>
        <v/>
      </c>
      <c r="AB167" s="241" t="str">
        <f t="shared" si="88"/>
        <v xml:space="preserve"> </v>
      </c>
      <c r="AC167" s="241">
        <f t="shared" si="89"/>
        <v>0</v>
      </c>
      <c r="AD167" s="241" t="str">
        <f t="shared" si="90"/>
        <v xml:space="preserve"> </v>
      </c>
      <c r="AE167" s="247" t="str">
        <f>IF(L167=0," ",IF(ISERR(DATE(MID(L167,1,4),MID(L167,6,2),MID(L167,9,2))+M167)=TRUE,MIN($V$1:V167),DATE(MID(L167,1,4),MID(L167,6,2),MID(L167,9,2))))</f>
        <v xml:space="preserve"> </v>
      </c>
      <c r="AF167" s="241" t="str">
        <f t="shared" si="82"/>
        <v>CRITICA</v>
      </c>
      <c r="AG167" s="241" t="str">
        <f t="shared" si="91"/>
        <v xml:space="preserve"> </v>
      </c>
      <c r="AH167" s="241" t="str">
        <f>+IFERROR(VLOOKUP(E167,'OPER-POST CV01_OPPSHA'!$C$2:$Q$500,14,0),"")</f>
        <v/>
      </c>
      <c r="AI167" s="248">
        <f>+VLOOKUP(VALUE(F167),ORDENES!$Y$2:$AD$359,6,0)</f>
        <v>0</v>
      </c>
      <c r="AJ167" s="248">
        <f>+VLOOKUP(VALUE(F167),ORDENES!$Y$2:$AE$359,7,0)</f>
        <v>0</v>
      </c>
      <c r="AK167" s="241" t="str">
        <f t="shared" si="92"/>
        <v/>
      </c>
      <c r="AL167" s="241" t="str">
        <f t="shared" si="93"/>
        <v/>
      </c>
      <c r="AM167" s="241" t="str">
        <f t="shared" si="94"/>
        <v/>
      </c>
      <c r="AN167" s="241" t="str">
        <f>+IFERROR(VLOOKUP(E167,'OPER-POST CV01_OPPSHA'!$C$2:$R$500,16,0),"")</f>
        <v/>
      </c>
      <c r="AO167" s="241" t="str">
        <f t="shared" si="95"/>
        <v/>
      </c>
      <c r="AP167" s="4"/>
      <c r="AQ167" s="4"/>
      <c r="AR167" s="4"/>
      <c r="AS167" s="4"/>
      <c r="AT167" s="4"/>
      <c r="AU167" s="4"/>
      <c r="AV167" s="4"/>
      <c r="AW167" s="4"/>
      <c r="AX167" s="4"/>
    </row>
    <row r="168" spans="1:50" x14ac:dyDescent="0.2">
      <c r="A168" s="61"/>
      <c r="B168" s="15"/>
      <c r="C168" s="15"/>
      <c r="D168" s="15"/>
      <c r="E168" s="15"/>
      <c r="F168" s="15"/>
      <c r="G168" s="15"/>
      <c r="H168" s="15"/>
      <c r="I168" s="15"/>
      <c r="J168" s="15"/>
      <c r="K168" s="15"/>
      <c r="L168" s="62"/>
      <c r="M168" s="15"/>
      <c r="N168" s="62"/>
      <c r="O168" s="15"/>
      <c r="P168" s="15"/>
      <c r="Q168" s="15"/>
      <c r="R168" s="203"/>
      <c r="S168" s="63"/>
      <c r="T168" s="15"/>
      <c r="U168" s="241">
        <f>+VLOOKUP(VALUE(F168),ORDENES!$Y$2:$AC$359,4,0)</f>
        <v>0</v>
      </c>
      <c r="V168" s="246" t="str">
        <f t="shared" si="83"/>
        <v xml:space="preserve"> </v>
      </c>
      <c r="W168" s="246" t="str">
        <f t="shared" si="84"/>
        <v xml:space="preserve"> </v>
      </c>
      <c r="X168" s="241" t="str">
        <f t="shared" si="85"/>
        <v xml:space="preserve"> </v>
      </c>
      <c r="Y168" s="241" t="str">
        <f t="shared" si="86"/>
        <v xml:space="preserve"> </v>
      </c>
      <c r="Z168" s="241" t="str">
        <f>IF(F168=0," ",VLOOKUP(VALUE(F168),ORDENES!$Y$2:$Z$359,2,FALSE))</f>
        <v xml:space="preserve"> </v>
      </c>
      <c r="AA168" s="241" t="str">
        <f t="shared" si="87"/>
        <v/>
      </c>
      <c r="AB168" s="241" t="str">
        <f t="shared" si="88"/>
        <v xml:space="preserve"> </v>
      </c>
      <c r="AC168" s="241">
        <f t="shared" si="89"/>
        <v>0</v>
      </c>
      <c r="AD168" s="241" t="str">
        <f t="shared" si="90"/>
        <v xml:space="preserve"> </v>
      </c>
      <c r="AE168" s="247" t="str">
        <f>IF(L168=0," ",IF(ISERR(DATE(MID(L168,1,4),MID(L168,6,2),MID(L168,9,2))+M168)=TRUE,MIN($V$1:V168),DATE(MID(L168,1,4),MID(L168,6,2),MID(L168,9,2))))</f>
        <v xml:space="preserve"> </v>
      </c>
      <c r="AF168" s="241" t="str">
        <f t="shared" si="82"/>
        <v>CRITICA</v>
      </c>
      <c r="AG168" s="241" t="str">
        <f t="shared" si="91"/>
        <v xml:space="preserve"> </v>
      </c>
      <c r="AH168" s="241" t="str">
        <f>+IFERROR(VLOOKUP(E168,'OPER-POST CV01_OPPSHA'!$C$2:$Q$500,14,0),"")</f>
        <v/>
      </c>
      <c r="AI168" s="248">
        <f>+VLOOKUP(VALUE(F168),ORDENES!$Y$2:$AD$359,6,0)</f>
        <v>0</v>
      </c>
      <c r="AJ168" s="248">
        <f>+VLOOKUP(VALUE(F168),ORDENES!$Y$2:$AE$359,7,0)</f>
        <v>0</v>
      </c>
      <c r="AK168" s="241" t="str">
        <f t="shared" si="92"/>
        <v/>
      </c>
      <c r="AL168" s="241" t="str">
        <f t="shared" si="93"/>
        <v/>
      </c>
      <c r="AM168" s="241" t="str">
        <f t="shared" si="94"/>
        <v/>
      </c>
      <c r="AN168" s="241" t="str">
        <f>+IFERROR(VLOOKUP(E168,'OPER-POST CV01_OPPSHA'!$C$2:$R$500,16,0),"")</f>
        <v/>
      </c>
      <c r="AO168" s="241" t="str">
        <f t="shared" si="95"/>
        <v/>
      </c>
      <c r="AP168" s="4"/>
      <c r="AQ168" s="4"/>
      <c r="AR168" s="4"/>
      <c r="AS168" s="4"/>
      <c r="AT168" s="4"/>
      <c r="AU168" s="4"/>
      <c r="AV168" s="4"/>
      <c r="AW168" s="4"/>
      <c r="AX168" s="4"/>
    </row>
    <row r="169" spans="1:50" x14ac:dyDescent="0.2">
      <c r="A169" s="61"/>
      <c r="B169" s="15"/>
      <c r="C169" s="15"/>
      <c r="D169" s="15"/>
      <c r="E169" s="15"/>
      <c r="F169" s="15"/>
      <c r="G169" s="15"/>
      <c r="H169" s="15"/>
      <c r="I169" s="15"/>
      <c r="J169" s="15"/>
      <c r="K169" s="15"/>
      <c r="L169" s="62"/>
      <c r="M169" s="15"/>
      <c r="N169" s="62"/>
      <c r="O169" s="15"/>
      <c r="P169" s="15"/>
      <c r="Q169" s="15"/>
      <c r="R169" s="203"/>
      <c r="S169" s="63"/>
      <c r="T169" s="15"/>
      <c r="U169" s="241">
        <f>+VLOOKUP(VALUE(F169),ORDENES!$Y$2:$AC$359,4,0)</f>
        <v>0</v>
      </c>
      <c r="V169" s="246" t="str">
        <f t="shared" si="83"/>
        <v xml:space="preserve"> </v>
      </c>
      <c r="W169" s="246" t="str">
        <f t="shared" si="84"/>
        <v xml:space="preserve"> </v>
      </c>
      <c r="X169" s="241" t="str">
        <f t="shared" si="85"/>
        <v xml:space="preserve"> </v>
      </c>
      <c r="Y169" s="241" t="str">
        <f t="shared" si="86"/>
        <v xml:space="preserve"> </v>
      </c>
      <c r="Z169" s="241" t="str">
        <f>IF(F169=0," ",VLOOKUP(VALUE(F169),ORDENES!$Y$2:$Z$359,2,FALSE))</f>
        <v xml:space="preserve"> </v>
      </c>
      <c r="AA169" s="241" t="str">
        <f t="shared" si="87"/>
        <v/>
      </c>
      <c r="AB169" s="241" t="str">
        <f t="shared" si="88"/>
        <v xml:space="preserve"> </v>
      </c>
      <c r="AC169" s="241">
        <f t="shared" si="89"/>
        <v>0</v>
      </c>
      <c r="AD169" s="241" t="str">
        <f t="shared" si="90"/>
        <v xml:space="preserve"> </v>
      </c>
      <c r="AE169" s="247" t="str">
        <f>IF(L169=0," ",IF(ISERR(DATE(MID(L169,1,4),MID(L169,6,2),MID(L169,9,2))+M169)=TRUE,MIN($V$1:V169),DATE(MID(L169,1,4),MID(L169,6,2),MID(L169,9,2))))</f>
        <v xml:space="preserve"> </v>
      </c>
      <c r="AF169" s="241" t="str">
        <f t="shared" si="82"/>
        <v>CRITICA</v>
      </c>
      <c r="AG169" s="241" t="str">
        <f t="shared" si="91"/>
        <v xml:space="preserve"> </v>
      </c>
      <c r="AH169" s="241" t="str">
        <f>+IFERROR(VLOOKUP(E169,'OPER-POST CV01_OPPSHA'!$C$2:$Q$500,14,0),"")</f>
        <v/>
      </c>
      <c r="AI169" s="248">
        <f>+VLOOKUP(VALUE(F169),ORDENES!$Y$2:$AD$359,6,0)</f>
        <v>0</v>
      </c>
      <c r="AJ169" s="248">
        <f>+VLOOKUP(VALUE(F169),ORDENES!$Y$2:$AE$359,7,0)</f>
        <v>0</v>
      </c>
      <c r="AK169" s="241" t="str">
        <f t="shared" si="92"/>
        <v/>
      </c>
      <c r="AL169" s="241" t="str">
        <f t="shared" si="93"/>
        <v/>
      </c>
      <c r="AM169" s="241" t="str">
        <f t="shared" si="94"/>
        <v/>
      </c>
      <c r="AN169" s="241" t="str">
        <f>+IFERROR(VLOOKUP(E169,'OPER-POST CV01_OPPSHA'!$C$2:$R$500,16,0),"")</f>
        <v/>
      </c>
      <c r="AO169" s="241" t="str">
        <f t="shared" si="95"/>
        <v/>
      </c>
      <c r="AP169" s="4"/>
      <c r="AQ169" s="4"/>
      <c r="AR169" s="4"/>
      <c r="AS169" s="4"/>
      <c r="AT169" s="4"/>
      <c r="AU169" s="4"/>
      <c r="AV169" s="4"/>
      <c r="AW169" s="4"/>
      <c r="AX169" s="4"/>
    </row>
    <row r="170" spans="1:50" x14ac:dyDescent="0.2">
      <c r="A170" s="61"/>
      <c r="B170" s="15"/>
      <c r="C170" s="15"/>
      <c r="D170" s="15"/>
      <c r="E170" s="15"/>
      <c r="F170" s="15"/>
      <c r="G170" s="15"/>
      <c r="H170" s="15"/>
      <c r="I170" s="15"/>
      <c r="J170" s="15"/>
      <c r="K170" s="15"/>
      <c r="L170" s="62"/>
      <c r="M170" s="15"/>
      <c r="N170" s="62"/>
      <c r="O170" s="15"/>
      <c r="P170" s="15"/>
      <c r="Q170" s="15"/>
      <c r="R170" s="203"/>
      <c r="S170" s="63"/>
      <c r="T170" s="15"/>
      <c r="U170" s="241">
        <f>+VLOOKUP(VALUE(F170),ORDENES!$Y$2:$AC$359,4,0)</f>
        <v>0</v>
      </c>
      <c r="V170" s="246" t="str">
        <f t="shared" si="83"/>
        <v xml:space="preserve"> </v>
      </c>
      <c r="W170" s="246" t="str">
        <f t="shared" si="84"/>
        <v xml:space="preserve"> </v>
      </c>
      <c r="X170" s="241" t="str">
        <f t="shared" si="85"/>
        <v xml:space="preserve"> </v>
      </c>
      <c r="Y170" s="241" t="str">
        <f t="shared" si="86"/>
        <v xml:space="preserve"> </v>
      </c>
      <c r="Z170" s="241" t="str">
        <f>IF(F170=0," ",VLOOKUP(VALUE(F170),ORDENES!$Y$2:$Z$359,2,FALSE))</f>
        <v xml:space="preserve"> </v>
      </c>
      <c r="AA170" s="241" t="str">
        <f t="shared" si="87"/>
        <v/>
      </c>
      <c r="AB170" s="241" t="str">
        <f t="shared" si="88"/>
        <v xml:space="preserve"> </v>
      </c>
      <c r="AC170" s="241">
        <f t="shared" si="89"/>
        <v>0</v>
      </c>
      <c r="AD170" s="241" t="str">
        <f t="shared" si="90"/>
        <v xml:space="preserve"> </v>
      </c>
      <c r="AE170" s="247" t="str">
        <f>IF(L170=0," ",IF(ISERR(DATE(MID(L170,1,4),MID(L170,6,2),MID(L170,9,2))+M170)=TRUE,MIN($V$1:V170),DATE(MID(L170,1,4),MID(L170,6,2),MID(L170,9,2))))</f>
        <v xml:space="preserve"> </v>
      </c>
      <c r="AF170" s="241" t="str">
        <f t="shared" si="82"/>
        <v>CRITICA</v>
      </c>
      <c r="AG170" s="241" t="str">
        <f t="shared" si="91"/>
        <v xml:space="preserve"> </v>
      </c>
      <c r="AH170" s="241" t="str">
        <f>+IFERROR(VLOOKUP(E170,'OPER-POST CV01_OPPSHA'!$C$2:$Q$500,14,0),"")</f>
        <v/>
      </c>
      <c r="AI170" s="248">
        <f>+VLOOKUP(VALUE(F170),ORDENES!$Y$2:$AD$359,6,0)</f>
        <v>0</v>
      </c>
      <c r="AJ170" s="248">
        <f>+VLOOKUP(VALUE(F170),ORDENES!$Y$2:$AE$359,7,0)</f>
        <v>0</v>
      </c>
      <c r="AK170" s="241" t="str">
        <f t="shared" si="92"/>
        <v/>
      </c>
      <c r="AL170" s="241" t="str">
        <f t="shared" si="93"/>
        <v/>
      </c>
      <c r="AM170" s="241" t="str">
        <f t="shared" si="94"/>
        <v/>
      </c>
      <c r="AN170" s="241" t="str">
        <f>+IFERROR(VLOOKUP(E170,'OPER-POST CV01_OPPSHA'!$C$2:$R$500,16,0),"")</f>
        <v/>
      </c>
      <c r="AO170" s="241" t="str">
        <f t="shared" si="95"/>
        <v/>
      </c>
      <c r="AP170" s="4"/>
      <c r="AQ170" s="4"/>
      <c r="AR170" s="4"/>
      <c r="AS170" s="4"/>
      <c r="AT170" s="4"/>
      <c r="AU170" s="4"/>
      <c r="AV170" s="4"/>
      <c r="AW170" s="4"/>
      <c r="AX170" s="4"/>
    </row>
    <row r="171" spans="1:50" x14ac:dyDescent="0.2">
      <c r="A171" s="61"/>
      <c r="B171" s="15"/>
      <c r="C171" s="15"/>
      <c r="D171" s="15"/>
      <c r="E171" s="15"/>
      <c r="F171" s="15"/>
      <c r="G171" s="15"/>
      <c r="H171" s="15"/>
      <c r="I171" s="15"/>
      <c r="J171" s="15"/>
      <c r="K171" s="15"/>
      <c r="L171" s="62"/>
      <c r="M171" s="15"/>
      <c r="N171" s="62"/>
      <c r="O171" s="15"/>
      <c r="P171" s="15"/>
      <c r="Q171" s="15"/>
      <c r="R171" s="203"/>
      <c r="S171" s="63"/>
      <c r="T171" s="15"/>
      <c r="U171" s="241">
        <f>+VLOOKUP(VALUE(F171),ORDENES!$Y$2:$AC$359,4,0)</f>
        <v>0</v>
      </c>
      <c r="V171" s="246" t="str">
        <f t="shared" si="83"/>
        <v xml:space="preserve"> </v>
      </c>
      <c r="W171" s="246" t="str">
        <f t="shared" si="84"/>
        <v xml:space="preserve"> </v>
      </c>
      <c r="X171" s="241" t="str">
        <f t="shared" si="85"/>
        <v xml:space="preserve"> </v>
      </c>
      <c r="Y171" s="241" t="str">
        <f t="shared" si="86"/>
        <v xml:space="preserve"> </v>
      </c>
      <c r="Z171" s="241" t="str">
        <f>IF(F171=0," ",VLOOKUP(VALUE(F171),ORDENES!$Y$2:$Z$359,2,FALSE))</f>
        <v xml:space="preserve"> </v>
      </c>
      <c r="AA171" s="241" t="str">
        <f t="shared" si="87"/>
        <v/>
      </c>
      <c r="AB171" s="241" t="str">
        <f t="shared" si="88"/>
        <v xml:space="preserve"> </v>
      </c>
      <c r="AC171" s="241">
        <f t="shared" si="89"/>
        <v>0</v>
      </c>
      <c r="AD171" s="241" t="str">
        <f t="shared" si="90"/>
        <v xml:space="preserve"> </v>
      </c>
      <c r="AE171" s="247" t="str">
        <f>IF(L171=0," ",IF(ISERR(DATE(MID(L171,1,4),MID(L171,6,2),MID(L171,9,2))+M171)=TRUE,MIN($V$1:V171),DATE(MID(L171,1,4),MID(L171,6,2),MID(L171,9,2))))</f>
        <v xml:space="preserve"> </v>
      </c>
      <c r="AF171" s="241" t="str">
        <f t="shared" si="82"/>
        <v>CRITICA</v>
      </c>
      <c r="AG171" s="241" t="str">
        <f t="shared" si="91"/>
        <v xml:space="preserve"> </v>
      </c>
      <c r="AH171" s="241" t="str">
        <f>+IFERROR(VLOOKUP(E171,'OPER-POST CV01_OPPSHA'!$C$2:$Q$500,14,0),"")</f>
        <v/>
      </c>
      <c r="AI171" s="248">
        <f>+VLOOKUP(VALUE(F171),ORDENES!$Y$2:$AD$359,6,0)</f>
        <v>0</v>
      </c>
      <c r="AJ171" s="248">
        <f>+VLOOKUP(VALUE(F171),ORDENES!$Y$2:$AE$359,7,0)</f>
        <v>0</v>
      </c>
      <c r="AK171" s="241" t="str">
        <f t="shared" si="92"/>
        <v/>
      </c>
      <c r="AL171" s="241" t="str">
        <f t="shared" si="93"/>
        <v/>
      </c>
      <c r="AM171" s="241" t="str">
        <f t="shared" si="94"/>
        <v/>
      </c>
      <c r="AN171" s="241" t="str">
        <f>+IFERROR(VLOOKUP(E171,'OPER-POST CV01_OPPSHA'!$C$2:$R$500,16,0),"")</f>
        <v/>
      </c>
      <c r="AO171" s="241" t="str">
        <f t="shared" si="95"/>
        <v/>
      </c>
      <c r="AP171" s="4"/>
      <c r="AQ171" s="4"/>
      <c r="AR171" s="4"/>
      <c r="AS171" s="4"/>
      <c r="AT171" s="4"/>
      <c r="AU171" s="4"/>
      <c r="AV171" s="4"/>
      <c r="AW171" s="4"/>
      <c r="AX171" s="4"/>
    </row>
    <row r="172" spans="1:50" x14ac:dyDescent="0.2">
      <c r="A172" s="61"/>
      <c r="B172" s="15"/>
      <c r="C172" s="15"/>
      <c r="D172" s="15"/>
      <c r="E172" s="15"/>
      <c r="F172" s="15"/>
      <c r="G172" s="15"/>
      <c r="H172" s="15"/>
      <c r="I172" s="15"/>
      <c r="J172" s="15"/>
      <c r="K172" s="15"/>
      <c r="L172" s="62"/>
      <c r="M172" s="15"/>
      <c r="N172" s="62"/>
      <c r="O172" s="15"/>
      <c r="P172" s="15"/>
      <c r="Q172" s="15"/>
      <c r="R172" s="203"/>
      <c r="S172" s="63"/>
      <c r="T172" s="15"/>
      <c r="U172" s="241">
        <f>+VLOOKUP(VALUE(F172),ORDENES!$Y$2:$AC$359,4,0)</f>
        <v>0</v>
      </c>
      <c r="V172" s="246" t="str">
        <f t="shared" si="83"/>
        <v xml:space="preserve"> </v>
      </c>
      <c r="W172" s="246" t="str">
        <f t="shared" si="84"/>
        <v xml:space="preserve"> </v>
      </c>
      <c r="X172" s="241" t="str">
        <f t="shared" si="85"/>
        <v xml:space="preserve"> </v>
      </c>
      <c r="Y172" s="241" t="str">
        <f t="shared" si="86"/>
        <v xml:space="preserve"> </v>
      </c>
      <c r="Z172" s="241" t="str">
        <f>IF(F172=0," ",VLOOKUP(VALUE(F172),ORDENES!$Y$2:$Z$359,2,FALSE))</f>
        <v xml:space="preserve"> </v>
      </c>
      <c r="AA172" s="241" t="str">
        <f t="shared" si="87"/>
        <v/>
      </c>
      <c r="AB172" s="241" t="str">
        <f t="shared" si="88"/>
        <v xml:space="preserve"> </v>
      </c>
      <c r="AC172" s="241">
        <f t="shared" si="89"/>
        <v>0</v>
      </c>
      <c r="AD172" s="241" t="str">
        <f t="shared" si="90"/>
        <v xml:space="preserve"> </v>
      </c>
      <c r="AE172" s="247" t="str">
        <f>IF(L172=0," ",IF(ISERR(DATE(MID(L172,1,4),MID(L172,6,2),MID(L172,9,2))+M172)=TRUE,MIN($V$1:V172),DATE(MID(L172,1,4),MID(L172,6,2),MID(L172,9,2))))</f>
        <v xml:space="preserve"> </v>
      </c>
      <c r="AF172" s="241" t="str">
        <f t="shared" si="82"/>
        <v>CRITICA</v>
      </c>
      <c r="AG172" s="241" t="str">
        <f t="shared" si="91"/>
        <v xml:space="preserve"> </v>
      </c>
      <c r="AH172" s="241" t="str">
        <f>+IFERROR(VLOOKUP(E172,'OPER-POST CV01_OPPSHA'!$C$2:$Q$500,14,0),"")</f>
        <v/>
      </c>
      <c r="AI172" s="248">
        <f>+VLOOKUP(VALUE(F172),ORDENES!$Y$2:$AD$359,6,0)</f>
        <v>0</v>
      </c>
      <c r="AJ172" s="248">
        <f>+VLOOKUP(VALUE(F172),ORDENES!$Y$2:$AE$359,7,0)</f>
        <v>0</v>
      </c>
      <c r="AK172" s="241" t="str">
        <f t="shared" si="92"/>
        <v/>
      </c>
      <c r="AL172" s="241" t="str">
        <f t="shared" si="93"/>
        <v/>
      </c>
      <c r="AM172" s="241" t="str">
        <f t="shared" si="94"/>
        <v/>
      </c>
      <c r="AN172" s="241" t="str">
        <f>+IFERROR(VLOOKUP(E172,'OPER-POST CV01_OPPSHA'!$C$2:$R$500,16,0),"")</f>
        <v/>
      </c>
      <c r="AO172" s="241" t="str">
        <f t="shared" si="95"/>
        <v/>
      </c>
      <c r="AP172" s="4"/>
      <c r="AQ172" s="4"/>
      <c r="AR172" s="4"/>
      <c r="AS172" s="4"/>
      <c r="AT172" s="4"/>
      <c r="AU172" s="4"/>
      <c r="AV172" s="4"/>
      <c r="AW172" s="4"/>
      <c r="AX172" s="4"/>
    </row>
    <row r="173" spans="1:50" x14ac:dyDescent="0.2">
      <c r="A173" s="61"/>
      <c r="B173" s="15"/>
      <c r="C173" s="15"/>
      <c r="D173" s="15"/>
      <c r="E173" s="15"/>
      <c r="F173" s="15"/>
      <c r="G173" s="15"/>
      <c r="H173" s="15"/>
      <c r="I173" s="15"/>
      <c r="J173" s="15"/>
      <c r="K173" s="15"/>
      <c r="L173" s="62"/>
      <c r="M173" s="15"/>
      <c r="N173" s="62"/>
      <c r="O173" s="15"/>
      <c r="P173" s="15"/>
      <c r="Q173" s="15"/>
      <c r="R173" s="203"/>
      <c r="S173" s="63"/>
      <c r="T173" s="15"/>
      <c r="U173" s="241">
        <f>+VLOOKUP(VALUE(F173),ORDENES!$Y$2:$AC$359,4,0)</f>
        <v>0</v>
      </c>
      <c r="V173" s="246" t="str">
        <f t="shared" si="83"/>
        <v xml:space="preserve"> </v>
      </c>
      <c r="W173" s="246" t="str">
        <f t="shared" si="84"/>
        <v xml:space="preserve"> </v>
      </c>
      <c r="X173" s="241" t="str">
        <f t="shared" si="85"/>
        <v xml:space="preserve"> </v>
      </c>
      <c r="Y173" s="241" t="str">
        <f t="shared" si="86"/>
        <v xml:space="preserve"> </v>
      </c>
      <c r="Z173" s="241" t="str">
        <f>IF(F173=0," ",VLOOKUP(VALUE(F173),ORDENES!$Y$2:$Z$359,2,FALSE))</f>
        <v xml:space="preserve"> </v>
      </c>
      <c r="AA173" s="241" t="str">
        <f t="shared" si="87"/>
        <v/>
      </c>
      <c r="AB173" s="241" t="str">
        <f t="shared" si="88"/>
        <v xml:space="preserve"> </v>
      </c>
      <c r="AC173" s="241">
        <f t="shared" si="89"/>
        <v>0</v>
      </c>
      <c r="AD173" s="241" t="str">
        <f t="shared" si="90"/>
        <v xml:space="preserve"> </v>
      </c>
      <c r="AE173" s="247" t="str">
        <f>IF(L173=0," ",IF(ISERR(DATE(MID(L173,1,4),MID(L173,6,2),MID(L173,9,2))+M173)=TRUE,MIN($V$1:V173),DATE(MID(L173,1,4),MID(L173,6,2),MID(L173,9,2))))</f>
        <v xml:space="preserve"> </v>
      </c>
      <c r="AF173" s="241" t="str">
        <f t="shared" si="82"/>
        <v>CRITICA</v>
      </c>
      <c r="AG173" s="241" t="str">
        <f t="shared" si="91"/>
        <v xml:space="preserve"> </v>
      </c>
      <c r="AH173" s="241" t="str">
        <f>+IFERROR(VLOOKUP(E173,'OPER-POST CV01_OPPSHA'!$C$2:$Q$500,14,0),"")</f>
        <v/>
      </c>
      <c r="AI173" s="248">
        <f>+VLOOKUP(VALUE(F173),ORDENES!$Y$2:$AD$359,6,0)</f>
        <v>0</v>
      </c>
      <c r="AJ173" s="248">
        <f>+VLOOKUP(VALUE(F173),ORDENES!$Y$2:$AE$359,7,0)</f>
        <v>0</v>
      </c>
      <c r="AK173" s="241" t="str">
        <f t="shared" si="92"/>
        <v/>
      </c>
      <c r="AL173" s="241" t="str">
        <f t="shared" si="93"/>
        <v/>
      </c>
      <c r="AM173" s="241" t="str">
        <f t="shared" si="94"/>
        <v/>
      </c>
      <c r="AN173" s="241" t="str">
        <f>+IFERROR(VLOOKUP(E173,'OPER-POST CV01_OPPSHA'!$C$2:$R$500,16,0),"")</f>
        <v/>
      </c>
      <c r="AO173" s="241" t="str">
        <f t="shared" si="95"/>
        <v/>
      </c>
      <c r="AP173" s="4"/>
      <c r="AQ173" s="4"/>
      <c r="AR173" s="4"/>
      <c r="AS173" s="4"/>
      <c r="AT173" s="4"/>
      <c r="AU173" s="4"/>
      <c r="AV173" s="4"/>
      <c r="AW173" s="4"/>
      <c r="AX173" s="4"/>
    </row>
    <row r="174" spans="1:50" x14ac:dyDescent="0.2">
      <c r="A174" s="61"/>
      <c r="B174" s="15"/>
      <c r="C174" s="15"/>
      <c r="D174" s="15"/>
      <c r="E174" s="15"/>
      <c r="F174" s="15"/>
      <c r="G174" s="15"/>
      <c r="H174" s="15"/>
      <c r="I174" s="15"/>
      <c r="J174" s="15"/>
      <c r="K174" s="15"/>
      <c r="L174" s="62"/>
      <c r="M174" s="15"/>
      <c r="N174" s="62"/>
      <c r="O174" s="15"/>
      <c r="P174" s="15"/>
      <c r="Q174" s="15"/>
      <c r="R174" s="203"/>
      <c r="S174" s="63"/>
      <c r="T174" s="15"/>
      <c r="U174" s="241">
        <f>+VLOOKUP(VALUE(F174),ORDENES!$Y$2:$AC$359,4,0)</f>
        <v>0</v>
      </c>
      <c r="V174" s="246" t="str">
        <f t="shared" si="83"/>
        <v xml:space="preserve"> </v>
      </c>
      <c r="W174" s="246" t="str">
        <f t="shared" si="84"/>
        <v xml:space="preserve"> </v>
      </c>
      <c r="X174" s="241" t="str">
        <f t="shared" si="85"/>
        <v xml:space="preserve"> </v>
      </c>
      <c r="Y174" s="241" t="str">
        <f t="shared" si="86"/>
        <v xml:space="preserve"> </v>
      </c>
      <c r="Z174" s="241" t="str">
        <f>IF(F174=0," ",VLOOKUP(VALUE(F174),ORDENES!$Y$2:$Z$359,2,FALSE))</f>
        <v xml:space="preserve"> </v>
      </c>
      <c r="AA174" s="241" t="str">
        <f t="shared" si="87"/>
        <v/>
      </c>
      <c r="AB174" s="241" t="str">
        <f t="shared" si="88"/>
        <v xml:space="preserve"> </v>
      </c>
      <c r="AC174" s="241">
        <f t="shared" si="89"/>
        <v>0</v>
      </c>
      <c r="AD174" s="241" t="str">
        <f t="shared" si="90"/>
        <v xml:space="preserve"> </v>
      </c>
      <c r="AE174" s="247" t="str">
        <f>IF(L174=0," ",IF(ISERR(DATE(MID(L174,1,4),MID(L174,6,2),MID(L174,9,2))+M174)=TRUE,MIN($V$1:V174),DATE(MID(L174,1,4),MID(L174,6,2),MID(L174,9,2))))</f>
        <v xml:space="preserve"> </v>
      </c>
      <c r="AF174" s="241" t="str">
        <f t="shared" si="82"/>
        <v>CRITICA</v>
      </c>
      <c r="AG174" s="241" t="str">
        <f t="shared" si="91"/>
        <v xml:space="preserve"> </v>
      </c>
      <c r="AH174" s="241" t="str">
        <f>+IFERROR(VLOOKUP(E174,'OPER-POST CV01_OPPSHA'!$C$2:$Q$500,14,0),"")</f>
        <v/>
      </c>
      <c r="AI174" s="248">
        <f>+VLOOKUP(VALUE(F174),ORDENES!$Y$2:$AD$359,6,0)</f>
        <v>0</v>
      </c>
      <c r="AJ174" s="248">
        <f>+VLOOKUP(VALUE(F174),ORDENES!$Y$2:$AE$359,7,0)</f>
        <v>0</v>
      </c>
      <c r="AK174" s="241" t="str">
        <f t="shared" si="92"/>
        <v/>
      </c>
      <c r="AL174" s="241" t="str">
        <f t="shared" si="93"/>
        <v/>
      </c>
      <c r="AM174" s="241" t="str">
        <f t="shared" si="94"/>
        <v/>
      </c>
      <c r="AN174" s="241" t="str">
        <f>+IFERROR(VLOOKUP(E174,'OPER-POST CV01_OPPSHA'!$C$2:$R$500,16,0),"")</f>
        <v/>
      </c>
      <c r="AO174" s="241" t="str">
        <f t="shared" si="95"/>
        <v/>
      </c>
      <c r="AP174" s="4"/>
      <c r="AQ174" s="4"/>
      <c r="AR174" s="4"/>
      <c r="AS174" s="4"/>
      <c r="AT174" s="4"/>
      <c r="AU174" s="4"/>
      <c r="AV174" s="4"/>
      <c r="AW174" s="4"/>
      <c r="AX174" s="4"/>
    </row>
    <row r="175" spans="1:50" x14ac:dyDescent="0.2">
      <c r="A175" s="61"/>
      <c r="B175" s="15"/>
      <c r="C175" s="15"/>
      <c r="D175" s="15"/>
      <c r="E175" s="15"/>
      <c r="F175" s="15"/>
      <c r="G175" s="15"/>
      <c r="H175" s="15"/>
      <c r="I175" s="15"/>
      <c r="J175" s="15"/>
      <c r="K175" s="15"/>
      <c r="L175" s="62"/>
      <c r="M175" s="15"/>
      <c r="N175" s="62"/>
      <c r="O175" s="15"/>
      <c r="P175" s="15"/>
      <c r="Q175" s="15"/>
      <c r="R175" s="203"/>
      <c r="S175" s="63"/>
      <c r="T175" s="15"/>
      <c r="U175" s="241">
        <f>+VLOOKUP(VALUE(F175),ORDENES!$Y$2:$AC$359,4,0)</f>
        <v>0</v>
      </c>
      <c r="V175" s="246" t="str">
        <f t="shared" si="83"/>
        <v xml:space="preserve"> </v>
      </c>
      <c r="W175" s="246" t="str">
        <f t="shared" si="84"/>
        <v xml:space="preserve"> </v>
      </c>
      <c r="X175" s="241" t="str">
        <f t="shared" si="85"/>
        <v xml:space="preserve"> </v>
      </c>
      <c r="Y175" s="241" t="str">
        <f t="shared" si="86"/>
        <v xml:space="preserve"> </v>
      </c>
      <c r="Z175" s="241" t="str">
        <f>IF(F175=0," ",VLOOKUP(VALUE(F175),ORDENES!$Y$2:$Z$359,2,FALSE))</f>
        <v xml:space="preserve"> </v>
      </c>
      <c r="AA175" s="241" t="str">
        <f t="shared" si="87"/>
        <v/>
      </c>
      <c r="AB175" s="241" t="str">
        <f t="shared" si="88"/>
        <v xml:space="preserve"> </v>
      </c>
      <c r="AC175" s="241">
        <f t="shared" si="89"/>
        <v>0</v>
      </c>
      <c r="AD175" s="241" t="str">
        <f t="shared" si="90"/>
        <v xml:space="preserve"> </v>
      </c>
      <c r="AE175" s="247" t="str">
        <f>IF(L175=0," ",IF(ISERR(DATE(MID(L175,1,4),MID(L175,6,2),MID(L175,9,2))+M175)=TRUE,MIN($V$1:V175),DATE(MID(L175,1,4),MID(L175,6,2),MID(L175,9,2))))</f>
        <v xml:space="preserve"> </v>
      </c>
      <c r="AF175" s="241" t="str">
        <f t="shared" si="82"/>
        <v>CRITICA</v>
      </c>
      <c r="AG175" s="241" t="str">
        <f t="shared" si="91"/>
        <v xml:space="preserve"> </v>
      </c>
      <c r="AH175" s="241" t="str">
        <f>+IFERROR(VLOOKUP(E175,'OPER-POST CV01_OPPSHA'!$C$2:$Q$500,14,0),"")</f>
        <v/>
      </c>
      <c r="AI175" s="248">
        <f>+VLOOKUP(VALUE(F175),ORDENES!$Y$2:$AD$359,6,0)</f>
        <v>0</v>
      </c>
      <c r="AJ175" s="248">
        <f>+VLOOKUP(VALUE(F175),ORDENES!$Y$2:$AE$359,7,0)</f>
        <v>0</v>
      </c>
      <c r="AK175" s="241" t="str">
        <f t="shared" si="92"/>
        <v/>
      </c>
      <c r="AL175" s="241" t="str">
        <f t="shared" si="93"/>
        <v/>
      </c>
      <c r="AM175" s="241" t="str">
        <f t="shared" si="94"/>
        <v/>
      </c>
      <c r="AN175" s="241" t="str">
        <f>+IFERROR(VLOOKUP(E175,'OPER-POST CV01_OPPSHA'!$C$2:$R$500,16,0),"")</f>
        <v/>
      </c>
      <c r="AO175" s="241" t="str">
        <f t="shared" si="95"/>
        <v/>
      </c>
      <c r="AP175" s="4"/>
      <c r="AQ175" s="4"/>
      <c r="AR175" s="4"/>
      <c r="AS175" s="4"/>
      <c r="AT175" s="4"/>
      <c r="AU175" s="4"/>
      <c r="AV175" s="4"/>
      <c r="AW175" s="4"/>
      <c r="AX175" s="4"/>
    </row>
    <row r="176" spans="1:50" x14ac:dyDescent="0.2">
      <c r="A176" s="61"/>
      <c r="B176" s="15"/>
      <c r="C176" s="15"/>
      <c r="D176" s="15"/>
      <c r="E176" s="15"/>
      <c r="F176" s="15"/>
      <c r="G176" s="15"/>
      <c r="H176" s="15"/>
      <c r="I176" s="15"/>
      <c r="J176" s="15"/>
      <c r="K176" s="15"/>
      <c r="L176" s="62"/>
      <c r="M176" s="15"/>
      <c r="N176" s="62"/>
      <c r="O176" s="15"/>
      <c r="P176" s="15"/>
      <c r="Q176" s="15"/>
      <c r="R176" s="203"/>
      <c r="S176" s="63"/>
      <c r="T176" s="15"/>
      <c r="U176" s="241">
        <f>+VLOOKUP(VALUE(F176),ORDENES!$Y$2:$AC$359,4,0)</f>
        <v>0</v>
      </c>
      <c r="V176" s="246" t="str">
        <f t="shared" si="83"/>
        <v xml:space="preserve"> </v>
      </c>
      <c r="W176" s="246" t="str">
        <f t="shared" si="84"/>
        <v xml:space="preserve"> </v>
      </c>
      <c r="X176" s="241" t="str">
        <f t="shared" si="85"/>
        <v xml:space="preserve"> </v>
      </c>
      <c r="Y176" s="241" t="str">
        <f t="shared" si="86"/>
        <v xml:space="preserve"> </v>
      </c>
      <c r="Z176" s="241" t="str">
        <f>IF(F176=0," ",VLOOKUP(VALUE(F176),ORDENES!$Y$2:$Z$359,2,FALSE))</f>
        <v xml:space="preserve"> </v>
      </c>
      <c r="AA176" s="241" t="str">
        <f t="shared" si="87"/>
        <v/>
      </c>
      <c r="AB176" s="241" t="str">
        <f t="shared" si="88"/>
        <v xml:space="preserve"> </v>
      </c>
      <c r="AC176" s="241">
        <f t="shared" si="89"/>
        <v>0</v>
      </c>
      <c r="AD176" s="241" t="str">
        <f t="shared" si="90"/>
        <v xml:space="preserve"> </v>
      </c>
      <c r="AE176" s="247" t="str">
        <f>IF(L176=0," ",IF(ISERR(DATE(MID(L176,1,4),MID(L176,6,2),MID(L176,9,2))+M176)=TRUE,MIN($V$1:V176),DATE(MID(L176,1,4),MID(L176,6,2),MID(L176,9,2))))</f>
        <v xml:space="preserve"> </v>
      </c>
      <c r="AF176" s="241" t="str">
        <f t="shared" si="82"/>
        <v>CRITICA</v>
      </c>
      <c r="AG176" s="241" t="str">
        <f t="shared" si="91"/>
        <v xml:space="preserve"> </v>
      </c>
      <c r="AH176" s="241" t="str">
        <f>+IFERROR(VLOOKUP(E176,'OPER-POST CV01_OPPSHA'!$C$2:$Q$500,14,0),"")</f>
        <v/>
      </c>
      <c r="AI176" s="248">
        <f>+VLOOKUP(VALUE(F176),ORDENES!$Y$2:$AD$359,6,0)</f>
        <v>0</v>
      </c>
      <c r="AJ176" s="248">
        <f>+VLOOKUP(VALUE(F176),ORDENES!$Y$2:$AE$359,7,0)</f>
        <v>0</v>
      </c>
      <c r="AK176" s="241" t="str">
        <f t="shared" si="92"/>
        <v/>
      </c>
      <c r="AL176" s="241" t="str">
        <f t="shared" si="93"/>
        <v/>
      </c>
      <c r="AM176" s="241" t="str">
        <f t="shared" si="94"/>
        <v/>
      </c>
      <c r="AN176" s="241" t="str">
        <f>+IFERROR(VLOOKUP(E176,'OPER-POST CV01_OPPSHA'!$C$2:$R$500,16,0),"")</f>
        <v/>
      </c>
      <c r="AO176" s="241" t="str">
        <f t="shared" si="95"/>
        <v/>
      </c>
      <c r="AP176" s="4"/>
      <c r="AQ176" s="4"/>
      <c r="AR176" s="4"/>
      <c r="AS176" s="4"/>
      <c r="AT176" s="4"/>
      <c r="AU176" s="4"/>
      <c r="AV176" s="4"/>
      <c r="AW176" s="4"/>
      <c r="AX176" s="4"/>
    </row>
    <row r="177" spans="1:50" x14ac:dyDescent="0.2">
      <c r="A177" s="61"/>
      <c r="B177" s="15"/>
      <c r="C177" s="15"/>
      <c r="D177" s="15"/>
      <c r="E177" s="15"/>
      <c r="F177" s="15"/>
      <c r="G177" s="15"/>
      <c r="H177" s="15"/>
      <c r="I177" s="15"/>
      <c r="J177" s="15"/>
      <c r="K177" s="15"/>
      <c r="L177" s="62"/>
      <c r="M177" s="15"/>
      <c r="N177" s="62"/>
      <c r="O177" s="15"/>
      <c r="P177" s="15"/>
      <c r="Q177" s="15"/>
      <c r="R177" s="203"/>
      <c r="S177" s="63"/>
      <c r="T177" s="15"/>
      <c r="U177" s="241">
        <f>+VLOOKUP(VALUE(F177),ORDENES!$Y$2:$AC$359,4,0)</f>
        <v>0</v>
      </c>
      <c r="V177" s="246" t="str">
        <f t="shared" si="83"/>
        <v xml:space="preserve"> </v>
      </c>
      <c r="W177" s="246" t="str">
        <f t="shared" si="84"/>
        <v xml:space="preserve"> </v>
      </c>
      <c r="X177" s="241" t="str">
        <f t="shared" si="85"/>
        <v xml:space="preserve"> </v>
      </c>
      <c r="Y177" s="241" t="str">
        <f t="shared" si="86"/>
        <v xml:space="preserve"> </v>
      </c>
      <c r="Z177" s="241" t="str">
        <f>IF(F177=0," ",VLOOKUP(VALUE(F177),ORDENES!$Y$2:$Z$359,2,FALSE))</f>
        <v xml:space="preserve"> </v>
      </c>
      <c r="AA177" s="241" t="str">
        <f t="shared" si="87"/>
        <v/>
      </c>
      <c r="AB177" s="241" t="str">
        <f t="shared" si="88"/>
        <v xml:space="preserve"> </v>
      </c>
      <c r="AC177" s="241">
        <f t="shared" si="89"/>
        <v>0</v>
      </c>
      <c r="AD177" s="241" t="str">
        <f t="shared" si="90"/>
        <v xml:space="preserve"> </v>
      </c>
      <c r="AE177" s="247" t="str">
        <f>IF(L177=0," ",IF(ISERR(DATE(MID(L177,1,4),MID(L177,6,2),MID(L177,9,2))+M177)=TRUE,MIN($V$1:V177),DATE(MID(L177,1,4),MID(L177,6,2),MID(L177,9,2))))</f>
        <v xml:space="preserve"> </v>
      </c>
      <c r="AF177" s="241" t="str">
        <f t="shared" si="82"/>
        <v>CRITICA</v>
      </c>
      <c r="AG177" s="241" t="str">
        <f t="shared" si="91"/>
        <v xml:space="preserve"> </v>
      </c>
      <c r="AH177" s="241" t="str">
        <f>+IFERROR(VLOOKUP(E177,'OPER-POST CV01_OPPSHA'!$C$2:$Q$500,14,0),"")</f>
        <v/>
      </c>
      <c r="AI177" s="248">
        <f>+VLOOKUP(VALUE(F177),ORDENES!$Y$2:$AD$359,6,0)</f>
        <v>0</v>
      </c>
      <c r="AJ177" s="248">
        <f>+VLOOKUP(VALUE(F177),ORDENES!$Y$2:$AE$359,7,0)</f>
        <v>0</v>
      </c>
      <c r="AK177" s="241" t="str">
        <f t="shared" si="92"/>
        <v/>
      </c>
      <c r="AL177" s="241" t="str">
        <f t="shared" si="93"/>
        <v/>
      </c>
      <c r="AM177" s="241" t="str">
        <f t="shared" si="94"/>
        <v/>
      </c>
      <c r="AN177" s="241" t="str">
        <f>+IFERROR(VLOOKUP(E177,'OPER-POST CV01_OPPSHA'!$C$2:$R$500,16,0),"")</f>
        <v/>
      </c>
      <c r="AO177" s="241" t="str">
        <f t="shared" si="95"/>
        <v/>
      </c>
      <c r="AP177" s="4"/>
      <c r="AQ177" s="4"/>
      <c r="AR177" s="4"/>
      <c r="AS177" s="4"/>
      <c r="AT177" s="4"/>
      <c r="AU177" s="4"/>
      <c r="AV177" s="4"/>
      <c r="AW177" s="4"/>
      <c r="AX177" s="4"/>
    </row>
    <row r="178" spans="1:50" x14ac:dyDescent="0.2">
      <c r="A178" s="61"/>
      <c r="B178" s="15"/>
      <c r="C178" s="15"/>
      <c r="D178" s="15"/>
      <c r="E178" s="15"/>
      <c r="F178" s="15"/>
      <c r="G178" s="15"/>
      <c r="H178" s="15"/>
      <c r="I178" s="15"/>
      <c r="J178" s="15"/>
      <c r="K178" s="15"/>
      <c r="L178" s="62"/>
      <c r="M178" s="15"/>
      <c r="N178" s="62"/>
      <c r="O178" s="15"/>
      <c r="P178" s="15"/>
      <c r="Q178" s="15"/>
      <c r="R178" s="203"/>
      <c r="S178" s="63"/>
      <c r="T178" s="15"/>
      <c r="U178" s="241">
        <f>+VLOOKUP(VALUE(F178),ORDENES!$Y$2:$AC$359,4,0)</f>
        <v>0</v>
      </c>
      <c r="V178" s="246" t="str">
        <f t="shared" si="83"/>
        <v xml:space="preserve"> </v>
      </c>
      <c r="W178" s="246" t="str">
        <f t="shared" si="84"/>
        <v xml:space="preserve"> </v>
      </c>
      <c r="X178" s="241" t="str">
        <f t="shared" si="85"/>
        <v xml:space="preserve"> </v>
      </c>
      <c r="Y178" s="241" t="str">
        <f t="shared" si="86"/>
        <v xml:space="preserve"> </v>
      </c>
      <c r="Z178" s="241" t="str">
        <f>IF(F178=0," ",VLOOKUP(VALUE(F178),ORDENES!$Y$2:$Z$359,2,FALSE))</f>
        <v xml:space="preserve"> </v>
      </c>
      <c r="AA178" s="241" t="str">
        <f t="shared" si="87"/>
        <v/>
      </c>
      <c r="AB178" s="241" t="str">
        <f t="shared" si="88"/>
        <v xml:space="preserve"> </v>
      </c>
      <c r="AC178" s="241">
        <f t="shared" si="89"/>
        <v>0</v>
      </c>
      <c r="AD178" s="241" t="str">
        <f t="shared" si="90"/>
        <v xml:space="preserve"> </v>
      </c>
      <c r="AE178" s="247" t="str">
        <f>IF(L178=0," ",IF(ISERR(DATE(MID(L178,1,4),MID(L178,6,2),MID(L178,9,2))+M178)=TRUE,MIN($V$1:V178),DATE(MID(L178,1,4),MID(L178,6,2),MID(L178,9,2))))</f>
        <v xml:space="preserve"> </v>
      </c>
      <c r="AF178" s="241" t="str">
        <f t="shared" si="82"/>
        <v>CRITICA</v>
      </c>
      <c r="AG178" s="241" t="str">
        <f t="shared" si="91"/>
        <v xml:space="preserve"> </v>
      </c>
      <c r="AH178" s="241" t="str">
        <f>+IFERROR(VLOOKUP(E178,'OPER-POST CV01_OPPSHA'!$C$2:$Q$500,14,0),"")</f>
        <v/>
      </c>
      <c r="AI178" s="248">
        <f>+VLOOKUP(VALUE(F178),ORDENES!$Y$2:$AD$359,6,0)</f>
        <v>0</v>
      </c>
      <c r="AJ178" s="248">
        <f>+VLOOKUP(VALUE(F178),ORDENES!$Y$2:$AE$359,7,0)</f>
        <v>0</v>
      </c>
      <c r="AK178" s="241" t="str">
        <f t="shared" si="92"/>
        <v/>
      </c>
      <c r="AL178" s="241" t="str">
        <f t="shared" si="93"/>
        <v/>
      </c>
      <c r="AM178" s="241" t="str">
        <f t="shared" si="94"/>
        <v/>
      </c>
      <c r="AN178" s="241" t="str">
        <f>+IFERROR(VLOOKUP(E178,'OPER-POST CV01_OPPSHA'!$C$2:$R$500,16,0),"")</f>
        <v/>
      </c>
      <c r="AO178" s="241" t="str">
        <f t="shared" si="95"/>
        <v/>
      </c>
      <c r="AP178" s="4"/>
      <c r="AQ178" s="4"/>
      <c r="AR178" s="4"/>
      <c r="AS178" s="4"/>
      <c r="AT178" s="4"/>
      <c r="AU178" s="4"/>
      <c r="AV178" s="4"/>
      <c r="AW178" s="4"/>
      <c r="AX178" s="4"/>
    </row>
    <row r="179" spans="1:50" x14ac:dyDescent="0.2">
      <c r="A179" s="61"/>
      <c r="B179" s="15"/>
      <c r="C179" s="15"/>
      <c r="D179" s="15"/>
      <c r="E179" s="15"/>
      <c r="F179" s="15"/>
      <c r="G179" s="15"/>
      <c r="H179" s="15"/>
      <c r="I179" s="15"/>
      <c r="J179" s="15"/>
      <c r="K179" s="15"/>
      <c r="L179" s="62"/>
      <c r="M179" s="15"/>
      <c r="N179" s="62"/>
      <c r="O179" s="15"/>
      <c r="P179" s="15"/>
      <c r="R179" s="203"/>
      <c r="S179" s="63"/>
      <c r="T179" s="15"/>
      <c r="U179" s="241">
        <f>+VLOOKUP(VALUE(F179),ORDENES!$Y$2:$AC$359,4,0)</f>
        <v>0</v>
      </c>
      <c r="V179" s="246" t="str">
        <f t="shared" si="83"/>
        <v xml:space="preserve"> </v>
      </c>
      <c r="W179" s="246" t="str">
        <f t="shared" si="84"/>
        <v xml:space="preserve"> </v>
      </c>
      <c r="X179" s="241" t="str">
        <f t="shared" si="85"/>
        <v xml:space="preserve"> </v>
      </c>
      <c r="Y179" s="241" t="str">
        <f t="shared" si="86"/>
        <v xml:space="preserve"> </v>
      </c>
      <c r="Z179" s="241" t="str">
        <f>IF(F179=0," ",VLOOKUP(VALUE(F179),ORDENES!$Y$2:$Z$359,2,FALSE))</f>
        <v xml:space="preserve"> </v>
      </c>
      <c r="AA179" s="241" t="str">
        <f t="shared" si="87"/>
        <v/>
      </c>
      <c r="AB179" s="241" t="str">
        <f t="shared" si="88"/>
        <v xml:space="preserve"> </v>
      </c>
      <c r="AC179" s="241">
        <f t="shared" si="89"/>
        <v>0</v>
      </c>
      <c r="AD179" s="241" t="str">
        <f t="shared" si="90"/>
        <v xml:space="preserve"> </v>
      </c>
      <c r="AE179" s="247" t="str">
        <f>IF(L179=0," ",IF(ISERR(DATE(MID(L179,1,4),MID(L179,6,2),MID(L179,9,2))+M179)=TRUE,MIN($V$1:V179),DATE(MID(L179,1,4),MID(L179,6,2),MID(L179,9,2))))</f>
        <v xml:space="preserve"> </v>
      </c>
      <c r="AF179" s="241" t="str">
        <f t="shared" si="82"/>
        <v>CRITICA</v>
      </c>
      <c r="AG179" s="241" t="str">
        <f t="shared" si="91"/>
        <v xml:space="preserve"> </v>
      </c>
      <c r="AH179" s="241" t="str">
        <f>+IFERROR(VLOOKUP(E179,'OPER-POST CV01_OPPSHA'!$C$2:$Q$500,14,0),"")</f>
        <v/>
      </c>
      <c r="AI179" s="248">
        <f>+VLOOKUP(VALUE(F179),ORDENES!$Y$2:$AD$359,6,0)</f>
        <v>0</v>
      </c>
      <c r="AJ179" s="248">
        <f>+VLOOKUP(VALUE(F179),ORDENES!$Y$2:$AE$359,7,0)</f>
        <v>0</v>
      </c>
      <c r="AK179" s="241" t="str">
        <f t="shared" si="92"/>
        <v/>
      </c>
      <c r="AL179" s="241" t="str">
        <f t="shared" si="93"/>
        <v/>
      </c>
      <c r="AM179" s="241" t="str">
        <f t="shared" si="94"/>
        <v/>
      </c>
      <c r="AN179" s="241" t="str">
        <f>+IFERROR(VLOOKUP(E179,'OPER-POST CV01_OPPSHA'!$C$2:$R$500,16,0),"")</f>
        <v/>
      </c>
      <c r="AO179" s="241" t="str">
        <f t="shared" si="95"/>
        <v/>
      </c>
      <c r="AP179" s="4"/>
      <c r="AQ179" s="4"/>
      <c r="AR179" s="4"/>
      <c r="AS179" s="4"/>
      <c r="AT179" s="4"/>
      <c r="AU179" s="4"/>
      <c r="AV179" s="4"/>
      <c r="AW179" s="4"/>
      <c r="AX179" s="4"/>
    </row>
    <row r="180" spans="1:50" x14ac:dyDescent="0.2">
      <c r="A180" s="61"/>
      <c r="B180" s="15"/>
      <c r="C180" s="15"/>
      <c r="D180" s="15"/>
      <c r="E180" s="15"/>
      <c r="F180" s="15"/>
      <c r="G180" s="15"/>
      <c r="H180" s="15"/>
      <c r="I180" s="15"/>
      <c r="J180" s="15"/>
      <c r="K180" s="15"/>
      <c r="L180" s="62"/>
      <c r="M180" s="15"/>
      <c r="N180" s="62"/>
      <c r="O180" s="15"/>
      <c r="P180" s="15"/>
      <c r="R180" s="203"/>
      <c r="S180" s="63"/>
      <c r="T180" s="15"/>
      <c r="U180" s="241">
        <f>+VLOOKUP(VALUE(F180),ORDENES!$Y$2:$AC$359,4,0)</f>
        <v>0</v>
      </c>
      <c r="V180" s="246" t="str">
        <f t="shared" si="83"/>
        <v xml:space="preserve"> </v>
      </c>
      <c r="W180" s="246" t="str">
        <f t="shared" si="84"/>
        <v xml:space="preserve"> </v>
      </c>
      <c r="X180" s="241" t="str">
        <f t="shared" si="85"/>
        <v xml:space="preserve"> </v>
      </c>
      <c r="Y180" s="241" t="str">
        <f t="shared" si="86"/>
        <v xml:space="preserve"> </v>
      </c>
      <c r="Z180" s="241" t="str">
        <f>IF(F180=0," ",VLOOKUP(VALUE(F180),ORDENES!$Y$2:$Z$359,2,FALSE))</f>
        <v xml:space="preserve"> </v>
      </c>
      <c r="AA180" s="241" t="str">
        <f t="shared" si="87"/>
        <v/>
      </c>
      <c r="AB180" s="241" t="str">
        <f t="shared" si="88"/>
        <v xml:space="preserve"> </v>
      </c>
      <c r="AC180" s="241">
        <f t="shared" si="89"/>
        <v>0</v>
      </c>
      <c r="AD180" s="241" t="str">
        <f t="shared" si="90"/>
        <v xml:space="preserve"> </v>
      </c>
      <c r="AE180" s="247" t="str">
        <f>IF(L180=0," ",IF(ISERR(DATE(MID(L180,1,4),MID(L180,6,2),MID(L180,9,2))+M180)=TRUE,MIN($V$1:V180),DATE(MID(L180,1,4),MID(L180,6,2),MID(L180,9,2))))</f>
        <v xml:space="preserve"> </v>
      </c>
      <c r="AF180" s="241" t="str">
        <f t="shared" si="82"/>
        <v>CRITICA</v>
      </c>
      <c r="AG180" s="241" t="str">
        <f t="shared" si="91"/>
        <v xml:space="preserve"> </v>
      </c>
      <c r="AH180" s="241" t="str">
        <f>+IFERROR(VLOOKUP(E180,'OPER-POST CV01_OPPSHA'!$C$2:$Q$500,14,0),"")</f>
        <v/>
      </c>
      <c r="AI180" s="248">
        <f>+VLOOKUP(VALUE(F180),ORDENES!$Y$2:$AD$359,6,0)</f>
        <v>0</v>
      </c>
      <c r="AJ180" s="248">
        <f>+VLOOKUP(VALUE(F180),ORDENES!$Y$2:$AE$359,7,0)</f>
        <v>0</v>
      </c>
      <c r="AK180" s="241" t="str">
        <f t="shared" si="92"/>
        <v/>
      </c>
      <c r="AL180" s="241" t="str">
        <f t="shared" si="93"/>
        <v/>
      </c>
      <c r="AM180" s="241" t="str">
        <f t="shared" si="94"/>
        <v/>
      </c>
      <c r="AN180" s="241" t="str">
        <f>+IFERROR(VLOOKUP(E180,'OPER-POST CV01_OPPSHA'!$C$2:$R$500,16,0),"")</f>
        <v/>
      </c>
      <c r="AO180" s="241" t="str">
        <f t="shared" si="95"/>
        <v/>
      </c>
      <c r="AP180" s="4"/>
      <c r="AQ180" s="4"/>
      <c r="AR180" s="4"/>
      <c r="AS180" s="4"/>
      <c r="AT180" s="4"/>
      <c r="AU180" s="4"/>
      <c r="AV180" s="4"/>
      <c r="AW180" s="4"/>
      <c r="AX180" s="4"/>
    </row>
    <row r="181" spans="1:50" x14ac:dyDescent="0.2">
      <c r="A181" s="61"/>
      <c r="B181" s="15"/>
      <c r="C181" s="15"/>
      <c r="D181" s="15"/>
      <c r="E181" s="15"/>
      <c r="F181" s="15"/>
      <c r="G181" s="15"/>
      <c r="H181" s="15"/>
      <c r="I181" s="15"/>
      <c r="J181" s="15"/>
      <c r="K181" s="15"/>
      <c r="L181" s="62"/>
      <c r="M181" s="15"/>
      <c r="N181" s="62"/>
      <c r="O181" s="15"/>
      <c r="P181" s="15"/>
      <c r="Q181" s="15"/>
      <c r="R181" s="203"/>
      <c r="S181" s="63"/>
      <c r="T181" s="15"/>
      <c r="U181" s="241">
        <f>+VLOOKUP(VALUE(F181),ORDENES!$Y$2:$AC$359,4,0)</f>
        <v>0</v>
      </c>
      <c r="V181" s="246" t="str">
        <f t="shared" si="83"/>
        <v xml:space="preserve"> </v>
      </c>
      <c r="W181" s="246" t="str">
        <f t="shared" si="84"/>
        <v xml:space="preserve"> </v>
      </c>
      <c r="X181" s="241" t="str">
        <f t="shared" si="85"/>
        <v xml:space="preserve"> </v>
      </c>
      <c r="Y181" s="241" t="str">
        <f t="shared" si="86"/>
        <v xml:space="preserve"> </v>
      </c>
      <c r="Z181" s="241" t="str">
        <f>IF(F181=0," ",VLOOKUP(VALUE(F181),ORDENES!$Y$2:$Z$359,2,FALSE))</f>
        <v xml:space="preserve"> </v>
      </c>
      <c r="AA181" s="241" t="str">
        <f t="shared" si="87"/>
        <v/>
      </c>
      <c r="AB181" s="241" t="str">
        <f t="shared" si="88"/>
        <v xml:space="preserve"> </v>
      </c>
      <c r="AC181" s="241">
        <f t="shared" si="89"/>
        <v>0</v>
      </c>
      <c r="AD181" s="241" t="str">
        <f t="shared" si="90"/>
        <v xml:space="preserve"> </v>
      </c>
      <c r="AE181" s="247" t="str">
        <f>IF(L181=0," ",IF(ISERR(DATE(MID(L181,1,4),MID(L181,6,2),MID(L181,9,2))+M181)=TRUE,MIN($V$1:V181),DATE(MID(L181,1,4),MID(L181,6,2),MID(L181,9,2))))</f>
        <v xml:space="preserve"> </v>
      </c>
      <c r="AF181" s="241" t="str">
        <f t="shared" si="82"/>
        <v>CRITICA</v>
      </c>
      <c r="AG181" s="241" t="str">
        <f t="shared" si="91"/>
        <v xml:space="preserve"> </v>
      </c>
      <c r="AH181" s="241" t="str">
        <f>+IFERROR(VLOOKUP(E181,'OPER-POST CV01_OPPSHA'!$C$2:$Q$500,14,0),"")</f>
        <v/>
      </c>
      <c r="AI181" s="248">
        <f>+VLOOKUP(VALUE(F181),ORDENES!$Y$2:$AD$359,6,0)</f>
        <v>0</v>
      </c>
      <c r="AJ181" s="248">
        <f>+VLOOKUP(VALUE(F181),ORDENES!$Y$2:$AE$359,7,0)</f>
        <v>0</v>
      </c>
      <c r="AK181" s="241" t="str">
        <f t="shared" si="92"/>
        <v/>
      </c>
      <c r="AL181" s="241" t="str">
        <f t="shared" si="93"/>
        <v/>
      </c>
      <c r="AM181" s="241" t="str">
        <f t="shared" si="94"/>
        <v/>
      </c>
      <c r="AN181" s="241" t="str">
        <f>+IFERROR(VLOOKUP(E181,'OPER-POST CV01_OPPSHA'!$C$2:$R$500,16,0),"")</f>
        <v/>
      </c>
      <c r="AO181" s="241" t="str">
        <f t="shared" si="95"/>
        <v/>
      </c>
      <c r="AP181" s="4"/>
      <c r="AQ181" s="4"/>
      <c r="AR181" s="4"/>
      <c r="AS181" s="4"/>
      <c r="AT181" s="4"/>
      <c r="AU181" s="4"/>
      <c r="AV181" s="4"/>
      <c r="AW181" s="4"/>
      <c r="AX181" s="4"/>
    </row>
    <row r="182" spans="1:50" x14ac:dyDescent="0.2">
      <c r="A182" s="61"/>
      <c r="B182" s="15"/>
      <c r="C182" s="15"/>
      <c r="D182" s="15"/>
      <c r="E182" s="15"/>
      <c r="F182" s="15"/>
      <c r="G182" s="15"/>
      <c r="H182" s="15"/>
      <c r="I182" s="15"/>
      <c r="J182" s="15"/>
      <c r="K182" s="15"/>
      <c r="L182" s="62"/>
      <c r="M182" s="15"/>
      <c r="N182" s="62"/>
      <c r="O182" s="15"/>
      <c r="P182" s="15"/>
      <c r="Q182" s="15"/>
      <c r="R182" s="203"/>
      <c r="S182" s="63"/>
      <c r="T182" s="15"/>
      <c r="U182" s="241">
        <f>+VLOOKUP(VALUE(F182),ORDENES!$Y$2:$AC$359,4,0)</f>
        <v>0</v>
      </c>
      <c r="V182" s="246" t="str">
        <f t="shared" si="83"/>
        <v xml:space="preserve"> </v>
      </c>
      <c r="W182" s="246" t="str">
        <f t="shared" si="84"/>
        <v xml:space="preserve"> </v>
      </c>
      <c r="X182" s="241" t="str">
        <f t="shared" si="85"/>
        <v xml:space="preserve"> </v>
      </c>
      <c r="Y182" s="241" t="str">
        <f t="shared" si="86"/>
        <v xml:space="preserve"> </v>
      </c>
      <c r="Z182" s="241" t="str">
        <f>IF(F182=0," ",VLOOKUP(VALUE(F182),ORDENES!$Y$2:$Z$359,2,FALSE))</f>
        <v xml:space="preserve"> </v>
      </c>
      <c r="AA182" s="241" t="str">
        <f t="shared" si="87"/>
        <v/>
      </c>
      <c r="AB182" s="241" t="str">
        <f t="shared" si="88"/>
        <v xml:space="preserve"> </v>
      </c>
      <c r="AC182" s="241">
        <f t="shared" si="89"/>
        <v>0</v>
      </c>
      <c r="AD182" s="241" t="str">
        <f t="shared" si="90"/>
        <v xml:space="preserve"> </v>
      </c>
      <c r="AE182" s="247" t="str">
        <f>IF(L182=0," ",IF(ISERR(DATE(MID(L182,1,4),MID(L182,6,2),MID(L182,9,2))+M182)=TRUE,MIN($V$1:V182),DATE(MID(L182,1,4),MID(L182,6,2),MID(L182,9,2))))</f>
        <v xml:space="preserve"> </v>
      </c>
      <c r="AF182" s="241" t="str">
        <f t="shared" si="82"/>
        <v>CRITICA</v>
      </c>
      <c r="AG182" s="241" t="str">
        <f t="shared" si="91"/>
        <v xml:space="preserve"> </v>
      </c>
      <c r="AH182" s="241" t="str">
        <f>+IFERROR(VLOOKUP(E182,'OPER-POST CV01_OPPSHA'!$C$2:$Q$500,14,0),"")</f>
        <v/>
      </c>
      <c r="AI182" s="248">
        <f>+VLOOKUP(VALUE(F182),ORDENES!$Y$2:$AD$359,6,0)</f>
        <v>0</v>
      </c>
      <c r="AJ182" s="248">
        <f>+VLOOKUP(VALUE(F182),ORDENES!$Y$2:$AE$359,7,0)</f>
        <v>0</v>
      </c>
      <c r="AK182" s="241" t="str">
        <f t="shared" si="92"/>
        <v/>
      </c>
      <c r="AL182" s="241" t="str">
        <f t="shared" si="93"/>
        <v/>
      </c>
      <c r="AM182" s="241" t="str">
        <f t="shared" si="94"/>
        <v/>
      </c>
      <c r="AN182" s="241" t="str">
        <f>+IFERROR(VLOOKUP(E182,'OPER-POST CV01_OPPSHA'!$C$2:$R$500,16,0),"")</f>
        <v/>
      </c>
      <c r="AO182" s="241" t="str">
        <f t="shared" si="95"/>
        <v/>
      </c>
      <c r="AP182" s="4"/>
      <c r="AQ182" s="4"/>
      <c r="AR182" s="4"/>
      <c r="AS182" s="4"/>
      <c r="AT182" s="4"/>
      <c r="AU182" s="4"/>
      <c r="AV182" s="4"/>
      <c r="AW182" s="4"/>
      <c r="AX182" s="4"/>
    </row>
    <row r="183" spans="1:50" x14ac:dyDescent="0.2">
      <c r="A183" s="61"/>
      <c r="B183" s="15"/>
      <c r="C183" s="15"/>
      <c r="D183" s="15"/>
      <c r="E183" s="15"/>
      <c r="F183" s="15"/>
      <c r="G183" s="15"/>
      <c r="H183" s="15"/>
      <c r="I183" s="15"/>
      <c r="J183" s="15"/>
      <c r="K183" s="15"/>
      <c r="L183" s="62"/>
      <c r="M183" s="15"/>
      <c r="N183" s="62"/>
      <c r="O183" s="15"/>
      <c r="P183" s="15"/>
      <c r="Q183" s="15"/>
      <c r="R183" s="203"/>
      <c r="S183" s="63"/>
      <c r="T183" s="15"/>
      <c r="U183" s="241">
        <f>+VLOOKUP(VALUE(F183),ORDENES!$Y$2:$AC$359,4,0)</f>
        <v>0</v>
      </c>
      <c r="V183" s="246" t="str">
        <f t="shared" si="83"/>
        <v xml:space="preserve"> </v>
      </c>
      <c r="W183" s="246" t="str">
        <f t="shared" si="84"/>
        <v xml:space="preserve"> </v>
      </c>
      <c r="X183" s="241" t="str">
        <f t="shared" si="85"/>
        <v xml:space="preserve"> </v>
      </c>
      <c r="Y183" s="241" t="str">
        <f t="shared" si="86"/>
        <v xml:space="preserve"> </v>
      </c>
      <c r="Z183" s="241" t="str">
        <f>IF(F183=0," ",VLOOKUP(VALUE(F183),ORDENES!$Y$2:$Z$359,2,FALSE))</f>
        <v xml:space="preserve"> </v>
      </c>
      <c r="AA183" s="241" t="str">
        <f t="shared" si="87"/>
        <v/>
      </c>
      <c r="AB183" s="241" t="str">
        <f t="shared" si="88"/>
        <v xml:space="preserve"> </v>
      </c>
      <c r="AC183" s="241">
        <f t="shared" si="89"/>
        <v>0</v>
      </c>
      <c r="AD183" s="241" t="str">
        <f t="shared" si="90"/>
        <v xml:space="preserve"> </v>
      </c>
      <c r="AE183" s="247" t="str">
        <f>IF(L183=0," ",IF(ISERR(DATE(MID(L183,1,4),MID(L183,6,2),MID(L183,9,2))+M183)=TRUE,MIN($V$1:V183),DATE(MID(L183,1,4),MID(L183,6,2),MID(L183,9,2))))</f>
        <v xml:space="preserve"> </v>
      </c>
      <c r="AF183" s="241" t="str">
        <f t="shared" si="82"/>
        <v>CRITICA</v>
      </c>
      <c r="AG183" s="241" t="str">
        <f t="shared" si="91"/>
        <v xml:space="preserve"> </v>
      </c>
      <c r="AH183" s="241" t="str">
        <f>+IFERROR(VLOOKUP(E183,'OPER-POST CV01_OPPSHA'!$C$2:$Q$500,14,0),"")</f>
        <v/>
      </c>
      <c r="AI183" s="248">
        <f>+VLOOKUP(VALUE(F183),ORDENES!$Y$2:$AD$359,6,0)</f>
        <v>0</v>
      </c>
      <c r="AJ183" s="248">
        <f>+VLOOKUP(VALUE(F183),ORDENES!$Y$2:$AE$359,7,0)</f>
        <v>0</v>
      </c>
      <c r="AK183" s="241" t="str">
        <f t="shared" si="92"/>
        <v/>
      </c>
      <c r="AL183" s="241" t="str">
        <f t="shared" si="93"/>
        <v/>
      </c>
      <c r="AM183" s="241" t="str">
        <f t="shared" si="94"/>
        <v/>
      </c>
      <c r="AN183" s="241" t="str">
        <f>+IFERROR(VLOOKUP(E183,'OPER-POST CV01_OPPSHA'!$C$2:$R$500,16,0),"")</f>
        <v/>
      </c>
      <c r="AO183" s="241" t="str">
        <f t="shared" si="95"/>
        <v/>
      </c>
      <c r="AP183" s="4"/>
      <c r="AQ183" s="4"/>
      <c r="AR183" s="4"/>
      <c r="AS183" s="4"/>
      <c r="AT183" s="4"/>
      <c r="AU183" s="4"/>
      <c r="AV183" s="4"/>
      <c r="AW183" s="4"/>
      <c r="AX183" s="4"/>
    </row>
    <row r="184" spans="1:50" x14ac:dyDescent="0.2">
      <c r="A184" s="61"/>
      <c r="B184" s="15"/>
      <c r="C184" s="15"/>
      <c r="D184" s="15"/>
      <c r="E184" s="15"/>
      <c r="F184" s="15"/>
      <c r="G184" s="15"/>
      <c r="H184" s="15"/>
      <c r="I184" s="15"/>
      <c r="J184" s="15"/>
      <c r="K184" s="15"/>
      <c r="L184" s="62"/>
      <c r="M184" s="15"/>
      <c r="N184" s="62"/>
      <c r="O184" s="15"/>
      <c r="P184" s="15"/>
      <c r="Q184" s="15"/>
      <c r="R184" s="203"/>
      <c r="S184" s="63"/>
      <c r="T184" s="15"/>
      <c r="U184" s="241">
        <f>+VLOOKUP(VALUE(F184),ORDENES!$Y$2:$AC$359,4,0)</f>
        <v>0</v>
      </c>
      <c r="V184" s="246" t="str">
        <f t="shared" si="83"/>
        <v xml:space="preserve"> </v>
      </c>
      <c r="W184" s="246" t="str">
        <f t="shared" si="84"/>
        <v xml:space="preserve"> </v>
      </c>
      <c r="X184" s="241" t="str">
        <f t="shared" si="85"/>
        <v xml:space="preserve"> </v>
      </c>
      <c r="Y184" s="241" t="str">
        <f t="shared" si="86"/>
        <v xml:space="preserve"> </v>
      </c>
      <c r="Z184" s="241" t="str">
        <f>IF(F184=0," ",VLOOKUP(VALUE(F184),ORDENES!$Y$2:$Z$359,2,FALSE))</f>
        <v xml:space="preserve"> </v>
      </c>
      <c r="AA184" s="241" t="str">
        <f t="shared" si="87"/>
        <v/>
      </c>
      <c r="AB184" s="241" t="str">
        <f t="shared" si="88"/>
        <v xml:space="preserve"> </v>
      </c>
      <c r="AC184" s="241">
        <f t="shared" si="89"/>
        <v>0</v>
      </c>
      <c r="AD184" s="241" t="str">
        <f t="shared" si="90"/>
        <v xml:space="preserve"> </v>
      </c>
      <c r="AE184" s="247" t="str">
        <f>IF(L184=0," ",IF(ISERR(DATE(MID(L184,1,4),MID(L184,6,2),MID(L184,9,2))+M184)=TRUE,MIN($V$1:V184),DATE(MID(L184,1,4),MID(L184,6,2),MID(L184,9,2))))</f>
        <v xml:space="preserve"> </v>
      </c>
      <c r="AF184" s="241" t="str">
        <f t="shared" si="82"/>
        <v>CRITICA</v>
      </c>
      <c r="AG184" s="241" t="str">
        <f t="shared" si="91"/>
        <v xml:space="preserve"> </v>
      </c>
      <c r="AH184" s="241" t="str">
        <f>+IFERROR(VLOOKUP(E184,'OPER-POST CV01_OPPSHA'!$C$2:$Q$500,14,0),"")</f>
        <v/>
      </c>
      <c r="AI184" s="248">
        <f>+VLOOKUP(VALUE(F184),ORDENES!$Y$2:$AD$359,6,0)</f>
        <v>0</v>
      </c>
      <c r="AJ184" s="248">
        <f>+VLOOKUP(VALUE(F184),ORDENES!$Y$2:$AE$359,7,0)</f>
        <v>0</v>
      </c>
      <c r="AK184" s="241" t="str">
        <f t="shared" si="92"/>
        <v/>
      </c>
      <c r="AL184" s="241" t="str">
        <f t="shared" si="93"/>
        <v/>
      </c>
      <c r="AM184" s="241" t="str">
        <f t="shared" si="94"/>
        <v/>
      </c>
      <c r="AN184" s="241" t="str">
        <f>+IFERROR(VLOOKUP(E184,'OPER-POST CV01_OPPSHA'!$C$2:$R$500,16,0),"")</f>
        <v/>
      </c>
      <c r="AO184" s="241" t="str">
        <f t="shared" si="95"/>
        <v/>
      </c>
      <c r="AP184" s="4"/>
      <c r="AQ184" s="4"/>
      <c r="AR184" s="4"/>
      <c r="AS184" s="4"/>
      <c r="AT184" s="4"/>
      <c r="AU184" s="4"/>
      <c r="AV184" s="4"/>
      <c r="AW184" s="4"/>
      <c r="AX184" s="4"/>
    </row>
    <row r="185" spans="1:50" x14ac:dyDescent="0.2">
      <c r="A185" s="61"/>
      <c r="B185" s="15"/>
      <c r="C185" s="15"/>
      <c r="D185" s="15"/>
      <c r="E185" s="15"/>
      <c r="F185" s="15"/>
      <c r="G185" s="15"/>
      <c r="H185" s="15"/>
      <c r="I185" s="15"/>
      <c r="J185" s="15"/>
      <c r="K185" s="15"/>
      <c r="L185" s="62"/>
      <c r="M185" s="15"/>
      <c r="N185" s="62"/>
      <c r="O185" s="15"/>
      <c r="P185" s="15"/>
      <c r="Q185" s="15"/>
      <c r="R185" s="203"/>
      <c r="S185" s="63"/>
      <c r="T185" s="15"/>
      <c r="U185" s="241">
        <f>+VLOOKUP(VALUE(F185),ORDENES!$Y$2:$AC$359,4,0)</f>
        <v>0</v>
      </c>
      <c r="V185" s="246" t="str">
        <f t="shared" si="83"/>
        <v xml:space="preserve"> </v>
      </c>
      <c r="W185" s="246" t="str">
        <f t="shared" si="84"/>
        <v xml:space="preserve"> </v>
      </c>
      <c r="X185" s="241" t="str">
        <f t="shared" si="85"/>
        <v xml:space="preserve"> </v>
      </c>
      <c r="Y185" s="241" t="str">
        <f t="shared" si="86"/>
        <v xml:space="preserve"> </v>
      </c>
      <c r="Z185" s="241" t="str">
        <f>IF(F185=0," ",VLOOKUP(VALUE(F185),ORDENES!$Y$2:$Z$359,2,FALSE))</f>
        <v xml:space="preserve"> </v>
      </c>
      <c r="AA185" s="241" t="str">
        <f t="shared" si="87"/>
        <v/>
      </c>
      <c r="AB185" s="241" t="str">
        <f t="shared" si="88"/>
        <v xml:space="preserve"> </v>
      </c>
      <c r="AC185" s="241">
        <f t="shared" si="89"/>
        <v>0</v>
      </c>
      <c r="AD185" s="241" t="str">
        <f t="shared" si="90"/>
        <v xml:space="preserve"> </v>
      </c>
      <c r="AE185" s="247" t="str">
        <f>IF(L185=0," ",IF(ISERR(DATE(MID(L185,1,4),MID(L185,6,2),MID(L185,9,2))+M185)=TRUE,MIN($V$1:V185),DATE(MID(L185,1,4),MID(L185,6,2),MID(L185,9,2))))</f>
        <v xml:space="preserve"> </v>
      </c>
      <c r="AF185" s="241" t="str">
        <f t="shared" si="82"/>
        <v>CRITICA</v>
      </c>
      <c r="AG185" s="241" t="str">
        <f t="shared" si="91"/>
        <v xml:space="preserve"> </v>
      </c>
      <c r="AH185" s="241" t="str">
        <f>+IFERROR(VLOOKUP(E185,'OPER-POST CV01_OPPSHA'!$C$2:$Q$500,14,0),"")</f>
        <v/>
      </c>
      <c r="AI185" s="248">
        <f>+VLOOKUP(VALUE(F185),ORDENES!$Y$2:$AD$359,6,0)</f>
        <v>0</v>
      </c>
      <c r="AJ185" s="248">
        <f>+VLOOKUP(VALUE(F185),ORDENES!$Y$2:$AE$359,7,0)</f>
        <v>0</v>
      </c>
      <c r="AK185" s="241" t="str">
        <f t="shared" si="92"/>
        <v/>
      </c>
      <c r="AL185" s="241" t="str">
        <f t="shared" si="93"/>
        <v/>
      </c>
      <c r="AM185" s="241" t="str">
        <f t="shared" si="94"/>
        <v/>
      </c>
      <c r="AN185" s="241" t="str">
        <f>+IFERROR(VLOOKUP(E185,'OPER-POST CV01_OPPSHA'!$C$2:$R$500,16,0),"")</f>
        <v/>
      </c>
      <c r="AO185" s="241" t="str">
        <f t="shared" si="95"/>
        <v/>
      </c>
      <c r="AP185" s="4"/>
      <c r="AQ185" s="4"/>
      <c r="AR185" s="4"/>
      <c r="AS185" s="4"/>
      <c r="AT185" s="4"/>
      <c r="AU185" s="4"/>
      <c r="AV185" s="4"/>
      <c r="AW185" s="4"/>
      <c r="AX185" s="4"/>
    </row>
    <row r="186" spans="1:50" x14ac:dyDescent="0.2">
      <c r="A186" s="61"/>
      <c r="B186" s="15"/>
      <c r="C186" s="15"/>
      <c r="D186" s="15"/>
      <c r="E186" s="15"/>
      <c r="F186" s="15"/>
      <c r="G186" s="15"/>
      <c r="H186" s="15"/>
      <c r="I186" s="15"/>
      <c r="J186" s="15"/>
      <c r="K186" s="15"/>
      <c r="L186" s="62"/>
      <c r="M186" s="15"/>
      <c r="N186" s="62"/>
      <c r="O186" s="15"/>
      <c r="P186" s="15"/>
      <c r="Q186" s="15"/>
      <c r="R186" s="203"/>
      <c r="S186" s="63"/>
      <c r="T186" s="15"/>
      <c r="U186" s="241">
        <f>+VLOOKUP(VALUE(F186),ORDENES!$Y$2:$AC$359,4,0)</f>
        <v>0</v>
      </c>
      <c r="V186" s="246" t="str">
        <f t="shared" si="83"/>
        <v xml:space="preserve"> </v>
      </c>
      <c r="W186" s="246" t="str">
        <f t="shared" si="84"/>
        <v xml:space="preserve"> </v>
      </c>
      <c r="X186" s="241" t="str">
        <f t="shared" si="85"/>
        <v xml:space="preserve"> </v>
      </c>
      <c r="Y186" s="241" t="str">
        <f t="shared" si="86"/>
        <v xml:space="preserve"> </v>
      </c>
      <c r="Z186" s="241" t="str">
        <f>IF(F186=0," ",VLOOKUP(VALUE(F186),ORDENES!$Y$2:$Z$359,2,FALSE))</f>
        <v xml:space="preserve"> </v>
      </c>
      <c r="AA186" s="241" t="str">
        <f t="shared" si="87"/>
        <v/>
      </c>
      <c r="AB186" s="241" t="str">
        <f t="shared" si="88"/>
        <v xml:space="preserve"> </v>
      </c>
      <c r="AC186" s="241">
        <f t="shared" si="89"/>
        <v>0</v>
      </c>
      <c r="AD186" s="241" t="str">
        <f t="shared" si="90"/>
        <v xml:space="preserve"> </v>
      </c>
      <c r="AE186" s="247" t="str">
        <f>IF(L186=0," ",IF(ISERR(DATE(MID(L186,1,4),MID(L186,6,2),MID(L186,9,2))+M186)=TRUE,MIN($V$1:V186),DATE(MID(L186,1,4),MID(L186,6,2),MID(L186,9,2))))</f>
        <v xml:space="preserve"> </v>
      </c>
      <c r="AF186" s="241" t="str">
        <f t="shared" si="82"/>
        <v>CRITICA</v>
      </c>
      <c r="AG186" s="241" t="str">
        <f t="shared" si="91"/>
        <v xml:space="preserve"> </v>
      </c>
      <c r="AH186" s="241" t="str">
        <f>+IFERROR(VLOOKUP(E186,'OPER-POST CV01_OPPSHA'!$C$2:$Q$500,14,0),"")</f>
        <v/>
      </c>
      <c r="AI186" s="248">
        <f>+VLOOKUP(VALUE(F186),ORDENES!$Y$2:$AD$359,6,0)</f>
        <v>0</v>
      </c>
      <c r="AJ186" s="248">
        <f>+VLOOKUP(VALUE(F186),ORDENES!$Y$2:$AE$359,7,0)</f>
        <v>0</v>
      </c>
      <c r="AK186" s="241" t="str">
        <f t="shared" si="92"/>
        <v/>
      </c>
      <c r="AL186" s="241" t="str">
        <f t="shared" si="93"/>
        <v/>
      </c>
      <c r="AM186" s="241" t="str">
        <f t="shared" si="94"/>
        <v/>
      </c>
      <c r="AN186" s="241" t="str">
        <f>+IFERROR(VLOOKUP(E186,'OPER-POST CV01_OPPSHA'!$C$2:$R$500,16,0),"")</f>
        <v/>
      </c>
      <c r="AO186" s="241" t="str">
        <f t="shared" si="95"/>
        <v/>
      </c>
      <c r="AP186" s="4"/>
      <c r="AQ186" s="4"/>
      <c r="AR186" s="4"/>
      <c r="AS186" s="4"/>
      <c r="AT186" s="4"/>
      <c r="AU186" s="4"/>
      <c r="AV186" s="4"/>
      <c r="AW186" s="4"/>
      <c r="AX186" s="4"/>
    </row>
    <row r="187" spans="1:50" x14ac:dyDescent="0.2">
      <c r="A187" s="61"/>
      <c r="B187" s="15"/>
      <c r="C187" s="15"/>
      <c r="D187" s="15"/>
      <c r="E187" s="15"/>
      <c r="F187" s="15"/>
      <c r="G187" s="15"/>
      <c r="H187" s="15"/>
      <c r="I187" s="15"/>
      <c r="J187" s="15"/>
      <c r="K187" s="15"/>
      <c r="L187" s="62"/>
      <c r="M187" s="15"/>
      <c r="N187" s="62"/>
      <c r="O187" s="15"/>
      <c r="P187" s="15"/>
      <c r="Q187" s="15"/>
      <c r="R187" s="203"/>
      <c r="S187" s="63"/>
      <c r="T187" s="15"/>
      <c r="U187" s="241">
        <f>+VLOOKUP(VALUE(F187),ORDENES!$Y$2:$AC$359,4,0)</f>
        <v>0</v>
      </c>
      <c r="V187" s="246" t="str">
        <f t="shared" si="83"/>
        <v xml:space="preserve"> </v>
      </c>
      <c r="W187" s="246" t="str">
        <f t="shared" si="84"/>
        <v xml:space="preserve"> </v>
      </c>
      <c r="X187" s="241" t="str">
        <f t="shared" si="85"/>
        <v xml:space="preserve"> </v>
      </c>
      <c r="Y187" s="241" t="str">
        <f t="shared" si="86"/>
        <v xml:space="preserve"> </v>
      </c>
      <c r="Z187" s="241" t="str">
        <f>IF(F187=0," ",VLOOKUP(VALUE(F187),ORDENES!$Y$2:$Z$359,2,FALSE))</f>
        <v xml:space="preserve"> </v>
      </c>
      <c r="AA187" s="241" t="str">
        <f t="shared" si="87"/>
        <v/>
      </c>
      <c r="AB187" s="241" t="str">
        <f t="shared" si="88"/>
        <v xml:space="preserve"> </v>
      </c>
      <c r="AC187" s="241">
        <f t="shared" si="89"/>
        <v>0</v>
      </c>
      <c r="AD187" s="241" t="str">
        <f t="shared" si="90"/>
        <v xml:space="preserve"> </v>
      </c>
      <c r="AE187" s="247" t="str">
        <f>IF(L187=0," ",IF(ISERR(DATE(MID(L187,1,4),MID(L187,6,2),MID(L187,9,2))+M187)=TRUE,MIN($V$1:V187),DATE(MID(L187,1,4),MID(L187,6,2),MID(L187,9,2))))</f>
        <v xml:space="preserve"> </v>
      </c>
      <c r="AF187" s="241" t="str">
        <f t="shared" si="82"/>
        <v>CRITICA</v>
      </c>
      <c r="AG187" s="241" t="str">
        <f t="shared" si="91"/>
        <v xml:space="preserve"> </v>
      </c>
      <c r="AH187" s="241" t="str">
        <f>+IFERROR(VLOOKUP(E187,'OPER-POST CV01_OPPSHA'!$C$2:$Q$500,14,0),"")</f>
        <v/>
      </c>
      <c r="AI187" s="248">
        <f>+VLOOKUP(VALUE(F187),ORDENES!$Y$2:$AD$359,6,0)</f>
        <v>0</v>
      </c>
      <c r="AJ187" s="248">
        <f>+VLOOKUP(VALUE(F187),ORDENES!$Y$2:$AE$359,7,0)</f>
        <v>0</v>
      </c>
      <c r="AK187" s="241" t="str">
        <f t="shared" si="92"/>
        <v/>
      </c>
      <c r="AL187" s="241" t="str">
        <f t="shared" si="93"/>
        <v/>
      </c>
      <c r="AM187" s="241" t="str">
        <f t="shared" si="94"/>
        <v/>
      </c>
      <c r="AN187" s="241" t="str">
        <f>+IFERROR(VLOOKUP(E187,'OPER-POST CV01_OPPSHA'!$C$2:$R$500,16,0),"")</f>
        <v/>
      </c>
      <c r="AO187" s="241" t="str">
        <f t="shared" si="95"/>
        <v/>
      </c>
      <c r="AP187" s="4"/>
      <c r="AQ187" s="4"/>
      <c r="AR187" s="4"/>
      <c r="AS187" s="4"/>
      <c r="AT187" s="4"/>
      <c r="AU187" s="4"/>
      <c r="AV187" s="4"/>
      <c r="AW187" s="4"/>
      <c r="AX187" s="4"/>
    </row>
    <row r="188" spans="1:50" x14ac:dyDescent="0.2">
      <c r="A188" s="61"/>
      <c r="B188" s="15"/>
      <c r="C188" s="15"/>
      <c r="D188" s="15"/>
      <c r="E188" s="15"/>
      <c r="F188" s="15"/>
      <c r="G188" s="15"/>
      <c r="H188" s="15"/>
      <c r="I188" s="15"/>
      <c r="J188" s="15"/>
      <c r="K188" s="15"/>
      <c r="L188" s="62"/>
      <c r="M188" s="15"/>
      <c r="N188" s="62"/>
      <c r="O188" s="15"/>
      <c r="P188" s="15"/>
      <c r="Q188" s="15"/>
      <c r="R188" s="203"/>
      <c r="S188" s="63"/>
      <c r="T188" s="15"/>
      <c r="U188" s="241">
        <f>+VLOOKUP(VALUE(F188),ORDENES!$Y$2:$AC$359,4,0)</f>
        <v>0</v>
      </c>
      <c r="V188" s="246" t="str">
        <f t="shared" si="83"/>
        <v xml:space="preserve"> </v>
      </c>
      <c r="W188" s="246" t="str">
        <f t="shared" si="84"/>
        <v xml:space="preserve"> </v>
      </c>
      <c r="X188" s="241" t="str">
        <f t="shared" si="85"/>
        <v xml:space="preserve"> </v>
      </c>
      <c r="Y188" s="241" t="str">
        <f t="shared" si="86"/>
        <v xml:space="preserve"> </v>
      </c>
      <c r="Z188" s="241" t="str">
        <f>IF(F188=0," ",VLOOKUP(VALUE(F188),ORDENES!$Y$2:$Z$359,2,FALSE))</f>
        <v xml:space="preserve"> </v>
      </c>
      <c r="AA188" s="241" t="str">
        <f t="shared" si="87"/>
        <v/>
      </c>
      <c r="AB188" s="241" t="str">
        <f t="shared" si="88"/>
        <v xml:space="preserve"> </v>
      </c>
      <c r="AC188" s="241">
        <f t="shared" si="89"/>
        <v>0</v>
      </c>
      <c r="AD188" s="241" t="str">
        <f t="shared" si="90"/>
        <v xml:space="preserve"> </v>
      </c>
      <c r="AE188" s="247" t="str">
        <f>IF(L188=0," ",IF(ISERR(DATE(MID(L188,1,4),MID(L188,6,2),MID(L188,9,2))+M188)=TRUE,MIN($V$1:V188),DATE(MID(L188,1,4),MID(L188,6,2),MID(L188,9,2))))</f>
        <v xml:space="preserve"> </v>
      </c>
      <c r="AF188" s="241" t="str">
        <f t="shared" si="82"/>
        <v>CRITICA</v>
      </c>
      <c r="AG188" s="241" t="str">
        <f t="shared" si="91"/>
        <v xml:space="preserve"> </v>
      </c>
      <c r="AH188" s="241" t="str">
        <f>+IFERROR(VLOOKUP(E188,'OPER-POST CV01_OPPSHA'!$C$2:$Q$500,14,0),"")</f>
        <v/>
      </c>
      <c r="AI188" s="248">
        <f>+VLOOKUP(VALUE(F188),ORDENES!$Y$2:$AD$359,6,0)</f>
        <v>0</v>
      </c>
      <c r="AJ188" s="248">
        <f>+VLOOKUP(VALUE(F188),ORDENES!$Y$2:$AE$359,7,0)</f>
        <v>0</v>
      </c>
      <c r="AK188" s="241" t="str">
        <f t="shared" si="92"/>
        <v/>
      </c>
      <c r="AL188" s="241" t="str">
        <f t="shared" si="93"/>
        <v/>
      </c>
      <c r="AM188" s="241" t="str">
        <f t="shared" si="94"/>
        <v/>
      </c>
      <c r="AN188" s="241" t="str">
        <f>+IFERROR(VLOOKUP(E188,'OPER-POST CV01_OPPSHA'!$C$2:$R$500,16,0),"")</f>
        <v/>
      </c>
      <c r="AO188" s="241" t="str">
        <f t="shared" si="95"/>
        <v/>
      </c>
      <c r="AP188" s="4"/>
      <c r="AQ188" s="4"/>
      <c r="AR188" s="4"/>
      <c r="AS188" s="4"/>
      <c r="AT188" s="4"/>
      <c r="AU188" s="4"/>
      <c r="AV188" s="4"/>
      <c r="AW188" s="4"/>
      <c r="AX188" s="4"/>
    </row>
    <row r="189" spans="1:50" x14ac:dyDescent="0.2">
      <c r="A189" s="61"/>
      <c r="B189" s="15"/>
      <c r="C189" s="15"/>
      <c r="D189" s="15"/>
      <c r="E189" s="15"/>
      <c r="F189" s="15"/>
      <c r="G189" s="15"/>
      <c r="H189" s="15"/>
      <c r="I189" s="15"/>
      <c r="J189" s="15"/>
      <c r="K189" s="15"/>
      <c r="L189" s="62"/>
      <c r="M189" s="15"/>
      <c r="N189" s="62"/>
      <c r="O189" s="15"/>
      <c r="P189" s="15"/>
      <c r="Q189" s="15"/>
      <c r="R189" s="203"/>
      <c r="S189" s="63"/>
      <c r="T189" s="15"/>
      <c r="U189" s="241">
        <f>+VLOOKUP(VALUE(F189),ORDENES!$Y$2:$AC$359,4,0)</f>
        <v>0</v>
      </c>
      <c r="V189" s="246" t="str">
        <f t="shared" si="83"/>
        <v xml:space="preserve"> </v>
      </c>
      <c r="W189" s="246" t="str">
        <f t="shared" si="84"/>
        <v xml:space="preserve"> </v>
      </c>
      <c r="X189" s="241" t="str">
        <f t="shared" si="85"/>
        <v xml:space="preserve"> </v>
      </c>
      <c r="Y189" s="241" t="str">
        <f t="shared" si="86"/>
        <v xml:space="preserve"> </v>
      </c>
      <c r="Z189" s="241" t="str">
        <f>IF(F189=0," ",VLOOKUP(VALUE(F189),ORDENES!$Y$2:$Z$359,2,FALSE))</f>
        <v xml:space="preserve"> </v>
      </c>
      <c r="AA189" s="241" t="str">
        <f t="shared" si="87"/>
        <v/>
      </c>
      <c r="AB189" s="241" t="str">
        <f t="shared" si="88"/>
        <v xml:space="preserve"> </v>
      </c>
      <c r="AC189" s="241">
        <f t="shared" si="89"/>
        <v>0</v>
      </c>
      <c r="AD189" s="241" t="str">
        <f t="shared" si="90"/>
        <v xml:space="preserve"> </v>
      </c>
      <c r="AE189" s="247" t="str">
        <f>IF(L189=0," ",IF(ISERR(DATE(MID(L189,1,4),MID(L189,6,2),MID(L189,9,2))+M189)=TRUE,MIN($V$1:V189),DATE(MID(L189,1,4),MID(L189,6,2),MID(L189,9,2))))</f>
        <v xml:space="preserve"> </v>
      </c>
      <c r="AF189" s="241" t="str">
        <f t="shared" si="82"/>
        <v>CRITICA</v>
      </c>
      <c r="AG189" s="241" t="str">
        <f t="shared" si="91"/>
        <v xml:space="preserve"> </v>
      </c>
      <c r="AH189" s="241" t="str">
        <f>+IFERROR(VLOOKUP(E189,'OPER-POST CV01_OPPSHA'!$C$2:$Q$500,14,0),"")</f>
        <v/>
      </c>
      <c r="AI189" s="248">
        <f>+VLOOKUP(VALUE(F189),ORDENES!$Y$2:$AD$359,6,0)</f>
        <v>0</v>
      </c>
      <c r="AJ189" s="248">
        <f>+VLOOKUP(VALUE(F189),ORDENES!$Y$2:$AE$359,7,0)</f>
        <v>0</v>
      </c>
      <c r="AK189" s="241" t="str">
        <f t="shared" si="92"/>
        <v/>
      </c>
      <c r="AL189" s="241" t="str">
        <f t="shared" si="93"/>
        <v/>
      </c>
      <c r="AM189" s="241" t="str">
        <f t="shared" si="94"/>
        <v/>
      </c>
      <c r="AN189" s="241" t="str">
        <f>+IFERROR(VLOOKUP(E189,'OPER-POST CV01_OPPSHA'!$C$2:$R$500,16,0),"")</f>
        <v/>
      </c>
      <c r="AO189" s="241" t="str">
        <f t="shared" si="95"/>
        <v/>
      </c>
      <c r="AP189" s="4"/>
      <c r="AQ189" s="4"/>
      <c r="AR189" s="4"/>
      <c r="AS189" s="4"/>
      <c r="AT189" s="4"/>
      <c r="AU189" s="4"/>
      <c r="AV189" s="4"/>
      <c r="AW189" s="4"/>
      <c r="AX189" s="4"/>
    </row>
    <row r="190" spans="1:50" x14ac:dyDescent="0.2">
      <c r="A190" s="61"/>
      <c r="B190" s="15"/>
      <c r="C190" s="15"/>
      <c r="D190" s="15"/>
      <c r="E190" s="15"/>
      <c r="F190" s="15"/>
      <c r="G190" s="15"/>
      <c r="H190" s="15"/>
      <c r="I190" s="15"/>
      <c r="J190" s="15"/>
      <c r="K190" s="15"/>
      <c r="L190" s="62"/>
      <c r="M190" s="15"/>
      <c r="N190" s="62"/>
      <c r="O190" s="15"/>
      <c r="P190" s="15"/>
      <c r="Q190" s="15"/>
      <c r="R190" s="203"/>
      <c r="S190" s="63"/>
      <c r="T190" s="15"/>
      <c r="U190" s="241"/>
      <c r="V190" s="241"/>
      <c r="W190" s="241"/>
      <c r="X190" s="241"/>
      <c r="Y190" s="241"/>
      <c r="Z190" s="241"/>
      <c r="AA190" s="241"/>
      <c r="AB190" s="241"/>
      <c r="AC190" s="241"/>
      <c r="AD190" s="241"/>
      <c r="AE190" s="241"/>
      <c r="AF190" s="241"/>
      <c r="AG190" s="241"/>
      <c r="AH190" s="241"/>
      <c r="AI190" s="241"/>
      <c r="AJ190" s="241"/>
      <c r="AK190" s="241"/>
      <c r="AL190" s="241" t="str">
        <f t="shared" si="93"/>
        <v/>
      </c>
      <c r="AM190" s="241" t="str">
        <f t="shared" si="94"/>
        <v/>
      </c>
      <c r="AN190" s="241"/>
      <c r="AO190" s="241"/>
      <c r="AP190" s="4"/>
      <c r="AQ190" s="4"/>
      <c r="AR190" s="4"/>
      <c r="AS190" s="4"/>
      <c r="AT190" s="4"/>
      <c r="AU190" s="4"/>
      <c r="AV190" s="4"/>
      <c r="AW190" s="4"/>
      <c r="AX190" s="4"/>
    </row>
    <row r="191" spans="1:50" x14ac:dyDescent="0.2">
      <c r="C191" s="51"/>
      <c r="U191" s="241"/>
      <c r="V191" s="241"/>
      <c r="W191" s="241"/>
      <c r="X191" s="241"/>
      <c r="Y191" s="241"/>
      <c r="Z191" s="241"/>
      <c r="AA191" s="241"/>
      <c r="AB191" s="241"/>
      <c r="AC191" s="241"/>
      <c r="AD191" s="241"/>
      <c r="AE191" s="241"/>
      <c r="AF191" s="241"/>
      <c r="AG191" s="241"/>
      <c r="AH191" s="241"/>
      <c r="AI191" s="241"/>
      <c r="AJ191" s="241"/>
      <c r="AK191" s="241"/>
      <c r="AL191" s="241"/>
      <c r="AM191" s="241"/>
      <c r="AN191" s="241"/>
      <c r="AO191" s="241"/>
      <c r="AP191" s="4"/>
      <c r="AQ191" s="4"/>
      <c r="AR191" s="4"/>
      <c r="AS191" s="4"/>
      <c r="AT191" s="4"/>
      <c r="AU191" s="4"/>
      <c r="AV191" s="4"/>
      <c r="AW191" s="4"/>
      <c r="AX191" s="4"/>
    </row>
    <row r="192" spans="1:50" x14ac:dyDescent="0.2">
      <c r="C192" s="51"/>
      <c r="U192" s="241"/>
      <c r="V192" s="241"/>
      <c r="W192" s="241"/>
      <c r="X192" s="241"/>
      <c r="Y192" s="241"/>
      <c r="Z192" s="241"/>
      <c r="AA192" s="241"/>
      <c r="AB192" s="241"/>
      <c r="AC192" s="241"/>
      <c r="AD192" s="241"/>
      <c r="AE192" s="241"/>
      <c r="AF192" s="241"/>
      <c r="AG192" s="241"/>
      <c r="AH192" s="241"/>
      <c r="AI192" s="241"/>
      <c r="AJ192" s="241"/>
      <c r="AK192" s="241"/>
      <c r="AL192" s="241"/>
      <c r="AM192" s="241"/>
      <c r="AN192" s="241"/>
      <c r="AO192" s="241"/>
      <c r="AP192" s="4"/>
      <c r="AQ192" s="4"/>
      <c r="AR192" s="4"/>
      <c r="AS192" s="4"/>
      <c r="AT192" s="4"/>
      <c r="AU192" s="4"/>
      <c r="AV192" s="4"/>
      <c r="AW192" s="4"/>
      <c r="AX192" s="4"/>
    </row>
    <row r="193" spans="3:50" x14ac:dyDescent="0.2">
      <c r="C193" s="51"/>
      <c r="U193" s="241"/>
      <c r="V193" s="241"/>
      <c r="W193" s="241"/>
      <c r="X193" s="241"/>
      <c r="Y193" s="241"/>
      <c r="Z193" s="241"/>
      <c r="AA193" s="241"/>
      <c r="AB193" s="241"/>
      <c r="AC193" s="241"/>
      <c r="AD193" s="241"/>
      <c r="AE193" s="241"/>
      <c r="AF193" s="241"/>
      <c r="AG193" s="241"/>
      <c r="AH193" s="241"/>
      <c r="AI193" s="241"/>
      <c r="AJ193" s="241"/>
      <c r="AK193" s="241"/>
      <c r="AL193" s="241"/>
      <c r="AM193" s="241"/>
      <c r="AN193" s="241"/>
      <c r="AO193" s="241"/>
      <c r="AP193" s="4"/>
      <c r="AQ193" s="4"/>
      <c r="AR193" s="4"/>
      <c r="AS193" s="4"/>
      <c r="AT193" s="4"/>
      <c r="AU193" s="4"/>
      <c r="AV193" s="4"/>
      <c r="AW193" s="4"/>
      <c r="AX193" s="4"/>
    </row>
    <row r="194" spans="3:50" x14ac:dyDescent="0.2">
      <c r="C194" s="51"/>
      <c r="U194" s="241"/>
      <c r="V194" s="241"/>
      <c r="W194" s="241"/>
      <c r="X194" s="241"/>
      <c r="Y194" s="241"/>
      <c r="Z194" s="241"/>
      <c r="AA194" s="241"/>
      <c r="AB194" s="241"/>
      <c r="AC194" s="241"/>
      <c r="AD194" s="241"/>
      <c r="AE194" s="241"/>
      <c r="AF194" s="241"/>
      <c r="AG194" s="241"/>
      <c r="AH194" s="241"/>
      <c r="AI194" s="241"/>
      <c r="AJ194" s="241"/>
      <c r="AK194" s="241"/>
      <c r="AL194" s="241"/>
      <c r="AM194" s="241"/>
      <c r="AN194" s="241"/>
      <c r="AO194" s="241"/>
      <c r="AP194" s="4"/>
      <c r="AQ194" s="4"/>
      <c r="AR194" s="4"/>
      <c r="AS194" s="4"/>
      <c r="AT194" s="4"/>
      <c r="AU194" s="4"/>
      <c r="AV194" s="4"/>
      <c r="AW194" s="4"/>
      <c r="AX194" s="4"/>
    </row>
    <row r="195" spans="3:50" x14ac:dyDescent="0.2">
      <c r="C195" s="51"/>
      <c r="U195" s="241"/>
      <c r="V195" s="241"/>
      <c r="W195" s="241"/>
      <c r="X195" s="241"/>
      <c r="Y195" s="241"/>
      <c r="Z195" s="241"/>
      <c r="AA195" s="241"/>
      <c r="AB195" s="241"/>
      <c r="AC195" s="241"/>
      <c r="AD195" s="241"/>
      <c r="AE195" s="241"/>
      <c r="AF195" s="241"/>
      <c r="AG195" s="241"/>
      <c r="AH195" s="241"/>
      <c r="AI195" s="241"/>
      <c r="AJ195" s="241"/>
      <c r="AK195" s="241"/>
      <c r="AL195" s="241"/>
      <c r="AM195" s="241"/>
      <c r="AN195" s="241"/>
      <c r="AO195" s="241"/>
      <c r="AP195" s="4"/>
      <c r="AQ195" s="4"/>
      <c r="AR195" s="4"/>
      <c r="AS195" s="4"/>
      <c r="AT195" s="4"/>
      <c r="AU195" s="4"/>
      <c r="AV195" s="4"/>
      <c r="AW195" s="4"/>
      <c r="AX195" s="4"/>
    </row>
    <row r="196" spans="3:50" x14ac:dyDescent="0.2">
      <c r="C196" s="51"/>
      <c r="U196" s="241"/>
      <c r="V196" s="241"/>
      <c r="W196" s="241"/>
      <c r="X196" s="241"/>
      <c r="Y196" s="241"/>
      <c r="Z196" s="241"/>
      <c r="AA196" s="241"/>
      <c r="AB196" s="241"/>
      <c r="AC196" s="241"/>
      <c r="AD196" s="241"/>
      <c r="AE196" s="241"/>
      <c r="AF196" s="241"/>
      <c r="AG196" s="241"/>
      <c r="AH196" s="241"/>
      <c r="AI196" s="241"/>
      <c r="AJ196" s="241"/>
      <c r="AK196" s="241"/>
      <c r="AL196" s="241"/>
      <c r="AM196" s="241"/>
      <c r="AN196" s="241"/>
      <c r="AO196" s="241"/>
      <c r="AP196" s="4"/>
      <c r="AQ196" s="4"/>
      <c r="AR196" s="4"/>
      <c r="AS196" s="4"/>
      <c r="AT196" s="4"/>
      <c r="AU196" s="4"/>
      <c r="AV196" s="4"/>
      <c r="AW196" s="4"/>
      <c r="AX196" s="4"/>
    </row>
    <row r="197" spans="3:50" x14ac:dyDescent="0.2">
      <c r="C197" s="51"/>
      <c r="U197" s="241"/>
      <c r="V197" s="241"/>
      <c r="W197" s="241"/>
      <c r="X197" s="241"/>
      <c r="Y197" s="241"/>
      <c r="Z197" s="241"/>
      <c r="AA197" s="241"/>
      <c r="AB197" s="241"/>
      <c r="AC197" s="241"/>
      <c r="AD197" s="241"/>
      <c r="AE197" s="241"/>
      <c r="AF197" s="241"/>
      <c r="AG197" s="241"/>
      <c r="AH197" s="241"/>
      <c r="AI197" s="241"/>
      <c r="AJ197" s="241"/>
      <c r="AK197" s="241"/>
      <c r="AL197" s="241"/>
      <c r="AM197" s="241"/>
      <c r="AN197" s="241"/>
      <c r="AO197" s="241"/>
      <c r="AP197" s="4"/>
      <c r="AQ197" s="4"/>
      <c r="AR197" s="4"/>
      <c r="AS197" s="4"/>
      <c r="AT197" s="4"/>
      <c r="AU197" s="4"/>
      <c r="AV197" s="4"/>
      <c r="AW197" s="4"/>
      <c r="AX197" s="4"/>
    </row>
    <row r="198" spans="3:50" x14ac:dyDescent="0.2">
      <c r="C198" s="51"/>
      <c r="U198" s="241"/>
      <c r="V198" s="241"/>
      <c r="W198" s="241"/>
      <c r="X198" s="241"/>
      <c r="Y198" s="241"/>
      <c r="Z198" s="241"/>
      <c r="AA198" s="241"/>
      <c r="AB198" s="241"/>
      <c r="AC198" s="241"/>
      <c r="AD198" s="241"/>
      <c r="AE198" s="241"/>
      <c r="AF198" s="241"/>
      <c r="AG198" s="241"/>
      <c r="AH198" s="241"/>
      <c r="AI198" s="241"/>
      <c r="AJ198" s="241"/>
      <c r="AK198" s="241"/>
      <c r="AL198" s="241"/>
      <c r="AM198" s="241"/>
      <c r="AN198" s="241"/>
      <c r="AO198" s="241"/>
      <c r="AP198" s="4"/>
      <c r="AQ198" s="4"/>
      <c r="AR198" s="4"/>
      <c r="AS198" s="4"/>
      <c r="AT198" s="4"/>
      <c r="AU198" s="4"/>
      <c r="AV198" s="4"/>
      <c r="AW198" s="4"/>
      <c r="AX198" s="4"/>
    </row>
    <row r="199" spans="3:50" x14ac:dyDescent="0.2">
      <c r="C199" s="51"/>
      <c r="U199" s="241"/>
      <c r="V199" s="241"/>
      <c r="W199" s="241"/>
      <c r="X199" s="241"/>
      <c r="Y199" s="241"/>
      <c r="Z199" s="241"/>
      <c r="AA199" s="241"/>
      <c r="AB199" s="241"/>
      <c r="AC199" s="241"/>
      <c r="AD199" s="241"/>
      <c r="AE199" s="241"/>
      <c r="AF199" s="241"/>
      <c r="AG199" s="241"/>
      <c r="AH199" s="241"/>
      <c r="AI199" s="241"/>
      <c r="AJ199" s="241"/>
      <c r="AK199" s="241"/>
      <c r="AL199" s="241"/>
      <c r="AM199" s="241"/>
      <c r="AN199" s="241"/>
      <c r="AO199" s="241"/>
      <c r="AP199" s="4"/>
      <c r="AQ199" s="4"/>
      <c r="AR199" s="4"/>
      <c r="AS199" s="4"/>
      <c r="AT199" s="4"/>
      <c r="AU199" s="4"/>
      <c r="AV199" s="4"/>
      <c r="AW199" s="4"/>
      <c r="AX199" s="4"/>
    </row>
    <row r="200" spans="3:50" x14ac:dyDescent="0.2">
      <c r="C200" s="51"/>
      <c r="U200" s="241"/>
      <c r="V200" s="241"/>
      <c r="W200" s="241"/>
      <c r="X200" s="241"/>
      <c r="Y200" s="241"/>
      <c r="Z200" s="241"/>
      <c r="AA200" s="241"/>
      <c r="AB200" s="241"/>
      <c r="AC200" s="241"/>
      <c r="AD200" s="241"/>
      <c r="AE200" s="241"/>
      <c r="AF200" s="241"/>
      <c r="AG200" s="241"/>
      <c r="AH200" s="241"/>
      <c r="AI200" s="241"/>
      <c r="AJ200" s="241"/>
      <c r="AK200" s="241"/>
      <c r="AL200" s="241"/>
      <c r="AM200" s="241"/>
      <c r="AN200" s="241"/>
      <c r="AO200" s="241"/>
      <c r="AP200" s="4"/>
      <c r="AQ200" s="4"/>
      <c r="AR200" s="4"/>
      <c r="AS200" s="4"/>
      <c r="AT200" s="4"/>
      <c r="AU200" s="4"/>
      <c r="AV200" s="4"/>
      <c r="AW200" s="4"/>
      <c r="AX200" s="4"/>
    </row>
    <row r="201" spans="3:50" x14ac:dyDescent="0.2">
      <c r="C201" s="51"/>
      <c r="U201" s="241"/>
      <c r="V201" s="241"/>
      <c r="W201" s="241"/>
      <c r="X201" s="241"/>
      <c r="Y201" s="241"/>
      <c r="Z201" s="241"/>
      <c r="AA201" s="241"/>
      <c r="AB201" s="241"/>
      <c r="AC201" s="241"/>
      <c r="AD201" s="241"/>
      <c r="AE201" s="241"/>
      <c r="AF201" s="241"/>
      <c r="AG201" s="241"/>
      <c r="AH201" s="241"/>
      <c r="AI201" s="241"/>
      <c r="AJ201" s="241"/>
      <c r="AK201" s="241"/>
      <c r="AL201" s="241"/>
      <c r="AM201" s="241"/>
      <c r="AN201" s="241"/>
      <c r="AO201" s="241"/>
      <c r="AP201" s="4"/>
      <c r="AQ201" s="4"/>
      <c r="AR201" s="4"/>
      <c r="AS201" s="4"/>
      <c r="AT201" s="4"/>
      <c r="AU201" s="4"/>
      <c r="AV201" s="4"/>
      <c r="AW201" s="4"/>
      <c r="AX201" s="4"/>
    </row>
    <row r="202" spans="3:50" x14ac:dyDescent="0.2">
      <c r="C202" s="51"/>
      <c r="U202" s="241"/>
      <c r="V202" s="241"/>
      <c r="W202" s="241"/>
      <c r="X202" s="241"/>
      <c r="Y202" s="241"/>
      <c r="Z202" s="241"/>
      <c r="AA202" s="241"/>
      <c r="AB202" s="241"/>
      <c r="AC202" s="241"/>
      <c r="AD202" s="241"/>
      <c r="AE202" s="241"/>
      <c r="AF202" s="241"/>
      <c r="AG202" s="241"/>
      <c r="AH202" s="241"/>
      <c r="AI202" s="241"/>
      <c r="AJ202" s="241"/>
      <c r="AK202" s="241"/>
      <c r="AL202" s="241"/>
      <c r="AM202" s="241"/>
      <c r="AN202" s="241"/>
      <c r="AO202" s="241"/>
      <c r="AP202" s="4"/>
      <c r="AQ202" s="4"/>
      <c r="AR202" s="4"/>
      <c r="AS202" s="4"/>
      <c r="AT202" s="4"/>
      <c r="AU202" s="4"/>
      <c r="AV202" s="4"/>
      <c r="AW202" s="4"/>
      <c r="AX202" s="4"/>
    </row>
    <row r="203" spans="3:50" x14ac:dyDescent="0.2">
      <c r="C203" s="51"/>
      <c r="U203" s="241"/>
      <c r="V203" s="241"/>
      <c r="W203" s="241"/>
      <c r="X203" s="241"/>
      <c r="Y203" s="241"/>
      <c r="Z203" s="241"/>
      <c r="AA203" s="241"/>
      <c r="AB203" s="241"/>
      <c r="AC203" s="241"/>
      <c r="AD203" s="241"/>
      <c r="AE203" s="241"/>
      <c r="AF203" s="241"/>
      <c r="AG203" s="241"/>
      <c r="AH203" s="241"/>
      <c r="AI203" s="241"/>
      <c r="AJ203" s="241"/>
      <c r="AK203" s="241"/>
      <c r="AL203" s="241"/>
      <c r="AM203" s="241"/>
      <c r="AN203" s="241"/>
      <c r="AO203" s="241"/>
      <c r="AP203" s="4"/>
      <c r="AQ203" s="4"/>
      <c r="AR203" s="4"/>
      <c r="AS203" s="4"/>
      <c r="AT203" s="4"/>
      <c r="AU203" s="4"/>
      <c r="AV203" s="4"/>
      <c r="AW203" s="4"/>
      <c r="AX203" s="4"/>
    </row>
    <row r="204" spans="3:50" x14ac:dyDescent="0.2">
      <c r="C204" s="51"/>
      <c r="U204" s="241"/>
      <c r="V204" s="241"/>
      <c r="W204" s="241"/>
      <c r="X204" s="241"/>
      <c r="Y204" s="241"/>
      <c r="Z204" s="241"/>
      <c r="AA204" s="241"/>
      <c r="AB204" s="241"/>
      <c r="AC204" s="241"/>
      <c r="AD204" s="241"/>
      <c r="AE204" s="241"/>
      <c r="AF204" s="241"/>
      <c r="AG204" s="241"/>
      <c r="AH204" s="241"/>
      <c r="AI204" s="241"/>
      <c r="AJ204" s="241"/>
      <c r="AK204" s="241"/>
      <c r="AL204" s="241"/>
      <c r="AM204" s="241"/>
      <c r="AN204" s="241"/>
      <c r="AO204" s="241"/>
      <c r="AP204" s="4"/>
      <c r="AQ204" s="4"/>
      <c r="AR204" s="4"/>
      <c r="AS204" s="4"/>
      <c r="AT204" s="4"/>
      <c r="AU204" s="4"/>
      <c r="AV204" s="4"/>
      <c r="AW204" s="4"/>
      <c r="AX204" s="4"/>
    </row>
    <row r="205" spans="3:50" x14ac:dyDescent="0.2">
      <c r="C205" s="51"/>
      <c r="U205" s="241"/>
      <c r="V205" s="241"/>
      <c r="W205" s="241"/>
      <c r="X205" s="241"/>
      <c r="Y205" s="241"/>
      <c r="Z205" s="241"/>
      <c r="AA205" s="241"/>
      <c r="AB205" s="241"/>
      <c r="AC205" s="241"/>
      <c r="AD205" s="241"/>
      <c r="AE205" s="241"/>
      <c r="AF205" s="241"/>
      <c r="AG205" s="241"/>
      <c r="AH205" s="241"/>
      <c r="AI205" s="241"/>
      <c r="AJ205" s="241"/>
      <c r="AK205" s="241"/>
      <c r="AL205" s="241"/>
      <c r="AM205" s="241"/>
      <c r="AN205" s="241"/>
      <c r="AO205" s="241"/>
      <c r="AP205" s="4"/>
      <c r="AQ205" s="4"/>
      <c r="AR205" s="4"/>
      <c r="AS205" s="4"/>
      <c r="AT205" s="4"/>
      <c r="AU205" s="4"/>
      <c r="AV205" s="4"/>
      <c r="AW205" s="4"/>
      <c r="AX205" s="4"/>
    </row>
    <row r="206" spans="3:50" x14ac:dyDescent="0.2">
      <c r="C206" s="51"/>
      <c r="U206" s="241"/>
      <c r="V206" s="241"/>
      <c r="W206" s="241"/>
      <c r="X206" s="241"/>
      <c r="Y206" s="241"/>
      <c r="Z206" s="241"/>
      <c r="AA206" s="241"/>
      <c r="AB206" s="241"/>
      <c r="AC206" s="241"/>
      <c r="AD206" s="241"/>
      <c r="AE206" s="241"/>
      <c r="AF206" s="241"/>
      <c r="AG206" s="241"/>
      <c r="AH206" s="241"/>
      <c r="AI206" s="241"/>
      <c r="AJ206" s="241"/>
      <c r="AK206" s="241"/>
      <c r="AL206" s="241"/>
      <c r="AM206" s="241"/>
      <c r="AN206" s="241"/>
      <c r="AO206" s="241"/>
      <c r="AP206" s="4"/>
      <c r="AQ206" s="4"/>
      <c r="AR206" s="4"/>
      <c r="AS206" s="4"/>
      <c r="AT206" s="4"/>
      <c r="AU206" s="4"/>
      <c r="AV206" s="4"/>
      <c r="AW206" s="4"/>
      <c r="AX206" s="4"/>
    </row>
    <row r="207" spans="3:50" x14ac:dyDescent="0.2">
      <c r="C207" s="51"/>
      <c r="U207" s="241"/>
      <c r="V207" s="241"/>
      <c r="W207" s="241"/>
      <c r="X207" s="241"/>
      <c r="Y207" s="241"/>
      <c r="Z207" s="241"/>
      <c r="AA207" s="241"/>
      <c r="AB207" s="241"/>
      <c r="AC207" s="241"/>
      <c r="AD207" s="241"/>
      <c r="AE207" s="241"/>
      <c r="AF207" s="241"/>
      <c r="AG207" s="241"/>
      <c r="AH207" s="241"/>
      <c r="AI207" s="241"/>
      <c r="AJ207" s="241"/>
      <c r="AK207" s="241"/>
      <c r="AL207" s="241"/>
      <c r="AM207" s="241"/>
      <c r="AN207" s="241"/>
      <c r="AO207" s="241"/>
      <c r="AP207" s="4"/>
      <c r="AQ207" s="4"/>
      <c r="AR207" s="4"/>
      <c r="AS207" s="4"/>
      <c r="AT207" s="4"/>
      <c r="AU207" s="4"/>
      <c r="AV207" s="4"/>
      <c r="AW207" s="4"/>
      <c r="AX207" s="4"/>
    </row>
    <row r="208" spans="3:50" x14ac:dyDescent="0.2">
      <c r="C208" s="51"/>
      <c r="U208" s="241"/>
      <c r="V208" s="241"/>
      <c r="W208" s="241"/>
      <c r="X208" s="241"/>
      <c r="Y208" s="241"/>
      <c r="Z208" s="241"/>
      <c r="AA208" s="241"/>
      <c r="AB208" s="241"/>
      <c r="AC208" s="241"/>
      <c r="AD208" s="241"/>
      <c r="AE208" s="241"/>
      <c r="AF208" s="241"/>
      <c r="AG208" s="241"/>
      <c r="AH208" s="241"/>
      <c r="AI208" s="241"/>
      <c r="AJ208" s="241"/>
      <c r="AK208" s="241"/>
      <c r="AL208" s="241"/>
      <c r="AM208" s="241"/>
      <c r="AN208" s="241"/>
      <c r="AO208" s="241"/>
      <c r="AP208" s="4"/>
      <c r="AQ208" s="4"/>
      <c r="AR208" s="4"/>
      <c r="AS208" s="4"/>
      <c r="AT208" s="4"/>
      <c r="AU208" s="4"/>
      <c r="AV208" s="4"/>
      <c r="AW208" s="4"/>
      <c r="AX208" s="4"/>
    </row>
    <row r="209" spans="3:50" x14ac:dyDescent="0.2">
      <c r="C209" s="51"/>
      <c r="U209" s="241"/>
      <c r="V209" s="241"/>
      <c r="W209" s="241"/>
      <c r="X209" s="241"/>
      <c r="Y209" s="241"/>
      <c r="Z209" s="241"/>
      <c r="AA209" s="241"/>
      <c r="AB209" s="241"/>
      <c r="AC209" s="241"/>
      <c r="AD209" s="241"/>
      <c r="AE209" s="241"/>
      <c r="AF209" s="241"/>
      <c r="AG209" s="241"/>
      <c r="AH209" s="241"/>
      <c r="AI209" s="241"/>
      <c r="AJ209" s="241"/>
      <c r="AK209" s="241"/>
      <c r="AL209" s="241"/>
      <c r="AM209" s="241"/>
      <c r="AN209" s="241"/>
      <c r="AO209" s="241"/>
      <c r="AP209" s="4"/>
      <c r="AQ209" s="4"/>
      <c r="AR209" s="4"/>
      <c r="AS209" s="4"/>
      <c r="AT209" s="4"/>
      <c r="AU209" s="4"/>
      <c r="AV209" s="4"/>
      <c r="AW209" s="4"/>
      <c r="AX209" s="4"/>
    </row>
    <row r="210" spans="3:50" x14ac:dyDescent="0.2">
      <c r="C210" s="51"/>
      <c r="U210" s="241"/>
      <c r="V210" s="241"/>
      <c r="W210" s="241"/>
      <c r="X210" s="241"/>
      <c r="Y210" s="241"/>
      <c r="Z210" s="241"/>
      <c r="AA210" s="241"/>
      <c r="AB210" s="241"/>
      <c r="AC210" s="241"/>
      <c r="AD210" s="241"/>
      <c r="AE210" s="241"/>
      <c r="AF210" s="241"/>
      <c r="AG210" s="241"/>
      <c r="AH210" s="241"/>
      <c r="AI210" s="241"/>
      <c r="AJ210" s="241"/>
      <c r="AK210" s="241"/>
      <c r="AL210" s="241"/>
      <c r="AM210" s="241"/>
      <c r="AN210" s="241"/>
      <c r="AO210" s="241"/>
      <c r="AP210" s="4"/>
      <c r="AQ210" s="4"/>
      <c r="AR210" s="4"/>
      <c r="AS210" s="4"/>
      <c r="AT210" s="4"/>
      <c r="AU210" s="4"/>
      <c r="AV210" s="4"/>
      <c r="AW210" s="4"/>
      <c r="AX210" s="4"/>
    </row>
    <row r="211" spans="3:50" x14ac:dyDescent="0.2">
      <c r="C211" s="51"/>
      <c r="U211" s="241"/>
      <c r="V211" s="241"/>
      <c r="W211" s="241"/>
      <c r="X211" s="241"/>
      <c r="Y211" s="241"/>
      <c r="Z211" s="241"/>
      <c r="AA211" s="241"/>
      <c r="AB211" s="241"/>
      <c r="AC211" s="241"/>
      <c r="AD211" s="241"/>
      <c r="AE211" s="241"/>
      <c r="AF211" s="241"/>
      <c r="AG211" s="241"/>
      <c r="AH211" s="241"/>
      <c r="AI211" s="241"/>
      <c r="AJ211" s="241"/>
      <c r="AK211" s="241"/>
      <c r="AL211" s="241"/>
      <c r="AM211" s="241"/>
      <c r="AN211" s="241"/>
      <c r="AO211" s="241"/>
      <c r="AP211" s="4"/>
      <c r="AQ211" s="4"/>
      <c r="AR211" s="4"/>
      <c r="AS211" s="4"/>
      <c r="AT211" s="4"/>
      <c r="AU211" s="4"/>
      <c r="AV211" s="4"/>
      <c r="AW211" s="4"/>
      <c r="AX211" s="4"/>
    </row>
    <row r="212" spans="3:50" x14ac:dyDescent="0.2">
      <c r="C212" s="51"/>
      <c r="U212" s="241"/>
      <c r="V212" s="241"/>
      <c r="W212" s="241"/>
      <c r="X212" s="241"/>
      <c r="Y212" s="241"/>
      <c r="Z212" s="241"/>
      <c r="AA212" s="241"/>
      <c r="AB212" s="241"/>
      <c r="AC212" s="241"/>
      <c r="AD212" s="241"/>
      <c r="AE212" s="241"/>
      <c r="AF212" s="241"/>
      <c r="AG212" s="241"/>
      <c r="AH212" s="241"/>
      <c r="AI212" s="241"/>
      <c r="AJ212" s="241"/>
      <c r="AK212" s="241"/>
      <c r="AL212" s="241"/>
      <c r="AM212" s="241"/>
      <c r="AN212" s="241"/>
      <c r="AO212" s="241"/>
      <c r="AP212" s="4"/>
      <c r="AQ212" s="4"/>
      <c r="AR212" s="4"/>
      <c r="AS212" s="4"/>
      <c r="AT212" s="4"/>
      <c r="AU212" s="4"/>
      <c r="AV212" s="4"/>
      <c r="AW212" s="4"/>
      <c r="AX212" s="4"/>
    </row>
    <row r="213" spans="3:50" x14ac:dyDescent="0.2">
      <c r="C213" s="51"/>
      <c r="U213" s="241"/>
      <c r="V213" s="241"/>
      <c r="W213" s="241"/>
      <c r="X213" s="241"/>
      <c r="Y213" s="241"/>
      <c r="Z213" s="241"/>
      <c r="AA213" s="241"/>
      <c r="AB213" s="241"/>
      <c r="AC213" s="241"/>
      <c r="AD213" s="241"/>
      <c r="AE213" s="241"/>
      <c r="AF213" s="241"/>
      <c r="AG213" s="241"/>
      <c r="AH213" s="241"/>
      <c r="AI213" s="241"/>
      <c r="AJ213" s="241"/>
      <c r="AK213" s="241"/>
      <c r="AL213" s="241"/>
      <c r="AM213" s="241"/>
      <c r="AN213" s="241"/>
      <c r="AO213" s="241"/>
      <c r="AP213" s="4"/>
      <c r="AQ213" s="4"/>
      <c r="AR213" s="4"/>
      <c r="AS213" s="4"/>
      <c r="AT213" s="4"/>
      <c r="AU213" s="4"/>
      <c r="AV213" s="4"/>
      <c r="AW213" s="4"/>
      <c r="AX213" s="4"/>
    </row>
    <row r="214" spans="3:50" x14ac:dyDescent="0.2">
      <c r="C214" s="51"/>
      <c r="U214" s="241"/>
      <c r="V214" s="241"/>
      <c r="W214" s="241"/>
      <c r="X214" s="241"/>
      <c r="Y214" s="241"/>
      <c r="Z214" s="241"/>
      <c r="AA214" s="241"/>
      <c r="AB214" s="241"/>
      <c r="AC214" s="241"/>
      <c r="AD214" s="241"/>
      <c r="AE214" s="241"/>
      <c r="AF214" s="241"/>
      <c r="AG214" s="241"/>
      <c r="AH214" s="241"/>
      <c r="AI214" s="241"/>
      <c r="AJ214" s="241"/>
      <c r="AK214" s="241"/>
      <c r="AL214" s="241"/>
      <c r="AM214" s="241"/>
      <c r="AN214" s="241"/>
      <c r="AO214" s="241"/>
      <c r="AP214" s="4"/>
      <c r="AQ214" s="4"/>
      <c r="AR214" s="4"/>
      <c r="AS214" s="4"/>
      <c r="AT214" s="4"/>
      <c r="AU214" s="4"/>
      <c r="AV214" s="4"/>
      <c r="AW214" s="4"/>
      <c r="AX214" s="4"/>
    </row>
    <row r="215" spans="3:50" x14ac:dyDescent="0.2">
      <c r="C215" s="51"/>
      <c r="U215" s="241"/>
      <c r="V215" s="241"/>
      <c r="W215" s="241"/>
      <c r="X215" s="241"/>
      <c r="Y215" s="241"/>
      <c r="Z215" s="241"/>
      <c r="AA215" s="241"/>
      <c r="AB215" s="241"/>
      <c r="AC215" s="241"/>
      <c r="AD215" s="241"/>
      <c r="AE215" s="241"/>
      <c r="AF215" s="241"/>
      <c r="AG215" s="241"/>
      <c r="AH215" s="241"/>
      <c r="AI215" s="241"/>
      <c r="AJ215" s="241"/>
      <c r="AK215" s="241"/>
      <c r="AL215" s="241"/>
      <c r="AM215" s="241"/>
      <c r="AN215" s="241"/>
      <c r="AO215" s="241"/>
      <c r="AP215" s="4"/>
      <c r="AQ215" s="4"/>
      <c r="AR215" s="4"/>
      <c r="AS215" s="4"/>
      <c r="AT215" s="4"/>
      <c r="AU215" s="4"/>
      <c r="AV215" s="4"/>
      <c r="AW215" s="4"/>
      <c r="AX215" s="4"/>
    </row>
    <row r="216" spans="3:50" x14ac:dyDescent="0.2">
      <c r="C216" s="51"/>
      <c r="U216" s="241"/>
      <c r="V216" s="241"/>
      <c r="W216" s="241"/>
      <c r="X216" s="241"/>
      <c r="Y216" s="241"/>
      <c r="Z216" s="241"/>
      <c r="AA216" s="241"/>
      <c r="AB216" s="241"/>
      <c r="AC216" s="241"/>
      <c r="AD216" s="241"/>
      <c r="AE216" s="241"/>
      <c r="AF216" s="241"/>
      <c r="AG216" s="241"/>
      <c r="AH216" s="241"/>
      <c r="AI216" s="241"/>
      <c r="AJ216" s="241"/>
      <c r="AK216" s="241"/>
      <c r="AL216" s="241"/>
      <c r="AM216" s="241"/>
      <c r="AN216" s="241"/>
      <c r="AO216" s="241"/>
      <c r="AP216" s="4"/>
      <c r="AQ216" s="4"/>
      <c r="AR216" s="4"/>
      <c r="AS216" s="4"/>
      <c r="AT216" s="4"/>
      <c r="AU216" s="4"/>
      <c r="AV216" s="4"/>
      <c r="AW216" s="4"/>
      <c r="AX216" s="4"/>
    </row>
    <row r="217" spans="3:50" x14ac:dyDescent="0.2">
      <c r="C217" s="51"/>
      <c r="U217" s="241"/>
      <c r="V217" s="241"/>
      <c r="W217" s="241"/>
      <c r="X217" s="241"/>
      <c r="Y217" s="241"/>
      <c r="Z217" s="241"/>
      <c r="AA217" s="241"/>
      <c r="AB217" s="241"/>
      <c r="AC217" s="241"/>
      <c r="AD217" s="241"/>
      <c r="AE217" s="241"/>
      <c r="AF217" s="241"/>
      <c r="AG217" s="241"/>
      <c r="AH217" s="241"/>
      <c r="AI217" s="241"/>
      <c r="AJ217" s="241"/>
      <c r="AK217" s="241"/>
      <c r="AL217" s="241"/>
      <c r="AM217" s="241"/>
      <c r="AN217" s="241"/>
      <c r="AO217" s="241"/>
      <c r="AP217" s="4"/>
      <c r="AQ217" s="4"/>
      <c r="AR217" s="4"/>
      <c r="AS217" s="4"/>
      <c r="AT217" s="4"/>
      <c r="AU217" s="4"/>
      <c r="AV217" s="4"/>
      <c r="AW217" s="4"/>
      <c r="AX217" s="4"/>
    </row>
    <row r="218" spans="3:50" x14ac:dyDescent="0.2">
      <c r="C218" s="51"/>
      <c r="U218" s="241"/>
      <c r="V218" s="241"/>
      <c r="W218" s="241"/>
      <c r="X218" s="241"/>
      <c r="Y218" s="241"/>
      <c r="Z218" s="241"/>
      <c r="AA218" s="241"/>
      <c r="AB218" s="241"/>
      <c r="AC218" s="241"/>
      <c r="AD218" s="241"/>
      <c r="AE218" s="241"/>
      <c r="AF218" s="241"/>
      <c r="AG218" s="241"/>
      <c r="AH218" s="241"/>
      <c r="AI218" s="241"/>
      <c r="AJ218" s="241"/>
      <c r="AK218" s="241"/>
      <c r="AL218" s="241"/>
      <c r="AM218" s="241"/>
      <c r="AN218" s="241"/>
      <c r="AO218" s="241"/>
      <c r="AP218" s="4"/>
      <c r="AQ218" s="4"/>
      <c r="AR218" s="4"/>
      <c r="AS218" s="4"/>
      <c r="AT218" s="4"/>
      <c r="AU218" s="4"/>
      <c r="AV218" s="4"/>
      <c r="AW218" s="4"/>
      <c r="AX218" s="4"/>
    </row>
    <row r="219" spans="3:50" x14ac:dyDescent="0.2">
      <c r="C219" s="51"/>
      <c r="U219" s="241"/>
      <c r="V219" s="241"/>
      <c r="W219" s="241"/>
      <c r="X219" s="241"/>
      <c r="Y219" s="241"/>
      <c r="Z219" s="241"/>
      <c r="AA219" s="241"/>
      <c r="AB219" s="241"/>
      <c r="AC219" s="241"/>
      <c r="AD219" s="241"/>
      <c r="AE219" s="241"/>
      <c r="AF219" s="241"/>
      <c r="AG219" s="241"/>
      <c r="AH219" s="241"/>
      <c r="AI219" s="241"/>
      <c r="AJ219" s="241"/>
      <c r="AK219" s="241"/>
      <c r="AL219" s="241"/>
      <c r="AM219" s="241"/>
      <c r="AN219" s="241"/>
      <c r="AO219" s="241"/>
      <c r="AP219" s="4"/>
      <c r="AQ219" s="4"/>
      <c r="AR219" s="4"/>
      <c r="AS219" s="4"/>
      <c r="AT219" s="4"/>
      <c r="AU219" s="4"/>
      <c r="AV219" s="4"/>
      <c r="AW219" s="4"/>
      <c r="AX219" s="4"/>
    </row>
    <row r="220" spans="3:50" x14ac:dyDescent="0.2">
      <c r="C220" s="51"/>
      <c r="U220" s="241"/>
      <c r="V220" s="241"/>
      <c r="W220" s="241"/>
      <c r="X220" s="241"/>
      <c r="Y220" s="241"/>
      <c r="Z220" s="241"/>
      <c r="AA220" s="241"/>
      <c r="AB220" s="241"/>
      <c r="AC220" s="241"/>
      <c r="AD220" s="241"/>
      <c r="AE220" s="241"/>
      <c r="AF220" s="241"/>
      <c r="AG220" s="241"/>
      <c r="AH220" s="241"/>
      <c r="AI220" s="241"/>
      <c r="AJ220" s="241"/>
      <c r="AK220" s="241"/>
      <c r="AL220" s="241"/>
      <c r="AM220" s="241"/>
      <c r="AN220" s="241"/>
      <c r="AO220" s="241"/>
      <c r="AP220" s="4"/>
      <c r="AQ220" s="4"/>
      <c r="AR220" s="4"/>
      <c r="AS220" s="4"/>
      <c r="AT220" s="4"/>
      <c r="AU220" s="4"/>
      <c r="AV220" s="4"/>
      <c r="AW220" s="4"/>
      <c r="AX220" s="4"/>
    </row>
    <row r="221" spans="3:50" x14ac:dyDescent="0.2">
      <c r="C221" s="51"/>
      <c r="U221" s="241"/>
      <c r="V221" s="241"/>
      <c r="W221" s="241"/>
      <c r="X221" s="241"/>
      <c r="Y221" s="241"/>
      <c r="Z221" s="241"/>
      <c r="AA221" s="241"/>
      <c r="AB221" s="241"/>
      <c r="AC221" s="241"/>
      <c r="AD221" s="241"/>
      <c r="AE221" s="241"/>
      <c r="AF221" s="241"/>
      <c r="AG221" s="241"/>
      <c r="AH221" s="241"/>
      <c r="AI221" s="241"/>
      <c r="AJ221" s="241"/>
      <c r="AK221" s="241"/>
      <c r="AL221" s="241"/>
      <c r="AM221" s="241"/>
      <c r="AN221" s="241"/>
      <c r="AO221" s="241"/>
      <c r="AP221" s="4"/>
      <c r="AQ221" s="4"/>
      <c r="AR221" s="4"/>
      <c r="AS221" s="4"/>
      <c r="AT221" s="4"/>
      <c r="AU221" s="4"/>
      <c r="AV221" s="4"/>
      <c r="AW221" s="4"/>
      <c r="AX221" s="4"/>
    </row>
    <row r="222" spans="3:50" x14ac:dyDescent="0.2">
      <c r="C222" s="51"/>
      <c r="U222" s="241"/>
      <c r="V222" s="241"/>
      <c r="W222" s="241"/>
      <c r="X222" s="241"/>
      <c r="Y222" s="241"/>
      <c r="Z222" s="241"/>
      <c r="AA222" s="241"/>
      <c r="AB222" s="241"/>
      <c r="AC222" s="241"/>
      <c r="AD222" s="241"/>
      <c r="AE222" s="241"/>
      <c r="AF222" s="241"/>
      <c r="AG222" s="241"/>
      <c r="AH222" s="241"/>
      <c r="AI222" s="241"/>
      <c r="AJ222" s="241"/>
      <c r="AK222" s="241"/>
      <c r="AL222" s="241"/>
      <c r="AM222" s="241"/>
      <c r="AN222" s="241"/>
      <c r="AO222" s="241"/>
      <c r="AP222" s="4"/>
      <c r="AQ222" s="4"/>
      <c r="AR222" s="4"/>
      <c r="AS222" s="4"/>
      <c r="AT222" s="4"/>
      <c r="AU222" s="4"/>
      <c r="AV222" s="4"/>
      <c r="AW222" s="4"/>
      <c r="AX222" s="4"/>
    </row>
    <row r="223" spans="3:50" x14ac:dyDescent="0.2">
      <c r="C223" s="51"/>
      <c r="U223" s="241"/>
      <c r="V223" s="241"/>
      <c r="W223" s="241"/>
      <c r="X223" s="241"/>
      <c r="Y223" s="241"/>
      <c r="Z223" s="241"/>
      <c r="AA223" s="241"/>
      <c r="AB223" s="241"/>
      <c r="AC223" s="241"/>
      <c r="AD223" s="241"/>
      <c r="AE223" s="241"/>
      <c r="AF223" s="241"/>
      <c r="AG223" s="241"/>
      <c r="AH223" s="241"/>
      <c r="AI223" s="241"/>
      <c r="AJ223" s="241"/>
      <c r="AK223" s="241"/>
      <c r="AL223" s="241"/>
      <c r="AM223" s="241"/>
      <c r="AN223" s="241"/>
      <c r="AO223" s="241"/>
      <c r="AP223" s="4"/>
      <c r="AQ223" s="4"/>
      <c r="AR223" s="4"/>
      <c r="AS223" s="4"/>
      <c r="AT223" s="4"/>
      <c r="AU223" s="4"/>
      <c r="AV223" s="4"/>
      <c r="AW223" s="4"/>
      <c r="AX223" s="4"/>
    </row>
    <row r="224" spans="3:50" x14ac:dyDescent="0.2">
      <c r="C224" s="51"/>
      <c r="U224" s="241"/>
      <c r="V224" s="241"/>
      <c r="W224" s="241"/>
      <c r="X224" s="241"/>
      <c r="Y224" s="241"/>
      <c r="Z224" s="241"/>
      <c r="AA224" s="241"/>
      <c r="AB224" s="241"/>
      <c r="AC224" s="241"/>
      <c r="AD224" s="241"/>
      <c r="AE224" s="241"/>
      <c r="AF224" s="241"/>
      <c r="AG224" s="241"/>
      <c r="AH224" s="241"/>
      <c r="AI224" s="241"/>
      <c r="AJ224" s="241"/>
      <c r="AK224" s="241"/>
      <c r="AL224" s="241"/>
      <c r="AM224" s="241"/>
      <c r="AN224" s="241"/>
      <c r="AO224" s="241"/>
      <c r="AP224" s="4"/>
      <c r="AQ224" s="4"/>
      <c r="AR224" s="4"/>
      <c r="AS224" s="4"/>
      <c r="AT224" s="4"/>
      <c r="AU224" s="4"/>
      <c r="AV224" s="4"/>
      <c r="AW224" s="4"/>
      <c r="AX224" s="4"/>
    </row>
    <row r="225" spans="3:50" x14ac:dyDescent="0.2">
      <c r="C225" s="51"/>
      <c r="U225" s="241"/>
      <c r="V225" s="241"/>
      <c r="W225" s="241"/>
      <c r="X225" s="241"/>
      <c r="Y225" s="241"/>
      <c r="Z225" s="241"/>
      <c r="AA225" s="241"/>
      <c r="AB225" s="241"/>
      <c r="AC225" s="241"/>
      <c r="AD225" s="241"/>
      <c r="AE225" s="241"/>
      <c r="AF225" s="241"/>
      <c r="AG225" s="241"/>
      <c r="AH225" s="241"/>
      <c r="AI225" s="241"/>
      <c r="AJ225" s="241"/>
      <c r="AK225" s="241"/>
      <c r="AL225" s="241"/>
      <c r="AM225" s="241"/>
      <c r="AN225" s="241"/>
      <c r="AO225" s="241"/>
      <c r="AP225" s="4"/>
      <c r="AQ225" s="4"/>
      <c r="AR225" s="4"/>
      <c r="AS225" s="4"/>
      <c r="AT225" s="4"/>
      <c r="AU225" s="4"/>
      <c r="AV225" s="4"/>
      <c r="AW225" s="4"/>
      <c r="AX225" s="4"/>
    </row>
    <row r="226" spans="3:50" x14ac:dyDescent="0.2">
      <c r="C226" s="51"/>
      <c r="U226" s="241"/>
      <c r="V226" s="241"/>
      <c r="W226" s="241"/>
      <c r="X226" s="241"/>
      <c r="Y226" s="241"/>
      <c r="Z226" s="241"/>
      <c r="AA226" s="241"/>
      <c r="AB226" s="241"/>
      <c r="AC226" s="241"/>
      <c r="AD226" s="241"/>
      <c r="AE226" s="241"/>
      <c r="AF226" s="241"/>
      <c r="AG226" s="241"/>
      <c r="AH226" s="241"/>
      <c r="AI226" s="241"/>
      <c r="AJ226" s="241"/>
      <c r="AK226" s="241"/>
      <c r="AL226" s="241"/>
      <c r="AM226" s="241"/>
      <c r="AN226" s="241"/>
      <c r="AO226" s="241"/>
      <c r="AP226" s="4"/>
      <c r="AQ226" s="4"/>
      <c r="AR226" s="4"/>
      <c r="AS226" s="4"/>
      <c r="AT226" s="4"/>
      <c r="AU226" s="4"/>
      <c r="AV226" s="4"/>
      <c r="AW226" s="4"/>
      <c r="AX226" s="4"/>
    </row>
    <row r="227" spans="3:50" x14ac:dyDescent="0.2">
      <c r="C227" s="51"/>
      <c r="U227" s="241"/>
      <c r="V227" s="241"/>
      <c r="W227" s="241"/>
      <c r="X227" s="241"/>
      <c r="Y227" s="241"/>
      <c r="Z227" s="241"/>
      <c r="AA227" s="241"/>
      <c r="AB227" s="241"/>
      <c r="AC227" s="241"/>
      <c r="AD227" s="241"/>
      <c r="AE227" s="241"/>
      <c r="AF227" s="241"/>
      <c r="AG227" s="241"/>
      <c r="AH227" s="241"/>
      <c r="AI227" s="241"/>
      <c r="AJ227" s="241"/>
      <c r="AK227" s="241"/>
      <c r="AL227" s="241"/>
      <c r="AM227" s="241"/>
      <c r="AN227" s="241"/>
      <c r="AO227" s="241"/>
      <c r="AP227" s="4"/>
      <c r="AQ227" s="4"/>
      <c r="AR227" s="4"/>
      <c r="AS227" s="4"/>
      <c r="AT227" s="4"/>
      <c r="AU227" s="4"/>
      <c r="AV227" s="4"/>
      <c r="AW227" s="4"/>
      <c r="AX227" s="4"/>
    </row>
    <row r="228" spans="3:50" x14ac:dyDescent="0.2">
      <c r="C228" s="51"/>
      <c r="U228" s="241"/>
      <c r="V228" s="241"/>
      <c r="W228" s="241"/>
      <c r="X228" s="241"/>
      <c r="Y228" s="241"/>
      <c r="Z228" s="241"/>
      <c r="AA228" s="241"/>
      <c r="AB228" s="241"/>
      <c r="AC228" s="241"/>
      <c r="AD228" s="241"/>
      <c r="AE228" s="241"/>
      <c r="AF228" s="241"/>
      <c r="AG228" s="241"/>
      <c r="AH228" s="241"/>
      <c r="AI228" s="241"/>
      <c r="AJ228" s="241"/>
      <c r="AK228" s="241"/>
      <c r="AL228" s="241"/>
      <c r="AM228" s="241"/>
      <c r="AN228" s="241"/>
      <c r="AO228" s="241"/>
      <c r="AP228" s="4"/>
      <c r="AQ228" s="4"/>
      <c r="AR228" s="4"/>
      <c r="AS228" s="4"/>
      <c r="AT228" s="4"/>
      <c r="AU228" s="4"/>
      <c r="AV228" s="4"/>
      <c r="AW228" s="4"/>
      <c r="AX228" s="4"/>
    </row>
    <row r="229" spans="3:50" x14ac:dyDescent="0.2">
      <c r="C229" s="51"/>
      <c r="U229" s="241"/>
      <c r="V229" s="241"/>
      <c r="W229" s="241"/>
      <c r="X229" s="241"/>
      <c r="Y229" s="241"/>
      <c r="Z229" s="241"/>
      <c r="AA229" s="241"/>
      <c r="AB229" s="241"/>
      <c r="AC229" s="241"/>
      <c r="AD229" s="241"/>
      <c r="AE229" s="241"/>
      <c r="AF229" s="241"/>
      <c r="AG229" s="241"/>
      <c r="AH229" s="241"/>
      <c r="AI229" s="241"/>
      <c r="AJ229" s="241"/>
      <c r="AK229" s="241"/>
      <c r="AL229" s="241"/>
      <c r="AM229" s="241"/>
      <c r="AN229" s="241"/>
      <c r="AO229" s="241"/>
      <c r="AP229" s="4"/>
      <c r="AQ229" s="4"/>
      <c r="AR229" s="4"/>
      <c r="AS229" s="4"/>
      <c r="AT229" s="4"/>
      <c r="AU229" s="4"/>
      <c r="AV229" s="4"/>
      <c r="AW229" s="4"/>
      <c r="AX229" s="4"/>
    </row>
    <row r="230" spans="3:50" x14ac:dyDescent="0.2">
      <c r="C230" s="51"/>
      <c r="U230" s="241"/>
      <c r="V230" s="241"/>
      <c r="W230" s="241"/>
      <c r="X230" s="241"/>
      <c r="Y230" s="241"/>
      <c r="Z230" s="241"/>
      <c r="AA230" s="241"/>
      <c r="AB230" s="241"/>
      <c r="AC230" s="241"/>
      <c r="AD230" s="241"/>
      <c r="AE230" s="241"/>
      <c r="AF230" s="241"/>
      <c r="AG230" s="241"/>
      <c r="AH230" s="241"/>
      <c r="AI230" s="241"/>
      <c r="AJ230" s="241"/>
      <c r="AK230" s="241"/>
      <c r="AL230" s="241"/>
      <c r="AM230" s="241"/>
      <c r="AN230" s="241"/>
      <c r="AO230" s="241"/>
      <c r="AP230" s="4"/>
      <c r="AQ230" s="4"/>
      <c r="AR230" s="4"/>
      <c r="AS230" s="4"/>
      <c r="AT230" s="4"/>
      <c r="AU230" s="4"/>
      <c r="AV230" s="4"/>
      <c r="AW230" s="4"/>
      <c r="AX230" s="4"/>
    </row>
    <row r="231" spans="3:50" x14ac:dyDescent="0.2">
      <c r="C231" s="51"/>
      <c r="U231" s="241"/>
      <c r="V231" s="241"/>
      <c r="W231" s="241"/>
      <c r="X231" s="241"/>
      <c r="Y231" s="241"/>
      <c r="Z231" s="241"/>
      <c r="AA231" s="241"/>
      <c r="AB231" s="241"/>
      <c r="AC231" s="241"/>
      <c r="AD231" s="241"/>
      <c r="AE231" s="241"/>
      <c r="AF231" s="241"/>
      <c r="AG231" s="241"/>
      <c r="AH231" s="241"/>
      <c r="AI231" s="241"/>
      <c r="AJ231" s="241"/>
      <c r="AK231" s="241"/>
      <c r="AL231" s="241"/>
      <c r="AM231" s="241"/>
      <c r="AN231" s="241"/>
      <c r="AO231" s="241"/>
      <c r="AP231" s="4"/>
      <c r="AQ231" s="4"/>
      <c r="AR231" s="4"/>
      <c r="AS231" s="4"/>
      <c r="AT231" s="4"/>
      <c r="AU231" s="4"/>
      <c r="AV231" s="4"/>
      <c r="AW231" s="4"/>
      <c r="AX231" s="4"/>
    </row>
    <row r="232" spans="3:50" x14ac:dyDescent="0.2">
      <c r="C232" s="51"/>
      <c r="U232" s="241"/>
      <c r="V232" s="241"/>
      <c r="W232" s="241"/>
      <c r="X232" s="241"/>
      <c r="Y232" s="241"/>
      <c r="Z232" s="241"/>
      <c r="AA232" s="241"/>
      <c r="AB232" s="241"/>
      <c r="AC232" s="241"/>
      <c r="AD232" s="241"/>
      <c r="AE232" s="241"/>
      <c r="AF232" s="241"/>
      <c r="AG232" s="241"/>
      <c r="AH232" s="241"/>
      <c r="AI232" s="241"/>
      <c r="AJ232" s="241"/>
      <c r="AK232" s="241"/>
      <c r="AL232" s="241"/>
      <c r="AM232" s="241"/>
      <c r="AN232" s="241"/>
      <c r="AO232" s="241"/>
      <c r="AP232" s="4"/>
      <c r="AQ232" s="4"/>
      <c r="AR232" s="4"/>
      <c r="AS232" s="4"/>
      <c r="AT232" s="4"/>
      <c r="AU232" s="4"/>
      <c r="AV232" s="4"/>
      <c r="AW232" s="4"/>
      <c r="AX232" s="4"/>
    </row>
    <row r="233" spans="3:50" x14ac:dyDescent="0.2">
      <c r="C233" s="51"/>
      <c r="U233" s="241"/>
      <c r="V233" s="241"/>
      <c r="W233" s="241"/>
      <c r="X233" s="241"/>
      <c r="Y233" s="241"/>
      <c r="Z233" s="241"/>
      <c r="AA233" s="241"/>
      <c r="AB233" s="241"/>
      <c r="AC233" s="241"/>
      <c r="AD233" s="241"/>
      <c r="AE233" s="241"/>
      <c r="AF233" s="241"/>
      <c r="AG233" s="241"/>
      <c r="AH233" s="241"/>
      <c r="AI233" s="241"/>
      <c r="AJ233" s="241"/>
      <c r="AK233" s="241"/>
      <c r="AL233" s="241"/>
      <c r="AM233" s="241"/>
      <c r="AN233" s="241"/>
      <c r="AO233" s="241"/>
      <c r="AP233" s="4"/>
      <c r="AQ233" s="4"/>
      <c r="AR233" s="4"/>
      <c r="AS233" s="4"/>
      <c r="AT233" s="4"/>
      <c r="AU233" s="4"/>
      <c r="AV233" s="4"/>
      <c r="AW233" s="4"/>
      <c r="AX233" s="4"/>
    </row>
    <row r="234" spans="3:50" x14ac:dyDescent="0.2">
      <c r="C234" s="51"/>
      <c r="U234" s="241"/>
      <c r="V234" s="241"/>
      <c r="W234" s="241"/>
      <c r="X234" s="241"/>
      <c r="Y234" s="241"/>
      <c r="Z234" s="241"/>
      <c r="AA234" s="241"/>
      <c r="AB234" s="241"/>
      <c r="AC234" s="241"/>
      <c r="AD234" s="241"/>
      <c r="AE234" s="241"/>
      <c r="AF234" s="241"/>
      <c r="AG234" s="241"/>
      <c r="AH234" s="241"/>
      <c r="AI234" s="241"/>
      <c r="AJ234" s="241"/>
      <c r="AK234" s="241"/>
      <c r="AL234" s="241"/>
      <c r="AM234" s="241"/>
      <c r="AN234" s="241"/>
      <c r="AO234" s="241"/>
      <c r="AP234" s="4"/>
      <c r="AQ234" s="4"/>
      <c r="AR234" s="4"/>
      <c r="AS234" s="4"/>
      <c r="AT234" s="4"/>
      <c r="AU234" s="4"/>
      <c r="AV234" s="4"/>
      <c r="AW234" s="4"/>
      <c r="AX234" s="4"/>
    </row>
    <row r="235" spans="3:50" x14ac:dyDescent="0.2">
      <c r="C235" s="51"/>
      <c r="U235" s="241"/>
      <c r="V235" s="241"/>
      <c r="W235" s="241"/>
      <c r="X235" s="241"/>
      <c r="Y235" s="241"/>
      <c r="Z235" s="241"/>
      <c r="AA235" s="241"/>
      <c r="AB235" s="241"/>
      <c r="AC235" s="241"/>
      <c r="AD235" s="241"/>
      <c r="AE235" s="241"/>
      <c r="AF235" s="241"/>
      <c r="AG235" s="241"/>
      <c r="AH235" s="241"/>
      <c r="AI235" s="241"/>
      <c r="AJ235" s="241"/>
      <c r="AK235" s="241"/>
      <c r="AL235" s="241"/>
      <c r="AM235" s="241"/>
      <c r="AN235" s="241"/>
      <c r="AO235" s="241"/>
      <c r="AP235" s="4"/>
      <c r="AQ235" s="4"/>
      <c r="AR235" s="4"/>
      <c r="AS235" s="4"/>
      <c r="AT235" s="4"/>
      <c r="AU235" s="4"/>
      <c r="AV235" s="4"/>
      <c r="AW235" s="4"/>
      <c r="AX235" s="4"/>
    </row>
    <row r="236" spans="3:50" x14ac:dyDescent="0.2">
      <c r="C236" s="51"/>
      <c r="U236" s="241"/>
      <c r="V236" s="241"/>
      <c r="W236" s="241"/>
      <c r="X236" s="241"/>
      <c r="Y236" s="241"/>
      <c r="Z236" s="241"/>
      <c r="AA236" s="241"/>
      <c r="AB236" s="241"/>
      <c r="AC236" s="241"/>
      <c r="AD236" s="241"/>
      <c r="AE236" s="241"/>
      <c r="AF236" s="241"/>
      <c r="AG236" s="241"/>
      <c r="AH236" s="241"/>
      <c r="AI236" s="241"/>
      <c r="AJ236" s="241"/>
      <c r="AK236" s="241"/>
      <c r="AL236" s="241"/>
      <c r="AM236" s="241"/>
      <c r="AN236" s="241"/>
      <c r="AO236" s="241"/>
      <c r="AP236" s="4"/>
      <c r="AQ236" s="4"/>
      <c r="AR236" s="4"/>
      <c r="AS236" s="4"/>
      <c r="AT236" s="4"/>
      <c r="AU236" s="4"/>
      <c r="AV236" s="4"/>
      <c r="AW236" s="4"/>
      <c r="AX236" s="4"/>
    </row>
    <row r="237" spans="3:50" x14ac:dyDescent="0.2">
      <c r="C237" s="51"/>
      <c r="U237" s="241"/>
      <c r="V237" s="241"/>
      <c r="W237" s="241"/>
      <c r="X237" s="241"/>
      <c r="Y237" s="241"/>
      <c r="Z237" s="241"/>
      <c r="AA237" s="241"/>
      <c r="AB237" s="241"/>
      <c r="AC237" s="241"/>
      <c r="AD237" s="241"/>
      <c r="AE237" s="241"/>
      <c r="AF237" s="241"/>
      <c r="AG237" s="241"/>
      <c r="AH237" s="241"/>
      <c r="AI237" s="241"/>
      <c r="AJ237" s="241"/>
      <c r="AK237" s="241"/>
      <c r="AL237" s="241"/>
      <c r="AM237" s="241"/>
      <c r="AN237" s="241"/>
      <c r="AO237" s="241"/>
      <c r="AP237" s="4"/>
      <c r="AQ237" s="4"/>
      <c r="AR237" s="4"/>
      <c r="AS237" s="4"/>
      <c r="AT237" s="4"/>
      <c r="AU237" s="4"/>
      <c r="AV237" s="4"/>
      <c r="AW237" s="4"/>
      <c r="AX237" s="4"/>
    </row>
    <row r="238" spans="3:50" x14ac:dyDescent="0.2">
      <c r="C238" s="51"/>
      <c r="U238" s="241"/>
      <c r="V238" s="241"/>
      <c r="W238" s="241"/>
      <c r="X238" s="241"/>
      <c r="Y238" s="241"/>
      <c r="Z238" s="241"/>
      <c r="AA238" s="241"/>
      <c r="AB238" s="241"/>
      <c r="AC238" s="241"/>
      <c r="AD238" s="241"/>
      <c r="AE238" s="241"/>
      <c r="AF238" s="241"/>
      <c r="AG238" s="241"/>
      <c r="AH238" s="241"/>
      <c r="AI238" s="241"/>
      <c r="AJ238" s="241"/>
      <c r="AK238" s="241"/>
      <c r="AL238" s="241"/>
      <c r="AM238" s="241"/>
      <c r="AN238" s="241"/>
      <c r="AO238" s="241"/>
      <c r="AP238" s="4"/>
      <c r="AQ238" s="4"/>
      <c r="AR238" s="4"/>
      <c r="AS238" s="4"/>
      <c r="AT238" s="4"/>
      <c r="AU238" s="4"/>
      <c r="AV238" s="4"/>
      <c r="AW238" s="4"/>
      <c r="AX238" s="4"/>
    </row>
    <row r="239" spans="3:50" x14ac:dyDescent="0.2">
      <c r="C239" s="51"/>
      <c r="U239" s="241"/>
      <c r="V239" s="241"/>
      <c r="W239" s="241"/>
      <c r="X239" s="241"/>
      <c r="Y239" s="241"/>
      <c r="Z239" s="241"/>
      <c r="AA239" s="241"/>
      <c r="AB239" s="241"/>
      <c r="AC239" s="241"/>
      <c r="AD239" s="241"/>
      <c r="AE239" s="241"/>
      <c r="AF239" s="241"/>
      <c r="AG239" s="241"/>
      <c r="AH239" s="241"/>
      <c r="AI239" s="241"/>
      <c r="AJ239" s="241"/>
      <c r="AK239" s="241"/>
      <c r="AL239" s="241"/>
      <c r="AM239" s="241"/>
      <c r="AN239" s="241"/>
      <c r="AO239" s="241"/>
      <c r="AP239" s="4"/>
      <c r="AQ239" s="4"/>
      <c r="AR239" s="4"/>
      <c r="AS239" s="4"/>
      <c r="AT239" s="4"/>
      <c r="AU239" s="4"/>
      <c r="AV239" s="4"/>
      <c r="AW239" s="4"/>
      <c r="AX239" s="4"/>
    </row>
    <row r="240" spans="3:50" x14ac:dyDescent="0.2">
      <c r="C240" s="51"/>
      <c r="U240" s="241"/>
      <c r="V240" s="241"/>
      <c r="W240" s="241"/>
      <c r="X240" s="241"/>
      <c r="Y240" s="241"/>
      <c r="Z240" s="241"/>
      <c r="AA240" s="241"/>
      <c r="AB240" s="241"/>
      <c r="AC240" s="241"/>
      <c r="AD240" s="241"/>
      <c r="AE240" s="241"/>
      <c r="AF240" s="241"/>
      <c r="AG240" s="241"/>
      <c r="AH240" s="241"/>
      <c r="AI240" s="241"/>
      <c r="AJ240" s="241"/>
      <c r="AK240" s="241"/>
      <c r="AL240" s="241"/>
      <c r="AM240" s="241"/>
      <c r="AN240" s="241"/>
      <c r="AO240" s="241"/>
      <c r="AP240" s="4"/>
      <c r="AQ240" s="4"/>
      <c r="AR240" s="4"/>
      <c r="AS240" s="4"/>
      <c r="AT240" s="4"/>
      <c r="AU240" s="4"/>
      <c r="AV240" s="4"/>
      <c r="AW240" s="4"/>
      <c r="AX240" s="4"/>
    </row>
    <row r="241" spans="3:50" x14ac:dyDescent="0.2">
      <c r="C241" s="51"/>
      <c r="U241" s="241"/>
      <c r="V241" s="241"/>
      <c r="W241" s="241"/>
      <c r="X241" s="241"/>
      <c r="Y241" s="241"/>
      <c r="Z241" s="241"/>
      <c r="AA241" s="241"/>
      <c r="AB241" s="241"/>
      <c r="AC241" s="241"/>
      <c r="AD241" s="241"/>
      <c r="AE241" s="241"/>
      <c r="AF241" s="241"/>
      <c r="AG241" s="241"/>
      <c r="AH241" s="241"/>
      <c r="AI241" s="241"/>
      <c r="AJ241" s="241"/>
      <c r="AK241" s="241"/>
      <c r="AL241" s="241"/>
      <c r="AM241" s="241"/>
      <c r="AN241" s="241"/>
      <c r="AO241" s="241"/>
      <c r="AP241" s="4"/>
      <c r="AQ241" s="4"/>
      <c r="AR241" s="4"/>
      <c r="AS241" s="4"/>
      <c r="AT241" s="4"/>
      <c r="AU241" s="4"/>
      <c r="AV241" s="4"/>
      <c r="AW241" s="4"/>
      <c r="AX241" s="4"/>
    </row>
    <row r="242" spans="3:50" x14ac:dyDescent="0.2">
      <c r="C242" s="51"/>
      <c r="U242" s="241"/>
      <c r="V242" s="241"/>
      <c r="W242" s="241"/>
      <c r="X242" s="241"/>
      <c r="Y242" s="241"/>
      <c r="Z242" s="241"/>
      <c r="AA242" s="241"/>
      <c r="AB242" s="241"/>
      <c r="AC242" s="241"/>
      <c r="AD242" s="241"/>
      <c r="AE242" s="241"/>
      <c r="AF242" s="241"/>
      <c r="AG242" s="241"/>
      <c r="AH242" s="241"/>
      <c r="AI242" s="241"/>
      <c r="AJ242" s="241"/>
      <c r="AK242" s="241"/>
      <c r="AL242" s="241"/>
      <c r="AM242" s="241"/>
      <c r="AN242" s="241"/>
      <c r="AO242" s="241"/>
      <c r="AP242" s="4"/>
      <c r="AQ242" s="4"/>
      <c r="AR242" s="4"/>
      <c r="AS242" s="4"/>
      <c r="AT242" s="4"/>
      <c r="AU242" s="4"/>
      <c r="AV242" s="4"/>
      <c r="AW242" s="4"/>
      <c r="AX242" s="4"/>
    </row>
    <row r="243" spans="3:50" x14ac:dyDescent="0.2">
      <c r="C243" s="51"/>
      <c r="U243" s="241"/>
      <c r="V243" s="241"/>
      <c r="W243" s="241"/>
      <c r="X243" s="241"/>
      <c r="Y243" s="241"/>
      <c r="Z243" s="241"/>
      <c r="AA243" s="241"/>
      <c r="AB243" s="241"/>
      <c r="AC243" s="241"/>
      <c r="AD243" s="241"/>
      <c r="AE243" s="241"/>
      <c r="AF243" s="241"/>
      <c r="AG243" s="241"/>
      <c r="AH243" s="241"/>
      <c r="AI243" s="241"/>
      <c r="AJ243" s="241"/>
      <c r="AK243" s="241"/>
      <c r="AL243" s="241"/>
      <c r="AM243" s="241"/>
      <c r="AN243" s="241"/>
      <c r="AO243" s="241"/>
      <c r="AP243" s="4"/>
      <c r="AQ243" s="4"/>
      <c r="AR243" s="4"/>
      <c r="AS243" s="4"/>
      <c r="AT243" s="4"/>
      <c r="AU243" s="4"/>
      <c r="AV243" s="4"/>
      <c r="AW243" s="4"/>
      <c r="AX243" s="4"/>
    </row>
    <row r="244" spans="3:50" x14ac:dyDescent="0.2">
      <c r="C244" s="51"/>
      <c r="U244" s="241"/>
      <c r="V244" s="241"/>
      <c r="W244" s="241"/>
      <c r="X244" s="241"/>
      <c r="Y244" s="241"/>
      <c r="Z244" s="241"/>
      <c r="AA244" s="241"/>
      <c r="AB244" s="241"/>
      <c r="AC244" s="241"/>
      <c r="AD244" s="241"/>
      <c r="AE244" s="241"/>
      <c r="AF244" s="241"/>
      <c r="AG244" s="241"/>
      <c r="AH244" s="241"/>
      <c r="AI244" s="241"/>
      <c r="AJ244" s="241"/>
      <c r="AK244" s="241"/>
      <c r="AL244" s="241"/>
      <c r="AM244" s="241"/>
      <c r="AN244" s="241"/>
      <c r="AO244" s="241"/>
      <c r="AP244" s="4"/>
      <c r="AQ244" s="4"/>
      <c r="AR244" s="4"/>
      <c r="AS244" s="4"/>
      <c r="AT244" s="4"/>
      <c r="AU244" s="4"/>
      <c r="AV244" s="4"/>
      <c r="AW244" s="4"/>
      <c r="AX244" s="4"/>
    </row>
    <row r="245" spans="3:50" x14ac:dyDescent="0.2">
      <c r="C245" s="51"/>
      <c r="U245" s="241"/>
      <c r="V245" s="241"/>
      <c r="W245" s="241"/>
      <c r="X245" s="241"/>
      <c r="Y245" s="241"/>
      <c r="Z245" s="241"/>
      <c r="AA245" s="241"/>
      <c r="AB245" s="241"/>
      <c r="AC245" s="241"/>
      <c r="AD245" s="241"/>
      <c r="AE245" s="241"/>
      <c r="AF245" s="241"/>
      <c r="AG245" s="241"/>
      <c r="AH245" s="241"/>
      <c r="AI245" s="241"/>
      <c r="AJ245" s="241"/>
      <c r="AK245" s="241"/>
      <c r="AL245" s="241"/>
      <c r="AM245" s="241"/>
      <c r="AN245" s="241"/>
      <c r="AO245" s="241"/>
      <c r="AP245" s="4"/>
      <c r="AQ245" s="4"/>
      <c r="AR245" s="4"/>
      <c r="AS245" s="4"/>
      <c r="AT245" s="4"/>
      <c r="AU245" s="4"/>
      <c r="AV245" s="4"/>
      <c r="AW245" s="4"/>
      <c r="AX245" s="4"/>
    </row>
    <row r="246" spans="3:50" x14ac:dyDescent="0.2">
      <c r="C246" s="51"/>
      <c r="U246" s="241"/>
      <c r="V246" s="241"/>
      <c r="W246" s="241"/>
      <c r="X246" s="241"/>
      <c r="Y246" s="241"/>
      <c r="Z246" s="241"/>
      <c r="AA246" s="241"/>
      <c r="AB246" s="241"/>
      <c r="AC246" s="241"/>
      <c r="AD246" s="241"/>
      <c r="AE246" s="241"/>
      <c r="AF246" s="241"/>
      <c r="AG246" s="241"/>
      <c r="AH246" s="241"/>
      <c r="AI246" s="241"/>
      <c r="AJ246" s="241"/>
      <c r="AK246" s="241"/>
      <c r="AL246" s="241"/>
      <c r="AM246" s="241"/>
      <c r="AN246" s="241"/>
      <c r="AO246" s="241"/>
      <c r="AP246" s="4"/>
      <c r="AQ246" s="4"/>
      <c r="AR246" s="4"/>
      <c r="AS246" s="4"/>
      <c r="AT246" s="4"/>
      <c r="AU246" s="4"/>
      <c r="AV246" s="4"/>
      <c r="AW246" s="4"/>
      <c r="AX246" s="4"/>
    </row>
    <row r="247" spans="3:50" x14ac:dyDescent="0.2">
      <c r="C247" s="51"/>
      <c r="U247" s="241"/>
      <c r="V247" s="241"/>
      <c r="W247" s="241"/>
      <c r="X247" s="241"/>
      <c r="Y247" s="241"/>
      <c r="Z247" s="241"/>
      <c r="AA247" s="241"/>
      <c r="AB247" s="241"/>
      <c r="AC247" s="241"/>
      <c r="AD247" s="241"/>
      <c r="AE247" s="241"/>
      <c r="AF247" s="241"/>
      <c r="AG247" s="241"/>
      <c r="AH247" s="241"/>
      <c r="AI247" s="241"/>
      <c r="AJ247" s="241"/>
      <c r="AK247" s="241"/>
      <c r="AL247" s="241"/>
      <c r="AM247" s="241"/>
      <c r="AN247" s="241"/>
      <c r="AO247" s="241"/>
      <c r="AP247" s="4"/>
      <c r="AQ247" s="4"/>
      <c r="AR247" s="4"/>
      <c r="AS247" s="4"/>
      <c r="AT247" s="4"/>
      <c r="AU247" s="4"/>
      <c r="AV247" s="4"/>
      <c r="AW247" s="4"/>
      <c r="AX247" s="4"/>
    </row>
    <row r="248" spans="3:50" x14ac:dyDescent="0.2">
      <c r="C248" s="51"/>
      <c r="U248" s="241"/>
      <c r="V248" s="241"/>
      <c r="W248" s="241"/>
      <c r="X248" s="241"/>
      <c r="Y248" s="241"/>
      <c r="Z248" s="241"/>
      <c r="AA248" s="241"/>
      <c r="AB248" s="241"/>
      <c r="AC248" s="241"/>
      <c r="AD248" s="241"/>
      <c r="AE248" s="241"/>
      <c r="AF248" s="241"/>
      <c r="AG248" s="241"/>
      <c r="AH248" s="241"/>
      <c r="AI248" s="241"/>
      <c r="AJ248" s="241"/>
      <c r="AK248" s="241"/>
      <c r="AL248" s="241"/>
      <c r="AM248" s="241"/>
      <c r="AN248" s="241"/>
      <c r="AO248" s="241"/>
      <c r="AP248" s="4"/>
      <c r="AQ248" s="4"/>
      <c r="AR248" s="4"/>
      <c r="AS248" s="4"/>
      <c r="AT248" s="4"/>
      <c r="AU248" s="4"/>
      <c r="AV248" s="4"/>
      <c r="AW248" s="4"/>
      <c r="AX248" s="4"/>
    </row>
    <row r="249" spans="3:50" x14ac:dyDescent="0.2">
      <c r="C249" s="51"/>
      <c r="U249" s="241"/>
      <c r="V249" s="241"/>
      <c r="W249" s="241"/>
      <c r="X249" s="241"/>
      <c r="Y249" s="241"/>
      <c r="Z249" s="241"/>
      <c r="AA249" s="241"/>
      <c r="AB249" s="241"/>
      <c r="AC249" s="241"/>
      <c r="AD249" s="241"/>
      <c r="AE249" s="241"/>
      <c r="AF249" s="241"/>
      <c r="AG249" s="241"/>
      <c r="AH249" s="241"/>
      <c r="AI249" s="241"/>
      <c r="AJ249" s="241"/>
      <c r="AK249" s="241"/>
      <c r="AL249" s="241"/>
      <c r="AM249" s="241"/>
      <c r="AN249" s="241"/>
      <c r="AO249" s="241"/>
      <c r="AP249" s="4"/>
      <c r="AQ249" s="4"/>
      <c r="AR249" s="4"/>
      <c r="AS249" s="4"/>
      <c r="AT249" s="4"/>
      <c r="AU249" s="4"/>
      <c r="AV249" s="4"/>
      <c r="AW249" s="4"/>
      <c r="AX249" s="4"/>
    </row>
    <row r="250" spans="3:50" x14ac:dyDescent="0.2">
      <c r="C250" s="51"/>
      <c r="U250" s="241"/>
      <c r="V250" s="241"/>
      <c r="W250" s="241"/>
      <c r="X250" s="241"/>
      <c r="Y250" s="241"/>
      <c r="Z250" s="241"/>
      <c r="AA250" s="241"/>
      <c r="AB250" s="241"/>
      <c r="AC250" s="241"/>
      <c r="AD250" s="241"/>
      <c r="AE250" s="241"/>
      <c r="AF250" s="241"/>
      <c r="AG250" s="241"/>
      <c r="AH250" s="241"/>
      <c r="AI250" s="241"/>
      <c r="AJ250" s="241"/>
      <c r="AK250" s="241"/>
      <c r="AL250" s="241"/>
      <c r="AM250" s="241"/>
      <c r="AN250" s="241"/>
      <c r="AO250" s="241"/>
      <c r="AP250" s="4"/>
      <c r="AQ250" s="4"/>
      <c r="AR250" s="4"/>
      <c r="AS250" s="4"/>
      <c r="AT250" s="4"/>
      <c r="AU250" s="4"/>
      <c r="AV250" s="4"/>
      <c r="AW250" s="4"/>
      <c r="AX250" s="4"/>
    </row>
    <row r="489" spans="42:62" x14ac:dyDescent="0.2">
      <c r="AP489" t="s">
        <v>58</v>
      </c>
      <c r="AQ489" t="s">
        <v>59</v>
      </c>
      <c r="AR489" t="s">
        <v>60</v>
      </c>
      <c r="AS489" t="s">
        <v>61</v>
      </c>
      <c r="AT489" t="s">
        <v>62</v>
      </c>
      <c r="AU489" t="s">
        <v>63</v>
      </c>
      <c r="AV489" t="s">
        <v>64</v>
      </c>
      <c r="AZ489" t="s">
        <v>65</v>
      </c>
      <c r="BA489" t="s">
        <v>59</v>
      </c>
      <c r="BB489" t="s">
        <v>66</v>
      </c>
      <c r="BC489" s="75" t="s">
        <v>67</v>
      </c>
      <c r="BD489" s="76" t="s">
        <v>68</v>
      </c>
      <c r="BE489" s="77" t="s">
        <v>69</v>
      </c>
      <c r="BF489" s="77" t="s">
        <v>70</v>
      </c>
      <c r="BG489" s="77" t="s">
        <v>71</v>
      </c>
      <c r="BH489" s="77" t="s">
        <v>72</v>
      </c>
      <c r="BI489" s="77" t="s">
        <v>73</v>
      </c>
      <c r="BJ489" s="77" t="s">
        <v>74</v>
      </c>
    </row>
    <row r="490" spans="42:62" x14ac:dyDescent="0.2">
      <c r="AP490" t="s">
        <v>75</v>
      </c>
      <c r="AQ490" t="str">
        <f t="shared" ref="AQ490:AQ553" si="96">RIGHT(AR490,LEN(AR490)-9)</f>
        <v>ALVEIRO ASTAIZA ALVINO</v>
      </c>
      <c r="AR490" t="s">
        <v>76</v>
      </c>
      <c r="AS490" t="str">
        <f t="shared" ref="AS490:AS553" si="97">+MID(AR490,1,8)</f>
        <v>OPESPRIN</v>
      </c>
      <c r="AT490" t="str">
        <f t="shared" ref="AT490:AT521" si="98">IF(ISERROR(SEARCH("ESPEMA",AS490)),IF(ISERROR(SEARCH("TEC",AS490)),"OP","TE"),"TE")</f>
        <v>OP</v>
      </c>
      <c r="AU490" s="671" t="s">
        <v>222</v>
      </c>
      <c r="AV490" s="671" t="s">
        <v>223</v>
      </c>
      <c r="BA490" s="15" t="s">
        <v>79</v>
      </c>
      <c r="BB490">
        <v>8</v>
      </c>
      <c r="BC490">
        <v>1</v>
      </c>
      <c r="BD490">
        <v>1</v>
      </c>
      <c r="BE490">
        <v>1</v>
      </c>
      <c r="BF490">
        <v>1</v>
      </c>
      <c r="BG490">
        <v>1</v>
      </c>
    </row>
    <row r="491" spans="42:62" x14ac:dyDescent="0.2">
      <c r="AP491" t="s">
        <v>80</v>
      </c>
      <c r="AQ491" t="str">
        <f t="shared" si="96"/>
        <v>ANDRES FELIPE CAMACHO PUERTA</v>
      </c>
      <c r="AR491" t="s">
        <v>81</v>
      </c>
      <c r="AS491" t="str">
        <f t="shared" si="97"/>
        <v>OPESPRE3</v>
      </c>
      <c r="AT491" t="str">
        <f t="shared" si="98"/>
        <v>OP</v>
      </c>
      <c r="AU491" s="671" t="s">
        <v>4501</v>
      </c>
      <c r="AV491" s="671" t="s">
        <v>4502</v>
      </c>
      <c r="BA491" s="15" t="s">
        <v>83</v>
      </c>
      <c r="BB491">
        <v>1</v>
      </c>
      <c r="BC491">
        <v>1</v>
      </c>
      <c r="BD491">
        <v>1</v>
      </c>
      <c r="BE491">
        <v>1</v>
      </c>
      <c r="BF491">
        <v>1</v>
      </c>
      <c r="BG491">
        <v>1</v>
      </c>
    </row>
    <row r="492" spans="42:62" x14ac:dyDescent="0.2">
      <c r="AP492" t="s">
        <v>84</v>
      </c>
      <c r="AQ492" t="str">
        <f t="shared" si="96"/>
        <v xml:space="preserve">ALEXANDER CARDONA </v>
      </c>
      <c r="AR492" t="s">
        <v>85</v>
      </c>
      <c r="AS492" t="str">
        <f t="shared" si="97"/>
        <v>ESPEMAEN</v>
      </c>
      <c r="AT492" t="str">
        <f t="shared" si="98"/>
        <v>TE</v>
      </c>
      <c r="AU492" s="671" t="s">
        <v>102</v>
      </c>
      <c r="AV492" s="671" t="s">
        <v>103</v>
      </c>
      <c r="BA492" s="15" t="s">
        <v>87</v>
      </c>
      <c r="BB492">
        <v>11</v>
      </c>
      <c r="BC492">
        <v>1</v>
      </c>
      <c r="BD492">
        <v>1</v>
      </c>
      <c r="BE492">
        <v>1</v>
      </c>
      <c r="BF492">
        <v>1</v>
      </c>
      <c r="BG492">
        <v>1</v>
      </c>
    </row>
    <row r="493" spans="42:62" x14ac:dyDescent="0.2">
      <c r="AP493" t="s">
        <v>88</v>
      </c>
      <c r="AQ493" t="str">
        <f t="shared" si="96"/>
        <v xml:space="preserve">ALEXANDER CASTILLO </v>
      </c>
      <c r="AR493" t="s">
        <v>89</v>
      </c>
      <c r="AS493" t="str">
        <f t="shared" si="97"/>
        <v>TECINSEN</v>
      </c>
      <c r="AT493" t="str">
        <f t="shared" si="98"/>
        <v>TE</v>
      </c>
      <c r="AU493" s="671" t="s">
        <v>4503</v>
      </c>
      <c r="AV493" s="671" t="s">
        <v>4504</v>
      </c>
      <c r="BA493" s="15" t="s">
        <v>92</v>
      </c>
      <c r="BB493">
        <v>12</v>
      </c>
      <c r="BC493">
        <v>1</v>
      </c>
      <c r="BD493">
        <v>1</v>
      </c>
      <c r="BE493">
        <v>1</v>
      </c>
      <c r="BF493">
        <v>1</v>
      </c>
      <c r="BG493">
        <v>1</v>
      </c>
    </row>
    <row r="494" spans="42:62" x14ac:dyDescent="0.2">
      <c r="AP494" t="s">
        <v>93</v>
      </c>
      <c r="AQ494" t="str">
        <f t="shared" si="96"/>
        <v>ANGELA MARIA CASTILLO RIASCOS</v>
      </c>
      <c r="AR494" t="s">
        <v>94</v>
      </c>
      <c r="AS494" t="str">
        <f t="shared" si="97"/>
        <v>PROMANEN</v>
      </c>
      <c r="AT494" t="str">
        <f t="shared" si="98"/>
        <v>OP</v>
      </c>
      <c r="AU494" s="671" t="s">
        <v>114</v>
      </c>
      <c r="AV494" s="671" t="s">
        <v>115</v>
      </c>
      <c r="BA494" s="15" t="s">
        <v>96</v>
      </c>
      <c r="BB494">
        <v>17</v>
      </c>
      <c r="BC494">
        <v>1</v>
      </c>
      <c r="BD494">
        <v>1</v>
      </c>
      <c r="BE494">
        <v>1</v>
      </c>
      <c r="BF494">
        <v>1</v>
      </c>
      <c r="BG494">
        <v>1</v>
      </c>
    </row>
    <row r="495" spans="42:62" x14ac:dyDescent="0.2">
      <c r="AP495" t="s">
        <v>97</v>
      </c>
      <c r="AQ495" t="str">
        <f t="shared" si="96"/>
        <v>ALONSO CUARTAS SOTO</v>
      </c>
      <c r="AR495" t="s">
        <v>98</v>
      </c>
      <c r="AS495" t="str">
        <f t="shared" si="97"/>
        <v>OPESPRE3</v>
      </c>
      <c r="AT495" t="str">
        <f t="shared" si="98"/>
        <v>OP</v>
      </c>
      <c r="AU495" s="671" t="s">
        <v>190</v>
      </c>
      <c r="AV495" s="671" t="s">
        <v>191</v>
      </c>
      <c r="BA495" s="15" t="s">
        <v>99</v>
      </c>
      <c r="BB495">
        <v>4</v>
      </c>
      <c r="BC495">
        <v>1</v>
      </c>
      <c r="BD495">
        <v>1</v>
      </c>
      <c r="BE495">
        <v>1</v>
      </c>
      <c r="BF495">
        <v>1</v>
      </c>
      <c r="BG495">
        <v>1</v>
      </c>
    </row>
    <row r="496" spans="42:62" x14ac:dyDescent="0.2">
      <c r="AP496" t="s">
        <v>100</v>
      </c>
      <c r="AQ496" t="str">
        <f t="shared" si="96"/>
        <v>ALEJANDRO HERNANDEZ</v>
      </c>
      <c r="AR496" t="s">
        <v>101</v>
      </c>
      <c r="AS496" t="str">
        <f t="shared" si="97"/>
        <v>OPESPRE3</v>
      </c>
      <c r="AT496" t="str">
        <f t="shared" si="98"/>
        <v>OP</v>
      </c>
      <c r="AU496" s="671" t="s">
        <v>226</v>
      </c>
      <c r="AV496" s="671" t="s">
        <v>227</v>
      </c>
      <c r="BA496" s="15" t="s">
        <v>104</v>
      </c>
      <c r="BB496">
        <v>7</v>
      </c>
      <c r="BC496">
        <v>1</v>
      </c>
      <c r="BD496">
        <v>1</v>
      </c>
      <c r="BE496">
        <v>1</v>
      </c>
      <c r="BF496">
        <v>1</v>
      </c>
      <c r="BG496">
        <v>1</v>
      </c>
      <c r="BH496">
        <v>1</v>
      </c>
      <c r="BJ496">
        <v>1</v>
      </c>
    </row>
    <row r="497" spans="42:64" x14ac:dyDescent="0.2">
      <c r="AP497" t="s">
        <v>105</v>
      </c>
      <c r="AQ497" t="str">
        <f t="shared" si="96"/>
        <v>ANA YIBY ERAZO HURTADO</v>
      </c>
      <c r="AR497" t="s">
        <v>106</v>
      </c>
      <c r="AS497" t="str">
        <f t="shared" si="97"/>
        <v>INGESERG</v>
      </c>
      <c r="AT497" t="str">
        <f t="shared" si="98"/>
        <v>OP</v>
      </c>
      <c r="AU497" s="671" t="s">
        <v>4505</v>
      </c>
      <c r="AV497" s="671" t="s">
        <v>4506</v>
      </c>
      <c r="BA497" s="15" t="s">
        <v>107</v>
      </c>
      <c r="BB497">
        <v>14</v>
      </c>
      <c r="BC497">
        <v>1</v>
      </c>
      <c r="BD497">
        <v>1</v>
      </c>
      <c r="BE497">
        <v>1</v>
      </c>
      <c r="BF497">
        <v>1</v>
      </c>
      <c r="BG497">
        <v>1</v>
      </c>
    </row>
    <row r="498" spans="42:64" x14ac:dyDescent="0.2">
      <c r="AP498" t="s">
        <v>108</v>
      </c>
      <c r="AQ498" t="str">
        <f t="shared" si="96"/>
        <v>ALEX FERNANDO GONZALEZ</v>
      </c>
      <c r="AR498" t="s">
        <v>109</v>
      </c>
      <c r="AS498" t="str">
        <f t="shared" si="97"/>
        <v>OPESPRE3</v>
      </c>
      <c r="AT498" t="str">
        <f t="shared" si="98"/>
        <v>OP</v>
      </c>
      <c r="AU498" s="671" t="s">
        <v>209</v>
      </c>
      <c r="AV498" s="671" t="s">
        <v>210</v>
      </c>
      <c r="BA498" s="15" t="s">
        <v>111</v>
      </c>
      <c r="BB498">
        <v>3</v>
      </c>
      <c r="BC498">
        <v>1</v>
      </c>
      <c r="BD498">
        <v>1</v>
      </c>
      <c r="BE498">
        <v>1</v>
      </c>
      <c r="BF498">
        <v>1</v>
      </c>
      <c r="BG498">
        <v>1</v>
      </c>
      <c r="BH498">
        <v>1</v>
      </c>
      <c r="BI498">
        <v>1</v>
      </c>
      <c r="BJ498">
        <v>1</v>
      </c>
    </row>
    <row r="499" spans="42:64" x14ac:dyDescent="0.2">
      <c r="AP499" t="s">
        <v>112</v>
      </c>
      <c r="AQ499" t="str">
        <f t="shared" si="96"/>
        <v>ANDRES FELIPE GARCIA</v>
      </c>
      <c r="AR499" t="s">
        <v>113</v>
      </c>
      <c r="AS499" t="str">
        <f t="shared" si="97"/>
        <v>ESPEMAEN</v>
      </c>
      <c r="AT499" t="str">
        <f t="shared" si="98"/>
        <v>TE</v>
      </c>
      <c r="AU499" s="671" t="s">
        <v>86</v>
      </c>
      <c r="AV499" s="671" t="s">
        <v>1520</v>
      </c>
      <c r="BA499" s="15" t="s">
        <v>116</v>
      </c>
      <c r="BB499">
        <v>6</v>
      </c>
      <c r="BC499">
        <v>1</v>
      </c>
      <c r="BD499">
        <v>1</v>
      </c>
      <c r="BE499">
        <v>1</v>
      </c>
      <c r="BF499">
        <v>1</v>
      </c>
      <c r="BG499">
        <v>1</v>
      </c>
    </row>
    <row r="500" spans="42:64" x14ac:dyDescent="0.2">
      <c r="AP500" t="s">
        <v>117</v>
      </c>
      <c r="AQ500" t="str">
        <f t="shared" si="96"/>
        <v>GONZALES ALEX FERNANDO</v>
      </c>
      <c r="AR500" t="s">
        <v>118</v>
      </c>
      <c r="AS500" t="str">
        <f t="shared" si="97"/>
        <v>OPESPRE3</v>
      </c>
      <c r="AT500" t="str">
        <f t="shared" si="98"/>
        <v>OP</v>
      </c>
      <c r="AU500" s="671" t="s">
        <v>128</v>
      </c>
      <c r="AV500" s="671" t="s">
        <v>1181</v>
      </c>
      <c r="BA500" s="15" t="s">
        <v>119</v>
      </c>
      <c r="BB500">
        <v>2</v>
      </c>
      <c r="BC500">
        <v>1</v>
      </c>
      <c r="BD500">
        <v>1</v>
      </c>
      <c r="BE500">
        <v>1</v>
      </c>
      <c r="BG500">
        <v>1</v>
      </c>
    </row>
    <row r="501" spans="42:64" x14ac:dyDescent="0.2">
      <c r="AP501" t="s">
        <v>120</v>
      </c>
      <c r="AQ501" t="str">
        <f t="shared" si="96"/>
        <v xml:space="preserve">ALVARO GONZALEZ </v>
      </c>
      <c r="AR501" t="s">
        <v>121</v>
      </c>
      <c r="AS501" t="str">
        <f t="shared" si="97"/>
        <v>OPESPRE3</v>
      </c>
      <c r="AT501" t="str">
        <f t="shared" si="98"/>
        <v>OP</v>
      </c>
      <c r="AU501" s="671" t="s">
        <v>4507</v>
      </c>
      <c r="AV501" s="671" t="s">
        <v>4508</v>
      </c>
      <c r="BA501" t="s">
        <v>122</v>
      </c>
      <c r="BB501">
        <v>10</v>
      </c>
      <c r="BC501">
        <v>1</v>
      </c>
      <c r="BD501">
        <v>1</v>
      </c>
      <c r="BE501">
        <v>1</v>
      </c>
      <c r="BF501">
        <v>1</v>
      </c>
      <c r="BG501">
        <v>1</v>
      </c>
      <c r="BH501">
        <v>1</v>
      </c>
      <c r="BI501">
        <v>1</v>
      </c>
    </row>
    <row r="502" spans="42:64" x14ac:dyDescent="0.2">
      <c r="AP502" t="s">
        <v>123</v>
      </c>
      <c r="AQ502" t="str">
        <f t="shared" si="96"/>
        <v xml:space="preserve">ABELARDO GONZALEZ </v>
      </c>
      <c r="AR502" t="s">
        <v>124</v>
      </c>
      <c r="AS502" t="str">
        <f t="shared" si="97"/>
        <v>ESPEMAEN</v>
      </c>
      <c r="AT502" t="str">
        <f t="shared" si="98"/>
        <v>TE</v>
      </c>
      <c r="AU502" s="671" t="s">
        <v>4509</v>
      </c>
      <c r="AV502" s="671" t="s">
        <v>4510</v>
      </c>
      <c r="BA502" t="s">
        <v>125</v>
      </c>
      <c r="BB502">
        <v>9</v>
      </c>
      <c r="BC502">
        <v>1</v>
      </c>
      <c r="BD502">
        <v>1</v>
      </c>
      <c r="BE502">
        <v>1</v>
      </c>
      <c r="BF502">
        <v>1</v>
      </c>
      <c r="BG502">
        <v>1</v>
      </c>
    </row>
    <row r="503" spans="42:64" x14ac:dyDescent="0.2">
      <c r="AP503" t="s">
        <v>126</v>
      </c>
      <c r="AQ503" t="str">
        <f t="shared" si="96"/>
        <v>ANDRES HERNANDEZ</v>
      </c>
      <c r="AR503" s="138" t="s">
        <v>127</v>
      </c>
      <c r="AS503" t="str">
        <f t="shared" si="97"/>
        <v>OPESPRE3</v>
      </c>
      <c r="AT503" t="str">
        <f t="shared" si="98"/>
        <v>OP</v>
      </c>
      <c r="AU503" s="671" t="s">
        <v>205</v>
      </c>
      <c r="AV503" s="671" t="s">
        <v>4511</v>
      </c>
      <c r="BA503" t="s">
        <v>130</v>
      </c>
      <c r="BB503">
        <v>5</v>
      </c>
      <c r="BC503">
        <v>1</v>
      </c>
      <c r="BD503">
        <v>1</v>
      </c>
      <c r="BE503">
        <v>1</v>
      </c>
      <c r="BF503">
        <v>1</v>
      </c>
      <c r="BG503">
        <v>1</v>
      </c>
      <c r="BH503">
        <v>1</v>
      </c>
    </row>
    <row r="504" spans="42:64" x14ac:dyDescent="0.2">
      <c r="AP504" t="s">
        <v>131</v>
      </c>
      <c r="AQ504" t="str">
        <f t="shared" si="96"/>
        <v>ANDRES FELIPE JURADO GIL</v>
      </c>
      <c r="AR504" t="s">
        <v>132</v>
      </c>
      <c r="AS504" t="str">
        <f t="shared" si="97"/>
        <v>OPESPRE3</v>
      </c>
      <c r="AT504" t="str">
        <f t="shared" si="98"/>
        <v>OP</v>
      </c>
      <c r="AU504" s="671" t="s">
        <v>4512</v>
      </c>
      <c r="AV504" s="671" t="s">
        <v>4513</v>
      </c>
      <c r="BA504" t="s">
        <v>135</v>
      </c>
      <c r="BB504">
        <v>16</v>
      </c>
      <c r="BC504">
        <v>1</v>
      </c>
      <c r="BD504">
        <v>1</v>
      </c>
      <c r="BE504">
        <v>1</v>
      </c>
      <c r="BF504">
        <v>1</v>
      </c>
      <c r="BG504">
        <v>1</v>
      </c>
      <c r="BH504">
        <v>1</v>
      </c>
      <c r="BI504">
        <v>1</v>
      </c>
      <c r="BJ504">
        <v>1</v>
      </c>
    </row>
    <row r="505" spans="42:64" x14ac:dyDescent="0.2">
      <c r="AP505" t="s">
        <v>136</v>
      </c>
      <c r="AQ505" t="str">
        <f t="shared" si="96"/>
        <v>JHON ALEJANDRO MAYOR ILLERA</v>
      </c>
      <c r="AR505" t="s">
        <v>137</v>
      </c>
      <c r="AS505" t="str">
        <f t="shared" si="97"/>
        <v>OPESPRE3</v>
      </c>
      <c r="AT505" t="str">
        <f t="shared" si="98"/>
        <v>OP</v>
      </c>
      <c r="AU505" s="671" t="s">
        <v>138</v>
      </c>
      <c r="AV505" s="671" t="s">
        <v>139</v>
      </c>
      <c r="BA505" t="s">
        <v>140</v>
      </c>
      <c r="BB505">
        <v>15</v>
      </c>
      <c r="BC505">
        <v>1</v>
      </c>
      <c r="BD505">
        <v>1</v>
      </c>
      <c r="BE505">
        <v>1</v>
      </c>
      <c r="BG505">
        <v>1</v>
      </c>
    </row>
    <row r="506" spans="42:64" x14ac:dyDescent="0.2">
      <c r="AP506" t="s">
        <v>141</v>
      </c>
      <c r="AQ506" t="str">
        <f t="shared" si="96"/>
        <v>ANDRES FELIPE MEJIA RODRIGUEZ</v>
      </c>
      <c r="AR506" t="s">
        <v>142</v>
      </c>
      <c r="AS506" t="str">
        <f t="shared" si="97"/>
        <v>OPESMAIN</v>
      </c>
      <c r="AT506" t="str">
        <f t="shared" si="98"/>
        <v>OP</v>
      </c>
      <c r="AU506" s="671" t="s">
        <v>4514</v>
      </c>
      <c r="AV506" s="671" t="s">
        <v>4515</v>
      </c>
      <c r="BA506" t="s">
        <v>143</v>
      </c>
      <c r="BB506" s="138">
        <v>17</v>
      </c>
      <c r="BC506">
        <v>1</v>
      </c>
      <c r="BD506">
        <v>1</v>
      </c>
      <c r="BE506">
        <v>1</v>
      </c>
      <c r="BF506">
        <v>1</v>
      </c>
      <c r="BG506">
        <v>1</v>
      </c>
      <c r="BH506">
        <v>1</v>
      </c>
      <c r="BI506">
        <v>1</v>
      </c>
    </row>
    <row r="507" spans="42:64" x14ac:dyDescent="0.2">
      <c r="AP507" t="s">
        <v>144</v>
      </c>
      <c r="AQ507" t="str">
        <f t="shared" si="96"/>
        <v xml:space="preserve">ALEXIS  MESIAS </v>
      </c>
      <c r="AR507" t="s">
        <v>145</v>
      </c>
      <c r="AS507" t="str">
        <f t="shared" si="97"/>
        <v>ESPEMAEN</v>
      </c>
      <c r="AT507" t="str">
        <f t="shared" si="98"/>
        <v>TE</v>
      </c>
      <c r="AU507" s="671" t="s">
        <v>82</v>
      </c>
      <c r="AV507" s="671" t="s">
        <v>4516</v>
      </c>
      <c r="BA507" t="s">
        <v>147</v>
      </c>
      <c r="BB507" s="138">
        <v>13</v>
      </c>
      <c r="BC507">
        <v>1</v>
      </c>
      <c r="BD507">
        <v>1</v>
      </c>
      <c r="BE507">
        <v>1</v>
      </c>
      <c r="BG507">
        <v>1</v>
      </c>
    </row>
    <row r="508" spans="42:64" x14ac:dyDescent="0.2">
      <c r="AP508" t="s">
        <v>148</v>
      </c>
      <c r="AQ508" t="str">
        <f t="shared" si="96"/>
        <v>ANDRES FELIPE OROZCO BUENO</v>
      </c>
      <c r="AR508" t="s">
        <v>149</v>
      </c>
      <c r="AS508" t="str">
        <f t="shared" si="97"/>
        <v>OPESPRE3</v>
      </c>
      <c r="AT508" t="str">
        <f t="shared" si="98"/>
        <v>OP</v>
      </c>
      <c r="AU508" s="671" t="s">
        <v>90</v>
      </c>
      <c r="AV508" s="671" t="s">
        <v>91</v>
      </c>
      <c r="BC508">
        <f t="shared" ref="BC508:BK508" si="99">SUM(BC490:BC507)</f>
        <v>18</v>
      </c>
      <c r="BD508">
        <f t="shared" si="99"/>
        <v>18</v>
      </c>
      <c r="BE508">
        <f t="shared" si="99"/>
        <v>18</v>
      </c>
      <c r="BF508">
        <f t="shared" si="99"/>
        <v>15</v>
      </c>
      <c r="BG508">
        <f t="shared" si="99"/>
        <v>18</v>
      </c>
      <c r="BH508">
        <f t="shared" si="99"/>
        <v>6</v>
      </c>
      <c r="BI508">
        <f t="shared" si="99"/>
        <v>4</v>
      </c>
      <c r="BJ508">
        <f t="shared" si="99"/>
        <v>3</v>
      </c>
      <c r="BK508">
        <f t="shared" si="99"/>
        <v>0</v>
      </c>
      <c r="BL508">
        <f>+SUM(BC508:BK508)</f>
        <v>100</v>
      </c>
    </row>
    <row r="509" spans="42:64" x14ac:dyDescent="0.2">
      <c r="AP509" t="s">
        <v>150</v>
      </c>
      <c r="AQ509" t="str">
        <f t="shared" si="96"/>
        <v>ARNOLD MARTINEZ</v>
      </c>
      <c r="AR509" t="s">
        <v>151</v>
      </c>
      <c r="AS509" t="str">
        <f t="shared" si="97"/>
        <v>ESPEMAEC</v>
      </c>
      <c r="AT509" t="str">
        <f t="shared" si="98"/>
        <v>TE</v>
      </c>
      <c r="AU509" s="671" t="s">
        <v>4517</v>
      </c>
      <c r="AV509" s="671" t="s">
        <v>4518</v>
      </c>
    </row>
    <row r="510" spans="42:64" x14ac:dyDescent="0.2">
      <c r="AP510" t="s">
        <v>152</v>
      </c>
      <c r="AQ510" t="str">
        <f t="shared" si="96"/>
        <v>ANDRES FELIPE RIASCOS</v>
      </c>
      <c r="AR510" t="s">
        <v>153</v>
      </c>
      <c r="AS510" t="str">
        <f t="shared" si="97"/>
        <v>OPESPRE3</v>
      </c>
      <c r="AT510" t="str">
        <f t="shared" si="98"/>
        <v>OP</v>
      </c>
      <c r="AU510" s="671" t="s">
        <v>4519</v>
      </c>
      <c r="AV510" s="671" t="s">
        <v>95</v>
      </c>
      <c r="BC510" s="75">
        <v>18</v>
      </c>
    </row>
    <row r="511" spans="42:64" x14ac:dyDescent="0.2">
      <c r="AP511" t="s">
        <v>154</v>
      </c>
      <c r="AQ511" t="str">
        <f t="shared" si="96"/>
        <v>ANDRES RODRIGUEZ TORRES</v>
      </c>
      <c r="AR511" t="s">
        <v>155</v>
      </c>
      <c r="AS511" t="str">
        <f t="shared" si="97"/>
        <v>OPDEPRE2</v>
      </c>
      <c r="AT511" t="str">
        <f t="shared" si="98"/>
        <v>OP</v>
      </c>
      <c r="AU511" s="671" t="s">
        <v>4520</v>
      </c>
      <c r="AV511" s="671" t="s">
        <v>4521</v>
      </c>
      <c r="BC511" s="76">
        <v>18</v>
      </c>
    </row>
    <row r="512" spans="42:64" x14ac:dyDescent="0.2">
      <c r="AP512" t="s">
        <v>156</v>
      </c>
      <c r="AQ512" t="str">
        <f t="shared" si="96"/>
        <v>ALEX SEVILLANO</v>
      </c>
      <c r="AR512" t="s">
        <v>157</v>
      </c>
      <c r="AS512" t="str">
        <f t="shared" si="97"/>
        <v>OPESPRE2</v>
      </c>
      <c r="AT512" t="str">
        <f t="shared" si="98"/>
        <v>OP</v>
      </c>
      <c r="AU512" s="671" t="s">
        <v>4522</v>
      </c>
      <c r="AV512" s="671" t="s">
        <v>4523</v>
      </c>
      <c r="BC512" s="77">
        <v>64</v>
      </c>
    </row>
    <row r="513" spans="42:55" x14ac:dyDescent="0.2">
      <c r="AP513" t="s">
        <v>158</v>
      </c>
      <c r="AQ513" t="str">
        <f t="shared" si="96"/>
        <v>ALEJANDRO SUAREZ DOMINGUEZ</v>
      </c>
      <c r="AR513" t="s">
        <v>159</v>
      </c>
      <c r="AS513" t="str">
        <f t="shared" si="97"/>
        <v>LIDTUMEN</v>
      </c>
      <c r="AT513" t="str">
        <f t="shared" si="98"/>
        <v>OP</v>
      </c>
      <c r="AU513" s="671" t="s">
        <v>77</v>
      </c>
      <c r="AV513" s="671" t="s">
        <v>78</v>
      </c>
    </row>
    <row r="514" spans="42:55" x14ac:dyDescent="0.2">
      <c r="AP514" t="s">
        <v>161</v>
      </c>
      <c r="AQ514" t="str">
        <f t="shared" si="96"/>
        <v>ALEXANDER TORRES MONCALEANO</v>
      </c>
      <c r="AR514" t="s">
        <v>162</v>
      </c>
      <c r="AS514" t="str">
        <f t="shared" si="97"/>
        <v>INGREPEL</v>
      </c>
      <c r="AT514" t="str">
        <f t="shared" si="98"/>
        <v>OP</v>
      </c>
      <c r="AU514" s="671" t="s">
        <v>160</v>
      </c>
      <c r="AV514" s="671" t="s">
        <v>4524</v>
      </c>
      <c r="BC514">
        <v>51000</v>
      </c>
    </row>
    <row r="515" spans="42:55" x14ac:dyDescent="0.2">
      <c r="AP515" t="s">
        <v>163</v>
      </c>
      <c r="AQ515" t="str">
        <f t="shared" si="96"/>
        <v>ANDRES FELIPE VASQUEZ BUENDIA</v>
      </c>
      <c r="AR515" t="s">
        <v>164</v>
      </c>
      <c r="AS515" t="str">
        <f t="shared" si="97"/>
        <v>OPESPTAP</v>
      </c>
      <c r="AT515" t="str">
        <f t="shared" si="98"/>
        <v>OP</v>
      </c>
      <c r="AU515" s="671" t="s">
        <v>4525</v>
      </c>
      <c r="AV515" s="671" t="s">
        <v>4526</v>
      </c>
    </row>
    <row r="516" spans="42:55" x14ac:dyDescent="0.2">
      <c r="AP516" t="s">
        <v>165</v>
      </c>
      <c r="AQ516" t="str">
        <f t="shared" si="96"/>
        <v>ALBERTO VILLADA AGUDELO</v>
      </c>
      <c r="AR516" t="s">
        <v>166</v>
      </c>
      <c r="AS516" t="str">
        <f t="shared" si="97"/>
        <v>OPDEPRE1</v>
      </c>
      <c r="AT516" t="str">
        <f t="shared" si="98"/>
        <v>OP</v>
      </c>
    </row>
    <row r="517" spans="42:55" x14ac:dyDescent="0.2">
      <c r="AP517" t="s">
        <v>167</v>
      </c>
      <c r="AQ517" t="str">
        <f t="shared" si="96"/>
        <v>ogo / Microbilogo</v>
      </c>
      <c r="AR517" t="s">
        <v>168</v>
      </c>
      <c r="AS517" t="str">
        <f t="shared" si="97"/>
        <v>Bacterio</v>
      </c>
      <c r="AT517" t="str">
        <f t="shared" si="98"/>
        <v>OP</v>
      </c>
    </row>
    <row r="518" spans="42:55" x14ac:dyDescent="0.2">
      <c r="AP518" t="s">
        <v>169</v>
      </c>
      <c r="AQ518" t="str">
        <f t="shared" si="96"/>
        <v>BAIRON HERNAN GALINDEZ ARVELAEZ</v>
      </c>
      <c r="AR518" t="s">
        <v>170</v>
      </c>
      <c r="AS518" t="str">
        <f t="shared" si="97"/>
        <v>OPDEPRE1</v>
      </c>
      <c r="AT518" t="str">
        <f t="shared" si="98"/>
        <v>OP</v>
      </c>
    </row>
    <row r="519" spans="42:55" x14ac:dyDescent="0.2">
      <c r="AP519" t="s">
        <v>171</v>
      </c>
      <c r="AQ519" t="str">
        <f t="shared" si="96"/>
        <v xml:space="preserve">BRYAN  SANTOS </v>
      </c>
      <c r="AR519" t="s">
        <v>172</v>
      </c>
      <c r="AS519" t="str">
        <f t="shared" si="97"/>
        <v>OPESPRE3</v>
      </c>
      <c r="AT519" t="str">
        <f t="shared" si="98"/>
        <v>OP</v>
      </c>
    </row>
    <row r="520" spans="42:55" x14ac:dyDescent="0.2">
      <c r="AP520" t="s">
        <v>173</v>
      </c>
      <c r="AQ520" t="str">
        <f t="shared" si="96"/>
        <v>BRANDON ARIAS SANCHEZ</v>
      </c>
      <c r="AR520" t="s">
        <v>174</v>
      </c>
      <c r="AS520" t="str">
        <f t="shared" si="97"/>
        <v>OPESPRE3</v>
      </c>
      <c r="AT520" t="str">
        <f t="shared" si="98"/>
        <v>OP</v>
      </c>
    </row>
    <row r="521" spans="42:55" x14ac:dyDescent="0.2">
      <c r="AP521" t="s">
        <v>175</v>
      </c>
      <c r="AQ521" t="str">
        <f t="shared" si="96"/>
        <v>DANNY ANDRADE</v>
      </c>
      <c r="AR521" t="s">
        <v>176</v>
      </c>
      <c r="AS521" t="str">
        <f t="shared" si="97"/>
        <v>ESPEMAEN</v>
      </c>
      <c r="AT521" t="str">
        <f t="shared" si="98"/>
        <v>TE</v>
      </c>
    </row>
    <row r="522" spans="42:55" x14ac:dyDescent="0.2">
      <c r="AP522" t="s">
        <v>177</v>
      </c>
      <c r="AQ522" t="str">
        <f t="shared" si="96"/>
        <v>BRANDON TORRES</v>
      </c>
      <c r="AR522" t="s">
        <v>178</v>
      </c>
      <c r="AS522" t="str">
        <f t="shared" si="97"/>
        <v>OPESPRE3</v>
      </c>
      <c r="AT522" t="str">
        <f t="shared" ref="AT522:AT553" si="100">IF(ISERROR(SEARCH("ESPEMA",AS522)),IF(ISERROR(SEARCH("TEC",AS522)),"OP","TE"),"TE")</f>
        <v>OP</v>
      </c>
      <c r="AZ522">
        <v>1010626</v>
      </c>
      <c r="BA522" t="s">
        <v>179</v>
      </c>
      <c r="BB522" t="s">
        <v>179</v>
      </c>
    </row>
    <row r="523" spans="42:55" x14ac:dyDescent="0.2">
      <c r="AP523" t="s">
        <v>180</v>
      </c>
      <c r="AQ523" t="str">
        <f t="shared" si="96"/>
        <v>BETSY TORRES</v>
      </c>
      <c r="AR523" t="s">
        <v>181</v>
      </c>
      <c r="AS523" t="str">
        <f t="shared" si="97"/>
        <v>OPESPRE3</v>
      </c>
      <c r="AT523" t="str">
        <f t="shared" si="100"/>
        <v>OP</v>
      </c>
      <c r="AZ523">
        <v>1010627</v>
      </c>
      <c r="BA523" t="s">
        <v>182</v>
      </c>
      <c r="BB523" t="s">
        <v>182</v>
      </c>
    </row>
    <row r="524" spans="42:55" x14ac:dyDescent="0.2">
      <c r="AP524" t="s">
        <v>183</v>
      </c>
      <c r="AQ524" t="str">
        <f t="shared" si="96"/>
        <v>SAMIR MONTAÑO</v>
      </c>
      <c r="AR524" t="s">
        <v>184</v>
      </c>
      <c r="AS524" t="str">
        <f t="shared" si="97"/>
        <v>OPESPRE3</v>
      </c>
      <c r="AT524" t="str">
        <f t="shared" si="100"/>
        <v>OP</v>
      </c>
      <c r="AZ524">
        <v>1010628</v>
      </c>
      <c r="BA524" t="s">
        <v>185</v>
      </c>
      <c r="BB524" t="s">
        <v>185</v>
      </c>
    </row>
    <row r="525" spans="42:55" x14ac:dyDescent="0.2">
      <c r="AP525" t="s">
        <v>186</v>
      </c>
      <c r="AQ525" t="str">
        <f t="shared" si="96"/>
        <v>CRISTHIAN CASTAÑEDA</v>
      </c>
      <c r="AR525" t="s">
        <v>187</v>
      </c>
      <c r="AS525" t="str">
        <f t="shared" si="97"/>
        <v>OPESPRE1</v>
      </c>
      <c r="AT525" t="str">
        <f t="shared" si="100"/>
        <v>OP</v>
      </c>
    </row>
    <row r="526" spans="42:55" x14ac:dyDescent="0.2">
      <c r="AP526" t="s">
        <v>188</v>
      </c>
      <c r="AQ526" t="str">
        <f t="shared" si="96"/>
        <v>JHON HANER MUESES</v>
      </c>
      <c r="AR526" t="s">
        <v>189</v>
      </c>
      <c r="AS526" t="str">
        <f t="shared" si="97"/>
        <v>OPESPRE1</v>
      </c>
      <c r="AT526" t="str">
        <f t="shared" si="100"/>
        <v>OP</v>
      </c>
      <c r="AU526" t="s">
        <v>190</v>
      </c>
      <c r="AV526" t="s">
        <v>191</v>
      </c>
    </row>
    <row r="527" spans="42:55" x14ac:dyDescent="0.2">
      <c r="AP527" t="s">
        <v>192</v>
      </c>
      <c r="AQ527" t="str">
        <f t="shared" si="96"/>
        <v>MIGUEL MELENDEZ</v>
      </c>
      <c r="AR527" t="s">
        <v>193</v>
      </c>
      <c r="AS527" t="str">
        <f t="shared" si="97"/>
        <v>OPESPRE3</v>
      </c>
      <c r="AT527" t="str">
        <f t="shared" si="100"/>
        <v>OP</v>
      </c>
    </row>
    <row r="528" spans="42:55" x14ac:dyDescent="0.2">
      <c r="AP528" t="s">
        <v>194</v>
      </c>
      <c r="AQ528" t="str">
        <f t="shared" si="96"/>
        <v xml:space="preserve"> contrapresión 5</v>
      </c>
      <c r="AR528" t="s">
        <v>195</v>
      </c>
      <c r="AS528" t="str">
        <f t="shared" si="97"/>
        <v>Tanque d</v>
      </c>
      <c r="AT528" t="str">
        <f t="shared" si="100"/>
        <v>OP</v>
      </c>
      <c r="AU528" t="s">
        <v>190</v>
      </c>
      <c r="AV528" t="s">
        <v>191</v>
      </c>
      <c r="AZ528">
        <v>1010630</v>
      </c>
      <c r="BA528" t="s">
        <v>83</v>
      </c>
      <c r="BB528" t="s">
        <v>83</v>
      </c>
    </row>
    <row r="529" spans="42:54" x14ac:dyDescent="0.2">
      <c r="AP529" t="s">
        <v>196</v>
      </c>
      <c r="AQ529" t="str">
        <f t="shared" si="96"/>
        <v xml:space="preserve"> contrapresión 6</v>
      </c>
      <c r="AR529" t="s">
        <v>197</v>
      </c>
      <c r="AS529" t="str">
        <f t="shared" si="97"/>
        <v>Tanque d</v>
      </c>
      <c r="AT529" t="str">
        <f t="shared" si="100"/>
        <v>OP</v>
      </c>
      <c r="AZ529">
        <v>1010631</v>
      </c>
      <c r="BA529" t="s">
        <v>198</v>
      </c>
      <c r="BB529" t="s">
        <v>198</v>
      </c>
    </row>
    <row r="530" spans="42:54" x14ac:dyDescent="0.2">
      <c r="AP530" t="s">
        <v>199</v>
      </c>
      <c r="AQ530" t="str">
        <f t="shared" si="96"/>
        <v xml:space="preserve"> contrapresión 7</v>
      </c>
      <c r="AR530" t="s">
        <v>200</v>
      </c>
      <c r="AS530" t="str">
        <f t="shared" si="97"/>
        <v>Tanque d</v>
      </c>
      <c r="AT530" t="str">
        <f t="shared" si="100"/>
        <v>OP</v>
      </c>
      <c r="AU530" t="s">
        <v>201</v>
      </c>
      <c r="AV530" t="s">
        <v>202</v>
      </c>
      <c r="AZ530">
        <v>1010632</v>
      </c>
      <c r="BA530" t="s">
        <v>130</v>
      </c>
      <c r="BB530" t="s">
        <v>130</v>
      </c>
    </row>
    <row r="531" spans="42:54" x14ac:dyDescent="0.2">
      <c r="AP531" t="s">
        <v>203</v>
      </c>
      <c r="AQ531" t="str">
        <f t="shared" si="96"/>
        <v xml:space="preserve"> contrapresión 8</v>
      </c>
      <c r="AR531" t="s">
        <v>204</v>
      </c>
      <c r="AS531" t="str">
        <f t="shared" si="97"/>
        <v>Tanque d</v>
      </c>
      <c r="AT531" t="str">
        <f t="shared" si="100"/>
        <v>OP</v>
      </c>
      <c r="AU531" t="s">
        <v>205</v>
      </c>
      <c r="AV531" t="s">
        <v>206</v>
      </c>
      <c r="AZ531">
        <v>1010633</v>
      </c>
      <c r="BA531" t="s">
        <v>99</v>
      </c>
      <c r="BB531" t="s">
        <v>99</v>
      </c>
    </row>
    <row r="532" spans="42:54" x14ac:dyDescent="0.2">
      <c r="AP532" t="s">
        <v>207</v>
      </c>
      <c r="AQ532" t="str">
        <f t="shared" si="96"/>
        <v xml:space="preserve"> contrapresión 9</v>
      </c>
      <c r="AR532" t="s">
        <v>208</v>
      </c>
      <c r="AS532" t="str">
        <f t="shared" si="97"/>
        <v>Tanque d</v>
      </c>
      <c r="AT532" t="str">
        <f t="shared" si="100"/>
        <v>OP</v>
      </c>
      <c r="AU532" t="s">
        <v>209</v>
      </c>
      <c r="AV532" t="s">
        <v>210</v>
      </c>
      <c r="AZ532">
        <v>1010634</v>
      </c>
      <c r="BA532" t="s">
        <v>104</v>
      </c>
      <c r="BB532" t="s">
        <v>104</v>
      </c>
    </row>
    <row r="533" spans="42:54" x14ac:dyDescent="0.2">
      <c r="AP533" t="s">
        <v>211</v>
      </c>
      <c r="AQ533" t="str">
        <f t="shared" si="96"/>
        <v xml:space="preserve"> contrapresión 10</v>
      </c>
      <c r="AR533" t="s">
        <v>212</v>
      </c>
      <c r="AS533" t="str">
        <f t="shared" si="97"/>
        <v>Tanque d</v>
      </c>
      <c r="AT533" t="str">
        <f t="shared" si="100"/>
        <v>OP</v>
      </c>
      <c r="AU533" t="s">
        <v>213</v>
      </c>
      <c r="AV533" t="s">
        <v>134</v>
      </c>
      <c r="AZ533">
        <v>1010635</v>
      </c>
      <c r="BA533" t="s">
        <v>79</v>
      </c>
      <c r="BB533" t="s">
        <v>79</v>
      </c>
    </row>
    <row r="534" spans="42:54" x14ac:dyDescent="0.2">
      <c r="AP534" t="s">
        <v>214</v>
      </c>
      <c r="AQ534" t="str">
        <f t="shared" si="96"/>
        <v xml:space="preserve"> contrapresión 11</v>
      </c>
      <c r="AR534" t="s">
        <v>215</v>
      </c>
      <c r="AS534" t="str">
        <f t="shared" si="97"/>
        <v>Tanque d</v>
      </c>
      <c r="AT534" t="str">
        <f t="shared" si="100"/>
        <v>OP</v>
      </c>
      <c r="AU534" t="s">
        <v>102</v>
      </c>
      <c r="AV534" t="s">
        <v>103</v>
      </c>
      <c r="AZ534">
        <v>1010636</v>
      </c>
      <c r="BA534" t="s">
        <v>111</v>
      </c>
      <c r="BB534" t="s">
        <v>111</v>
      </c>
    </row>
    <row r="535" spans="42:54" x14ac:dyDescent="0.2">
      <c r="AP535" t="s">
        <v>216</v>
      </c>
      <c r="AQ535" t="str">
        <f t="shared" si="96"/>
        <v xml:space="preserve"> contrapresión 12</v>
      </c>
      <c r="AR535" t="s">
        <v>217</v>
      </c>
      <c r="AS535" t="str">
        <f t="shared" si="97"/>
        <v>Tanque d</v>
      </c>
      <c r="AT535" t="str">
        <f t="shared" si="100"/>
        <v>OP</v>
      </c>
      <c r="AU535" t="s">
        <v>218</v>
      </c>
      <c r="AV535" t="s">
        <v>219</v>
      </c>
      <c r="AZ535">
        <v>1010637</v>
      </c>
      <c r="BA535" t="s">
        <v>125</v>
      </c>
      <c r="BB535" t="s">
        <v>125</v>
      </c>
    </row>
    <row r="536" spans="42:54" x14ac:dyDescent="0.2">
      <c r="AP536" t="s">
        <v>220</v>
      </c>
      <c r="AQ536" t="str">
        <f t="shared" si="96"/>
        <v xml:space="preserve"> contrapresión 13</v>
      </c>
      <c r="AR536" t="s">
        <v>221</v>
      </c>
      <c r="AS536" t="str">
        <f t="shared" si="97"/>
        <v>Tanque d</v>
      </c>
      <c r="AT536" t="str">
        <f t="shared" si="100"/>
        <v>OP</v>
      </c>
      <c r="AU536" t="s">
        <v>222</v>
      </c>
      <c r="AV536" t="s">
        <v>223</v>
      </c>
      <c r="AZ536">
        <v>1010638</v>
      </c>
      <c r="BA536" t="s">
        <v>122</v>
      </c>
      <c r="BB536" t="s">
        <v>122</v>
      </c>
    </row>
    <row r="537" spans="42:54" x14ac:dyDescent="0.2">
      <c r="AP537" t="s">
        <v>224</v>
      </c>
      <c r="AQ537" t="str">
        <f t="shared" si="96"/>
        <v xml:space="preserve"> contrapresión 14</v>
      </c>
      <c r="AR537" t="s">
        <v>225</v>
      </c>
      <c r="AS537" t="str">
        <f t="shared" si="97"/>
        <v>Tanque d</v>
      </c>
      <c r="AT537" t="str">
        <f t="shared" si="100"/>
        <v>OP</v>
      </c>
      <c r="AU537" t="s">
        <v>226</v>
      </c>
      <c r="AV537" t="s">
        <v>227</v>
      </c>
      <c r="AZ537">
        <v>1010639</v>
      </c>
      <c r="BA537" t="s">
        <v>228</v>
      </c>
      <c r="BB537" t="s">
        <v>228</v>
      </c>
    </row>
    <row r="538" spans="42:54" x14ac:dyDescent="0.2">
      <c r="AP538" t="s">
        <v>229</v>
      </c>
      <c r="AQ538" t="str">
        <f t="shared" si="96"/>
        <v xml:space="preserve"> contrapresión 15</v>
      </c>
      <c r="AR538" t="s">
        <v>230</v>
      </c>
      <c r="AS538" t="str">
        <f t="shared" si="97"/>
        <v>Tanque d</v>
      </c>
      <c r="AT538" t="str">
        <f t="shared" si="100"/>
        <v>OP</v>
      </c>
      <c r="AU538" t="s">
        <v>231</v>
      </c>
      <c r="AV538" t="s">
        <v>232</v>
      </c>
      <c r="AZ538">
        <v>1010640</v>
      </c>
      <c r="BA538" t="s">
        <v>87</v>
      </c>
      <c r="BB538" t="s">
        <v>87</v>
      </c>
    </row>
    <row r="539" spans="42:54" x14ac:dyDescent="0.2">
      <c r="AP539" t="s">
        <v>233</v>
      </c>
      <c r="AQ539" t="str">
        <f t="shared" si="96"/>
        <v xml:space="preserve"> contrapresión 16</v>
      </c>
      <c r="AR539" t="s">
        <v>234</v>
      </c>
      <c r="AS539" t="str">
        <f t="shared" si="97"/>
        <v>Tanque d</v>
      </c>
      <c r="AT539" t="str">
        <f t="shared" si="100"/>
        <v>OP</v>
      </c>
      <c r="AV539" t="str">
        <f t="shared" ref="AU539:AV548" si="101">+" "</f>
        <v xml:space="preserve"> </v>
      </c>
      <c r="AZ539">
        <v>1010641</v>
      </c>
      <c r="BA539" t="s">
        <v>92</v>
      </c>
      <c r="BB539" t="s">
        <v>92</v>
      </c>
    </row>
    <row r="540" spans="42:54" x14ac:dyDescent="0.2">
      <c r="AP540" t="s">
        <v>235</v>
      </c>
      <c r="AQ540" t="str">
        <f t="shared" si="96"/>
        <v>DIEGO GOMEZ</v>
      </c>
      <c r="AR540" t="s">
        <v>236</v>
      </c>
      <c r="AS540" t="str">
        <f t="shared" si="97"/>
        <v>ESPEMAEN</v>
      </c>
      <c r="AT540" t="str">
        <f t="shared" si="100"/>
        <v>TE</v>
      </c>
      <c r="AU540" t="str">
        <f t="shared" si="101"/>
        <v xml:space="preserve"> </v>
      </c>
      <c r="AV540" t="str">
        <f t="shared" si="101"/>
        <v xml:space="preserve"> </v>
      </c>
      <c r="AZ540">
        <v>1010642</v>
      </c>
      <c r="BA540" t="s">
        <v>237</v>
      </c>
      <c r="BB540" t="s">
        <v>237</v>
      </c>
    </row>
    <row r="541" spans="42:54" x14ac:dyDescent="0.2">
      <c r="AP541" t="s">
        <v>238</v>
      </c>
      <c r="AQ541" t="str">
        <f t="shared" si="96"/>
        <v>CARLOS ALBERTO ARBOLEDA MORENO</v>
      </c>
      <c r="AR541" t="s">
        <v>239</v>
      </c>
      <c r="AS541" t="str">
        <f t="shared" si="97"/>
        <v>OPESPRIN</v>
      </c>
      <c r="AT541" t="str">
        <f t="shared" si="100"/>
        <v>OP</v>
      </c>
      <c r="AU541" t="str">
        <f t="shared" si="101"/>
        <v xml:space="preserve"> </v>
      </c>
      <c r="AV541" t="str">
        <f t="shared" si="101"/>
        <v xml:space="preserve"> </v>
      </c>
      <c r="AZ541">
        <v>1010643</v>
      </c>
      <c r="BA541" t="s">
        <v>240</v>
      </c>
      <c r="BB541" t="s">
        <v>240</v>
      </c>
    </row>
    <row r="542" spans="42:54" x14ac:dyDescent="0.2">
      <c r="AP542" t="s">
        <v>241</v>
      </c>
      <c r="AQ542" t="str">
        <f t="shared" si="96"/>
        <v>CAMPO ELIAS ARCOS ARCOS</v>
      </c>
      <c r="AR542" t="s">
        <v>242</v>
      </c>
      <c r="AS542" t="str">
        <f t="shared" si="97"/>
        <v>ESPEMAEN</v>
      </c>
      <c r="AT542" t="str">
        <f t="shared" si="100"/>
        <v>TE</v>
      </c>
      <c r="AU542" t="str">
        <f t="shared" si="101"/>
        <v xml:space="preserve"> </v>
      </c>
      <c r="AV542" t="str">
        <f t="shared" si="101"/>
        <v xml:space="preserve"> </v>
      </c>
      <c r="AZ542">
        <v>1010644</v>
      </c>
      <c r="BA542" t="s">
        <v>107</v>
      </c>
      <c r="BB542" t="s">
        <v>107</v>
      </c>
    </row>
    <row r="543" spans="42:54" x14ac:dyDescent="0.2">
      <c r="AP543" t="s">
        <v>243</v>
      </c>
      <c r="AQ543" t="str">
        <f t="shared" si="96"/>
        <v>CESAR AUGUSTO ARROYAVE BOLAÑOS</v>
      </c>
      <c r="AR543" t="s">
        <v>244</v>
      </c>
      <c r="AS543" t="str">
        <f t="shared" si="97"/>
        <v>ELECT1EL</v>
      </c>
      <c r="AT543" t="str">
        <f t="shared" si="100"/>
        <v>OP</v>
      </c>
      <c r="AU543" t="str">
        <f t="shared" si="101"/>
        <v xml:space="preserve"> </v>
      </c>
      <c r="AV543" t="str">
        <f t="shared" si="101"/>
        <v xml:space="preserve"> </v>
      </c>
      <c r="AZ543">
        <v>1010645</v>
      </c>
      <c r="BA543" t="s">
        <v>245</v>
      </c>
      <c r="BB543" t="s">
        <v>245</v>
      </c>
    </row>
    <row r="544" spans="42:54" x14ac:dyDescent="0.2">
      <c r="AP544" t="s">
        <v>246</v>
      </c>
      <c r="AQ544" t="str">
        <f t="shared" si="96"/>
        <v>CARLOS ARTURO ARTUNDUAGA SILVA</v>
      </c>
      <c r="AR544" t="s">
        <v>247</v>
      </c>
      <c r="AS544" t="str">
        <f t="shared" si="97"/>
        <v>LIDTUMEL</v>
      </c>
      <c r="AT544" t="str">
        <f t="shared" si="100"/>
        <v>OP</v>
      </c>
      <c r="AU544" t="str">
        <f t="shared" si="101"/>
        <v xml:space="preserve"> </v>
      </c>
      <c r="AV544" t="str">
        <f t="shared" si="101"/>
        <v xml:space="preserve"> </v>
      </c>
      <c r="AZ544">
        <v>1010646</v>
      </c>
      <c r="BA544" t="s">
        <v>96</v>
      </c>
      <c r="BB544" t="s">
        <v>96</v>
      </c>
    </row>
    <row r="545" spans="42:54" x14ac:dyDescent="0.2">
      <c r="AP545" t="s">
        <v>248</v>
      </c>
      <c r="AQ545" t="str">
        <f t="shared" si="96"/>
        <v>CARLOS VELEZ AGUDELO</v>
      </c>
      <c r="AR545" t="s">
        <v>249</v>
      </c>
      <c r="AS545" t="str">
        <f t="shared" si="97"/>
        <v>ELECT2EL</v>
      </c>
      <c r="AT545" t="str">
        <f t="shared" si="100"/>
        <v>OP</v>
      </c>
      <c r="AU545" t="str">
        <f t="shared" si="101"/>
        <v xml:space="preserve"> </v>
      </c>
      <c r="AV545" t="str">
        <f t="shared" si="101"/>
        <v xml:space="preserve"> </v>
      </c>
    </row>
    <row r="546" spans="42:54" x14ac:dyDescent="0.2">
      <c r="AP546" t="s">
        <v>250</v>
      </c>
      <c r="AQ546" t="str">
        <f t="shared" si="96"/>
        <v>ASPRILLA CRISTHIAN ANDRES</v>
      </c>
      <c r="AR546" t="s">
        <v>251</v>
      </c>
      <c r="AS546" t="str">
        <f t="shared" si="97"/>
        <v>OPESPRE3</v>
      </c>
      <c r="AT546" t="str">
        <f t="shared" si="100"/>
        <v>OP</v>
      </c>
      <c r="AU546" t="str">
        <f t="shared" si="101"/>
        <v xml:space="preserve"> </v>
      </c>
      <c r="AV546" t="str">
        <f t="shared" si="101"/>
        <v xml:space="preserve"> </v>
      </c>
    </row>
    <row r="547" spans="42:54" x14ac:dyDescent="0.2">
      <c r="AP547" t="s">
        <v>252</v>
      </c>
      <c r="AQ547" t="str">
        <f t="shared" si="96"/>
        <v>CARLOS ANDRES UMAÑA JIMENEZ</v>
      </c>
      <c r="AR547" t="s">
        <v>253</v>
      </c>
      <c r="AS547" t="str">
        <f t="shared" si="97"/>
        <v>OPESPRE3</v>
      </c>
      <c r="AT547" t="str">
        <f t="shared" si="100"/>
        <v>OP</v>
      </c>
      <c r="AU547" t="str">
        <f t="shared" si="101"/>
        <v xml:space="preserve"> </v>
      </c>
      <c r="AV547" t="str">
        <f t="shared" si="101"/>
        <v xml:space="preserve"> </v>
      </c>
    </row>
    <row r="548" spans="42:54" x14ac:dyDescent="0.2">
      <c r="AP548" t="s">
        <v>254</v>
      </c>
      <c r="AQ548" t="str">
        <f t="shared" si="96"/>
        <v>CARLOS ALBERTO BALLESTEROS</v>
      </c>
      <c r="AR548" t="s">
        <v>255</v>
      </c>
      <c r="AS548" t="str">
        <f t="shared" si="97"/>
        <v>LIDEQENV</v>
      </c>
      <c r="AT548" t="str">
        <f t="shared" si="100"/>
        <v>OP</v>
      </c>
      <c r="AU548" t="str">
        <f t="shared" si="101"/>
        <v xml:space="preserve"> </v>
      </c>
      <c r="AV548" t="str">
        <f t="shared" si="101"/>
        <v xml:space="preserve"> </v>
      </c>
      <c r="AZ548">
        <v>1010647</v>
      </c>
      <c r="BA548" t="s">
        <v>135</v>
      </c>
      <c r="BB548" t="s">
        <v>135</v>
      </c>
    </row>
    <row r="549" spans="42:54" x14ac:dyDescent="0.2">
      <c r="AP549" t="s">
        <v>256</v>
      </c>
      <c r="AQ549" t="str">
        <f t="shared" si="96"/>
        <v>CHRISTIAN DAVID CABRERA VILLEGA</v>
      </c>
      <c r="AR549" t="s">
        <v>257</v>
      </c>
      <c r="AS549" t="str">
        <f t="shared" si="97"/>
        <v>ESPEMAEC</v>
      </c>
      <c r="AT549" t="str">
        <f t="shared" si="100"/>
        <v>TE</v>
      </c>
    </row>
    <row r="550" spans="42:54" x14ac:dyDescent="0.2">
      <c r="AP550" t="s">
        <v>258</v>
      </c>
      <c r="AQ550" t="str">
        <f t="shared" si="96"/>
        <v>CARLOS CAICEDO</v>
      </c>
      <c r="AR550" t="s">
        <v>259</v>
      </c>
      <c r="AS550" t="str">
        <f t="shared" si="97"/>
        <v>OPDEPRE2</v>
      </c>
      <c r="AT550" t="str">
        <f t="shared" si="100"/>
        <v>OP</v>
      </c>
    </row>
    <row r="551" spans="42:54" x14ac:dyDescent="0.2">
      <c r="AP551" t="s">
        <v>260</v>
      </c>
      <c r="AQ551" t="str">
        <f t="shared" si="96"/>
        <v>CRISTIAN PAUL CAMAYO QUINTANA</v>
      </c>
      <c r="AR551" t="s">
        <v>261</v>
      </c>
      <c r="AS551" t="str">
        <f t="shared" si="97"/>
        <v>OPESPRE3</v>
      </c>
      <c r="AT551" t="str">
        <f t="shared" si="100"/>
        <v>OP</v>
      </c>
    </row>
    <row r="552" spans="42:54" x14ac:dyDescent="0.2">
      <c r="AP552" t="s">
        <v>262</v>
      </c>
      <c r="AQ552" t="str">
        <f t="shared" si="96"/>
        <v>CHAMORRO PELAEZ CAMILO ARTURO</v>
      </c>
      <c r="AR552" t="s">
        <v>263</v>
      </c>
      <c r="AS552" t="str">
        <f t="shared" si="97"/>
        <v>OPESPRE3</v>
      </c>
      <c r="AT552" t="str">
        <f t="shared" si="100"/>
        <v>OP</v>
      </c>
      <c r="AZ552">
        <v>1010648</v>
      </c>
      <c r="BA552" t="s">
        <v>147</v>
      </c>
      <c r="BB552" t="s">
        <v>147</v>
      </c>
    </row>
    <row r="553" spans="42:54" x14ac:dyDescent="0.2">
      <c r="AP553" t="s">
        <v>264</v>
      </c>
      <c r="AQ553" t="str">
        <f t="shared" si="96"/>
        <v>JACINTO CABALLERO CONRADO</v>
      </c>
      <c r="AR553" t="s">
        <v>265</v>
      </c>
      <c r="AS553" t="str">
        <f t="shared" si="97"/>
        <v>OPESPTAR</v>
      </c>
      <c r="AT553" t="str">
        <f t="shared" si="100"/>
        <v>OP</v>
      </c>
    </row>
    <row r="554" spans="42:54" x14ac:dyDescent="0.2">
      <c r="AP554" t="s">
        <v>266</v>
      </c>
      <c r="AQ554" t="str">
        <f t="shared" ref="AQ554:AQ617" si="102">RIGHT(AR554,LEN(AR554)-9)</f>
        <v>CRISTIAN ECHENIQUE BARRIOS</v>
      </c>
      <c r="AR554" t="s">
        <v>267</v>
      </c>
      <c r="AS554" t="str">
        <f t="shared" ref="AS554:AS617" si="103">+MID(AR554,1,8)</f>
        <v>OPESPTAR</v>
      </c>
      <c r="AT554" t="str">
        <f t="shared" ref="AT554:AT585" si="104">IF(ISERROR(SEARCH("ESPEMA",AS554)),IF(ISERROR(SEARCH("TEC",AS554)),"OP","TE"),"TE")</f>
        <v>OP</v>
      </c>
    </row>
    <row r="555" spans="42:54" ht="12.75" customHeight="1" x14ac:dyDescent="0.2">
      <c r="AP555" t="s">
        <v>268</v>
      </c>
      <c r="AQ555" t="str">
        <f t="shared" si="102"/>
        <v>CHRISTIAN SANCHEZ</v>
      </c>
      <c r="AR555" t="s">
        <v>269</v>
      </c>
      <c r="AS555" t="str">
        <f t="shared" si="103"/>
        <v>OPESPRE1</v>
      </c>
      <c r="AT555" t="str">
        <f t="shared" si="104"/>
        <v>OP</v>
      </c>
    </row>
    <row r="556" spans="42:54" x14ac:dyDescent="0.2">
      <c r="AP556" t="s">
        <v>270</v>
      </c>
      <c r="AQ556" t="str">
        <f t="shared" si="102"/>
        <v>CAMILO ESTEBAN ESPAÑA GAVIRIA</v>
      </c>
      <c r="AR556" t="s">
        <v>271</v>
      </c>
      <c r="AS556" t="str">
        <f t="shared" si="103"/>
        <v>LIDTUMSE</v>
      </c>
      <c r="AT556" t="str">
        <f t="shared" si="104"/>
        <v>OP</v>
      </c>
      <c r="AZ556">
        <v>1010649</v>
      </c>
      <c r="BA556" t="s">
        <v>272</v>
      </c>
      <c r="BB556" t="s">
        <v>272</v>
      </c>
    </row>
    <row r="557" spans="42:54" x14ac:dyDescent="0.2">
      <c r="AP557" t="s">
        <v>273</v>
      </c>
      <c r="AQ557" t="str">
        <f t="shared" si="102"/>
        <v>CARLOS ANDRES GONZALEZ DAZA</v>
      </c>
      <c r="AR557" t="s">
        <v>274</v>
      </c>
      <c r="AS557" t="str">
        <f t="shared" si="103"/>
        <v>OPESPREL</v>
      </c>
      <c r="AT557" t="str">
        <f t="shared" si="104"/>
        <v>OP</v>
      </c>
      <c r="AZ557">
        <v>1010650</v>
      </c>
      <c r="BA557" t="s">
        <v>275</v>
      </c>
      <c r="BB557" t="s">
        <v>275</v>
      </c>
    </row>
    <row r="558" spans="42:54" ht="12.75" customHeight="1" x14ac:dyDescent="0.2">
      <c r="AP558" t="s">
        <v>276</v>
      </c>
      <c r="AQ558" t="str">
        <f t="shared" si="102"/>
        <v>CARLOS JARAMILLO</v>
      </c>
      <c r="AR558" t="s">
        <v>277</v>
      </c>
      <c r="AS558" t="str">
        <f t="shared" si="103"/>
        <v>OPESPRE1</v>
      </c>
      <c r="AT558" t="str">
        <f t="shared" si="104"/>
        <v>OP</v>
      </c>
      <c r="AZ558">
        <v>1010651</v>
      </c>
      <c r="BA558" t="s">
        <v>278</v>
      </c>
      <c r="BB558" t="s">
        <v>278</v>
      </c>
    </row>
    <row r="559" spans="42:54" x14ac:dyDescent="0.2">
      <c r="AP559" t="s">
        <v>279</v>
      </c>
      <c r="AQ559" t="str">
        <f t="shared" si="102"/>
        <v>CARLOS HUMBERTO LENIS LLANOS</v>
      </c>
      <c r="AR559" t="s">
        <v>280</v>
      </c>
      <c r="AS559" t="str">
        <f t="shared" si="103"/>
        <v>OPDEPRE1</v>
      </c>
      <c r="AT559" t="str">
        <f t="shared" si="104"/>
        <v>OP</v>
      </c>
      <c r="AZ559">
        <v>1010652</v>
      </c>
      <c r="BA559" t="s">
        <v>275</v>
      </c>
      <c r="BB559" t="s">
        <v>275</v>
      </c>
    </row>
    <row r="560" spans="42:54" x14ac:dyDescent="0.2">
      <c r="AP560" t="s">
        <v>281</v>
      </c>
      <c r="AQ560" t="str">
        <f t="shared" si="102"/>
        <v>CARLOS ARMANDO LOBOA LANDAZURI</v>
      </c>
      <c r="AR560" t="s">
        <v>282</v>
      </c>
      <c r="AS560" t="str">
        <f t="shared" si="103"/>
        <v>OPESPRE3</v>
      </c>
      <c r="AT560" t="str">
        <f t="shared" si="104"/>
        <v>OP</v>
      </c>
    </row>
    <row r="561" spans="42:54" x14ac:dyDescent="0.2">
      <c r="AP561" t="s">
        <v>283</v>
      </c>
      <c r="AQ561" t="str">
        <f t="shared" si="102"/>
        <v>CRISTIAN CAMILO MAZO OCHOA</v>
      </c>
      <c r="AR561" t="s">
        <v>284</v>
      </c>
      <c r="AS561" t="str">
        <f t="shared" si="103"/>
        <v>OPESPRE3</v>
      </c>
      <c r="AT561" t="str">
        <f t="shared" si="104"/>
        <v>OP</v>
      </c>
    </row>
    <row r="562" spans="42:54" x14ac:dyDescent="0.2">
      <c r="AP562" t="s">
        <v>285</v>
      </c>
      <c r="AQ562" t="str">
        <f t="shared" si="102"/>
        <v xml:space="preserve">CARLOS  NOVOA </v>
      </c>
      <c r="AR562" t="s">
        <v>286</v>
      </c>
      <c r="AS562" t="str">
        <f t="shared" si="103"/>
        <v>ESPEMAEN</v>
      </c>
      <c r="AT562" t="str">
        <f t="shared" si="104"/>
        <v>TE</v>
      </c>
    </row>
    <row r="563" spans="42:54" x14ac:dyDescent="0.2">
      <c r="AP563" t="s">
        <v>287</v>
      </c>
      <c r="AQ563" t="str">
        <f t="shared" si="102"/>
        <v>n Fisicoquimicas en Mostos</v>
      </c>
      <c r="AR563" t="s">
        <v>288</v>
      </c>
      <c r="AS563" t="str">
        <f t="shared" si="103"/>
        <v>Inspecci</v>
      </c>
      <c r="AT563" t="str">
        <f t="shared" si="104"/>
        <v>OP</v>
      </c>
      <c r="AZ563">
        <v>1010653</v>
      </c>
      <c r="BA563" t="s">
        <v>289</v>
      </c>
      <c r="BB563" t="s">
        <v>289</v>
      </c>
    </row>
    <row r="564" spans="42:54" x14ac:dyDescent="0.2">
      <c r="AP564" t="s">
        <v>290</v>
      </c>
      <c r="AQ564" t="str">
        <f t="shared" si="102"/>
        <v>n Microbiologica en Mostos</v>
      </c>
      <c r="AR564" t="s">
        <v>291</v>
      </c>
      <c r="AS564" t="str">
        <f t="shared" si="103"/>
        <v>Inspecci</v>
      </c>
      <c r="AT564" t="str">
        <f t="shared" si="104"/>
        <v>OP</v>
      </c>
      <c r="AZ564">
        <v>1010654</v>
      </c>
      <c r="BA564" t="s">
        <v>119</v>
      </c>
      <c r="BB564" t="s">
        <v>119</v>
      </c>
    </row>
    <row r="565" spans="42:54" x14ac:dyDescent="0.2">
      <c r="AP565" t="s">
        <v>292</v>
      </c>
      <c r="AQ565" t="str">
        <f t="shared" si="102"/>
        <v>ntinua</v>
      </c>
      <c r="AR565" t="s">
        <v>293</v>
      </c>
      <c r="AS565" t="str">
        <f t="shared" si="103"/>
        <v>Cocina C</v>
      </c>
      <c r="AT565" t="str">
        <f t="shared" si="104"/>
        <v>OP</v>
      </c>
      <c r="AZ565">
        <v>1010655</v>
      </c>
      <c r="BA565" t="s">
        <v>294</v>
      </c>
      <c r="BB565" t="s">
        <v>294</v>
      </c>
    </row>
    <row r="566" spans="42:54" x14ac:dyDescent="0.2">
      <c r="AP566" t="s">
        <v>295</v>
      </c>
      <c r="AQ566" t="str">
        <f t="shared" si="102"/>
        <v>iltración</v>
      </c>
      <c r="AR566" t="s">
        <v>296</v>
      </c>
      <c r="AS566" t="str">
        <f t="shared" si="103"/>
        <v xml:space="preserve">Olla de </v>
      </c>
      <c r="AT566" t="str">
        <f t="shared" si="104"/>
        <v>OP</v>
      </c>
      <c r="AZ566">
        <v>1010656</v>
      </c>
      <c r="BA566" t="s">
        <v>140</v>
      </c>
      <c r="BB566" t="s">
        <v>140</v>
      </c>
    </row>
    <row r="567" spans="42:54" x14ac:dyDescent="0.2">
      <c r="AP567" t="s">
        <v>297</v>
      </c>
      <c r="AQ567" t="str">
        <f t="shared" si="102"/>
        <v>OR DE MANTTO ELABORA.</v>
      </c>
      <c r="AR567" t="s">
        <v>298</v>
      </c>
      <c r="AS567" t="str">
        <f t="shared" si="103"/>
        <v>CONTROLA</v>
      </c>
      <c r="AT567" t="str">
        <f t="shared" si="104"/>
        <v>OP</v>
      </c>
      <c r="AZ567">
        <v>1010657</v>
      </c>
      <c r="BA567" t="s">
        <v>299</v>
      </c>
      <c r="BB567" t="s">
        <v>299</v>
      </c>
    </row>
    <row r="568" spans="42:54" x14ac:dyDescent="0.2">
      <c r="AP568" t="s">
        <v>300</v>
      </c>
      <c r="AQ568" t="str">
        <f t="shared" si="102"/>
        <v>OR DE MANTTO ENVASE</v>
      </c>
      <c r="AR568" t="s">
        <v>301</v>
      </c>
      <c r="AS568" t="str">
        <f t="shared" si="103"/>
        <v>CONTROLA</v>
      </c>
      <c r="AT568" t="str">
        <f t="shared" si="104"/>
        <v>OP</v>
      </c>
    </row>
    <row r="569" spans="42:54" x14ac:dyDescent="0.2">
      <c r="AP569" t="s">
        <v>302</v>
      </c>
      <c r="AQ569" t="str">
        <f t="shared" si="102"/>
        <v>CARLOS MARIO RAMIREZ CARDONA</v>
      </c>
      <c r="AR569" t="s">
        <v>303</v>
      </c>
      <c r="AS569" t="str">
        <f t="shared" si="103"/>
        <v>LIDTUMEN</v>
      </c>
      <c r="AT569" t="str">
        <f t="shared" si="104"/>
        <v>OP</v>
      </c>
    </row>
    <row r="570" spans="42:54" x14ac:dyDescent="0.2">
      <c r="AP570" t="s">
        <v>304</v>
      </c>
      <c r="AQ570" t="str">
        <f t="shared" si="102"/>
        <v>CRISTIAN MORENO</v>
      </c>
      <c r="AR570" t="s">
        <v>305</v>
      </c>
      <c r="AS570" t="str">
        <f t="shared" si="103"/>
        <v>ESPEMAEC</v>
      </c>
      <c r="AT570" t="str">
        <f t="shared" si="104"/>
        <v>TE</v>
      </c>
    </row>
    <row r="571" spans="42:54" x14ac:dyDescent="0.2">
      <c r="AP571" t="s">
        <v>306</v>
      </c>
      <c r="AQ571" t="str">
        <f t="shared" si="102"/>
        <v>CHRISTIAN RIVERA</v>
      </c>
      <c r="AR571" t="s">
        <v>307</v>
      </c>
      <c r="AS571" t="str">
        <f t="shared" si="103"/>
        <v>LIDEQENV</v>
      </c>
      <c r="AT571" t="str">
        <f t="shared" si="104"/>
        <v>OP</v>
      </c>
      <c r="AZ571">
        <v>1010658</v>
      </c>
      <c r="BA571" t="s">
        <v>116</v>
      </c>
      <c r="BB571" t="s">
        <v>116</v>
      </c>
    </row>
    <row r="572" spans="42:54" x14ac:dyDescent="0.2">
      <c r="AP572" t="s">
        <v>308</v>
      </c>
      <c r="AQ572" t="str">
        <f t="shared" si="102"/>
        <v>CRISTHIAM CAMILO RUIZ TANGARIFE</v>
      </c>
      <c r="AR572" t="s">
        <v>309</v>
      </c>
      <c r="AS572" t="str">
        <f t="shared" si="103"/>
        <v>ESPEMAEN</v>
      </c>
      <c r="AT572" t="str">
        <f t="shared" si="104"/>
        <v>TE</v>
      </c>
    </row>
    <row r="573" spans="42:54" x14ac:dyDescent="0.2">
      <c r="AP573" t="s">
        <v>310</v>
      </c>
      <c r="AQ573" t="str">
        <f t="shared" si="102"/>
        <v xml:space="preserve">CARLOS SANDOVAL </v>
      </c>
      <c r="AR573" t="s">
        <v>311</v>
      </c>
      <c r="AS573" t="str">
        <f t="shared" si="103"/>
        <v>LIDTUMSE</v>
      </c>
      <c r="AT573" t="str">
        <f t="shared" si="104"/>
        <v>OP</v>
      </c>
    </row>
    <row r="574" spans="42:54" x14ac:dyDescent="0.2">
      <c r="AP574" t="s">
        <v>312</v>
      </c>
      <c r="AQ574" t="str">
        <f t="shared" si="102"/>
        <v>DANY GOMEZ MERA</v>
      </c>
      <c r="AR574" t="s">
        <v>313</v>
      </c>
      <c r="AS574" t="str">
        <f t="shared" si="103"/>
        <v>espemaen</v>
      </c>
      <c r="AT574" t="str">
        <f t="shared" si="104"/>
        <v>TE</v>
      </c>
    </row>
    <row r="575" spans="42:54" x14ac:dyDescent="0.2">
      <c r="AP575" t="s">
        <v>314</v>
      </c>
      <c r="AQ575" t="str">
        <f t="shared" si="102"/>
        <v>DIEGO ARMANDO ARANGO ARANGO</v>
      </c>
      <c r="AR575" t="s">
        <v>315</v>
      </c>
      <c r="AS575" t="str">
        <f t="shared" si="103"/>
        <v>OPESPREL</v>
      </c>
      <c r="AT575" t="str">
        <f t="shared" si="104"/>
        <v>OP</v>
      </c>
      <c r="AZ575">
        <v>1010659</v>
      </c>
      <c r="BA575" t="s">
        <v>316</v>
      </c>
      <c r="BB575" t="s">
        <v>316</v>
      </c>
    </row>
    <row r="576" spans="42:54" x14ac:dyDescent="0.2">
      <c r="AP576" t="s">
        <v>317</v>
      </c>
      <c r="AQ576" t="str">
        <f t="shared" si="102"/>
        <v>DIEGO FERNANDO BURGOS GONZALEZ</v>
      </c>
      <c r="AR576" t="s">
        <v>318</v>
      </c>
      <c r="AS576" t="str">
        <f t="shared" si="103"/>
        <v>OPESMAIN</v>
      </c>
      <c r="AT576" t="str">
        <f t="shared" si="104"/>
        <v>OP</v>
      </c>
    </row>
    <row r="577" spans="42:54" x14ac:dyDescent="0.2">
      <c r="AP577" t="s">
        <v>319</v>
      </c>
      <c r="AQ577" t="str">
        <f t="shared" si="102"/>
        <v>DIEGO FERNANDO CASTANEDA</v>
      </c>
      <c r="AR577" t="s">
        <v>320</v>
      </c>
      <c r="AS577" t="str">
        <f t="shared" si="103"/>
        <v>OPESPREL</v>
      </c>
      <c r="AT577" t="str">
        <f t="shared" si="104"/>
        <v>OP</v>
      </c>
    </row>
    <row r="578" spans="42:54" x14ac:dyDescent="0.2">
      <c r="AP578" t="s">
        <v>321</v>
      </c>
      <c r="AQ578" t="str">
        <f t="shared" si="102"/>
        <v>DIEGO HUMBERTO CORDOBA LABIO</v>
      </c>
      <c r="AR578" t="s">
        <v>322</v>
      </c>
      <c r="AS578" t="str">
        <f t="shared" si="103"/>
        <v>OPESMAE3</v>
      </c>
      <c r="AT578" t="str">
        <f t="shared" si="104"/>
        <v>OP</v>
      </c>
    </row>
    <row r="579" spans="42:54" x14ac:dyDescent="0.2">
      <c r="AP579" t="s">
        <v>323</v>
      </c>
      <c r="AQ579" t="str">
        <f t="shared" si="102"/>
        <v>DIEGO HUMBERTO CORDOBA LABIO</v>
      </c>
      <c r="AR579" t="s">
        <v>324</v>
      </c>
      <c r="AS579" t="str">
        <f t="shared" si="103"/>
        <v>ELECT2EL</v>
      </c>
      <c r="AT579" t="str">
        <f t="shared" si="104"/>
        <v>OP</v>
      </c>
      <c r="AZ579">
        <v>1010629</v>
      </c>
      <c r="BA579" t="s">
        <v>325</v>
      </c>
      <c r="BB579" t="s">
        <v>325</v>
      </c>
    </row>
    <row r="580" spans="42:54" x14ac:dyDescent="0.2">
      <c r="AP580" t="s">
        <v>326</v>
      </c>
      <c r="AQ580" t="str">
        <f t="shared" si="102"/>
        <v xml:space="preserve"> DANIELA CONTRERAS</v>
      </c>
      <c r="AR580" t="s">
        <v>327</v>
      </c>
      <c r="AS580" t="str">
        <f t="shared" si="103"/>
        <v>LIDEQUEN</v>
      </c>
      <c r="AT580" t="str">
        <f t="shared" si="104"/>
        <v>OP</v>
      </c>
    </row>
    <row r="581" spans="42:54" x14ac:dyDescent="0.2">
      <c r="AP581" t="s">
        <v>328</v>
      </c>
      <c r="AQ581" t="str">
        <f t="shared" si="102"/>
        <v>DANIEL ALBERTO ESPINOSA TORRES</v>
      </c>
      <c r="AR581" t="s">
        <v>329</v>
      </c>
      <c r="AS581" t="str">
        <f t="shared" si="103"/>
        <v>OPESPRE3</v>
      </c>
      <c r="AT581" t="str">
        <f t="shared" si="104"/>
        <v>OP</v>
      </c>
    </row>
    <row r="582" spans="42:54" x14ac:dyDescent="0.2">
      <c r="AP582" t="s">
        <v>330</v>
      </c>
      <c r="AQ582" t="str">
        <f t="shared" si="102"/>
        <v>DANIEL FELIPE FUENTES VARELA</v>
      </c>
      <c r="AR582" t="s">
        <v>331</v>
      </c>
      <c r="AS582" t="str">
        <f t="shared" si="103"/>
        <v>OPESMAE3</v>
      </c>
      <c r="AT582" t="str">
        <f t="shared" si="104"/>
        <v>OP</v>
      </c>
    </row>
    <row r="583" spans="42:54" x14ac:dyDescent="0.2">
      <c r="AP583" t="s">
        <v>332</v>
      </c>
      <c r="AQ583" t="str">
        <f t="shared" si="102"/>
        <v>GALARRAGA YANDUN DIEGO FERNANDO</v>
      </c>
      <c r="AR583" t="s">
        <v>333</v>
      </c>
      <c r="AS583" t="str">
        <f t="shared" si="103"/>
        <v>OPESPRE3</v>
      </c>
      <c r="AT583" t="str">
        <f t="shared" si="104"/>
        <v>OP</v>
      </c>
      <c r="AZ583">
        <v>1010660</v>
      </c>
      <c r="BA583" t="s">
        <v>334</v>
      </c>
      <c r="BB583" t="s">
        <v>334</v>
      </c>
    </row>
    <row r="584" spans="42:54" x14ac:dyDescent="0.2">
      <c r="AP584" t="s">
        <v>335</v>
      </c>
      <c r="AQ584" t="str">
        <f t="shared" si="102"/>
        <v xml:space="preserve">DIEGO GONZALEZ </v>
      </c>
      <c r="AR584" t="s">
        <v>336</v>
      </c>
      <c r="AS584" t="str">
        <f t="shared" si="103"/>
        <v>ESPEMAEN</v>
      </c>
      <c r="AT584" t="str">
        <f t="shared" si="104"/>
        <v>TE</v>
      </c>
      <c r="AZ584">
        <v>1010661</v>
      </c>
      <c r="BA584" t="s">
        <v>337</v>
      </c>
      <c r="BB584" t="s">
        <v>337</v>
      </c>
    </row>
    <row r="585" spans="42:54" x14ac:dyDescent="0.2">
      <c r="AP585" t="s">
        <v>338</v>
      </c>
      <c r="AQ585" t="str">
        <f t="shared" si="102"/>
        <v>DIEGO FERNANDO GUERRA LEON</v>
      </c>
      <c r="AR585" t="s">
        <v>339</v>
      </c>
      <c r="AS585" t="str">
        <f t="shared" si="103"/>
        <v>OPESPRE3</v>
      </c>
      <c r="AT585" t="str">
        <f t="shared" si="104"/>
        <v>OP</v>
      </c>
      <c r="AZ585">
        <v>1006324</v>
      </c>
      <c r="BA585" t="s">
        <v>340</v>
      </c>
      <c r="BB585">
        <v>1</v>
      </c>
    </row>
    <row r="586" spans="42:54" x14ac:dyDescent="0.2">
      <c r="AP586" t="s">
        <v>341</v>
      </c>
      <c r="AQ586" t="str">
        <f t="shared" si="102"/>
        <v>JHON JAMES LOPEZ</v>
      </c>
      <c r="AR586" t="s">
        <v>342</v>
      </c>
      <c r="AS586" t="str">
        <f t="shared" si="103"/>
        <v>ESPEMAEN</v>
      </c>
      <c r="AT586" t="str">
        <f t="shared" ref="AT586:AT617" si="105">IF(ISERROR(SEARCH("ESPEMA",AS586)),IF(ISERROR(SEARCH("TEC",AS586)),"OP","TE"),"TE")</f>
        <v>TE</v>
      </c>
      <c r="AZ586">
        <v>1006325</v>
      </c>
      <c r="BA586" t="s">
        <v>343</v>
      </c>
      <c r="BB586">
        <v>1</v>
      </c>
    </row>
    <row r="587" spans="42:54" x14ac:dyDescent="0.2">
      <c r="AP587" t="s">
        <v>344</v>
      </c>
      <c r="AQ587" t="str">
        <f t="shared" si="102"/>
        <v>DANIEL LASSO AMPUDIA</v>
      </c>
      <c r="AR587" t="s">
        <v>345</v>
      </c>
      <c r="AS587" t="str">
        <f t="shared" si="103"/>
        <v>OPESPRE3</v>
      </c>
      <c r="AT587" t="str">
        <f t="shared" si="105"/>
        <v>OP</v>
      </c>
      <c r="AZ587">
        <v>1006326</v>
      </c>
      <c r="BA587" t="s">
        <v>346</v>
      </c>
      <c r="BB587">
        <v>1</v>
      </c>
    </row>
    <row r="588" spans="42:54" x14ac:dyDescent="0.2">
      <c r="AP588" t="s">
        <v>347</v>
      </c>
      <c r="AQ588" t="str">
        <f t="shared" si="102"/>
        <v>DANIEL STEVEN MALDONADO SERNA</v>
      </c>
      <c r="AR588" t="s">
        <v>348</v>
      </c>
      <c r="AS588" t="str">
        <f t="shared" si="103"/>
        <v>OPESPRE3</v>
      </c>
      <c r="AT588" t="str">
        <f t="shared" si="105"/>
        <v>OP</v>
      </c>
      <c r="AZ588">
        <v>1006327</v>
      </c>
      <c r="BA588" t="s">
        <v>349</v>
      </c>
      <c r="BB588">
        <v>1</v>
      </c>
    </row>
    <row r="589" spans="42:54" x14ac:dyDescent="0.2">
      <c r="AP589" t="s">
        <v>350</v>
      </c>
      <c r="AQ589" t="str">
        <f t="shared" si="102"/>
        <v>DIEGO FERNANDO MELO ORTIZ</v>
      </c>
      <c r="AR589" t="s">
        <v>351</v>
      </c>
      <c r="AS589" t="str">
        <f t="shared" si="103"/>
        <v>OPESPREL</v>
      </c>
      <c r="AT589" t="str">
        <f t="shared" si="105"/>
        <v>OP</v>
      </c>
      <c r="AZ589">
        <v>1006328</v>
      </c>
      <c r="BA589" t="s">
        <v>352</v>
      </c>
      <c r="BB589">
        <v>1</v>
      </c>
    </row>
    <row r="590" spans="42:54" x14ac:dyDescent="0.2">
      <c r="AP590" t="s">
        <v>353</v>
      </c>
      <c r="AQ590" t="str">
        <f t="shared" si="102"/>
        <v>DIEGO MONTENEGRO MONTENEGRO</v>
      </c>
      <c r="AR590" t="s">
        <v>354</v>
      </c>
      <c r="AS590" t="str">
        <f t="shared" si="103"/>
        <v>OPESMAIN</v>
      </c>
      <c r="AT590" t="str">
        <f t="shared" si="105"/>
        <v>OP</v>
      </c>
      <c r="AZ590">
        <v>1006361</v>
      </c>
      <c r="BA590" t="s">
        <v>355</v>
      </c>
      <c r="BB590">
        <v>4</v>
      </c>
    </row>
    <row r="591" spans="42:54" x14ac:dyDescent="0.2">
      <c r="AP591" t="s">
        <v>356</v>
      </c>
      <c r="AQ591" t="str">
        <f t="shared" si="102"/>
        <v>DIEGO FERNANDO MURILLO ARBOLEDA</v>
      </c>
      <c r="AR591" t="s">
        <v>357</v>
      </c>
      <c r="AS591" t="str">
        <f t="shared" si="103"/>
        <v>OPESPRE3</v>
      </c>
      <c r="AT591" t="str">
        <f t="shared" si="105"/>
        <v>OP</v>
      </c>
      <c r="AZ591">
        <v>1006362</v>
      </c>
      <c r="BA591" t="s">
        <v>358</v>
      </c>
      <c r="BB591">
        <v>4</v>
      </c>
    </row>
    <row r="592" spans="42:54" x14ac:dyDescent="0.2">
      <c r="AP592" t="s">
        <v>359</v>
      </c>
      <c r="AQ592" t="str">
        <f t="shared" si="102"/>
        <v>DANIEL HERNAN RAMIREZ APONTE</v>
      </c>
      <c r="AR592" t="s">
        <v>360</v>
      </c>
      <c r="AS592" t="str">
        <f t="shared" si="103"/>
        <v>LIDEQENV</v>
      </c>
      <c r="AT592" t="str">
        <f t="shared" si="105"/>
        <v>OP</v>
      </c>
      <c r="AZ592">
        <v>1006363</v>
      </c>
      <c r="BA592" t="s">
        <v>361</v>
      </c>
      <c r="BB592">
        <v>4</v>
      </c>
    </row>
    <row r="593" spans="42:54" x14ac:dyDescent="0.2">
      <c r="AP593" t="s">
        <v>362</v>
      </c>
      <c r="AQ593" t="str">
        <f t="shared" si="102"/>
        <v>DANIEL RIVERA VANEGAS</v>
      </c>
      <c r="AR593" t="s">
        <v>363</v>
      </c>
      <c r="AS593" t="str">
        <f t="shared" si="103"/>
        <v>OPESPRE3</v>
      </c>
      <c r="AT593" t="str">
        <f t="shared" si="105"/>
        <v>OP</v>
      </c>
      <c r="AZ593">
        <v>1006364</v>
      </c>
      <c r="BA593" t="s">
        <v>364</v>
      </c>
      <c r="BB593">
        <v>4</v>
      </c>
    </row>
    <row r="594" spans="42:54" x14ac:dyDescent="0.2">
      <c r="AP594" t="s">
        <v>365</v>
      </c>
      <c r="AQ594" t="str">
        <f t="shared" si="102"/>
        <v>DANIEL ANDRES TORRES GUAGUA</v>
      </c>
      <c r="AR594" t="s">
        <v>366</v>
      </c>
      <c r="AS594" t="str">
        <f t="shared" si="103"/>
        <v>OPESPREL</v>
      </c>
      <c r="AT594" t="str">
        <f t="shared" si="105"/>
        <v>OP</v>
      </c>
      <c r="AZ594">
        <v>1006341</v>
      </c>
      <c r="BA594" t="s">
        <v>367</v>
      </c>
      <c r="BB594">
        <v>1</v>
      </c>
    </row>
    <row r="595" spans="42:54" x14ac:dyDescent="0.2">
      <c r="AP595" t="s">
        <v>368</v>
      </c>
      <c r="AQ595" t="str">
        <f t="shared" si="102"/>
        <v>DAVID STIVEN CASTRO GIRALDO</v>
      </c>
      <c r="AR595" t="s">
        <v>369</v>
      </c>
      <c r="AS595" t="str">
        <f t="shared" si="103"/>
        <v>OPESPRE3</v>
      </c>
      <c r="AT595" t="str">
        <f t="shared" si="105"/>
        <v>OP</v>
      </c>
      <c r="AZ595">
        <v>1006389</v>
      </c>
      <c r="BA595" t="s">
        <v>370</v>
      </c>
      <c r="BB595">
        <v>3</v>
      </c>
    </row>
    <row r="596" spans="42:54" x14ac:dyDescent="0.2">
      <c r="AP596" t="s">
        <v>371</v>
      </c>
      <c r="AQ596" t="str">
        <f t="shared" si="102"/>
        <v xml:space="preserve">EIDER BENAVIDEZ </v>
      </c>
      <c r="AR596" t="s">
        <v>372</v>
      </c>
      <c r="AS596" t="str">
        <f t="shared" si="103"/>
        <v>ESPEMAEC</v>
      </c>
      <c r="AT596" t="str">
        <f t="shared" si="105"/>
        <v>TE</v>
      </c>
      <c r="AZ596">
        <v>1006399</v>
      </c>
      <c r="BA596" t="s">
        <v>373</v>
      </c>
      <c r="BB596">
        <v>3</v>
      </c>
    </row>
    <row r="597" spans="42:54" x14ac:dyDescent="0.2">
      <c r="AP597" t="s">
        <v>374</v>
      </c>
      <c r="AQ597" t="str">
        <f t="shared" si="102"/>
        <v>EDWARD CAICEDO BENITEZ</v>
      </c>
      <c r="AR597" t="s">
        <v>375</v>
      </c>
      <c r="AS597" t="str">
        <f t="shared" si="103"/>
        <v>OPESPREL</v>
      </c>
      <c r="AT597" t="str">
        <f t="shared" si="105"/>
        <v>OP</v>
      </c>
      <c r="AZ597">
        <v>1006400</v>
      </c>
      <c r="BA597" t="s">
        <v>376</v>
      </c>
      <c r="BB597">
        <v>3</v>
      </c>
    </row>
    <row r="598" spans="42:54" x14ac:dyDescent="0.2">
      <c r="AP598" t="s">
        <v>377</v>
      </c>
      <c r="AQ598" t="str">
        <f t="shared" si="102"/>
        <v>EDUARDO QUINTERO</v>
      </c>
      <c r="AR598" t="s">
        <v>378</v>
      </c>
      <c r="AS598" t="str">
        <f t="shared" si="103"/>
        <v>ESPEMAEC</v>
      </c>
      <c r="AT598" t="str">
        <f t="shared" si="105"/>
        <v>TE</v>
      </c>
      <c r="AZ598">
        <v>1006397</v>
      </c>
      <c r="BA598" t="s">
        <v>379</v>
      </c>
      <c r="BB598">
        <v>3</v>
      </c>
    </row>
    <row r="599" spans="42:54" x14ac:dyDescent="0.2">
      <c r="AP599" t="s">
        <v>377</v>
      </c>
      <c r="AQ599" t="str">
        <f t="shared" si="102"/>
        <v>EDUARDO QUINTERO</v>
      </c>
      <c r="AR599" t="s">
        <v>378</v>
      </c>
      <c r="AS599" t="str">
        <f t="shared" si="103"/>
        <v>ESPEMAEC</v>
      </c>
      <c r="AT599" t="str">
        <f t="shared" si="105"/>
        <v>TE</v>
      </c>
      <c r="AZ599">
        <v>1006398</v>
      </c>
      <c r="BA599" t="s">
        <v>380</v>
      </c>
      <c r="BB599">
        <v>3</v>
      </c>
    </row>
    <row r="600" spans="42:54" x14ac:dyDescent="0.2">
      <c r="AP600" t="s">
        <v>381</v>
      </c>
      <c r="AQ600" t="str">
        <f t="shared" si="102"/>
        <v>ELEAZAR GUTIERREZ MENDOZA</v>
      </c>
      <c r="AR600" t="s">
        <v>382</v>
      </c>
      <c r="AS600" t="str">
        <f t="shared" si="103"/>
        <v>OPESPREL</v>
      </c>
      <c r="AT600" t="str">
        <f t="shared" si="105"/>
        <v>OP</v>
      </c>
      <c r="BA600" s="15" t="s">
        <v>383</v>
      </c>
      <c r="BB600">
        <v>3</v>
      </c>
    </row>
    <row r="601" spans="42:54" x14ac:dyDescent="0.2">
      <c r="AP601" t="s">
        <v>384</v>
      </c>
      <c r="AQ601" t="str">
        <f t="shared" si="102"/>
        <v>ELKIN DARIO GUTIERREZ ROJAS</v>
      </c>
      <c r="AR601" t="s">
        <v>385</v>
      </c>
      <c r="AS601" t="str">
        <f t="shared" si="103"/>
        <v>OPESPRE3</v>
      </c>
      <c r="AT601" t="str">
        <f t="shared" si="105"/>
        <v>OP</v>
      </c>
      <c r="BA601" s="15" t="s">
        <v>386</v>
      </c>
      <c r="BB601">
        <v>1</v>
      </c>
    </row>
    <row r="602" spans="42:54" x14ac:dyDescent="0.2">
      <c r="AP602" t="s">
        <v>387</v>
      </c>
      <c r="AQ602" t="str">
        <f t="shared" si="102"/>
        <v>EDINSON HENAO YANTEN</v>
      </c>
      <c r="AR602" t="s">
        <v>388</v>
      </c>
      <c r="AS602" t="str">
        <f t="shared" si="103"/>
        <v>OPDEPRE1</v>
      </c>
      <c r="AT602" t="str">
        <f t="shared" si="105"/>
        <v>OP</v>
      </c>
    </row>
    <row r="603" spans="42:54" x14ac:dyDescent="0.2">
      <c r="AP603" t="s">
        <v>389</v>
      </c>
      <c r="AQ603" t="str">
        <f t="shared" si="102"/>
        <v>EDINSON HENAO YANTEN</v>
      </c>
      <c r="AR603" t="s">
        <v>388</v>
      </c>
      <c r="AS603" t="str">
        <f t="shared" si="103"/>
        <v>OPDEPRE1</v>
      </c>
      <c r="AT603" t="str">
        <f t="shared" si="105"/>
        <v>OP</v>
      </c>
    </row>
    <row r="604" spans="42:54" x14ac:dyDescent="0.2">
      <c r="AP604" t="s">
        <v>390</v>
      </c>
      <c r="AQ604" t="str">
        <f t="shared" si="102"/>
        <v xml:space="preserve">EDWIN HERNANDEZ </v>
      </c>
      <c r="AR604" t="s">
        <v>391</v>
      </c>
      <c r="AS604" t="str">
        <f t="shared" si="103"/>
        <v>OPDEPRE2</v>
      </c>
      <c r="AT604" t="str">
        <f t="shared" si="105"/>
        <v>OP</v>
      </c>
    </row>
    <row r="605" spans="42:54" x14ac:dyDescent="0.2">
      <c r="AP605" t="s">
        <v>392</v>
      </c>
      <c r="AQ605" t="str">
        <f t="shared" si="102"/>
        <v>EDGAR NICOLAS HERNANDEZ CASTILL</v>
      </c>
      <c r="AR605" t="s">
        <v>393</v>
      </c>
      <c r="AS605" t="str">
        <f t="shared" si="103"/>
        <v>ESPEMAEL</v>
      </c>
      <c r="AT605" t="str">
        <f t="shared" si="105"/>
        <v>TE</v>
      </c>
    </row>
    <row r="606" spans="42:54" x14ac:dyDescent="0.2">
      <c r="AP606" t="s">
        <v>394</v>
      </c>
      <c r="AQ606" t="str">
        <f t="shared" si="102"/>
        <v>ELKIN HERNADO JATIVA VIVAS</v>
      </c>
      <c r="AR606" t="s">
        <v>395</v>
      </c>
      <c r="AS606" t="str">
        <f t="shared" si="103"/>
        <v>LIDTUMEN</v>
      </c>
      <c r="AT606" t="str">
        <f t="shared" si="105"/>
        <v>OP</v>
      </c>
    </row>
    <row r="607" spans="42:54" x14ac:dyDescent="0.2">
      <c r="AP607" t="s">
        <v>396</v>
      </c>
      <c r="AQ607" t="str">
        <f t="shared" si="102"/>
        <v>EDUARDO ANDRES LAZO BENAVIDEZ</v>
      </c>
      <c r="AR607" t="s">
        <v>397</v>
      </c>
      <c r="AS607" t="str">
        <f t="shared" si="103"/>
        <v>OPESPRE1</v>
      </c>
      <c r="AT607" t="str">
        <f t="shared" si="105"/>
        <v>OP</v>
      </c>
    </row>
    <row r="608" spans="42:54" x14ac:dyDescent="0.2">
      <c r="AP608" t="s">
        <v>398</v>
      </c>
      <c r="AQ608" t="str">
        <f t="shared" si="102"/>
        <v>STA DE PRIMERA ELABORACION</v>
      </c>
      <c r="AR608" t="s">
        <v>399</v>
      </c>
      <c r="AS608" t="str">
        <f t="shared" si="103"/>
        <v>ELECTRIC</v>
      </c>
      <c r="AT608" t="str">
        <f t="shared" si="105"/>
        <v>OP</v>
      </c>
    </row>
    <row r="609" spans="42:46" x14ac:dyDescent="0.2">
      <c r="AP609" t="s">
        <v>400</v>
      </c>
      <c r="AQ609" t="str">
        <f t="shared" si="102"/>
        <v>ELKIN MORENO</v>
      </c>
      <c r="AR609" t="s">
        <v>401</v>
      </c>
      <c r="AS609" t="str">
        <f t="shared" si="103"/>
        <v>OPESPRE2</v>
      </c>
      <c r="AT609" t="str">
        <f t="shared" si="105"/>
        <v>OP</v>
      </c>
    </row>
    <row r="610" spans="42:46" x14ac:dyDescent="0.2">
      <c r="AP610" t="s">
        <v>402</v>
      </c>
      <c r="AQ610" t="str">
        <f t="shared" si="102"/>
        <v>EMIR ADRIAN LOPEZ CALVACHE</v>
      </c>
      <c r="AR610" t="s">
        <v>403</v>
      </c>
      <c r="AS610" t="str">
        <f t="shared" si="103"/>
        <v>OPESPRE1</v>
      </c>
      <c r="AT610" t="str">
        <f t="shared" si="105"/>
        <v>OP</v>
      </c>
    </row>
    <row r="611" spans="42:46" x14ac:dyDescent="0.2">
      <c r="AP611" t="s">
        <v>404</v>
      </c>
      <c r="AQ611" t="str">
        <f t="shared" si="102"/>
        <v>EDWIN MONTENEGRO MENESES</v>
      </c>
      <c r="AR611" t="s">
        <v>405</v>
      </c>
      <c r="AS611" t="str">
        <f t="shared" si="103"/>
        <v>OPESPRE3</v>
      </c>
      <c r="AT611" t="str">
        <f t="shared" si="105"/>
        <v>OP</v>
      </c>
    </row>
    <row r="612" spans="42:46" x14ac:dyDescent="0.2">
      <c r="AP612" t="s">
        <v>406</v>
      </c>
      <c r="AQ612" t="str">
        <f t="shared" si="102"/>
        <v>EDGAR MOSQUERA ANGULO</v>
      </c>
      <c r="AR612" t="s">
        <v>407</v>
      </c>
      <c r="AS612" t="str">
        <f t="shared" si="103"/>
        <v>OPESMAE3</v>
      </c>
      <c r="AT612" t="str">
        <f t="shared" si="105"/>
        <v>OP</v>
      </c>
    </row>
    <row r="613" spans="42:46" x14ac:dyDescent="0.2">
      <c r="AP613" t="s">
        <v>408</v>
      </c>
      <c r="AQ613" t="str">
        <f t="shared" si="102"/>
        <v>LEANDRO MUÑOZ</v>
      </c>
      <c r="AR613" t="s">
        <v>409</v>
      </c>
      <c r="AS613" t="str">
        <f t="shared" si="103"/>
        <v>ESPEMAEC</v>
      </c>
      <c r="AT613" t="str">
        <f t="shared" si="105"/>
        <v>TE</v>
      </c>
    </row>
    <row r="614" spans="42:46" x14ac:dyDescent="0.2">
      <c r="AP614" t="s">
        <v>410</v>
      </c>
      <c r="AQ614" t="str">
        <f t="shared" si="102"/>
        <v>EINAR EDUARDO NOSCUE</v>
      </c>
      <c r="AR614" t="s">
        <v>411</v>
      </c>
      <c r="AS614" t="str">
        <f t="shared" si="103"/>
        <v>ESPEMAME</v>
      </c>
      <c r="AT614" t="str">
        <f t="shared" si="105"/>
        <v>TE</v>
      </c>
    </row>
    <row r="615" spans="42:46" x14ac:dyDescent="0.2">
      <c r="AP615" t="s">
        <v>412</v>
      </c>
      <c r="AQ615" t="str">
        <f t="shared" si="102"/>
        <v>EDINO PASUY MONTENEGRO</v>
      </c>
      <c r="AR615" t="s">
        <v>413</v>
      </c>
      <c r="AS615" t="str">
        <f t="shared" si="103"/>
        <v>OPDEPRE1</v>
      </c>
      <c r="AT615" t="str">
        <f t="shared" si="105"/>
        <v>OP</v>
      </c>
    </row>
    <row r="616" spans="42:46" ht="12.75" customHeight="1" x14ac:dyDescent="0.2">
      <c r="AP616" t="s">
        <v>414</v>
      </c>
      <c r="AQ616" t="str">
        <f t="shared" si="102"/>
        <v>EDUARDO QUINTERO</v>
      </c>
      <c r="AR616" t="s">
        <v>378</v>
      </c>
      <c r="AS616" t="str">
        <f t="shared" si="103"/>
        <v>ESPEMAEC</v>
      </c>
      <c r="AT616" t="str">
        <f t="shared" si="105"/>
        <v>TE</v>
      </c>
    </row>
    <row r="617" spans="42:46" x14ac:dyDescent="0.2">
      <c r="AP617" t="s">
        <v>415</v>
      </c>
      <c r="AQ617" t="str">
        <f t="shared" si="102"/>
        <v>EDGARDO RAFAEL RICAURTE MUÑOZ</v>
      </c>
      <c r="AR617" t="s">
        <v>416</v>
      </c>
      <c r="AS617" t="str">
        <f t="shared" si="103"/>
        <v>OPESMAIN</v>
      </c>
      <c r="AT617" t="str">
        <f t="shared" si="105"/>
        <v>OP</v>
      </c>
    </row>
    <row r="618" spans="42:46" x14ac:dyDescent="0.2">
      <c r="AP618" t="s">
        <v>417</v>
      </c>
      <c r="AQ618" t="str">
        <f t="shared" ref="AQ618:AQ681" si="106">RIGHT(AR618,LEN(AR618)-9)</f>
        <v>EDWIN ANDRES ROJAS MARTINEZ</v>
      </c>
      <c r="AR618" t="s">
        <v>418</v>
      </c>
      <c r="AS618" t="str">
        <f t="shared" ref="AS618:AS681" si="107">+MID(AR618,1,8)</f>
        <v>LIDTUMEL</v>
      </c>
      <c r="AT618" t="str">
        <f t="shared" ref="AT618:AT649" si="108">IF(ISERROR(SEARCH("ESPEMA",AS618)),IF(ISERROR(SEARCH("TEC",AS618)),"OP","TE"),"TE")</f>
        <v>OP</v>
      </c>
    </row>
    <row r="619" spans="42:46" x14ac:dyDescent="0.2">
      <c r="AP619" t="s">
        <v>419</v>
      </c>
      <c r="AQ619" t="str">
        <f t="shared" si="106"/>
        <v>EDGAR ANTONIO SANTACRUZ LATORRE</v>
      </c>
      <c r="AR619" t="s">
        <v>420</v>
      </c>
      <c r="AS619" t="str">
        <f t="shared" si="107"/>
        <v>OPESMAQU</v>
      </c>
      <c r="AT619" t="str">
        <f t="shared" si="108"/>
        <v>OP</v>
      </c>
    </row>
    <row r="620" spans="42:46" x14ac:dyDescent="0.2">
      <c r="AP620" t="s">
        <v>421</v>
      </c>
      <c r="AQ620" t="str">
        <f t="shared" si="106"/>
        <v>ESPECIALISTA MTTO ELECTRICO</v>
      </c>
      <c r="AR620" t="s">
        <v>422</v>
      </c>
      <c r="AS620" t="str">
        <f t="shared" si="107"/>
        <v>ESPEMAEC</v>
      </c>
      <c r="AT620" t="str">
        <f t="shared" si="108"/>
        <v>TE</v>
      </c>
    </row>
    <row r="621" spans="42:46" x14ac:dyDescent="0.2">
      <c r="AP621" t="s">
        <v>423</v>
      </c>
      <c r="AQ621" t="str">
        <f t="shared" si="106"/>
        <v>S. DE MAQUINA ELABORA.</v>
      </c>
      <c r="AR621" t="s">
        <v>424</v>
      </c>
      <c r="AS621" t="str">
        <f t="shared" si="107"/>
        <v>ESPECIAL</v>
      </c>
      <c r="AT621" t="str">
        <f t="shared" si="108"/>
        <v>OP</v>
      </c>
    </row>
    <row r="622" spans="42:46" x14ac:dyDescent="0.2">
      <c r="AP622" t="s">
        <v>425</v>
      </c>
      <c r="AQ622" t="str">
        <f t="shared" si="106"/>
        <v>S. DE MAQUINA ENVASE</v>
      </c>
      <c r="AR622" t="s">
        <v>426</v>
      </c>
      <c r="AS622" t="str">
        <f t="shared" si="107"/>
        <v>ESPECIAL</v>
      </c>
      <c r="AT622" t="str">
        <f t="shared" si="108"/>
        <v>OP</v>
      </c>
    </row>
    <row r="623" spans="42:46" x14ac:dyDescent="0.2">
      <c r="AP623" t="s">
        <v>427</v>
      </c>
      <c r="AQ623" t="str">
        <f t="shared" si="106"/>
        <v>ESPECIALISTA MTTO MECANICO</v>
      </c>
      <c r="AR623" t="s">
        <v>428</v>
      </c>
      <c r="AS623" t="str">
        <f t="shared" si="107"/>
        <v>ESPEMAME</v>
      </c>
      <c r="AT623" t="str">
        <f t="shared" si="108"/>
        <v>TE</v>
      </c>
    </row>
    <row r="624" spans="42:46" x14ac:dyDescent="0.2">
      <c r="AP624" t="s">
        <v>429</v>
      </c>
      <c r="AQ624" t="str">
        <f t="shared" si="106"/>
        <v>VASQUEZ EDWIN</v>
      </c>
      <c r="AR624" t="s">
        <v>430</v>
      </c>
      <c r="AS624" t="str">
        <f t="shared" si="107"/>
        <v>OPESPRE3</v>
      </c>
      <c r="AT624" t="str">
        <f t="shared" si="108"/>
        <v>OP</v>
      </c>
    </row>
    <row r="625" spans="42:46" x14ac:dyDescent="0.2">
      <c r="AP625" t="s">
        <v>431</v>
      </c>
      <c r="AQ625" t="str">
        <f t="shared" si="106"/>
        <v>EDGARDO VELASQUEZ BLANDON</v>
      </c>
      <c r="AR625" t="s">
        <v>432</v>
      </c>
      <c r="AS625" t="str">
        <f t="shared" si="107"/>
        <v>ESPEMAEN</v>
      </c>
      <c r="AT625" t="str">
        <f t="shared" si="108"/>
        <v>TE</v>
      </c>
    </row>
    <row r="626" spans="42:46" x14ac:dyDescent="0.2">
      <c r="AP626" t="s">
        <v>433</v>
      </c>
      <c r="AQ626" t="str">
        <f t="shared" si="106"/>
        <v>EDUARD LEANDRO MUÑOZ</v>
      </c>
      <c r="AR626" t="s">
        <v>434</v>
      </c>
      <c r="AS626" t="str">
        <f t="shared" si="107"/>
        <v>ESPEMAEC</v>
      </c>
      <c r="AT626" t="str">
        <f t="shared" si="108"/>
        <v>TE</v>
      </c>
    </row>
    <row r="627" spans="42:46" x14ac:dyDescent="0.2">
      <c r="AP627" t="s">
        <v>435</v>
      </c>
      <c r="AQ627" t="str">
        <f t="shared" si="106"/>
        <v>e fermentación</v>
      </c>
      <c r="AR627" t="s">
        <v>436</v>
      </c>
      <c r="AS627" t="str">
        <f t="shared" si="107"/>
        <v xml:space="preserve">Tanques </v>
      </c>
      <c r="AT627" t="str">
        <f t="shared" si="108"/>
        <v>OP</v>
      </c>
    </row>
    <row r="628" spans="42:46" x14ac:dyDescent="0.2">
      <c r="AP628" t="s">
        <v>437</v>
      </c>
      <c r="AQ628" t="str">
        <f t="shared" si="106"/>
        <v>e fermentación 001</v>
      </c>
      <c r="AR628" t="s">
        <v>438</v>
      </c>
      <c r="AS628" t="str">
        <f t="shared" si="107"/>
        <v xml:space="preserve">Tanques </v>
      </c>
      <c r="AT628" t="str">
        <f t="shared" si="108"/>
        <v>OP</v>
      </c>
    </row>
    <row r="629" spans="42:46" x14ac:dyDescent="0.2">
      <c r="AP629" t="s">
        <v>439</v>
      </c>
      <c r="AQ629" t="str">
        <f t="shared" si="106"/>
        <v>e fermentación 002</v>
      </c>
      <c r="AR629" t="s">
        <v>440</v>
      </c>
      <c r="AS629" t="str">
        <f t="shared" si="107"/>
        <v xml:space="preserve">Tanques </v>
      </c>
      <c r="AT629" t="str">
        <f t="shared" si="108"/>
        <v>OP</v>
      </c>
    </row>
    <row r="630" spans="42:46" x14ac:dyDescent="0.2">
      <c r="AP630" t="s">
        <v>441</v>
      </c>
      <c r="AQ630" t="str">
        <f t="shared" si="106"/>
        <v>e fermentación 003</v>
      </c>
      <c r="AR630" t="s">
        <v>442</v>
      </c>
      <c r="AS630" t="str">
        <f t="shared" si="107"/>
        <v xml:space="preserve">Tanques </v>
      </c>
      <c r="AT630" t="str">
        <f t="shared" si="108"/>
        <v>OP</v>
      </c>
    </row>
    <row r="631" spans="42:46" x14ac:dyDescent="0.2">
      <c r="AP631" t="s">
        <v>443</v>
      </c>
      <c r="AQ631" t="str">
        <f t="shared" si="106"/>
        <v>e fermentación 004</v>
      </c>
      <c r="AR631" t="s">
        <v>444</v>
      </c>
      <c r="AS631" t="str">
        <f t="shared" si="107"/>
        <v xml:space="preserve">Tanques </v>
      </c>
      <c r="AT631" t="str">
        <f t="shared" si="108"/>
        <v>OP</v>
      </c>
    </row>
    <row r="632" spans="42:46" x14ac:dyDescent="0.2">
      <c r="AP632" t="s">
        <v>445</v>
      </c>
      <c r="AQ632" t="str">
        <f t="shared" si="106"/>
        <v>e fermentación 005</v>
      </c>
      <c r="AR632" t="s">
        <v>446</v>
      </c>
      <c r="AS632" t="str">
        <f t="shared" si="107"/>
        <v xml:space="preserve">Tanques </v>
      </c>
      <c r="AT632" t="str">
        <f t="shared" si="108"/>
        <v>OP</v>
      </c>
    </row>
    <row r="633" spans="42:46" x14ac:dyDescent="0.2">
      <c r="AP633" t="s">
        <v>447</v>
      </c>
      <c r="AQ633" t="str">
        <f t="shared" si="106"/>
        <v>e fermentación 006</v>
      </c>
      <c r="AR633" t="s">
        <v>448</v>
      </c>
      <c r="AS633" t="str">
        <f t="shared" si="107"/>
        <v xml:space="preserve">Tanques </v>
      </c>
      <c r="AT633" t="str">
        <f t="shared" si="108"/>
        <v>OP</v>
      </c>
    </row>
    <row r="634" spans="42:46" x14ac:dyDescent="0.2">
      <c r="AP634" t="s">
        <v>449</v>
      </c>
      <c r="AQ634" t="str">
        <f t="shared" si="106"/>
        <v>e fermentación 007</v>
      </c>
      <c r="AR634" t="s">
        <v>450</v>
      </c>
      <c r="AS634" t="str">
        <f t="shared" si="107"/>
        <v xml:space="preserve">Tanques </v>
      </c>
      <c r="AT634" t="str">
        <f t="shared" si="108"/>
        <v>OP</v>
      </c>
    </row>
    <row r="635" spans="42:46" x14ac:dyDescent="0.2">
      <c r="AP635" t="s">
        <v>451</v>
      </c>
      <c r="AQ635" t="str">
        <f t="shared" si="106"/>
        <v>e fermentación 008</v>
      </c>
      <c r="AR635" t="s">
        <v>452</v>
      </c>
      <c r="AS635" t="str">
        <f t="shared" si="107"/>
        <v xml:space="preserve">Tanques </v>
      </c>
      <c r="AT635" t="str">
        <f t="shared" si="108"/>
        <v>OP</v>
      </c>
    </row>
    <row r="636" spans="42:46" x14ac:dyDescent="0.2">
      <c r="AP636" t="s">
        <v>453</v>
      </c>
      <c r="AQ636" t="str">
        <f t="shared" si="106"/>
        <v>e fermentación 009</v>
      </c>
      <c r="AR636" t="s">
        <v>454</v>
      </c>
      <c r="AS636" t="str">
        <f t="shared" si="107"/>
        <v xml:space="preserve">Tanques </v>
      </c>
      <c r="AT636" t="str">
        <f t="shared" si="108"/>
        <v>OP</v>
      </c>
    </row>
    <row r="637" spans="42:46" x14ac:dyDescent="0.2">
      <c r="AP637" t="s">
        <v>455</v>
      </c>
      <c r="AQ637" t="str">
        <f t="shared" si="106"/>
        <v>e fermentación 010</v>
      </c>
      <c r="AR637" t="s">
        <v>456</v>
      </c>
      <c r="AS637" t="str">
        <f t="shared" si="107"/>
        <v xml:space="preserve">Tanques </v>
      </c>
      <c r="AT637" t="str">
        <f t="shared" si="108"/>
        <v>OP</v>
      </c>
    </row>
    <row r="638" spans="42:46" x14ac:dyDescent="0.2">
      <c r="AP638" t="s">
        <v>457</v>
      </c>
      <c r="AQ638" t="str">
        <f t="shared" si="106"/>
        <v>e fermentación 011</v>
      </c>
      <c r="AR638" t="s">
        <v>458</v>
      </c>
      <c r="AS638" t="str">
        <f t="shared" si="107"/>
        <v xml:space="preserve">Tanques </v>
      </c>
      <c r="AT638" t="str">
        <f t="shared" si="108"/>
        <v>OP</v>
      </c>
    </row>
    <row r="639" spans="42:46" x14ac:dyDescent="0.2">
      <c r="AP639" t="s">
        <v>459</v>
      </c>
      <c r="AQ639" t="str">
        <f t="shared" si="106"/>
        <v>e fermentación 012</v>
      </c>
      <c r="AR639" t="s">
        <v>460</v>
      </c>
      <c r="AS639" t="str">
        <f t="shared" si="107"/>
        <v xml:space="preserve">Tanques </v>
      </c>
      <c r="AT639" t="str">
        <f t="shared" si="108"/>
        <v>OP</v>
      </c>
    </row>
    <row r="640" spans="42:46" x14ac:dyDescent="0.2">
      <c r="AP640" t="s">
        <v>461</v>
      </c>
      <c r="AQ640" t="str">
        <f t="shared" si="106"/>
        <v>e fermentación 013</v>
      </c>
      <c r="AR640" t="s">
        <v>462</v>
      </c>
      <c r="AS640" t="str">
        <f t="shared" si="107"/>
        <v xml:space="preserve">Tanques </v>
      </c>
      <c r="AT640" t="str">
        <f t="shared" si="108"/>
        <v>OP</v>
      </c>
    </row>
    <row r="641" spans="42:46" x14ac:dyDescent="0.2">
      <c r="AP641" t="s">
        <v>463</v>
      </c>
      <c r="AQ641" t="str">
        <f t="shared" si="106"/>
        <v>e fermentación 014</v>
      </c>
      <c r="AR641" t="s">
        <v>464</v>
      </c>
      <c r="AS641" t="str">
        <f t="shared" si="107"/>
        <v xml:space="preserve">Tanques </v>
      </c>
      <c r="AT641" t="str">
        <f t="shared" si="108"/>
        <v>OP</v>
      </c>
    </row>
    <row r="642" spans="42:46" x14ac:dyDescent="0.2">
      <c r="AP642" t="s">
        <v>465</v>
      </c>
      <c r="AQ642" t="str">
        <f t="shared" si="106"/>
        <v>e fermentación 015</v>
      </c>
      <c r="AR642" t="s">
        <v>466</v>
      </c>
      <c r="AS642" t="str">
        <f t="shared" si="107"/>
        <v xml:space="preserve">Tanques </v>
      </c>
      <c r="AT642" t="str">
        <f t="shared" si="108"/>
        <v>OP</v>
      </c>
    </row>
    <row r="643" spans="42:46" x14ac:dyDescent="0.2">
      <c r="AP643" t="s">
        <v>467</v>
      </c>
      <c r="AQ643" t="str">
        <f t="shared" si="106"/>
        <v>e fermentación 016</v>
      </c>
      <c r="AR643" t="s">
        <v>468</v>
      </c>
      <c r="AS643" t="str">
        <f t="shared" si="107"/>
        <v xml:space="preserve">Tanques </v>
      </c>
      <c r="AT643" t="str">
        <f t="shared" si="108"/>
        <v>OP</v>
      </c>
    </row>
    <row r="644" spans="42:46" x14ac:dyDescent="0.2">
      <c r="AP644" t="s">
        <v>469</v>
      </c>
      <c r="AQ644" t="str">
        <f t="shared" si="106"/>
        <v>e fermentación 017</v>
      </c>
      <c r="AR644" t="s">
        <v>470</v>
      </c>
      <c r="AS644" t="str">
        <f t="shared" si="107"/>
        <v xml:space="preserve">Tanques </v>
      </c>
      <c r="AT644" t="str">
        <f t="shared" si="108"/>
        <v>OP</v>
      </c>
    </row>
    <row r="645" spans="42:46" x14ac:dyDescent="0.2">
      <c r="AP645" t="s">
        <v>471</v>
      </c>
      <c r="AQ645" t="str">
        <f t="shared" si="106"/>
        <v>e fermentación 018</v>
      </c>
      <c r="AR645" t="s">
        <v>472</v>
      </c>
      <c r="AS645" t="str">
        <f t="shared" si="107"/>
        <v xml:space="preserve">Tanques </v>
      </c>
      <c r="AT645" t="str">
        <f t="shared" si="108"/>
        <v>OP</v>
      </c>
    </row>
    <row r="646" spans="42:46" x14ac:dyDescent="0.2">
      <c r="AP646" t="s">
        <v>473</v>
      </c>
      <c r="AQ646" t="str">
        <f t="shared" si="106"/>
        <v>e fermentación 019</v>
      </c>
      <c r="AR646" t="s">
        <v>474</v>
      </c>
      <c r="AS646" t="str">
        <f t="shared" si="107"/>
        <v xml:space="preserve">Tanques </v>
      </c>
      <c r="AT646" t="str">
        <f t="shared" si="108"/>
        <v>OP</v>
      </c>
    </row>
    <row r="647" spans="42:46" x14ac:dyDescent="0.2">
      <c r="AP647" t="s">
        <v>475</v>
      </c>
      <c r="AQ647" t="str">
        <f t="shared" si="106"/>
        <v>e fermentación 020</v>
      </c>
      <c r="AR647" t="s">
        <v>476</v>
      </c>
      <c r="AS647" t="str">
        <f t="shared" si="107"/>
        <v xml:space="preserve">Tanques </v>
      </c>
      <c r="AT647" t="str">
        <f t="shared" si="108"/>
        <v>OP</v>
      </c>
    </row>
    <row r="648" spans="42:46" x14ac:dyDescent="0.2">
      <c r="AP648" t="s">
        <v>477</v>
      </c>
      <c r="AQ648" t="str">
        <f t="shared" si="106"/>
        <v>FREDDY YESID ARIAS GRAJALES</v>
      </c>
      <c r="AR648" t="s">
        <v>478</v>
      </c>
      <c r="AS648" t="str">
        <f t="shared" si="107"/>
        <v>OPESPRE3</v>
      </c>
      <c r="AT648" t="str">
        <f t="shared" si="108"/>
        <v>OP</v>
      </c>
    </row>
    <row r="649" spans="42:46" x14ac:dyDescent="0.2">
      <c r="AP649" t="s">
        <v>479</v>
      </c>
      <c r="AQ649" t="str">
        <f t="shared" si="106"/>
        <v>FABIAN CASTRILLON</v>
      </c>
      <c r="AR649" t="s">
        <v>480</v>
      </c>
      <c r="AS649" t="str">
        <f t="shared" si="107"/>
        <v>OPDEPRE2</v>
      </c>
      <c r="AT649" t="str">
        <f t="shared" si="108"/>
        <v>OP</v>
      </c>
    </row>
    <row r="650" spans="42:46" x14ac:dyDescent="0.2">
      <c r="AP650" t="s">
        <v>481</v>
      </c>
      <c r="AQ650" t="str">
        <f t="shared" si="106"/>
        <v xml:space="preserve"> FERNEY OBANDO</v>
      </c>
      <c r="AR650" t="s">
        <v>482</v>
      </c>
      <c r="AS650" t="str">
        <f t="shared" si="107"/>
        <v>ESPEMAEN</v>
      </c>
      <c r="AT650" t="str">
        <f t="shared" ref="AT650:AT681" si="109">IF(ISERROR(SEARCH("ESPEMA",AS650)),IF(ISERROR(SEARCH("TEC",AS650)),"OP","TE"),"TE")</f>
        <v>TE</v>
      </c>
    </row>
    <row r="651" spans="42:46" x14ac:dyDescent="0.2">
      <c r="AP651" t="s">
        <v>483</v>
      </c>
      <c r="AQ651" t="str">
        <f t="shared" si="106"/>
        <v>n FQ Cerveza Fermentada</v>
      </c>
      <c r="AR651" t="s">
        <v>484</v>
      </c>
      <c r="AS651" t="str">
        <f t="shared" si="107"/>
        <v>Inspecci</v>
      </c>
      <c r="AT651" t="str">
        <f t="shared" si="109"/>
        <v>OP</v>
      </c>
    </row>
    <row r="652" spans="42:46" x14ac:dyDescent="0.2">
      <c r="AP652" t="s">
        <v>485</v>
      </c>
      <c r="AQ652" t="str">
        <f t="shared" si="106"/>
        <v>n MB Cerveza Fermentada</v>
      </c>
      <c r="AR652" t="s">
        <v>486</v>
      </c>
      <c r="AS652" t="str">
        <f t="shared" si="107"/>
        <v>Inspecci</v>
      </c>
      <c r="AT652" t="str">
        <f t="shared" si="109"/>
        <v>OP</v>
      </c>
    </row>
    <row r="653" spans="42:46" x14ac:dyDescent="0.2">
      <c r="AP653" t="s">
        <v>487</v>
      </c>
      <c r="AQ653" t="str">
        <f t="shared" si="106"/>
        <v>FERNEY FERNANDEZ ESPINOSA</v>
      </c>
      <c r="AR653" t="s">
        <v>488</v>
      </c>
      <c r="AS653" t="str">
        <f t="shared" si="107"/>
        <v>TECINSEL</v>
      </c>
      <c r="AT653" t="str">
        <f t="shared" si="109"/>
        <v>TE</v>
      </c>
    </row>
    <row r="654" spans="42:46" x14ac:dyDescent="0.2">
      <c r="AP654" t="s">
        <v>489</v>
      </c>
      <c r="AQ654" t="str">
        <f t="shared" si="106"/>
        <v>FELIPE GARCIA</v>
      </c>
      <c r="AR654" t="s">
        <v>490</v>
      </c>
      <c r="AS654" t="str">
        <f t="shared" si="107"/>
        <v>ESPEMAEC</v>
      </c>
      <c r="AT654" t="str">
        <f t="shared" si="109"/>
        <v>TE</v>
      </c>
    </row>
    <row r="655" spans="42:46" x14ac:dyDescent="0.2">
      <c r="AP655" t="s">
        <v>491</v>
      </c>
      <c r="AQ655" t="str">
        <f t="shared" si="106"/>
        <v>FABIAN ANDRES GONZALEZ HERREA</v>
      </c>
      <c r="AR655" t="s">
        <v>492</v>
      </c>
      <c r="AS655" t="str">
        <f t="shared" si="107"/>
        <v>OPESPTAR</v>
      </c>
      <c r="AT655" t="str">
        <f t="shared" si="109"/>
        <v>OP</v>
      </c>
    </row>
    <row r="656" spans="42:46" x14ac:dyDescent="0.2">
      <c r="AP656" t="s">
        <v>493</v>
      </c>
      <c r="AQ656" t="str">
        <f t="shared" si="106"/>
        <v>FERNEY GONZALEZ ZUÑIGA</v>
      </c>
      <c r="AR656" t="s">
        <v>494</v>
      </c>
      <c r="AS656" t="str">
        <f t="shared" si="107"/>
        <v>espemaen</v>
      </c>
      <c r="AT656" t="str">
        <f t="shared" si="109"/>
        <v>TE</v>
      </c>
    </row>
    <row r="657" spans="42:46" x14ac:dyDescent="0.2">
      <c r="AP657" t="s">
        <v>495</v>
      </c>
      <c r="AQ657" t="str">
        <f t="shared" si="106"/>
        <v>FRANCISCO LUIS GONZALEZ ZULUAGA</v>
      </c>
      <c r="AR657" t="s">
        <v>496</v>
      </c>
      <c r="AS657" t="str">
        <f t="shared" si="107"/>
        <v>OPESPREL</v>
      </c>
      <c r="AT657" t="str">
        <f t="shared" si="109"/>
        <v>OP</v>
      </c>
    </row>
    <row r="658" spans="42:46" x14ac:dyDescent="0.2">
      <c r="AP658" t="s">
        <v>497</v>
      </c>
      <c r="AQ658" t="str">
        <f t="shared" si="106"/>
        <v>FERNANDO GUEVARA LOPEZ</v>
      </c>
      <c r="AR658" t="s">
        <v>498</v>
      </c>
      <c r="AS658" t="str">
        <f t="shared" si="107"/>
        <v>OPESMAIN</v>
      </c>
      <c r="AT658" t="str">
        <f t="shared" si="109"/>
        <v>OP</v>
      </c>
    </row>
    <row r="659" spans="42:46" x14ac:dyDescent="0.2">
      <c r="AP659" t="s">
        <v>499</v>
      </c>
      <c r="AQ659" t="str">
        <f t="shared" si="106"/>
        <v>n FQ en Cerveza Filtración</v>
      </c>
      <c r="AR659" t="s">
        <v>500</v>
      </c>
      <c r="AS659" t="str">
        <f t="shared" si="107"/>
        <v>Inspecci</v>
      </c>
      <c r="AT659" t="str">
        <f t="shared" si="109"/>
        <v>OP</v>
      </c>
    </row>
    <row r="660" spans="42:46" x14ac:dyDescent="0.2">
      <c r="AP660" t="s">
        <v>501</v>
      </c>
      <c r="AQ660" t="str">
        <f t="shared" si="106"/>
        <v>n  MB en Cerveza Filtración</v>
      </c>
      <c r="AR660" t="s">
        <v>502</v>
      </c>
      <c r="AS660" t="str">
        <f t="shared" si="107"/>
        <v>Inspecci</v>
      </c>
      <c r="AT660" t="str">
        <f t="shared" si="109"/>
        <v>OP</v>
      </c>
    </row>
    <row r="661" spans="42:46" x14ac:dyDescent="0.2">
      <c r="AP661" t="s">
        <v>503</v>
      </c>
      <c r="AQ661" t="str">
        <f t="shared" si="106"/>
        <v>FELIX ALIRIO LOPEZ IBAGON</v>
      </c>
      <c r="AR661" t="s">
        <v>504</v>
      </c>
      <c r="AS661" t="str">
        <f t="shared" si="107"/>
        <v>ESPEMAEC</v>
      </c>
      <c r="AT661" t="str">
        <f t="shared" si="109"/>
        <v>TE</v>
      </c>
    </row>
    <row r="662" spans="42:46" x14ac:dyDescent="0.2">
      <c r="AP662" t="s">
        <v>505</v>
      </c>
      <c r="AQ662" t="str">
        <f t="shared" si="106"/>
        <v>FELIPE MANQUILLO</v>
      </c>
      <c r="AR662" t="s">
        <v>506</v>
      </c>
      <c r="AS662" t="str">
        <f t="shared" si="107"/>
        <v>ESPEMAEC</v>
      </c>
      <c r="AT662" t="str">
        <f t="shared" si="109"/>
        <v>TE</v>
      </c>
    </row>
    <row r="663" spans="42:46" x14ac:dyDescent="0.2">
      <c r="AP663" t="s">
        <v>507</v>
      </c>
      <c r="AQ663" t="str">
        <f t="shared" si="106"/>
        <v>FERNANDO RESTREPO QUINTERO</v>
      </c>
      <c r="AR663" t="s">
        <v>508</v>
      </c>
      <c r="AS663" t="str">
        <f t="shared" si="107"/>
        <v>INGEMTTO</v>
      </c>
      <c r="AT663" t="str">
        <f t="shared" si="109"/>
        <v>OP</v>
      </c>
    </row>
    <row r="664" spans="42:46" x14ac:dyDescent="0.2">
      <c r="AP664" t="s">
        <v>509</v>
      </c>
      <c r="AQ664" t="str">
        <f t="shared" si="106"/>
        <v>FAUSTO RICO</v>
      </c>
      <c r="AR664" t="s">
        <v>510</v>
      </c>
      <c r="AS664" t="str">
        <f t="shared" si="107"/>
        <v>OPESPRE3</v>
      </c>
      <c r="AT664" t="str">
        <f t="shared" si="109"/>
        <v>OP</v>
      </c>
    </row>
    <row r="665" spans="42:46" x14ac:dyDescent="0.2">
      <c r="AP665" t="s">
        <v>511</v>
      </c>
      <c r="AQ665" t="str">
        <f t="shared" si="106"/>
        <v>FREDDY ROJAS MORALES</v>
      </c>
      <c r="AR665" t="s">
        <v>512</v>
      </c>
      <c r="AS665" t="str">
        <f t="shared" si="107"/>
        <v>OPESMAIN</v>
      </c>
      <c r="AT665" t="str">
        <f t="shared" si="109"/>
        <v>OP</v>
      </c>
    </row>
    <row r="666" spans="42:46" x14ac:dyDescent="0.2">
      <c r="AP666" t="s">
        <v>513</v>
      </c>
      <c r="AQ666" t="str">
        <f t="shared" si="106"/>
        <v>FREDY ANDRES SANDOVAL SOLIZ</v>
      </c>
      <c r="AR666" t="s">
        <v>514</v>
      </c>
      <c r="AS666" t="str">
        <f t="shared" si="107"/>
        <v>OPESPRE3</v>
      </c>
      <c r="AT666" t="str">
        <f t="shared" si="109"/>
        <v>OP</v>
      </c>
    </row>
    <row r="667" spans="42:46" x14ac:dyDescent="0.2">
      <c r="AP667" t="s">
        <v>515</v>
      </c>
      <c r="AQ667" t="str">
        <f t="shared" si="106"/>
        <v>FERNEY VILLEGAS MORA</v>
      </c>
      <c r="AR667" t="s">
        <v>516</v>
      </c>
      <c r="AS667" t="str">
        <f t="shared" si="107"/>
        <v>LIDTUMEN</v>
      </c>
      <c r="AT667" t="str">
        <f t="shared" si="109"/>
        <v>OP</v>
      </c>
    </row>
    <row r="668" spans="42:46" x14ac:dyDescent="0.2">
      <c r="AP668" t="s">
        <v>517</v>
      </c>
      <c r="AQ668" t="str">
        <f t="shared" si="106"/>
        <v>GENER ARCILA PAQUE</v>
      </c>
      <c r="AR668" t="s">
        <v>518</v>
      </c>
      <c r="AS668" t="str">
        <f t="shared" si="107"/>
        <v>OPESPREL</v>
      </c>
      <c r="AT668" t="str">
        <f t="shared" si="109"/>
        <v>OP</v>
      </c>
    </row>
    <row r="669" spans="42:46" x14ac:dyDescent="0.2">
      <c r="AP669" t="s">
        <v>519</v>
      </c>
      <c r="AQ669" t="str">
        <f t="shared" si="106"/>
        <v xml:space="preserve">GUSTAVO SHEIK </v>
      </c>
      <c r="AR669" t="s">
        <v>520</v>
      </c>
      <c r="AS669" t="str">
        <f t="shared" si="107"/>
        <v>OPESPRE3</v>
      </c>
      <c r="AT669" t="str">
        <f t="shared" si="109"/>
        <v>OP</v>
      </c>
    </row>
    <row r="670" spans="42:46" x14ac:dyDescent="0.2">
      <c r="AP670" t="s">
        <v>521</v>
      </c>
      <c r="AQ670" t="str">
        <f t="shared" si="106"/>
        <v>GUSTAVO BOLAÑOS</v>
      </c>
      <c r="AR670" t="s">
        <v>522</v>
      </c>
      <c r="AS670" t="str">
        <f t="shared" si="107"/>
        <v>OPESPRE1</v>
      </c>
      <c r="AT670" t="str">
        <f t="shared" si="109"/>
        <v>OP</v>
      </c>
    </row>
    <row r="671" spans="42:46" x14ac:dyDescent="0.2">
      <c r="AP671" t="s">
        <v>523</v>
      </c>
      <c r="AQ671" t="str">
        <f t="shared" si="106"/>
        <v>GUSTAVO CASTILLO</v>
      </c>
      <c r="AR671" t="s">
        <v>524</v>
      </c>
      <c r="AS671" t="str">
        <f t="shared" si="107"/>
        <v>OPDEPRE2</v>
      </c>
      <c r="AT671" t="str">
        <f t="shared" si="109"/>
        <v>OP</v>
      </c>
    </row>
    <row r="672" spans="42:46" x14ac:dyDescent="0.2">
      <c r="AP672" t="s">
        <v>525</v>
      </c>
      <c r="AQ672" t="str">
        <f t="shared" si="106"/>
        <v>OPERADOR LINEA 5</v>
      </c>
      <c r="AR672" t="s">
        <v>526</v>
      </c>
      <c r="AS672" t="str">
        <f t="shared" si="107"/>
        <v>OPESMAE1</v>
      </c>
      <c r="AT672" t="str">
        <f t="shared" si="109"/>
        <v>OP</v>
      </c>
    </row>
    <row r="673" spans="42:46" x14ac:dyDescent="0.2">
      <c r="AP673" t="s">
        <v>527</v>
      </c>
      <c r="AQ673" t="str">
        <f t="shared" si="106"/>
        <v>n de aire comprimido</v>
      </c>
      <c r="AR673" t="s">
        <v>528</v>
      </c>
      <c r="AS673" t="str">
        <f t="shared" si="107"/>
        <v>Generaci</v>
      </c>
      <c r="AT673" t="str">
        <f t="shared" si="109"/>
        <v>OP</v>
      </c>
    </row>
    <row r="674" spans="42:46" x14ac:dyDescent="0.2">
      <c r="AP674" t="s">
        <v>529</v>
      </c>
      <c r="AQ674" t="str">
        <f t="shared" si="106"/>
        <v>n y distrib. de Energ. Electric</v>
      </c>
      <c r="AR674" t="s">
        <v>530</v>
      </c>
      <c r="AS674" t="str">
        <f t="shared" si="107"/>
        <v>Generaci</v>
      </c>
      <c r="AT674" t="str">
        <f t="shared" si="109"/>
        <v>OP</v>
      </c>
    </row>
    <row r="675" spans="42:46" x14ac:dyDescent="0.2">
      <c r="AP675" t="s">
        <v>531</v>
      </c>
      <c r="AQ675" t="str">
        <f t="shared" si="106"/>
        <v>n de frio</v>
      </c>
      <c r="AR675" t="s">
        <v>532</v>
      </c>
      <c r="AS675" t="str">
        <f t="shared" si="107"/>
        <v>Generaci</v>
      </c>
      <c r="AT675" t="str">
        <f t="shared" si="109"/>
        <v>OP</v>
      </c>
    </row>
    <row r="676" spans="42:46" x14ac:dyDescent="0.2">
      <c r="AP676" t="s">
        <v>533</v>
      </c>
      <c r="AQ676" t="str">
        <f t="shared" si="106"/>
        <v>n de vapor</v>
      </c>
      <c r="AR676" t="s">
        <v>534</v>
      </c>
      <c r="AS676" t="str">
        <f t="shared" si="107"/>
        <v>Generaci</v>
      </c>
      <c r="AT676" t="str">
        <f t="shared" si="109"/>
        <v>OP</v>
      </c>
    </row>
    <row r="677" spans="42:46" x14ac:dyDescent="0.2">
      <c r="AP677" t="s">
        <v>535</v>
      </c>
      <c r="AQ677" t="str">
        <f t="shared" si="106"/>
        <v>GALO RAUL GUERRON AVILA</v>
      </c>
      <c r="AR677" t="s">
        <v>536</v>
      </c>
      <c r="AS677" t="str">
        <f t="shared" si="107"/>
        <v>OPDEPRE1</v>
      </c>
      <c r="AT677" t="str">
        <f t="shared" si="109"/>
        <v>OP</v>
      </c>
    </row>
    <row r="678" spans="42:46" x14ac:dyDescent="0.2">
      <c r="AP678" t="s">
        <v>537</v>
      </c>
      <c r="AQ678" t="str">
        <f t="shared" si="106"/>
        <v>GUSTAVO ADOLFO LOAIZA ZUÑIGA</v>
      </c>
      <c r="AR678" t="s">
        <v>538</v>
      </c>
      <c r="AS678" t="str">
        <f t="shared" si="107"/>
        <v>LIDEQENV</v>
      </c>
      <c r="AT678" t="str">
        <f t="shared" si="109"/>
        <v>OP</v>
      </c>
    </row>
    <row r="679" spans="42:46" x14ac:dyDescent="0.2">
      <c r="AP679" t="s">
        <v>539</v>
      </c>
      <c r="AQ679" t="str">
        <f t="shared" si="106"/>
        <v>GONZALO ALFONSO PAYAN MURILLO</v>
      </c>
      <c r="AR679" t="s">
        <v>540</v>
      </c>
      <c r="AS679" t="str">
        <f t="shared" si="107"/>
        <v>OPESPREL</v>
      </c>
      <c r="AT679" t="str">
        <f t="shared" si="109"/>
        <v>OP</v>
      </c>
    </row>
    <row r="680" spans="42:46" x14ac:dyDescent="0.2">
      <c r="AP680" t="s">
        <v>541</v>
      </c>
      <c r="AQ680" t="str">
        <f t="shared" si="106"/>
        <v>RAMOS VIDAL GERSON</v>
      </c>
      <c r="AR680" t="s">
        <v>542</v>
      </c>
      <c r="AS680" t="str">
        <f t="shared" si="107"/>
        <v>OPESPRE3</v>
      </c>
      <c r="AT680" t="str">
        <f t="shared" si="109"/>
        <v>OP</v>
      </c>
    </row>
    <row r="681" spans="42:46" x14ac:dyDescent="0.2">
      <c r="AP681" t="s">
        <v>543</v>
      </c>
      <c r="AQ681" t="str">
        <f t="shared" si="106"/>
        <v>GLICERIO ANTONIO ROJAS GUTIERRE</v>
      </c>
      <c r="AR681" t="s">
        <v>544</v>
      </c>
      <c r="AS681" t="str">
        <f t="shared" si="107"/>
        <v>LIDEQENV</v>
      </c>
      <c r="AT681" t="str">
        <f t="shared" si="109"/>
        <v>OP</v>
      </c>
    </row>
    <row r="682" spans="42:46" x14ac:dyDescent="0.2">
      <c r="AP682" t="s">
        <v>545</v>
      </c>
      <c r="AQ682" t="str">
        <f t="shared" ref="AQ682:AQ745" si="110">RIGHT(AR682,LEN(AR682)-9)</f>
        <v>JAIRO GERMAN SANCHEZ SALAZAR</v>
      </c>
      <c r="AR682" t="s">
        <v>546</v>
      </c>
      <c r="AS682" t="str">
        <f t="shared" ref="AS682:AS745" si="111">+MID(AR682,1,8)</f>
        <v>OPESMAIN</v>
      </c>
      <c r="AT682" t="str">
        <f>IF(ISERROR(SEARCH("ESPEMA",AS682)),IF(ISERROR(SEARCH("TEC",AS682)),"OP","TE"),"TE")</f>
        <v>OP</v>
      </c>
    </row>
    <row r="683" spans="42:46" x14ac:dyDescent="0.2">
      <c r="AP683" t="s">
        <v>547</v>
      </c>
      <c r="AQ683" t="str">
        <f t="shared" si="110"/>
        <v>GILBERTO SANTOS NIEVES</v>
      </c>
      <c r="AR683" t="s">
        <v>548</v>
      </c>
      <c r="AS683" t="str">
        <f t="shared" si="111"/>
        <v>LIDTUMEN</v>
      </c>
      <c r="AT683" t="str">
        <f>IF(ISERROR(SEARCH("ESPEMA",AS683)),IF(ISERROR(SEARCH("TEC",AS683)),"OP","TE"),"TE")</f>
        <v>OP</v>
      </c>
    </row>
    <row r="684" spans="42:46" x14ac:dyDescent="0.2">
      <c r="AP684" t="s">
        <v>549</v>
      </c>
      <c r="AQ684" t="str">
        <f t="shared" si="110"/>
        <v>GERARDO JOSE SATIZABAL ORTIZ</v>
      </c>
      <c r="AR684" t="s">
        <v>550</v>
      </c>
      <c r="AS684" t="str">
        <f t="shared" si="111"/>
        <v>OPESPREL</v>
      </c>
      <c r="AT684" t="str">
        <f>IF(ISERROR(SEARCH("ESPEMA",AS684)),IF(ISERROR(SEARCH("TEC",AS684)),"OP","TE"),"TE")</f>
        <v>OP</v>
      </c>
    </row>
    <row r="685" spans="42:46" x14ac:dyDescent="0.2">
      <c r="AP685" t="s">
        <v>551</v>
      </c>
      <c r="AQ685" t="str">
        <f t="shared" si="110"/>
        <v xml:space="preserve">GUSTAVO  TARQUINO </v>
      </c>
      <c r="AR685" t="s">
        <v>552</v>
      </c>
      <c r="AS685" t="str">
        <f t="shared" si="111"/>
        <v>OPESPRE2</v>
      </c>
      <c r="AT685" t="str">
        <f>IF(ISERROR(SEARCH("ESPEMA",AS685)),IF(ISERROR(SEARCH("TEC",AS685)),"OP","TE"),"TE")</f>
        <v>OP</v>
      </c>
    </row>
    <row r="686" spans="42:46" x14ac:dyDescent="0.2">
      <c r="AP686" t="s">
        <v>553</v>
      </c>
      <c r="AQ686" t="str">
        <f t="shared" si="110"/>
        <v xml:space="preserve">GILBERTO VILLAMARIN </v>
      </c>
      <c r="AR686" t="s">
        <v>554</v>
      </c>
      <c r="AS686" t="str">
        <f t="shared" si="111"/>
        <v>ELECT2EL</v>
      </c>
      <c r="AT686" t="s">
        <v>555</v>
      </c>
    </row>
    <row r="687" spans="42:46" x14ac:dyDescent="0.2">
      <c r="AP687" t="s">
        <v>556</v>
      </c>
      <c r="AQ687" t="str">
        <f t="shared" si="110"/>
        <v>HAROLD BALOR LOPEZ</v>
      </c>
      <c r="AR687" t="s">
        <v>557</v>
      </c>
      <c r="AS687" t="str">
        <f t="shared" si="111"/>
        <v>OPDEPRE1</v>
      </c>
      <c r="AT687" t="str">
        <f t="shared" ref="AT687:AT750" si="112">IF(ISERROR(SEARCH("ESPEMA",AS687)),IF(ISERROR(SEARCH("TEC",AS687)),"OP","TE"),"TE")</f>
        <v>OP</v>
      </c>
    </row>
    <row r="688" spans="42:46" x14ac:dyDescent="0.2">
      <c r="AP688" t="s">
        <v>558</v>
      </c>
      <c r="AQ688" t="str">
        <f t="shared" si="110"/>
        <v>HECTOR EDIEL BARRETO MAGON</v>
      </c>
      <c r="AR688" t="s">
        <v>559</v>
      </c>
      <c r="AS688" t="str">
        <f t="shared" si="111"/>
        <v>OPESPTAP</v>
      </c>
      <c r="AT688" t="str">
        <f t="shared" si="112"/>
        <v>OP</v>
      </c>
    </row>
    <row r="689" spans="42:46" x14ac:dyDescent="0.2">
      <c r="AP689" t="s">
        <v>560</v>
      </c>
      <c r="AQ689" t="str">
        <f t="shared" si="110"/>
        <v>GUEVARA HANS GEOFFREY</v>
      </c>
      <c r="AR689" t="s">
        <v>561</v>
      </c>
      <c r="AS689" t="str">
        <f t="shared" si="111"/>
        <v>OPESPRE3</v>
      </c>
      <c r="AT689" t="str">
        <f t="shared" si="112"/>
        <v>OP</v>
      </c>
    </row>
    <row r="690" spans="42:46" x14ac:dyDescent="0.2">
      <c r="AP690" t="s">
        <v>562</v>
      </c>
      <c r="AQ690" t="str">
        <f t="shared" si="110"/>
        <v xml:space="preserve">HEBER IBARRA </v>
      </c>
      <c r="AR690" t="s">
        <v>563</v>
      </c>
      <c r="AS690" t="str">
        <f t="shared" si="111"/>
        <v>OPESPRE3</v>
      </c>
      <c r="AT690" t="str">
        <f t="shared" si="112"/>
        <v>OP</v>
      </c>
    </row>
    <row r="691" spans="42:46" x14ac:dyDescent="0.2">
      <c r="AP691" t="s">
        <v>564</v>
      </c>
      <c r="AQ691" t="str">
        <f t="shared" si="110"/>
        <v>HERMES JULIAN LEDESMA MONTERO</v>
      </c>
      <c r="AR691" t="s">
        <v>565</v>
      </c>
      <c r="AS691" t="str">
        <f t="shared" si="111"/>
        <v>OPESPRE3</v>
      </c>
      <c r="AT691" t="str">
        <f t="shared" si="112"/>
        <v>OP</v>
      </c>
    </row>
    <row r="692" spans="42:46" x14ac:dyDescent="0.2">
      <c r="AP692" t="s">
        <v>566</v>
      </c>
      <c r="AQ692" t="str">
        <f t="shared" si="110"/>
        <v>HECTOR ENRIQUE LOBON GOMEZ</v>
      </c>
      <c r="AR692" t="s">
        <v>567</v>
      </c>
      <c r="AS692" t="str">
        <f t="shared" si="111"/>
        <v>PROMANSE</v>
      </c>
      <c r="AT692" t="str">
        <f t="shared" si="112"/>
        <v>OP</v>
      </c>
    </row>
    <row r="693" spans="42:46" x14ac:dyDescent="0.2">
      <c r="AP693" t="s">
        <v>568</v>
      </c>
      <c r="AQ693" t="str">
        <f t="shared" si="110"/>
        <v>HANS DIDIER MINA RIZO</v>
      </c>
      <c r="AR693" t="s">
        <v>569</v>
      </c>
      <c r="AS693" t="str">
        <f t="shared" si="111"/>
        <v>OPESPRE3</v>
      </c>
      <c r="AT693" t="str">
        <f t="shared" si="112"/>
        <v>OP</v>
      </c>
    </row>
    <row r="694" spans="42:46" x14ac:dyDescent="0.2">
      <c r="AP694" t="s">
        <v>570</v>
      </c>
      <c r="AQ694" t="str">
        <f t="shared" si="110"/>
        <v>HECTOR ARMANDO MONTAÑO</v>
      </c>
      <c r="AR694" t="s">
        <v>571</v>
      </c>
      <c r="AS694" t="str">
        <f t="shared" si="111"/>
        <v>LIDEQENV</v>
      </c>
      <c r="AT694" t="str">
        <f t="shared" si="112"/>
        <v>OP</v>
      </c>
    </row>
    <row r="695" spans="42:46" x14ac:dyDescent="0.2">
      <c r="AP695" t="s">
        <v>572</v>
      </c>
      <c r="AQ695" t="str">
        <f t="shared" si="110"/>
        <v>HERNAN RAMIREZ BURBANO</v>
      </c>
      <c r="AR695" t="s">
        <v>573</v>
      </c>
      <c r="AS695" t="str">
        <f t="shared" si="111"/>
        <v>OPDEPRE1</v>
      </c>
      <c r="AT695" t="str">
        <f t="shared" si="112"/>
        <v>OP</v>
      </c>
    </row>
    <row r="696" spans="42:46" x14ac:dyDescent="0.2">
      <c r="AP696" t="s">
        <v>574</v>
      </c>
      <c r="AQ696" t="str">
        <f t="shared" si="110"/>
        <v>HAROLD SNEIDER RAMIREZ GARITA</v>
      </c>
      <c r="AR696" t="s">
        <v>575</v>
      </c>
      <c r="AS696" t="str">
        <f t="shared" si="111"/>
        <v>OPESPRE3</v>
      </c>
      <c r="AT696" t="str">
        <f t="shared" si="112"/>
        <v>OP</v>
      </c>
    </row>
    <row r="697" spans="42:46" x14ac:dyDescent="0.2">
      <c r="AP697" t="s">
        <v>576</v>
      </c>
      <c r="AQ697" t="str">
        <f t="shared" si="110"/>
        <v>HERNAN RESTREPO QUINTERO</v>
      </c>
      <c r="AR697" t="s">
        <v>577</v>
      </c>
      <c r="AS697" t="str">
        <f t="shared" si="111"/>
        <v>INCOMAEN</v>
      </c>
      <c r="AT697" t="str">
        <f t="shared" si="112"/>
        <v>OP</v>
      </c>
    </row>
    <row r="698" spans="42:46" x14ac:dyDescent="0.2">
      <c r="AP698" t="s">
        <v>578</v>
      </c>
      <c r="AQ698" t="str">
        <f t="shared" si="110"/>
        <v>REYES MORENO HARRINSON</v>
      </c>
      <c r="AR698" t="s">
        <v>579</v>
      </c>
      <c r="AS698" t="str">
        <f t="shared" si="111"/>
        <v>OPESPRE3</v>
      </c>
      <c r="AT698" t="str">
        <f t="shared" si="112"/>
        <v>OP</v>
      </c>
    </row>
    <row r="699" spans="42:46" x14ac:dyDescent="0.2">
      <c r="AP699" t="s">
        <v>580</v>
      </c>
      <c r="AQ699" t="str">
        <f t="shared" si="110"/>
        <v>HECTOR MARINO SOTO ARANA</v>
      </c>
      <c r="AR699" t="s">
        <v>581</v>
      </c>
      <c r="AS699" t="str">
        <f t="shared" si="111"/>
        <v>ESPEMAEN</v>
      </c>
      <c r="AT699" t="str">
        <f t="shared" si="112"/>
        <v>TE</v>
      </c>
    </row>
    <row r="700" spans="42:46" x14ac:dyDescent="0.2">
      <c r="AP700" t="s">
        <v>582</v>
      </c>
      <c r="AQ700" t="str">
        <f t="shared" si="110"/>
        <v>HECTOR FABIO VARELA REALPE</v>
      </c>
      <c r="AR700" t="s">
        <v>583</v>
      </c>
      <c r="AS700" t="str">
        <f t="shared" si="111"/>
        <v>OPESPTAR</v>
      </c>
      <c r="AT700" t="str">
        <f t="shared" si="112"/>
        <v>OP</v>
      </c>
    </row>
    <row r="701" spans="42:46" x14ac:dyDescent="0.2">
      <c r="AP701" t="s">
        <v>584</v>
      </c>
      <c r="AQ701" t="str">
        <f t="shared" si="110"/>
        <v>IVAN DARIO QUINTERO OCAMPO</v>
      </c>
      <c r="AR701" t="s">
        <v>585</v>
      </c>
      <c r="AS701" t="str">
        <f t="shared" si="111"/>
        <v>OPESPRE3</v>
      </c>
      <c r="AT701" t="str">
        <f t="shared" si="112"/>
        <v>OP</v>
      </c>
    </row>
    <row r="702" spans="42:46" x14ac:dyDescent="0.2">
      <c r="AP702" t="s">
        <v>586</v>
      </c>
      <c r="AQ702" t="str">
        <f t="shared" si="110"/>
        <v xml:space="preserve"> COORDINADOR MANTTO ELABORA.</v>
      </c>
      <c r="AR702" t="s">
        <v>587</v>
      </c>
      <c r="AS702" t="str">
        <f t="shared" si="111"/>
        <v>INGENIER</v>
      </c>
      <c r="AT702" t="str">
        <f t="shared" si="112"/>
        <v>OP</v>
      </c>
    </row>
    <row r="703" spans="42:46" x14ac:dyDescent="0.2">
      <c r="AP703" t="s">
        <v>588</v>
      </c>
      <c r="AQ703" t="str">
        <f t="shared" si="110"/>
        <v xml:space="preserve"> COORDINADOR DE MANTTO ENVASE</v>
      </c>
      <c r="AR703" t="s">
        <v>589</v>
      </c>
      <c r="AS703" t="str">
        <f t="shared" si="111"/>
        <v>INGENIER</v>
      </c>
      <c r="AT703" t="str">
        <f t="shared" si="112"/>
        <v>OP</v>
      </c>
    </row>
    <row r="704" spans="42:46" x14ac:dyDescent="0.2">
      <c r="AP704" t="s">
        <v>590</v>
      </c>
      <c r="AQ704" t="str">
        <f t="shared" si="110"/>
        <v xml:space="preserve"> COORDINADOR MANTTO SERVICIOS</v>
      </c>
      <c r="AR704" t="s">
        <v>591</v>
      </c>
      <c r="AS704" t="str">
        <f t="shared" si="111"/>
        <v>INGENIER</v>
      </c>
      <c r="AT704" t="str">
        <f t="shared" si="112"/>
        <v>OP</v>
      </c>
    </row>
    <row r="705" spans="42:46" x14ac:dyDescent="0.2">
      <c r="AP705" t="s">
        <v>592</v>
      </c>
      <c r="AQ705" t="str">
        <f t="shared" si="110"/>
        <v xml:space="preserve"> de Calidad</v>
      </c>
      <c r="AR705" t="s">
        <v>593</v>
      </c>
      <c r="AS705" t="str">
        <f t="shared" si="111"/>
        <v>Ingenier</v>
      </c>
      <c r="AT705" t="str">
        <f t="shared" si="112"/>
        <v>OP</v>
      </c>
    </row>
    <row r="706" spans="42:46" x14ac:dyDescent="0.2">
      <c r="AP706" t="s">
        <v>594</v>
      </c>
      <c r="AQ706" t="str">
        <f t="shared" si="110"/>
        <v xml:space="preserve"> DE AUTOMATIZACION</v>
      </c>
      <c r="AR706" t="s">
        <v>595</v>
      </c>
      <c r="AS706" t="str">
        <f t="shared" si="111"/>
        <v>INGENIER</v>
      </c>
      <c r="AT706" t="str">
        <f t="shared" si="112"/>
        <v>OP</v>
      </c>
    </row>
    <row r="707" spans="42:46" x14ac:dyDescent="0.2">
      <c r="AP707" t="s">
        <v>596</v>
      </c>
      <c r="AQ707" t="str">
        <f t="shared" si="110"/>
        <v xml:space="preserve"> ELECTRONICO ELABORA.</v>
      </c>
      <c r="AR707" t="s">
        <v>597</v>
      </c>
      <c r="AS707" t="str">
        <f t="shared" si="111"/>
        <v>INGENIER</v>
      </c>
      <c r="AT707" t="str">
        <f t="shared" si="112"/>
        <v>OP</v>
      </c>
    </row>
    <row r="708" spans="42:46" x14ac:dyDescent="0.2">
      <c r="AP708" t="s">
        <v>598</v>
      </c>
      <c r="AQ708" t="str">
        <f t="shared" si="110"/>
        <v xml:space="preserve"> ELECTRONICO ENVASE</v>
      </c>
      <c r="AR708" t="s">
        <v>599</v>
      </c>
      <c r="AS708" t="str">
        <f t="shared" si="111"/>
        <v>INGENIER</v>
      </c>
      <c r="AT708" t="str">
        <f t="shared" si="112"/>
        <v>OP</v>
      </c>
    </row>
    <row r="709" spans="42:46" x14ac:dyDescent="0.2">
      <c r="AP709" t="s">
        <v>600</v>
      </c>
      <c r="AQ709" t="str">
        <f t="shared" si="110"/>
        <v>INGENIERO DE MANTENIMIENTO</v>
      </c>
      <c r="AR709" t="s">
        <v>601</v>
      </c>
      <c r="AS709" t="str">
        <f t="shared" si="111"/>
        <v>INGEMTTO</v>
      </c>
      <c r="AT709" t="str">
        <f t="shared" si="112"/>
        <v>OP</v>
      </c>
    </row>
    <row r="710" spans="42:46" x14ac:dyDescent="0.2">
      <c r="AP710" t="s">
        <v>602</v>
      </c>
      <c r="AQ710" t="str">
        <f t="shared" si="110"/>
        <v xml:space="preserve"> DE PROYECTOS</v>
      </c>
      <c r="AR710" t="s">
        <v>603</v>
      </c>
      <c r="AS710" t="str">
        <f t="shared" si="111"/>
        <v>INGENIER</v>
      </c>
      <c r="AT710" t="str">
        <f t="shared" si="112"/>
        <v>OP</v>
      </c>
    </row>
    <row r="711" spans="42:46" x14ac:dyDescent="0.2">
      <c r="AP711" t="s">
        <v>604</v>
      </c>
      <c r="AQ711" t="str">
        <f t="shared" si="110"/>
        <v xml:space="preserve"> DE SERVICIOS GENERALES</v>
      </c>
      <c r="AR711" t="s">
        <v>605</v>
      </c>
      <c r="AS711" t="str">
        <f t="shared" si="111"/>
        <v>INGENIER</v>
      </c>
      <c r="AT711" t="str">
        <f t="shared" si="112"/>
        <v>OP</v>
      </c>
    </row>
    <row r="712" spans="42:46" x14ac:dyDescent="0.2">
      <c r="AP712" t="s">
        <v>606</v>
      </c>
      <c r="AQ712" t="str">
        <f t="shared" si="110"/>
        <v xml:space="preserve"> DE SERVICIOS</v>
      </c>
      <c r="AR712" t="s">
        <v>607</v>
      </c>
      <c r="AS712" t="str">
        <f t="shared" si="111"/>
        <v>INGENIER</v>
      </c>
      <c r="AT712" t="str">
        <f t="shared" si="112"/>
        <v>OP</v>
      </c>
    </row>
    <row r="713" spans="42:46" x14ac:dyDescent="0.2">
      <c r="AP713" t="s">
        <v>608</v>
      </c>
      <c r="AQ713" t="str">
        <f t="shared" si="110"/>
        <v xml:space="preserve"> REPUESTOS DE ELABORACION</v>
      </c>
      <c r="AR713" t="s">
        <v>609</v>
      </c>
      <c r="AS713" t="str">
        <f t="shared" si="111"/>
        <v>INGENIER</v>
      </c>
      <c r="AT713" t="str">
        <f t="shared" si="112"/>
        <v>OP</v>
      </c>
    </row>
    <row r="714" spans="42:46" x14ac:dyDescent="0.2">
      <c r="AP714" t="s">
        <v>610</v>
      </c>
      <c r="AQ714" t="str">
        <f t="shared" si="110"/>
        <v xml:space="preserve"> REPUESTOS DE ENVASE</v>
      </c>
      <c r="AR714" t="s">
        <v>611</v>
      </c>
      <c r="AS714" t="str">
        <f t="shared" si="111"/>
        <v>INGENIER</v>
      </c>
      <c r="AT714" t="str">
        <f t="shared" si="112"/>
        <v>OP</v>
      </c>
    </row>
    <row r="715" spans="42:46" x14ac:dyDescent="0.2">
      <c r="AP715" t="s">
        <v>612</v>
      </c>
      <c r="AQ715" t="str">
        <f t="shared" si="110"/>
        <v>JORGE ARMANDO ALPALA GETIAL</v>
      </c>
      <c r="AR715" t="s">
        <v>613</v>
      </c>
      <c r="AS715" t="str">
        <f t="shared" si="111"/>
        <v>ESPEMAEN</v>
      </c>
      <c r="AT715" t="str">
        <f t="shared" si="112"/>
        <v>TE</v>
      </c>
    </row>
    <row r="716" spans="42:46" x14ac:dyDescent="0.2">
      <c r="AP716" t="s">
        <v>614</v>
      </c>
      <c r="AQ716" t="str">
        <f t="shared" si="110"/>
        <v>JULIAN ANDRES ALZATE BOLAÑOS</v>
      </c>
      <c r="AR716" t="s">
        <v>615</v>
      </c>
      <c r="AS716" t="str">
        <f t="shared" si="111"/>
        <v>OPESPREL</v>
      </c>
      <c r="AT716" t="str">
        <f t="shared" si="112"/>
        <v>OP</v>
      </c>
    </row>
    <row r="717" spans="42:46" x14ac:dyDescent="0.2">
      <c r="AP717" t="s">
        <v>616</v>
      </c>
      <c r="AQ717" t="str">
        <f t="shared" si="110"/>
        <v>JUAN D CAICEDO</v>
      </c>
      <c r="AR717" t="s">
        <v>617</v>
      </c>
      <c r="AS717" t="str">
        <f t="shared" si="111"/>
        <v>OPESPRE3</v>
      </c>
      <c r="AT717" t="str">
        <f t="shared" si="112"/>
        <v>OP</v>
      </c>
    </row>
    <row r="718" spans="42:46" x14ac:dyDescent="0.2">
      <c r="AP718" t="s">
        <v>618</v>
      </c>
      <c r="AQ718" t="str">
        <f t="shared" si="110"/>
        <v>JUAN MANUEL FERRO</v>
      </c>
      <c r="AR718" t="s">
        <v>619</v>
      </c>
      <c r="AS718" t="str">
        <f t="shared" si="111"/>
        <v>OPDEPRE2</v>
      </c>
      <c r="AT718" t="str">
        <f t="shared" si="112"/>
        <v>OP</v>
      </c>
    </row>
    <row r="719" spans="42:46" x14ac:dyDescent="0.2">
      <c r="AP719" t="s">
        <v>620</v>
      </c>
      <c r="AQ719" t="str">
        <f t="shared" si="110"/>
        <v>JAIRO ARANGO LOPEZ</v>
      </c>
      <c r="AR719" t="s">
        <v>621</v>
      </c>
      <c r="AS719" t="str">
        <f t="shared" si="111"/>
        <v>ESPEMAEc</v>
      </c>
      <c r="AT719" t="str">
        <f t="shared" si="112"/>
        <v>TE</v>
      </c>
    </row>
    <row r="720" spans="42:46" x14ac:dyDescent="0.2">
      <c r="AP720" t="s">
        <v>622</v>
      </c>
      <c r="AQ720" t="str">
        <f t="shared" si="110"/>
        <v>JANIER STEVEN ARARAT APONZA</v>
      </c>
      <c r="AR720" t="s">
        <v>623</v>
      </c>
      <c r="AS720" t="str">
        <f t="shared" si="111"/>
        <v>OPESPRE2</v>
      </c>
      <c r="AT720" t="str">
        <f t="shared" si="112"/>
        <v>OP</v>
      </c>
    </row>
    <row r="721" spans="42:46" x14ac:dyDescent="0.2">
      <c r="AP721" t="s">
        <v>624</v>
      </c>
      <c r="AQ721" t="str">
        <f t="shared" si="110"/>
        <v>JUAN CARLOS ARBOLEDA SILVA</v>
      </c>
      <c r="AR721" t="s">
        <v>625</v>
      </c>
      <c r="AS721" t="str">
        <f t="shared" si="111"/>
        <v>OPESPRE3</v>
      </c>
      <c r="AT721" t="str">
        <f t="shared" si="112"/>
        <v>OP</v>
      </c>
    </row>
    <row r="722" spans="42:46" x14ac:dyDescent="0.2">
      <c r="AP722" t="s">
        <v>626</v>
      </c>
      <c r="AQ722" t="str">
        <f t="shared" si="110"/>
        <v>JULIO CESAR ARIAS MACIAS</v>
      </c>
      <c r="AR722" t="s">
        <v>627</v>
      </c>
      <c r="AS722" t="str">
        <f t="shared" si="111"/>
        <v>OPDEPRE2</v>
      </c>
      <c r="AT722" t="str">
        <f t="shared" si="112"/>
        <v>OP</v>
      </c>
    </row>
    <row r="723" spans="42:46" x14ac:dyDescent="0.2">
      <c r="AP723" t="s">
        <v>628</v>
      </c>
      <c r="AQ723" t="str">
        <f t="shared" si="110"/>
        <v>JOSE ARLEY ARIAS MACIAS</v>
      </c>
      <c r="AR723" t="s">
        <v>629</v>
      </c>
      <c r="AS723" t="str">
        <f t="shared" si="111"/>
        <v>OPESPTAR</v>
      </c>
      <c r="AT723" t="str">
        <f t="shared" si="112"/>
        <v>OP</v>
      </c>
    </row>
    <row r="724" spans="42:46" x14ac:dyDescent="0.2">
      <c r="AP724" t="s">
        <v>630</v>
      </c>
      <c r="AQ724" t="str">
        <f t="shared" si="110"/>
        <v>JARLINSON RUIZ URRESTI</v>
      </c>
      <c r="AR724" t="s">
        <v>631</v>
      </c>
      <c r="AS724" t="str">
        <f t="shared" si="111"/>
        <v>MECAN2EL</v>
      </c>
      <c r="AT724" t="str">
        <f t="shared" si="112"/>
        <v>OP</v>
      </c>
    </row>
    <row r="725" spans="42:46" x14ac:dyDescent="0.2">
      <c r="AP725" t="s">
        <v>632</v>
      </c>
      <c r="AQ725" t="str">
        <f t="shared" si="110"/>
        <v>JUAN PABLO ASTAIZA URBANO</v>
      </c>
      <c r="AR725" t="s">
        <v>633</v>
      </c>
      <c r="AS725" t="str">
        <f t="shared" si="111"/>
        <v>OPESPRE2</v>
      </c>
      <c r="AT725" t="str">
        <f t="shared" si="112"/>
        <v>OP</v>
      </c>
    </row>
    <row r="726" spans="42:46" x14ac:dyDescent="0.2">
      <c r="AP726" t="s">
        <v>634</v>
      </c>
      <c r="AQ726" t="str">
        <f t="shared" si="110"/>
        <v>JOSE LUIS AVILA VIDAL</v>
      </c>
      <c r="AR726" t="s">
        <v>635</v>
      </c>
      <c r="AS726" t="str">
        <f t="shared" si="111"/>
        <v>OPDEPRE1</v>
      </c>
      <c r="AT726" t="str">
        <f t="shared" si="112"/>
        <v>OP</v>
      </c>
    </row>
    <row r="727" spans="42:46" x14ac:dyDescent="0.2">
      <c r="AP727" t="s">
        <v>636</v>
      </c>
      <c r="AQ727" t="str">
        <f t="shared" si="110"/>
        <v>JORGE ALBERTO BARRAGAN</v>
      </c>
      <c r="AR727" t="s">
        <v>637</v>
      </c>
      <c r="AS727" t="str">
        <f t="shared" si="111"/>
        <v>OPESPREL</v>
      </c>
      <c r="AT727" t="str">
        <f t="shared" si="112"/>
        <v>OP</v>
      </c>
    </row>
    <row r="728" spans="42:46" x14ac:dyDescent="0.2">
      <c r="AP728" t="s">
        <v>638</v>
      </c>
      <c r="AQ728" t="str">
        <f t="shared" si="110"/>
        <v>JUAN CAMILO BECERRA MOLINA</v>
      </c>
      <c r="AR728" t="s">
        <v>639</v>
      </c>
      <c r="AS728" t="str">
        <f t="shared" si="111"/>
        <v>OPESPRE3</v>
      </c>
      <c r="AT728" t="str">
        <f t="shared" si="112"/>
        <v>OP</v>
      </c>
    </row>
    <row r="729" spans="42:46" x14ac:dyDescent="0.2">
      <c r="AP729" t="s">
        <v>640</v>
      </c>
      <c r="AQ729" t="str">
        <f t="shared" si="110"/>
        <v>JONATHAN LOZANO</v>
      </c>
      <c r="AR729" t="s">
        <v>641</v>
      </c>
      <c r="AS729" t="str">
        <f t="shared" si="111"/>
        <v>OPESPRE2</v>
      </c>
      <c r="AT729" t="str">
        <f t="shared" si="112"/>
        <v>OP</v>
      </c>
    </row>
    <row r="730" spans="42:46" x14ac:dyDescent="0.2">
      <c r="AP730" t="s">
        <v>642</v>
      </c>
      <c r="AQ730" t="str">
        <f t="shared" si="110"/>
        <v>JACINTO CABALLERO CONRADO</v>
      </c>
      <c r="AR730" t="s">
        <v>265</v>
      </c>
      <c r="AS730" t="str">
        <f t="shared" si="111"/>
        <v>OPESPTAR</v>
      </c>
      <c r="AT730" t="str">
        <f t="shared" si="112"/>
        <v>OP</v>
      </c>
    </row>
    <row r="731" spans="42:46" x14ac:dyDescent="0.2">
      <c r="AP731" t="s">
        <v>643</v>
      </c>
      <c r="AQ731" t="str">
        <f t="shared" si="110"/>
        <v>JULIAN GOMEZ JARAMILLO</v>
      </c>
      <c r="AR731" t="s">
        <v>644</v>
      </c>
      <c r="AS731" t="str">
        <f t="shared" si="111"/>
        <v>OPESPRE3</v>
      </c>
      <c r="AT731" t="str">
        <f t="shared" si="112"/>
        <v>OP</v>
      </c>
    </row>
    <row r="732" spans="42:46" x14ac:dyDescent="0.2">
      <c r="AP732" t="s">
        <v>645</v>
      </c>
      <c r="AQ732" t="str">
        <f t="shared" si="110"/>
        <v>JAIRO CANO CARDONA</v>
      </c>
      <c r="AR732" t="s">
        <v>646</v>
      </c>
      <c r="AS732" t="str">
        <f t="shared" si="111"/>
        <v>OPESMAQU</v>
      </c>
      <c r="AT732" t="str">
        <f t="shared" si="112"/>
        <v>OP</v>
      </c>
    </row>
    <row r="733" spans="42:46" x14ac:dyDescent="0.2">
      <c r="AP733" t="s">
        <v>647</v>
      </c>
      <c r="AQ733" t="str">
        <f t="shared" si="110"/>
        <v>JOSE EDUARDO CARDONA</v>
      </c>
      <c r="AR733" t="s">
        <v>648</v>
      </c>
      <c r="AS733" t="str">
        <f t="shared" si="111"/>
        <v>OPDEPRE1</v>
      </c>
      <c r="AT733" t="str">
        <f t="shared" si="112"/>
        <v>OP</v>
      </c>
    </row>
    <row r="734" spans="42:46" x14ac:dyDescent="0.2">
      <c r="AP734" t="s">
        <v>649</v>
      </c>
      <c r="AQ734" t="str">
        <f t="shared" si="110"/>
        <v>JHON FREDY CARDONA GIRALDO</v>
      </c>
      <c r="AR734" t="s">
        <v>650</v>
      </c>
      <c r="AS734" t="str">
        <f t="shared" si="111"/>
        <v>OPESMAE3</v>
      </c>
      <c r="AT734" t="str">
        <f t="shared" si="112"/>
        <v>OP</v>
      </c>
    </row>
    <row r="735" spans="42:46" x14ac:dyDescent="0.2">
      <c r="AP735" t="s">
        <v>651</v>
      </c>
      <c r="AQ735" t="str">
        <f t="shared" si="110"/>
        <v>JULIO CARRASQUILLA MARIN</v>
      </c>
      <c r="AR735" t="s">
        <v>652</v>
      </c>
      <c r="AS735" t="str">
        <f t="shared" si="111"/>
        <v>OPESPRE2</v>
      </c>
      <c r="AT735" t="str">
        <f t="shared" si="112"/>
        <v>OP</v>
      </c>
    </row>
    <row r="736" spans="42:46" x14ac:dyDescent="0.2">
      <c r="AP736" t="s">
        <v>653</v>
      </c>
      <c r="AQ736" t="str">
        <f t="shared" si="110"/>
        <v>JUAN CARLOS CHAVEZ NIÑO</v>
      </c>
      <c r="AR736" t="s">
        <v>654</v>
      </c>
      <c r="AS736" t="str">
        <f t="shared" si="111"/>
        <v>LIDEQENV</v>
      </c>
      <c r="AT736" t="str">
        <f t="shared" si="112"/>
        <v>OP</v>
      </c>
    </row>
    <row r="737" spans="42:46" x14ac:dyDescent="0.2">
      <c r="AP737" t="s">
        <v>655</v>
      </c>
      <c r="AQ737" t="str">
        <f t="shared" si="110"/>
        <v>JHON ALEXANDER PINO CANIZALES</v>
      </c>
      <c r="AR737" t="s">
        <v>656</v>
      </c>
      <c r="AS737" t="str">
        <f t="shared" si="111"/>
        <v>OPESPRE3</v>
      </c>
      <c r="AT737" t="str">
        <f t="shared" si="112"/>
        <v>OP</v>
      </c>
    </row>
    <row r="738" spans="42:46" x14ac:dyDescent="0.2">
      <c r="AP738" t="s">
        <v>657</v>
      </c>
      <c r="AQ738" t="str">
        <f t="shared" si="110"/>
        <v>JULIAN ALBERTO CORTES ZUÑIGA</v>
      </c>
      <c r="AR738" t="s">
        <v>658</v>
      </c>
      <c r="AS738" t="str">
        <f t="shared" si="111"/>
        <v>espemaen</v>
      </c>
      <c r="AT738" t="str">
        <f t="shared" si="112"/>
        <v>TE</v>
      </c>
    </row>
    <row r="739" spans="42:46" x14ac:dyDescent="0.2">
      <c r="AP739" t="s">
        <v>659</v>
      </c>
      <c r="AQ739" t="str">
        <f t="shared" si="110"/>
        <v>JOHN CUBIDES</v>
      </c>
      <c r="AR739" t="s">
        <v>660</v>
      </c>
      <c r="AS739" t="str">
        <f t="shared" si="111"/>
        <v>OPESPRE2</v>
      </c>
      <c r="AT739" t="str">
        <f t="shared" si="112"/>
        <v>OP</v>
      </c>
    </row>
    <row r="740" spans="42:46" x14ac:dyDescent="0.2">
      <c r="AP740" t="s">
        <v>661</v>
      </c>
      <c r="AQ740" t="str">
        <f t="shared" si="110"/>
        <v>JHON CUBIDES</v>
      </c>
      <c r="AR740" t="s">
        <v>662</v>
      </c>
      <c r="AS740" t="str">
        <f t="shared" si="111"/>
        <v>OPDEPRE1</v>
      </c>
      <c r="AT740" t="str">
        <f t="shared" si="112"/>
        <v>OP</v>
      </c>
    </row>
    <row r="741" spans="42:46" x14ac:dyDescent="0.2">
      <c r="AP741" t="s">
        <v>663</v>
      </c>
      <c r="AQ741" t="str">
        <f t="shared" si="110"/>
        <v>JOINER FERNANDO CUENCA</v>
      </c>
      <c r="AR741" t="s">
        <v>664</v>
      </c>
      <c r="AS741" t="str">
        <f t="shared" si="111"/>
        <v>OPESPREL</v>
      </c>
      <c r="AT741" t="str">
        <f t="shared" si="112"/>
        <v>OP</v>
      </c>
    </row>
    <row r="742" spans="42:46" x14ac:dyDescent="0.2">
      <c r="AP742" t="s">
        <v>665</v>
      </c>
      <c r="AQ742" t="str">
        <f t="shared" si="110"/>
        <v>JORGE ANDRES DAZA GALEANO</v>
      </c>
      <c r="AR742" t="s">
        <v>666</v>
      </c>
      <c r="AS742" t="str">
        <f t="shared" si="111"/>
        <v>OPESPRE3</v>
      </c>
      <c r="AT742" t="str">
        <f t="shared" si="112"/>
        <v>OP</v>
      </c>
    </row>
    <row r="743" spans="42:46" x14ac:dyDescent="0.2">
      <c r="AP743" t="s">
        <v>667</v>
      </c>
      <c r="AQ743" t="str">
        <f t="shared" si="110"/>
        <v>JHON EDWARD ECHEVERRY REINA</v>
      </c>
      <c r="AR743" t="s">
        <v>668</v>
      </c>
      <c r="AS743" t="str">
        <f t="shared" si="111"/>
        <v>OPESPREL</v>
      </c>
      <c r="AT743" t="str">
        <f t="shared" si="112"/>
        <v>OP</v>
      </c>
    </row>
    <row r="744" spans="42:46" x14ac:dyDescent="0.2">
      <c r="AP744" t="s">
        <v>669</v>
      </c>
      <c r="AQ744" t="str">
        <f t="shared" si="110"/>
        <v>JEISON GOEZ</v>
      </c>
      <c r="AR744" t="s">
        <v>670</v>
      </c>
      <c r="AS744" t="str">
        <f t="shared" si="111"/>
        <v>ESPEMAEN</v>
      </c>
      <c r="AT744" t="str">
        <f t="shared" si="112"/>
        <v>TE</v>
      </c>
    </row>
    <row r="745" spans="42:46" x14ac:dyDescent="0.2">
      <c r="AP745" t="s">
        <v>671</v>
      </c>
      <c r="AQ745" t="str">
        <f t="shared" si="110"/>
        <v>JOHN FREDY ESPINOSA</v>
      </c>
      <c r="AR745" t="s">
        <v>672</v>
      </c>
      <c r="AS745" t="str">
        <f t="shared" si="111"/>
        <v>INCOMAEL</v>
      </c>
      <c r="AT745" t="str">
        <f t="shared" si="112"/>
        <v>OP</v>
      </c>
    </row>
    <row r="746" spans="42:46" x14ac:dyDescent="0.2">
      <c r="AP746" t="s">
        <v>673</v>
      </c>
      <c r="AQ746" t="str">
        <f t="shared" ref="AQ746:AQ809" si="113">RIGHT(AR746,LEN(AR746)-9)</f>
        <v>JHON HARRISON FRANCO</v>
      </c>
      <c r="AR746" t="s">
        <v>674</v>
      </c>
      <c r="AS746" t="str">
        <f t="shared" ref="AS746:AS809" si="114">+MID(AR746,1,8)</f>
        <v>OPDEPRE1</v>
      </c>
      <c r="AT746" t="str">
        <f t="shared" si="112"/>
        <v>OP</v>
      </c>
    </row>
    <row r="747" spans="42:46" x14ac:dyDescent="0.2">
      <c r="AP747" t="s">
        <v>675</v>
      </c>
      <c r="AQ747" t="str">
        <f t="shared" si="113"/>
        <v>JHON FREDDY GALLEGO</v>
      </c>
      <c r="AR747" t="s">
        <v>676</v>
      </c>
      <c r="AS747" t="str">
        <f t="shared" si="114"/>
        <v>OPDEPRE1</v>
      </c>
      <c r="AT747" t="str">
        <f t="shared" si="112"/>
        <v>OP</v>
      </c>
    </row>
    <row r="748" spans="42:46" x14ac:dyDescent="0.2">
      <c r="AP748" t="s">
        <v>677</v>
      </c>
      <c r="AQ748" t="str">
        <f t="shared" si="113"/>
        <v>JUAN MANUEL GIRALDO</v>
      </c>
      <c r="AR748" t="s">
        <v>678</v>
      </c>
      <c r="AS748" t="str">
        <f t="shared" si="114"/>
        <v>ESPEMAEC</v>
      </c>
      <c r="AT748" t="str">
        <f t="shared" si="112"/>
        <v>TE</v>
      </c>
    </row>
    <row r="749" spans="42:46" x14ac:dyDescent="0.2">
      <c r="AP749" t="s">
        <v>679</v>
      </c>
      <c r="AQ749" t="str">
        <f t="shared" si="113"/>
        <v>JOHN JAIRO GOMEZ BUSTOS</v>
      </c>
      <c r="AR749" t="s">
        <v>680</v>
      </c>
      <c r="AS749" t="str">
        <f t="shared" si="114"/>
        <v>OPESPREL</v>
      </c>
      <c r="AT749" t="str">
        <f t="shared" si="112"/>
        <v>OP</v>
      </c>
    </row>
    <row r="750" spans="42:46" x14ac:dyDescent="0.2">
      <c r="AP750" t="s">
        <v>681</v>
      </c>
      <c r="AQ750" t="str">
        <f t="shared" si="113"/>
        <v xml:space="preserve"> JUAN CAMILO GARCIA</v>
      </c>
      <c r="AR750" t="s">
        <v>682</v>
      </c>
      <c r="AS750" t="str">
        <f t="shared" si="114"/>
        <v>OPESPRE3</v>
      </c>
      <c r="AT750" t="str">
        <f t="shared" si="112"/>
        <v>OP</v>
      </c>
    </row>
    <row r="751" spans="42:46" x14ac:dyDescent="0.2">
      <c r="AP751" t="s">
        <v>683</v>
      </c>
      <c r="AQ751" t="str">
        <f t="shared" si="113"/>
        <v>JHONNATAN GALVIS</v>
      </c>
      <c r="AR751" t="s">
        <v>684</v>
      </c>
      <c r="AS751" t="str">
        <f t="shared" si="114"/>
        <v>OPESPRE3</v>
      </c>
      <c r="AT751" t="str">
        <f t="shared" ref="AT751:AT814" si="115">IF(ISERROR(SEARCH("ESPEMA",AS751)),IF(ISERROR(SEARCH("TEC",AS751)),"OP","TE"),"TE")</f>
        <v>OP</v>
      </c>
    </row>
    <row r="752" spans="42:46" x14ac:dyDescent="0.2">
      <c r="AP752" t="s">
        <v>685</v>
      </c>
      <c r="AQ752" t="str">
        <f t="shared" si="113"/>
        <v>JORGE IVAN HERNANDEZ HERNANDEZ</v>
      </c>
      <c r="AR752" t="s">
        <v>686</v>
      </c>
      <c r="AS752" t="str">
        <f t="shared" si="114"/>
        <v>OPESPRE2</v>
      </c>
      <c r="AT752" t="str">
        <f t="shared" si="115"/>
        <v>OP</v>
      </c>
    </row>
    <row r="753" spans="37:46" x14ac:dyDescent="0.2">
      <c r="AP753" t="s">
        <v>687</v>
      </c>
      <c r="AQ753" t="str">
        <f t="shared" si="113"/>
        <v>JHORMAN JARAMILLO NIETO</v>
      </c>
      <c r="AR753" t="s">
        <v>688</v>
      </c>
      <c r="AS753" t="str">
        <f t="shared" si="114"/>
        <v>MECAN2EL</v>
      </c>
      <c r="AT753" t="str">
        <f t="shared" si="115"/>
        <v>OP</v>
      </c>
    </row>
    <row r="754" spans="37:46" x14ac:dyDescent="0.2">
      <c r="AP754" t="s">
        <v>689</v>
      </c>
      <c r="AQ754" t="str">
        <f t="shared" si="113"/>
        <v>JHORMAN JARAMILLO NIETO</v>
      </c>
      <c r="AR754" t="s">
        <v>690</v>
      </c>
      <c r="AS754" t="str">
        <f t="shared" si="114"/>
        <v>ESPEMAME</v>
      </c>
      <c r="AT754" t="str">
        <f t="shared" si="115"/>
        <v>TE</v>
      </c>
    </row>
    <row r="755" spans="37:46" x14ac:dyDescent="0.2">
      <c r="AP755" t="s">
        <v>691</v>
      </c>
      <c r="AQ755" t="str">
        <f t="shared" si="113"/>
        <v>JAIRO LEON JIMENEZ VILLEGAS</v>
      </c>
      <c r="AR755" t="s">
        <v>692</v>
      </c>
      <c r="AS755" t="str">
        <f t="shared" si="114"/>
        <v>OPDEPRE2</v>
      </c>
      <c r="AT755" t="str">
        <f t="shared" si="115"/>
        <v>OP</v>
      </c>
    </row>
    <row r="756" spans="37:46" x14ac:dyDescent="0.2">
      <c r="AP756" t="s">
        <v>693</v>
      </c>
      <c r="AQ756" t="str">
        <f t="shared" si="113"/>
        <v>JUAN CARLOS JURADO VELASQUEZ</v>
      </c>
      <c r="AR756" t="s">
        <v>694</v>
      </c>
      <c r="AS756" t="str">
        <f t="shared" si="114"/>
        <v>OPESPRE2</v>
      </c>
      <c r="AT756" t="str">
        <f t="shared" si="115"/>
        <v>OP</v>
      </c>
    </row>
    <row r="757" spans="37:46" x14ac:dyDescent="0.2">
      <c r="AP757" t="s">
        <v>695</v>
      </c>
      <c r="AQ757" t="str">
        <f t="shared" si="113"/>
        <v>JHONY JAVIER VIAFARA ZAPATA</v>
      </c>
      <c r="AR757" t="s">
        <v>696</v>
      </c>
      <c r="AS757" t="str">
        <f t="shared" si="114"/>
        <v>OPESPRE3</v>
      </c>
      <c r="AT757" t="str">
        <f t="shared" si="115"/>
        <v>OP</v>
      </c>
    </row>
    <row r="758" spans="37:46" x14ac:dyDescent="0.2">
      <c r="AP758" t="s">
        <v>697</v>
      </c>
      <c r="AQ758" t="str">
        <f t="shared" si="113"/>
        <v>JOSE EDUAR LASPRILLA SALAMANCA</v>
      </c>
      <c r="AR758" t="s">
        <v>698</v>
      </c>
      <c r="AS758" t="str">
        <f t="shared" si="114"/>
        <v>OPDEPRE2</v>
      </c>
      <c r="AT758" t="str">
        <f t="shared" si="115"/>
        <v>OP</v>
      </c>
    </row>
    <row r="759" spans="37:46" x14ac:dyDescent="0.2">
      <c r="AP759" t="s">
        <v>699</v>
      </c>
      <c r="AQ759" t="str">
        <f t="shared" si="113"/>
        <v>JHONNY LEYTON</v>
      </c>
      <c r="AR759" t="s">
        <v>700</v>
      </c>
      <c r="AS759" t="str">
        <f t="shared" si="114"/>
        <v>OPESPRE3</v>
      </c>
      <c r="AT759" t="str">
        <f t="shared" si="115"/>
        <v>OP</v>
      </c>
    </row>
    <row r="760" spans="37:46" x14ac:dyDescent="0.2">
      <c r="AP760" t="s">
        <v>701</v>
      </c>
      <c r="AQ760" t="str">
        <f t="shared" si="113"/>
        <v>JOSE LUIS FAJARDO SOLARTE</v>
      </c>
      <c r="AR760" t="s">
        <v>702</v>
      </c>
      <c r="AS760" t="str">
        <f t="shared" si="114"/>
        <v>OPESPRE3</v>
      </c>
      <c r="AT760" t="str">
        <f t="shared" si="115"/>
        <v>OP</v>
      </c>
    </row>
    <row r="761" spans="37:46" x14ac:dyDescent="0.2">
      <c r="AP761" t="s">
        <v>703</v>
      </c>
      <c r="AQ761" t="str">
        <f t="shared" si="113"/>
        <v>LONDOÑO RODRIGUEZ JORGE LEONARD</v>
      </c>
      <c r="AR761" t="s">
        <v>704</v>
      </c>
      <c r="AS761" t="str">
        <f t="shared" si="114"/>
        <v>ESPEMAEc</v>
      </c>
      <c r="AT761" t="str">
        <f t="shared" si="115"/>
        <v>TE</v>
      </c>
    </row>
    <row r="762" spans="37:46" x14ac:dyDescent="0.2">
      <c r="AP762" t="s">
        <v>705</v>
      </c>
      <c r="AQ762" t="str">
        <f t="shared" si="113"/>
        <v>JULIAN LOPERA</v>
      </c>
      <c r="AR762" t="s">
        <v>706</v>
      </c>
      <c r="AS762" t="str">
        <f t="shared" si="114"/>
        <v>OPESPRE1</v>
      </c>
      <c r="AT762" t="str">
        <f t="shared" si="115"/>
        <v>OP</v>
      </c>
    </row>
    <row r="763" spans="37:46" ht="12.75" customHeight="1" x14ac:dyDescent="0.2">
      <c r="AP763" t="s">
        <v>707</v>
      </c>
      <c r="AQ763" t="str">
        <f t="shared" si="113"/>
        <v>JAMES LOPEZ</v>
      </c>
      <c r="AR763" t="s">
        <v>708</v>
      </c>
      <c r="AS763" t="str">
        <f t="shared" si="114"/>
        <v>ESPEMAEN</v>
      </c>
      <c r="AT763" t="str">
        <f t="shared" si="115"/>
        <v>TE</v>
      </c>
    </row>
    <row r="764" spans="37:46" x14ac:dyDescent="0.2">
      <c r="AP764" s="138" t="s">
        <v>2765</v>
      </c>
      <c r="AQ764" t="str">
        <f t="shared" si="113"/>
        <v>JHON MARTINEZ</v>
      </c>
      <c r="AR764" s="138" t="s">
        <v>4527</v>
      </c>
      <c r="AS764" t="str">
        <f t="shared" si="114"/>
        <v>OPESPRE3</v>
      </c>
      <c r="AT764" t="str">
        <f t="shared" si="115"/>
        <v>OP</v>
      </c>
    </row>
    <row r="765" spans="37:46" x14ac:dyDescent="0.2">
      <c r="AP765" t="s">
        <v>709</v>
      </c>
      <c r="AQ765" t="str">
        <f t="shared" si="113"/>
        <v>JOHN EIBER MARTINEZ BOLAÑOS</v>
      </c>
      <c r="AR765" t="s">
        <v>710</v>
      </c>
      <c r="AS765" t="str">
        <f t="shared" si="114"/>
        <v>OPESPRE3</v>
      </c>
      <c r="AT765" t="str">
        <f t="shared" si="115"/>
        <v>OP</v>
      </c>
    </row>
    <row r="766" spans="37:46" x14ac:dyDescent="0.2">
      <c r="AK766" t="str">
        <f>+IF(ISBLANK(AD766)," ",IF(ISERROR(SEARCH("ESPEMA",AD766)),"OP",IF(ISERROR(SEARCH("OP",AD766)),"TE")))</f>
        <v xml:space="preserve"> </v>
      </c>
      <c r="AP766" t="s">
        <v>711</v>
      </c>
      <c r="AQ766" t="str">
        <f t="shared" si="113"/>
        <v>JORGE MENDEZ</v>
      </c>
      <c r="AR766" t="s">
        <v>712</v>
      </c>
      <c r="AS766" t="str">
        <f t="shared" si="114"/>
        <v>LIDEQENV</v>
      </c>
      <c r="AT766" t="str">
        <f t="shared" si="115"/>
        <v>OP</v>
      </c>
    </row>
    <row r="767" spans="37:46" x14ac:dyDescent="0.2">
      <c r="AK767" t="str">
        <f>+IF(ISBLANK(AD767)," ",IF(ISERROR(SEARCH("ESPEMA",AD767)),"OP",IF(ISERROR(SEARCH("OP",AD767)),"TE")))</f>
        <v xml:space="preserve"> </v>
      </c>
      <c r="AP767" t="s">
        <v>713</v>
      </c>
      <c r="AQ767" t="str">
        <f t="shared" si="113"/>
        <v>MENESES JARAMILLO JOHN ALBERTO</v>
      </c>
      <c r="AR767" t="s">
        <v>714</v>
      </c>
      <c r="AS767" t="str">
        <f t="shared" si="114"/>
        <v>OPESPRE3</v>
      </c>
      <c r="AT767" t="str">
        <f t="shared" si="115"/>
        <v>OP</v>
      </c>
    </row>
    <row r="768" spans="37:46" x14ac:dyDescent="0.2">
      <c r="AP768" t="s">
        <v>715</v>
      </c>
      <c r="AQ768" t="str">
        <f t="shared" si="113"/>
        <v>JOHAN SEBASTIAN MINA GOMEZ</v>
      </c>
      <c r="AR768" t="s">
        <v>716</v>
      </c>
      <c r="AS768" t="str">
        <f t="shared" si="114"/>
        <v>OPESPRE2</v>
      </c>
      <c r="AT768" t="str">
        <f t="shared" si="115"/>
        <v>OP</v>
      </c>
    </row>
    <row r="769" spans="42:46" x14ac:dyDescent="0.2">
      <c r="AP769" t="s">
        <v>717</v>
      </c>
      <c r="AQ769" t="str">
        <f t="shared" si="113"/>
        <v>JUAN STIVEN MOLINA LOZADA</v>
      </c>
      <c r="AR769" t="s">
        <v>718</v>
      </c>
      <c r="AS769" t="str">
        <f t="shared" si="114"/>
        <v>OPESPRE3</v>
      </c>
      <c r="AT769" t="str">
        <f t="shared" si="115"/>
        <v>OP</v>
      </c>
    </row>
    <row r="770" spans="42:46" x14ac:dyDescent="0.2">
      <c r="AP770" t="s">
        <v>719</v>
      </c>
      <c r="AQ770" t="str">
        <f t="shared" si="113"/>
        <v>JOSE ALEJANDRO MAYOR</v>
      </c>
      <c r="AR770" t="s">
        <v>720</v>
      </c>
      <c r="AS770" t="str">
        <f t="shared" si="114"/>
        <v>OPESPRE3</v>
      </c>
      <c r="AT770" t="str">
        <f t="shared" si="115"/>
        <v>OP</v>
      </c>
    </row>
    <row r="771" spans="42:46" ht="12.75" customHeight="1" x14ac:dyDescent="0.2">
      <c r="AP771" t="s">
        <v>721</v>
      </c>
      <c r="AQ771" t="str">
        <f t="shared" si="113"/>
        <v>JOB MORENO</v>
      </c>
      <c r="AR771" t="s">
        <v>722</v>
      </c>
      <c r="AS771" t="str">
        <f t="shared" si="114"/>
        <v>ESPEMAEC</v>
      </c>
      <c r="AT771" t="str">
        <f t="shared" si="115"/>
        <v>TE</v>
      </c>
    </row>
    <row r="772" spans="42:46" x14ac:dyDescent="0.2">
      <c r="AP772" t="s">
        <v>723</v>
      </c>
      <c r="AQ772" t="str">
        <f t="shared" si="113"/>
        <v>JAIME ANDRES MORENO SUAREZ</v>
      </c>
      <c r="AR772" t="s">
        <v>724</v>
      </c>
      <c r="AS772" t="str">
        <f t="shared" si="114"/>
        <v>OPESPRE2</v>
      </c>
      <c r="AT772" t="str">
        <f t="shared" si="115"/>
        <v>OP</v>
      </c>
    </row>
    <row r="773" spans="42:46" x14ac:dyDescent="0.2">
      <c r="AP773" t="s">
        <v>725</v>
      </c>
      <c r="AQ773" t="str">
        <f t="shared" si="113"/>
        <v>JORGE FERNANDO MURCIA COBO</v>
      </c>
      <c r="AR773" t="s">
        <v>726</v>
      </c>
      <c r="AS773" t="str">
        <f t="shared" si="114"/>
        <v>OPDEPRE1</v>
      </c>
      <c r="AT773" t="str">
        <f t="shared" si="115"/>
        <v>OP</v>
      </c>
    </row>
    <row r="774" spans="42:46" x14ac:dyDescent="0.2">
      <c r="AP774" t="s">
        <v>727</v>
      </c>
      <c r="AQ774" t="str">
        <f t="shared" si="113"/>
        <v>JOHN ARLEY OBREGON CASTILLO</v>
      </c>
      <c r="AR774" t="s">
        <v>728</v>
      </c>
      <c r="AS774" t="str">
        <f t="shared" si="114"/>
        <v>OPDEPRE1</v>
      </c>
      <c r="AT774" t="str">
        <f t="shared" si="115"/>
        <v>OP</v>
      </c>
    </row>
    <row r="775" spans="42:46" x14ac:dyDescent="0.2">
      <c r="AP775" t="s">
        <v>729</v>
      </c>
      <c r="AQ775" t="str">
        <f t="shared" si="113"/>
        <v xml:space="preserve">JOSE DARIO OCHOA </v>
      </c>
      <c r="AR775" t="s">
        <v>730</v>
      </c>
      <c r="AS775" t="str">
        <f t="shared" si="114"/>
        <v>TECINSEN</v>
      </c>
      <c r="AT775" t="str">
        <f t="shared" si="115"/>
        <v>TE</v>
      </c>
    </row>
    <row r="776" spans="42:46" x14ac:dyDescent="0.2">
      <c r="AP776" t="s">
        <v>731</v>
      </c>
      <c r="AQ776" t="str">
        <f t="shared" si="113"/>
        <v>JOHAN GUS CARL OQUENDO YLIRAS</v>
      </c>
      <c r="AR776" t="s">
        <v>732</v>
      </c>
      <c r="AS776" t="str">
        <f t="shared" si="114"/>
        <v>OPESPREL</v>
      </c>
      <c r="AT776" t="str">
        <f t="shared" si="115"/>
        <v>OP</v>
      </c>
    </row>
    <row r="777" spans="42:46" x14ac:dyDescent="0.2">
      <c r="AP777" t="s">
        <v>733</v>
      </c>
      <c r="AQ777" t="str">
        <f t="shared" si="113"/>
        <v>JOHAN RODRIGUEZ</v>
      </c>
      <c r="AR777" t="s">
        <v>734</v>
      </c>
      <c r="AS777" t="str">
        <f t="shared" si="114"/>
        <v>ESPEMAEN</v>
      </c>
      <c r="AT777" t="str">
        <f t="shared" si="115"/>
        <v>TE</v>
      </c>
    </row>
    <row r="778" spans="42:46" x14ac:dyDescent="0.2">
      <c r="AP778" t="s">
        <v>735</v>
      </c>
      <c r="AQ778" t="str">
        <f t="shared" si="113"/>
        <v>JAVIER PENA ARANGO</v>
      </c>
      <c r="AR778" t="s">
        <v>736</v>
      </c>
      <c r="AS778" t="str">
        <f t="shared" si="114"/>
        <v>OPDEPRE2</v>
      </c>
      <c r="AT778" t="str">
        <f t="shared" si="115"/>
        <v>OP</v>
      </c>
    </row>
    <row r="779" spans="42:46" x14ac:dyDescent="0.2">
      <c r="AP779" t="s">
        <v>737</v>
      </c>
      <c r="AQ779" t="str">
        <f t="shared" si="113"/>
        <v>JORGE ELIECER PERAFAN MONTILLA</v>
      </c>
      <c r="AR779" t="s">
        <v>738</v>
      </c>
      <c r="AS779" t="str">
        <f t="shared" si="114"/>
        <v>OPESPRE3</v>
      </c>
      <c r="AT779" t="str">
        <f t="shared" si="115"/>
        <v>OP</v>
      </c>
    </row>
    <row r="780" spans="42:46" x14ac:dyDescent="0.2">
      <c r="AP780" t="s">
        <v>739</v>
      </c>
      <c r="AQ780" t="str">
        <f t="shared" si="113"/>
        <v>JOHN PINO</v>
      </c>
      <c r="AR780" t="s">
        <v>740</v>
      </c>
      <c r="AS780" t="str">
        <f t="shared" si="114"/>
        <v>OPESPRE2</v>
      </c>
      <c r="AT780" t="str">
        <f t="shared" si="115"/>
        <v>OP</v>
      </c>
    </row>
    <row r="781" spans="42:46" x14ac:dyDescent="0.2">
      <c r="AP781" t="s">
        <v>741</v>
      </c>
      <c r="AQ781" t="str">
        <f t="shared" si="113"/>
        <v>JHON ALEXANDER PINZON CARDONA</v>
      </c>
      <c r="AR781" t="s">
        <v>742</v>
      </c>
      <c r="AS781" t="str">
        <f t="shared" si="114"/>
        <v>OPDEPRE1</v>
      </c>
      <c r="AT781" t="str">
        <f t="shared" si="115"/>
        <v>OP</v>
      </c>
    </row>
    <row r="782" spans="42:46" x14ac:dyDescent="0.2">
      <c r="AP782" t="s">
        <v>743</v>
      </c>
      <c r="AQ782" t="str">
        <f t="shared" si="113"/>
        <v>JORGE ITEL QUINTERO ABELLA</v>
      </c>
      <c r="AR782" t="s">
        <v>744</v>
      </c>
      <c r="AS782" t="str">
        <f t="shared" si="114"/>
        <v>OPESPRE3</v>
      </c>
      <c r="AT782" t="str">
        <f t="shared" si="115"/>
        <v>OP</v>
      </c>
    </row>
    <row r="783" spans="42:46" x14ac:dyDescent="0.2">
      <c r="AP783" t="s">
        <v>745</v>
      </c>
      <c r="AQ783" t="str">
        <f t="shared" si="113"/>
        <v>JULIO CESAR RAMIREZ LOPEZ</v>
      </c>
      <c r="AR783" t="s">
        <v>746</v>
      </c>
      <c r="AS783" t="str">
        <f t="shared" si="114"/>
        <v>OPESPRE3</v>
      </c>
      <c r="AT783" t="str">
        <f t="shared" si="115"/>
        <v>OP</v>
      </c>
    </row>
    <row r="784" spans="42:46" x14ac:dyDescent="0.2">
      <c r="AP784" t="s">
        <v>747</v>
      </c>
      <c r="AQ784" t="str">
        <f t="shared" si="113"/>
        <v>JHON RESTREPO</v>
      </c>
      <c r="AR784" t="s">
        <v>748</v>
      </c>
      <c r="AS784" t="str">
        <f t="shared" si="114"/>
        <v>OPESPRE1</v>
      </c>
      <c r="AT784" t="str">
        <f t="shared" si="115"/>
        <v>OP</v>
      </c>
    </row>
    <row r="785" spans="42:46" x14ac:dyDescent="0.2">
      <c r="AP785" t="s">
        <v>749</v>
      </c>
      <c r="AQ785" t="str">
        <f t="shared" si="113"/>
        <v>JOSE LUIS RIOS RAMIREZ</v>
      </c>
      <c r="AR785" t="s">
        <v>750</v>
      </c>
      <c r="AS785" t="str">
        <f t="shared" si="114"/>
        <v>OPESPRE3</v>
      </c>
      <c r="AT785" t="str">
        <f t="shared" si="115"/>
        <v>OP</v>
      </c>
    </row>
    <row r="786" spans="42:46" x14ac:dyDescent="0.2">
      <c r="AP786" t="s">
        <v>751</v>
      </c>
      <c r="AQ786" t="str">
        <f t="shared" si="113"/>
        <v>JUAN CARLOS RIVERA MARTIN</v>
      </c>
      <c r="AR786" t="s">
        <v>752</v>
      </c>
      <c r="AS786" t="str">
        <f t="shared" si="114"/>
        <v>OPESMAEL</v>
      </c>
      <c r="AT786" t="str">
        <f t="shared" si="115"/>
        <v>OP</v>
      </c>
    </row>
    <row r="787" spans="42:46" x14ac:dyDescent="0.2">
      <c r="AP787" t="s">
        <v>753</v>
      </c>
      <c r="AQ787" t="str">
        <f t="shared" si="113"/>
        <v>JONATHAN RODRIGUEZ</v>
      </c>
      <c r="AR787" t="s">
        <v>754</v>
      </c>
      <c r="AS787" t="str">
        <f t="shared" si="114"/>
        <v>ESPEMAEC</v>
      </c>
      <c r="AT787" t="str">
        <f t="shared" si="115"/>
        <v>TE</v>
      </c>
    </row>
    <row r="788" spans="42:46" x14ac:dyDescent="0.2">
      <c r="AP788" t="s">
        <v>755</v>
      </c>
      <c r="AQ788" t="str">
        <f t="shared" si="113"/>
        <v>JOSE ALEJANDRO ROJAS REY</v>
      </c>
      <c r="AR788" t="s">
        <v>756</v>
      </c>
      <c r="AS788" t="str">
        <f t="shared" si="114"/>
        <v>INGEAUTO</v>
      </c>
      <c r="AT788" t="str">
        <f t="shared" si="115"/>
        <v>OP</v>
      </c>
    </row>
    <row r="789" spans="42:46" x14ac:dyDescent="0.2">
      <c r="AP789" t="s">
        <v>757</v>
      </c>
      <c r="AQ789" t="str">
        <f t="shared" si="113"/>
        <v>ROSERO JOHN JAIRO</v>
      </c>
      <c r="AR789" t="s">
        <v>758</v>
      </c>
      <c r="AS789" t="str">
        <f t="shared" si="114"/>
        <v>OPESPRE3</v>
      </c>
      <c r="AT789" t="str">
        <f t="shared" si="115"/>
        <v>OP</v>
      </c>
    </row>
    <row r="790" spans="42:46" x14ac:dyDescent="0.2">
      <c r="AP790" t="s">
        <v>759</v>
      </c>
      <c r="AQ790" t="str">
        <f t="shared" si="113"/>
        <v>JHON ALEXANDER RUIZ</v>
      </c>
      <c r="AR790" t="s">
        <v>760</v>
      </c>
      <c r="AS790" t="str">
        <f t="shared" si="114"/>
        <v>ESPEMAEc</v>
      </c>
      <c r="AT790" t="str">
        <f t="shared" si="115"/>
        <v>TE</v>
      </c>
    </row>
    <row r="791" spans="42:46" x14ac:dyDescent="0.2">
      <c r="AP791" t="s">
        <v>761</v>
      </c>
      <c r="AQ791" t="str">
        <f t="shared" si="113"/>
        <v>JOSE ALBERTO SANCHEZ MEDINA</v>
      </c>
      <c r="AR791" t="s">
        <v>762</v>
      </c>
      <c r="AS791" t="str">
        <f t="shared" si="114"/>
        <v>OPESPRIN</v>
      </c>
      <c r="AT791" t="str">
        <f t="shared" si="115"/>
        <v>OP</v>
      </c>
    </row>
    <row r="792" spans="42:46" x14ac:dyDescent="0.2">
      <c r="AP792" t="s">
        <v>763</v>
      </c>
      <c r="AQ792" t="str">
        <f t="shared" si="113"/>
        <v>JUAN MANUEL SANTACRUZ SANTACRUZ</v>
      </c>
      <c r="AR792" t="s">
        <v>764</v>
      </c>
      <c r="AS792" t="str">
        <f t="shared" si="114"/>
        <v>OPDEPRE1</v>
      </c>
      <c r="AT792" t="str">
        <f t="shared" si="115"/>
        <v>OP</v>
      </c>
    </row>
    <row r="793" spans="42:46" x14ac:dyDescent="0.2">
      <c r="AP793" t="s">
        <v>765</v>
      </c>
      <c r="AQ793" t="str">
        <f t="shared" si="113"/>
        <v>JEISSON ANDRES SEPULVEDA ALARCO</v>
      </c>
      <c r="AR793" t="s">
        <v>766</v>
      </c>
      <c r="AS793" t="str">
        <f t="shared" si="114"/>
        <v>OPESPRE3</v>
      </c>
      <c r="AT793" t="str">
        <f t="shared" si="115"/>
        <v>OP</v>
      </c>
    </row>
    <row r="794" spans="42:46" x14ac:dyDescent="0.2">
      <c r="AP794" t="s">
        <v>767</v>
      </c>
      <c r="AQ794" t="str">
        <f t="shared" si="113"/>
        <v>JOSE RAMIRO SILVA GONZALEZ</v>
      </c>
      <c r="AR794" t="s">
        <v>768</v>
      </c>
      <c r="AS794" t="str">
        <f t="shared" si="114"/>
        <v>OPDEPRE2</v>
      </c>
      <c r="AT794" t="str">
        <f t="shared" si="115"/>
        <v>OP</v>
      </c>
    </row>
    <row r="795" spans="42:46" x14ac:dyDescent="0.2">
      <c r="AP795" t="s">
        <v>769</v>
      </c>
      <c r="AQ795" t="str">
        <f t="shared" si="113"/>
        <v xml:space="preserve">JAVIER  TABORDA </v>
      </c>
      <c r="AR795" t="s">
        <v>770</v>
      </c>
      <c r="AS795" t="str">
        <f t="shared" si="114"/>
        <v>OPESPRE3</v>
      </c>
      <c r="AT795" t="str">
        <f t="shared" si="115"/>
        <v>OP</v>
      </c>
    </row>
    <row r="796" spans="42:46" x14ac:dyDescent="0.2">
      <c r="AP796" t="s">
        <v>771</v>
      </c>
      <c r="AQ796" t="str">
        <f t="shared" si="113"/>
        <v>JAIME MAURICIO TAFUR</v>
      </c>
      <c r="AR796" t="s">
        <v>772</v>
      </c>
      <c r="AS796" t="str">
        <f t="shared" si="114"/>
        <v>OPDEPRE2</v>
      </c>
      <c r="AT796" t="str">
        <f t="shared" si="115"/>
        <v>OP</v>
      </c>
    </row>
    <row r="797" spans="42:46" x14ac:dyDescent="0.2">
      <c r="AP797" t="s">
        <v>773</v>
      </c>
      <c r="AQ797" t="str">
        <f t="shared" si="113"/>
        <v>JUAN DIEGO HURTADO SERNA</v>
      </c>
      <c r="AR797" t="s">
        <v>774</v>
      </c>
      <c r="AS797" t="str">
        <f t="shared" si="114"/>
        <v>OPESPRE3</v>
      </c>
      <c r="AT797" t="str">
        <f t="shared" si="115"/>
        <v>OP</v>
      </c>
    </row>
    <row r="798" spans="42:46" x14ac:dyDescent="0.2">
      <c r="AP798" t="s">
        <v>775</v>
      </c>
      <c r="AQ798" t="str">
        <f t="shared" si="113"/>
        <v>JAIR VELAZCO</v>
      </c>
      <c r="AR798" t="s">
        <v>776</v>
      </c>
      <c r="AS798" t="str">
        <f t="shared" si="114"/>
        <v>ESPEMAEC</v>
      </c>
      <c r="AT798" t="str">
        <f t="shared" si="115"/>
        <v>TE</v>
      </c>
    </row>
    <row r="799" spans="42:46" x14ac:dyDescent="0.2">
      <c r="AP799" t="s">
        <v>777</v>
      </c>
      <c r="AQ799" t="str">
        <f t="shared" si="113"/>
        <v>JORGE HERNAN VELEZ ARANZAZU</v>
      </c>
      <c r="AR799" t="s">
        <v>778</v>
      </c>
      <c r="AS799" t="str">
        <f t="shared" si="114"/>
        <v>ESPEMAEN</v>
      </c>
      <c r="AT799" t="str">
        <f t="shared" si="115"/>
        <v>TE</v>
      </c>
    </row>
    <row r="800" spans="42:46" x14ac:dyDescent="0.2">
      <c r="AP800" t="s">
        <v>779</v>
      </c>
      <c r="AQ800" t="str">
        <f t="shared" si="113"/>
        <v>KATHERINE CASTAÑEDA TRUJILLO</v>
      </c>
      <c r="AR800" t="s">
        <v>780</v>
      </c>
      <c r="AS800" t="str">
        <f t="shared" si="114"/>
        <v>OPESPREL</v>
      </c>
      <c r="AT800" t="str">
        <f t="shared" si="115"/>
        <v>OP</v>
      </c>
    </row>
    <row r="801" spans="42:46" x14ac:dyDescent="0.2">
      <c r="AP801" t="s">
        <v>781</v>
      </c>
      <c r="AQ801" t="str">
        <f t="shared" si="113"/>
        <v>KEVIN FELIPE DELGADO HURTADO</v>
      </c>
      <c r="AR801" t="s">
        <v>782</v>
      </c>
      <c r="AS801" t="str">
        <f t="shared" si="114"/>
        <v>OPESPRE3</v>
      </c>
      <c r="AT801" t="str">
        <f t="shared" si="115"/>
        <v>OP</v>
      </c>
    </row>
    <row r="802" spans="42:46" x14ac:dyDescent="0.2">
      <c r="AP802" t="s">
        <v>783</v>
      </c>
      <c r="AQ802" t="str">
        <f t="shared" si="113"/>
        <v>KEVIN DANIEL MARTINEZ</v>
      </c>
      <c r="AR802" t="s">
        <v>784</v>
      </c>
      <c r="AS802" t="str">
        <f t="shared" si="114"/>
        <v>TECINSEN</v>
      </c>
      <c r="AT802" t="str">
        <f t="shared" si="115"/>
        <v>TE</v>
      </c>
    </row>
    <row r="803" spans="42:46" x14ac:dyDescent="0.2">
      <c r="AP803" t="s">
        <v>785</v>
      </c>
      <c r="AQ803" t="str">
        <f t="shared" si="113"/>
        <v>LUIS FELIPE ARBELAEZ CELIS</v>
      </c>
      <c r="AR803" t="s">
        <v>786</v>
      </c>
      <c r="AS803" t="str">
        <f t="shared" si="114"/>
        <v>PLAMANE2</v>
      </c>
      <c r="AT803" t="str">
        <f t="shared" si="115"/>
        <v>OP</v>
      </c>
    </row>
    <row r="804" spans="42:46" x14ac:dyDescent="0.2">
      <c r="AP804" t="s">
        <v>787</v>
      </c>
      <c r="AQ804" t="str">
        <f t="shared" si="113"/>
        <v>LUIS FERNANDO ARDILA</v>
      </c>
      <c r="AR804" t="s">
        <v>788</v>
      </c>
      <c r="AS804" t="str">
        <f t="shared" si="114"/>
        <v>OPESPRE3</v>
      </c>
      <c r="AT804" t="str">
        <f t="shared" si="115"/>
        <v>OP</v>
      </c>
    </row>
    <row r="805" spans="42:46" x14ac:dyDescent="0.2">
      <c r="AP805" t="s">
        <v>789</v>
      </c>
      <c r="AQ805" t="str">
        <f t="shared" si="113"/>
        <v>LUIS CARLOS CRUZ MIRANDA</v>
      </c>
      <c r="AR805" t="s">
        <v>790</v>
      </c>
      <c r="AS805" t="str">
        <f t="shared" si="114"/>
        <v>OPESMAIN</v>
      </c>
      <c r="AT805" t="str">
        <f t="shared" si="115"/>
        <v>OP</v>
      </c>
    </row>
    <row r="806" spans="42:46" x14ac:dyDescent="0.2">
      <c r="AP806" t="s">
        <v>791</v>
      </c>
      <c r="AQ806" t="str">
        <f t="shared" si="113"/>
        <v>LUIS ALBERTO DURAN CESPEDES</v>
      </c>
      <c r="AR806" t="s">
        <v>792</v>
      </c>
      <c r="AS806" t="str">
        <f t="shared" si="114"/>
        <v>ESPEMAEN</v>
      </c>
      <c r="AT806" t="str">
        <f t="shared" si="115"/>
        <v>TE</v>
      </c>
    </row>
    <row r="807" spans="42:46" x14ac:dyDescent="0.2">
      <c r="AP807" t="s">
        <v>793</v>
      </c>
      <c r="AQ807" t="str">
        <f t="shared" si="113"/>
        <v>LUIS FERNANDO ECHEVERRY ZAPATA</v>
      </c>
      <c r="AR807" t="s">
        <v>794</v>
      </c>
      <c r="AS807" t="str">
        <f t="shared" si="114"/>
        <v>OPESPRE3</v>
      </c>
      <c r="AT807" t="str">
        <f t="shared" si="115"/>
        <v>OP</v>
      </c>
    </row>
    <row r="808" spans="42:46" x14ac:dyDescent="0.2">
      <c r="AP808" t="s">
        <v>795</v>
      </c>
      <c r="AQ808" t="str">
        <f t="shared" si="113"/>
        <v>LILIA FIGUEROA MOSQUERA</v>
      </c>
      <c r="AR808" t="s">
        <v>796</v>
      </c>
      <c r="AS808" t="str">
        <f t="shared" si="114"/>
        <v>OPESPREL</v>
      </c>
      <c r="AT808" t="str">
        <f t="shared" si="115"/>
        <v>OP</v>
      </c>
    </row>
    <row r="809" spans="42:46" x14ac:dyDescent="0.2">
      <c r="AP809" t="s">
        <v>797</v>
      </c>
      <c r="AQ809" t="str">
        <f t="shared" si="113"/>
        <v xml:space="preserve">LEANDRO GONZALEZ </v>
      </c>
      <c r="AR809" t="s">
        <v>798</v>
      </c>
      <c r="AS809" t="str">
        <f t="shared" si="114"/>
        <v>ESPEMAEN</v>
      </c>
      <c r="AT809" t="str">
        <f t="shared" si="115"/>
        <v>TE</v>
      </c>
    </row>
    <row r="810" spans="42:46" x14ac:dyDescent="0.2">
      <c r="AP810" t="s">
        <v>799</v>
      </c>
      <c r="AQ810" t="str">
        <f t="shared" ref="AQ810:AQ873" si="116">RIGHT(AR810,LEN(AR810)-9)</f>
        <v>LAURA HURTADO</v>
      </c>
      <c r="AR810" t="s">
        <v>800</v>
      </c>
      <c r="AS810" t="str">
        <f t="shared" ref="AS810:AS873" si="117">+MID(AR810,1,8)</f>
        <v>OPESPRE3</v>
      </c>
      <c r="AT810" t="str">
        <f t="shared" si="115"/>
        <v>OP</v>
      </c>
    </row>
    <row r="811" spans="42:46" x14ac:dyDescent="0.2">
      <c r="AP811" t="s">
        <v>801</v>
      </c>
      <c r="AQ811" t="str">
        <f t="shared" si="116"/>
        <v>EQUIPO ENVASE</v>
      </c>
      <c r="AR811" t="s">
        <v>802</v>
      </c>
      <c r="AS811" t="str">
        <f t="shared" si="117"/>
        <v>LIDER DE</v>
      </c>
      <c r="AT811" t="str">
        <f t="shared" si="115"/>
        <v>OP</v>
      </c>
    </row>
    <row r="812" spans="42:46" x14ac:dyDescent="0.2">
      <c r="AP812" t="s">
        <v>803</v>
      </c>
      <c r="AQ812" t="str">
        <f t="shared" si="116"/>
        <v>TURNO MANTENIMIENTO ELABORACION</v>
      </c>
      <c r="AR812" t="s">
        <v>804</v>
      </c>
      <c r="AS812" t="str">
        <f t="shared" si="117"/>
        <v>LIDER DE</v>
      </c>
      <c r="AT812" t="str">
        <f t="shared" si="115"/>
        <v>OP</v>
      </c>
    </row>
    <row r="813" spans="42:46" x14ac:dyDescent="0.2">
      <c r="AP813" t="s">
        <v>805</v>
      </c>
      <c r="AQ813" t="str">
        <f t="shared" si="116"/>
        <v>TURNO MANTENIMIENTO ENVASE</v>
      </c>
      <c r="AR813" t="s">
        <v>806</v>
      </c>
      <c r="AS813" t="str">
        <f t="shared" si="117"/>
        <v>LIDER DE</v>
      </c>
      <c r="AT813" t="str">
        <f t="shared" si="115"/>
        <v>OP</v>
      </c>
    </row>
    <row r="814" spans="42:46" x14ac:dyDescent="0.2">
      <c r="AP814" t="s">
        <v>807</v>
      </c>
      <c r="AQ814" t="str">
        <f t="shared" si="116"/>
        <v>TURNO MANTENIMIENTO SERVICIOS</v>
      </c>
      <c r="AR814" t="s">
        <v>808</v>
      </c>
      <c r="AS814" t="str">
        <f t="shared" si="117"/>
        <v>LIDER DE</v>
      </c>
      <c r="AT814" t="str">
        <f t="shared" si="115"/>
        <v>OP</v>
      </c>
    </row>
    <row r="815" spans="42:46" x14ac:dyDescent="0.2">
      <c r="AP815" t="s">
        <v>809</v>
      </c>
      <c r="AQ815" t="str">
        <f t="shared" si="116"/>
        <v>LUIS ALFONSO MELO DOMINGUEZ</v>
      </c>
      <c r="AR815" t="s">
        <v>810</v>
      </c>
      <c r="AS815" t="str">
        <f t="shared" si="117"/>
        <v>OPESMAIN</v>
      </c>
      <c r="AT815" t="str">
        <f t="shared" ref="AT815:AT878" si="118">IF(ISERROR(SEARCH("ESPEMA",AS815)),IF(ISERROR(SEARCH("TEC",AS815)),"OP","TE"),"TE")</f>
        <v>OP</v>
      </c>
    </row>
    <row r="816" spans="42:46" x14ac:dyDescent="0.2">
      <c r="AP816" t="s">
        <v>811</v>
      </c>
      <c r="AQ816" t="str">
        <f t="shared" si="116"/>
        <v>LUIS CARLOS MUÑOZ SEMANATE</v>
      </c>
      <c r="AR816" t="s">
        <v>812</v>
      </c>
      <c r="AS816" t="str">
        <f t="shared" si="117"/>
        <v>OPESPRE3</v>
      </c>
      <c r="AT816" t="str">
        <f t="shared" si="118"/>
        <v>OP</v>
      </c>
    </row>
    <row r="817" spans="42:46" x14ac:dyDescent="0.2">
      <c r="AP817" t="s">
        <v>813</v>
      </c>
      <c r="AQ817" t="str">
        <f t="shared" si="116"/>
        <v>LUIS TUTALCHA</v>
      </c>
      <c r="AR817" t="s">
        <v>814</v>
      </c>
      <c r="AS817" t="str">
        <f t="shared" si="117"/>
        <v>OPESPRE2</v>
      </c>
      <c r="AT817" t="str">
        <f t="shared" si="118"/>
        <v>OP</v>
      </c>
    </row>
    <row r="818" spans="42:46" x14ac:dyDescent="0.2">
      <c r="AP818" t="s">
        <v>815</v>
      </c>
      <c r="AQ818" t="str">
        <f t="shared" si="116"/>
        <v>LARRY JESUS PALOMARES RODRIGUEZ</v>
      </c>
      <c r="AR818" t="s">
        <v>816</v>
      </c>
      <c r="AS818" t="str">
        <f t="shared" si="117"/>
        <v>ESPEMAEL</v>
      </c>
      <c r="AT818" t="str">
        <f t="shared" si="118"/>
        <v>TE</v>
      </c>
    </row>
    <row r="819" spans="42:46" x14ac:dyDescent="0.2">
      <c r="AP819" t="s">
        <v>817</v>
      </c>
      <c r="AQ819" t="str">
        <f t="shared" si="116"/>
        <v>LINA MARCELA PARRA RODRIGUEZ</v>
      </c>
      <c r="AR819" t="s">
        <v>818</v>
      </c>
      <c r="AS819" t="str">
        <f t="shared" si="117"/>
        <v>OPESPTAP</v>
      </c>
      <c r="AT819" t="str">
        <f t="shared" si="118"/>
        <v>OP</v>
      </c>
    </row>
    <row r="820" spans="42:46" x14ac:dyDescent="0.2">
      <c r="AP820" t="s">
        <v>819</v>
      </c>
      <c r="AQ820" t="str">
        <f t="shared" si="116"/>
        <v>LUIS FERNANDO RAMIREZ BONILLA</v>
      </c>
      <c r="AR820" t="s">
        <v>820</v>
      </c>
      <c r="AS820" t="str">
        <f t="shared" si="117"/>
        <v>LIDTUMEL</v>
      </c>
      <c r="AT820" t="str">
        <f t="shared" si="118"/>
        <v>OP</v>
      </c>
    </row>
    <row r="821" spans="42:46" x14ac:dyDescent="0.2">
      <c r="AP821" t="s">
        <v>821</v>
      </c>
      <c r="AQ821" t="str">
        <f t="shared" si="116"/>
        <v>LUIS FERNANDO RAMIREZ</v>
      </c>
      <c r="AR821" t="s">
        <v>822</v>
      </c>
      <c r="AS821" t="str">
        <f t="shared" si="117"/>
        <v>OPESPTAP</v>
      </c>
      <c r="AT821" t="str">
        <f t="shared" si="118"/>
        <v>OP</v>
      </c>
    </row>
    <row r="822" spans="42:46" x14ac:dyDescent="0.2">
      <c r="AP822" t="s">
        <v>823</v>
      </c>
      <c r="AQ822" t="str">
        <f t="shared" si="116"/>
        <v xml:space="preserve">LEYDER RAMIREZ </v>
      </c>
      <c r="AR822" t="s">
        <v>824</v>
      </c>
      <c r="AS822" t="str">
        <f t="shared" si="117"/>
        <v>ESPEMAEC</v>
      </c>
      <c r="AT822" t="str">
        <f t="shared" si="118"/>
        <v>TE</v>
      </c>
    </row>
    <row r="823" spans="42:46" x14ac:dyDescent="0.2">
      <c r="AP823" t="s">
        <v>825</v>
      </c>
      <c r="AQ823" t="str">
        <f t="shared" si="116"/>
        <v>LUIS SANCHEZ</v>
      </c>
      <c r="AR823" t="s">
        <v>826</v>
      </c>
      <c r="AS823" t="str">
        <f t="shared" si="117"/>
        <v>OPESPRE3</v>
      </c>
      <c r="AT823" t="str">
        <f t="shared" si="118"/>
        <v>OP</v>
      </c>
    </row>
    <row r="824" spans="42:46" x14ac:dyDescent="0.2">
      <c r="AP824" t="s">
        <v>827</v>
      </c>
      <c r="AQ824" t="str">
        <f t="shared" si="116"/>
        <v>LUIS FERNANDO ROSERO FLOREZ</v>
      </c>
      <c r="AR824" t="s">
        <v>828</v>
      </c>
      <c r="AS824" t="str">
        <f t="shared" si="117"/>
        <v>PROMANEL</v>
      </c>
      <c r="AT824" t="str">
        <f t="shared" si="118"/>
        <v>OP</v>
      </c>
    </row>
    <row r="825" spans="42:46" x14ac:dyDescent="0.2">
      <c r="AP825" t="s">
        <v>829</v>
      </c>
      <c r="AQ825" t="str">
        <f t="shared" si="116"/>
        <v>LUIS ANDRES TRUJILLO GARCIA</v>
      </c>
      <c r="AR825" t="s">
        <v>830</v>
      </c>
      <c r="AS825" t="str">
        <f t="shared" si="117"/>
        <v>OPDEPRE1</v>
      </c>
      <c r="AT825" t="str">
        <f t="shared" si="118"/>
        <v>OP</v>
      </c>
    </row>
    <row r="826" spans="42:46" x14ac:dyDescent="0.2">
      <c r="AP826" t="s">
        <v>831</v>
      </c>
      <c r="AQ826" t="str">
        <f t="shared" si="116"/>
        <v>LIHNNER ALEXIS VALENCIA SANCHEZ</v>
      </c>
      <c r="AR826" t="s">
        <v>832</v>
      </c>
      <c r="AS826" t="str">
        <f t="shared" si="117"/>
        <v>OPESPRE3</v>
      </c>
      <c r="AT826" t="str">
        <f t="shared" si="118"/>
        <v>OP</v>
      </c>
    </row>
    <row r="827" spans="42:46" x14ac:dyDescent="0.2">
      <c r="AP827" t="s">
        <v>833</v>
      </c>
      <c r="AQ827" t="str">
        <f t="shared" si="116"/>
        <v>MILLER ALDAIR ROJAS ROJAS</v>
      </c>
      <c r="AR827" t="s">
        <v>834</v>
      </c>
      <c r="AS827" t="str">
        <f t="shared" si="117"/>
        <v>OPESPRE3</v>
      </c>
      <c r="AT827" t="str">
        <f t="shared" si="118"/>
        <v>OP</v>
      </c>
    </row>
    <row r="828" spans="42:46" x14ac:dyDescent="0.2">
      <c r="AP828" t="s">
        <v>835</v>
      </c>
      <c r="AQ828" t="str">
        <f t="shared" si="116"/>
        <v>LADY VIAFARA OLAVE</v>
      </c>
      <c r="AR828" t="s">
        <v>836</v>
      </c>
      <c r="AS828" t="str">
        <f t="shared" si="117"/>
        <v>OPESMAIN</v>
      </c>
      <c r="AT828" t="str">
        <f t="shared" si="118"/>
        <v>OP</v>
      </c>
    </row>
    <row r="829" spans="42:46" x14ac:dyDescent="0.2">
      <c r="AP829" t="s">
        <v>837</v>
      </c>
      <c r="AQ829" t="str">
        <f t="shared" si="116"/>
        <v>LADY JOHANNA VIAFARA OLAVE</v>
      </c>
      <c r="AR829" t="s">
        <v>838</v>
      </c>
      <c r="AS829" t="str">
        <f t="shared" si="117"/>
        <v>OPESMAEL</v>
      </c>
      <c r="AT829" t="str">
        <f t="shared" si="118"/>
        <v>OP</v>
      </c>
    </row>
    <row r="830" spans="42:46" x14ac:dyDescent="0.2">
      <c r="AP830" t="s">
        <v>839</v>
      </c>
      <c r="AQ830" t="str">
        <f t="shared" si="116"/>
        <v>LEIDER ZAPATA PAREJA</v>
      </c>
      <c r="AR830" t="s">
        <v>840</v>
      </c>
      <c r="AS830" t="str">
        <f t="shared" si="117"/>
        <v>OPESPREL</v>
      </c>
      <c r="AT830" t="str">
        <f t="shared" si="118"/>
        <v>OP</v>
      </c>
    </row>
    <row r="831" spans="42:46" x14ac:dyDescent="0.2">
      <c r="AP831" t="s">
        <v>841</v>
      </c>
      <c r="AQ831" t="str">
        <f t="shared" si="116"/>
        <v xml:space="preserve">LUIS  ZAPATA </v>
      </c>
      <c r="AR831" t="s">
        <v>842</v>
      </c>
      <c r="AS831" t="str">
        <f t="shared" si="117"/>
        <v>OPDEPRE1</v>
      </c>
      <c r="AT831" t="str">
        <f t="shared" si="118"/>
        <v>OP</v>
      </c>
    </row>
    <row r="832" spans="42:46" x14ac:dyDescent="0.2">
      <c r="AP832" t="s">
        <v>843</v>
      </c>
      <c r="AQ832" t="str">
        <f t="shared" si="116"/>
        <v>LUIS EDWIN ZULUAGA ESPINOSA</v>
      </c>
      <c r="AR832" t="s">
        <v>844</v>
      </c>
      <c r="AS832" t="str">
        <f t="shared" si="117"/>
        <v>LIDTUMEN</v>
      </c>
      <c r="AT832" t="str">
        <f t="shared" si="118"/>
        <v>OP</v>
      </c>
    </row>
    <row r="833" spans="42:46" x14ac:dyDescent="0.2">
      <c r="AP833" t="s">
        <v>845</v>
      </c>
      <c r="AQ833" t="s">
        <v>846</v>
      </c>
      <c r="AR833" t="s">
        <v>847</v>
      </c>
      <c r="AS833" t="str">
        <f>+MID(AR833,1,8)</f>
        <v>ESPEMAEC</v>
      </c>
      <c r="AT833" t="str">
        <f t="shared" si="118"/>
        <v>TE</v>
      </c>
    </row>
    <row r="834" spans="42:46" x14ac:dyDescent="0.2">
      <c r="AP834" t="s">
        <v>848</v>
      </c>
      <c r="AQ834" t="str">
        <f t="shared" si="116"/>
        <v>e maduración 004</v>
      </c>
      <c r="AR834" t="s">
        <v>849</v>
      </c>
      <c r="AS834" t="str">
        <f t="shared" si="117"/>
        <v xml:space="preserve">Tanques </v>
      </c>
      <c r="AT834" t="str">
        <f t="shared" si="118"/>
        <v>OP</v>
      </c>
    </row>
    <row r="835" spans="42:46" x14ac:dyDescent="0.2">
      <c r="AP835" t="s">
        <v>850</v>
      </c>
      <c r="AQ835" t="str">
        <f t="shared" si="116"/>
        <v>e maduración 005</v>
      </c>
      <c r="AR835" t="s">
        <v>851</v>
      </c>
      <c r="AS835" t="str">
        <f t="shared" si="117"/>
        <v xml:space="preserve">Tanques </v>
      </c>
      <c r="AT835" t="str">
        <f t="shared" si="118"/>
        <v>OP</v>
      </c>
    </row>
    <row r="836" spans="42:46" x14ac:dyDescent="0.2">
      <c r="AP836" t="s">
        <v>852</v>
      </c>
      <c r="AQ836" t="str">
        <f t="shared" si="116"/>
        <v>e maduración 006</v>
      </c>
      <c r="AR836" t="s">
        <v>853</v>
      </c>
      <c r="AS836" t="str">
        <f t="shared" si="117"/>
        <v xml:space="preserve">Tanques </v>
      </c>
      <c r="AT836" t="str">
        <f t="shared" si="118"/>
        <v>OP</v>
      </c>
    </row>
    <row r="837" spans="42:46" x14ac:dyDescent="0.2">
      <c r="AP837" t="s">
        <v>854</v>
      </c>
      <c r="AQ837" t="str">
        <f t="shared" si="116"/>
        <v>e maduración 007</v>
      </c>
      <c r="AR837" t="s">
        <v>855</v>
      </c>
      <c r="AS837" t="str">
        <f t="shared" si="117"/>
        <v xml:space="preserve">Tanques </v>
      </c>
      <c r="AT837" t="str">
        <f t="shared" si="118"/>
        <v>OP</v>
      </c>
    </row>
    <row r="838" spans="42:46" x14ac:dyDescent="0.2">
      <c r="AP838" t="s">
        <v>856</v>
      </c>
      <c r="AQ838" t="str">
        <f t="shared" si="116"/>
        <v>e maduración 008</v>
      </c>
      <c r="AR838" t="s">
        <v>857</v>
      </c>
      <c r="AS838" t="str">
        <f t="shared" si="117"/>
        <v xml:space="preserve">Tanques </v>
      </c>
      <c r="AT838" t="str">
        <f t="shared" si="118"/>
        <v>OP</v>
      </c>
    </row>
    <row r="839" spans="42:46" x14ac:dyDescent="0.2">
      <c r="AP839" t="s">
        <v>858</v>
      </c>
      <c r="AQ839" t="str">
        <f t="shared" si="116"/>
        <v>e maduración 009</v>
      </c>
      <c r="AR839" t="s">
        <v>859</v>
      </c>
      <c r="AS839" t="str">
        <f t="shared" si="117"/>
        <v xml:space="preserve">Tanques </v>
      </c>
      <c r="AT839" t="str">
        <f t="shared" si="118"/>
        <v>OP</v>
      </c>
    </row>
    <row r="840" spans="42:46" x14ac:dyDescent="0.2">
      <c r="AP840" t="s">
        <v>860</v>
      </c>
      <c r="AQ840" t="str">
        <f t="shared" si="116"/>
        <v>e maduración 010</v>
      </c>
      <c r="AR840" t="s">
        <v>861</v>
      </c>
      <c r="AS840" t="str">
        <f t="shared" si="117"/>
        <v xml:space="preserve">Tanques </v>
      </c>
      <c r="AT840" t="str">
        <f t="shared" si="118"/>
        <v>OP</v>
      </c>
    </row>
    <row r="841" spans="42:46" x14ac:dyDescent="0.2">
      <c r="AP841" t="s">
        <v>862</v>
      </c>
      <c r="AQ841" t="str">
        <f t="shared" si="116"/>
        <v>e maduración 011</v>
      </c>
      <c r="AR841" t="s">
        <v>863</v>
      </c>
      <c r="AS841" t="str">
        <f t="shared" si="117"/>
        <v xml:space="preserve">Tanques </v>
      </c>
      <c r="AT841" t="str">
        <f t="shared" si="118"/>
        <v>OP</v>
      </c>
    </row>
    <row r="842" spans="42:46" x14ac:dyDescent="0.2">
      <c r="AP842" t="s">
        <v>864</v>
      </c>
      <c r="AQ842" t="str">
        <f t="shared" si="116"/>
        <v>e maduración 012</v>
      </c>
      <c r="AR842" t="s">
        <v>865</v>
      </c>
      <c r="AS842" t="str">
        <f t="shared" si="117"/>
        <v xml:space="preserve">Tanques </v>
      </c>
      <c r="AT842" t="str">
        <f t="shared" si="118"/>
        <v>OP</v>
      </c>
    </row>
    <row r="843" spans="42:46" x14ac:dyDescent="0.2">
      <c r="AP843" t="s">
        <v>866</v>
      </c>
      <c r="AQ843" t="str">
        <f t="shared" si="116"/>
        <v>e maduración 013</v>
      </c>
      <c r="AR843" t="s">
        <v>867</v>
      </c>
      <c r="AS843" t="str">
        <f t="shared" si="117"/>
        <v xml:space="preserve">Tanques </v>
      </c>
      <c r="AT843" t="str">
        <f t="shared" si="118"/>
        <v>OP</v>
      </c>
    </row>
    <row r="844" spans="42:46" x14ac:dyDescent="0.2">
      <c r="AP844" t="s">
        <v>868</v>
      </c>
      <c r="AQ844" t="str">
        <f t="shared" si="116"/>
        <v>e maduración 014</v>
      </c>
      <c r="AR844" t="s">
        <v>869</v>
      </c>
      <c r="AS844" t="str">
        <f t="shared" si="117"/>
        <v xml:space="preserve">Tanques </v>
      </c>
      <c r="AT844" t="str">
        <f t="shared" si="118"/>
        <v>OP</v>
      </c>
    </row>
    <row r="845" spans="42:46" x14ac:dyDescent="0.2">
      <c r="AP845" t="s">
        <v>870</v>
      </c>
      <c r="AQ845" t="str">
        <f t="shared" si="116"/>
        <v>e maduración 016</v>
      </c>
      <c r="AR845" t="s">
        <v>871</v>
      </c>
      <c r="AS845" t="str">
        <f t="shared" si="117"/>
        <v xml:space="preserve">Tanques </v>
      </c>
      <c r="AT845" t="str">
        <f t="shared" si="118"/>
        <v>OP</v>
      </c>
    </row>
    <row r="846" spans="42:46" x14ac:dyDescent="0.2">
      <c r="AP846" t="s">
        <v>872</v>
      </c>
      <c r="AQ846" t="str">
        <f t="shared" si="116"/>
        <v>e maduración 017</v>
      </c>
      <c r="AR846" t="s">
        <v>873</v>
      </c>
      <c r="AS846" t="str">
        <f t="shared" si="117"/>
        <v xml:space="preserve">Tanques </v>
      </c>
      <c r="AT846" t="str">
        <f t="shared" si="118"/>
        <v>OP</v>
      </c>
    </row>
    <row r="847" spans="42:46" x14ac:dyDescent="0.2">
      <c r="AP847" t="s">
        <v>874</v>
      </c>
      <c r="AQ847" t="str">
        <f t="shared" si="116"/>
        <v>n FQ  Cerveza Madura</v>
      </c>
      <c r="AR847" t="s">
        <v>875</v>
      </c>
      <c r="AS847" t="str">
        <f t="shared" si="117"/>
        <v>Inspecci</v>
      </c>
      <c r="AT847" t="str">
        <f t="shared" si="118"/>
        <v>OP</v>
      </c>
    </row>
    <row r="848" spans="42:46" x14ac:dyDescent="0.2">
      <c r="AP848" t="s">
        <v>876</v>
      </c>
      <c r="AQ848" t="str">
        <f t="shared" si="116"/>
        <v>n MB Cerveza Madura</v>
      </c>
      <c r="AR848" t="s">
        <v>877</v>
      </c>
      <c r="AS848" t="str">
        <f t="shared" si="117"/>
        <v>Inspecci</v>
      </c>
      <c r="AT848" t="str">
        <f t="shared" si="118"/>
        <v>OP</v>
      </c>
    </row>
    <row r="849" spans="42:46" x14ac:dyDescent="0.2">
      <c r="AP849" t="s">
        <v>878</v>
      </c>
      <c r="AQ849" t="str">
        <f t="shared" si="116"/>
        <v>MARILU AGUILAR SUAREZ</v>
      </c>
      <c r="AR849" t="s">
        <v>879</v>
      </c>
      <c r="AS849" t="str">
        <f t="shared" si="117"/>
        <v>PLAMANEF</v>
      </c>
      <c r="AT849" t="str">
        <f t="shared" si="118"/>
        <v>OP</v>
      </c>
    </row>
    <row r="850" spans="42:46" x14ac:dyDescent="0.2">
      <c r="AP850" t="s">
        <v>880</v>
      </c>
      <c r="AQ850" t="str">
        <f t="shared" si="116"/>
        <v xml:space="preserve"> TERCEROS CV01</v>
      </c>
      <c r="AR850" t="s">
        <v>881</v>
      </c>
      <c r="AS850" t="str">
        <f t="shared" si="117"/>
        <v>REEMPAQU</v>
      </c>
      <c r="AT850" t="str">
        <f t="shared" si="118"/>
        <v>OP</v>
      </c>
    </row>
    <row r="851" spans="42:46" x14ac:dyDescent="0.2">
      <c r="AP851" t="s">
        <v>882</v>
      </c>
      <c r="AQ851" t="str">
        <f t="shared" si="116"/>
        <v>MARCO ANTONIO ARIAS SANCHEZ</v>
      </c>
      <c r="AR851" t="s">
        <v>883</v>
      </c>
      <c r="AS851" t="str">
        <f t="shared" si="117"/>
        <v>OPESMAIN</v>
      </c>
      <c r="AT851" t="str">
        <f t="shared" si="118"/>
        <v>OP</v>
      </c>
    </row>
    <row r="852" spans="42:46" x14ac:dyDescent="0.2">
      <c r="AP852" t="s">
        <v>884</v>
      </c>
      <c r="AQ852" t="str">
        <f t="shared" si="116"/>
        <v>MIGUEL BUSTAMANTE PRADA</v>
      </c>
      <c r="AR852" t="s">
        <v>885</v>
      </c>
      <c r="AS852" t="str">
        <f t="shared" si="117"/>
        <v>OPESPRE3</v>
      </c>
      <c r="AT852" t="str">
        <f t="shared" si="118"/>
        <v>OP</v>
      </c>
    </row>
    <row r="853" spans="42:46" x14ac:dyDescent="0.2">
      <c r="AP853" t="s">
        <v>886</v>
      </c>
      <c r="AQ853" t="str">
        <f t="shared" si="116"/>
        <v>DE PRIMERA ELABORACION</v>
      </c>
      <c r="AR853" t="s">
        <v>887</v>
      </c>
      <c r="AS853" t="str">
        <f t="shared" si="117"/>
        <v>MECANICO</v>
      </c>
      <c r="AT853" t="str">
        <f t="shared" si="118"/>
        <v>OP</v>
      </c>
    </row>
    <row r="854" spans="42:46" x14ac:dyDescent="0.2">
      <c r="AP854" t="s">
        <v>888</v>
      </c>
      <c r="AQ854" t="str">
        <f t="shared" si="116"/>
        <v>DE SEGUNDA ELABORACION</v>
      </c>
      <c r="AR854" t="s">
        <v>889</v>
      </c>
      <c r="AS854" t="str">
        <f t="shared" si="117"/>
        <v>MECANICO</v>
      </c>
      <c r="AT854" t="str">
        <f t="shared" si="118"/>
        <v>OP</v>
      </c>
    </row>
    <row r="855" spans="42:46" x14ac:dyDescent="0.2">
      <c r="AP855" t="s">
        <v>890</v>
      </c>
      <c r="AQ855" t="str">
        <f t="shared" si="116"/>
        <v>MARIA ALEJANDRA HENAO CARTAGEN</v>
      </c>
      <c r="AR855" t="s">
        <v>891</v>
      </c>
      <c r="AS855" t="str">
        <f t="shared" si="117"/>
        <v>OPESPREL</v>
      </c>
      <c r="AT855" t="str">
        <f t="shared" si="118"/>
        <v>OP</v>
      </c>
    </row>
    <row r="856" spans="42:46" x14ac:dyDescent="0.2">
      <c r="AP856" t="s">
        <v>892</v>
      </c>
      <c r="AQ856" t="str">
        <f t="shared" si="116"/>
        <v>MARLENE MACUASE GOYES</v>
      </c>
      <c r="AR856" t="s">
        <v>893</v>
      </c>
      <c r="AS856" t="str">
        <f t="shared" si="117"/>
        <v>OPDEPRE2</v>
      </c>
      <c r="AT856" t="str">
        <f t="shared" si="118"/>
        <v>OP</v>
      </c>
    </row>
    <row r="857" spans="42:46" x14ac:dyDescent="0.2">
      <c r="AP857" t="s">
        <v>894</v>
      </c>
      <c r="AQ857" t="str">
        <f t="shared" si="116"/>
        <v>MAURICIO MANRIQUE</v>
      </c>
      <c r="AR857" t="s">
        <v>895</v>
      </c>
      <c r="AS857" t="str">
        <f t="shared" si="117"/>
        <v>OPESPRE3</v>
      </c>
      <c r="AT857" t="str">
        <f t="shared" si="118"/>
        <v>OP</v>
      </c>
    </row>
    <row r="858" spans="42:46" x14ac:dyDescent="0.2">
      <c r="AP858" t="s">
        <v>896</v>
      </c>
      <c r="AQ858" t="str">
        <f t="shared" si="116"/>
        <v>MANUEL ANTONIO MELO VALDES</v>
      </c>
      <c r="AR858" t="s">
        <v>897</v>
      </c>
      <c r="AS858" t="str">
        <f t="shared" si="117"/>
        <v>OPDEPRE1</v>
      </c>
      <c r="AT858" t="str">
        <f t="shared" si="118"/>
        <v>OP</v>
      </c>
    </row>
    <row r="859" spans="42:46" x14ac:dyDescent="0.2">
      <c r="AP859" t="s">
        <v>898</v>
      </c>
      <c r="AQ859" t="str">
        <f t="shared" si="116"/>
        <v>MIGUEL MELENDEZ</v>
      </c>
      <c r="AR859" t="s">
        <v>193</v>
      </c>
      <c r="AS859" t="str">
        <f t="shared" si="117"/>
        <v>OPESPRE3</v>
      </c>
      <c r="AT859" t="str">
        <f t="shared" si="118"/>
        <v>OP</v>
      </c>
    </row>
    <row r="860" spans="42:46" x14ac:dyDescent="0.2">
      <c r="AP860" t="s">
        <v>899</v>
      </c>
      <c r="AQ860" t="str">
        <f t="shared" si="116"/>
        <v>ínea PET  42.000 bph</v>
      </c>
      <c r="AR860" t="s">
        <v>900</v>
      </c>
      <c r="AS860" t="str">
        <f t="shared" si="117"/>
        <v xml:space="preserve">Tren 3  </v>
      </c>
      <c r="AT860" t="str">
        <f t="shared" si="118"/>
        <v>OP</v>
      </c>
    </row>
    <row r="861" spans="42:46" x14ac:dyDescent="0.2">
      <c r="AP861" t="s">
        <v>901</v>
      </c>
      <c r="AQ861" t="str">
        <f t="shared" si="116"/>
        <v>MATEO PEREZ DIAZ</v>
      </c>
      <c r="AR861" t="s">
        <v>902</v>
      </c>
      <c r="AS861" t="str">
        <f t="shared" si="117"/>
        <v>ESPEMAEC</v>
      </c>
      <c r="AT861" t="str">
        <f t="shared" si="118"/>
        <v>TE</v>
      </c>
    </row>
    <row r="862" spans="42:46" x14ac:dyDescent="0.2">
      <c r="AP862" t="s">
        <v>903</v>
      </c>
      <c r="AQ862" t="str">
        <f t="shared" si="116"/>
        <v>MANFREDO ENRIQUE PEREZ POLANCO</v>
      </c>
      <c r="AR862" t="s">
        <v>904</v>
      </c>
      <c r="AS862" t="str">
        <f t="shared" si="117"/>
        <v>OPDEPRE1</v>
      </c>
      <c r="AT862" t="str">
        <f t="shared" si="118"/>
        <v>OP</v>
      </c>
    </row>
    <row r="863" spans="42:46" x14ac:dyDescent="0.2">
      <c r="AP863" t="s">
        <v>905</v>
      </c>
      <c r="AQ863" t="str">
        <f t="shared" si="116"/>
        <v>POSADA SOTO MARIA CAMILA</v>
      </c>
      <c r="AR863" t="s">
        <v>906</v>
      </c>
      <c r="AS863" t="str">
        <f t="shared" si="117"/>
        <v>OPESPRE3</v>
      </c>
      <c r="AT863" t="str">
        <f t="shared" si="118"/>
        <v>OP</v>
      </c>
    </row>
    <row r="864" spans="42:46" x14ac:dyDescent="0.2">
      <c r="AP864" t="s">
        <v>907</v>
      </c>
      <c r="AQ864" t="str">
        <f t="shared" si="116"/>
        <v>MIGUEL ESTEBAN ROBLES GONZALEZ</v>
      </c>
      <c r="AR864" t="s">
        <v>908</v>
      </c>
      <c r="AS864" t="str">
        <f t="shared" si="117"/>
        <v>PLAMANEC</v>
      </c>
      <c r="AT864" t="str">
        <f t="shared" si="118"/>
        <v>OP</v>
      </c>
    </row>
    <row r="865" spans="42:46" x14ac:dyDescent="0.2">
      <c r="AP865" t="s">
        <v>909</v>
      </c>
      <c r="AQ865" t="str">
        <f t="shared" si="116"/>
        <v>MANUEL FELIPE TORRES POLANIA</v>
      </c>
      <c r="AR865" t="s">
        <v>910</v>
      </c>
      <c r="AS865" t="str">
        <f t="shared" si="117"/>
        <v>TECINSEN</v>
      </c>
      <c r="AT865" t="str">
        <f t="shared" si="118"/>
        <v>TE</v>
      </c>
    </row>
    <row r="866" spans="42:46" x14ac:dyDescent="0.2">
      <c r="AP866" t="s">
        <v>911</v>
      </c>
      <c r="AQ866" t="str">
        <f t="shared" si="116"/>
        <v>ínea 2  60.000 bph</v>
      </c>
      <c r="AR866" t="s">
        <v>912</v>
      </c>
      <c r="AS866" t="str">
        <f t="shared" si="117"/>
        <v xml:space="preserve">Tren 2  </v>
      </c>
      <c r="AT866" t="str">
        <f t="shared" si="118"/>
        <v>OP</v>
      </c>
    </row>
    <row r="867" spans="42:46" x14ac:dyDescent="0.2">
      <c r="AP867" t="s">
        <v>913</v>
      </c>
      <c r="AQ867" t="str">
        <f t="shared" si="116"/>
        <v>MARCO TULIO VALDES MESA</v>
      </c>
      <c r="AR867" t="s">
        <v>914</v>
      </c>
      <c r="AS867" t="str">
        <f t="shared" si="117"/>
        <v>OPESPREL</v>
      </c>
      <c r="AT867" t="str">
        <f t="shared" si="118"/>
        <v>OP</v>
      </c>
    </row>
    <row r="868" spans="42:46" x14ac:dyDescent="0.2">
      <c r="AP868" t="s">
        <v>915</v>
      </c>
      <c r="AQ868" t="str">
        <f t="shared" si="116"/>
        <v xml:space="preserve">MANUEL  VAZQUEZ </v>
      </c>
      <c r="AR868" t="s">
        <v>916</v>
      </c>
      <c r="AS868" t="str">
        <f t="shared" si="117"/>
        <v>ESPEMAEN</v>
      </c>
      <c r="AT868" t="str">
        <f t="shared" si="118"/>
        <v>TE</v>
      </c>
    </row>
    <row r="869" spans="42:46" x14ac:dyDescent="0.2">
      <c r="AP869" t="s">
        <v>917</v>
      </c>
      <c r="AQ869" t="str">
        <f t="shared" si="116"/>
        <v>NELSON ANDRES DORRONSORO DEMARC</v>
      </c>
      <c r="AR869" t="s">
        <v>918</v>
      </c>
      <c r="AS869" t="str">
        <f t="shared" si="117"/>
        <v>OPESPRE3</v>
      </c>
      <c r="AT869" t="str">
        <f t="shared" si="118"/>
        <v>OP</v>
      </c>
    </row>
    <row r="870" spans="42:46" x14ac:dyDescent="0.2">
      <c r="AP870" t="s">
        <v>919</v>
      </c>
      <c r="AQ870" t="str">
        <f t="shared" si="116"/>
        <v>MARCELO ERASO</v>
      </c>
      <c r="AR870" t="s">
        <v>920</v>
      </c>
      <c r="AS870" t="str">
        <f t="shared" si="117"/>
        <v>ESPEMAEN</v>
      </c>
      <c r="AT870" t="str">
        <f t="shared" si="118"/>
        <v>TE</v>
      </c>
    </row>
    <row r="871" spans="42:46" x14ac:dyDescent="0.2">
      <c r="AP871" t="s">
        <v>921</v>
      </c>
      <c r="AQ871" t="str">
        <f t="shared" si="116"/>
        <v>NESTOR ALONSO HINCAPIE QUINTERO</v>
      </c>
      <c r="AR871" t="s">
        <v>922</v>
      </c>
      <c r="AS871" t="str">
        <f t="shared" si="117"/>
        <v>OPESPRE3</v>
      </c>
      <c r="AT871" t="str">
        <f t="shared" si="118"/>
        <v>OP</v>
      </c>
    </row>
    <row r="872" spans="42:46" x14ac:dyDescent="0.2">
      <c r="AP872" t="s">
        <v>923</v>
      </c>
      <c r="AQ872" t="str">
        <f t="shared" si="116"/>
        <v>ROJAS DIAZ NICOLAS</v>
      </c>
      <c r="AR872" t="s">
        <v>924</v>
      </c>
      <c r="AS872" t="str">
        <f t="shared" si="117"/>
        <v>OPESPRE3</v>
      </c>
      <c r="AT872" t="str">
        <f t="shared" si="118"/>
        <v>OP</v>
      </c>
    </row>
    <row r="873" spans="42:46" x14ac:dyDescent="0.2">
      <c r="AP873" t="s">
        <v>925</v>
      </c>
      <c r="AQ873" t="str">
        <f t="shared" si="116"/>
        <v>NEIDER CARABALI</v>
      </c>
      <c r="AR873" t="s">
        <v>926</v>
      </c>
      <c r="AS873" t="str">
        <f t="shared" si="117"/>
        <v>OPESPRE3</v>
      </c>
      <c r="AT873" t="str">
        <f t="shared" si="118"/>
        <v>OP</v>
      </c>
    </row>
    <row r="874" spans="42:46" x14ac:dyDescent="0.2">
      <c r="AP874" t="s">
        <v>927</v>
      </c>
      <c r="AQ874" t="str">
        <f t="shared" ref="AQ874:AQ937" si="119">RIGHT(AR874,LEN(AR874)-9)</f>
        <v>NESTOR JULIAN ZUNIGA CORTAZAR</v>
      </c>
      <c r="AR874" t="s">
        <v>928</v>
      </c>
      <c r="AS874" t="str">
        <f t="shared" ref="AS874:AS937" si="120">+MID(AR874,1,8)</f>
        <v>OPESPRE3</v>
      </c>
      <c r="AT874" t="str">
        <f t="shared" si="118"/>
        <v>OP</v>
      </c>
    </row>
    <row r="875" spans="42:46" x14ac:dyDescent="0.2">
      <c r="AP875" t="s">
        <v>929</v>
      </c>
      <c r="AQ875" t="str">
        <f t="shared" si="119"/>
        <v>OSCAR LEONARDO GONZALEZ</v>
      </c>
      <c r="AR875" t="s">
        <v>930</v>
      </c>
      <c r="AS875" t="str">
        <f t="shared" si="120"/>
        <v>OPESPRE3</v>
      </c>
      <c r="AT875" t="str">
        <f t="shared" si="118"/>
        <v>OP</v>
      </c>
    </row>
    <row r="876" spans="42:46" x14ac:dyDescent="0.2">
      <c r="AP876" t="s">
        <v>931</v>
      </c>
      <c r="AQ876" t="str">
        <f t="shared" si="119"/>
        <v>OSCAR HERNAN GRISALES JARME</v>
      </c>
      <c r="AR876" t="s">
        <v>932</v>
      </c>
      <c r="AS876" t="str">
        <f t="shared" si="120"/>
        <v>OPESPREL</v>
      </c>
      <c r="AT876" t="str">
        <f t="shared" si="118"/>
        <v>OP</v>
      </c>
    </row>
    <row r="877" spans="42:46" x14ac:dyDescent="0.2">
      <c r="AP877" t="s">
        <v>933</v>
      </c>
      <c r="AQ877" t="str">
        <f t="shared" si="119"/>
        <v>MACUACE PALACIOS OSCAR IVAN</v>
      </c>
      <c r="AR877" t="s">
        <v>934</v>
      </c>
      <c r="AS877" t="str">
        <f t="shared" si="120"/>
        <v>OPESPRE3</v>
      </c>
      <c r="AT877" t="str">
        <f t="shared" si="118"/>
        <v>OP</v>
      </c>
    </row>
    <row r="878" spans="42:46" x14ac:dyDescent="0.2">
      <c r="AP878" t="s">
        <v>935</v>
      </c>
      <c r="AQ878" t="str">
        <f t="shared" si="119"/>
        <v>OSCAR ERASMO MUESES MAMIAN</v>
      </c>
      <c r="AR878" t="s">
        <v>936</v>
      </c>
      <c r="AS878" t="str">
        <f t="shared" si="120"/>
        <v>OPESPREL</v>
      </c>
      <c r="AT878" t="str">
        <f t="shared" si="118"/>
        <v>OP</v>
      </c>
    </row>
    <row r="879" spans="42:46" x14ac:dyDescent="0.2">
      <c r="AP879" t="s">
        <v>937</v>
      </c>
      <c r="AQ879" t="str">
        <f t="shared" si="119"/>
        <v>DE PROCESO ENVASE LINEA 1</v>
      </c>
      <c r="AR879" t="s">
        <v>938</v>
      </c>
      <c r="AS879" t="str">
        <f t="shared" si="120"/>
        <v>OPERADOR</v>
      </c>
      <c r="AT879" t="str">
        <f t="shared" ref="AT879:AT942" si="121">IF(ISERROR(SEARCH("ESPEMA",AS879)),IF(ISERROR(SEARCH("TEC",AS879)),"OP","TE"),"TE")</f>
        <v>OP</v>
      </c>
    </row>
    <row r="880" spans="42:46" x14ac:dyDescent="0.2">
      <c r="AP880" t="s">
        <v>939</v>
      </c>
      <c r="AQ880" t="str">
        <f t="shared" si="119"/>
        <v>DE PROCESO ENVASE LINEA 2</v>
      </c>
      <c r="AR880" t="s">
        <v>940</v>
      </c>
      <c r="AS880" t="str">
        <f t="shared" si="120"/>
        <v>OPERADOR</v>
      </c>
      <c r="AT880" t="str">
        <f t="shared" si="121"/>
        <v>OP</v>
      </c>
    </row>
    <row r="881" spans="42:46" x14ac:dyDescent="0.2">
      <c r="AP881" t="s">
        <v>941</v>
      </c>
      <c r="AQ881" t="str">
        <f t="shared" si="119"/>
        <v>DE PROCESO ELABORA.</v>
      </c>
      <c r="AR881" t="s">
        <v>942</v>
      </c>
      <c r="AS881" t="str">
        <f t="shared" si="120"/>
        <v>OPERADOR</v>
      </c>
      <c r="AT881" t="str">
        <f t="shared" si="121"/>
        <v>OP</v>
      </c>
    </row>
    <row r="882" spans="42:46" x14ac:dyDescent="0.2">
      <c r="AP882" t="s">
        <v>943</v>
      </c>
      <c r="AQ882" t="str">
        <f t="shared" si="119"/>
        <v>DE BARRIL</v>
      </c>
      <c r="AR882" t="s">
        <v>944</v>
      </c>
      <c r="AS882" t="str">
        <f t="shared" si="120"/>
        <v>OPERADOR</v>
      </c>
      <c r="AT882" t="str">
        <f t="shared" si="121"/>
        <v>OP</v>
      </c>
    </row>
    <row r="883" spans="42:46" x14ac:dyDescent="0.2">
      <c r="AP883" t="s">
        <v>945</v>
      </c>
      <c r="AQ883" t="str">
        <f t="shared" si="119"/>
        <v>EQUIPOS DE AGUA BRISA</v>
      </c>
      <c r="AR883" t="s">
        <v>946</v>
      </c>
      <c r="AS883" t="str">
        <f t="shared" si="120"/>
        <v>OPERARIO</v>
      </c>
      <c r="AT883" t="str">
        <f t="shared" si="121"/>
        <v>OP</v>
      </c>
    </row>
    <row r="884" spans="42:46" x14ac:dyDescent="0.2">
      <c r="AP884" t="s">
        <v>947</v>
      </c>
      <c r="AQ884" t="str">
        <f t="shared" si="119"/>
        <v>ESPECIALIS. MANTTO ENVASE L - 1</v>
      </c>
      <c r="AR884" t="s">
        <v>948</v>
      </c>
      <c r="AS884" t="str">
        <f t="shared" si="120"/>
        <v>OPERADOR</v>
      </c>
      <c r="AT884" t="str">
        <f t="shared" si="121"/>
        <v>OP</v>
      </c>
    </row>
    <row r="885" spans="42:46" x14ac:dyDescent="0.2">
      <c r="AP885" t="s">
        <v>949</v>
      </c>
      <c r="AQ885" t="str">
        <f t="shared" si="119"/>
        <v>ESPECIALIS. MANTTO ENVASE L - 2</v>
      </c>
      <c r="AR885" t="s">
        <v>950</v>
      </c>
      <c r="AS885" t="str">
        <f t="shared" si="120"/>
        <v>OPERADOR</v>
      </c>
      <c r="AT885" t="str">
        <f t="shared" si="121"/>
        <v>OP</v>
      </c>
    </row>
    <row r="886" spans="42:46" x14ac:dyDescent="0.2">
      <c r="AP886" t="s">
        <v>951</v>
      </c>
      <c r="AQ886" t="str">
        <f t="shared" si="119"/>
        <v>ESPECIALIS. MANTTO ENVASE L - 3</v>
      </c>
      <c r="AR886" t="s">
        <v>952</v>
      </c>
      <c r="AS886" t="str">
        <f t="shared" si="120"/>
        <v>OPERADOR</v>
      </c>
      <c r="AT886" t="str">
        <f t="shared" si="121"/>
        <v>OP</v>
      </c>
    </row>
    <row r="887" spans="42:46" x14ac:dyDescent="0.2">
      <c r="AP887" t="s">
        <v>953</v>
      </c>
      <c r="AQ887" t="str">
        <f t="shared" si="119"/>
        <v>ESPECIALIS. MANTTO ELABORA.</v>
      </c>
      <c r="AR887" t="s">
        <v>954</v>
      </c>
      <c r="AS887" t="str">
        <f t="shared" si="120"/>
        <v>OPERADOR</v>
      </c>
      <c r="AT887" t="str">
        <f t="shared" si="121"/>
        <v>OP</v>
      </c>
    </row>
    <row r="888" spans="42:46" x14ac:dyDescent="0.2">
      <c r="AP888" t="s">
        <v>955</v>
      </c>
      <c r="AQ888" t="str">
        <f t="shared" si="119"/>
        <v>ESPECIALIS. MANTTO INGENIERIA</v>
      </c>
      <c r="AR888" t="s">
        <v>956</v>
      </c>
      <c r="AS888" t="str">
        <f t="shared" si="120"/>
        <v>OPERADOR</v>
      </c>
      <c r="AT888" t="str">
        <f t="shared" si="121"/>
        <v>OP</v>
      </c>
    </row>
    <row r="889" spans="42:46" x14ac:dyDescent="0.2">
      <c r="AP889" t="s">
        <v>957</v>
      </c>
      <c r="AQ889" t="str">
        <f t="shared" si="119"/>
        <v>ESPECIAL. PROCESO SALA MAQUINAS</v>
      </c>
      <c r="AR889" t="s">
        <v>958</v>
      </c>
      <c r="AS889" t="str">
        <f t="shared" si="120"/>
        <v>OPERADOR</v>
      </c>
      <c r="AT889" t="str">
        <f t="shared" si="121"/>
        <v>OP</v>
      </c>
    </row>
    <row r="890" spans="42:46" x14ac:dyDescent="0.2">
      <c r="AP890" t="s">
        <v>959</v>
      </c>
      <c r="AQ890" t="str">
        <f t="shared" si="119"/>
        <v>ESPECIALIS. PROCESO  ENVASE L-1</v>
      </c>
      <c r="AR890" t="s">
        <v>960</v>
      </c>
      <c r="AS890" t="str">
        <f t="shared" si="120"/>
        <v>OPERADOR</v>
      </c>
      <c r="AT890" t="str">
        <f t="shared" si="121"/>
        <v>OP</v>
      </c>
    </row>
    <row r="891" spans="42:46" x14ac:dyDescent="0.2">
      <c r="AP891" t="s">
        <v>961</v>
      </c>
      <c r="AQ891" t="str">
        <f t="shared" si="119"/>
        <v>ESPECIALIS. PROCESO  ENVASE L-2</v>
      </c>
      <c r="AR891" t="s">
        <v>962</v>
      </c>
      <c r="AS891" t="str">
        <f t="shared" si="120"/>
        <v>OPERADOR</v>
      </c>
      <c r="AT891" t="str">
        <f t="shared" si="121"/>
        <v>OP</v>
      </c>
    </row>
    <row r="892" spans="42:46" x14ac:dyDescent="0.2">
      <c r="AP892" t="s">
        <v>963</v>
      </c>
      <c r="AQ892" t="str">
        <f t="shared" si="119"/>
        <v>ESPECIALIS. PROCESO  ENVASE L-3</v>
      </c>
      <c r="AR892" t="s">
        <v>964</v>
      </c>
      <c r="AS892" t="str">
        <f t="shared" si="120"/>
        <v>OPERADOR</v>
      </c>
      <c r="AT892" t="str">
        <f t="shared" si="121"/>
        <v>OP</v>
      </c>
    </row>
    <row r="893" spans="42:46" x14ac:dyDescent="0.2">
      <c r="AP893" t="s">
        <v>965</v>
      </c>
      <c r="AQ893" t="str">
        <f t="shared" si="119"/>
        <v>ESPECIALIS. PROCES  ELABORA.</v>
      </c>
      <c r="AR893" t="s">
        <v>966</v>
      </c>
      <c r="AS893" t="str">
        <f t="shared" si="120"/>
        <v>OPERADOR</v>
      </c>
      <c r="AT893" t="str">
        <f t="shared" si="121"/>
        <v>OP</v>
      </c>
    </row>
    <row r="894" spans="42:46" x14ac:dyDescent="0.2">
      <c r="AP894" t="s">
        <v>967</v>
      </c>
      <c r="AQ894" t="str">
        <f t="shared" si="119"/>
        <v>ESPECIALIS. PROCESO CALDERAS</v>
      </c>
      <c r="AR894" t="s">
        <v>968</v>
      </c>
      <c r="AS894" t="str">
        <f t="shared" si="120"/>
        <v>OPERADOR</v>
      </c>
      <c r="AT894" t="str">
        <f t="shared" si="121"/>
        <v>OP</v>
      </c>
    </row>
    <row r="895" spans="42:46" x14ac:dyDescent="0.2">
      <c r="AP895" t="s">
        <v>969</v>
      </c>
      <c r="AQ895" t="str">
        <f t="shared" si="119"/>
        <v>DE PROCESO SERVICIOS 3</v>
      </c>
      <c r="AR895" t="s">
        <v>970</v>
      </c>
      <c r="AS895" t="str">
        <f t="shared" si="120"/>
        <v>OPERADOR</v>
      </c>
      <c r="AT895" t="str">
        <f t="shared" si="121"/>
        <v>OP</v>
      </c>
    </row>
    <row r="896" spans="42:46" x14ac:dyDescent="0.2">
      <c r="AP896" t="s">
        <v>971</v>
      </c>
      <c r="AQ896" t="str">
        <f t="shared" si="119"/>
        <v>ESPECIALIS. PROCESO PTAP</v>
      </c>
      <c r="AR896" t="s">
        <v>972</v>
      </c>
      <c r="AS896" t="str">
        <f t="shared" si="120"/>
        <v>OPERADOR</v>
      </c>
      <c r="AT896" t="str">
        <f t="shared" si="121"/>
        <v>OP</v>
      </c>
    </row>
    <row r="897" spans="42:46" x14ac:dyDescent="0.2">
      <c r="AP897" t="s">
        <v>973</v>
      </c>
      <c r="AQ897" t="str">
        <f t="shared" si="119"/>
        <v>ESPECIALIS. PROCESO PTAR</v>
      </c>
      <c r="AR897" t="s">
        <v>974</v>
      </c>
      <c r="AS897" t="str">
        <f t="shared" si="120"/>
        <v>OPERADOR</v>
      </c>
      <c r="AT897" t="str">
        <f t="shared" si="121"/>
        <v>OP</v>
      </c>
    </row>
    <row r="898" spans="42:46" x14ac:dyDescent="0.2">
      <c r="AP898" t="s">
        <v>975</v>
      </c>
      <c r="AQ898" t="str">
        <f t="shared" si="119"/>
        <v>OSCAR VALENCIA</v>
      </c>
      <c r="AR898" t="s">
        <v>976</v>
      </c>
      <c r="AS898" t="str">
        <f t="shared" si="120"/>
        <v>OPESPRE3</v>
      </c>
      <c r="AT898" t="str">
        <f t="shared" si="121"/>
        <v>OP</v>
      </c>
    </row>
    <row r="899" spans="42:46" x14ac:dyDescent="0.2">
      <c r="AP899" t="s">
        <v>977</v>
      </c>
      <c r="AQ899" t="str">
        <f t="shared" si="119"/>
        <v>envasado de Barril Dispensador</v>
      </c>
      <c r="AR899" t="s">
        <v>978</v>
      </c>
      <c r="AS899" t="str">
        <f t="shared" si="120"/>
        <v>Linea de</v>
      </c>
      <c r="AT899" t="str">
        <f t="shared" si="121"/>
        <v>OP</v>
      </c>
    </row>
    <row r="900" spans="42:46" x14ac:dyDescent="0.2">
      <c r="AP900" t="s">
        <v>979</v>
      </c>
      <c r="AQ900" t="str">
        <f t="shared" si="119"/>
        <v>PEDRO CAICEDO</v>
      </c>
      <c r="AR900" t="s">
        <v>980</v>
      </c>
      <c r="AS900" t="str">
        <f t="shared" si="120"/>
        <v>OPDEPRE1</v>
      </c>
      <c r="AT900" t="str">
        <f t="shared" si="121"/>
        <v>OP</v>
      </c>
    </row>
    <row r="901" spans="42:46" x14ac:dyDescent="0.2">
      <c r="AP901" t="s">
        <v>981</v>
      </c>
      <c r="AQ901" t="str">
        <f t="shared" si="119"/>
        <v>PAOLA ANDREA GALEANO</v>
      </c>
      <c r="AR901" t="s">
        <v>982</v>
      </c>
      <c r="AS901" t="str">
        <f t="shared" si="120"/>
        <v>LIDEQENV</v>
      </c>
      <c r="AT901" t="str">
        <f t="shared" si="121"/>
        <v>OP</v>
      </c>
    </row>
    <row r="902" spans="42:46" x14ac:dyDescent="0.2">
      <c r="AP902" t="s">
        <v>983</v>
      </c>
      <c r="AQ902" t="str">
        <f t="shared" si="119"/>
        <v xml:space="preserve"> recuperación de CO2</v>
      </c>
      <c r="AR902" t="s">
        <v>984</v>
      </c>
      <c r="AS902" t="str">
        <f t="shared" si="120"/>
        <v>Planta d</v>
      </c>
      <c r="AT902" t="str">
        <f t="shared" si="121"/>
        <v>OP</v>
      </c>
    </row>
    <row r="903" spans="42:46" x14ac:dyDescent="0.2">
      <c r="AP903" t="s">
        <v>985</v>
      </c>
      <c r="AQ903" t="str">
        <f t="shared" si="119"/>
        <v>DOR MANTTO ENVASE LINEA 1</v>
      </c>
      <c r="AR903" t="s">
        <v>986</v>
      </c>
      <c r="AS903" t="str">
        <f t="shared" si="120"/>
        <v>PLANIFIC</v>
      </c>
      <c r="AT903" t="str">
        <f t="shared" si="121"/>
        <v>OP</v>
      </c>
    </row>
    <row r="904" spans="42:46" x14ac:dyDescent="0.2">
      <c r="AP904" t="s">
        <v>987</v>
      </c>
      <c r="AQ904" t="str">
        <f t="shared" si="119"/>
        <v>DOR MANTTO ENVASE LINEA 2</v>
      </c>
      <c r="AR904" t="s">
        <v>988</v>
      </c>
      <c r="AS904" t="str">
        <f t="shared" si="120"/>
        <v>PLANIFIC</v>
      </c>
      <c r="AT904" t="str">
        <f t="shared" si="121"/>
        <v>OP</v>
      </c>
    </row>
    <row r="905" spans="42:46" x14ac:dyDescent="0.2">
      <c r="AP905" t="s">
        <v>989</v>
      </c>
      <c r="AQ905" t="str">
        <f t="shared" si="119"/>
        <v>DOR MANTTO ENVASE LINEA 3</v>
      </c>
      <c r="AR905" t="s">
        <v>990</v>
      </c>
      <c r="AS905" t="str">
        <f t="shared" si="120"/>
        <v>PLANIFIC</v>
      </c>
      <c r="AT905" t="str">
        <f t="shared" si="121"/>
        <v>OP</v>
      </c>
    </row>
    <row r="906" spans="42:46" x14ac:dyDescent="0.2">
      <c r="AP906" t="s">
        <v>991</v>
      </c>
      <c r="AQ906" t="str">
        <f t="shared" si="119"/>
        <v>DOR MANTTO ENVASE LINEA 4</v>
      </c>
      <c r="AR906" t="s">
        <v>992</v>
      </c>
      <c r="AS906" t="str">
        <f t="shared" si="120"/>
        <v>PLANIFIC</v>
      </c>
      <c r="AT906" t="str">
        <f t="shared" si="121"/>
        <v>OP</v>
      </c>
    </row>
    <row r="907" spans="42:46" x14ac:dyDescent="0.2">
      <c r="AP907" t="s">
        <v>993</v>
      </c>
      <c r="AQ907" t="str">
        <f t="shared" si="119"/>
        <v>DOR MANTTO ELABOR. BLOQUE CALIE</v>
      </c>
      <c r="AR907" t="s">
        <v>994</v>
      </c>
      <c r="AS907" t="str">
        <f t="shared" si="120"/>
        <v>PLANIFIC</v>
      </c>
      <c r="AT907" t="str">
        <f t="shared" si="121"/>
        <v>OP</v>
      </c>
    </row>
    <row r="908" spans="42:46" x14ac:dyDescent="0.2">
      <c r="AP908" t="s">
        <v>995</v>
      </c>
      <c r="AQ908" t="str">
        <f t="shared" si="119"/>
        <v>DOR MANTTO ELABOR. BLOQUE FRIO</v>
      </c>
      <c r="AR908" t="s">
        <v>996</v>
      </c>
      <c r="AS908" t="str">
        <f t="shared" si="120"/>
        <v>PLANIFIC</v>
      </c>
      <c r="AT908" t="str">
        <f t="shared" si="121"/>
        <v>OP</v>
      </c>
    </row>
    <row r="909" spans="42:46" x14ac:dyDescent="0.2">
      <c r="AP909" t="s">
        <v>997</v>
      </c>
      <c r="AQ909" t="str">
        <f t="shared" si="119"/>
        <v>DOR DE MANTTO ELABORA.</v>
      </c>
      <c r="AR909" t="s">
        <v>998</v>
      </c>
      <c r="AS909" t="str">
        <f t="shared" si="120"/>
        <v>PLANIFIC</v>
      </c>
      <c r="AT909" t="str">
        <f t="shared" si="121"/>
        <v>OP</v>
      </c>
    </row>
    <row r="910" spans="42:46" x14ac:dyDescent="0.2">
      <c r="AP910" t="s">
        <v>999</v>
      </c>
      <c r="AQ910" t="str">
        <f t="shared" si="119"/>
        <v>DOR DE MANTTO INGENIERIA</v>
      </c>
      <c r="AR910" t="s">
        <v>1000</v>
      </c>
      <c r="AS910" t="str">
        <f t="shared" si="120"/>
        <v>PLANIFIC</v>
      </c>
      <c r="AT910" t="str">
        <f t="shared" si="121"/>
        <v>OP</v>
      </c>
    </row>
    <row r="911" spans="42:46" x14ac:dyDescent="0.2">
      <c r="AP911" t="s">
        <v>1001</v>
      </c>
      <c r="AQ911" t="str">
        <f t="shared" si="119"/>
        <v xml:space="preserve"> MANTENIMIENTO ENVASE</v>
      </c>
      <c r="AR911" t="s">
        <v>1002</v>
      </c>
      <c r="AS911" t="str">
        <f t="shared" si="120"/>
        <v>PLANEADO</v>
      </c>
      <c r="AT911" t="str">
        <f t="shared" si="121"/>
        <v>OP</v>
      </c>
    </row>
    <row r="912" spans="42:46" x14ac:dyDescent="0.2">
      <c r="AP912" t="s">
        <v>1003</v>
      </c>
      <c r="AQ912" t="str">
        <f t="shared" si="119"/>
        <v>DIEGO GOMEZ</v>
      </c>
      <c r="AR912" t="s">
        <v>236</v>
      </c>
      <c r="AS912" t="str">
        <f t="shared" si="120"/>
        <v>ESPEMAEN</v>
      </c>
      <c r="AT912" t="str">
        <f t="shared" si="121"/>
        <v>TE</v>
      </c>
    </row>
    <row r="913" spans="42:46" x14ac:dyDescent="0.2">
      <c r="AP913" t="s">
        <v>1004</v>
      </c>
      <c r="AQ913" t="str">
        <f t="shared" si="119"/>
        <v xml:space="preserve"> potabilizacion de agua</v>
      </c>
      <c r="AR913" t="s">
        <v>1005</v>
      </c>
      <c r="AS913" t="str">
        <f t="shared" si="120"/>
        <v>Planta d</v>
      </c>
      <c r="AT913" t="str">
        <f t="shared" si="121"/>
        <v>OP</v>
      </c>
    </row>
    <row r="914" spans="42:46" x14ac:dyDescent="0.2">
      <c r="AP914" t="s">
        <v>1006</v>
      </c>
      <c r="AQ914" t="str">
        <f t="shared" si="119"/>
        <v>PRACTICANTE DE MANTENIMIENTO</v>
      </c>
      <c r="AR914" t="s">
        <v>1007</v>
      </c>
      <c r="AS914" t="str">
        <f t="shared" si="120"/>
        <v>PRACTMTO</v>
      </c>
      <c r="AT914" t="str">
        <f t="shared" si="121"/>
        <v>OP</v>
      </c>
    </row>
    <row r="915" spans="42:46" x14ac:dyDescent="0.2">
      <c r="AP915" t="s">
        <v>1008</v>
      </c>
      <c r="AQ915" t="str">
        <f t="shared" si="119"/>
        <v>on de levadura</v>
      </c>
      <c r="AR915" t="s">
        <v>1009</v>
      </c>
      <c r="AS915" t="str">
        <f t="shared" si="120"/>
        <v>Propagac</v>
      </c>
      <c r="AT915" t="str">
        <f t="shared" si="121"/>
        <v>OP</v>
      </c>
    </row>
    <row r="916" spans="42:46" x14ac:dyDescent="0.2">
      <c r="AP916" t="s">
        <v>1010</v>
      </c>
      <c r="AQ916" t="str">
        <f t="shared" si="119"/>
        <v>OR MANTENIMIENTO ELABORACION</v>
      </c>
      <c r="AR916" t="s">
        <v>1011</v>
      </c>
      <c r="AS916" t="str">
        <f t="shared" si="120"/>
        <v>PROGRAMA</v>
      </c>
      <c r="AT916" t="str">
        <f t="shared" si="121"/>
        <v>OP</v>
      </c>
    </row>
    <row r="917" spans="42:46" x14ac:dyDescent="0.2">
      <c r="AP917" t="s">
        <v>1012</v>
      </c>
      <c r="AQ917" t="str">
        <f t="shared" si="119"/>
        <v>OR MANTENIMIENTO ENVASE</v>
      </c>
      <c r="AR917" t="s">
        <v>1013</v>
      </c>
      <c r="AS917" t="str">
        <f t="shared" si="120"/>
        <v>PROGRAMA</v>
      </c>
      <c r="AT917" t="str">
        <f t="shared" si="121"/>
        <v>OP</v>
      </c>
    </row>
    <row r="918" spans="42:46" x14ac:dyDescent="0.2">
      <c r="AP918" t="s">
        <v>1014</v>
      </c>
      <c r="AQ918" t="str">
        <f t="shared" si="119"/>
        <v>PABLO SANCHEZ</v>
      </c>
      <c r="AR918" t="s">
        <v>1015</v>
      </c>
      <c r="AS918" t="str">
        <f t="shared" si="120"/>
        <v>OPESPRE2</v>
      </c>
      <c r="AT918" t="str">
        <f t="shared" si="121"/>
        <v>OP</v>
      </c>
    </row>
    <row r="919" spans="42:46" x14ac:dyDescent="0.2">
      <c r="AP919" t="s">
        <v>1016</v>
      </c>
      <c r="AQ919" t="str">
        <f t="shared" si="119"/>
        <v>PASTOR  TRUJILLO MARIN</v>
      </c>
      <c r="AR919" t="s">
        <v>1017</v>
      </c>
      <c r="AS919" t="str">
        <f t="shared" si="120"/>
        <v>OPESPRE2</v>
      </c>
      <c r="AT919" t="str">
        <f t="shared" si="121"/>
        <v>OP</v>
      </c>
    </row>
    <row r="920" spans="42:46" x14ac:dyDescent="0.2">
      <c r="AP920" t="s">
        <v>1018</v>
      </c>
      <c r="AQ920" t="str">
        <f t="shared" si="119"/>
        <v>ínea 1  120.000 bph</v>
      </c>
      <c r="AR920" t="s">
        <v>1019</v>
      </c>
      <c r="AS920" t="str">
        <f t="shared" si="120"/>
        <v xml:space="preserve">Tren 1  </v>
      </c>
      <c r="AT920" t="str">
        <f t="shared" si="121"/>
        <v>OP</v>
      </c>
    </row>
    <row r="921" spans="42:46" x14ac:dyDescent="0.2">
      <c r="AP921" t="s">
        <v>1020</v>
      </c>
      <c r="AQ921" t="str">
        <f t="shared" si="119"/>
        <v>ROBERT ARANA ROMAN</v>
      </c>
      <c r="AR921" t="s">
        <v>1021</v>
      </c>
      <c r="AS921" t="str">
        <f t="shared" si="120"/>
        <v>OPESPREL</v>
      </c>
      <c r="AT921" t="str">
        <f t="shared" si="121"/>
        <v>OP</v>
      </c>
    </row>
    <row r="922" spans="42:46" x14ac:dyDescent="0.2">
      <c r="AP922" t="s">
        <v>1022</v>
      </c>
      <c r="AQ922" t="str">
        <f t="shared" si="119"/>
        <v>ROMAN DARIO MUÑOZ</v>
      </c>
      <c r="AR922" t="s">
        <v>1023</v>
      </c>
      <c r="AS922" t="str">
        <f t="shared" si="120"/>
        <v>OPESPRE3</v>
      </c>
      <c r="AT922" t="str">
        <f t="shared" si="121"/>
        <v>OP</v>
      </c>
    </row>
    <row r="923" spans="42:46" x14ac:dyDescent="0.2">
      <c r="AP923" t="s">
        <v>1024</v>
      </c>
      <c r="AQ923" t="str">
        <f t="shared" si="119"/>
        <v>RODOLFO ANTONIO HURTADO JIMENEZ</v>
      </c>
      <c r="AR923" t="s">
        <v>1025</v>
      </c>
      <c r="AS923" t="str">
        <f t="shared" si="120"/>
        <v>OPESPREL</v>
      </c>
      <c r="AT923" t="str">
        <f t="shared" si="121"/>
        <v>OP</v>
      </c>
    </row>
    <row r="924" spans="42:46" x14ac:dyDescent="0.2">
      <c r="AP924" t="s">
        <v>1026</v>
      </c>
      <c r="AQ924" t="str">
        <f t="shared" si="119"/>
        <v>ROSEMBERG FABIAN MEDINA GRAJALE</v>
      </c>
      <c r="AR924" t="s">
        <v>1027</v>
      </c>
      <c r="AS924" t="str">
        <f t="shared" si="120"/>
        <v>LIDEQENV</v>
      </c>
      <c r="AT924" t="str">
        <f t="shared" si="121"/>
        <v>OP</v>
      </c>
    </row>
    <row r="925" spans="42:46" x14ac:dyDescent="0.2">
      <c r="AP925" t="s">
        <v>1028</v>
      </c>
      <c r="AQ925" t="str">
        <f t="shared" si="119"/>
        <v>RAUL MORERA AVILA</v>
      </c>
      <c r="AR925" t="s">
        <v>1029</v>
      </c>
      <c r="AS925" t="str">
        <f t="shared" si="120"/>
        <v>TECINSEN</v>
      </c>
      <c r="AT925" t="str">
        <f t="shared" si="121"/>
        <v>TE</v>
      </c>
    </row>
    <row r="926" spans="42:46" x14ac:dyDescent="0.2">
      <c r="AP926" t="s">
        <v>1030</v>
      </c>
      <c r="AQ926" t="str">
        <f t="shared" si="119"/>
        <v>RAFAEL ENRIQUE PIZA HURTADO</v>
      </c>
      <c r="AR926" t="s">
        <v>1031</v>
      </c>
      <c r="AS926" t="str">
        <f t="shared" si="120"/>
        <v>OPDEPRE1</v>
      </c>
      <c r="AT926" t="str">
        <f t="shared" si="121"/>
        <v>OP</v>
      </c>
    </row>
    <row r="927" spans="42:46" x14ac:dyDescent="0.2">
      <c r="AP927" t="s">
        <v>1032</v>
      </c>
      <c r="AQ927" t="str">
        <f t="shared" si="119"/>
        <v>RAFAEL ISIDRO PRIETO ANACONA</v>
      </c>
      <c r="AR927" t="s">
        <v>1033</v>
      </c>
      <c r="AS927" t="str">
        <f t="shared" si="120"/>
        <v>OPESPREL</v>
      </c>
      <c r="AT927" t="str">
        <f t="shared" si="121"/>
        <v>OP</v>
      </c>
    </row>
    <row r="928" spans="42:46" x14ac:dyDescent="0.2">
      <c r="AP928" t="s">
        <v>1034</v>
      </c>
      <c r="AQ928" t="str">
        <f t="shared" si="119"/>
        <v>RAMIRO RUIZ POSSO</v>
      </c>
      <c r="AR928" t="s">
        <v>1035</v>
      </c>
      <c r="AS928" t="str">
        <f t="shared" si="120"/>
        <v>OPDEPRE2</v>
      </c>
      <c r="AT928" t="str">
        <f t="shared" si="121"/>
        <v>OP</v>
      </c>
    </row>
    <row r="929" spans="42:46" x14ac:dyDescent="0.2">
      <c r="AP929" t="s">
        <v>1036</v>
      </c>
      <c r="AQ929" t="str">
        <f t="shared" si="119"/>
        <v>REYNERIO TRUJILLO SIERRA</v>
      </c>
      <c r="AR929" t="s">
        <v>1037</v>
      </c>
      <c r="AS929" t="str">
        <f t="shared" si="120"/>
        <v>OPESPRE3</v>
      </c>
      <c r="AT929" t="str">
        <f t="shared" si="121"/>
        <v>OP</v>
      </c>
    </row>
    <row r="930" spans="42:46" x14ac:dyDescent="0.2">
      <c r="AP930" t="s">
        <v>1038</v>
      </c>
      <c r="AQ930" t="str">
        <f t="shared" si="119"/>
        <v xml:space="preserve"> RONALD VELASCO CAMPOS</v>
      </c>
      <c r="AR930" t="s">
        <v>1039</v>
      </c>
      <c r="AS930" t="str">
        <f t="shared" si="120"/>
        <v>OPESPREL</v>
      </c>
      <c r="AT930" t="str">
        <f t="shared" si="121"/>
        <v>OP</v>
      </c>
    </row>
    <row r="931" spans="42:46" x14ac:dyDescent="0.2">
      <c r="AP931" t="s">
        <v>1040</v>
      </c>
      <c r="AQ931" t="str">
        <f t="shared" si="119"/>
        <v>RICHARD IGNACIO YANTEN CASTILLO</v>
      </c>
      <c r="AR931" t="s">
        <v>1041</v>
      </c>
      <c r="AS931" t="str">
        <f t="shared" si="120"/>
        <v>OPDEPRE1</v>
      </c>
      <c r="AT931" t="str">
        <f t="shared" si="121"/>
        <v>OP</v>
      </c>
    </row>
    <row r="932" spans="42:46" x14ac:dyDescent="0.2">
      <c r="AP932" t="s">
        <v>1042</v>
      </c>
      <c r="AQ932" t="str">
        <f t="shared" si="119"/>
        <v>SANTIAGO OSPINA</v>
      </c>
      <c r="AR932" t="s">
        <v>1043</v>
      </c>
      <c r="AS932" t="str">
        <f t="shared" si="120"/>
        <v>OPDEPRE1</v>
      </c>
      <c r="AT932" t="str">
        <f t="shared" si="121"/>
        <v>OP</v>
      </c>
    </row>
    <row r="933" spans="42:46" x14ac:dyDescent="0.2">
      <c r="AP933" t="s">
        <v>1044</v>
      </c>
      <c r="AQ933" t="str">
        <f t="shared" si="119"/>
        <v>SANTIAGO HIROSHI AWAKON LOPEZ</v>
      </c>
      <c r="AR933" t="s">
        <v>1045</v>
      </c>
      <c r="AS933" t="str">
        <f t="shared" si="120"/>
        <v>LIDEQENV</v>
      </c>
      <c r="AT933" t="str">
        <f t="shared" si="121"/>
        <v>OP</v>
      </c>
    </row>
    <row r="934" spans="42:46" x14ac:dyDescent="0.2">
      <c r="AP934" t="s">
        <v>1046</v>
      </c>
      <c r="AQ934" t="str">
        <f t="shared" si="119"/>
        <v>SERGIO GUILLERMO BETANCOURT SUA</v>
      </c>
      <c r="AR934" t="s">
        <v>1047</v>
      </c>
      <c r="AS934" t="str">
        <f t="shared" si="120"/>
        <v>INGEMTTO</v>
      </c>
      <c r="AT934" t="str">
        <f t="shared" si="121"/>
        <v>OP</v>
      </c>
    </row>
    <row r="935" spans="42:46" x14ac:dyDescent="0.2">
      <c r="AP935" t="s">
        <v>1048</v>
      </c>
      <c r="AQ935" t="str">
        <f t="shared" si="119"/>
        <v>SERGIO DAVID BOLAÑOS GOMEZ</v>
      </c>
      <c r="AR935" t="s">
        <v>1049</v>
      </c>
      <c r="AS935" t="str">
        <f t="shared" si="120"/>
        <v>LIDEQENV</v>
      </c>
      <c r="AT935" t="str">
        <f t="shared" si="121"/>
        <v>OP</v>
      </c>
    </row>
    <row r="936" spans="42:46" x14ac:dyDescent="0.2">
      <c r="AP936" t="s">
        <v>1050</v>
      </c>
      <c r="AQ936" t="str">
        <f t="shared" si="119"/>
        <v>STIVEN CASELLA TAPIAS</v>
      </c>
      <c r="AR936" t="s">
        <v>1051</v>
      </c>
      <c r="AS936" t="str">
        <f t="shared" si="120"/>
        <v>OPESPRE1</v>
      </c>
      <c r="AT936" t="str">
        <f t="shared" si="121"/>
        <v>OP</v>
      </c>
    </row>
    <row r="937" spans="42:46" x14ac:dyDescent="0.2">
      <c r="AP937" t="s">
        <v>1052</v>
      </c>
      <c r="AQ937" t="str">
        <f t="shared" si="119"/>
        <v>SEBASTIAN TOBON</v>
      </c>
      <c r="AR937" t="s">
        <v>1053</v>
      </c>
      <c r="AS937" t="str">
        <f t="shared" si="120"/>
        <v>ESPEMAEN</v>
      </c>
      <c r="AT937" t="str">
        <f t="shared" si="121"/>
        <v>TE</v>
      </c>
    </row>
    <row r="938" spans="42:46" x14ac:dyDescent="0.2">
      <c r="AP938" t="s">
        <v>1054</v>
      </c>
      <c r="AQ938" t="str">
        <f t="shared" ref="AQ938:AQ978" si="122">RIGHT(AR938,LEN(AR938)-9)</f>
        <v>SERGIO  NAVARRO</v>
      </c>
      <c r="AR938" t="s">
        <v>1055</v>
      </c>
      <c r="AS938" t="str">
        <f t="shared" ref="AS938:AS979" si="123">+MID(AR938,1,8)</f>
        <v>OPESPRE3</v>
      </c>
      <c r="AT938" t="str">
        <f t="shared" si="121"/>
        <v>OP</v>
      </c>
    </row>
    <row r="939" spans="42:46" x14ac:dyDescent="0.2">
      <c r="AP939" t="s">
        <v>1056</v>
      </c>
      <c r="AQ939" t="str">
        <f t="shared" si="122"/>
        <v>soplado  botellas PET</v>
      </c>
      <c r="AR939" t="s">
        <v>1057</v>
      </c>
      <c r="AS939" t="str">
        <f t="shared" si="123"/>
        <v>Linea de</v>
      </c>
      <c r="AT939" t="str">
        <f t="shared" si="121"/>
        <v>OP</v>
      </c>
    </row>
    <row r="940" spans="42:46" x14ac:dyDescent="0.2">
      <c r="AP940" t="s">
        <v>1058</v>
      </c>
      <c r="AQ940" t="str">
        <f t="shared" si="122"/>
        <v>STIF ESTHEFFAN OSPINA JAMAUCA</v>
      </c>
      <c r="AR940" t="s">
        <v>1059</v>
      </c>
      <c r="AS940" t="str">
        <f t="shared" si="123"/>
        <v>OPESPRE3</v>
      </c>
      <c r="AT940" t="str">
        <f t="shared" si="121"/>
        <v>OP</v>
      </c>
    </row>
    <row r="941" spans="42:46" x14ac:dyDescent="0.2">
      <c r="AP941" t="s">
        <v>1060</v>
      </c>
      <c r="AQ941" t="str">
        <f t="shared" si="122"/>
        <v xml:space="preserve"> SAULO SOLARTE ORTIZ</v>
      </c>
      <c r="AR941" t="s">
        <v>1061</v>
      </c>
      <c r="AS941" t="str">
        <f t="shared" si="123"/>
        <v>OPESPREL</v>
      </c>
      <c r="AT941" t="str">
        <f t="shared" si="121"/>
        <v>OP</v>
      </c>
    </row>
    <row r="942" spans="42:46" x14ac:dyDescent="0.2">
      <c r="AP942" t="s">
        <v>1062</v>
      </c>
      <c r="AQ942" t="str">
        <f t="shared" si="122"/>
        <v>SAID YUSED RENGIFO TREJOS</v>
      </c>
      <c r="AR942" t="s">
        <v>1063</v>
      </c>
      <c r="AS942" t="str">
        <f t="shared" si="123"/>
        <v>ESPEMAEN</v>
      </c>
      <c r="AT942" t="str">
        <f t="shared" si="121"/>
        <v>TE</v>
      </c>
    </row>
    <row r="943" spans="42:46" x14ac:dyDescent="0.2">
      <c r="AP943" t="s">
        <v>1064</v>
      </c>
      <c r="AQ943" t="str">
        <f t="shared" si="122"/>
        <v>TATIANA CABRERA</v>
      </c>
      <c r="AR943" t="s">
        <v>1065</v>
      </c>
      <c r="AS943" t="str">
        <f t="shared" si="123"/>
        <v>OPESPRE3</v>
      </c>
      <c r="AT943" t="str">
        <f t="shared" ref="AT943:AT979" si="124">IF(ISERROR(SEARCH("ESPEMA",AS943)),IF(ISERROR(SEARCH("TEC",AS943)),"OP","TE"),"TE")</f>
        <v>OP</v>
      </c>
    </row>
    <row r="944" spans="42:46" x14ac:dyDescent="0.2">
      <c r="AP944" t="s">
        <v>1066</v>
      </c>
      <c r="AQ944" t="str">
        <f t="shared" si="122"/>
        <v xml:space="preserve"> INSTRUMENTISTA ENVASE</v>
      </c>
      <c r="AR944" t="s">
        <v>1067</v>
      </c>
      <c r="AS944" t="str">
        <f t="shared" si="123"/>
        <v>TECNOLOG</v>
      </c>
      <c r="AT944" t="str">
        <f t="shared" si="124"/>
        <v>TE</v>
      </c>
    </row>
    <row r="945" spans="42:46" x14ac:dyDescent="0.2">
      <c r="AP945" t="s">
        <v>1068</v>
      </c>
      <c r="AQ945" t="str">
        <f t="shared" si="122"/>
        <v>eparación de jarabe para cervez</v>
      </c>
      <c r="AR945" t="s">
        <v>1069</v>
      </c>
      <c r="AS945" t="str">
        <f t="shared" si="123"/>
        <v>Tanque p</v>
      </c>
      <c r="AT945" t="str">
        <f t="shared" si="124"/>
        <v>OP</v>
      </c>
    </row>
    <row r="946" spans="42:46" x14ac:dyDescent="0.2">
      <c r="AP946" t="s">
        <v>1070</v>
      </c>
      <c r="AQ946" t="str">
        <f t="shared" si="122"/>
        <v>ínea 750  45.000 bph</v>
      </c>
      <c r="AR946" t="s">
        <v>1071</v>
      </c>
      <c r="AS946" t="str">
        <f t="shared" si="123"/>
        <v xml:space="preserve">Tren 4  </v>
      </c>
      <c r="AT946" t="str">
        <f t="shared" si="124"/>
        <v>OP</v>
      </c>
    </row>
    <row r="947" spans="42:46" x14ac:dyDescent="0.2">
      <c r="AP947" t="s">
        <v>1072</v>
      </c>
      <c r="AQ947" t="str">
        <f t="shared" si="122"/>
        <v>ínea Latas  90.000 lph</v>
      </c>
      <c r="AR947" t="s">
        <v>1073</v>
      </c>
      <c r="AS947" t="str">
        <f t="shared" si="123"/>
        <v xml:space="preserve">Tren 5  </v>
      </c>
      <c r="AT947" t="str">
        <f t="shared" si="124"/>
        <v>OP</v>
      </c>
    </row>
    <row r="948" spans="42:46" x14ac:dyDescent="0.2">
      <c r="AP948" t="s">
        <v>1074</v>
      </c>
      <c r="AQ948" t="str">
        <f t="shared" si="122"/>
        <v>CONTRATO MARCO MTI</v>
      </c>
      <c r="AR948" t="s">
        <v>1075</v>
      </c>
      <c r="AS948" t="str">
        <f t="shared" si="123"/>
        <v>ESPEMAEN</v>
      </c>
      <c r="AT948" t="s">
        <v>1076</v>
      </c>
    </row>
    <row r="949" spans="42:46" x14ac:dyDescent="0.2">
      <c r="AP949" t="s">
        <v>1077</v>
      </c>
      <c r="AQ949" t="str">
        <f t="shared" si="122"/>
        <v>FELIPE MANQUILLO</v>
      </c>
      <c r="AR949" t="s">
        <v>506</v>
      </c>
      <c r="AS949" t="str">
        <f t="shared" si="123"/>
        <v>ESPEMAEC</v>
      </c>
      <c r="AT949" t="str">
        <f t="shared" si="124"/>
        <v>TE</v>
      </c>
    </row>
    <row r="950" spans="42:46" x14ac:dyDescent="0.2">
      <c r="AP950" t="s">
        <v>1078</v>
      </c>
      <c r="AQ950" t="str">
        <f t="shared" si="122"/>
        <v>CHRISTIAN MORENO</v>
      </c>
      <c r="AR950" t="s">
        <v>1079</v>
      </c>
      <c r="AS950" t="str">
        <f t="shared" si="123"/>
        <v>ESPEMAEC</v>
      </c>
      <c r="AT950" t="str">
        <f t="shared" si="124"/>
        <v>TE</v>
      </c>
    </row>
    <row r="951" spans="42:46" x14ac:dyDescent="0.2">
      <c r="AP951" t="s">
        <v>1080</v>
      </c>
      <c r="AQ951" t="str">
        <f t="shared" si="122"/>
        <v>JOB MORENO</v>
      </c>
      <c r="AR951" t="s">
        <v>722</v>
      </c>
      <c r="AS951" t="str">
        <f t="shared" si="123"/>
        <v>ESPEMAEC</v>
      </c>
      <c r="AT951" t="str">
        <f t="shared" si="124"/>
        <v>TE</v>
      </c>
    </row>
    <row r="952" spans="42:46" x14ac:dyDescent="0.2">
      <c r="AP952" t="s">
        <v>1081</v>
      </c>
      <c r="AQ952" t="str">
        <f t="shared" si="122"/>
        <v>CM TRANSPORTES</v>
      </c>
      <c r="AR952" t="s">
        <v>1082</v>
      </c>
      <c r="AS952" t="str">
        <f t="shared" si="123"/>
        <v>ESPEMAEN</v>
      </c>
      <c r="AT952" t="s">
        <v>1076</v>
      </c>
    </row>
    <row r="953" spans="42:46" x14ac:dyDescent="0.2">
      <c r="AP953" t="s">
        <v>1083</v>
      </c>
      <c r="AQ953" t="str">
        <f t="shared" si="122"/>
        <v>FERNEY OBANDO</v>
      </c>
      <c r="AR953" t="s">
        <v>1084</v>
      </c>
      <c r="AS953" t="str">
        <f t="shared" si="123"/>
        <v>ESPEMAEN</v>
      </c>
      <c r="AT953" t="str">
        <f t="shared" si="124"/>
        <v>TE</v>
      </c>
    </row>
    <row r="954" spans="42:46" x14ac:dyDescent="0.2">
      <c r="AP954" t="s">
        <v>1085</v>
      </c>
      <c r="AQ954" t="str">
        <f t="shared" si="122"/>
        <v>JAHIR VELASCO</v>
      </c>
      <c r="AR954" t="s">
        <v>1086</v>
      </c>
      <c r="AS954" t="str">
        <f t="shared" si="123"/>
        <v>ESPEMAEC</v>
      </c>
      <c r="AT954" t="str">
        <f t="shared" si="124"/>
        <v>TE</v>
      </c>
    </row>
    <row r="955" spans="42:46" x14ac:dyDescent="0.2">
      <c r="AP955" t="s">
        <v>1087</v>
      </c>
      <c r="AQ955" t="str">
        <f t="shared" si="122"/>
        <v>VICTOR ANDRES CAICEDO SALAZAR</v>
      </c>
      <c r="AR955" t="s">
        <v>1088</v>
      </c>
      <c r="AS955" t="str">
        <f t="shared" si="123"/>
        <v>OPDEPRE2</v>
      </c>
      <c r="AT955" t="str">
        <f t="shared" si="124"/>
        <v>OP</v>
      </c>
    </row>
    <row r="956" spans="42:46" x14ac:dyDescent="0.2">
      <c r="AP956" t="s">
        <v>1089</v>
      </c>
      <c r="AQ956" t="str">
        <f t="shared" si="122"/>
        <v>VICTOR DUARTE</v>
      </c>
      <c r="AR956" t="s">
        <v>1090</v>
      </c>
      <c r="AS956" t="str">
        <f t="shared" si="123"/>
        <v>ESPEMAEC</v>
      </c>
      <c r="AT956" t="str">
        <f t="shared" si="124"/>
        <v>TE</v>
      </c>
    </row>
    <row r="957" spans="42:46" x14ac:dyDescent="0.2">
      <c r="AP957" t="s">
        <v>1091</v>
      </c>
      <c r="AQ957" t="str">
        <f t="shared" si="122"/>
        <v>VICTOR  MURCIA</v>
      </c>
      <c r="AR957" t="s">
        <v>1092</v>
      </c>
      <c r="AS957" t="str">
        <f t="shared" si="123"/>
        <v>OPDEPRE2</v>
      </c>
      <c r="AT957" t="str">
        <f t="shared" si="124"/>
        <v>OP</v>
      </c>
    </row>
    <row r="958" spans="42:46" x14ac:dyDescent="0.2">
      <c r="AP958" t="s">
        <v>1093</v>
      </c>
      <c r="AQ958" t="str">
        <f t="shared" si="122"/>
        <v>VICTOR SALAZAR SALINAS</v>
      </c>
      <c r="AR958" t="s">
        <v>1094</v>
      </c>
      <c r="AS958" t="str">
        <f t="shared" si="123"/>
        <v>ESPEMAEN</v>
      </c>
      <c r="AT958" t="str">
        <f t="shared" si="124"/>
        <v>TE</v>
      </c>
    </row>
    <row r="959" spans="42:46" x14ac:dyDescent="0.2">
      <c r="AP959" t="s">
        <v>1095</v>
      </c>
      <c r="AQ959" t="str">
        <f t="shared" si="122"/>
        <v>VICTOR HUGO SOLIS PABON</v>
      </c>
      <c r="AR959" t="s">
        <v>1096</v>
      </c>
      <c r="AS959" t="str">
        <f t="shared" si="123"/>
        <v>OPESMAE3</v>
      </c>
      <c r="AT959" t="str">
        <f t="shared" si="124"/>
        <v>OP</v>
      </c>
    </row>
    <row r="960" spans="42:46" x14ac:dyDescent="0.2">
      <c r="AP960" t="s">
        <v>1097</v>
      </c>
      <c r="AQ960" t="str">
        <f t="shared" si="122"/>
        <v>WILLIAM ALEXANDER AGREDO BOLAÑO</v>
      </c>
      <c r="AR960" t="s">
        <v>1098</v>
      </c>
      <c r="AS960" t="str">
        <f t="shared" si="123"/>
        <v>OPESPTAR</v>
      </c>
      <c r="AT960" t="str">
        <f t="shared" si="124"/>
        <v>OP</v>
      </c>
    </row>
    <row r="961" spans="42:46" x14ac:dyDescent="0.2">
      <c r="AP961" t="s">
        <v>1099</v>
      </c>
      <c r="AQ961" t="str">
        <f t="shared" si="122"/>
        <v>WILMER  APONTE</v>
      </c>
      <c r="AR961" t="s">
        <v>1100</v>
      </c>
      <c r="AS961" t="str">
        <f t="shared" si="123"/>
        <v>ESPEMAEC</v>
      </c>
      <c r="AT961" t="str">
        <f t="shared" si="124"/>
        <v>TE</v>
      </c>
    </row>
    <row r="962" spans="42:46" x14ac:dyDescent="0.2">
      <c r="AP962" t="s">
        <v>1101</v>
      </c>
      <c r="AQ962" t="str">
        <f t="shared" si="122"/>
        <v>WILSON BONILLA GARCIA</v>
      </c>
      <c r="AR962" t="s">
        <v>1102</v>
      </c>
      <c r="AS962" t="str">
        <f t="shared" si="123"/>
        <v>ESPEMAEC</v>
      </c>
      <c r="AT962" t="str">
        <f t="shared" si="124"/>
        <v>TE</v>
      </c>
    </row>
    <row r="963" spans="42:46" x14ac:dyDescent="0.2">
      <c r="AP963" t="s">
        <v>1103</v>
      </c>
      <c r="AQ963" t="str">
        <f t="shared" si="122"/>
        <v>WILSON CARDONA RAMIREZ</v>
      </c>
      <c r="AR963" t="s">
        <v>1104</v>
      </c>
      <c r="AS963" t="str">
        <f t="shared" si="123"/>
        <v>OPESPREL</v>
      </c>
      <c r="AT963" t="str">
        <f t="shared" si="124"/>
        <v>OP</v>
      </c>
    </row>
    <row r="964" spans="42:46" x14ac:dyDescent="0.2">
      <c r="AP964" t="s">
        <v>1105</v>
      </c>
      <c r="AQ964" t="str">
        <f t="shared" si="122"/>
        <v>WILLIAM CORTES LOPEZ</v>
      </c>
      <c r="AR964" t="s">
        <v>1106</v>
      </c>
      <c r="AS964" t="str">
        <f t="shared" si="123"/>
        <v>INGESERV</v>
      </c>
      <c r="AT964" t="str">
        <f t="shared" si="124"/>
        <v>OP</v>
      </c>
    </row>
    <row r="965" spans="42:46" x14ac:dyDescent="0.2">
      <c r="AP965" t="s">
        <v>1107</v>
      </c>
      <c r="AQ965" t="str">
        <f t="shared" si="122"/>
        <v>WALTHER EMILIO DIAZ ASTAIZA</v>
      </c>
      <c r="AR965" t="s">
        <v>1108</v>
      </c>
      <c r="AS965" t="str">
        <f t="shared" si="123"/>
        <v>OPESMAIN</v>
      </c>
      <c r="AT965" t="str">
        <f t="shared" si="124"/>
        <v>OP</v>
      </c>
    </row>
    <row r="966" spans="42:46" x14ac:dyDescent="0.2">
      <c r="AP966" t="s">
        <v>1109</v>
      </c>
      <c r="AQ966" t="str">
        <f t="shared" si="122"/>
        <v xml:space="preserve">WILSON  LOPEZ </v>
      </c>
      <c r="AR966" t="s">
        <v>1110</v>
      </c>
      <c r="AS966" t="str">
        <f t="shared" si="123"/>
        <v>OPESPRE2</v>
      </c>
      <c r="AT966" t="str">
        <f t="shared" si="124"/>
        <v>OP</v>
      </c>
    </row>
    <row r="967" spans="42:46" x14ac:dyDescent="0.2">
      <c r="AP967" t="s">
        <v>1111</v>
      </c>
      <c r="AQ967" t="str">
        <f t="shared" si="122"/>
        <v>WILLIAM ANDRES MONTOYA MADRO</v>
      </c>
      <c r="AR967" t="s">
        <v>1112</v>
      </c>
      <c r="AS967" t="str">
        <f t="shared" si="123"/>
        <v>ESPEMAME</v>
      </c>
      <c r="AT967" t="str">
        <f t="shared" si="124"/>
        <v>TE</v>
      </c>
    </row>
    <row r="968" spans="42:46" x14ac:dyDescent="0.2">
      <c r="AP968" t="s">
        <v>1113</v>
      </c>
      <c r="AQ968" t="str">
        <f t="shared" si="122"/>
        <v>WILMER NOSSA PINO</v>
      </c>
      <c r="AR968" t="s">
        <v>1114</v>
      </c>
      <c r="AS968" t="str">
        <f t="shared" si="123"/>
        <v>ESPEMAEC</v>
      </c>
      <c r="AT968" t="str">
        <f t="shared" si="124"/>
        <v>TE</v>
      </c>
    </row>
    <row r="969" spans="42:46" x14ac:dyDescent="0.2">
      <c r="AP969" t="s">
        <v>1115</v>
      </c>
      <c r="AQ969" t="str">
        <f t="shared" si="122"/>
        <v>WALTHER PALOMINO CARDONA</v>
      </c>
      <c r="AR969" t="s">
        <v>1116</v>
      </c>
      <c r="AS969" t="str">
        <f t="shared" si="123"/>
        <v>OPESMAQU</v>
      </c>
      <c r="AT969" t="str">
        <f t="shared" si="124"/>
        <v>OP</v>
      </c>
    </row>
    <row r="970" spans="42:46" x14ac:dyDescent="0.2">
      <c r="AP970" t="s">
        <v>1117</v>
      </c>
      <c r="AQ970" t="str">
        <f t="shared" si="122"/>
        <v>JOSE WILLIAM PATIÑO GARAY</v>
      </c>
      <c r="AR970" t="s">
        <v>1118</v>
      </c>
      <c r="AS970" t="str">
        <f t="shared" si="123"/>
        <v>MECAN2EL</v>
      </c>
      <c r="AT970" t="str">
        <f t="shared" si="124"/>
        <v>OP</v>
      </c>
    </row>
    <row r="971" spans="42:46" x14ac:dyDescent="0.2">
      <c r="AP971" t="s">
        <v>1119</v>
      </c>
      <c r="AQ971" t="str">
        <f t="shared" si="122"/>
        <v>WILSON TREJOS ESCARRIA</v>
      </c>
      <c r="AR971" t="s">
        <v>1120</v>
      </c>
      <c r="AS971" t="str">
        <f t="shared" si="123"/>
        <v>OPESPREL</v>
      </c>
      <c r="AT971" t="str">
        <f t="shared" si="124"/>
        <v>OP</v>
      </c>
    </row>
    <row r="972" spans="42:46" ht="14.95" customHeight="1" x14ac:dyDescent="0.2">
      <c r="AP972" t="s">
        <v>1121</v>
      </c>
      <c r="AQ972" t="str">
        <f t="shared" si="122"/>
        <v>YEFFERSON MEJIA</v>
      </c>
      <c r="AR972" t="s">
        <v>1122</v>
      </c>
      <c r="AS972" t="str">
        <f t="shared" si="123"/>
        <v>OPESPRE3</v>
      </c>
      <c r="AT972" t="str">
        <f t="shared" si="124"/>
        <v>OP</v>
      </c>
    </row>
    <row r="973" spans="42:46" ht="14.95" customHeight="1" x14ac:dyDescent="0.2">
      <c r="AP973" t="s">
        <v>1123</v>
      </c>
      <c r="AQ973" t="str">
        <f t="shared" si="122"/>
        <v>YHONNY CARDONA</v>
      </c>
      <c r="AR973" t="s">
        <v>1124</v>
      </c>
      <c r="AS973" t="str">
        <f t="shared" si="123"/>
        <v>OPESPRE2</v>
      </c>
      <c r="AT973" t="str">
        <f t="shared" si="124"/>
        <v>OP</v>
      </c>
    </row>
    <row r="974" spans="42:46" ht="14.95" customHeight="1" x14ac:dyDescent="0.2">
      <c r="AP974" t="s">
        <v>1125</v>
      </c>
      <c r="AQ974" t="str">
        <f t="shared" si="122"/>
        <v>YULLYAN MAILER CUASTUZA</v>
      </c>
      <c r="AR974" t="s">
        <v>1126</v>
      </c>
      <c r="AS974" t="str">
        <f t="shared" si="123"/>
        <v>OPESPRE2</v>
      </c>
      <c r="AT974" t="str">
        <f t="shared" si="124"/>
        <v>OP</v>
      </c>
    </row>
    <row r="975" spans="42:46" ht="14.95" customHeight="1" x14ac:dyDescent="0.2">
      <c r="AP975" t="s">
        <v>1127</v>
      </c>
      <c r="AQ975" t="str">
        <f t="shared" si="122"/>
        <v>YEISON GOEZ</v>
      </c>
      <c r="AR975" t="s">
        <v>1128</v>
      </c>
      <c r="AS975" t="str">
        <f t="shared" si="123"/>
        <v>ESPEMAEN</v>
      </c>
      <c r="AT975" t="str">
        <f t="shared" si="124"/>
        <v>TE</v>
      </c>
    </row>
    <row r="976" spans="42:46" ht="14.95" customHeight="1" x14ac:dyDescent="0.2">
      <c r="AP976" t="s">
        <v>1129</v>
      </c>
      <c r="AQ976" t="str">
        <f t="shared" si="122"/>
        <v>YEYSON MENDIETA VARGAS</v>
      </c>
      <c r="AR976" t="s">
        <v>1130</v>
      </c>
      <c r="AS976" t="str">
        <f t="shared" si="123"/>
        <v>MECAN1EL</v>
      </c>
      <c r="AT976" t="str">
        <f t="shared" si="124"/>
        <v>OP</v>
      </c>
    </row>
    <row r="977" spans="42:46" x14ac:dyDescent="0.2">
      <c r="AP977" t="s">
        <v>1131</v>
      </c>
      <c r="AQ977" t="str">
        <f t="shared" si="122"/>
        <v>YOVAN ANDRES GUZMAN ORTIZ</v>
      </c>
      <c r="AR977" t="s">
        <v>1132</v>
      </c>
      <c r="AS977" t="str">
        <f t="shared" si="123"/>
        <v>TECINSEL</v>
      </c>
      <c r="AT977" t="str">
        <f t="shared" si="124"/>
        <v>TE</v>
      </c>
    </row>
    <row r="978" spans="42:46" x14ac:dyDescent="0.2">
      <c r="AP978" t="s">
        <v>1133</v>
      </c>
      <c r="AQ978" t="str">
        <f t="shared" si="122"/>
        <v>YONIFER MACIER REYES ALOMIA</v>
      </c>
      <c r="AR978" t="s">
        <v>1134</v>
      </c>
      <c r="AS978" t="str">
        <f t="shared" si="123"/>
        <v>OPDEPRE1</v>
      </c>
      <c r="AT978" t="str">
        <f t="shared" si="124"/>
        <v>OP</v>
      </c>
    </row>
    <row r="979" spans="42:46" x14ac:dyDescent="0.2">
      <c r="AP979" t="s">
        <v>1135</v>
      </c>
      <c r="AQ979" t="str">
        <f>RIGHT(AR979,LEN(AR979)-9)</f>
        <v>YEIDCY RUBIANO</v>
      </c>
      <c r="AR979" t="s">
        <v>1136</v>
      </c>
      <c r="AS979" t="str">
        <f t="shared" si="123"/>
        <v>OPESPRE3</v>
      </c>
      <c r="AT979" t="str">
        <f t="shared" si="124"/>
        <v>OP</v>
      </c>
    </row>
    <row r="980" spans="42:46" x14ac:dyDescent="0.2">
      <c r="AP980" t="s">
        <v>201</v>
      </c>
    </row>
  </sheetData>
  <sheetProtection formatCells="0" sort="0" autoFilter="0" pivotTables="0"/>
  <protectedRanges>
    <protectedRange sqref="AP661 AP689" name="Rango1"/>
    <protectedRange sqref="J190 Q2:Q103" name="Rango1_2_6_2_1_1"/>
    <protectedRange sqref="AU497" name="Rango1_2_6_2_1_1_1"/>
  </protectedRanges>
  <sortState xmlns:xlrd2="http://schemas.microsoft.com/office/spreadsheetml/2017/richdata2" ref="A2:AO75">
    <sortCondition ref="B1"/>
    <sortCondition ref="H1"/>
    <sortCondition ref="L1"/>
  </sortState>
  <phoneticPr fontId="14" type="noConversion"/>
  <pageMargins left="0.75" right="0.75" top="1" bottom="1" header="0" footer="0"/>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pageSetUpPr fitToPage="1"/>
  </sheetPr>
  <dimension ref="A1:BA1285"/>
  <sheetViews>
    <sheetView showZeros="0" tabSelected="1" zoomScale="20" zoomScaleNormal="20" zoomScaleSheetLayoutView="15" workbookViewId="0">
      <selection activeCell="F25" sqref="F25"/>
    </sheetView>
  </sheetViews>
  <sheetFormatPr baseColWidth="10" defaultColWidth="8.875" defaultRowHeight="12.9" x14ac:dyDescent="0.2"/>
  <cols>
    <col min="1" max="1" width="61.25" customWidth="1"/>
    <col min="2" max="2" width="93.25" bestFit="1" customWidth="1"/>
    <col min="3" max="3" width="48.75" customWidth="1"/>
    <col min="4" max="4" width="43" hidden="1" customWidth="1"/>
    <col min="5" max="5" width="140.75" bestFit="1" customWidth="1"/>
    <col min="6" max="6" width="255.75" customWidth="1"/>
    <col min="7" max="7" width="204.75" bestFit="1" customWidth="1"/>
    <col min="8" max="8" width="59" hidden="1" customWidth="1"/>
    <col min="9" max="9" width="76.75" bestFit="1" customWidth="1"/>
    <col min="10" max="10" width="36.125" bestFit="1" customWidth="1"/>
    <col min="11" max="11" width="38.375" customWidth="1"/>
    <col min="12" max="12" width="100.125" hidden="1" customWidth="1"/>
    <col min="13" max="13" width="66.375" hidden="1" customWidth="1"/>
    <col min="14" max="14" width="96.125" hidden="1" customWidth="1"/>
    <col min="15" max="15" width="85.875" hidden="1" customWidth="1"/>
    <col min="16" max="16" width="45.25" hidden="1" customWidth="1"/>
    <col min="17" max="17" width="48.75" hidden="1" customWidth="1"/>
    <col min="18" max="18" width="124.125" customWidth="1"/>
    <col min="19" max="19" width="14" customWidth="1"/>
    <col min="20" max="20" width="19" customWidth="1"/>
    <col min="21" max="21" width="20.625" customWidth="1"/>
    <col min="22" max="22" width="18.125" customWidth="1"/>
    <col min="23" max="23" width="19" customWidth="1"/>
    <col min="24" max="24" width="18.125" customWidth="1"/>
    <col min="25" max="25" width="15.625" customWidth="1"/>
    <col min="26" max="26" width="16.375" customWidth="1"/>
    <col min="27" max="27" width="19.75" customWidth="1"/>
    <col min="28" max="28" width="23.125" customWidth="1"/>
    <col min="29" max="29" width="21.375" customWidth="1"/>
    <col min="30" max="30" width="19.75" customWidth="1"/>
    <col min="31" max="52" width="68.125" customWidth="1"/>
    <col min="53" max="53" width="55.625" customWidth="1"/>
    <col min="54" max="54" width="22" customWidth="1"/>
    <col min="55" max="55" width="8" bestFit="1" customWidth="1"/>
    <col min="56" max="58" width="8.875" customWidth="1"/>
    <col min="59" max="60" width="39.375" customWidth="1"/>
    <col min="61" max="61" width="72.125" bestFit="1" customWidth="1"/>
    <col min="62" max="62" width="31" bestFit="1" customWidth="1"/>
    <col min="63" max="63" width="43.75" bestFit="1" customWidth="1"/>
  </cols>
  <sheetData>
    <row r="1" spans="1:53" ht="56.4" x14ac:dyDescent="0.85">
      <c r="A1" s="2"/>
      <c r="D1" s="2"/>
      <c r="E1" s="1"/>
      <c r="F1" s="1"/>
      <c r="G1" s="1"/>
      <c r="H1" s="1"/>
      <c r="I1" s="346"/>
      <c r="J1" s="346"/>
      <c r="K1" s="1"/>
      <c r="M1" s="1"/>
      <c r="O1" s="346"/>
      <c r="P1" s="3"/>
      <c r="Q1" s="3"/>
      <c r="R1" s="1"/>
      <c r="S1" s="6"/>
      <c r="T1" s="347"/>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c r="AW1" s="347"/>
      <c r="AX1" s="347"/>
      <c r="AY1" s="347"/>
      <c r="AZ1" s="347"/>
      <c r="BA1" s="348"/>
    </row>
    <row r="2" spans="1:53" ht="93.75" thickBot="1" x14ac:dyDescent="0.7">
      <c r="A2" s="291"/>
      <c r="B2" s="292"/>
      <c r="C2" s="283"/>
      <c r="D2" s="66"/>
      <c r="E2" s="20"/>
      <c r="F2" s="213"/>
      <c r="G2" s="213"/>
      <c r="H2" s="21"/>
      <c r="I2" s="22"/>
      <c r="J2" s="22"/>
      <c r="K2" s="20"/>
      <c r="L2" s="22"/>
      <c r="M2" s="20"/>
      <c r="N2" s="22"/>
      <c r="O2" s="22"/>
      <c r="P2" s="20"/>
      <c r="Q2" s="20"/>
      <c r="R2" s="21"/>
      <c r="S2" s="23"/>
      <c r="T2" s="24">
        <f t="shared" ref="T2:AU2" si="0">MOD(MONTH(T7),2)</f>
        <v>0</v>
      </c>
      <c r="U2" s="24">
        <f t="shared" si="0"/>
        <v>0</v>
      </c>
      <c r="V2" s="24">
        <f t="shared" si="0"/>
        <v>0</v>
      </c>
      <c r="W2" s="24">
        <f t="shared" si="0"/>
        <v>0</v>
      </c>
      <c r="X2" s="24">
        <f t="shared" si="0"/>
        <v>0</v>
      </c>
      <c r="Y2" s="24">
        <f t="shared" si="0"/>
        <v>0</v>
      </c>
      <c r="Z2" s="24">
        <f t="shared" si="0"/>
        <v>0</v>
      </c>
      <c r="AA2" s="24">
        <f t="shared" si="0"/>
        <v>0</v>
      </c>
      <c r="AB2" s="24">
        <f t="shared" si="0"/>
        <v>0</v>
      </c>
      <c r="AC2" s="24">
        <f t="shared" si="0"/>
        <v>0</v>
      </c>
      <c r="AD2" s="24">
        <f t="shared" si="0"/>
        <v>0</v>
      </c>
      <c r="AE2" s="24">
        <f t="shared" si="0"/>
        <v>0</v>
      </c>
      <c r="AF2" s="24">
        <f t="shared" si="0"/>
        <v>0</v>
      </c>
      <c r="AG2" s="24">
        <f t="shared" si="0"/>
        <v>0</v>
      </c>
      <c r="AH2" s="24">
        <f t="shared" si="0"/>
        <v>0</v>
      </c>
      <c r="AI2" s="24">
        <f t="shared" si="0"/>
        <v>0</v>
      </c>
      <c r="AJ2" s="24">
        <f t="shared" si="0"/>
        <v>0</v>
      </c>
      <c r="AK2" s="24">
        <f t="shared" si="0"/>
        <v>0</v>
      </c>
      <c r="AL2" s="24">
        <f t="shared" si="0"/>
        <v>0</v>
      </c>
      <c r="AM2" s="24">
        <f t="shared" si="0"/>
        <v>0</v>
      </c>
      <c r="AN2" s="24">
        <f t="shared" si="0"/>
        <v>0</v>
      </c>
      <c r="AO2" s="24">
        <f t="shared" si="0"/>
        <v>0</v>
      </c>
      <c r="AP2" s="24">
        <f t="shared" si="0"/>
        <v>0</v>
      </c>
      <c r="AQ2" s="24">
        <f t="shared" si="0"/>
        <v>0</v>
      </c>
      <c r="AR2" s="24">
        <f t="shared" si="0"/>
        <v>0</v>
      </c>
      <c r="AS2" s="24">
        <f t="shared" si="0"/>
        <v>0</v>
      </c>
      <c r="AT2" s="24">
        <f t="shared" si="0"/>
        <v>0</v>
      </c>
      <c r="AU2" s="24">
        <f t="shared" si="0"/>
        <v>0</v>
      </c>
      <c r="AV2" s="24"/>
      <c r="AW2" s="24"/>
      <c r="AX2" s="24"/>
      <c r="AY2" s="24"/>
      <c r="AZ2" s="24"/>
    </row>
    <row r="3" spans="1:53" ht="93.1" x14ac:dyDescent="0.65">
      <c r="A3" s="293" t="s">
        <v>1137</v>
      </c>
      <c r="B3" s="294"/>
      <c r="C3" s="110"/>
      <c r="D3" s="290"/>
      <c r="E3" s="290" t="s">
        <v>1138</v>
      </c>
      <c r="F3" s="212" t="s">
        <v>1139</v>
      </c>
      <c r="G3" s="25" t="s">
        <v>1140</v>
      </c>
      <c r="H3" s="25"/>
      <c r="I3" s="78" cm="1">
        <f t="array" ref="I3:J3">+'ACTA PRE'!C77:D77</f>
        <v>0.29166666666666669</v>
      </c>
      <c r="J3" s="43">
        <v>0</v>
      </c>
      <c r="K3" s="249"/>
      <c r="L3" s="43"/>
      <c r="M3" s="44"/>
      <c r="N3" s="81"/>
      <c r="O3" s="74"/>
      <c r="P3" s="423" t="s">
        <v>1141</v>
      </c>
      <c r="Q3" s="424"/>
      <c r="R3" s="425"/>
      <c r="S3" s="29"/>
      <c r="T3" s="26" t="str">
        <f t="shared" ref="T3:AZ3" si="1">IF(WEEKDAY(T7,2)&gt;5,"w",IF(T1="h",T1,""))</f>
        <v/>
      </c>
      <c r="U3" s="26" t="str">
        <f t="shared" si="1"/>
        <v/>
      </c>
      <c r="V3" s="26" t="str">
        <f t="shared" si="1"/>
        <v/>
      </c>
      <c r="W3" s="26" t="str">
        <f t="shared" si="1"/>
        <v/>
      </c>
      <c r="X3" s="26" t="str">
        <f t="shared" si="1"/>
        <v/>
      </c>
      <c r="Y3" s="26" t="str">
        <f t="shared" si="1"/>
        <v/>
      </c>
      <c r="Z3" s="26" t="str">
        <f t="shared" si="1"/>
        <v/>
      </c>
      <c r="AA3" s="26" t="str">
        <f t="shared" si="1"/>
        <v/>
      </c>
      <c r="AB3" s="26" t="str">
        <f t="shared" si="1"/>
        <v/>
      </c>
      <c r="AC3" s="26" t="str">
        <f t="shared" si="1"/>
        <v/>
      </c>
      <c r="AD3" s="26" t="str">
        <f t="shared" si="1"/>
        <v/>
      </c>
      <c r="AE3" s="26" t="str">
        <f t="shared" si="1"/>
        <v/>
      </c>
      <c r="AF3" s="26" t="str">
        <f t="shared" si="1"/>
        <v/>
      </c>
      <c r="AG3" s="26" t="str">
        <f t="shared" si="1"/>
        <v/>
      </c>
      <c r="AH3" s="26" t="str">
        <f t="shared" si="1"/>
        <v/>
      </c>
      <c r="AI3" s="26" t="str">
        <f t="shared" si="1"/>
        <v/>
      </c>
      <c r="AJ3" s="26" t="str">
        <f t="shared" si="1"/>
        <v/>
      </c>
      <c r="AK3" s="26" t="str">
        <f t="shared" si="1"/>
        <v/>
      </c>
      <c r="AL3" s="26" t="str">
        <f t="shared" si="1"/>
        <v/>
      </c>
      <c r="AM3" s="26" t="str">
        <f t="shared" si="1"/>
        <v/>
      </c>
      <c r="AN3" s="26" t="str">
        <f t="shared" si="1"/>
        <v/>
      </c>
      <c r="AO3" s="26" t="str">
        <f t="shared" si="1"/>
        <v/>
      </c>
      <c r="AP3" s="26" t="str">
        <f t="shared" si="1"/>
        <v/>
      </c>
      <c r="AQ3" s="26" t="str">
        <f t="shared" si="1"/>
        <v/>
      </c>
      <c r="AR3" s="26" t="str">
        <f t="shared" si="1"/>
        <v/>
      </c>
      <c r="AS3" s="26" t="str">
        <f t="shared" si="1"/>
        <v/>
      </c>
      <c r="AT3" s="26" t="str">
        <f t="shared" si="1"/>
        <v/>
      </c>
      <c r="AU3" s="26" t="str">
        <f t="shared" si="1"/>
        <v/>
      </c>
      <c r="AV3" s="26" t="str">
        <f t="shared" si="1"/>
        <v/>
      </c>
      <c r="AW3" s="26" t="str">
        <f t="shared" si="1"/>
        <v/>
      </c>
      <c r="AX3" s="26" t="str">
        <f t="shared" si="1"/>
        <v/>
      </c>
      <c r="AY3" s="26" t="str">
        <f t="shared" si="1"/>
        <v/>
      </c>
      <c r="AZ3" s="26" t="str">
        <f t="shared" si="1"/>
        <v/>
      </c>
    </row>
    <row r="4" spans="1:53" ht="57.25" customHeight="1" x14ac:dyDescent="0.65">
      <c r="A4" s="284"/>
      <c r="B4" s="285"/>
      <c r="C4" s="285"/>
      <c r="D4" s="285"/>
      <c r="E4" s="420" t="s">
        <v>1142</v>
      </c>
      <c r="F4" s="432">
        <f>+'ACTA PRE'!C77</f>
        <v>0.29166666666666669</v>
      </c>
      <c r="G4" s="426">
        <f>+OPER!V2</f>
        <v>46072</v>
      </c>
      <c r="H4" s="426"/>
      <c r="I4" s="429"/>
      <c r="J4" s="426"/>
      <c r="K4" s="238"/>
      <c r="L4" s="426"/>
      <c r="M4" s="426"/>
      <c r="N4" s="426"/>
      <c r="O4" s="426"/>
      <c r="P4" s="435">
        <f>+MAX(OPER!V2:V148)</f>
        <v>46072</v>
      </c>
      <c r="Q4" s="436"/>
      <c r="R4" s="437"/>
      <c r="S4" s="29"/>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row>
    <row r="5" spans="1:53" ht="57.25" customHeight="1" x14ac:dyDescent="0.65">
      <c r="A5" s="286"/>
      <c r="B5" s="287"/>
      <c r="C5" s="287"/>
      <c r="D5" s="287"/>
      <c r="E5" s="421"/>
      <c r="F5" s="433"/>
      <c r="G5" s="427"/>
      <c r="H5" s="427"/>
      <c r="I5" s="430"/>
      <c r="J5" s="427"/>
      <c r="K5" s="239"/>
      <c r="L5" s="427"/>
      <c r="M5" s="427"/>
      <c r="N5" s="427"/>
      <c r="O5" s="427"/>
      <c r="P5" s="438"/>
      <c r="Q5" s="439"/>
      <c r="R5" s="440"/>
      <c r="S5" s="29"/>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row>
    <row r="6" spans="1:53" ht="57.25" customHeight="1" x14ac:dyDescent="0.65">
      <c r="A6" s="288"/>
      <c r="B6" s="289"/>
      <c r="C6" s="289"/>
      <c r="D6" s="289"/>
      <c r="E6" s="422"/>
      <c r="F6" s="434"/>
      <c r="G6" s="428"/>
      <c r="H6" s="428"/>
      <c r="I6" s="431"/>
      <c r="J6" s="428"/>
      <c r="K6" s="240"/>
      <c r="L6" s="428"/>
      <c r="M6" s="428"/>
      <c r="N6" s="428"/>
      <c r="O6" s="428"/>
      <c r="P6" s="441"/>
      <c r="Q6" s="442"/>
      <c r="R6" s="443"/>
      <c r="S6" s="29"/>
      <c r="T6" s="23">
        <f t="shared" ref="T6:AZ6" si="2">IF(OR(T3="h",T3="w"),1+S6,0)</f>
        <v>0</v>
      </c>
      <c r="U6" s="23">
        <f t="shared" si="2"/>
        <v>0</v>
      </c>
      <c r="V6" s="23">
        <f t="shared" si="2"/>
        <v>0</v>
      </c>
      <c r="W6" s="23">
        <f t="shared" si="2"/>
        <v>0</v>
      </c>
      <c r="X6" s="23">
        <f t="shared" si="2"/>
        <v>0</v>
      </c>
      <c r="Y6" s="23">
        <f t="shared" si="2"/>
        <v>0</v>
      </c>
      <c r="Z6" s="23">
        <f t="shared" si="2"/>
        <v>0</v>
      </c>
      <c r="AA6" s="23">
        <f t="shared" si="2"/>
        <v>0</v>
      </c>
      <c r="AB6" s="23">
        <f t="shared" si="2"/>
        <v>0</v>
      </c>
      <c r="AC6" s="23">
        <f t="shared" si="2"/>
        <v>0</v>
      </c>
      <c r="AD6" s="23">
        <f t="shared" si="2"/>
        <v>0</v>
      </c>
      <c r="AE6" s="23">
        <f t="shared" si="2"/>
        <v>0</v>
      </c>
      <c r="AF6" s="23">
        <f t="shared" si="2"/>
        <v>0</v>
      </c>
      <c r="AG6" s="23">
        <f t="shared" si="2"/>
        <v>0</v>
      </c>
      <c r="AH6" s="23">
        <f t="shared" si="2"/>
        <v>0</v>
      </c>
      <c r="AI6" s="23">
        <f t="shared" si="2"/>
        <v>0</v>
      </c>
      <c r="AJ6" s="23">
        <f t="shared" si="2"/>
        <v>0</v>
      </c>
      <c r="AK6" s="23">
        <f t="shared" si="2"/>
        <v>0</v>
      </c>
      <c r="AL6" s="23">
        <f t="shared" si="2"/>
        <v>0</v>
      </c>
      <c r="AM6" s="23">
        <f t="shared" si="2"/>
        <v>0</v>
      </c>
      <c r="AN6" s="23">
        <f t="shared" si="2"/>
        <v>0</v>
      </c>
      <c r="AO6" s="23">
        <f t="shared" si="2"/>
        <v>0</v>
      </c>
      <c r="AP6" s="23">
        <f t="shared" si="2"/>
        <v>0</v>
      </c>
      <c r="AQ6" s="23">
        <f t="shared" si="2"/>
        <v>0</v>
      </c>
      <c r="AR6" s="23">
        <f t="shared" si="2"/>
        <v>0</v>
      </c>
      <c r="AS6" s="23">
        <f t="shared" si="2"/>
        <v>0</v>
      </c>
      <c r="AT6" s="23">
        <f t="shared" si="2"/>
        <v>0</v>
      </c>
      <c r="AU6" s="23">
        <f t="shared" si="2"/>
        <v>0</v>
      </c>
      <c r="AV6" s="23">
        <f t="shared" si="2"/>
        <v>0</v>
      </c>
      <c r="AW6" s="23">
        <f t="shared" si="2"/>
        <v>0</v>
      </c>
      <c r="AX6" s="23">
        <f t="shared" si="2"/>
        <v>0</v>
      </c>
      <c r="AY6" s="23">
        <f t="shared" si="2"/>
        <v>0</v>
      </c>
      <c r="AZ6" s="23">
        <f t="shared" si="2"/>
        <v>0</v>
      </c>
    </row>
    <row r="7" spans="1:53" ht="170.5" customHeight="1" thickBot="1" x14ac:dyDescent="0.25">
      <c r="A7" s="80" t="s">
        <v>31</v>
      </c>
      <c r="B7" s="27" t="s">
        <v>1143</v>
      </c>
      <c r="C7" s="67" t="s">
        <v>1144</v>
      </c>
      <c r="D7" s="28" t="s">
        <v>1145</v>
      </c>
      <c r="E7" s="259" t="s">
        <v>1146</v>
      </c>
      <c r="F7" s="68" t="s">
        <v>1147</v>
      </c>
      <c r="G7" s="68" t="s">
        <v>18</v>
      </c>
      <c r="H7" s="104" t="s">
        <v>1148</v>
      </c>
      <c r="I7" s="69" t="s">
        <v>1149</v>
      </c>
      <c r="J7" s="70" t="s">
        <v>68</v>
      </c>
      <c r="K7" s="45" t="s">
        <v>1150</v>
      </c>
      <c r="L7" s="33" t="s">
        <v>1151</v>
      </c>
      <c r="M7" s="251" t="s">
        <v>1152</v>
      </c>
      <c r="N7" s="33" t="s">
        <v>1153</v>
      </c>
      <c r="O7" s="69" t="s">
        <v>1154</v>
      </c>
      <c r="P7" s="79" t="s">
        <v>1155</v>
      </c>
      <c r="Q7" s="79" t="s">
        <v>1156</v>
      </c>
      <c r="R7" s="29" t="s">
        <v>1157</v>
      </c>
      <c r="S7" s="7"/>
      <c r="T7" s="82">
        <f>+MIN(OPER!V:V)+F4</f>
        <v>46072.291666666664</v>
      </c>
      <c r="U7" s="83">
        <f>+T7+0.0104166666666666</f>
        <v>46072.302083333328</v>
      </c>
      <c r="V7" s="83">
        <f>+U7+0.0104166666666666</f>
        <v>46072.312499999993</v>
      </c>
      <c r="W7" s="83">
        <f t="shared" ref="W7:AZ7" si="3">+V7+0.0104166666666666</f>
        <v>46072.322916666657</v>
      </c>
      <c r="X7" s="84">
        <f t="shared" si="3"/>
        <v>46072.333333333321</v>
      </c>
      <c r="Y7" s="83">
        <f t="shared" si="3"/>
        <v>46072.343749999985</v>
      </c>
      <c r="Z7" s="83">
        <f t="shared" si="3"/>
        <v>46072.35416666665</v>
      </c>
      <c r="AA7" s="83">
        <f t="shared" si="3"/>
        <v>46072.364583333314</v>
      </c>
      <c r="AB7" s="84">
        <f t="shared" si="3"/>
        <v>46072.374999999978</v>
      </c>
      <c r="AC7" s="83">
        <f t="shared" si="3"/>
        <v>46072.385416666642</v>
      </c>
      <c r="AD7" s="83">
        <f t="shared" si="3"/>
        <v>46072.395833333307</v>
      </c>
      <c r="AE7" s="83">
        <f t="shared" si="3"/>
        <v>46072.406249999971</v>
      </c>
      <c r="AF7" s="84">
        <f t="shared" si="3"/>
        <v>46072.416666666635</v>
      </c>
      <c r="AG7" s="83">
        <f t="shared" si="3"/>
        <v>46072.427083333299</v>
      </c>
      <c r="AH7" s="83">
        <f t="shared" si="3"/>
        <v>46072.437499999964</v>
      </c>
      <c r="AI7" s="83">
        <f t="shared" si="3"/>
        <v>46072.447916666628</v>
      </c>
      <c r="AJ7" s="84">
        <f t="shared" si="3"/>
        <v>46072.458333333292</v>
      </c>
      <c r="AK7" s="83">
        <f t="shared" si="3"/>
        <v>46072.468749999956</v>
      </c>
      <c r="AL7" s="83">
        <f t="shared" si="3"/>
        <v>46072.479166666621</v>
      </c>
      <c r="AM7" s="83">
        <f t="shared" si="3"/>
        <v>46072.489583333285</v>
      </c>
      <c r="AN7" s="84">
        <f t="shared" si="3"/>
        <v>46072.499999999949</v>
      </c>
      <c r="AO7" s="83">
        <f t="shared" si="3"/>
        <v>46072.510416666613</v>
      </c>
      <c r="AP7" s="83">
        <f t="shared" si="3"/>
        <v>46072.520833333278</v>
      </c>
      <c r="AQ7" s="83">
        <f t="shared" si="3"/>
        <v>46072.531249999942</v>
      </c>
      <c r="AR7" s="84">
        <f t="shared" si="3"/>
        <v>46072.541666666606</v>
      </c>
      <c r="AS7" s="83">
        <f t="shared" si="3"/>
        <v>46072.55208333327</v>
      </c>
      <c r="AT7" s="83">
        <f t="shared" si="3"/>
        <v>46072.562499999935</v>
      </c>
      <c r="AU7" s="83">
        <f t="shared" si="3"/>
        <v>46072.572916666599</v>
      </c>
      <c r="AV7" s="84">
        <f t="shared" si="3"/>
        <v>46072.583333333263</v>
      </c>
      <c r="AW7" s="83">
        <f t="shared" si="3"/>
        <v>46072.593749999927</v>
      </c>
      <c r="AX7" s="83">
        <f t="shared" si="3"/>
        <v>46072.604166666591</v>
      </c>
      <c r="AY7" s="83">
        <f t="shared" si="3"/>
        <v>46072.614583333256</v>
      </c>
      <c r="AZ7" s="84">
        <f t="shared" si="3"/>
        <v>46072.62499999992</v>
      </c>
      <c r="BA7" s="30" t="s">
        <v>1158</v>
      </c>
    </row>
    <row r="8" spans="1:53" ht="80.5" customHeight="1" x14ac:dyDescent="0.2">
      <c r="A8" s="282" t="str">
        <f>IF(OPER!AF2=0,"",OPER!AF2)</f>
        <v>ALTA</v>
      </c>
      <c r="B8" s="109">
        <f>IF(OPER!V2=0,"",OPER!V2)</f>
        <v>46072</v>
      </c>
      <c r="C8" s="71">
        <f>IF(OPER!U2 = 0,"", OPER!U2)</f>
        <v>11668247</v>
      </c>
      <c r="D8" s="30" t="str">
        <f t="shared" ref="D8" si="4">IF(N8&lt;&gt;"",IF(OR(OR(N8="ZOT1",N8="ZOT3"),_xlfn.NUMBERVALUE(C8)&lt;&gt;0),"NO","SI"),"")</f>
        <v>NO</v>
      </c>
      <c r="E8" s="262" t="str">
        <f>IF(OPER!X2 = 0,"",OPER!X2)</f>
        <v xml:space="preserve">ALEXANDER CARDONA </v>
      </c>
      <c r="F8" s="262" t="str">
        <f>IF(OPER!I2 = 0,"",OPER!I2)</f>
        <v>CAMBIAR TRANSFERENCIA ENTRADA DE BOTELLA</v>
      </c>
      <c r="G8" s="352" t="str">
        <f>IF(OPER!C2=0,"",OPER!C2)</f>
        <v>VARIOLINE OW - L4</v>
      </c>
      <c r="H8" s="30">
        <f>IF(OPER!R2 = 0,"",OPER!R2)</f>
        <v>2</v>
      </c>
      <c r="I8" s="30" t="str">
        <f>IF(OPER!F2=0,"", OPER!F2)</f>
        <v>5700056</v>
      </c>
      <c r="J8" s="108" t="str">
        <f>IF(OPER!G2=0,"",OPER!G2)</f>
        <v>0010</v>
      </c>
      <c r="K8" s="250">
        <f>+OPER!R2</f>
        <v>2</v>
      </c>
      <c r="L8" s="262">
        <f t="shared" ref="L8" si="5">+SUMIFS($H$8:$H$185,$B$8:$B$185,B8,$E$8:$E$185,E8)</f>
        <v>7</v>
      </c>
      <c r="M8" s="250">
        <f t="shared" ref="M8" si="6">IFERROR(SUMIFS($H$8:$H$184,$B$8:$B$184,B8,$G$8:$G$184,G8)/(SUMIF($B$8:$B$184,B8,$H$8:$H$184)*0+1),"")</f>
        <v>16</v>
      </c>
      <c r="N8" s="205" t="str">
        <f>IF(OPER!A2=0,"",OPER!A2)</f>
        <v>ZOT3</v>
      </c>
      <c r="O8" s="73" t="str">
        <f>IF(OPER!AJ1858=0,"",OPER!AJ1858)</f>
        <v/>
      </c>
      <c r="P8" s="264" t="str">
        <f>IF(OPER!AH2="EJECUTADO","SI",IF(OPER!AH2="NO EJECUTADO","NO",""))</f>
        <v/>
      </c>
      <c r="Q8" s="264" t="str">
        <f>IF(OPER!AN2="EJECUTADO","SI",IF(OPER!AN2="NO EJECUTADO","NO",""))</f>
        <v/>
      </c>
      <c r="R8" s="221" t="str">
        <f>IFERROR(VLOOKUP(OPER!Z2,OPER!$AU$490:$AV$577,2,0),"NO ASIGNADO")</f>
        <v>YELSI QUICENO</v>
      </c>
      <c r="S8" s="6" t="str">
        <f>+OPER!AG2</f>
        <v xml:space="preserve"> </v>
      </c>
      <c r="T8" s="268" t="str">
        <f>IF($E8=$E7,IF(U7=".",IF(MAX($Q8:Q8,0)=OPER!$AA103,".",IF(OPER!$AB103&lt;=HOUR(U$7),MAX($Q8:Q8,0)+1,".")),","),IF(MAX($Q8:Q8,0)=OPER!$AA103,".",IF(OPER!$AB103&lt;=HOUR(U$7),MAX($Q8:Q8,0)+1,".")))</f>
        <v>.</v>
      </c>
      <c r="U8" s="269" t="str">
        <f>IF($E8=$E7,IF(V7=".",IF(MAX($Q8:T8,0)=OPER!$AA103,".",IF(OPER!$AB103&lt;=HOUR(V$7),MAX($Q8:T8,0)+1,".")),","),IF(MAX($Q8:T8,0)=OPER!$AA103,".",IF(OPER!$AB103&lt;=HOUR(V$7),MAX($Q8:T8,0)+1,".")))</f>
        <v>.</v>
      </c>
      <c r="V8" s="269" t="str">
        <f>IF($E8=$E7,IF(W7=".",IF(MAX($Q8:U8,0)=OPER!$AA103,".",IF(OPER!$AB103&lt;=HOUR(W$7),MAX($Q8:U8,0)+1,".")),","),IF(MAX($Q8:U8,0)=OPER!$AA103,".",IF(OPER!$AB103&lt;=HOUR(W$7),MAX($Q8:U8,0)+1,".")))</f>
        <v>.</v>
      </c>
      <c r="W8" s="269" t="str">
        <f>IF($E8=$E7,IF(X7=".",IF(MAX($Q8:V8,0)=OPER!$AA103,".",IF(OPER!$AB103&lt;=HOUR(X$7),MAX($Q8:V8,0)+1,".")),","),IF(MAX($Q8:V8,0)=OPER!$AA103,".",IF(OPER!$AB103&lt;=HOUR(X$7),MAX($Q8:V8,0)+1,".")))</f>
        <v>.</v>
      </c>
      <c r="X8" s="270" t="str">
        <f>IF($E8=$E7,IF(Y7=".",IF(MAX($Q8:W8,0)=OPER!$AA103,".",IF(OPER!$AB103&lt;=HOUR(Y$7),MAX($Q8:W8,0)+1,".")),","),IF(MAX($Q8:W8,0)=OPER!$AA103,".",IF(OPER!$AB103&lt;=HOUR(Y$7),MAX($Q8:W8,0)+1,".")))</f>
        <v>.</v>
      </c>
      <c r="Y8" s="271" t="str">
        <f>IF($E8=$E7,IF(Z7=".",IF(MAX($Q8:X8,0)=OPER!$AA103,".",IF(OPER!$AB103&lt;=HOUR(Z$7),MAX($Q8:X8,0)+1,".")),","),IF(MAX($Q8:X8,0)=OPER!$AA103,".",IF(OPER!$AB103&lt;=HOUR(Z$7),MAX($Q8:X8,0)+1,".")))</f>
        <v>.</v>
      </c>
      <c r="Z8" s="269" t="str">
        <f>IF($E8=$E7,IF(AA7=".",IF(MAX($Q8:Y8,0)=OPER!$AA103,".",IF(OPER!$AB103&lt;=HOUR(AA$7),MAX($Q8:Y8,0)+1,".")),","),IF(MAX($Q8:Y8,0)=OPER!$AA103,".",IF(OPER!$AB103&lt;=HOUR(AA$7),MAX($Q8:Y8,0)+1,".")))</f>
        <v>.</v>
      </c>
      <c r="AA8" s="269" t="str">
        <f>IF($E8=$E7,IF(AB7=".",IF(MAX($Q8:Z8,0)=OPER!$AA103,".",IF(OPER!$AB103&lt;=HOUR(AB$7),MAX($Q8:Z8,0)+1,".")),","),IF(MAX($Q8:Z8,0)=OPER!$AA103,".",IF(OPER!$AB103&lt;=HOUR(AB$7),MAX($Q8:Z8,0)+1,".")))</f>
        <v>.</v>
      </c>
      <c r="AB8" s="270" t="str">
        <f>IF($E8=$E7,IF(AC7=".",IF(MAX($Q8:AA8,0)=OPER!$AA103,".",IF(OPER!$AB103&lt;=HOUR(AC$7),MAX($Q8:AA8,0)+1,".")),","),IF(MAX($Q8:AA8,0)=OPER!$AA103,".",IF(OPER!$AB103&lt;=HOUR(AC$7),MAX($Q8:AA8,0)+1,".")))</f>
        <v>.</v>
      </c>
      <c r="AC8" s="271" t="str">
        <f>IF($E8=$E7,IF(AD7=".",IF(MAX($Q8:AB8,0)=OPER!$AA103,".",IF(OPER!$AB103&lt;=HOUR(AD$7),MAX($Q8:AB8,0)+1,".")),","),IF(MAX($Q8:AB8,0)=OPER!$AA103,".",IF(OPER!$AB103&lt;=HOUR(AD$7),MAX($Q8:AB8,0)+1,".")))</f>
        <v>.</v>
      </c>
      <c r="AD8" s="269" t="str">
        <f>IF($E8=$E7,IF(AE7=".",IF(MAX($Q8:AC8,0)=OPER!$AA103,".",IF(OPER!$AB103&lt;=HOUR(AE$7),MAX($Q8:AC8,0)+1,".")),","),IF(MAX($Q8:AC8,0)=OPER!$AA103,".",IF(OPER!$AB103&lt;=HOUR(AE$7),MAX($Q8:AC8,0)+1,".")))</f>
        <v>.</v>
      </c>
      <c r="AE8" s="269" t="str">
        <f>IF($E8=$E7,IF(AF7=".",IF(MAX($Q8:AD8,0)=OPER!$AA103,".",IF(OPER!$AB103&lt;=HOUR(AF$7),MAX($Q8:AD8,0)+1,".")),","),IF(MAX($Q8:AD8,0)=OPER!$AA103,".",IF(OPER!$AB103&lt;=HOUR(AF$7),MAX($Q8:AD8,0)+1,".")))</f>
        <v>.</v>
      </c>
      <c r="AF8" s="270" t="str">
        <f>IF($E8=$E7,IF(AG7=".",IF(MAX($Q8:AE8,0)=OPER!$AA103,".",IF(OPER!$AB103&lt;=HOUR(AG$7),MAX($Q8:AE8,0)+1,".")),","),IF(MAX($Q8:AE8,0)=OPER!$AA103,".",IF(OPER!$AB103&lt;=HOUR(AG$7),MAX($Q8:AE8,0)+1,".")))</f>
        <v>.</v>
      </c>
      <c r="AG8" s="271" t="str">
        <f>IF($E8=$E7,IF(AH7=".",IF(MAX($Q8:AF8,0)=OPER!$AA103,".",IF(OPER!$AB103&lt;=HOUR(AH$7),MAX($Q8:AF8,0)+1,".")),","),IF(MAX($Q8:AF8,0)=OPER!$AA103,".",IF(OPER!$AB103&lt;=HOUR(AH$7),MAX($Q8:AF8,0)+1,".")))</f>
        <v>.</v>
      </c>
      <c r="AH8" s="269" t="str">
        <f>IF($E8=$E7,IF(AI7=".",IF(MAX($Q8:AG8,0)=OPER!$AA103,".",IF(OPER!$AB103&lt;=HOUR(AI$7),MAX($Q8:AG8,0)+1,".")),","),IF(MAX($Q8:AG8,0)=OPER!$AA103,".",IF(OPER!$AB103&lt;=HOUR(AI$7),MAX($Q8:AG8,0)+1,".")))</f>
        <v>.</v>
      </c>
      <c r="AI8" s="269" t="str">
        <f>IF($E8=$E7,IF(AJ7=".",IF(MAX($Q8:AH8,0)=OPER!$AA103,".",IF(OPER!$AB103&lt;=HOUR(AJ$7),MAX($Q8:AH8,0)+1,".")),","),IF(MAX($Q8:AH8,0)=OPER!$AA103,".",IF(OPER!$AB103&lt;=HOUR(AJ$7),MAX($Q8:AH8,0)+1,".")))</f>
        <v>.</v>
      </c>
      <c r="AJ8" s="270" t="str">
        <f>IF($E8=$E7,IF(AK7=".",IF(MAX($Q8:AI8,0)=OPER!$AA103,".",IF(OPER!$AB103&lt;=HOUR(AK$7),MAX($Q8:AI8,0)+1,".")),","),IF(MAX($Q8:AI8,0)=OPER!$AA103,".",IF(OPER!$AB103&lt;=HOUR(AK$7),MAX($Q8:AI8,0)+1,".")))</f>
        <v>.</v>
      </c>
      <c r="AK8" s="271" t="str">
        <f>IF($E8=$E7,IF(AL7=".",IF(MAX($Q8:AJ8,0)=OPER!$AA103,".",IF(OPER!$AB103&lt;=HOUR(AL$7),MAX($Q8:AJ8,0)+1,".")),","),IF(MAX($Q8:AJ8,0)=OPER!$AA103,".",IF(OPER!$AB103&lt;=HOUR(AL$7),MAX($Q8:AJ8,0)+1,".")))</f>
        <v>.</v>
      </c>
      <c r="AL8" s="269" t="str">
        <f>IF($E8=$E7,IF(AM7=".",IF(MAX($Q8:AK8,0)=OPER!$AA103,".",IF(OPER!$AB103&lt;=HOUR(AM$7),MAX($Q8:AK8,0)+1,".")),","),IF(MAX($Q8:AK8,0)=OPER!$AA103,".",IF(OPER!$AB103&lt;=HOUR(AM$7),MAX($Q8:AK8,0)+1,".")))</f>
        <v>.</v>
      </c>
      <c r="AM8" s="269" t="str">
        <f>IF($E8=$E7,IF(AN7=".",IF(MAX($Q8:AL8,0)=OPER!$AA103,".",IF(OPER!$AB103&lt;=HOUR(AN$7),MAX($Q8:AL8,0)+1,".")),","),IF(MAX($Q8:AL8,0)=OPER!$AA103,".",IF(OPER!$AB103&lt;=HOUR(AN$7),MAX($Q8:AL8,0)+1,".")))</f>
        <v>.</v>
      </c>
      <c r="AN8" s="270" t="str">
        <f>IF($E8=$E7,IF(AO7=".",IF(MAX($Q8:AM8,0)=OPER!$AA103,".",IF(OPER!$AB103&lt;=HOUR(AO$7),MAX($Q8:AM8,0)+1,".")),","),IF(MAX($Q8:AM8,0)=OPER!$AA103,".",IF(OPER!$AB103&lt;=HOUR(AO$7),MAX($Q8:AM8,0)+1,".")))</f>
        <v>.</v>
      </c>
      <c r="AO8" s="271" t="str">
        <f>IF($E8=$E7,IF(AP7=".",IF(MAX($Q8:AN8,0)=OPER!$AA103,".",IF(OPER!$AB103&lt;=HOUR(AP$7),MAX($Q8:AN8,0)+1,".")),","),IF(MAX($Q8:AN8,0)=OPER!$AA103,".",IF(OPER!$AB103&lt;=HOUR(AP$7),MAX($Q8:AN8,0)+1,".")))</f>
        <v>.</v>
      </c>
      <c r="AP8" s="269" t="str">
        <f>IF($E8=$E7,IF(AQ7=".",IF(MAX($Q8:AO8,0)=OPER!$AA103,".",IF(OPER!$AB103&lt;=HOUR(AQ$7),MAX($Q8:AO8,0)+1,".")),","),IF(MAX($Q8:AO8,0)=OPER!$AA103,".",IF(OPER!$AB103&lt;=HOUR(AQ$7),MAX($Q8:AO8,0)+1,".")))</f>
        <v>.</v>
      </c>
      <c r="AQ8" s="269" t="str">
        <f>IF($E8=$E7,IF(AR7=".",IF(MAX($Q8:AP8,0)=OPER!$AA103,".",IF(OPER!$AB103&lt;=HOUR(AR$7),MAX($Q8:AP8,0)+1,".")),","),IF(MAX($Q8:AP8,0)=OPER!$AA103,".",IF(OPER!$AB103&lt;=HOUR(AR$7),MAX($Q8:AP8,0)+1,".")))</f>
        <v>.</v>
      </c>
      <c r="AR8" s="270" t="str">
        <f>IF($E8=$E7,IF(AS7=".",IF(MAX($Q8:AQ8,0)=OPER!$AA103,".",IF(OPER!$AB103&lt;=HOUR(AS$7),MAX($Q8:AQ8,0)+1,".")),","),IF(MAX($Q8:AQ8,0)=OPER!$AA103,".",IF(OPER!$AB103&lt;=HOUR(AS$7),MAX($Q8:AQ8,0)+1,".")))</f>
        <v>.</v>
      </c>
      <c r="AS8" s="271" t="str">
        <f>IF($E8=$E7,IF(AT7=".",IF(MAX($Q8:AR8,0)=OPER!$AA103,".",IF(OPER!$AB103&lt;=HOUR(AT$7),MAX($Q8:AR8,0)+1,".")),","),IF(MAX($Q8:AR8,0)=OPER!$AA103,".",IF(OPER!$AB103&lt;=HOUR(AT$7),MAX($Q8:AR8,0)+1,".")))</f>
        <v>.</v>
      </c>
      <c r="AT8" s="269" t="str">
        <f>IF($E8=$E7,IF(AU7=".",IF(MAX($Q8:AS8,0)=OPER!$AA103,".",IF(OPER!$AB103&lt;=HOUR(AU$7),MAX($Q8:AS8,0)+1,".")),","),IF(MAX($Q8:AS8,0)=OPER!$AA103,".",IF(OPER!$AB103&lt;=HOUR(AU$7),MAX($Q8:AS8,0)+1,".")))</f>
        <v>.</v>
      </c>
      <c r="AU8" s="269" t="str">
        <f>IF($E8=$E7,IF(AV7=".",IF(MAX($Q8:AT8,0)=OPER!$AA103,".",IF(OPER!$AB103&lt;=HOUR(AV$7),MAX($Q8:AT8,0)+1,".")),","),IF(MAX($Q8:AT8,0)=OPER!$AA103,".",IF(OPER!$AB103&lt;=HOUR(AV$7),MAX($Q8:AT8,0)+1,".")))</f>
        <v>.</v>
      </c>
      <c r="AV8" s="270" t="str">
        <f>IF($E8=$E7,IF(AW7=".",IF(MAX($Q8:AU8,0)=OPER!$AA103,".",IF(OPER!$AB103&lt;=HOUR(AW$7),MAX($Q8:AU8,0)+1,".")),","),IF(MAX($Q8:AU8,0)=OPER!$AA103,".",IF(OPER!$AB103&lt;=HOUR(AW$7),MAX($Q8:AU8,0)+1,".")))</f>
        <v>.</v>
      </c>
      <c r="AW8" s="271" t="str">
        <f>IF($E8=$E7,IF(AX7=".",IF(MAX($Q8:AV8,0)=OPER!$AA103,".",IF(OPER!$AB103&lt;=HOUR(AX$7),MAX($Q8:AV8,0)+1,".")),","),IF(MAX($Q8:AV8,0)=OPER!$AA103,".",IF(OPER!$AB103&lt;=HOUR(AX$7),MAX($Q8:AV8,0)+1,".")))</f>
        <v>.</v>
      </c>
      <c r="AX8" s="269" t="str">
        <f>IF($E8=$E7,IF(AY7=".",IF(MAX($Q8:AW8,0)=OPER!$AA103,".",IF(OPER!$AB103&lt;=HOUR(AY$7),MAX($Q8:AW8,0)+1,".")),","),IF(MAX($Q8:AW8,0)=OPER!$AA103,".",IF(OPER!$AB103&lt;=HOUR(AY$7),MAX($Q8:AW8,0)+1,".")))</f>
        <v>.</v>
      </c>
      <c r="AY8" s="269" t="str">
        <f>IF($E8=$E7,IF(AZ7=".",IF(MAX($Q8:AX8,0)=OPER!$AA103,".",IF(OPER!$AB103&lt;=HOUR(AZ$7),MAX($Q8:AX8,0)+1,".")),","),IF(MAX($Q8:AX8,0)=OPER!$AA103,".",IF(OPER!$AB103&lt;=HOUR(AZ$7),MAX($Q8:AX8,0)+1,".")))</f>
        <v>.</v>
      </c>
      <c r="AZ8" s="270" t="e">
        <f>IF($E8=$E7,IF(BA7=".",IF(MAX($Q8:AY8,0)=OPER!$AA103,".",IF(OPER!$AB103&lt;=HOUR(BA$7),MAX($Q8:AY8,0)+1,".")),","),IF(MAX($Q8:AY8,0)=OPER!$AA103,".",IF(OPER!$AB103&lt;=HOUR(BA$7),MAX($Q8:AY8,0)+1,".")))</f>
        <v>#VALUE!</v>
      </c>
      <c r="BA8" s="30" t="str">
        <f>+OPER!AK2</f>
        <v>TE</v>
      </c>
    </row>
    <row r="9" spans="1:53" ht="80.5" customHeight="1" x14ac:dyDescent="0.2">
      <c r="A9" s="282" t="str">
        <f>IF(OPER!AF3=0,"",OPER!AF3)</f>
        <v>ALTA</v>
      </c>
      <c r="B9" s="109">
        <f>IF(OPER!V3=0,"",OPER!V3)</f>
        <v>46072</v>
      </c>
      <c r="C9" s="71">
        <f>IF(OPER!U3 = 0,"", OPER!U3)</f>
        <v>11753012</v>
      </c>
      <c r="D9" s="30" t="str">
        <f t="shared" ref="D9:D72" si="7">IF(N9&lt;&gt;"",IF(OR(OR(N9="ZOT1",N9="ZOT3"),_xlfn.NUMBERVALUE(C9)&lt;&gt;0),"NO","SI"),"")</f>
        <v>NO</v>
      </c>
      <c r="E9" s="262" t="str">
        <f>IF(OPER!X3 = 0,"",OPER!X3)</f>
        <v xml:space="preserve">ALEXANDER CARDONA </v>
      </c>
      <c r="F9" s="262" t="str">
        <f>IF(OPER!I3 = 0,"",OPER!I3)</f>
        <v>NIVELAR CORREAS EN LAS POLEAS</v>
      </c>
      <c r="G9" s="352" t="str">
        <f>IF(OPER!C3=0,"",OPER!C3)</f>
        <v>VARIOLINE OW 2 - L4</v>
      </c>
      <c r="H9" s="30">
        <f>IF(OPER!R3 = 0,"",OPER!R3)</f>
        <v>1</v>
      </c>
      <c r="I9" s="30" t="str">
        <f>IF(OPER!F3=0,"", OPER!F3)</f>
        <v>9077707</v>
      </c>
      <c r="J9" s="108" t="str">
        <f>IF(OPER!G3=0,"",OPER!G3)</f>
        <v>0040</v>
      </c>
      <c r="K9" s="250">
        <f>+OPER!R3</f>
        <v>1</v>
      </c>
      <c r="L9" s="262">
        <f t="shared" ref="L9:L72" si="8">+SUMIFS($H$8:$H$185,$B$8:$B$185,B9,$E$8:$E$185,E9)</f>
        <v>7</v>
      </c>
      <c r="M9" s="250">
        <f t="shared" ref="M9:M72" si="9">IFERROR(SUMIFS($H$8:$H$184,$B$8:$B$184,B9,$G$8:$G$184,G9)/(SUMIF($B$8:$B$184,B9,$H$8:$H$184)*0+1),"")</f>
        <v>14.5</v>
      </c>
      <c r="N9" s="205" t="str">
        <f>IF(OPER!A3=0,"",OPER!A3)</f>
        <v>ZOT2</v>
      </c>
      <c r="O9" s="73" t="str">
        <f>IF(OPER!AJ1859=0,"",OPER!AJ1859)</f>
        <v/>
      </c>
      <c r="P9" s="264" t="str">
        <f>IF(OPER!AH3="EJECUTADO","SI",IF(OPER!AH3="NO EJECUTADO","NO",""))</f>
        <v/>
      </c>
      <c r="Q9" s="264" t="str">
        <f>IF(OPER!AN3="EJECUTADO","SI",IF(OPER!AN3="NO EJECUTADO","NO",""))</f>
        <v/>
      </c>
      <c r="R9" s="221" t="str">
        <f>IFERROR(VLOOKUP(OPER!Z3,OPER!$AU$490:$AV$577,2,0),"NO ASIGNADO")</f>
        <v>JOB MORENO</v>
      </c>
      <c r="S9" s="6" t="str">
        <f>+OPER!AG3</f>
        <v xml:space="preserve"> </v>
      </c>
      <c r="T9" s="268" t="str">
        <f>IF($E9=$E8,IF(U8=".",IF(MAX($Q9:Q9,0)=OPER!$AA104,".",IF(OPER!$AB104&lt;=HOUR(U$7),MAX($Q9:Q9,0)+1,".")),","),IF(MAX($Q9:Q9,0)=OPER!$AA104,".",IF(OPER!$AB104&lt;=HOUR(U$7),MAX($Q9:Q9,0)+1,".")))</f>
        <v>.</v>
      </c>
      <c r="U9" s="269" t="str">
        <f>IF($E9=$E8,IF(V8=".",IF(MAX($Q9:T9,0)=OPER!$AA104,".",IF(OPER!$AB104&lt;=HOUR(V$7),MAX($Q9:T9,0)+1,".")),","),IF(MAX($Q9:T9,0)=OPER!$AA104,".",IF(OPER!$AB104&lt;=HOUR(V$7),MAX($Q9:T9,0)+1,".")))</f>
        <v>.</v>
      </c>
      <c r="V9" s="269" t="str">
        <f>IF($E9=$E8,IF(W8=".",IF(MAX($Q9:U9,0)=OPER!$AA104,".",IF(OPER!$AB104&lt;=HOUR(W$7),MAX($Q9:U9,0)+1,".")),","),IF(MAX($Q9:U9,0)=OPER!$AA104,".",IF(OPER!$AB104&lt;=HOUR(W$7),MAX($Q9:U9,0)+1,".")))</f>
        <v>.</v>
      </c>
      <c r="W9" s="269" t="str">
        <f>IF($E9=$E8,IF(X8=".",IF(MAX($Q9:V9,0)=OPER!$AA104,".",IF(OPER!$AB104&lt;=HOUR(X$7),MAX($Q9:V9,0)+1,".")),","),IF(MAX($Q9:V9,0)=OPER!$AA104,".",IF(OPER!$AB104&lt;=HOUR(X$7),MAX($Q9:V9,0)+1,".")))</f>
        <v>.</v>
      </c>
      <c r="X9" s="270" t="str">
        <f>IF($E9=$E8,IF(Y8=".",IF(MAX($Q9:W9,0)=OPER!$AA104,".",IF(OPER!$AB104&lt;=HOUR(Y$7),MAX($Q9:W9,0)+1,".")),","),IF(MAX($Q9:W9,0)=OPER!$AA104,".",IF(OPER!$AB104&lt;=HOUR(Y$7),MAX($Q9:W9,0)+1,".")))</f>
        <v>.</v>
      </c>
      <c r="Y9" s="271" t="str">
        <f>IF($E9=$E8,IF(Z8=".",IF(MAX($Q9:X9,0)=OPER!$AA104,".",IF(OPER!$AB104&lt;=HOUR(Z$7),MAX($Q9:X9,0)+1,".")),","),IF(MAX($Q9:X9,0)=OPER!$AA104,".",IF(OPER!$AB104&lt;=HOUR(Z$7),MAX($Q9:X9,0)+1,".")))</f>
        <v>.</v>
      </c>
      <c r="Z9" s="269" t="str">
        <f>IF($E9=$E8,IF(AA8=".",IF(MAX($Q9:Y9,0)=OPER!$AA104,".",IF(OPER!$AB104&lt;=HOUR(AA$7),MAX($Q9:Y9,0)+1,".")),","),IF(MAX($Q9:Y9,0)=OPER!$AA104,".",IF(OPER!$AB104&lt;=HOUR(AA$7),MAX($Q9:Y9,0)+1,".")))</f>
        <v>.</v>
      </c>
      <c r="AA9" s="269" t="str">
        <f>IF($E9=$E8,IF(AB8=".",IF(MAX($Q9:Z9,0)=OPER!$AA104,".",IF(OPER!$AB104&lt;=HOUR(AB$7),MAX($Q9:Z9,0)+1,".")),","),IF(MAX($Q9:Z9,0)=OPER!$AA104,".",IF(OPER!$AB104&lt;=HOUR(AB$7),MAX($Q9:Z9,0)+1,".")))</f>
        <v>.</v>
      </c>
      <c r="AB9" s="270" t="str">
        <f>IF($E9=$E8,IF(AC8=".",IF(MAX($Q9:AA9,0)=OPER!$AA104,".",IF(OPER!$AB104&lt;=HOUR(AC$7),MAX($Q9:AA9,0)+1,".")),","),IF(MAX($Q9:AA9,0)=OPER!$AA104,".",IF(OPER!$AB104&lt;=HOUR(AC$7),MAX($Q9:AA9,0)+1,".")))</f>
        <v>.</v>
      </c>
      <c r="AC9" s="271" t="str">
        <f>IF($E9=$E8,IF(AD8=".",IF(MAX($Q9:AB9,0)=OPER!$AA104,".",IF(OPER!$AB104&lt;=HOUR(AD$7),MAX($Q9:AB9,0)+1,".")),","),IF(MAX($Q9:AB9,0)=OPER!$AA104,".",IF(OPER!$AB104&lt;=HOUR(AD$7),MAX($Q9:AB9,0)+1,".")))</f>
        <v>.</v>
      </c>
      <c r="AD9" s="269" t="str">
        <f>IF($E9=$E8,IF(AE8=".",IF(MAX($Q9:AC9,0)=OPER!$AA104,".",IF(OPER!$AB104&lt;=HOUR(AE$7),MAX($Q9:AC9,0)+1,".")),","),IF(MAX($Q9:AC9,0)=OPER!$AA104,".",IF(OPER!$AB104&lt;=HOUR(AE$7),MAX($Q9:AC9,0)+1,".")))</f>
        <v>.</v>
      </c>
      <c r="AE9" s="269" t="str">
        <f>IF($E9=$E8,IF(AF8=".",IF(MAX($Q9:AD9,0)=OPER!$AA104,".",IF(OPER!$AB104&lt;=HOUR(AF$7),MAX($Q9:AD9,0)+1,".")),","),IF(MAX($Q9:AD9,0)=OPER!$AA104,".",IF(OPER!$AB104&lt;=HOUR(AF$7),MAX($Q9:AD9,0)+1,".")))</f>
        <v>.</v>
      </c>
      <c r="AF9" s="270" t="str">
        <f>IF($E9=$E8,IF(AG8=".",IF(MAX($Q9:AE9,0)=OPER!$AA104,".",IF(OPER!$AB104&lt;=HOUR(AG$7),MAX($Q9:AE9,0)+1,".")),","),IF(MAX($Q9:AE9,0)=OPER!$AA104,".",IF(OPER!$AB104&lt;=HOUR(AG$7),MAX($Q9:AE9,0)+1,".")))</f>
        <v>.</v>
      </c>
      <c r="AG9" s="271" t="str">
        <f>IF($E9=$E8,IF(AH8=".",IF(MAX($Q9:AF9,0)=OPER!$AA104,".",IF(OPER!$AB104&lt;=HOUR(AH$7),MAX($Q9:AF9,0)+1,".")),","),IF(MAX($Q9:AF9,0)=OPER!$AA104,".",IF(OPER!$AB104&lt;=HOUR(AH$7),MAX($Q9:AF9,0)+1,".")))</f>
        <v>.</v>
      </c>
      <c r="AH9" s="269" t="str">
        <f>IF($E9=$E8,IF(AI8=".",IF(MAX($Q9:AG9,0)=OPER!$AA104,".",IF(OPER!$AB104&lt;=HOUR(AI$7),MAX($Q9:AG9,0)+1,".")),","),IF(MAX($Q9:AG9,0)=OPER!$AA104,".",IF(OPER!$AB104&lt;=HOUR(AI$7),MAX($Q9:AG9,0)+1,".")))</f>
        <v>.</v>
      </c>
      <c r="AI9" s="269" t="str">
        <f>IF($E9=$E8,IF(AJ8=".",IF(MAX($Q9:AH9,0)=OPER!$AA104,".",IF(OPER!$AB104&lt;=HOUR(AJ$7),MAX($Q9:AH9,0)+1,".")),","),IF(MAX($Q9:AH9,0)=OPER!$AA104,".",IF(OPER!$AB104&lt;=HOUR(AJ$7),MAX($Q9:AH9,0)+1,".")))</f>
        <v>.</v>
      </c>
      <c r="AJ9" s="270" t="str">
        <f>IF($E9=$E8,IF(AK8=".",IF(MAX($Q9:AI9,0)=OPER!$AA104,".",IF(OPER!$AB104&lt;=HOUR(AK$7),MAX($Q9:AI9,0)+1,".")),","),IF(MAX($Q9:AI9,0)=OPER!$AA104,".",IF(OPER!$AB104&lt;=HOUR(AK$7),MAX($Q9:AI9,0)+1,".")))</f>
        <v>.</v>
      </c>
      <c r="AK9" s="271" t="str">
        <f>IF($E9=$E8,IF(AL8=".",IF(MAX($Q9:AJ9,0)=OPER!$AA104,".",IF(OPER!$AB104&lt;=HOUR(AL$7),MAX($Q9:AJ9,0)+1,".")),","),IF(MAX($Q9:AJ9,0)=OPER!$AA104,".",IF(OPER!$AB104&lt;=HOUR(AL$7),MAX($Q9:AJ9,0)+1,".")))</f>
        <v>.</v>
      </c>
      <c r="AL9" s="269" t="str">
        <f>IF($E9=$E8,IF(AM8=".",IF(MAX($Q9:AK9,0)=OPER!$AA104,".",IF(OPER!$AB104&lt;=HOUR(AM$7),MAX($Q9:AK9,0)+1,".")),","),IF(MAX($Q9:AK9,0)=OPER!$AA104,".",IF(OPER!$AB104&lt;=HOUR(AM$7),MAX($Q9:AK9,0)+1,".")))</f>
        <v>.</v>
      </c>
      <c r="AM9" s="269" t="str">
        <f>IF($E9=$E8,IF(AN8=".",IF(MAX($Q9:AL9,0)=OPER!$AA104,".",IF(OPER!$AB104&lt;=HOUR(AN$7),MAX($Q9:AL9,0)+1,".")),","),IF(MAX($Q9:AL9,0)=OPER!$AA104,".",IF(OPER!$AB104&lt;=HOUR(AN$7),MAX($Q9:AL9,0)+1,".")))</f>
        <v>.</v>
      </c>
      <c r="AN9" s="270" t="str">
        <f>IF($E9=$E8,IF(AO8=".",IF(MAX($Q9:AM9,0)=OPER!$AA104,".",IF(OPER!$AB104&lt;=HOUR(AO$7),MAX($Q9:AM9,0)+1,".")),","),IF(MAX($Q9:AM9,0)=OPER!$AA104,".",IF(OPER!$AB104&lt;=HOUR(AO$7),MAX($Q9:AM9,0)+1,".")))</f>
        <v>.</v>
      </c>
      <c r="AO9" s="271" t="str">
        <f>IF($E9=$E8,IF(AP8=".",IF(MAX($Q9:AN9,0)=OPER!$AA104,".",IF(OPER!$AB104&lt;=HOUR(AP$7),MAX($Q9:AN9,0)+1,".")),","),IF(MAX($Q9:AN9,0)=OPER!$AA104,".",IF(OPER!$AB104&lt;=HOUR(AP$7),MAX($Q9:AN9,0)+1,".")))</f>
        <v>.</v>
      </c>
      <c r="AP9" s="269" t="str">
        <f>IF($E9=$E8,IF(AQ8=".",IF(MAX($Q9:AO9,0)=OPER!$AA104,".",IF(OPER!$AB104&lt;=HOUR(AQ$7),MAX($Q9:AO9,0)+1,".")),","),IF(MAX($Q9:AO9,0)=OPER!$AA104,".",IF(OPER!$AB104&lt;=HOUR(AQ$7),MAX($Q9:AO9,0)+1,".")))</f>
        <v>.</v>
      </c>
      <c r="AQ9" s="269" t="str">
        <f>IF($E9=$E8,IF(AR8=".",IF(MAX($Q9:AP9,0)=OPER!$AA104,".",IF(OPER!$AB104&lt;=HOUR(AR$7),MAX($Q9:AP9,0)+1,".")),","),IF(MAX($Q9:AP9,0)=OPER!$AA104,".",IF(OPER!$AB104&lt;=HOUR(AR$7),MAX($Q9:AP9,0)+1,".")))</f>
        <v>.</v>
      </c>
      <c r="AR9" s="270" t="str">
        <f>IF($E9=$E8,IF(AS8=".",IF(MAX($Q9:AQ9,0)=OPER!$AA104,".",IF(OPER!$AB104&lt;=HOUR(AS$7),MAX($Q9:AQ9,0)+1,".")),","),IF(MAX($Q9:AQ9,0)=OPER!$AA104,".",IF(OPER!$AB104&lt;=HOUR(AS$7),MAX($Q9:AQ9,0)+1,".")))</f>
        <v>.</v>
      </c>
      <c r="AS9" s="271" t="str">
        <f>IF($E9=$E8,IF(AT8=".",IF(MAX($Q9:AR9,0)=OPER!$AA104,".",IF(OPER!$AB104&lt;=HOUR(AT$7),MAX($Q9:AR9,0)+1,".")),","),IF(MAX($Q9:AR9,0)=OPER!$AA104,".",IF(OPER!$AB104&lt;=HOUR(AT$7),MAX($Q9:AR9,0)+1,".")))</f>
        <v>.</v>
      </c>
      <c r="AT9" s="269" t="str">
        <f>IF($E9=$E8,IF(AU8=".",IF(MAX($Q9:AS9,0)=OPER!$AA104,".",IF(OPER!$AB104&lt;=HOUR(AU$7),MAX($Q9:AS9,0)+1,".")),","),IF(MAX($Q9:AS9,0)=OPER!$AA104,".",IF(OPER!$AB104&lt;=HOUR(AU$7),MAX($Q9:AS9,0)+1,".")))</f>
        <v>.</v>
      </c>
      <c r="AU9" s="269" t="str">
        <f>IF($E9=$E8,IF(AV8=".",IF(MAX($Q9:AT9,0)=OPER!$AA104,".",IF(OPER!$AB104&lt;=HOUR(AV$7),MAX($Q9:AT9,0)+1,".")),","),IF(MAX($Q9:AT9,0)=OPER!$AA104,".",IF(OPER!$AB104&lt;=HOUR(AV$7),MAX($Q9:AT9,0)+1,".")))</f>
        <v>.</v>
      </c>
      <c r="AV9" s="270" t="str">
        <f>IF($E9=$E8,IF(AW8=".",IF(MAX($Q9:AU9,0)=OPER!$AA104,".",IF(OPER!$AB104&lt;=HOUR(AW$7),MAX($Q9:AU9,0)+1,".")),","),IF(MAX($Q9:AU9,0)=OPER!$AA104,".",IF(OPER!$AB104&lt;=HOUR(AW$7),MAX($Q9:AU9,0)+1,".")))</f>
        <v>.</v>
      </c>
      <c r="AW9" s="271" t="str">
        <f>IF($E9=$E8,IF(AX8=".",IF(MAX($Q9:AV9,0)=OPER!$AA104,".",IF(OPER!$AB104&lt;=HOUR(AX$7),MAX($Q9:AV9,0)+1,".")),","),IF(MAX($Q9:AV9,0)=OPER!$AA104,".",IF(OPER!$AB104&lt;=HOUR(AX$7),MAX($Q9:AV9,0)+1,".")))</f>
        <v>.</v>
      </c>
      <c r="AX9" s="269" t="str">
        <f>IF($E9=$E8,IF(AY8=".",IF(MAX($Q9:AW9,0)=OPER!$AA104,".",IF(OPER!$AB104&lt;=HOUR(AY$7),MAX($Q9:AW9,0)+1,".")),","),IF(MAX($Q9:AW9,0)=OPER!$AA104,".",IF(OPER!$AB104&lt;=HOUR(AY$7),MAX($Q9:AW9,0)+1,".")))</f>
        <v>.</v>
      </c>
      <c r="AY9" s="269" t="e">
        <f>IF($E9=$E8,IF(AZ8=".",IF(MAX($Q9:AX9,0)=OPER!$AA104,".",IF(OPER!$AB104&lt;=HOUR(AZ$7),MAX($Q9:AX9,0)+1,".")),","),IF(MAX($Q9:AX9,0)=OPER!$AA104,".",IF(OPER!$AB104&lt;=HOUR(AZ$7),MAX($Q9:AX9,0)+1,".")))</f>
        <v>#VALUE!</v>
      </c>
      <c r="AZ9" s="270" t="str">
        <f>IF($E9=$E8,IF(BA8=".",IF(MAX($Q9:AY9,0)=OPER!$AA104,".",IF(OPER!$AB104&lt;=HOUR(BA$7),MAX($Q9:AY9,0)+1,".")),","),IF(MAX($Q9:AY9,0)=OPER!$AA104,".",IF(OPER!$AB104&lt;=HOUR(BA$7),MAX($Q9:AY9,0)+1,".")))</f>
        <v>,</v>
      </c>
      <c r="BA9" s="30" t="str">
        <f>+OPER!AK3</f>
        <v>TE</v>
      </c>
    </row>
    <row r="10" spans="1:53" ht="80.5" customHeight="1" x14ac:dyDescent="0.2">
      <c r="A10" s="282" t="str">
        <f>IF(OPER!AF4=0,"",OPER!AF4)</f>
        <v>ALTA</v>
      </c>
      <c r="B10" s="109">
        <f>IF(OPER!V4=0,"",OPER!V4)</f>
        <v>46072</v>
      </c>
      <c r="C10" s="71">
        <f>IF(OPER!U4 = 0,"", OPER!U4)</f>
        <v>11801323</v>
      </c>
      <c r="D10" s="30" t="str">
        <f t="shared" si="7"/>
        <v>NO</v>
      </c>
      <c r="E10" s="262" t="str">
        <f>IF(OPER!X4 = 0,"",OPER!X4)</f>
        <v xml:space="preserve">ALEXANDER CARDONA </v>
      </c>
      <c r="F10" s="262" t="str">
        <f>IF(OPER!I4 = 0,"",OPER!I4)</f>
        <v>AJUSTE MEDIDAS ESTRELLA ENT CALDERIN</v>
      </c>
      <c r="G10" s="352" t="str">
        <f>IF(OPER!C4=0,"",OPER!C4)</f>
        <v>LLENADORA DE BOTELLAS - L4</v>
      </c>
      <c r="H10" s="30">
        <f>IF(OPER!R4 = 0,"",OPER!R4)</f>
        <v>1</v>
      </c>
      <c r="I10" s="30" t="str">
        <f>IF(OPER!F4=0,"", OPER!F4)</f>
        <v>9162211</v>
      </c>
      <c r="J10" s="108" t="str">
        <f>IF(OPER!G4=0,"",OPER!G4)</f>
        <v>0090</v>
      </c>
      <c r="K10" s="250">
        <f>+OPER!R4</f>
        <v>1</v>
      </c>
      <c r="L10" s="262">
        <f t="shared" si="8"/>
        <v>7</v>
      </c>
      <c r="M10" s="250">
        <f t="shared" si="9"/>
        <v>29</v>
      </c>
      <c r="N10" s="205" t="str">
        <f>IF(OPER!A4=0,"",OPER!A4)</f>
        <v>ZOT2</v>
      </c>
      <c r="O10" s="73" t="str">
        <f>IF(OPER!AJ1860=0,"",OPER!AJ1860)</f>
        <v/>
      </c>
      <c r="P10" s="264" t="str">
        <f>IF(OPER!AH4="EJECUTADO","SI",IF(OPER!AH4="NO EJECUTADO","NO",""))</f>
        <v/>
      </c>
      <c r="Q10" s="264" t="str">
        <f>IF(OPER!AN4="EJECUTADO","SI",IF(OPER!AN4="NO EJECUTADO","NO",""))</f>
        <v/>
      </c>
      <c r="R10" s="221" t="str">
        <f>IFERROR(VLOOKUP(OPER!Z4,OPER!$AU$490:$AV$577,2,0),"NO ASIGNADO")</f>
        <v>JAIRO ARANGO</v>
      </c>
      <c r="S10" s="6" t="str">
        <f>+OPER!AG4</f>
        <v xml:space="preserve"> </v>
      </c>
      <c r="T10" s="268" t="str">
        <f>IF($E10=$E9,IF(U9=".",IF(MAX($Q10:Q10,0)=OPER!$AA105,".",IF(OPER!$AB105&lt;=HOUR(U$7),MAX($Q10:Q10,0)+1,".")),","),IF(MAX($Q10:Q10,0)=OPER!$AA105,".",IF(OPER!$AB105&lt;=HOUR(U$7),MAX($Q10:Q10,0)+1,".")))</f>
        <v>.</v>
      </c>
      <c r="U10" s="269" t="str">
        <f>IF($E10=$E9,IF(V9=".",IF(MAX($Q10:T10,0)=OPER!$AA105,".",IF(OPER!$AB105&lt;=HOUR(V$7),MAX($Q10:T10,0)+1,".")),","),IF(MAX($Q10:T10,0)=OPER!$AA105,".",IF(OPER!$AB105&lt;=HOUR(V$7),MAX($Q10:T10,0)+1,".")))</f>
        <v>.</v>
      </c>
      <c r="V10" s="269" t="str">
        <f>IF($E10=$E9,IF(W9=".",IF(MAX($Q10:U10,0)=OPER!$AA105,".",IF(OPER!$AB105&lt;=HOUR(W$7),MAX($Q10:U10,0)+1,".")),","),IF(MAX($Q10:U10,0)=OPER!$AA105,".",IF(OPER!$AB105&lt;=HOUR(W$7),MAX($Q10:U10,0)+1,".")))</f>
        <v>.</v>
      </c>
      <c r="W10" s="269" t="str">
        <f>IF($E10=$E9,IF(X9=".",IF(MAX($Q10:V10,0)=OPER!$AA105,".",IF(OPER!$AB105&lt;=HOUR(X$7),MAX($Q10:V10,0)+1,".")),","),IF(MAX($Q10:V10,0)=OPER!$AA105,".",IF(OPER!$AB105&lt;=HOUR(X$7),MAX($Q10:V10,0)+1,".")))</f>
        <v>.</v>
      </c>
      <c r="X10" s="270" t="str">
        <f>IF($E10=$E9,IF(Y9=".",IF(MAX($Q10:W10,0)=OPER!$AA105,".",IF(OPER!$AB105&lt;=HOUR(Y$7),MAX($Q10:W10,0)+1,".")),","),IF(MAX($Q10:W10,0)=OPER!$AA105,".",IF(OPER!$AB105&lt;=HOUR(Y$7),MAX($Q10:W10,0)+1,".")))</f>
        <v>.</v>
      </c>
      <c r="Y10" s="271" t="str">
        <f>IF($E10=$E9,IF(Z9=".",IF(MAX($Q10:X10,0)=OPER!$AA105,".",IF(OPER!$AB105&lt;=HOUR(Z$7),MAX($Q10:X10,0)+1,".")),","),IF(MAX($Q10:X10,0)=OPER!$AA105,".",IF(OPER!$AB105&lt;=HOUR(Z$7),MAX($Q10:X10,0)+1,".")))</f>
        <v>.</v>
      </c>
      <c r="Z10" s="269" t="str">
        <f>IF($E10=$E9,IF(AA9=".",IF(MAX($Q10:Y10,0)=OPER!$AA105,".",IF(OPER!$AB105&lt;=HOUR(AA$7),MAX($Q10:Y10,0)+1,".")),","),IF(MAX($Q10:Y10,0)=OPER!$AA105,".",IF(OPER!$AB105&lt;=HOUR(AA$7),MAX($Q10:Y10,0)+1,".")))</f>
        <v>.</v>
      </c>
      <c r="AA10" s="269" t="str">
        <f>IF($E10=$E9,IF(AB9=".",IF(MAX($Q10:Z10,0)=OPER!$AA105,".",IF(OPER!$AB105&lt;=HOUR(AB$7),MAX($Q10:Z10,0)+1,".")),","),IF(MAX($Q10:Z10,0)=OPER!$AA105,".",IF(OPER!$AB105&lt;=HOUR(AB$7),MAX($Q10:Z10,0)+1,".")))</f>
        <v>.</v>
      </c>
      <c r="AB10" s="270" t="str">
        <f>IF($E10=$E9,IF(AC9=".",IF(MAX($Q10:AA10,0)=OPER!$AA105,".",IF(OPER!$AB105&lt;=HOUR(AC$7),MAX($Q10:AA10,0)+1,".")),","),IF(MAX($Q10:AA10,0)=OPER!$AA105,".",IF(OPER!$AB105&lt;=HOUR(AC$7),MAX($Q10:AA10,0)+1,".")))</f>
        <v>.</v>
      </c>
      <c r="AC10" s="271" t="str">
        <f>IF($E10=$E9,IF(AD9=".",IF(MAX($Q10:AB10,0)=OPER!$AA105,".",IF(OPER!$AB105&lt;=HOUR(AD$7),MAX($Q10:AB10,0)+1,".")),","),IF(MAX($Q10:AB10,0)=OPER!$AA105,".",IF(OPER!$AB105&lt;=HOUR(AD$7),MAX($Q10:AB10,0)+1,".")))</f>
        <v>.</v>
      </c>
      <c r="AD10" s="269" t="str">
        <f>IF($E10=$E9,IF(AE9=".",IF(MAX($Q10:AC10,0)=OPER!$AA105,".",IF(OPER!$AB105&lt;=HOUR(AE$7),MAX($Q10:AC10,0)+1,".")),","),IF(MAX($Q10:AC10,0)=OPER!$AA105,".",IF(OPER!$AB105&lt;=HOUR(AE$7),MAX($Q10:AC10,0)+1,".")))</f>
        <v>.</v>
      </c>
      <c r="AE10" s="269" t="str">
        <f>IF($E10=$E9,IF(AF9=".",IF(MAX($Q10:AD10,0)=OPER!$AA105,".",IF(OPER!$AB105&lt;=HOUR(AF$7),MAX($Q10:AD10,0)+1,".")),","),IF(MAX($Q10:AD10,0)=OPER!$AA105,".",IF(OPER!$AB105&lt;=HOUR(AF$7),MAX($Q10:AD10,0)+1,".")))</f>
        <v>.</v>
      </c>
      <c r="AF10" s="270" t="str">
        <f>IF($E10=$E9,IF(AG9=".",IF(MAX($Q10:AE10,0)=OPER!$AA105,".",IF(OPER!$AB105&lt;=HOUR(AG$7),MAX($Q10:AE10,0)+1,".")),","),IF(MAX($Q10:AE10,0)=OPER!$AA105,".",IF(OPER!$AB105&lt;=HOUR(AG$7),MAX($Q10:AE10,0)+1,".")))</f>
        <v>.</v>
      </c>
      <c r="AG10" s="271" t="str">
        <f>IF($E10=$E9,IF(AH9=".",IF(MAX($Q10:AF10,0)=OPER!$AA105,".",IF(OPER!$AB105&lt;=HOUR(AH$7),MAX($Q10:AF10,0)+1,".")),","),IF(MAX($Q10:AF10,0)=OPER!$AA105,".",IF(OPER!$AB105&lt;=HOUR(AH$7),MAX($Q10:AF10,0)+1,".")))</f>
        <v>.</v>
      </c>
      <c r="AH10" s="269" t="str">
        <f>IF($E10=$E9,IF(AI9=".",IF(MAX($Q10:AG10,0)=OPER!$AA105,".",IF(OPER!$AB105&lt;=HOUR(AI$7),MAX($Q10:AG10,0)+1,".")),","),IF(MAX($Q10:AG10,0)=OPER!$AA105,".",IF(OPER!$AB105&lt;=HOUR(AI$7),MAX($Q10:AG10,0)+1,".")))</f>
        <v>.</v>
      </c>
      <c r="AI10" s="269" t="str">
        <f>IF($E10=$E9,IF(AJ9=".",IF(MAX($Q10:AH10,0)=OPER!$AA105,".",IF(OPER!$AB105&lt;=HOUR(AJ$7),MAX($Q10:AH10,0)+1,".")),","),IF(MAX($Q10:AH10,0)=OPER!$AA105,".",IF(OPER!$AB105&lt;=HOUR(AJ$7),MAX($Q10:AH10,0)+1,".")))</f>
        <v>.</v>
      </c>
      <c r="AJ10" s="270" t="str">
        <f>IF($E10=$E9,IF(AK9=".",IF(MAX($Q10:AI10,0)=OPER!$AA105,".",IF(OPER!$AB105&lt;=HOUR(AK$7),MAX($Q10:AI10,0)+1,".")),","),IF(MAX($Q10:AI10,0)=OPER!$AA105,".",IF(OPER!$AB105&lt;=HOUR(AK$7),MAX($Q10:AI10,0)+1,".")))</f>
        <v>.</v>
      </c>
      <c r="AK10" s="271" t="str">
        <f>IF($E10=$E9,IF(AL9=".",IF(MAX($Q10:AJ10,0)=OPER!$AA105,".",IF(OPER!$AB105&lt;=HOUR(AL$7),MAX($Q10:AJ10,0)+1,".")),","),IF(MAX($Q10:AJ10,0)=OPER!$AA105,".",IF(OPER!$AB105&lt;=HOUR(AL$7),MAX($Q10:AJ10,0)+1,".")))</f>
        <v>.</v>
      </c>
      <c r="AL10" s="269" t="str">
        <f>IF($E10=$E9,IF(AM9=".",IF(MAX($Q10:AK10,0)=OPER!$AA105,".",IF(OPER!$AB105&lt;=HOUR(AM$7),MAX($Q10:AK10,0)+1,".")),","),IF(MAX($Q10:AK10,0)=OPER!$AA105,".",IF(OPER!$AB105&lt;=HOUR(AM$7),MAX($Q10:AK10,0)+1,".")))</f>
        <v>.</v>
      </c>
      <c r="AM10" s="269" t="str">
        <f>IF($E10=$E9,IF(AN9=".",IF(MAX($Q10:AL10,0)=OPER!$AA105,".",IF(OPER!$AB105&lt;=HOUR(AN$7),MAX($Q10:AL10,0)+1,".")),","),IF(MAX($Q10:AL10,0)=OPER!$AA105,".",IF(OPER!$AB105&lt;=HOUR(AN$7),MAX($Q10:AL10,0)+1,".")))</f>
        <v>.</v>
      </c>
      <c r="AN10" s="270" t="str">
        <f>IF($E10=$E9,IF(AO9=".",IF(MAX($Q10:AM10,0)=OPER!$AA105,".",IF(OPER!$AB105&lt;=HOUR(AO$7),MAX($Q10:AM10,0)+1,".")),","),IF(MAX($Q10:AM10,0)=OPER!$AA105,".",IF(OPER!$AB105&lt;=HOUR(AO$7),MAX($Q10:AM10,0)+1,".")))</f>
        <v>.</v>
      </c>
      <c r="AO10" s="271" t="str">
        <f>IF($E10=$E9,IF(AP9=".",IF(MAX($Q10:AN10,0)=OPER!$AA105,".",IF(OPER!$AB105&lt;=HOUR(AP$7),MAX($Q10:AN10,0)+1,".")),","),IF(MAX($Q10:AN10,0)=OPER!$AA105,".",IF(OPER!$AB105&lt;=HOUR(AP$7),MAX($Q10:AN10,0)+1,".")))</f>
        <v>.</v>
      </c>
      <c r="AP10" s="269" t="str">
        <f>IF($E10=$E9,IF(AQ9=".",IF(MAX($Q10:AO10,0)=OPER!$AA105,".",IF(OPER!$AB105&lt;=HOUR(AQ$7),MAX($Q10:AO10,0)+1,".")),","),IF(MAX($Q10:AO10,0)=OPER!$AA105,".",IF(OPER!$AB105&lt;=HOUR(AQ$7),MAX($Q10:AO10,0)+1,".")))</f>
        <v>.</v>
      </c>
      <c r="AQ10" s="269" t="str">
        <f>IF($E10=$E9,IF(AR9=".",IF(MAX($Q10:AP10,0)=OPER!$AA105,".",IF(OPER!$AB105&lt;=HOUR(AR$7),MAX($Q10:AP10,0)+1,".")),","),IF(MAX($Q10:AP10,0)=OPER!$AA105,".",IF(OPER!$AB105&lt;=HOUR(AR$7),MAX($Q10:AP10,0)+1,".")))</f>
        <v>.</v>
      </c>
      <c r="AR10" s="270" t="str">
        <f>IF($E10=$E9,IF(AS9=".",IF(MAX($Q10:AQ10,0)=OPER!$AA105,".",IF(OPER!$AB105&lt;=HOUR(AS$7),MAX($Q10:AQ10,0)+1,".")),","),IF(MAX($Q10:AQ10,0)=OPER!$AA105,".",IF(OPER!$AB105&lt;=HOUR(AS$7),MAX($Q10:AQ10,0)+1,".")))</f>
        <v>.</v>
      </c>
      <c r="AS10" s="271" t="str">
        <f>IF($E10=$E9,IF(AT9=".",IF(MAX($Q10:AR10,0)=OPER!$AA105,".",IF(OPER!$AB105&lt;=HOUR(AT$7),MAX($Q10:AR10,0)+1,".")),","),IF(MAX($Q10:AR10,0)=OPER!$AA105,".",IF(OPER!$AB105&lt;=HOUR(AT$7),MAX($Q10:AR10,0)+1,".")))</f>
        <v>.</v>
      </c>
      <c r="AT10" s="269" t="str">
        <f>IF($E10=$E9,IF(AU9=".",IF(MAX($Q10:AS10,0)=OPER!$AA105,".",IF(OPER!$AB105&lt;=HOUR(AU$7),MAX($Q10:AS10,0)+1,".")),","),IF(MAX($Q10:AS10,0)=OPER!$AA105,".",IF(OPER!$AB105&lt;=HOUR(AU$7),MAX($Q10:AS10,0)+1,".")))</f>
        <v>.</v>
      </c>
      <c r="AU10" s="269" t="str">
        <f>IF($E10=$E9,IF(AV9=".",IF(MAX($Q10:AT10,0)=OPER!$AA105,".",IF(OPER!$AB105&lt;=HOUR(AV$7),MAX($Q10:AT10,0)+1,".")),","),IF(MAX($Q10:AT10,0)=OPER!$AA105,".",IF(OPER!$AB105&lt;=HOUR(AV$7),MAX($Q10:AT10,0)+1,".")))</f>
        <v>.</v>
      </c>
      <c r="AV10" s="270" t="str">
        <f>IF($E10=$E9,IF(AW9=".",IF(MAX($Q10:AU10,0)=OPER!$AA105,".",IF(OPER!$AB105&lt;=HOUR(AW$7),MAX($Q10:AU10,0)+1,".")),","),IF(MAX($Q10:AU10,0)=OPER!$AA105,".",IF(OPER!$AB105&lt;=HOUR(AW$7),MAX($Q10:AU10,0)+1,".")))</f>
        <v>.</v>
      </c>
      <c r="AW10" s="271" t="str">
        <f>IF($E10=$E9,IF(AX9=".",IF(MAX($Q10:AV10,0)=OPER!$AA105,".",IF(OPER!$AB105&lt;=HOUR(AX$7),MAX($Q10:AV10,0)+1,".")),","),IF(MAX($Q10:AV10,0)=OPER!$AA105,".",IF(OPER!$AB105&lt;=HOUR(AX$7),MAX($Q10:AV10,0)+1,".")))</f>
        <v>.</v>
      </c>
      <c r="AX10" s="269" t="e">
        <f>IF($E10=$E9,IF(AY9=".",IF(MAX($Q10:AW10,0)=OPER!$AA105,".",IF(OPER!$AB105&lt;=HOUR(AY$7),MAX($Q10:AW10,0)+1,".")),","),IF(MAX($Q10:AW10,0)=OPER!$AA105,".",IF(OPER!$AB105&lt;=HOUR(AY$7),MAX($Q10:AW10,0)+1,".")))</f>
        <v>#VALUE!</v>
      </c>
      <c r="AY10" s="269" t="str">
        <f>IF($E10=$E9,IF(AZ9=".",IF(MAX($Q10:AX10,0)=OPER!$AA105,".",IF(OPER!$AB105&lt;=HOUR(AZ$7),MAX($Q10:AX10,0)+1,".")),","),IF(MAX($Q10:AX10,0)=OPER!$AA105,".",IF(OPER!$AB105&lt;=HOUR(AZ$7),MAX($Q10:AX10,0)+1,".")))</f>
        <v>,</v>
      </c>
      <c r="AZ10" s="270" t="str">
        <f>IF($E10=$E9,IF(BA9=".",IF(MAX($Q10:AY10,0)=OPER!$AA105,".",IF(OPER!$AB105&lt;=HOUR(BA$7),MAX($Q10:AY10,0)+1,".")),","),IF(MAX($Q10:AY10,0)=OPER!$AA105,".",IF(OPER!$AB105&lt;=HOUR(BA$7),MAX($Q10:AY10,0)+1,".")))</f>
        <v>,</v>
      </c>
      <c r="BA10" s="30" t="str">
        <f>+OPER!AK4</f>
        <v>TE</v>
      </c>
    </row>
    <row r="11" spans="1:53" ht="80.5" customHeight="1" x14ac:dyDescent="0.2">
      <c r="A11" s="282" t="str">
        <f>IF(OPER!AF5=0,"",OPER!AF5)</f>
        <v>ALTA</v>
      </c>
      <c r="B11" s="109">
        <f>IF(OPER!V5=0,"",OPER!V5)</f>
        <v>46072</v>
      </c>
      <c r="C11" s="71">
        <f>IF(OPER!U5 = 0,"", OPER!U5)</f>
        <v>11836595</v>
      </c>
      <c r="D11" s="30" t="str">
        <f t="shared" si="7"/>
        <v>NO</v>
      </c>
      <c r="E11" s="262" t="str">
        <f>IF(OPER!X5 = 0,"",OPER!X5)</f>
        <v xml:space="preserve">ALEXANDER CARDONA </v>
      </c>
      <c r="F11" s="262" t="str">
        <f>IF(OPER!I5 = 0,"",OPER!I5)</f>
        <v>NIVELACION CHAPA SALIDA CALDERIN</v>
      </c>
      <c r="G11" s="352" t="str">
        <f>IF(OPER!C5=0,"",OPER!C5)</f>
        <v>LLENADORA DE BOTELLAS - L4</v>
      </c>
      <c r="H11" s="30">
        <f>IF(OPER!R5 = 0,"",OPER!R5)</f>
        <v>1.5</v>
      </c>
      <c r="I11" s="30" t="str">
        <f>IF(OPER!F5=0,"", OPER!F5)</f>
        <v>9276861</v>
      </c>
      <c r="J11" s="108" t="str">
        <f>IF(OPER!G5=0,"",OPER!G5)</f>
        <v>0040</v>
      </c>
      <c r="K11" s="250">
        <f>+OPER!R5</f>
        <v>1.5</v>
      </c>
      <c r="L11" s="262">
        <f t="shared" si="8"/>
        <v>7</v>
      </c>
      <c r="M11" s="250">
        <f t="shared" si="9"/>
        <v>29</v>
      </c>
      <c r="N11" s="205" t="str">
        <f>IF(OPER!A5=0,"",OPER!A5)</f>
        <v>ZOT2</v>
      </c>
      <c r="O11" s="73" t="str">
        <f>IF(OPER!AJ1861=0,"",OPER!AJ1861)</f>
        <v/>
      </c>
      <c r="P11" s="264" t="str">
        <f>IF(OPER!AH5="EJECUTADO","SI",IF(OPER!AH5="NO EJECUTADO","NO",""))</f>
        <v/>
      </c>
      <c r="Q11" s="264" t="str">
        <f>IF(OPER!AN5="EJECUTADO","SI",IF(OPER!AN5="NO EJECUTADO","NO",""))</f>
        <v/>
      </c>
      <c r="R11" s="221" t="str">
        <f>IFERROR(VLOOKUP(OPER!Z5,OPER!$AU$490:$AV$577,2,0),"NO ASIGNADO")</f>
        <v>JAIRO ARANGO</v>
      </c>
      <c r="S11" s="6" t="str">
        <f>+OPER!AG5</f>
        <v xml:space="preserve"> </v>
      </c>
      <c r="T11" s="268" t="str">
        <f>IF($E11=$E10,IF(U10=".",IF(MAX($Q11:Q11,0)=OPER!$AA106,".",IF(OPER!$AB106&lt;=HOUR(U$7),MAX($Q11:Q11,0)+1,".")),","),IF(MAX($Q11:Q11,0)=OPER!$AA106,".",IF(OPER!$AB106&lt;=HOUR(U$7),MAX($Q11:Q11,0)+1,".")))</f>
        <v>.</v>
      </c>
      <c r="U11" s="269" t="str">
        <f>IF($E11=$E10,IF(V10=".",IF(MAX($Q11:T11,0)=OPER!$AA106,".",IF(OPER!$AB106&lt;=HOUR(V$7),MAX($Q11:T11,0)+1,".")),","),IF(MAX($Q11:T11,0)=OPER!$AA106,".",IF(OPER!$AB106&lt;=HOUR(V$7),MAX($Q11:T11,0)+1,".")))</f>
        <v>.</v>
      </c>
      <c r="V11" s="269" t="str">
        <f>IF($E11=$E10,IF(W10=".",IF(MAX($Q11:U11,0)=OPER!$AA106,".",IF(OPER!$AB106&lt;=HOUR(W$7),MAX($Q11:U11,0)+1,".")),","),IF(MAX($Q11:U11,0)=OPER!$AA106,".",IF(OPER!$AB106&lt;=HOUR(W$7),MAX($Q11:U11,0)+1,".")))</f>
        <v>.</v>
      </c>
      <c r="W11" s="269" t="str">
        <f>IF($E11=$E10,IF(X10=".",IF(MAX($Q11:V11,0)=OPER!$AA106,".",IF(OPER!$AB106&lt;=HOUR(X$7),MAX($Q11:V11,0)+1,".")),","),IF(MAX($Q11:V11,0)=OPER!$AA106,".",IF(OPER!$AB106&lt;=HOUR(X$7),MAX($Q11:V11,0)+1,".")))</f>
        <v>.</v>
      </c>
      <c r="X11" s="270" t="str">
        <f>IF($E11=$E10,IF(Y10=".",IF(MAX($Q11:W11,0)=OPER!$AA106,".",IF(OPER!$AB106&lt;=HOUR(Y$7),MAX($Q11:W11,0)+1,".")),","),IF(MAX($Q11:W11,0)=OPER!$AA106,".",IF(OPER!$AB106&lt;=HOUR(Y$7),MAX($Q11:W11,0)+1,".")))</f>
        <v>.</v>
      </c>
      <c r="Y11" s="271" t="str">
        <f>IF($E11=$E10,IF(Z10=".",IF(MAX($Q11:X11,0)=OPER!$AA106,".",IF(OPER!$AB106&lt;=HOUR(Z$7),MAX($Q11:X11,0)+1,".")),","),IF(MAX($Q11:X11,0)=OPER!$AA106,".",IF(OPER!$AB106&lt;=HOUR(Z$7),MAX($Q11:X11,0)+1,".")))</f>
        <v>.</v>
      </c>
      <c r="Z11" s="269" t="str">
        <f>IF($E11=$E10,IF(AA10=".",IF(MAX($Q11:Y11,0)=OPER!$AA106,".",IF(OPER!$AB106&lt;=HOUR(AA$7),MAX($Q11:Y11,0)+1,".")),","),IF(MAX($Q11:Y11,0)=OPER!$AA106,".",IF(OPER!$AB106&lt;=HOUR(AA$7),MAX($Q11:Y11,0)+1,".")))</f>
        <v>.</v>
      </c>
      <c r="AA11" s="269" t="str">
        <f>IF($E11=$E10,IF(AB10=".",IF(MAX($Q11:Z11,0)=OPER!$AA106,".",IF(OPER!$AB106&lt;=HOUR(AB$7),MAX($Q11:Z11,0)+1,".")),","),IF(MAX($Q11:Z11,0)=OPER!$AA106,".",IF(OPER!$AB106&lt;=HOUR(AB$7),MAX($Q11:Z11,0)+1,".")))</f>
        <v>.</v>
      </c>
      <c r="AB11" s="270" t="str">
        <f>IF($E11=$E10,IF(AC10=".",IF(MAX($Q11:AA11,0)=OPER!$AA106,".",IF(OPER!$AB106&lt;=HOUR(AC$7),MAX($Q11:AA11,0)+1,".")),","),IF(MAX($Q11:AA11,0)=OPER!$AA106,".",IF(OPER!$AB106&lt;=HOUR(AC$7),MAX($Q11:AA11,0)+1,".")))</f>
        <v>.</v>
      </c>
      <c r="AC11" s="271" t="str">
        <f>IF($E11=$E10,IF(AD10=".",IF(MAX($Q11:AB11,0)=OPER!$AA106,".",IF(OPER!$AB106&lt;=HOUR(AD$7),MAX($Q11:AB11,0)+1,".")),","),IF(MAX($Q11:AB11,0)=OPER!$AA106,".",IF(OPER!$AB106&lt;=HOUR(AD$7),MAX($Q11:AB11,0)+1,".")))</f>
        <v>.</v>
      </c>
      <c r="AD11" s="269" t="str">
        <f>IF($E11=$E10,IF(AE10=".",IF(MAX($Q11:AC11,0)=OPER!$AA106,".",IF(OPER!$AB106&lt;=HOUR(AE$7),MAX($Q11:AC11,0)+1,".")),","),IF(MAX($Q11:AC11,0)=OPER!$AA106,".",IF(OPER!$AB106&lt;=HOUR(AE$7),MAX($Q11:AC11,0)+1,".")))</f>
        <v>.</v>
      </c>
      <c r="AE11" s="269" t="str">
        <f>IF($E11=$E10,IF(AF10=".",IF(MAX($Q11:AD11,0)=OPER!$AA106,".",IF(OPER!$AB106&lt;=HOUR(AF$7),MAX($Q11:AD11,0)+1,".")),","),IF(MAX($Q11:AD11,0)=OPER!$AA106,".",IF(OPER!$AB106&lt;=HOUR(AF$7),MAX($Q11:AD11,0)+1,".")))</f>
        <v>.</v>
      </c>
      <c r="AF11" s="270" t="str">
        <f>IF($E11=$E10,IF(AG10=".",IF(MAX($Q11:AE11,0)=OPER!$AA106,".",IF(OPER!$AB106&lt;=HOUR(AG$7),MAX($Q11:AE11,0)+1,".")),","),IF(MAX($Q11:AE11,0)=OPER!$AA106,".",IF(OPER!$AB106&lt;=HOUR(AG$7),MAX($Q11:AE11,0)+1,".")))</f>
        <v>.</v>
      </c>
      <c r="AG11" s="271" t="str">
        <f>IF($E11=$E10,IF(AH10=".",IF(MAX($Q11:AF11,0)=OPER!$AA106,".",IF(OPER!$AB106&lt;=HOUR(AH$7),MAX($Q11:AF11,0)+1,".")),","),IF(MAX($Q11:AF11,0)=OPER!$AA106,".",IF(OPER!$AB106&lt;=HOUR(AH$7),MAX($Q11:AF11,0)+1,".")))</f>
        <v>.</v>
      </c>
      <c r="AH11" s="269" t="str">
        <f>IF($E11=$E10,IF(AI10=".",IF(MAX($Q11:AG11,0)=OPER!$AA106,".",IF(OPER!$AB106&lt;=HOUR(AI$7),MAX($Q11:AG11,0)+1,".")),","),IF(MAX($Q11:AG11,0)=OPER!$AA106,".",IF(OPER!$AB106&lt;=HOUR(AI$7),MAX($Q11:AG11,0)+1,".")))</f>
        <v>.</v>
      </c>
      <c r="AI11" s="269" t="str">
        <f>IF($E11=$E10,IF(AJ10=".",IF(MAX($Q11:AH11,0)=OPER!$AA106,".",IF(OPER!$AB106&lt;=HOUR(AJ$7),MAX($Q11:AH11,0)+1,".")),","),IF(MAX($Q11:AH11,0)=OPER!$AA106,".",IF(OPER!$AB106&lt;=HOUR(AJ$7),MAX($Q11:AH11,0)+1,".")))</f>
        <v>.</v>
      </c>
      <c r="AJ11" s="270" t="str">
        <f>IF($E11=$E10,IF(AK10=".",IF(MAX($Q11:AI11,0)=OPER!$AA106,".",IF(OPER!$AB106&lt;=HOUR(AK$7),MAX($Q11:AI11,0)+1,".")),","),IF(MAX($Q11:AI11,0)=OPER!$AA106,".",IF(OPER!$AB106&lt;=HOUR(AK$7),MAX($Q11:AI11,0)+1,".")))</f>
        <v>.</v>
      </c>
      <c r="AK11" s="271" t="str">
        <f>IF($E11=$E10,IF(AL10=".",IF(MAX($Q11:AJ11,0)=OPER!$AA106,".",IF(OPER!$AB106&lt;=HOUR(AL$7),MAX($Q11:AJ11,0)+1,".")),","),IF(MAX($Q11:AJ11,0)=OPER!$AA106,".",IF(OPER!$AB106&lt;=HOUR(AL$7),MAX($Q11:AJ11,0)+1,".")))</f>
        <v>.</v>
      </c>
      <c r="AL11" s="269" t="str">
        <f>IF($E11=$E10,IF(AM10=".",IF(MAX($Q11:AK11,0)=OPER!$AA106,".",IF(OPER!$AB106&lt;=HOUR(AM$7),MAX($Q11:AK11,0)+1,".")),","),IF(MAX($Q11:AK11,0)=OPER!$AA106,".",IF(OPER!$AB106&lt;=HOUR(AM$7),MAX($Q11:AK11,0)+1,".")))</f>
        <v>.</v>
      </c>
      <c r="AM11" s="269" t="str">
        <f>IF($E11=$E10,IF(AN10=".",IF(MAX($Q11:AL11,0)=OPER!$AA106,".",IF(OPER!$AB106&lt;=HOUR(AN$7),MAX($Q11:AL11,0)+1,".")),","),IF(MAX($Q11:AL11,0)=OPER!$AA106,".",IF(OPER!$AB106&lt;=HOUR(AN$7),MAX($Q11:AL11,0)+1,".")))</f>
        <v>.</v>
      </c>
      <c r="AN11" s="270" t="str">
        <f>IF($E11=$E10,IF(AO10=".",IF(MAX($Q11:AM11,0)=OPER!$AA106,".",IF(OPER!$AB106&lt;=HOUR(AO$7),MAX($Q11:AM11,0)+1,".")),","),IF(MAX($Q11:AM11,0)=OPER!$AA106,".",IF(OPER!$AB106&lt;=HOUR(AO$7),MAX($Q11:AM11,0)+1,".")))</f>
        <v>.</v>
      </c>
      <c r="AO11" s="271" t="str">
        <f>IF($E11=$E10,IF(AP10=".",IF(MAX($Q11:AN11,0)=OPER!$AA106,".",IF(OPER!$AB106&lt;=HOUR(AP$7),MAX($Q11:AN11,0)+1,".")),","),IF(MAX($Q11:AN11,0)=OPER!$AA106,".",IF(OPER!$AB106&lt;=HOUR(AP$7),MAX($Q11:AN11,0)+1,".")))</f>
        <v>.</v>
      </c>
      <c r="AP11" s="269" t="str">
        <f>IF($E11=$E10,IF(AQ10=".",IF(MAX($Q11:AO11,0)=OPER!$AA106,".",IF(OPER!$AB106&lt;=HOUR(AQ$7),MAX($Q11:AO11,0)+1,".")),","),IF(MAX($Q11:AO11,0)=OPER!$AA106,".",IF(OPER!$AB106&lt;=HOUR(AQ$7),MAX($Q11:AO11,0)+1,".")))</f>
        <v>.</v>
      </c>
      <c r="AQ11" s="269" t="str">
        <f>IF($E11=$E10,IF(AR10=".",IF(MAX($Q11:AP11,0)=OPER!$AA106,".",IF(OPER!$AB106&lt;=HOUR(AR$7),MAX($Q11:AP11,0)+1,".")),","),IF(MAX($Q11:AP11,0)=OPER!$AA106,".",IF(OPER!$AB106&lt;=HOUR(AR$7),MAX($Q11:AP11,0)+1,".")))</f>
        <v>.</v>
      </c>
      <c r="AR11" s="270" t="str">
        <f>IF($E11=$E10,IF(AS10=".",IF(MAX($Q11:AQ11,0)=OPER!$AA106,".",IF(OPER!$AB106&lt;=HOUR(AS$7),MAX($Q11:AQ11,0)+1,".")),","),IF(MAX($Q11:AQ11,0)=OPER!$AA106,".",IF(OPER!$AB106&lt;=HOUR(AS$7),MAX($Q11:AQ11,0)+1,".")))</f>
        <v>.</v>
      </c>
      <c r="AS11" s="271" t="str">
        <f>IF($E11=$E10,IF(AT10=".",IF(MAX($Q11:AR11,0)=OPER!$AA106,".",IF(OPER!$AB106&lt;=HOUR(AT$7),MAX($Q11:AR11,0)+1,".")),","),IF(MAX($Q11:AR11,0)=OPER!$AA106,".",IF(OPER!$AB106&lt;=HOUR(AT$7),MAX($Q11:AR11,0)+1,".")))</f>
        <v>.</v>
      </c>
      <c r="AT11" s="269" t="str">
        <f>IF($E11=$E10,IF(AU10=".",IF(MAX($Q11:AS11,0)=OPER!$AA106,".",IF(OPER!$AB106&lt;=HOUR(AU$7),MAX($Q11:AS11,0)+1,".")),","),IF(MAX($Q11:AS11,0)=OPER!$AA106,".",IF(OPER!$AB106&lt;=HOUR(AU$7),MAX($Q11:AS11,0)+1,".")))</f>
        <v>.</v>
      </c>
      <c r="AU11" s="269" t="str">
        <f>IF($E11=$E10,IF(AV10=".",IF(MAX($Q11:AT11,0)=OPER!$AA106,".",IF(OPER!$AB106&lt;=HOUR(AV$7),MAX($Q11:AT11,0)+1,".")),","),IF(MAX($Q11:AT11,0)=OPER!$AA106,".",IF(OPER!$AB106&lt;=HOUR(AV$7),MAX($Q11:AT11,0)+1,".")))</f>
        <v>.</v>
      </c>
      <c r="AV11" s="270" t="str">
        <f>IF($E11=$E10,IF(AW10=".",IF(MAX($Q11:AU11,0)=OPER!$AA106,".",IF(OPER!$AB106&lt;=HOUR(AW$7),MAX($Q11:AU11,0)+1,".")),","),IF(MAX($Q11:AU11,0)=OPER!$AA106,".",IF(OPER!$AB106&lt;=HOUR(AW$7),MAX($Q11:AU11,0)+1,".")))</f>
        <v>.</v>
      </c>
      <c r="AW11" s="271" t="e">
        <f>IF($E11=$E10,IF(AX10=".",IF(MAX($Q11:AV11,0)=OPER!$AA106,".",IF(OPER!$AB106&lt;=HOUR(AX$7),MAX($Q11:AV11,0)+1,".")),","),IF(MAX($Q11:AV11,0)=OPER!$AA106,".",IF(OPER!$AB106&lt;=HOUR(AX$7),MAX($Q11:AV11,0)+1,".")))</f>
        <v>#VALUE!</v>
      </c>
      <c r="AX11" s="269" t="str">
        <f>IF($E11=$E10,IF(AY10=".",IF(MAX($Q11:AW11,0)=OPER!$AA106,".",IF(OPER!$AB106&lt;=HOUR(AY$7),MAX($Q11:AW11,0)+1,".")),","),IF(MAX($Q11:AW11,0)=OPER!$AA106,".",IF(OPER!$AB106&lt;=HOUR(AY$7),MAX($Q11:AW11,0)+1,".")))</f>
        <v>,</v>
      </c>
      <c r="AY11" s="269" t="str">
        <f>IF($E11=$E10,IF(AZ10=".",IF(MAX($Q11:AX11,0)=OPER!$AA106,".",IF(OPER!$AB106&lt;=HOUR(AZ$7),MAX($Q11:AX11,0)+1,".")),","),IF(MAX($Q11:AX11,0)=OPER!$AA106,".",IF(OPER!$AB106&lt;=HOUR(AZ$7),MAX($Q11:AX11,0)+1,".")))</f>
        <v>,</v>
      </c>
      <c r="AZ11" s="270" t="str">
        <f>IF($E11=$E10,IF(BA10=".",IF(MAX($Q11:AY11,0)=OPER!$AA106,".",IF(OPER!$AB106&lt;=HOUR(BA$7),MAX($Q11:AY11,0)+1,".")),","),IF(MAX($Q11:AY11,0)=OPER!$AA106,".",IF(OPER!$AB106&lt;=HOUR(BA$7),MAX($Q11:AY11,0)+1,".")))</f>
        <v>,</v>
      </c>
      <c r="BA11" s="30" t="str">
        <f>+OPER!AK5</f>
        <v>TE</v>
      </c>
    </row>
    <row r="12" spans="1:53" ht="80.5" customHeight="1" x14ac:dyDescent="0.2">
      <c r="A12" s="282" t="str">
        <f>IF(OPER!AF6=0,"",OPER!AF6)</f>
        <v>BAJA</v>
      </c>
      <c r="B12" s="109">
        <f>IF(OPER!V6=0,"",OPER!V6)</f>
        <v>46072</v>
      </c>
      <c r="C12" s="71" t="str">
        <f>IF(OPER!U6 = 0,"", OPER!U6)</f>
        <v xml:space="preserve"> </v>
      </c>
      <c r="D12" s="30" t="str">
        <f t="shared" si="7"/>
        <v>SI</v>
      </c>
      <c r="E12" s="262" t="str">
        <f>IF(OPER!X6 = 0,"",OPER!X6)</f>
        <v xml:space="preserve">ALEXANDER CARDONA </v>
      </c>
      <c r="F12" s="262" t="str">
        <f>IF(OPER!I6 = 0,"",OPER!I6)</f>
        <v>INSP MEC EQU DET CABEZAL PALET L4</v>
      </c>
      <c r="G12" s="352" t="str">
        <f>IF(OPER!C6=0,"",OPER!C6)</f>
        <v>PALETIZADORA - L4</v>
      </c>
      <c r="H12" s="30">
        <f>IF(OPER!R6 = 0,"",OPER!R6)</f>
        <v>1.5</v>
      </c>
      <c r="I12" s="30" t="str">
        <f>IF(OPER!F6=0,"", OPER!F6)</f>
        <v>9285287</v>
      </c>
      <c r="J12" s="108" t="str">
        <f>IF(OPER!G6=0,"",OPER!G6)</f>
        <v>0010</v>
      </c>
      <c r="K12" s="250">
        <f>+OPER!R6</f>
        <v>1.5</v>
      </c>
      <c r="L12" s="262">
        <f t="shared" si="8"/>
        <v>7</v>
      </c>
      <c r="M12" s="250">
        <f t="shared" si="9"/>
        <v>11</v>
      </c>
      <c r="N12" s="205" t="str">
        <f>IF(OPER!A6=0,"",OPER!A6)</f>
        <v>ZOT2</v>
      </c>
      <c r="O12" s="73" t="str">
        <f>IF(OPER!AJ1862=0,"",OPER!AJ1862)</f>
        <v/>
      </c>
      <c r="P12" s="264" t="str">
        <f>IF(OPER!AH6="EJECUTADO","SI",IF(OPER!AH6="NO EJECUTADO","NO",""))</f>
        <v/>
      </c>
      <c r="Q12" s="264" t="str">
        <f>IF(OPER!AN6="EJECUTADO","SI",IF(OPER!AN6="NO EJECUTADO","NO",""))</f>
        <v/>
      </c>
      <c r="R12" s="221" t="str">
        <f>IFERROR(VLOOKUP(OPER!Z6,OPER!$AU$490:$AV$577,2,0),"NO ASIGNADO")</f>
        <v>JAIRO ARANGO</v>
      </c>
      <c r="S12" s="6" t="str">
        <f>+OPER!AG6</f>
        <v xml:space="preserve"> </v>
      </c>
      <c r="T12" s="268" t="str">
        <f>IF($E12=$E11,IF(U11=".",IF(MAX($Q12:Q12,0)=OPER!$AA107,".",IF(OPER!$AB107&lt;=HOUR(U$7),MAX($Q12:Q12,0)+1,".")),","),IF(MAX($Q12:Q12,0)=OPER!$AA107,".",IF(OPER!$AB107&lt;=HOUR(U$7),MAX($Q12:Q12,0)+1,".")))</f>
        <v>.</v>
      </c>
      <c r="U12" s="269" t="str">
        <f>IF($E12=$E11,IF(V11=".",IF(MAX($Q12:T12,0)=OPER!$AA107,".",IF(OPER!$AB107&lt;=HOUR(V$7),MAX($Q12:T12,0)+1,".")),","),IF(MAX($Q12:T12,0)=OPER!$AA107,".",IF(OPER!$AB107&lt;=HOUR(V$7),MAX($Q12:T12,0)+1,".")))</f>
        <v>.</v>
      </c>
      <c r="V12" s="269" t="str">
        <f>IF($E12=$E11,IF(W11=".",IF(MAX($Q12:U12,0)=OPER!$AA107,".",IF(OPER!$AB107&lt;=HOUR(W$7),MAX($Q12:U12,0)+1,".")),","),IF(MAX($Q12:U12,0)=OPER!$AA107,".",IF(OPER!$AB107&lt;=HOUR(W$7),MAX($Q12:U12,0)+1,".")))</f>
        <v>.</v>
      </c>
      <c r="W12" s="269" t="str">
        <f>IF($E12=$E11,IF(X11=".",IF(MAX($Q12:V12,0)=OPER!$AA107,".",IF(OPER!$AB107&lt;=HOUR(X$7),MAX($Q12:V12,0)+1,".")),","),IF(MAX($Q12:V12,0)=OPER!$AA107,".",IF(OPER!$AB107&lt;=HOUR(X$7),MAX($Q12:V12,0)+1,".")))</f>
        <v>.</v>
      </c>
      <c r="X12" s="270" t="str">
        <f>IF($E12=$E11,IF(Y11=".",IF(MAX($Q12:W12,0)=OPER!$AA107,".",IF(OPER!$AB107&lt;=HOUR(Y$7),MAX($Q12:W12,0)+1,".")),","),IF(MAX($Q12:W12,0)=OPER!$AA107,".",IF(OPER!$AB107&lt;=HOUR(Y$7),MAX($Q12:W12,0)+1,".")))</f>
        <v>.</v>
      </c>
      <c r="Y12" s="271" t="str">
        <f>IF($E12=$E11,IF(Z11=".",IF(MAX($Q12:X12,0)=OPER!$AA107,".",IF(OPER!$AB107&lt;=HOUR(Z$7),MAX($Q12:X12,0)+1,".")),","),IF(MAX($Q12:X12,0)=OPER!$AA107,".",IF(OPER!$AB107&lt;=HOUR(Z$7),MAX($Q12:X12,0)+1,".")))</f>
        <v>.</v>
      </c>
      <c r="Z12" s="269" t="str">
        <f>IF($E12=$E11,IF(AA11=".",IF(MAX($Q12:Y12,0)=OPER!$AA107,".",IF(OPER!$AB107&lt;=HOUR(AA$7),MAX($Q12:Y12,0)+1,".")),","),IF(MAX($Q12:Y12,0)=OPER!$AA107,".",IF(OPER!$AB107&lt;=HOUR(AA$7),MAX($Q12:Y12,0)+1,".")))</f>
        <v>.</v>
      </c>
      <c r="AA12" s="269" t="str">
        <f>IF($E12=$E11,IF(AB11=".",IF(MAX($Q12:Z12,0)=OPER!$AA107,".",IF(OPER!$AB107&lt;=HOUR(AB$7),MAX($Q12:Z12,0)+1,".")),","),IF(MAX($Q12:Z12,0)=OPER!$AA107,".",IF(OPER!$AB107&lt;=HOUR(AB$7),MAX($Q12:Z12,0)+1,".")))</f>
        <v>.</v>
      </c>
      <c r="AB12" s="270" t="str">
        <f>IF($E12=$E11,IF(AC11=".",IF(MAX($Q12:AA12,0)=OPER!$AA107,".",IF(OPER!$AB107&lt;=HOUR(AC$7),MAX($Q12:AA12,0)+1,".")),","),IF(MAX($Q12:AA12,0)=OPER!$AA107,".",IF(OPER!$AB107&lt;=HOUR(AC$7),MAX($Q12:AA12,0)+1,".")))</f>
        <v>.</v>
      </c>
      <c r="AC12" s="271" t="str">
        <f>IF($E12=$E11,IF(AD11=".",IF(MAX($Q12:AB12,0)=OPER!$AA107,".",IF(OPER!$AB107&lt;=HOUR(AD$7),MAX($Q12:AB12,0)+1,".")),","),IF(MAX($Q12:AB12,0)=OPER!$AA107,".",IF(OPER!$AB107&lt;=HOUR(AD$7),MAX($Q12:AB12,0)+1,".")))</f>
        <v>.</v>
      </c>
      <c r="AD12" s="269" t="str">
        <f>IF($E12=$E11,IF(AE11=".",IF(MAX($Q12:AC12,0)=OPER!$AA107,".",IF(OPER!$AB107&lt;=HOUR(AE$7),MAX($Q12:AC12,0)+1,".")),","),IF(MAX($Q12:AC12,0)=OPER!$AA107,".",IF(OPER!$AB107&lt;=HOUR(AE$7),MAX($Q12:AC12,0)+1,".")))</f>
        <v>.</v>
      </c>
      <c r="AE12" s="269" t="str">
        <f>IF($E12=$E11,IF(AF11=".",IF(MAX($Q12:AD12,0)=OPER!$AA107,".",IF(OPER!$AB107&lt;=HOUR(AF$7),MAX($Q12:AD12,0)+1,".")),","),IF(MAX($Q12:AD12,0)=OPER!$AA107,".",IF(OPER!$AB107&lt;=HOUR(AF$7),MAX($Q12:AD12,0)+1,".")))</f>
        <v>.</v>
      </c>
      <c r="AF12" s="270" t="str">
        <f>IF($E12=$E11,IF(AG11=".",IF(MAX($Q12:AE12,0)=OPER!$AA107,".",IF(OPER!$AB107&lt;=HOUR(AG$7),MAX($Q12:AE12,0)+1,".")),","),IF(MAX($Q12:AE12,0)=OPER!$AA107,".",IF(OPER!$AB107&lt;=HOUR(AG$7),MAX($Q12:AE12,0)+1,".")))</f>
        <v>.</v>
      </c>
      <c r="AG12" s="271" t="str">
        <f>IF($E12=$E11,IF(AH11=".",IF(MAX($Q12:AF12,0)=OPER!$AA107,".",IF(OPER!$AB107&lt;=HOUR(AH$7),MAX($Q12:AF12,0)+1,".")),","),IF(MAX($Q12:AF12,0)=OPER!$AA107,".",IF(OPER!$AB107&lt;=HOUR(AH$7),MAX($Q12:AF12,0)+1,".")))</f>
        <v>.</v>
      </c>
      <c r="AH12" s="269" t="str">
        <f>IF($E12=$E11,IF(AI11=".",IF(MAX($Q12:AG12,0)=OPER!$AA107,".",IF(OPER!$AB107&lt;=HOUR(AI$7),MAX($Q12:AG12,0)+1,".")),","),IF(MAX($Q12:AG12,0)=OPER!$AA107,".",IF(OPER!$AB107&lt;=HOUR(AI$7),MAX($Q12:AG12,0)+1,".")))</f>
        <v>.</v>
      </c>
      <c r="AI12" s="269" t="str">
        <f>IF($E12=$E11,IF(AJ11=".",IF(MAX($Q12:AH12,0)=OPER!$AA107,".",IF(OPER!$AB107&lt;=HOUR(AJ$7),MAX($Q12:AH12,0)+1,".")),","),IF(MAX($Q12:AH12,0)=OPER!$AA107,".",IF(OPER!$AB107&lt;=HOUR(AJ$7),MAX($Q12:AH12,0)+1,".")))</f>
        <v>.</v>
      </c>
      <c r="AJ12" s="270" t="str">
        <f>IF($E12=$E11,IF(AK11=".",IF(MAX($Q12:AI12,0)=OPER!$AA107,".",IF(OPER!$AB107&lt;=HOUR(AK$7),MAX($Q12:AI12,0)+1,".")),","),IF(MAX($Q12:AI12,0)=OPER!$AA107,".",IF(OPER!$AB107&lt;=HOUR(AK$7),MAX($Q12:AI12,0)+1,".")))</f>
        <v>.</v>
      </c>
      <c r="AK12" s="271" t="str">
        <f>IF($E12=$E11,IF(AL11=".",IF(MAX($Q12:AJ12,0)=OPER!$AA107,".",IF(OPER!$AB107&lt;=HOUR(AL$7),MAX($Q12:AJ12,0)+1,".")),","),IF(MAX($Q12:AJ12,0)=OPER!$AA107,".",IF(OPER!$AB107&lt;=HOUR(AL$7),MAX($Q12:AJ12,0)+1,".")))</f>
        <v>.</v>
      </c>
      <c r="AL12" s="269" t="str">
        <f>IF($E12=$E11,IF(AM11=".",IF(MAX($Q12:AK12,0)=OPER!$AA107,".",IF(OPER!$AB107&lt;=HOUR(AM$7),MAX($Q12:AK12,0)+1,".")),","),IF(MAX($Q12:AK12,0)=OPER!$AA107,".",IF(OPER!$AB107&lt;=HOUR(AM$7),MAX($Q12:AK12,0)+1,".")))</f>
        <v>.</v>
      </c>
      <c r="AM12" s="269" t="str">
        <f>IF($E12=$E11,IF(AN11=".",IF(MAX($Q12:AL12,0)=OPER!$AA107,".",IF(OPER!$AB107&lt;=HOUR(AN$7),MAX($Q12:AL12,0)+1,".")),","),IF(MAX($Q12:AL12,0)=OPER!$AA107,".",IF(OPER!$AB107&lt;=HOUR(AN$7),MAX($Q12:AL12,0)+1,".")))</f>
        <v>.</v>
      </c>
      <c r="AN12" s="270" t="str">
        <f>IF($E12=$E11,IF(AO11=".",IF(MAX($Q12:AM12,0)=OPER!$AA107,".",IF(OPER!$AB107&lt;=HOUR(AO$7),MAX($Q12:AM12,0)+1,".")),","),IF(MAX($Q12:AM12,0)=OPER!$AA107,".",IF(OPER!$AB107&lt;=HOUR(AO$7),MAX($Q12:AM12,0)+1,".")))</f>
        <v>.</v>
      </c>
      <c r="AO12" s="271" t="str">
        <f>IF($E12=$E11,IF(AP11=".",IF(MAX($Q12:AN12,0)=OPER!$AA107,".",IF(OPER!$AB107&lt;=HOUR(AP$7),MAX($Q12:AN12,0)+1,".")),","),IF(MAX($Q12:AN12,0)=OPER!$AA107,".",IF(OPER!$AB107&lt;=HOUR(AP$7),MAX($Q12:AN12,0)+1,".")))</f>
        <v>.</v>
      </c>
      <c r="AP12" s="269" t="str">
        <f>IF($E12=$E11,IF(AQ11=".",IF(MAX($Q12:AO12,0)=OPER!$AA107,".",IF(OPER!$AB107&lt;=HOUR(AQ$7),MAX($Q12:AO12,0)+1,".")),","),IF(MAX($Q12:AO12,0)=OPER!$AA107,".",IF(OPER!$AB107&lt;=HOUR(AQ$7),MAX($Q12:AO12,0)+1,".")))</f>
        <v>.</v>
      </c>
      <c r="AQ12" s="269" t="str">
        <f>IF($E12=$E11,IF(AR11=".",IF(MAX($Q12:AP12,0)=OPER!$AA107,".",IF(OPER!$AB107&lt;=HOUR(AR$7),MAX($Q12:AP12,0)+1,".")),","),IF(MAX($Q12:AP12,0)=OPER!$AA107,".",IF(OPER!$AB107&lt;=HOUR(AR$7),MAX($Q12:AP12,0)+1,".")))</f>
        <v>.</v>
      </c>
      <c r="AR12" s="270" t="str">
        <f>IF($E12=$E11,IF(AS11=".",IF(MAX($Q12:AQ12,0)=OPER!$AA107,".",IF(OPER!$AB107&lt;=HOUR(AS$7),MAX($Q12:AQ12,0)+1,".")),","),IF(MAX($Q12:AQ12,0)=OPER!$AA107,".",IF(OPER!$AB107&lt;=HOUR(AS$7),MAX($Q12:AQ12,0)+1,".")))</f>
        <v>.</v>
      </c>
      <c r="AS12" s="271" t="str">
        <f>IF($E12=$E11,IF(AT11=".",IF(MAX($Q12:AR12,0)=OPER!$AA107,".",IF(OPER!$AB107&lt;=HOUR(AT$7),MAX($Q12:AR12,0)+1,".")),","),IF(MAX($Q12:AR12,0)=OPER!$AA107,".",IF(OPER!$AB107&lt;=HOUR(AT$7),MAX($Q12:AR12,0)+1,".")))</f>
        <v>.</v>
      </c>
      <c r="AT12" s="269" t="str">
        <f>IF($E12=$E11,IF(AU11=".",IF(MAX($Q12:AS12,0)=OPER!$AA107,".",IF(OPER!$AB107&lt;=HOUR(AU$7),MAX($Q12:AS12,0)+1,".")),","),IF(MAX($Q12:AS12,0)=OPER!$AA107,".",IF(OPER!$AB107&lt;=HOUR(AU$7),MAX($Q12:AS12,0)+1,".")))</f>
        <v>.</v>
      </c>
      <c r="AU12" s="269" t="str">
        <f>IF($E12=$E11,IF(AV11=".",IF(MAX($Q12:AT12,0)=OPER!$AA107,".",IF(OPER!$AB107&lt;=HOUR(AV$7),MAX($Q12:AT12,0)+1,".")),","),IF(MAX($Q12:AT12,0)=OPER!$AA107,".",IF(OPER!$AB107&lt;=HOUR(AV$7),MAX($Q12:AT12,0)+1,".")))</f>
        <v>.</v>
      </c>
      <c r="AV12" s="270" t="e">
        <f>IF($E12=$E11,IF(AW11=".",IF(MAX($Q12:AU12,0)=OPER!$AA107,".",IF(OPER!$AB107&lt;=HOUR(AW$7),MAX($Q12:AU12,0)+1,".")),","),IF(MAX($Q12:AU12,0)=OPER!$AA107,".",IF(OPER!$AB107&lt;=HOUR(AW$7),MAX($Q12:AU12,0)+1,".")))</f>
        <v>#VALUE!</v>
      </c>
      <c r="AW12" s="271" t="str">
        <f>IF($E12=$E11,IF(AX11=".",IF(MAX($Q12:AV12,0)=OPER!$AA107,".",IF(OPER!$AB107&lt;=HOUR(AX$7),MAX($Q12:AV12,0)+1,".")),","),IF(MAX($Q12:AV12,0)=OPER!$AA107,".",IF(OPER!$AB107&lt;=HOUR(AX$7),MAX($Q12:AV12,0)+1,".")))</f>
        <v>,</v>
      </c>
      <c r="AX12" s="269" t="str">
        <f>IF($E12=$E11,IF(AY11=".",IF(MAX($Q12:AW12,0)=OPER!$AA107,".",IF(OPER!$AB107&lt;=HOUR(AY$7),MAX($Q12:AW12,0)+1,".")),","),IF(MAX($Q12:AW12,0)=OPER!$AA107,".",IF(OPER!$AB107&lt;=HOUR(AY$7),MAX($Q12:AW12,0)+1,".")))</f>
        <v>,</v>
      </c>
      <c r="AY12" s="269" t="str">
        <f>IF($E12=$E11,IF(AZ11=".",IF(MAX($Q12:AX12,0)=OPER!$AA107,".",IF(OPER!$AB107&lt;=HOUR(AZ$7),MAX($Q12:AX12,0)+1,".")),","),IF(MAX($Q12:AX12,0)=OPER!$AA107,".",IF(OPER!$AB107&lt;=HOUR(AZ$7),MAX($Q12:AX12,0)+1,".")))</f>
        <v>,</v>
      </c>
      <c r="AZ12" s="270" t="str">
        <f>IF($E12=$E11,IF(BA11=".",IF(MAX($Q12:AY12,0)=OPER!$AA107,".",IF(OPER!$AB107&lt;=HOUR(BA$7),MAX($Q12:AY12,0)+1,".")),","),IF(MAX($Q12:AY12,0)=OPER!$AA107,".",IF(OPER!$AB107&lt;=HOUR(BA$7),MAX($Q12:AY12,0)+1,".")))</f>
        <v>,</v>
      </c>
      <c r="BA12" s="30" t="str">
        <f>+OPER!AK6</f>
        <v>TE</v>
      </c>
    </row>
    <row r="13" spans="1:53" ht="80.5" customHeight="1" x14ac:dyDescent="0.2">
      <c r="A13" s="282" t="str">
        <f>IF(OPER!AF7=0,"",OPER!AF7)</f>
        <v>MEDIA</v>
      </c>
      <c r="B13" s="109">
        <f>IF(OPER!V7=0,"",OPER!V7)</f>
        <v>46072</v>
      </c>
      <c r="C13" s="71" t="str">
        <f>IF(OPER!U7 = 0,"", OPER!U7)</f>
        <v xml:space="preserve"> </v>
      </c>
      <c r="D13" s="30" t="str">
        <f t="shared" si="7"/>
        <v>SI</v>
      </c>
      <c r="E13" s="262" t="str">
        <f>IF(OPER!X7 = 0,"",OPER!X7)</f>
        <v>ANDRES FELIPE JURADO GIL</v>
      </c>
      <c r="F13" s="262" t="str">
        <f>IF(OPER!I7 = 0,"",OPER!I7)</f>
        <v>LIMP/INSP ARRANQUE DEPA A GRANEL L4</v>
      </c>
      <c r="G13" s="352" t="str">
        <f>IF(OPER!C7=0,"",OPER!C7)</f>
        <v>DEPALETIZADOR A GRANEL OW - L4</v>
      </c>
      <c r="H13" s="30">
        <f>IF(OPER!R7 = 0,"",OPER!R7)</f>
        <v>4</v>
      </c>
      <c r="I13" s="30" t="str">
        <f>IF(OPER!F7=0,"", OPER!F7)</f>
        <v>9219075</v>
      </c>
      <c r="J13" s="108" t="str">
        <f>IF(OPER!G7=0,"",OPER!G7)</f>
        <v>0010</v>
      </c>
      <c r="K13" s="250">
        <f>+OPER!R7</f>
        <v>4</v>
      </c>
      <c r="L13" s="262">
        <f t="shared" si="8"/>
        <v>7.5</v>
      </c>
      <c r="M13" s="250">
        <f t="shared" si="9"/>
        <v>10.5</v>
      </c>
      <c r="N13" s="205" t="str">
        <f>IF(OPER!A7=0,"",OPER!A7)</f>
        <v>ZOT2</v>
      </c>
      <c r="O13" s="73" t="str">
        <f>IF(OPER!AJ1863=0,"",OPER!AJ1863)</f>
        <v/>
      </c>
      <c r="P13" s="264" t="str">
        <f>IF(OPER!AH7="EJECUTADO","SI",IF(OPER!AH7="NO EJECUTADO","NO",""))</f>
        <v/>
      </c>
      <c r="Q13" s="264" t="str">
        <f>IF(OPER!AN7="EJECUTADO","SI",IF(OPER!AN7="NO EJECUTADO","NO",""))</f>
        <v/>
      </c>
      <c r="R13" s="221" t="str">
        <f>IFERROR(VLOOKUP(OPER!Z7,OPER!$AU$490:$AV$577,2,0),"NO ASIGNADO")</f>
        <v>JUAN ARBOLEDA</v>
      </c>
      <c r="S13" s="6" t="str">
        <f>+OPER!AG7</f>
        <v xml:space="preserve"> </v>
      </c>
      <c r="T13" s="268" t="str">
        <f>IF($E13=$E12,IF(U12=".",IF(MAX($Q13:Q13,0)=OPER!$AA108,".",IF(OPER!$AB108&lt;=HOUR(U$7),MAX($Q13:Q13,0)+1,".")),","),IF(MAX($Q13:Q13,0)=OPER!$AA108,".",IF(OPER!$AB108&lt;=HOUR(U$7),MAX($Q13:Q13,0)+1,".")))</f>
        <v>.</v>
      </c>
      <c r="U13" s="269" t="str">
        <f>IF($E13=$E12,IF(V12=".",IF(MAX($Q13:T13,0)=OPER!$AA108,".",IF(OPER!$AB108&lt;=HOUR(V$7),MAX($Q13:T13,0)+1,".")),","),IF(MAX($Q13:T13,0)=OPER!$AA108,".",IF(OPER!$AB108&lt;=HOUR(V$7),MAX($Q13:T13,0)+1,".")))</f>
        <v>.</v>
      </c>
      <c r="V13" s="269" t="str">
        <f>IF($E13=$E12,IF(W12=".",IF(MAX($Q13:U13,0)=OPER!$AA108,".",IF(OPER!$AB108&lt;=HOUR(W$7),MAX($Q13:U13,0)+1,".")),","),IF(MAX($Q13:U13,0)=OPER!$AA108,".",IF(OPER!$AB108&lt;=HOUR(W$7),MAX($Q13:U13,0)+1,".")))</f>
        <v>.</v>
      </c>
      <c r="W13" s="269" t="str">
        <f>IF($E13=$E12,IF(X12=".",IF(MAX($Q13:V13,0)=OPER!$AA108,".",IF(OPER!$AB108&lt;=HOUR(X$7),MAX($Q13:V13,0)+1,".")),","),IF(MAX($Q13:V13,0)=OPER!$AA108,".",IF(OPER!$AB108&lt;=HOUR(X$7),MAX($Q13:V13,0)+1,".")))</f>
        <v>.</v>
      </c>
      <c r="X13" s="270" t="str">
        <f>IF($E13=$E12,IF(Y12=".",IF(MAX($Q13:W13,0)=OPER!$AA108,".",IF(OPER!$AB108&lt;=HOUR(Y$7),MAX($Q13:W13,0)+1,".")),","),IF(MAX($Q13:W13,0)=OPER!$AA108,".",IF(OPER!$AB108&lt;=HOUR(Y$7),MAX($Q13:W13,0)+1,".")))</f>
        <v>.</v>
      </c>
      <c r="Y13" s="271" t="str">
        <f>IF($E13=$E12,IF(Z12=".",IF(MAX($Q13:X13,0)=OPER!$AA108,".",IF(OPER!$AB108&lt;=HOUR(Z$7),MAX($Q13:X13,0)+1,".")),","),IF(MAX($Q13:X13,0)=OPER!$AA108,".",IF(OPER!$AB108&lt;=HOUR(Z$7),MAX($Q13:X13,0)+1,".")))</f>
        <v>.</v>
      </c>
      <c r="Z13" s="269" t="str">
        <f>IF($E13=$E12,IF(AA12=".",IF(MAX($Q13:Y13,0)=OPER!$AA108,".",IF(OPER!$AB108&lt;=HOUR(AA$7),MAX($Q13:Y13,0)+1,".")),","),IF(MAX($Q13:Y13,0)=OPER!$AA108,".",IF(OPER!$AB108&lt;=HOUR(AA$7),MAX($Q13:Y13,0)+1,".")))</f>
        <v>.</v>
      </c>
      <c r="AA13" s="269" t="str">
        <f>IF($E13=$E12,IF(AB12=".",IF(MAX($Q13:Z13,0)=OPER!$AA108,".",IF(OPER!$AB108&lt;=HOUR(AB$7),MAX($Q13:Z13,0)+1,".")),","),IF(MAX($Q13:Z13,0)=OPER!$AA108,".",IF(OPER!$AB108&lt;=HOUR(AB$7),MAX($Q13:Z13,0)+1,".")))</f>
        <v>.</v>
      </c>
      <c r="AB13" s="270" t="str">
        <f>IF($E13=$E12,IF(AC12=".",IF(MAX($Q13:AA13,0)=OPER!$AA108,".",IF(OPER!$AB108&lt;=HOUR(AC$7),MAX($Q13:AA13,0)+1,".")),","),IF(MAX($Q13:AA13,0)=OPER!$AA108,".",IF(OPER!$AB108&lt;=HOUR(AC$7),MAX($Q13:AA13,0)+1,".")))</f>
        <v>.</v>
      </c>
      <c r="AC13" s="271" t="str">
        <f>IF($E13=$E12,IF(AD12=".",IF(MAX($Q13:AB13,0)=OPER!$AA108,".",IF(OPER!$AB108&lt;=HOUR(AD$7),MAX($Q13:AB13,0)+1,".")),","),IF(MAX($Q13:AB13,0)=OPER!$AA108,".",IF(OPER!$AB108&lt;=HOUR(AD$7),MAX($Q13:AB13,0)+1,".")))</f>
        <v>.</v>
      </c>
      <c r="AD13" s="269" t="str">
        <f>IF($E13=$E12,IF(AE12=".",IF(MAX($Q13:AC13,0)=OPER!$AA108,".",IF(OPER!$AB108&lt;=HOUR(AE$7),MAX($Q13:AC13,0)+1,".")),","),IF(MAX($Q13:AC13,0)=OPER!$AA108,".",IF(OPER!$AB108&lt;=HOUR(AE$7),MAX($Q13:AC13,0)+1,".")))</f>
        <v>.</v>
      </c>
      <c r="AE13" s="269" t="str">
        <f>IF($E13=$E12,IF(AF12=".",IF(MAX($Q13:AD13,0)=OPER!$AA108,".",IF(OPER!$AB108&lt;=HOUR(AF$7),MAX($Q13:AD13,0)+1,".")),","),IF(MAX($Q13:AD13,0)=OPER!$AA108,".",IF(OPER!$AB108&lt;=HOUR(AF$7),MAX($Q13:AD13,0)+1,".")))</f>
        <v>.</v>
      </c>
      <c r="AF13" s="270" t="str">
        <f>IF($E13=$E12,IF(AG12=".",IF(MAX($Q13:AE13,0)=OPER!$AA108,".",IF(OPER!$AB108&lt;=HOUR(AG$7),MAX($Q13:AE13,0)+1,".")),","),IF(MAX($Q13:AE13,0)=OPER!$AA108,".",IF(OPER!$AB108&lt;=HOUR(AG$7),MAX($Q13:AE13,0)+1,".")))</f>
        <v>.</v>
      </c>
      <c r="AG13" s="271" t="str">
        <f>IF($E13=$E12,IF(AH12=".",IF(MAX($Q13:AF13,0)=OPER!$AA108,".",IF(OPER!$AB108&lt;=HOUR(AH$7),MAX($Q13:AF13,0)+1,".")),","),IF(MAX($Q13:AF13,0)=OPER!$AA108,".",IF(OPER!$AB108&lt;=HOUR(AH$7),MAX($Q13:AF13,0)+1,".")))</f>
        <v>.</v>
      </c>
      <c r="AH13" s="269" t="str">
        <f>IF($E13=$E12,IF(AI12=".",IF(MAX($Q13:AG13,0)=OPER!$AA108,".",IF(OPER!$AB108&lt;=HOUR(AI$7),MAX($Q13:AG13,0)+1,".")),","),IF(MAX($Q13:AG13,0)=OPER!$AA108,".",IF(OPER!$AB108&lt;=HOUR(AI$7),MAX($Q13:AG13,0)+1,".")))</f>
        <v>.</v>
      </c>
      <c r="AI13" s="269" t="str">
        <f>IF($E13=$E12,IF(AJ12=".",IF(MAX($Q13:AH13,0)=OPER!$AA108,".",IF(OPER!$AB108&lt;=HOUR(AJ$7),MAX($Q13:AH13,0)+1,".")),","),IF(MAX($Q13:AH13,0)=OPER!$AA108,".",IF(OPER!$AB108&lt;=HOUR(AJ$7),MAX($Q13:AH13,0)+1,".")))</f>
        <v>.</v>
      </c>
      <c r="AJ13" s="270" t="str">
        <f>IF($E13=$E12,IF(AK12=".",IF(MAX($Q13:AI13,0)=OPER!$AA108,".",IF(OPER!$AB108&lt;=HOUR(AK$7),MAX($Q13:AI13,0)+1,".")),","),IF(MAX($Q13:AI13,0)=OPER!$AA108,".",IF(OPER!$AB108&lt;=HOUR(AK$7),MAX($Q13:AI13,0)+1,".")))</f>
        <v>.</v>
      </c>
      <c r="AK13" s="271" t="str">
        <f>IF($E13=$E12,IF(AL12=".",IF(MAX($Q13:AJ13,0)=OPER!$AA108,".",IF(OPER!$AB108&lt;=HOUR(AL$7),MAX($Q13:AJ13,0)+1,".")),","),IF(MAX($Q13:AJ13,0)=OPER!$AA108,".",IF(OPER!$AB108&lt;=HOUR(AL$7),MAX($Q13:AJ13,0)+1,".")))</f>
        <v>.</v>
      </c>
      <c r="AL13" s="269" t="str">
        <f>IF($E13=$E12,IF(AM12=".",IF(MAX($Q13:AK13,0)=OPER!$AA108,".",IF(OPER!$AB108&lt;=HOUR(AM$7),MAX($Q13:AK13,0)+1,".")),","),IF(MAX($Q13:AK13,0)=OPER!$AA108,".",IF(OPER!$AB108&lt;=HOUR(AM$7),MAX($Q13:AK13,0)+1,".")))</f>
        <v>.</v>
      </c>
      <c r="AM13" s="269" t="str">
        <f>IF($E13=$E12,IF(AN12=".",IF(MAX($Q13:AL13,0)=OPER!$AA108,".",IF(OPER!$AB108&lt;=HOUR(AN$7),MAX($Q13:AL13,0)+1,".")),","),IF(MAX($Q13:AL13,0)=OPER!$AA108,".",IF(OPER!$AB108&lt;=HOUR(AN$7),MAX($Q13:AL13,0)+1,".")))</f>
        <v>.</v>
      </c>
      <c r="AN13" s="270" t="str">
        <f>IF($E13=$E12,IF(AO12=".",IF(MAX($Q13:AM13,0)=OPER!$AA108,".",IF(OPER!$AB108&lt;=HOUR(AO$7),MAX($Q13:AM13,0)+1,".")),","),IF(MAX($Q13:AM13,0)=OPER!$AA108,".",IF(OPER!$AB108&lt;=HOUR(AO$7),MAX($Q13:AM13,0)+1,".")))</f>
        <v>.</v>
      </c>
      <c r="AO13" s="271" t="str">
        <f>IF($E13=$E12,IF(AP12=".",IF(MAX($Q13:AN13,0)=OPER!$AA108,".",IF(OPER!$AB108&lt;=HOUR(AP$7),MAX($Q13:AN13,0)+1,".")),","),IF(MAX($Q13:AN13,0)=OPER!$AA108,".",IF(OPER!$AB108&lt;=HOUR(AP$7),MAX($Q13:AN13,0)+1,".")))</f>
        <v>.</v>
      </c>
      <c r="AP13" s="269" t="str">
        <f>IF($E13=$E12,IF(AQ12=".",IF(MAX($Q13:AO13,0)=OPER!$AA108,".",IF(OPER!$AB108&lt;=HOUR(AQ$7),MAX($Q13:AO13,0)+1,".")),","),IF(MAX($Q13:AO13,0)=OPER!$AA108,".",IF(OPER!$AB108&lt;=HOUR(AQ$7),MAX($Q13:AO13,0)+1,".")))</f>
        <v>.</v>
      </c>
      <c r="AQ13" s="269" t="str">
        <f>IF($E13=$E12,IF(AR12=".",IF(MAX($Q13:AP13,0)=OPER!$AA108,".",IF(OPER!$AB108&lt;=HOUR(AR$7),MAX($Q13:AP13,0)+1,".")),","),IF(MAX($Q13:AP13,0)=OPER!$AA108,".",IF(OPER!$AB108&lt;=HOUR(AR$7),MAX($Q13:AP13,0)+1,".")))</f>
        <v>.</v>
      </c>
      <c r="AR13" s="270" t="str">
        <f>IF($E13=$E12,IF(AS12=".",IF(MAX($Q13:AQ13,0)=OPER!$AA108,".",IF(OPER!$AB108&lt;=HOUR(AS$7),MAX($Q13:AQ13,0)+1,".")),","),IF(MAX($Q13:AQ13,0)=OPER!$AA108,".",IF(OPER!$AB108&lt;=HOUR(AS$7),MAX($Q13:AQ13,0)+1,".")))</f>
        <v>.</v>
      </c>
      <c r="AS13" s="271" t="str">
        <f>IF($E13=$E12,IF(AT12=".",IF(MAX($Q13:AR13,0)=OPER!$AA108,".",IF(OPER!$AB108&lt;=HOUR(AT$7),MAX($Q13:AR13,0)+1,".")),","),IF(MAX($Q13:AR13,0)=OPER!$AA108,".",IF(OPER!$AB108&lt;=HOUR(AT$7),MAX($Q13:AR13,0)+1,".")))</f>
        <v>.</v>
      </c>
      <c r="AT13" s="269" t="str">
        <f>IF($E13=$E12,IF(AU12=".",IF(MAX($Q13:AS13,0)=OPER!$AA108,".",IF(OPER!$AB108&lt;=HOUR(AU$7),MAX($Q13:AS13,0)+1,".")),","),IF(MAX($Q13:AS13,0)=OPER!$AA108,".",IF(OPER!$AB108&lt;=HOUR(AU$7),MAX($Q13:AS13,0)+1,".")))</f>
        <v>.</v>
      </c>
      <c r="AU13" s="269" t="str">
        <f>IF($E13=$E12,IF(AV12=".",IF(MAX($Q13:AT13,0)=OPER!$AA108,".",IF(OPER!$AB108&lt;=HOUR(AV$7),MAX($Q13:AT13,0)+1,".")),","),IF(MAX($Q13:AT13,0)=OPER!$AA108,".",IF(OPER!$AB108&lt;=HOUR(AV$7),MAX($Q13:AT13,0)+1,".")))</f>
        <v>.</v>
      </c>
      <c r="AV13" s="270" t="str">
        <f>IF($E13=$E12,IF(AW12=".",IF(MAX($Q13:AU13,0)=OPER!$AA108,".",IF(OPER!$AB108&lt;=HOUR(AW$7),MAX($Q13:AU13,0)+1,".")),","),IF(MAX($Q13:AU13,0)=OPER!$AA108,".",IF(OPER!$AB108&lt;=HOUR(AW$7),MAX($Q13:AU13,0)+1,".")))</f>
        <v>.</v>
      </c>
      <c r="AW13" s="271" t="str">
        <f>IF($E13=$E12,IF(AX12=".",IF(MAX($Q13:AV13,0)=OPER!$AA108,".",IF(OPER!$AB108&lt;=HOUR(AX$7),MAX($Q13:AV13,0)+1,".")),","),IF(MAX($Q13:AV13,0)=OPER!$AA108,".",IF(OPER!$AB108&lt;=HOUR(AX$7),MAX($Q13:AV13,0)+1,".")))</f>
        <v>.</v>
      </c>
      <c r="AX13" s="269" t="str">
        <f>IF($E13=$E12,IF(AY12=".",IF(MAX($Q13:AW13,0)=OPER!$AA108,".",IF(OPER!$AB108&lt;=HOUR(AY$7),MAX($Q13:AW13,0)+1,".")),","),IF(MAX($Q13:AW13,0)=OPER!$AA108,".",IF(OPER!$AB108&lt;=HOUR(AY$7),MAX($Q13:AW13,0)+1,".")))</f>
        <v>.</v>
      </c>
      <c r="AY13" s="269" t="str">
        <f>IF($E13=$E12,IF(AZ12=".",IF(MAX($Q13:AX13,0)=OPER!$AA108,".",IF(OPER!$AB108&lt;=HOUR(AZ$7),MAX($Q13:AX13,0)+1,".")),","),IF(MAX($Q13:AX13,0)=OPER!$AA108,".",IF(OPER!$AB108&lt;=HOUR(AZ$7),MAX($Q13:AX13,0)+1,".")))</f>
        <v>.</v>
      </c>
      <c r="AZ13" s="270" t="e">
        <f>IF($E13=$E12,IF(BA12=".",IF(MAX($Q13:AY13,0)=OPER!$AA108,".",IF(OPER!$AB108&lt;=HOUR(BA$7),MAX($Q13:AY13,0)+1,".")),","),IF(MAX($Q13:AY13,0)=OPER!$AA108,".",IF(OPER!$AB108&lt;=HOUR(BA$7),MAX($Q13:AY13,0)+1,".")))</f>
        <v>#VALUE!</v>
      </c>
      <c r="BA13" s="30" t="str">
        <f>+OPER!AK7</f>
        <v>OP</v>
      </c>
    </row>
    <row r="14" spans="1:53" ht="80.5" customHeight="1" x14ac:dyDescent="0.2">
      <c r="A14" s="282" t="str">
        <f>IF(OPER!AF8=0,"",OPER!AF8)</f>
        <v>MEDIA</v>
      </c>
      <c r="B14" s="109">
        <f>IF(OPER!V8=0,"",OPER!V8)</f>
        <v>46072</v>
      </c>
      <c r="C14" s="71" t="str">
        <f>IF(OPER!U8 = 0,"", OPER!U8)</f>
        <v xml:space="preserve"> </v>
      </c>
      <c r="D14" s="30" t="str">
        <f t="shared" si="7"/>
        <v>SI</v>
      </c>
      <c r="E14" s="262" t="str">
        <f>IF(OPER!X8 = 0,"",OPER!X8)</f>
        <v>ANDRES FELIPE JURADO GIL</v>
      </c>
      <c r="F14" s="262" t="str">
        <f>IF(OPER!I8 = 0,"",OPER!I8)</f>
        <v>LUB EQU DET DEPALETIZADORA AGRANEL L4</v>
      </c>
      <c r="G14" s="352" t="str">
        <f>IF(OPER!C8=0,"",OPER!C8)</f>
        <v>DEPALETIZADOR A GRANEL OW - L4</v>
      </c>
      <c r="H14" s="30">
        <f>IF(OPER!R8 = 0,"",OPER!R8)</f>
        <v>2</v>
      </c>
      <c r="I14" s="30" t="str">
        <f>IF(OPER!F8=0,"", OPER!F8)</f>
        <v>9219086</v>
      </c>
      <c r="J14" s="108" t="str">
        <f>IF(OPER!G8=0,"",OPER!G8)</f>
        <v>0010</v>
      </c>
      <c r="K14" s="250">
        <f>+OPER!R8</f>
        <v>2</v>
      </c>
      <c r="L14" s="262">
        <f t="shared" si="8"/>
        <v>7.5</v>
      </c>
      <c r="M14" s="250">
        <f t="shared" si="9"/>
        <v>10.5</v>
      </c>
      <c r="N14" s="205" t="str">
        <f>IF(OPER!A8=0,"",OPER!A8)</f>
        <v>ZOT2</v>
      </c>
      <c r="O14" s="73" t="str">
        <f>IF(OPER!AJ1864=0,"",OPER!AJ1864)</f>
        <v/>
      </c>
      <c r="P14" s="264" t="str">
        <f>IF(OPER!AH8="EJECUTADO","SI",IF(OPER!AH8="NO EJECUTADO","NO",""))</f>
        <v/>
      </c>
      <c r="Q14" s="264" t="str">
        <f>IF(OPER!AN8="EJECUTADO","SI",IF(OPER!AN8="NO EJECUTADO","NO",""))</f>
        <v/>
      </c>
      <c r="R14" s="221" t="str">
        <f>IFERROR(VLOOKUP(OPER!Z8,OPER!$AU$490:$AV$577,2,0),"NO ASIGNADO")</f>
        <v>JUAN ARBOLEDA</v>
      </c>
      <c r="S14" s="6" t="str">
        <f>+OPER!AG8</f>
        <v xml:space="preserve"> </v>
      </c>
      <c r="T14" s="268" t="str">
        <f>IF($E14=$E13,IF(U13=".",IF(MAX($Q14:Q14,0)=OPER!$AA109,".",IF(OPER!$AB109&lt;=HOUR(U$7),MAX($Q14:Q14,0)+1,".")),","),IF(MAX($Q14:Q14,0)=OPER!$AA109,".",IF(OPER!$AB109&lt;=HOUR(U$7),MAX($Q14:Q14,0)+1,".")))</f>
        <v>.</v>
      </c>
      <c r="U14" s="269" t="str">
        <f>IF($E14=$E13,IF(V13=".",IF(MAX($Q14:T14,0)=OPER!$AA109,".",IF(OPER!$AB109&lt;=HOUR(V$7),MAX($Q14:T14,0)+1,".")),","),IF(MAX($Q14:T14,0)=OPER!$AA109,".",IF(OPER!$AB109&lt;=HOUR(V$7),MAX($Q14:T14,0)+1,".")))</f>
        <v>.</v>
      </c>
      <c r="V14" s="269" t="str">
        <f>IF($E14=$E13,IF(W13=".",IF(MAX($Q14:U14,0)=OPER!$AA109,".",IF(OPER!$AB109&lt;=HOUR(W$7),MAX($Q14:U14,0)+1,".")),","),IF(MAX($Q14:U14,0)=OPER!$AA109,".",IF(OPER!$AB109&lt;=HOUR(W$7),MAX($Q14:U14,0)+1,".")))</f>
        <v>.</v>
      </c>
      <c r="W14" s="269" t="str">
        <f>IF($E14=$E13,IF(X13=".",IF(MAX($Q14:V14,0)=OPER!$AA109,".",IF(OPER!$AB109&lt;=HOUR(X$7),MAX($Q14:V14,0)+1,".")),","),IF(MAX($Q14:V14,0)=OPER!$AA109,".",IF(OPER!$AB109&lt;=HOUR(X$7),MAX($Q14:V14,0)+1,".")))</f>
        <v>.</v>
      </c>
      <c r="X14" s="270" t="str">
        <f>IF($E14=$E13,IF(Y13=".",IF(MAX($Q14:W14,0)=OPER!$AA109,".",IF(OPER!$AB109&lt;=HOUR(Y$7),MAX($Q14:W14,0)+1,".")),","),IF(MAX($Q14:W14,0)=OPER!$AA109,".",IF(OPER!$AB109&lt;=HOUR(Y$7),MAX($Q14:W14,0)+1,".")))</f>
        <v>.</v>
      </c>
      <c r="Y14" s="271" t="str">
        <f>IF($E14=$E13,IF(Z13=".",IF(MAX($Q14:X14,0)=OPER!$AA109,".",IF(OPER!$AB109&lt;=HOUR(Z$7),MAX($Q14:X14,0)+1,".")),","),IF(MAX($Q14:X14,0)=OPER!$AA109,".",IF(OPER!$AB109&lt;=HOUR(Z$7),MAX($Q14:X14,0)+1,".")))</f>
        <v>.</v>
      </c>
      <c r="Z14" s="269" t="str">
        <f>IF($E14=$E13,IF(AA13=".",IF(MAX($Q14:Y14,0)=OPER!$AA109,".",IF(OPER!$AB109&lt;=HOUR(AA$7),MAX($Q14:Y14,0)+1,".")),","),IF(MAX($Q14:Y14,0)=OPER!$AA109,".",IF(OPER!$AB109&lt;=HOUR(AA$7),MAX($Q14:Y14,0)+1,".")))</f>
        <v>.</v>
      </c>
      <c r="AA14" s="269" t="str">
        <f>IF($E14=$E13,IF(AB13=".",IF(MAX($Q14:Z14,0)=OPER!$AA109,".",IF(OPER!$AB109&lt;=HOUR(AB$7),MAX($Q14:Z14,0)+1,".")),","),IF(MAX($Q14:Z14,0)=OPER!$AA109,".",IF(OPER!$AB109&lt;=HOUR(AB$7),MAX($Q14:Z14,0)+1,".")))</f>
        <v>.</v>
      </c>
      <c r="AB14" s="270" t="str">
        <f>IF($E14=$E13,IF(AC13=".",IF(MAX($Q14:AA14,0)=OPER!$AA109,".",IF(OPER!$AB109&lt;=HOUR(AC$7),MAX($Q14:AA14,0)+1,".")),","),IF(MAX($Q14:AA14,0)=OPER!$AA109,".",IF(OPER!$AB109&lt;=HOUR(AC$7),MAX($Q14:AA14,0)+1,".")))</f>
        <v>.</v>
      </c>
      <c r="AC14" s="271" t="str">
        <f>IF($E14=$E13,IF(AD13=".",IF(MAX($Q14:AB14,0)=OPER!$AA109,".",IF(OPER!$AB109&lt;=HOUR(AD$7),MAX($Q14:AB14,0)+1,".")),","),IF(MAX($Q14:AB14,0)=OPER!$AA109,".",IF(OPER!$AB109&lt;=HOUR(AD$7),MAX($Q14:AB14,0)+1,".")))</f>
        <v>.</v>
      </c>
      <c r="AD14" s="269" t="str">
        <f>IF($E14=$E13,IF(AE13=".",IF(MAX($Q14:AC14,0)=OPER!$AA109,".",IF(OPER!$AB109&lt;=HOUR(AE$7),MAX($Q14:AC14,0)+1,".")),","),IF(MAX($Q14:AC14,0)=OPER!$AA109,".",IF(OPER!$AB109&lt;=HOUR(AE$7),MAX($Q14:AC14,0)+1,".")))</f>
        <v>.</v>
      </c>
      <c r="AE14" s="269" t="str">
        <f>IF($E14=$E13,IF(AF13=".",IF(MAX($Q14:AD14,0)=OPER!$AA109,".",IF(OPER!$AB109&lt;=HOUR(AF$7),MAX($Q14:AD14,0)+1,".")),","),IF(MAX($Q14:AD14,0)=OPER!$AA109,".",IF(OPER!$AB109&lt;=HOUR(AF$7),MAX($Q14:AD14,0)+1,".")))</f>
        <v>.</v>
      </c>
      <c r="AF14" s="270" t="str">
        <f>IF($E14=$E13,IF(AG13=".",IF(MAX($Q14:AE14,0)=OPER!$AA109,".",IF(OPER!$AB109&lt;=HOUR(AG$7),MAX($Q14:AE14,0)+1,".")),","),IF(MAX($Q14:AE14,0)=OPER!$AA109,".",IF(OPER!$AB109&lt;=HOUR(AG$7),MAX($Q14:AE14,0)+1,".")))</f>
        <v>.</v>
      </c>
      <c r="AG14" s="271" t="str">
        <f>IF($E14=$E13,IF(AH13=".",IF(MAX($Q14:AF14,0)=OPER!$AA109,".",IF(OPER!$AB109&lt;=HOUR(AH$7),MAX($Q14:AF14,0)+1,".")),","),IF(MAX($Q14:AF14,0)=OPER!$AA109,".",IF(OPER!$AB109&lt;=HOUR(AH$7),MAX($Q14:AF14,0)+1,".")))</f>
        <v>.</v>
      </c>
      <c r="AH14" s="269" t="str">
        <f>IF($E14=$E13,IF(AI13=".",IF(MAX($Q14:AG14,0)=OPER!$AA109,".",IF(OPER!$AB109&lt;=HOUR(AI$7),MAX($Q14:AG14,0)+1,".")),","),IF(MAX($Q14:AG14,0)=OPER!$AA109,".",IF(OPER!$AB109&lt;=HOUR(AI$7),MAX($Q14:AG14,0)+1,".")))</f>
        <v>.</v>
      </c>
      <c r="AI14" s="269" t="str">
        <f>IF($E14=$E13,IF(AJ13=".",IF(MAX($Q14:AH14,0)=OPER!$AA109,".",IF(OPER!$AB109&lt;=HOUR(AJ$7),MAX($Q14:AH14,0)+1,".")),","),IF(MAX($Q14:AH14,0)=OPER!$AA109,".",IF(OPER!$AB109&lt;=HOUR(AJ$7),MAX($Q14:AH14,0)+1,".")))</f>
        <v>.</v>
      </c>
      <c r="AJ14" s="270" t="str">
        <f>IF($E14=$E13,IF(AK13=".",IF(MAX($Q14:AI14,0)=OPER!$AA109,".",IF(OPER!$AB109&lt;=HOUR(AK$7),MAX($Q14:AI14,0)+1,".")),","),IF(MAX($Q14:AI14,0)=OPER!$AA109,".",IF(OPER!$AB109&lt;=HOUR(AK$7),MAX($Q14:AI14,0)+1,".")))</f>
        <v>.</v>
      </c>
      <c r="AK14" s="271" t="str">
        <f>IF($E14=$E13,IF(AL13=".",IF(MAX($Q14:AJ14,0)=OPER!$AA109,".",IF(OPER!$AB109&lt;=HOUR(AL$7),MAX($Q14:AJ14,0)+1,".")),","),IF(MAX($Q14:AJ14,0)=OPER!$AA109,".",IF(OPER!$AB109&lt;=HOUR(AL$7),MAX($Q14:AJ14,0)+1,".")))</f>
        <v>.</v>
      </c>
      <c r="AL14" s="269" t="str">
        <f>IF($E14=$E13,IF(AM13=".",IF(MAX($Q14:AK14,0)=OPER!$AA109,".",IF(OPER!$AB109&lt;=HOUR(AM$7),MAX($Q14:AK14,0)+1,".")),","),IF(MAX($Q14:AK14,0)=OPER!$AA109,".",IF(OPER!$AB109&lt;=HOUR(AM$7),MAX($Q14:AK14,0)+1,".")))</f>
        <v>.</v>
      </c>
      <c r="AM14" s="269" t="str">
        <f>IF($E14=$E13,IF(AN13=".",IF(MAX($Q14:AL14,0)=OPER!$AA109,".",IF(OPER!$AB109&lt;=HOUR(AN$7),MAX($Q14:AL14,0)+1,".")),","),IF(MAX($Q14:AL14,0)=OPER!$AA109,".",IF(OPER!$AB109&lt;=HOUR(AN$7),MAX($Q14:AL14,0)+1,".")))</f>
        <v>.</v>
      </c>
      <c r="AN14" s="270" t="str">
        <f>IF($E14=$E13,IF(AO13=".",IF(MAX($Q14:AM14,0)=OPER!$AA109,".",IF(OPER!$AB109&lt;=HOUR(AO$7),MAX($Q14:AM14,0)+1,".")),","),IF(MAX($Q14:AM14,0)=OPER!$AA109,".",IF(OPER!$AB109&lt;=HOUR(AO$7),MAX($Q14:AM14,0)+1,".")))</f>
        <v>.</v>
      </c>
      <c r="AO14" s="271" t="str">
        <f>IF($E14=$E13,IF(AP13=".",IF(MAX($Q14:AN14,0)=OPER!$AA109,".",IF(OPER!$AB109&lt;=HOUR(AP$7),MAX($Q14:AN14,0)+1,".")),","),IF(MAX($Q14:AN14,0)=OPER!$AA109,".",IF(OPER!$AB109&lt;=HOUR(AP$7),MAX($Q14:AN14,0)+1,".")))</f>
        <v>.</v>
      </c>
      <c r="AP14" s="269" t="str">
        <f>IF($E14=$E13,IF(AQ13=".",IF(MAX($Q14:AO14,0)=OPER!$AA109,".",IF(OPER!$AB109&lt;=HOUR(AQ$7),MAX($Q14:AO14,0)+1,".")),","),IF(MAX($Q14:AO14,0)=OPER!$AA109,".",IF(OPER!$AB109&lt;=HOUR(AQ$7),MAX($Q14:AO14,0)+1,".")))</f>
        <v>.</v>
      </c>
      <c r="AQ14" s="269" t="str">
        <f>IF($E14=$E13,IF(AR13=".",IF(MAX($Q14:AP14,0)=OPER!$AA109,".",IF(OPER!$AB109&lt;=HOUR(AR$7),MAX($Q14:AP14,0)+1,".")),","),IF(MAX($Q14:AP14,0)=OPER!$AA109,".",IF(OPER!$AB109&lt;=HOUR(AR$7),MAX($Q14:AP14,0)+1,".")))</f>
        <v>.</v>
      </c>
      <c r="AR14" s="270" t="str">
        <f>IF($E14=$E13,IF(AS13=".",IF(MAX($Q14:AQ14,0)=OPER!$AA109,".",IF(OPER!$AB109&lt;=HOUR(AS$7),MAX($Q14:AQ14,0)+1,".")),","),IF(MAX($Q14:AQ14,0)=OPER!$AA109,".",IF(OPER!$AB109&lt;=HOUR(AS$7),MAX($Q14:AQ14,0)+1,".")))</f>
        <v>.</v>
      </c>
      <c r="AS14" s="271" t="str">
        <f>IF($E14=$E13,IF(AT13=".",IF(MAX($Q14:AR14,0)=OPER!$AA109,".",IF(OPER!$AB109&lt;=HOUR(AT$7),MAX($Q14:AR14,0)+1,".")),","),IF(MAX($Q14:AR14,0)=OPER!$AA109,".",IF(OPER!$AB109&lt;=HOUR(AT$7),MAX($Q14:AR14,0)+1,".")))</f>
        <v>.</v>
      </c>
      <c r="AT14" s="269" t="str">
        <f>IF($E14=$E13,IF(AU13=".",IF(MAX($Q14:AS14,0)=OPER!$AA109,".",IF(OPER!$AB109&lt;=HOUR(AU$7),MAX($Q14:AS14,0)+1,".")),","),IF(MAX($Q14:AS14,0)=OPER!$AA109,".",IF(OPER!$AB109&lt;=HOUR(AU$7),MAX($Q14:AS14,0)+1,".")))</f>
        <v>.</v>
      </c>
      <c r="AU14" s="269" t="str">
        <f>IF($E14=$E13,IF(AV13=".",IF(MAX($Q14:AT14,0)=OPER!$AA109,".",IF(OPER!$AB109&lt;=HOUR(AV$7),MAX($Q14:AT14,0)+1,".")),","),IF(MAX($Q14:AT14,0)=OPER!$AA109,".",IF(OPER!$AB109&lt;=HOUR(AV$7),MAX($Q14:AT14,0)+1,".")))</f>
        <v>.</v>
      </c>
      <c r="AV14" s="270" t="str">
        <f>IF($E14=$E13,IF(AW13=".",IF(MAX($Q14:AU14,0)=OPER!$AA109,".",IF(OPER!$AB109&lt;=HOUR(AW$7),MAX($Q14:AU14,0)+1,".")),","),IF(MAX($Q14:AU14,0)=OPER!$AA109,".",IF(OPER!$AB109&lt;=HOUR(AW$7),MAX($Q14:AU14,0)+1,".")))</f>
        <v>.</v>
      </c>
      <c r="AW14" s="271" t="str">
        <f>IF($E14=$E13,IF(AX13=".",IF(MAX($Q14:AV14,0)=OPER!$AA109,".",IF(OPER!$AB109&lt;=HOUR(AX$7),MAX($Q14:AV14,0)+1,".")),","),IF(MAX($Q14:AV14,0)=OPER!$AA109,".",IF(OPER!$AB109&lt;=HOUR(AX$7),MAX($Q14:AV14,0)+1,".")))</f>
        <v>.</v>
      </c>
      <c r="AX14" s="269" t="str">
        <f>IF($E14=$E13,IF(AY13=".",IF(MAX($Q14:AW14,0)=OPER!$AA109,".",IF(OPER!$AB109&lt;=HOUR(AY$7),MAX($Q14:AW14,0)+1,".")),","),IF(MAX($Q14:AW14,0)=OPER!$AA109,".",IF(OPER!$AB109&lt;=HOUR(AY$7),MAX($Q14:AW14,0)+1,".")))</f>
        <v>.</v>
      </c>
      <c r="AY14" s="269" t="e">
        <f>IF($E14=$E13,IF(AZ13=".",IF(MAX($Q14:AX14,0)=OPER!$AA109,".",IF(OPER!$AB109&lt;=HOUR(AZ$7),MAX($Q14:AX14,0)+1,".")),","),IF(MAX($Q14:AX14,0)=OPER!$AA109,".",IF(OPER!$AB109&lt;=HOUR(AZ$7),MAX($Q14:AX14,0)+1,".")))</f>
        <v>#VALUE!</v>
      </c>
      <c r="AZ14" s="270" t="str">
        <f>IF($E14=$E13,IF(BA13=".",IF(MAX($Q14:AY14,0)=OPER!$AA109,".",IF(OPER!$AB109&lt;=HOUR(BA$7),MAX($Q14:AY14,0)+1,".")),","),IF(MAX($Q14:AY14,0)=OPER!$AA109,".",IF(OPER!$AB109&lt;=HOUR(BA$7),MAX($Q14:AY14,0)+1,".")))</f>
        <v>,</v>
      </c>
      <c r="BA14" s="30" t="str">
        <f>+OPER!AK8</f>
        <v>OP</v>
      </c>
    </row>
    <row r="15" spans="1:53" ht="80.5" customHeight="1" x14ac:dyDescent="0.2">
      <c r="A15" s="282" t="str">
        <f>IF(OPER!AF9=0,"",OPER!AF9)</f>
        <v>ALTA</v>
      </c>
      <c r="B15" s="109">
        <f>IF(OPER!V9=0,"",OPER!V9)</f>
        <v>46072</v>
      </c>
      <c r="C15" s="71">
        <f>IF(OPER!U9 = 0,"", OPER!U9)</f>
        <v>11845419</v>
      </c>
      <c r="D15" s="30" t="str">
        <f t="shared" si="7"/>
        <v>NO</v>
      </c>
      <c r="E15" s="262" t="str">
        <f>IF(OPER!X9 = 0,"",OPER!X9)</f>
        <v>ANDRES FELIPE JURADO GIL</v>
      </c>
      <c r="F15" s="262" t="str">
        <f>IF(OPER!I9 = 0,"",OPER!I9)</f>
        <v>CAMBIO DE MANGUERAS 8 Y 10</v>
      </c>
      <c r="G15" s="352" t="str">
        <f>IF(OPER!C9=0,"",OPER!C9)</f>
        <v>DEPALETIZADOR A GRANEL OW - L4</v>
      </c>
      <c r="H15" s="30">
        <f>IF(OPER!R9 = 0,"",OPER!R9)</f>
        <v>1.5</v>
      </c>
      <c r="I15" s="30" t="str">
        <f>IF(OPER!F9=0,"", OPER!F9)</f>
        <v>9314900</v>
      </c>
      <c r="J15" s="108" t="str">
        <f>IF(OPER!G9=0,"",OPER!G9)</f>
        <v>0010</v>
      </c>
      <c r="K15" s="250">
        <f>+OPER!R9</f>
        <v>1.5</v>
      </c>
      <c r="L15" s="262">
        <f t="shared" si="8"/>
        <v>7.5</v>
      </c>
      <c r="M15" s="250">
        <f t="shared" si="9"/>
        <v>10.5</v>
      </c>
      <c r="N15" s="205" t="str">
        <f>IF(OPER!A9=0,"",OPER!A9)</f>
        <v>ZOT3</v>
      </c>
      <c r="O15" s="73" t="str">
        <f>IF(OPER!AJ1865=0,"",OPER!AJ1865)</f>
        <v/>
      </c>
      <c r="P15" s="264" t="str">
        <f>IF(OPER!AH9="EJECUTADO","SI",IF(OPER!AH9="NO EJECUTADO","NO",""))</f>
        <v/>
      </c>
      <c r="Q15" s="264" t="str">
        <f>IF(OPER!AN9="EJECUTADO","SI",IF(OPER!AN9="NO EJECUTADO","NO",""))</f>
        <v/>
      </c>
      <c r="R15" s="221" t="str">
        <f>IFERROR(VLOOKUP(OPER!Z9,OPER!$AU$490:$AV$577,2,0),"NO ASIGNADO")</f>
        <v>JAIRO ARANGO</v>
      </c>
      <c r="S15" s="6" t="str">
        <f>+OPER!AG9</f>
        <v xml:space="preserve"> </v>
      </c>
      <c r="T15" s="268" t="str">
        <f>IF($E15=$E14,IF(U14=".",IF(MAX($Q15:Q15,0)=OPER!$AA110,".",IF(OPER!$AB110&lt;=HOUR(U$7),MAX($Q15:Q15,0)+1,".")),","),IF(MAX($Q15:Q15,0)=OPER!$AA110,".",IF(OPER!$AB110&lt;=HOUR(U$7),MAX($Q15:Q15,0)+1,".")))</f>
        <v>.</v>
      </c>
      <c r="U15" s="269" t="str">
        <f>IF($E15=$E14,IF(V14=".",IF(MAX($Q15:T15,0)=OPER!$AA110,".",IF(OPER!$AB110&lt;=HOUR(V$7),MAX($Q15:T15,0)+1,".")),","),IF(MAX($Q15:T15,0)=OPER!$AA110,".",IF(OPER!$AB110&lt;=HOUR(V$7),MAX($Q15:T15,0)+1,".")))</f>
        <v>.</v>
      </c>
      <c r="V15" s="269" t="str">
        <f>IF($E15=$E14,IF(W14=".",IF(MAX($Q15:U15,0)=OPER!$AA110,".",IF(OPER!$AB110&lt;=HOUR(W$7),MAX($Q15:U15,0)+1,".")),","),IF(MAX($Q15:U15,0)=OPER!$AA110,".",IF(OPER!$AB110&lt;=HOUR(W$7),MAX($Q15:U15,0)+1,".")))</f>
        <v>.</v>
      </c>
      <c r="W15" s="269" t="str">
        <f>IF($E15=$E14,IF(X14=".",IF(MAX($Q15:V15,0)=OPER!$AA110,".",IF(OPER!$AB110&lt;=HOUR(X$7),MAX($Q15:V15,0)+1,".")),","),IF(MAX($Q15:V15,0)=OPER!$AA110,".",IF(OPER!$AB110&lt;=HOUR(X$7),MAX($Q15:V15,0)+1,".")))</f>
        <v>.</v>
      </c>
      <c r="X15" s="270" t="str">
        <f>IF($E15=$E14,IF(Y14=".",IF(MAX($Q15:W15,0)=OPER!$AA110,".",IF(OPER!$AB110&lt;=HOUR(Y$7),MAX($Q15:W15,0)+1,".")),","),IF(MAX($Q15:W15,0)=OPER!$AA110,".",IF(OPER!$AB110&lt;=HOUR(Y$7),MAX($Q15:W15,0)+1,".")))</f>
        <v>.</v>
      </c>
      <c r="Y15" s="271" t="str">
        <f>IF($E15=$E14,IF(Z14=".",IF(MAX($Q15:X15,0)=OPER!$AA110,".",IF(OPER!$AB110&lt;=HOUR(Z$7),MAX($Q15:X15,0)+1,".")),","),IF(MAX($Q15:X15,0)=OPER!$AA110,".",IF(OPER!$AB110&lt;=HOUR(Z$7),MAX($Q15:X15,0)+1,".")))</f>
        <v>.</v>
      </c>
      <c r="Z15" s="269" t="str">
        <f>IF($E15=$E14,IF(AA14=".",IF(MAX($Q15:Y15,0)=OPER!$AA110,".",IF(OPER!$AB110&lt;=HOUR(AA$7),MAX($Q15:Y15,0)+1,".")),","),IF(MAX($Q15:Y15,0)=OPER!$AA110,".",IF(OPER!$AB110&lt;=HOUR(AA$7),MAX($Q15:Y15,0)+1,".")))</f>
        <v>.</v>
      </c>
      <c r="AA15" s="269" t="str">
        <f>IF($E15=$E14,IF(AB14=".",IF(MAX($Q15:Z15,0)=OPER!$AA110,".",IF(OPER!$AB110&lt;=HOUR(AB$7),MAX($Q15:Z15,0)+1,".")),","),IF(MAX($Q15:Z15,0)=OPER!$AA110,".",IF(OPER!$AB110&lt;=HOUR(AB$7),MAX($Q15:Z15,0)+1,".")))</f>
        <v>.</v>
      </c>
      <c r="AB15" s="270" t="str">
        <f>IF($E15=$E14,IF(AC14=".",IF(MAX($Q15:AA15,0)=OPER!$AA110,".",IF(OPER!$AB110&lt;=HOUR(AC$7),MAX($Q15:AA15,0)+1,".")),","),IF(MAX($Q15:AA15,0)=OPER!$AA110,".",IF(OPER!$AB110&lt;=HOUR(AC$7),MAX($Q15:AA15,0)+1,".")))</f>
        <v>.</v>
      </c>
      <c r="AC15" s="271" t="str">
        <f>IF($E15=$E14,IF(AD14=".",IF(MAX($Q15:AB15,0)=OPER!$AA110,".",IF(OPER!$AB110&lt;=HOUR(AD$7),MAX($Q15:AB15,0)+1,".")),","),IF(MAX($Q15:AB15,0)=OPER!$AA110,".",IF(OPER!$AB110&lt;=HOUR(AD$7),MAX($Q15:AB15,0)+1,".")))</f>
        <v>.</v>
      </c>
      <c r="AD15" s="269" t="str">
        <f>IF($E15=$E14,IF(AE14=".",IF(MAX($Q15:AC15,0)=OPER!$AA110,".",IF(OPER!$AB110&lt;=HOUR(AE$7),MAX($Q15:AC15,0)+1,".")),","),IF(MAX($Q15:AC15,0)=OPER!$AA110,".",IF(OPER!$AB110&lt;=HOUR(AE$7),MAX($Q15:AC15,0)+1,".")))</f>
        <v>.</v>
      </c>
      <c r="AE15" s="269" t="str">
        <f>IF($E15=$E14,IF(AF14=".",IF(MAX($Q15:AD15,0)=OPER!$AA110,".",IF(OPER!$AB110&lt;=HOUR(AF$7),MAX($Q15:AD15,0)+1,".")),","),IF(MAX($Q15:AD15,0)=OPER!$AA110,".",IF(OPER!$AB110&lt;=HOUR(AF$7),MAX($Q15:AD15,0)+1,".")))</f>
        <v>.</v>
      </c>
      <c r="AF15" s="270" t="str">
        <f>IF($E15=$E14,IF(AG14=".",IF(MAX($Q15:AE15,0)=OPER!$AA110,".",IF(OPER!$AB110&lt;=HOUR(AG$7),MAX($Q15:AE15,0)+1,".")),","),IF(MAX($Q15:AE15,0)=OPER!$AA110,".",IF(OPER!$AB110&lt;=HOUR(AG$7),MAX($Q15:AE15,0)+1,".")))</f>
        <v>.</v>
      </c>
      <c r="AG15" s="271" t="str">
        <f>IF($E15=$E14,IF(AH14=".",IF(MAX($Q15:AF15,0)=OPER!$AA110,".",IF(OPER!$AB110&lt;=HOUR(AH$7),MAX($Q15:AF15,0)+1,".")),","),IF(MAX($Q15:AF15,0)=OPER!$AA110,".",IF(OPER!$AB110&lt;=HOUR(AH$7),MAX($Q15:AF15,0)+1,".")))</f>
        <v>.</v>
      </c>
      <c r="AH15" s="269" t="str">
        <f>IF($E15=$E14,IF(AI14=".",IF(MAX($Q15:AG15,0)=OPER!$AA110,".",IF(OPER!$AB110&lt;=HOUR(AI$7),MAX($Q15:AG15,0)+1,".")),","),IF(MAX($Q15:AG15,0)=OPER!$AA110,".",IF(OPER!$AB110&lt;=HOUR(AI$7),MAX($Q15:AG15,0)+1,".")))</f>
        <v>.</v>
      </c>
      <c r="AI15" s="269" t="str">
        <f>IF($E15=$E14,IF(AJ14=".",IF(MAX($Q15:AH15,0)=OPER!$AA110,".",IF(OPER!$AB110&lt;=HOUR(AJ$7),MAX($Q15:AH15,0)+1,".")),","),IF(MAX($Q15:AH15,0)=OPER!$AA110,".",IF(OPER!$AB110&lt;=HOUR(AJ$7),MAX($Q15:AH15,0)+1,".")))</f>
        <v>.</v>
      </c>
      <c r="AJ15" s="270" t="str">
        <f>IF($E15=$E14,IF(AK14=".",IF(MAX($Q15:AI15,0)=OPER!$AA110,".",IF(OPER!$AB110&lt;=HOUR(AK$7),MAX($Q15:AI15,0)+1,".")),","),IF(MAX($Q15:AI15,0)=OPER!$AA110,".",IF(OPER!$AB110&lt;=HOUR(AK$7),MAX($Q15:AI15,0)+1,".")))</f>
        <v>.</v>
      </c>
      <c r="AK15" s="271" t="str">
        <f>IF($E15=$E14,IF(AL14=".",IF(MAX($Q15:AJ15,0)=OPER!$AA110,".",IF(OPER!$AB110&lt;=HOUR(AL$7),MAX($Q15:AJ15,0)+1,".")),","),IF(MAX($Q15:AJ15,0)=OPER!$AA110,".",IF(OPER!$AB110&lt;=HOUR(AL$7),MAX($Q15:AJ15,0)+1,".")))</f>
        <v>.</v>
      </c>
      <c r="AL15" s="269" t="str">
        <f>IF($E15=$E14,IF(AM14=".",IF(MAX($Q15:AK15,0)=OPER!$AA110,".",IF(OPER!$AB110&lt;=HOUR(AM$7),MAX($Q15:AK15,0)+1,".")),","),IF(MAX($Q15:AK15,0)=OPER!$AA110,".",IF(OPER!$AB110&lt;=HOUR(AM$7),MAX($Q15:AK15,0)+1,".")))</f>
        <v>.</v>
      </c>
      <c r="AM15" s="269" t="str">
        <f>IF($E15=$E14,IF(AN14=".",IF(MAX($Q15:AL15,0)=OPER!$AA110,".",IF(OPER!$AB110&lt;=HOUR(AN$7),MAX($Q15:AL15,0)+1,".")),","),IF(MAX($Q15:AL15,0)=OPER!$AA110,".",IF(OPER!$AB110&lt;=HOUR(AN$7),MAX($Q15:AL15,0)+1,".")))</f>
        <v>.</v>
      </c>
      <c r="AN15" s="270" t="str">
        <f>IF($E15=$E14,IF(AO14=".",IF(MAX($Q15:AM15,0)=OPER!$AA110,".",IF(OPER!$AB110&lt;=HOUR(AO$7),MAX($Q15:AM15,0)+1,".")),","),IF(MAX($Q15:AM15,0)=OPER!$AA110,".",IF(OPER!$AB110&lt;=HOUR(AO$7),MAX($Q15:AM15,0)+1,".")))</f>
        <v>.</v>
      </c>
      <c r="AO15" s="271" t="str">
        <f>IF($E15=$E14,IF(AP14=".",IF(MAX($Q15:AN15,0)=OPER!$AA110,".",IF(OPER!$AB110&lt;=HOUR(AP$7),MAX($Q15:AN15,0)+1,".")),","),IF(MAX($Q15:AN15,0)=OPER!$AA110,".",IF(OPER!$AB110&lt;=HOUR(AP$7),MAX($Q15:AN15,0)+1,".")))</f>
        <v>.</v>
      </c>
      <c r="AP15" s="269" t="str">
        <f>IF($E15=$E14,IF(AQ14=".",IF(MAX($Q15:AO15,0)=OPER!$AA110,".",IF(OPER!$AB110&lt;=HOUR(AQ$7),MAX($Q15:AO15,0)+1,".")),","),IF(MAX($Q15:AO15,0)=OPER!$AA110,".",IF(OPER!$AB110&lt;=HOUR(AQ$7),MAX($Q15:AO15,0)+1,".")))</f>
        <v>.</v>
      </c>
      <c r="AQ15" s="269" t="str">
        <f>IF($E15=$E14,IF(AR14=".",IF(MAX($Q15:AP15,0)=OPER!$AA110,".",IF(OPER!$AB110&lt;=HOUR(AR$7),MAX($Q15:AP15,0)+1,".")),","),IF(MAX($Q15:AP15,0)=OPER!$AA110,".",IF(OPER!$AB110&lt;=HOUR(AR$7),MAX($Q15:AP15,0)+1,".")))</f>
        <v>.</v>
      </c>
      <c r="AR15" s="270" t="str">
        <f>IF($E15=$E14,IF(AS14=".",IF(MAX($Q15:AQ15,0)=OPER!$AA110,".",IF(OPER!$AB110&lt;=HOUR(AS$7),MAX($Q15:AQ15,0)+1,".")),","),IF(MAX($Q15:AQ15,0)=OPER!$AA110,".",IF(OPER!$AB110&lt;=HOUR(AS$7),MAX($Q15:AQ15,0)+1,".")))</f>
        <v>.</v>
      </c>
      <c r="AS15" s="271" t="str">
        <f>IF($E15=$E14,IF(AT14=".",IF(MAX($Q15:AR15,0)=OPER!$AA110,".",IF(OPER!$AB110&lt;=HOUR(AT$7),MAX($Q15:AR15,0)+1,".")),","),IF(MAX($Q15:AR15,0)=OPER!$AA110,".",IF(OPER!$AB110&lt;=HOUR(AT$7),MAX($Q15:AR15,0)+1,".")))</f>
        <v>.</v>
      </c>
      <c r="AT15" s="269" t="str">
        <f>IF($E15=$E14,IF(AU14=".",IF(MAX($Q15:AS15,0)=OPER!$AA110,".",IF(OPER!$AB110&lt;=HOUR(AU$7),MAX($Q15:AS15,0)+1,".")),","),IF(MAX($Q15:AS15,0)=OPER!$AA110,".",IF(OPER!$AB110&lt;=HOUR(AU$7),MAX($Q15:AS15,0)+1,".")))</f>
        <v>.</v>
      </c>
      <c r="AU15" s="269" t="str">
        <f>IF($E15=$E14,IF(AV14=".",IF(MAX($Q15:AT15,0)=OPER!$AA110,".",IF(OPER!$AB110&lt;=HOUR(AV$7),MAX($Q15:AT15,0)+1,".")),","),IF(MAX($Q15:AT15,0)=OPER!$AA110,".",IF(OPER!$AB110&lt;=HOUR(AV$7),MAX($Q15:AT15,0)+1,".")))</f>
        <v>.</v>
      </c>
      <c r="AV15" s="270" t="str">
        <f>IF($E15=$E14,IF(AW14=".",IF(MAX($Q15:AU15,0)=OPER!$AA110,".",IF(OPER!$AB110&lt;=HOUR(AW$7),MAX($Q15:AU15,0)+1,".")),","),IF(MAX($Q15:AU15,0)=OPER!$AA110,".",IF(OPER!$AB110&lt;=HOUR(AW$7),MAX($Q15:AU15,0)+1,".")))</f>
        <v>.</v>
      </c>
      <c r="AW15" s="271" t="str">
        <f>IF($E15=$E14,IF(AX14=".",IF(MAX($Q15:AV15,0)=OPER!$AA110,".",IF(OPER!$AB110&lt;=HOUR(AX$7),MAX($Q15:AV15,0)+1,".")),","),IF(MAX($Q15:AV15,0)=OPER!$AA110,".",IF(OPER!$AB110&lt;=HOUR(AX$7),MAX($Q15:AV15,0)+1,".")))</f>
        <v>.</v>
      </c>
      <c r="AX15" s="269" t="e">
        <f>IF($E15=$E14,IF(AY14=".",IF(MAX($Q15:AW15,0)=OPER!$AA110,".",IF(OPER!$AB110&lt;=HOUR(AY$7),MAX($Q15:AW15,0)+1,".")),","),IF(MAX($Q15:AW15,0)=OPER!$AA110,".",IF(OPER!$AB110&lt;=HOUR(AY$7),MAX($Q15:AW15,0)+1,".")))</f>
        <v>#VALUE!</v>
      </c>
      <c r="AY15" s="269" t="str">
        <f>IF($E15=$E14,IF(AZ14=".",IF(MAX($Q15:AX15,0)=OPER!$AA110,".",IF(OPER!$AB110&lt;=HOUR(AZ$7),MAX($Q15:AX15,0)+1,".")),","),IF(MAX($Q15:AX15,0)=OPER!$AA110,".",IF(OPER!$AB110&lt;=HOUR(AZ$7),MAX($Q15:AX15,0)+1,".")))</f>
        <v>,</v>
      </c>
      <c r="AZ15" s="270" t="str">
        <f>IF($E15=$E14,IF(BA14=".",IF(MAX($Q15:AY15,0)=OPER!$AA110,".",IF(OPER!$AB110&lt;=HOUR(BA$7),MAX($Q15:AY15,0)+1,".")),","),IF(MAX($Q15:AY15,0)=OPER!$AA110,".",IF(OPER!$AB110&lt;=HOUR(BA$7),MAX($Q15:AY15,0)+1,".")))</f>
        <v>,</v>
      </c>
      <c r="BA15" s="30" t="str">
        <f>+OPER!AK9</f>
        <v>OP</v>
      </c>
    </row>
    <row r="16" spans="1:53" ht="80.5" customHeight="1" x14ac:dyDescent="0.2">
      <c r="A16" s="282" t="str">
        <f>IF(OPER!AF10=0,"",OPER!AF10)</f>
        <v>BAJA</v>
      </c>
      <c r="B16" s="109">
        <f>IF(OPER!V10=0,"",OPER!V10)</f>
        <v>46072</v>
      </c>
      <c r="C16" s="71" t="str">
        <f>IF(OPER!U10 = 0,"", OPER!U10)</f>
        <v xml:space="preserve"> </v>
      </c>
      <c r="D16" s="30" t="str">
        <f t="shared" si="7"/>
        <v>SI</v>
      </c>
      <c r="E16" s="262" t="str">
        <f>IF(OPER!X10 = 0,"",OPER!X10)</f>
        <v xml:space="preserve">ALEXIS  MESIAS </v>
      </c>
      <c r="F16" s="262" t="str">
        <f>IF(OPER!I10 = 0,"",OPER!I10)</f>
        <v>INSPECCION FUNCIONAL ELECTRICA INSPECTOR</v>
      </c>
      <c r="G16" s="352" t="str">
        <f>IF(OPER!C10=0,"",OPER!C10)</f>
        <v>INSPECTOR DE PRODUCTO TERMINADO 2 - L4</v>
      </c>
      <c r="H16" s="30">
        <f>IF(OPER!R10 = 0,"",OPER!R10)</f>
        <v>1</v>
      </c>
      <c r="I16" s="30" t="str">
        <f>IF(OPER!F10=0,"", OPER!F10)</f>
        <v>9218519</v>
      </c>
      <c r="J16" s="108" t="str">
        <f>IF(OPER!G10=0,"",OPER!G10)</f>
        <v>0010</v>
      </c>
      <c r="K16" s="250">
        <f>+OPER!R10</f>
        <v>1</v>
      </c>
      <c r="L16" s="262">
        <f t="shared" si="8"/>
        <v>3</v>
      </c>
      <c r="M16" s="250">
        <f t="shared" si="9"/>
        <v>2</v>
      </c>
      <c r="N16" s="205" t="str">
        <f>IF(OPER!A10=0,"",OPER!A10)</f>
        <v>ZOT2</v>
      </c>
      <c r="O16" s="73" t="str">
        <f>IF(OPER!AJ1866=0,"",OPER!AJ1866)</f>
        <v/>
      </c>
      <c r="P16" s="264" t="str">
        <f>IF(OPER!AH10="EJECUTADO","SI",IF(OPER!AH10="NO EJECUTADO","NO",""))</f>
        <v/>
      </c>
      <c r="Q16" s="264" t="str">
        <f>IF(OPER!AN10="EJECUTADO","SI",IF(OPER!AN10="NO EJECUTADO","NO",""))</f>
        <v/>
      </c>
      <c r="R16" s="221" t="str">
        <f>IFERROR(VLOOKUP(OPER!Z10,OPER!$AU$490:$AV$577,2,0),"NO ASIGNADO")</f>
        <v>JAIRO ARANGO</v>
      </c>
      <c r="S16" s="6" t="str">
        <f>+OPER!AG10</f>
        <v xml:space="preserve"> </v>
      </c>
      <c r="T16" s="268" t="str">
        <f>IF($E16=$E15,IF(U15=".",IF(MAX($Q16:Q16,0)=OPER!$AA111,".",IF(OPER!$AB111&lt;=HOUR(U$7),MAX($Q16:Q16,0)+1,".")),","),IF(MAX($Q16:Q16,0)=OPER!$AA111,".",IF(OPER!$AB111&lt;=HOUR(U$7),MAX($Q16:Q16,0)+1,".")))</f>
        <v>.</v>
      </c>
      <c r="U16" s="269" t="str">
        <f>IF($E16=$E15,IF(V15=".",IF(MAX($Q16:T16,0)=OPER!$AA111,".",IF(OPER!$AB111&lt;=HOUR(V$7),MAX($Q16:T16,0)+1,".")),","),IF(MAX($Q16:T16,0)=OPER!$AA111,".",IF(OPER!$AB111&lt;=HOUR(V$7),MAX($Q16:T16,0)+1,".")))</f>
        <v>.</v>
      </c>
      <c r="V16" s="269" t="str">
        <f>IF($E16=$E15,IF(W15=".",IF(MAX($Q16:U16,0)=OPER!$AA111,".",IF(OPER!$AB111&lt;=HOUR(W$7),MAX($Q16:U16,0)+1,".")),","),IF(MAX($Q16:U16,0)=OPER!$AA111,".",IF(OPER!$AB111&lt;=HOUR(W$7),MAX($Q16:U16,0)+1,".")))</f>
        <v>.</v>
      </c>
      <c r="W16" s="269" t="str">
        <f>IF($E16=$E15,IF(X15=".",IF(MAX($Q16:V16,0)=OPER!$AA111,".",IF(OPER!$AB111&lt;=HOUR(X$7),MAX($Q16:V16,0)+1,".")),","),IF(MAX($Q16:V16,0)=OPER!$AA111,".",IF(OPER!$AB111&lt;=HOUR(X$7),MAX($Q16:V16,0)+1,".")))</f>
        <v>.</v>
      </c>
      <c r="X16" s="270" t="str">
        <f>IF($E16=$E15,IF(Y15=".",IF(MAX($Q16:W16,0)=OPER!$AA111,".",IF(OPER!$AB111&lt;=HOUR(Y$7),MAX($Q16:W16,0)+1,".")),","),IF(MAX($Q16:W16,0)=OPER!$AA111,".",IF(OPER!$AB111&lt;=HOUR(Y$7),MAX($Q16:W16,0)+1,".")))</f>
        <v>.</v>
      </c>
      <c r="Y16" s="271" t="str">
        <f>IF($E16=$E15,IF(Z15=".",IF(MAX($Q16:X16,0)=OPER!$AA111,".",IF(OPER!$AB111&lt;=HOUR(Z$7),MAX($Q16:X16,0)+1,".")),","),IF(MAX($Q16:X16,0)=OPER!$AA111,".",IF(OPER!$AB111&lt;=HOUR(Z$7),MAX($Q16:X16,0)+1,".")))</f>
        <v>.</v>
      </c>
      <c r="Z16" s="269" t="str">
        <f>IF($E16=$E15,IF(AA15=".",IF(MAX($Q16:Y16,0)=OPER!$AA111,".",IF(OPER!$AB111&lt;=HOUR(AA$7),MAX($Q16:Y16,0)+1,".")),","),IF(MAX($Q16:Y16,0)=OPER!$AA111,".",IF(OPER!$AB111&lt;=HOUR(AA$7),MAX($Q16:Y16,0)+1,".")))</f>
        <v>.</v>
      </c>
      <c r="AA16" s="269" t="str">
        <f>IF($E16=$E15,IF(AB15=".",IF(MAX($Q16:Z16,0)=OPER!$AA111,".",IF(OPER!$AB111&lt;=HOUR(AB$7),MAX($Q16:Z16,0)+1,".")),","),IF(MAX($Q16:Z16,0)=OPER!$AA111,".",IF(OPER!$AB111&lt;=HOUR(AB$7),MAX($Q16:Z16,0)+1,".")))</f>
        <v>.</v>
      </c>
      <c r="AB16" s="270" t="str">
        <f>IF($E16=$E15,IF(AC15=".",IF(MAX($Q16:AA16,0)=OPER!$AA111,".",IF(OPER!$AB111&lt;=HOUR(AC$7),MAX($Q16:AA16,0)+1,".")),","),IF(MAX($Q16:AA16,0)=OPER!$AA111,".",IF(OPER!$AB111&lt;=HOUR(AC$7),MAX($Q16:AA16,0)+1,".")))</f>
        <v>.</v>
      </c>
      <c r="AC16" s="271" t="str">
        <f>IF($E16=$E15,IF(AD15=".",IF(MAX($Q16:AB16,0)=OPER!$AA111,".",IF(OPER!$AB111&lt;=HOUR(AD$7),MAX($Q16:AB16,0)+1,".")),","),IF(MAX($Q16:AB16,0)=OPER!$AA111,".",IF(OPER!$AB111&lt;=HOUR(AD$7),MAX($Q16:AB16,0)+1,".")))</f>
        <v>.</v>
      </c>
      <c r="AD16" s="269" t="str">
        <f>IF($E16=$E15,IF(AE15=".",IF(MAX($Q16:AC16,0)=OPER!$AA111,".",IF(OPER!$AB111&lt;=HOUR(AE$7),MAX($Q16:AC16,0)+1,".")),","),IF(MAX($Q16:AC16,0)=OPER!$AA111,".",IF(OPER!$AB111&lt;=HOUR(AE$7),MAX($Q16:AC16,0)+1,".")))</f>
        <v>.</v>
      </c>
      <c r="AE16" s="269" t="str">
        <f>IF($E16=$E15,IF(AF15=".",IF(MAX($Q16:AD16,0)=OPER!$AA111,".",IF(OPER!$AB111&lt;=HOUR(AF$7),MAX($Q16:AD16,0)+1,".")),","),IF(MAX($Q16:AD16,0)=OPER!$AA111,".",IF(OPER!$AB111&lt;=HOUR(AF$7),MAX($Q16:AD16,0)+1,".")))</f>
        <v>.</v>
      </c>
      <c r="AF16" s="270" t="str">
        <f>IF($E16=$E15,IF(AG15=".",IF(MAX($Q16:AE16,0)=OPER!$AA111,".",IF(OPER!$AB111&lt;=HOUR(AG$7),MAX($Q16:AE16,0)+1,".")),","),IF(MAX($Q16:AE16,0)=OPER!$AA111,".",IF(OPER!$AB111&lt;=HOUR(AG$7),MAX($Q16:AE16,0)+1,".")))</f>
        <v>.</v>
      </c>
      <c r="AG16" s="271" t="str">
        <f>IF($E16=$E15,IF(AH15=".",IF(MAX($Q16:AF16,0)=OPER!$AA111,".",IF(OPER!$AB111&lt;=HOUR(AH$7),MAX($Q16:AF16,0)+1,".")),","),IF(MAX($Q16:AF16,0)=OPER!$AA111,".",IF(OPER!$AB111&lt;=HOUR(AH$7),MAX($Q16:AF16,0)+1,".")))</f>
        <v>.</v>
      </c>
      <c r="AH16" s="269" t="str">
        <f>IF($E16=$E15,IF(AI15=".",IF(MAX($Q16:AG16,0)=OPER!$AA111,".",IF(OPER!$AB111&lt;=HOUR(AI$7),MAX($Q16:AG16,0)+1,".")),","),IF(MAX($Q16:AG16,0)=OPER!$AA111,".",IF(OPER!$AB111&lt;=HOUR(AI$7),MAX($Q16:AG16,0)+1,".")))</f>
        <v>.</v>
      </c>
      <c r="AI16" s="269" t="str">
        <f>IF($E16=$E15,IF(AJ15=".",IF(MAX($Q16:AH16,0)=OPER!$AA111,".",IF(OPER!$AB111&lt;=HOUR(AJ$7),MAX($Q16:AH16,0)+1,".")),","),IF(MAX($Q16:AH16,0)=OPER!$AA111,".",IF(OPER!$AB111&lt;=HOUR(AJ$7),MAX($Q16:AH16,0)+1,".")))</f>
        <v>.</v>
      </c>
      <c r="AJ16" s="270" t="str">
        <f>IF($E16=$E15,IF(AK15=".",IF(MAX($Q16:AI16,0)=OPER!$AA111,".",IF(OPER!$AB111&lt;=HOUR(AK$7),MAX($Q16:AI16,0)+1,".")),","),IF(MAX($Q16:AI16,0)=OPER!$AA111,".",IF(OPER!$AB111&lt;=HOUR(AK$7),MAX($Q16:AI16,0)+1,".")))</f>
        <v>.</v>
      </c>
      <c r="AK16" s="271" t="str">
        <f>IF($E16=$E15,IF(AL15=".",IF(MAX($Q16:AJ16,0)=OPER!$AA111,".",IF(OPER!$AB111&lt;=HOUR(AL$7),MAX($Q16:AJ16,0)+1,".")),","),IF(MAX($Q16:AJ16,0)=OPER!$AA111,".",IF(OPER!$AB111&lt;=HOUR(AL$7),MAX($Q16:AJ16,0)+1,".")))</f>
        <v>.</v>
      </c>
      <c r="AL16" s="269" t="str">
        <f>IF($E16=$E15,IF(AM15=".",IF(MAX($Q16:AK16,0)=OPER!$AA111,".",IF(OPER!$AB111&lt;=HOUR(AM$7),MAX($Q16:AK16,0)+1,".")),","),IF(MAX($Q16:AK16,0)=OPER!$AA111,".",IF(OPER!$AB111&lt;=HOUR(AM$7),MAX($Q16:AK16,0)+1,".")))</f>
        <v>.</v>
      </c>
      <c r="AM16" s="269" t="str">
        <f>IF($E16=$E15,IF(AN15=".",IF(MAX($Q16:AL16,0)=OPER!$AA111,".",IF(OPER!$AB111&lt;=HOUR(AN$7),MAX($Q16:AL16,0)+1,".")),","),IF(MAX($Q16:AL16,0)=OPER!$AA111,".",IF(OPER!$AB111&lt;=HOUR(AN$7),MAX($Q16:AL16,0)+1,".")))</f>
        <v>.</v>
      </c>
      <c r="AN16" s="270" t="str">
        <f>IF($E16=$E15,IF(AO15=".",IF(MAX($Q16:AM16,0)=OPER!$AA111,".",IF(OPER!$AB111&lt;=HOUR(AO$7),MAX($Q16:AM16,0)+1,".")),","),IF(MAX($Q16:AM16,0)=OPER!$AA111,".",IF(OPER!$AB111&lt;=HOUR(AO$7),MAX($Q16:AM16,0)+1,".")))</f>
        <v>.</v>
      </c>
      <c r="AO16" s="271" t="str">
        <f>IF($E16=$E15,IF(AP15=".",IF(MAX($Q16:AN16,0)=OPER!$AA111,".",IF(OPER!$AB111&lt;=HOUR(AP$7),MAX($Q16:AN16,0)+1,".")),","),IF(MAX($Q16:AN16,0)=OPER!$AA111,".",IF(OPER!$AB111&lt;=HOUR(AP$7),MAX($Q16:AN16,0)+1,".")))</f>
        <v>.</v>
      </c>
      <c r="AP16" s="269" t="str">
        <f>IF($E16=$E15,IF(AQ15=".",IF(MAX($Q16:AO16,0)=OPER!$AA111,".",IF(OPER!$AB111&lt;=HOUR(AQ$7),MAX($Q16:AO16,0)+1,".")),","),IF(MAX($Q16:AO16,0)=OPER!$AA111,".",IF(OPER!$AB111&lt;=HOUR(AQ$7),MAX($Q16:AO16,0)+1,".")))</f>
        <v>.</v>
      </c>
      <c r="AQ16" s="269" t="str">
        <f>IF($E16=$E15,IF(AR15=".",IF(MAX($Q16:AP16,0)=OPER!$AA111,".",IF(OPER!$AB111&lt;=HOUR(AR$7),MAX($Q16:AP16,0)+1,".")),","),IF(MAX($Q16:AP16,0)=OPER!$AA111,".",IF(OPER!$AB111&lt;=HOUR(AR$7),MAX($Q16:AP16,0)+1,".")))</f>
        <v>.</v>
      </c>
      <c r="AR16" s="270" t="str">
        <f>IF($E16=$E15,IF(AS15=".",IF(MAX($Q16:AQ16,0)=OPER!$AA111,".",IF(OPER!$AB111&lt;=HOUR(AS$7),MAX($Q16:AQ16,0)+1,".")),","),IF(MAX($Q16:AQ16,0)=OPER!$AA111,".",IF(OPER!$AB111&lt;=HOUR(AS$7),MAX($Q16:AQ16,0)+1,".")))</f>
        <v>.</v>
      </c>
      <c r="AS16" s="271" t="str">
        <f>IF($E16=$E15,IF(AT15=".",IF(MAX($Q16:AR16,0)=OPER!$AA111,".",IF(OPER!$AB111&lt;=HOUR(AT$7),MAX($Q16:AR16,0)+1,".")),","),IF(MAX($Q16:AR16,0)=OPER!$AA111,".",IF(OPER!$AB111&lt;=HOUR(AT$7),MAX($Q16:AR16,0)+1,".")))</f>
        <v>.</v>
      </c>
      <c r="AT16" s="269" t="str">
        <f>IF($E16=$E15,IF(AU15=".",IF(MAX($Q16:AS16,0)=OPER!$AA111,".",IF(OPER!$AB111&lt;=HOUR(AU$7),MAX($Q16:AS16,0)+1,".")),","),IF(MAX($Q16:AS16,0)=OPER!$AA111,".",IF(OPER!$AB111&lt;=HOUR(AU$7),MAX($Q16:AS16,0)+1,".")))</f>
        <v>.</v>
      </c>
      <c r="AU16" s="269" t="str">
        <f>IF($E16=$E15,IF(AV15=".",IF(MAX($Q16:AT16,0)=OPER!$AA111,".",IF(OPER!$AB111&lt;=HOUR(AV$7),MAX($Q16:AT16,0)+1,".")),","),IF(MAX($Q16:AT16,0)=OPER!$AA111,".",IF(OPER!$AB111&lt;=HOUR(AV$7),MAX($Q16:AT16,0)+1,".")))</f>
        <v>.</v>
      </c>
      <c r="AV16" s="270" t="str">
        <f>IF($E16=$E15,IF(AW15=".",IF(MAX($Q16:AU16,0)=OPER!$AA111,".",IF(OPER!$AB111&lt;=HOUR(AW$7),MAX($Q16:AU16,0)+1,".")),","),IF(MAX($Q16:AU16,0)=OPER!$AA111,".",IF(OPER!$AB111&lt;=HOUR(AW$7),MAX($Q16:AU16,0)+1,".")))</f>
        <v>.</v>
      </c>
      <c r="AW16" s="271" t="str">
        <f>IF($E16=$E15,IF(AX15=".",IF(MAX($Q16:AV16,0)=OPER!$AA111,".",IF(OPER!$AB111&lt;=HOUR(AX$7),MAX($Q16:AV16,0)+1,".")),","),IF(MAX($Q16:AV16,0)=OPER!$AA111,".",IF(OPER!$AB111&lt;=HOUR(AX$7),MAX($Q16:AV16,0)+1,".")))</f>
        <v>.</v>
      </c>
      <c r="AX16" s="269" t="str">
        <f>IF($E16=$E15,IF(AY15=".",IF(MAX($Q16:AW16,0)=OPER!$AA111,".",IF(OPER!$AB111&lt;=HOUR(AY$7),MAX($Q16:AW16,0)+1,".")),","),IF(MAX($Q16:AW16,0)=OPER!$AA111,".",IF(OPER!$AB111&lt;=HOUR(AY$7),MAX($Q16:AW16,0)+1,".")))</f>
        <v>.</v>
      </c>
      <c r="AY16" s="269" t="str">
        <f>IF($E16=$E15,IF(AZ15=".",IF(MAX($Q16:AX16,0)=OPER!$AA111,".",IF(OPER!$AB111&lt;=HOUR(AZ$7),MAX($Q16:AX16,0)+1,".")),","),IF(MAX($Q16:AX16,0)=OPER!$AA111,".",IF(OPER!$AB111&lt;=HOUR(AZ$7),MAX($Q16:AX16,0)+1,".")))</f>
        <v>.</v>
      </c>
      <c r="AZ16" s="270" t="e">
        <f>IF($E16=$E15,IF(BA15=".",IF(MAX($Q16:AY16,0)=OPER!$AA111,".",IF(OPER!$AB111&lt;=HOUR(BA$7),MAX($Q16:AY16,0)+1,".")),","),IF(MAX($Q16:AY16,0)=OPER!$AA111,".",IF(OPER!$AB111&lt;=HOUR(BA$7),MAX($Q16:AY16,0)+1,".")))</f>
        <v>#VALUE!</v>
      </c>
      <c r="BA16" s="30" t="str">
        <f>+OPER!AK10</f>
        <v>TE</v>
      </c>
    </row>
    <row r="17" spans="1:53" ht="80.5" customHeight="1" x14ac:dyDescent="0.2">
      <c r="A17" s="282" t="str">
        <f>IF(OPER!AF11=0,"",OPER!AF11)</f>
        <v>BAJA</v>
      </c>
      <c r="B17" s="109">
        <f>IF(OPER!V11=0,"",OPER!V11)</f>
        <v>46072</v>
      </c>
      <c r="C17" s="71" t="str">
        <f>IF(OPER!U11 = 0,"", OPER!U11)</f>
        <v xml:space="preserve"> </v>
      </c>
      <c r="D17" s="30" t="str">
        <f t="shared" si="7"/>
        <v>SI</v>
      </c>
      <c r="E17" s="262" t="str">
        <f>IF(OPER!X11 = 0,"",OPER!X11)</f>
        <v xml:space="preserve">ALEXIS  MESIAS </v>
      </c>
      <c r="F17" s="262" t="str">
        <f>IF(OPER!I11 = 0,"",OPER!I11)</f>
        <v>INSPECCION FUNCIONAL ELECTRICA INSPECTOR</v>
      </c>
      <c r="G17" s="352" t="str">
        <f>IF(OPER!C11=0,"",OPER!C11)</f>
        <v>INSPECTOR DE PRODUCTO TERMINADO 1 - L4</v>
      </c>
      <c r="H17" s="30">
        <f>IF(OPER!R11 = 0,"",OPER!R11)</f>
        <v>1</v>
      </c>
      <c r="I17" s="30" t="str">
        <f>IF(OPER!F11=0,"", OPER!F11)</f>
        <v>9218524</v>
      </c>
      <c r="J17" s="108" t="str">
        <f>IF(OPER!G11=0,"",OPER!G11)</f>
        <v>0010</v>
      </c>
      <c r="K17" s="250">
        <f>+OPER!R11</f>
        <v>1</v>
      </c>
      <c r="L17" s="262">
        <f t="shared" si="8"/>
        <v>3</v>
      </c>
      <c r="M17" s="250">
        <f t="shared" si="9"/>
        <v>2</v>
      </c>
      <c r="N17" s="205" t="str">
        <f>IF(OPER!A11=0,"",OPER!A11)</f>
        <v>ZOT2</v>
      </c>
      <c r="O17" s="73" t="str">
        <f>IF(OPER!AJ1867=0,"",OPER!AJ1867)</f>
        <v/>
      </c>
      <c r="P17" s="264" t="str">
        <f>IF(OPER!AH11="EJECUTADO","SI",IF(OPER!AH11="NO EJECUTADO","NO",""))</f>
        <v/>
      </c>
      <c r="Q17" s="264" t="str">
        <f>IF(OPER!AN11="EJECUTADO","SI",IF(OPER!AN11="NO EJECUTADO","NO",""))</f>
        <v/>
      </c>
      <c r="R17" s="221" t="str">
        <f>IFERROR(VLOOKUP(OPER!Z11,OPER!$AU$490:$AV$577,2,0),"NO ASIGNADO")</f>
        <v>JAIRO ARANGO</v>
      </c>
      <c r="S17" s="6" t="str">
        <f>+OPER!AG11</f>
        <v xml:space="preserve"> </v>
      </c>
      <c r="T17" s="268" t="str">
        <f>IF($E17=$E16,IF(U16=".",IF(MAX($Q17:Q17,0)=OPER!$AA112,".",IF(OPER!$AB112&lt;=HOUR(U$7),MAX($Q17:Q17,0)+1,".")),","),IF(MAX($Q17:Q17,0)=OPER!$AA112,".",IF(OPER!$AB112&lt;=HOUR(U$7),MAX($Q17:Q17,0)+1,".")))</f>
        <v>.</v>
      </c>
      <c r="U17" s="269" t="str">
        <f>IF($E17=$E16,IF(V16=".",IF(MAX($Q17:T17,0)=OPER!$AA112,".",IF(OPER!$AB112&lt;=HOUR(V$7),MAX($Q17:T17,0)+1,".")),","),IF(MAX($Q17:T17,0)=OPER!$AA112,".",IF(OPER!$AB112&lt;=HOUR(V$7),MAX($Q17:T17,0)+1,".")))</f>
        <v>.</v>
      </c>
      <c r="V17" s="269" t="str">
        <f>IF($E17=$E16,IF(W16=".",IF(MAX($Q17:U17,0)=OPER!$AA112,".",IF(OPER!$AB112&lt;=HOUR(W$7),MAX($Q17:U17,0)+1,".")),","),IF(MAX($Q17:U17,0)=OPER!$AA112,".",IF(OPER!$AB112&lt;=HOUR(W$7),MAX($Q17:U17,0)+1,".")))</f>
        <v>.</v>
      </c>
      <c r="W17" s="269" t="str">
        <f>IF($E17=$E16,IF(X16=".",IF(MAX($Q17:V17,0)=OPER!$AA112,".",IF(OPER!$AB112&lt;=HOUR(X$7),MAX($Q17:V17,0)+1,".")),","),IF(MAX($Q17:V17,0)=OPER!$AA112,".",IF(OPER!$AB112&lt;=HOUR(X$7),MAX($Q17:V17,0)+1,".")))</f>
        <v>.</v>
      </c>
      <c r="X17" s="270" t="str">
        <f>IF($E17=$E16,IF(Y16=".",IF(MAX($Q17:W17,0)=OPER!$AA112,".",IF(OPER!$AB112&lt;=HOUR(Y$7),MAX($Q17:W17,0)+1,".")),","),IF(MAX($Q17:W17,0)=OPER!$AA112,".",IF(OPER!$AB112&lt;=HOUR(Y$7),MAX($Q17:W17,0)+1,".")))</f>
        <v>.</v>
      </c>
      <c r="Y17" s="271" t="str">
        <f>IF($E17=$E16,IF(Z16=".",IF(MAX($Q17:X17,0)=OPER!$AA112,".",IF(OPER!$AB112&lt;=HOUR(Z$7),MAX($Q17:X17,0)+1,".")),","),IF(MAX($Q17:X17,0)=OPER!$AA112,".",IF(OPER!$AB112&lt;=HOUR(Z$7),MAX($Q17:X17,0)+1,".")))</f>
        <v>.</v>
      </c>
      <c r="Z17" s="269" t="str">
        <f>IF($E17=$E16,IF(AA16=".",IF(MAX($Q17:Y17,0)=OPER!$AA112,".",IF(OPER!$AB112&lt;=HOUR(AA$7),MAX($Q17:Y17,0)+1,".")),","),IF(MAX($Q17:Y17,0)=OPER!$AA112,".",IF(OPER!$AB112&lt;=HOUR(AA$7),MAX($Q17:Y17,0)+1,".")))</f>
        <v>.</v>
      </c>
      <c r="AA17" s="269" t="str">
        <f>IF($E17=$E16,IF(AB16=".",IF(MAX($Q17:Z17,0)=OPER!$AA112,".",IF(OPER!$AB112&lt;=HOUR(AB$7),MAX($Q17:Z17,0)+1,".")),","),IF(MAX($Q17:Z17,0)=OPER!$AA112,".",IF(OPER!$AB112&lt;=HOUR(AB$7),MAX($Q17:Z17,0)+1,".")))</f>
        <v>.</v>
      </c>
      <c r="AB17" s="270" t="str">
        <f>IF($E17=$E16,IF(AC16=".",IF(MAX($Q17:AA17,0)=OPER!$AA112,".",IF(OPER!$AB112&lt;=HOUR(AC$7),MAX($Q17:AA17,0)+1,".")),","),IF(MAX($Q17:AA17,0)=OPER!$AA112,".",IF(OPER!$AB112&lt;=HOUR(AC$7),MAX($Q17:AA17,0)+1,".")))</f>
        <v>.</v>
      </c>
      <c r="AC17" s="271" t="str">
        <f>IF($E17=$E16,IF(AD16=".",IF(MAX($Q17:AB17,0)=OPER!$AA112,".",IF(OPER!$AB112&lt;=HOUR(AD$7),MAX($Q17:AB17,0)+1,".")),","),IF(MAX($Q17:AB17,0)=OPER!$AA112,".",IF(OPER!$AB112&lt;=HOUR(AD$7),MAX($Q17:AB17,0)+1,".")))</f>
        <v>.</v>
      </c>
      <c r="AD17" s="269" t="str">
        <f>IF($E17=$E16,IF(AE16=".",IF(MAX($Q17:AC17,0)=OPER!$AA112,".",IF(OPER!$AB112&lt;=HOUR(AE$7),MAX($Q17:AC17,0)+1,".")),","),IF(MAX($Q17:AC17,0)=OPER!$AA112,".",IF(OPER!$AB112&lt;=HOUR(AE$7),MAX($Q17:AC17,0)+1,".")))</f>
        <v>.</v>
      </c>
      <c r="AE17" s="269" t="str">
        <f>IF($E17=$E16,IF(AF16=".",IF(MAX($Q17:AD17,0)=OPER!$AA112,".",IF(OPER!$AB112&lt;=HOUR(AF$7),MAX($Q17:AD17,0)+1,".")),","),IF(MAX($Q17:AD17,0)=OPER!$AA112,".",IF(OPER!$AB112&lt;=HOUR(AF$7),MAX($Q17:AD17,0)+1,".")))</f>
        <v>.</v>
      </c>
      <c r="AF17" s="270" t="str">
        <f>IF($E17=$E16,IF(AG16=".",IF(MAX($Q17:AE17,0)=OPER!$AA112,".",IF(OPER!$AB112&lt;=HOUR(AG$7),MAX($Q17:AE17,0)+1,".")),","),IF(MAX($Q17:AE17,0)=OPER!$AA112,".",IF(OPER!$AB112&lt;=HOUR(AG$7),MAX($Q17:AE17,0)+1,".")))</f>
        <v>.</v>
      </c>
      <c r="AG17" s="271" t="str">
        <f>IF($E17=$E16,IF(AH16=".",IF(MAX($Q17:AF17,0)=OPER!$AA112,".",IF(OPER!$AB112&lt;=HOUR(AH$7),MAX($Q17:AF17,0)+1,".")),","),IF(MAX($Q17:AF17,0)=OPER!$AA112,".",IF(OPER!$AB112&lt;=HOUR(AH$7),MAX($Q17:AF17,0)+1,".")))</f>
        <v>.</v>
      </c>
      <c r="AH17" s="269" t="str">
        <f>IF($E17=$E16,IF(AI16=".",IF(MAX($Q17:AG17,0)=OPER!$AA112,".",IF(OPER!$AB112&lt;=HOUR(AI$7),MAX($Q17:AG17,0)+1,".")),","),IF(MAX($Q17:AG17,0)=OPER!$AA112,".",IF(OPER!$AB112&lt;=HOUR(AI$7),MAX($Q17:AG17,0)+1,".")))</f>
        <v>.</v>
      </c>
      <c r="AI17" s="269" t="str">
        <f>IF($E17=$E16,IF(AJ16=".",IF(MAX($Q17:AH17,0)=OPER!$AA112,".",IF(OPER!$AB112&lt;=HOUR(AJ$7),MAX($Q17:AH17,0)+1,".")),","),IF(MAX($Q17:AH17,0)=OPER!$AA112,".",IF(OPER!$AB112&lt;=HOUR(AJ$7),MAX($Q17:AH17,0)+1,".")))</f>
        <v>.</v>
      </c>
      <c r="AJ17" s="270" t="str">
        <f>IF($E17=$E16,IF(AK16=".",IF(MAX($Q17:AI17,0)=OPER!$AA112,".",IF(OPER!$AB112&lt;=HOUR(AK$7),MAX($Q17:AI17,0)+1,".")),","),IF(MAX($Q17:AI17,0)=OPER!$AA112,".",IF(OPER!$AB112&lt;=HOUR(AK$7),MAX($Q17:AI17,0)+1,".")))</f>
        <v>.</v>
      </c>
      <c r="AK17" s="271" t="str">
        <f>IF($E17=$E16,IF(AL16=".",IF(MAX($Q17:AJ17,0)=OPER!$AA112,".",IF(OPER!$AB112&lt;=HOUR(AL$7),MAX($Q17:AJ17,0)+1,".")),","),IF(MAX($Q17:AJ17,0)=OPER!$AA112,".",IF(OPER!$AB112&lt;=HOUR(AL$7),MAX($Q17:AJ17,0)+1,".")))</f>
        <v>.</v>
      </c>
      <c r="AL17" s="269" t="str">
        <f>IF($E17=$E16,IF(AM16=".",IF(MAX($Q17:AK17,0)=OPER!$AA112,".",IF(OPER!$AB112&lt;=HOUR(AM$7),MAX($Q17:AK17,0)+1,".")),","),IF(MAX($Q17:AK17,0)=OPER!$AA112,".",IF(OPER!$AB112&lt;=HOUR(AM$7),MAX($Q17:AK17,0)+1,".")))</f>
        <v>.</v>
      </c>
      <c r="AM17" s="269" t="str">
        <f>IF($E17=$E16,IF(AN16=".",IF(MAX($Q17:AL17,0)=OPER!$AA112,".",IF(OPER!$AB112&lt;=HOUR(AN$7),MAX($Q17:AL17,0)+1,".")),","),IF(MAX($Q17:AL17,0)=OPER!$AA112,".",IF(OPER!$AB112&lt;=HOUR(AN$7),MAX($Q17:AL17,0)+1,".")))</f>
        <v>.</v>
      </c>
      <c r="AN17" s="270" t="str">
        <f>IF($E17=$E16,IF(AO16=".",IF(MAX($Q17:AM17,0)=OPER!$AA112,".",IF(OPER!$AB112&lt;=HOUR(AO$7),MAX($Q17:AM17,0)+1,".")),","),IF(MAX($Q17:AM17,0)=OPER!$AA112,".",IF(OPER!$AB112&lt;=HOUR(AO$7),MAX($Q17:AM17,0)+1,".")))</f>
        <v>.</v>
      </c>
      <c r="AO17" s="271" t="str">
        <f>IF($E17=$E16,IF(AP16=".",IF(MAX($Q17:AN17,0)=OPER!$AA112,".",IF(OPER!$AB112&lt;=HOUR(AP$7),MAX($Q17:AN17,0)+1,".")),","),IF(MAX($Q17:AN17,0)=OPER!$AA112,".",IF(OPER!$AB112&lt;=HOUR(AP$7),MAX($Q17:AN17,0)+1,".")))</f>
        <v>.</v>
      </c>
      <c r="AP17" s="269" t="str">
        <f>IF($E17=$E16,IF(AQ16=".",IF(MAX($Q17:AO17,0)=OPER!$AA112,".",IF(OPER!$AB112&lt;=HOUR(AQ$7),MAX($Q17:AO17,0)+1,".")),","),IF(MAX($Q17:AO17,0)=OPER!$AA112,".",IF(OPER!$AB112&lt;=HOUR(AQ$7),MAX($Q17:AO17,0)+1,".")))</f>
        <v>.</v>
      </c>
      <c r="AQ17" s="269" t="str">
        <f>IF($E17=$E16,IF(AR16=".",IF(MAX($Q17:AP17,0)=OPER!$AA112,".",IF(OPER!$AB112&lt;=HOUR(AR$7),MAX($Q17:AP17,0)+1,".")),","),IF(MAX($Q17:AP17,0)=OPER!$AA112,".",IF(OPER!$AB112&lt;=HOUR(AR$7),MAX($Q17:AP17,0)+1,".")))</f>
        <v>.</v>
      </c>
      <c r="AR17" s="270" t="str">
        <f>IF($E17=$E16,IF(AS16=".",IF(MAX($Q17:AQ17,0)=OPER!$AA112,".",IF(OPER!$AB112&lt;=HOUR(AS$7),MAX($Q17:AQ17,0)+1,".")),","),IF(MAX($Q17:AQ17,0)=OPER!$AA112,".",IF(OPER!$AB112&lt;=HOUR(AS$7),MAX($Q17:AQ17,0)+1,".")))</f>
        <v>.</v>
      </c>
      <c r="AS17" s="271" t="str">
        <f>IF($E17=$E16,IF(AT16=".",IF(MAX($Q17:AR17,0)=OPER!$AA112,".",IF(OPER!$AB112&lt;=HOUR(AT$7),MAX($Q17:AR17,0)+1,".")),","),IF(MAX($Q17:AR17,0)=OPER!$AA112,".",IF(OPER!$AB112&lt;=HOUR(AT$7),MAX($Q17:AR17,0)+1,".")))</f>
        <v>.</v>
      </c>
      <c r="AT17" s="269" t="str">
        <f>IF($E17=$E16,IF(AU16=".",IF(MAX($Q17:AS17,0)=OPER!$AA112,".",IF(OPER!$AB112&lt;=HOUR(AU$7),MAX($Q17:AS17,0)+1,".")),","),IF(MAX($Q17:AS17,0)=OPER!$AA112,".",IF(OPER!$AB112&lt;=HOUR(AU$7),MAX($Q17:AS17,0)+1,".")))</f>
        <v>.</v>
      </c>
      <c r="AU17" s="269" t="str">
        <f>IF($E17=$E16,IF(AV16=".",IF(MAX($Q17:AT17,0)=OPER!$AA112,".",IF(OPER!$AB112&lt;=HOUR(AV$7),MAX($Q17:AT17,0)+1,".")),","),IF(MAX($Q17:AT17,0)=OPER!$AA112,".",IF(OPER!$AB112&lt;=HOUR(AV$7),MAX($Q17:AT17,0)+1,".")))</f>
        <v>.</v>
      </c>
      <c r="AV17" s="270" t="str">
        <f>IF($E17=$E16,IF(AW16=".",IF(MAX($Q17:AU17,0)=OPER!$AA112,".",IF(OPER!$AB112&lt;=HOUR(AW$7),MAX($Q17:AU17,0)+1,".")),","),IF(MAX($Q17:AU17,0)=OPER!$AA112,".",IF(OPER!$AB112&lt;=HOUR(AW$7),MAX($Q17:AU17,0)+1,".")))</f>
        <v>.</v>
      </c>
      <c r="AW17" s="271" t="str">
        <f>IF($E17=$E16,IF(AX16=".",IF(MAX($Q17:AV17,0)=OPER!$AA112,".",IF(OPER!$AB112&lt;=HOUR(AX$7),MAX($Q17:AV17,0)+1,".")),","),IF(MAX($Q17:AV17,0)=OPER!$AA112,".",IF(OPER!$AB112&lt;=HOUR(AX$7),MAX($Q17:AV17,0)+1,".")))</f>
        <v>.</v>
      </c>
      <c r="AX17" s="269" t="str">
        <f>IF($E17=$E16,IF(AY16=".",IF(MAX($Q17:AW17,0)=OPER!$AA112,".",IF(OPER!$AB112&lt;=HOUR(AY$7),MAX($Q17:AW17,0)+1,".")),","),IF(MAX($Q17:AW17,0)=OPER!$AA112,".",IF(OPER!$AB112&lt;=HOUR(AY$7),MAX($Q17:AW17,0)+1,".")))</f>
        <v>.</v>
      </c>
      <c r="AY17" s="269" t="e">
        <f>IF($E17=$E16,IF(AZ16=".",IF(MAX($Q17:AX17,0)=OPER!$AA112,".",IF(OPER!$AB112&lt;=HOUR(AZ$7),MAX($Q17:AX17,0)+1,".")),","),IF(MAX($Q17:AX17,0)=OPER!$AA112,".",IF(OPER!$AB112&lt;=HOUR(AZ$7),MAX($Q17:AX17,0)+1,".")))</f>
        <v>#VALUE!</v>
      </c>
      <c r="AZ17" s="270" t="str">
        <f>IF($E17=$E16,IF(BA16=".",IF(MAX($Q17:AY17,0)=OPER!$AA112,".",IF(OPER!$AB112&lt;=HOUR(BA$7),MAX($Q17:AY17,0)+1,".")),","),IF(MAX($Q17:AY17,0)=OPER!$AA112,".",IF(OPER!$AB112&lt;=HOUR(BA$7),MAX($Q17:AY17,0)+1,".")))</f>
        <v>,</v>
      </c>
      <c r="BA17" s="30" t="str">
        <f>+OPER!AK11</f>
        <v>TE</v>
      </c>
    </row>
    <row r="18" spans="1:53" ht="80.5" customHeight="1" x14ac:dyDescent="0.2">
      <c r="A18" s="282" t="str">
        <f>IF(OPER!AF12=0,"",OPER!AF12)</f>
        <v>MEDIA</v>
      </c>
      <c r="B18" s="109">
        <f>IF(OPER!V12=0,"",OPER!V12)</f>
        <v>46072</v>
      </c>
      <c r="C18" s="71" t="str">
        <f>IF(OPER!U12 = 0,"", OPER!U12)</f>
        <v xml:space="preserve"> </v>
      </c>
      <c r="D18" s="30" t="str">
        <f t="shared" si="7"/>
        <v>SI</v>
      </c>
      <c r="E18" s="262" t="str">
        <f>IF(OPER!X12 = 0,"",OPER!X12)</f>
        <v xml:space="preserve">ALEXIS  MESIAS </v>
      </c>
      <c r="F18" s="262" t="str">
        <f>IF(OPER!I12 = 0,"",OPER!I12)</f>
        <v>INSPECCION ELECTRICA C/4S DEPA AGRANEL</v>
      </c>
      <c r="G18" s="352" t="str">
        <f>IF(OPER!C12=0,"",OPER!C12)</f>
        <v>DEPALETIZADOR A GRANEL OW - L4</v>
      </c>
      <c r="H18" s="30">
        <f>IF(OPER!R12 = 0,"",OPER!R12)</f>
        <v>1</v>
      </c>
      <c r="I18" s="30" t="str">
        <f>IF(OPER!F12=0,"", OPER!F12)</f>
        <v>9220507</v>
      </c>
      <c r="J18" s="108" t="str">
        <f>IF(OPER!G12=0,"",OPER!G12)</f>
        <v>0010</v>
      </c>
      <c r="K18" s="250">
        <f>+OPER!R12</f>
        <v>1</v>
      </c>
      <c r="L18" s="262">
        <f t="shared" si="8"/>
        <v>3</v>
      </c>
      <c r="M18" s="250">
        <f t="shared" si="9"/>
        <v>10.5</v>
      </c>
      <c r="N18" s="205" t="str">
        <f>IF(OPER!A12=0,"",OPER!A12)</f>
        <v>ZOT2</v>
      </c>
      <c r="O18" s="73" t="str">
        <f>IF(OPER!AJ1868=0,"",OPER!AJ1868)</f>
        <v/>
      </c>
      <c r="P18" s="264" t="str">
        <f>IF(OPER!AH12="EJECUTADO","SI",IF(OPER!AH12="NO EJECUTADO","NO",""))</f>
        <v/>
      </c>
      <c r="Q18" s="264" t="str">
        <f>IF(OPER!AN12="EJECUTADO","SI",IF(OPER!AN12="NO EJECUTADO","NO",""))</f>
        <v/>
      </c>
      <c r="R18" s="221" t="str">
        <f>IFERROR(VLOOKUP(OPER!Z12,OPER!$AU$490:$AV$577,2,0),"NO ASIGNADO")</f>
        <v>JAIRO ARANGO</v>
      </c>
      <c r="S18" s="6" t="str">
        <f>+OPER!AG12</f>
        <v xml:space="preserve"> </v>
      </c>
      <c r="T18" s="268" t="str">
        <f>IF($E18=$E17,IF(U17=".",IF(MAX($Q18:Q18,0)=OPER!$AA113,".",IF(OPER!$AB113&lt;=HOUR(U$7),MAX($Q18:Q18,0)+1,".")),","),IF(MAX($Q18:Q18,0)=OPER!$AA113,".",IF(OPER!$AB113&lt;=HOUR(U$7),MAX($Q18:Q18,0)+1,".")))</f>
        <v>.</v>
      </c>
      <c r="U18" s="269" t="str">
        <f>IF($E18=$E17,IF(V17=".",IF(MAX($Q18:T18,0)=OPER!$AA113,".",IF(OPER!$AB113&lt;=HOUR(V$7),MAX($Q18:T18,0)+1,".")),","),IF(MAX($Q18:T18,0)=OPER!$AA113,".",IF(OPER!$AB113&lt;=HOUR(V$7),MAX($Q18:T18,0)+1,".")))</f>
        <v>.</v>
      </c>
      <c r="V18" s="269" t="str">
        <f>IF($E18=$E17,IF(W17=".",IF(MAX($Q18:U18,0)=OPER!$AA113,".",IF(OPER!$AB113&lt;=HOUR(W$7),MAX($Q18:U18,0)+1,".")),","),IF(MAX($Q18:U18,0)=OPER!$AA113,".",IF(OPER!$AB113&lt;=HOUR(W$7),MAX($Q18:U18,0)+1,".")))</f>
        <v>.</v>
      </c>
      <c r="W18" s="269" t="str">
        <f>IF($E18=$E17,IF(X17=".",IF(MAX($Q18:V18,0)=OPER!$AA113,".",IF(OPER!$AB113&lt;=HOUR(X$7),MAX($Q18:V18,0)+1,".")),","),IF(MAX($Q18:V18,0)=OPER!$AA113,".",IF(OPER!$AB113&lt;=HOUR(X$7),MAX($Q18:V18,0)+1,".")))</f>
        <v>.</v>
      </c>
      <c r="X18" s="270" t="str">
        <f>IF($E18=$E17,IF(Y17=".",IF(MAX($Q18:W18,0)=OPER!$AA113,".",IF(OPER!$AB113&lt;=HOUR(Y$7),MAX($Q18:W18,0)+1,".")),","),IF(MAX($Q18:W18,0)=OPER!$AA113,".",IF(OPER!$AB113&lt;=HOUR(Y$7),MAX($Q18:W18,0)+1,".")))</f>
        <v>.</v>
      </c>
      <c r="Y18" s="271" t="str">
        <f>IF($E18=$E17,IF(Z17=".",IF(MAX($Q18:X18,0)=OPER!$AA113,".",IF(OPER!$AB113&lt;=HOUR(Z$7),MAX($Q18:X18,0)+1,".")),","),IF(MAX($Q18:X18,0)=OPER!$AA113,".",IF(OPER!$AB113&lt;=HOUR(Z$7),MAX($Q18:X18,0)+1,".")))</f>
        <v>.</v>
      </c>
      <c r="Z18" s="269" t="str">
        <f>IF($E18=$E17,IF(AA17=".",IF(MAX($Q18:Y18,0)=OPER!$AA113,".",IF(OPER!$AB113&lt;=HOUR(AA$7),MAX($Q18:Y18,0)+1,".")),","),IF(MAX($Q18:Y18,0)=OPER!$AA113,".",IF(OPER!$AB113&lt;=HOUR(AA$7),MAX($Q18:Y18,0)+1,".")))</f>
        <v>.</v>
      </c>
      <c r="AA18" s="269" t="str">
        <f>IF($E18=$E17,IF(AB17=".",IF(MAX($Q18:Z18,0)=OPER!$AA113,".",IF(OPER!$AB113&lt;=HOUR(AB$7),MAX($Q18:Z18,0)+1,".")),","),IF(MAX($Q18:Z18,0)=OPER!$AA113,".",IF(OPER!$AB113&lt;=HOUR(AB$7),MAX($Q18:Z18,0)+1,".")))</f>
        <v>.</v>
      </c>
      <c r="AB18" s="270" t="str">
        <f>IF($E18=$E17,IF(AC17=".",IF(MAX($Q18:AA18,0)=OPER!$AA113,".",IF(OPER!$AB113&lt;=HOUR(AC$7),MAX($Q18:AA18,0)+1,".")),","),IF(MAX($Q18:AA18,0)=OPER!$AA113,".",IF(OPER!$AB113&lt;=HOUR(AC$7),MAX($Q18:AA18,0)+1,".")))</f>
        <v>.</v>
      </c>
      <c r="AC18" s="271" t="str">
        <f>IF($E18=$E17,IF(AD17=".",IF(MAX($Q18:AB18,0)=OPER!$AA113,".",IF(OPER!$AB113&lt;=HOUR(AD$7),MAX($Q18:AB18,0)+1,".")),","),IF(MAX($Q18:AB18,0)=OPER!$AA113,".",IF(OPER!$AB113&lt;=HOUR(AD$7),MAX($Q18:AB18,0)+1,".")))</f>
        <v>.</v>
      </c>
      <c r="AD18" s="269" t="str">
        <f>IF($E18=$E17,IF(AE17=".",IF(MAX($Q18:AC18,0)=OPER!$AA113,".",IF(OPER!$AB113&lt;=HOUR(AE$7),MAX($Q18:AC18,0)+1,".")),","),IF(MAX($Q18:AC18,0)=OPER!$AA113,".",IF(OPER!$AB113&lt;=HOUR(AE$7),MAX($Q18:AC18,0)+1,".")))</f>
        <v>.</v>
      </c>
      <c r="AE18" s="269" t="str">
        <f>IF($E18=$E17,IF(AF17=".",IF(MAX($Q18:AD18,0)=OPER!$AA113,".",IF(OPER!$AB113&lt;=HOUR(AF$7),MAX($Q18:AD18,0)+1,".")),","),IF(MAX($Q18:AD18,0)=OPER!$AA113,".",IF(OPER!$AB113&lt;=HOUR(AF$7),MAX($Q18:AD18,0)+1,".")))</f>
        <v>.</v>
      </c>
      <c r="AF18" s="270" t="str">
        <f>IF($E18=$E17,IF(AG17=".",IF(MAX($Q18:AE18,0)=OPER!$AA113,".",IF(OPER!$AB113&lt;=HOUR(AG$7),MAX($Q18:AE18,0)+1,".")),","),IF(MAX($Q18:AE18,0)=OPER!$AA113,".",IF(OPER!$AB113&lt;=HOUR(AG$7),MAX($Q18:AE18,0)+1,".")))</f>
        <v>.</v>
      </c>
      <c r="AG18" s="271" t="str">
        <f>IF($E18=$E17,IF(AH17=".",IF(MAX($Q18:AF18,0)=OPER!$AA113,".",IF(OPER!$AB113&lt;=HOUR(AH$7),MAX($Q18:AF18,0)+1,".")),","),IF(MAX($Q18:AF18,0)=OPER!$AA113,".",IF(OPER!$AB113&lt;=HOUR(AH$7),MAX($Q18:AF18,0)+1,".")))</f>
        <v>.</v>
      </c>
      <c r="AH18" s="269" t="str">
        <f>IF($E18=$E17,IF(AI17=".",IF(MAX($Q18:AG18,0)=OPER!$AA113,".",IF(OPER!$AB113&lt;=HOUR(AI$7),MAX($Q18:AG18,0)+1,".")),","),IF(MAX($Q18:AG18,0)=OPER!$AA113,".",IF(OPER!$AB113&lt;=HOUR(AI$7),MAX($Q18:AG18,0)+1,".")))</f>
        <v>.</v>
      </c>
      <c r="AI18" s="269" t="str">
        <f>IF($E18=$E17,IF(AJ17=".",IF(MAX($Q18:AH18,0)=OPER!$AA113,".",IF(OPER!$AB113&lt;=HOUR(AJ$7),MAX($Q18:AH18,0)+1,".")),","),IF(MAX($Q18:AH18,0)=OPER!$AA113,".",IF(OPER!$AB113&lt;=HOUR(AJ$7),MAX($Q18:AH18,0)+1,".")))</f>
        <v>.</v>
      </c>
      <c r="AJ18" s="270" t="str">
        <f>IF($E18=$E17,IF(AK17=".",IF(MAX($Q18:AI18,0)=OPER!$AA113,".",IF(OPER!$AB113&lt;=HOUR(AK$7),MAX($Q18:AI18,0)+1,".")),","),IF(MAX($Q18:AI18,0)=OPER!$AA113,".",IF(OPER!$AB113&lt;=HOUR(AK$7),MAX($Q18:AI18,0)+1,".")))</f>
        <v>.</v>
      </c>
      <c r="AK18" s="271" t="str">
        <f>IF($E18=$E17,IF(AL17=".",IF(MAX($Q18:AJ18,0)=OPER!$AA113,".",IF(OPER!$AB113&lt;=HOUR(AL$7),MAX($Q18:AJ18,0)+1,".")),","),IF(MAX($Q18:AJ18,0)=OPER!$AA113,".",IF(OPER!$AB113&lt;=HOUR(AL$7),MAX($Q18:AJ18,0)+1,".")))</f>
        <v>.</v>
      </c>
      <c r="AL18" s="269" t="str">
        <f>IF($E18=$E17,IF(AM17=".",IF(MAX($Q18:AK18,0)=OPER!$AA113,".",IF(OPER!$AB113&lt;=HOUR(AM$7),MAX($Q18:AK18,0)+1,".")),","),IF(MAX($Q18:AK18,0)=OPER!$AA113,".",IF(OPER!$AB113&lt;=HOUR(AM$7),MAX($Q18:AK18,0)+1,".")))</f>
        <v>.</v>
      </c>
      <c r="AM18" s="269" t="str">
        <f>IF($E18=$E17,IF(AN17=".",IF(MAX($Q18:AL18,0)=OPER!$AA113,".",IF(OPER!$AB113&lt;=HOUR(AN$7),MAX($Q18:AL18,0)+1,".")),","),IF(MAX($Q18:AL18,0)=OPER!$AA113,".",IF(OPER!$AB113&lt;=HOUR(AN$7),MAX($Q18:AL18,0)+1,".")))</f>
        <v>.</v>
      </c>
      <c r="AN18" s="270" t="str">
        <f>IF($E18=$E17,IF(AO17=".",IF(MAX($Q18:AM18,0)=OPER!$AA113,".",IF(OPER!$AB113&lt;=HOUR(AO$7),MAX($Q18:AM18,0)+1,".")),","),IF(MAX($Q18:AM18,0)=OPER!$AA113,".",IF(OPER!$AB113&lt;=HOUR(AO$7),MAX($Q18:AM18,0)+1,".")))</f>
        <v>.</v>
      </c>
      <c r="AO18" s="271" t="str">
        <f>IF($E18=$E17,IF(AP17=".",IF(MAX($Q18:AN18,0)=OPER!$AA113,".",IF(OPER!$AB113&lt;=HOUR(AP$7),MAX($Q18:AN18,0)+1,".")),","),IF(MAX($Q18:AN18,0)=OPER!$AA113,".",IF(OPER!$AB113&lt;=HOUR(AP$7),MAX($Q18:AN18,0)+1,".")))</f>
        <v>.</v>
      </c>
      <c r="AP18" s="269" t="str">
        <f>IF($E18=$E17,IF(AQ17=".",IF(MAX($Q18:AO18,0)=OPER!$AA113,".",IF(OPER!$AB113&lt;=HOUR(AQ$7),MAX($Q18:AO18,0)+1,".")),","),IF(MAX($Q18:AO18,0)=OPER!$AA113,".",IF(OPER!$AB113&lt;=HOUR(AQ$7),MAX($Q18:AO18,0)+1,".")))</f>
        <v>.</v>
      </c>
      <c r="AQ18" s="269" t="str">
        <f>IF($E18=$E17,IF(AR17=".",IF(MAX($Q18:AP18,0)=OPER!$AA113,".",IF(OPER!$AB113&lt;=HOUR(AR$7),MAX($Q18:AP18,0)+1,".")),","),IF(MAX($Q18:AP18,0)=OPER!$AA113,".",IF(OPER!$AB113&lt;=HOUR(AR$7),MAX($Q18:AP18,0)+1,".")))</f>
        <v>.</v>
      </c>
      <c r="AR18" s="270" t="str">
        <f>IF($E18=$E17,IF(AS17=".",IF(MAX($Q18:AQ18,0)=OPER!$AA113,".",IF(OPER!$AB113&lt;=HOUR(AS$7),MAX($Q18:AQ18,0)+1,".")),","),IF(MAX($Q18:AQ18,0)=OPER!$AA113,".",IF(OPER!$AB113&lt;=HOUR(AS$7),MAX($Q18:AQ18,0)+1,".")))</f>
        <v>.</v>
      </c>
      <c r="AS18" s="271" t="str">
        <f>IF($E18=$E17,IF(AT17=".",IF(MAX($Q18:AR18,0)=OPER!$AA113,".",IF(OPER!$AB113&lt;=HOUR(AT$7),MAX($Q18:AR18,0)+1,".")),","),IF(MAX($Q18:AR18,0)=OPER!$AA113,".",IF(OPER!$AB113&lt;=HOUR(AT$7),MAX($Q18:AR18,0)+1,".")))</f>
        <v>.</v>
      </c>
      <c r="AT18" s="269" t="str">
        <f>IF($E18=$E17,IF(AU17=".",IF(MAX($Q18:AS18,0)=OPER!$AA113,".",IF(OPER!$AB113&lt;=HOUR(AU$7),MAX($Q18:AS18,0)+1,".")),","),IF(MAX($Q18:AS18,0)=OPER!$AA113,".",IF(OPER!$AB113&lt;=HOUR(AU$7),MAX($Q18:AS18,0)+1,".")))</f>
        <v>.</v>
      </c>
      <c r="AU18" s="269" t="str">
        <f>IF($E18=$E17,IF(AV17=".",IF(MAX($Q18:AT18,0)=OPER!$AA113,".",IF(OPER!$AB113&lt;=HOUR(AV$7),MAX($Q18:AT18,0)+1,".")),","),IF(MAX($Q18:AT18,0)=OPER!$AA113,".",IF(OPER!$AB113&lt;=HOUR(AV$7),MAX($Q18:AT18,0)+1,".")))</f>
        <v>.</v>
      </c>
      <c r="AV18" s="270" t="str">
        <f>IF($E18=$E17,IF(AW17=".",IF(MAX($Q18:AU18,0)=OPER!$AA113,".",IF(OPER!$AB113&lt;=HOUR(AW$7),MAX($Q18:AU18,0)+1,".")),","),IF(MAX($Q18:AU18,0)=OPER!$AA113,".",IF(OPER!$AB113&lt;=HOUR(AW$7),MAX($Q18:AU18,0)+1,".")))</f>
        <v>.</v>
      </c>
      <c r="AW18" s="271" t="str">
        <f>IF($E18=$E17,IF(AX17=".",IF(MAX($Q18:AV18,0)=OPER!$AA113,".",IF(OPER!$AB113&lt;=HOUR(AX$7),MAX($Q18:AV18,0)+1,".")),","),IF(MAX($Q18:AV18,0)=OPER!$AA113,".",IF(OPER!$AB113&lt;=HOUR(AX$7),MAX($Q18:AV18,0)+1,".")))</f>
        <v>.</v>
      </c>
      <c r="AX18" s="269" t="e">
        <f>IF($E18=$E17,IF(AY17=".",IF(MAX($Q18:AW18,0)=OPER!$AA113,".",IF(OPER!$AB113&lt;=HOUR(AY$7),MAX($Q18:AW18,0)+1,".")),","),IF(MAX($Q18:AW18,0)=OPER!$AA113,".",IF(OPER!$AB113&lt;=HOUR(AY$7),MAX($Q18:AW18,0)+1,".")))</f>
        <v>#VALUE!</v>
      </c>
      <c r="AY18" s="269" t="str">
        <f>IF($E18=$E17,IF(AZ17=".",IF(MAX($Q18:AX18,0)=OPER!$AA113,".",IF(OPER!$AB113&lt;=HOUR(AZ$7),MAX($Q18:AX18,0)+1,".")),","),IF(MAX($Q18:AX18,0)=OPER!$AA113,".",IF(OPER!$AB113&lt;=HOUR(AZ$7),MAX($Q18:AX18,0)+1,".")))</f>
        <v>,</v>
      </c>
      <c r="AZ18" s="270" t="str">
        <f>IF($E18=$E17,IF(BA17=".",IF(MAX($Q18:AY18,0)=OPER!$AA113,".",IF(OPER!$AB113&lt;=HOUR(BA$7),MAX($Q18:AY18,0)+1,".")),","),IF(MAX($Q18:AY18,0)=OPER!$AA113,".",IF(OPER!$AB113&lt;=HOUR(BA$7),MAX($Q18:AY18,0)+1,".")))</f>
        <v>,</v>
      </c>
      <c r="BA18" s="30" t="str">
        <f>+OPER!AK12</f>
        <v>TE</v>
      </c>
    </row>
    <row r="19" spans="1:53" ht="80.5" customHeight="1" x14ac:dyDescent="0.2">
      <c r="A19" s="282" t="str">
        <f>IF(OPER!AF13=0,"",OPER!AF13)</f>
        <v>BAJA</v>
      </c>
      <c r="B19" s="109">
        <f>IF(OPER!V13=0,"",OPER!V13)</f>
        <v>46072</v>
      </c>
      <c r="C19" s="71" t="str">
        <f>IF(OPER!U13 = 0,"", OPER!U13)</f>
        <v xml:space="preserve"> </v>
      </c>
      <c r="D19" s="30" t="str">
        <f t="shared" si="7"/>
        <v>SI</v>
      </c>
      <c r="E19" s="262" t="str">
        <f>IF(OPER!X13 = 0,"",OPER!X13)</f>
        <v>CARLOS ANDRES UMAÑA JIMENEZ</v>
      </c>
      <c r="F19" s="262" t="str">
        <f>IF(OPER!I13 = 0,"",OPER!I13)</f>
        <v>LUB C/1S EQU DET PALETIZADORA L4</v>
      </c>
      <c r="G19" s="352" t="str">
        <f>IF(OPER!C13=0,"",OPER!C13)</f>
        <v>PALETIZADORA - L4</v>
      </c>
      <c r="H19" s="30">
        <f>IF(OPER!R13 = 0,"",OPER!R13)</f>
        <v>2</v>
      </c>
      <c r="I19" s="30" t="str">
        <f>IF(OPER!F13=0,"", OPER!F13)</f>
        <v>9218150</v>
      </c>
      <c r="J19" s="108" t="str">
        <f>IF(OPER!G13=0,"",OPER!G13)</f>
        <v>0010</v>
      </c>
      <c r="K19" s="250">
        <f>+OPER!R13</f>
        <v>2</v>
      </c>
      <c r="L19" s="262">
        <f t="shared" si="8"/>
        <v>5.5</v>
      </c>
      <c r="M19" s="250">
        <f t="shared" si="9"/>
        <v>11</v>
      </c>
      <c r="N19" s="205" t="str">
        <f>IF(OPER!A13=0,"",OPER!A13)</f>
        <v>ZOT2</v>
      </c>
      <c r="O19" s="73" t="str">
        <f>IF(OPER!AJ1869=0,"",OPER!AJ1869)</f>
        <v/>
      </c>
      <c r="P19" s="264" t="str">
        <f>IF(OPER!AH13="EJECUTADO","SI",IF(OPER!AH13="NO EJECUTADO","NO",""))</f>
        <v/>
      </c>
      <c r="Q19" s="264" t="str">
        <f>IF(OPER!AN13="EJECUTADO","SI",IF(OPER!AN13="NO EJECUTADO","NO",""))</f>
        <v/>
      </c>
      <c r="R19" s="221" t="str">
        <f>IFERROR(VLOOKUP(OPER!Z13,OPER!$AU$490:$AV$577,2,0),"NO ASIGNADO")</f>
        <v>JUAN ARBOLEDA</v>
      </c>
      <c r="S19" s="6" t="str">
        <f>+OPER!AG13</f>
        <v xml:space="preserve"> </v>
      </c>
      <c r="T19" s="268" t="str">
        <f>IF($E19=$E18,IF(U18=".",IF(MAX($Q19:Q19,0)=OPER!$AA114,".",IF(OPER!$AB114&lt;=HOUR(U$7),MAX($Q19:Q19,0)+1,".")),","),IF(MAX($Q19:Q19,0)=OPER!$AA114,".",IF(OPER!$AB114&lt;=HOUR(U$7),MAX($Q19:Q19,0)+1,".")))</f>
        <v>.</v>
      </c>
      <c r="U19" s="269" t="str">
        <f>IF($E19=$E18,IF(V18=".",IF(MAX($Q19:T19,0)=OPER!$AA114,".",IF(OPER!$AB114&lt;=HOUR(V$7),MAX($Q19:T19,0)+1,".")),","),IF(MAX($Q19:T19,0)=OPER!$AA114,".",IF(OPER!$AB114&lt;=HOUR(V$7),MAX($Q19:T19,0)+1,".")))</f>
        <v>.</v>
      </c>
      <c r="V19" s="269" t="str">
        <f>IF($E19=$E18,IF(W18=".",IF(MAX($Q19:U19,0)=OPER!$AA114,".",IF(OPER!$AB114&lt;=HOUR(W$7),MAX($Q19:U19,0)+1,".")),","),IF(MAX($Q19:U19,0)=OPER!$AA114,".",IF(OPER!$AB114&lt;=HOUR(W$7),MAX($Q19:U19,0)+1,".")))</f>
        <v>.</v>
      </c>
      <c r="W19" s="269" t="str">
        <f>IF($E19=$E18,IF(X18=".",IF(MAX($Q19:V19,0)=OPER!$AA114,".",IF(OPER!$AB114&lt;=HOUR(X$7),MAX($Q19:V19,0)+1,".")),","),IF(MAX($Q19:V19,0)=OPER!$AA114,".",IF(OPER!$AB114&lt;=HOUR(X$7),MAX($Q19:V19,0)+1,".")))</f>
        <v>.</v>
      </c>
      <c r="X19" s="270" t="str">
        <f>IF($E19=$E18,IF(Y18=".",IF(MAX($Q19:W19,0)=OPER!$AA114,".",IF(OPER!$AB114&lt;=HOUR(Y$7),MAX($Q19:W19,0)+1,".")),","),IF(MAX($Q19:W19,0)=OPER!$AA114,".",IF(OPER!$AB114&lt;=HOUR(Y$7),MAX($Q19:W19,0)+1,".")))</f>
        <v>.</v>
      </c>
      <c r="Y19" s="271" t="str">
        <f>IF($E19=$E18,IF(Z18=".",IF(MAX($Q19:X19,0)=OPER!$AA114,".",IF(OPER!$AB114&lt;=HOUR(Z$7),MAX($Q19:X19,0)+1,".")),","),IF(MAX($Q19:X19,0)=OPER!$AA114,".",IF(OPER!$AB114&lt;=HOUR(Z$7),MAX($Q19:X19,0)+1,".")))</f>
        <v>.</v>
      </c>
      <c r="Z19" s="269" t="str">
        <f>IF($E19=$E18,IF(AA18=".",IF(MAX($Q19:Y19,0)=OPER!$AA114,".",IF(OPER!$AB114&lt;=HOUR(AA$7),MAX($Q19:Y19,0)+1,".")),","),IF(MAX($Q19:Y19,0)=OPER!$AA114,".",IF(OPER!$AB114&lt;=HOUR(AA$7),MAX($Q19:Y19,0)+1,".")))</f>
        <v>.</v>
      </c>
      <c r="AA19" s="269" t="str">
        <f>IF($E19=$E18,IF(AB18=".",IF(MAX($Q19:Z19,0)=OPER!$AA114,".",IF(OPER!$AB114&lt;=HOUR(AB$7),MAX($Q19:Z19,0)+1,".")),","),IF(MAX($Q19:Z19,0)=OPER!$AA114,".",IF(OPER!$AB114&lt;=HOUR(AB$7),MAX($Q19:Z19,0)+1,".")))</f>
        <v>.</v>
      </c>
      <c r="AB19" s="270" t="str">
        <f>IF($E19=$E18,IF(AC18=".",IF(MAX($Q19:AA19,0)=OPER!$AA114,".",IF(OPER!$AB114&lt;=HOUR(AC$7),MAX($Q19:AA19,0)+1,".")),","),IF(MAX($Q19:AA19,0)=OPER!$AA114,".",IF(OPER!$AB114&lt;=HOUR(AC$7),MAX($Q19:AA19,0)+1,".")))</f>
        <v>.</v>
      </c>
      <c r="AC19" s="271" t="str">
        <f>IF($E19=$E18,IF(AD18=".",IF(MAX($Q19:AB19,0)=OPER!$AA114,".",IF(OPER!$AB114&lt;=HOUR(AD$7),MAX($Q19:AB19,0)+1,".")),","),IF(MAX($Q19:AB19,0)=OPER!$AA114,".",IF(OPER!$AB114&lt;=HOUR(AD$7),MAX($Q19:AB19,0)+1,".")))</f>
        <v>.</v>
      </c>
      <c r="AD19" s="269" t="str">
        <f>IF($E19=$E18,IF(AE18=".",IF(MAX($Q19:AC19,0)=OPER!$AA114,".",IF(OPER!$AB114&lt;=HOUR(AE$7),MAX($Q19:AC19,0)+1,".")),","),IF(MAX($Q19:AC19,0)=OPER!$AA114,".",IF(OPER!$AB114&lt;=HOUR(AE$7),MAX($Q19:AC19,0)+1,".")))</f>
        <v>.</v>
      </c>
      <c r="AE19" s="269" t="str">
        <f>IF($E19=$E18,IF(AF18=".",IF(MAX($Q19:AD19,0)=OPER!$AA114,".",IF(OPER!$AB114&lt;=HOUR(AF$7),MAX($Q19:AD19,0)+1,".")),","),IF(MAX($Q19:AD19,0)=OPER!$AA114,".",IF(OPER!$AB114&lt;=HOUR(AF$7),MAX($Q19:AD19,0)+1,".")))</f>
        <v>.</v>
      </c>
      <c r="AF19" s="270" t="str">
        <f>IF($E19=$E18,IF(AG18=".",IF(MAX($Q19:AE19,0)=OPER!$AA114,".",IF(OPER!$AB114&lt;=HOUR(AG$7),MAX($Q19:AE19,0)+1,".")),","),IF(MAX($Q19:AE19,0)=OPER!$AA114,".",IF(OPER!$AB114&lt;=HOUR(AG$7),MAX($Q19:AE19,0)+1,".")))</f>
        <v>.</v>
      </c>
      <c r="AG19" s="271" t="str">
        <f>IF($E19=$E18,IF(AH18=".",IF(MAX($Q19:AF19,0)=OPER!$AA114,".",IF(OPER!$AB114&lt;=HOUR(AH$7),MAX($Q19:AF19,0)+1,".")),","),IF(MAX($Q19:AF19,0)=OPER!$AA114,".",IF(OPER!$AB114&lt;=HOUR(AH$7),MAX($Q19:AF19,0)+1,".")))</f>
        <v>.</v>
      </c>
      <c r="AH19" s="269" t="str">
        <f>IF($E19=$E18,IF(AI18=".",IF(MAX($Q19:AG19,0)=OPER!$AA114,".",IF(OPER!$AB114&lt;=HOUR(AI$7),MAX($Q19:AG19,0)+1,".")),","),IF(MAX($Q19:AG19,0)=OPER!$AA114,".",IF(OPER!$AB114&lt;=HOUR(AI$7),MAX($Q19:AG19,0)+1,".")))</f>
        <v>.</v>
      </c>
      <c r="AI19" s="269" t="str">
        <f>IF($E19=$E18,IF(AJ18=".",IF(MAX($Q19:AH19,0)=OPER!$AA114,".",IF(OPER!$AB114&lt;=HOUR(AJ$7),MAX($Q19:AH19,0)+1,".")),","),IF(MAX($Q19:AH19,0)=OPER!$AA114,".",IF(OPER!$AB114&lt;=HOUR(AJ$7),MAX($Q19:AH19,0)+1,".")))</f>
        <v>.</v>
      </c>
      <c r="AJ19" s="270" t="str">
        <f>IF($E19=$E18,IF(AK18=".",IF(MAX($Q19:AI19,0)=OPER!$AA114,".",IF(OPER!$AB114&lt;=HOUR(AK$7),MAX($Q19:AI19,0)+1,".")),","),IF(MAX($Q19:AI19,0)=OPER!$AA114,".",IF(OPER!$AB114&lt;=HOUR(AK$7),MAX($Q19:AI19,0)+1,".")))</f>
        <v>.</v>
      </c>
      <c r="AK19" s="271" t="str">
        <f>IF($E19=$E18,IF(AL18=".",IF(MAX($Q19:AJ19,0)=OPER!$AA114,".",IF(OPER!$AB114&lt;=HOUR(AL$7),MAX($Q19:AJ19,0)+1,".")),","),IF(MAX($Q19:AJ19,0)=OPER!$AA114,".",IF(OPER!$AB114&lt;=HOUR(AL$7),MAX($Q19:AJ19,0)+1,".")))</f>
        <v>.</v>
      </c>
      <c r="AL19" s="269" t="str">
        <f>IF($E19=$E18,IF(AM18=".",IF(MAX($Q19:AK19,0)=OPER!$AA114,".",IF(OPER!$AB114&lt;=HOUR(AM$7),MAX($Q19:AK19,0)+1,".")),","),IF(MAX($Q19:AK19,0)=OPER!$AA114,".",IF(OPER!$AB114&lt;=HOUR(AM$7),MAX($Q19:AK19,0)+1,".")))</f>
        <v>.</v>
      </c>
      <c r="AM19" s="269" t="str">
        <f>IF($E19=$E18,IF(AN18=".",IF(MAX($Q19:AL19,0)=OPER!$AA114,".",IF(OPER!$AB114&lt;=HOUR(AN$7),MAX($Q19:AL19,0)+1,".")),","),IF(MAX($Q19:AL19,0)=OPER!$AA114,".",IF(OPER!$AB114&lt;=HOUR(AN$7),MAX($Q19:AL19,0)+1,".")))</f>
        <v>.</v>
      </c>
      <c r="AN19" s="270" t="str">
        <f>IF($E19=$E18,IF(AO18=".",IF(MAX($Q19:AM19,0)=OPER!$AA114,".",IF(OPER!$AB114&lt;=HOUR(AO$7),MAX($Q19:AM19,0)+1,".")),","),IF(MAX($Q19:AM19,0)=OPER!$AA114,".",IF(OPER!$AB114&lt;=HOUR(AO$7),MAX($Q19:AM19,0)+1,".")))</f>
        <v>.</v>
      </c>
      <c r="AO19" s="271" t="str">
        <f>IF($E19=$E18,IF(AP18=".",IF(MAX($Q19:AN19,0)=OPER!$AA114,".",IF(OPER!$AB114&lt;=HOUR(AP$7),MAX($Q19:AN19,0)+1,".")),","),IF(MAX($Q19:AN19,0)=OPER!$AA114,".",IF(OPER!$AB114&lt;=HOUR(AP$7),MAX($Q19:AN19,0)+1,".")))</f>
        <v>.</v>
      </c>
      <c r="AP19" s="269" t="str">
        <f>IF($E19=$E18,IF(AQ18=".",IF(MAX($Q19:AO19,0)=OPER!$AA114,".",IF(OPER!$AB114&lt;=HOUR(AQ$7),MAX($Q19:AO19,0)+1,".")),","),IF(MAX($Q19:AO19,0)=OPER!$AA114,".",IF(OPER!$AB114&lt;=HOUR(AQ$7),MAX($Q19:AO19,0)+1,".")))</f>
        <v>.</v>
      </c>
      <c r="AQ19" s="269" t="str">
        <f>IF($E19=$E18,IF(AR18=".",IF(MAX($Q19:AP19,0)=OPER!$AA114,".",IF(OPER!$AB114&lt;=HOUR(AR$7),MAX($Q19:AP19,0)+1,".")),","),IF(MAX($Q19:AP19,0)=OPER!$AA114,".",IF(OPER!$AB114&lt;=HOUR(AR$7),MAX($Q19:AP19,0)+1,".")))</f>
        <v>.</v>
      </c>
      <c r="AR19" s="270" t="str">
        <f>IF($E19=$E18,IF(AS18=".",IF(MAX($Q19:AQ19,0)=OPER!$AA114,".",IF(OPER!$AB114&lt;=HOUR(AS$7),MAX($Q19:AQ19,0)+1,".")),","),IF(MAX($Q19:AQ19,0)=OPER!$AA114,".",IF(OPER!$AB114&lt;=HOUR(AS$7),MAX($Q19:AQ19,0)+1,".")))</f>
        <v>.</v>
      </c>
      <c r="AS19" s="271" t="str">
        <f>IF($E19=$E18,IF(AT18=".",IF(MAX($Q19:AR19,0)=OPER!$AA114,".",IF(OPER!$AB114&lt;=HOUR(AT$7),MAX($Q19:AR19,0)+1,".")),","),IF(MAX($Q19:AR19,0)=OPER!$AA114,".",IF(OPER!$AB114&lt;=HOUR(AT$7),MAX($Q19:AR19,0)+1,".")))</f>
        <v>.</v>
      </c>
      <c r="AT19" s="269" t="str">
        <f>IF($E19=$E18,IF(AU18=".",IF(MAX($Q19:AS19,0)=OPER!$AA114,".",IF(OPER!$AB114&lt;=HOUR(AU$7),MAX($Q19:AS19,0)+1,".")),","),IF(MAX($Q19:AS19,0)=OPER!$AA114,".",IF(OPER!$AB114&lt;=HOUR(AU$7),MAX($Q19:AS19,0)+1,".")))</f>
        <v>.</v>
      </c>
      <c r="AU19" s="269" t="str">
        <f>IF($E19=$E18,IF(AV18=".",IF(MAX($Q19:AT19,0)=OPER!$AA114,".",IF(OPER!$AB114&lt;=HOUR(AV$7),MAX($Q19:AT19,0)+1,".")),","),IF(MAX($Q19:AT19,0)=OPER!$AA114,".",IF(OPER!$AB114&lt;=HOUR(AV$7),MAX($Q19:AT19,0)+1,".")))</f>
        <v>.</v>
      </c>
      <c r="AV19" s="270" t="str">
        <f>IF($E19=$E18,IF(AW18=".",IF(MAX($Q19:AU19,0)=OPER!$AA114,".",IF(OPER!$AB114&lt;=HOUR(AW$7),MAX($Q19:AU19,0)+1,".")),","),IF(MAX($Q19:AU19,0)=OPER!$AA114,".",IF(OPER!$AB114&lt;=HOUR(AW$7),MAX($Q19:AU19,0)+1,".")))</f>
        <v>.</v>
      </c>
      <c r="AW19" s="271" t="str">
        <f>IF($E19=$E18,IF(AX18=".",IF(MAX($Q19:AV19,0)=OPER!$AA114,".",IF(OPER!$AB114&lt;=HOUR(AX$7),MAX($Q19:AV19,0)+1,".")),","),IF(MAX($Q19:AV19,0)=OPER!$AA114,".",IF(OPER!$AB114&lt;=HOUR(AX$7),MAX($Q19:AV19,0)+1,".")))</f>
        <v>.</v>
      </c>
      <c r="AX19" s="269" t="str">
        <f>IF($E19=$E18,IF(AY18=".",IF(MAX($Q19:AW19,0)=OPER!$AA114,".",IF(OPER!$AB114&lt;=HOUR(AY$7),MAX($Q19:AW19,0)+1,".")),","),IF(MAX($Q19:AW19,0)=OPER!$AA114,".",IF(OPER!$AB114&lt;=HOUR(AY$7),MAX($Q19:AW19,0)+1,".")))</f>
        <v>.</v>
      </c>
      <c r="AY19" s="269" t="str">
        <f>IF($E19=$E18,IF(AZ18=".",IF(MAX($Q19:AX19,0)=OPER!$AA114,".",IF(OPER!$AB114&lt;=HOUR(AZ$7),MAX($Q19:AX19,0)+1,".")),","),IF(MAX($Q19:AX19,0)=OPER!$AA114,".",IF(OPER!$AB114&lt;=HOUR(AZ$7),MAX($Q19:AX19,0)+1,".")))</f>
        <v>.</v>
      </c>
      <c r="AZ19" s="270" t="e">
        <f>IF($E19=$E18,IF(BA18=".",IF(MAX($Q19:AY19,0)=OPER!$AA114,".",IF(OPER!$AB114&lt;=HOUR(BA$7),MAX($Q19:AY19,0)+1,".")),","),IF(MAX($Q19:AY19,0)=OPER!$AA114,".",IF(OPER!$AB114&lt;=HOUR(BA$7),MAX($Q19:AY19,0)+1,".")))</f>
        <v>#VALUE!</v>
      </c>
      <c r="BA19" s="30" t="str">
        <f>+OPER!AK13</f>
        <v>OP</v>
      </c>
    </row>
    <row r="20" spans="1:53" ht="80.5" customHeight="1" x14ac:dyDescent="0.2">
      <c r="A20" s="282" t="str">
        <f>IF(OPER!AF14=0,"",OPER!AF14)</f>
        <v>BAJA</v>
      </c>
      <c r="B20" s="109">
        <f>IF(OPER!V14=0,"",OPER!V14)</f>
        <v>46072</v>
      </c>
      <c r="C20" s="71" t="str">
        <f>IF(OPER!U14 = 0,"", OPER!U14)</f>
        <v xml:space="preserve"> </v>
      </c>
      <c r="D20" s="30" t="str">
        <f t="shared" si="7"/>
        <v>SI</v>
      </c>
      <c r="E20" s="262" t="str">
        <f>IF(OPER!X14 = 0,"",OPER!X14)</f>
        <v>CARLOS ANDRES UMAÑA JIMENEZ</v>
      </c>
      <c r="F20" s="262" t="str">
        <f>IF(OPER!I14 = 0,"",OPER!I14)</f>
        <v>LIMP/INSP EQU DET C/1S PALETIZADORA L4</v>
      </c>
      <c r="G20" s="352" t="str">
        <f>IF(OPER!C14=0,"",OPER!C14)</f>
        <v>PALETIZADORA - L4</v>
      </c>
      <c r="H20" s="30">
        <f>IF(OPER!R14 = 0,"",OPER!R14)</f>
        <v>2</v>
      </c>
      <c r="I20" s="30" t="str">
        <f>IF(OPER!F14=0,"", OPER!F14)</f>
        <v>9218573</v>
      </c>
      <c r="J20" s="108" t="str">
        <f>IF(OPER!G14=0,"",OPER!G14)</f>
        <v>0010</v>
      </c>
      <c r="K20" s="250">
        <f>+OPER!R14</f>
        <v>2</v>
      </c>
      <c r="L20" s="262">
        <f t="shared" si="8"/>
        <v>5.5</v>
      </c>
      <c r="M20" s="250">
        <f t="shared" si="9"/>
        <v>11</v>
      </c>
      <c r="N20" s="205" t="str">
        <f>IF(OPER!A14=0,"",OPER!A14)</f>
        <v>ZOT2</v>
      </c>
      <c r="O20" s="73" t="str">
        <f>IF(OPER!AJ1870=0,"",OPER!AJ1870)</f>
        <v/>
      </c>
      <c r="P20" s="264" t="str">
        <f>IF(OPER!AH14="EJECUTADO","SI",IF(OPER!AH14="NO EJECUTADO","NO",""))</f>
        <v/>
      </c>
      <c r="Q20" s="264" t="str">
        <f>IF(OPER!AN14="EJECUTADO","SI",IF(OPER!AN14="NO EJECUTADO","NO",""))</f>
        <v/>
      </c>
      <c r="R20" s="221" t="str">
        <f>IFERROR(VLOOKUP(OPER!Z14,OPER!$AU$490:$AV$577,2,0),"NO ASIGNADO")</f>
        <v>JUAN ARBOLEDA</v>
      </c>
      <c r="S20" s="6" t="str">
        <f>+OPER!AG14</f>
        <v xml:space="preserve"> </v>
      </c>
      <c r="T20" s="268" t="str">
        <f>IF($E20=$E19,IF(U19=".",IF(MAX($Q20:Q20,0)=OPER!$AA115,".",IF(OPER!$AB115&lt;=HOUR(U$7),MAX($Q20:Q20,0)+1,".")),","),IF(MAX($Q20:Q20,0)=OPER!$AA115,".",IF(OPER!$AB115&lt;=HOUR(U$7),MAX($Q20:Q20,0)+1,".")))</f>
        <v>.</v>
      </c>
      <c r="U20" s="269" t="str">
        <f>IF($E20=$E19,IF(V19=".",IF(MAX($Q20:T20,0)=OPER!$AA115,".",IF(OPER!$AB115&lt;=HOUR(V$7),MAX($Q20:T20,0)+1,".")),","),IF(MAX($Q20:T20,0)=OPER!$AA115,".",IF(OPER!$AB115&lt;=HOUR(V$7),MAX($Q20:T20,0)+1,".")))</f>
        <v>.</v>
      </c>
      <c r="V20" s="269" t="str">
        <f>IF($E20=$E19,IF(W19=".",IF(MAX($Q20:U20,0)=OPER!$AA115,".",IF(OPER!$AB115&lt;=HOUR(W$7),MAX($Q20:U20,0)+1,".")),","),IF(MAX($Q20:U20,0)=OPER!$AA115,".",IF(OPER!$AB115&lt;=HOUR(W$7),MAX($Q20:U20,0)+1,".")))</f>
        <v>.</v>
      </c>
      <c r="W20" s="269" t="str">
        <f>IF($E20=$E19,IF(X19=".",IF(MAX($Q20:V20,0)=OPER!$AA115,".",IF(OPER!$AB115&lt;=HOUR(X$7),MAX($Q20:V20,0)+1,".")),","),IF(MAX($Q20:V20,0)=OPER!$AA115,".",IF(OPER!$AB115&lt;=HOUR(X$7),MAX($Q20:V20,0)+1,".")))</f>
        <v>.</v>
      </c>
      <c r="X20" s="270" t="str">
        <f>IF($E20=$E19,IF(Y19=".",IF(MAX($Q20:W20,0)=OPER!$AA115,".",IF(OPER!$AB115&lt;=HOUR(Y$7),MAX($Q20:W20,0)+1,".")),","),IF(MAX($Q20:W20,0)=OPER!$AA115,".",IF(OPER!$AB115&lt;=HOUR(Y$7),MAX($Q20:W20,0)+1,".")))</f>
        <v>.</v>
      </c>
      <c r="Y20" s="271" t="str">
        <f>IF($E20=$E19,IF(Z19=".",IF(MAX($Q20:X20,0)=OPER!$AA115,".",IF(OPER!$AB115&lt;=HOUR(Z$7),MAX($Q20:X20,0)+1,".")),","),IF(MAX($Q20:X20,0)=OPER!$AA115,".",IF(OPER!$AB115&lt;=HOUR(Z$7),MAX($Q20:X20,0)+1,".")))</f>
        <v>.</v>
      </c>
      <c r="Z20" s="269" t="str">
        <f>IF($E20=$E19,IF(AA19=".",IF(MAX($Q20:Y20,0)=OPER!$AA115,".",IF(OPER!$AB115&lt;=HOUR(AA$7),MAX($Q20:Y20,0)+1,".")),","),IF(MAX($Q20:Y20,0)=OPER!$AA115,".",IF(OPER!$AB115&lt;=HOUR(AA$7),MAX($Q20:Y20,0)+1,".")))</f>
        <v>.</v>
      </c>
      <c r="AA20" s="269" t="str">
        <f>IF($E20=$E19,IF(AB19=".",IF(MAX($Q20:Z20,0)=OPER!$AA115,".",IF(OPER!$AB115&lt;=HOUR(AB$7),MAX($Q20:Z20,0)+1,".")),","),IF(MAX($Q20:Z20,0)=OPER!$AA115,".",IF(OPER!$AB115&lt;=HOUR(AB$7),MAX($Q20:Z20,0)+1,".")))</f>
        <v>.</v>
      </c>
      <c r="AB20" s="270" t="str">
        <f>IF($E20=$E19,IF(AC19=".",IF(MAX($Q20:AA20,0)=OPER!$AA115,".",IF(OPER!$AB115&lt;=HOUR(AC$7),MAX($Q20:AA20,0)+1,".")),","),IF(MAX($Q20:AA20,0)=OPER!$AA115,".",IF(OPER!$AB115&lt;=HOUR(AC$7),MAX($Q20:AA20,0)+1,".")))</f>
        <v>.</v>
      </c>
      <c r="AC20" s="271" t="str">
        <f>IF($E20=$E19,IF(AD19=".",IF(MAX($Q20:AB20,0)=OPER!$AA115,".",IF(OPER!$AB115&lt;=HOUR(AD$7),MAX($Q20:AB20,0)+1,".")),","),IF(MAX($Q20:AB20,0)=OPER!$AA115,".",IF(OPER!$AB115&lt;=HOUR(AD$7),MAX($Q20:AB20,0)+1,".")))</f>
        <v>.</v>
      </c>
      <c r="AD20" s="269" t="str">
        <f>IF($E20=$E19,IF(AE19=".",IF(MAX($Q20:AC20,0)=OPER!$AA115,".",IF(OPER!$AB115&lt;=HOUR(AE$7),MAX($Q20:AC20,0)+1,".")),","),IF(MAX($Q20:AC20,0)=OPER!$AA115,".",IF(OPER!$AB115&lt;=HOUR(AE$7),MAX($Q20:AC20,0)+1,".")))</f>
        <v>.</v>
      </c>
      <c r="AE20" s="269" t="str">
        <f>IF($E20=$E19,IF(AF19=".",IF(MAX($Q20:AD20,0)=OPER!$AA115,".",IF(OPER!$AB115&lt;=HOUR(AF$7),MAX($Q20:AD20,0)+1,".")),","),IF(MAX($Q20:AD20,0)=OPER!$AA115,".",IF(OPER!$AB115&lt;=HOUR(AF$7),MAX($Q20:AD20,0)+1,".")))</f>
        <v>.</v>
      </c>
      <c r="AF20" s="270" t="str">
        <f>IF($E20=$E19,IF(AG19=".",IF(MAX($Q20:AE20,0)=OPER!$AA115,".",IF(OPER!$AB115&lt;=HOUR(AG$7),MAX($Q20:AE20,0)+1,".")),","),IF(MAX($Q20:AE20,0)=OPER!$AA115,".",IF(OPER!$AB115&lt;=HOUR(AG$7),MAX($Q20:AE20,0)+1,".")))</f>
        <v>.</v>
      </c>
      <c r="AG20" s="271" t="str">
        <f>IF($E20=$E19,IF(AH19=".",IF(MAX($Q20:AF20,0)=OPER!$AA115,".",IF(OPER!$AB115&lt;=HOUR(AH$7),MAX($Q20:AF20,0)+1,".")),","),IF(MAX($Q20:AF20,0)=OPER!$AA115,".",IF(OPER!$AB115&lt;=HOUR(AH$7),MAX($Q20:AF20,0)+1,".")))</f>
        <v>.</v>
      </c>
      <c r="AH20" s="269" t="str">
        <f>IF($E20=$E19,IF(AI19=".",IF(MAX($Q20:AG20,0)=OPER!$AA115,".",IF(OPER!$AB115&lt;=HOUR(AI$7),MAX($Q20:AG20,0)+1,".")),","),IF(MAX($Q20:AG20,0)=OPER!$AA115,".",IF(OPER!$AB115&lt;=HOUR(AI$7),MAX($Q20:AG20,0)+1,".")))</f>
        <v>.</v>
      </c>
      <c r="AI20" s="269" t="str">
        <f>IF($E20=$E19,IF(AJ19=".",IF(MAX($Q20:AH20,0)=OPER!$AA115,".",IF(OPER!$AB115&lt;=HOUR(AJ$7),MAX($Q20:AH20,0)+1,".")),","),IF(MAX($Q20:AH20,0)=OPER!$AA115,".",IF(OPER!$AB115&lt;=HOUR(AJ$7),MAX($Q20:AH20,0)+1,".")))</f>
        <v>.</v>
      </c>
      <c r="AJ20" s="270" t="str">
        <f>IF($E20=$E19,IF(AK19=".",IF(MAX($Q20:AI20,0)=OPER!$AA115,".",IF(OPER!$AB115&lt;=HOUR(AK$7),MAX($Q20:AI20,0)+1,".")),","),IF(MAX($Q20:AI20,0)=OPER!$AA115,".",IF(OPER!$AB115&lt;=HOUR(AK$7),MAX($Q20:AI20,0)+1,".")))</f>
        <v>.</v>
      </c>
      <c r="AK20" s="271" t="str">
        <f>IF($E20=$E19,IF(AL19=".",IF(MAX($Q20:AJ20,0)=OPER!$AA115,".",IF(OPER!$AB115&lt;=HOUR(AL$7),MAX($Q20:AJ20,0)+1,".")),","),IF(MAX($Q20:AJ20,0)=OPER!$AA115,".",IF(OPER!$AB115&lt;=HOUR(AL$7),MAX($Q20:AJ20,0)+1,".")))</f>
        <v>.</v>
      </c>
      <c r="AL20" s="269" t="str">
        <f>IF($E20=$E19,IF(AM19=".",IF(MAX($Q20:AK20,0)=OPER!$AA115,".",IF(OPER!$AB115&lt;=HOUR(AM$7),MAX($Q20:AK20,0)+1,".")),","),IF(MAX($Q20:AK20,0)=OPER!$AA115,".",IF(OPER!$AB115&lt;=HOUR(AM$7),MAX($Q20:AK20,0)+1,".")))</f>
        <v>.</v>
      </c>
      <c r="AM20" s="269" t="str">
        <f>IF($E20=$E19,IF(AN19=".",IF(MAX($Q20:AL20,0)=OPER!$AA115,".",IF(OPER!$AB115&lt;=HOUR(AN$7),MAX($Q20:AL20,0)+1,".")),","),IF(MAX($Q20:AL20,0)=OPER!$AA115,".",IF(OPER!$AB115&lt;=HOUR(AN$7),MAX($Q20:AL20,0)+1,".")))</f>
        <v>.</v>
      </c>
      <c r="AN20" s="270" t="str">
        <f>IF($E20=$E19,IF(AO19=".",IF(MAX($Q20:AM20,0)=OPER!$AA115,".",IF(OPER!$AB115&lt;=HOUR(AO$7),MAX($Q20:AM20,0)+1,".")),","),IF(MAX($Q20:AM20,0)=OPER!$AA115,".",IF(OPER!$AB115&lt;=HOUR(AO$7),MAX($Q20:AM20,0)+1,".")))</f>
        <v>.</v>
      </c>
      <c r="AO20" s="271" t="str">
        <f>IF($E20=$E19,IF(AP19=".",IF(MAX($Q20:AN20,0)=OPER!$AA115,".",IF(OPER!$AB115&lt;=HOUR(AP$7),MAX($Q20:AN20,0)+1,".")),","),IF(MAX($Q20:AN20,0)=OPER!$AA115,".",IF(OPER!$AB115&lt;=HOUR(AP$7),MAX($Q20:AN20,0)+1,".")))</f>
        <v>.</v>
      </c>
      <c r="AP20" s="269" t="str">
        <f>IF($E20=$E19,IF(AQ19=".",IF(MAX($Q20:AO20,0)=OPER!$AA115,".",IF(OPER!$AB115&lt;=HOUR(AQ$7),MAX($Q20:AO20,0)+1,".")),","),IF(MAX($Q20:AO20,0)=OPER!$AA115,".",IF(OPER!$AB115&lt;=HOUR(AQ$7),MAX($Q20:AO20,0)+1,".")))</f>
        <v>.</v>
      </c>
      <c r="AQ20" s="269" t="str">
        <f>IF($E20=$E19,IF(AR19=".",IF(MAX($Q20:AP20,0)=OPER!$AA115,".",IF(OPER!$AB115&lt;=HOUR(AR$7),MAX($Q20:AP20,0)+1,".")),","),IF(MAX($Q20:AP20,0)=OPER!$AA115,".",IF(OPER!$AB115&lt;=HOUR(AR$7),MAX($Q20:AP20,0)+1,".")))</f>
        <v>.</v>
      </c>
      <c r="AR20" s="270" t="str">
        <f>IF($E20=$E19,IF(AS19=".",IF(MAX($Q20:AQ20,0)=OPER!$AA115,".",IF(OPER!$AB115&lt;=HOUR(AS$7),MAX($Q20:AQ20,0)+1,".")),","),IF(MAX($Q20:AQ20,0)=OPER!$AA115,".",IF(OPER!$AB115&lt;=HOUR(AS$7),MAX($Q20:AQ20,0)+1,".")))</f>
        <v>.</v>
      </c>
      <c r="AS20" s="271" t="str">
        <f>IF($E20=$E19,IF(AT19=".",IF(MAX($Q20:AR20,0)=OPER!$AA115,".",IF(OPER!$AB115&lt;=HOUR(AT$7),MAX($Q20:AR20,0)+1,".")),","),IF(MAX($Q20:AR20,0)=OPER!$AA115,".",IF(OPER!$AB115&lt;=HOUR(AT$7),MAX($Q20:AR20,0)+1,".")))</f>
        <v>.</v>
      </c>
      <c r="AT20" s="269" t="str">
        <f>IF($E20=$E19,IF(AU19=".",IF(MAX($Q20:AS20,0)=OPER!$AA115,".",IF(OPER!$AB115&lt;=HOUR(AU$7),MAX($Q20:AS20,0)+1,".")),","),IF(MAX($Q20:AS20,0)=OPER!$AA115,".",IF(OPER!$AB115&lt;=HOUR(AU$7),MAX($Q20:AS20,0)+1,".")))</f>
        <v>.</v>
      </c>
      <c r="AU20" s="269" t="str">
        <f>IF($E20=$E19,IF(AV19=".",IF(MAX($Q20:AT20,0)=OPER!$AA115,".",IF(OPER!$AB115&lt;=HOUR(AV$7),MAX($Q20:AT20,0)+1,".")),","),IF(MAX($Q20:AT20,0)=OPER!$AA115,".",IF(OPER!$AB115&lt;=HOUR(AV$7),MAX($Q20:AT20,0)+1,".")))</f>
        <v>.</v>
      </c>
      <c r="AV20" s="270" t="str">
        <f>IF($E20=$E19,IF(AW19=".",IF(MAX($Q20:AU20,0)=OPER!$AA115,".",IF(OPER!$AB115&lt;=HOUR(AW$7),MAX($Q20:AU20,0)+1,".")),","),IF(MAX($Q20:AU20,0)=OPER!$AA115,".",IF(OPER!$AB115&lt;=HOUR(AW$7),MAX($Q20:AU20,0)+1,".")))</f>
        <v>.</v>
      </c>
      <c r="AW20" s="271" t="str">
        <f>IF($E20=$E19,IF(AX19=".",IF(MAX($Q20:AV20,0)=OPER!$AA115,".",IF(OPER!$AB115&lt;=HOUR(AX$7),MAX($Q20:AV20,0)+1,".")),","),IF(MAX($Q20:AV20,0)=OPER!$AA115,".",IF(OPER!$AB115&lt;=HOUR(AX$7),MAX($Q20:AV20,0)+1,".")))</f>
        <v>.</v>
      </c>
      <c r="AX20" s="269" t="str">
        <f>IF($E20=$E19,IF(AY19=".",IF(MAX($Q20:AW20,0)=OPER!$AA115,".",IF(OPER!$AB115&lt;=HOUR(AY$7),MAX($Q20:AW20,0)+1,".")),","),IF(MAX($Q20:AW20,0)=OPER!$AA115,".",IF(OPER!$AB115&lt;=HOUR(AY$7),MAX($Q20:AW20,0)+1,".")))</f>
        <v>.</v>
      </c>
      <c r="AY20" s="269" t="e">
        <f>IF($E20=$E19,IF(AZ19=".",IF(MAX($Q20:AX20,0)=OPER!$AA115,".",IF(OPER!$AB115&lt;=HOUR(AZ$7),MAX($Q20:AX20,0)+1,".")),","),IF(MAX($Q20:AX20,0)=OPER!$AA115,".",IF(OPER!$AB115&lt;=HOUR(AZ$7),MAX($Q20:AX20,0)+1,".")))</f>
        <v>#VALUE!</v>
      </c>
      <c r="AZ20" s="270" t="str">
        <f>IF($E20=$E19,IF(BA19=".",IF(MAX($Q20:AY20,0)=OPER!$AA115,".",IF(OPER!$AB115&lt;=HOUR(BA$7),MAX($Q20:AY20,0)+1,".")),","),IF(MAX($Q20:AY20,0)=OPER!$AA115,".",IF(OPER!$AB115&lt;=HOUR(BA$7),MAX($Q20:AY20,0)+1,".")))</f>
        <v>,</v>
      </c>
      <c r="BA20" s="30" t="str">
        <f>+OPER!AK14</f>
        <v>OP</v>
      </c>
    </row>
    <row r="21" spans="1:53" ht="80.5" customHeight="1" x14ac:dyDescent="0.2">
      <c r="A21" s="282" t="str">
        <f>IF(OPER!AF15=0,"",OPER!AF15)</f>
        <v>BAJA</v>
      </c>
      <c r="B21" s="109">
        <f>IF(OPER!V15=0,"",OPER!V15)</f>
        <v>46072</v>
      </c>
      <c r="C21" s="71" t="str">
        <f>IF(OPER!U15 = 0,"", OPER!U15)</f>
        <v xml:space="preserve"> </v>
      </c>
      <c r="D21" s="30" t="str">
        <f t="shared" si="7"/>
        <v>SI</v>
      </c>
      <c r="E21" s="262" t="str">
        <f>IF(OPER!X15 = 0,"",OPER!X15)</f>
        <v>CARLOS ANDRES UMAÑA JIMENEZ</v>
      </c>
      <c r="F21" s="262" t="str">
        <f>IF(OPER!I15 = 0,"",OPER!I15)</f>
        <v>LIMP/INSP EQU DET ENVOLVEDORA ROBOPAC</v>
      </c>
      <c r="G21" s="352" t="str">
        <f>IF(OPER!C15=0,"",OPER!C15)</f>
        <v>ROBOPAC OW-L4</v>
      </c>
      <c r="H21" s="30">
        <f>IF(OPER!R15 = 0,"",OPER!R15)</f>
        <v>1.5</v>
      </c>
      <c r="I21" s="30" t="str">
        <f>IF(OPER!F15=0,"", OPER!F15)</f>
        <v>9219048</v>
      </c>
      <c r="J21" s="108" t="str">
        <f>IF(OPER!G15=0,"",OPER!G15)</f>
        <v>0010</v>
      </c>
      <c r="K21" s="250">
        <f>+OPER!R15</f>
        <v>1.5</v>
      </c>
      <c r="L21" s="262">
        <f t="shared" si="8"/>
        <v>5.5</v>
      </c>
      <c r="M21" s="250">
        <f t="shared" si="9"/>
        <v>1.5</v>
      </c>
      <c r="N21" s="205" t="str">
        <f>IF(OPER!A15=0,"",OPER!A15)</f>
        <v>ZOT2</v>
      </c>
      <c r="O21" s="73" t="str">
        <f>IF(OPER!AJ1871=0,"",OPER!AJ1871)</f>
        <v/>
      </c>
      <c r="P21" s="264" t="str">
        <f>IF(OPER!AH15="EJECUTADO","SI",IF(OPER!AH15="NO EJECUTADO","NO",""))</f>
        <v/>
      </c>
      <c r="Q21" s="264" t="str">
        <f>IF(OPER!AN15="EJECUTADO","SI",IF(OPER!AN15="NO EJECUTADO","NO",""))</f>
        <v/>
      </c>
      <c r="R21" s="221" t="str">
        <f>IFERROR(VLOOKUP(OPER!Z15,OPER!$AU$490:$AV$577,2,0),"NO ASIGNADO")</f>
        <v>JUAN ARBOLEDA</v>
      </c>
      <c r="S21" s="6" t="str">
        <f>+OPER!AG15</f>
        <v xml:space="preserve"> </v>
      </c>
      <c r="T21" s="268" t="str">
        <f>IF($E21=$E20,IF(U20=".",IF(MAX($Q21:Q21,0)=OPER!$AA116,".",IF(OPER!$AB116&lt;=HOUR(U$7),MAX($Q21:Q21,0)+1,".")),","),IF(MAX($Q21:Q21,0)=OPER!$AA116,".",IF(OPER!$AB116&lt;=HOUR(U$7),MAX($Q21:Q21,0)+1,".")))</f>
        <v>.</v>
      </c>
      <c r="U21" s="269" t="str">
        <f>IF($E21=$E20,IF(V20=".",IF(MAX($Q21:T21,0)=OPER!$AA116,".",IF(OPER!$AB116&lt;=HOUR(V$7),MAX($Q21:T21,0)+1,".")),","),IF(MAX($Q21:T21,0)=OPER!$AA116,".",IF(OPER!$AB116&lt;=HOUR(V$7),MAX($Q21:T21,0)+1,".")))</f>
        <v>.</v>
      </c>
      <c r="V21" s="269" t="str">
        <f>IF($E21=$E20,IF(W20=".",IF(MAX($Q21:U21,0)=OPER!$AA116,".",IF(OPER!$AB116&lt;=HOUR(W$7),MAX($Q21:U21,0)+1,".")),","),IF(MAX($Q21:U21,0)=OPER!$AA116,".",IF(OPER!$AB116&lt;=HOUR(W$7),MAX($Q21:U21,0)+1,".")))</f>
        <v>.</v>
      </c>
      <c r="W21" s="269" t="str">
        <f>IF($E21=$E20,IF(X20=".",IF(MAX($Q21:V21,0)=OPER!$AA116,".",IF(OPER!$AB116&lt;=HOUR(X$7),MAX($Q21:V21,0)+1,".")),","),IF(MAX($Q21:V21,0)=OPER!$AA116,".",IF(OPER!$AB116&lt;=HOUR(X$7),MAX($Q21:V21,0)+1,".")))</f>
        <v>.</v>
      </c>
      <c r="X21" s="270" t="str">
        <f>IF($E21=$E20,IF(Y20=".",IF(MAX($Q21:W21,0)=OPER!$AA116,".",IF(OPER!$AB116&lt;=HOUR(Y$7),MAX($Q21:W21,0)+1,".")),","),IF(MAX($Q21:W21,0)=OPER!$AA116,".",IF(OPER!$AB116&lt;=HOUR(Y$7),MAX($Q21:W21,0)+1,".")))</f>
        <v>.</v>
      </c>
      <c r="Y21" s="271" t="str">
        <f>IF($E21=$E20,IF(Z20=".",IF(MAX($Q21:X21,0)=OPER!$AA116,".",IF(OPER!$AB116&lt;=HOUR(Z$7),MAX($Q21:X21,0)+1,".")),","),IF(MAX($Q21:X21,0)=OPER!$AA116,".",IF(OPER!$AB116&lt;=HOUR(Z$7),MAX($Q21:X21,0)+1,".")))</f>
        <v>.</v>
      </c>
      <c r="Z21" s="269" t="str">
        <f>IF($E21=$E20,IF(AA20=".",IF(MAX($Q21:Y21,0)=OPER!$AA116,".",IF(OPER!$AB116&lt;=HOUR(AA$7),MAX($Q21:Y21,0)+1,".")),","),IF(MAX($Q21:Y21,0)=OPER!$AA116,".",IF(OPER!$AB116&lt;=HOUR(AA$7),MAX($Q21:Y21,0)+1,".")))</f>
        <v>.</v>
      </c>
      <c r="AA21" s="269" t="str">
        <f>IF($E21=$E20,IF(AB20=".",IF(MAX($Q21:Z21,0)=OPER!$AA116,".",IF(OPER!$AB116&lt;=HOUR(AB$7),MAX($Q21:Z21,0)+1,".")),","),IF(MAX($Q21:Z21,0)=OPER!$AA116,".",IF(OPER!$AB116&lt;=HOUR(AB$7),MAX($Q21:Z21,0)+1,".")))</f>
        <v>.</v>
      </c>
      <c r="AB21" s="270" t="str">
        <f>IF($E21=$E20,IF(AC20=".",IF(MAX($Q21:AA21,0)=OPER!$AA116,".",IF(OPER!$AB116&lt;=HOUR(AC$7),MAX($Q21:AA21,0)+1,".")),","),IF(MAX($Q21:AA21,0)=OPER!$AA116,".",IF(OPER!$AB116&lt;=HOUR(AC$7),MAX($Q21:AA21,0)+1,".")))</f>
        <v>.</v>
      </c>
      <c r="AC21" s="271" t="str">
        <f>IF($E21=$E20,IF(AD20=".",IF(MAX($Q21:AB21,0)=OPER!$AA116,".",IF(OPER!$AB116&lt;=HOUR(AD$7),MAX($Q21:AB21,0)+1,".")),","),IF(MAX($Q21:AB21,0)=OPER!$AA116,".",IF(OPER!$AB116&lt;=HOUR(AD$7),MAX($Q21:AB21,0)+1,".")))</f>
        <v>.</v>
      </c>
      <c r="AD21" s="269" t="str">
        <f>IF($E21=$E20,IF(AE20=".",IF(MAX($Q21:AC21,0)=OPER!$AA116,".",IF(OPER!$AB116&lt;=HOUR(AE$7),MAX($Q21:AC21,0)+1,".")),","),IF(MAX($Q21:AC21,0)=OPER!$AA116,".",IF(OPER!$AB116&lt;=HOUR(AE$7),MAX($Q21:AC21,0)+1,".")))</f>
        <v>.</v>
      </c>
      <c r="AE21" s="269" t="str">
        <f>IF($E21=$E20,IF(AF20=".",IF(MAX($Q21:AD21,0)=OPER!$AA116,".",IF(OPER!$AB116&lt;=HOUR(AF$7),MAX($Q21:AD21,0)+1,".")),","),IF(MAX($Q21:AD21,0)=OPER!$AA116,".",IF(OPER!$AB116&lt;=HOUR(AF$7),MAX($Q21:AD21,0)+1,".")))</f>
        <v>.</v>
      </c>
      <c r="AF21" s="270" t="str">
        <f>IF($E21=$E20,IF(AG20=".",IF(MAX($Q21:AE21,0)=OPER!$AA116,".",IF(OPER!$AB116&lt;=HOUR(AG$7),MAX($Q21:AE21,0)+1,".")),","),IF(MAX($Q21:AE21,0)=OPER!$AA116,".",IF(OPER!$AB116&lt;=HOUR(AG$7),MAX($Q21:AE21,0)+1,".")))</f>
        <v>.</v>
      </c>
      <c r="AG21" s="271" t="str">
        <f>IF($E21=$E20,IF(AH20=".",IF(MAX($Q21:AF21,0)=OPER!$AA116,".",IF(OPER!$AB116&lt;=HOUR(AH$7),MAX($Q21:AF21,0)+1,".")),","),IF(MAX($Q21:AF21,0)=OPER!$AA116,".",IF(OPER!$AB116&lt;=HOUR(AH$7),MAX($Q21:AF21,0)+1,".")))</f>
        <v>.</v>
      </c>
      <c r="AH21" s="269" t="str">
        <f>IF($E21=$E20,IF(AI20=".",IF(MAX($Q21:AG21,0)=OPER!$AA116,".",IF(OPER!$AB116&lt;=HOUR(AI$7),MAX($Q21:AG21,0)+1,".")),","),IF(MAX($Q21:AG21,0)=OPER!$AA116,".",IF(OPER!$AB116&lt;=HOUR(AI$7),MAX($Q21:AG21,0)+1,".")))</f>
        <v>.</v>
      </c>
      <c r="AI21" s="269" t="str">
        <f>IF($E21=$E20,IF(AJ20=".",IF(MAX($Q21:AH21,0)=OPER!$AA116,".",IF(OPER!$AB116&lt;=HOUR(AJ$7),MAX($Q21:AH21,0)+1,".")),","),IF(MAX($Q21:AH21,0)=OPER!$AA116,".",IF(OPER!$AB116&lt;=HOUR(AJ$7),MAX($Q21:AH21,0)+1,".")))</f>
        <v>.</v>
      </c>
      <c r="AJ21" s="270" t="str">
        <f>IF($E21=$E20,IF(AK20=".",IF(MAX($Q21:AI21,0)=OPER!$AA116,".",IF(OPER!$AB116&lt;=HOUR(AK$7),MAX($Q21:AI21,0)+1,".")),","),IF(MAX($Q21:AI21,0)=OPER!$AA116,".",IF(OPER!$AB116&lt;=HOUR(AK$7),MAX($Q21:AI21,0)+1,".")))</f>
        <v>.</v>
      </c>
      <c r="AK21" s="271" t="str">
        <f>IF($E21=$E20,IF(AL20=".",IF(MAX($Q21:AJ21,0)=OPER!$AA116,".",IF(OPER!$AB116&lt;=HOUR(AL$7),MAX($Q21:AJ21,0)+1,".")),","),IF(MAX($Q21:AJ21,0)=OPER!$AA116,".",IF(OPER!$AB116&lt;=HOUR(AL$7),MAX($Q21:AJ21,0)+1,".")))</f>
        <v>.</v>
      </c>
      <c r="AL21" s="269" t="str">
        <f>IF($E21=$E20,IF(AM20=".",IF(MAX($Q21:AK21,0)=OPER!$AA116,".",IF(OPER!$AB116&lt;=HOUR(AM$7),MAX($Q21:AK21,0)+1,".")),","),IF(MAX($Q21:AK21,0)=OPER!$AA116,".",IF(OPER!$AB116&lt;=HOUR(AM$7),MAX($Q21:AK21,0)+1,".")))</f>
        <v>.</v>
      </c>
      <c r="AM21" s="269" t="str">
        <f>IF($E21=$E20,IF(AN20=".",IF(MAX($Q21:AL21,0)=OPER!$AA116,".",IF(OPER!$AB116&lt;=HOUR(AN$7),MAX($Q21:AL21,0)+1,".")),","),IF(MAX($Q21:AL21,0)=OPER!$AA116,".",IF(OPER!$AB116&lt;=HOUR(AN$7),MAX($Q21:AL21,0)+1,".")))</f>
        <v>.</v>
      </c>
      <c r="AN21" s="270" t="str">
        <f>IF($E21=$E20,IF(AO20=".",IF(MAX($Q21:AM21,0)=OPER!$AA116,".",IF(OPER!$AB116&lt;=HOUR(AO$7),MAX($Q21:AM21,0)+1,".")),","),IF(MAX($Q21:AM21,0)=OPER!$AA116,".",IF(OPER!$AB116&lt;=HOUR(AO$7),MAX($Q21:AM21,0)+1,".")))</f>
        <v>.</v>
      </c>
      <c r="AO21" s="271" t="str">
        <f>IF($E21=$E20,IF(AP20=".",IF(MAX($Q21:AN21,0)=OPER!$AA116,".",IF(OPER!$AB116&lt;=HOUR(AP$7),MAX($Q21:AN21,0)+1,".")),","),IF(MAX($Q21:AN21,0)=OPER!$AA116,".",IF(OPER!$AB116&lt;=HOUR(AP$7),MAX($Q21:AN21,0)+1,".")))</f>
        <v>.</v>
      </c>
      <c r="AP21" s="269" t="str">
        <f>IF($E21=$E20,IF(AQ20=".",IF(MAX($Q21:AO21,0)=OPER!$AA116,".",IF(OPER!$AB116&lt;=HOUR(AQ$7),MAX($Q21:AO21,0)+1,".")),","),IF(MAX($Q21:AO21,0)=OPER!$AA116,".",IF(OPER!$AB116&lt;=HOUR(AQ$7),MAX($Q21:AO21,0)+1,".")))</f>
        <v>.</v>
      </c>
      <c r="AQ21" s="269" t="str">
        <f>IF($E21=$E20,IF(AR20=".",IF(MAX($Q21:AP21,0)=OPER!$AA116,".",IF(OPER!$AB116&lt;=HOUR(AR$7),MAX($Q21:AP21,0)+1,".")),","),IF(MAX($Q21:AP21,0)=OPER!$AA116,".",IF(OPER!$AB116&lt;=HOUR(AR$7),MAX($Q21:AP21,0)+1,".")))</f>
        <v>.</v>
      </c>
      <c r="AR21" s="270" t="str">
        <f>IF($E21=$E20,IF(AS20=".",IF(MAX($Q21:AQ21,0)=OPER!$AA116,".",IF(OPER!$AB116&lt;=HOUR(AS$7),MAX($Q21:AQ21,0)+1,".")),","),IF(MAX($Q21:AQ21,0)=OPER!$AA116,".",IF(OPER!$AB116&lt;=HOUR(AS$7),MAX($Q21:AQ21,0)+1,".")))</f>
        <v>.</v>
      </c>
      <c r="AS21" s="271" t="str">
        <f>IF($E21=$E20,IF(AT20=".",IF(MAX($Q21:AR21,0)=OPER!$AA116,".",IF(OPER!$AB116&lt;=HOUR(AT$7),MAX($Q21:AR21,0)+1,".")),","),IF(MAX($Q21:AR21,0)=OPER!$AA116,".",IF(OPER!$AB116&lt;=HOUR(AT$7),MAX($Q21:AR21,0)+1,".")))</f>
        <v>.</v>
      </c>
      <c r="AT21" s="269" t="str">
        <f>IF($E21=$E20,IF(AU20=".",IF(MAX($Q21:AS21,0)=OPER!$AA116,".",IF(OPER!$AB116&lt;=HOUR(AU$7),MAX($Q21:AS21,0)+1,".")),","),IF(MAX($Q21:AS21,0)=OPER!$AA116,".",IF(OPER!$AB116&lt;=HOUR(AU$7),MAX($Q21:AS21,0)+1,".")))</f>
        <v>.</v>
      </c>
      <c r="AU21" s="269" t="str">
        <f>IF($E21=$E20,IF(AV20=".",IF(MAX($Q21:AT21,0)=OPER!$AA116,".",IF(OPER!$AB116&lt;=HOUR(AV$7),MAX($Q21:AT21,0)+1,".")),","),IF(MAX($Q21:AT21,0)=OPER!$AA116,".",IF(OPER!$AB116&lt;=HOUR(AV$7),MAX($Q21:AT21,0)+1,".")))</f>
        <v>.</v>
      </c>
      <c r="AV21" s="270" t="str">
        <f>IF($E21=$E20,IF(AW20=".",IF(MAX($Q21:AU21,0)=OPER!$AA116,".",IF(OPER!$AB116&lt;=HOUR(AW$7),MAX($Q21:AU21,0)+1,".")),","),IF(MAX($Q21:AU21,0)=OPER!$AA116,".",IF(OPER!$AB116&lt;=HOUR(AW$7),MAX($Q21:AU21,0)+1,".")))</f>
        <v>.</v>
      </c>
      <c r="AW21" s="271" t="str">
        <f>IF($E21=$E20,IF(AX20=".",IF(MAX($Q21:AV21,0)=OPER!$AA116,".",IF(OPER!$AB116&lt;=HOUR(AX$7),MAX($Q21:AV21,0)+1,".")),","),IF(MAX($Q21:AV21,0)=OPER!$AA116,".",IF(OPER!$AB116&lt;=HOUR(AX$7),MAX($Q21:AV21,0)+1,".")))</f>
        <v>.</v>
      </c>
      <c r="AX21" s="269" t="e">
        <f>IF($E21=$E20,IF(AY20=".",IF(MAX($Q21:AW21,0)=OPER!$AA116,".",IF(OPER!$AB116&lt;=HOUR(AY$7),MAX($Q21:AW21,0)+1,".")),","),IF(MAX($Q21:AW21,0)=OPER!$AA116,".",IF(OPER!$AB116&lt;=HOUR(AY$7),MAX($Q21:AW21,0)+1,".")))</f>
        <v>#VALUE!</v>
      </c>
      <c r="AY21" s="269" t="str">
        <f>IF($E21=$E20,IF(AZ20=".",IF(MAX($Q21:AX21,0)=OPER!$AA116,".",IF(OPER!$AB116&lt;=HOUR(AZ$7),MAX($Q21:AX21,0)+1,".")),","),IF(MAX($Q21:AX21,0)=OPER!$AA116,".",IF(OPER!$AB116&lt;=HOUR(AZ$7),MAX($Q21:AX21,0)+1,".")))</f>
        <v>,</v>
      </c>
      <c r="AZ21" s="270" t="str">
        <f>IF($E21=$E20,IF(BA20=".",IF(MAX($Q21:AY21,0)=OPER!$AA116,".",IF(OPER!$AB116&lt;=HOUR(BA$7),MAX($Q21:AY21,0)+1,".")),","),IF(MAX($Q21:AY21,0)=OPER!$AA116,".",IF(OPER!$AB116&lt;=HOUR(BA$7),MAX($Q21:AY21,0)+1,".")))</f>
        <v>,</v>
      </c>
      <c r="BA21" s="30" t="str">
        <f>+OPER!AK15</f>
        <v>OP</v>
      </c>
    </row>
    <row r="22" spans="1:53" ht="80.5" customHeight="1" x14ac:dyDescent="0.2">
      <c r="A22" s="282" t="str">
        <f>IF(OPER!AF16=0,"",OPER!AF16)</f>
        <v>BAJA</v>
      </c>
      <c r="B22" s="109">
        <f>IF(OPER!V16=0,"",OPER!V16)</f>
        <v>46072</v>
      </c>
      <c r="C22" s="71" t="str">
        <f>IF(OPER!U16 = 0,"", OPER!U16)</f>
        <v xml:space="preserve"> </v>
      </c>
      <c r="D22" s="30" t="str">
        <f t="shared" si="7"/>
        <v>SI</v>
      </c>
      <c r="E22" s="262" t="str">
        <f>IF(OPER!X16 = 0,"",OPER!X16)</f>
        <v>CRISTIAN CAMILO MAZO OCHOA</v>
      </c>
      <c r="F22" s="262" t="str">
        <f>IF(OPER!I16 = 0,"",OPER!I16)</f>
        <v>MTTO AUT FILTROS GUATA SIST TAPAS C1S</v>
      </c>
      <c r="G22" s="352" t="str">
        <f>IF(OPER!C16=0,"",OPER!C16)</f>
        <v>SISTEMA DE ALIMENTACIÓN DE TAPA - L4</v>
      </c>
      <c r="H22" s="30">
        <f>IF(OPER!R16 = 0,"",OPER!R16)</f>
        <v>0.8</v>
      </c>
      <c r="I22" s="30" t="str">
        <f>IF(OPER!F16=0,"", OPER!F16)</f>
        <v>9218436</v>
      </c>
      <c r="J22" s="108" t="str">
        <f>IF(OPER!G16=0,"",OPER!G16)</f>
        <v>0030</v>
      </c>
      <c r="K22" s="250">
        <f>+OPER!R16</f>
        <v>0.8</v>
      </c>
      <c r="L22" s="262">
        <f t="shared" si="8"/>
        <v>4.8</v>
      </c>
      <c r="M22" s="250">
        <f t="shared" si="9"/>
        <v>0.8</v>
      </c>
      <c r="N22" s="205" t="str">
        <f>IF(OPER!A16=0,"",OPER!A16)</f>
        <v>ZOT2</v>
      </c>
      <c r="O22" s="73" t="str">
        <f>IF(OPER!AJ1872=0,"",OPER!AJ1872)</f>
        <v/>
      </c>
      <c r="P22" s="264" t="str">
        <f>IF(OPER!AH16="EJECUTADO","SI",IF(OPER!AH16="NO EJECUTADO","NO",""))</f>
        <v/>
      </c>
      <c r="Q22" s="264" t="str">
        <f>IF(OPER!AN16="EJECUTADO","SI",IF(OPER!AN16="NO EJECUTADO","NO",""))</f>
        <v/>
      </c>
      <c r="R22" s="221" t="str">
        <f>IFERROR(VLOOKUP(OPER!Z16,OPER!$AU$490:$AV$577,2,0),"NO ASIGNADO")</f>
        <v>JUAN ARBOLEDA</v>
      </c>
      <c r="S22" s="6" t="str">
        <f>+OPER!AG16</f>
        <v xml:space="preserve"> </v>
      </c>
      <c r="T22" s="268" t="str">
        <f>IF($E22=$E21,IF(U21=".",IF(MAX($Q22:Q22,0)=OPER!$AA117,".",IF(OPER!$AB117&lt;=HOUR(U$7),MAX($Q22:Q22,0)+1,".")),","),IF(MAX($Q22:Q22,0)=OPER!$AA117,".",IF(OPER!$AB117&lt;=HOUR(U$7),MAX($Q22:Q22,0)+1,".")))</f>
        <v>.</v>
      </c>
      <c r="U22" s="269" t="str">
        <f>IF($E22=$E21,IF(V21=".",IF(MAX($Q22:T22,0)=OPER!$AA117,".",IF(OPER!$AB117&lt;=HOUR(V$7),MAX($Q22:T22,0)+1,".")),","),IF(MAX($Q22:T22,0)=OPER!$AA117,".",IF(OPER!$AB117&lt;=HOUR(V$7),MAX($Q22:T22,0)+1,".")))</f>
        <v>.</v>
      </c>
      <c r="V22" s="269" t="str">
        <f>IF($E22=$E21,IF(W21=".",IF(MAX($Q22:U22,0)=OPER!$AA117,".",IF(OPER!$AB117&lt;=HOUR(W$7),MAX($Q22:U22,0)+1,".")),","),IF(MAX($Q22:U22,0)=OPER!$AA117,".",IF(OPER!$AB117&lt;=HOUR(W$7),MAX($Q22:U22,0)+1,".")))</f>
        <v>.</v>
      </c>
      <c r="W22" s="269" t="str">
        <f>IF($E22=$E21,IF(X21=".",IF(MAX($Q22:V22,0)=OPER!$AA117,".",IF(OPER!$AB117&lt;=HOUR(X$7),MAX($Q22:V22,0)+1,".")),","),IF(MAX($Q22:V22,0)=OPER!$AA117,".",IF(OPER!$AB117&lt;=HOUR(X$7),MAX($Q22:V22,0)+1,".")))</f>
        <v>.</v>
      </c>
      <c r="X22" s="270" t="str">
        <f>IF($E22=$E21,IF(Y21=".",IF(MAX($Q22:W22,0)=OPER!$AA117,".",IF(OPER!$AB117&lt;=HOUR(Y$7),MAX($Q22:W22,0)+1,".")),","),IF(MAX($Q22:W22,0)=OPER!$AA117,".",IF(OPER!$AB117&lt;=HOUR(Y$7),MAX($Q22:W22,0)+1,".")))</f>
        <v>.</v>
      </c>
      <c r="Y22" s="271" t="str">
        <f>IF($E22=$E21,IF(Z21=".",IF(MAX($Q22:X22,0)=OPER!$AA117,".",IF(OPER!$AB117&lt;=HOUR(Z$7),MAX($Q22:X22,0)+1,".")),","),IF(MAX($Q22:X22,0)=OPER!$AA117,".",IF(OPER!$AB117&lt;=HOUR(Z$7),MAX($Q22:X22,0)+1,".")))</f>
        <v>.</v>
      </c>
      <c r="Z22" s="269" t="str">
        <f>IF($E22=$E21,IF(AA21=".",IF(MAX($Q22:Y22,0)=OPER!$AA117,".",IF(OPER!$AB117&lt;=HOUR(AA$7),MAX($Q22:Y22,0)+1,".")),","),IF(MAX($Q22:Y22,0)=OPER!$AA117,".",IF(OPER!$AB117&lt;=HOUR(AA$7),MAX($Q22:Y22,0)+1,".")))</f>
        <v>.</v>
      </c>
      <c r="AA22" s="269" t="str">
        <f>IF($E22=$E21,IF(AB21=".",IF(MAX($Q22:Z22,0)=OPER!$AA117,".",IF(OPER!$AB117&lt;=HOUR(AB$7),MAX($Q22:Z22,0)+1,".")),","),IF(MAX($Q22:Z22,0)=OPER!$AA117,".",IF(OPER!$AB117&lt;=HOUR(AB$7),MAX($Q22:Z22,0)+1,".")))</f>
        <v>.</v>
      </c>
      <c r="AB22" s="270" t="str">
        <f>IF($E22=$E21,IF(AC21=".",IF(MAX($Q22:AA22,0)=OPER!$AA117,".",IF(OPER!$AB117&lt;=HOUR(AC$7),MAX($Q22:AA22,0)+1,".")),","),IF(MAX($Q22:AA22,0)=OPER!$AA117,".",IF(OPER!$AB117&lt;=HOUR(AC$7),MAX($Q22:AA22,0)+1,".")))</f>
        <v>.</v>
      </c>
      <c r="AC22" s="271" t="str">
        <f>IF($E22=$E21,IF(AD21=".",IF(MAX($Q22:AB22,0)=OPER!$AA117,".",IF(OPER!$AB117&lt;=HOUR(AD$7),MAX($Q22:AB22,0)+1,".")),","),IF(MAX($Q22:AB22,0)=OPER!$AA117,".",IF(OPER!$AB117&lt;=HOUR(AD$7),MAX($Q22:AB22,0)+1,".")))</f>
        <v>.</v>
      </c>
      <c r="AD22" s="269" t="str">
        <f>IF($E22=$E21,IF(AE21=".",IF(MAX($Q22:AC22,0)=OPER!$AA117,".",IF(OPER!$AB117&lt;=HOUR(AE$7),MAX($Q22:AC22,0)+1,".")),","),IF(MAX($Q22:AC22,0)=OPER!$AA117,".",IF(OPER!$AB117&lt;=HOUR(AE$7),MAX($Q22:AC22,0)+1,".")))</f>
        <v>.</v>
      </c>
      <c r="AE22" s="269" t="str">
        <f>IF($E22=$E21,IF(AF21=".",IF(MAX($Q22:AD22,0)=OPER!$AA117,".",IF(OPER!$AB117&lt;=HOUR(AF$7),MAX($Q22:AD22,0)+1,".")),","),IF(MAX($Q22:AD22,0)=OPER!$AA117,".",IF(OPER!$AB117&lt;=HOUR(AF$7),MAX($Q22:AD22,0)+1,".")))</f>
        <v>.</v>
      </c>
      <c r="AF22" s="270" t="str">
        <f>IF($E22=$E21,IF(AG21=".",IF(MAX($Q22:AE22,0)=OPER!$AA117,".",IF(OPER!$AB117&lt;=HOUR(AG$7),MAX($Q22:AE22,0)+1,".")),","),IF(MAX($Q22:AE22,0)=OPER!$AA117,".",IF(OPER!$AB117&lt;=HOUR(AG$7),MAX($Q22:AE22,0)+1,".")))</f>
        <v>.</v>
      </c>
      <c r="AG22" s="271" t="str">
        <f>IF($E22=$E21,IF(AH21=".",IF(MAX($Q22:AF22,0)=OPER!$AA117,".",IF(OPER!$AB117&lt;=HOUR(AH$7),MAX($Q22:AF22,0)+1,".")),","),IF(MAX($Q22:AF22,0)=OPER!$AA117,".",IF(OPER!$AB117&lt;=HOUR(AH$7),MAX($Q22:AF22,0)+1,".")))</f>
        <v>.</v>
      </c>
      <c r="AH22" s="269" t="str">
        <f>IF($E22=$E21,IF(AI21=".",IF(MAX($Q22:AG22,0)=OPER!$AA117,".",IF(OPER!$AB117&lt;=HOUR(AI$7),MAX($Q22:AG22,0)+1,".")),","),IF(MAX($Q22:AG22,0)=OPER!$AA117,".",IF(OPER!$AB117&lt;=HOUR(AI$7),MAX($Q22:AG22,0)+1,".")))</f>
        <v>.</v>
      </c>
      <c r="AI22" s="269" t="str">
        <f>IF($E22=$E21,IF(AJ21=".",IF(MAX($Q22:AH22,0)=OPER!$AA117,".",IF(OPER!$AB117&lt;=HOUR(AJ$7),MAX($Q22:AH22,0)+1,".")),","),IF(MAX($Q22:AH22,0)=OPER!$AA117,".",IF(OPER!$AB117&lt;=HOUR(AJ$7),MAX($Q22:AH22,0)+1,".")))</f>
        <v>.</v>
      </c>
      <c r="AJ22" s="270" t="str">
        <f>IF($E22=$E21,IF(AK21=".",IF(MAX($Q22:AI22,0)=OPER!$AA117,".",IF(OPER!$AB117&lt;=HOUR(AK$7),MAX($Q22:AI22,0)+1,".")),","),IF(MAX($Q22:AI22,0)=OPER!$AA117,".",IF(OPER!$AB117&lt;=HOUR(AK$7),MAX($Q22:AI22,0)+1,".")))</f>
        <v>.</v>
      </c>
      <c r="AK22" s="271" t="str">
        <f>IF($E22=$E21,IF(AL21=".",IF(MAX($Q22:AJ22,0)=OPER!$AA117,".",IF(OPER!$AB117&lt;=HOUR(AL$7),MAX($Q22:AJ22,0)+1,".")),","),IF(MAX($Q22:AJ22,0)=OPER!$AA117,".",IF(OPER!$AB117&lt;=HOUR(AL$7),MAX($Q22:AJ22,0)+1,".")))</f>
        <v>.</v>
      </c>
      <c r="AL22" s="269" t="str">
        <f>IF($E22=$E21,IF(AM21=".",IF(MAX($Q22:AK22,0)=OPER!$AA117,".",IF(OPER!$AB117&lt;=HOUR(AM$7),MAX($Q22:AK22,0)+1,".")),","),IF(MAX($Q22:AK22,0)=OPER!$AA117,".",IF(OPER!$AB117&lt;=HOUR(AM$7),MAX($Q22:AK22,0)+1,".")))</f>
        <v>.</v>
      </c>
      <c r="AM22" s="269" t="str">
        <f>IF($E22=$E21,IF(AN21=".",IF(MAX($Q22:AL22,0)=OPER!$AA117,".",IF(OPER!$AB117&lt;=HOUR(AN$7),MAX($Q22:AL22,0)+1,".")),","),IF(MAX($Q22:AL22,0)=OPER!$AA117,".",IF(OPER!$AB117&lt;=HOUR(AN$7),MAX($Q22:AL22,0)+1,".")))</f>
        <v>.</v>
      </c>
      <c r="AN22" s="270" t="str">
        <f>IF($E22=$E21,IF(AO21=".",IF(MAX($Q22:AM22,0)=OPER!$AA117,".",IF(OPER!$AB117&lt;=HOUR(AO$7),MAX($Q22:AM22,0)+1,".")),","),IF(MAX($Q22:AM22,0)=OPER!$AA117,".",IF(OPER!$AB117&lt;=HOUR(AO$7),MAX($Q22:AM22,0)+1,".")))</f>
        <v>.</v>
      </c>
      <c r="AO22" s="271" t="str">
        <f>IF($E22=$E21,IF(AP21=".",IF(MAX($Q22:AN22,0)=OPER!$AA117,".",IF(OPER!$AB117&lt;=HOUR(AP$7),MAX($Q22:AN22,0)+1,".")),","),IF(MAX($Q22:AN22,0)=OPER!$AA117,".",IF(OPER!$AB117&lt;=HOUR(AP$7),MAX($Q22:AN22,0)+1,".")))</f>
        <v>.</v>
      </c>
      <c r="AP22" s="269" t="str">
        <f>IF($E22=$E21,IF(AQ21=".",IF(MAX($Q22:AO22,0)=OPER!$AA117,".",IF(OPER!$AB117&lt;=HOUR(AQ$7),MAX($Q22:AO22,0)+1,".")),","),IF(MAX($Q22:AO22,0)=OPER!$AA117,".",IF(OPER!$AB117&lt;=HOUR(AQ$7),MAX($Q22:AO22,0)+1,".")))</f>
        <v>.</v>
      </c>
      <c r="AQ22" s="269" t="str">
        <f>IF($E22=$E21,IF(AR21=".",IF(MAX($Q22:AP22,0)=OPER!$AA117,".",IF(OPER!$AB117&lt;=HOUR(AR$7),MAX($Q22:AP22,0)+1,".")),","),IF(MAX($Q22:AP22,0)=OPER!$AA117,".",IF(OPER!$AB117&lt;=HOUR(AR$7),MAX($Q22:AP22,0)+1,".")))</f>
        <v>.</v>
      </c>
      <c r="AR22" s="270" t="str">
        <f>IF($E22=$E21,IF(AS21=".",IF(MAX($Q22:AQ22,0)=OPER!$AA117,".",IF(OPER!$AB117&lt;=HOUR(AS$7),MAX($Q22:AQ22,0)+1,".")),","),IF(MAX($Q22:AQ22,0)=OPER!$AA117,".",IF(OPER!$AB117&lt;=HOUR(AS$7),MAX($Q22:AQ22,0)+1,".")))</f>
        <v>.</v>
      </c>
      <c r="AS22" s="271" t="str">
        <f>IF($E22=$E21,IF(AT21=".",IF(MAX($Q22:AR22,0)=OPER!$AA117,".",IF(OPER!$AB117&lt;=HOUR(AT$7),MAX($Q22:AR22,0)+1,".")),","),IF(MAX($Q22:AR22,0)=OPER!$AA117,".",IF(OPER!$AB117&lt;=HOUR(AT$7),MAX($Q22:AR22,0)+1,".")))</f>
        <v>.</v>
      </c>
      <c r="AT22" s="269" t="str">
        <f>IF($E22=$E21,IF(AU21=".",IF(MAX($Q22:AS22,0)=OPER!$AA117,".",IF(OPER!$AB117&lt;=HOUR(AU$7),MAX($Q22:AS22,0)+1,".")),","),IF(MAX($Q22:AS22,0)=OPER!$AA117,".",IF(OPER!$AB117&lt;=HOUR(AU$7),MAX($Q22:AS22,0)+1,".")))</f>
        <v>.</v>
      </c>
      <c r="AU22" s="269" t="str">
        <f>IF($E22=$E21,IF(AV21=".",IF(MAX($Q22:AT22,0)=OPER!$AA117,".",IF(OPER!$AB117&lt;=HOUR(AV$7),MAX($Q22:AT22,0)+1,".")),","),IF(MAX($Q22:AT22,0)=OPER!$AA117,".",IF(OPER!$AB117&lt;=HOUR(AV$7),MAX($Q22:AT22,0)+1,".")))</f>
        <v>.</v>
      </c>
      <c r="AV22" s="270" t="str">
        <f>IF($E22=$E21,IF(AW21=".",IF(MAX($Q22:AU22,0)=OPER!$AA117,".",IF(OPER!$AB117&lt;=HOUR(AW$7),MAX($Q22:AU22,0)+1,".")),","),IF(MAX($Q22:AU22,0)=OPER!$AA117,".",IF(OPER!$AB117&lt;=HOUR(AW$7),MAX($Q22:AU22,0)+1,".")))</f>
        <v>.</v>
      </c>
      <c r="AW22" s="271" t="str">
        <f>IF($E22=$E21,IF(AX21=".",IF(MAX($Q22:AV22,0)=OPER!$AA117,".",IF(OPER!$AB117&lt;=HOUR(AX$7),MAX($Q22:AV22,0)+1,".")),","),IF(MAX($Q22:AV22,0)=OPER!$AA117,".",IF(OPER!$AB117&lt;=HOUR(AX$7),MAX($Q22:AV22,0)+1,".")))</f>
        <v>.</v>
      </c>
      <c r="AX22" s="269" t="str">
        <f>IF($E22=$E21,IF(AY21=".",IF(MAX($Q22:AW22,0)=OPER!$AA117,".",IF(OPER!$AB117&lt;=HOUR(AY$7),MAX($Q22:AW22,0)+1,".")),","),IF(MAX($Q22:AW22,0)=OPER!$AA117,".",IF(OPER!$AB117&lt;=HOUR(AY$7),MAX($Q22:AW22,0)+1,".")))</f>
        <v>.</v>
      </c>
      <c r="AY22" s="269" t="str">
        <f>IF($E22=$E21,IF(AZ21=".",IF(MAX($Q22:AX22,0)=OPER!$AA117,".",IF(OPER!$AB117&lt;=HOUR(AZ$7),MAX($Q22:AX22,0)+1,".")),","),IF(MAX($Q22:AX22,0)=OPER!$AA117,".",IF(OPER!$AB117&lt;=HOUR(AZ$7),MAX($Q22:AX22,0)+1,".")))</f>
        <v>.</v>
      </c>
      <c r="AZ22" s="270" t="e">
        <f>IF($E22=$E21,IF(BA21=".",IF(MAX($Q22:AY22,0)=OPER!$AA117,".",IF(OPER!$AB117&lt;=HOUR(BA$7),MAX($Q22:AY22,0)+1,".")),","),IF(MAX($Q22:AY22,0)=OPER!$AA117,".",IF(OPER!$AB117&lt;=HOUR(BA$7),MAX($Q22:AY22,0)+1,".")))</f>
        <v>#VALUE!</v>
      </c>
      <c r="BA22" s="30" t="str">
        <f>+OPER!AK16</f>
        <v>OP</v>
      </c>
    </row>
    <row r="23" spans="1:53" ht="80.5" customHeight="1" x14ac:dyDescent="0.2">
      <c r="A23" s="282" t="str">
        <f>IF(OPER!AF17=0,"",OPER!AF17)</f>
        <v>MEDIA</v>
      </c>
      <c r="B23" s="109">
        <f>IF(OPER!V17=0,"",OPER!V17)</f>
        <v>46072</v>
      </c>
      <c r="C23" s="71" t="str">
        <f>IF(OPER!U17 = 0,"", OPER!U17)</f>
        <v xml:space="preserve"> </v>
      </c>
      <c r="D23" s="30" t="str">
        <f t="shared" si="7"/>
        <v>SI</v>
      </c>
      <c r="E23" s="262" t="str">
        <f>IF(OPER!X17 = 0,"",OPER!X17)</f>
        <v>CRISTIAN CAMILO MAZO OCHOA</v>
      </c>
      <c r="F23" s="262" t="str">
        <f>IF(OPER!I17 = 0,"",OPER!I17)</f>
        <v>LIMPIEZA/LUBRICACION INSPECTOR</v>
      </c>
      <c r="G23" s="352" t="str">
        <f>IF(OPER!C17=0,"",OPER!C17)</f>
        <v>INSPECTOR DE PRODUCTO TERMINADO 1 - L4</v>
      </c>
      <c r="H23" s="30">
        <f>IF(OPER!R17 = 0,"",OPER!R17)</f>
        <v>1</v>
      </c>
      <c r="I23" s="30" t="str">
        <f>IF(OPER!F17=0,"", OPER!F17)</f>
        <v>9218511</v>
      </c>
      <c r="J23" s="108" t="str">
        <f>IF(OPER!G17=0,"",OPER!G17)</f>
        <v>0010</v>
      </c>
      <c r="K23" s="250">
        <f>+OPER!R17</f>
        <v>1</v>
      </c>
      <c r="L23" s="262">
        <f t="shared" si="8"/>
        <v>4.8</v>
      </c>
      <c r="M23" s="250">
        <f t="shared" si="9"/>
        <v>2</v>
      </c>
      <c r="N23" s="205" t="str">
        <f>IF(OPER!A17=0,"",OPER!A17)</f>
        <v>ZOT2</v>
      </c>
      <c r="O23" s="73" t="str">
        <f>IF(OPER!AJ1873=0,"",OPER!AJ1873)</f>
        <v/>
      </c>
      <c r="P23" s="264" t="str">
        <f>IF(OPER!AH17="EJECUTADO","SI",IF(OPER!AH17="NO EJECUTADO","NO",""))</f>
        <v/>
      </c>
      <c r="Q23" s="264" t="str">
        <f>IF(OPER!AN17="EJECUTADO","SI",IF(OPER!AN17="NO EJECUTADO","NO",""))</f>
        <v/>
      </c>
      <c r="R23" s="221" t="str">
        <f>IFERROR(VLOOKUP(OPER!Z17,OPER!$AU$490:$AV$577,2,0),"NO ASIGNADO")</f>
        <v>JUAN ARBOLEDA</v>
      </c>
      <c r="S23" s="6" t="str">
        <f>+OPER!AG17</f>
        <v xml:space="preserve"> </v>
      </c>
      <c r="T23" s="268" t="str">
        <f>IF($E23=$E22,IF(U22=".",IF(MAX($Q23:Q23,0)=OPER!$AA118,".",IF(OPER!$AB118&lt;=HOUR(U$7),MAX($Q23:Q23,0)+1,".")),","),IF(MAX($Q23:Q23,0)=OPER!$AA118,".",IF(OPER!$AB118&lt;=HOUR(U$7),MAX($Q23:Q23,0)+1,".")))</f>
        <v>.</v>
      </c>
      <c r="U23" s="269" t="str">
        <f>IF($E23=$E22,IF(V22=".",IF(MAX($Q23:T23,0)=OPER!$AA118,".",IF(OPER!$AB118&lt;=HOUR(V$7),MAX($Q23:T23,0)+1,".")),","),IF(MAX($Q23:T23,0)=OPER!$AA118,".",IF(OPER!$AB118&lt;=HOUR(V$7),MAX($Q23:T23,0)+1,".")))</f>
        <v>.</v>
      </c>
      <c r="V23" s="269" t="str">
        <f>IF($E23=$E22,IF(W22=".",IF(MAX($Q23:U23,0)=OPER!$AA118,".",IF(OPER!$AB118&lt;=HOUR(W$7),MAX($Q23:U23,0)+1,".")),","),IF(MAX($Q23:U23,0)=OPER!$AA118,".",IF(OPER!$AB118&lt;=HOUR(W$7),MAX($Q23:U23,0)+1,".")))</f>
        <v>.</v>
      </c>
      <c r="W23" s="269" t="str">
        <f>IF($E23=$E22,IF(X22=".",IF(MAX($Q23:V23,0)=OPER!$AA118,".",IF(OPER!$AB118&lt;=HOUR(X$7),MAX($Q23:V23,0)+1,".")),","),IF(MAX($Q23:V23,0)=OPER!$AA118,".",IF(OPER!$AB118&lt;=HOUR(X$7),MAX($Q23:V23,0)+1,".")))</f>
        <v>.</v>
      </c>
      <c r="X23" s="270" t="str">
        <f>IF($E23=$E22,IF(Y22=".",IF(MAX($Q23:W23,0)=OPER!$AA118,".",IF(OPER!$AB118&lt;=HOUR(Y$7),MAX($Q23:W23,0)+1,".")),","),IF(MAX($Q23:W23,0)=OPER!$AA118,".",IF(OPER!$AB118&lt;=HOUR(Y$7),MAX($Q23:W23,0)+1,".")))</f>
        <v>.</v>
      </c>
      <c r="Y23" s="271" t="str">
        <f>IF($E23=$E22,IF(Z22=".",IF(MAX($Q23:X23,0)=OPER!$AA118,".",IF(OPER!$AB118&lt;=HOUR(Z$7),MAX($Q23:X23,0)+1,".")),","),IF(MAX($Q23:X23,0)=OPER!$AA118,".",IF(OPER!$AB118&lt;=HOUR(Z$7),MAX($Q23:X23,0)+1,".")))</f>
        <v>.</v>
      </c>
      <c r="Z23" s="269" t="str">
        <f>IF($E23=$E22,IF(AA22=".",IF(MAX($Q23:Y23,0)=OPER!$AA118,".",IF(OPER!$AB118&lt;=HOUR(AA$7),MAX($Q23:Y23,0)+1,".")),","),IF(MAX($Q23:Y23,0)=OPER!$AA118,".",IF(OPER!$AB118&lt;=HOUR(AA$7),MAX($Q23:Y23,0)+1,".")))</f>
        <v>.</v>
      </c>
      <c r="AA23" s="269" t="str">
        <f>IF($E23=$E22,IF(AB22=".",IF(MAX($Q23:Z23,0)=OPER!$AA118,".",IF(OPER!$AB118&lt;=HOUR(AB$7),MAX($Q23:Z23,0)+1,".")),","),IF(MAX($Q23:Z23,0)=OPER!$AA118,".",IF(OPER!$AB118&lt;=HOUR(AB$7),MAX($Q23:Z23,0)+1,".")))</f>
        <v>.</v>
      </c>
      <c r="AB23" s="270" t="str">
        <f>IF($E23=$E22,IF(AC22=".",IF(MAX($Q23:AA23,0)=OPER!$AA118,".",IF(OPER!$AB118&lt;=HOUR(AC$7),MAX($Q23:AA23,0)+1,".")),","),IF(MAX($Q23:AA23,0)=OPER!$AA118,".",IF(OPER!$AB118&lt;=HOUR(AC$7),MAX($Q23:AA23,0)+1,".")))</f>
        <v>.</v>
      </c>
      <c r="AC23" s="271" t="str">
        <f>IF($E23=$E22,IF(AD22=".",IF(MAX($Q23:AB23,0)=OPER!$AA118,".",IF(OPER!$AB118&lt;=HOUR(AD$7),MAX($Q23:AB23,0)+1,".")),","),IF(MAX($Q23:AB23,0)=OPER!$AA118,".",IF(OPER!$AB118&lt;=HOUR(AD$7),MAX($Q23:AB23,0)+1,".")))</f>
        <v>.</v>
      </c>
      <c r="AD23" s="269" t="str">
        <f>IF($E23=$E22,IF(AE22=".",IF(MAX($Q23:AC23,0)=OPER!$AA118,".",IF(OPER!$AB118&lt;=HOUR(AE$7),MAX($Q23:AC23,0)+1,".")),","),IF(MAX($Q23:AC23,0)=OPER!$AA118,".",IF(OPER!$AB118&lt;=HOUR(AE$7),MAX($Q23:AC23,0)+1,".")))</f>
        <v>.</v>
      </c>
      <c r="AE23" s="269" t="str">
        <f>IF($E23=$E22,IF(AF22=".",IF(MAX($Q23:AD23,0)=OPER!$AA118,".",IF(OPER!$AB118&lt;=HOUR(AF$7),MAX($Q23:AD23,0)+1,".")),","),IF(MAX($Q23:AD23,0)=OPER!$AA118,".",IF(OPER!$AB118&lt;=HOUR(AF$7),MAX($Q23:AD23,0)+1,".")))</f>
        <v>.</v>
      </c>
      <c r="AF23" s="270" t="str">
        <f>IF($E23=$E22,IF(AG22=".",IF(MAX($Q23:AE23,0)=OPER!$AA118,".",IF(OPER!$AB118&lt;=HOUR(AG$7),MAX($Q23:AE23,0)+1,".")),","),IF(MAX($Q23:AE23,0)=OPER!$AA118,".",IF(OPER!$AB118&lt;=HOUR(AG$7),MAX($Q23:AE23,0)+1,".")))</f>
        <v>.</v>
      </c>
      <c r="AG23" s="271" t="str">
        <f>IF($E23=$E22,IF(AH22=".",IF(MAX($Q23:AF23,0)=OPER!$AA118,".",IF(OPER!$AB118&lt;=HOUR(AH$7),MAX($Q23:AF23,0)+1,".")),","),IF(MAX($Q23:AF23,0)=OPER!$AA118,".",IF(OPER!$AB118&lt;=HOUR(AH$7),MAX($Q23:AF23,0)+1,".")))</f>
        <v>.</v>
      </c>
      <c r="AH23" s="269" t="str">
        <f>IF($E23=$E22,IF(AI22=".",IF(MAX($Q23:AG23,0)=OPER!$AA118,".",IF(OPER!$AB118&lt;=HOUR(AI$7),MAX($Q23:AG23,0)+1,".")),","),IF(MAX($Q23:AG23,0)=OPER!$AA118,".",IF(OPER!$AB118&lt;=HOUR(AI$7),MAX($Q23:AG23,0)+1,".")))</f>
        <v>.</v>
      </c>
      <c r="AI23" s="269" t="str">
        <f>IF($E23=$E22,IF(AJ22=".",IF(MAX($Q23:AH23,0)=OPER!$AA118,".",IF(OPER!$AB118&lt;=HOUR(AJ$7),MAX($Q23:AH23,0)+1,".")),","),IF(MAX($Q23:AH23,0)=OPER!$AA118,".",IF(OPER!$AB118&lt;=HOUR(AJ$7),MAX($Q23:AH23,0)+1,".")))</f>
        <v>.</v>
      </c>
      <c r="AJ23" s="270" t="str">
        <f>IF($E23=$E22,IF(AK22=".",IF(MAX($Q23:AI23,0)=OPER!$AA118,".",IF(OPER!$AB118&lt;=HOUR(AK$7),MAX($Q23:AI23,0)+1,".")),","),IF(MAX($Q23:AI23,0)=OPER!$AA118,".",IF(OPER!$AB118&lt;=HOUR(AK$7),MAX($Q23:AI23,0)+1,".")))</f>
        <v>.</v>
      </c>
      <c r="AK23" s="271" t="str">
        <f>IF($E23=$E22,IF(AL22=".",IF(MAX($Q23:AJ23,0)=OPER!$AA118,".",IF(OPER!$AB118&lt;=HOUR(AL$7),MAX($Q23:AJ23,0)+1,".")),","),IF(MAX($Q23:AJ23,0)=OPER!$AA118,".",IF(OPER!$AB118&lt;=HOUR(AL$7),MAX($Q23:AJ23,0)+1,".")))</f>
        <v>.</v>
      </c>
      <c r="AL23" s="269" t="str">
        <f>IF($E23=$E22,IF(AM22=".",IF(MAX($Q23:AK23,0)=OPER!$AA118,".",IF(OPER!$AB118&lt;=HOUR(AM$7),MAX($Q23:AK23,0)+1,".")),","),IF(MAX($Q23:AK23,0)=OPER!$AA118,".",IF(OPER!$AB118&lt;=HOUR(AM$7),MAX($Q23:AK23,0)+1,".")))</f>
        <v>.</v>
      </c>
      <c r="AM23" s="269" t="str">
        <f>IF($E23=$E22,IF(AN22=".",IF(MAX($Q23:AL23,0)=OPER!$AA118,".",IF(OPER!$AB118&lt;=HOUR(AN$7),MAX($Q23:AL23,0)+1,".")),","),IF(MAX($Q23:AL23,0)=OPER!$AA118,".",IF(OPER!$AB118&lt;=HOUR(AN$7),MAX($Q23:AL23,0)+1,".")))</f>
        <v>.</v>
      </c>
      <c r="AN23" s="270" t="str">
        <f>IF($E23=$E22,IF(AO22=".",IF(MAX($Q23:AM23,0)=OPER!$AA118,".",IF(OPER!$AB118&lt;=HOUR(AO$7),MAX($Q23:AM23,0)+1,".")),","),IF(MAX($Q23:AM23,0)=OPER!$AA118,".",IF(OPER!$AB118&lt;=HOUR(AO$7),MAX($Q23:AM23,0)+1,".")))</f>
        <v>.</v>
      </c>
      <c r="AO23" s="271" t="str">
        <f>IF($E23=$E22,IF(AP22=".",IF(MAX($Q23:AN23,0)=OPER!$AA118,".",IF(OPER!$AB118&lt;=HOUR(AP$7),MAX($Q23:AN23,0)+1,".")),","),IF(MAX($Q23:AN23,0)=OPER!$AA118,".",IF(OPER!$AB118&lt;=HOUR(AP$7),MAX($Q23:AN23,0)+1,".")))</f>
        <v>.</v>
      </c>
      <c r="AP23" s="269" t="str">
        <f>IF($E23=$E22,IF(AQ22=".",IF(MAX($Q23:AO23,0)=OPER!$AA118,".",IF(OPER!$AB118&lt;=HOUR(AQ$7),MAX($Q23:AO23,0)+1,".")),","),IF(MAX($Q23:AO23,0)=OPER!$AA118,".",IF(OPER!$AB118&lt;=HOUR(AQ$7),MAX($Q23:AO23,0)+1,".")))</f>
        <v>.</v>
      </c>
      <c r="AQ23" s="269" t="str">
        <f>IF($E23=$E22,IF(AR22=".",IF(MAX($Q23:AP23,0)=OPER!$AA118,".",IF(OPER!$AB118&lt;=HOUR(AR$7),MAX($Q23:AP23,0)+1,".")),","),IF(MAX($Q23:AP23,0)=OPER!$AA118,".",IF(OPER!$AB118&lt;=HOUR(AR$7),MAX($Q23:AP23,0)+1,".")))</f>
        <v>.</v>
      </c>
      <c r="AR23" s="270" t="str">
        <f>IF($E23=$E22,IF(AS22=".",IF(MAX($Q23:AQ23,0)=OPER!$AA118,".",IF(OPER!$AB118&lt;=HOUR(AS$7),MAX($Q23:AQ23,0)+1,".")),","),IF(MAX($Q23:AQ23,0)=OPER!$AA118,".",IF(OPER!$AB118&lt;=HOUR(AS$7),MAX($Q23:AQ23,0)+1,".")))</f>
        <v>.</v>
      </c>
      <c r="AS23" s="271" t="str">
        <f>IF($E23=$E22,IF(AT22=".",IF(MAX($Q23:AR23,0)=OPER!$AA118,".",IF(OPER!$AB118&lt;=HOUR(AT$7),MAX($Q23:AR23,0)+1,".")),","),IF(MAX($Q23:AR23,0)=OPER!$AA118,".",IF(OPER!$AB118&lt;=HOUR(AT$7),MAX($Q23:AR23,0)+1,".")))</f>
        <v>.</v>
      </c>
      <c r="AT23" s="269" t="str">
        <f>IF($E23=$E22,IF(AU22=".",IF(MAX($Q23:AS23,0)=OPER!$AA118,".",IF(OPER!$AB118&lt;=HOUR(AU$7),MAX($Q23:AS23,0)+1,".")),","),IF(MAX($Q23:AS23,0)=OPER!$AA118,".",IF(OPER!$AB118&lt;=HOUR(AU$7),MAX($Q23:AS23,0)+1,".")))</f>
        <v>.</v>
      </c>
      <c r="AU23" s="269" t="str">
        <f>IF($E23=$E22,IF(AV22=".",IF(MAX($Q23:AT23,0)=OPER!$AA118,".",IF(OPER!$AB118&lt;=HOUR(AV$7),MAX($Q23:AT23,0)+1,".")),","),IF(MAX($Q23:AT23,0)=OPER!$AA118,".",IF(OPER!$AB118&lt;=HOUR(AV$7),MAX($Q23:AT23,0)+1,".")))</f>
        <v>.</v>
      </c>
      <c r="AV23" s="270" t="str">
        <f>IF($E23=$E22,IF(AW22=".",IF(MAX($Q23:AU23,0)=OPER!$AA118,".",IF(OPER!$AB118&lt;=HOUR(AW$7),MAX($Q23:AU23,0)+1,".")),","),IF(MAX($Q23:AU23,0)=OPER!$AA118,".",IF(OPER!$AB118&lt;=HOUR(AW$7),MAX($Q23:AU23,0)+1,".")))</f>
        <v>.</v>
      </c>
      <c r="AW23" s="271" t="str">
        <f>IF($E23=$E22,IF(AX22=".",IF(MAX($Q23:AV23,0)=OPER!$AA118,".",IF(OPER!$AB118&lt;=HOUR(AX$7),MAX($Q23:AV23,0)+1,".")),","),IF(MAX($Q23:AV23,0)=OPER!$AA118,".",IF(OPER!$AB118&lt;=HOUR(AX$7),MAX($Q23:AV23,0)+1,".")))</f>
        <v>.</v>
      </c>
      <c r="AX23" s="269" t="str">
        <f>IF($E23=$E22,IF(AY22=".",IF(MAX($Q23:AW23,0)=OPER!$AA118,".",IF(OPER!$AB118&lt;=HOUR(AY$7),MAX($Q23:AW23,0)+1,".")),","),IF(MAX($Q23:AW23,0)=OPER!$AA118,".",IF(OPER!$AB118&lt;=HOUR(AY$7),MAX($Q23:AW23,0)+1,".")))</f>
        <v>.</v>
      </c>
      <c r="AY23" s="269" t="e">
        <f>IF($E23=$E22,IF(AZ22=".",IF(MAX($Q23:AX23,0)=OPER!$AA118,".",IF(OPER!$AB118&lt;=HOUR(AZ$7),MAX($Q23:AX23,0)+1,".")),","),IF(MAX($Q23:AX23,0)=OPER!$AA118,".",IF(OPER!$AB118&lt;=HOUR(AZ$7),MAX($Q23:AX23,0)+1,".")))</f>
        <v>#VALUE!</v>
      </c>
      <c r="AZ23" s="270" t="str">
        <f>IF($E23=$E22,IF(BA22=".",IF(MAX($Q23:AY23,0)=OPER!$AA118,".",IF(OPER!$AB118&lt;=HOUR(BA$7),MAX($Q23:AY23,0)+1,".")),","),IF(MAX($Q23:AY23,0)=OPER!$AA118,".",IF(OPER!$AB118&lt;=HOUR(BA$7),MAX($Q23:AY23,0)+1,".")))</f>
        <v>,</v>
      </c>
      <c r="BA23" s="30" t="str">
        <f>+OPER!AK17</f>
        <v>OP</v>
      </c>
    </row>
    <row r="24" spans="1:53" ht="80.5" customHeight="1" x14ac:dyDescent="0.2">
      <c r="A24" s="282" t="str">
        <f>IF(OPER!AF18=0,"",OPER!AF18)</f>
        <v>BAJA</v>
      </c>
      <c r="B24" s="109">
        <f>IF(OPER!V18=0,"",OPER!V18)</f>
        <v>46072</v>
      </c>
      <c r="C24" s="71" t="str">
        <f>IF(OPER!U18 = 0,"", OPER!U18)</f>
        <v xml:space="preserve"> </v>
      </c>
      <c r="D24" s="30" t="str">
        <f t="shared" si="7"/>
        <v>SI</v>
      </c>
      <c r="E24" s="262" t="str">
        <f>IF(OPER!X18 = 0,"",OPER!X18)</f>
        <v>CRISTIAN CAMILO MAZO OCHOA</v>
      </c>
      <c r="F24" s="262" t="str">
        <f>IF(OPER!I18 = 0,"",OPER!I18)</f>
        <v>LIMPIEZA/LUBRICACION INSPECTOR</v>
      </c>
      <c r="G24" s="352" t="str">
        <f>IF(OPER!C18=0,"",OPER!C18)</f>
        <v>INSPECTOR DE PRODUCTO TERMINADO 2 - L4</v>
      </c>
      <c r="H24" s="30">
        <f>IF(OPER!R18 = 0,"",OPER!R18)</f>
        <v>1</v>
      </c>
      <c r="I24" s="30" t="str">
        <f>IF(OPER!F18=0,"", OPER!F18)</f>
        <v>9218527</v>
      </c>
      <c r="J24" s="108" t="str">
        <f>IF(OPER!G18=0,"",OPER!G18)</f>
        <v>0010</v>
      </c>
      <c r="K24" s="250">
        <f>+OPER!R18</f>
        <v>1</v>
      </c>
      <c r="L24" s="262">
        <f t="shared" si="8"/>
        <v>4.8</v>
      </c>
      <c r="M24" s="250">
        <f t="shared" si="9"/>
        <v>2</v>
      </c>
      <c r="N24" s="205" t="str">
        <f>IF(OPER!A18=0,"",OPER!A18)</f>
        <v>ZOT2</v>
      </c>
      <c r="O24" s="73" t="str">
        <f>IF(OPER!AJ1874=0,"",OPER!AJ1874)</f>
        <v/>
      </c>
      <c r="P24" s="264" t="str">
        <f>IF(OPER!AH18="EJECUTADO","SI",IF(OPER!AH18="NO EJECUTADO","NO",""))</f>
        <v/>
      </c>
      <c r="Q24" s="264" t="str">
        <f>IF(OPER!AN18="EJECUTADO","SI",IF(OPER!AN18="NO EJECUTADO","NO",""))</f>
        <v/>
      </c>
      <c r="R24" s="221" t="str">
        <f>IFERROR(VLOOKUP(OPER!Z18,OPER!$AU$490:$AV$577,2,0),"NO ASIGNADO")</f>
        <v>JUAN ARBOLEDA</v>
      </c>
      <c r="S24" s="6" t="str">
        <f>+OPER!AG18</f>
        <v xml:space="preserve"> </v>
      </c>
      <c r="T24" s="268" t="str">
        <f>IF($E24=$E23,IF(U23=".",IF(MAX($Q24:Q24,0)=OPER!$AA119,".",IF(OPER!$AB119&lt;=HOUR(U$7),MAX($Q24:Q24,0)+1,".")),","),IF(MAX($Q24:Q24,0)=OPER!$AA119,".",IF(OPER!$AB119&lt;=HOUR(U$7),MAX($Q24:Q24,0)+1,".")))</f>
        <v>.</v>
      </c>
      <c r="U24" s="269" t="str">
        <f>IF($E24=$E23,IF(V23=".",IF(MAX($Q24:T24,0)=OPER!$AA119,".",IF(OPER!$AB119&lt;=HOUR(V$7),MAX($Q24:T24,0)+1,".")),","),IF(MAX($Q24:T24,0)=OPER!$AA119,".",IF(OPER!$AB119&lt;=HOUR(V$7),MAX($Q24:T24,0)+1,".")))</f>
        <v>.</v>
      </c>
      <c r="V24" s="269" t="str">
        <f>IF($E24=$E23,IF(W23=".",IF(MAX($Q24:U24,0)=OPER!$AA119,".",IF(OPER!$AB119&lt;=HOUR(W$7),MAX($Q24:U24,0)+1,".")),","),IF(MAX($Q24:U24,0)=OPER!$AA119,".",IF(OPER!$AB119&lt;=HOUR(W$7),MAX($Q24:U24,0)+1,".")))</f>
        <v>.</v>
      </c>
      <c r="W24" s="269" t="str">
        <f>IF($E24=$E23,IF(X23=".",IF(MAX($Q24:V24,0)=OPER!$AA119,".",IF(OPER!$AB119&lt;=HOUR(X$7),MAX($Q24:V24,0)+1,".")),","),IF(MAX($Q24:V24,0)=OPER!$AA119,".",IF(OPER!$AB119&lt;=HOUR(X$7),MAX($Q24:V24,0)+1,".")))</f>
        <v>.</v>
      </c>
      <c r="X24" s="270" t="str">
        <f>IF($E24=$E23,IF(Y23=".",IF(MAX($Q24:W24,0)=OPER!$AA119,".",IF(OPER!$AB119&lt;=HOUR(Y$7),MAX($Q24:W24,0)+1,".")),","),IF(MAX($Q24:W24,0)=OPER!$AA119,".",IF(OPER!$AB119&lt;=HOUR(Y$7),MAX($Q24:W24,0)+1,".")))</f>
        <v>.</v>
      </c>
      <c r="Y24" s="271" t="str">
        <f>IF($E24=$E23,IF(Z23=".",IF(MAX($Q24:X24,0)=OPER!$AA119,".",IF(OPER!$AB119&lt;=HOUR(Z$7),MAX($Q24:X24,0)+1,".")),","),IF(MAX($Q24:X24,0)=OPER!$AA119,".",IF(OPER!$AB119&lt;=HOUR(Z$7),MAX($Q24:X24,0)+1,".")))</f>
        <v>.</v>
      </c>
      <c r="Z24" s="269" t="str">
        <f>IF($E24=$E23,IF(AA23=".",IF(MAX($Q24:Y24,0)=OPER!$AA119,".",IF(OPER!$AB119&lt;=HOUR(AA$7),MAX($Q24:Y24,0)+1,".")),","),IF(MAX($Q24:Y24,0)=OPER!$AA119,".",IF(OPER!$AB119&lt;=HOUR(AA$7),MAX($Q24:Y24,0)+1,".")))</f>
        <v>.</v>
      </c>
      <c r="AA24" s="269" t="str">
        <f>IF($E24=$E23,IF(AB23=".",IF(MAX($Q24:Z24,0)=OPER!$AA119,".",IF(OPER!$AB119&lt;=HOUR(AB$7),MAX($Q24:Z24,0)+1,".")),","),IF(MAX($Q24:Z24,0)=OPER!$AA119,".",IF(OPER!$AB119&lt;=HOUR(AB$7),MAX($Q24:Z24,0)+1,".")))</f>
        <v>.</v>
      </c>
      <c r="AB24" s="270" t="str">
        <f>IF($E24=$E23,IF(AC23=".",IF(MAX($Q24:AA24,0)=OPER!$AA119,".",IF(OPER!$AB119&lt;=HOUR(AC$7),MAX($Q24:AA24,0)+1,".")),","),IF(MAX($Q24:AA24,0)=OPER!$AA119,".",IF(OPER!$AB119&lt;=HOUR(AC$7),MAX($Q24:AA24,0)+1,".")))</f>
        <v>.</v>
      </c>
      <c r="AC24" s="271" t="str">
        <f>IF($E24=$E23,IF(AD23=".",IF(MAX($Q24:AB24,0)=OPER!$AA119,".",IF(OPER!$AB119&lt;=HOUR(AD$7),MAX($Q24:AB24,0)+1,".")),","),IF(MAX($Q24:AB24,0)=OPER!$AA119,".",IF(OPER!$AB119&lt;=HOUR(AD$7),MAX($Q24:AB24,0)+1,".")))</f>
        <v>.</v>
      </c>
      <c r="AD24" s="269" t="str">
        <f>IF($E24=$E23,IF(AE23=".",IF(MAX($Q24:AC24,0)=OPER!$AA119,".",IF(OPER!$AB119&lt;=HOUR(AE$7),MAX($Q24:AC24,0)+1,".")),","),IF(MAX($Q24:AC24,0)=OPER!$AA119,".",IF(OPER!$AB119&lt;=HOUR(AE$7),MAX($Q24:AC24,0)+1,".")))</f>
        <v>.</v>
      </c>
      <c r="AE24" s="269" t="str">
        <f>IF($E24=$E23,IF(AF23=".",IF(MAX($Q24:AD24,0)=OPER!$AA119,".",IF(OPER!$AB119&lt;=HOUR(AF$7),MAX($Q24:AD24,0)+1,".")),","),IF(MAX($Q24:AD24,0)=OPER!$AA119,".",IF(OPER!$AB119&lt;=HOUR(AF$7),MAX($Q24:AD24,0)+1,".")))</f>
        <v>.</v>
      </c>
      <c r="AF24" s="270" t="str">
        <f>IF($E24=$E23,IF(AG23=".",IF(MAX($Q24:AE24,0)=OPER!$AA119,".",IF(OPER!$AB119&lt;=HOUR(AG$7),MAX($Q24:AE24,0)+1,".")),","),IF(MAX($Q24:AE24,0)=OPER!$AA119,".",IF(OPER!$AB119&lt;=HOUR(AG$7),MAX($Q24:AE24,0)+1,".")))</f>
        <v>.</v>
      </c>
      <c r="AG24" s="271" t="str">
        <f>IF($E24=$E23,IF(AH23=".",IF(MAX($Q24:AF24,0)=OPER!$AA119,".",IF(OPER!$AB119&lt;=HOUR(AH$7),MAX($Q24:AF24,0)+1,".")),","),IF(MAX($Q24:AF24,0)=OPER!$AA119,".",IF(OPER!$AB119&lt;=HOUR(AH$7),MAX($Q24:AF24,0)+1,".")))</f>
        <v>.</v>
      </c>
      <c r="AH24" s="269" t="str">
        <f>IF($E24=$E23,IF(AI23=".",IF(MAX($Q24:AG24,0)=OPER!$AA119,".",IF(OPER!$AB119&lt;=HOUR(AI$7),MAX($Q24:AG24,0)+1,".")),","),IF(MAX($Q24:AG24,0)=OPER!$AA119,".",IF(OPER!$AB119&lt;=HOUR(AI$7),MAX($Q24:AG24,0)+1,".")))</f>
        <v>.</v>
      </c>
      <c r="AI24" s="269" t="str">
        <f>IF($E24=$E23,IF(AJ23=".",IF(MAX($Q24:AH24,0)=OPER!$AA119,".",IF(OPER!$AB119&lt;=HOUR(AJ$7),MAX($Q24:AH24,0)+1,".")),","),IF(MAX($Q24:AH24,0)=OPER!$AA119,".",IF(OPER!$AB119&lt;=HOUR(AJ$7),MAX($Q24:AH24,0)+1,".")))</f>
        <v>.</v>
      </c>
      <c r="AJ24" s="270" t="str">
        <f>IF($E24=$E23,IF(AK23=".",IF(MAX($Q24:AI24,0)=OPER!$AA119,".",IF(OPER!$AB119&lt;=HOUR(AK$7),MAX($Q24:AI24,0)+1,".")),","),IF(MAX($Q24:AI24,0)=OPER!$AA119,".",IF(OPER!$AB119&lt;=HOUR(AK$7),MAX($Q24:AI24,0)+1,".")))</f>
        <v>.</v>
      </c>
      <c r="AK24" s="271" t="str">
        <f>IF($E24=$E23,IF(AL23=".",IF(MAX($Q24:AJ24,0)=OPER!$AA119,".",IF(OPER!$AB119&lt;=HOUR(AL$7),MAX($Q24:AJ24,0)+1,".")),","),IF(MAX($Q24:AJ24,0)=OPER!$AA119,".",IF(OPER!$AB119&lt;=HOUR(AL$7),MAX($Q24:AJ24,0)+1,".")))</f>
        <v>.</v>
      </c>
      <c r="AL24" s="269" t="str">
        <f>IF($E24=$E23,IF(AM23=".",IF(MAX($Q24:AK24,0)=OPER!$AA119,".",IF(OPER!$AB119&lt;=HOUR(AM$7),MAX($Q24:AK24,0)+1,".")),","),IF(MAX($Q24:AK24,0)=OPER!$AA119,".",IF(OPER!$AB119&lt;=HOUR(AM$7),MAX($Q24:AK24,0)+1,".")))</f>
        <v>.</v>
      </c>
      <c r="AM24" s="269" t="str">
        <f>IF($E24=$E23,IF(AN23=".",IF(MAX($Q24:AL24,0)=OPER!$AA119,".",IF(OPER!$AB119&lt;=HOUR(AN$7),MAX($Q24:AL24,0)+1,".")),","),IF(MAX($Q24:AL24,0)=OPER!$AA119,".",IF(OPER!$AB119&lt;=HOUR(AN$7),MAX($Q24:AL24,0)+1,".")))</f>
        <v>.</v>
      </c>
      <c r="AN24" s="270" t="str">
        <f>IF($E24=$E23,IF(AO23=".",IF(MAX($Q24:AM24,0)=OPER!$AA119,".",IF(OPER!$AB119&lt;=HOUR(AO$7),MAX($Q24:AM24,0)+1,".")),","),IF(MAX($Q24:AM24,0)=OPER!$AA119,".",IF(OPER!$AB119&lt;=HOUR(AO$7),MAX($Q24:AM24,0)+1,".")))</f>
        <v>.</v>
      </c>
      <c r="AO24" s="271" t="str">
        <f>IF($E24=$E23,IF(AP23=".",IF(MAX($Q24:AN24,0)=OPER!$AA119,".",IF(OPER!$AB119&lt;=HOUR(AP$7),MAX($Q24:AN24,0)+1,".")),","),IF(MAX($Q24:AN24,0)=OPER!$AA119,".",IF(OPER!$AB119&lt;=HOUR(AP$7),MAX($Q24:AN24,0)+1,".")))</f>
        <v>.</v>
      </c>
      <c r="AP24" s="269" t="str">
        <f>IF($E24=$E23,IF(AQ23=".",IF(MAX($Q24:AO24,0)=OPER!$AA119,".",IF(OPER!$AB119&lt;=HOUR(AQ$7),MAX($Q24:AO24,0)+1,".")),","),IF(MAX($Q24:AO24,0)=OPER!$AA119,".",IF(OPER!$AB119&lt;=HOUR(AQ$7),MAX($Q24:AO24,0)+1,".")))</f>
        <v>.</v>
      </c>
      <c r="AQ24" s="269" t="str">
        <f>IF($E24=$E23,IF(AR23=".",IF(MAX($Q24:AP24,0)=OPER!$AA119,".",IF(OPER!$AB119&lt;=HOUR(AR$7),MAX($Q24:AP24,0)+1,".")),","),IF(MAX($Q24:AP24,0)=OPER!$AA119,".",IF(OPER!$AB119&lt;=HOUR(AR$7),MAX($Q24:AP24,0)+1,".")))</f>
        <v>.</v>
      </c>
      <c r="AR24" s="270" t="str">
        <f>IF($E24=$E23,IF(AS23=".",IF(MAX($Q24:AQ24,0)=OPER!$AA119,".",IF(OPER!$AB119&lt;=HOUR(AS$7),MAX($Q24:AQ24,0)+1,".")),","),IF(MAX($Q24:AQ24,0)=OPER!$AA119,".",IF(OPER!$AB119&lt;=HOUR(AS$7),MAX($Q24:AQ24,0)+1,".")))</f>
        <v>.</v>
      </c>
      <c r="AS24" s="271" t="str">
        <f>IF($E24=$E23,IF(AT23=".",IF(MAX($Q24:AR24,0)=OPER!$AA119,".",IF(OPER!$AB119&lt;=HOUR(AT$7),MAX($Q24:AR24,0)+1,".")),","),IF(MAX($Q24:AR24,0)=OPER!$AA119,".",IF(OPER!$AB119&lt;=HOUR(AT$7),MAX($Q24:AR24,0)+1,".")))</f>
        <v>.</v>
      </c>
      <c r="AT24" s="269" t="str">
        <f>IF($E24=$E23,IF(AU23=".",IF(MAX($Q24:AS24,0)=OPER!$AA119,".",IF(OPER!$AB119&lt;=HOUR(AU$7),MAX($Q24:AS24,0)+1,".")),","),IF(MAX($Q24:AS24,0)=OPER!$AA119,".",IF(OPER!$AB119&lt;=HOUR(AU$7),MAX($Q24:AS24,0)+1,".")))</f>
        <v>.</v>
      </c>
      <c r="AU24" s="269" t="str">
        <f>IF($E24=$E23,IF(AV23=".",IF(MAX($Q24:AT24,0)=OPER!$AA119,".",IF(OPER!$AB119&lt;=HOUR(AV$7),MAX($Q24:AT24,0)+1,".")),","),IF(MAX($Q24:AT24,0)=OPER!$AA119,".",IF(OPER!$AB119&lt;=HOUR(AV$7),MAX($Q24:AT24,0)+1,".")))</f>
        <v>.</v>
      </c>
      <c r="AV24" s="270" t="str">
        <f>IF($E24=$E23,IF(AW23=".",IF(MAX($Q24:AU24,0)=OPER!$AA119,".",IF(OPER!$AB119&lt;=HOUR(AW$7),MAX($Q24:AU24,0)+1,".")),","),IF(MAX($Q24:AU24,0)=OPER!$AA119,".",IF(OPER!$AB119&lt;=HOUR(AW$7),MAX($Q24:AU24,0)+1,".")))</f>
        <v>.</v>
      </c>
      <c r="AW24" s="271" t="str">
        <f>IF($E24=$E23,IF(AX23=".",IF(MAX($Q24:AV24,0)=OPER!$AA119,".",IF(OPER!$AB119&lt;=HOUR(AX$7),MAX($Q24:AV24,0)+1,".")),","),IF(MAX($Q24:AV24,0)=OPER!$AA119,".",IF(OPER!$AB119&lt;=HOUR(AX$7),MAX($Q24:AV24,0)+1,".")))</f>
        <v>.</v>
      </c>
      <c r="AX24" s="269" t="e">
        <f>IF($E24=$E23,IF(AY23=".",IF(MAX($Q24:AW24,0)=OPER!$AA119,".",IF(OPER!$AB119&lt;=HOUR(AY$7),MAX($Q24:AW24,0)+1,".")),","),IF(MAX($Q24:AW24,0)=OPER!$AA119,".",IF(OPER!$AB119&lt;=HOUR(AY$7),MAX($Q24:AW24,0)+1,".")))</f>
        <v>#VALUE!</v>
      </c>
      <c r="AY24" s="269" t="str">
        <f>IF($E24=$E23,IF(AZ23=".",IF(MAX($Q24:AX24,0)=OPER!$AA119,".",IF(OPER!$AB119&lt;=HOUR(AZ$7),MAX($Q24:AX24,0)+1,".")),","),IF(MAX($Q24:AX24,0)=OPER!$AA119,".",IF(OPER!$AB119&lt;=HOUR(AZ$7),MAX($Q24:AX24,0)+1,".")))</f>
        <v>,</v>
      </c>
      <c r="AZ24" s="270" t="str">
        <f>IF($E24=$E23,IF(BA23=".",IF(MAX($Q24:AY24,0)=OPER!$AA119,".",IF(OPER!$AB119&lt;=HOUR(BA$7),MAX($Q24:AY24,0)+1,".")),","),IF(MAX($Q24:AY24,0)=OPER!$AA119,".",IF(OPER!$AB119&lt;=HOUR(BA$7),MAX($Q24:AY24,0)+1,".")))</f>
        <v>,</v>
      </c>
      <c r="BA24" s="30" t="str">
        <f>+OPER!AK18</f>
        <v>OP</v>
      </c>
    </row>
    <row r="25" spans="1:53" ht="80.5" customHeight="1" x14ac:dyDescent="0.2">
      <c r="A25" s="282" t="str">
        <f>IF(OPER!AF19=0,"",OPER!AF19)</f>
        <v>BAJA</v>
      </c>
      <c r="B25" s="109">
        <f>IF(OPER!V19=0,"",OPER!V19)</f>
        <v>46072</v>
      </c>
      <c r="C25" s="71" t="str">
        <f>IF(OPER!U19 = 0,"", OPER!U19)</f>
        <v xml:space="preserve"> </v>
      </c>
      <c r="D25" s="30" t="str">
        <f t="shared" si="7"/>
        <v>SI</v>
      </c>
      <c r="E25" s="262" t="str">
        <f>IF(OPER!X19 = 0,"",OPER!X19)</f>
        <v>CRISTIAN CAMILO MAZO OCHOA</v>
      </c>
      <c r="F25" s="262" t="str">
        <f>IF(OPER!I19 = 0,"",OPER!I19)</f>
        <v>LIMP/INSP BOQUILLAS DE SOPLADO</v>
      </c>
      <c r="G25" s="352" t="str">
        <f>IF(OPER!C19=0,"",OPER!C19)</f>
        <v>SECADORA BOTELLAS 4A LINADRY S3M K890187</v>
      </c>
      <c r="H25" s="30">
        <f>IF(OPER!R19 = 0,"",OPER!R19)</f>
        <v>1</v>
      </c>
      <c r="I25" s="30" t="str">
        <f>IF(OPER!F19=0,"", OPER!F19)</f>
        <v>9222543</v>
      </c>
      <c r="J25" s="108" t="str">
        <f>IF(OPER!G19=0,"",OPER!G19)</f>
        <v>0010</v>
      </c>
      <c r="K25" s="250">
        <f>+OPER!R19</f>
        <v>1</v>
      </c>
      <c r="L25" s="262">
        <f t="shared" si="8"/>
        <v>4.8</v>
      </c>
      <c r="M25" s="250">
        <f t="shared" si="9"/>
        <v>1</v>
      </c>
      <c r="N25" s="205" t="str">
        <f>IF(OPER!A19=0,"",OPER!A19)</f>
        <v>ZOT2</v>
      </c>
      <c r="O25" s="73" t="str">
        <f>IF(OPER!AJ1875=0,"",OPER!AJ1875)</f>
        <v/>
      </c>
      <c r="P25" s="264" t="str">
        <f>IF(OPER!AH19="EJECUTADO","SI",IF(OPER!AH19="NO EJECUTADO","NO",""))</f>
        <v/>
      </c>
      <c r="Q25" s="264" t="str">
        <f>IF(OPER!AN19="EJECUTADO","SI",IF(OPER!AN19="NO EJECUTADO","NO",""))</f>
        <v/>
      </c>
      <c r="R25" s="221" t="str">
        <f>IFERROR(VLOOKUP(OPER!Z19,OPER!$AU$490:$AV$577,2,0),"NO ASIGNADO")</f>
        <v>JUAN ARBOLEDA</v>
      </c>
      <c r="S25" s="6" t="str">
        <f>+OPER!AG19</f>
        <v xml:space="preserve"> </v>
      </c>
      <c r="T25" s="268" t="str">
        <f>IF($E25=$E24,IF(U24=".",IF(MAX($Q25:Q25,0)=OPER!$AA120,".",IF(OPER!$AB120&lt;=HOUR(U$7),MAX($Q25:Q25,0)+1,".")),","),IF(MAX($Q25:Q25,0)=OPER!$AA120,".",IF(OPER!$AB120&lt;=HOUR(U$7),MAX($Q25:Q25,0)+1,".")))</f>
        <v>.</v>
      </c>
      <c r="U25" s="269" t="str">
        <f>IF($E25=$E24,IF(V24=".",IF(MAX($Q25:T25,0)=OPER!$AA120,".",IF(OPER!$AB120&lt;=HOUR(V$7),MAX($Q25:T25,0)+1,".")),","),IF(MAX($Q25:T25,0)=OPER!$AA120,".",IF(OPER!$AB120&lt;=HOUR(V$7),MAX($Q25:T25,0)+1,".")))</f>
        <v>.</v>
      </c>
      <c r="V25" s="269" t="str">
        <f>IF($E25=$E24,IF(W24=".",IF(MAX($Q25:U25,0)=OPER!$AA120,".",IF(OPER!$AB120&lt;=HOUR(W$7),MAX($Q25:U25,0)+1,".")),","),IF(MAX($Q25:U25,0)=OPER!$AA120,".",IF(OPER!$AB120&lt;=HOUR(W$7),MAX($Q25:U25,0)+1,".")))</f>
        <v>.</v>
      </c>
      <c r="W25" s="269" t="str">
        <f>IF($E25=$E24,IF(X24=".",IF(MAX($Q25:V25,0)=OPER!$AA120,".",IF(OPER!$AB120&lt;=HOUR(X$7),MAX($Q25:V25,0)+1,".")),","),IF(MAX($Q25:V25,0)=OPER!$AA120,".",IF(OPER!$AB120&lt;=HOUR(X$7),MAX($Q25:V25,0)+1,".")))</f>
        <v>.</v>
      </c>
      <c r="X25" s="270" t="str">
        <f>IF($E25=$E24,IF(Y24=".",IF(MAX($Q25:W25,0)=OPER!$AA120,".",IF(OPER!$AB120&lt;=HOUR(Y$7),MAX($Q25:W25,0)+1,".")),","),IF(MAX($Q25:W25,0)=OPER!$AA120,".",IF(OPER!$AB120&lt;=HOUR(Y$7),MAX($Q25:W25,0)+1,".")))</f>
        <v>.</v>
      </c>
      <c r="Y25" s="271" t="str">
        <f>IF($E25=$E24,IF(Z24=".",IF(MAX($Q25:X25,0)=OPER!$AA120,".",IF(OPER!$AB120&lt;=HOUR(Z$7),MAX($Q25:X25,0)+1,".")),","),IF(MAX($Q25:X25,0)=OPER!$AA120,".",IF(OPER!$AB120&lt;=HOUR(Z$7),MAX($Q25:X25,0)+1,".")))</f>
        <v>.</v>
      </c>
      <c r="Z25" s="269" t="str">
        <f>IF($E25=$E24,IF(AA24=".",IF(MAX($Q25:Y25,0)=OPER!$AA120,".",IF(OPER!$AB120&lt;=HOUR(AA$7),MAX($Q25:Y25,0)+1,".")),","),IF(MAX($Q25:Y25,0)=OPER!$AA120,".",IF(OPER!$AB120&lt;=HOUR(AA$7),MAX($Q25:Y25,0)+1,".")))</f>
        <v>.</v>
      </c>
      <c r="AA25" s="269" t="str">
        <f>IF($E25=$E24,IF(AB24=".",IF(MAX($Q25:Z25,0)=OPER!$AA120,".",IF(OPER!$AB120&lt;=HOUR(AB$7),MAX($Q25:Z25,0)+1,".")),","),IF(MAX($Q25:Z25,0)=OPER!$AA120,".",IF(OPER!$AB120&lt;=HOUR(AB$7),MAX($Q25:Z25,0)+1,".")))</f>
        <v>.</v>
      </c>
      <c r="AB25" s="270" t="str">
        <f>IF($E25=$E24,IF(AC24=".",IF(MAX($Q25:AA25,0)=OPER!$AA120,".",IF(OPER!$AB120&lt;=HOUR(AC$7),MAX($Q25:AA25,0)+1,".")),","),IF(MAX($Q25:AA25,0)=OPER!$AA120,".",IF(OPER!$AB120&lt;=HOUR(AC$7),MAX($Q25:AA25,0)+1,".")))</f>
        <v>.</v>
      </c>
      <c r="AC25" s="271" t="str">
        <f>IF($E25=$E24,IF(AD24=".",IF(MAX($Q25:AB25,0)=OPER!$AA120,".",IF(OPER!$AB120&lt;=HOUR(AD$7),MAX($Q25:AB25,0)+1,".")),","),IF(MAX($Q25:AB25,0)=OPER!$AA120,".",IF(OPER!$AB120&lt;=HOUR(AD$7),MAX($Q25:AB25,0)+1,".")))</f>
        <v>.</v>
      </c>
      <c r="AD25" s="269" t="str">
        <f>IF($E25=$E24,IF(AE24=".",IF(MAX($Q25:AC25,0)=OPER!$AA120,".",IF(OPER!$AB120&lt;=HOUR(AE$7),MAX($Q25:AC25,0)+1,".")),","),IF(MAX($Q25:AC25,0)=OPER!$AA120,".",IF(OPER!$AB120&lt;=HOUR(AE$7),MAX($Q25:AC25,0)+1,".")))</f>
        <v>.</v>
      </c>
      <c r="AE25" s="269" t="str">
        <f>IF($E25=$E24,IF(AF24=".",IF(MAX($Q25:AD25,0)=OPER!$AA120,".",IF(OPER!$AB120&lt;=HOUR(AF$7),MAX($Q25:AD25,0)+1,".")),","),IF(MAX($Q25:AD25,0)=OPER!$AA120,".",IF(OPER!$AB120&lt;=HOUR(AF$7),MAX($Q25:AD25,0)+1,".")))</f>
        <v>.</v>
      </c>
      <c r="AF25" s="270" t="str">
        <f>IF($E25=$E24,IF(AG24=".",IF(MAX($Q25:AE25,0)=OPER!$AA120,".",IF(OPER!$AB120&lt;=HOUR(AG$7),MAX($Q25:AE25,0)+1,".")),","),IF(MAX($Q25:AE25,0)=OPER!$AA120,".",IF(OPER!$AB120&lt;=HOUR(AG$7),MAX($Q25:AE25,0)+1,".")))</f>
        <v>.</v>
      </c>
      <c r="AG25" s="271" t="str">
        <f>IF($E25=$E24,IF(AH24=".",IF(MAX($Q25:AF25,0)=OPER!$AA120,".",IF(OPER!$AB120&lt;=HOUR(AH$7),MAX($Q25:AF25,0)+1,".")),","),IF(MAX($Q25:AF25,0)=OPER!$AA120,".",IF(OPER!$AB120&lt;=HOUR(AH$7),MAX($Q25:AF25,0)+1,".")))</f>
        <v>.</v>
      </c>
      <c r="AH25" s="269" t="str">
        <f>IF($E25=$E24,IF(AI24=".",IF(MAX($Q25:AG25,0)=OPER!$AA120,".",IF(OPER!$AB120&lt;=HOUR(AI$7),MAX($Q25:AG25,0)+1,".")),","),IF(MAX($Q25:AG25,0)=OPER!$AA120,".",IF(OPER!$AB120&lt;=HOUR(AI$7),MAX($Q25:AG25,0)+1,".")))</f>
        <v>.</v>
      </c>
      <c r="AI25" s="269" t="str">
        <f>IF($E25=$E24,IF(AJ24=".",IF(MAX($Q25:AH25,0)=OPER!$AA120,".",IF(OPER!$AB120&lt;=HOUR(AJ$7),MAX($Q25:AH25,0)+1,".")),","),IF(MAX($Q25:AH25,0)=OPER!$AA120,".",IF(OPER!$AB120&lt;=HOUR(AJ$7),MAX($Q25:AH25,0)+1,".")))</f>
        <v>.</v>
      </c>
      <c r="AJ25" s="270" t="str">
        <f>IF($E25=$E24,IF(AK24=".",IF(MAX($Q25:AI25,0)=OPER!$AA120,".",IF(OPER!$AB120&lt;=HOUR(AK$7),MAX($Q25:AI25,0)+1,".")),","),IF(MAX($Q25:AI25,0)=OPER!$AA120,".",IF(OPER!$AB120&lt;=HOUR(AK$7),MAX($Q25:AI25,0)+1,".")))</f>
        <v>.</v>
      </c>
      <c r="AK25" s="271" t="str">
        <f>IF($E25=$E24,IF(AL24=".",IF(MAX($Q25:AJ25,0)=OPER!$AA120,".",IF(OPER!$AB120&lt;=HOUR(AL$7),MAX($Q25:AJ25,0)+1,".")),","),IF(MAX($Q25:AJ25,0)=OPER!$AA120,".",IF(OPER!$AB120&lt;=HOUR(AL$7),MAX($Q25:AJ25,0)+1,".")))</f>
        <v>.</v>
      </c>
      <c r="AL25" s="269" t="str">
        <f>IF($E25=$E24,IF(AM24=".",IF(MAX($Q25:AK25,0)=OPER!$AA120,".",IF(OPER!$AB120&lt;=HOUR(AM$7),MAX($Q25:AK25,0)+1,".")),","),IF(MAX($Q25:AK25,0)=OPER!$AA120,".",IF(OPER!$AB120&lt;=HOUR(AM$7),MAX($Q25:AK25,0)+1,".")))</f>
        <v>.</v>
      </c>
      <c r="AM25" s="269" t="str">
        <f>IF($E25=$E24,IF(AN24=".",IF(MAX($Q25:AL25,0)=OPER!$AA120,".",IF(OPER!$AB120&lt;=HOUR(AN$7),MAX($Q25:AL25,0)+1,".")),","),IF(MAX($Q25:AL25,0)=OPER!$AA120,".",IF(OPER!$AB120&lt;=HOUR(AN$7),MAX($Q25:AL25,0)+1,".")))</f>
        <v>.</v>
      </c>
      <c r="AN25" s="270" t="str">
        <f>IF($E25=$E24,IF(AO24=".",IF(MAX($Q25:AM25,0)=OPER!$AA120,".",IF(OPER!$AB120&lt;=HOUR(AO$7),MAX($Q25:AM25,0)+1,".")),","),IF(MAX($Q25:AM25,0)=OPER!$AA120,".",IF(OPER!$AB120&lt;=HOUR(AO$7),MAX($Q25:AM25,0)+1,".")))</f>
        <v>.</v>
      </c>
      <c r="AO25" s="271" t="str">
        <f>IF($E25=$E24,IF(AP24=".",IF(MAX($Q25:AN25,0)=OPER!$AA120,".",IF(OPER!$AB120&lt;=HOUR(AP$7),MAX($Q25:AN25,0)+1,".")),","),IF(MAX($Q25:AN25,0)=OPER!$AA120,".",IF(OPER!$AB120&lt;=HOUR(AP$7),MAX($Q25:AN25,0)+1,".")))</f>
        <v>.</v>
      </c>
      <c r="AP25" s="269" t="str">
        <f>IF($E25=$E24,IF(AQ24=".",IF(MAX($Q25:AO25,0)=OPER!$AA120,".",IF(OPER!$AB120&lt;=HOUR(AQ$7),MAX($Q25:AO25,0)+1,".")),","),IF(MAX($Q25:AO25,0)=OPER!$AA120,".",IF(OPER!$AB120&lt;=HOUR(AQ$7),MAX($Q25:AO25,0)+1,".")))</f>
        <v>.</v>
      </c>
      <c r="AQ25" s="269" t="str">
        <f>IF($E25=$E24,IF(AR24=".",IF(MAX($Q25:AP25,0)=OPER!$AA120,".",IF(OPER!$AB120&lt;=HOUR(AR$7),MAX($Q25:AP25,0)+1,".")),","),IF(MAX($Q25:AP25,0)=OPER!$AA120,".",IF(OPER!$AB120&lt;=HOUR(AR$7),MAX($Q25:AP25,0)+1,".")))</f>
        <v>.</v>
      </c>
      <c r="AR25" s="270" t="str">
        <f>IF($E25=$E24,IF(AS24=".",IF(MAX($Q25:AQ25,0)=OPER!$AA120,".",IF(OPER!$AB120&lt;=HOUR(AS$7),MAX($Q25:AQ25,0)+1,".")),","),IF(MAX($Q25:AQ25,0)=OPER!$AA120,".",IF(OPER!$AB120&lt;=HOUR(AS$7),MAX($Q25:AQ25,0)+1,".")))</f>
        <v>.</v>
      </c>
      <c r="AS25" s="271" t="str">
        <f>IF($E25=$E24,IF(AT24=".",IF(MAX($Q25:AR25,0)=OPER!$AA120,".",IF(OPER!$AB120&lt;=HOUR(AT$7),MAX($Q25:AR25,0)+1,".")),","),IF(MAX($Q25:AR25,0)=OPER!$AA120,".",IF(OPER!$AB120&lt;=HOUR(AT$7),MAX($Q25:AR25,0)+1,".")))</f>
        <v>.</v>
      </c>
      <c r="AT25" s="269" t="str">
        <f>IF($E25=$E24,IF(AU24=".",IF(MAX($Q25:AS25,0)=OPER!$AA120,".",IF(OPER!$AB120&lt;=HOUR(AU$7),MAX($Q25:AS25,0)+1,".")),","),IF(MAX($Q25:AS25,0)=OPER!$AA120,".",IF(OPER!$AB120&lt;=HOUR(AU$7),MAX($Q25:AS25,0)+1,".")))</f>
        <v>.</v>
      </c>
      <c r="AU25" s="269" t="str">
        <f>IF($E25=$E24,IF(AV24=".",IF(MAX($Q25:AT25,0)=OPER!$AA120,".",IF(OPER!$AB120&lt;=HOUR(AV$7),MAX($Q25:AT25,0)+1,".")),","),IF(MAX($Q25:AT25,0)=OPER!$AA120,".",IF(OPER!$AB120&lt;=HOUR(AV$7),MAX($Q25:AT25,0)+1,".")))</f>
        <v>.</v>
      </c>
      <c r="AV25" s="270" t="str">
        <f>IF($E25=$E24,IF(AW24=".",IF(MAX($Q25:AU25,0)=OPER!$AA120,".",IF(OPER!$AB120&lt;=HOUR(AW$7),MAX($Q25:AU25,0)+1,".")),","),IF(MAX($Q25:AU25,0)=OPER!$AA120,".",IF(OPER!$AB120&lt;=HOUR(AW$7),MAX($Q25:AU25,0)+1,".")))</f>
        <v>.</v>
      </c>
      <c r="AW25" s="271" t="e">
        <f>IF($E25=$E24,IF(AX24=".",IF(MAX($Q25:AV25,0)=OPER!$AA120,".",IF(OPER!$AB120&lt;=HOUR(AX$7),MAX($Q25:AV25,0)+1,".")),","),IF(MAX($Q25:AV25,0)=OPER!$AA120,".",IF(OPER!$AB120&lt;=HOUR(AX$7),MAX($Q25:AV25,0)+1,".")))</f>
        <v>#VALUE!</v>
      </c>
      <c r="AX25" s="269" t="str">
        <f>IF($E25=$E24,IF(AY24=".",IF(MAX($Q25:AW25,0)=OPER!$AA120,".",IF(OPER!$AB120&lt;=HOUR(AY$7),MAX($Q25:AW25,0)+1,".")),","),IF(MAX($Q25:AW25,0)=OPER!$AA120,".",IF(OPER!$AB120&lt;=HOUR(AY$7),MAX($Q25:AW25,0)+1,".")))</f>
        <v>,</v>
      </c>
      <c r="AY25" s="269" t="str">
        <f>IF($E25=$E24,IF(AZ24=".",IF(MAX($Q25:AX25,0)=OPER!$AA120,".",IF(OPER!$AB120&lt;=HOUR(AZ$7),MAX($Q25:AX25,0)+1,".")),","),IF(MAX($Q25:AX25,0)=OPER!$AA120,".",IF(OPER!$AB120&lt;=HOUR(AZ$7),MAX($Q25:AX25,0)+1,".")))</f>
        <v>,</v>
      </c>
      <c r="AZ25" s="270" t="str">
        <f>IF($E25=$E24,IF(BA24=".",IF(MAX($Q25:AY25,0)=OPER!$AA120,".",IF(OPER!$AB120&lt;=HOUR(BA$7),MAX($Q25:AY25,0)+1,".")),","),IF(MAX($Q25:AY25,0)=OPER!$AA120,".",IF(OPER!$AB120&lt;=HOUR(BA$7),MAX($Q25:AY25,0)+1,".")))</f>
        <v>,</v>
      </c>
      <c r="BA25" s="30" t="str">
        <f>+OPER!AK19</f>
        <v>OP</v>
      </c>
    </row>
    <row r="26" spans="1:53" ht="80.5" customHeight="1" x14ac:dyDescent="0.2">
      <c r="A26" s="282" t="str">
        <f>IF(OPER!AF20=0,"",OPER!AF20)</f>
        <v>BAJA</v>
      </c>
      <c r="B26" s="109">
        <f>IF(OPER!V20=0,"",OPER!V20)</f>
        <v>46072</v>
      </c>
      <c r="C26" s="71" t="str">
        <f>IF(OPER!U20 = 0,"", OPER!U20)</f>
        <v xml:space="preserve"> </v>
      </c>
      <c r="D26" s="30" t="str">
        <f t="shared" si="7"/>
        <v>SI</v>
      </c>
      <c r="E26" s="262" t="str">
        <f>IF(OPER!X20 = 0,"",OPER!X20)</f>
        <v>CRISTIAN CAMILO MAZO OCHOA</v>
      </c>
      <c r="F26" s="262" t="str">
        <f>IF(OPER!I20 = 0,"",OPER!I20)</f>
        <v>LIMP/INSP BOQUILLAS DE SOPLADO</v>
      </c>
      <c r="G26" s="352" t="str">
        <f>IF(OPER!C20=0,"",OPER!C20)</f>
        <v>SECADORA BOTELLAS 4B LINADRY S3M K890188</v>
      </c>
      <c r="H26" s="30">
        <f>IF(OPER!R20 = 0,"",OPER!R20)</f>
        <v>1</v>
      </c>
      <c r="I26" s="30" t="str">
        <f>IF(OPER!F20=0,"", OPER!F20)</f>
        <v>9222547</v>
      </c>
      <c r="J26" s="108" t="str">
        <f>IF(OPER!G20=0,"",OPER!G20)</f>
        <v>0010</v>
      </c>
      <c r="K26" s="250">
        <f>+OPER!R20</f>
        <v>1</v>
      </c>
      <c r="L26" s="262">
        <f t="shared" si="8"/>
        <v>4.8</v>
      </c>
      <c r="M26" s="250">
        <f t="shared" si="9"/>
        <v>1</v>
      </c>
      <c r="N26" s="205" t="str">
        <f>IF(OPER!A20=0,"",OPER!A20)</f>
        <v>ZOT2</v>
      </c>
      <c r="O26" s="73" t="str">
        <f>IF(OPER!AJ1876=0,"",OPER!AJ1876)</f>
        <v/>
      </c>
      <c r="P26" s="264" t="str">
        <f>IF(OPER!AH20="EJECUTADO","SI",IF(OPER!AH20="NO EJECUTADO","NO",""))</f>
        <v/>
      </c>
      <c r="Q26" s="264" t="str">
        <f>IF(OPER!AN20="EJECUTADO","SI",IF(OPER!AN20="NO EJECUTADO","NO",""))</f>
        <v/>
      </c>
      <c r="R26" s="221" t="str">
        <f>IFERROR(VLOOKUP(OPER!Z20,OPER!$AU$490:$AV$577,2,0),"NO ASIGNADO")</f>
        <v>JUAN ARBOLEDA</v>
      </c>
      <c r="S26" s="6" t="str">
        <f>+OPER!AG20</f>
        <v xml:space="preserve"> </v>
      </c>
      <c r="T26" s="268" t="str">
        <f>IF($E26=$E25,IF(U25=".",IF(MAX($Q26:Q26,0)=OPER!$AA121,".",IF(OPER!$AB121&lt;=HOUR(U$7),MAX($Q26:Q26,0)+1,".")),","),IF(MAX($Q26:Q26,0)=OPER!$AA121,".",IF(OPER!$AB121&lt;=HOUR(U$7),MAX($Q26:Q26,0)+1,".")))</f>
        <v>.</v>
      </c>
      <c r="U26" s="269" t="str">
        <f>IF($E26=$E25,IF(V25=".",IF(MAX($Q26:T26,0)=OPER!$AA121,".",IF(OPER!$AB121&lt;=HOUR(V$7),MAX($Q26:T26,0)+1,".")),","),IF(MAX($Q26:T26,0)=OPER!$AA121,".",IF(OPER!$AB121&lt;=HOUR(V$7),MAX($Q26:T26,0)+1,".")))</f>
        <v>.</v>
      </c>
      <c r="V26" s="269" t="str">
        <f>IF($E26=$E25,IF(W25=".",IF(MAX($Q26:U26,0)=OPER!$AA121,".",IF(OPER!$AB121&lt;=HOUR(W$7),MAX($Q26:U26,0)+1,".")),","),IF(MAX($Q26:U26,0)=OPER!$AA121,".",IF(OPER!$AB121&lt;=HOUR(W$7),MAX($Q26:U26,0)+1,".")))</f>
        <v>.</v>
      </c>
      <c r="W26" s="269" t="str">
        <f>IF($E26=$E25,IF(X25=".",IF(MAX($Q26:V26,0)=OPER!$AA121,".",IF(OPER!$AB121&lt;=HOUR(X$7),MAX($Q26:V26,0)+1,".")),","),IF(MAX($Q26:V26,0)=OPER!$AA121,".",IF(OPER!$AB121&lt;=HOUR(X$7),MAX($Q26:V26,0)+1,".")))</f>
        <v>.</v>
      </c>
      <c r="X26" s="270" t="str">
        <f>IF($E26=$E25,IF(Y25=".",IF(MAX($Q26:W26,0)=OPER!$AA121,".",IF(OPER!$AB121&lt;=HOUR(Y$7),MAX($Q26:W26,0)+1,".")),","),IF(MAX($Q26:W26,0)=OPER!$AA121,".",IF(OPER!$AB121&lt;=HOUR(Y$7),MAX($Q26:W26,0)+1,".")))</f>
        <v>.</v>
      </c>
      <c r="Y26" s="271" t="str">
        <f>IF($E26=$E25,IF(Z25=".",IF(MAX($Q26:X26,0)=OPER!$AA121,".",IF(OPER!$AB121&lt;=HOUR(Z$7),MAX($Q26:X26,0)+1,".")),","),IF(MAX($Q26:X26,0)=OPER!$AA121,".",IF(OPER!$AB121&lt;=HOUR(Z$7),MAX($Q26:X26,0)+1,".")))</f>
        <v>.</v>
      </c>
      <c r="Z26" s="269" t="str">
        <f>IF($E26=$E25,IF(AA25=".",IF(MAX($Q26:Y26,0)=OPER!$AA121,".",IF(OPER!$AB121&lt;=HOUR(AA$7),MAX($Q26:Y26,0)+1,".")),","),IF(MAX($Q26:Y26,0)=OPER!$AA121,".",IF(OPER!$AB121&lt;=HOUR(AA$7),MAX($Q26:Y26,0)+1,".")))</f>
        <v>.</v>
      </c>
      <c r="AA26" s="269" t="str">
        <f>IF($E26=$E25,IF(AB25=".",IF(MAX($Q26:Z26,0)=OPER!$AA121,".",IF(OPER!$AB121&lt;=HOUR(AB$7),MAX($Q26:Z26,0)+1,".")),","),IF(MAX($Q26:Z26,0)=OPER!$AA121,".",IF(OPER!$AB121&lt;=HOUR(AB$7),MAX($Q26:Z26,0)+1,".")))</f>
        <v>.</v>
      </c>
      <c r="AB26" s="270" t="str">
        <f>IF($E26=$E25,IF(AC25=".",IF(MAX($Q26:AA26,0)=OPER!$AA121,".",IF(OPER!$AB121&lt;=HOUR(AC$7),MAX($Q26:AA26,0)+1,".")),","),IF(MAX($Q26:AA26,0)=OPER!$AA121,".",IF(OPER!$AB121&lt;=HOUR(AC$7),MAX($Q26:AA26,0)+1,".")))</f>
        <v>.</v>
      </c>
      <c r="AC26" s="271" t="str">
        <f>IF($E26=$E25,IF(AD25=".",IF(MAX($Q26:AB26,0)=OPER!$AA121,".",IF(OPER!$AB121&lt;=HOUR(AD$7),MAX($Q26:AB26,0)+1,".")),","),IF(MAX($Q26:AB26,0)=OPER!$AA121,".",IF(OPER!$AB121&lt;=HOUR(AD$7),MAX($Q26:AB26,0)+1,".")))</f>
        <v>.</v>
      </c>
      <c r="AD26" s="269" t="str">
        <f>IF($E26=$E25,IF(AE25=".",IF(MAX($Q26:AC26,0)=OPER!$AA121,".",IF(OPER!$AB121&lt;=HOUR(AE$7),MAX($Q26:AC26,0)+1,".")),","),IF(MAX($Q26:AC26,0)=OPER!$AA121,".",IF(OPER!$AB121&lt;=HOUR(AE$7),MAX($Q26:AC26,0)+1,".")))</f>
        <v>.</v>
      </c>
      <c r="AE26" s="269" t="str">
        <f>IF($E26=$E25,IF(AF25=".",IF(MAX($Q26:AD26,0)=OPER!$AA121,".",IF(OPER!$AB121&lt;=HOUR(AF$7),MAX($Q26:AD26,0)+1,".")),","),IF(MAX($Q26:AD26,0)=OPER!$AA121,".",IF(OPER!$AB121&lt;=HOUR(AF$7),MAX($Q26:AD26,0)+1,".")))</f>
        <v>.</v>
      </c>
      <c r="AF26" s="270" t="str">
        <f>IF($E26=$E25,IF(AG25=".",IF(MAX($Q26:AE26,0)=OPER!$AA121,".",IF(OPER!$AB121&lt;=HOUR(AG$7),MAX($Q26:AE26,0)+1,".")),","),IF(MAX($Q26:AE26,0)=OPER!$AA121,".",IF(OPER!$AB121&lt;=HOUR(AG$7),MAX($Q26:AE26,0)+1,".")))</f>
        <v>.</v>
      </c>
      <c r="AG26" s="271" t="str">
        <f>IF($E26=$E25,IF(AH25=".",IF(MAX($Q26:AF26,0)=OPER!$AA121,".",IF(OPER!$AB121&lt;=HOUR(AH$7),MAX($Q26:AF26,0)+1,".")),","),IF(MAX($Q26:AF26,0)=OPER!$AA121,".",IF(OPER!$AB121&lt;=HOUR(AH$7),MAX($Q26:AF26,0)+1,".")))</f>
        <v>.</v>
      </c>
      <c r="AH26" s="269" t="str">
        <f>IF($E26=$E25,IF(AI25=".",IF(MAX($Q26:AG26,0)=OPER!$AA121,".",IF(OPER!$AB121&lt;=HOUR(AI$7),MAX($Q26:AG26,0)+1,".")),","),IF(MAX($Q26:AG26,0)=OPER!$AA121,".",IF(OPER!$AB121&lt;=HOUR(AI$7),MAX($Q26:AG26,0)+1,".")))</f>
        <v>.</v>
      </c>
      <c r="AI26" s="269" t="str">
        <f>IF($E26=$E25,IF(AJ25=".",IF(MAX($Q26:AH26,0)=OPER!$AA121,".",IF(OPER!$AB121&lt;=HOUR(AJ$7),MAX($Q26:AH26,0)+1,".")),","),IF(MAX($Q26:AH26,0)=OPER!$AA121,".",IF(OPER!$AB121&lt;=HOUR(AJ$7),MAX($Q26:AH26,0)+1,".")))</f>
        <v>.</v>
      </c>
      <c r="AJ26" s="270" t="str">
        <f>IF($E26=$E25,IF(AK25=".",IF(MAX($Q26:AI26,0)=OPER!$AA121,".",IF(OPER!$AB121&lt;=HOUR(AK$7),MAX($Q26:AI26,0)+1,".")),","),IF(MAX($Q26:AI26,0)=OPER!$AA121,".",IF(OPER!$AB121&lt;=HOUR(AK$7),MAX($Q26:AI26,0)+1,".")))</f>
        <v>.</v>
      </c>
      <c r="AK26" s="271" t="str">
        <f>IF($E26=$E25,IF(AL25=".",IF(MAX($Q26:AJ26,0)=OPER!$AA121,".",IF(OPER!$AB121&lt;=HOUR(AL$7),MAX($Q26:AJ26,0)+1,".")),","),IF(MAX($Q26:AJ26,0)=OPER!$AA121,".",IF(OPER!$AB121&lt;=HOUR(AL$7),MAX($Q26:AJ26,0)+1,".")))</f>
        <v>.</v>
      </c>
      <c r="AL26" s="269" t="str">
        <f>IF($E26=$E25,IF(AM25=".",IF(MAX($Q26:AK26,0)=OPER!$AA121,".",IF(OPER!$AB121&lt;=HOUR(AM$7),MAX($Q26:AK26,0)+1,".")),","),IF(MAX($Q26:AK26,0)=OPER!$AA121,".",IF(OPER!$AB121&lt;=HOUR(AM$7),MAX($Q26:AK26,0)+1,".")))</f>
        <v>.</v>
      </c>
      <c r="AM26" s="269" t="str">
        <f>IF($E26=$E25,IF(AN25=".",IF(MAX($Q26:AL26,0)=OPER!$AA121,".",IF(OPER!$AB121&lt;=HOUR(AN$7),MAX($Q26:AL26,0)+1,".")),","),IF(MAX($Q26:AL26,0)=OPER!$AA121,".",IF(OPER!$AB121&lt;=HOUR(AN$7),MAX($Q26:AL26,0)+1,".")))</f>
        <v>.</v>
      </c>
      <c r="AN26" s="270" t="str">
        <f>IF($E26=$E25,IF(AO25=".",IF(MAX($Q26:AM26,0)=OPER!$AA121,".",IF(OPER!$AB121&lt;=HOUR(AO$7),MAX($Q26:AM26,0)+1,".")),","),IF(MAX($Q26:AM26,0)=OPER!$AA121,".",IF(OPER!$AB121&lt;=HOUR(AO$7),MAX($Q26:AM26,0)+1,".")))</f>
        <v>.</v>
      </c>
      <c r="AO26" s="271" t="str">
        <f>IF($E26=$E25,IF(AP25=".",IF(MAX($Q26:AN26,0)=OPER!$AA121,".",IF(OPER!$AB121&lt;=HOUR(AP$7),MAX($Q26:AN26,0)+1,".")),","),IF(MAX($Q26:AN26,0)=OPER!$AA121,".",IF(OPER!$AB121&lt;=HOUR(AP$7),MAX($Q26:AN26,0)+1,".")))</f>
        <v>.</v>
      </c>
      <c r="AP26" s="269" t="str">
        <f>IF($E26=$E25,IF(AQ25=".",IF(MAX($Q26:AO26,0)=OPER!$AA121,".",IF(OPER!$AB121&lt;=HOUR(AQ$7),MAX($Q26:AO26,0)+1,".")),","),IF(MAX($Q26:AO26,0)=OPER!$AA121,".",IF(OPER!$AB121&lt;=HOUR(AQ$7),MAX($Q26:AO26,0)+1,".")))</f>
        <v>.</v>
      </c>
      <c r="AQ26" s="269" t="str">
        <f>IF($E26=$E25,IF(AR25=".",IF(MAX($Q26:AP26,0)=OPER!$AA121,".",IF(OPER!$AB121&lt;=HOUR(AR$7),MAX($Q26:AP26,0)+1,".")),","),IF(MAX($Q26:AP26,0)=OPER!$AA121,".",IF(OPER!$AB121&lt;=HOUR(AR$7),MAX($Q26:AP26,0)+1,".")))</f>
        <v>.</v>
      </c>
      <c r="AR26" s="270" t="str">
        <f>IF($E26=$E25,IF(AS25=".",IF(MAX($Q26:AQ26,0)=OPER!$AA121,".",IF(OPER!$AB121&lt;=HOUR(AS$7),MAX($Q26:AQ26,0)+1,".")),","),IF(MAX($Q26:AQ26,0)=OPER!$AA121,".",IF(OPER!$AB121&lt;=HOUR(AS$7),MAX($Q26:AQ26,0)+1,".")))</f>
        <v>.</v>
      </c>
      <c r="AS26" s="271" t="str">
        <f>IF($E26=$E25,IF(AT25=".",IF(MAX($Q26:AR26,0)=OPER!$AA121,".",IF(OPER!$AB121&lt;=HOUR(AT$7),MAX($Q26:AR26,0)+1,".")),","),IF(MAX($Q26:AR26,0)=OPER!$AA121,".",IF(OPER!$AB121&lt;=HOUR(AT$7),MAX($Q26:AR26,0)+1,".")))</f>
        <v>.</v>
      </c>
      <c r="AT26" s="269" t="str">
        <f>IF($E26=$E25,IF(AU25=".",IF(MAX($Q26:AS26,0)=OPER!$AA121,".",IF(OPER!$AB121&lt;=HOUR(AU$7),MAX($Q26:AS26,0)+1,".")),","),IF(MAX($Q26:AS26,0)=OPER!$AA121,".",IF(OPER!$AB121&lt;=HOUR(AU$7),MAX($Q26:AS26,0)+1,".")))</f>
        <v>.</v>
      </c>
      <c r="AU26" s="269" t="str">
        <f>IF($E26=$E25,IF(AV25=".",IF(MAX($Q26:AT26,0)=OPER!$AA121,".",IF(OPER!$AB121&lt;=HOUR(AV$7),MAX($Q26:AT26,0)+1,".")),","),IF(MAX($Q26:AT26,0)=OPER!$AA121,".",IF(OPER!$AB121&lt;=HOUR(AV$7),MAX($Q26:AT26,0)+1,".")))</f>
        <v>.</v>
      </c>
      <c r="AV26" s="270" t="e">
        <f>IF($E26=$E25,IF(AW25=".",IF(MAX($Q26:AU26,0)=OPER!$AA121,".",IF(OPER!$AB121&lt;=HOUR(AW$7),MAX($Q26:AU26,0)+1,".")),","),IF(MAX($Q26:AU26,0)=OPER!$AA121,".",IF(OPER!$AB121&lt;=HOUR(AW$7),MAX($Q26:AU26,0)+1,".")))</f>
        <v>#VALUE!</v>
      </c>
      <c r="AW26" s="271" t="str">
        <f>IF($E26=$E25,IF(AX25=".",IF(MAX($Q26:AV26,0)=OPER!$AA121,".",IF(OPER!$AB121&lt;=HOUR(AX$7),MAX($Q26:AV26,0)+1,".")),","),IF(MAX($Q26:AV26,0)=OPER!$AA121,".",IF(OPER!$AB121&lt;=HOUR(AX$7),MAX($Q26:AV26,0)+1,".")))</f>
        <v>,</v>
      </c>
      <c r="AX26" s="269" t="str">
        <f>IF($E26=$E25,IF(AY25=".",IF(MAX($Q26:AW26,0)=OPER!$AA121,".",IF(OPER!$AB121&lt;=HOUR(AY$7),MAX($Q26:AW26,0)+1,".")),","),IF(MAX($Q26:AW26,0)=OPER!$AA121,".",IF(OPER!$AB121&lt;=HOUR(AY$7),MAX($Q26:AW26,0)+1,".")))</f>
        <v>,</v>
      </c>
      <c r="AY26" s="269" t="str">
        <f>IF($E26=$E25,IF(AZ25=".",IF(MAX($Q26:AX26,0)=OPER!$AA121,".",IF(OPER!$AB121&lt;=HOUR(AZ$7),MAX($Q26:AX26,0)+1,".")),","),IF(MAX($Q26:AX26,0)=OPER!$AA121,".",IF(OPER!$AB121&lt;=HOUR(AZ$7),MAX($Q26:AX26,0)+1,".")))</f>
        <v>,</v>
      </c>
      <c r="AZ26" s="270" t="str">
        <f>IF($E26=$E25,IF(BA25=".",IF(MAX($Q26:AY26,0)=OPER!$AA121,".",IF(OPER!$AB121&lt;=HOUR(BA$7),MAX($Q26:AY26,0)+1,".")),","),IF(MAX($Q26:AY26,0)=OPER!$AA121,".",IF(OPER!$AB121&lt;=HOUR(BA$7),MAX($Q26:AY26,0)+1,".")))</f>
        <v>,</v>
      </c>
      <c r="BA26" s="30" t="str">
        <f>+OPER!AK20</f>
        <v>OP</v>
      </c>
    </row>
    <row r="27" spans="1:53" ht="80.5" customHeight="1" x14ac:dyDescent="0.2">
      <c r="A27" s="282" t="str">
        <f>IF(OPER!AF21=0,"",OPER!AF21)</f>
        <v>ALTA</v>
      </c>
      <c r="B27" s="109">
        <f>IF(OPER!V21=0,"",OPER!V21)</f>
        <v>46072</v>
      </c>
      <c r="C27" s="71">
        <f>IF(OPER!U21 = 0,"", OPER!U21)</f>
        <v>11818090</v>
      </c>
      <c r="D27" s="30" t="str">
        <f t="shared" si="7"/>
        <v>NO</v>
      </c>
      <c r="E27" s="262" t="str">
        <f>IF(OPER!X21 = 0,"",OPER!X21)</f>
        <v>LEANDRO MUÑOZ</v>
      </c>
      <c r="F27" s="262" t="str">
        <f>IF(OPER!I21 = 0,"",OPER!I21)</f>
        <v>REVISION SENSORES DE ARRASTRE MALLAS</v>
      </c>
      <c r="G27" s="352" t="str">
        <f>IF(OPER!C21=0,"",OPER!C21)</f>
        <v>PASTEURIZADOR TUNEL - L4</v>
      </c>
      <c r="H27" s="30">
        <f>IF(OPER!R21 = 0,"",OPER!R21)</f>
        <v>1.5</v>
      </c>
      <c r="I27" s="30" t="str">
        <f>IF(OPER!F21=0,"", OPER!F21)</f>
        <v>9235581</v>
      </c>
      <c r="J27" s="108" t="str">
        <f>IF(OPER!G21=0,"",OPER!G21)</f>
        <v>0050</v>
      </c>
      <c r="K27" s="250">
        <f>+OPER!R21</f>
        <v>1.5</v>
      </c>
      <c r="L27" s="262">
        <f t="shared" si="8"/>
        <v>3</v>
      </c>
      <c r="M27" s="250">
        <f t="shared" si="9"/>
        <v>4.5</v>
      </c>
      <c r="N27" s="205" t="str">
        <f>IF(OPER!A21=0,"",OPER!A21)</f>
        <v>ZOT3</v>
      </c>
      <c r="O27" s="73" t="str">
        <f>IF(OPER!AJ1877=0,"",OPER!AJ1877)</f>
        <v/>
      </c>
      <c r="P27" s="264" t="str">
        <f>IF(OPER!AH21="EJECUTADO","SI",IF(OPER!AH21="NO EJECUTADO","NO",""))</f>
        <v/>
      </c>
      <c r="Q27" s="264" t="str">
        <f>IF(OPER!AN21="EJECUTADO","SI",IF(OPER!AN21="NO EJECUTADO","NO",""))</f>
        <v/>
      </c>
      <c r="R27" s="221" t="str">
        <f>IFERROR(VLOOKUP(OPER!Z21,OPER!$AU$490:$AV$577,2,0),"NO ASIGNADO")</f>
        <v>JAIRO ARANGO</v>
      </c>
      <c r="S27" s="6" t="str">
        <f>+OPER!AG21</f>
        <v xml:space="preserve"> </v>
      </c>
      <c r="T27" s="268" t="str">
        <f>IF($E27=$E26,IF(U26=".",IF(MAX($Q27:Q27,0)=OPER!$AA122,".",IF(OPER!$AB122&lt;=HOUR(U$7),MAX($Q27:Q27,0)+1,".")),","),IF(MAX($Q27:Q27,0)=OPER!$AA122,".",IF(OPER!$AB122&lt;=HOUR(U$7),MAX($Q27:Q27,0)+1,".")))</f>
        <v>.</v>
      </c>
      <c r="U27" s="269" t="str">
        <f>IF($E27=$E26,IF(V26=".",IF(MAX($Q27:T27,0)=OPER!$AA122,".",IF(OPER!$AB122&lt;=HOUR(V$7),MAX($Q27:T27,0)+1,".")),","),IF(MAX($Q27:T27,0)=OPER!$AA122,".",IF(OPER!$AB122&lt;=HOUR(V$7),MAX($Q27:T27,0)+1,".")))</f>
        <v>.</v>
      </c>
      <c r="V27" s="269" t="str">
        <f>IF($E27=$E26,IF(W26=".",IF(MAX($Q27:U27,0)=OPER!$AA122,".",IF(OPER!$AB122&lt;=HOUR(W$7),MAX($Q27:U27,0)+1,".")),","),IF(MAX($Q27:U27,0)=OPER!$AA122,".",IF(OPER!$AB122&lt;=HOUR(W$7),MAX($Q27:U27,0)+1,".")))</f>
        <v>.</v>
      </c>
      <c r="W27" s="269" t="str">
        <f>IF($E27=$E26,IF(X26=".",IF(MAX($Q27:V27,0)=OPER!$AA122,".",IF(OPER!$AB122&lt;=HOUR(X$7),MAX($Q27:V27,0)+1,".")),","),IF(MAX($Q27:V27,0)=OPER!$AA122,".",IF(OPER!$AB122&lt;=HOUR(X$7),MAX($Q27:V27,0)+1,".")))</f>
        <v>.</v>
      </c>
      <c r="X27" s="270" t="str">
        <f>IF($E27=$E26,IF(Y26=".",IF(MAX($Q27:W27,0)=OPER!$AA122,".",IF(OPER!$AB122&lt;=HOUR(Y$7),MAX($Q27:W27,0)+1,".")),","),IF(MAX($Q27:W27,0)=OPER!$AA122,".",IF(OPER!$AB122&lt;=HOUR(Y$7),MAX($Q27:W27,0)+1,".")))</f>
        <v>.</v>
      </c>
      <c r="Y27" s="271" t="str">
        <f>IF($E27=$E26,IF(Z26=".",IF(MAX($Q27:X27,0)=OPER!$AA122,".",IF(OPER!$AB122&lt;=HOUR(Z$7),MAX($Q27:X27,0)+1,".")),","),IF(MAX($Q27:X27,0)=OPER!$AA122,".",IF(OPER!$AB122&lt;=HOUR(Z$7),MAX($Q27:X27,0)+1,".")))</f>
        <v>.</v>
      </c>
      <c r="Z27" s="269" t="str">
        <f>IF($E27=$E26,IF(AA26=".",IF(MAX($Q27:Y27,0)=OPER!$AA122,".",IF(OPER!$AB122&lt;=HOUR(AA$7),MAX($Q27:Y27,0)+1,".")),","),IF(MAX($Q27:Y27,0)=OPER!$AA122,".",IF(OPER!$AB122&lt;=HOUR(AA$7),MAX($Q27:Y27,0)+1,".")))</f>
        <v>.</v>
      </c>
      <c r="AA27" s="269" t="str">
        <f>IF($E27=$E26,IF(AB26=".",IF(MAX($Q27:Z27,0)=OPER!$AA122,".",IF(OPER!$AB122&lt;=HOUR(AB$7),MAX($Q27:Z27,0)+1,".")),","),IF(MAX($Q27:Z27,0)=OPER!$AA122,".",IF(OPER!$AB122&lt;=HOUR(AB$7),MAX($Q27:Z27,0)+1,".")))</f>
        <v>.</v>
      </c>
      <c r="AB27" s="270" t="str">
        <f>IF($E27=$E26,IF(AC26=".",IF(MAX($Q27:AA27,0)=OPER!$AA122,".",IF(OPER!$AB122&lt;=HOUR(AC$7),MAX($Q27:AA27,0)+1,".")),","),IF(MAX($Q27:AA27,0)=OPER!$AA122,".",IF(OPER!$AB122&lt;=HOUR(AC$7),MAX($Q27:AA27,0)+1,".")))</f>
        <v>.</v>
      </c>
      <c r="AC27" s="271" t="str">
        <f>IF($E27=$E26,IF(AD26=".",IF(MAX($Q27:AB27,0)=OPER!$AA122,".",IF(OPER!$AB122&lt;=HOUR(AD$7),MAX($Q27:AB27,0)+1,".")),","),IF(MAX($Q27:AB27,0)=OPER!$AA122,".",IF(OPER!$AB122&lt;=HOUR(AD$7),MAX($Q27:AB27,0)+1,".")))</f>
        <v>.</v>
      </c>
      <c r="AD27" s="269" t="str">
        <f>IF($E27=$E26,IF(AE26=".",IF(MAX($Q27:AC27,0)=OPER!$AA122,".",IF(OPER!$AB122&lt;=HOUR(AE$7),MAX($Q27:AC27,0)+1,".")),","),IF(MAX($Q27:AC27,0)=OPER!$AA122,".",IF(OPER!$AB122&lt;=HOUR(AE$7),MAX($Q27:AC27,0)+1,".")))</f>
        <v>.</v>
      </c>
      <c r="AE27" s="269" t="str">
        <f>IF($E27=$E26,IF(AF26=".",IF(MAX($Q27:AD27,0)=OPER!$AA122,".",IF(OPER!$AB122&lt;=HOUR(AF$7),MAX($Q27:AD27,0)+1,".")),","),IF(MAX($Q27:AD27,0)=OPER!$AA122,".",IF(OPER!$AB122&lt;=HOUR(AF$7),MAX($Q27:AD27,0)+1,".")))</f>
        <v>.</v>
      </c>
      <c r="AF27" s="270" t="str">
        <f>IF($E27=$E26,IF(AG26=".",IF(MAX($Q27:AE27,0)=OPER!$AA122,".",IF(OPER!$AB122&lt;=HOUR(AG$7),MAX($Q27:AE27,0)+1,".")),","),IF(MAX($Q27:AE27,0)=OPER!$AA122,".",IF(OPER!$AB122&lt;=HOUR(AG$7),MAX($Q27:AE27,0)+1,".")))</f>
        <v>.</v>
      </c>
      <c r="AG27" s="271" t="str">
        <f>IF($E27=$E26,IF(AH26=".",IF(MAX($Q27:AF27,0)=OPER!$AA122,".",IF(OPER!$AB122&lt;=HOUR(AH$7),MAX($Q27:AF27,0)+1,".")),","),IF(MAX($Q27:AF27,0)=OPER!$AA122,".",IF(OPER!$AB122&lt;=HOUR(AH$7),MAX($Q27:AF27,0)+1,".")))</f>
        <v>.</v>
      </c>
      <c r="AH27" s="269" t="str">
        <f>IF($E27=$E26,IF(AI26=".",IF(MAX($Q27:AG27,0)=OPER!$AA122,".",IF(OPER!$AB122&lt;=HOUR(AI$7),MAX($Q27:AG27,0)+1,".")),","),IF(MAX($Q27:AG27,0)=OPER!$AA122,".",IF(OPER!$AB122&lt;=HOUR(AI$7),MAX($Q27:AG27,0)+1,".")))</f>
        <v>.</v>
      </c>
      <c r="AI27" s="269" t="str">
        <f>IF($E27=$E26,IF(AJ26=".",IF(MAX($Q27:AH27,0)=OPER!$AA122,".",IF(OPER!$AB122&lt;=HOUR(AJ$7),MAX($Q27:AH27,0)+1,".")),","),IF(MAX($Q27:AH27,0)=OPER!$AA122,".",IF(OPER!$AB122&lt;=HOUR(AJ$7),MAX($Q27:AH27,0)+1,".")))</f>
        <v>.</v>
      </c>
      <c r="AJ27" s="270" t="str">
        <f>IF($E27=$E26,IF(AK26=".",IF(MAX($Q27:AI27,0)=OPER!$AA122,".",IF(OPER!$AB122&lt;=HOUR(AK$7),MAX($Q27:AI27,0)+1,".")),","),IF(MAX($Q27:AI27,0)=OPER!$AA122,".",IF(OPER!$AB122&lt;=HOUR(AK$7),MAX($Q27:AI27,0)+1,".")))</f>
        <v>.</v>
      </c>
      <c r="AK27" s="271" t="str">
        <f>IF($E27=$E26,IF(AL26=".",IF(MAX($Q27:AJ27,0)=OPER!$AA122,".",IF(OPER!$AB122&lt;=HOUR(AL$7),MAX($Q27:AJ27,0)+1,".")),","),IF(MAX($Q27:AJ27,0)=OPER!$AA122,".",IF(OPER!$AB122&lt;=HOUR(AL$7),MAX($Q27:AJ27,0)+1,".")))</f>
        <v>.</v>
      </c>
      <c r="AL27" s="269" t="str">
        <f>IF($E27=$E26,IF(AM26=".",IF(MAX($Q27:AK27,0)=OPER!$AA122,".",IF(OPER!$AB122&lt;=HOUR(AM$7),MAX($Q27:AK27,0)+1,".")),","),IF(MAX($Q27:AK27,0)=OPER!$AA122,".",IF(OPER!$AB122&lt;=HOUR(AM$7),MAX($Q27:AK27,0)+1,".")))</f>
        <v>.</v>
      </c>
      <c r="AM27" s="269" t="str">
        <f>IF($E27=$E26,IF(AN26=".",IF(MAX($Q27:AL27,0)=OPER!$AA122,".",IF(OPER!$AB122&lt;=HOUR(AN$7),MAX($Q27:AL27,0)+1,".")),","),IF(MAX($Q27:AL27,0)=OPER!$AA122,".",IF(OPER!$AB122&lt;=HOUR(AN$7),MAX($Q27:AL27,0)+1,".")))</f>
        <v>.</v>
      </c>
      <c r="AN27" s="270" t="str">
        <f>IF($E27=$E26,IF(AO26=".",IF(MAX($Q27:AM27,0)=OPER!$AA122,".",IF(OPER!$AB122&lt;=HOUR(AO$7),MAX($Q27:AM27,0)+1,".")),","),IF(MAX($Q27:AM27,0)=OPER!$AA122,".",IF(OPER!$AB122&lt;=HOUR(AO$7),MAX($Q27:AM27,0)+1,".")))</f>
        <v>.</v>
      </c>
      <c r="AO27" s="271" t="str">
        <f>IF($E27=$E26,IF(AP26=".",IF(MAX($Q27:AN27,0)=OPER!$AA122,".",IF(OPER!$AB122&lt;=HOUR(AP$7),MAX($Q27:AN27,0)+1,".")),","),IF(MAX($Q27:AN27,0)=OPER!$AA122,".",IF(OPER!$AB122&lt;=HOUR(AP$7),MAX($Q27:AN27,0)+1,".")))</f>
        <v>.</v>
      </c>
      <c r="AP27" s="269" t="str">
        <f>IF($E27=$E26,IF(AQ26=".",IF(MAX($Q27:AO27,0)=OPER!$AA122,".",IF(OPER!$AB122&lt;=HOUR(AQ$7),MAX($Q27:AO27,0)+1,".")),","),IF(MAX($Q27:AO27,0)=OPER!$AA122,".",IF(OPER!$AB122&lt;=HOUR(AQ$7),MAX($Q27:AO27,0)+1,".")))</f>
        <v>.</v>
      </c>
      <c r="AQ27" s="269" t="str">
        <f>IF($E27=$E26,IF(AR26=".",IF(MAX($Q27:AP27,0)=OPER!$AA122,".",IF(OPER!$AB122&lt;=HOUR(AR$7),MAX($Q27:AP27,0)+1,".")),","),IF(MAX($Q27:AP27,0)=OPER!$AA122,".",IF(OPER!$AB122&lt;=HOUR(AR$7),MAX($Q27:AP27,0)+1,".")))</f>
        <v>.</v>
      </c>
      <c r="AR27" s="270" t="str">
        <f>IF($E27=$E26,IF(AS26=".",IF(MAX($Q27:AQ27,0)=OPER!$AA122,".",IF(OPER!$AB122&lt;=HOUR(AS$7),MAX($Q27:AQ27,0)+1,".")),","),IF(MAX($Q27:AQ27,0)=OPER!$AA122,".",IF(OPER!$AB122&lt;=HOUR(AS$7),MAX($Q27:AQ27,0)+1,".")))</f>
        <v>.</v>
      </c>
      <c r="AS27" s="271" t="str">
        <f>IF($E27=$E26,IF(AT26=".",IF(MAX($Q27:AR27,0)=OPER!$AA122,".",IF(OPER!$AB122&lt;=HOUR(AT$7),MAX($Q27:AR27,0)+1,".")),","),IF(MAX($Q27:AR27,0)=OPER!$AA122,".",IF(OPER!$AB122&lt;=HOUR(AT$7),MAX($Q27:AR27,0)+1,".")))</f>
        <v>.</v>
      </c>
      <c r="AT27" s="269" t="str">
        <f>IF($E27=$E26,IF(AU26=".",IF(MAX($Q27:AS27,0)=OPER!$AA122,".",IF(OPER!$AB122&lt;=HOUR(AU$7),MAX($Q27:AS27,0)+1,".")),","),IF(MAX($Q27:AS27,0)=OPER!$AA122,".",IF(OPER!$AB122&lt;=HOUR(AU$7),MAX($Q27:AS27,0)+1,".")))</f>
        <v>.</v>
      </c>
      <c r="AU27" s="269" t="str">
        <f>IF($E27=$E26,IF(AV26=".",IF(MAX($Q27:AT27,0)=OPER!$AA122,".",IF(OPER!$AB122&lt;=HOUR(AV$7),MAX($Q27:AT27,0)+1,".")),","),IF(MAX($Q27:AT27,0)=OPER!$AA122,".",IF(OPER!$AB122&lt;=HOUR(AV$7),MAX($Q27:AT27,0)+1,".")))</f>
        <v>.</v>
      </c>
      <c r="AV27" s="270" t="str">
        <f>IF($E27=$E26,IF(AW26=".",IF(MAX($Q27:AU27,0)=OPER!$AA122,".",IF(OPER!$AB122&lt;=HOUR(AW$7),MAX($Q27:AU27,0)+1,".")),","),IF(MAX($Q27:AU27,0)=OPER!$AA122,".",IF(OPER!$AB122&lt;=HOUR(AW$7),MAX($Q27:AU27,0)+1,".")))</f>
        <v>.</v>
      </c>
      <c r="AW27" s="271" t="str">
        <f>IF($E27=$E26,IF(AX26=".",IF(MAX($Q27:AV27,0)=OPER!$AA122,".",IF(OPER!$AB122&lt;=HOUR(AX$7),MAX($Q27:AV27,0)+1,".")),","),IF(MAX($Q27:AV27,0)=OPER!$AA122,".",IF(OPER!$AB122&lt;=HOUR(AX$7),MAX($Q27:AV27,0)+1,".")))</f>
        <v>.</v>
      </c>
      <c r="AX27" s="269" t="str">
        <f>IF($E27=$E26,IF(AY26=".",IF(MAX($Q27:AW27,0)=OPER!$AA122,".",IF(OPER!$AB122&lt;=HOUR(AY$7),MAX($Q27:AW27,0)+1,".")),","),IF(MAX($Q27:AW27,0)=OPER!$AA122,".",IF(OPER!$AB122&lt;=HOUR(AY$7),MAX($Q27:AW27,0)+1,".")))</f>
        <v>.</v>
      </c>
      <c r="AY27" s="269" t="str">
        <f>IF($E27=$E26,IF(AZ26=".",IF(MAX($Q27:AX27,0)=OPER!$AA122,".",IF(OPER!$AB122&lt;=HOUR(AZ$7),MAX($Q27:AX27,0)+1,".")),","),IF(MAX($Q27:AX27,0)=OPER!$AA122,".",IF(OPER!$AB122&lt;=HOUR(AZ$7),MAX($Q27:AX27,0)+1,".")))</f>
        <v>.</v>
      </c>
      <c r="AZ27" s="270" t="e">
        <f>IF($E27=$E26,IF(BA26=".",IF(MAX($Q27:AY27,0)=OPER!$AA122,".",IF(OPER!$AB122&lt;=HOUR(BA$7),MAX($Q27:AY27,0)+1,".")),","),IF(MAX($Q27:AY27,0)=OPER!$AA122,".",IF(OPER!$AB122&lt;=HOUR(BA$7),MAX($Q27:AY27,0)+1,".")))</f>
        <v>#VALUE!</v>
      </c>
      <c r="BA27" s="30" t="str">
        <f>+OPER!AK21</f>
        <v>TE</v>
      </c>
    </row>
    <row r="28" spans="1:53" ht="80.5" customHeight="1" x14ac:dyDescent="0.2">
      <c r="A28" s="282" t="str">
        <f>IF(OPER!AF22=0,"",OPER!AF22)</f>
        <v>ALTA</v>
      </c>
      <c r="B28" s="109">
        <f>IF(OPER!V22=0,"",OPER!V22)</f>
        <v>46072</v>
      </c>
      <c r="C28" s="71">
        <f>IF(OPER!U22 = 0,"", OPER!U22)</f>
        <v>11846359</v>
      </c>
      <c r="D28" s="30" t="str">
        <f t="shared" si="7"/>
        <v>NO</v>
      </c>
      <c r="E28" s="262" t="str">
        <f>IF(OPER!X22 = 0,"",OPER!X22)</f>
        <v>LEANDRO MUÑOZ</v>
      </c>
      <c r="F28" s="262" t="str">
        <f>IF(OPER!I22 = 0,"",OPER!I22)</f>
        <v>DESMONTAR BOMBA DEL PASTER ATERRIZADA</v>
      </c>
      <c r="G28" s="352" t="str">
        <f>IF(OPER!C22=0,"",OPER!C22)</f>
        <v>PASTEURIZADOR TUNEL - L4</v>
      </c>
      <c r="H28" s="30">
        <f>IF(OPER!R22 = 0,"",OPER!R22)</f>
        <v>1</v>
      </c>
      <c r="I28" s="30" t="str">
        <f>IF(OPER!F22=0,"", OPER!F22)</f>
        <v>9314917</v>
      </c>
      <c r="J28" s="108" t="str">
        <f>IF(OPER!G22=0,"",OPER!G22)</f>
        <v>0020</v>
      </c>
      <c r="K28" s="250">
        <f>+OPER!R22</f>
        <v>1</v>
      </c>
      <c r="L28" s="262">
        <f t="shared" si="8"/>
        <v>3</v>
      </c>
      <c r="M28" s="250">
        <f t="shared" si="9"/>
        <v>4.5</v>
      </c>
      <c r="N28" s="205" t="str">
        <f>IF(OPER!A22=0,"",OPER!A22)</f>
        <v>ZOT2</v>
      </c>
      <c r="O28" s="73" t="str">
        <f>IF(OPER!AJ1878=0,"",OPER!AJ1878)</f>
        <v/>
      </c>
      <c r="P28" s="264" t="str">
        <f>IF(OPER!AH22="EJECUTADO","SI",IF(OPER!AH22="NO EJECUTADO","NO",""))</f>
        <v/>
      </c>
      <c r="Q28" s="264" t="str">
        <f>IF(OPER!AN22="EJECUTADO","SI",IF(OPER!AN22="NO EJECUTADO","NO",""))</f>
        <v/>
      </c>
      <c r="R28" s="221" t="str">
        <f>IFERROR(VLOOKUP(OPER!Z22,OPER!$AU$490:$AV$577,2,0),"NO ASIGNADO")</f>
        <v>JAIRO ARANGO</v>
      </c>
      <c r="S28" s="6" t="str">
        <f>+OPER!AG22</f>
        <v xml:space="preserve"> </v>
      </c>
      <c r="T28" s="268" t="str">
        <f>IF($E28=$E27,IF(U27=".",IF(MAX($Q28:Q28,0)=OPER!$AA123,".",IF(OPER!$AB123&lt;=HOUR(U$7),MAX($Q28:Q28,0)+1,".")),","),IF(MAX($Q28:Q28,0)=OPER!$AA123,".",IF(OPER!$AB123&lt;=HOUR(U$7),MAX($Q28:Q28,0)+1,".")))</f>
        <v>.</v>
      </c>
      <c r="U28" s="269" t="str">
        <f>IF($E28=$E27,IF(V27=".",IF(MAX($Q28:T28,0)=OPER!$AA123,".",IF(OPER!$AB123&lt;=HOUR(V$7),MAX($Q28:T28,0)+1,".")),","),IF(MAX($Q28:T28,0)=OPER!$AA123,".",IF(OPER!$AB123&lt;=HOUR(V$7),MAX($Q28:T28,0)+1,".")))</f>
        <v>.</v>
      </c>
      <c r="V28" s="269" t="str">
        <f>IF($E28=$E27,IF(W27=".",IF(MAX($Q28:U28,0)=OPER!$AA123,".",IF(OPER!$AB123&lt;=HOUR(W$7),MAX($Q28:U28,0)+1,".")),","),IF(MAX($Q28:U28,0)=OPER!$AA123,".",IF(OPER!$AB123&lt;=HOUR(W$7),MAX($Q28:U28,0)+1,".")))</f>
        <v>.</v>
      </c>
      <c r="W28" s="269" t="str">
        <f>IF($E28=$E27,IF(X27=".",IF(MAX($Q28:V28,0)=OPER!$AA123,".",IF(OPER!$AB123&lt;=HOUR(X$7),MAX($Q28:V28,0)+1,".")),","),IF(MAX($Q28:V28,0)=OPER!$AA123,".",IF(OPER!$AB123&lt;=HOUR(X$7),MAX($Q28:V28,0)+1,".")))</f>
        <v>.</v>
      </c>
      <c r="X28" s="270" t="str">
        <f>IF($E28=$E27,IF(Y27=".",IF(MAX($Q28:W28,0)=OPER!$AA123,".",IF(OPER!$AB123&lt;=HOUR(Y$7),MAX($Q28:W28,0)+1,".")),","),IF(MAX($Q28:W28,0)=OPER!$AA123,".",IF(OPER!$AB123&lt;=HOUR(Y$7),MAX($Q28:W28,0)+1,".")))</f>
        <v>.</v>
      </c>
      <c r="Y28" s="271" t="str">
        <f>IF($E28=$E27,IF(Z27=".",IF(MAX($Q28:X28,0)=OPER!$AA123,".",IF(OPER!$AB123&lt;=HOUR(Z$7),MAX($Q28:X28,0)+1,".")),","),IF(MAX($Q28:X28,0)=OPER!$AA123,".",IF(OPER!$AB123&lt;=HOUR(Z$7),MAX($Q28:X28,0)+1,".")))</f>
        <v>.</v>
      </c>
      <c r="Z28" s="269" t="str">
        <f>IF($E28=$E27,IF(AA27=".",IF(MAX($Q28:Y28,0)=OPER!$AA123,".",IF(OPER!$AB123&lt;=HOUR(AA$7),MAX($Q28:Y28,0)+1,".")),","),IF(MAX($Q28:Y28,0)=OPER!$AA123,".",IF(OPER!$AB123&lt;=HOUR(AA$7),MAX($Q28:Y28,0)+1,".")))</f>
        <v>.</v>
      </c>
      <c r="AA28" s="269" t="str">
        <f>IF($E28=$E27,IF(AB27=".",IF(MAX($Q28:Z28,0)=OPER!$AA123,".",IF(OPER!$AB123&lt;=HOUR(AB$7),MAX($Q28:Z28,0)+1,".")),","),IF(MAX($Q28:Z28,0)=OPER!$AA123,".",IF(OPER!$AB123&lt;=HOUR(AB$7),MAX($Q28:Z28,0)+1,".")))</f>
        <v>.</v>
      </c>
      <c r="AB28" s="270" t="str">
        <f>IF($E28=$E27,IF(AC27=".",IF(MAX($Q28:AA28,0)=OPER!$AA123,".",IF(OPER!$AB123&lt;=HOUR(AC$7),MAX($Q28:AA28,0)+1,".")),","),IF(MAX($Q28:AA28,0)=OPER!$AA123,".",IF(OPER!$AB123&lt;=HOUR(AC$7),MAX($Q28:AA28,0)+1,".")))</f>
        <v>.</v>
      </c>
      <c r="AC28" s="271" t="str">
        <f>IF($E28=$E27,IF(AD27=".",IF(MAX($Q28:AB28,0)=OPER!$AA123,".",IF(OPER!$AB123&lt;=HOUR(AD$7),MAX($Q28:AB28,0)+1,".")),","),IF(MAX($Q28:AB28,0)=OPER!$AA123,".",IF(OPER!$AB123&lt;=HOUR(AD$7),MAX($Q28:AB28,0)+1,".")))</f>
        <v>.</v>
      </c>
      <c r="AD28" s="269" t="str">
        <f>IF($E28=$E27,IF(AE27=".",IF(MAX($Q28:AC28,0)=OPER!$AA123,".",IF(OPER!$AB123&lt;=HOUR(AE$7),MAX($Q28:AC28,0)+1,".")),","),IF(MAX($Q28:AC28,0)=OPER!$AA123,".",IF(OPER!$AB123&lt;=HOUR(AE$7),MAX($Q28:AC28,0)+1,".")))</f>
        <v>.</v>
      </c>
      <c r="AE28" s="269" t="str">
        <f>IF($E28=$E27,IF(AF27=".",IF(MAX($Q28:AD28,0)=OPER!$AA123,".",IF(OPER!$AB123&lt;=HOUR(AF$7),MAX($Q28:AD28,0)+1,".")),","),IF(MAX($Q28:AD28,0)=OPER!$AA123,".",IF(OPER!$AB123&lt;=HOUR(AF$7),MAX($Q28:AD28,0)+1,".")))</f>
        <v>.</v>
      </c>
      <c r="AF28" s="270" t="str">
        <f>IF($E28=$E27,IF(AG27=".",IF(MAX($Q28:AE28,0)=OPER!$AA123,".",IF(OPER!$AB123&lt;=HOUR(AG$7),MAX($Q28:AE28,0)+1,".")),","),IF(MAX($Q28:AE28,0)=OPER!$AA123,".",IF(OPER!$AB123&lt;=HOUR(AG$7),MAX($Q28:AE28,0)+1,".")))</f>
        <v>.</v>
      </c>
      <c r="AG28" s="271" t="str">
        <f>IF($E28=$E27,IF(AH27=".",IF(MAX($Q28:AF28,0)=OPER!$AA123,".",IF(OPER!$AB123&lt;=HOUR(AH$7),MAX($Q28:AF28,0)+1,".")),","),IF(MAX($Q28:AF28,0)=OPER!$AA123,".",IF(OPER!$AB123&lt;=HOUR(AH$7),MAX($Q28:AF28,0)+1,".")))</f>
        <v>.</v>
      </c>
      <c r="AH28" s="269" t="str">
        <f>IF($E28=$E27,IF(AI27=".",IF(MAX($Q28:AG28,0)=OPER!$AA123,".",IF(OPER!$AB123&lt;=HOUR(AI$7),MAX($Q28:AG28,0)+1,".")),","),IF(MAX($Q28:AG28,0)=OPER!$AA123,".",IF(OPER!$AB123&lt;=HOUR(AI$7),MAX($Q28:AG28,0)+1,".")))</f>
        <v>.</v>
      </c>
      <c r="AI28" s="269" t="str">
        <f>IF($E28=$E27,IF(AJ27=".",IF(MAX($Q28:AH28,0)=OPER!$AA123,".",IF(OPER!$AB123&lt;=HOUR(AJ$7),MAX($Q28:AH28,0)+1,".")),","),IF(MAX($Q28:AH28,0)=OPER!$AA123,".",IF(OPER!$AB123&lt;=HOUR(AJ$7),MAX($Q28:AH28,0)+1,".")))</f>
        <v>.</v>
      </c>
      <c r="AJ28" s="270" t="str">
        <f>IF($E28=$E27,IF(AK27=".",IF(MAX($Q28:AI28,0)=OPER!$AA123,".",IF(OPER!$AB123&lt;=HOUR(AK$7),MAX($Q28:AI28,0)+1,".")),","),IF(MAX($Q28:AI28,0)=OPER!$AA123,".",IF(OPER!$AB123&lt;=HOUR(AK$7),MAX($Q28:AI28,0)+1,".")))</f>
        <v>.</v>
      </c>
      <c r="AK28" s="271" t="str">
        <f>IF($E28=$E27,IF(AL27=".",IF(MAX($Q28:AJ28,0)=OPER!$AA123,".",IF(OPER!$AB123&lt;=HOUR(AL$7),MAX($Q28:AJ28,0)+1,".")),","),IF(MAX($Q28:AJ28,0)=OPER!$AA123,".",IF(OPER!$AB123&lt;=HOUR(AL$7),MAX($Q28:AJ28,0)+1,".")))</f>
        <v>.</v>
      </c>
      <c r="AL28" s="269" t="str">
        <f>IF($E28=$E27,IF(AM27=".",IF(MAX($Q28:AK28,0)=OPER!$AA123,".",IF(OPER!$AB123&lt;=HOUR(AM$7),MAX($Q28:AK28,0)+1,".")),","),IF(MAX($Q28:AK28,0)=OPER!$AA123,".",IF(OPER!$AB123&lt;=HOUR(AM$7),MAX($Q28:AK28,0)+1,".")))</f>
        <v>.</v>
      </c>
      <c r="AM28" s="269" t="str">
        <f>IF($E28=$E27,IF(AN27=".",IF(MAX($Q28:AL28,0)=OPER!$AA123,".",IF(OPER!$AB123&lt;=HOUR(AN$7),MAX($Q28:AL28,0)+1,".")),","),IF(MAX($Q28:AL28,0)=OPER!$AA123,".",IF(OPER!$AB123&lt;=HOUR(AN$7),MAX($Q28:AL28,0)+1,".")))</f>
        <v>.</v>
      </c>
      <c r="AN28" s="270" t="str">
        <f>IF($E28=$E27,IF(AO27=".",IF(MAX($Q28:AM28,0)=OPER!$AA123,".",IF(OPER!$AB123&lt;=HOUR(AO$7),MAX($Q28:AM28,0)+1,".")),","),IF(MAX($Q28:AM28,0)=OPER!$AA123,".",IF(OPER!$AB123&lt;=HOUR(AO$7),MAX($Q28:AM28,0)+1,".")))</f>
        <v>.</v>
      </c>
      <c r="AO28" s="271" t="str">
        <f>IF($E28=$E27,IF(AP27=".",IF(MAX($Q28:AN28,0)=OPER!$AA123,".",IF(OPER!$AB123&lt;=HOUR(AP$7),MAX($Q28:AN28,0)+1,".")),","),IF(MAX($Q28:AN28,0)=OPER!$AA123,".",IF(OPER!$AB123&lt;=HOUR(AP$7),MAX($Q28:AN28,0)+1,".")))</f>
        <v>.</v>
      </c>
      <c r="AP28" s="269" t="str">
        <f>IF($E28=$E27,IF(AQ27=".",IF(MAX($Q28:AO28,0)=OPER!$AA123,".",IF(OPER!$AB123&lt;=HOUR(AQ$7),MAX($Q28:AO28,0)+1,".")),","),IF(MAX($Q28:AO28,0)=OPER!$AA123,".",IF(OPER!$AB123&lt;=HOUR(AQ$7),MAX($Q28:AO28,0)+1,".")))</f>
        <v>.</v>
      </c>
      <c r="AQ28" s="269" t="str">
        <f>IF($E28=$E27,IF(AR27=".",IF(MAX($Q28:AP28,0)=OPER!$AA123,".",IF(OPER!$AB123&lt;=HOUR(AR$7),MAX($Q28:AP28,0)+1,".")),","),IF(MAX($Q28:AP28,0)=OPER!$AA123,".",IF(OPER!$AB123&lt;=HOUR(AR$7),MAX($Q28:AP28,0)+1,".")))</f>
        <v>.</v>
      </c>
      <c r="AR28" s="270" t="str">
        <f>IF($E28=$E27,IF(AS27=".",IF(MAX($Q28:AQ28,0)=OPER!$AA123,".",IF(OPER!$AB123&lt;=HOUR(AS$7),MAX($Q28:AQ28,0)+1,".")),","),IF(MAX($Q28:AQ28,0)=OPER!$AA123,".",IF(OPER!$AB123&lt;=HOUR(AS$7),MAX($Q28:AQ28,0)+1,".")))</f>
        <v>.</v>
      </c>
      <c r="AS28" s="271" t="str">
        <f>IF($E28=$E27,IF(AT27=".",IF(MAX($Q28:AR28,0)=OPER!$AA123,".",IF(OPER!$AB123&lt;=HOUR(AT$7),MAX($Q28:AR28,0)+1,".")),","),IF(MAX($Q28:AR28,0)=OPER!$AA123,".",IF(OPER!$AB123&lt;=HOUR(AT$7),MAX($Q28:AR28,0)+1,".")))</f>
        <v>.</v>
      </c>
      <c r="AT28" s="269" t="str">
        <f>IF($E28=$E27,IF(AU27=".",IF(MAX($Q28:AS28,0)=OPER!$AA123,".",IF(OPER!$AB123&lt;=HOUR(AU$7),MAX($Q28:AS28,0)+1,".")),","),IF(MAX($Q28:AS28,0)=OPER!$AA123,".",IF(OPER!$AB123&lt;=HOUR(AU$7),MAX($Q28:AS28,0)+1,".")))</f>
        <v>.</v>
      </c>
      <c r="AU28" s="269" t="str">
        <f>IF($E28=$E27,IF(AV27=".",IF(MAX($Q28:AT28,0)=OPER!$AA123,".",IF(OPER!$AB123&lt;=HOUR(AV$7),MAX($Q28:AT28,0)+1,".")),","),IF(MAX($Q28:AT28,0)=OPER!$AA123,".",IF(OPER!$AB123&lt;=HOUR(AV$7),MAX($Q28:AT28,0)+1,".")))</f>
        <v>.</v>
      </c>
      <c r="AV28" s="270" t="str">
        <f>IF($E28=$E27,IF(AW27=".",IF(MAX($Q28:AU28,0)=OPER!$AA123,".",IF(OPER!$AB123&lt;=HOUR(AW$7),MAX($Q28:AU28,0)+1,".")),","),IF(MAX($Q28:AU28,0)=OPER!$AA123,".",IF(OPER!$AB123&lt;=HOUR(AW$7),MAX($Q28:AU28,0)+1,".")))</f>
        <v>.</v>
      </c>
      <c r="AW28" s="271" t="str">
        <f>IF($E28=$E27,IF(AX27=".",IF(MAX($Q28:AV28,0)=OPER!$AA123,".",IF(OPER!$AB123&lt;=HOUR(AX$7),MAX($Q28:AV28,0)+1,".")),","),IF(MAX($Q28:AV28,0)=OPER!$AA123,".",IF(OPER!$AB123&lt;=HOUR(AX$7),MAX($Q28:AV28,0)+1,".")))</f>
        <v>.</v>
      </c>
      <c r="AX28" s="269" t="str">
        <f>IF($E28=$E27,IF(AY27=".",IF(MAX($Q28:AW28,0)=OPER!$AA123,".",IF(OPER!$AB123&lt;=HOUR(AY$7),MAX($Q28:AW28,0)+1,".")),","),IF(MAX($Q28:AW28,0)=OPER!$AA123,".",IF(OPER!$AB123&lt;=HOUR(AY$7),MAX($Q28:AW28,0)+1,".")))</f>
        <v>.</v>
      </c>
      <c r="AY28" s="269" t="e">
        <f>IF($E28=$E27,IF(AZ27=".",IF(MAX($Q28:AX28,0)=OPER!$AA123,".",IF(OPER!$AB123&lt;=HOUR(AZ$7),MAX($Q28:AX28,0)+1,".")),","),IF(MAX($Q28:AX28,0)=OPER!$AA123,".",IF(OPER!$AB123&lt;=HOUR(AZ$7),MAX($Q28:AX28,0)+1,".")))</f>
        <v>#VALUE!</v>
      </c>
      <c r="AZ28" s="270" t="str">
        <f>IF($E28=$E27,IF(BA27=".",IF(MAX($Q28:AY28,0)=OPER!$AA123,".",IF(OPER!$AB123&lt;=HOUR(BA$7),MAX($Q28:AY28,0)+1,".")),","),IF(MAX($Q28:AY28,0)=OPER!$AA123,".",IF(OPER!$AB123&lt;=HOUR(BA$7),MAX($Q28:AY28,0)+1,".")))</f>
        <v>,</v>
      </c>
      <c r="BA28" s="30" t="str">
        <f>+OPER!AK22</f>
        <v>TE</v>
      </c>
    </row>
    <row r="29" spans="1:53" ht="80.5" customHeight="1" x14ac:dyDescent="0.2">
      <c r="A29" s="282" t="str">
        <f>IF(OPER!AF23=0,"",OPER!AF23)</f>
        <v>ALTA</v>
      </c>
      <c r="B29" s="109">
        <f>IF(OPER!V23=0,"",OPER!V23)</f>
        <v>46072</v>
      </c>
      <c r="C29" s="71">
        <f>IF(OPER!U23 = 0,"", OPER!U23)</f>
        <v>11846359</v>
      </c>
      <c r="D29" s="30" t="str">
        <f t="shared" si="7"/>
        <v>NO</v>
      </c>
      <c r="E29" s="262" t="str">
        <f>IF(OPER!X23 = 0,"",OPER!X23)</f>
        <v>LEANDRO MUÑOZ</v>
      </c>
      <c r="F29" s="262" t="str">
        <f>IF(OPER!I23 = 0,"",OPER!I23)</f>
        <v>BLOQUEAR BOMBA PASTER ATERRIZADA</v>
      </c>
      <c r="G29" s="352" t="str">
        <f>IF(OPER!C23=0,"",OPER!C23)</f>
        <v>PASTEURIZADOR TUNEL - L4</v>
      </c>
      <c r="H29" s="30">
        <f>IF(OPER!R23 = 0,"",OPER!R23)</f>
        <v>0.5</v>
      </c>
      <c r="I29" s="30" t="str">
        <f>IF(OPER!F23=0,"", OPER!F23)</f>
        <v>9314917</v>
      </c>
      <c r="J29" s="108" t="str">
        <f>IF(OPER!G23=0,"",OPER!G23)</f>
        <v>0030</v>
      </c>
      <c r="K29" s="250">
        <f>+OPER!R23</f>
        <v>0.5</v>
      </c>
      <c r="L29" s="262">
        <f t="shared" si="8"/>
        <v>3</v>
      </c>
      <c r="M29" s="250">
        <f t="shared" si="9"/>
        <v>4.5</v>
      </c>
      <c r="N29" s="205" t="str">
        <f>IF(OPER!A23=0,"",OPER!A23)</f>
        <v>ZOT2</v>
      </c>
      <c r="O29" s="73" t="str">
        <f>IF(OPER!AJ1879=0,"",OPER!AJ1879)</f>
        <v/>
      </c>
      <c r="P29" s="264" t="str">
        <f>IF(OPER!AH23="EJECUTADO","SI",IF(OPER!AH23="NO EJECUTADO","NO",""))</f>
        <v/>
      </c>
      <c r="Q29" s="264" t="str">
        <f>IF(OPER!AN23="EJECUTADO","SI",IF(OPER!AN23="NO EJECUTADO","NO",""))</f>
        <v/>
      </c>
      <c r="R29" s="221" t="str">
        <f>IFERROR(VLOOKUP(OPER!Z23,OPER!$AU$490:$AV$577,2,0),"NO ASIGNADO")</f>
        <v>JAIRO ARANGO</v>
      </c>
      <c r="S29" s="6" t="str">
        <f>+OPER!AG23</f>
        <v xml:space="preserve"> </v>
      </c>
      <c r="T29" s="268" t="str">
        <f>IF($E29=$E28,IF(U28=".",IF(MAX($Q29:Q29,0)=OPER!$AA124,".",IF(OPER!$AB124&lt;=HOUR(U$7),MAX($Q29:Q29,0)+1,".")),","),IF(MAX($Q29:Q29,0)=OPER!$AA124,".",IF(OPER!$AB124&lt;=HOUR(U$7),MAX($Q29:Q29,0)+1,".")))</f>
        <v>.</v>
      </c>
      <c r="U29" s="269" t="str">
        <f>IF($E29=$E28,IF(V28=".",IF(MAX($Q29:T29,0)=OPER!$AA124,".",IF(OPER!$AB124&lt;=HOUR(V$7),MAX($Q29:T29,0)+1,".")),","),IF(MAX($Q29:T29,0)=OPER!$AA124,".",IF(OPER!$AB124&lt;=HOUR(V$7),MAX($Q29:T29,0)+1,".")))</f>
        <v>.</v>
      </c>
      <c r="V29" s="269" t="str">
        <f>IF($E29=$E28,IF(W28=".",IF(MAX($Q29:U29,0)=OPER!$AA124,".",IF(OPER!$AB124&lt;=HOUR(W$7),MAX($Q29:U29,0)+1,".")),","),IF(MAX($Q29:U29,0)=OPER!$AA124,".",IF(OPER!$AB124&lt;=HOUR(W$7),MAX($Q29:U29,0)+1,".")))</f>
        <v>.</v>
      </c>
      <c r="W29" s="269" t="str">
        <f>IF($E29=$E28,IF(X28=".",IF(MAX($Q29:V29,0)=OPER!$AA124,".",IF(OPER!$AB124&lt;=HOUR(X$7),MAX($Q29:V29,0)+1,".")),","),IF(MAX($Q29:V29,0)=OPER!$AA124,".",IF(OPER!$AB124&lt;=HOUR(X$7),MAX($Q29:V29,0)+1,".")))</f>
        <v>.</v>
      </c>
      <c r="X29" s="270" t="str">
        <f>IF($E29=$E28,IF(Y28=".",IF(MAX($Q29:W29,0)=OPER!$AA124,".",IF(OPER!$AB124&lt;=HOUR(Y$7),MAX($Q29:W29,0)+1,".")),","),IF(MAX($Q29:W29,0)=OPER!$AA124,".",IF(OPER!$AB124&lt;=HOUR(Y$7),MAX($Q29:W29,0)+1,".")))</f>
        <v>.</v>
      </c>
      <c r="Y29" s="271" t="str">
        <f>IF($E29=$E28,IF(Z28=".",IF(MAX($Q29:X29,0)=OPER!$AA124,".",IF(OPER!$AB124&lt;=HOUR(Z$7),MAX($Q29:X29,0)+1,".")),","),IF(MAX($Q29:X29,0)=OPER!$AA124,".",IF(OPER!$AB124&lt;=HOUR(Z$7),MAX($Q29:X29,0)+1,".")))</f>
        <v>.</v>
      </c>
      <c r="Z29" s="269" t="str">
        <f>IF($E29=$E28,IF(AA28=".",IF(MAX($Q29:Y29,0)=OPER!$AA124,".",IF(OPER!$AB124&lt;=HOUR(AA$7),MAX($Q29:Y29,0)+1,".")),","),IF(MAX($Q29:Y29,0)=OPER!$AA124,".",IF(OPER!$AB124&lt;=HOUR(AA$7),MAX($Q29:Y29,0)+1,".")))</f>
        <v>.</v>
      </c>
      <c r="AA29" s="269" t="str">
        <f>IF($E29=$E28,IF(AB28=".",IF(MAX($Q29:Z29,0)=OPER!$AA124,".",IF(OPER!$AB124&lt;=HOUR(AB$7),MAX($Q29:Z29,0)+1,".")),","),IF(MAX($Q29:Z29,0)=OPER!$AA124,".",IF(OPER!$AB124&lt;=HOUR(AB$7),MAX($Q29:Z29,0)+1,".")))</f>
        <v>.</v>
      </c>
      <c r="AB29" s="270" t="str">
        <f>IF($E29=$E28,IF(AC28=".",IF(MAX($Q29:AA29,0)=OPER!$AA124,".",IF(OPER!$AB124&lt;=HOUR(AC$7),MAX($Q29:AA29,0)+1,".")),","),IF(MAX($Q29:AA29,0)=OPER!$AA124,".",IF(OPER!$AB124&lt;=HOUR(AC$7),MAX($Q29:AA29,0)+1,".")))</f>
        <v>.</v>
      </c>
      <c r="AC29" s="271" t="str">
        <f>IF($E29=$E28,IF(AD28=".",IF(MAX($Q29:AB29,0)=OPER!$AA124,".",IF(OPER!$AB124&lt;=HOUR(AD$7),MAX($Q29:AB29,0)+1,".")),","),IF(MAX($Q29:AB29,0)=OPER!$AA124,".",IF(OPER!$AB124&lt;=HOUR(AD$7),MAX($Q29:AB29,0)+1,".")))</f>
        <v>.</v>
      </c>
      <c r="AD29" s="269" t="str">
        <f>IF($E29=$E28,IF(AE28=".",IF(MAX($Q29:AC29,0)=OPER!$AA124,".",IF(OPER!$AB124&lt;=HOUR(AE$7),MAX($Q29:AC29,0)+1,".")),","),IF(MAX($Q29:AC29,0)=OPER!$AA124,".",IF(OPER!$AB124&lt;=HOUR(AE$7),MAX($Q29:AC29,0)+1,".")))</f>
        <v>.</v>
      </c>
      <c r="AE29" s="269" t="str">
        <f>IF($E29=$E28,IF(AF28=".",IF(MAX($Q29:AD29,0)=OPER!$AA124,".",IF(OPER!$AB124&lt;=HOUR(AF$7),MAX($Q29:AD29,0)+1,".")),","),IF(MAX($Q29:AD29,0)=OPER!$AA124,".",IF(OPER!$AB124&lt;=HOUR(AF$7),MAX($Q29:AD29,0)+1,".")))</f>
        <v>.</v>
      </c>
      <c r="AF29" s="270" t="str">
        <f>IF($E29=$E28,IF(AG28=".",IF(MAX($Q29:AE29,0)=OPER!$AA124,".",IF(OPER!$AB124&lt;=HOUR(AG$7),MAX($Q29:AE29,0)+1,".")),","),IF(MAX($Q29:AE29,0)=OPER!$AA124,".",IF(OPER!$AB124&lt;=HOUR(AG$7),MAX($Q29:AE29,0)+1,".")))</f>
        <v>.</v>
      </c>
      <c r="AG29" s="271" t="str">
        <f>IF($E29=$E28,IF(AH28=".",IF(MAX($Q29:AF29,0)=OPER!$AA124,".",IF(OPER!$AB124&lt;=HOUR(AH$7),MAX($Q29:AF29,0)+1,".")),","),IF(MAX($Q29:AF29,0)=OPER!$AA124,".",IF(OPER!$AB124&lt;=HOUR(AH$7),MAX($Q29:AF29,0)+1,".")))</f>
        <v>.</v>
      </c>
      <c r="AH29" s="269" t="str">
        <f>IF($E29=$E28,IF(AI28=".",IF(MAX($Q29:AG29,0)=OPER!$AA124,".",IF(OPER!$AB124&lt;=HOUR(AI$7),MAX($Q29:AG29,0)+1,".")),","),IF(MAX($Q29:AG29,0)=OPER!$AA124,".",IF(OPER!$AB124&lt;=HOUR(AI$7),MAX($Q29:AG29,0)+1,".")))</f>
        <v>.</v>
      </c>
      <c r="AI29" s="269" t="str">
        <f>IF($E29=$E28,IF(AJ28=".",IF(MAX($Q29:AH29,0)=OPER!$AA124,".",IF(OPER!$AB124&lt;=HOUR(AJ$7),MAX($Q29:AH29,0)+1,".")),","),IF(MAX($Q29:AH29,0)=OPER!$AA124,".",IF(OPER!$AB124&lt;=HOUR(AJ$7),MAX($Q29:AH29,0)+1,".")))</f>
        <v>.</v>
      </c>
      <c r="AJ29" s="270" t="str">
        <f>IF($E29=$E28,IF(AK28=".",IF(MAX($Q29:AI29,0)=OPER!$AA124,".",IF(OPER!$AB124&lt;=HOUR(AK$7),MAX($Q29:AI29,0)+1,".")),","),IF(MAX($Q29:AI29,0)=OPER!$AA124,".",IF(OPER!$AB124&lt;=HOUR(AK$7),MAX($Q29:AI29,0)+1,".")))</f>
        <v>.</v>
      </c>
      <c r="AK29" s="271" t="str">
        <f>IF($E29=$E28,IF(AL28=".",IF(MAX($Q29:AJ29,0)=OPER!$AA124,".",IF(OPER!$AB124&lt;=HOUR(AL$7),MAX($Q29:AJ29,0)+1,".")),","),IF(MAX($Q29:AJ29,0)=OPER!$AA124,".",IF(OPER!$AB124&lt;=HOUR(AL$7),MAX($Q29:AJ29,0)+1,".")))</f>
        <v>.</v>
      </c>
      <c r="AL29" s="269" t="str">
        <f>IF($E29=$E28,IF(AM28=".",IF(MAX($Q29:AK29,0)=OPER!$AA124,".",IF(OPER!$AB124&lt;=HOUR(AM$7),MAX($Q29:AK29,0)+1,".")),","),IF(MAX($Q29:AK29,0)=OPER!$AA124,".",IF(OPER!$AB124&lt;=HOUR(AM$7),MAX($Q29:AK29,0)+1,".")))</f>
        <v>.</v>
      </c>
      <c r="AM29" s="269" t="str">
        <f>IF($E29=$E28,IF(AN28=".",IF(MAX($Q29:AL29,0)=OPER!$AA124,".",IF(OPER!$AB124&lt;=HOUR(AN$7),MAX($Q29:AL29,0)+1,".")),","),IF(MAX($Q29:AL29,0)=OPER!$AA124,".",IF(OPER!$AB124&lt;=HOUR(AN$7),MAX($Q29:AL29,0)+1,".")))</f>
        <v>.</v>
      </c>
      <c r="AN29" s="270" t="str">
        <f>IF($E29=$E28,IF(AO28=".",IF(MAX($Q29:AM29,0)=OPER!$AA124,".",IF(OPER!$AB124&lt;=HOUR(AO$7),MAX($Q29:AM29,0)+1,".")),","),IF(MAX($Q29:AM29,0)=OPER!$AA124,".",IF(OPER!$AB124&lt;=HOUR(AO$7),MAX($Q29:AM29,0)+1,".")))</f>
        <v>.</v>
      </c>
      <c r="AO29" s="271" t="str">
        <f>IF($E29=$E28,IF(AP28=".",IF(MAX($Q29:AN29,0)=OPER!$AA124,".",IF(OPER!$AB124&lt;=HOUR(AP$7),MAX($Q29:AN29,0)+1,".")),","),IF(MAX($Q29:AN29,0)=OPER!$AA124,".",IF(OPER!$AB124&lt;=HOUR(AP$7),MAX($Q29:AN29,0)+1,".")))</f>
        <v>.</v>
      </c>
      <c r="AP29" s="269" t="str">
        <f>IF($E29=$E28,IF(AQ28=".",IF(MAX($Q29:AO29,0)=OPER!$AA124,".",IF(OPER!$AB124&lt;=HOUR(AQ$7),MAX($Q29:AO29,0)+1,".")),","),IF(MAX($Q29:AO29,0)=OPER!$AA124,".",IF(OPER!$AB124&lt;=HOUR(AQ$7),MAX($Q29:AO29,0)+1,".")))</f>
        <v>.</v>
      </c>
      <c r="AQ29" s="269" t="str">
        <f>IF($E29=$E28,IF(AR28=".",IF(MAX($Q29:AP29,0)=OPER!$AA124,".",IF(OPER!$AB124&lt;=HOUR(AR$7),MAX($Q29:AP29,0)+1,".")),","),IF(MAX($Q29:AP29,0)=OPER!$AA124,".",IF(OPER!$AB124&lt;=HOUR(AR$7),MAX($Q29:AP29,0)+1,".")))</f>
        <v>.</v>
      </c>
      <c r="AR29" s="270" t="str">
        <f>IF($E29=$E28,IF(AS28=".",IF(MAX($Q29:AQ29,0)=OPER!$AA124,".",IF(OPER!$AB124&lt;=HOUR(AS$7),MAX($Q29:AQ29,0)+1,".")),","),IF(MAX($Q29:AQ29,0)=OPER!$AA124,".",IF(OPER!$AB124&lt;=HOUR(AS$7),MAX($Q29:AQ29,0)+1,".")))</f>
        <v>.</v>
      </c>
      <c r="AS29" s="271" t="str">
        <f>IF($E29=$E28,IF(AT28=".",IF(MAX($Q29:AR29,0)=OPER!$AA124,".",IF(OPER!$AB124&lt;=HOUR(AT$7),MAX($Q29:AR29,0)+1,".")),","),IF(MAX($Q29:AR29,0)=OPER!$AA124,".",IF(OPER!$AB124&lt;=HOUR(AT$7),MAX($Q29:AR29,0)+1,".")))</f>
        <v>.</v>
      </c>
      <c r="AT29" s="269" t="str">
        <f>IF($E29=$E28,IF(AU28=".",IF(MAX($Q29:AS29,0)=OPER!$AA124,".",IF(OPER!$AB124&lt;=HOUR(AU$7),MAX($Q29:AS29,0)+1,".")),","),IF(MAX($Q29:AS29,0)=OPER!$AA124,".",IF(OPER!$AB124&lt;=HOUR(AU$7),MAX($Q29:AS29,0)+1,".")))</f>
        <v>.</v>
      </c>
      <c r="AU29" s="269" t="str">
        <f>IF($E29=$E28,IF(AV28=".",IF(MAX($Q29:AT29,0)=OPER!$AA124,".",IF(OPER!$AB124&lt;=HOUR(AV$7),MAX($Q29:AT29,0)+1,".")),","),IF(MAX($Q29:AT29,0)=OPER!$AA124,".",IF(OPER!$AB124&lt;=HOUR(AV$7),MAX($Q29:AT29,0)+1,".")))</f>
        <v>.</v>
      </c>
      <c r="AV29" s="270" t="str">
        <f>IF($E29=$E28,IF(AW28=".",IF(MAX($Q29:AU29,0)=OPER!$AA124,".",IF(OPER!$AB124&lt;=HOUR(AW$7),MAX($Q29:AU29,0)+1,".")),","),IF(MAX($Q29:AU29,0)=OPER!$AA124,".",IF(OPER!$AB124&lt;=HOUR(AW$7),MAX($Q29:AU29,0)+1,".")))</f>
        <v>.</v>
      </c>
      <c r="AW29" s="271" t="str">
        <f>IF($E29=$E28,IF(AX28=".",IF(MAX($Q29:AV29,0)=OPER!$AA124,".",IF(OPER!$AB124&lt;=HOUR(AX$7),MAX($Q29:AV29,0)+1,".")),","),IF(MAX($Q29:AV29,0)=OPER!$AA124,".",IF(OPER!$AB124&lt;=HOUR(AX$7),MAX($Q29:AV29,0)+1,".")))</f>
        <v>.</v>
      </c>
      <c r="AX29" s="269" t="e">
        <f>IF($E29=$E28,IF(AY28=".",IF(MAX($Q29:AW29,0)=OPER!$AA124,".",IF(OPER!$AB124&lt;=HOUR(AY$7),MAX($Q29:AW29,0)+1,".")),","),IF(MAX($Q29:AW29,0)=OPER!$AA124,".",IF(OPER!$AB124&lt;=HOUR(AY$7),MAX($Q29:AW29,0)+1,".")))</f>
        <v>#VALUE!</v>
      </c>
      <c r="AY29" s="269" t="str">
        <f>IF($E29=$E28,IF(AZ28=".",IF(MAX($Q29:AX29,0)=OPER!$AA124,".",IF(OPER!$AB124&lt;=HOUR(AZ$7),MAX($Q29:AX29,0)+1,".")),","),IF(MAX($Q29:AX29,0)=OPER!$AA124,".",IF(OPER!$AB124&lt;=HOUR(AZ$7),MAX($Q29:AX29,0)+1,".")))</f>
        <v>,</v>
      </c>
      <c r="AZ29" s="270" t="str">
        <f>IF($E29=$E28,IF(BA28=".",IF(MAX($Q29:AY29,0)=OPER!$AA124,".",IF(OPER!$AB124&lt;=HOUR(BA$7),MAX($Q29:AY29,0)+1,".")),","),IF(MAX($Q29:AY29,0)=OPER!$AA124,".",IF(OPER!$AB124&lt;=HOUR(BA$7),MAX($Q29:AY29,0)+1,".")))</f>
        <v>,</v>
      </c>
      <c r="BA29" s="30" t="str">
        <f>+OPER!AK23</f>
        <v>TE</v>
      </c>
    </row>
    <row r="30" spans="1:53" ht="80.5" customHeight="1" x14ac:dyDescent="0.2">
      <c r="A30" s="282" t="str">
        <f>IF(OPER!AF24=0,"",OPER!AF24)</f>
        <v>ALTA</v>
      </c>
      <c r="B30" s="109">
        <f>IF(OPER!V24=0,"",OPER!V24)</f>
        <v>46072</v>
      </c>
      <c r="C30" s="71">
        <f>IF(OPER!U24 = 0,"", OPER!U24)</f>
        <v>11391055</v>
      </c>
      <c r="D30" s="30" t="str">
        <f t="shared" si="7"/>
        <v>NO</v>
      </c>
      <c r="E30" s="262" t="str">
        <f>IF(OPER!X24 = 0,"",OPER!X24)</f>
        <v>EDUARDO QUINTERO</v>
      </c>
      <c r="F30" s="262" t="str">
        <f>IF(OPER!I24 = 0,"",OPER!I24)</f>
        <v>INSTALAR ORUGA DE CABLES ENTRADA CONTINU</v>
      </c>
      <c r="G30" s="352" t="str">
        <f>IF(OPER!C24=0,"",OPER!C24)</f>
        <v>VARIOLINE OW - L4</v>
      </c>
      <c r="H30" s="30">
        <f>IF(OPER!R24 = 0,"",OPER!R24)</f>
        <v>2</v>
      </c>
      <c r="I30" s="30" t="str">
        <f>IF(OPER!F24=0,"", OPER!F24)</f>
        <v>54054824</v>
      </c>
      <c r="J30" s="108" t="str">
        <f>IF(OPER!G24=0,"",OPER!G24)</f>
        <v>0020</v>
      </c>
      <c r="K30" s="250">
        <f>+OPER!R24</f>
        <v>2</v>
      </c>
      <c r="L30" s="262">
        <f t="shared" si="8"/>
        <v>5.5</v>
      </c>
      <c r="M30" s="250">
        <f t="shared" si="9"/>
        <v>16</v>
      </c>
      <c r="N30" s="205" t="str">
        <f>IF(OPER!A24=0,"",OPER!A24)</f>
        <v>ZOT1</v>
      </c>
      <c r="O30" s="73" t="str">
        <f>IF(OPER!AJ1880=0,"",OPER!AJ1880)</f>
        <v/>
      </c>
      <c r="P30" s="264" t="str">
        <f>IF(OPER!AH24="EJECUTADO","SI",IF(OPER!AH24="NO EJECUTADO","NO",""))</f>
        <v/>
      </c>
      <c r="Q30" s="264" t="str">
        <f>IF(OPER!AN24="EJECUTADO","SI",IF(OPER!AN24="NO EJECUTADO","NO",""))</f>
        <v/>
      </c>
      <c r="R30" s="221" t="str">
        <f>IFERROR(VLOOKUP(OPER!Z24,OPER!$AU$490:$AV$577,2,0),"NO ASIGNADO")</f>
        <v>JAIRO ARANGO</v>
      </c>
      <c r="S30" s="6" t="str">
        <f>+OPER!AG24</f>
        <v xml:space="preserve"> </v>
      </c>
      <c r="T30" s="268" t="str">
        <f>IF($E30=$E29,IF(U29=".",IF(MAX($Q30:Q30,0)=OPER!$AA125,".",IF(OPER!$AB125&lt;=HOUR(U$7),MAX($Q30:Q30,0)+1,".")),","),IF(MAX($Q30:Q30,0)=OPER!$AA125,".",IF(OPER!$AB125&lt;=HOUR(U$7),MAX($Q30:Q30,0)+1,".")))</f>
        <v>.</v>
      </c>
      <c r="U30" s="269" t="str">
        <f>IF($E30=$E29,IF(V29=".",IF(MAX($Q30:T30,0)=OPER!$AA125,".",IF(OPER!$AB125&lt;=HOUR(V$7),MAX($Q30:T30,0)+1,".")),","),IF(MAX($Q30:T30,0)=OPER!$AA125,".",IF(OPER!$AB125&lt;=HOUR(V$7),MAX($Q30:T30,0)+1,".")))</f>
        <v>.</v>
      </c>
      <c r="V30" s="269" t="str">
        <f>IF($E30=$E29,IF(W29=".",IF(MAX($Q30:U30,0)=OPER!$AA125,".",IF(OPER!$AB125&lt;=HOUR(W$7),MAX($Q30:U30,0)+1,".")),","),IF(MAX($Q30:U30,0)=OPER!$AA125,".",IF(OPER!$AB125&lt;=HOUR(W$7),MAX($Q30:U30,0)+1,".")))</f>
        <v>.</v>
      </c>
      <c r="W30" s="269" t="str">
        <f>IF($E30=$E29,IF(X29=".",IF(MAX($Q30:V30,0)=OPER!$AA125,".",IF(OPER!$AB125&lt;=HOUR(X$7),MAX($Q30:V30,0)+1,".")),","),IF(MAX($Q30:V30,0)=OPER!$AA125,".",IF(OPER!$AB125&lt;=HOUR(X$7),MAX($Q30:V30,0)+1,".")))</f>
        <v>.</v>
      </c>
      <c r="X30" s="270" t="str">
        <f>IF($E30=$E29,IF(Y29=".",IF(MAX($Q30:W30,0)=OPER!$AA125,".",IF(OPER!$AB125&lt;=HOUR(Y$7),MAX($Q30:W30,0)+1,".")),","),IF(MAX($Q30:W30,0)=OPER!$AA125,".",IF(OPER!$AB125&lt;=HOUR(Y$7),MAX($Q30:W30,0)+1,".")))</f>
        <v>.</v>
      </c>
      <c r="Y30" s="271" t="str">
        <f>IF($E30=$E29,IF(Z29=".",IF(MAX($Q30:X30,0)=OPER!$AA125,".",IF(OPER!$AB125&lt;=HOUR(Z$7),MAX($Q30:X30,0)+1,".")),","),IF(MAX($Q30:X30,0)=OPER!$AA125,".",IF(OPER!$AB125&lt;=HOUR(Z$7),MAX($Q30:X30,0)+1,".")))</f>
        <v>.</v>
      </c>
      <c r="Z30" s="269" t="str">
        <f>IF($E30=$E29,IF(AA29=".",IF(MAX($Q30:Y30,0)=OPER!$AA125,".",IF(OPER!$AB125&lt;=HOUR(AA$7),MAX($Q30:Y30,0)+1,".")),","),IF(MAX($Q30:Y30,0)=OPER!$AA125,".",IF(OPER!$AB125&lt;=HOUR(AA$7),MAX($Q30:Y30,0)+1,".")))</f>
        <v>.</v>
      </c>
      <c r="AA30" s="269" t="str">
        <f>IF($E30=$E29,IF(AB29=".",IF(MAX($Q30:Z30,0)=OPER!$AA125,".",IF(OPER!$AB125&lt;=HOUR(AB$7),MAX($Q30:Z30,0)+1,".")),","),IF(MAX($Q30:Z30,0)=OPER!$AA125,".",IF(OPER!$AB125&lt;=HOUR(AB$7),MAX($Q30:Z30,0)+1,".")))</f>
        <v>.</v>
      </c>
      <c r="AB30" s="270" t="str">
        <f>IF($E30=$E29,IF(AC29=".",IF(MAX($Q30:AA30,0)=OPER!$AA125,".",IF(OPER!$AB125&lt;=HOUR(AC$7),MAX($Q30:AA30,0)+1,".")),","),IF(MAX($Q30:AA30,0)=OPER!$AA125,".",IF(OPER!$AB125&lt;=HOUR(AC$7),MAX($Q30:AA30,0)+1,".")))</f>
        <v>.</v>
      </c>
      <c r="AC30" s="271" t="str">
        <f>IF($E30=$E29,IF(AD29=".",IF(MAX($Q30:AB30,0)=OPER!$AA125,".",IF(OPER!$AB125&lt;=HOUR(AD$7),MAX($Q30:AB30,0)+1,".")),","),IF(MAX($Q30:AB30,0)=OPER!$AA125,".",IF(OPER!$AB125&lt;=HOUR(AD$7),MAX($Q30:AB30,0)+1,".")))</f>
        <v>.</v>
      </c>
      <c r="AD30" s="269" t="str">
        <f>IF($E30=$E29,IF(AE29=".",IF(MAX($Q30:AC30,0)=OPER!$AA125,".",IF(OPER!$AB125&lt;=HOUR(AE$7),MAX($Q30:AC30,0)+1,".")),","),IF(MAX($Q30:AC30,0)=OPER!$AA125,".",IF(OPER!$AB125&lt;=HOUR(AE$7),MAX($Q30:AC30,0)+1,".")))</f>
        <v>.</v>
      </c>
      <c r="AE30" s="269" t="str">
        <f>IF($E30=$E29,IF(AF29=".",IF(MAX($Q30:AD30,0)=OPER!$AA125,".",IF(OPER!$AB125&lt;=HOUR(AF$7),MAX($Q30:AD30,0)+1,".")),","),IF(MAX($Q30:AD30,0)=OPER!$AA125,".",IF(OPER!$AB125&lt;=HOUR(AF$7),MAX($Q30:AD30,0)+1,".")))</f>
        <v>.</v>
      </c>
      <c r="AF30" s="270" t="str">
        <f>IF($E30=$E29,IF(AG29=".",IF(MAX($Q30:AE30,0)=OPER!$AA125,".",IF(OPER!$AB125&lt;=HOUR(AG$7),MAX($Q30:AE30,0)+1,".")),","),IF(MAX($Q30:AE30,0)=OPER!$AA125,".",IF(OPER!$AB125&lt;=HOUR(AG$7),MAX($Q30:AE30,0)+1,".")))</f>
        <v>.</v>
      </c>
      <c r="AG30" s="271" t="str">
        <f>IF($E30=$E29,IF(AH29=".",IF(MAX($Q30:AF30,0)=OPER!$AA125,".",IF(OPER!$AB125&lt;=HOUR(AH$7),MAX($Q30:AF30,0)+1,".")),","),IF(MAX($Q30:AF30,0)=OPER!$AA125,".",IF(OPER!$AB125&lt;=HOUR(AH$7),MAX($Q30:AF30,0)+1,".")))</f>
        <v>.</v>
      </c>
      <c r="AH30" s="269" t="str">
        <f>IF($E30=$E29,IF(AI29=".",IF(MAX($Q30:AG30,0)=OPER!$AA125,".",IF(OPER!$AB125&lt;=HOUR(AI$7),MAX($Q30:AG30,0)+1,".")),","),IF(MAX($Q30:AG30,0)=OPER!$AA125,".",IF(OPER!$AB125&lt;=HOUR(AI$7),MAX($Q30:AG30,0)+1,".")))</f>
        <v>.</v>
      </c>
      <c r="AI30" s="269" t="str">
        <f>IF($E30=$E29,IF(AJ29=".",IF(MAX($Q30:AH30,0)=OPER!$AA125,".",IF(OPER!$AB125&lt;=HOUR(AJ$7),MAX($Q30:AH30,0)+1,".")),","),IF(MAX($Q30:AH30,0)=OPER!$AA125,".",IF(OPER!$AB125&lt;=HOUR(AJ$7),MAX($Q30:AH30,0)+1,".")))</f>
        <v>.</v>
      </c>
      <c r="AJ30" s="270" t="str">
        <f>IF($E30=$E29,IF(AK29=".",IF(MAX($Q30:AI30,0)=OPER!$AA125,".",IF(OPER!$AB125&lt;=HOUR(AK$7),MAX($Q30:AI30,0)+1,".")),","),IF(MAX($Q30:AI30,0)=OPER!$AA125,".",IF(OPER!$AB125&lt;=HOUR(AK$7),MAX($Q30:AI30,0)+1,".")))</f>
        <v>.</v>
      </c>
      <c r="AK30" s="271" t="str">
        <f>IF($E30=$E29,IF(AL29=".",IF(MAX($Q30:AJ30,0)=OPER!$AA125,".",IF(OPER!$AB125&lt;=HOUR(AL$7),MAX($Q30:AJ30,0)+1,".")),","),IF(MAX($Q30:AJ30,0)=OPER!$AA125,".",IF(OPER!$AB125&lt;=HOUR(AL$7),MAX($Q30:AJ30,0)+1,".")))</f>
        <v>.</v>
      </c>
      <c r="AL30" s="269" t="str">
        <f>IF($E30=$E29,IF(AM29=".",IF(MAX($Q30:AK30,0)=OPER!$AA125,".",IF(OPER!$AB125&lt;=HOUR(AM$7),MAX($Q30:AK30,0)+1,".")),","),IF(MAX($Q30:AK30,0)=OPER!$AA125,".",IF(OPER!$AB125&lt;=HOUR(AM$7),MAX($Q30:AK30,0)+1,".")))</f>
        <v>.</v>
      </c>
      <c r="AM30" s="269" t="str">
        <f>IF($E30=$E29,IF(AN29=".",IF(MAX($Q30:AL30,0)=OPER!$AA125,".",IF(OPER!$AB125&lt;=HOUR(AN$7),MAX($Q30:AL30,0)+1,".")),","),IF(MAX($Q30:AL30,0)=OPER!$AA125,".",IF(OPER!$AB125&lt;=HOUR(AN$7),MAX($Q30:AL30,0)+1,".")))</f>
        <v>.</v>
      </c>
      <c r="AN30" s="270" t="str">
        <f>IF($E30=$E29,IF(AO29=".",IF(MAX($Q30:AM30,0)=OPER!$AA125,".",IF(OPER!$AB125&lt;=HOUR(AO$7),MAX($Q30:AM30,0)+1,".")),","),IF(MAX($Q30:AM30,0)=OPER!$AA125,".",IF(OPER!$AB125&lt;=HOUR(AO$7),MAX($Q30:AM30,0)+1,".")))</f>
        <v>.</v>
      </c>
      <c r="AO30" s="271" t="str">
        <f>IF($E30=$E29,IF(AP29=".",IF(MAX($Q30:AN30,0)=OPER!$AA125,".",IF(OPER!$AB125&lt;=HOUR(AP$7),MAX($Q30:AN30,0)+1,".")),","),IF(MAX($Q30:AN30,0)=OPER!$AA125,".",IF(OPER!$AB125&lt;=HOUR(AP$7),MAX($Q30:AN30,0)+1,".")))</f>
        <v>.</v>
      </c>
      <c r="AP30" s="269" t="str">
        <f>IF($E30=$E29,IF(AQ29=".",IF(MAX($Q30:AO30,0)=OPER!$AA125,".",IF(OPER!$AB125&lt;=HOUR(AQ$7),MAX($Q30:AO30,0)+1,".")),","),IF(MAX($Q30:AO30,0)=OPER!$AA125,".",IF(OPER!$AB125&lt;=HOUR(AQ$7),MAX($Q30:AO30,0)+1,".")))</f>
        <v>.</v>
      </c>
      <c r="AQ30" s="269" t="str">
        <f>IF($E30=$E29,IF(AR29=".",IF(MAX($Q30:AP30,0)=OPER!$AA125,".",IF(OPER!$AB125&lt;=HOUR(AR$7),MAX($Q30:AP30,0)+1,".")),","),IF(MAX($Q30:AP30,0)=OPER!$AA125,".",IF(OPER!$AB125&lt;=HOUR(AR$7),MAX($Q30:AP30,0)+1,".")))</f>
        <v>.</v>
      </c>
      <c r="AR30" s="270" t="str">
        <f>IF($E30=$E29,IF(AS29=".",IF(MAX($Q30:AQ30,0)=OPER!$AA125,".",IF(OPER!$AB125&lt;=HOUR(AS$7),MAX($Q30:AQ30,0)+1,".")),","),IF(MAX($Q30:AQ30,0)=OPER!$AA125,".",IF(OPER!$AB125&lt;=HOUR(AS$7),MAX($Q30:AQ30,0)+1,".")))</f>
        <v>.</v>
      </c>
      <c r="AS30" s="271" t="str">
        <f>IF($E30=$E29,IF(AT29=".",IF(MAX($Q30:AR30,0)=OPER!$AA125,".",IF(OPER!$AB125&lt;=HOUR(AT$7),MAX($Q30:AR30,0)+1,".")),","),IF(MAX($Q30:AR30,0)=OPER!$AA125,".",IF(OPER!$AB125&lt;=HOUR(AT$7),MAX($Q30:AR30,0)+1,".")))</f>
        <v>.</v>
      </c>
      <c r="AT30" s="269" t="str">
        <f>IF($E30=$E29,IF(AU29=".",IF(MAX($Q30:AS30,0)=OPER!$AA125,".",IF(OPER!$AB125&lt;=HOUR(AU$7),MAX($Q30:AS30,0)+1,".")),","),IF(MAX($Q30:AS30,0)=OPER!$AA125,".",IF(OPER!$AB125&lt;=HOUR(AU$7),MAX($Q30:AS30,0)+1,".")))</f>
        <v>.</v>
      </c>
      <c r="AU30" s="269" t="str">
        <f>IF($E30=$E29,IF(AV29=".",IF(MAX($Q30:AT30,0)=OPER!$AA125,".",IF(OPER!$AB125&lt;=HOUR(AV$7),MAX($Q30:AT30,0)+1,".")),","),IF(MAX($Q30:AT30,0)=OPER!$AA125,".",IF(OPER!$AB125&lt;=HOUR(AV$7),MAX($Q30:AT30,0)+1,".")))</f>
        <v>.</v>
      </c>
      <c r="AV30" s="270" t="str">
        <f>IF($E30=$E29,IF(AW29=".",IF(MAX($Q30:AU30,0)=OPER!$AA125,".",IF(OPER!$AB125&lt;=HOUR(AW$7),MAX($Q30:AU30,0)+1,".")),","),IF(MAX($Q30:AU30,0)=OPER!$AA125,".",IF(OPER!$AB125&lt;=HOUR(AW$7),MAX($Q30:AU30,0)+1,".")))</f>
        <v>.</v>
      </c>
      <c r="AW30" s="271" t="str">
        <f>IF($E30=$E29,IF(AX29=".",IF(MAX($Q30:AV30,0)=OPER!$AA125,".",IF(OPER!$AB125&lt;=HOUR(AX$7),MAX($Q30:AV30,0)+1,".")),","),IF(MAX($Q30:AV30,0)=OPER!$AA125,".",IF(OPER!$AB125&lt;=HOUR(AX$7),MAX($Q30:AV30,0)+1,".")))</f>
        <v>.</v>
      </c>
      <c r="AX30" s="269" t="str">
        <f>IF($E30=$E29,IF(AY29=".",IF(MAX($Q30:AW30,0)=OPER!$AA125,".",IF(OPER!$AB125&lt;=HOUR(AY$7),MAX($Q30:AW30,0)+1,".")),","),IF(MAX($Q30:AW30,0)=OPER!$AA125,".",IF(OPER!$AB125&lt;=HOUR(AY$7),MAX($Q30:AW30,0)+1,".")))</f>
        <v>.</v>
      </c>
      <c r="AY30" s="269" t="str">
        <f>IF($E30=$E29,IF(AZ29=".",IF(MAX($Q30:AX30,0)=OPER!$AA125,".",IF(OPER!$AB125&lt;=HOUR(AZ$7),MAX($Q30:AX30,0)+1,".")),","),IF(MAX($Q30:AX30,0)=OPER!$AA125,".",IF(OPER!$AB125&lt;=HOUR(AZ$7),MAX($Q30:AX30,0)+1,".")))</f>
        <v>.</v>
      </c>
      <c r="AZ30" s="270" t="e">
        <f>IF($E30=$E29,IF(BA29=".",IF(MAX($Q30:AY30,0)=OPER!$AA125,".",IF(OPER!$AB125&lt;=HOUR(BA$7),MAX($Q30:AY30,0)+1,".")),","),IF(MAX($Q30:AY30,0)=OPER!$AA125,".",IF(OPER!$AB125&lt;=HOUR(BA$7),MAX($Q30:AY30,0)+1,".")))</f>
        <v>#VALUE!</v>
      </c>
      <c r="BA30" s="30" t="str">
        <f>+OPER!AK24</f>
        <v>TE</v>
      </c>
    </row>
    <row r="31" spans="1:53" ht="80.5" customHeight="1" x14ac:dyDescent="0.2">
      <c r="A31" s="282" t="str">
        <f>IF(OPER!AF25=0,"",OPER!AF25)</f>
        <v>ALTA</v>
      </c>
      <c r="B31" s="109">
        <f>IF(OPER!V25=0,"",OPER!V25)</f>
        <v>46072</v>
      </c>
      <c r="C31" s="71">
        <f>IF(OPER!U25 = 0,"", OPER!U25)</f>
        <v>11534464</v>
      </c>
      <c r="D31" s="30" t="str">
        <f t="shared" si="7"/>
        <v>NO</v>
      </c>
      <c r="E31" s="262" t="str">
        <f>IF(OPER!X25 = 0,"",OPER!X25)</f>
        <v>EDUARDO QUINTERO</v>
      </c>
      <c r="F31" s="262" t="str">
        <f>IF(OPER!I25 = 0,"",OPER!I25)</f>
        <v>CAMBIAR SENSOR EMB42.1701 +MK1-B183</v>
      </c>
      <c r="G31" s="352" t="str">
        <f>IF(OPER!C25=0,"",OPER!C25)</f>
        <v>ETIQUETADORA 4B MULTIMODUL II K408376</v>
      </c>
      <c r="H31" s="30">
        <f>IF(OPER!R25 = 0,"",OPER!R25)</f>
        <v>1</v>
      </c>
      <c r="I31" s="30" t="str">
        <f>IF(OPER!F25=0,"", OPER!F25)</f>
        <v>5284674</v>
      </c>
      <c r="J31" s="108" t="str">
        <f>IF(OPER!G25=0,"",OPER!G25)</f>
        <v>0020</v>
      </c>
      <c r="K31" s="250">
        <f>+OPER!R25</f>
        <v>1</v>
      </c>
      <c r="L31" s="262">
        <f t="shared" si="8"/>
        <v>5.5</v>
      </c>
      <c r="M31" s="250">
        <f t="shared" si="9"/>
        <v>2</v>
      </c>
      <c r="N31" s="205" t="str">
        <f>IF(OPER!A25=0,"",OPER!A25)</f>
        <v>ZOT2</v>
      </c>
      <c r="O31" s="73" t="str">
        <f>IF(OPER!AJ1881=0,"",OPER!AJ1881)</f>
        <v/>
      </c>
      <c r="P31" s="264" t="str">
        <f>IF(OPER!AH25="EJECUTADO","SI",IF(OPER!AH25="NO EJECUTADO","NO",""))</f>
        <v/>
      </c>
      <c r="Q31" s="264" t="str">
        <f>IF(OPER!AN25="EJECUTADO","SI",IF(OPER!AN25="NO EJECUTADO","NO",""))</f>
        <v/>
      </c>
      <c r="R31" s="221" t="str">
        <f>IFERROR(VLOOKUP(OPER!Z25,OPER!$AU$490:$AV$577,2,0),"NO ASIGNADO")</f>
        <v>JAIRO ARANGO</v>
      </c>
      <c r="S31" s="6" t="str">
        <f>+OPER!AG25</f>
        <v xml:space="preserve"> </v>
      </c>
      <c r="T31" s="268" t="str">
        <f>IF($E31=$E30,IF(U30=".",IF(MAX($Q31:Q31,0)=OPER!$AA126,".",IF(OPER!$AB126&lt;=HOUR(U$7),MAX($Q31:Q31,0)+1,".")),","),IF(MAX($Q31:Q31,0)=OPER!$AA126,".",IF(OPER!$AB126&lt;=HOUR(U$7),MAX($Q31:Q31,0)+1,".")))</f>
        <v>.</v>
      </c>
      <c r="U31" s="269" t="str">
        <f>IF($E31=$E30,IF(V30=".",IF(MAX($Q31:T31,0)=OPER!$AA126,".",IF(OPER!$AB126&lt;=HOUR(V$7),MAX($Q31:T31,0)+1,".")),","),IF(MAX($Q31:T31,0)=OPER!$AA126,".",IF(OPER!$AB126&lt;=HOUR(V$7),MAX($Q31:T31,0)+1,".")))</f>
        <v>.</v>
      </c>
      <c r="V31" s="269" t="str">
        <f>IF($E31=$E30,IF(W30=".",IF(MAX($Q31:U31,0)=OPER!$AA126,".",IF(OPER!$AB126&lt;=HOUR(W$7),MAX($Q31:U31,0)+1,".")),","),IF(MAX($Q31:U31,0)=OPER!$AA126,".",IF(OPER!$AB126&lt;=HOUR(W$7),MAX($Q31:U31,0)+1,".")))</f>
        <v>.</v>
      </c>
      <c r="W31" s="269" t="str">
        <f>IF($E31=$E30,IF(X30=".",IF(MAX($Q31:V31,0)=OPER!$AA126,".",IF(OPER!$AB126&lt;=HOUR(X$7),MAX($Q31:V31,0)+1,".")),","),IF(MAX($Q31:V31,0)=OPER!$AA126,".",IF(OPER!$AB126&lt;=HOUR(X$7),MAX($Q31:V31,0)+1,".")))</f>
        <v>.</v>
      </c>
      <c r="X31" s="270" t="str">
        <f>IF($E31=$E30,IF(Y30=".",IF(MAX($Q31:W31,0)=OPER!$AA126,".",IF(OPER!$AB126&lt;=HOUR(Y$7),MAX($Q31:W31,0)+1,".")),","),IF(MAX($Q31:W31,0)=OPER!$AA126,".",IF(OPER!$AB126&lt;=HOUR(Y$7),MAX($Q31:W31,0)+1,".")))</f>
        <v>.</v>
      </c>
      <c r="Y31" s="271" t="str">
        <f>IF($E31=$E30,IF(Z30=".",IF(MAX($Q31:X31,0)=OPER!$AA126,".",IF(OPER!$AB126&lt;=HOUR(Z$7),MAX($Q31:X31,0)+1,".")),","),IF(MAX($Q31:X31,0)=OPER!$AA126,".",IF(OPER!$AB126&lt;=HOUR(Z$7),MAX($Q31:X31,0)+1,".")))</f>
        <v>.</v>
      </c>
      <c r="Z31" s="269" t="str">
        <f>IF($E31=$E30,IF(AA30=".",IF(MAX($Q31:Y31,0)=OPER!$AA126,".",IF(OPER!$AB126&lt;=HOUR(AA$7),MAX($Q31:Y31,0)+1,".")),","),IF(MAX($Q31:Y31,0)=OPER!$AA126,".",IF(OPER!$AB126&lt;=HOUR(AA$7),MAX($Q31:Y31,0)+1,".")))</f>
        <v>.</v>
      </c>
      <c r="AA31" s="269" t="str">
        <f>IF($E31=$E30,IF(AB30=".",IF(MAX($Q31:Z31,0)=OPER!$AA126,".",IF(OPER!$AB126&lt;=HOUR(AB$7),MAX($Q31:Z31,0)+1,".")),","),IF(MAX($Q31:Z31,0)=OPER!$AA126,".",IF(OPER!$AB126&lt;=HOUR(AB$7),MAX($Q31:Z31,0)+1,".")))</f>
        <v>.</v>
      </c>
      <c r="AB31" s="270" t="str">
        <f>IF($E31=$E30,IF(AC30=".",IF(MAX($Q31:AA31,0)=OPER!$AA126,".",IF(OPER!$AB126&lt;=HOUR(AC$7),MAX($Q31:AA31,0)+1,".")),","),IF(MAX($Q31:AA31,0)=OPER!$AA126,".",IF(OPER!$AB126&lt;=HOUR(AC$7),MAX($Q31:AA31,0)+1,".")))</f>
        <v>.</v>
      </c>
      <c r="AC31" s="271" t="str">
        <f>IF($E31=$E30,IF(AD30=".",IF(MAX($Q31:AB31,0)=OPER!$AA126,".",IF(OPER!$AB126&lt;=HOUR(AD$7),MAX($Q31:AB31,0)+1,".")),","),IF(MAX($Q31:AB31,0)=OPER!$AA126,".",IF(OPER!$AB126&lt;=HOUR(AD$7),MAX($Q31:AB31,0)+1,".")))</f>
        <v>.</v>
      </c>
      <c r="AD31" s="269" t="str">
        <f>IF($E31=$E30,IF(AE30=".",IF(MAX($Q31:AC31,0)=OPER!$AA126,".",IF(OPER!$AB126&lt;=HOUR(AE$7),MAX($Q31:AC31,0)+1,".")),","),IF(MAX($Q31:AC31,0)=OPER!$AA126,".",IF(OPER!$AB126&lt;=HOUR(AE$7),MAX($Q31:AC31,0)+1,".")))</f>
        <v>.</v>
      </c>
      <c r="AE31" s="269" t="str">
        <f>IF($E31=$E30,IF(AF30=".",IF(MAX($Q31:AD31,0)=OPER!$AA126,".",IF(OPER!$AB126&lt;=HOUR(AF$7),MAX($Q31:AD31,0)+1,".")),","),IF(MAX($Q31:AD31,0)=OPER!$AA126,".",IF(OPER!$AB126&lt;=HOUR(AF$7),MAX($Q31:AD31,0)+1,".")))</f>
        <v>.</v>
      </c>
      <c r="AF31" s="270" t="str">
        <f>IF($E31=$E30,IF(AG30=".",IF(MAX($Q31:AE31,0)=OPER!$AA126,".",IF(OPER!$AB126&lt;=HOUR(AG$7),MAX($Q31:AE31,0)+1,".")),","),IF(MAX($Q31:AE31,0)=OPER!$AA126,".",IF(OPER!$AB126&lt;=HOUR(AG$7),MAX($Q31:AE31,0)+1,".")))</f>
        <v>.</v>
      </c>
      <c r="AG31" s="271" t="str">
        <f>IF($E31=$E30,IF(AH30=".",IF(MAX($Q31:AF31,0)=OPER!$AA126,".",IF(OPER!$AB126&lt;=HOUR(AH$7),MAX($Q31:AF31,0)+1,".")),","),IF(MAX($Q31:AF31,0)=OPER!$AA126,".",IF(OPER!$AB126&lt;=HOUR(AH$7),MAX($Q31:AF31,0)+1,".")))</f>
        <v>.</v>
      </c>
      <c r="AH31" s="269" t="str">
        <f>IF($E31=$E30,IF(AI30=".",IF(MAX($Q31:AG31,0)=OPER!$AA126,".",IF(OPER!$AB126&lt;=HOUR(AI$7),MAX($Q31:AG31,0)+1,".")),","),IF(MAX($Q31:AG31,0)=OPER!$AA126,".",IF(OPER!$AB126&lt;=HOUR(AI$7),MAX($Q31:AG31,0)+1,".")))</f>
        <v>.</v>
      </c>
      <c r="AI31" s="269" t="str">
        <f>IF($E31=$E30,IF(AJ30=".",IF(MAX($Q31:AH31,0)=OPER!$AA126,".",IF(OPER!$AB126&lt;=HOUR(AJ$7),MAX($Q31:AH31,0)+1,".")),","),IF(MAX($Q31:AH31,0)=OPER!$AA126,".",IF(OPER!$AB126&lt;=HOUR(AJ$7),MAX($Q31:AH31,0)+1,".")))</f>
        <v>.</v>
      </c>
      <c r="AJ31" s="270" t="str">
        <f>IF($E31=$E30,IF(AK30=".",IF(MAX($Q31:AI31,0)=OPER!$AA126,".",IF(OPER!$AB126&lt;=HOUR(AK$7),MAX($Q31:AI31,0)+1,".")),","),IF(MAX($Q31:AI31,0)=OPER!$AA126,".",IF(OPER!$AB126&lt;=HOUR(AK$7),MAX($Q31:AI31,0)+1,".")))</f>
        <v>.</v>
      </c>
      <c r="AK31" s="271" t="str">
        <f>IF($E31=$E30,IF(AL30=".",IF(MAX($Q31:AJ31,0)=OPER!$AA126,".",IF(OPER!$AB126&lt;=HOUR(AL$7),MAX($Q31:AJ31,0)+1,".")),","),IF(MAX($Q31:AJ31,0)=OPER!$AA126,".",IF(OPER!$AB126&lt;=HOUR(AL$7),MAX($Q31:AJ31,0)+1,".")))</f>
        <v>.</v>
      </c>
      <c r="AL31" s="269" t="str">
        <f>IF($E31=$E30,IF(AM30=".",IF(MAX($Q31:AK31,0)=OPER!$AA126,".",IF(OPER!$AB126&lt;=HOUR(AM$7),MAX($Q31:AK31,0)+1,".")),","),IF(MAX($Q31:AK31,0)=OPER!$AA126,".",IF(OPER!$AB126&lt;=HOUR(AM$7),MAX($Q31:AK31,0)+1,".")))</f>
        <v>.</v>
      </c>
      <c r="AM31" s="269" t="str">
        <f>IF($E31=$E30,IF(AN30=".",IF(MAX($Q31:AL31,0)=OPER!$AA126,".",IF(OPER!$AB126&lt;=HOUR(AN$7),MAX($Q31:AL31,0)+1,".")),","),IF(MAX($Q31:AL31,0)=OPER!$AA126,".",IF(OPER!$AB126&lt;=HOUR(AN$7),MAX($Q31:AL31,0)+1,".")))</f>
        <v>.</v>
      </c>
      <c r="AN31" s="270" t="str">
        <f>IF($E31=$E30,IF(AO30=".",IF(MAX($Q31:AM31,0)=OPER!$AA126,".",IF(OPER!$AB126&lt;=HOUR(AO$7),MAX($Q31:AM31,0)+1,".")),","),IF(MAX($Q31:AM31,0)=OPER!$AA126,".",IF(OPER!$AB126&lt;=HOUR(AO$7),MAX($Q31:AM31,0)+1,".")))</f>
        <v>.</v>
      </c>
      <c r="AO31" s="271" t="str">
        <f>IF($E31=$E30,IF(AP30=".",IF(MAX($Q31:AN31,0)=OPER!$AA126,".",IF(OPER!$AB126&lt;=HOUR(AP$7),MAX($Q31:AN31,0)+1,".")),","),IF(MAX($Q31:AN31,0)=OPER!$AA126,".",IF(OPER!$AB126&lt;=HOUR(AP$7),MAX($Q31:AN31,0)+1,".")))</f>
        <v>.</v>
      </c>
      <c r="AP31" s="269" t="str">
        <f>IF($E31=$E30,IF(AQ30=".",IF(MAX($Q31:AO31,0)=OPER!$AA126,".",IF(OPER!$AB126&lt;=HOUR(AQ$7),MAX($Q31:AO31,0)+1,".")),","),IF(MAX($Q31:AO31,0)=OPER!$AA126,".",IF(OPER!$AB126&lt;=HOUR(AQ$7),MAX($Q31:AO31,0)+1,".")))</f>
        <v>.</v>
      </c>
      <c r="AQ31" s="269" t="str">
        <f>IF($E31=$E30,IF(AR30=".",IF(MAX($Q31:AP31,0)=OPER!$AA126,".",IF(OPER!$AB126&lt;=HOUR(AR$7),MAX($Q31:AP31,0)+1,".")),","),IF(MAX($Q31:AP31,0)=OPER!$AA126,".",IF(OPER!$AB126&lt;=HOUR(AR$7),MAX($Q31:AP31,0)+1,".")))</f>
        <v>.</v>
      </c>
      <c r="AR31" s="270" t="str">
        <f>IF($E31=$E30,IF(AS30=".",IF(MAX($Q31:AQ31,0)=OPER!$AA126,".",IF(OPER!$AB126&lt;=HOUR(AS$7),MAX($Q31:AQ31,0)+1,".")),","),IF(MAX($Q31:AQ31,0)=OPER!$AA126,".",IF(OPER!$AB126&lt;=HOUR(AS$7),MAX($Q31:AQ31,0)+1,".")))</f>
        <v>.</v>
      </c>
      <c r="AS31" s="271" t="str">
        <f>IF($E31=$E30,IF(AT30=".",IF(MAX($Q31:AR31,0)=OPER!$AA126,".",IF(OPER!$AB126&lt;=HOUR(AT$7),MAX($Q31:AR31,0)+1,".")),","),IF(MAX($Q31:AR31,0)=OPER!$AA126,".",IF(OPER!$AB126&lt;=HOUR(AT$7),MAX($Q31:AR31,0)+1,".")))</f>
        <v>.</v>
      </c>
      <c r="AT31" s="269" t="str">
        <f>IF($E31=$E30,IF(AU30=".",IF(MAX($Q31:AS31,0)=OPER!$AA126,".",IF(OPER!$AB126&lt;=HOUR(AU$7),MAX($Q31:AS31,0)+1,".")),","),IF(MAX($Q31:AS31,0)=OPER!$AA126,".",IF(OPER!$AB126&lt;=HOUR(AU$7),MAX($Q31:AS31,0)+1,".")))</f>
        <v>.</v>
      </c>
      <c r="AU31" s="269" t="str">
        <f>IF($E31=$E30,IF(AV30=".",IF(MAX($Q31:AT31,0)=OPER!$AA126,".",IF(OPER!$AB126&lt;=HOUR(AV$7),MAX($Q31:AT31,0)+1,".")),","),IF(MAX($Q31:AT31,0)=OPER!$AA126,".",IF(OPER!$AB126&lt;=HOUR(AV$7),MAX($Q31:AT31,0)+1,".")))</f>
        <v>.</v>
      </c>
      <c r="AV31" s="270" t="str">
        <f>IF($E31=$E30,IF(AW30=".",IF(MAX($Q31:AU31,0)=OPER!$AA126,".",IF(OPER!$AB126&lt;=HOUR(AW$7),MAX($Q31:AU31,0)+1,".")),","),IF(MAX($Q31:AU31,0)=OPER!$AA126,".",IF(OPER!$AB126&lt;=HOUR(AW$7),MAX($Q31:AU31,0)+1,".")))</f>
        <v>.</v>
      </c>
      <c r="AW31" s="271" t="str">
        <f>IF($E31=$E30,IF(AX30=".",IF(MAX($Q31:AV31,0)=OPER!$AA126,".",IF(OPER!$AB126&lt;=HOUR(AX$7),MAX($Q31:AV31,0)+1,".")),","),IF(MAX($Q31:AV31,0)=OPER!$AA126,".",IF(OPER!$AB126&lt;=HOUR(AX$7),MAX($Q31:AV31,0)+1,".")))</f>
        <v>.</v>
      </c>
      <c r="AX31" s="269" t="str">
        <f>IF($E31=$E30,IF(AY30=".",IF(MAX($Q31:AW31,0)=OPER!$AA126,".",IF(OPER!$AB126&lt;=HOUR(AY$7),MAX($Q31:AW31,0)+1,".")),","),IF(MAX($Q31:AW31,0)=OPER!$AA126,".",IF(OPER!$AB126&lt;=HOUR(AY$7),MAX($Q31:AW31,0)+1,".")))</f>
        <v>.</v>
      </c>
      <c r="AY31" s="269" t="e">
        <f>IF($E31=$E30,IF(AZ30=".",IF(MAX($Q31:AX31,0)=OPER!$AA126,".",IF(OPER!$AB126&lt;=HOUR(AZ$7),MAX($Q31:AX31,0)+1,".")),","),IF(MAX($Q31:AX31,0)=OPER!$AA126,".",IF(OPER!$AB126&lt;=HOUR(AZ$7),MAX($Q31:AX31,0)+1,".")))</f>
        <v>#VALUE!</v>
      </c>
      <c r="AZ31" s="270" t="str">
        <f>IF($E31=$E30,IF(BA30=".",IF(MAX($Q31:AY31,0)=OPER!$AA126,".",IF(OPER!$AB126&lt;=HOUR(BA$7),MAX($Q31:AY31,0)+1,".")),","),IF(MAX($Q31:AY31,0)=OPER!$AA126,".",IF(OPER!$AB126&lt;=HOUR(BA$7),MAX($Q31:AY31,0)+1,".")))</f>
        <v>,</v>
      </c>
      <c r="BA31" s="30" t="str">
        <f>+OPER!AK25</f>
        <v>TE</v>
      </c>
    </row>
    <row r="32" spans="1:53" ht="80.5" customHeight="1" x14ac:dyDescent="0.2">
      <c r="A32" s="282" t="str">
        <f>IF(OPER!AF26=0,"",OPER!AF26)</f>
        <v>BAJA</v>
      </c>
      <c r="B32" s="109">
        <f>IF(OPER!V26=0,"",OPER!V26)</f>
        <v>46072</v>
      </c>
      <c r="C32" s="71" t="str">
        <f>IF(OPER!U26 = 0,"", OPER!U26)</f>
        <v xml:space="preserve"> </v>
      </c>
      <c r="D32" s="30" t="str">
        <f t="shared" si="7"/>
        <v>SI</v>
      </c>
      <c r="E32" s="262" t="str">
        <f>IF(OPER!X26 = 0,"",OPER!X26)</f>
        <v>EDUARDO QUINTERO</v>
      </c>
      <c r="F32" s="262" t="str">
        <f>IF(OPER!I26 = 0,"",OPER!I26)</f>
        <v>BLOQUEO TABLERO ELECTRICO TRANSP L4</v>
      </c>
      <c r="G32" s="352" t="str">
        <f>IF(OPER!C26=0,"",OPER!C26)</f>
        <v>TRANS BOTELLAS DEPA A INLINE EBI L4</v>
      </c>
      <c r="H32" s="30">
        <f>IF(OPER!R26 = 0,"",OPER!R26)</f>
        <v>0.5</v>
      </c>
      <c r="I32" s="30" t="str">
        <f>IF(OPER!F26=0,"", OPER!F26)</f>
        <v>9223064</v>
      </c>
      <c r="J32" s="108" t="str">
        <f>IF(OPER!G26=0,"",OPER!G26)</f>
        <v>0010</v>
      </c>
      <c r="K32" s="250">
        <f>+OPER!R26</f>
        <v>0.5</v>
      </c>
      <c r="L32" s="262">
        <f t="shared" si="8"/>
        <v>5.5</v>
      </c>
      <c r="M32" s="250">
        <f t="shared" si="9"/>
        <v>3.5</v>
      </c>
      <c r="N32" s="205" t="str">
        <f>IF(OPER!A26=0,"",OPER!A26)</f>
        <v>ZOT2</v>
      </c>
      <c r="O32" s="73" t="str">
        <f>IF(OPER!AJ1882=0,"",OPER!AJ1882)</f>
        <v/>
      </c>
      <c r="P32" s="264" t="str">
        <f>IF(OPER!AH26="EJECUTADO","SI",IF(OPER!AH26="NO EJECUTADO","NO",""))</f>
        <v/>
      </c>
      <c r="Q32" s="264" t="str">
        <f>IF(OPER!AN26="EJECUTADO","SI",IF(OPER!AN26="NO EJECUTADO","NO",""))</f>
        <v/>
      </c>
      <c r="R32" s="221" t="str">
        <f>IFERROR(VLOOKUP(OPER!Z26,OPER!$AU$490:$AV$577,2,0),"NO ASIGNADO")</f>
        <v>JAIRO ARANGO</v>
      </c>
      <c r="S32" s="6" t="str">
        <f>+OPER!AG26</f>
        <v xml:space="preserve"> </v>
      </c>
      <c r="T32" s="268" t="str">
        <f>IF($E32=$E31,IF(U31=".",IF(MAX($Q32:Q32,0)=OPER!$AA127,".",IF(OPER!$AB127&lt;=HOUR(U$7),MAX($Q32:Q32,0)+1,".")),","),IF(MAX($Q32:Q32,0)=OPER!$AA127,".",IF(OPER!$AB127&lt;=HOUR(U$7),MAX($Q32:Q32,0)+1,".")))</f>
        <v>.</v>
      </c>
      <c r="U32" s="269" t="str">
        <f>IF($E32=$E31,IF(V31=".",IF(MAX($Q32:T32,0)=OPER!$AA127,".",IF(OPER!$AB127&lt;=HOUR(V$7),MAX($Q32:T32,0)+1,".")),","),IF(MAX($Q32:T32,0)=OPER!$AA127,".",IF(OPER!$AB127&lt;=HOUR(V$7),MAX($Q32:T32,0)+1,".")))</f>
        <v>.</v>
      </c>
      <c r="V32" s="269" t="str">
        <f>IF($E32=$E31,IF(W31=".",IF(MAX($Q32:U32,0)=OPER!$AA127,".",IF(OPER!$AB127&lt;=HOUR(W$7),MAX($Q32:U32,0)+1,".")),","),IF(MAX($Q32:U32,0)=OPER!$AA127,".",IF(OPER!$AB127&lt;=HOUR(W$7),MAX($Q32:U32,0)+1,".")))</f>
        <v>.</v>
      </c>
      <c r="W32" s="269" t="str">
        <f>IF($E32=$E31,IF(X31=".",IF(MAX($Q32:V32,0)=OPER!$AA127,".",IF(OPER!$AB127&lt;=HOUR(X$7),MAX($Q32:V32,0)+1,".")),","),IF(MAX($Q32:V32,0)=OPER!$AA127,".",IF(OPER!$AB127&lt;=HOUR(X$7),MAX($Q32:V32,0)+1,".")))</f>
        <v>.</v>
      </c>
      <c r="X32" s="270" t="str">
        <f>IF($E32=$E31,IF(Y31=".",IF(MAX($Q32:W32,0)=OPER!$AA127,".",IF(OPER!$AB127&lt;=HOUR(Y$7),MAX($Q32:W32,0)+1,".")),","),IF(MAX($Q32:W32,0)=OPER!$AA127,".",IF(OPER!$AB127&lt;=HOUR(Y$7),MAX($Q32:W32,0)+1,".")))</f>
        <v>.</v>
      </c>
      <c r="Y32" s="271" t="str">
        <f>IF($E32=$E31,IF(Z31=".",IF(MAX($Q32:X32,0)=OPER!$AA127,".",IF(OPER!$AB127&lt;=HOUR(Z$7),MAX($Q32:X32,0)+1,".")),","),IF(MAX($Q32:X32,0)=OPER!$AA127,".",IF(OPER!$AB127&lt;=HOUR(Z$7),MAX($Q32:X32,0)+1,".")))</f>
        <v>.</v>
      </c>
      <c r="Z32" s="269" t="str">
        <f>IF($E32=$E31,IF(AA31=".",IF(MAX($Q32:Y32,0)=OPER!$AA127,".",IF(OPER!$AB127&lt;=HOUR(AA$7),MAX($Q32:Y32,0)+1,".")),","),IF(MAX($Q32:Y32,0)=OPER!$AA127,".",IF(OPER!$AB127&lt;=HOUR(AA$7),MAX($Q32:Y32,0)+1,".")))</f>
        <v>.</v>
      </c>
      <c r="AA32" s="269" t="str">
        <f>IF($E32=$E31,IF(AB31=".",IF(MAX($Q32:Z32,0)=OPER!$AA127,".",IF(OPER!$AB127&lt;=HOUR(AB$7),MAX($Q32:Z32,0)+1,".")),","),IF(MAX($Q32:Z32,0)=OPER!$AA127,".",IF(OPER!$AB127&lt;=HOUR(AB$7),MAX($Q32:Z32,0)+1,".")))</f>
        <v>.</v>
      </c>
      <c r="AB32" s="270" t="str">
        <f>IF($E32=$E31,IF(AC31=".",IF(MAX($Q32:AA32,0)=OPER!$AA127,".",IF(OPER!$AB127&lt;=HOUR(AC$7),MAX($Q32:AA32,0)+1,".")),","),IF(MAX($Q32:AA32,0)=OPER!$AA127,".",IF(OPER!$AB127&lt;=HOUR(AC$7),MAX($Q32:AA32,0)+1,".")))</f>
        <v>.</v>
      </c>
      <c r="AC32" s="271" t="str">
        <f>IF($E32=$E31,IF(AD31=".",IF(MAX($Q32:AB32,0)=OPER!$AA127,".",IF(OPER!$AB127&lt;=HOUR(AD$7),MAX($Q32:AB32,0)+1,".")),","),IF(MAX($Q32:AB32,0)=OPER!$AA127,".",IF(OPER!$AB127&lt;=HOUR(AD$7),MAX($Q32:AB32,0)+1,".")))</f>
        <v>.</v>
      </c>
      <c r="AD32" s="269" t="str">
        <f>IF($E32=$E31,IF(AE31=".",IF(MAX($Q32:AC32,0)=OPER!$AA127,".",IF(OPER!$AB127&lt;=HOUR(AE$7),MAX($Q32:AC32,0)+1,".")),","),IF(MAX($Q32:AC32,0)=OPER!$AA127,".",IF(OPER!$AB127&lt;=HOUR(AE$7),MAX($Q32:AC32,0)+1,".")))</f>
        <v>.</v>
      </c>
      <c r="AE32" s="269" t="str">
        <f>IF($E32=$E31,IF(AF31=".",IF(MAX($Q32:AD32,0)=OPER!$AA127,".",IF(OPER!$AB127&lt;=HOUR(AF$7),MAX($Q32:AD32,0)+1,".")),","),IF(MAX($Q32:AD32,0)=OPER!$AA127,".",IF(OPER!$AB127&lt;=HOUR(AF$7),MAX($Q32:AD32,0)+1,".")))</f>
        <v>.</v>
      </c>
      <c r="AF32" s="270" t="str">
        <f>IF($E32=$E31,IF(AG31=".",IF(MAX($Q32:AE32,0)=OPER!$AA127,".",IF(OPER!$AB127&lt;=HOUR(AG$7),MAX($Q32:AE32,0)+1,".")),","),IF(MAX($Q32:AE32,0)=OPER!$AA127,".",IF(OPER!$AB127&lt;=HOUR(AG$7),MAX($Q32:AE32,0)+1,".")))</f>
        <v>.</v>
      </c>
      <c r="AG32" s="271" t="str">
        <f>IF($E32=$E31,IF(AH31=".",IF(MAX($Q32:AF32,0)=OPER!$AA127,".",IF(OPER!$AB127&lt;=HOUR(AH$7),MAX($Q32:AF32,0)+1,".")),","),IF(MAX($Q32:AF32,0)=OPER!$AA127,".",IF(OPER!$AB127&lt;=HOUR(AH$7),MAX($Q32:AF32,0)+1,".")))</f>
        <v>.</v>
      </c>
      <c r="AH32" s="269" t="str">
        <f>IF($E32=$E31,IF(AI31=".",IF(MAX($Q32:AG32,0)=OPER!$AA127,".",IF(OPER!$AB127&lt;=HOUR(AI$7),MAX($Q32:AG32,0)+1,".")),","),IF(MAX($Q32:AG32,0)=OPER!$AA127,".",IF(OPER!$AB127&lt;=HOUR(AI$7),MAX($Q32:AG32,0)+1,".")))</f>
        <v>.</v>
      </c>
      <c r="AI32" s="269" t="str">
        <f>IF($E32=$E31,IF(AJ31=".",IF(MAX($Q32:AH32,0)=OPER!$AA127,".",IF(OPER!$AB127&lt;=HOUR(AJ$7),MAX($Q32:AH32,0)+1,".")),","),IF(MAX($Q32:AH32,0)=OPER!$AA127,".",IF(OPER!$AB127&lt;=HOUR(AJ$7),MAX($Q32:AH32,0)+1,".")))</f>
        <v>.</v>
      </c>
      <c r="AJ32" s="270" t="str">
        <f>IF($E32=$E31,IF(AK31=".",IF(MAX($Q32:AI32,0)=OPER!$AA127,".",IF(OPER!$AB127&lt;=HOUR(AK$7),MAX($Q32:AI32,0)+1,".")),","),IF(MAX($Q32:AI32,0)=OPER!$AA127,".",IF(OPER!$AB127&lt;=HOUR(AK$7),MAX($Q32:AI32,0)+1,".")))</f>
        <v>.</v>
      </c>
      <c r="AK32" s="271" t="str">
        <f>IF($E32=$E31,IF(AL31=".",IF(MAX($Q32:AJ32,0)=OPER!$AA127,".",IF(OPER!$AB127&lt;=HOUR(AL$7),MAX($Q32:AJ32,0)+1,".")),","),IF(MAX($Q32:AJ32,0)=OPER!$AA127,".",IF(OPER!$AB127&lt;=HOUR(AL$7),MAX($Q32:AJ32,0)+1,".")))</f>
        <v>.</v>
      </c>
      <c r="AL32" s="269" t="str">
        <f>IF($E32=$E31,IF(AM31=".",IF(MAX($Q32:AK32,0)=OPER!$AA127,".",IF(OPER!$AB127&lt;=HOUR(AM$7),MAX($Q32:AK32,0)+1,".")),","),IF(MAX($Q32:AK32,0)=OPER!$AA127,".",IF(OPER!$AB127&lt;=HOUR(AM$7),MAX($Q32:AK32,0)+1,".")))</f>
        <v>.</v>
      </c>
      <c r="AM32" s="269" t="str">
        <f>IF($E32=$E31,IF(AN31=".",IF(MAX($Q32:AL32,0)=OPER!$AA127,".",IF(OPER!$AB127&lt;=HOUR(AN$7),MAX($Q32:AL32,0)+1,".")),","),IF(MAX($Q32:AL32,0)=OPER!$AA127,".",IF(OPER!$AB127&lt;=HOUR(AN$7),MAX($Q32:AL32,0)+1,".")))</f>
        <v>.</v>
      </c>
      <c r="AN32" s="270" t="str">
        <f>IF($E32=$E31,IF(AO31=".",IF(MAX($Q32:AM32,0)=OPER!$AA127,".",IF(OPER!$AB127&lt;=HOUR(AO$7),MAX($Q32:AM32,0)+1,".")),","),IF(MAX($Q32:AM32,0)=OPER!$AA127,".",IF(OPER!$AB127&lt;=HOUR(AO$7),MAX($Q32:AM32,0)+1,".")))</f>
        <v>.</v>
      </c>
      <c r="AO32" s="271" t="str">
        <f>IF($E32=$E31,IF(AP31=".",IF(MAX($Q32:AN32,0)=OPER!$AA127,".",IF(OPER!$AB127&lt;=HOUR(AP$7),MAX($Q32:AN32,0)+1,".")),","),IF(MAX($Q32:AN32,0)=OPER!$AA127,".",IF(OPER!$AB127&lt;=HOUR(AP$7),MAX($Q32:AN32,0)+1,".")))</f>
        <v>.</v>
      </c>
      <c r="AP32" s="269" t="str">
        <f>IF($E32=$E31,IF(AQ31=".",IF(MAX($Q32:AO32,0)=OPER!$AA127,".",IF(OPER!$AB127&lt;=HOUR(AQ$7),MAX($Q32:AO32,0)+1,".")),","),IF(MAX($Q32:AO32,0)=OPER!$AA127,".",IF(OPER!$AB127&lt;=HOUR(AQ$7),MAX($Q32:AO32,0)+1,".")))</f>
        <v>.</v>
      </c>
      <c r="AQ32" s="269" t="str">
        <f>IF($E32=$E31,IF(AR31=".",IF(MAX($Q32:AP32,0)=OPER!$AA127,".",IF(OPER!$AB127&lt;=HOUR(AR$7),MAX($Q32:AP32,0)+1,".")),","),IF(MAX($Q32:AP32,0)=OPER!$AA127,".",IF(OPER!$AB127&lt;=HOUR(AR$7),MAX($Q32:AP32,0)+1,".")))</f>
        <v>.</v>
      </c>
      <c r="AR32" s="270" t="str">
        <f>IF($E32=$E31,IF(AS31=".",IF(MAX($Q32:AQ32,0)=OPER!$AA127,".",IF(OPER!$AB127&lt;=HOUR(AS$7),MAX($Q32:AQ32,0)+1,".")),","),IF(MAX($Q32:AQ32,0)=OPER!$AA127,".",IF(OPER!$AB127&lt;=HOUR(AS$7),MAX($Q32:AQ32,0)+1,".")))</f>
        <v>.</v>
      </c>
      <c r="AS32" s="271" t="str">
        <f>IF($E32=$E31,IF(AT31=".",IF(MAX($Q32:AR32,0)=OPER!$AA127,".",IF(OPER!$AB127&lt;=HOUR(AT$7),MAX($Q32:AR32,0)+1,".")),","),IF(MAX($Q32:AR32,0)=OPER!$AA127,".",IF(OPER!$AB127&lt;=HOUR(AT$7),MAX($Q32:AR32,0)+1,".")))</f>
        <v>.</v>
      </c>
      <c r="AT32" s="269" t="str">
        <f>IF($E32=$E31,IF(AU31=".",IF(MAX($Q32:AS32,0)=OPER!$AA127,".",IF(OPER!$AB127&lt;=HOUR(AU$7),MAX($Q32:AS32,0)+1,".")),","),IF(MAX($Q32:AS32,0)=OPER!$AA127,".",IF(OPER!$AB127&lt;=HOUR(AU$7),MAX($Q32:AS32,0)+1,".")))</f>
        <v>.</v>
      </c>
      <c r="AU32" s="269" t="str">
        <f>IF($E32=$E31,IF(AV31=".",IF(MAX($Q32:AT32,0)=OPER!$AA127,".",IF(OPER!$AB127&lt;=HOUR(AV$7),MAX($Q32:AT32,0)+1,".")),","),IF(MAX($Q32:AT32,0)=OPER!$AA127,".",IF(OPER!$AB127&lt;=HOUR(AV$7),MAX($Q32:AT32,0)+1,".")))</f>
        <v>.</v>
      </c>
      <c r="AV32" s="270" t="str">
        <f>IF($E32=$E31,IF(AW31=".",IF(MAX($Q32:AU32,0)=OPER!$AA127,".",IF(OPER!$AB127&lt;=HOUR(AW$7),MAX($Q32:AU32,0)+1,".")),","),IF(MAX($Q32:AU32,0)=OPER!$AA127,".",IF(OPER!$AB127&lt;=HOUR(AW$7),MAX($Q32:AU32,0)+1,".")))</f>
        <v>.</v>
      </c>
      <c r="AW32" s="271" t="str">
        <f>IF($E32=$E31,IF(AX31=".",IF(MAX($Q32:AV32,0)=OPER!$AA127,".",IF(OPER!$AB127&lt;=HOUR(AX$7),MAX($Q32:AV32,0)+1,".")),","),IF(MAX($Q32:AV32,0)=OPER!$AA127,".",IF(OPER!$AB127&lt;=HOUR(AX$7),MAX($Q32:AV32,0)+1,".")))</f>
        <v>.</v>
      </c>
      <c r="AX32" s="269" t="e">
        <f>IF($E32=$E31,IF(AY31=".",IF(MAX($Q32:AW32,0)=OPER!$AA127,".",IF(OPER!$AB127&lt;=HOUR(AY$7),MAX($Q32:AW32,0)+1,".")),","),IF(MAX($Q32:AW32,0)=OPER!$AA127,".",IF(OPER!$AB127&lt;=HOUR(AY$7),MAX($Q32:AW32,0)+1,".")))</f>
        <v>#VALUE!</v>
      </c>
      <c r="AY32" s="269" t="str">
        <f>IF($E32=$E31,IF(AZ31=".",IF(MAX($Q32:AX32,0)=OPER!$AA127,".",IF(OPER!$AB127&lt;=HOUR(AZ$7),MAX($Q32:AX32,0)+1,".")),","),IF(MAX($Q32:AX32,0)=OPER!$AA127,".",IF(OPER!$AB127&lt;=HOUR(AZ$7),MAX($Q32:AX32,0)+1,".")))</f>
        <v>,</v>
      </c>
      <c r="AZ32" s="270" t="str">
        <f>IF($E32=$E31,IF(BA31=".",IF(MAX($Q32:AY32,0)=OPER!$AA127,".",IF(OPER!$AB127&lt;=HOUR(BA$7),MAX($Q32:AY32,0)+1,".")),","),IF(MAX($Q32:AY32,0)=OPER!$AA127,".",IF(OPER!$AB127&lt;=HOUR(BA$7),MAX($Q32:AY32,0)+1,".")))</f>
        <v>,</v>
      </c>
      <c r="BA32" s="30" t="str">
        <f>+OPER!AK26</f>
        <v>TE</v>
      </c>
    </row>
    <row r="33" spans="1:53" ht="80.5" customHeight="1" x14ac:dyDescent="0.2">
      <c r="A33" s="282" t="str">
        <f>IF(OPER!AF27=0,"",OPER!AF27)</f>
        <v>BAJA</v>
      </c>
      <c r="B33" s="109">
        <f>IF(OPER!V27=0,"",OPER!V27)</f>
        <v>46072</v>
      </c>
      <c r="C33" s="71" t="str">
        <f>IF(OPER!U27 = 0,"", OPER!U27)</f>
        <v xml:space="preserve"> </v>
      </c>
      <c r="D33" s="30" t="str">
        <f t="shared" si="7"/>
        <v>SI</v>
      </c>
      <c r="E33" s="262" t="str">
        <f>IF(OPER!X27 = 0,"",OPER!X27)</f>
        <v>EDUARDO QUINTERO</v>
      </c>
      <c r="F33" s="262" t="str">
        <f>IF(OPER!I27 = 0,"",OPER!I27)</f>
        <v>DESBLOQUEO TABLERO ELECTRICO TRANSP L4</v>
      </c>
      <c r="G33" s="352" t="str">
        <f>IF(OPER!C27=0,"",OPER!C27)</f>
        <v>TRANS BOTELLAS DEPA A INLINE EBI L4</v>
      </c>
      <c r="H33" s="30">
        <f>IF(OPER!R27 = 0,"",OPER!R27)</f>
        <v>0.5</v>
      </c>
      <c r="I33" s="30" t="str">
        <f>IF(OPER!F27=0,"", OPER!F27)</f>
        <v>9223064</v>
      </c>
      <c r="J33" s="108" t="str">
        <f>IF(OPER!G27=0,"",OPER!G27)</f>
        <v>0020</v>
      </c>
      <c r="K33" s="250">
        <f>+OPER!R27</f>
        <v>0.5</v>
      </c>
      <c r="L33" s="262">
        <f t="shared" si="8"/>
        <v>5.5</v>
      </c>
      <c r="M33" s="250">
        <f t="shared" si="9"/>
        <v>3.5</v>
      </c>
      <c r="N33" s="205" t="str">
        <f>IF(OPER!A27=0,"",OPER!A27)</f>
        <v>ZOT2</v>
      </c>
      <c r="O33" s="73" t="str">
        <f>IF(OPER!AJ1883=0,"",OPER!AJ1883)</f>
        <v/>
      </c>
      <c r="P33" s="264" t="str">
        <f>IF(OPER!AH27="EJECUTADO","SI",IF(OPER!AH27="NO EJECUTADO","NO",""))</f>
        <v/>
      </c>
      <c r="Q33" s="264" t="str">
        <f>IF(OPER!AN27="EJECUTADO","SI",IF(OPER!AN27="NO EJECUTADO","NO",""))</f>
        <v/>
      </c>
      <c r="R33" s="221" t="str">
        <f>IFERROR(VLOOKUP(OPER!Z27,OPER!$AU$490:$AV$577,2,0),"NO ASIGNADO")</f>
        <v>JAIRO ARANGO</v>
      </c>
      <c r="S33" s="6" t="str">
        <f>+OPER!AG27</f>
        <v xml:space="preserve"> </v>
      </c>
      <c r="T33" s="268" t="str">
        <f>IF($E33=$E32,IF(U32=".",IF(MAX($Q33:Q33,0)=OPER!$AA128,".",IF(OPER!$AB128&lt;=HOUR(U$7),MAX($Q33:Q33,0)+1,".")),","),IF(MAX($Q33:Q33,0)=OPER!$AA128,".",IF(OPER!$AB128&lt;=HOUR(U$7),MAX($Q33:Q33,0)+1,".")))</f>
        <v>.</v>
      </c>
      <c r="U33" s="269" t="str">
        <f>IF($E33=$E32,IF(V32=".",IF(MAX($Q33:T33,0)=OPER!$AA128,".",IF(OPER!$AB128&lt;=HOUR(V$7),MAX($Q33:T33,0)+1,".")),","),IF(MAX($Q33:T33,0)=OPER!$AA128,".",IF(OPER!$AB128&lt;=HOUR(V$7),MAX($Q33:T33,0)+1,".")))</f>
        <v>.</v>
      </c>
      <c r="V33" s="269" t="str">
        <f>IF($E33=$E32,IF(W32=".",IF(MAX($Q33:U33,0)=OPER!$AA128,".",IF(OPER!$AB128&lt;=HOUR(W$7),MAX($Q33:U33,0)+1,".")),","),IF(MAX($Q33:U33,0)=OPER!$AA128,".",IF(OPER!$AB128&lt;=HOUR(W$7),MAX($Q33:U33,0)+1,".")))</f>
        <v>.</v>
      </c>
      <c r="W33" s="269" t="str">
        <f>IF($E33=$E32,IF(X32=".",IF(MAX($Q33:V33,0)=OPER!$AA128,".",IF(OPER!$AB128&lt;=HOUR(X$7),MAX($Q33:V33,0)+1,".")),","),IF(MAX($Q33:V33,0)=OPER!$AA128,".",IF(OPER!$AB128&lt;=HOUR(X$7),MAX($Q33:V33,0)+1,".")))</f>
        <v>.</v>
      </c>
      <c r="X33" s="270" t="str">
        <f>IF($E33=$E32,IF(Y32=".",IF(MAX($Q33:W33,0)=OPER!$AA128,".",IF(OPER!$AB128&lt;=HOUR(Y$7),MAX($Q33:W33,0)+1,".")),","),IF(MAX($Q33:W33,0)=OPER!$AA128,".",IF(OPER!$AB128&lt;=HOUR(Y$7),MAX($Q33:W33,0)+1,".")))</f>
        <v>.</v>
      </c>
      <c r="Y33" s="271" t="str">
        <f>IF($E33=$E32,IF(Z32=".",IF(MAX($Q33:X33,0)=OPER!$AA128,".",IF(OPER!$AB128&lt;=HOUR(Z$7),MAX($Q33:X33,0)+1,".")),","),IF(MAX($Q33:X33,0)=OPER!$AA128,".",IF(OPER!$AB128&lt;=HOUR(Z$7),MAX($Q33:X33,0)+1,".")))</f>
        <v>.</v>
      </c>
      <c r="Z33" s="269" t="str">
        <f>IF($E33=$E32,IF(AA32=".",IF(MAX($Q33:Y33,0)=OPER!$AA128,".",IF(OPER!$AB128&lt;=HOUR(AA$7),MAX($Q33:Y33,0)+1,".")),","),IF(MAX($Q33:Y33,0)=OPER!$AA128,".",IF(OPER!$AB128&lt;=HOUR(AA$7),MAX($Q33:Y33,0)+1,".")))</f>
        <v>.</v>
      </c>
      <c r="AA33" s="269" t="str">
        <f>IF($E33=$E32,IF(AB32=".",IF(MAX($Q33:Z33,0)=OPER!$AA128,".",IF(OPER!$AB128&lt;=HOUR(AB$7),MAX($Q33:Z33,0)+1,".")),","),IF(MAX($Q33:Z33,0)=OPER!$AA128,".",IF(OPER!$AB128&lt;=HOUR(AB$7),MAX($Q33:Z33,0)+1,".")))</f>
        <v>.</v>
      </c>
      <c r="AB33" s="270" t="str">
        <f>IF($E33=$E32,IF(AC32=".",IF(MAX($Q33:AA33,0)=OPER!$AA128,".",IF(OPER!$AB128&lt;=HOUR(AC$7),MAX($Q33:AA33,0)+1,".")),","),IF(MAX($Q33:AA33,0)=OPER!$AA128,".",IF(OPER!$AB128&lt;=HOUR(AC$7),MAX($Q33:AA33,0)+1,".")))</f>
        <v>.</v>
      </c>
      <c r="AC33" s="271" t="str">
        <f>IF($E33=$E32,IF(AD32=".",IF(MAX($Q33:AB33,0)=OPER!$AA128,".",IF(OPER!$AB128&lt;=HOUR(AD$7),MAX($Q33:AB33,0)+1,".")),","),IF(MAX($Q33:AB33,0)=OPER!$AA128,".",IF(OPER!$AB128&lt;=HOUR(AD$7),MAX($Q33:AB33,0)+1,".")))</f>
        <v>.</v>
      </c>
      <c r="AD33" s="269" t="str">
        <f>IF($E33=$E32,IF(AE32=".",IF(MAX($Q33:AC33,0)=OPER!$AA128,".",IF(OPER!$AB128&lt;=HOUR(AE$7),MAX($Q33:AC33,0)+1,".")),","),IF(MAX($Q33:AC33,0)=OPER!$AA128,".",IF(OPER!$AB128&lt;=HOUR(AE$7),MAX($Q33:AC33,0)+1,".")))</f>
        <v>.</v>
      </c>
      <c r="AE33" s="269" t="str">
        <f>IF($E33=$E32,IF(AF32=".",IF(MAX($Q33:AD33,0)=OPER!$AA128,".",IF(OPER!$AB128&lt;=HOUR(AF$7),MAX($Q33:AD33,0)+1,".")),","),IF(MAX($Q33:AD33,0)=OPER!$AA128,".",IF(OPER!$AB128&lt;=HOUR(AF$7),MAX($Q33:AD33,0)+1,".")))</f>
        <v>.</v>
      </c>
      <c r="AF33" s="270" t="str">
        <f>IF($E33=$E32,IF(AG32=".",IF(MAX($Q33:AE33,0)=OPER!$AA128,".",IF(OPER!$AB128&lt;=HOUR(AG$7),MAX($Q33:AE33,0)+1,".")),","),IF(MAX($Q33:AE33,0)=OPER!$AA128,".",IF(OPER!$AB128&lt;=HOUR(AG$7),MAX($Q33:AE33,0)+1,".")))</f>
        <v>.</v>
      </c>
      <c r="AG33" s="271" t="str">
        <f>IF($E33=$E32,IF(AH32=".",IF(MAX($Q33:AF33,0)=OPER!$AA128,".",IF(OPER!$AB128&lt;=HOUR(AH$7),MAX($Q33:AF33,0)+1,".")),","),IF(MAX($Q33:AF33,0)=OPER!$AA128,".",IF(OPER!$AB128&lt;=HOUR(AH$7),MAX($Q33:AF33,0)+1,".")))</f>
        <v>.</v>
      </c>
      <c r="AH33" s="269" t="str">
        <f>IF($E33=$E32,IF(AI32=".",IF(MAX($Q33:AG33,0)=OPER!$AA128,".",IF(OPER!$AB128&lt;=HOUR(AI$7),MAX($Q33:AG33,0)+1,".")),","),IF(MAX($Q33:AG33,0)=OPER!$AA128,".",IF(OPER!$AB128&lt;=HOUR(AI$7),MAX($Q33:AG33,0)+1,".")))</f>
        <v>.</v>
      </c>
      <c r="AI33" s="269" t="str">
        <f>IF($E33=$E32,IF(AJ32=".",IF(MAX($Q33:AH33,0)=OPER!$AA128,".",IF(OPER!$AB128&lt;=HOUR(AJ$7),MAX($Q33:AH33,0)+1,".")),","),IF(MAX($Q33:AH33,0)=OPER!$AA128,".",IF(OPER!$AB128&lt;=HOUR(AJ$7),MAX($Q33:AH33,0)+1,".")))</f>
        <v>.</v>
      </c>
      <c r="AJ33" s="270" t="str">
        <f>IF($E33=$E32,IF(AK32=".",IF(MAX($Q33:AI33,0)=OPER!$AA128,".",IF(OPER!$AB128&lt;=HOUR(AK$7),MAX($Q33:AI33,0)+1,".")),","),IF(MAX($Q33:AI33,0)=OPER!$AA128,".",IF(OPER!$AB128&lt;=HOUR(AK$7),MAX($Q33:AI33,0)+1,".")))</f>
        <v>.</v>
      </c>
      <c r="AK33" s="271" t="str">
        <f>IF($E33=$E32,IF(AL32=".",IF(MAX($Q33:AJ33,0)=OPER!$AA128,".",IF(OPER!$AB128&lt;=HOUR(AL$7),MAX($Q33:AJ33,0)+1,".")),","),IF(MAX($Q33:AJ33,0)=OPER!$AA128,".",IF(OPER!$AB128&lt;=HOUR(AL$7),MAX($Q33:AJ33,0)+1,".")))</f>
        <v>.</v>
      </c>
      <c r="AL33" s="269" t="str">
        <f>IF($E33=$E32,IF(AM32=".",IF(MAX($Q33:AK33,0)=OPER!$AA128,".",IF(OPER!$AB128&lt;=HOUR(AM$7),MAX($Q33:AK33,0)+1,".")),","),IF(MAX($Q33:AK33,0)=OPER!$AA128,".",IF(OPER!$AB128&lt;=HOUR(AM$7),MAX($Q33:AK33,0)+1,".")))</f>
        <v>.</v>
      </c>
      <c r="AM33" s="269" t="str">
        <f>IF($E33=$E32,IF(AN32=".",IF(MAX($Q33:AL33,0)=OPER!$AA128,".",IF(OPER!$AB128&lt;=HOUR(AN$7),MAX($Q33:AL33,0)+1,".")),","),IF(MAX($Q33:AL33,0)=OPER!$AA128,".",IF(OPER!$AB128&lt;=HOUR(AN$7),MAX($Q33:AL33,0)+1,".")))</f>
        <v>.</v>
      </c>
      <c r="AN33" s="270" t="str">
        <f>IF($E33=$E32,IF(AO32=".",IF(MAX($Q33:AM33,0)=OPER!$AA128,".",IF(OPER!$AB128&lt;=HOUR(AO$7),MAX($Q33:AM33,0)+1,".")),","),IF(MAX($Q33:AM33,0)=OPER!$AA128,".",IF(OPER!$AB128&lt;=HOUR(AO$7),MAX($Q33:AM33,0)+1,".")))</f>
        <v>.</v>
      </c>
      <c r="AO33" s="271" t="str">
        <f>IF($E33=$E32,IF(AP32=".",IF(MAX($Q33:AN33,0)=OPER!$AA128,".",IF(OPER!$AB128&lt;=HOUR(AP$7),MAX($Q33:AN33,0)+1,".")),","),IF(MAX($Q33:AN33,0)=OPER!$AA128,".",IF(OPER!$AB128&lt;=HOUR(AP$7),MAX($Q33:AN33,0)+1,".")))</f>
        <v>.</v>
      </c>
      <c r="AP33" s="269" t="str">
        <f>IF($E33=$E32,IF(AQ32=".",IF(MAX($Q33:AO33,0)=OPER!$AA128,".",IF(OPER!$AB128&lt;=HOUR(AQ$7),MAX($Q33:AO33,0)+1,".")),","),IF(MAX($Q33:AO33,0)=OPER!$AA128,".",IF(OPER!$AB128&lt;=HOUR(AQ$7),MAX($Q33:AO33,0)+1,".")))</f>
        <v>.</v>
      </c>
      <c r="AQ33" s="269" t="str">
        <f>IF($E33=$E32,IF(AR32=".",IF(MAX($Q33:AP33,0)=OPER!$AA128,".",IF(OPER!$AB128&lt;=HOUR(AR$7),MAX($Q33:AP33,0)+1,".")),","),IF(MAX($Q33:AP33,0)=OPER!$AA128,".",IF(OPER!$AB128&lt;=HOUR(AR$7),MAX($Q33:AP33,0)+1,".")))</f>
        <v>.</v>
      </c>
      <c r="AR33" s="270" t="str">
        <f>IF($E33=$E32,IF(AS32=".",IF(MAX($Q33:AQ33,0)=OPER!$AA128,".",IF(OPER!$AB128&lt;=HOUR(AS$7),MAX($Q33:AQ33,0)+1,".")),","),IF(MAX($Q33:AQ33,0)=OPER!$AA128,".",IF(OPER!$AB128&lt;=HOUR(AS$7),MAX($Q33:AQ33,0)+1,".")))</f>
        <v>.</v>
      </c>
      <c r="AS33" s="271" t="str">
        <f>IF($E33=$E32,IF(AT32=".",IF(MAX($Q33:AR33,0)=OPER!$AA128,".",IF(OPER!$AB128&lt;=HOUR(AT$7),MAX($Q33:AR33,0)+1,".")),","),IF(MAX($Q33:AR33,0)=OPER!$AA128,".",IF(OPER!$AB128&lt;=HOUR(AT$7),MAX($Q33:AR33,0)+1,".")))</f>
        <v>.</v>
      </c>
      <c r="AT33" s="269" t="str">
        <f>IF($E33=$E32,IF(AU32=".",IF(MAX($Q33:AS33,0)=OPER!$AA128,".",IF(OPER!$AB128&lt;=HOUR(AU$7),MAX($Q33:AS33,0)+1,".")),","),IF(MAX($Q33:AS33,0)=OPER!$AA128,".",IF(OPER!$AB128&lt;=HOUR(AU$7),MAX($Q33:AS33,0)+1,".")))</f>
        <v>.</v>
      </c>
      <c r="AU33" s="269" t="str">
        <f>IF($E33=$E32,IF(AV32=".",IF(MAX($Q33:AT33,0)=OPER!$AA128,".",IF(OPER!$AB128&lt;=HOUR(AV$7),MAX($Q33:AT33,0)+1,".")),","),IF(MAX($Q33:AT33,0)=OPER!$AA128,".",IF(OPER!$AB128&lt;=HOUR(AV$7),MAX($Q33:AT33,0)+1,".")))</f>
        <v>.</v>
      </c>
      <c r="AV33" s="270" t="str">
        <f>IF($E33=$E32,IF(AW32=".",IF(MAX($Q33:AU33,0)=OPER!$AA128,".",IF(OPER!$AB128&lt;=HOUR(AW$7),MAX($Q33:AU33,0)+1,".")),","),IF(MAX($Q33:AU33,0)=OPER!$AA128,".",IF(OPER!$AB128&lt;=HOUR(AW$7),MAX($Q33:AU33,0)+1,".")))</f>
        <v>.</v>
      </c>
      <c r="AW33" s="271" t="e">
        <f>IF($E33=$E32,IF(AX32=".",IF(MAX($Q33:AV33,0)=OPER!$AA128,".",IF(OPER!$AB128&lt;=HOUR(AX$7),MAX($Q33:AV33,0)+1,".")),","),IF(MAX($Q33:AV33,0)=OPER!$AA128,".",IF(OPER!$AB128&lt;=HOUR(AX$7),MAX($Q33:AV33,0)+1,".")))</f>
        <v>#VALUE!</v>
      </c>
      <c r="AX33" s="269" t="str">
        <f>IF($E33=$E32,IF(AY32=".",IF(MAX($Q33:AW33,0)=OPER!$AA128,".",IF(OPER!$AB128&lt;=HOUR(AY$7),MAX($Q33:AW33,0)+1,".")),","),IF(MAX($Q33:AW33,0)=OPER!$AA128,".",IF(OPER!$AB128&lt;=HOUR(AY$7),MAX($Q33:AW33,0)+1,".")))</f>
        <v>,</v>
      </c>
      <c r="AY33" s="269" t="str">
        <f>IF($E33=$E32,IF(AZ32=".",IF(MAX($Q33:AX33,0)=OPER!$AA128,".",IF(OPER!$AB128&lt;=HOUR(AZ$7),MAX($Q33:AX33,0)+1,".")),","),IF(MAX($Q33:AX33,0)=OPER!$AA128,".",IF(OPER!$AB128&lt;=HOUR(AZ$7),MAX($Q33:AX33,0)+1,".")))</f>
        <v>,</v>
      </c>
      <c r="AZ33" s="270" t="str">
        <f>IF($E33=$E32,IF(BA32=".",IF(MAX($Q33:AY33,0)=OPER!$AA128,".",IF(OPER!$AB128&lt;=HOUR(BA$7),MAX($Q33:AY33,0)+1,".")),","),IF(MAX($Q33:AY33,0)=OPER!$AA128,".",IF(OPER!$AB128&lt;=HOUR(BA$7),MAX($Q33:AY33,0)+1,".")))</f>
        <v>,</v>
      </c>
      <c r="BA33" s="30" t="str">
        <f>+OPER!AK27</f>
        <v>TE</v>
      </c>
    </row>
    <row r="34" spans="1:53" ht="80.5" customHeight="1" x14ac:dyDescent="0.2">
      <c r="A34" s="282" t="str">
        <f>IF(OPER!AF28=0,"",OPER!AF28)</f>
        <v>ALTA</v>
      </c>
      <c r="B34" s="109">
        <f>IF(OPER!V28=0,"",OPER!V28)</f>
        <v>46072</v>
      </c>
      <c r="C34" s="71">
        <f>IF(OPER!U28 = 0,"", OPER!U28)</f>
        <v>11846359</v>
      </c>
      <c r="D34" s="30" t="str">
        <f t="shared" si="7"/>
        <v>NO</v>
      </c>
      <c r="E34" s="262" t="str">
        <f>IF(OPER!X28 = 0,"",OPER!X28)</f>
        <v>EDUARDO QUINTERO</v>
      </c>
      <c r="F34" s="262" t="str">
        <f>IF(OPER!I28 = 0,"",OPER!I28)</f>
        <v>DESMONTAR BOMBA DEL PASTER ATERRIZADA</v>
      </c>
      <c r="G34" s="352" t="str">
        <f>IF(OPER!C28=0,"",OPER!C28)</f>
        <v>PASTEURIZADOR TUNEL - L4</v>
      </c>
      <c r="H34" s="30">
        <f>IF(OPER!R28 = 0,"",OPER!R28)</f>
        <v>1.5</v>
      </c>
      <c r="I34" s="30" t="str">
        <f>IF(OPER!F28=0,"", OPER!F28)</f>
        <v>9314917</v>
      </c>
      <c r="J34" s="108" t="str">
        <f>IF(OPER!G28=0,"",OPER!G28)</f>
        <v>0010</v>
      </c>
      <c r="K34" s="250">
        <f>+OPER!R28</f>
        <v>1.5</v>
      </c>
      <c r="L34" s="262">
        <f t="shared" si="8"/>
        <v>5.5</v>
      </c>
      <c r="M34" s="250">
        <f t="shared" si="9"/>
        <v>4.5</v>
      </c>
      <c r="N34" s="205" t="str">
        <f>IF(OPER!A28=0,"",OPER!A28)</f>
        <v>ZOT2</v>
      </c>
      <c r="O34" s="73" t="str">
        <f>IF(OPER!AJ1884=0,"",OPER!AJ1884)</f>
        <v/>
      </c>
      <c r="P34" s="264" t="str">
        <f>IF(OPER!AH28="EJECUTADO","SI",IF(OPER!AH28="NO EJECUTADO","NO",""))</f>
        <v/>
      </c>
      <c r="Q34" s="264" t="str">
        <f>IF(OPER!AN28="EJECUTADO","SI",IF(OPER!AN28="NO EJECUTADO","NO",""))</f>
        <v/>
      </c>
      <c r="R34" s="221" t="str">
        <f>IFERROR(VLOOKUP(OPER!Z28,OPER!$AU$490:$AV$577,2,0),"NO ASIGNADO")</f>
        <v>JAIRO ARANGO</v>
      </c>
      <c r="S34" s="6" t="str">
        <f>+OPER!AG28</f>
        <v xml:space="preserve"> </v>
      </c>
      <c r="T34" s="268" t="str">
        <f>IF($E34=$E33,IF(U33=".",IF(MAX($Q34:Q34,0)=OPER!$AA129,".",IF(OPER!$AB129&lt;=HOUR(U$7),MAX($Q34:Q34,0)+1,".")),","),IF(MAX($Q34:Q34,0)=OPER!$AA129,".",IF(OPER!$AB129&lt;=HOUR(U$7),MAX($Q34:Q34,0)+1,".")))</f>
        <v>.</v>
      </c>
      <c r="U34" s="269" t="str">
        <f>IF($E34=$E33,IF(V33=".",IF(MAX($Q34:T34,0)=OPER!$AA129,".",IF(OPER!$AB129&lt;=HOUR(V$7),MAX($Q34:T34,0)+1,".")),","),IF(MAX($Q34:T34,0)=OPER!$AA129,".",IF(OPER!$AB129&lt;=HOUR(V$7),MAX($Q34:T34,0)+1,".")))</f>
        <v>.</v>
      </c>
      <c r="V34" s="269" t="str">
        <f>IF($E34=$E33,IF(W33=".",IF(MAX($Q34:U34,0)=OPER!$AA129,".",IF(OPER!$AB129&lt;=HOUR(W$7),MAX($Q34:U34,0)+1,".")),","),IF(MAX($Q34:U34,0)=OPER!$AA129,".",IF(OPER!$AB129&lt;=HOUR(W$7),MAX($Q34:U34,0)+1,".")))</f>
        <v>.</v>
      </c>
      <c r="W34" s="269" t="str">
        <f>IF($E34=$E33,IF(X33=".",IF(MAX($Q34:V34,0)=OPER!$AA129,".",IF(OPER!$AB129&lt;=HOUR(X$7),MAX($Q34:V34,0)+1,".")),","),IF(MAX($Q34:V34,0)=OPER!$AA129,".",IF(OPER!$AB129&lt;=HOUR(X$7),MAX($Q34:V34,0)+1,".")))</f>
        <v>.</v>
      </c>
      <c r="X34" s="270" t="str">
        <f>IF($E34=$E33,IF(Y33=".",IF(MAX($Q34:W34,0)=OPER!$AA129,".",IF(OPER!$AB129&lt;=HOUR(Y$7),MAX($Q34:W34,0)+1,".")),","),IF(MAX($Q34:W34,0)=OPER!$AA129,".",IF(OPER!$AB129&lt;=HOUR(Y$7),MAX($Q34:W34,0)+1,".")))</f>
        <v>.</v>
      </c>
      <c r="Y34" s="271" t="str">
        <f>IF($E34=$E33,IF(Z33=".",IF(MAX($Q34:X34,0)=OPER!$AA129,".",IF(OPER!$AB129&lt;=HOUR(Z$7),MAX($Q34:X34,0)+1,".")),","),IF(MAX($Q34:X34,0)=OPER!$AA129,".",IF(OPER!$AB129&lt;=HOUR(Z$7),MAX($Q34:X34,0)+1,".")))</f>
        <v>.</v>
      </c>
      <c r="Z34" s="269" t="str">
        <f>IF($E34=$E33,IF(AA33=".",IF(MAX($Q34:Y34,0)=OPER!$AA129,".",IF(OPER!$AB129&lt;=HOUR(AA$7),MAX($Q34:Y34,0)+1,".")),","),IF(MAX($Q34:Y34,0)=OPER!$AA129,".",IF(OPER!$AB129&lt;=HOUR(AA$7),MAX($Q34:Y34,0)+1,".")))</f>
        <v>.</v>
      </c>
      <c r="AA34" s="269" t="str">
        <f>IF($E34=$E33,IF(AB33=".",IF(MAX($Q34:Z34,0)=OPER!$AA129,".",IF(OPER!$AB129&lt;=HOUR(AB$7),MAX($Q34:Z34,0)+1,".")),","),IF(MAX($Q34:Z34,0)=OPER!$AA129,".",IF(OPER!$AB129&lt;=HOUR(AB$7),MAX($Q34:Z34,0)+1,".")))</f>
        <v>.</v>
      </c>
      <c r="AB34" s="270" t="str">
        <f>IF($E34=$E33,IF(AC33=".",IF(MAX($Q34:AA34,0)=OPER!$AA129,".",IF(OPER!$AB129&lt;=HOUR(AC$7),MAX($Q34:AA34,0)+1,".")),","),IF(MAX($Q34:AA34,0)=OPER!$AA129,".",IF(OPER!$AB129&lt;=HOUR(AC$7),MAX($Q34:AA34,0)+1,".")))</f>
        <v>.</v>
      </c>
      <c r="AC34" s="271" t="str">
        <f>IF($E34=$E33,IF(AD33=".",IF(MAX($Q34:AB34,0)=OPER!$AA129,".",IF(OPER!$AB129&lt;=HOUR(AD$7),MAX($Q34:AB34,0)+1,".")),","),IF(MAX($Q34:AB34,0)=OPER!$AA129,".",IF(OPER!$AB129&lt;=HOUR(AD$7),MAX($Q34:AB34,0)+1,".")))</f>
        <v>.</v>
      </c>
      <c r="AD34" s="269" t="str">
        <f>IF($E34=$E33,IF(AE33=".",IF(MAX($Q34:AC34,0)=OPER!$AA129,".",IF(OPER!$AB129&lt;=HOUR(AE$7),MAX($Q34:AC34,0)+1,".")),","),IF(MAX($Q34:AC34,0)=OPER!$AA129,".",IF(OPER!$AB129&lt;=HOUR(AE$7),MAX($Q34:AC34,0)+1,".")))</f>
        <v>.</v>
      </c>
      <c r="AE34" s="269" t="str">
        <f>IF($E34=$E33,IF(AF33=".",IF(MAX($Q34:AD34,0)=OPER!$AA129,".",IF(OPER!$AB129&lt;=HOUR(AF$7),MAX($Q34:AD34,0)+1,".")),","),IF(MAX($Q34:AD34,0)=OPER!$AA129,".",IF(OPER!$AB129&lt;=HOUR(AF$7),MAX($Q34:AD34,0)+1,".")))</f>
        <v>.</v>
      </c>
      <c r="AF34" s="270" t="str">
        <f>IF($E34=$E33,IF(AG33=".",IF(MAX($Q34:AE34,0)=OPER!$AA129,".",IF(OPER!$AB129&lt;=HOUR(AG$7),MAX($Q34:AE34,0)+1,".")),","),IF(MAX($Q34:AE34,0)=OPER!$AA129,".",IF(OPER!$AB129&lt;=HOUR(AG$7),MAX($Q34:AE34,0)+1,".")))</f>
        <v>.</v>
      </c>
      <c r="AG34" s="271" t="str">
        <f>IF($E34=$E33,IF(AH33=".",IF(MAX($Q34:AF34,0)=OPER!$AA129,".",IF(OPER!$AB129&lt;=HOUR(AH$7),MAX($Q34:AF34,0)+1,".")),","),IF(MAX($Q34:AF34,0)=OPER!$AA129,".",IF(OPER!$AB129&lt;=HOUR(AH$7),MAX($Q34:AF34,0)+1,".")))</f>
        <v>.</v>
      </c>
      <c r="AH34" s="269" t="str">
        <f>IF($E34=$E33,IF(AI33=".",IF(MAX($Q34:AG34,0)=OPER!$AA129,".",IF(OPER!$AB129&lt;=HOUR(AI$7),MAX($Q34:AG34,0)+1,".")),","),IF(MAX($Q34:AG34,0)=OPER!$AA129,".",IF(OPER!$AB129&lt;=HOUR(AI$7),MAX($Q34:AG34,0)+1,".")))</f>
        <v>.</v>
      </c>
      <c r="AI34" s="269" t="str">
        <f>IF($E34=$E33,IF(AJ33=".",IF(MAX($Q34:AH34,0)=OPER!$AA129,".",IF(OPER!$AB129&lt;=HOUR(AJ$7),MAX($Q34:AH34,0)+1,".")),","),IF(MAX($Q34:AH34,0)=OPER!$AA129,".",IF(OPER!$AB129&lt;=HOUR(AJ$7),MAX($Q34:AH34,0)+1,".")))</f>
        <v>.</v>
      </c>
      <c r="AJ34" s="270" t="str">
        <f>IF($E34=$E33,IF(AK33=".",IF(MAX($Q34:AI34,0)=OPER!$AA129,".",IF(OPER!$AB129&lt;=HOUR(AK$7),MAX($Q34:AI34,0)+1,".")),","),IF(MAX($Q34:AI34,0)=OPER!$AA129,".",IF(OPER!$AB129&lt;=HOUR(AK$7),MAX($Q34:AI34,0)+1,".")))</f>
        <v>.</v>
      </c>
      <c r="AK34" s="271" t="str">
        <f>IF($E34=$E33,IF(AL33=".",IF(MAX($Q34:AJ34,0)=OPER!$AA129,".",IF(OPER!$AB129&lt;=HOUR(AL$7),MAX($Q34:AJ34,0)+1,".")),","),IF(MAX($Q34:AJ34,0)=OPER!$AA129,".",IF(OPER!$AB129&lt;=HOUR(AL$7),MAX($Q34:AJ34,0)+1,".")))</f>
        <v>.</v>
      </c>
      <c r="AL34" s="269" t="str">
        <f>IF($E34=$E33,IF(AM33=".",IF(MAX($Q34:AK34,0)=OPER!$AA129,".",IF(OPER!$AB129&lt;=HOUR(AM$7),MAX($Q34:AK34,0)+1,".")),","),IF(MAX($Q34:AK34,0)=OPER!$AA129,".",IF(OPER!$AB129&lt;=HOUR(AM$7),MAX($Q34:AK34,0)+1,".")))</f>
        <v>.</v>
      </c>
      <c r="AM34" s="269" t="str">
        <f>IF($E34=$E33,IF(AN33=".",IF(MAX($Q34:AL34,0)=OPER!$AA129,".",IF(OPER!$AB129&lt;=HOUR(AN$7),MAX($Q34:AL34,0)+1,".")),","),IF(MAX($Q34:AL34,0)=OPER!$AA129,".",IF(OPER!$AB129&lt;=HOUR(AN$7),MAX($Q34:AL34,0)+1,".")))</f>
        <v>.</v>
      </c>
      <c r="AN34" s="270" t="str">
        <f>IF($E34=$E33,IF(AO33=".",IF(MAX($Q34:AM34,0)=OPER!$AA129,".",IF(OPER!$AB129&lt;=HOUR(AO$7),MAX($Q34:AM34,0)+1,".")),","),IF(MAX($Q34:AM34,0)=OPER!$AA129,".",IF(OPER!$AB129&lt;=HOUR(AO$7),MAX($Q34:AM34,0)+1,".")))</f>
        <v>.</v>
      </c>
      <c r="AO34" s="271" t="str">
        <f>IF($E34=$E33,IF(AP33=".",IF(MAX($Q34:AN34,0)=OPER!$AA129,".",IF(OPER!$AB129&lt;=HOUR(AP$7),MAX($Q34:AN34,0)+1,".")),","),IF(MAX($Q34:AN34,0)=OPER!$AA129,".",IF(OPER!$AB129&lt;=HOUR(AP$7),MAX($Q34:AN34,0)+1,".")))</f>
        <v>.</v>
      </c>
      <c r="AP34" s="269" t="str">
        <f>IF($E34=$E33,IF(AQ33=".",IF(MAX($Q34:AO34,0)=OPER!$AA129,".",IF(OPER!$AB129&lt;=HOUR(AQ$7),MAX($Q34:AO34,0)+1,".")),","),IF(MAX($Q34:AO34,0)=OPER!$AA129,".",IF(OPER!$AB129&lt;=HOUR(AQ$7),MAX($Q34:AO34,0)+1,".")))</f>
        <v>.</v>
      </c>
      <c r="AQ34" s="269" t="str">
        <f>IF($E34=$E33,IF(AR33=".",IF(MAX($Q34:AP34,0)=OPER!$AA129,".",IF(OPER!$AB129&lt;=HOUR(AR$7),MAX($Q34:AP34,0)+1,".")),","),IF(MAX($Q34:AP34,0)=OPER!$AA129,".",IF(OPER!$AB129&lt;=HOUR(AR$7),MAX($Q34:AP34,0)+1,".")))</f>
        <v>.</v>
      </c>
      <c r="AR34" s="270" t="str">
        <f>IF($E34=$E33,IF(AS33=".",IF(MAX($Q34:AQ34,0)=OPER!$AA129,".",IF(OPER!$AB129&lt;=HOUR(AS$7),MAX($Q34:AQ34,0)+1,".")),","),IF(MAX($Q34:AQ34,0)=OPER!$AA129,".",IF(OPER!$AB129&lt;=HOUR(AS$7),MAX($Q34:AQ34,0)+1,".")))</f>
        <v>.</v>
      </c>
      <c r="AS34" s="271" t="str">
        <f>IF($E34=$E33,IF(AT33=".",IF(MAX($Q34:AR34,0)=OPER!$AA129,".",IF(OPER!$AB129&lt;=HOUR(AT$7),MAX($Q34:AR34,0)+1,".")),","),IF(MAX($Q34:AR34,0)=OPER!$AA129,".",IF(OPER!$AB129&lt;=HOUR(AT$7),MAX($Q34:AR34,0)+1,".")))</f>
        <v>.</v>
      </c>
      <c r="AT34" s="269" t="str">
        <f>IF($E34=$E33,IF(AU33=".",IF(MAX($Q34:AS34,0)=OPER!$AA129,".",IF(OPER!$AB129&lt;=HOUR(AU$7),MAX($Q34:AS34,0)+1,".")),","),IF(MAX($Q34:AS34,0)=OPER!$AA129,".",IF(OPER!$AB129&lt;=HOUR(AU$7),MAX($Q34:AS34,0)+1,".")))</f>
        <v>.</v>
      </c>
      <c r="AU34" s="269" t="str">
        <f>IF($E34=$E33,IF(AV33=".",IF(MAX($Q34:AT34,0)=OPER!$AA129,".",IF(OPER!$AB129&lt;=HOUR(AV$7),MAX($Q34:AT34,0)+1,".")),","),IF(MAX($Q34:AT34,0)=OPER!$AA129,".",IF(OPER!$AB129&lt;=HOUR(AV$7),MAX($Q34:AT34,0)+1,".")))</f>
        <v>.</v>
      </c>
      <c r="AV34" s="270" t="e">
        <f>IF($E34=$E33,IF(AW33=".",IF(MAX($Q34:AU34,0)=OPER!$AA129,".",IF(OPER!$AB129&lt;=HOUR(AW$7),MAX($Q34:AU34,0)+1,".")),","),IF(MAX($Q34:AU34,0)=OPER!$AA129,".",IF(OPER!$AB129&lt;=HOUR(AW$7),MAX($Q34:AU34,0)+1,".")))</f>
        <v>#VALUE!</v>
      </c>
      <c r="AW34" s="271" t="str">
        <f>IF($E34=$E33,IF(AX33=".",IF(MAX($Q34:AV34,0)=OPER!$AA129,".",IF(OPER!$AB129&lt;=HOUR(AX$7),MAX($Q34:AV34,0)+1,".")),","),IF(MAX($Q34:AV34,0)=OPER!$AA129,".",IF(OPER!$AB129&lt;=HOUR(AX$7),MAX($Q34:AV34,0)+1,".")))</f>
        <v>,</v>
      </c>
      <c r="AX34" s="269" t="str">
        <f>IF($E34=$E33,IF(AY33=".",IF(MAX($Q34:AW34,0)=OPER!$AA129,".",IF(OPER!$AB129&lt;=HOUR(AY$7),MAX($Q34:AW34,0)+1,".")),","),IF(MAX($Q34:AW34,0)=OPER!$AA129,".",IF(OPER!$AB129&lt;=HOUR(AY$7),MAX($Q34:AW34,0)+1,".")))</f>
        <v>,</v>
      </c>
      <c r="AY34" s="269" t="str">
        <f>IF($E34=$E33,IF(AZ33=".",IF(MAX($Q34:AX34,0)=OPER!$AA129,".",IF(OPER!$AB129&lt;=HOUR(AZ$7),MAX($Q34:AX34,0)+1,".")),","),IF(MAX($Q34:AX34,0)=OPER!$AA129,".",IF(OPER!$AB129&lt;=HOUR(AZ$7),MAX($Q34:AX34,0)+1,".")))</f>
        <v>,</v>
      </c>
      <c r="AZ34" s="270" t="str">
        <f>IF($E34=$E33,IF(BA33=".",IF(MAX($Q34:AY34,0)=OPER!$AA129,".",IF(OPER!$AB129&lt;=HOUR(BA$7),MAX($Q34:AY34,0)+1,".")),","),IF(MAX($Q34:AY34,0)=OPER!$AA129,".",IF(OPER!$AB129&lt;=HOUR(BA$7),MAX($Q34:AY34,0)+1,".")))</f>
        <v>,</v>
      </c>
      <c r="BA34" s="30" t="str">
        <f>+OPER!AK28</f>
        <v>TE</v>
      </c>
    </row>
    <row r="35" spans="1:53" ht="80.5" customHeight="1" x14ac:dyDescent="0.2">
      <c r="A35" s="282" t="str">
        <f>IF(OPER!AF29=0,"",OPER!AF29)</f>
        <v>ALTA</v>
      </c>
      <c r="B35" s="109">
        <f>IF(OPER!V29=0,"",OPER!V29)</f>
        <v>46072</v>
      </c>
      <c r="C35" s="71">
        <f>IF(OPER!U29 = 0,"", OPER!U29)</f>
        <v>11670659</v>
      </c>
      <c r="D35" s="30" t="str">
        <f t="shared" si="7"/>
        <v>NO</v>
      </c>
      <c r="E35" s="262" t="str">
        <f>IF(OPER!X29 = 0,"",OPER!X29)</f>
        <v xml:space="preserve">GILBERTO VILLAMARIN </v>
      </c>
      <c r="F35" s="262" t="str">
        <f>IF(OPER!I29 = 0,"",OPER!I29)</f>
        <v>HABILITAR MODULO PILZ TRANSP BOTELLAS CA</v>
      </c>
      <c r="G35" s="352" t="str">
        <f>IF(OPER!C29=0,"",OPER!C29)</f>
        <v>TRANSPORTADOR GRANEL DEPA RINSER - L4</v>
      </c>
      <c r="H35" s="30">
        <f>IF(OPER!R29 = 0,"",OPER!R29)</f>
        <v>1.5</v>
      </c>
      <c r="I35" s="30" t="str">
        <f>IF(OPER!F29=0,"", OPER!F29)</f>
        <v>5700172</v>
      </c>
      <c r="J35" s="108" t="str">
        <f>IF(OPER!G29=0,"",OPER!G29)</f>
        <v>0120</v>
      </c>
      <c r="K35" s="250">
        <f>+OPER!R29</f>
        <v>1.5</v>
      </c>
      <c r="L35" s="262">
        <f t="shared" si="8"/>
        <v>4.5</v>
      </c>
      <c r="M35" s="250">
        <f t="shared" si="9"/>
        <v>1.5</v>
      </c>
      <c r="N35" s="205" t="str">
        <f>IF(OPER!A29=0,"",OPER!A29)</f>
        <v>ZOT3</v>
      </c>
      <c r="O35" s="73" t="str">
        <f>IF(OPER!AJ1885=0,"",OPER!AJ1885)</f>
        <v/>
      </c>
      <c r="P35" s="264" t="str">
        <f>IF(OPER!AH29="EJECUTADO","SI",IF(OPER!AH29="NO EJECUTADO","NO",""))</f>
        <v/>
      </c>
      <c r="Q35" s="264" t="str">
        <f>IF(OPER!AN29="EJECUTADO","SI",IF(OPER!AN29="NO EJECUTADO","NO",""))</f>
        <v/>
      </c>
      <c r="R35" s="221" t="str">
        <f>IFERROR(VLOOKUP(OPER!Z29,OPER!$AU$490:$AV$577,2,0),"NO ASIGNADO")</f>
        <v>JAIRO ARANGO</v>
      </c>
      <c r="S35" s="6" t="str">
        <f>+OPER!AG29</f>
        <v xml:space="preserve"> </v>
      </c>
      <c r="T35" s="268" t="str">
        <f>IF($E35=$E34,IF(U34=".",IF(MAX($Q35:Q35,0)=OPER!$AA130,".",IF(OPER!$AB130&lt;=HOUR(U$7),MAX($Q35:Q35,0)+1,".")),","),IF(MAX($Q35:Q35,0)=OPER!$AA130,".",IF(OPER!$AB130&lt;=HOUR(U$7),MAX($Q35:Q35,0)+1,".")))</f>
        <v>.</v>
      </c>
      <c r="U35" s="269" t="str">
        <f>IF($E35=$E34,IF(V34=".",IF(MAX($Q35:T35,0)=OPER!$AA130,".",IF(OPER!$AB130&lt;=HOUR(V$7),MAX($Q35:T35,0)+1,".")),","),IF(MAX($Q35:T35,0)=OPER!$AA130,".",IF(OPER!$AB130&lt;=HOUR(V$7),MAX($Q35:T35,0)+1,".")))</f>
        <v>.</v>
      </c>
      <c r="V35" s="269" t="str">
        <f>IF($E35=$E34,IF(W34=".",IF(MAX($Q35:U35,0)=OPER!$AA130,".",IF(OPER!$AB130&lt;=HOUR(W$7),MAX($Q35:U35,0)+1,".")),","),IF(MAX($Q35:U35,0)=OPER!$AA130,".",IF(OPER!$AB130&lt;=HOUR(W$7),MAX($Q35:U35,0)+1,".")))</f>
        <v>.</v>
      </c>
      <c r="W35" s="269" t="str">
        <f>IF($E35=$E34,IF(X34=".",IF(MAX($Q35:V35,0)=OPER!$AA130,".",IF(OPER!$AB130&lt;=HOUR(X$7),MAX($Q35:V35,0)+1,".")),","),IF(MAX($Q35:V35,0)=OPER!$AA130,".",IF(OPER!$AB130&lt;=HOUR(X$7),MAX($Q35:V35,0)+1,".")))</f>
        <v>.</v>
      </c>
      <c r="X35" s="270" t="str">
        <f>IF($E35=$E34,IF(Y34=".",IF(MAX($Q35:W35,0)=OPER!$AA130,".",IF(OPER!$AB130&lt;=HOUR(Y$7),MAX($Q35:W35,0)+1,".")),","),IF(MAX($Q35:W35,0)=OPER!$AA130,".",IF(OPER!$AB130&lt;=HOUR(Y$7),MAX($Q35:W35,0)+1,".")))</f>
        <v>.</v>
      </c>
      <c r="Y35" s="271" t="str">
        <f>IF($E35=$E34,IF(Z34=".",IF(MAX($Q35:X35,0)=OPER!$AA130,".",IF(OPER!$AB130&lt;=HOUR(Z$7),MAX($Q35:X35,0)+1,".")),","),IF(MAX($Q35:X35,0)=OPER!$AA130,".",IF(OPER!$AB130&lt;=HOUR(Z$7),MAX($Q35:X35,0)+1,".")))</f>
        <v>.</v>
      </c>
      <c r="Z35" s="269" t="str">
        <f>IF($E35=$E34,IF(AA34=".",IF(MAX($Q35:Y35,0)=OPER!$AA130,".",IF(OPER!$AB130&lt;=HOUR(AA$7),MAX($Q35:Y35,0)+1,".")),","),IF(MAX($Q35:Y35,0)=OPER!$AA130,".",IF(OPER!$AB130&lt;=HOUR(AA$7),MAX($Q35:Y35,0)+1,".")))</f>
        <v>.</v>
      </c>
      <c r="AA35" s="269" t="str">
        <f>IF($E35=$E34,IF(AB34=".",IF(MAX($Q35:Z35,0)=OPER!$AA130,".",IF(OPER!$AB130&lt;=HOUR(AB$7),MAX($Q35:Z35,0)+1,".")),","),IF(MAX($Q35:Z35,0)=OPER!$AA130,".",IF(OPER!$AB130&lt;=HOUR(AB$7),MAX($Q35:Z35,0)+1,".")))</f>
        <v>.</v>
      </c>
      <c r="AB35" s="270" t="str">
        <f>IF($E35=$E34,IF(AC34=".",IF(MAX($Q35:AA35,0)=OPER!$AA130,".",IF(OPER!$AB130&lt;=HOUR(AC$7),MAX($Q35:AA35,0)+1,".")),","),IF(MAX($Q35:AA35,0)=OPER!$AA130,".",IF(OPER!$AB130&lt;=HOUR(AC$7),MAX($Q35:AA35,0)+1,".")))</f>
        <v>.</v>
      </c>
      <c r="AC35" s="271" t="str">
        <f>IF($E35=$E34,IF(AD34=".",IF(MAX($Q35:AB35,0)=OPER!$AA130,".",IF(OPER!$AB130&lt;=HOUR(AD$7),MAX($Q35:AB35,0)+1,".")),","),IF(MAX($Q35:AB35,0)=OPER!$AA130,".",IF(OPER!$AB130&lt;=HOUR(AD$7),MAX($Q35:AB35,0)+1,".")))</f>
        <v>.</v>
      </c>
      <c r="AD35" s="269" t="str">
        <f>IF($E35=$E34,IF(AE34=".",IF(MAX($Q35:AC35,0)=OPER!$AA130,".",IF(OPER!$AB130&lt;=HOUR(AE$7),MAX($Q35:AC35,0)+1,".")),","),IF(MAX($Q35:AC35,0)=OPER!$AA130,".",IF(OPER!$AB130&lt;=HOUR(AE$7),MAX($Q35:AC35,0)+1,".")))</f>
        <v>.</v>
      </c>
      <c r="AE35" s="269" t="str">
        <f>IF($E35=$E34,IF(AF34=".",IF(MAX($Q35:AD35,0)=OPER!$AA130,".",IF(OPER!$AB130&lt;=HOUR(AF$7),MAX($Q35:AD35,0)+1,".")),","),IF(MAX($Q35:AD35,0)=OPER!$AA130,".",IF(OPER!$AB130&lt;=HOUR(AF$7),MAX($Q35:AD35,0)+1,".")))</f>
        <v>.</v>
      </c>
      <c r="AF35" s="270" t="str">
        <f>IF($E35=$E34,IF(AG34=".",IF(MAX($Q35:AE35,0)=OPER!$AA130,".",IF(OPER!$AB130&lt;=HOUR(AG$7),MAX($Q35:AE35,0)+1,".")),","),IF(MAX($Q35:AE35,0)=OPER!$AA130,".",IF(OPER!$AB130&lt;=HOUR(AG$7),MAX($Q35:AE35,0)+1,".")))</f>
        <v>.</v>
      </c>
      <c r="AG35" s="271" t="str">
        <f>IF($E35=$E34,IF(AH34=".",IF(MAX($Q35:AF35,0)=OPER!$AA130,".",IF(OPER!$AB130&lt;=HOUR(AH$7),MAX($Q35:AF35,0)+1,".")),","),IF(MAX($Q35:AF35,0)=OPER!$AA130,".",IF(OPER!$AB130&lt;=HOUR(AH$7),MAX($Q35:AF35,0)+1,".")))</f>
        <v>.</v>
      </c>
      <c r="AH35" s="269" t="str">
        <f>IF($E35=$E34,IF(AI34=".",IF(MAX($Q35:AG35,0)=OPER!$AA130,".",IF(OPER!$AB130&lt;=HOUR(AI$7),MAX($Q35:AG35,0)+1,".")),","),IF(MAX($Q35:AG35,0)=OPER!$AA130,".",IF(OPER!$AB130&lt;=HOUR(AI$7),MAX($Q35:AG35,0)+1,".")))</f>
        <v>.</v>
      </c>
      <c r="AI35" s="269" t="str">
        <f>IF($E35=$E34,IF(AJ34=".",IF(MAX($Q35:AH35,0)=OPER!$AA130,".",IF(OPER!$AB130&lt;=HOUR(AJ$7),MAX($Q35:AH35,0)+1,".")),","),IF(MAX($Q35:AH35,0)=OPER!$AA130,".",IF(OPER!$AB130&lt;=HOUR(AJ$7),MAX($Q35:AH35,0)+1,".")))</f>
        <v>.</v>
      </c>
      <c r="AJ35" s="270" t="str">
        <f>IF($E35=$E34,IF(AK34=".",IF(MAX($Q35:AI35,0)=OPER!$AA130,".",IF(OPER!$AB130&lt;=HOUR(AK$7),MAX($Q35:AI35,0)+1,".")),","),IF(MAX($Q35:AI35,0)=OPER!$AA130,".",IF(OPER!$AB130&lt;=HOUR(AK$7),MAX($Q35:AI35,0)+1,".")))</f>
        <v>.</v>
      </c>
      <c r="AK35" s="271" t="str">
        <f>IF($E35=$E34,IF(AL34=".",IF(MAX($Q35:AJ35,0)=OPER!$AA130,".",IF(OPER!$AB130&lt;=HOUR(AL$7),MAX($Q35:AJ35,0)+1,".")),","),IF(MAX($Q35:AJ35,0)=OPER!$AA130,".",IF(OPER!$AB130&lt;=HOUR(AL$7),MAX($Q35:AJ35,0)+1,".")))</f>
        <v>.</v>
      </c>
      <c r="AL35" s="269" t="str">
        <f>IF($E35=$E34,IF(AM34=".",IF(MAX($Q35:AK35,0)=OPER!$AA130,".",IF(OPER!$AB130&lt;=HOUR(AM$7),MAX($Q35:AK35,0)+1,".")),","),IF(MAX($Q35:AK35,0)=OPER!$AA130,".",IF(OPER!$AB130&lt;=HOUR(AM$7),MAX($Q35:AK35,0)+1,".")))</f>
        <v>.</v>
      </c>
      <c r="AM35" s="269" t="str">
        <f>IF($E35=$E34,IF(AN34=".",IF(MAX($Q35:AL35,0)=OPER!$AA130,".",IF(OPER!$AB130&lt;=HOUR(AN$7),MAX($Q35:AL35,0)+1,".")),","),IF(MAX($Q35:AL35,0)=OPER!$AA130,".",IF(OPER!$AB130&lt;=HOUR(AN$7),MAX($Q35:AL35,0)+1,".")))</f>
        <v>.</v>
      </c>
      <c r="AN35" s="270" t="str">
        <f>IF($E35=$E34,IF(AO34=".",IF(MAX($Q35:AM35,0)=OPER!$AA130,".",IF(OPER!$AB130&lt;=HOUR(AO$7),MAX($Q35:AM35,0)+1,".")),","),IF(MAX($Q35:AM35,0)=OPER!$AA130,".",IF(OPER!$AB130&lt;=HOUR(AO$7),MAX($Q35:AM35,0)+1,".")))</f>
        <v>.</v>
      </c>
      <c r="AO35" s="271" t="str">
        <f>IF($E35=$E34,IF(AP34=".",IF(MAX($Q35:AN35,0)=OPER!$AA130,".",IF(OPER!$AB130&lt;=HOUR(AP$7),MAX($Q35:AN35,0)+1,".")),","),IF(MAX($Q35:AN35,0)=OPER!$AA130,".",IF(OPER!$AB130&lt;=HOUR(AP$7),MAX($Q35:AN35,0)+1,".")))</f>
        <v>.</v>
      </c>
      <c r="AP35" s="269" t="str">
        <f>IF($E35=$E34,IF(AQ34=".",IF(MAX($Q35:AO35,0)=OPER!$AA130,".",IF(OPER!$AB130&lt;=HOUR(AQ$7),MAX($Q35:AO35,0)+1,".")),","),IF(MAX($Q35:AO35,0)=OPER!$AA130,".",IF(OPER!$AB130&lt;=HOUR(AQ$7),MAX($Q35:AO35,0)+1,".")))</f>
        <v>.</v>
      </c>
      <c r="AQ35" s="269" t="str">
        <f>IF($E35=$E34,IF(AR34=".",IF(MAX($Q35:AP35,0)=OPER!$AA130,".",IF(OPER!$AB130&lt;=HOUR(AR$7),MAX($Q35:AP35,0)+1,".")),","),IF(MAX($Q35:AP35,0)=OPER!$AA130,".",IF(OPER!$AB130&lt;=HOUR(AR$7),MAX($Q35:AP35,0)+1,".")))</f>
        <v>.</v>
      </c>
      <c r="AR35" s="270" t="str">
        <f>IF($E35=$E34,IF(AS34=".",IF(MAX($Q35:AQ35,0)=OPER!$AA130,".",IF(OPER!$AB130&lt;=HOUR(AS$7),MAX($Q35:AQ35,0)+1,".")),","),IF(MAX($Q35:AQ35,0)=OPER!$AA130,".",IF(OPER!$AB130&lt;=HOUR(AS$7),MAX($Q35:AQ35,0)+1,".")))</f>
        <v>.</v>
      </c>
      <c r="AS35" s="271" t="str">
        <f>IF($E35=$E34,IF(AT34=".",IF(MAX($Q35:AR35,0)=OPER!$AA130,".",IF(OPER!$AB130&lt;=HOUR(AT$7),MAX($Q35:AR35,0)+1,".")),","),IF(MAX($Q35:AR35,0)=OPER!$AA130,".",IF(OPER!$AB130&lt;=HOUR(AT$7),MAX($Q35:AR35,0)+1,".")))</f>
        <v>.</v>
      </c>
      <c r="AT35" s="269" t="str">
        <f>IF($E35=$E34,IF(AU34=".",IF(MAX($Q35:AS35,0)=OPER!$AA130,".",IF(OPER!$AB130&lt;=HOUR(AU$7),MAX($Q35:AS35,0)+1,".")),","),IF(MAX($Q35:AS35,0)=OPER!$AA130,".",IF(OPER!$AB130&lt;=HOUR(AU$7),MAX($Q35:AS35,0)+1,".")))</f>
        <v>.</v>
      </c>
      <c r="AU35" s="269" t="str">
        <f>IF($E35=$E34,IF(AV34=".",IF(MAX($Q35:AT35,0)=OPER!$AA130,".",IF(OPER!$AB130&lt;=HOUR(AV$7),MAX($Q35:AT35,0)+1,".")),","),IF(MAX($Q35:AT35,0)=OPER!$AA130,".",IF(OPER!$AB130&lt;=HOUR(AV$7),MAX($Q35:AT35,0)+1,".")))</f>
        <v>.</v>
      </c>
      <c r="AV35" s="270" t="str">
        <f>IF($E35=$E34,IF(AW34=".",IF(MAX($Q35:AU35,0)=OPER!$AA130,".",IF(OPER!$AB130&lt;=HOUR(AW$7),MAX($Q35:AU35,0)+1,".")),","),IF(MAX($Q35:AU35,0)=OPER!$AA130,".",IF(OPER!$AB130&lt;=HOUR(AW$7),MAX($Q35:AU35,0)+1,".")))</f>
        <v>.</v>
      </c>
      <c r="AW35" s="271" t="str">
        <f>IF($E35=$E34,IF(AX34=".",IF(MAX($Q35:AV35,0)=OPER!$AA130,".",IF(OPER!$AB130&lt;=HOUR(AX$7),MAX($Q35:AV35,0)+1,".")),","),IF(MAX($Q35:AV35,0)=OPER!$AA130,".",IF(OPER!$AB130&lt;=HOUR(AX$7),MAX($Q35:AV35,0)+1,".")))</f>
        <v>.</v>
      </c>
      <c r="AX35" s="269" t="str">
        <f>IF($E35=$E34,IF(AY34=".",IF(MAX($Q35:AW35,0)=OPER!$AA130,".",IF(OPER!$AB130&lt;=HOUR(AY$7),MAX($Q35:AW35,0)+1,".")),","),IF(MAX($Q35:AW35,0)=OPER!$AA130,".",IF(OPER!$AB130&lt;=HOUR(AY$7),MAX($Q35:AW35,0)+1,".")))</f>
        <v>.</v>
      </c>
      <c r="AY35" s="269" t="str">
        <f>IF($E35=$E34,IF(AZ34=".",IF(MAX($Q35:AX35,0)=OPER!$AA130,".",IF(OPER!$AB130&lt;=HOUR(AZ$7),MAX($Q35:AX35,0)+1,".")),","),IF(MAX($Q35:AX35,0)=OPER!$AA130,".",IF(OPER!$AB130&lt;=HOUR(AZ$7),MAX($Q35:AX35,0)+1,".")))</f>
        <v>.</v>
      </c>
      <c r="AZ35" s="270" t="e">
        <f>IF($E35=$E34,IF(BA34=".",IF(MAX($Q35:AY35,0)=OPER!$AA130,".",IF(OPER!$AB130&lt;=HOUR(BA$7),MAX($Q35:AY35,0)+1,".")),","),IF(MAX($Q35:AY35,0)=OPER!$AA130,".",IF(OPER!$AB130&lt;=HOUR(BA$7),MAX($Q35:AY35,0)+1,".")))</f>
        <v>#VALUE!</v>
      </c>
      <c r="BA35" s="30" t="str">
        <f>+OPER!AK29</f>
        <v>TE</v>
      </c>
    </row>
    <row r="36" spans="1:53" ht="80.5" customHeight="1" x14ac:dyDescent="0.2">
      <c r="A36" s="282" t="str">
        <f>IF(OPER!AF30=0,"",OPER!AF30)</f>
        <v>ALTA</v>
      </c>
      <c r="B36" s="109">
        <f>IF(OPER!V30=0,"",OPER!V30)</f>
        <v>46072</v>
      </c>
      <c r="C36" s="71">
        <f>IF(OPER!U30 = 0,"", OPER!U30)</f>
        <v>11840722</v>
      </c>
      <c r="D36" s="30" t="str">
        <f t="shared" si="7"/>
        <v>NO</v>
      </c>
      <c r="E36" s="262" t="str">
        <f>IF(OPER!X30 = 0,"",OPER!X30)</f>
        <v xml:space="preserve">GILBERTO VILLAMARIN </v>
      </c>
      <c r="F36" s="262" t="str">
        <f>IF(OPER!I30 = 0,"",OPER!I30)</f>
        <v>SELECTOR SEÑAL DE BOTELLAS FALSAS CIP</v>
      </c>
      <c r="G36" s="352" t="str">
        <f>IF(OPER!C30=0,"",OPER!C30)</f>
        <v>PLANTA CIP - L4</v>
      </c>
      <c r="H36" s="30">
        <f>IF(OPER!R30 = 0,"",OPER!R30)</f>
        <v>1.5</v>
      </c>
      <c r="I36" s="30" t="str">
        <f>IF(OPER!F30=0,"", OPER!F30)</f>
        <v>9310929</v>
      </c>
      <c r="J36" s="108" t="str">
        <f>IF(OPER!G30=0,"",OPER!G30)</f>
        <v>0010</v>
      </c>
      <c r="K36" s="250">
        <f>+OPER!R30</f>
        <v>1.5</v>
      </c>
      <c r="L36" s="262">
        <f t="shared" si="8"/>
        <v>4.5</v>
      </c>
      <c r="M36" s="250">
        <f t="shared" si="9"/>
        <v>6</v>
      </c>
      <c r="N36" s="205" t="str">
        <f>IF(OPER!A30=0,"",OPER!A30)</f>
        <v>ZOT3</v>
      </c>
      <c r="O36" s="73" t="str">
        <f>IF(OPER!AJ1886=0,"",OPER!AJ1886)</f>
        <v/>
      </c>
      <c r="P36" s="264" t="str">
        <f>IF(OPER!AH30="EJECUTADO","SI",IF(OPER!AH30="NO EJECUTADO","NO",""))</f>
        <v/>
      </c>
      <c r="Q36" s="264" t="str">
        <f>IF(OPER!AN30="EJECUTADO","SI",IF(OPER!AN30="NO EJECUTADO","NO",""))</f>
        <v/>
      </c>
      <c r="R36" s="221" t="str">
        <f>IFERROR(VLOOKUP(OPER!Z30,OPER!$AU$490:$AV$577,2,0),"NO ASIGNADO")</f>
        <v>JAIRO ARANGO</v>
      </c>
      <c r="S36" s="6" t="str">
        <f>+OPER!AG30</f>
        <v xml:space="preserve"> </v>
      </c>
      <c r="T36" s="268" t="str">
        <f>IF($E36=$E35,IF(U35=".",IF(MAX($Q36:Q36,0)=OPER!$AA131,".",IF(OPER!$AB131&lt;=HOUR(U$7),MAX($Q36:Q36,0)+1,".")),","),IF(MAX($Q36:Q36,0)=OPER!$AA131,".",IF(OPER!$AB131&lt;=HOUR(U$7),MAX($Q36:Q36,0)+1,".")))</f>
        <v>.</v>
      </c>
      <c r="U36" s="269" t="str">
        <f>IF($E36=$E35,IF(V35=".",IF(MAX($Q36:T36,0)=OPER!$AA131,".",IF(OPER!$AB131&lt;=HOUR(V$7),MAX($Q36:T36,0)+1,".")),","),IF(MAX($Q36:T36,0)=OPER!$AA131,".",IF(OPER!$AB131&lt;=HOUR(V$7),MAX($Q36:T36,0)+1,".")))</f>
        <v>.</v>
      </c>
      <c r="V36" s="269" t="str">
        <f>IF($E36=$E35,IF(W35=".",IF(MAX($Q36:U36,0)=OPER!$AA131,".",IF(OPER!$AB131&lt;=HOUR(W$7),MAX($Q36:U36,0)+1,".")),","),IF(MAX($Q36:U36,0)=OPER!$AA131,".",IF(OPER!$AB131&lt;=HOUR(W$7),MAX($Q36:U36,0)+1,".")))</f>
        <v>.</v>
      </c>
      <c r="W36" s="269" t="str">
        <f>IF($E36=$E35,IF(X35=".",IF(MAX($Q36:V36,0)=OPER!$AA131,".",IF(OPER!$AB131&lt;=HOUR(X$7),MAX($Q36:V36,0)+1,".")),","),IF(MAX($Q36:V36,0)=OPER!$AA131,".",IF(OPER!$AB131&lt;=HOUR(X$7),MAX($Q36:V36,0)+1,".")))</f>
        <v>.</v>
      </c>
      <c r="X36" s="270" t="str">
        <f>IF($E36=$E35,IF(Y35=".",IF(MAX($Q36:W36,0)=OPER!$AA131,".",IF(OPER!$AB131&lt;=HOUR(Y$7),MAX($Q36:W36,0)+1,".")),","),IF(MAX($Q36:W36,0)=OPER!$AA131,".",IF(OPER!$AB131&lt;=HOUR(Y$7),MAX($Q36:W36,0)+1,".")))</f>
        <v>.</v>
      </c>
      <c r="Y36" s="271" t="str">
        <f>IF($E36=$E35,IF(Z35=".",IF(MAX($Q36:X36,0)=OPER!$AA131,".",IF(OPER!$AB131&lt;=HOUR(Z$7),MAX($Q36:X36,0)+1,".")),","),IF(MAX($Q36:X36,0)=OPER!$AA131,".",IF(OPER!$AB131&lt;=HOUR(Z$7),MAX($Q36:X36,0)+1,".")))</f>
        <v>.</v>
      </c>
      <c r="Z36" s="269" t="str">
        <f>IF($E36=$E35,IF(AA35=".",IF(MAX($Q36:Y36,0)=OPER!$AA131,".",IF(OPER!$AB131&lt;=HOUR(AA$7),MAX($Q36:Y36,0)+1,".")),","),IF(MAX($Q36:Y36,0)=OPER!$AA131,".",IF(OPER!$AB131&lt;=HOUR(AA$7),MAX($Q36:Y36,0)+1,".")))</f>
        <v>.</v>
      </c>
      <c r="AA36" s="269" t="str">
        <f>IF($E36=$E35,IF(AB35=".",IF(MAX($Q36:Z36,0)=OPER!$AA131,".",IF(OPER!$AB131&lt;=HOUR(AB$7),MAX($Q36:Z36,0)+1,".")),","),IF(MAX($Q36:Z36,0)=OPER!$AA131,".",IF(OPER!$AB131&lt;=HOUR(AB$7),MAX($Q36:Z36,0)+1,".")))</f>
        <v>.</v>
      </c>
      <c r="AB36" s="270" t="str">
        <f>IF($E36=$E35,IF(AC35=".",IF(MAX($Q36:AA36,0)=OPER!$AA131,".",IF(OPER!$AB131&lt;=HOUR(AC$7),MAX($Q36:AA36,0)+1,".")),","),IF(MAX($Q36:AA36,0)=OPER!$AA131,".",IF(OPER!$AB131&lt;=HOUR(AC$7),MAX($Q36:AA36,0)+1,".")))</f>
        <v>.</v>
      </c>
      <c r="AC36" s="271" t="str">
        <f>IF($E36=$E35,IF(AD35=".",IF(MAX($Q36:AB36,0)=OPER!$AA131,".",IF(OPER!$AB131&lt;=HOUR(AD$7),MAX($Q36:AB36,0)+1,".")),","),IF(MAX($Q36:AB36,0)=OPER!$AA131,".",IF(OPER!$AB131&lt;=HOUR(AD$7),MAX($Q36:AB36,0)+1,".")))</f>
        <v>.</v>
      </c>
      <c r="AD36" s="269" t="str">
        <f>IF($E36=$E35,IF(AE35=".",IF(MAX($Q36:AC36,0)=OPER!$AA131,".",IF(OPER!$AB131&lt;=HOUR(AE$7),MAX($Q36:AC36,0)+1,".")),","),IF(MAX($Q36:AC36,0)=OPER!$AA131,".",IF(OPER!$AB131&lt;=HOUR(AE$7),MAX($Q36:AC36,0)+1,".")))</f>
        <v>.</v>
      </c>
      <c r="AE36" s="269" t="str">
        <f>IF($E36=$E35,IF(AF35=".",IF(MAX($Q36:AD36,0)=OPER!$AA131,".",IF(OPER!$AB131&lt;=HOUR(AF$7),MAX($Q36:AD36,0)+1,".")),","),IF(MAX($Q36:AD36,0)=OPER!$AA131,".",IF(OPER!$AB131&lt;=HOUR(AF$7),MAX($Q36:AD36,0)+1,".")))</f>
        <v>.</v>
      </c>
      <c r="AF36" s="270" t="str">
        <f>IF($E36=$E35,IF(AG35=".",IF(MAX($Q36:AE36,0)=OPER!$AA131,".",IF(OPER!$AB131&lt;=HOUR(AG$7),MAX($Q36:AE36,0)+1,".")),","),IF(MAX($Q36:AE36,0)=OPER!$AA131,".",IF(OPER!$AB131&lt;=HOUR(AG$7),MAX($Q36:AE36,0)+1,".")))</f>
        <v>.</v>
      </c>
      <c r="AG36" s="271" t="str">
        <f>IF($E36=$E35,IF(AH35=".",IF(MAX($Q36:AF36,0)=OPER!$AA131,".",IF(OPER!$AB131&lt;=HOUR(AH$7),MAX($Q36:AF36,0)+1,".")),","),IF(MAX($Q36:AF36,0)=OPER!$AA131,".",IF(OPER!$AB131&lt;=HOUR(AH$7),MAX($Q36:AF36,0)+1,".")))</f>
        <v>.</v>
      </c>
      <c r="AH36" s="269" t="str">
        <f>IF($E36=$E35,IF(AI35=".",IF(MAX($Q36:AG36,0)=OPER!$AA131,".",IF(OPER!$AB131&lt;=HOUR(AI$7),MAX($Q36:AG36,0)+1,".")),","),IF(MAX($Q36:AG36,0)=OPER!$AA131,".",IF(OPER!$AB131&lt;=HOUR(AI$7),MAX($Q36:AG36,0)+1,".")))</f>
        <v>.</v>
      </c>
      <c r="AI36" s="269" t="str">
        <f>IF($E36=$E35,IF(AJ35=".",IF(MAX($Q36:AH36,0)=OPER!$AA131,".",IF(OPER!$AB131&lt;=HOUR(AJ$7),MAX($Q36:AH36,0)+1,".")),","),IF(MAX($Q36:AH36,0)=OPER!$AA131,".",IF(OPER!$AB131&lt;=HOUR(AJ$7),MAX($Q36:AH36,0)+1,".")))</f>
        <v>.</v>
      </c>
      <c r="AJ36" s="270" t="str">
        <f>IF($E36=$E35,IF(AK35=".",IF(MAX($Q36:AI36,0)=OPER!$AA131,".",IF(OPER!$AB131&lt;=HOUR(AK$7),MAX($Q36:AI36,0)+1,".")),","),IF(MAX($Q36:AI36,0)=OPER!$AA131,".",IF(OPER!$AB131&lt;=HOUR(AK$7),MAX($Q36:AI36,0)+1,".")))</f>
        <v>.</v>
      </c>
      <c r="AK36" s="271" t="str">
        <f>IF($E36=$E35,IF(AL35=".",IF(MAX($Q36:AJ36,0)=OPER!$AA131,".",IF(OPER!$AB131&lt;=HOUR(AL$7),MAX($Q36:AJ36,0)+1,".")),","),IF(MAX($Q36:AJ36,0)=OPER!$AA131,".",IF(OPER!$AB131&lt;=HOUR(AL$7),MAX($Q36:AJ36,0)+1,".")))</f>
        <v>.</v>
      </c>
      <c r="AL36" s="269" t="str">
        <f>IF($E36=$E35,IF(AM35=".",IF(MAX($Q36:AK36,0)=OPER!$AA131,".",IF(OPER!$AB131&lt;=HOUR(AM$7),MAX($Q36:AK36,0)+1,".")),","),IF(MAX($Q36:AK36,0)=OPER!$AA131,".",IF(OPER!$AB131&lt;=HOUR(AM$7),MAX($Q36:AK36,0)+1,".")))</f>
        <v>.</v>
      </c>
      <c r="AM36" s="269" t="str">
        <f>IF($E36=$E35,IF(AN35=".",IF(MAX($Q36:AL36,0)=OPER!$AA131,".",IF(OPER!$AB131&lt;=HOUR(AN$7),MAX($Q36:AL36,0)+1,".")),","),IF(MAX($Q36:AL36,0)=OPER!$AA131,".",IF(OPER!$AB131&lt;=HOUR(AN$7),MAX($Q36:AL36,0)+1,".")))</f>
        <v>.</v>
      </c>
      <c r="AN36" s="270" t="str">
        <f>IF($E36=$E35,IF(AO35=".",IF(MAX($Q36:AM36,0)=OPER!$AA131,".",IF(OPER!$AB131&lt;=HOUR(AO$7),MAX($Q36:AM36,0)+1,".")),","),IF(MAX($Q36:AM36,0)=OPER!$AA131,".",IF(OPER!$AB131&lt;=HOUR(AO$7),MAX($Q36:AM36,0)+1,".")))</f>
        <v>.</v>
      </c>
      <c r="AO36" s="271" t="str">
        <f>IF($E36=$E35,IF(AP35=".",IF(MAX($Q36:AN36,0)=OPER!$AA131,".",IF(OPER!$AB131&lt;=HOUR(AP$7),MAX($Q36:AN36,0)+1,".")),","),IF(MAX($Q36:AN36,0)=OPER!$AA131,".",IF(OPER!$AB131&lt;=HOUR(AP$7),MAX($Q36:AN36,0)+1,".")))</f>
        <v>.</v>
      </c>
      <c r="AP36" s="269" t="str">
        <f>IF($E36=$E35,IF(AQ35=".",IF(MAX($Q36:AO36,0)=OPER!$AA131,".",IF(OPER!$AB131&lt;=HOUR(AQ$7),MAX($Q36:AO36,0)+1,".")),","),IF(MAX($Q36:AO36,0)=OPER!$AA131,".",IF(OPER!$AB131&lt;=HOUR(AQ$7),MAX($Q36:AO36,0)+1,".")))</f>
        <v>.</v>
      </c>
      <c r="AQ36" s="269" t="str">
        <f>IF($E36=$E35,IF(AR35=".",IF(MAX($Q36:AP36,0)=OPER!$AA131,".",IF(OPER!$AB131&lt;=HOUR(AR$7),MAX($Q36:AP36,0)+1,".")),","),IF(MAX($Q36:AP36,0)=OPER!$AA131,".",IF(OPER!$AB131&lt;=HOUR(AR$7),MAX($Q36:AP36,0)+1,".")))</f>
        <v>.</v>
      </c>
      <c r="AR36" s="270" t="str">
        <f>IF($E36=$E35,IF(AS35=".",IF(MAX($Q36:AQ36,0)=OPER!$AA131,".",IF(OPER!$AB131&lt;=HOUR(AS$7),MAX($Q36:AQ36,0)+1,".")),","),IF(MAX($Q36:AQ36,0)=OPER!$AA131,".",IF(OPER!$AB131&lt;=HOUR(AS$7),MAX($Q36:AQ36,0)+1,".")))</f>
        <v>.</v>
      </c>
      <c r="AS36" s="271" t="str">
        <f>IF($E36=$E35,IF(AT35=".",IF(MAX($Q36:AR36,0)=OPER!$AA131,".",IF(OPER!$AB131&lt;=HOUR(AT$7),MAX($Q36:AR36,0)+1,".")),","),IF(MAX($Q36:AR36,0)=OPER!$AA131,".",IF(OPER!$AB131&lt;=HOUR(AT$7),MAX($Q36:AR36,0)+1,".")))</f>
        <v>.</v>
      </c>
      <c r="AT36" s="269" t="str">
        <f>IF($E36=$E35,IF(AU35=".",IF(MAX($Q36:AS36,0)=OPER!$AA131,".",IF(OPER!$AB131&lt;=HOUR(AU$7),MAX($Q36:AS36,0)+1,".")),","),IF(MAX($Q36:AS36,0)=OPER!$AA131,".",IF(OPER!$AB131&lt;=HOUR(AU$7),MAX($Q36:AS36,0)+1,".")))</f>
        <v>.</v>
      </c>
      <c r="AU36" s="269" t="str">
        <f>IF($E36=$E35,IF(AV35=".",IF(MAX($Q36:AT36,0)=OPER!$AA131,".",IF(OPER!$AB131&lt;=HOUR(AV$7),MAX($Q36:AT36,0)+1,".")),","),IF(MAX($Q36:AT36,0)=OPER!$AA131,".",IF(OPER!$AB131&lt;=HOUR(AV$7),MAX($Q36:AT36,0)+1,".")))</f>
        <v>.</v>
      </c>
      <c r="AV36" s="270" t="str">
        <f>IF($E36=$E35,IF(AW35=".",IF(MAX($Q36:AU36,0)=OPER!$AA131,".",IF(OPER!$AB131&lt;=HOUR(AW$7),MAX($Q36:AU36,0)+1,".")),","),IF(MAX($Q36:AU36,0)=OPER!$AA131,".",IF(OPER!$AB131&lt;=HOUR(AW$7),MAX($Q36:AU36,0)+1,".")))</f>
        <v>.</v>
      </c>
      <c r="AW36" s="271" t="str">
        <f>IF($E36=$E35,IF(AX35=".",IF(MAX($Q36:AV36,0)=OPER!$AA131,".",IF(OPER!$AB131&lt;=HOUR(AX$7),MAX($Q36:AV36,0)+1,".")),","),IF(MAX($Q36:AV36,0)=OPER!$AA131,".",IF(OPER!$AB131&lt;=HOUR(AX$7),MAX($Q36:AV36,0)+1,".")))</f>
        <v>.</v>
      </c>
      <c r="AX36" s="269" t="str">
        <f>IF($E36=$E35,IF(AY35=".",IF(MAX($Q36:AW36,0)=OPER!$AA131,".",IF(OPER!$AB131&lt;=HOUR(AY$7),MAX($Q36:AW36,0)+1,".")),","),IF(MAX($Q36:AW36,0)=OPER!$AA131,".",IF(OPER!$AB131&lt;=HOUR(AY$7),MAX($Q36:AW36,0)+1,".")))</f>
        <v>.</v>
      </c>
      <c r="AY36" s="269" t="e">
        <f>IF($E36=$E35,IF(AZ35=".",IF(MAX($Q36:AX36,0)=OPER!$AA131,".",IF(OPER!$AB131&lt;=HOUR(AZ$7),MAX($Q36:AX36,0)+1,".")),","),IF(MAX($Q36:AX36,0)=OPER!$AA131,".",IF(OPER!$AB131&lt;=HOUR(AZ$7),MAX($Q36:AX36,0)+1,".")))</f>
        <v>#VALUE!</v>
      </c>
      <c r="AZ36" s="270" t="str">
        <f>IF($E36=$E35,IF(BA35=".",IF(MAX($Q36:AY36,0)=OPER!$AA131,".",IF(OPER!$AB131&lt;=HOUR(BA$7),MAX($Q36:AY36,0)+1,".")),","),IF(MAX($Q36:AY36,0)=OPER!$AA131,".",IF(OPER!$AB131&lt;=HOUR(BA$7),MAX($Q36:AY36,0)+1,".")))</f>
        <v>,</v>
      </c>
      <c r="BA36" s="30" t="str">
        <f>+OPER!AK30</f>
        <v>TE</v>
      </c>
    </row>
    <row r="37" spans="1:53" ht="80.5" customHeight="1" x14ac:dyDescent="0.2">
      <c r="A37" s="282" t="str">
        <f>IF(OPER!AF31=0,"",OPER!AF31)</f>
        <v>ALTA</v>
      </c>
      <c r="B37" s="109">
        <f>IF(OPER!V31=0,"",OPER!V31)</f>
        <v>46072</v>
      </c>
      <c r="C37" s="71">
        <f>IF(OPER!U31 = 0,"", OPER!U31)</f>
        <v>11840722</v>
      </c>
      <c r="D37" s="30" t="str">
        <f t="shared" si="7"/>
        <v>NO</v>
      </c>
      <c r="E37" s="262" t="str">
        <f>IF(OPER!X31 = 0,"",OPER!X31)</f>
        <v xml:space="preserve">GILBERTO VILLAMARIN </v>
      </c>
      <c r="F37" s="262" t="str">
        <f>IF(OPER!I31 = 0,"",OPER!I31)</f>
        <v>INSTALAR SELECTOR PARA CIP DESDE FILTRAC</v>
      </c>
      <c r="G37" s="352" t="str">
        <f>IF(OPER!C31=0,"",OPER!C31)</f>
        <v>PLANTA CIP - L4</v>
      </c>
      <c r="H37" s="30">
        <f>IF(OPER!R31 = 0,"",OPER!R31)</f>
        <v>1.5</v>
      </c>
      <c r="I37" s="30" t="str">
        <f>IF(OPER!F31=0,"", OPER!F31)</f>
        <v>9310929</v>
      </c>
      <c r="J37" s="108" t="str">
        <f>IF(OPER!G31=0,"",OPER!G31)</f>
        <v>0030</v>
      </c>
      <c r="K37" s="250">
        <f>+OPER!R31</f>
        <v>1.5</v>
      </c>
      <c r="L37" s="262">
        <f t="shared" si="8"/>
        <v>4.5</v>
      </c>
      <c r="M37" s="250">
        <f t="shared" si="9"/>
        <v>6</v>
      </c>
      <c r="N37" s="205" t="str">
        <f>IF(OPER!A31=0,"",OPER!A31)</f>
        <v>ZOT3</v>
      </c>
      <c r="O37" s="73" t="str">
        <f>IF(OPER!AJ1887=0,"",OPER!AJ1887)</f>
        <v/>
      </c>
      <c r="P37" s="264" t="str">
        <f>IF(OPER!AH31="EJECUTADO","SI",IF(OPER!AH31="NO EJECUTADO","NO",""))</f>
        <v/>
      </c>
      <c r="Q37" s="264" t="str">
        <f>IF(OPER!AN31="EJECUTADO","SI",IF(OPER!AN31="NO EJECUTADO","NO",""))</f>
        <v/>
      </c>
      <c r="R37" s="221" t="str">
        <f>IFERROR(VLOOKUP(OPER!Z31,OPER!$AU$490:$AV$577,2,0),"NO ASIGNADO")</f>
        <v>JAIRO ARANGO</v>
      </c>
      <c r="S37" s="6" t="str">
        <f>+OPER!AG31</f>
        <v xml:space="preserve"> </v>
      </c>
      <c r="T37" s="268" t="str">
        <f>IF($E37=$E36,IF(U36=".",IF(MAX($Q37:Q37,0)=OPER!$AA132,".",IF(OPER!$AB132&lt;=HOUR(U$7),MAX($Q37:Q37,0)+1,".")),","),IF(MAX($Q37:Q37,0)=OPER!$AA132,".",IF(OPER!$AB132&lt;=HOUR(U$7),MAX($Q37:Q37,0)+1,".")))</f>
        <v>.</v>
      </c>
      <c r="U37" s="269" t="str">
        <f>IF($E37=$E36,IF(V36=".",IF(MAX($Q37:T37,0)=OPER!$AA132,".",IF(OPER!$AB132&lt;=HOUR(V$7),MAX($Q37:T37,0)+1,".")),","),IF(MAX($Q37:T37,0)=OPER!$AA132,".",IF(OPER!$AB132&lt;=HOUR(V$7),MAX($Q37:T37,0)+1,".")))</f>
        <v>.</v>
      </c>
      <c r="V37" s="269" t="str">
        <f>IF($E37=$E36,IF(W36=".",IF(MAX($Q37:U37,0)=OPER!$AA132,".",IF(OPER!$AB132&lt;=HOUR(W$7),MAX($Q37:U37,0)+1,".")),","),IF(MAX($Q37:U37,0)=OPER!$AA132,".",IF(OPER!$AB132&lt;=HOUR(W$7),MAX($Q37:U37,0)+1,".")))</f>
        <v>.</v>
      </c>
      <c r="W37" s="269" t="str">
        <f>IF($E37=$E36,IF(X36=".",IF(MAX($Q37:V37,0)=OPER!$AA132,".",IF(OPER!$AB132&lt;=HOUR(X$7),MAX($Q37:V37,0)+1,".")),","),IF(MAX($Q37:V37,0)=OPER!$AA132,".",IF(OPER!$AB132&lt;=HOUR(X$7),MAX($Q37:V37,0)+1,".")))</f>
        <v>.</v>
      </c>
      <c r="X37" s="270" t="str">
        <f>IF($E37=$E36,IF(Y36=".",IF(MAX($Q37:W37,0)=OPER!$AA132,".",IF(OPER!$AB132&lt;=HOUR(Y$7),MAX($Q37:W37,0)+1,".")),","),IF(MAX($Q37:W37,0)=OPER!$AA132,".",IF(OPER!$AB132&lt;=HOUR(Y$7),MAX($Q37:W37,0)+1,".")))</f>
        <v>.</v>
      </c>
      <c r="Y37" s="271" t="str">
        <f>IF($E37=$E36,IF(Z36=".",IF(MAX($Q37:X37,0)=OPER!$AA132,".",IF(OPER!$AB132&lt;=HOUR(Z$7),MAX($Q37:X37,0)+1,".")),","),IF(MAX($Q37:X37,0)=OPER!$AA132,".",IF(OPER!$AB132&lt;=HOUR(Z$7),MAX($Q37:X37,0)+1,".")))</f>
        <v>.</v>
      </c>
      <c r="Z37" s="269" t="str">
        <f>IF($E37=$E36,IF(AA36=".",IF(MAX($Q37:Y37,0)=OPER!$AA132,".",IF(OPER!$AB132&lt;=HOUR(AA$7),MAX($Q37:Y37,0)+1,".")),","),IF(MAX($Q37:Y37,0)=OPER!$AA132,".",IF(OPER!$AB132&lt;=HOUR(AA$7),MAX($Q37:Y37,0)+1,".")))</f>
        <v>.</v>
      </c>
      <c r="AA37" s="269" t="str">
        <f>IF($E37=$E36,IF(AB36=".",IF(MAX($Q37:Z37,0)=OPER!$AA132,".",IF(OPER!$AB132&lt;=HOUR(AB$7),MAX($Q37:Z37,0)+1,".")),","),IF(MAX($Q37:Z37,0)=OPER!$AA132,".",IF(OPER!$AB132&lt;=HOUR(AB$7),MAX($Q37:Z37,0)+1,".")))</f>
        <v>.</v>
      </c>
      <c r="AB37" s="270" t="str">
        <f>IF($E37=$E36,IF(AC36=".",IF(MAX($Q37:AA37,0)=OPER!$AA132,".",IF(OPER!$AB132&lt;=HOUR(AC$7),MAX($Q37:AA37,0)+1,".")),","),IF(MAX($Q37:AA37,0)=OPER!$AA132,".",IF(OPER!$AB132&lt;=HOUR(AC$7),MAX($Q37:AA37,0)+1,".")))</f>
        <v>.</v>
      </c>
      <c r="AC37" s="271" t="str">
        <f>IF($E37=$E36,IF(AD36=".",IF(MAX($Q37:AB37,0)=OPER!$AA132,".",IF(OPER!$AB132&lt;=HOUR(AD$7),MAX($Q37:AB37,0)+1,".")),","),IF(MAX($Q37:AB37,0)=OPER!$AA132,".",IF(OPER!$AB132&lt;=HOUR(AD$7),MAX($Q37:AB37,0)+1,".")))</f>
        <v>.</v>
      </c>
      <c r="AD37" s="269" t="str">
        <f>IF($E37=$E36,IF(AE36=".",IF(MAX($Q37:AC37,0)=OPER!$AA132,".",IF(OPER!$AB132&lt;=HOUR(AE$7),MAX($Q37:AC37,0)+1,".")),","),IF(MAX($Q37:AC37,0)=OPER!$AA132,".",IF(OPER!$AB132&lt;=HOUR(AE$7),MAX($Q37:AC37,0)+1,".")))</f>
        <v>.</v>
      </c>
      <c r="AE37" s="269" t="str">
        <f>IF($E37=$E36,IF(AF36=".",IF(MAX($Q37:AD37,0)=OPER!$AA132,".",IF(OPER!$AB132&lt;=HOUR(AF$7),MAX($Q37:AD37,0)+1,".")),","),IF(MAX($Q37:AD37,0)=OPER!$AA132,".",IF(OPER!$AB132&lt;=HOUR(AF$7),MAX($Q37:AD37,0)+1,".")))</f>
        <v>.</v>
      </c>
      <c r="AF37" s="270" t="str">
        <f>IF($E37=$E36,IF(AG36=".",IF(MAX($Q37:AE37,0)=OPER!$AA132,".",IF(OPER!$AB132&lt;=HOUR(AG$7),MAX($Q37:AE37,0)+1,".")),","),IF(MAX($Q37:AE37,0)=OPER!$AA132,".",IF(OPER!$AB132&lt;=HOUR(AG$7),MAX($Q37:AE37,0)+1,".")))</f>
        <v>.</v>
      </c>
      <c r="AG37" s="271" t="str">
        <f>IF($E37=$E36,IF(AH36=".",IF(MAX($Q37:AF37,0)=OPER!$AA132,".",IF(OPER!$AB132&lt;=HOUR(AH$7),MAX($Q37:AF37,0)+1,".")),","),IF(MAX($Q37:AF37,0)=OPER!$AA132,".",IF(OPER!$AB132&lt;=HOUR(AH$7),MAX($Q37:AF37,0)+1,".")))</f>
        <v>.</v>
      </c>
      <c r="AH37" s="269" t="str">
        <f>IF($E37=$E36,IF(AI36=".",IF(MAX($Q37:AG37,0)=OPER!$AA132,".",IF(OPER!$AB132&lt;=HOUR(AI$7),MAX($Q37:AG37,0)+1,".")),","),IF(MAX($Q37:AG37,0)=OPER!$AA132,".",IF(OPER!$AB132&lt;=HOUR(AI$7),MAX($Q37:AG37,0)+1,".")))</f>
        <v>.</v>
      </c>
      <c r="AI37" s="269" t="str">
        <f>IF($E37=$E36,IF(AJ36=".",IF(MAX($Q37:AH37,0)=OPER!$AA132,".",IF(OPER!$AB132&lt;=HOUR(AJ$7),MAX($Q37:AH37,0)+1,".")),","),IF(MAX($Q37:AH37,0)=OPER!$AA132,".",IF(OPER!$AB132&lt;=HOUR(AJ$7),MAX($Q37:AH37,0)+1,".")))</f>
        <v>.</v>
      </c>
      <c r="AJ37" s="270" t="str">
        <f>IF($E37=$E36,IF(AK36=".",IF(MAX($Q37:AI37,0)=OPER!$AA132,".",IF(OPER!$AB132&lt;=HOUR(AK$7),MAX($Q37:AI37,0)+1,".")),","),IF(MAX($Q37:AI37,0)=OPER!$AA132,".",IF(OPER!$AB132&lt;=HOUR(AK$7),MAX($Q37:AI37,0)+1,".")))</f>
        <v>.</v>
      </c>
      <c r="AK37" s="271" t="str">
        <f>IF($E37=$E36,IF(AL36=".",IF(MAX($Q37:AJ37,0)=OPER!$AA132,".",IF(OPER!$AB132&lt;=HOUR(AL$7),MAX($Q37:AJ37,0)+1,".")),","),IF(MAX($Q37:AJ37,0)=OPER!$AA132,".",IF(OPER!$AB132&lt;=HOUR(AL$7),MAX($Q37:AJ37,0)+1,".")))</f>
        <v>.</v>
      </c>
      <c r="AL37" s="269" t="str">
        <f>IF($E37=$E36,IF(AM36=".",IF(MAX($Q37:AK37,0)=OPER!$AA132,".",IF(OPER!$AB132&lt;=HOUR(AM$7),MAX($Q37:AK37,0)+1,".")),","),IF(MAX($Q37:AK37,0)=OPER!$AA132,".",IF(OPER!$AB132&lt;=HOUR(AM$7),MAX($Q37:AK37,0)+1,".")))</f>
        <v>.</v>
      </c>
      <c r="AM37" s="269" t="str">
        <f>IF($E37=$E36,IF(AN36=".",IF(MAX($Q37:AL37,0)=OPER!$AA132,".",IF(OPER!$AB132&lt;=HOUR(AN$7),MAX($Q37:AL37,0)+1,".")),","),IF(MAX($Q37:AL37,0)=OPER!$AA132,".",IF(OPER!$AB132&lt;=HOUR(AN$7),MAX($Q37:AL37,0)+1,".")))</f>
        <v>.</v>
      </c>
      <c r="AN37" s="270" t="str">
        <f>IF($E37=$E36,IF(AO36=".",IF(MAX($Q37:AM37,0)=OPER!$AA132,".",IF(OPER!$AB132&lt;=HOUR(AO$7),MAX($Q37:AM37,0)+1,".")),","),IF(MAX($Q37:AM37,0)=OPER!$AA132,".",IF(OPER!$AB132&lt;=HOUR(AO$7),MAX($Q37:AM37,0)+1,".")))</f>
        <v>.</v>
      </c>
      <c r="AO37" s="271" t="str">
        <f>IF($E37=$E36,IF(AP36=".",IF(MAX($Q37:AN37,0)=OPER!$AA132,".",IF(OPER!$AB132&lt;=HOUR(AP$7),MAX($Q37:AN37,0)+1,".")),","),IF(MAX($Q37:AN37,0)=OPER!$AA132,".",IF(OPER!$AB132&lt;=HOUR(AP$7),MAX($Q37:AN37,0)+1,".")))</f>
        <v>.</v>
      </c>
      <c r="AP37" s="269" t="str">
        <f>IF($E37=$E36,IF(AQ36=".",IF(MAX($Q37:AO37,0)=OPER!$AA132,".",IF(OPER!$AB132&lt;=HOUR(AQ$7),MAX($Q37:AO37,0)+1,".")),","),IF(MAX($Q37:AO37,0)=OPER!$AA132,".",IF(OPER!$AB132&lt;=HOUR(AQ$7),MAX($Q37:AO37,0)+1,".")))</f>
        <v>.</v>
      </c>
      <c r="AQ37" s="269" t="str">
        <f>IF($E37=$E36,IF(AR36=".",IF(MAX($Q37:AP37,0)=OPER!$AA132,".",IF(OPER!$AB132&lt;=HOUR(AR$7),MAX($Q37:AP37,0)+1,".")),","),IF(MAX($Q37:AP37,0)=OPER!$AA132,".",IF(OPER!$AB132&lt;=HOUR(AR$7),MAX($Q37:AP37,0)+1,".")))</f>
        <v>.</v>
      </c>
      <c r="AR37" s="270" t="str">
        <f>IF($E37=$E36,IF(AS36=".",IF(MAX($Q37:AQ37,0)=OPER!$AA132,".",IF(OPER!$AB132&lt;=HOUR(AS$7),MAX($Q37:AQ37,0)+1,".")),","),IF(MAX($Q37:AQ37,0)=OPER!$AA132,".",IF(OPER!$AB132&lt;=HOUR(AS$7),MAX($Q37:AQ37,0)+1,".")))</f>
        <v>.</v>
      </c>
      <c r="AS37" s="271" t="str">
        <f>IF($E37=$E36,IF(AT36=".",IF(MAX($Q37:AR37,0)=OPER!$AA132,".",IF(OPER!$AB132&lt;=HOUR(AT$7),MAX($Q37:AR37,0)+1,".")),","),IF(MAX($Q37:AR37,0)=OPER!$AA132,".",IF(OPER!$AB132&lt;=HOUR(AT$7),MAX($Q37:AR37,0)+1,".")))</f>
        <v>.</v>
      </c>
      <c r="AT37" s="269" t="str">
        <f>IF($E37=$E36,IF(AU36=".",IF(MAX($Q37:AS37,0)=OPER!$AA132,".",IF(OPER!$AB132&lt;=HOUR(AU$7),MAX($Q37:AS37,0)+1,".")),","),IF(MAX($Q37:AS37,0)=OPER!$AA132,".",IF(OPER!$AB132&lt;=HOUR(AU$7),MAX($Q37:AS37,0)+1,".")))</f>
        <v>.</v>
      </c>
      <c r="AU37" s="269" t="str">
        <f>IF($E37=$E36,IF(AV36=".",IF(MAX($Q37:AT37,0)=OPER!$AA132,".",IF(OPER!$AB132&lt;=HOUR(AV$7),MAX($Q37:AT37,0)+1,".")),","),IF(MAX($Q37:AT37,0)=OPER!$AA132,".",IF(OPER!$AB132&lt;=HOUR(AV$7),MAX($Q37:AT37,0)+1,".")))</f>
        <v>.</v>
      </c>
      <c r="AV37" s="270" t="str">
        <f>IF($E37=$E36,IF(AW36=".",IF(MAX($Q37:AU37,0)=OPER!$AA132,".",IF(OPER!$AB132&lt;=HOUR(AW$7),MAX($Q37:AU37,0)+1,".")),","),IF(MAX($Q37:AU37,0)=OPER!$AA132,".",IF(OPER!$AB132&lt;=HOUR(AW$7),MAX($Q37:AU37,0)+1,".")))</f>
        <v>.</v>
      </c>
      <c r="AW37" s="271" t="str">
        <f>IF($E37=$E36,IF(AX36=".",IF(MAX($Q37:AV37,0)=OPER!$AA132,".",IF(OPER!$AB132&lt;=HOUR(AX$7),MAX($Q37:AV37,0)+1,".")),","),IF(MAX($Q37:AV37,0)=OPER!$AA132,".",IF(OPER!$AB132&lt;=HOUR(AX$7),MAX($Q37:AV37,0)+1,".")))</f>
        <v>.</v>
      </c>
      <c r="AX37" s="269" t="e">
        <f>IF($E37=$E36,IF(AY36=".",IF(MAX($Q37:AW37,0)=OPER!$AA132,".",IF(OPER!$AB132&lt;=HOUR(AY$7),MAX($Q37:AW37,0)+1,".")),","),IF(MAX($Q37:AW37,0)=OPER!$AA132,".",IF(OPER!$AB132&lt;=HOUR(AY$7),MAX($Q37:AW37,0)+1,".")))</f>
        <v>#VALUE!</v>
      </c>
      <c r="AY37" s="269" t="str">
        <f>IF($E37=$E36,IF(AZ36=".",IF(MAX($Q37:AX37,0)=OPER!$AA132,".",IF(OPER!$AB132&lt;=HOUR(AZ$7),MAX($Q37:AX37,0)+1,".")),","),IF(MAX($Q37:AX37,0)=OPER!$AA132,".",IF(OPER!$AB132&lt;=HOUR(AZ$7),MAX($Q37:AX37,0)+1,".")))</f>
        <v>,</v>
      </c>
      <c r="AZ37" s="270" t="str">
        <f>IF($E37=$E36,IF(BA36=".",IF(MAX($Q37:AY37,0)=OPER!$AA132,".",IF(OPER!$AB132&lt;=HOUR(BA$7),MAX($Q37:AY37,0)+1,".")),","),IF(MAX($Q37:AY37,0)=OPER!$AA132,".",IF(OPER!$AB132&lt;=HOUR(BA$7),MAX($Q37:AY37,0)+1,".")))</f>
        <v>,</v>
      </c>
      <c r="BA37" s="30" t="str">
        <f>+OPER!AK31</f>
        <v>TE</v>
      </c>
    </row>
    <row r="38" spans="1:53" ht="80.5" customHeight="1" x14ac:dyDescent="0.2">
      <c r="A38" s="282" t="str">
        <f>IF(OPER!AF32=0,"",OPER!AF32)</f>
        <v>BAJA</v>
      </c>
      <c r="B38" s="109">
        <f>IF(OPER!V32=0,"",OPER!V32)</f>
        <v>46072</v>
      </c>
      <c r="C38" s="71" t="str">
        <f>IF(OPER!U32 = 0,"", OPER!U32)</f>
        <v xml:space="preserve"> </v>
      </c>
      <c r="D38" s="30" t="str">
        <f t="shared" si="7"/>
        <v>SI</v>
      </c>
      <c r="E38" s="262" t="str">
        <f>IF(OPER!X32 = 0,"",OPER!X32)</f>
        <v>JUAN CARLOS ARBOLEDA SILVA</v>
      </c>
      <c r="F38" s="262" t="str">
        <f>IF(OPER!I32 = 0,"",OPER!I32)</f>
        <v>LIMP/INSP EQU DET EMBAND VARIOLINE</v>
      </c>
      <c r="G38" s="352" t="str">
        <f>IF(OPER!C32=0,"",OPER!C32)</f>
        <v>VARIOLINE OW - L4</v>
      </c>
      <c r="H38" s="30">
        <f>IF(OPER!R32 = 0,"",OPER!R32)</f>
        <v>2.5</v>
      </c>
      <c r="I38" s="30" t="str">
        <f>IF(OPER!F32=0,"", OPER!F32)</f>
        <v>9218834</v>
      </c>
      <c r="J38" s="108" t="str">
        <f>IF(OPER!G32=0,"",OPER!G32)</f>
        <v>0010</v>
      </c>
      <c r="K38" s="250">
        <f>+OPER!R32</f>
        <v>2.5</v>
      </c>
      <c r="L38" s="262">
        <f t="shared" si="8"/>
        <v>13</v>
      </c>
      <c r="M38" s="250">
        <f t="shared" si="9"/>
        <v>16</v>
      </c>
      <c r="N38" s="205" t="str">
        <f>IF(OPER!A32=0,"",OPER!A32)</f>
        <v>ZOT2</v>
      </c>
      <c r="O38" s="73" t="str">
        <f>IF(OPER!AJ1888=0,"",OPER!AJ1888)</f>
        <v/>
      </c>
      <c r="P38" s="264" t="str">
        <f>IF(OPER!AH32="EJECUTADO","SI",IF(OPER!AH32="NO EJECUTADO","NO",""))</f>
        <v/>
      </c>
      <c r="Q38" s="264" t="str">
        <f>IF(OPER!AN32="EJECUTADO","SI",IF(OPER!AN32="NO EJECUTADO","NO",""))</f>
        <v/>
      </c>
      <c r="R38" s="221" t="str">
        <f>IFERROR(VLOOKUP(OPER!Z32,OPER!$AU$490:$AV$577,2,0),"NO ASIGNADO")</f>
        <v>JUAN ARBOLEDA</v>
      </c>
      <c r="S38" s="6" t="str">
        <f>+OPER!AG32</f>
        <v xml:space="preserve"> </v>
      </c>
      <c r="T38" s="268" t="str">
        <f>IF($E38=$E37,IF(U37=".",IF(MAX($Q38:Q38,0)=OPER!$AA133,".",IF(OPER!$AB133&lt;=HOUR(U$7),MAX($Q38:Q38,0)+1,".")),","),IF(MAX($Q38:Q38,0)=OPER!$AA133,".",IF(OPER!$AB133&lt;=HOUR(U$7),MAX($Q38:Q38,0)+1,".")))</f>
        <v>.</v>
      </c>
      <c r="U38" s="269" t="str">
        <f>IF($E38=$E37,IF(V37=".",IF(MAX($Q38:T38,0)=OPER!$AA133,".",IF(OPER!$AB133&lt;=HOUR(V$7),MAX($Q38:T38,0)+1,".")),","),IF(MAX($Q38:T38,0)=OPER!$AA133,".",IF(OPER!$AB133&lt;=HOUR(V$7),MAX($Q38:T38,0)+1,".")))</f>
        <v>.</v>
      </c>
      <c r="V38" s="269" t="str">
        <f>IF($E38=$E37,IF(W37=".",IF(MAX($Q38:U38,0)=OPER!$AA133,".",IF(OPER!$AB133&lt;=HOUR(W$7),MAX($Q38:U38,0)+1,".")),","),IF(MAX($Q38:U38,0)=OPER!$AA133,".",IF(OPER!$AB133&lt;=HOUR(W$7),MAX($Q38:U38,0)+1,".")))</f>
        <v>.</v>
      </c>
      <c r="W38" s="269" t="str">
        <f>IF($E38=$E37,IF(X37=".",IF(MAX($Q38:V38,0)=OPER!$AA133,".",IF(OPER!$AB133&lt;=HOUR(X$7),MAX($Q38:V38,0)+1,".")),","),IF(MAX($Q38:V38,0)=OPER!$AA133,".",IF(OPER!$AB133&lt;=HOUR(X$7),MAX($Q38:V38,0)+1,".")))</f>
        <v>.</v>
      </c>
      <c r="X38" s="270" t="str">
        <f>IF($E38=$E37,IF(Y37=".",IF(MAX($Q38:W38,0)=OPER!$AA133,".",IF(OPER!$AB133&lt;=HOUR(Y$7),MAX($Q38:W38,0)+1,".")),","),IF(MAX($Q38:W38,0)=OPER!$AA133,".",IF(OPER!$AB133&lt;=HOUR(Y$7),MAX($Q38:W38,0)+1,".")))</f>
        <v>.</v>
      </c>
      <c r="Y38" s="271" t="str">
        <f>IF($E38=$E37,IF(Z37=".",IF(MAX($Q38:X38,0)=OPER!$AA133,".",IF(OPER!$AB133&lt;=HOUR(Z$7),MAX($Q38:X38,0)+1,".")),","),IF(MAX($Q38:X38,0)=OPER!$AA133,".",IF(OPER!$AB133&lt;=HOUR(Z$7),MAX($Q38:X38,0)+1,".")))</f>
        <v>.</v>
      </c>
      <c r="Z38" s="269" t="str">
        <f>IF($E38=$E37,IF(AA37=".",IF(MAX($Q38:Y38,0)=OPER!$AA133,".",IF(OPER!$AB133&lt;=HOUR(AA$7),MAX($Q38:Y38,0)+1,".")),","),IF(MAX($Q38:Y38,0)=OPER!$AA133,".",IF(OPER!$AB133&lt;=HOUR(AA$7),MAX($Q38:Y38,0)+1,".")))</f>
        <v>.</v>
      </c>
      <c r="AA38" s="269" t="str">
        <f>IF($E38=$E37,IF(AB37=".",IF(MAX($Q38:Z38,0)=OPER!$AA133,".",IF(OPER!$AB133&lt;=HOUR(AB$7),MAX($Q38:Z38,0)+1,".")),","),IF(MAX($Q38:Z38,0)=OPER!$AA133,".",IF(OPER!$AB133&lt;=HOUR(AB$7),MAX($Q38:Z38,0)+1,".")))</f>
        <v>.</v>
      </c>
      <c r="AB38" s="270" t="str">
        <f>IF($E38=$E37,IF(AC37=".",IF(MAX($Q38:AA38,0)=OPER!$AA133,".",IF(OPER!$AB133&lt;=HOUR(AC$7),MAX($Q38:AA38,0)+1,".")),","),IF(MAX($Q38:AA38,0)=OPER!$AA133,".",IF(OPER!$AB133&lt;=HOUR(AC$7),MAX($Q38:AA38,0)+1,".")))</f>
        <v>.</v>
      </c>
      <c r="AC38" s="271" t="str">
        <f>IF($E38=$E37,IF(AD37=".",IF(MAX($Q38:AB38,0)=OPER!$AA133,".",IF(OPER!$AB133&lt;=HOUR(AD$7),MAX($Q38:AB38,0)+1,".")),","),IF(MAX($Q38:AB38,0)=OPER!$AA133,".",IF(OPER!$AB133&lt;=HOUR(AD$7),MAX($Q38:AB38,0)+1,".")))</f>
        <v>.</v>
      </c>
      <c r="AD38" s="269" t="str">
        <f>IF($E38=$E37,IF(AE37=".",IF(MAX($Q38:AC38,0)=OPER!$AA133,".",IF(OPER!$AB133&lt;=HOUR(AE$7),MAX($Q38:AC38,0)+1,".")),","),IF(MAX($Q38:AC38,0)=OPER!$AA133,".",IF(OPER!$AB133&lt;=HOUR(AE$7),MAX($Q38:AC38,0)+1,".")))</f>
        <v>.</v>
      </c>
      <c r="AE38" s="269" t="str">
        <f>IF($E38=$E37,IF(AF37=".",IF(MAX($Q38:AD38,0)=OPER!$AA133,".",IF(OPER!$AB133&lt;=HOUR(AF$7),MAX($Q38:AD38,0)+1,".")),","),IF(MAX($Q38:AD38,0)=OPER!$AA133,".",IF(OPER!$AB133&lt;=HOUR(AF$7),MAX($Q38:AD38,0)+1,".")))</f>
        <v>.</v>
      </c>
      <c r="AF38" s="270" t="str">
        <f>IF($E38=$E37,IF(AG37=".",IF(MAX($Q38:AE38,0)=OPER!$AA133,".",IF(OPER!$AB133&lt;=HOUR(AG$7),MAX($Q38:AE38,0)+1,".")),","),IF(MAX($Q38:AE38,0)=OPER!$AA133,".",IF(OPER!$AB133&lt;=HOUR(AG$7),MAX($Q38:AE38,0)+1,".")))</f>
        <v>.</v>
      </c>
      <c r="AG38" s="271" t="str">
        <f>IF($E38=$E37,IF(AH37=".",IF(MAX($Q38:AF38,0)=OPER!$AA133,".",IF(OPER!$AB133&lt;=HOUR(AH$7),MAX($Q38:AF38,0)+1,".")),","),IF(MAX($Q38:AF38,0)=OPER!$AA133,".",IF(OPER!$AB133&lt;=HOUR(AH$7),MAX($Q38:AF38,0)+1,".")))</f>
        <v>.</v>
      </c>
      <c r="AH38" s="269" t="str">
        <f>IF($E38=$E37,IF(AI37=".",IF(MAX($Q38:AG38,0)=OPER!$AA133,".",IF(OPER!$AB133&lt;=HOUR(AI$7),MAX($Q38:AG38,0)+1,".")),","),IF(MAX($Q38:AG38,0)=OPER!$AA133,".",IF(OPER!$AB133&lt;=HOUR(AI$7),MAX($Q38:AG38,0)+1,".")))</f>
        <v>.</v>
      </c>
      <c r="AI38" s="269" t="str">
        <f>IF($E38=$E37,IF(AJ37=".",IF(MAX($Q38:AH38,0)=OPER!$AA133,".",IF(OPER!$AB133&lt;=HOUR(AJ$7),MAX($Q38:AH38,0)+1,".")),","),IF(MAX($Q38:AH38,0)=OPER!$AA133,".",IF(OPER!$AB133&lt;=HOUR(AJ$7),MAX($Q38:AH38,0)+1,".")))</f>
        <v>.</v>
      </c>
      <c r="AJ38" s="270" t="str">
        <f>IF($E38=$E37,IF(AK37=".",IF(MAX($Q38:AI38,0)=OPER!$AA133,".",IF(OPER!$AB133&lt;=HOUR(AK$7),MAX($Q38:AI38,0)+1,".")),","),IF(MAX($Q38:AI38,0)=OPER!$AA133,".",IF(OPER!$AB133&lt;=HOUR(AK$7),MAX($Q38:AI38,0)+1,".")))</f>
        <v>.</v>
      </c>
      <c r="AK38" s="271" t="str">
        <f>IF($E38=$E37,IF(AL37=".",IF(MAX($Q38:AJ38,0)=OPER!$AA133,".",IF(OPER!$AB133&lt;=HOUR(AL$7),MAX($Q38:AJ38,0)+1,".")),","),IF(MAX($Q38:AJ38,0)=OPER!$AA133,".",IF(OPER!$AB133&lt;=HOUR(AL$7),MAX($Q38:AJ38,0)+1,".")))</f>
        <v>.</v>
      </c>
      <c r="AL38" s="269" t="str">
        <f>IF($E38=$E37,IF(AM37=".",IF(MAX($Q38:AK38,0)=OPER!$AA133,".",IF(OPER!$AB133&lt;=HOUR(AM$7),MAX($Q38:AK38,0)+1,".")),","),IF(MAX($Q38:AK38,0)=OPER!$AA133,".",IF(OPER!$AB133&lt;=HOUR(AM$7),MAX($Q38:AK38,0)+1,".")))</f>
        <v>.</v>
      </c>
      <c r="AM38" s="269" t="str">
        <f>IF($E38=$E37,IF(AN37=".",IF(MAX($Q38:AL38,0)=OPER!$AA133,".",IF(OPER!$AB133&lt;=HOUR(AN$7),MAX($Q38:AL38,0)+1,".")),","),IF(MAX($Q38:AL38,0)=OPER!$AA133,".",IF(OPER!$AB133&lt;=HOUR(AN$7),MAX($Q38:AL38,0)+1,".")))</f>
        <v>.</v>
      </c>
      <c r="AN38" s="270" t="str">
        <f>IF($E38=$E37,IF(AO37=".",IF(MAX($Q38:AM38,0)=OPER!$AA133,".",IF(OPER!$AB133&lt;=HOUR(AO$7),MAX($Q38:AM38,0)+1,".")),","),IF(MAX($Q38:AM38,0)=OPER!$AA133,".",IF(OPER!$AB133&lt;=HOUR(AO$7),MAX($Q38:AM38,0)+1,".")))</f>
        <v>.</v>
      </c>
      <c r="AO38" s="271" t="str">
        <f>IF($E38=$E37,IF(AP37=".",IF(MAX($Q38:AN38,0)=OPER!$AA133,".",IF(OPER!$AB133&lt;=HOUR(AP$7),MAX($Q38:AN38,0)+1,".")),","),IF(MAX($Q38:AN38,0)=OPER!$AA133,".",IF(OPER!$AB133&lt;=HOUR(AP$7),MAX($Q38:AN38,0)+1,".")))</f>
        <v>.</v>
      </c>
      <c r="AP38" s="269" t="str">
        <f>IF($E38=$E37,IF(AQ37=".",IF(MAX($Q38:AO38,0)=OPER!$AA133,".",IF(OPER!$AB133&lt;=HOUR(AQ$7),MAX($Q38:AO38,0)+1,".")),","),IF(MAX($Q38:AO38,0)=OPER!$AA133,".",IF(OPER!$AB133&lt;=HOUR(AQ$7),MAX($Q38:AO38,0)+1,".")))</f>
        <v>.</v>
      </c>
      <c r="AQ38" s="269" t="str">
        <f>IF($E38=$E37,IF(AR37=".",IF(MAX($Q38:AP38,0)=OPER!$AA133,".",IF(OPER!$AB133&lt;=HOUR(AR$7),MAX($Q38:AP38,0)+1,".")),","),IF(MAX($Q38:AP38,0)=OPER!$AA133,".",IF(OPER!$AB133&lt;=HOUR(AR$7),MAX($Q38:AP38,0)+1,".")))</f>
        <v>.</v>
      </c>
      <c r="AR38" s="270" t="str">
        <f>IF($E38=$E37,IF(AS37=".",IF(MAX($Q38:AQ38,0)=OPER!$AA133,".",IF(OPER!$AB133&lt;=HOUR(AS$7),MAX($Q38:AQ38,0)+1,".")),","),IF(MAX($Q38:AQ38,0)=OPER!$AA133,".",IF(OPER!$AB133&lt;=HOUR(AS$7),MAX($Q38:AQ38,0)+1,".")))</f>
        <v>.</v>
      </c>
      <c r="AS38" s="271" t="str">
        <f>IF($E38=$E37,IF(AT37=".",IF(MAX($Q38:AR38,0)=OPER!$AA133,".",IF(OPER!$AB133&lt;=HOUR(AT$7),MAX($Q38:AR38,0)+1,".")),","),IF(MAX($Q38:AR38,0)=OPER!$AA133,".",IF(OPER!$AB133&lt;=HOUR(AT$7),MAX($Q38:AR38,0)+1,".")))</f>
        <v>.</v>
      </c>
      <c r="AT38" s="269" t="str">
        <f>IF($E38=$E37,IF(AU37=".",IF(MAX($Q38:AS38,0)=OPER!$AA133,".",IF(OPER!$AB133&lt;=HOUR(AU$7),MAX($Q38:AS38,0)+1,".")),","),IF(MAX($Q38:AS38,0)=OPER!$AA133,".",IF(OPER!$AB133&lt;=HOUR(AU$7),MAX($Q38:AS38,0)+1,".")))</f>
        <v>.</v>
      </c>
      <c r="AU38" s="269" t="str">
        <f>IF($E38=$E37,IF(AV37=".",IF(MAX($Q38:AT38,0)=OPER!$AA133,".",IF(OPER!$AB133&lt;=HOUR(AV$7),MAX($Q38:AT38,0)+1,".")),","),IF(MAX($Q38:AT38,0)=OPER!$AA133,".",IF(OPER!$AB133&lt;=HOUR(AV$7),MAX($Q38:AT38,0)+1,".")))</f>
        <v>.</v>
      </c>
      <c r="AV38" s="270" t="str">
        <f>IF($E38=$E37,IF(AW37=".",IF(MAX($Q38:AU38,0)=OPER!$AA133,".",IF(OPER!$AB133&lt;=HOUR(AW$7),MAX($Q38:AU38,0)+1,".")),","),IF(MAX($Q38:AU38,0)=OPER!$AA133,".",IF(OPER!$AB133&lt;=HOUR(AW$7),MAX($Q38:AU38,0)+1,".")))</f>
        <v>.</v>
      </c>
      <c r="AW38" s="271" t="str">
        <f>IF($E38=$E37,IF(AX37=".",IF(MAX($Q38:AV38,0)=OPER!$AA133,".",IF(OPER!$AB133&lt;=HOUR(AX$7),MAX($Q38:AV38,0)+1,".")),","),IF(MAX($Q38:AV38,0)=OPER!$AA133,".",IF(OPER!$AB133&lt;=HOUR(AX$7),MAX($Q38:AV38,0)+1,".")))</f>
        <v>.</v>
      </c>
      <c r="AX38" s="269" t="str">
        <f>IF($E38=$E37,IF(AY37=".",IF(MAX($Q38:AW38,0)=OPER!$AA133,".",IF(OPER!$AB133&lt;=HOUR(AY$7),MAX($Q38:AW38,0)+1,".")),","),IF(MAX($Q38:AW38,0)=OPER!$AA133,".",IF(OPER!$AB133&lt;=HOUR(AY$7),MAX($Q38:AW38,0)+1,".")))</f>
        <v>.</v>
      </c>
      <c r="AY38" s="269" t="str">
        <f>IF($E38=$E37,IF(AZ37=".",IF(MAX($Q38:AX38,0)=OPER!$AA133,".",IF(OPER!$AB133&lt;=HOUR(AZ$7),MAX($Q38:AX38,0)+1,".")),","),IF(MAX($Q38:AX38,0)=OPER!$AA133,".",IF(OPER!$AB133&lt;=HOUR(AZ$7),MAX($Q38:AX38,0)+1,".")))</f>
        <v>.</v>
      </c>
      <c r="AZ38" s="270" t="e">
        <f>IF($E38=$E37,IF(BA37=".",IF(MAX($Q38:AY38,0)=OPER!$AA133,".",IF(OPER!$AB133&lt;=HOUR(BA$7),MAX($Q38:AY38,0)+1,".")),","),IF(MAX($Q38:AY38,0)=OPER!$AA133,".",IF(OPER!$AB133&lt;=HOUR(BA$7),MAX($Q38:AY38,0)+1,".")))</f>
        <v>#VALUE!</v>
      </c>
      <c r="BA38" s="30" t="str">
        <f>+OPER!AK32</f>
        <v>OP</v>
      </c>
    </row>
    <row r="39" spans="1:53" ht="80.5" customHeight="1" x14ac:dyDescent="0.2">
      <c r="A39" s="282" t="str">
        <f>IF(OPER!AF33=0,"",OPER!AF33)</f>
        <v>BAJA</v>
      </c>
      <c r="B39" s="109">
        <f>IF(OPER!V33=0,"",OPER!V33)</f>
        <v>46072</v>
      </c>
      <c r="C39" s="71" t="str">
        <f>IF(OPER!U33 = 0,"", OPER!U33)</f>
        <v xml:space="preserve"> </v>
      </c>
      <c r="D39" s="30" t="str">
        <f t="shared" si="7"/>
        <v>SI</v>
      </c>
      <c r="E39" s="262" t="str">
        <f>IF(OPER!X33 = 0,"",OPER!X33)</f>
        <v>JUAN CARLOS ARBOLEDA SILVA</v>
      </c>
      <c r="F39" s="262" t="str">
        <f>IF(OPER!I33 = 0,"",OPER!I33)</f>
        <v>LIMP POST-PRODUCCIÓN EMBAND VARIOLINE</v>
      </c>
      <c r="G39" s="352" t="str">
        <f>IF(OPER!C33=0,"",OPER!C33)</f>
        <v>VARIOLINE OW - L4</v>
      </c>
      <c r="H39" s="30">
        <f>IF(OPER!R33 = 0,"",OPER!R33)</f>
        <v>4</v>
      </c>
      <c r="I39" s="30" t="str">
        <f>IF(OPER!F33=0,"", OPER!F33)</f>
        <v>9218981</v>
      </c>
      <c r="J39" s="108" t="str">
        <f>IF(OPER!G33=0,"",OPER!G33)</f>
        <v>0010</v>
      </c>
      <c r="K39" s="250">
        <f>+OPER!R33</f>
        <v>4</v>
      </c>
      <c r="L39" s="262">
        <f t="shared" si="8"/>
        <v>13</v>
      </c>
      <c r="M39" s="250">
        <f t="shared" si="9"/>
        <v>16</v>
      </c>
      <c r="N39" s="205" t="str">
        <f>IF(OPER!A33=0,"",OPER!A33)</f>
        <v>ZOT2</v>
      </c>
      <c r="O39" s="73" t="str">
        <f>IF(OPER!AJ1889=0,"",OPER!AJ1889)</f>
        <v/>
      </c>
      <c r="P39" s="264" t="str">
        <f>IF(OPER!AH33="EJECUTADO","SI",IF(OPER!AH33="NO EJECUTADO","NO",""))</f>
        <v/>
      </c>
      <c r="Q39" s="264" t="str">
        <f>IF(OPER!AN33="EJECUTADO","SI",IF(OPER!AN33="NO EJECUTADO","NO",""))</f>
        <v/>
      </c>
      <c r="R39" s="221" t="str">
        <f>IFERROR(VLOOKUP(OPER!Z33,OPER!$AU$490:$AV$577,2,0),"NO ASIGNADO")</f>
        <v>JUAN ARBOLEDA</v>
      </c>
      <c r="S39" s="6" t="str">
        <f>+OPER!AG33</f>
        <v xml:space="preserve"> </v>
      </c>
      <c r="T39" s="268" t="str">
        <f>IF($E39=$E38,IF(U38=".",IF(MAX($Q39:Q39,0)=OPER!$AA134,".",IF(OPER!$AB134&lt;=HOUR(U$7),MAX($Q39:Q39,0)+1,".")),","),IF(MAX($Q39:Q39,0)=OPER!$AA134,".",IF(OPER!$AB134&lt;=HOUR(U$7),MAX($Q39:Q39,0)+1,".")))</f>
        <v>.</v>
      </c>
      <c r="U39" s="269" t="str">
        <f>IF($E39=$E38,IF(V38=".",IF(MAX($Q39:T39,0)=OPER!$AA134,".",IF(OPER!$AB134&lt;=HOUR(V$7),MAX($Q39:T39,0)+1,".")),","),IF(MAX($Q39:T39,0)=OPER!$AA134,".",IF(OPER!$AB134&lt;=HOUR(V$7),MAX($Q39:T39,0)+1,".")))</f>
        <v>.</v>
      </c>
      <c r="V39" s="269" t="str">
        <f>IF($E39=$E38,IF(W38=".",IF(MAX($Q39:U39,0)=OPER!$AA134,".",IF(OPER!$AB134&lt;=HOUR(W$7),MAX($Q39:U39,0)+1,".")),","),IF(MAX($Q39:U39,0)=OPER!$AA134,".",IF(OPER!$AB134&lt;=HOUR(W$7),MAX($Q39:U39,0)+1,".")))</f>
        <v>.</v>
      </c>
      <c r="W39" s="269" t="str">
        <f>IF($E39=$E38,IF(X38=".",IF(MAX($Q39:V39,0)=OPER!$AA134,".",IF(OPER!$AB134&lt;=HOUR(X$7),MAX($Q39:V39,0)+1,".")),","),IF(MAX($Q39:V39,0)=OPER!$AA134,".",IF(OPER!$AB134&lt;=HOUR(X$7),MAX($Q39:V39,0)+1,".")))</f>
        <v>.</v>
      </c>
      <c r="X39" s="270" t="str">
        <f>IF($E39=$E38,IF(Y38=".",IF(MAX($Q39:W39,0)=OPER!$AA134,".",IF(OPER!$AB134&lt;=HOUR(Y$7),MAX($Q39:W39,0)+1,".")),","),IF(MAX($Q39:W39,0)=OPER!$AA134,".",IF(OPER!$AB134&lt;=HOUR(Y$7),MAX($Q39:W39,0)+1,".")))</f>
        <v>.</v>
      </c>
      <c r="Y39" s="271" t="str">
        <f>IF($E39=$E38,IF(Z38=".",IF(MAX($Q39:X39,0)=OPER!$AA134,".",IF(OPER!$AB134&lt;=HOUR(Z$7),MAX($Q39:X39,0)+1,".")),","),IF(MAX($Q39:X39,0)=OPER!$AA134,".",IF(OPER!$AB134&lt;=HOUR(Z$7),MAX($Q39:X39,0)+1,".")))</f>
        <v>.</v>
      </c>
      <c r="Z39" s="269" t="str">
        <f>IF($E39=$E38,IF(AA38=".",IF(MAX($Q39:Y39,0)=OPER!$AA134,".",IF(OPER!$AB134&lt;=HOUR(AA$7),MAX($Q39:Y39,0)+1,".")),","),IF(MAX($Q39:Y39,0)=OPER!$AA134,".",IF(OPER!$AB134&lt;=HOUR(AA$7),MAX($Q39:Y39,0)+1,".")))</f>
        <v>.</v>
      </c>
      <c r="AA39" s="269" t="str">
        <f>IF($E39=$E38,IF(AB38=".",IF(MAX($Q39:Z39,0)=OPER!$AA134,".",IF(OPER!$AB134&lt;=HOUR(AB$7),MAX($Q39:Z39,0)+1,".")),","),IF(MAX($Q39:Z39,0)=OPER!$AA134,".",IF(OPER!$AB134&lt;=HOUR(AB$7),MAX($Q39:Z39,0)+1,".")))</f>
        <v>.</v>
      </c>
      <c r="AB39" s="270" t="str">
        <f>IF($E39=$E38,IF(AC38=".",IF(MAX($Q39:AA39,0)=OPER!$AA134,".",IF(OPER!$AB134&lt;=HOUR(AC$7),MAX($Q39:AA39,0)+1,".")),","),IF(MAX($Q39:AA39,0)=OPER!$AA134,".",IF(OPER!$AB134&lt;=HOUR(AC$7),MAX($Q39:AA39,0)+1,".")))</f>
        <v>.</v>
      </c>
      <c r="AC39" s="271" t="str">
        <f>IF($E39=$E38,IF(AD38=".",IF(MAX($Q39:AB39,0)=OPER!$AA134,".",IF(OPER!$AB134&lt;=HOUR(AD$7),MAX($Q39:AB39,0)+1,".")),","),IF(MAX($Q39:AB39,0)=OPER!$AA134,".",IF(OPER!$AB134&lt;=HOUR(AD$7),MAX($Q39:AB39,0)+1,".")))</f>
        <v>.</v>
      </c>
      <c r="AD39" s="269" t="str">
        <f>IF($E39=$E38,IF(AE38=".",IF(MAX($Q39:AC39,0)=OPER!$AA134,".",IF(OPER!$AB134&lt;=HOUR(AE$7),MAX($Q39:AC39,0)+1,".")),","),IF(MAX($Q39:AC39,0)=OPER!$AA134,".",IF(OPER!$AB134&lt;=HOUR(AE$7),MAX($Q39:AC39,0)+1,".")))</f>
        <v>.</v>
      </c>
      <c r="AE39" s="269" t="str">
        <f>IF($E39=$E38,IF(AF38=".",IF(MAX($Q39:AD39,0)=OPER!$AA134,".",IF(OPER!$AB134&lt;=HOUR(AF$7),MAX($Q39:AD39,0)+1,".")),","),IF(MAX($Q39:AD39,0)=OPER!$AA134,".",IF(OPER!$AB134&lt;=HOUR(AF$7),MAX($Q39:AD39,0)+1,".")))</f>
        <v>.</v>
      </c>
      <c r="AF39" s="270" t="str">
        <f>IF($E39=$E38,IF(AG38=".",IF(MAX($Q39:AE39,0)=OPER!$AA134,".",IF(OPER!$AB134&lt;=HOUR(AG$7),MAX($Q39:AE39,0)+1,".")),","),IF(MAX($Q39:AE39,0)=OPER!$AA134,".",IF(OPER!$AB134&lt;=HOUR(AG$7),MAX($Q39:AE39,0)+1,".")))</f>
        <v>.</v>
      </c>
      <c r="AG39" s="271" t="str">
        <f>IF($E39=$E38,IF(AH38=".",IF(MAX($Q39:AF39,0)=OPER!$AA134,".",IF(OPER!$AB134&lt;=HOUR(AH$7),MAX($Q39:AF39,0)+1,".")),","),IF(MAX($Q39:AF39,0)=OPER!$AA134,".",IF(OPER!$AB134&lt;=HOUR(AH$7),MAX($Q39:AF39,0)+1,".")))</f>
        <v>.</v>
      </c>
      <c r="AH39" s="269" t="str">
        <f>IF($E39=$E38,IF(AI38=".",IF(MAX($Q39:AG39,0)=OPER!$AA134,".",IF(OPER!$AB134&lt;=HOUR(AI$7),MAX($Q39:AG39,0)+1,".")),","),IF(MAX($Q39:AG39,0)=OPER!$AA134,".",IF(OPER!$AB134&lt;=HOUR(AI$7),MAX($Q39:AG39,0)+1,".")))</f>
        <v>.</v>
      </c>
      <c r="AI39" s="269" t="str">
        <f>IF($E39=$E38,IF(AJ38=".",IF(MAX($Q39:AH39,0)=OPER!$AA134,".",IF(OPER!$AB134&lt;=HOUR(AJ$7),MAX($Q39:AH39,0)+1,".")),","),IF(MAX($Q39:AH39,0)=OPER!$AA134,".",IF(OPER!$AB134&lt;=HOUR(AJ$7),MAX($Q39:AH39,0)+1,".")))</f>
        <v>.</v>
      </c>
      <c r="AJ39" s="270" t="str">
        <f>IF($E39=$E38,IF(AK38=".",IF(MAX($Q39:AI39,0)=OPER!$AA134,".",IF(OPER!$AB134&lt;=HOUR(AK$7),MAX($Q39:AI39,0)+1,".")),","),IF(MAX($Q39:AI39,0)=OPER!$AA134,".",IF(OPER!$AB134&lt;=HOUR(AK$7),MAX($Q39:AI39,0)+1,".")))</f>
        <v>.</v>
      </c>
      <c r="AK39" s="271" t="str">
        <f>IF($E39=$E38,IF(AL38=".",IF(MAX($Q39:AJ39,0)=OPER!$AA134,".",IF(OPER!$AB134&lt;=HOUR(AL$7),MAX($Q39:AJ39,0)+1,".")),","),IF(MAX($Q39:AJ39,0)=OPER!$AA134,".",IF(OPER!$AB134&lt;=HOUR(AL$7),MAX($Q39:AJ39,0)+1,".")))</f>
        <v>.</v>
      </c>
      <c r="AL39" s="269" t="str">
        <f>IF($E39=$E38,IF(AM38=".",IF(MAX($Q39:AK39,0)=OPER!$AA134,".",IF(OPER!$AB134&lt;=HOUR(AM$7),MAX($Q39:AK39,0)+1,".")),","),IF(MAX($Q39:AK39,0)=OPER!$AA134,".",IF(OPER!$AB134&lt;=HOUR(AM$7),MAX($Q39:AK39,0)+1,".")))</f>
        <v>.</v>
      </c>
      <c r="AM39" s="269" t="str">
        <f>IF($E39=$E38,IF(AN38=".",IF(MAX($Q39:AL39,0)=OPER!$AA134,".",IF(OPER!$AB134&lt;=HOUR(AN$7),MAX($Q39:AL39,0)+1,".")),","),IF(MAX($Q39:AL39,0)=OPER!$AA134,".",IF(OPER!$AB134&lt;=HOUR(AN$7),MAX($Q39:AL39,0)+1,".")))</f>
        <v>.</v>
      </c>
      <c r="AN39" s="270" t="str">
        <f>IF($E39=$E38,IF(AO38=".",IF(MAX($Q39:AM39,0)=OPER!$AA134,".",IF(OPER!$AB134&lt;=HOUR(AO$7),MAX($Q39:AM39,0)+1,".")),","),IF(MAX($Q39:AM39,0)=OPER!$AA134,".",IF(OPER!$AB134&lt;=HOUR(AO$7),MAX($Q39:AM39,0)+1,".")))</f>
        <v>.</v>
      </c>
      <c r="AO39" s="271" t="str">
        <f>IF($E39=$E38,IF(AP38=".",IF(MAX($Q39:AN39,0)=OPER!$AA134,".",IF(OPER!$AB134&lt;=HOUR(AP$7),MAX($Q39:AN39,0)+1,".")),","),IF(MAX($Q39:AN39,0)=OPER!$AA134,".",IF(OPER!$AB134&lt;=HOUR(AP$7),MAX($Q39:AN39,0)+1,".")))</f>
        <v>.</v>
      </c>
      <c r="AP39" s="269" t="str">
        <f>IF($E39=$E38,IF(AQ38=".",IF(MAX($Q39:AO39,0)=OPER!$AA134,".",IF(OPER!$AB134&lt;=HOUR(AQ$7),MAX($Q39:AO39,0)+1,".")),","),IF(MAX($Q39:AO39,0)=OPER!$AA134,".",IF(OPER!$AB134&lt;=HOUR(AQ$7),MAX($Q39:AO39,0)+1,".")))</f>
        <v>.</v>
      </c>
      <c r="AQ39" s="269" t="str">
        <f>IF($E39=$E38,IF(AR38=".",IF(MAX($Q39:AP39,0)=OPER!$AA134,".",IF(OPER!$AB134&lt;=HOUR(AR$7),MAX($Q39:AP39,0)+1,".")),","),IF(MAX($Q39:AP39,0)=OPER!$AA134,".",IF(OPER!$AB134&lt;=HOUR(AR$7),MAX($Q39:AP39,0)+1,".")))</f>
        <v>.</v>
      </c>
      <c r="AR39" s="270" t="str">
        <f>IF($E39=$E38,IF(AS38=".",IF(MAX($Q39:AQ39,0)=OPER!$AA134,".",IF(OPER!$AB134&lt;=HOUR(AS$7),MAX($Q39:AQ39,0)+1,".")),","),IF(MAX($Q39:AQ39,0)=OPER!$AA134,".",IF(OPER!$AB134&lt;=HOUR(AS$7),MAX($Q39:AQ39,0)+1,".")))</f>
        <v>.</v>
      </c>
      <c r="AS39" s="271" t="str">
        <f>IF($E39=$E38,IF(AT38=".",IF(MAX($Q39:AR39,0)=OPER!$AA134,".",IF(OPER!$AB134&lt;=HOUR(AT$7),MAX($Q39:AR39,0)+1,".")),","),IF(MAX($Q39:AR39,0)=OPER!$AA134,".",IF(OPER!$AB134&lt;=HOUR(AT$7),MAX($Q39:AR39,0)+1,".")))</f>
        <v>.</v>
      </c>
      <c r="AT39" s="269" t="str">
        <f>IF($E39=$E38,IF(AU38=".",IF(MAX($Q39:AS39,0)=OPER!$AA134,".",IF(OPER!$AB134&lt;=HOUR(AU$7),MAX($Q39:AS39,0)+1,".")),","),IF(MAX($Q39:AS39,0)=OPER!$AA134,".",IF(OPER!$AB134&lt;=HOUR(AU$7),MAX($Q39:AS39,0)+1,".")))</f>
        <v>.</v>
      </c>
      <c r="AU39" s="269" t="str">
        <f>IF($E39=$E38,IF(AV38=".",IF(MAX($Q39:AT39,0)=OPER!$AA134,".",IF(OPER!$AB134&lt;=HOUR(AV$7),MAX($Q39:AT39,0)+1,".")),","),IF(MAX($Q39:AT39,0)=OPER!$AA134,".",IF(OPER!$AB134&lt;=HOUR(AV$7),MAX($Q39:AT39,0)+1,".")))</f>
        <v>.</v>
      </c>
      <c r="AV39" s="270" t="str">
        <f>IF($E39=$E38,IF(AW38=".",IF(MAX($Q39:AU39,0)=OPER!$AA134,".",IF(OPER!$AB134&lt;=HOUR(AW$7),MAX($Q39:AU39,0)+1,".")),","),IF(MAX($Q39:AU39,0)=OPER!$AA134,".",IF(OPER!$AB134&lt;=HOUR(AW$7),MAX($Q39:AU39,0)+1,".")))</f>
        <v>.</v>
      </c>
      <c r="AW39" s="271" t="str">
        <f>IF($E39=$E38,IF(AX38=".",IF(MAX($Q39:AV39,0)=OPER!$AA134,".",IF(OPER!$AB134&lt;=HOUR(AX$7),MAX($Q39:AV39,0)+1,".")),","),IF(MAX($Q39:AV39,0)=OPER!$AA134,".",IF(OPER!$AB134&lt;=HOUR(AX$7),MAX($Q39:AV39,0)+1,".")))</f>
        <v>.</v>
      </c>
      <c r="AX39" s="269" t="str">
        <f>IF($E39=$E38,IF(AY38=".",IF(MAX($Q39:AW39,0)=OPER!$AA134,".",IF(OPER!$AB134&lt;=HOUR(AY$7),MAX($Q39:AW39,0)+1,".")),","),IF(MAX($Q39:AW39,0)=OPER!$AA134,".",IF(OPER!$AB134&lt;=HOUR(AY$7),MAX($Q39:AW39,0)+1,".")))</f>
        <v>.</v>
      </c>
      <c r="AY39" s="269" t="e">
        <f>IF($E39=$E38,IF(AZ38=".",IF(MAX($Q39:AX39,0)=OPER!$AA134,".",IF(OPER!$AB134&lt;=HOUR(AZ$7),MAX($Q39:AX39,0)+1,".")),","),IF(MAX($Q39:AX39,0)=OPER!$AA134,".",IF(OPER!$AB134&lt;=HOUR(AZ$7),MAX($Q39:AX39,0)+1,".")))</f>
        <v>#VALUE!</v>
      </c>
      <c r="AZ39" s="270" t="str">
        <f>IF($E39=$E38,IF(BA38=".",IF(MAX($Q39:AY39,0)=OPER!$AA134,".",IF(OPER!$AB134&lt;=HOUR(BA$7),MAX($Q39:AY39,0)+1,".")),","),IF(MAX($Q39:AY39,0)=OPER!$AA134,".",IF(OPER!$AB134&lt;=HOUR(BA$7),MAX($Q39:AY39,0)+1,".")))</f>
        <v>,</v>
      </c>
      <c r="BA39" s="30" t="str">
        <f>+OPER!AK33</f>
        <v>OP</v>
      </c>
    </row>
    <row r="40" spans="1:53" ht="80.5" customHeight="1" x14ac:dyDescent="0.2">
      <c r="A40" s="282" t="str">
        <f>IF(OPER!AF34=0,"",OPER!AF34)</f>
        <v>BAJA</v>
      </c>
      <c r="B40" s="109">
        <f>IF(OPER!V34=0,"",OPER!V34)</f>
        <v>46072</v>
      </c>
      <c r="C40" s="71" t="str">
        <f>IF(OPER!U34 = 0,"", OPER!U34)</f>
        <v xml:space="preserve"> </v>
      </c>
      <c r="D40" s="30" t="str">
        <f t="shared" si="7"/>
        <v>SI</v>
      </c>
      <c r="E40" s="262" t="str">
        <f>IF(OPER!X34 = 0,"",OPER!X34)</f>
        <v>JUAN CARLOS ARBOLEDA SILVA</v>
      </c>
      <c r="F40" s="262" t="str">
        <f>IF(OPER!I34 = 0,"",OPER!I34)</f>
        <v>LUBRICACION SEM EMBANDEJADOR VARIOLINE</v>
      </c>
      <c r="G40" s="352" t="str">
        <f>IF(OPER!C34=0,"",OPER!C34)</f>
        <v>VARIOLINE OW - L4</v>
      </c>
      <c r="H40" s="30">
        <f>IF(OPER!R34 = 0,"",OPER!R34)</f>
        <v>2</v>
      </c>
      <c r="I40" s="30" t="str">
        <f>IF(OPER!F34=0,"", OPER!F34)</f>
        <v>9219090</v>
      </c>
      <c r="J40" s="108" t="str">
        <f>IF(OPER!G34=0,"",OPER!G34)</f>
        <v>0010</v>
      </c>
      <c r="K40" s="250">
        <f>+OPER!R34</f>
        <v>2</v>
      </c>
      <c r="L40" s="262">
        <f t="shared" si="8"/>
        <v>13</v>
      </c>
      <c r="M40" s="250">
        <f t="shared" si="9"/>
        <v>16</v>
      </c>
      <c r="N40" s="205" t="str">
        <f>IF(OPER!A34=0,"",OPER!A34)</f>
        <v>ZOT2</v>
      </c>
      <c r="O40" s="73" t="str">
        <f>IF(OPER!AJ1890=0,"",OPER!AJ1890)</f>
        <v/>
      </c>
      <c r="P40" s="264" t="str">
        <f>IF(OPER!AH34="EJECUTADO","SI",IF(OPER!AH34="NO EJECUTADO","NO",""))</f>
        <v/>
      </c>
      <c r="Q40" s="264" t="str">
        <f>IF(OPER!AN34="EJECUTADO","SI",IF(OPER!AN34="NO EJECUTADO","NO",""))</f>
        <v/>
      </c>
      <c r="R40" s="221" t="str">
        <f>IFERROR(VLOOKUP(OPER!Z34,OPER!$AU$490:$AV$577,2,0),"NO ASIGNADO")</f>
        <v>JUAN ARBOLEDA</v>
      </c>
      <c r="S40" s="6" t="str">
        <f>+OPER!AG34</f>
        <v xml:space="preserve"> </v>
      </c>
      <c r="T40" s="268" t="str">
        <f>IF($E40=$E39,IF(U39=".",IF(MAX($Q40:Q40,0)=OPER!$AA135,".",IF(OPER!$AB135&lt;=HOUR(U$7),MAX($Q40:Q40,0)+1,".")),","),IF(MAX($Q40:Q40,0)=OPER!$AA135,".",IF(OPER!$AB135&lt;=HOUR(U$7),MAX($Q40:Q40,0)+1,".")))</f>
        <v>.</v>
      </c>
      <c r="U40" s="269" t="str">
        <f>IF($E40=$E39,IF(V39=".",IF(MAX($Q40:T40,0)=OPER!$AA135,".",IF(OPER!$AB135&lt;=HOUR(V$7),MAX($Q40:T40,0)+1,".")),","),IF(MAX($Q40:T40,0)=OPER!$AA135,".",IF(OPER!$AB135&lt;=HOUR(V$7),MAX($Q40:T40,0)+1,".")))</f>
        <v>.</v>
      </c>
      <c r="V40" s="269" t="str">
        <f>IF($E40=$E39,IF(W39=".",IF(MAX($Q40:U40,0)=OPER!$AA135,".",IF(OPER!$AB135&lt;=HOUR(W$7),MAX($Q40:U40,0)+1,".")),","),IF(MAX($Q40:U40,0)=OPER!$AA135,".",IF(OPER!$AB135&lt;=HOUR(W$7),MAX($Q40:U40,0)+1,".")))</f>
        <v>.</v>
      </c>
      <c r="W40" s="269" t="str">
        <f>IF($E40=$E39,IF(X39=".",IF(MAX($Q40:V40,0)=OPER!$AA135,".",IF(OPER!$AB135&lt;=HOUR(X$7),MAX($Q40:V40,0)+1,".")),","),IF(MAX($Q40:V40,0)=OPER!$AA135,".",IF(OPER!$AB135&lt;=HOUR(X$7),MAX($Q40:V40,0)+1,".")))</f>
        <v>.</v>
      </c>
      <c r="X40" s="270" t="str">
        <f>IF($E40=$E39,IF(Y39=".",IF(MAX($Q40:W40,0)=OPER!$AA135,".",IF(OPER!$AB135&lt;=HOUR(Y$7),MAX($Q40:W40,0)+1,".")),","),IF(MAX($Q40:W40,0)=OPER!$AA135,".",IF(OPER!$AB135&lt;=HOUR(Y$7),MAX($Q40:W40,0)+1,".")))</f>
        <v>.</v>
      </c>
      <c r="Y40" s="271" t="str">
        <f>IF($E40=$E39,IF(Z39=".",IF(MAX($Q40:X40,0)=OPER!$AA135,".",IF(OPER!$AB135&lt;=HOUR(Z$7),MAX($Q40:X40,0)+1,".")),","),IF(MAX($Q40:X40,0)=OPER!$AA135,".",IF(OPER!$AB135&lt;=HOUR(Z$7),MAX($Q40:X40,0)+1,".")))</f>
        <v>.</v>
      </c>
      <c r="Z40" s="269" t="str">
        <f>IF($E40=$E39,IF(AA39=".",IF(MAX($Q40:Y40,0)=OPER!$AA135,".",IF(OPER!$AB135&lt;=HOUR(AA$7),MAX($Q40:Y40,0)+1,".")),","),IF(MAX($Q40:Y40,0)=OPER!$AA135,".",IF(OPER!$AB135&lt;=HOUR(AA$7),MAX($Q40:Y40,0)+1,".")))</f>
        <v>.</v>
      </c>
      <c r="AA40" s="269" t="str">
        <f>IF($E40=$E39,IF(AB39=".",IF(MAX($Q40:Z40,0)=OPER!$AA135,".",IF(OPER!$AB135&lt;=HOUR(AB$7),MAX($Q40:Z40,0)+1,".")),","),IF(MAX($Q40:Z40,0)=OPER!$AA135,".",IF(OPER!$AB135&lt;=HOUR(AB$7),MAX($Q40:Z40,0)+1,".")))</f>
        <v>.</v>
      </c>
      <c r="AB40" s="270" t="str">
        <f>IF($E40=$E39,IF(AC39=".",IF(MAX($Q40:AA40,0)=OPER!$AA135,".",IF(OPER!$AB135&lt;=HOUR(AC$7),MAX($Q40:AA40,0)+1,".")),","),IF(MAX($Q40:AA40,0)=OPER!$AA135,".",IF(OPER!$AB135&lt;=HOUR(AC$7),MAX($Q40:AA40,0)+1,".")))</f>
        <v>.</v>
      </c>
      <c r="AC40" s="271" t="str">
        <f>IF($E40=$E39,IF(AD39=".",IF(MAX($Q40:AB40,0)=OPER!$AA135,".",IF(OPER!$AB135&lt;=HOUR(AD$7),MAX($Q40:AB40,0)+1,".")),","),IF(MAX($Q40:AB40,0)=OPER!$AA135,".",IF(OPER!$AB135&lt;=HOUR(AD$7),MAX($Q40:AB40,0)+1,".")))</f>
        <v>.</v>
      </c>
      <c r="AD40" s="269" t="str">
        <f>IF($E40=$E39,IF(AE39=".",IF(MAX($Q40:AC40,0)=OPER!$AA135,".",IF(OPER!$AB135&lt;=HOUR(AE$7),MAX($Q40:AC40,0)+1,".")),","),IF(MAX($Q40:AC40,0)=OPER!$AA135,".",IF(OPER!$AB135&lt;=HOUR(AE$7),MAX($Q40:AC40,0)+1,".")))</f>
        <v>.</v>
      </c>
      <c r="AE40" s="269" t="str">
        <f>IF($E40=$E39,IF(AF39=".",IF(MAX($Q40:AD40,0)=OPER!$AA135,".",IF(OPER!$AB135&lt;=HOUR(AF$7),MAX($Q40:AD40,0)+1,".")),","),IF(MAX($Q40:AD40,0)=OPER!$AA135,".",IF(OPER!$AB135&lt;=HOUR(AF$7),MAX($Q40:AD40,0)+1,".")))</f>
        <v>.</v>
      </c>
      <c r="AF40" s="270" t="str">
        <f>IF($E40=$E39,IF(AG39=".",IF(MAX($Q40:AE40,0)=OPER!$AA135,".",IF(OPER!$AB135&lt;=HOUR(AG$7),MAX($Q40:AE40,0)+1,".")),","),IF(MAX($Q40:AE40,0)=OPER!$AA135,".",IF(OPER!$AB135&lt;=HOUR(AG$7),MAX($Q40:AE40,0)+1,".")))</f>
        <v>.</v>
      </c>
      <c r="AG40" s="271" t="str">
        <f>IF($E40=$E39,IF(AH39=".",IF(MAX($Q40:AF40,0)=OPER!$AA135,".",IF(OPER!$AB135&lt;=HOUR(AH$7),MAX($Q40:AF40,0)+1,".")),","),IF(MAX($Q40:AF40,0)=OPER!$AA135,".",IF(OPER!$AB135&lt;=HOUR(AH$7),MAX($Q40:AF40,0)+1,".")))</f>
        <v>.</v>
      </c>
      <c r="AH40" s="269" t="str">
        <f>IF($E40=$E39,IF(AI39=".",IF(MAX($Q40:AG40,0)=OPER!$AA135,".",IF(OPER!$AB135&lt;=HOUR(AI$7),MAX($Q40:AG40,0)+1,".")),","),IF(MAX($Q40:AG40,0)=OPER!$AA135,".",IF(OPER!$AB135&lt;=HOUR(AI$7),MAX($Q40:AG40,0)+1,".")))</f>
        <v>.</v>
      </c>
      <c r="AI40" s="269" t="str">
        <f>IF($E40=$E39,IF(AJ39=".",IF(MAX($Q40:AH40,0)=OPER!$AA135,".",IF(OPER!$AB135&lt;=HOUR(AJ$7),MAX($Q40:AH40,0)+1,".")),","),IF(MAX($Q40:AH40,0)=OPER!$AA135,".",IF(OPER!$AB135&lt;=HOUR(AJ$7),MAX($Q40:AH40,0)+1,".")))</f>
        <v>.</v>
      </c>
      <c r="AJ40" s="270" t="str">
        <f>IF($E40=$E39,IF(AK39=".",IF(MAX($Q40:AI40,0)=OPER!$AA135,".",IF(OPER!$AB135&lt;=HOUR(AK$7),MAX($Q40:AI40,0)+1,".")),","),IF(MAX($Q40:AI40,0)=OPER!$AA135,".",IF(OPER!$AB135&lt;=HOUR(AK$7),MAX($Q40:AI40,0)+1,".")))</f>
        <v>.</v>
      </c>
      <c r="AK40" s="271" t="str">
        <f>IF($E40=$E39,IF(AL39=".",IF(MAX($Q40:AJ40,0)=OPER!$AA135,".",IF(OPER!$AB135&lt;=HOUR(AL$7),MAX($Q40:AJ40,0)+1,".")),","),IF(MAX($Q40:AJ40,0)=OPER!$AA135,".",IF(OPER!$AB135&lt;=HOUR(AL$7),MAX($Q40:AJ40,0)+1,".")))</f>
        <v>.</v>
      </c>
      <c r="AL40" s="269" t="str">
        <f>IF($E40=$E39,IF(AM39=".",IF(MAX($Q40:AK40,0)=OPER!$AA135,".",IF(OPER!$AB135&lt;=HOUR(AM$7),MAX($Q40:AK40,0)+1,".")),","),IF(MAX($Q40:AK40,0)=OPER!$AA135,".",IF(OPER!$AB135&lt;=HOUR(AM$7),MAX($Q40:AK40,0)+1,".")))</f>
        <v>.</v>
      </c>
      <c r="AM40" s="269" t="str">
        <f>IF($E40=$E39,IF(AN39=".",IF(MAX($Q40:AL40,0)=OPER!$AA135,".",IF(OPER!$AB135&lt;=HOUR(AN$7),MAX($Q40:AL40,0)+1,".")),","),IF(MAX($Q40:AL40,0)=OPER!$AA135,".",IF(OPER!$AB135&lt;=HOUR(AN$7),MAX($Q40:AL40,0)+1,".")))</f>
        <v>.</v>
      </c>
      <c r="AN40" s="270" t="str">
        <f>IF($E40=$E39,IF(AO39=".",IF(MAX($Q40:AM40,0)=OPER!$AA135,".",IF(OPER!$AB135&lt;=HOUR(AO$7),MAX($Q40:AM40,0)+1,".")),","),IF(MAX($Q40:AM40,0)=OPER!$AA135,".",IF(OPER!$AB135&lt;=HOUR(AO$7),MAX($Q40:AM40,0)+1,".")))</f>
        <v>.</v>
      </c>
      <c r="AO40" s="271" t="str">
        <f>IF($E40=$E39,IF(AP39=".",IF(MAX($Q40:AN40,0)=OPER!$AA135,".",IF(OPER!$AB135&lt;=HOUR(AP$7),MAX($Q40:AN40,0)+1,".")),","),IF(MAX($Q40:AN40,0)=OPER!$AA135,".",IF(OPER!$AB135&lt;=HOUR(AP$7),MAX($Q40:AN40,0)+1,".")))</f>
        <v>.</v>
      </c>
      <c r="AP40" s="269" t="str">
        <f>IF($E40=$E39,IF(AQ39=".",IF(MAX($Q40:AO40,0)=OPER!$AA135,".",IF(OPER!$AB135&lt;=HOUR(AQ$7),MAX($Q40:AO40,0)+1,".")),","),IF(MAX($Q40:AO40,0)=OPER!$AA135,".",IF(OPER!$AB135&lt;=HOUR(AQ$7),MAX($Q40:AO40,0)+1,".")))</f>
        <v>.</v>
      </c>
      <c r="AQ40" s="269" t="str">
        <f>IF($E40=$E39,IF(AR39=".",IF(MAX($Q40:AP40,0)=OPER!$AA135,".",IF(OPER!$AB135&lt;=HOUR(AR$7),MAX($Q40:AP40,0)+1,".")),","),IF(MAX($Q40:AP40,0)=OPER!$AA135,".",IF(OPER!$AB135&lt;=HOUR(AR$7),MAX($Q40:AP40,0)+1,".")))</f>
        <v>.</v>
      </c>
      <c r="AR40" s="270" t="str">
        <f>IF($E40=$E39,IF(AS39=".",IF(MAX($Q40:AQ40,0)=OPER!$AA135,".",IF(OPER!$AB135&lt;=HOUR(AS$7),MAX($Q40:AQ40,0)+1,".")),","),IF(MAX($Q40:AQ40,0)=OPER!$AA135,".",IF(OPER!$AB135&lt;=HOUR(AS$7),MAX($Q40:AQ40,0)+1,".")))</f>
        <v>.</v>
      </c>
      <c r="AS40" s="271" t="str">
        <f>IF($E40=$E39,IF(AT39=".",IF(MAX($Q40:AR40,0)=OPER!$AA135,".",IF(OPER!$AB135&lt;=HOUR(AT$7),MAX($Q40:AR40,0)+1,".")),","),IF(MAX($Q40:AR40,0)=OPER!$AA135,".",IF(OPER!$AB135&lt;=HOUR(AT$7),MAX($Q40:AR40,0)+1,".")))</f>
        <v>.</v>
      </c>
      <c r="AT40" s="269" t="str">
        <f>IF($E40=$E39,IF(AU39=".",IF(MAX($Q40:AS40,0)=OPER!$AA135,".",IF(OPER!$AB135&lt;=HOUR(AU$7),MAX($Q40:AS40,0)+1,".")),","),IF(MAX($Q40:AS40,0)=OPER!$AA135,".",IF(OPER!$AB135&lt;=HOUR(AU$7),MAX($Q40:AS40,0)+1,".")))</f>
        <v>.</v>
      </c>
      <c r="AU40" s="269" t="str">
        <f>IF($E40=$E39,IF(AV39=".",IF(MAX($Q40:AT40,0)=OPER!$AA135,".",IF(OPER!$AB135&lt;=HOUR(AV$7),MAX($Q40:AT40,0)+1,".")),","),IF(MAX($Q40:AT40,0)=OPER!$AA135,".",IF(OPER!$AB135&lt;=HOUR(AV$7),MAX($Q40:AT40,0)+1,".")))</f>
        <v>.</v>
      </c>
      <c r="AV40" s="270" t="str">
        <f>IF($E40=$E39,IF(AW39=".",IF(MAX($Q40:AU40,0)=OPER!$AA135,".",IF(OPER!$AB135&lt;=HOUR(AW$7),MAX($Q40:AU40,0)+1,".")),","),IF(MAX($Q40:AU40,0)=OPER!$AA135,".",IF(OPER!$AB135&lt;=HOUR(AW$7),MAX($Q40:AU40,0)+1,".")))</f>
        <v>.</v>
      </c>
      <c r="AW40" s="271" t="str">
        <f>IF($E40=$E39,IF(AX39=".",IF(MAX($Q40:AV40,0)=OPER!$AA135,".",IF(OPER!$AB135&lt;=HOUR(AX$7),MAX($Q40:AV40,0)+1,".")),","),IF(MAX($Q40:AV40,0)=OPER!$AA135,".",IF(OPER!$AB135&lt;=HOUR(AX$7),MAX($Q40:AV40,0)+1,".")))</f>
        <v>.</v>
      </c>
      <c r="AX40" s="269" t="e">
        <f>IF($E40=$E39,IF(AY39=".",IF(MAX($Q40:AW40,0)=OPER!$AA135,".",IF(OPER!$AB135&lt;=HOUR(AY$7),MAX($Q40:AW40,0)+1,".")),","),IF(MAX($Q40:AW40,0)=OPER!$AA135,".",IF(OPER!$AB135&lt;=HOUR(AY$7),MAX($Q40:AW40,0)+1,".")))</f>
        <v>#VALUE!</v>
      </c>
      <c r="AY40" s="269" t="str">
        <f>IF($E40=$E39,IF(AZ39=".",IF(MAX($Q40:AX40,0)=OPER!$AA135,".",IF(OPER!$AB135&lt;=HOUR(AZ$7),MAX($Q40:AX40,0)+1,".")),","),IF(MAX($Q40:AX40,0)=OPER!$AA135,".",IF(OPER!$AB135&lt;=HOUR(AZ$7),MAX($Q40:AX40,0)+1,".")))</f>
        <v>,</v>
      </c>
      <c r="AZ40" s="270" t="str">
        <f>IF($E40=$E39,IF(BA39=".",IF(MAX($Q40:AY40,0)=OPER!$AA135,".",IF(OPER!$AB135&lt;=HOUR(BA$7),MAX($Q40:AY40,0)+1,".")),","),IF(MAX($Q40:AY40,0)=OPER!$AA135,".",IF(OPER!$AB135&lt;=HOUR(BA$7),MAX($Q40:AY40,0)+1,".")))</f>
        <v>,</v>
      </c>
      <c r="BA40" s="30" t="str">
        <f>+OPER!AK34</f>
        <v>OP</v>
      </c>
    </row>
    <row r="41" spans="1:53" ht="80.5" customHeight="1" x14ac:dyDescent="0.2">
      <c r="A41" s="282" t="str">
        <f>IF(OPER!AF35=0,"",OPER!AF35)</f>
        <v>BAJA</v>
      </c>
      <c r="B41" s="109">
        <f>IF(OPER!V35=0,"",OPER!V35)</f>
        <v>46072</v>
      </c>
      <c r="C41" s="71" t="str">
        <f>IF(OPER!U35 = 0,"", OPER!U35)</f>
        <v xml:space="preserve"> </v>
      </c>
      <c r="D41" s="30" t="str">
        <f t="shared" si="7"/>
        <v>SI</v>
      </c>
      <c r="E41" s="262" t="str">
        <f>IF(OPER!X35 = 0,"",OPER!X35)</f>
        <v>JUAN CARLOS ARBOLEDA SILVA</v>
      </c>
      <c r="F41" s="262" t="str">
        <f>IF(OPER!I35 = 0,"",OPER!I35)</f>
        <v>RUTA LUBRICACION MENSUAL VARIOLINE 2</v>
      </c>
      <c r="G41" s="352" t="str">
        <f>IF(OPER!C35=0,"",OPER!C35)</f>
        <v>VARIOLINE OW 2 - L4</v>
      </c>
      <c r="H41" s="30">
        <f>IF(OPER!R35 = 0,"",OPER!R35)</f>
        <v>1</v>
      </c>
      <c r="I41" s="30" t="str">
        <f>IF(OPER!F35=0,"", OPER!F35)</f>
        <v>9219862</v>
      </c>
      <c r="J41" s="108" t="str">
        <f>IF(OPER!G35=0,"",OPER!G35)</f>
        <v>0010</v>
      </c>
      <c r="K41" s="250">
        <f>+OPER!R35</f>
        <v>1</v>
      </c>
      <c r="L41" s="262">
        <f t="shared" si="8"/>
        <v>13</v>
      </c>
      <c r="M41" s="250">
        <f t="shared" si="9"/>
        <v>14.5</v>
      </c>
      <c r="N41" s="205" t="str">
        <f>IF(OPER!A35=0,"",OPER!A35)</f>
        <v>ZOT2</v>
      </c>
      <c r="O41" s="73" t="str">
        <f>IF(OPER!AJ1891=0,"",OPER!AJ1891)</f>
        <v/>
      </c>
      <c r="P41" s="264" t="str">
        <f>IF(OPER!AH35="EJECUTADO","SI",IF(OPER!AH35="NO EJECUTADO","NO",""))</f>
        <v/>
      </c>
      <c r="Q41" s="264" t="str">
        <f>IF(OPER!AN35="EJECUTADO","SI",IF(OPER!AN35="NO EJECUTADO","NO",""))</f>
        <v/>
      </c>
      <c r="R41" s="221" t="str">
        <f>IFERROR(VLOOKUP(OPER!Z35,OPER!$AU$490:$AV$577,2,0),"NO ASIGNADO")</f>
        <v>JUAN ARBOLEDA</v>
      </c>
      <c r="S41" s="6" t="str">
        <f>+OPER!AG35</f>
        <v xml:space="preserve"> </v>
      </c>
      <c r="T41" s="268" t="str">
        <f>IF($E41=$E40,IF(U40=".",IF(MAX($Q41:Q41,0)=OPER!$AA136,".",IF(OPER!$AB136&lt;=HOUR(U$7),MAX($Q41:Q41,0)+1,".")),","),IF(MAX($Q41:Q41,0)=OPER!$AA136,".",IF(OPER!$AB136&lt;=HOUR(U$7),MAX($Q41:Q41,0)+1,".")))</f>
        <v>.</v>
      </c>
      <c r="U41" s="269" t="str">
        <f>IF($E41=$E40,IF(V40=".",IF(MAX($Q41:T41,0)=OPER!$AA136,".",IF(OPER!$AB136&lt;=HOUR(V$7),MAX($Q41:T41,0)+1,".")),","),IF(MAX($Q41:T41,0)=OPER!$AA136,".",IF(OPER!$AB136&lt;=HOUR(V$7),MAX($Q41:T41,0)+1,".")))</f>
        <v>.</v>
      </c>
      <c r="V41" s="269" t="str">
        <f>IF($E41=$E40,IF(W40=".",IF(MAX($Q41:U41,0)=OPER!$AA136,".",IF(OPER!$AB136&lt;=HOUR(W$7),MAX($Q41:U41,0)+1,".")),","),IF(MAX($Q41:U41,0)=OPER!$AA136,".",IF(OPER!$AB136&lt;=HOUR(W$7),MAX($Q41:U41,0)+1,".")))</f>
        <v>.</v>
      </c>
      <c r="W41" s="269" t="str">
        <f>IF($E41=$E40,IF(X40=".",IF(MAX($Q41:V41,0)=OPER!$AA136,".",IF(OPER!$AB136&lt;=HOUR(X$7),MAX($Q41:V41,0)+1,".")),","),IF(MAX($Q41:V41,0)=OPER!$AA136,".",IF(OPER!$AB136&lt;=HOUR(X$7),MAX($Q41:V41,0)+1,".")))</f>
        <v>.</v>
      </c>
      <c r="X41" s="270" t="str">
        <f>IF($E41=$E40,IF(Y40=".",IF(MAX($Q41:W41,0)=OPER!$AA136,".",IF(OPER!$AB136&lt;=HOUR(Y$7),MAX($Q41:W41,0)+1,".")),","),IF(MAX($Q41:W41,0)=OPER!$AA136,".",IF(OPER!$AB136&lt;=HOUR(Y$7),MAX($Q41:W41,0)+1,".")))</f>
        <v>.</v>
      </c>
      <c r="Y41" s="271" t="str">
        <f>IF($E41=$E40,IF(Z40=".",IF(MAX($Q41:X41,0)=OPER!$AA136,".",IF(OPER!$AB136&lt;=HOUR(Z$7),MAX($Q41:X41,0)+1,".")),","),IF(MAX($Q41:X41,0)=OPER!$AA136,".",IF(OPER!$AB136&lt;=HOUR(Z$7),MAX($Q41:X41,0)+1,".")))</f>
        <v>.</v>
      </c>
      <c r="Z41" s="269" t="str">
        <f>IF($E41=$E40,IF(AA40=".",IF(MAX($Q41:Y41,0)=OPER!$AA136,".",IF(OPER!$AB136&lt;=HOUR(AA$7),MAX($Q41:Y41,0)+1,".")),","),IF(MAX($Q41:Y41,0)=OPER!$AA136,".",IF(OPER!$AB136&lt;=HOUR(AA$7),MAX($Q41:Y41,0)+1,".")))</f>
        <v>.</v>
      </c>
      <c r="AA41" s="269" t="str">
        <f>IF($E41=$E40,IF(AB40=".",IF(MAX($Q41:Z41,0)=OPER!$AA136,".",IF(OPER!$AB136&lt;=HOUR(AB$7),MAX($Q41:Z41,0)+1,".")),","),IF(MAX($Q41:Z41,0)=OPER!$AA136,".",IF(OPER!$AB136&lt;=HOUR(AB$7),MAX($Q41:Z41,0)+1,".")))</f>
        <v>.</v>
      </c>
      <c r="AB41" s="270" t="str">
        <f>IF($E41=$E40,IF(AC40=".",IF(MAX($Q41:AA41,0)=OPER!$AA136,".",IF(OPER!$AB136&lt;=HOUR(AC$7),MAX($Q41:AA41,0)+1,".")),","),IF(MAX($Q41:AA41,0)=OPER!$AA136,".",IF(OPER!$AB136&lt;=HOUR(AC$7),MAX($Q41:AA41,0)+1,".")))</f>
        <v>.</v>
      </c>
      <c r="AC41" s="271" t="str">
        <f>IF($E41=$E40,IF(AD40=".",IF(MAX($Q41:AB41,0)=OPER!$AA136,".",IF(OPER!$AB136&lt;=HOUR(AD$7),MAX($Q41:AB41,0)+1,".")),","),IF(MAX($Q41:AB41,0)=OPER!$AA136,".",IF(OPER!$AB136&lt;=HOUR(AD$7),MAX($Q41:AB41,0)+1,".")))</f>
        <v>.</v>
      </c>
      <c r="AD41" s="269" t="str">
        <f>IF($E41=$E40,IF(AE40=".",IF(MAX($Q41:AC41,0)=OPER!$AA136,".",IF(OPER!$AB136&lt;=HOUR(AE$7),MAX($Q41:AC41,0)+1,".")),","),IF(MAX($Q41:AC41,0)=OPER!$AA136,".",IF(OPER!$AB136&lt;=HOUR(AE$7),MAX($Q41:AC41,0)+1,".")))</f>
        <v>.</v>
      </c>
      <c r="AE41" s="269" t="str">
        <f>IF($E41=$E40,IF(AF40=".",IF(MAX($Q41:AD41,0)=OPER!$AA136,".",IF(OPER!$AB136&lt;=HOUR(AF$7),MAX($Q41:AD41,0)+1,".")),","),IF(MAX($Q41:AD41,0)=OPER!$AA136,".",IF(OPER!$AB136&lt;=HOUR(AF$7),MAX($Q41:AD41,0)+1,".")))</f>
        <v>.</v>
      </c>
      <c r="AF41" s="270" t="str">
        <f>IF($E41=$E40,IF(AG40=".",IF(MAX($Q41:AE41,0)=OPER!$AA136,".",IF(OPER!$AB136&lt;=HOUR(AG$7),MAX($Q41:AE41,0)+1,".")),","),IF(MAX($Q41:AE41,0)=OPER!$AA136,".",IF(OPER!$AB136&lt;=HOUR(AG$7),MAX($Q41:AE41,0)+1,".")))</f>
        <v>.</v>
      </c>
      <c r="AG41" s="271" t="str">
        <f>IF($E41=$E40,IF(AH40=".",IF(MAX($Q41:AF41,0)=OPER!$AA136,".",IF(OPER!$AB136&lt;=HOUR(AH$7),MAX($Q41:AF41,0)+1,".")),","),IF(MAX($Q41:AF41,0)=OPER!$AA136,".",IF(OPER!$AB136&lt;=HOUR(AH$7),MAX($Q41:AF41,0)+1,".")))</f>
        <v>.</v>
      </c>
      <c r="AH41" s="269" t="str">
        <f>IF($E41=$E40,IF(AI40=".",IF(MAX($Q41:AG41,0)=OPER!$AA136,".",IF(OPER!$AB136&lt;=HOUR(AI$7),MAX($Q41:AG41,0)+1,".")),","),IF(MAX($Q41:AG41,0)=OPER!$AA136,".",IF(OPER!$AB136&lt;=HOUR(AI$7),MAX($Q41:AG41,0)+1,".")))</f>
        <v>.</v>
      </c>
      <c r="AI41" s="269" t="str">
        <f>IF($E41=$E40,IF(AJ40=".",IF(MAX($Q41:AH41,0)=OPER!$AA136,".",IF(OPER!$AB136&lt;=HOUR(AJ$7),MAX($Q41:AH41,0)+1,".")),","),IF(MAX($Q41:AH41,0)=OPER!$AA136,".",IF(OPER!$AB136&lt;=HOUR(AJ$7),MAX($Q41:AH41,0)+1,".")))</f>
        <v>.</v>
      </c>
      <c r="AJ41" s="270" t="str">
        <f>IF($E41=$E40,IF(AK40=".",IF(MAX($Q41:AI41,0)=OPER!$AA136,".",IF(OPER!$AB136&lt;=HOUR(AK$7),MAX($Q41:AI41,0)+1,".")),","),IF(MAX($Q41:AI41,0)=OPER!$AA136,".",IF(OPER!$AB136&lt;=HOUR(AK$7),MAX($Q41:AI41,0)+1,".")))</f>
        <v>.</v>
      </c>
      <c r="AK41" s="271" t="str">
        <f>IF($E41=$E40,IF(AL40=".",IF(MAX($Q41:AJ41,0)=OPER!$AA136,".",IF(OPER!$AB136&lt;=HOUR(AL$7),MAX($Q41:AJ41,0)+1,".")),","),IF(MAX($Q41:AJ41,0)=OPER!$AA136,".",IF(OPER!$AB136&lt;=HOUR(AL$7),MAX($Q41:AJ41,0)+1,".")))</f>
        <v>.</v>
      </c>
      <c r="AL41" s="269" t="str">
        <f>IF($E41=$E40,IF(AM40=".",IF(MAX($Q41:AK41,0)=OPER!$AA136,".",IF(OPER!$AB136&lt;=HOUR(AM$7),MAX($Q41:AK41,0)+1,".")),","),IF(MAX($Q41:AK41,0)=OPER!$AA136,".",IF(OPER!$AB136&lt;=HOUR(AM$7),MAX($Q41:AK41,0)+1,".")))</f>
        <v>.</v>
      </c>
      <c r="AM41" s="269" t="str">
        <f>IF($E41=$E40,IF(AN40=".",IF(MAX($Q41:AL41,0)=OPER!$AA136,".",IF(OPER!$AB136&lt;=HOUR(AN$7),MAX($Q41:AL41,0)+1,".")),","),IF(MAX($Q41:AL41,0)=OPER!$AA136,".",IF(OPER!$AB136&lt;=HOUR(AN$7),MAX($Q41:AL41,0)+1,".")))</f>
        <v>.</v>
      </c>
      <c r="AN41" s="270" t="str">
        <f>IF($E41=$E40,IF(AO40=".",IF(MAX($Q41:AM41,0)=OPER!$AA136,".",IF(OPER!$AB136&lt;=HOUR(AO$7),MAX($Q41:AM41,0)+1,".")),","),IF(MAX($Q41:AM41,0)=OPER!$AA136,".",IF(OPER!$AB136&lt;=HOUR(AO$7),MAX($Q41:AM41,0)+1,".")))</f>
        <v>.</v>
      </c>
      <c r="AO41" s="271" t="str">
        <f>IF($E41=$E40,IF(AP40=".",IF(MAX($Q41:AN41,0)=OPER!$AA136,".",IF(OPER!$AB136&lt;=HOUR(AP$7),MAX($Q41:AN41,0)+1,".")),","),IF(MAX($Q41:AN41,0)=OPER!$AA136,".",IF(OPER!$AB136&lt;=HOUR(AP$7),MAX($Q41:AN41,0)+1,".")))</f>
        <v>.</v>
      </c>
      <c r="AP41" s="269" t="str">
        <f>IF($E41=$E40,IF(AQ40=".",IF(MAX($Q41:AO41,0)=OPER!$AA136,".",IF(OPER!$AB136&lt;=HOUR(AQ$7),MAX($Q41:AO41,0)+1,".")),","),IF(MAX($Q41:AO41,0)=OPER!$AA136,".",IF(OPER!$AB136&lt;=HOUR(AQ$7),MAX($Q41:AO41,0)+1,".")))</f>
        <v>.</v>
      </c>
      <c r="AQ41" s="269" t="str">
        <f>IF($E41=$E40,IF(AR40=".",IF(MAX($Q41:AP41,0)=OPER!$AA136,".",IF(OPER!$AB136&lt;=HOUR(AR$7),MAX($Q41:AP41,0)+1,".")),","),IF(MAX($Q41:AP41,0)=OPER!$AA136,".",IF(OPER!$AB136&lt;=HOUR(AR$7),MAX($Q41:AP41,0)+1,".")))</f>
        <v>.</v>
      </c>
      <c r="AR41" s="270" t="str">
        <f>IF($E41=$E40,IF(AS40=".",IF(MAX($Q41:AQ41,0)=OPER!$AA136,".",IF(OPER!$AB136&lt;=HOUR(AS$7),MAX($Q41:AQ41,0)+1,".")),","),IF(MAX($Q41:AQ41,0)=OPER!$AA136,".",IF(OPER!$AB136&lt;=HOUR(AS$7),MAX($Q41:AQ41,0)+1,".")))</f>
        <v>.</v>
      </c>
      <c r="AS41" s="271" t="str">
        <f>IF($E41=$E40,IF(AT40=".",IF(MAX($Q41:AR41,0)=OPER!$AA136,".",IF(OPER!$AB136&lt;=HOUR(AT$7),MAX($Q41:AR41,0)+1,".")),","),IF(MAX($Q41:AR41,0)=OPER!$AA136,".",IF(OPER!$AB136&lt;=HOUR(AT$7),MAX($Q41:AR41,0)+1,".")))</f>
        <v>.</v>
      </c>
      <c r="AT41" s="269" t="str">
        <f>IF($E41=$E40,IF(AU40=".",IF(MAX($Q41:AS41,0)=OPER!$AA136,".",IF(OPER!$AB136&lt;=HOUR(AU$7),MAX($Q41:AS41,0)+1,".")),","),IF(MAX($Q41:AS41,0)=OPER!$AA136,".",IF(OPER!$AB136&lt;=HOUR(AU$7),MAX($Q41:AS41,0)+1,".")))</f>
        <v>.</v>
      </c>
      <c r="AU41" s="269" t="str">
        <f>IF($E41=$E40,IF(AV40=".",IF(MAX($Q41:AT41,0)=OPER!$AA136,".",IF(OPER!$AB136&lt;=HOUR(AV$7),MAX($Q41:AT41,0)+1,".")),","),IF(MAX($Q41:AT41,0)=OPER!$AA136,".",IF(OPER!$AB136&lt;=HOUR(AV$7),MAX($Q41:AT41,0)+1,".")))</f>
        <v>.</v>
      </c>
      <c r="AV41" s="270" t="str">
        <f>IF($E41=$E40,IF(AW40=".",IF(MAX($Q41:AU41,0)=OPER!$AA136,".",IF(OPER!$AB136&lt;=HOUR(AW$7),MAX($Q41:AU41,0)+1,".")),","),IF(MAX($Q41:AU41,0)=OPER!$AA136,".",IF(OPER!$AB136&lt;=HOUR(AW$7),MAX($Q41:AU41,0)+1,".")))</f>
        <v>.</v>
      </c>
      <c r="AW41" s="271" t="e">
        <f>IF($E41=$E40,IF(AX40=".",IF(MAX($Q41:AV41,0)=OPER!$AA136,".",IF(OPER!$AB136&lt;=HOUR(AX$7),MAX($Q41:AV41,0)+1,".")),","),IF(MAX($Q41:AV41,0)=OPER!$AA136,".",IF(OPER!$AB136&lt;=HOUR(AX$7),MAX($Q41:AV41,0)+1,".")))</f>
        <v>#VALUE!</v>
      </c>
      <c r="AX41" s="269" t="str">
        <f>IF($E41=$E40,IF(AY40=".",IF(MAX($Q41:AW41,0)=OPER!$AA136,".",IF(OPER!$AB136&lt;=HOUR(AY$7),MAX($Q41:AW41,0)+1,".")),","),IF(MAX($Q41:AW41,0)=OPER!$AA136,".",IF(OPER!$AB136&lt;=HOUR(AY$7),MAX($Q41:AW41,0)+1,".")))</f>
        <v>,</v>
      </c>
      <c r="AY41" s="269" t="str">
        <f>IF($E41=$E40,IF(AZ40=".",IF(MAX($Q41:AX41,0)=OPER!$AA136,".",IF(OPER!$AB136&lt;=HOUR(AZ$7),MAX($Q41:AX41,0)+1,".")),","),IF(MAX($Q41:AX41,0)=OPER!$AA136,".",IF(OPER!$AB136&lt;=HOUR(AZ$7),MAX($Q41:AX41,0)+1,".")))</f>
        <v>,</v>
      </c>
      <c r="AZ41" s="270" t="str">
        <f>IF($E41=$E40,IF(BA40=".",IF(MAX($Q41:AY41,0)=OPER!$AA136,".",IF(OPER!$AB136&lt;=HOUR(BA$7),MAX($Q41:AY41,0)+1,".")),","),IF(MAX($Q41:AY41,0)=OPER!$AA136,".",IF(OPER!$AB136&lt;=HOUR(BA$7),MAX($Q41:AY41,0)+1,".")))</f>
        <v>,</v>
      </c>
      <c r="BA41" s="30" t="str">
        <f>+OPER!AK35</f>
        <v>OP</v>
      </c>
    </row>
    <row r="42" spans="1:53" ht="80.5" customHeight="1" x14ac:dyDescent="0.2">
      <c r="A42" s="282" t="str">
        <f>IF(OPER!AF36=0,"",OPER!AF36)</f>
        <v>BAJA</v>
      </c>
      <c r="B42" s="109">
        <f>IF(OPER!V36=0,"",OPER!V36)</f>
        <v>46072</v>
      </c>
      <c r="C42" s="71" t="str">
        <f>IF(OPER!U36 = 0,"", OPER!U36)</f>
        <v xml:space="preserve"> </v>
      </c>
      <c r="D42" s="30" t="str">
        <f t="shared" si="7"/>
        <v>SI</v>
      </c>
      <c r="E42" s="262" t="str">
        <f>IF(OPER!X36 = 0,"",OPER!X36)</f>
        <v>JUAN CARLOS ARBOLEDA SILVA</v>
      </c>
      <c r="F42" s="262" t="str">
        <f>IF(OPER!I36 = 0,"",OPER!I36)</f>
        <v>LUBRICACION SEM EMBANDEJADOR VARIOL 2</v>
      </c>
      <c r="G42" s="352" t="str">
        <f>IF(OPER!C36=0,"",OPER!C36)</f>
        <v>VARIOLINE OW 2 - L4</v>
      </c>
      <c r="H42" s="30">
        <f>IF(OPER!R36 = 0,"",OPER!R36)</f>
        <v>2</v>
      </c>
      <c r="I42" s="30" t="str">
        <f>IF(OPER!F36=0,"", OPER!F36)</f>
        <v>9219862</v>
      </c>
      <c r="J42" s="108" t="str">
        <f>IF(OPER!G36=0,"",OPER!G36)</f>
        <v>0020</v>
      </c>
      <c r="K42" s="250">
        <f>+OPER!R36</f>
        <v>2</v>
      </c>
      <c r="L42" s="262">
        <f t="shared" si="8"/>
        <v>13</v>
      </c>
      <c r="M42" s="250">
        <f t="shared" si="9"/>
        <v>14.5</v>
      </c>
      <c r="N42" s="205" t="str">
        <f>IF(OPER!A36=0,"",OPER!A36)</f>
        <v>ZOT2</v>
      </c>
      <c r="O42" s="73" t="str">
        <f>IF(OPER!AJ1892=0,"",OPER!AJ1892)</f>
        <v/>
      </c>
      <c r="P42" s="264" t="str">
        <f>IF(OPER!AH36="EJECUTADO","SI",IF(OPER!AH36="NO EJECUTADO","NO",""))</f>
        <v/>
      </c>
      <c r="Q42" s="264" t="str">
        <f>IF(OPER!AN36="EJECUTADO","SI",IF(OPER!AN36="NO EJECUTADO","NO",""))</f>
        <v/>
      </c>
      <c r="R42" s="221" t="str">
        <f>IFERROR(VLOOKUP(OPER!Z36,OPER!$AU$490:$AV$577,2,0),"NO ASIGNADO")</f>
        <v>JUAN ARBOLEDA</v>
      </c>
      <c r="S42" s="6" t="str">
        <f>+OPER!AG36</f>
        <v xml:space="preserve"> </v>
      </c>
      <c r="T42" s="268" t="str">
        <f>IF($E42=$E41,IF(U41=".",IF(MAX($Q42:Q42,0)=OPER!$AA137,".",IF(OPER!$AB137&lt;=HOUR(U$7),MAX($Q42:Q42,0)+1,".")),","),IF(MAX($Q42:Q42,0)=OPER!$AA137,".",IF(OPER!$AB137&lt;=HOUR(U$7),MAX($Q42:Q42,0)+1,".")))</f>
        <v>.</v>
      </c>
      <c r="U42" s="269" t="str">
        <f>IF($E42=$E41,IF(V41=".",IF(MAX($Q42:T42,0)=OPER!$AA137,".",IF(OPER!$AB137&lt;=HOUR(V$7),MAX($Q42:T42,0)+1,".")),","),IF(MAX($Q42:T42,0)=OPER!$AA137,".",IF(OPER!$AB137&lt;=HOUR(V$7),MAX($Q42:T42,0)+1,".")))</f>
        <v>.</v>
      </c>
      <c r="V42" s="269" t="str">
        <f>IF($E42=$E41,IF(W41=".",IF(MAX($Q42:U42,0)=OPER!$AA137,".",IF(OPER!$AB137&lt;=HOUR(W$7),MAX($Q42:U42,0)+1,".")),","),IF(MAX($Q42:U42,0)=OPER!$AA137,".",IF(OPER!$AB137&lt;=HOUR(W$7),MAX($Q42:U42,0)+1,".")))</f>
        <v>.</v>
      </c>
      <c r="W42" s="269" t="str">
        <f>IF($E42=$E41,IF(X41=".",IF(MAX($Q42:V42,0)=OPER!$AA137,".",IF(OPER!$AB137&lt;=HOUR(X$7),MAX($Q42:V42,0)+1,".")),","),IF(MAX($Q42:V42,0)=OPER!$AA137,".",IF(OPER!$AB137&lt;=HOUR(X$7),MAX($Q42:V42,0)+1,".")))</f>
        <v>.</v>
      </c>
      <c r="X42" s="270" t="str">
        <f>IF($E42=$E41,IF(Y41=".",IF(MAX($Q42:W42,0)=OPER!$AA137,".",IF(OPER!$AB137&lt;=HOUR(Y$7),MAX($Q42:W42,0)+1,".")),","),IF(MAX($Q42:W42,0)=OPER!$AA137,".",IF(OPER!$AB137&lt;=HOUR(Y$7),MAX($Q42:W42,0)+1,".")))</f>
        <v>.</v>
      </c>
      <c r="Y42" s="271" t="str">
        <f>IF($E42=$E41,IF(Z41=".",IF(MAX($Q42:X42,0)=OPER!$AA137,".",IF(OPER!$AB137&lt;=HOUR(Z$7),MAX($Q42:X42,0)+1,".")),","),IF(MAX($Q42:X42,0)=OPER!$AA137,".",IF(OPER!$AB137&lt;=HOUR(Z$7),MAX($Q42:X42,0)+1,".")))</f>
        <v>.</v>
      </c>
      <c r="Z42" s="269" t="str">
        <f>IF($E42=$E41,IF(AA41=".",IF(MAX($Q42:Y42,0)=OPER!$AA137,".",IF(OPER!$AB137&lt;=HOUR(AA$7),MAX($Q42:Y42,0)+1,".")),","),IF(MAX($Q42:Y42,0)=OPER!$AA137,".",IF(OPER!$AB137&lt;=HOUR(AA$7),MAX($Q42:Y42,0)+1,".")))</f>
        <v>.</v>
      </c>
      <c r="AA42" s="269" t="str">
        <f>IF($E42=$E41,IF(AB41=".",IF(MAX($Q42:Z42,0)=OPER!$AA137,".",IF(OPER!$AB137&lt;=HOUR(AB$7),MAX($Q42:Z42,0)+1,".")),","),IF(MAX($Q42:Z42,0)=OPER!$AA137,".",IF(OPER!$AB137&lt;=HOUR(AB$7),MAX($Q42:Z42,0)+1,".")))</f>
        <v>.</v>
      </c>
      <c r="AB42" s="270" t="str">
        <f>IF($E42=$E41,IF(AC41=".",IF(MAX($Q42:AA42,0)=OPER!$AA137,".",IF(OPER!$AB137&lt;=HOUR(AC$7),MAX($Q42:AA42,0)+1,".")),","),IF(MAX($Q42:AA42,0)=OPER!$AA137,".",IF(OPER!$AB137&lt;=HOUR(AC$7),MAX($Q42:AA42,0)+1,".")))</f>
        <v>.</v>
      </c>
      <c r="AC42" s="271" t="str">
        <f>IF($E42=$E41,IF(AD41=".",IF(MAX($Q42:AB42,0)=OPER!$AA137,".",IF(OPER!$AB137&lt;=HOUR(AD$7),MAX($Q42:AB42,0)+1,".")),","),IF(MAX($Q42:AB42,0)=OPER!$AA137,".",IF(OPER!$AB137&lt;=HOUR(AD$7),MAX($Q42:AB42,0)+1,".")))</f>
        <v>.</v>
      </c>
      <c r="AD42" s="269" t="str">
        <f>IF($E42=$E41,IF(AE41=".",IF(MAX($Q42:AC42,0)=OPER!$AA137,".",IF(OPER!$AB137&lt;=HOUR(AE$7),MAX($Q42:AC42,0)+1,".")),","),IF(MAX($Q42:AC42,0)=OPER!$AA137,".",IF(OPER!$AB137&lt;=HOUR(AE$7),MAX($Q42:AC42,0)+1,".")))</f>
        <v>.</v>
      </c>
      <c r="AE42" s="269" t="str">
        <f>IF($E42=$E41,IF(AF41=".",IF(MAX($Q42:AD42,0)=OPER!$AA137,".",IF(OPER!$AB137&lt;=HOUR(AF$7),MAX($Q42:AD42,0)+1,".")),","),IF(MAX($Q42:AD42,0)=OPER!$AA137,".",IF(OPER!$AB137&lt;=HOUR(AF$7),MAX($Q42:AD42,0)+1,".")))</f>
        <v>.</v>
      </c>
      <c r="AF42" s="270" t="str">
        <f>IF($E42=$E41,IF(AG41=".",IF(MAX($Q42:AE42,0)=OPER!$AA137,".",IF(OPER!$AB137&lt;=HOUR(AG$7),MAX($Q42:AE42,0)+1,".")),","),IF(MAX($Q42:AE42,0)=OPER!$AA137,".",IF(OPER!$AB137&lt;=HOUR(AG$7),MAX($Q42:AE42,0)+1,".")))</f>
        <v>.</v>
      </c>
      <c r="AG42" s="271" t="str">
        <f>IF($E42=$E41,IF(AH41=".",IF(MAX($Q42:AF42,0)=OPER!$AA137,".",IF(OPER!$AB137&lt;=HOUR(AH$7),MAX($Q42:AF42,0)+1,".")),","),IF(MAX($Q42:AF42,0)=OPER!$AA137,".",IF(OPER!$AB137&lt;=HOUR(AH$7),MAX($Q42:AF42,0)+1,".")))</f>
        <v>.</v>
      </c>
      <c r="AH42" s="269" t="str">
        <f>IF($E42=$E41,IF(AI41=".",IF(MAX($Q42:AG42,0)=OPER!$AA137,".",IF(OPER!$AB137&lt;=HOUR(AI$7),MAX($Q42:AG42,0)+1,".")),","),IF(MAX($Q42:AG42,0)=OPER!$AA137,".",IF(OPER!$AB137&lt;=HOUR(AI$7),MAX($Q42:AG42,0)+1,".")))</f>
        <v>.</v>
      </c>
      <c r="AI42" s="269" t="str">
        <f>IF($E42=$E41,IF(AJ41=".",IF(MAX($Q42:AH42,0)=OPER!$AA137,".",IF(OPER!$AB137&lt;=HOUR(AJ$7),MAX($Q42:AH42,0)+1,".")),","),IF(MAX($Q42:AH42,0)=OPER!$AA137,".",IF(OPER!$AB137&lt;=HOUR(AJ$7),MAX($Q42:AH42,0)+1,".")))</f>
        <v>.</v>
      </c>
      <c r="AJ42" s="270" t="str">
        <f>IF($E42=$E41,IF(AK41=".",IF(MAX($Q42:AI42,0)=OPER!$AA137,".",IF(OPER!$AB137&lt;=HOUR(AK$7),MAX($Q42:AI42,0)+1,".")),","),IF(MAX($Q42:AI42,0)=OPER!$AA137,".",IF(OPER!$AB137&lt;=HOUR(AK$7),MAX($Q42:AI42,0)+1,".")))</f>
        <v>.</v>
      </c>
      <c r="AK42" s="271" t="str">
        <f>IF($E42=$E41,IF(AL41=".",IF(MAX($Q42:AJ42,0)=OPER!$AA137,".",IF(OPER!$AB137&lt;=HOUR(AL$7),MAX($Q42:AJ42,0)+1,".")),","),IF(MAX($Q42:AJ42,0)=OPER!$AA137,".",IF(OPER!$AB137&lt;=HOUR(AL$7),MAX($Q42:AJ42,0)+1,".")))</f>
        <v>.</v>
      </c>
      <c r="AL42" s="269" t="str">
        <f>IF($E42=$E41,IF(AM41=".",IF(MAX($Q42:AK42,0)=OPER!$AA137,".",IF(OPER!$AB137&lt;=HOUR(AM$7),MAX($Q42:AK42,0)+1,".")),","),IF(MAX($Q42:AK42,0)=OPER!$AA137,".",IF(OPER!$AB137&lt;=HOUR(AM$7),MAX($Q42:AK42,0)+1,".")))</f>
        <v>.</v>
      </c>
      <c r="AM42" s="269" t="str">
        <f>IF($E42=$E41,IF(AN41=".",IF(MAX($Q42:AL42,0)=OPER!$AA137,".",IF(OPER!$AB137&lt;=HOUR(AN$7),MAX($Q42:AL42,0)+1,".")),","),IF(MAX($Q42:AL42,0)=OPER!$AA137,".",IF(OPER!$AB137&lt;=HOUR(AN$7),MAX($Q42:AL42,0)+1,".")))</f>
        <v>.</v>
      </c>
      <c r="AN42" s="270" t="str">
        <f>IF($E42=$E41,IF(AO41=".",IF(MAX($Q42:AM42,0)=OPER!$AA137,".",IF(OPER!$AB137&lt;=HOUR(AO$7),MAX($Q42:AM42,0)+1,".")),","),IF(MAX($Q42:AM42,0)=OPER!$AA137,".",IF(OPER!$AB137&lt;=HOUR(AO$7),MAX($Q42:AM42,0)+1,".")))</f>
        <v>.</v>
      </c>
      <c r="AO42" s="271" t="str">
        <f>IF($E42=$E41,IF(AP41=".",IF(MAX($Q42:AN42,0)=OPER!$AA137,".",IF(OPER!$AB137&lt;=HOUR(AP$7),MAX($Q42:AN42,0)+1,".")),","),IF(MAX($Q42:AN42,0)=OPER!$AA137,".",IF(OPER!$AB137&lt;=HOUR(AP$7),MAX($Q42:AN42,0)+1,".")))</f>
        <v>.</v>
      </c>
      <c r="AP42" s="269" t="str">
        <f>IF($E42=$E41,IF(AQ41=".",IF(MAX($Q42:AO42,0)=OPER!$AA137,".",IF(OPER!$AB137&lt;=HOUR(AQ$7),MAX($Q42:AO42,0)+1,".")),","),IF(MAX($Q42:AO42,0)=OPER!$AA137,".",IF(OPER!$AB137&lt;=HOUR(AQ$7),MAX($Q42:AO42,0)+1,".")))</f>
        <v>.</v>
      </c>
      <c r="AQ42" s="269" t="str">
        <f>IF($E42=$E41,IF(AR41=".",IF(MAX($Q42:AP42,0)=OPER!$AA137,".",IF(OPER!$AB137&lt;=HOUR(AR$7),MAX($Q42:AP42,0)+1,".")),","),IF(MAX($Q42:AP42,0)=OPER!$AA137,".",IF(OPER!$AB137&lt;=HOUR(AR$7),MAX($Q42:AP42,0)+1,".")))</f>
        <v>.</v>
      </c>
      <c r="AR42" s="270" t="str">
        <f>IF($E42=$E41,IF(AS41=".",IF(MAX($Q42:AQ42,0)=OPER!$AA137,".",IF(OPER!$AB137&lt;=HOUR(AS$7),MAX($Q42:AQ42,0)+1,".")),","),IF(MAX($Q42:AQ42,0)=OPER!$AA137,".",IF(OPER!$AB137&lt;=HOUR(AS$7),MAX($Q42:AQ42,0)+1,".")))</f>
        <v>.</v>
      </c>
      <c r="AS42" s="271" t="str">
        <f>IF($E42=$E41,IF(AT41=".",IF(MAX($Q42:AR42,0)=OPER!$AA137,".",IF(OPER!$AB137&lt;=HOUR(AT$7),MAX($Q42:AR42,0)+1,".")),","),IF(MAX($Q42:AR42,0)=OPER!$AA137,".",IF(OPER!$AB137&lt;=HOUR(AT$7),MAX($Q42:AR42,0)+1,".")))</f>
        <v>.</v>
      </c>
      <c r="AT42" s="269" t="str">
        <f>IF($E42=$E41,IF(AU41=".",IF(MAX($Q42:AS42,0)=OPER!$AA137,".",IF(OPER!$AB137&lt;=HOUR(AU$7),MAX($Q42:AS42,0)+1,".")),","),IF(MAX($Q42:AS42,0)=OPER!$AA137,".",IF(OPER!$AB137&lt;=HOUR(AU$7),MAX($Q42:AS42,0)+1,".")))</f>
        <v>.</v>
      </c>
      <c r="AU42" s="269" t="str">
        <f>IF($E42=$E41,IF(AV41=".",IF(MAX($Q42:AT42,0)=OPER!$AA137,".",IF(OPER!$AB137&lt;=HOUR(AV$7),MAX($Q42:AT42,0)+1,".")),","),IF(MAX($Q42:AT42,0)=OPER!$AA137,".",IF(OPER!$AB137&lt;=HOUR(AV$7),MAX($Q42:AT42,0)+1,".")))</f>
        <v>.</v>
      </c>
      <c r="AV42" s="270" t="e">
        <f>IF($E42=$E41,IF(AW41=".",IF(MAX($Q42:AU42,0)=OPER!$AA137,".",IF(OPER!$AB137&lt;=HOUR(AW$7),MAX($Q42:AU42,0)+1,".")),","),IF(MAX($Q42:AU42,0)=OPER!$AA137,".",IF(OPER!$AB137&lt;=HOUR(AW$7),MAX($Q42:AU42,0)+1,".")))</f>
        <v>#VALUE!</v>
      </c>
      <c r="AW42" s="271" t="str">
        <f>IF($E42=$E41,IF(AX41=".",IF(MAX($Q42:AV42,0)=OPER!$AA137,".",IF(OPER!$AB137&lt;=HOUR(AX$7),MAX($Q42:AV42,0)+1,".")),","),IF(MAX($Q42:AV42,0)=OPER!$AA137,".",IF(OPER!$AB137&lt;=HOUR(AX$7),MAX($Q42:AV42,0)+1,".")))</f>
        <v>,</v>
      </c>
      <c r="AX42" s="269" t="str">
        <f>IF($E42=$E41,IF(AY41=".",IF(MAX($Q42:AW42,0)=OPER!$AA137,".",IF(OPER!$AB137&lt;=HOUR(AY$7),MAX($Q42:AW42,0)+1,".")),","),IF(MAX($Q42:AW42,0)=OPER!$AA137,".",IF(OPER!$AB137&lt;=HOUR(AY$7),MAX($Q42:AW42,0)+1,".")))</f>
        <v>,</v>
      </c>
      <c r="AY42" s="269" t="str">
        <f>IF($E42=$E41,IF(AZ41=".",IF(MAX($Q42:AX42,0)=OPER!$AA137,".",IF(OPER!$AB137&lt;=HOUR(AZ$7),MAX($Q42:AX42,0)+1,".")),","),IF(MAX($Q42:AX42,0)=OPER!$AA137,".",IF(OPER!$AB137&lt;=HOUR(AZ$7),MAX($Q42:AX42,0)+1,".")))</f>
        <v>,</v>
      </c>
      <c r="AZ42" s="270" t="str">
        <f>IF($E42=$E41,IF(BA41=".",IF(MAX($Q42:AY42,0)=OPER!$AA137,".",IF(OPER!$AB137&lt;=HOUR(BA$7),MAX($Q42:AY42,0)+1,".")),","),IF(MAX($Q42:AY42,0)=OPER!$AA137,".",IF(OPER!$AB137&lt;=HOUR(BA$7),MAX($Q42:AY42,0)+1,".")))</f>
        <v>,</v>
      </c>
      <c r="BA42" s="30" t="str">
        <f>+OPER!AK36</f>
        <v>OP</v>
      </c>
    </row>
    <row r="43" spans="1:53" ht="80.5" customHeight="1" x14ac:dyDescent="0.2">
      <c r="A43" s="282" t="str">
        <f>IF(OPER!AF37=0,"",OPER!AF37)</f>
        <v>BAJA</v>
      </c>
      <c r="B43" s="109">
        <f>IF(OPER!V37=0,"",OPER!V37)</f>
        <v>46072</v>
      </c>
      <c r="C43" s="71" t="str">
        <f>IF(OPER!U37 = 0,"", OPER!U37)</f>
        <v xml:space="preserve"> </v>
      </c>
      <c r="D43" s="30" t="str">
        <f t="shared" si="7"/>
        <v>SI</v>
      </c>
      <c r="E43" s="262" t="str">
        <f>IF(OPER!X37 = 0,"",OPER!X37)</f>
        <v>JUAN CARLOS ARBOLEDA SILVA</v>
      </c>
      <c r="F43" s="262" t="str">
        <f>IF(OPER!I37 = 0,"",OPER!I37)</f>
        <v>RUTA DE LUBRICACIÓN SEMANAL</v>
      </c>
      <c r="G43" s="352" t="str">
        <f>IF(OPER!C37=0,"",OPER!C37)</f>
        <v>ETIQUETADORA 4B MULTIMODUL II K408376</v>
      </c>
      <c r="H43" s="30">
        <f>IF(OPER!R37 = 0,"",OPER!R37)</f>
        <v>1</v>
      </c>
      <c r="I43" s="30" t="str">
        <f>IF(OPER!F37=0,"", OPER!F37)</f>
        <v>9220511</v>
      </c>
      <c r="J43" s="108" t="str">
        <f>IF(OPER!G37=0,"",OPER!G37)</f>
        <v>0010</v>
      </c>
      <c r="K43" s="250">
        <f>+OPER!R37</f>
        <v>1</v>
      </c>
      <c r="L43" s="262">
        <f t="shared" si="8"/>
        <v>13</v>
      </c>
      <c r="M43" s="250">
        <f t="shared" si="9"/>
        <v>2</v>
      </c>
      <c r="N43" s="205" t="str">
        <f>IF(OPER!A37=0,"",OPER!A37)</f>
        <v>ZOT2</v>
      </c>
      <c r="O43" s="73" t="str">
        <f>IF(OPER!AJ1893=0,"",OPER!AJ1893)</f>
        <v/>
      </c>
      <c r="P43" s="264" t="str">
        <f>IF(OPER!AH37="EJECUTADO","SI",IF(OPER!AH37="NO EJECUTADO","NO",""))</f>
        <v/>
      </c>
      <c r="Q43" s="264" t="str">
        <f>IF(OPER!AN37="EJECUTADO","SI",IF(OPER!AN37="NO EJECUTADO","NO",""))</f>
        <v/>
      </c>
      <c r="R43" s="221" t="str">
        <f>IFERROR(VLOOKUP(OPER!Z37,OPER!$AU$490:$AV$577,2,0),"NO ASIGNADO")</f>
        <v>JUAN ARBOLEDA</v>
      </c>
      <c r="S43" s="6" t="str">
        <f>+OPER!AG37</f>
        <v xml:space="preserve"> </v>
      </c>
      <c r="T43" s="268" t="str">
        <f>IF($E43=$E42,IF(U42=".",IF(MAX($Q43:Q43,0)=OPER!$AA138,".",IF(OPER!$AB138&lt;=HOUR(U$7),MAX($Q43:Q43,0)+1,".")),","),IF(MAX($Q43:Q43,0)=OPER!$AA138,".",IF(OPER!$AB138&lt;=HOUR(U$7),MAX($Q43:Q43,0)+1,".")))</f>
        <v>.</v>
      </c>
      <c r="U43" s="269" t="str">
        <f>IF($E43=$E42,IF(V42=".",IF(MAX($Q43:T43,0)=OPER!$AA138,".",IF(OPER!$AB138&lt;=HOUR(V$7),MAX($Q43:T43,0)+1,".")),","),IF(MAX($Q43:T43,0)=OPER!$AA138,".",IF(OPER!$AB138&lt;=HOUR(V$7),MAX($Q43:T43,0)+1,".")))</f>
        <v>.</v>
      </c>
      <c r="V43" s="269" t="str">
        <f>IF($E43=$E42,IF(W42=".",IF(MAX($Q43:U43,0)=OPER!$AA138,".",IF(OPER!$AB138&lt;=HOUR(W$7),MAX($Q43:U43,0)+1,".")),","),IF(MAX($Q43:U43,0)=OPER!$AA138,".",IF(OPER!$AB138&lt;=HOUR(W$7),MAX($Q43:U43,0)+1,".")))</f>
        <v>.</v>
      </c>
      <c r="W43" s="269" t="str">
        <f>IF($E43=$E42,IF(X42=".",IF(MAX($Q43:V43,0)=OPER!$AA138,".",IF(OPER!$AB138&lt;=HOUR(X$7),MAX($Q43:V43,0)+1,".")),","),IF(MAX($Q43:V43,0)=OPER!$AA138,".",IF(OPER!$AB138&lt;=HOUR(X$7),MAX($Q43:V43,0)+1,".")))</f>
        <v>.</v>
      </c>
      <c r="X43" s="270" t="str">
        <f>IF($E43=$E42,IF(Y42=".",IF(MAX($Q43:W43,0)=OPER!$AA138,".",IF(OPER!$AB138&lt;=HOUR(Y$7),MAX($Q43:W43,0)+1,".")),","),IF(MAX($Q43:W43,0)=OPER!$AA138,".",IF(OPER!$AB138&lt;=HOUR(Y$7),MAX($Q43:W43,0)+1,".")))</f>
        <v>.</v>
      </c>
      <c r="Y43" s="271" t="str">
        <f>IF($E43=$E42,IF(Z42=".",IF(MAX($Q43:X43,0)=OPER!$AA138,".",IF(OPER!$AB138&lt;=HOUR(Z$7),MAX($Q43:X43,0)+1,".")),","),IF(MAX($Q43:X43,0)=OPER!$AA138,".",IF(OPER!$AB138&lt;=HOUR(Z$7),MAX($Q43:X43,0)+1,".")))</f>
        <v>.</v>
      </c>
      <c r="Z43" s="269" t="str">
        <f>IF($E43=$E42,IF(AA42=".",IF(MAX($Q43:Y43,0)=OPER!$AA138,".",IF(OPER!$AB138&lt;=HOUR(AA$7),MAX($Q43:Y43,0)+1,".")),","),IF(MAX($Q43:Y43,0)=OPER!$AA138,".",IF(OPER!$AB138&lt;=HOUR(AA$7),MAX($Q43:Y43,0)+1,".")))</f>
        <v>.</v>
      </c>
      <c r="AA43" s="269" t="str">
        <f>IF($E43=$E42,IF(AB42=".",IF(MAX($Q43:Z43,0)=OPER!$AA138,".",IF(OPER!$AB138&lt;=HOUR(AB$7),MAX($Q43:Z43,0)+1,".")),","),IF(MAX($Q43:Z43,0)=OPER!$AA138,".",IF(OPER!$AB138&lt;=HOUR(AB$7),MAX($Q43:Z43,0)+1,".")))</f>
        <v>.</v>
      </c>
      <c r="AB43" s="270" t="str">
        <f>IF($E43=$E42,IF(AC42=".",IF(MAX($Q43:AA43,0)=OPER!$AA138,".",IF(OPER!$AB138&lt;=HOUR(AC$7),MAX($Q43:AA43,0)+1,".")),","),IF(MAX($Q43:AA43,0)=OPER!$AA138,".",IF(OPER!$AB138&lt;=HOUR(AC$7),MAX($Q43:AA43,0)+1,".")))</f>
        <v>.</v>
      </c>
      <c r="AC43" s="271" t="str">
        <f>IF($E43=$E42,IF(AD42=".",IF(MAX($Q43:AB43,0)=OPER!$AA138,".",IF(OPER!$AB138&lt;=HOUR(AD$7),MAX($Q43:AB43,0)+1,".")),","),IF(MAX($Q43:AB43,0)=OPER!$AA138,".",IF(OPER!$AB138&lt;=HOUR(AD$7),MAX($Q43:AB43,0)+1,".")))</f>
        <v>.</v>
      </c>
      <c r="AD43" s="269" t="str">
        <f>IF($E43=$E42,IF(AE42=".",IF(MAX($Q43:AC43,0)=OPER!$AA138,".",IF(OPER!$AB138&lt;=HOUR(AE$7),MAX($Q43:AC43,0)+1,".")),","),IF(MAX($Q43:AC43,0)=OPER!$AA138,".",IF(OPER!$AB138&lt;=HOUR(AE$7),MAX($Q43:AC43,0)+1,".")))</f>
        <v>.</v>
      </c>
      <c r="AE43" s="269" t="str">
        <f>IF($E43=$E42,IF(AF42=".",IF(MAX($Q43:AD43,0)=OPER!$AA138,".",IF(OPER!$AB138&lt;=HOUR(AF$7),MAX($Q43:AD43,0)+1,".")),","),IF(MAX($Q43:AD43,0)=OPER!$AA138,".",IF(OPER!$AB138&lt;=HOUR(AF$7),MAX($Q43:AD43,0)+1,".")))</f>
        <v>.</v>
      </c>
      <c r="AF43" s="270" t="str">
        <f>IF($E43=$E42,IF(AG42=".",IF(MAX($Q43:AE43,0)=OPER!$AA138,".",IF(OPER!$AB138&lt;=HOUR(AG$7),MAX($Q43:AE43,0)+1,".")),","),IF(MAX($Q43:AE43,0)=OPER!$AA138,".",IF(OPER!$AB138&lt;=HOUR(AG$7),MAX($Q43:AE43,0)+1,".")))</f>
        <v>.</v>
      </c>
      <c r="AG43" s="271" t="str">
        <f>IF($E43=$E42,IF(AH42=".",IF(MAX($Q43:AF43,0)=OPER!$AA138,".",IF(OPER!$AB138&lt;=HOUR(AH$7),MAX($Q43:AF43,0)+1,".")),","),IF(MAX($Q43:AF43,0)=OPER!$AA138,".",IF(OPER!$AB138&lt;=HOUR(AH$7),MAX($Q43:AF43,0)+1,".")))</f>
        <v>.</v>
      </c>
      <c r="AH43" s="269" t="str">
        <f>IF($E43=$E42,IF(AI42=".",IF(MAX($Q43:AG43,0)=OPER!$AA138,".",IF(OPER!$AB138&lt;=HOUR(AI$7),MAX($Q43:AG43,0)+1,".")),","),IF(MAX($Q43:AG43,0)=OPER!$AA138,".",IF(OPER!$AB138&lt;=HOUR(AI$7),MAX($Q43:AG43,0)+1,".")))</f>
        <v>.</v>
      </c>
      <c r="AI43" s="269" t="str">
        <f>IF($E43=$E42,IF(AJ42=".",IF(MAX($Q43:AH43,0)=OPER!$AA138,".",IF(OPER!$AB138&lt;=HOUR(AJ$7),MAX($Q43:AH43,0)+1,".")),","),IF(MAX($Q43:AH43,0)=OPER!$AA138,".",IF(OPER!$AB138&lt;=HOUR(AJ$7),MAX($Q43:AH43,0)+1,".")))</f>
        <v>.</v>
      </c>
      <c r="AJ43" s="270" t="str">
        <f>IF($E43=$E42,IF(AK42=".",IF(MAX($Q43:AI43,0)=OPER!$AA138,".",IF(OPER!$AB138&lt;=HOUR(AK$7),MAX($Q43:AI43,0)+1,".")),","),IF(MAX($Q43:AI43,0)=OPER!$AA138,".",IF(OPER!$AB138&lt;=HOUR(AK$7),MAX($Q43:AI43,0)+1,".")))</f>
        <v>.</v>
      </c>
      <c r="AK43" s="271" t="str">
        <f>IF($E43=$E42,IF(AL42=".",IF(MAX($Q43:AJ43,0)=OPER!$AA138,".",IF(OPER!$AB138&lt;=HOUR(AL$7),MAX($Q43:AJ43,0)+1,".")),","),IF(MAX($Q43:AJ43,0)=OPER!$AA138,".",IF(OPER!$AB138&lt;=HOUR(AL$7),MAX($Q43:AJ43,0)+1,".")))</f>
        <v>.</v>
      </c>
      <c r="AL43" s="269" t="str">
        <f>IF($E43=$E42,IF(AM42=".",IF(MAX($Q43:AK43,0)=OPER!$AA138,".",IF(OPER!$AB138&lt;=HOUR(AM$7),MAX($Q43:AK43,0)+1,".")),","),IF(MAX($Q43:AK43,0)=OPER!$AA138,".",IF(OPER!$AB138&lt;=HOUR(AM$7),MAX($Q43:AK43,0)+1,".")))</f>
        <v>.</v>
      </c>
      <c r="AM43" s="269" t="str">
        <f>IF($E43=$E42,IF(AN42=".",IF(MAX($Q43:AL43,0)=OPER!$AA138,".",IF(OPER!$AB138&lt;=HOUR(AN$7),MAX($Q43:AL43,0)+1,".")),","),IF(MAX($Q43:AL43,0)=OPER!$AA138,".",IF(OPER!$AB138&lt;=HOUR(AN$7),MAX($Q43:AL43,0)+1,".")))</f>
        <v>.</v>
      </c>
      <c r="AN43" s="270" t="str">
        <f>IF($E43=$E42,IF(AO42=".",IF(MAX($Q43:AM43,0)=OPER!$AA138,".",IF(OPER!$AB138&lt;=HOUR(AO$7),MAX($Q43:AM43,0)+1,".")),","),IF(MAX($Q43:AM43,0)=OPER!$AA138,".",IF(OPER!$AB138&lt;=HOUR(AO$7),MAX($Q43:AM43,0)+1,".")))</f>
        <v>.</v>
      </c>
      <c r="AO43" s="271" t="str">
        <f>IF($E43=$E42,IF(AP42=".",IF(MAX($Q43:AN43,0)=OPER!$AA138,".",IF(OPER!$AB138&lt;=HOUR(AP$7),MAX($Q43:AN43,0)+1,".")),","),IF(MAX($Q43:AN43,0)=OPER!$AA138,".",IF(OPER!$AB138&lt;=HOUR(AP$7),MAX($Q43:AN43,0)+1,".")))</f>
        <v>.</v>
      </c>
      <c r="AP43" s="269" t="str">
        <f>IF($E43=$E42,IF(AQ42=".",IF(MAX($Q43:AO43,0)=OPER!$AA138,".",IF(OPER!$AB138&lt;=HOUR(AQ$7),MAX($Q43:AO43,0)+1,".")),","),IF(MAX($Q43:AO43,0)=OPER!$AA138,".",IF(OPER!$AB138&lt;=HOUR(AQ$7),MAX($Q43:AO43,0)+1,".")))</f>
        <v>.</v>
      </c>
      <c r="AQ43" s="269" t="str">
        <f>IF($E43=$E42,IF(AR42=".",IF(MAX($Q43:AP43,0)=OPER!$AA138,".",IF(OPER!$AB138&lt;=HOUR(AR$7),MAX($Q43:AP43,0)+1,".")),","),IF(MAX($Q43:AP43,0)=OPER!$AA138,".",IF(OPER!$AB138&lt;=HOUR(AR$7),MAX($Q43:AP43,0)+1,".")))</f>
        <v>.</v>
      </c>
      <c r="AR43" s="270" t="str">
        <f>IF($E43=$E42,IF(AS42=".",IF(MAX($Q43:AQ43,0)=OPER!$AA138,".",IF(OPER!$AB138&lt;=HOUR(AS$7),MAX($Q43:AQ43,0)+1,".")),","),IF(MAX($Q43:AQ43,0)=OPER!$AA138,".",IF(OPER!$AB138&lt;=HOUR(AS$7),MAX($Q43:AQ43,0)+1,".")))</f>
        <v>.</v>
      </c>
      <c r="AS43" s="271" t="str">
        <f>IF($E43=$E42,IF(AT42=".",IF(MAX($Q43:AR43,0)=OPER!$AA138,".",IF(OPER!$AB138&lt;=HOUR(AT$7),MAX($Q43:AR43,0)+1,".")),","),IF(MAX($Q43:AR43,0)=OPER!$AA138,".",IF(OPER!$AB138&lt;=HOUR(AT$7),MAX($Q43:AR43,0)+1,".")))</f>
        <v>.</v>
      </c>
      <c r="AT43" s="269" t="str">
        <f>IF($E43=$E42,IF(AU42=".",IF(MAX($Q43:AS43,0)=OPER!$AA138,".",IF(OPER!$AB138&lt;=HOUR(AU$7),MAX($Q43:AS43,0)+1,".")),","),IF(MAX($Q43:AS43,0)=OPER!$AA138,".",IF(OPER!$AB138&lt;=HOUR(AU$7),MAX($Q43:AS43,0)+1,".")))</f>
        <v>.</v>
      </c>
      <c r="AU43" s="269" t="e">
        <f>IF($E43=$E42,IF(AV42=".",IF(MAX($Q43:AT43,0)=OPER!$AA138,".",IF(OPER!$AB138&lt;=HOUR(AV$7),MAX($Q43:AT43,0)+1,".")),","),IF(MAX($Q43:AT43,0)=OPER!$AA138,".",IF(OPER!$AB138&lt;=HOUR(AV$7),MAX($Q43:AT43,0)+1,".")))</f>
        <v>#VALUE!</v>
      </c>
      <c r="AV43" s="270" t="str">
        <f>IF($E43=$E42,IF(AW42=".",IF(MAX($Q43:AU43,0)=OPER!$AA138,".",IF(OPER!$AB138&lt;=HOUR(AW$7),MAX($Q43:AU43,0)+1,".")),","),IF(MAX($Q43:AU43,0)=OPER!$AA138,".",IF(OPER!$AB138&lt;=HOUR(AW$7),MAX($Q43:AU43,0)+1,".")))</f>
        <v>,</v>
      </c>
      <c r="AW43" s="271" t="str">
        <f>IF($E43=$E42,IF(AX42=".",IF(MAX($Q43:AV43,0)=OPER!$AA138,".",IF(OPER!$AB138&lt;=HOUR(AX$7),MAX($Q43:AV43,0)+1,".")),","),IF(MAX($Q43:AV43,0)=OPER!$AA138,".",IF(OPER!$AB138&lt;=HOUR(AX$7),MAX($Q43:AV43,0)+1,".")))</f>
        <v>,</v>
      </c>
      <c r="AX43" s="269" t="str">
        <f>IF($E43=$E42,IF(AY42=".",IF(MAX($Q43:AW43,0)=OPER!$AA138,".",IF(OPER!$AB138&lt;=HOUR(AY$7),MAX($Q43:AW43,0)+1,".")),","),IF(MAX($Q43:AW43,0)=OPER!$AA138,".",IF(OPER!$AB138&lt;=HOUR(AY$7),MAX($Q43:AW43,0)+1,".")))</f>
        <v>,</v>
      </c>
      <c r="AY43" s="269" t="str">
        <f>IF($E43=$E42,IF(AZ42=".",IF(MAX($Q43:AX43,0)=OPER!$AA138,".",IF(OPER!$AB138&lt;=HOUR(AZ$7),MAX($Q43:AX43,0)+1,".")),","),IF(MAX($Q43:AX43,0)=OPER!$AA138,".",IF(OPER!$AB138&lt;=HOUR(AZ$7),MAX($Q43:AX43,0)+1,".")))</f>
        <v>,</v>
      </c>
      <c r="AZ43" s="270" t="str">
        <f>IF($E43=$E42,IF(BA42=".",IF(MAX($Q43:AY43,0)=OPER!$AA138,".",IF(OPER!$AB138&lt;=HOUR(BA$7),MAX($Q43:AY43,0)+1,".")),","),IF(MAX($Q43:AY43,0)=OPER!$AA138,".",IF(OPER!$AB138&lt;=HOUR(BA$7),MAX($Q43:AY43,0)+1,".")))</f>
        <v>,</v>
      </c>
      <c r="BA43" s="30" t="str">
        <f>+OPER!AK37</f>
        <v>OP</v>
      </c>
    </row>
    <row r="44" spans="1:53" ht="80.5" customHeight="1" x14ac:dyDescent="0.2">
      <c r="A44" s="282" t="str">
        <f>IF(OPER!AF38=0,"",OPER!AF38)</f>
        <v>MEDIA</v>
      </c>
      <c r="B44" s="109">
        <f>IF(OPER!V38=0,"",OPER!V38)</f>
        <v>46072</v>
      </c>
      <c r="C44" s="71" t="str">
        <f>IF(OPER!U38 = 0,"", OPER!U38)</f>
        <v xml:space="preserve"> </v>
      </c>
      <c r="D44" s="30" t="str">
        <f t="shared" si="7"/>
        <v>SI</v>
      </c>
      <c r="E44" s="262" t="str">
        <f>IF(OPER!X38 = 0,"",OPER!X38)</f>
        <v>JUAN CARLOS ARBOLEDA SILVA</v>
      </c>
      <c r="F44" s="262" t="str">
        <f>IF(OPER!I38 = 0,"",OPER!I38)</f>
        <v>LIMP/INSP FILTRO PREVIO BOMBA DE VACIO</v>
      </c>
      <c r="G44" s="352" t="str">
        <f>IF(OPER!C38=0,"",OPER!C38)</f>
        <v>VARIOLINE OW - L4</v>
      </c>
      <c r="H44" s="30">
        <f>IF(OPER!R38 = 0,"",OPER!R38)</f>
        <v>0.5</v>
      </c>
      <c r="I44" s="30" t="str">
        <f>IF(OPER!F38=0,"", OPER!F38)</f>
        <v>9221052</v>
      </c>
      <c r="J44" s="108" t="str">
        <f>IF(OPER!G38=0,"",OPER!G38)</f>
        <v>0010</v>
      </c>
      <c r="K44" s="250">
        <f>+OPER!R38</f>
        <v>0.5</v>
      </c>
      <c r="L44" s="262">
        <f t="shared" si="8"/>
        <v>13</v>
      </c>
      <c r="M44" s="250">
        <f t="shared" si="9"/>
        <v>16</v>
      </c>
      <c r="N44" s="205" t="str">
        <f>IF(OPER!A38=0,"",OPER!A38)</f>
        <v>ZOT2</v>
      </c>
      <c r="O44" s="73" t="str">
        <f>IF(OPER!AJ1894=0,"",OPER!AJ1894)</f>
        <v/>
      </c>
      <c r="P44" s="264" t="str">
        <f>IF(OPER!AH38="EJECUTADO","SI",IF(OPER!AH38="NO EJECUTADO","NO",""))</f>
        <v/>
      </c>
      <c r="Q44" s="264" t="str">
        <f>IF(OPER!AN38="EJECUTADO","SI",IF(OPER!AN38="NO EJECUTADO","NO",""))</f>
        <v/>
      </c>
      <c r="R44" s="221" t="str">
        <f>IFERROR(VLOOKUP(OPER!Z38,OPER!$AU$490:$AV$577,2,0),"NO ASIGNADO")</f>
        <v>JUAN ARBOLEDA</v>
      </c>
      <c r="S44" s="6" t="str">
        <f>+OPER!AG38</f>
        <v xml:space="preserve"> </v>
      </c>
      <c r="T44" s="268" t="str">
        <f>IF($E44=$E43,IF(U43=".",IF(MAX($Q44:Q44,0)=OPER!$AA139,".",IF(OPER!$AB139&lt;=HOUR(U$7),MAX($Q44:Q44,0)+1,".")),","),IF(MAX($Q44:Q44,0)=OPER!$AA139,".",IF(OPER!$AB139&lt;=HOUR(U$7),MAX($Q44:Q44,0)+1,".")))</f>
        <v>.</v>
      </c>
      <c r="U44" s="269" t="str">
        <f>IF($E44=$E43,IF(V43=".",IF(MAX($Q44:T44,0)=OPER!$AA139,".",IF(OPER!$AB139&lt;=HOUR(V$7),MAX($Q44:T44,0)+1,".")),","),IF(MAX($Q44:T44,0)=OPER!$AA139,".",IF(OPER!$AB139&lt;=HOUR(V$7),MAX($Q44:T44,0)+1,".")))</f>
        <v>.</v>
      </c>
      <c r="V44" s="269" t="str">
        <f>IF($E44=$E43,IF(W43=".",IF(MAX($Q44:U44,0)=OPER!$AA139,".",IF(OPER!$AB139&lt;=HOUR(W$7),MAX($Q44:U44,0)+1,".")),","),IF(MAX($Q44:U44,0)=OPER!$AA139,".",IF(OPER!$AB139&lt;=HOUR(W$7),MAX($Q44:U44,0)+1,".")))</f>
        <v>.</v>
      </c>
      <c r="W44" s="269" t="str">
        <f>IF($E44=$E43,IF(X43=".",IF(MAX($Q44:V44,0)=OPER!$AA139,".",IF(OPER!$AB139&lt;=HOUR(X$7),MAX($Q44:V44,0)+1,".")),","),IF(MAX($Q44:V44,0)=OPER!$AA139,".",IF(OPER!$AB139&lt;=HOUR(X$7),MAX($Q44:V44,0)+1,".")))</f>
        <v>.</v>
      </c>
      <c r="X44" s="270" t="str">
        <f>IF($E44=$E43,IF(Y43=".",IF(MAX($Q44:W44,0)=OPER!$AA139,".",IF(OPER!$AB139&lt;=HOUR(Y$7),MAX($Q44:W44,0)+1,".")),","),IF(MAX($Q44:W44,0)=OPER!$AA139,".",IF(OPER!$AB139&lt;=HOUR(Y$7),MAX($Q44:W44,0)+1,".")))</f>
        <v>.</v>
      </c>
      <c r="Y44" s="271" t="str">
        <f>IF($E44=$E43,IF(Z43=".",IF(MAX($Q44:X44,0)=OPER!$AA139,".",IF(OPER!$AB139&lt;=HOUR(Z$7),MAX($Q44:X44,0)+1,".")),","),IF(MAX($Q44:X44,0)=OPER!$AA139,".",IF(OPER!$AB139&lt;=HOUR(Z$7),MAX($Q44:X44,0)+1,".")))</f>
        <v>.</v>
      </c>
      <c r="Z44" s="269" t="str">
        <f>IF($E44=$E43,IF(AA43=".",IF(MAX($Q44:Y44,0)=OPER!$AA139,".",IF(OPER!$AB139&lt;=HOUR(AA$7),MAX($Q44:Y44,0)+1,".")),","),IF(MAX($Q44:Y44,0)=OPER!$AA139,".",IF(OPER!$AB139&lt;=HOUR(AA$7),MAX($Q44:Y44,0)+1,".")))</f>
        <v>.</v>
      </c>
      <c r="AA44" s="269" t="str">
        <f>IF($E44=$E43,IF(AB43=".",IF(MAX($Q44:Z44,0)=OPER!$AA139,".",IF(OPER!$AB139&lt;=HOUR(AB$7),MAX($Q44:Z44,0)+1,".")),","),IF(MAX($Q44:Z44,0)=OPER!$AA139,".",IF(OPER!$AB139&lt;=HOUR(AB$7),MAX($Q44:Z44,0)+1,".")))</f>
        <v>.</v>
      </c>
      <c r="AB44" s="270" t="str">
        <f>IF($E44=$E43,IF(AC43=".",IF(MAX($Q44:AA44,0)=OPER!$AA139,".",IF(OPER!$AB139&lt;=HOUR(AC$7),MAX($Q44:AA44,0)+1,".")),","),IF(MAX($Q44:AA44,0)=OPER!$AA139,".",IF(OPER!$AB139&lt;=HOUR(AC$7),MAX($Q44:AA44,0)+1,".")))</f>
        <v>.</v>
      </c>
      <c r="AC44" s="271" t="str">
        <f>IF($E44=$E43,IF(AD43=".",IF(MAX($Q44:AB44,0)=OPER!$AA139,".",IF(OPER!$AB139&lt;=HOUR(AD$7),MAX($Q44:AB44,0)+1,".")),","),IF(MAX($Q44:AB44,0)=OPER!$AA139,".",IF(OPER!$AB139&lt;=HOUR(AD$7),MAX($Q44:AB44,0)+1,".")))</f>
        <v>.</v>
      </c>
      <c r="AD44" s="269" t="str">
        <f>IF($E44=$E43,IF(AE43=".",IF(MAX($Q44:AC44,0)=OPER!$AA139,".",IF(OPER!$AB139&lt;=HOUR(AE$7),MAX($Q44:AC44,0)+1,".")),","),IF(MAX($Q44:AC44,0)=OPER!$AA139,".",IF(OPER!$AB139&lt;=HOUR(AE$7),MAX($Q44:AC44,0)+1,".")))</f>
        <v>.</v>
      </c>
      <c r="AE44" s="269" t="str">
        <f>IF($E44=$E43,IF(AF43=".",IF(MAX($Q44:AD44,0)=OPER!$AA139,".",IF(OPER!$AB139&lt;=HOUR(AF$7),MAX($Q44:AD44,0)+1,".")),","),IF(MAX($Q44:AD44,0)=OPER!$AA139,".",IF(OPER!$AB139&lt;=HOUR(AF$7),MAX($Q44:AD44,0)+1,".")))</f>
        <v>.</v>
      </c>
      <c r="AF44" s="270" t="str">
        <f>IF($E44=$E43,IF(AG43=".",IF(MAX($Q44:AE44,0)=OPER!$AA139,".",IF(OPER!$AB139&lt;=HOUR(AG$7),MAX($Q44:AE44,0)+1,".")),","),IF(MAX($Q44:AE44,0)=OPER!$AA139,".",IF(OPER!$AB139&lt;=HOUR(AG$7),MAX($Q44:AE44,0)+1,".")))</f>
        <v>.</v>
      </c>
      <c r="AG44" s="271" t="str">
        <f>IF($E44=$E43,IF(AH43=".",IF(MAX($Q44:AF44,0)=OPER!$AA139,".",IF(OPER!$AB139&lt;=HOUR(AH$7),MAX($Q44:AF44,0)+1,".")),","),IF(MAX($Q44:AF44,0)=OPER!$AA139,".",IF(OPER!$AB139&lt;=HOUR(AH$7),MAX($Q44:AF44,0)+1,".")))</f>
        <v>.</v>
      </c>
      <c r="AH44" s="269" t="str">
        <f>IF($E44=$E43,IF(AI43=".",IF(MAX($Q44:AG44,0)=OPER!$AA139,".",IF(OPER!$AB139&lt;=HOUR(AI$7),MAX($Q44:AG44,0)+1,".")),","),IF(MAX($Q44:AG44,0)=OPER!$AA139,".",IF(OPER!$AB139&lt;=HOUR(AI$7),MAX($Q44:AG44,0)+1,".")))</f>
        <v>.</v>
      </c>
      <c r="AI44" s="269" t="str">
        <f>IF($E44=$E43,IF(AJ43=".",IF(MAX($Q44:AH44,0)=OPER!$AA139,".",IF(OPER!$AB139&lt;=HOUR(AJ$7),MAX($Q44:AH44,0)+1,".")),","),IF(MAX($Q44:AH44,0)=OPER!$AA139,".",IF(OPER!$AB139&lt;=HOUR(AJ$7),MAX($Q44:AH44,0)+1,".")))</f>
        <v>.</v>
      </c>
      <c r="AJ44" s="270" t="str">
        <f>IF($E44=$E43,IF(AK43=".",IF(MAX($Q44:AI44,0)=OPER!$AA139,".",IF(OPER!$AB139&lt;=HOUR(AK$7),MAX($Q44:AI44,0)+1,".")),","),IF(MAX($Q44:AI44,0)=OPER!$AA139,".",IF(OPER!$AB139&lt;=HOUR(AK$7),MAX($Q44:AI44,0)+1,".")))</f>
        <v>.</v>
      </c>
      <c r="AK44" s="271" t="str">
        <f>IF($E44=$E43,IF(AL43=".",IF(MAX($Q44:AJ44,0)=OPER!$AA139,".",IF(OPER!$AB139&lt;=HOUR(AL$7),MAX($Q44:AJ44,0)+1,".")),","),IF(MAX($Q44:AJ44,0)=OPER!$AA139,".",IF(OPER!$AB139&lt;=HOUR(AL$7),MAX($Q44:AJ44,0)+1,".")))</f>
        <v>.</v>
      </c>
      <c r="AL44" s="269" t="str">
        <f>IF($E44=$E43,IF(AM43=".",IF(MAX($Q44:AK44,0)=OPER!$AA139,".",IF(OPER!$AB139&lt;=HOUR(AM$7),MAX($Q44:AK44,0)+1,".")),","),IF(MAX($Q44:AK44,0)=OPER!$AA139,".",IF(OPER!$AB139&lt;=HOUR(AM$7),MAX($Q44:AK44,0)+1,".")))</f>
        <v>.</v>
      </c>
      <c r="AM44" s="269" t="str">
        <f>IF($E44=$E43,IF(AN43=".",IF(MAX($Q44:AL44,0)=OPER!$AA139,".",IF(OPER!$AB139&lt;=HOUR(AN$7),MAX($Q44:AL44,0)+1,".")),","),IF(MAX($Q44:AL44,0)=OPER!$AA139,".",IF(OPER!$AB139&lt;=HOUR(AN$7),MAX($Q44:AL44,0)+1,".")))</f>
        <v>.</v>
      </c>
      <c r="AN44" s="270" t="str">
        <f>IF($E44=$E43,IF(AO43=".",IF(MAX($Q44:AM44,0)=OPER!$AA139,".",IF(OPER!$AB139&lt;=HOUR(AO$7),MAX($Q44:AM44,0)+1,".")),","),IF(MAX($Q44:AM44,0)=OPER!$AA139,".",IF(OPER!$AB139&lt;=HOUR(AO$7),MAX($Q44:AM44,0)+1,".")))</f>
        <v>.</v>
      </c>
      <c r="AO44" s="271" t="str">
        <f>IF($E44=$E43,IF(AP43=".",IF(MAX($Q44:AN44,0)=OPER!$AA139,".",IF(OPER!$AB139&lt;=HOUR(AP$7),MAX($Q44:AN44,0)+1,".")),","),IF(MAX($Q44:AN44,0)=OPER!$AA139,".",IF(OPER!$AB139&lt;=HOUR(AP$7),MAX($Q44:AN44,0)+1,".")))</f>
        <v>.</v>
      </c>
      <c r="AP44" s="269" t="str">
        <f>IF($E44=$E43,IF(AQ43=".",IF(MAX($Q44:AO44,0)=OPER!$AA139,".",IF(OPER!$AB139&lt;=HOUR(AQ$7),MAX($Q44:AO44,0)+1,".")),","),IF(MAX($Q44:AO44,0)=OPER!$AA139,".",IF(OPER!$AB139&lt;=HOUR(AQ$7),MAX($Q44:AO44,0)+1,".")))</f>
        <v>.</v>
      </c>
      <c r="AQ44" s="269" t="str">
        <f>IF($E44=$E43,IF(AR43=".",IF(MAX($Q44:AP44,0)=OPER!$AA139,".",IF(OPER!$AB139&lt;=HOUR(AR$7),MAX($Q44:AP44,0)+1,".")),","),IF(MAX($Q44:AP44,0)=OPER!$AA139,".",IF(OPER!$AB139&lt;=HOUR(AR$7),MAX($Q44:AP44,0)+1,".")))</f>
        <v>.</v>
      </c>
      <c r="AR44" s="270" t="str">
        <f>IF($E44=$E43,IF(AS43=".",IF(MAX($Q44:AQ44,0)=OPER!$AA139,".",IF(OPER!$AB139&lt;=HOUR(AS$7),MAX($Q44:AQ44,0)+1,".")),","),IF(MAX($Q44:AQ44,0)=OPER!$AA139,".",IF(OPER!$AB139&lt;=HOUR(AS$7),MAX($Q44:AQ44,0)+1,".")))</f>
        <v>.</v>
      </c>
      <c r="AS44" s="271" t="str">
        <f>IF($E44=$E43,IF(AT43=".",IF(MAX($Q44:AR44,0)=OPER!$AA139,".",IF(OPER!$AB139&lt;=HOUR(AT$7),MAX($Q44:AR44,0)+1,".")),","),IF(MAX($Q44:AR44,0)=OPER!$AA139,".",IF(OPER!$AB139&lt;=HOUR(AT$7),MAX($Q44:AR44,0)+1,".")))</f>
        <v>.</v>
      </c>
      <c r="AT44" s="269" t="e">
        <f>IF($E44=$E43,IF(AU43=".",IF(MAX($Q44:AS44,0)=OPER!$AA139,".",IF(OPER!$AB139&lt;=HOUR(AU$7),MAX($Q44:AS44,0)+1,".")),","),IF(MAX($Q44:AS44,0)=OPER!$AA139,".",IF(OPER!$AB139&lt;=HOUR(AU$7),MAX($Q44:AS44,0)+1,".")))</f>
        <v>#VALUE!</v>
      </c>
      <c r="AU44" s="269" t="str">
        <f>IF($E44=$E43,IF(AV43=".",IF(MAX($Q44:AT44,0)=OPER!$AA139,".",IF(OPER!$AB139&lt;=HOUR(AV$7),MAX($Q44:AT44,0)+1,".")),","),IF(MAX($Q44:AT44,0)=OPER!$AA139,".",IF(OPER!$AB139&lt;=HOUR(AV$7),MAX($Q44:AT44,0)+1,".")))</f>
        <v>,</v>
      </c>
      <c r="AV44" s="270" t="str">
        <f>IF($E44=$E43,IF(AW43=".",IF(MAX($Q44:AU44,0)=OPER!$AA139,".",IF(OPER!$AB139&lt;=HOUR(AW$7),MAX($Q44:AU44,0)+1,".")),","),IF(MAX($Q44:AU44,0)=OPER!$AA139,".",IF(OPER!$AB139&lt;=HOUR(AW$7),MAX($Q44:AU44,0)+1,".")))</f>
        <v>,</v>
      </c>
      <c r="AW44" s="271" t="str">
        <f>IF($E44=$E43,IF(AX43=".",IF(MAX($Q44:AV44,0)=OPER!$AA139,".",IF(OPER!$AB139&lt;=HOUR(AX$7),MAX($Q44:AV44,0)+1,".")),","),IF(MAX($Q44:AV44,0)=OPER!$AA139,".",IF(OPER!$AB139&lt;=HOUR(AX$7),MAX($Q44:AV44,0)+1,".")))</f>
        <v>,</v>
      </c>
      <c r="AX44" s="269" t="str">
        <f>IF($E44=$E43,IF(AY43=".",IF(MAX($Q44:AW44,0)=OPER!$AA139,".",IF(OPER!$AB139&lt;=HOUR(AY$7),MAX($Q44:AW44,0)+1,".")),","),IF(MAX($Q44:AW44,0)=OPER!$AA139,".",IF(OPER!$AB139&lt;=HOUR(AY$7),MAX($Q44:AW44,0)+1,".")))</f>
        <v>,</v>
      </c>
      <c r="AY44" s="269" t="str">
        <f>IF($E44=$E43,IF(AZ43=".",IF(MAX($Q44:AX44,0)=OPER!$AA139,".",IF(OPER!$AB139&lt;=HOUR(AZ$7),MAX($Q44:AX44,0)+1,".")),","),IF(MAX($Q44:AX44,0)=OPER!$AA139,".",IF(OPER!$AB139&lt;=HOUR(AZ$7),MAX($Q44:AX44,0)+1,".")))</f>
        <v>,</v>
      </c>
      <c r="AZ44" s="270" t="str">
        <f>IF($E44=$E43,IF(BA43=".",IF(MAX($Q44:AY44,0)=OPER!$AA139,".",IF(OPER!$AB139&lt;=HOUR(BA$7),MAX($Q44:AY44,0)+1,".")),","),IF(MAX($Q44:AY44,0)=OPER!$AA139,".",IF(OPER!$AB139&lt;=HOUR(BA$7),MAX($Q44:AY44,0)+1,".")))</f>
        <v>,</v>
      </c>
      <c r="BA44" s="30" t="str">
        <f>+OPER!AK38</f>
        <v>OP</v>
      </c>
    </row>
    <row r="45" spans="1:53" ht="80.5" customHeight="1" x14ac:dyDescent="0.2">
      <c r="A45" s="282" t="str">
        <f>IF(OPER!AF39=0,"",OPER!AF39)</f>
        <v>MEDIA</v>
      </c>
      <c r="B45" s="109">
        <f>IF(OPER!V39=0,"",OPER!V39)</f>
        <v>46072</v>
      </c>
      <c r="C45" s="71" t="str">
        <f>IF(OPER!U39 = 0,"", OPER!U39)</f>
        <v xml:space="preserve"> </v>
      </c>
      <c r="D45" s="30" t="str">
        <f t="shared" si="7"/>
        <v>SI</v>
      </c>
      <c r="E45" s="262" t="str">
        <f>IF(OPER!X39 = 0,"",OPER!X39)</f>
        <v>JUAN CARLOS JURADO VELASQUEZ</v>
      </c>
      <c r="F45" s="262" t="str">
        <f>IF(OPER!I39 = 0,"",OPER!I39)</f>
        <v>LUB EQU DET DEPALETIZADORA AGRANEL L4</v>
      </c>
      <c r="G45" s="352" t="str">
        <f>IF(OPER!C39=0,"",OPER!C39)</f>
        <v>DEPALETIZADOR A GRANEL OW - L4</v>
      </c>
      <c r="H45" s="30">
        <f>IF(OPER!R39 = 0,"",OPER!R39)</f>
        <v>2</v>
      </c>
      <c r="I45" s="30" t="str">
        <f>IF(OPER!F39=0,"", OPER!F39)</f>
        <v>9219085</v>
      </c>
      <c r="J45" s="108" t="str">
        <f>IF(OPER!G39=0,"",OPER!G39)</f>
        <v>0010</v>
      </c>
      <c r="K45" s="250">
        <f>+OPER!R39</f>
        <v>2</v>
      </c>
      <c r="L45" s="262">
        <f t="shared" si="8"/>
        <v>2</v>
      </c>
      <c r="M45" s="250">
        <f t="shared" si="9"/>
        <v>10.5</v>
      </c>
      <c r="N45" s="205" t="str">
        <f>IF(OPER!A39=0,"",OPER!A39)</f>
        <v>ZOT2</v>
      </c>
      <c r="O45" s="73" t="str">
        <f>IF(OPER!AJ1895=0,"",OPER!AJ1895)</f>
        <v/>
      </c>
      <c r="P45" s="264" t="str">
        <f>IF(OPER!AH39="EJECUTADO","SI",IF(OPER!AH39="NO EJECUTADO","NO",""))</f>
        <v/>
      </c>
      <c r="Q45" s="264" t="str">
        <f>IF(OPER!AN39="EJECUTADO","SI",IF(OPER!AN39="NO EJECUTADO","NO",""))</f>
        <v/>
      </c>
      <c r="R45" s="221" t="str">
        <f>IFERROR(VLOOKUP(OPER!Z39,OPER!$AU$490:$AV$577,2,0),"NO ASIGNADO")</f>
        <v>JUAN MANJARRES</v>
      </c>
      <c r="S45" s="6" t="str">
        <f>+OPER!AG39</f>
        <v xml:space="preserve"> </v>
      </c>
      <c r="T45" s="268" t="str">
        <f>IF($E45=$E44,IF(U44=".",IF(MAX($Q45:Q45,0)=OPER!$AA140,".",IF(OPER!$AB140&lt;=HOUR(U$7),MAX($Q45:Q45,0)+1,".")),","),IF(MAX($Q45:Q45,0)=OPER!$AA140,".",IF(OPER!$AB140&lt;=HOUR(U$7),MAX($Q45:Q45,0)+1,".")))</f>
        <v>.</v>
      </c>
      <c r="U45" s="269" t="str">
        <f>IF($E45=$E44,IF(V44=".",IF(MAX($Q45:T45,0)=OPER!$AA140,".",IF(OPER!$AB140&lt;=HOUR(V$7),MAX($Q45:T45,0)+1,".")),","),IF(MAX($Q45:T45,0)=OPER!$AA140,".",IF(OPER!$AB140&lt;=HOUR(V$7),MAX($Q45:T45,0)+1,".")))</f>
        <v>.</v>
      </c>
      <c r="V45" s="269" t="str">
        <f>IF($E45=$E44,IF(W44=".",IF(MAX($Q45:U45,0)=OPER!$AA140,".",IF(OPER!$AB140&lt;=HOUR(W$7),MAX($Q45:U45,0)+1,".")),","),IF(MAX($Q45:U45,0)=OPER!$AA140,".",IF(OPER!$AB140&lt;=HOUR(W$7),MAX($Q45:U45,0)+1,".")))</f>
        <v>.</v>
      </c>
      <c r="W45" s="269" t="str">
        <f>IF($E45=$E44,IF(X44=".",IF(MAX($Q45:V45,0)=OPER!$AA140,".",IF(OPER!$AB140&lt;=HOUR(X$7),MAX($Q45:V45,0)+1,".")),","),IF(MAX($Q45:V45,0)=OPER!$AA140,".",IF(OPER!$AB140&lt;=HOUR(X$7),MAX($Q45:V45,0)+1,".")))</f>
        <v>.</v>
      </c>
      <c r="X45" s="270" t="str">
        <f>IF($E45=$E44,IF(Y44=".",IF(MAX($Q45:W45,0)=OPER!$AA140,".",IF(OPER!$AB140&lt;=HOUR(Y$7),MAX($Q45:W45,0)+1,".")),","),IF(MAX($Q45:W45,0)=OPER!$AA140,".",IF(OPER!$AB140&lt;=HOUR(Y$7),MAX($Q45:W45,0)+1,".")))</f>
        <v>.</v>
      </c>
      <c r="Y45" s="271" t="str">
        <f>IF($E45=$E44,IF(Z44=".",IF(MAX($Q45:X45,0)=OPER!$AA140,".",IF(OPER!$AB140&lt;=HOUR(Z$7),MAX($Q45:X45,0)+1,".")),","),IF(MAX($Q45:X45,0)=OPER!$AA140,".",IF(OPER!$AB140&lt;=HOUR(Z$7),MAX($Q45:X45,0)+1,".")))</f>
        <v>.</v>
      </c>
      <c r="Z45" s="269" t="str">
        <f>IF($E45=$E44,IF(AA44=".",IF(MAX($Q45:Y45,0)=OPER!$AA140,".",IF(OPER!$AB140&lt;=HOUR(AA$7),MAX($Q45:Y45,0)+1,".")),","),IF(MAX($Q45:Y45,0)=OPER!$AA140,".",IF(OPER!$AB140&lt;=HOUR(AA$7),MAX($Q45:Y45,0)+1,".")))</f>
        <v>.</v>
      </c>
      <c r="AA45" s="269" t="str">
        <f>IF($E45=$E44,IF(AB44=".",IF(MAX($Q45:Z45,0)=OPER!$AA140,".",IF(OPER!$AB140&lt;=HOUR(AB$7),MAX($Q45:Z45,0)+1,".")),","),IF(MAX($Q45:Z45,0)=OPER!$AA140,".",IF(OPER!$AB140&lt;=HOUR(AB$7),MAX($Q45:Z45,0)+1,".")))</f>
        <v>.</v>
      </c>
      <c r="AB45" s="270" t="str">
        <f>IF($E45=$E44,IF(AC44=".",IF(MAX($Q45:AA45,0)=OPER!$AA140,".",IF(OPER!$AB140&lt;=HOUR(AC$7),MAX($Q45:AA45,0)+1,".")),","),IF(MAX($Q45:AA45,0)=OPER!$AA140,".",IF(OPER!$AB140&lt;=HOUR(AC$7),MAX($Q45:AA45,0)+1,".")))</f>
        <v>.</v>
      </c>
      <c r="AC45" s="271" t="str">
        <f>IF($E45=$E44,IF(AD44=".",IF(MAX($Q45:AB45,0)=OPER!$AA140,".",IF(OPER!$AB140&lt;=HOUR(AD$7),MAX($Q45:AB45,0)+1,".")),","),IF(MAX($Q45:AB45,0)=OPER!$AA140,".",IF(OPER!$AB140&lt;=HOUR(AD$7),MAX($Q45:AB45,0)+1,".")))</f>
        <v>.</v>
      </c>
      <c r="AD45" s="269" t="str">
        <f>IF($E45=$E44,IF(AE44=".",IF(MAX($Q45:AC45,0)=OPER!$AA140,".",IF(OPER!$AB140&lt;=HOUR(AE$7),MAX($Q45:AC45,0)+1,".")),","),IF(MAX($Q45:AC45,0)=OPER!$AA140,".",IF(OPER!$AB140&lt;=HOUR(AE$7),MAX($Q45:AC45,0)+1,".")))</f>
        <v>.</v>
      </c>
      <c r="AE45" s="269" t="str">
        <f>IF($E45=$E44,IF(AF44=".",IF(MAX($Q45:AD45,0)=OPER!$AA140,".",IF(OPER!$AB140&lt;=HOUR(AF$7),MAX($Q45:AD45,0)+1,".")),","),IF(MAX($Q45:AD45,0)=OPER!$AA140,".",IF(OPER!$AB140&lt;=HOUR(AF$7),MAX($Q45:AD45,0)+1,".")))</f>
        <v>.</v>
      </c>
      <c r="AF45" s="270" t="str">
        <f>IF($E45=$E44,IF(AG44=".",IF(MAX($Q45:AE45,0)=OPER!$AA140,".",IF(OPER!$AB140&lt;=HOUR(AG$7),MAX($Q45:AE45,0)+1,".")),","),IF(MAX($Q45:AE45,0)=OPER!$AA140,".",IF(OPER!$AB140&lt;=HOUR(AG$7),MAX($Q45:AE45,0)+1,".")))</f>
        <v>.</v>
      </c>
      <c r="AG45" s="271" t="str">
        <f>IF($E45=$E44,IF(AH44=".",IF(MAX($Q45:AF45,0)=OPER!$AA140,".",IF(OPER!$AB140&lt;=HOUR(AH$7),MAX($Q45:AF45,0)+1,".")),","),IF(MAX($Q45:AF45,0)=OPER!$AA140,".",IF(OPER!$AB140&lt;=HOUR(AH$7),MAX($Q45:AF45,0)+1,".")))</f>
        <v>.</v>
      </c>
      <c r="AH45" s="269" t="str">
        <f>IF($E45=$E44,IF(AI44=".",IF(MAX($Q45:AG45,0)=OPER!$AA140,".",IF(OPER!$AB140&lt;=HOUR(AI$7),MAX($Q45:AG45,0)+1,".")),","),IF(MAX($Q45:AG45,0)=OPER!$AA140,".",IF(OPER!$AB140&lt;=HOUR(AI$7),MAX($Q45:AG45,0)+1,".")))</f>
        <v>.</v>
      </c>
      <c r="AI45" s="269" t="str">
        <f>IF($E45=$E44,IF(AJ44=".",IF(MAX($Q45:AH45,0)=OPER!$AA140,".",IF(OPER!$AB140&lt;=HOUR(AJ$7),MAX($Q45:AH45,0)+1,".")),","),IF(MAX($Q45:AH45,0)=OPER!$AA140,".",IF(OPER!$AB140&lt;=HOUR(AJ$7),MAX($Q45:AH45,0)+1,".")))</f>
        <v>.</v>
      </c>
      <c r="AJ45" s="270" t="str">
        <f>IF($E45=$E44,IF(AK44=".",IF(MAX($Q45:AI45,0)=OPER!$AA140,".",IF(OPER!$AB140&lt;=HOUR(AK$7),MAX($Q45:AI45,0)+1,".")),","),IF(MAX($Q45:AI45,0)=OPER!$AA140,".",IF(OPER!$AB140&lt;=HOUR(AK$7),MAX($Q45:AI45,0)+1,".")))</f>
        <v>.</v>
      </c>
      <c r="AK45" s="271" t="str">
        <f>IF($E45=$E44,IF(AL44=".",IF(MAX($Q45:AJ45,0)=OPER!$AA140,".",IF(OPER!$AB140&lt;=HOUR(AL$7),MAX($Q45:AJ45,0)+1,".")),","),IF(MAX($Q45:AJ45,0)=OPER!$AA140,".",IF(OPER!$AB140&lt;=HOUR(AL$7),MAX($Q45:AJ45,0)+1,".")))</f>
        <v>.</v>
      </c>
      <c r="AL45" s="269" t="str">
        <f>IF($E45=$E44,IF(AM44=".",IF(MAX($Q45:AK45,0)=OPER!$AA140,".",IF(OPER!$AB140&lt;=HOUR(AM$7),MAX($Q45:AK45,0)+1,".")),","),IF(MAX($Q45:AK45,0)=OPER!$AA140,".",IF(OPER!$AB140&lt;=HOUR(AM$7),MAX($Q45:AK45,0)+1,".")))</f>
        <v>.</v>
      </c>
      <c r="AM45" s="269" t="str">
        <f>IF($E45=$E44,IF(AN44=".",IF(MAX($Q45:AL45,0)=OPER!$AA140,".",IF(OPER!$AB140&lt;=HOUR(AN$7),MAX($Q45:AL45,0)+1,".")),","),IF(MAX($Q45:AL45,0)=OPER!$AA140,".",IF(OPER!$AB140&lt;=HOUR(AN$7),MAX($Q45:AL45,0)+1,".")))</f>
        <v>.</v>
      </c>
      <c r="AN45" s="270" t="str">
        <f>IF($E45=$E44,IF(AO44=".",IF(MAX($Q45:AM45,0)=OPER!$AA140,".",IF(OPER!$AB140&lt;=HOUR(AO$7),MAX($Q45:AM45,0)+1,".")),","),IF(MAX($Q45:AM45,0)=OPER!$AA140,".",IF(OPER!$AB140&lt;=HOUR(AO$7),MAX($Q45:AM45,0)+1,".")))</f>
        <v>.</v>
      </c>
      <c r="AO45" s="271" t="str">
        <f>IF($E45=$E44,IF(AP44=".",IF(MAX($Q45:AN45,0)=OPER!$AA140,".",IF(OPER!$AB140&lt;=HOUR(AP$7),MAX($Q45:AN45,0)+1,".")),","),IF(MAX($Q45:AN45,0)=OPER!$AA140,".",IF(OPER!$AB140&lt;=HOUR(AP$7),MAX($Q45:AN45,0)+1,".")))</f>
        <v>.</v>
      </c>
      <c r="AP45" s="269" t="str">
        <f>IF($E45=$E44,IF(AQ44=".",IF(MAX($Q45:AO45,0)=OPER!$AA140,".",IF(OPER!$AB140&lt;=HOUR(AQ$7),MAX($Q45:AO45,0)+1,".")),","),IF(MAX($Q45:AO45,0)=OPER!$AA140,".",IF(OPER!$AB140&lt;=HOUR(AQ$7),MAX($Q45:AO45,0)+1,".")))</f>
        <v>.</v>
      </c>
      <c r="AQ45" s="269" t="str">
        <f>IF($E45=$E44,IF(AR44=".",IF(MAX($Q45:AP45,0)=OPER!$AA140,".",IF(OPER!$AB140&lt;=HOUR(AR$7),MAX($Q45:AP45,0)+1,".")),","),IF(MAX($Q45:AP45,0)=OPER!$AA140,".",IF(OPER!$AB140&lt;=HOUR(AR$7),MAX($Q45:AP45,0)+1,".")))</f>
        <v>.</v>
      </c>
      <c r="AR45" s="270" t="str">
        <f>IF($E45=$E44,IF(AS44=".",IF(MAX($Q45:AQ45,0)=OPER!$AA140,".",IF(OPER!$AB140&lt;=HOUR(AS$7),MAX($Q45:AQ45,0)+1,".")),","),IF(MAX($Q45:AQ45,0)=OPER!$AA140,".",IF(OPER!$AB140&lt;=HOUR(AS$7),MAX($Q45:AQ45,0)+1,".")))</f>
        <v>.</v>
      </c>
      <c r="AS45" s="271" t="str">
        <f>IF($E45=$E44,IF(AT44=".",IF(MAX($Q45:AR45,0)=OPER!$AA140,".",IF(OPER!$AB140&lt;=HOUR(AT$7),MAX($Q45:AR45,0)+1,".")),","),IF(MAX($Q45:AR45,0)=OPER!$AA140,".",IF(OPER!$AB140&lt;=HOUR(AT$7),MAX($Q45:AR45,0)+1,".")))</f>
        <v>.</v>
      </c>
      <c r="AT45" s="269" t="str">
        <f>IF($E45=$E44,IF(AU44=".",IF(MAX($Q45:AS45,0)=OPER!$AA140,".",IF(OPER!$AB140&lt;=HOUR(AU$7),MAX($Q45:AS45,0)+1,".")),","),IF(MAX($Q45:AS45,0)=OPER!$AA140,".",IF(OPER!$AB140&lt;=HOUR(AU$7),MAX($Q45:AS45,0)+1,".")))</f>
        <v>.</v>
      </c>
      <c r="AU45" s="269" t="str">
        <f>IF($E45=$E44,IF(AV44=".",IF(MAX($Q45:AT45,0)=OPER!$AA140,".",IF(OPER!$AB140&lt;=HOUR(AV$7),MAX($Q45:AT45,0)+1,".")),","),IF(MAX($Q45:AT45,0)=OPER!$AA140,".",IF(OPER!$AB140&lt;=HOUR(AV$7),MAX($Q45:AT45,0)+1,".")))</f>
        <v>.</v>
      </c>
      <c r="AV45" s="270" t="str">
        <f>IF($E45=$E44,IF(AW44=".",IF(MAX($Q45:AU45,0)=OPER!$AA140,".",IF(OPER!$AB140&lt;=HOUR(AW$7),MAX($Q45:AU45,0)+1,".")),","),IF(MAX($Q45:AU45,0)=OPER!$AA140,".",IF(OPER!$AB140&lt;=HOUR(AW$7),MAX($Q45:AU45,0)+1,".")))</f>
        <v>.</v>
      </c>
      <c r="AW45" s="271" t="str">
        <f>IF($E45=$E44,IF(AX44=".",IF(MAX($Q45:AV45,0)=OPER!$AA140,".",IF(OPER!$AB140&lt;=HOUR(AX$7),MAX($Q45:AV45,0)+1,".")),","),IF(MAX($Q45:AV45,0)=OPER!$AA140,".",IF(OPER!$AB140&lt;=HOUR(AX$7),MAX($Q45:AV45,0)+1,".")))</f>
        <v>.</v>
      </c>
      <c r="AX45" s="269" t="str">
        <f>IF($E45=$E44,IF(AY44=".",IF(MAX($Q45:AW45,0)=OPER!$AA140,".",IF(OPER!$AB140&lt;=HOUR(AY$7),MAX($Q45:AW45,0)+1,".")),","),IF(MAX($Q45:AW45,0)=OPER!$AA140,".",IF(OPER!$AB140&lt;=HOUR(AY$7),MAX($Q45:AW45,0)+1,".")))</f>
        <v>.</v>
      </c>
      <c r="AY45" s="269" t="str">
        <f>IF($E45=$E44,IF(AZ44=".",IF(MAX($Q45:AX45,0)=OPER!$AA140,".",IF(OPER!$AB140&lt;=HOUR(AZ$7),MAX($Q45:AX45,0)+1,".")),","),IF(MAX($Q45:AX45,0)=OPER!$AA140,".",IF(OPER!$AB140&lt;=HOUR(AZ$7),MAX($Q45:AX45,0)+1,".")))</f>
        <v>.</v>
      </c>
      <c r="AZ45" s="270" t="e">
        <f>IF($E45=$E44,IF(BA44=".",IF(MAX($Q45:AY45,0)=OPER!$AA140,".",IF(OPER!$AB140&lt;=HOUR(BA$7),MAX($Q45:AY45,0)+1,".")),","),IF(MAX($Q45:AY45,0)=OPER!$AA140,".",IF(OPER!$AB140&lt;=HOUR(BA$7),MAX($Q45:AY45,0)+1,".")))</f>
        <v>#VALUE!</v>
      </c>
      <c r="BA45" s="30" t="str">
        <f>+OPER!AK39</f>
        <v>OP</v>
      </c>
    </row>
    <row r="46" spans="1:53" ht="80.5" customHeight="1" x14ac:dyDescent="0.2">
      <c r="A46" s="282" t="str">
        <f>IF(OPER!AF40=0,"",OPER!AF40)</f>
        <v>BAJA</v>
      </c>
      <c r="B46" s="109">
        <f>IF(OPER!V40=0,"",OPER!V40)</f>
        <v>46072</v>
      </c>
      <c r="C46" s="71" t="str">
        <f>IF(OPER!U40 = 0,"", OPER!U40)</f>
        <v xml:space="preserve"> </v>
      </c>
      <c r="D46" s="30" t="str">
        <f t="shared" si="7"/>
        <v>SI</v>
      </c>
      <c r="E46" s="262" t="str">
        <f>IF(OPER!X40 = 0,"",OPER!X40)</f>
        <v>JHON MARTINEZ</v>
      </c>
      <c r="F46" s="262" t="str">
        <f>IF(OPER!I40 = 0,"",OPER!I40)</f>
        <v>LIMP/INSP EQU DET EMBAN VARIOLINE # 2</v>
      </c>
      <c r="G46" s="352" t="str">
        <f>IF(OPER!C40=0,"",OPER!C40)</f>
        <v>VARIOLINE OW 2 - L4</v>
      </c>
      <c r="H46" s="30">
        <f>IF(OPER!R40 = 0,"",OPER!R40)</f>
        <v>3</v>
      </c>
      <c r="I46" s="30" t="str">
        <f>IF(OPER!F40=0,"", OPER!F40)</f>
        <v>9219895</v>
      </c>
      <c r="J46" s="108" t="str">
        <f>IF(OPER!G40=0,"",OPER!G40)</f>
        <v>0010</v>
      </c>
      <c r="K46" s="250">
        <f>+OPER!R40</f>
        <v>3</v>
      </c>
      <c r="L46" s="262">
        <f t="shared" si="8"/>
        <v>8.5</v>
      </c>
      <c r="M46" s="250">
        <f t="shared" si="9"/>
        <v>14.5</v>
      </c>
      <c r="N46" s="205" t="str">
        <f>IF(OPER!A40=0,"",OPER!A40)</f>
        <v>ZOT2</v>
      </c>
      <c r="O46" s="73" t="str">
        <f>IF(OPER!AJ1896=0,"",OPER!AJ1896)</f>
        <v/>
      </c>
      <c r="P46" s="264" t="str">
        <f>IF(OPER!AH40="EJECUTADO","SI",IF(OPER!AH40="NO EJECUTADO","NO",""))</f>
        <v/>
      </c>
      <c r="Q46" s="264" t="str">
        <f>IF(OPER!AN40="EJECUTADO","SI",IF(OPER!AN40="NO EJECUTADO","NO",""))</f>
        <v/>
      </c>
      <c r="R46" s="221" t="str">
        <f>IFERROR(VLOOKUP(OPER!Z40,OPER!$AU$490:$AV$577,2,0),"NO ASIGNADO")</f>
        <v>JUAN ARBOLEDA</v>
      </c>
      <c r="S46" s="6" t="str">
        <f>+OPER!AG40</f>
        <v xml:space="preserve"> </v>
      </c>
      <c r="T46" s="268" t="str">
        <f>IF($E46=$E45,IF(U45=".",IF(MAX($Q46:Q46,0)=OPER!$AA141,".",IF(OPER!$AB141&lt;=HOUR(U$7),MAX($Q46:Q46,0)+1,".")),","),IF(MAX($Q46:Q46,0)=OPER!$AA141,".",IF(OPER!$AB141&lt;=HOUR(U$7),MAX($Q46:Q46,0)+1,".")))</f>
        <v>.</v>
      </c>
      <c r="U46" s="269" t="str">
        <f>IF($E46=$E45,IF(V45=".",IF(MAX($Q46:T46,0)=OPER!$AA141,".",IF(OPER!$AB141&lt;=HOUR(V$7),MAX($Q46:T46,0)+1,".")),","),IF(MAX($Q46:T46,0)=OPER!$AA141,".",IF(OPER!$AB141&lt;=HOUR(V$7),MAX($Q46:T46,0)+1,".")))</f>
        <v>.</v>
      </c>
      <c r="V46" s="269" t="str">
        <f>IF($E46=$E45,IF(W45=".",IF(MAX($Q46:U46,0)=OPER!$AA141,".",IF(OPER!$AB141&lt;=HOUR(W$7),MAX($Q46:U46,0)+1,".")),","),IF(MAX($Q46:U46,0)=OPER!$AA141,".",IF(OPER!$AB141&lt;=HOUR(W$7),MAX($Q46:U46,0)+1,".")))</f>
        <v>.</v>
      </c>
      <c r="W46" s="269" t="str">
        <f>IF($E46=$E45,IF(X45=".",IF(MAX($Q46:V46,0)=OPER!$AA141,".",IF(OPER!$AB141&lt;=HOUR(X$7),MAX($Q46:V46,0)+1,".")),","),IF(MAX($Q46:V46,0)=OPER!$AA141,".",IF(OPER!$AB141&lt;=HOUR(X$7),MAX($Q46:V46,0)+1,".")))</f>
        <v>.</v>
      </c>
      <c r="X46" s="270" t="str">
        <f>IF($E46=$E45,IF(Y45=".",IF(MAX($Q46:W46,0)=OPER!$AA141,".",IF(OPER!$AB141&lt;=HOUR(Y$7),MAX($Q46:W46,0)+1,".")),","),IF(MAX($Q46:W46,0)=OPER!$AA141,".",IF(OPER!$AB141&lt;=HOUR(Y$7),MAX($Q46:W46,0)+1,".")))</f>
        <v>.</v>
      </c>
      <c r="Y46" s="271" t="str">
        <f>IF($E46=$E45,IF(Z45=".",IF(MAX($Q46:X46,0)=OPER!$AA141,".",IF(OPER!$AB141&lt;=HOUR(Z$7),MAX($Q46:X46,0)+1,".")),","),IF(MAX($Q46:X46,0)=OPER!$AA141,".",IF(OPER!$AB141&lt;=HOUR(Z$7),MAX($Q46:X46,0)+1,".")))</f>
        <v>.</v>
      </c>
      <c r="Z46" s="269" t="str">
        <f>IF($E46=$E45,IF(AA45=".",IF(MAX($Q46:Y46,0)=OPER!$AA141,".",IF(OPER!$AB141&lt;=HOUR(AA$7),MAX($Q46:Y46,0)+1,".")),","),IF(MAX($Q46:Y46,0)=OPER!$AA141,".",IF(OPER!$AB141&lt;=HOUR(AA$7),MAX($Q46:Y46,0)+1,".")))</f>
        <v>.</v>
      </c>
      <c r="AA46" s="269" t="str">
        <f>IF($E46=$E45,IF(AB45=".",IF(MAX($Q46:Z46,0)=OPER!$AA141,".",IF(OPER!$AB141&lt;=HOUR(AB$7),MAX($Q46:Z46,0)+1,".")),","),IF(MAX($Q46:Z46,0)=OPER!$AA141,".",IF(OPER!$AB141&lt;=HOUR(AB$7),MAX($Q46:Z46,0)+1,".")))</f>
        <v>.</v>
      </c>
      <c r="AB46" s="270" t="str">
        <f>IF($E46=$E45,IF(AC45=".",IF(MAX($Q46:AA46,0)=OPER!$AA141,".",IF(OPER!$AB141&lt;=HOUR(AC$7),MAX($Q46:AA46,0)+1,".")),","),IF(MAX($Q46:AA46,0)=OPER!$AA141,".",IF(OPER!$AB141&lt;=HOUR(AC$7),MAX($Q46:AA46,0)+1,".")))</f>
        <v>.</v>
      </c>
      <c r="AC46" s="271" t="str">
        <f>IF($E46=$E45,IF(AD45=".",IF(MAX($Q46:AB46,0)=OPER!$AA141,".",IF(OPER!$AB141&lt;=HOUR(AD$7),MAX($Q46:AB46,0)+1,".")),","),IF(MAX($Q46:AB46,0)=OPER!$AA141,".",IF(OPER!$AB141&lt;=HOUR(AD$7),MAX($Q46:AB46,0)+1,".")))</f>
        <v>.</v>
      </c>
      <c r="AD46" s="269" t="str">
        <f>IF($E46=$E45,IF(AE45=".",IF(MAX($Q46:AC46,0)=OPER!$AA141,".",IF(OPER!$AB141&lt;=HOUR(AE$7),MAX($Q46:AC46,0)+1,".")),","),IF(MAX($Q46:AC46,0)=OPER!$AA141,".",IF(OPER!$AB141&lt;=HOUR(AE$7),MAX($Q46:AC46,0)+1,".")))</f>
        <v>.</v>
      </c>
      <c r="AE46" s="269" t="str">
        <f>IF($E46=$E45,IF(AF45=".",IF(MAX($Q46:AD46,0)=OPER!$AA141,".",IF(OPER!$AB141&lt;=HOUR(AF$7),MAX($Q46:AD46,0)+1,".")),","),IF(MAX($Q46:AD46,0)=OPER!$AA141,".",IF(OPER!$AB141&lt;=HOUR(AF$7),MAX($Q46:AD46,0)+1,".")))</f>
        <v>.</v>
      </c>
      <c r="AF46" s="270" t="str">
        <f>IF($E46=$E45,IF(AG45=".",IF(MAX($Q46:AE46,0)=OPER!$AA141,".",IF(OPER!$AB141&lt;=HOUR(AG$7),MAX($Q46:AE46,0)+1,".")),","),IF(MAX($Q46:AE46,0)=OPER!$AA141,".",IF(OPER!$AB141&lt;=HOUR(AG$7),MAX($Q46:AE46,0)+1,".")))</f>
        <v>.</v>
      </c>
      <c r="AG46" s="271" t="str">
        <f>IF($E46=$E45,IF(AH45=".",IF(MAX($Q46:AF46,0)=OPER!$AA141,".",IF(OPER!$AB141&lt;=HOUR(AH$7),MAX($Q46:AF46,0)+1,".")),","),IF(MAX($Q46:AF46,0)=OPER!$AA141,".",IF(OPER!$AB141&lt;=HOUR(AH$7),MAX($Q46:AF46,0)+1,".")))</f>
        <v>.</v>
      </c>
      <c r="AH46" s="269" t="str">
        <f>IF($E46=$E45,IF(AI45=".",IF(MAX($Q46:AG46,0)=OPER!$AA141,".",IF(OPER!$AB141&lt;=HOUR(AI$7),MAX($Q46:AG46,0)+1,".")),","),IF(MAX($Q46:AG46,0)=OPER!$AA141,".",IF(OPER!$AB141&lt;=HOUR(AI$7),MAX($Q46:AG46,0)+1,".")))</f>
        <v>.</v>
      </c>
      <c r="AI46" s="269" t="str">
        <f>IF($E46=$E45,IF(AJ45=".",IF(MAX($Q46:AH46,0)=OPER!$AA141,".",IF(OPER!$AB141&lt;=HOUR(AJ$7),MAX($Q46:AH46,0)+1,".")),","),IF(MAX($Q46:AH46,0)=OPER!$AA141,".",IF(OPER!$AB141&lt;=HOUR(AJ$7),MAX($Q46:AH46,0)+1,".")))</f>
        <v>.</v>
      </c>
      <c r="AJ46" s="270" t="str">
        <f>IF($E46=$E45,IF(AK45=".",IF(MAX($Q46:AI46,0)=OPER!$AA141,".",IF(OPER!$AB141&lt;=HOUR(AK$7),MAX($Q46:AI46,0)+1,".")),","),IF(MAX($Q46:AI46,0)=OPER!$AA141,".",IF(OPER!$AB141&lt;=HOUR(AK$7),MAX($Q46:AI46,0)+1,".")))</f>
        <v>.</v>
      </c>
      <c r="AK46" s="271" t="str">
        <f>IF($E46=$E45,IF(AL45=".",IF(MAX($Q46:AJ46,0)=OPER!$AA141,".",IF(OPER!$AB141&lt;=HOUR(AL$7),MAX($Q46:AJ46,0)+1,".")),","),IF(MAX($Q46:AJ46,0)=OPER!$AA141,".",IF(OPER!$AB141&lt;=HOUR(AL$7),MAX($Q46:AJ46,0)+1,".")))</f>
        <v>.</v>
      </c>
      <c r="AL46" s="269" t="str">
        <f>IF($E46=$E45,IF(AM45=".",IF(MAX($Q46:AK46,0)=OPER!$AA141,".",IF(OPER!$AB141&lt;=HOUR(AM$7),MAX($Q46:AK46,0)+1,".")),","),IF(MAX($Q46:AK46,0)=OPER!$AA141,".",IF(OPER!$AB141&lt;=HOUR(AM$7),MAX($Q46:AK46,0)+1,".")))</f>
        <v>.</v>
      </c>
      <c r="AM46" s="269" t="str">
        <f>IF($E46=$E45,IF(AN45=".",IF(MAX($Q46:AL46,0)=OPER!$AA141,".",IF(OPER!$AB141&lt;=HOUR(AN$7),MAX($Q46:AL46,0)+1,".")),","),IF(MAX($Q46:AL46,0)=OPER!$AA141,".",IF(OPER!$AB141&lt;=HOUR(AN$7),MAX($Q46:AL46,0)+1,".")))</f>
        <v>.</v>
      </c>
      <c r="AN46" s="270" t="str">
        <f>IF($E46=$E45,IF(AO45=".",IF(MAX($Q46:AM46,0)=OPER!$AA141,".",IF(OPER!$AB141&lt;=HOUR(AO$7),MAX($Q46:AM46,0)+1,".")),","),IF(MAX($Q46:AM46,0)=OPER!$AA141,".",IF(OPER!$AB141&lt;=HOUR(AO$7),MAX($Q46:AM46,0)+1,".")))</f>
        <v>.</v>
      </c>
      <c r="AO46" s="271" t="str">
        <f>IF($E46=$E45,IF(AP45=".",IF(MAX($Q46:AN46,0)=OPER!$AA141,".",IF(OPER!$AB141&lt;=HOUR(AP$7),MAX($Q46:AN46,0)+1,".")),","),IF(MAX($Q46:AN46,0)=OPER!$AA141,".",IF(OPER!$AB141&lt;=HOUR(AP$7),MAX($Q46:AN46,0)+1,".")))</f>
        <v>.</v>
      </c>
      <c r="AP46" s="269" t="str">
        <f>IF($E46=$E45,IF(AQ45=".",IF(MAX($Q46:AO46,0)=OPER!$AA141,".",IF(OPER!$AB141&lt;=HOUR(AQ$7),MAX($Q46:AO46,0)+1,".")),","),IF(MAX($Q46:AO46,0)=OPER!$AA141,".",IF(OPER!$AB141&lt;=HOUR(AQ$7),MAX($Q46:AO46,0)+1,".")))</f>
        <v>.</v>
      </c>
      <c r="AQ46" s="269" t="str">
        <f>IF($E46=$E45,IF(AR45=".",IF(MAX($Q46:AP46,0)=OPER!$AA141,".",IF(OPER!$AB141&lt;=HOUR(AR$7),MAX($Q46:AP46,0)+1,".")),","),IF(MAX($Q46:AP46,0)=OPER!$AA141,".",IF(OPER!$AB141&lt;=HOUR(AR$7),MAX($Q46:AP46,0)+1,".")))</f>
        <v>.</v>
      </c>
      <c r="AR46" s="270" t="str">
        <f>IF($E46=$E45,IF(AS45=".",IF(MAX($Q46:AQ46,0)=OPER!$AA141,".",IF(OPER!$AB141&lt;=HOUR(AS$7),MAX($Q46:AQ46,0)+1,".")),","),IF(MAX($Q46:AQ46,0)=OPER!$AA141,".",IF(OPER!$AB141&lt;=HOUR(AS$7),MAX($Q46:AQ46,0)+1,".")))</f>
        <v>.</v>
      </c>
      <c r="AS46" s="271" t="str">
        <f>IF($E46=$E45,IF(AT45=".",IF(MAX($Q46:AR46,0)=OPER!$AA141,".",IF(OPER!$AB141&lt;=HOUR(AT$7),MAX($Q46:AR46,0)+1,".")),","),IF(MAX($Q46:AR46,0)=OPER!$AA141,".",IF(OPER!$AB141&lt;=HOUR(AT$7),MAX($Q46:AR46,0)+1,".")))</f>
        <v>.</v>
      </c>
      <c r="AT46" s="269" t="str">
        <f>IF($E46=$E45,IF(AU45=".",IF(MAX($Q46:AS46,0)=OPER!$AA141,".",IF(OPER!$AB141&lt;=HOUR(AU$7),MAX($Q46:AS46,0)+1,".")),","),IF(MAX($Q46:AS46,0)=OPER!$AA141,".",IF(OPER!$AB141&lt;=HOUR(AU$7),MAX($Q46:AS46,0)+1,".")))</f>
        <v>.</v>
      </c>
      <c r="AU46" s="269" t="str">
        <f>IF($E46=$E45,IF(AV45=".",IF(MAX($Q46:AT46,0)=OPER!$AA141,".",IF(OPER!$AB141&lt;=HOUR(AV$7),MAX($Q46:AT46,0)+1,".")),","),IF(MAX($Q46:AT46,0)=OPER!$AA141,".",IF(OPER!$AB141&lt;=HOUR(AV$7),MAX($Q46:AT46,0)+1,".")))</f>
        <v>.</v>
      </c>
      <c r="AV46" s="270" t="str">
        <f>IF($E46=$E45,IF(AW45=".",IF(MAX($Q46:AU46,0)=OPER!$AA141,".",IF(OPER!$AB141&lt;=HOUR(AW$7),MAX($Q46:AU46,0)+1,".")),","),IF(MAX($Q46:AU46,0)=OPER!$AA141,".",IF(OPER!$AB141&lt;=HOUR(AW$7),MAX($Q46:AU46,0)+1,".")))</f>
        <v>.</v>
      </c>
      <c r="AW46" s="271" t="str">
        <f>IF($E46=$E45,IF(AX45=".",IF(MAX($Q46:AV46,0)=OPER!$AA141,".",IF(OPER!$AB141&lt;=HOUR(AX$7),MAX($Q46:AV46,0)+1,".")),","),IF(MAX($Q46:AV46,0)=OPER!$AA141,".",IF(OPER!$AB141&lt;=HOUR(AX$7),MAX($Q46:AV46,0)+1,".")))</f>
        <v>.</v>
      </c>
      <c r="AX46" s="269" t="str">
        <f>IF($E46=$E45,IF(AY45=".",IF(MAX($Q46:AW46,0)=OPER!$AA141,".",IF(OPER!$AB141&lt;=HOUR(AY$7),MAX($Q46:AW46,0)+1,".")),","),IF(MAX($Q46:AW46,0)=OPER!$AA141,".",IF(OPER!$AB141&lt;=HOUR(AY$7),MAX($Q46:AW46,0)+1,".")))</f>
        <v>.</v>
      </c>
      <c r="AY46" s="269" t="str">
        <f>IF($E46=$E45,IF(AZ45=".",IF(MAX($Q46:AX46,0)=OPER!$AA141,".",IF(OPER!$AB141&lt;=HOUR(AZ$7),MAX($Q46:AX46,0)+1,".")),","),IF(MAX($Q46:AX46,0)=OPER!$AA141,".",IF(OPER!$AB141&lt;=HOUR(AZ$7),MAX($Q46:AX46,0)+1,".")))</f>
        <v>.</v>
      </c>
      <c r="AZ46" s="270" t="e">
        <f>IF($E46=$E45,IF(BA45=".",IF(MAX($Q46:AY46,0)=OPER!$AA141,".",IF(OPER!$AB141&lt;=HOUR(BA$7),MAX($Q46:AY46,0)+1,".")),","),IF(MAX($Q46:AY46,0)=OPER!$AA141,".",IF(OPER!$AB141&lt;=HOUR(BA$7),MAX($Q46:AY46,0)+1,".")))</f>
        <v>#VALUE!</v>
      </c>
      <c r="BA46" s="30" t="str">
        <f>+OPER!AK40</f>
        <v>OP</v>
      </c>
    </row>
    <row r="47" spans="1:53" ht="80.5" customHeight="1" x14ac:dyDescent="0.2">
      <c r="A47" s="282" t="str">
        <f>IF(OPER!AF41=0,"",OPER!AF41)</f>
        <v>MEDIA</v>
      </c>
      <c r="B47" s="109">
        <f>IF(OPER!V41=0,"",OPER!V41)</f>
        <v>46072</v>
      </c>
      <c r="C47" s="71" t="str">
        <f>IF(OPER!U41 = 0,"", OPER!U41)</f>
        <v xml:space="preserve"> </v>
      </c>
      <c r="D47" s="30" t="str">
        <f t="shared" si="7"/>
        <v>SI</v>
      </c>
      <c r="E47" s="262" t="str">
        <f>IF(OPER!X41 = 0,"",OPER!X41)</f>
        <v>JHON MARTINEZ</v>
      </c>
      <c r="F47" s="262" t="str">
        <f>IF(OPER!I41 = 0,"",OPER!I41)</f>
        <v>LIMP POST-PRODUCCIÓN EMBAND VARIOLINE</v>
      </c>
      <c r="G47" s="352" t="str">
        <f>IF(OPER!C41=0,"",OPER!C41)</f>
        <v>VARIOLINE OW 2 - L4</v>
      </c>
      <c r="H47" s="30">
        <f>IF(OPER!R41 = 0,"",OPER!R41)</f>
        <v>4</v>
      </c>
      <c r="I47" s="30" t="str">
        <f>IF(OPER!F41=0,"", OPER!F41)</f>
        <v>9220445</v>
      </c>
      <c r="J47" s="108" t="str">
        <f>IF(OPER!G41=0,"",OPER!G41)</f>
        <v>0010</v>
      </c>
      <c r="K47" s="250">
        <f>+OPER!R41</f>
        <v>4</v>
      </c>
      <c r="L47" s="262">
        <f t="shared" si="8"/>
        <v>8.5</v>
      </c>
      <c r="M47" s="250">
        <f t="shared" si="9"/>
        <v>14.5</v>
      </c>
      <c r="N47" s="205" t="str">
        <f>IF(OPER!A41=0,"",OPER!A41)</f>
        <v>ZOT2</v>
      </c>
      <c r="O47" s="73" t="str">
        <f>IF(OPER!AJ1897=0,"",OPER!AJ1897)</f>
        <v/>
      </c>
      <c r="P47" s="264" t="str">
        <f>IF(OPER!AH41="EJECUTADO","SI",IF(OPER!AH41="NO EJECUTADO","NO",""))</f>
        <v/>
      </c>
      <c r="Q47" s="264" t="str">
        <f>IF(OPER!AN41="EJECUTADO","SI",IF(OPER!AN41="NO EJECUTADO","NO",""))</f>
        <v/>
      </c>
      <c r="R47" s="221" t="str">
        <f>IFERROR(VLOOKUP(OPER!Z41,OPER!$AU$490:$AV$577,2,0),"NO ASIGNADO")</f>
        <v>JUAN ARBOLEDA</v>
      </c>
      <c r="S47" s="6" t="str">
        <f>+OPER!AG41</f>
        <v xml:space="preserve"> </v>
      </c>
      <c r="T47" s="268" t="str">
        <f>IF($E47=$E46,IF(U46=".",IF(MAX($Q47:Q47,0)=OPER!$AA142,".",IF(OPER!$AB142&lt;=HOUR(U$7),MAX($Q47:Q47,0)+1,".")),","),IF(MAX($Q47:Q47,0)=OPER!$AA142,".",IF(OPER!$AB142&lt;=HOUR(U$7),MAX($Q47:Q47,0)+1,".")))</f>
        <v>.</v>
      </c>
      <c r="U47" s="269" t="str">
        <f>IF($E47=$E46,IF(V46=".",IF(MAX($Q47:T47,0)=OPER!$AA142,".",IF(OPER!$AB142&lt;=HOUR(V$7),MAX($Q47:T47,0)+1,".")),","),IF(MAX($Q47:T47,0)=OPER!$AA142,".",IF(OPER!$AB142&lt;=HOUR(V$7),MAX($Q47:T47,0)+1,".")))</f>
        <v>.</v>
      </c>
      <c r="V47" s="269" t="str">
        <f>IF($E47=$E46,IF(W46=".",IF(MAX($Q47:U47,0)=OPER!$AA142,".",IF(OPER!$AB142&lt;=HOUR(W$7),MAX($Q47:U47,0)+1,".")),","),IF(MAX($Q47:U47,0)=OPER!$AA142,".",IF(OPER!$AB142&lt;=HOUR(W$7),MAX($Q47:U47,0)+1,".")))</f>
        <v>.</v>
      </c>
      <c r="W47" s="269" t="str">
        <f>IF($E47=$E46,IF(X46=".",IF(MAX($Q47:V47,0)=OPER!$AA142,".",IF(OPER!$AB142&lt;=HOUR(X$7),MAX($Q47:V47,0)+1,".")),","),IF(MAX($Q47:V47,0)=OPER!$AA142,".",IF(OPER!$AB142&lt;=HOUR(X$7),MAX($Q47:V47,0)+1,".")))</f>
        <v>.</v>
      </c>
      <c r="X47" s="270" t="str">
        <f>IF($E47=$E46,IF(Y46=".",IF(MAX($Q47:W47,0)=OPER!$AA142,".",IF(OPER!$AB142&lt;=HOUR(Y$7),MAX($Q47:W47,0)+1,".")),","),IF(MAX($Q47:W47,0)=OPER!$AA142,".",IF(OPER!$AB142&lt;=HOUR(Y$7),MAX($Q47:W47,0)+1,".")))</f>
        <v>.</v>
      </c>
      <c r="Y47" s="271" t="str">
        <f>IF($E47=$E46,IF(Z46=".",IF(MAX($Q47:X47,0)=OPER!$AA142,".",IF(OPER!$AB142&lt;=HOUR(Z$7),MAX($Q47:X47,0)+1,".")),","),IF(MAX($Q47:X47,0)=OPER!$AA142,".",IF(OPER!$AB142&lt;=HOUR(Z$7),MAX($Q47:X47,0)+1,".")))</f>
        <v>.</v>
      </c>
      <c r="Z47" s="269" t="str">
        <f>IF($E47=$E46,IF(AA46=".",IF(MAX($Q47:Y47,0)=OPER!$AA142,".",IF(OPER!$AB142&lt;=HOUR(AA$7),MAX($Q47:Y47,0)+1,".")),","),IF(MAX($Q47:Y47,0)=OPER!$AA142,".",IF(OPER!$AB142&lt;=HOUR(AA$7),MAX($Q47:Y47,0)+1,".")))</f>
        <v>.</v>
      </c>
      <c r="AA47" s="269" t="str">
        <f>IF($E47=$E46,IF(AB46=".",IF(MAX($Q47:Z47,0)=OPER!$AA142,".",IF(OPER!$AB142&lt;=HOUR(AB$7),MAX($Q47:Z47,0)+1,".")),","),IF(MAX($Q47:Z47,0)=OPER!$AA142,".",IF(OPER!$AB142&lt;=HOUR(AB$7),MAX($Q47:Z47,0)+1,".")))</f>
        <v>.</v>
      </c>
      <c r="AB47" s="270" t="str">
        <f>IF($E47=$E46,IF(AC46=".",IF(MAX($Q47:AA47,0)=OPER!$AA142,".",IF(OPER!$AB142&lt;=HOUR(AC$7),MAX($Q47:AA47,0)+1,".")),","),IF(MAX($Q47:AA47,0)=OPER!$AA142,".",IF(OPER!$AB142&lt;=HOUR(AC$7),MAX($Q47:AA47,0)+1,".")))</f>
        <v>.</v>
      </c>
      <c r="AC47" s="271" t="str">
        <f>IF($E47=$E46,IF(AD46=".",IF(MAX($Q47:AB47,0)=OPER!$AA142,".",IF(OPER!$AB142&lt;=HOUR(AD$7),MAX($Q47:AB47,0)+1,".")),","),IF(MAX($Q47:AB47,0)=OPER!$AA142,".",IF(OPER!$AB142&lt;=HOUR(AD$7),MAX($Q47:AB47,0)+1,".")))</f>
        <v>.</v>
      </c>
      <c r="AD47" s="269" t="str">
        <f>IF($E47=$E46,IF(AE46=".",IF(MAX($Q47:AC47,0)=OPER!$AA142,".",IF(OPER!$AB142&lt;=HOUR(AE$7),MAX($Q47:AC47,0)+1,".")),","),IF(MAX($Q47:AC47,0)=OPER!$AA142,".",IF(OPER!$AB142&lt;=HOUR(AE$7),MAX($Q47:AC47,0)+1,".")))</f>
        <v>.</v>
      </c>
      <c r="AE47" s="269" t="str">
        <f>IF($E47=$E46,IF(AF46=".",IF(MAX($Q47:AD47,0)=OPER!$AA142,".",IF(OPER!$AB142&lt;=HOUR(AF$7),MAX($Q47:AD47,0)+1,".")),","),IF(MAX($Q47:AD47,0)=OPER!$AA142,".",IF(OPER!$AB142&lt;=HOUR(AF$7),MAX($Q47:AD47,0)+1,".")))</f>
        <v>.</v>
      </c>
      <c r="AF47" s="270" t="str">
        <f>IF($E47=$E46,IF(AG46=".",IF(MAX($Q47:AE47,0)=OPER!$AA142,".",IF(OPER!$AB142&lt;=HOUR(AG$7),MAX($Q47:AE47,0)+1,".")),","),IF(MAX($Q47:AE47,0)=OPER!$AA142,".",IF(OPER!$AB142&lt;=HOUR(AG$7),MAX($Q47:AE47,0)+1,".")))</f>
        <v>.</v>
      </c>
      <c r="AG47" s="271" t="str">
        <f>IF($E47=$E46,IF(AH46=".",IF(MAX($Q47:AF47,0)=OPER!$AA142,".",IF(OPER!$AB142&lt;=HOUR(AH$7),MAX($Q47:AF47,0)+1,".")),","),IF(MAX($Q47:AF47,0)=OPER!$AA142,".",IF(OPER!$AB142&lt;=HOUR(AH$7),MAX($Q47:AF47,0)+1,".")))</f>
        <v>.</v>
      </c>
      <c r="AH47" s="269" t="str">
        <f>IF($E47=$E46,IF(AI46=".",IF(MAX($Q47:AG47,0)=OPER!$AA142,".",IF(OPER!$AB142&lt;=HOUR(AI$7),MAX($Q47:AG47,0)+1,".")),","),IF(MAX($Q47:AG47,0)=OPER!$AA142,".",IF(OPER!$AB142&lt;=HOUR(AI$7),MAX($Q47:AG47,0)+1,".")))</f>
        <v>.</v>
      </c>
      <c r="AI47" s="269" t="str">
        <f>IF($E47=$E46,IF(AJ46=".",IF(MAX($Q47:AH47,0)=OPER!$AA142,".",IF(OPER!$AB142&lt;=HOUR(AJ$7),MAX($Q47:AH47,0)+1,".")),","),IF(MAX($Q47:AH47,0)=OPER!$AA142,".",IF(OPER!$AB142&lt;=HOUR(AJ$7),MAX($Q47:AH47,0)+1,".")))</f>
        <v>.</v>
      </c>
      <c r="AJ47" s="270" t="str">
        <f>IF($E47=$E46,IF(AK46=".",IF(MAX($Q47:AI47,0)=OPER!$AA142,".",IF(OPER!$AB142&lt;=HOUR(AK$7),MAX($Q47:AI47,0)+1,".")),","),IF(MAX($Q47:AI47,0)=OPER!$AA142,".",IF(OPER!$AB142&lt;=HOUR(AK$7),MAX($Q47:AI47,0)+1,".")))</f>
        <v>.</v>
      </c>
      <c r="AK47" s="271" t="str">
        <f>IF($E47=$E46,IF(AL46=".",IF(MAX($Q47:AJ47,0)=OPER!$AA142,".",IF(OPER!$AB142&lt;=HOUR(AL$7),MAX($Q47:AJ47,0)+1,".")),","),IF(MAX($Q47:AJ47,0)=OPER!$AA142,".",IF(OPER!$AB142&lt;=HOUR(AL$7),MAX($Q47:AJ47,0)+1,".")))</f>
        <v>.</v>
      </c>
      <c r="AL47" s="269" t="str">
        <f>IF($E47=$E46,IF(AM46=".",IF(MAX($Q47:AK47,0)=OPER!$AA142,".",IF(OPER!$AB142&lt;=HOUR(AM$7),MAX($Q47:AK47,0)+1,".")),","),IF(MAX($Q47:AK47,0)=OPER!$AA142,".",IF(OPER!$AB142&lt;=HOUR(AM$7),MAX($Q47:AK47,0)+1,".")))</f>
        <v>.</v>
      </c>
      <c r="AM47" s="269" t="str">
        <f>IF($E47=$E46,IF(AN46=".",IF(MAX($Q47:AL47,0)=OPER!$AA142,".",IF(OPER!$AB142&lt;=HOUR(AN$7),MAX($Q47:AL47,0)+1,".")),","),IF(MAX($Q47:AL47,0)=OPER!$AA142,".",IF(OPER!$AB142&lt;=HOUR(AN$7),MAX($Q47:AL47,0)+1,".")))</f>
        <v>.</v>
      </c>
      <c r="AN47" s="270" t="str">
        <f>IF($E47=$E46,IF(AO46=".",IF(MAX($Q47:AM47,0)=OPER!$AA142,".",IF(OPER!$AB142&lt;=HOUR(AO$7),MAX($Q47:AM47,0)+1,".")),","),IF(MAX($Q47:AM47,0)=OPER!$AA142,".",IF(OPER!$AB142&lt;=HOUR(AO$7),MAX($Q47:AM47,0)+1,".")))</f>
        <v>.</v>
      </c>
      <c r="AO47" s="271" t="str">
        <f>IF($E47=$E46,IF(AP46=".",IF(MAX($Q47:AN47,0)=OPER!$AA142,".",IF(OPER!$AB142&lt;=HOUR(AP$7),MAX($Q47:AN47,0)+1,".")),","),IF(MAX($Q47:AN47,0)=OPER!$AA142,".",IF(OPER!$AB142&lt;=HOUR(AP$7),MAX($Q47:AN47,0)+1,".")))</f>
        <v>.</v>
      </c>
      <c r="AP47" s="269" t="str">
        <f>IF($E47=$E46,IF(AQ46=".",IF(MAX($Q47:AO47,0)=OPER!$AA142,".",IF(OPER!$AB142&lt;=HOUR(AQ$7),MAX($Q47:AO47,0)+1,".")),","),IF(MAX($Q47:AO47,0)=OPER!$AA142,".",IF(OPER!$AB142&lt;=HOUR(AQ$7),MAX($Q47:AO47,0)+1,".")))</f>
        <v>.</v>
      </c>
      <c r="AQ47" s="269" t="str">
        <f>IF($E47=$E46,IF(AR46=".",IF(MAX($Q47:AP47,0)=OPER!$AA142,".",IF(OPER!$AB142&lt;=HOUR(AR$7),MAX($Q47:AP47,0)+1,".")),","),IF(MAX($Q47:AP47,0)=OPER!$AA142,".",IF(OPER!$AB142&lt;=HOUR(AR$7),MAX($Q47:AP47,0)+1,".")))</f>
        <v>.</v>
      </c>
      <c r="AR47" s="270" t="str">
        <f>IF($E47=$E46,IF(AS46=".",IF(MAX($Q47:AQ47,0)=OPER!$AA142,".",IF(OPER!$AB142&lt;=HOUR(AS$7),MAX($Q47:AQ47,0)+1,".")),","),IF(MAX($Q47:AQ47,0)=OPER!$AA142,".",IF(OPER!$AB142&lt;=HOUR(AS$7),MAX($Q47:AQ47,0)+1,".")))</f>
        <v>.</v>
      </c>
      <c r="AS47" s="271" t="str">
        <f>IF($E47=$E46,IF(AT46=".",IF(MAX($Q47:AR47,0)=OPER!$AA142,".",IF(OPER!$AB142&lt;=HOUR(AT$7),MAX($Q47:AR47,0)+1,".")),","),IF(MAX($Q47:AR47,0)=OPER!$AA142,".",IF(OPER!$AB142&lt;=HOUR(AT$7),MAX($Q47:AR47,0)+1,".")))</f>
        <v>.</v>
      </c>
      <c r="AT47" s="269" t="str">
        <f>IF($E47=$E46,IF(AU46=".",IF(MAX($Q47:AS47,0)=OPER!$AA142,".",IF(OPER!$AB142&lt;=HOUR(AU$7),MAX($Q47:AS47,0)+1,".")),","),IF(MAX($Q47:AS47,0)=OPER!$AA142,".",IF(OPER!$AB142&lt;=HOUR(AU$7),MAX($Q47:AS47,0)+1,".")))</f>
        <v>.</v>
      </c>
      <c r="AU47" s="269" t="str">
        <f>IF($E47=$E46,IF(AV46=".",IF(MAX($Q47:AT47,0)=OPER!$AA142,".",IF(OPER!$AB142&lt;=HOUR(AV$7),MAX($Q47:AT47,0)+1,".")),","),IF(MAX($Q47:AT47,0)=OPER!$AA142,".",IF(OPER!$AB142&lt;=HOUR(AV$7),MAX($Q47:AT47,0)+1,".")))</f>
        <v>.</v>
      </c>
      <c r="AV47" s="270" t="str">
        <f>IF($E47=$E46,IF(AW46=".",IF(MAX($Q47:AU47,0)=OPER!$AA142,".",IF(OPER!$AB142&lt;=HOUR(AW$7),MAX($Q47:AU47,0)+1,".")),","),IF(MAX($Q47:AU47,0)=OPER!$AA142,".",IF(OPER!$AB142&lt;=HOUR(AW$7),MAX($Q47:AU47,0)+1,".")))</f>
        <v>.</v>
      </c>
      <c r="AW47" s="271" t="str">
        <f>IF($E47=$E46,IF(AX46=".",IF(MAX($Q47:AV47,0)=OPER!$AA142,".",IF(OPER!$AB142&lt;=HOUR(AX$7),MAX($Q47:AV47,0)+1,".")),","),IF(MAX($Q47:AV47,0)=OPER!$AA142,".",IF(OPER!$AB142&lt;=HOUR(AX$7),MAX($Q47:AV47,0)+1,".")))</f>
        <v>.</v>
      </c>
      <c r="AX47" s="269" t="str">
        <f>IF($E47=$E46,IF(AY46=".",IF(MAX($Q47:AW47,0)=OPER!$AA142,".",IF(OPER!$AB142&lt;=HOUR(AY$7),MAX($Q47:AW47,0)+1,".")),","),IF(MAX($Q47:AW47,0)=OPER!$AA142,".",IF(OPER!$AB142&lt;=HOUR(AY$7),MAX($Q47:AW47,0)+1,".")))</f>
        <v>.</v>
      </c>
      <c r="AY47" s="269" t="e">
        <f>IF($E47=$E46,IF(AZ46=".",IF(MAX($Q47:AX47,0)=OPER!$AA142,".",IF(OPER!$AB142&lt;=HOUR(AZ$7),MAX($Q47:AX47,0)+1,".")),","),IF(MAX($Q47:AX47,0)=OPER!$AA142,".",IF(OPER!$AB142&lt;=HOUR(AZ$7),MAX($Q47:AX47,0)+1,".")))</f>
        <v>#VALUE!</v>
      </c>
      <c r="AZ47" s="270" t="str">
        <f>IF($E47=$E46,IF(BA46=".",IF(MAX($Q47:AY47,0)=OPER!$AA142,".",IF(OPER!$AB142&lt;=HOUR(BA$7),MAX($Q47:AY47,0)+1,".")),","),IF(MAX($Q47:AY47,0)=OPER!$AA142,".",IF(OPER!$AB142&lt;=HOUR(BA$7),MAX($Q47:AY47,0)+1,".")))</f>
        <v>,</v>
      </c>
      <c r="BA47" s="30" t="str">
        <f>+OPER!AK41</f>
        <v>OP</v>
      </c>
    </row>
    <row r="48" spans="1:53" ht="80.5" customHeight="1" x14ac:dyDescent="0.2">
      <c r="A48" s="282" t="str">
        <f>IF(OPER!AF42=0,"",OPER!AF42)</f>
        <v>BAJA</v>
      </c>
      <c r="B48" s="109">
        <f>IF(OPER!V42=0,"",OPER!V42)</f>
        <v>46072</v>
      </c>
      <c r="C48" s="71" t="str">
        <f>IF(OPER!U42 = 0,"", OPER!U42)</f>
        <v xml:space="preserve"> </v>
      </c>
      <c r="D48" s="30" t="str">
        <f t="shared" si="7"/>
        <v>SI</v>
      </c>
      <c r="E48" s="262" t="str">
        <f>IF(OPER!X42 = 0,"",OPER!X42)</f>
        <v>JHON MARTINEZ</v>
      </c>
      <c r="F48" s="262" t="str">
        <f>IF(OPER!I42 = 0,"",OPER!I42)</f>
        <v>RUTA DE LUBRICACIÓN SEMANAL</v>
      </c>
      <c r="G48" s="352" t="str">
        <f>IF(OPER!C42=0,"",OPER!C42)</f>
        <v>ETIQUETADORA 4A MULTIMODUL II K408375</v>
      </c>
      <c r="H48" s="30">
        <f>IF(OPER!R42 = 0,"",OPER!R42)</f>
        <v>1</v>
      </c>
      <c r="I48" s="30" t="str">
        <f>IF(OPER!F42=0,"", OPER!F42)</f>
        <v>9220509</v>
      </c>
      <c r="J48" s="108" t="str">
        <f>IF(OPER!G42=0,"",OPER!G42)</f>
        <v>0010</v>
      </c>
      <c r="K48" s="250">
        <f>+OPER!R42</f>
        <v>1</v>
      </c>
      <c r="L48" s="262">
        <f t="shared" si="8"/>
        <v>8.5</v>
      </c>
      <c r="M48" s="250">
        <f t="shared" si="9"/>
        <v>1</v>
      </c>
      <c r="N48" s="205" t="str">
        <f>IF(OPER!A42=0,"",OPER!A42)</f>
        <v>ZOT2</v>
      </c>
      <c r="O48" s="73" t="str">
        <f>IF(OPER!AJ1898=0,"",OPER!AJ1898)</f>
        <v/>
      </c>
      <c r="P48" s="264" t="str">
        <f>IF(OPER!AH42="EJECUTADO","SI",IF(OPER!AH42="NO EJECUTADO","NO",""))</f>
        <v/>
      </c>
      <c r="Q48" s="264" t="str">
        <f>IF(OPER!AN42="EJECUTADO","SI",IF(OPER!AN42="NO EJECUTADO","NO",""))</f>
        <v/>
      </c>
      <c r="R48" s="221" t="str">
        <f>IFERROR(VLOOKUP(OPER!Z42,OPER!$AU$490:$AV$577,2,0),"NO ASIGNADO")</f>
        <v>JUAN ARBOLEDA</v>
      </c>
      <c r="S48" s="6" t="str">
        <f>+OPER!AG42</f>
        <v xml:space="preserve"> </v>
      </c>
      <c r="T48" s="268" t="str">
        <f>IF($E48=$E47,IF(U47=".",IF(MAX($Q48:Q48,0)=OPER!$AA143,".",IF(OPER!$AB143&lt;=HOUR(U$7),MAX($Q48:Q48,0)+1,".")),","),IF(MAX($Q48:Q48,0)=OPER!$AA143,".",IF(OPER!$AB143&lt;=HOUR(U$7),MAX($Q48:Q48,0)+1,".")))</f>
        <v>.</v>
      </c>
      <c r="U48" s="269" t="str">
        <f>IF($E48=$E47,IF(V47=".",IF(MAX($Q48:T48,0)=OPER!$AA143,".",IF(OPER!$AB143&lt;=HOUR(V$7),MAX($Q48:T48,0)+1,".")),","),IF(MAX($Q48:T48,0)=OPER!$AA143,".",IF(OPER!$AB143&lt;=HOUR(V$7),MAX($Q48:T48,0)+1,".")))</f>
        <v>.</v>
      </c>
      <c r="V48" s="269" t="str">
        <f>IF($E48=$E47,IF(W47=".",IF(MAX($Q48:U48,0)=OPER!$AA143,".",IF(OPER!$AB143&lt;=HOUR(W$7),MAX($Q48:U48,0)+1,".")),","),IF(MAX($Q48:U48,0)=OPER!$AA143,".",IF(OPER!$AB143&lt;=HOUR(W$7),MAX($Q48:U48,0)+1,".")))</f>
        <v>.</v>
      </c>
      <c r="W48" s="269" t="str">
        <f>IF($E48=$E47,IF(X47=".",IF(MAX($Q48:V48,0)=OPER!$AA143,".",IF(OPER!$AB143&lt;=HOUR(X$7),MAX($Q48:V48,0)+1,".")),","),IF(MAX($Q48:V48,0)=OPER!$AA143,".",IF(OPER!$AB143&lt;=HOUR(X$7),MAX($Q48:V48,0)+1,".")))</f>
        <v>.</v>
      </c>
      <c r="X48" s="270" t="str">
        <f>IF($E48=$E47,IF(Y47=".",IF(MAX($Q48:W48,0)=OPER!$AA143,".",IF(OPER!$AB143&lt;=HOUR(Y$7),MAX($Q48:W48,0)+1,".")),","),IF(MAX($Q48:W48,0)=OPER!$AA143,".",IF(OPER!$AB143&lt;=HOUR(Y$7),MAX($Q48:W48,0)+1,".")))</f>
        <v>.</v>
      </c>
      <c r="Y48" s="271" t="str">
        <f>IF($E48=$E47,IF(Z47=".",IF(MAX($Q48:X48,0)=OPER!$AA143,".",IF(OPER!$AB143&lt;=HOUR(Z$7),MAX($Q48:X48,0)+1,".")),","),IF(MAX($Q48:X48,0)=OPER!$AA143,".",IF(OPER!$AB143&lt;=HOUR(Z$7),MAX($Q48:X48,0)+1,".")))</f>
        <v>.</v>
      </c>
      <c r="Z48" s="269" t="str">
        <f>IF($E48=$E47,IF(AA47=".",IF(MAX($Q48:Y48,0)=OPER!$AA143,".",IF(OPER!$AB143&lt;=HOUR(AA$7),MAX($Q48:Y48,0)+1,".")),","),IF(MAX($Q48:Y48,0)=OPER!$AA143,".",IF(OPER!$AB143&lt;=HOUR(AA$7),MAX($Q48:Y48,0)+1,".")))</f>
        <v>.</v>
      </c>
      <c r="AA48" s="269" t="str">
        <f>IF($E48=$E47,IF(AB47=".",IF(MAX($Q48:Z48,0)=OPER!$AA143,".",IF(OPER!$AB143&lt;=HOUR(AB$7),MAX($Q48:Z48,0)+1,".")),","),IF(MAX($Q48:Z48,0)=OPER!$AA143,".",IF(OPER!$AB143&lt;=HOUR(AB$7),MAX($Q48:Z48,0)+1,".")))</f>
        <v>.</v>
      </c>
      <c r="AB48" s="270" t="str">
        <f>IF($E48=$E47,IF(AC47=".",IF(MAX($Q48:AA48,0)=OPER!$AA143,".",IF(OPER!$AB143&lt;=HOUR(AC$7),MAX($Q48:AA48,0)+1,".")),","),IF(MAX($Q48:AA48,0)=OPER!$AA143,".",IF(OPER!$AB143&lt;=HOUR(AC$7),MAX($Q48:AA48,0)+1,".")))</f>
        <v>.</v>
      </c>
      <c r="AC48" s="271" t="str">
        <f>IF($E48=$E47,IF(AD47=".",IF(MAX($Q48:AB48,0)=OPER!$AA143,".",IF(OPER!$AB143&lt;=HOUR(AD$7),MAX($Q48:AB48,0)+1,".")),","),IF(MAX($Q48:AB48,0)=OPER!$AA143,".",IF(OPER!$AB143&lt;=HOUR(AD$7),MAX($Q48:AB48,0)+1,".")))</f>
        <v>.</v>
      </c>
      <c r="AD48" s="269" t="str">
        <f>IF($E48=$E47,IF(AE47=".",IF(MAX($Q48:AC48,0)=OPER!$AA143,".",IF(OPER!$AB143&lt;=HOUR(AE$7),MAX($Q48:AC48,0)+1,".")),","),IF(MAX($Q48:AC48,0)=OPER!$AA143,".",IF(OPER!$AB143&lt;=HOUR(AE$7),MAX($Q48:AC48,0)+1,".")))</f>
        <v>.</v>
      </c>
      <c r="AE48" s="269" t="str">
        <f>IF($E48=$E47,IF(AF47=".",IF(MAX($Q48:AD48,0)=OPER!$AA143,".",IF(OPER!$AB143&lt;=HOUR(AF$7),MAX($Q48:AD48,0)+1,".")),","),IF(MAX($Q48:AD48,0)=OPER!$AA143,".",IF(OPER!$AB143&lt;=HOUR(AF$7),MAX($Q48:AD48,0)+1,".")))</f>
        <v>.</v>
      </c>
      <c r="AF48" s="270" t="str">
        <f>IF($E48=$E47,IF(AG47=".",IF(MAX($Q48:AE48,0)=OPER!$AA143,".",IF(OPER!$AB143&lt;=HOUR(AG$7),MAX($Q48:AE48,0)+1,".")),","),IF(MAX($Q48:AE48,0)=OPER!$AA143,".",IF(OPER!$AB143&lt;=HOUR(AG$7),MAX($Q48:AE48,0)+1,".")))</f>
        <v>.</v>
      </c>
      <c r="AG48" s="271" t="str">
        <f>IF($E48=$E47,IF(AH47=".",IF(MAX($Q48:AF48,0)=OPER!$AA143,".",IF(OPER!$AB143&lt;=HOUR(AH$7),MAX($Q48:AF48,0)+1,".")),","),IF(MAX($Q48:AF48,0)=OPER!$AA143,".",IF(OPER!$AB143&lt;=HOUR(AH$7),MAX($Q48:AF48,0)+1,".")))</f>
        <v>.</v>
      </c>
      <c r="AH48" s="269" t="str">
        <f>IF($E48=$E47,IF(AI47=".",IF(MAX($Q48:AG48,0)=OPER!$AA143,".",IF(OPER!$AB143&lt;=HOUR(AI$7),MAX($Q48:AG48,0)+1,".")),","),IF(MAX($Q48:AG48,0)=OPER!$AA143,".",IF(OPER!$AB143&lt;=HOUR(AI$7),MAX($Q48:AG48,0)+1,".")))</f>
        <v>.</v>
      </c>
      <c r="AI48" s="269" t="str">
        <f>IF($E48=$E47,IF(AJ47=".",IF(MAX($Q48:AH48,0)=OPER!$AA143,".",IF(OPER!$AB143&lt;=HOUR(AJ$7),MAX($Q48:AH48,0)+1,".")),","),IF(MAX($Q48:AH48,0)=OPER!$AA143,".",IF(OPER!$AB143&lt;=HOUR(AJ$7),MAX($Q48:AH48,0)+1,".")))</f>
        <v>.</v>
      </c>
      <c r="AJ48" s="270" t="str">
        <f>IF($E48=$E47,IF(AK47=".",IF(MAX($Q48:AI48,0)=OPER!$AA143,".",IF(OPER!$AB143&lt;=HOUR(AK$7),MAX($Q48:AI48,0)+1,".")),","),IF(MAX($Q48:AI48,0)=OPER!$AA143,".",IF(OPER!$AB143&lt;=HOUR(AK$7),MAX($Q48:AI48,0)+1,".")))</f>
        <v>.</v>
      </c>
      <c r="AK48" s="271" t="str">
        <f>IF($E48=$E47,IF(AL47=".",IF(MAX($Q48:AJ48,0)=OPER!$AA143,".",IF(OPER!$AB143&lt;=HOUR(AL$7),MAX($Q48:AJ48,0)+1,".")),","),IF(MAX($Q48:AJ48,0)=OPER!$AA143,".",IF(OPER!$AB143&lt;=HOUR(AL$7),MAX($Q48:AJ48,0)+1,".")))</f>
        <v>.</v>
      </c>
      <c r="AL48" s="269" t="str">
        <f>IF($E48=$E47,IF(AM47=".",IF(MAX($Q48:AK48,0)=OPER!$AA143,".",IF(OPER!$AB143&lt;=HOUR(AM$7),MAX($Q48:AK48,0)+1,".")),","),IF(MAX($Q48:AK48,0)=OPER!$AA143,".",IF(OPER!$AB143&lt;=HOUR(AM$7),MAX($Q48:AK48,0)+1,".")))</f>
        <v>.</v>
      </c>
      <c r="AM48" s="269" t="str">
        <f>IF($E48=$E47,IF(AN47=".",IF(MAX($Q48:AL48,0)=OPER!$AA143,".",IF(OPER!$AB143&lt;=HOUR(AN$7),MAX($Q48:AL48,0)+1,".")),","),IF(MAX($Q48:AL48,0)=OPER!$AA143,".",IF(OPER!$AB143&lt;=HOUR(AN$7),MAX($Q48:AL48,0)+1,".")))</f>
        <v>.</v>
      </c>
      <c r="AN48" s="270" t="str">
        <f>IF($E48=$E47,IF(AO47=".",IF(MAX($Q48:AM48,0)=OPER!$AA143,".",IF(OPER!$AB143&lt;=HOUR(AO$7),MAX($Q48:AM48,0)+1,".")),","),IF(MAX($Q48:AM48,0)=OPER!$AA143,".",IF(OPER!$AB143&lt;=HOUR(AO$7),MAX($Q48:AM48,0)+1,".")))</f>
        <v>.</v>
      </c>
      <c r="AO48" s="271" t="str">
        <f>IF($E48=$E47,IF(AP47=".",IF(MAX($Q48:AN48,0)=OPER!$AA143,".",IF(OPER!$AB143&lt;=HOUR(AP$7),MAX($Q48:AN48,0)+1,".")),","),IF(MAX($Q48:AN48,0)=OPER!$AA143,".",IF(OPER!$AB143&lt;=HOUR(AP$7),MAX($Q48:AN48,0)+1,".")))</f>
        <v>.</v>
      </c>
      <c r="AP48" s="269" t="str">
        <f>IF($E48=$E47,IF(AQ47=".",IF(MAX($Q48:AO48,0)=OPER!$AA143,".",IF(OPER!$AB143&lt;=HOUR(AQ$7),MAX($Q48:AO48,0)+1,".")),","),IF(MAX($Q48:AO48,0)=OPER!$AA143,".",IF(OPER!$AB143&lt;=HOUR(AQ$7),MAX($Q48:AO48,0)+1,".")))</f>
        <v>.</v>
      </c>
      <c r="AQ48" s="269" t="str">
        <f>IF($E48=$E47,IF(AR47=".",IF(MAX($Q48:AP48,0)=OPER!$AA143,".",IF(OPER!$AB143&lt;=HOUR(AR$7),MAX($Q48:AP48,0)+1,".")),","),IF(MAX($Q48:AP48,0)=OPER!$AA143,".",IF(OPER!$AB143&lt;=HOUR(AR$7),MAX($Q48:AP48,0)+1,".")))</f>
        <v>.</v>
      </c>
      <c r="AR48" s="270" t="str">
        <f>IF($E48=$E47,IF(AS47=".",IF(MAX($Q48:AQ48,0)=OPER!$AA143,".",IF(OPER!$AB143&lt;=HOUR(AS$7),MAX($Q48:AQ48,0)+1,".")),","),IF(MAX($Q48:AQ48,0)=OPER!$AA143,".",IF(OPER!$AB143&lt;=HOUR(AS$7),MAX($Q48:AQ48,0)+1,".")))</f>
        <v>.</v>
      </c>
      <c r="AS48" s="271" t="str">
        <f>IF($E48=$E47,IF(AT47=".",IF(MAX($Q48:AR48,0)=OPER!$AA143,".",IF(OPER!$AB143&lt;=HOUR(AT$7),MAX($Q48:AR48,0)+1,".")),","),IF(MAX($Q48:AR48,0)=OPER!$AA143,".",IF(OPER!$AB143&lt;=HOUR(AT$7),MAX($Q48:AR48,0)+1,".")))</f>
        <v>.</v>
      </c>
      <c r="AT48" s="269" t="str">
        <f>IF($E48=$E47,IF(AU47=".",IF(MAX($Q48:AS48,0)=OPER!$AA143,".",IF(OPER!$AB143&lt;=HOUR(AU$7),MAX($Q48:AS48,0)+1,".")),","),IF(MAX($Q48:AS48,0)=OPER!$AA143,".",IF(OPER!$AB143&lt;=HOUR(AU$7),MAX($Q48:AS48,0)+1,".")))</f>
        <v>.</v>
      </c>
      <c r="AU48" s="269" t="str">
        <f>IF($E48=$E47,IF(AV47=".",IF(MAX($Q48:AT48,0)=OPER!$AA143,".",IF(OPER!$AB143&lt;=HOUR(AV$7),MAX($Q48:AT48,0)+1,".")),","),IF(MAX($Q48:AT48,0)=OPER!$AA143,".",IF(OPER!$AB143&lt;=HOUR(AV$7),MAX($Q48:AT48,0)+1,".")))</f>
        <v>.</v>
      </c>
      <c r="AV48" s="270" t="str">
        <f>IF($E48=$E47,IF(AW47=".",IF(MAX($Q48:AU48,0)=OPER!$AA143,".",IF(OPER!$AB143&lt;=HOUR(AW$7),MAX($Q48:AU48,0)+1,".")),","),IF(MAX($Q48:AU48,0)=OPER!$AA143,".",IF(OPER!$AB143&lt;=HOUR(AW$7),MAX($Q48:AU48,0)+1,".")))</f>
        <v>.</v>
      </c>
      <c r="AW48" s="271" t="str">
        <f>IF($E48=$E47,IF(AX47=".",IF(MAX($Q48:AV48,0)=OPER!$AA143,".",IF(OPER!$AB143&lt;=HOUR(AX$7),MAX($Q48:AV48,0)+1,".")),","),IF(MAX($Q48:AV48,0)=OPER!$AA143,".",IF(OPER!$AB143&lt;=HOUR(AX$7),MAX($Q48:AV48,0)+1,".")))</f>
        <v>.</v>
      </c>
      <c r="AX48" s="269" t="e">
        <f>IF($E48=$E47,IF(AY47=".",IF(MAX($Q48:AW48,0)=OPER!$AA143,".",IF(OPER!$AB143&lt;=HOUR(AY$7),MAX($Q48:AW48,0)+1,".")),","),IF(MAX($Q48:AW48,0)=OPER!$AA143,".",IF(OPER!$AB143&lt;=HOUR(AY$7),MAX($Q48:AW48,0)+1,".")))</f>
        <v>#VALUE!</v>
      </c>
      <c r="AY48" s="269" t="str">
        <f>IF($E48=$E47,IF(AZ47=".",IF(MAX($Q48:AX48,0)=OPER!$AA143,".",IF(OPER!$AB143&lt;=HOUR(AZ$7),MAX($Q48:AX48,0)+1,".")),","),IF(MAX($Q48:AX48,0)=OPER!$AA143,".",IF(OPER!$AB143&lt;=HOUR(AZ$7),MAX($Q48:AX48,0)+1,".")))</f>
        <v>,</v>
      </c>
      <c r="AZ48" s="270" t="str">
        <f>IF($E48=$E47,IF(BA47=".",IF(MAX($Q48:AY48,0)=OPER!$AA143,".",IF(OPER!$AB143&lt;=HOUR(BA$7),MAX($Q48:AY48,0)+1,".")),","),IF(MAX($Q48:AY48,0)=OPER!$AA143,".",IF(OPER!$AB143&lt;=HOUR(BA$7),MAX($Q48:AY48,0)+1,".")))</f>
        <v>,</v>
      </c>
      <c r="BA48" s="30" t="str">
        <f>+OPER!AK42</f>
        <v>OP</v>
      </c>
    </row>
    <row r="49" spans="1:53" ht="80.5" customHeight="1" x14ac:dyDescent="0.2">
      <c r="A49" s="282" t="str">
        <f>IF(OPER!AF43=0,"",OPER!AF43)</f>
        <v>MEDIA</v>
      </c>
      <c r="B49" s="109">
        <f>IF(OPER!V43=0,"",OPER!V43)</f>
        <v>46072</v>
      </c>
      <c r="C49" s="71" t="str">
        <f>IF(OPER!U43 = 0,"", OPER!U43)</f>
        <v xml:space="preserve"> </v>
      </c>
      <c r="D49" s="30" t="str">
        <f t="shared" si="7"/>
        <v>SI</v>
      </c>
      <c r="E49" s="262" t="str">
        <f>IF(OPER!X43 = 0,"",OPER!X43)</f>
        <v>JHON MARTINEZ</v>
      </c>
      <c r="F49" s="262" t="str">
        <f>IF(OPER!I43 = 0,"",OPER!I43)</f>
        <v>LIMP/INSP FILTRO PREVIO BOMBA DE VACIO</v>
      </c>
      <c r="G49" s="352" t="str">
        <f>IF(OPER!C43=0,"",OPER!C43)</f>
        <v>VARIOLINE OW 2 - L4</v>
      </c>
      <c r="H49" s="30">
        <f>IF(OPER!R43 = 0,"",OPER!R43)</f>
        <v>0.5</v>
      </c>
      <c r="I49" s="30" t="str">
        <f>IF(OPER!F43=0,"", OPER!F43)</f>
        <v>9221062</v>
      </c>
      <c r="J49" s="108" t="str">
        <f>IF(OPER!G43=0,"",OPER!G43)</f>
        <v>0010</v>
      </c>
      <c r="K49" s="250">
        <f>+OPER!R43</f>
        <v>0.5</v>
      </c>
      <c r="L49" s="262">
        <f t="shared" si="8"/>
        <v>8.5</v>
      </c>
      <c r="M49" s="250">
        <f t="shared" si="9"/>
        <v>14.5</v>
      </c>
      <c r="N49" s="205" t="str">
        <f>IF(OPER!A43=0,"",OPER!A43)</f>
        <v>ZOT2</v>
      </c>
      <c r="O49" s="73" t="str">
        <f>IF(OPER!AJ1899=0,"",OPER!AJ1899)</f>
        <v/>
      </c>
      <c r="P49" s="264" t="str">
        <f>IF(OPER!AH43="EJECUTADO","SI",IF(OPER!AH43="NO EJECUTADO","NO",""))</f>
        <v/>
      </c>
      <c r="Q49" s="264" t="str">
        <f>IF(OPER!AN43="EJECUTADO","SI",IF(OPER!AN43="NO EJECUTADO","NO",""))</f>
        <v/>
      </c>
      <c r="R49" s="221" t="str">
        <f>IFERROR(VLOOKUP(OPER!Z43,OPER!$AU$490:$AV$577,2,0),"NO ASIGNADO")</f>
        <v>JUAN ARBOLEDA</v>
      </c>
      <c r="S49" s="6" t="str">
        <f>+OPER!AG43</f>
        <v xml:space="preserve"> </v>
      </c>
      <c r="T49" s="268" t="str">
        <f>IF($E49=$E48,IF(U48=".",IF(MAX($Q49:Q49,0)=OPER!$AA144,".",IF(OPER!$AB144&lt;=HOUR(U$7),MAX($Q49:Q49,0)+1,".")),","),IF(MAX($Q49:Q49,0)=OPER!$AA144,".",IF(OPER!$AB144&lt;=HOUR(U$7),MAX($Q49:Q49,0)+1,".")))</f>
        <v>.</v>
      </c>
      <c r="U49" s="269" t="str">
        <f>IF($E49=$E48,IF(V48=".",IF(MAX($Q49:T49,0)=OPER!$AA144,".",IF(OPER!$AB144&lt;=HOUR(V$7),MAX($Q49:T49,0)+1,".")),","),IF(MAX($Q49:T49,0)=OPER!$AA144,".",IF(OPER!$AB144&lt;=HOUR(V$7),MAX($Q49:T49,0)+1,".")))</f>
        <v>.</v>
      </c>
      <c r="V49" s="269" t="str">
        <f>IF($E49=$E48,IF(W48=".",IF(MAX($Q49:U49,0)=OPER!$AA144,".",IF(OPER!$AB144&lt;=HOUR(W$7),MAX($Q49:U49,0)+1,".")),","),IF(MAX($Q49:U49,0)=OPER!$AA144,".",IF(OPER!$AB144&lt;=HOUR(W$7),MAX($Q49:U49,0)+1,".")))</f>
        <v>.</v>
      </c>
      <c r="W49" s="269" t="str">
        <f>IF($E49=$E48,IF(X48=".",IF(MAX($Q49:V49,0)=OPER!$AA144,".",IF(OPER!$AB144&lt;=HOUR(X$7),MAX($Q49:V49,0)+1,".")),","),IF(MAX($Q49:V49,0)=OPER!$AA144,".",IF(OPER!$AB144&lt;=HOUR(X$7),MAX($Q49:V49,0)+1,".")))</f>
        <v>.</v>
      </c>
      <c r="X49" s="270" t="str">
        <f>IF($E49=$E48,IF(Y48=".",IF(MAX($Q49:W49,0)=OPER!$AA144,".",IF(OPER!$AB144&lt;=HOUR(Y$7),MAX($Q49:W49,0)+1,".")),","),IF(MAX($Q49:W49,0)=OPER!$AA144,".",IF(OPER!$AB144&lt;=HOUR(Y$7),MAX($Q49:W49,0)+1,".")))</f>
        <v>.</v>
      </c>
      <c r="Y49" s="271" t="str">
        <f>IF($E49=$E48,IF(Z48=".",IF(MAX($Q49:X49,0)=OPER!$AA144,".",IF(OPER!$AB144&lt;=HOUR(Z$7),MAX($Q49:X49,0)+1,".")),","),IF(MAX($Q49:X49,0)=OPER!$AA144,".",IF(OPER!$AB144&lt;=HOUR(Z$7),MAX($Q49:X49,0)+1,".")))</f>
        <v>.</v>
      </c>
      <c r="Z49" s="269" t="str">
        <f>IF($E49=$E48,IF(AA48=".",IF(MAX($Q49:Y49,0)=OPER!$AA144,".",IF(OPER!$AB144&lt;=HOUR(AA$7),MAX($Q49:Y49,0)+1,".")),","),IF(MAX($Q49:Y49,0)=OPER!$AA144,".",IF(OPER!$AB144&lt;=HOUR(AA$7),MAX($Q49:Y49,0)+1,".")))</f>
        <v>.</v>
      </c>
      <c r="AA49" s="269" t="str">
        <f>IF($E49=$E48,IF(AB48=".",IF(MAX($Q49:Z49,0)=OPER!$AA144,".",IF(OPER!$AB144&lt;=HOUR(AB$7),MAX($Q49:Z49,0)+1,".")),","),IF(MAX($Q49:Z49,0)=OPER!$AA144,".",IF(OPER!$AB144&lt;=HOUR(AB$7),MAX($Q49:Z49,0)+1,".")))</f>
        <v>.</v>
      </c>
      <c r="AB49" s="270" t="str">
        <f>IF($E49=$E48,IF(AC48=".",IF(MAX($Q49:AA49,0)=OPER!$AA144,".",IF(OPER!$AB144&lt;=HOUR(AC$7),MAX($Q49:AA49,0)+1,".")),","),IF(MAX($Q49:AA49,0)=OPER!$AA144,".",IF(OPER!$AB144&lt;=HOUR(AC$7),MAX($Q49:AA49,0)+1,".")))</f>
        <v>.</v>
      </c>
      <c r="AC49" s="271" t="str">
        <f>IF($E49=$E48,IF(AD48=".",IF(MAX($Q49:AB49,0)=OPER!$AA144,".",IF(OPER!$AB144&lt;=HOUR(AD$7),MAX($Q49:AB49,0)+1,".")),","),IF(MAX($Q49:AB49,0)=OPER!$AA144,".",IF(OPER!$AB144&lt;=HOUR(AD$7),MAX($Q49:AB49,0)+1,".")))</f>
        <v>.</v>
      </c>
      <c r="AD49" s="269" t="str">
        <f>IF($E49=$E48,IF(AE48=".",IF(MAX($Q49:AC49,0)=OPER!$AA144,".",IF(OPER!$AB144&lt;=HOUR(AE$7),MAX($Q49:AC49,0)+1,".")),","),IF(MAX($Q49:AC49,0)=OPER!$AA144,".",IF(OPER!$AB144&lt;=HOUR(AE$7),MAX($Q49:AC49,0)+1,".")))</f>
        <v>.</v>
      </c>
      <c r="AE49" s="269" t="str">
        <f>IF($E49=$E48,IF(AF48=".",IF(MAX($Q49:AD49,0)=OPER!$AA144,".",IF(OPER!$AB144&lt;=HOUR(AF$7),MAX($Q49:AD49,0)+1,".")),","),IF(MAX($Q49:AD49,0)=OPER!$AA144,".",IF(OPER!$AB144&lt;=HOUR(AF$7),MAX($Q49:AD49,0)+1,".")))</f>
        <v>.</v>
      </c>
      <c r="AF49" s="270" t="str">
        <f>IF($E49=$E48,IF(AG48=".",IF(MAX($Q49:AE49,0)=OPER!$AA144,".",IF(OPER!$AB144&lt;=HOUR(AG$7),MAX($Q49:AE49,0)+1,".")),","),IF(MAX($Q49:AE49,0)=OPER!$AA144,".",IF(OPER!$AB144&lt;=HOUR(AG$7),MAX($Q49:AE49,0)+1,".")))</f>
        <v>.</v>
      </c>
      <c r="AG49" s="271" t="str">
        <f>IF($E49=$E48,IF(AH48=".",IF(MAX($Q49:AF49,0)=OPER!$AA144,".",IF(OPER!$AB144&lt;=HOUR(AH$7),MAX($Q49:AF49,0)+1,".")),","),IF(MAX($Q49:AF49,0)=OPER!$AA144,".",IF(OPER!$AB144&lt;=HOUR(AH$7),MAX($Q49:AF49,0)+1,".")))</f>
        <v>.</v>
      </c>
      <c r="AH49" s="269" t="str">
        <f>IF($E49=$E48,IF(AI48=".",IF(MAX($Q49:AG49,0)=OPER!$AA144,".",IF(OPER!$AB144&lt;=HOUR(AI$7),MAX($Q49:AG49,0)+1,".")),","),IF(MAX($Q49:AG49,0)=OPER!$AA144,".",IF(OPER!$AB144&lt;=HOUR(AI$7),MAX($Q49:AG49,0)+1,".")))</f>
        <v>.</v>
      </c>
      <c r="AI49" s="269" t="str">
        <f>IF($E49=$E48,IF(AJ48=".",IF(MAX($Q49:AH49,0)=OPER!$AA144,".",IF(OPER!$AB144&lt;=HOUR(AJ$7),MAX($Q49:AH49,0)+1,".")),","),IF(MAX($Q49:AH49,0)=OPER!$AA144,".",IF(OPER!$AB144&lt;=HOUR(AJ$7),MAX($Q49:AH49,0)+1,".")))</f>
        <v>.</v>
      </c>
      <c r="AJ49" s="270" t="str">
        <f>IF($E49=$E48,IF(AK48=".",IF(MAX($Q49:AI49,0)=OPER!$AA144,".",IF(OPER!$AB144&lt;=HOUR(AK$7),MAX($Q49:AI49,0)+1,".")),","),IF(MAX($Q49:AI49,0)=OPER!$AA144,".",IF(OPER!$AB144&lt;=HOUR(AK$7),MAX($Q49:AI49,0)+1,".")))</f>
        <v>.</v>
      </c>
      <c r="AK49" s="271" t="str">
        <f>IF($E49=$E48,IF(AL48=".",IF(MAX($Q49:AJ49,0)=OPER!$AA144,".",IF(OPER!$AB144&lt;=HOUR(AL$7),MAX($Q49:AJ49,0)+1,".")),","),IF(MAX($Q49:AJ49,0)=OPER!$AA144,".",IF(OPER!$AB144&lt;=HOUR(AL$7),MAX($Q49:AJ49,0)+1,".")))</f>
        <v>.</v>
      </c>
      <c r="AL49" s="269" t="str">
        <f>IF($E49=$E48,IF(AM48=".",IF(MAX($Q49:AK49,0)=OPER!$AA144,".",IF(OPER!$AB144&lt;=HOUR(AM$7),MAX($Q49:AK49,0)+1,".")),","),IF(MAX($Q49:AK49,0)=OPER!$AA144,".",IF(OPER!$AB144&lt;=HOUR(AM$7),MAX($Q49:AK49,0)+1,".")))</f>
        <v>.</v>
      </c>
      <c r="AM49" s="269" t="str">
        <f>IF($E49=$E48,IF(AN48=".",IF(MAX($Q49:AL49,0)=OPER!$AA144,".",IF(OPER!$AB144&lt;=HOUR(AN$7),MAX($Q49:AL49,0)+1,".")),","),IF(MAX($Q49:AL49,0)=OPER!$AA144,".",IF(OPER!$AB144&lt;=HOUR(AN$7),MAX($Q49:AL49,0)+1,".")))</f>
        <v>.</v>
      </c>
      <c r="AN49" s="270" t="str">
        <f>IF($E49=$E48,IF(AO48=".",IF(MAX($Q49:AM49,0)=OPER!$AA144,".",IF(OPER!$AB144&lt;=HOUR(AO$7),MAX($Q49:AM49,0)+1,".")),","),IF(MAX($Q49:AM49,0)=OPER!$AA144,".",IF(OPER!$AB144&lt;=HOUR(AO$7),MAX($Q49:AM49,0)+1,".")))</f>
        <v>.</v>
      </c>
      <c r="AO49" s="271" t="str">
        <f>IF($E49=$E48,IF(AP48=".",IF(MAX($Q49:AN49,0)=OPER!$AA144,".",IF(OPER!$AB144&lt;=HOUR(AP$7),MAX($Q49:AN49,0)+1,".")),","),IF(MAX($Q49:AN49,0)=OPER!$AA144,".",IF(OPER!$AB144&lt;=HOUR(AP$7),MAX($Q49:AN49,0)+1,".")))</f>
        <v>.</v>
      </c>
      <c r="AP49" s="269" t="str">
        <f>IF($E49=$E48,IF(AQ48=".",IF(MAX($Q49:AO49,0)=OPER!$AA144,".",IF(OPER!$AB144&lt;=HOUR(AQ$7),MAX($Q49:AO49,0)+1,".")),","),IF(MAX($Q49:AO49,0)=OPER!$AA144,".",IF(OPER!$AB144&lt;=HOUR(AQ$7),MAX($Q49:AO49,0)+1,".")))</f>
        <v>.</v>
      </c>
      <c r="AQ49" s="269" t="str">
        <f>IF($E49=$E48,IF(AR48=".",IF(MAX($Q49:AP49,0)=OPER!$AA144,".",IF(OPER!$AB144&lt;=HOUR(AR$7),MAX($Q49:AP49,0)+1,".")),","),IF(MAX($Q49:AP49,0)=OPER!$AA144,".",IF(OPER!$AB144&lt;=HOUR(AR$7),MAX($Q49:AP49,0)+1,".")))</f>
        <v>.</v>
      </c>
      <c r="AR49" s="270" t="str">
        <f>IF($E49=$E48,IF(AS48=".",IF(MAX($Q49:AQ49,0)=OPER!$AA144,".",IF(OPER!$AB144&lt;=HOUR(AS$7),MAX($Q49:AQ49,0)+1,".")),","),IF(MAX($Q49:AQ49,0)=OPER!$AA144,".",IF(OPER!$AB144&lt;=HOUR(AS$7),MAX($Q49:AQ49,0)+1,".")))</f>
        <v>.</v>
      </c>
      <c r="AS49" s="271" t="str">
        <f>IF($E49=$E48,IF(AT48=".",IF(MAX($Q49:AR49,0)=OPER!$AA144,".",IF(OPER!$AB144&lt;=HOUR(AT$7),MAX($Q49:AR49,0)+1,".")),","),IF(MAX($Q49:AR49,0)=OPER!$AA144,".",IF(OPER!$AB144&lt;=HOUR(AT$7),MAX($Q49:AR49,0)+1,".")))</f>
        <v>.</v>
      </c>
      <c r="AT49" s="269" t="str">
        <f>IF($E49=$E48,IF(AU48=".",IF(MAX($Q49:AS49,0)=OPER!$AA144,".",IF(OPER!$AB144&lt;=HOUR(AU$7),MAX($Q49:AS49,0)+1,".")),","),IF(MAX($Q49:AS49,0)=OPER!$AA144,".",IF(OPER!$AB144&lt;=HOUR(AU$7),MAX($Q49:AS49,0)+1,".")))</f>
        <v>.</v>
      </c>
      <c r="AU49" s="269" t="str">
        <f>IF($E49=$E48,IF(AV48=".",IF(MAX($Q49:AT49,0)=OPER!$AA144,".",IF(OPER!$AB144&lt;=HOUR(AV$7),MAX($Q49:AT49,0)+1,".")),","),IF(MAX($Q49:AT49,0)=OPER!$AA144,".",IF(OPER!$AB144&lt;=HOUR(AV$7),MAX($Q49:AT49,0)+1,".")))</f>
        <v>.</v>
      </c>
      <c r="AV49" s="270" t="str">
        <f>IF($E49=$E48,IF(AW48=".",IF(MAX($Q49:AU49,0)=OPER!$AA144,".",IF(OPER!$AB144&lt;=HOUR(AW$7),MAX($Q49:AU49,0)+1,".")),","),IF(MAX($Q49:AU49,0)=OPER!$AA144,".",IF(OPER!$AB144&lt;=HOUR(AW$7),MAX($Q49:AU49,0)+1,".")))</f>
        <v>.</v>
      </c>
      <c r="AW49" s="271" t="e">
        <f>IF($E49=$E48,IF(AX48=".",IF(MAX($Q49:AV49,0)=OPER!$AA144,".",IF(OPER!$AB144&lt;=HOUR(AX$7),MAX($Q49:AV49,0)+1,".")),","),IF(MAX($Q49:AV49,0)=OPER!$AA144,".",IF(OPER!$AB144&lt;=HOUR(AX$7),MAX($Q49:AV49,0)+1,".")))</f>
        <v>#VALUE!</v>
      </c>
      <c r="AX49" s="269" t="str">
        <f>IF($E49=$E48,IF(AY48=".",IF(MAX($Q49:AW49,0)=OPER!$AA144,".",IF(OPER!$AB144&lt;=HOUR(AY$7),MAX($Q49:AW49,0)+1,".")),","),IF(MAX($Q49:AW49,0)=OPER!$AA144,".",IF(OPER!$AB144&lt;=HOUR(AY$7),MAX($Q49:AW49,0)+1,".")))</f>
        <v>,</v>
      </c>
      <c r="AY49" s="269" t="str">
        <f>IF($E49=$E48,IF(AZ48=".",IF(MAX($Q49:AX49,0)=OPER!$AA144,".",IF(OPER!$AB144&lt;=HOUR(AZ$7),MAX($Q49:AX49,0)+1,".")),","),IF(MAX($Q49:AX49,0)=OPER!$AA144,".",IF(OPER!$AB144&lt;=HOUR(AZ$7),MAX($Q49:AX49,0)+1,".")))</f>
        <v>,</v>
      </c>
      <c r="AZ49" s="270" t="str">
        <f>IF($E49=$E48,IF(BA48=".",IF(MAX($Q49:AY49,0)=OPER!$AA144,".",IF(OPER!$AB144&lt;=HOUR(BA$7),MAX($Q49:AY49,0)+1,".")),","),IF(MAX($Q49:AY49,0)=OPER!$AA144,".",IF(OPER!$AB144&lt;=HOUR(BA$7),MAX($Q49:AY49,0)+1,".")))</f>
        <v>,</v>
      </c>
      <c r="BA49" s="30" t="str">
        <f>+OPER!AK43</f>
        <v>OP</v>
      </c>
    </row>
    <row r="50" spans="1:53" ht="80.5" customHeight="1" x14ac:dyDescent="0.2">
      <c r="A50" s="282" t="str">
        <f>IF(OPER!AF44=0,"",OPER!AF44)</f>
        <v>BAJA</v>
      </c>
      <c r="B50" s="109">
        <f>IF(OPER!V44=0,"",OPER!V44)</f>
        <v>46072</v>
      </c>
      <c r="C50" s="71" t="str">
        <f>IF(OPER!U44 = 0,"", OPER!U44)</f>
        <v xml:space="preserve"> </v>
      </c>
      <c r="D50" s="30" t="str">
        <f t="shared" si="7"/>
        <v>SI</v>
      </c>
      <c r="E50" s="262" t="str">
        <f>IF(OPER!X44 = 0,"",OPER!X44)</f>
        <v>JAIME ANDRES MORENO SUAREZ</v>
      </c>
      <c r="F50" s="262" t="str">
        <f>IF(OPER!I44 = 0,"",OPER!I44)</f>
        <v>LIMPIEZA PROFUNDA PISTONES CORCHADORES</v>
      </c>
      <c r="G50" s="352" t="str">
        <f>IF(OPER!C44=0,"",OPER!C44)</f>
        <v>LLENADORA DE BOTELLAS - L4</v>
      </c>
      <c r="H50" s="30">
        <f>IF(OPER!R44 = 0,"",OPER!R44)</f>
        <v>5</v>
      </c>
      <c r="I50" s="30" t="str">
        <f>IF(OPER!F44=0,"", OPER!F44)</f>
        <v>9018725</v>
      </c>
      <c r="J50" s="108" t="str">
        <f>IF(OPER!G44=0,"",OPER!G44)</f>
        <v>0010</v>
      </c>
      <c r="K50" s="250">
        <f>+OPER!R44</f>
        <v>5</v>
      </c>
      <c r="L50" s="262">
        <f t="shared" si="8"/>
        <v>8.5</v>
      </c>
      <c r="M50" s="250">
        <f t="shared" si="9"/>
        <v>29</v>
      </c>
      <c r="N50" s="205" t="str">
        <f>IF(OPER!A44=0,"",OPER!A44)</f>
        <v>ZOT2</v>
      </c>
      <c r="O50" s="73" t="str">
        <f>IF(OPER!AJ1900=0,"",OPER!AJ1900)</f>
        <v/>
      </c>
      <c r="P50" s="264" t="str">
        <f>IF(OPER!AH44="EJECUTADO","SI",IF(OPER!AH44="NO EJECUTADO","NO",""))</f>
        <v/>
      </c>
      <c r="Q50" s="264" t="str">
        <f>IF(OPER!AN44="EJECUTADO","SI",IF(OPER!AN44="NO EJECUTADO","NO",""))</f>
        <v/>
      </c>
      <c r="R50" s="221" t="str">
        <f>IFERROR(VLOOKUP(OPER!Z44,OPER!$AU$490:$AV$577,2,0),"NO ASIGNADO")</f>
        <v>JAIRO ARANGO</v>
      </c>
      <c r="S50" s="6" t="str">
        <f>+OPER!AG44</f>
        <v xml:space="preserve"> </v>
      </c>
      <c r="T50" s="268" t="str">
        <f>IF($E50=$E49,IF(U49=".",IF(MAX($Q50:Q50,0)=OPER!$AA145,".",IF(OPER!$AB145&lt;=HOUR(U$7),MAX($Q50:Q50,0)+1,".")),","),IF(MAX($Q50:Q50,0)=OPER!$AA145,".",IF(OPER!$AB145&lt;=HOUR(U$7),MAX($Q50:Q50,0)+1,".")))</f>
        <v>.</v>
      </c>
      <c r="U50" s="269" t="str">
        <f>IF($E50=$E49,IF(V49=".",IF(MAX($Q50:T50,0)=OPER!$AA145,".",IF(OPER!$AB145&lt;=HOUR(V$7),MAX($Q50:T50,0)+1,".")),","),IF(MAX($Q50:T50,0)=OPER!$AA145,".",IF(OPER!$AB145&lt;=HOUR(V$7),MAX($Q50:T50,0)+1,".")))</f>
        <v>.</v>
      </c>
      <c r="V50" s="269" t="str">
        <f>IF($E50=$E49,IF(W49=".",IF(MAX($Q50:U50,0)=OPER!$AA145,".",IF(OPER!$AB145&lt;=HOUR(W$7),MAX($Q50:U50,0)+1,".")),","),IF(MAX($Q50:U50,0)=OPER!$AA145,".",IF(OPER!$AB145&lt;=HOUR(W$7),MAX($Q50:U50,0)+1,".")))</f>
        <v>.</v>
      </c>
      <c r="W50" s="269" t="str">
        <f>IF($E50=$E49,IF(X49=".",IF(MAX($Q50:V50,0)=OPER!$AA145,".",IF(OPER!$AB145&lt;=HOUR(X$7),MAX($Q50:V50,0)+1,".")),","),IF(MAX($Q50:V50,0)=OPER!$AA145,".",IF(OPER!$AB145&lt;=HOUR(X$7),MAX($Q50:V50,0)+1,".")))</f>
        <v>.</v>
      </c>
      <c r="X50" s="270" t="str">
        <f>IF($E50=$E49,IF(Y49=".",IF(MAX($Q50:W50,0)=OPER!$AA145,".",IF(OPER!$AB145&lt;=HOUR(Y$7),MAX($Q50:W50,0)+1,".")),","),IF(MAX($Q50:W50,0)=OPER!$AA145,".",IF(OPER!$AB145&lt;=HOUR(Y$7),MAX($Q50:W50,0)+1,".")))</f>
        <v>.</v>
      </c>
      <c r="Y50" s="271" t="str">
        <f>IF($E50=$E49,IF(Z49=".",IF(MAX($Q50:X50,0)=OPER!$AA145,".",IF(OPER!$AB145&lt;=HOUR(Z$7),MAX($Q50:X50,0)+1,".")),","),IF(MAX($Q50:X50,0)=OPER!$AA145,".",IF(OPER!$AB145&lt;=HOUR(Z$7),MAX($Q50:X50,0)+1,".")))</f>
        <v>.</v>
      </c>
      <c r="Z50" s="269" t="str">
        <f>IF($E50=$E49,IF(AA49=".",IF(MAX($Q50:Y50,0)=OPER!$AA145,".",IF(OPER!$AB145&lt;=HOUR(AA$7),MAX($Q50:Y50,0)+1,".")),","),IF(MAX($Q50:Y50,0)=OPER!$AA145,".",IF(OPER!$AB145&lt;=HOUR(AA$7),MAX($Q50:Y50,0)+1,".")))</f>
        <v>.</v>
      </c>
      <c r="AA50" s="269" t="str">
        <f>IF($E50=$E49,IF(AB49=".",IF(MAX($Q50:Z50,0)=OPER!$AA145,".",IF(OPER!$AB145&lt;=HOUR(AB$7),MAX($Q50:Z50,0)+1,".")),","),IF(MAX($Q50:Z50,0)=OPER!$AA145,".",IF(OPER!$AB145&lt;=HOUR(AB$7),MAX($Q50:Z50,0)+1,".")))</f>
        <v>.</v>
      </c>
      <c r="AB50" s="270" t="str">
        <f>IF($E50=$E49,IF(AC49=".",IF(MAX($Q50:AA50,0)=OPER!$AA145,".",IF(OPER!$AB145&lt;=HOUR(AC$7),MAX($Q50:AA50,0)+1,".")),","),IF(MAX($Q50:AA50,0)=OPER!$AA145,".",IF(OPER!$AB145&lt;=HOUR(AC$7),MAX($Q50:AA50,0)+1,".")))</f>
        <v>.</v>
      </c>
      <c r="AC50" s="271" t="str">
        <f>IF($E50=$E49,IF(AD49=".",IF(MAX($Q50:AB50,0)=OPER!$AA145,".",IF(OPER!$AB145&lt;=HOUR(AD$7),MAX($Q50:AB50,0)+1,".")),","),IF(MAX($Q50:AB50,0)=OPER!$AA145,".",IF(OPER!$AB145&lt;=HOUR(AD$7),MAX($Q50:AB50,0)+1,".")))</f>
        <v>.</v>
      </c>
      <c r="AD50" s="269" t="str">
        <f>IF($E50=$E49,IF(AE49=".",IF(MAX($Q50:AC50,0)=OPER!$AA145,".",IF(OPER!$AB145&lt;=HOUR(AE$7),MAX($Q50:AC50,0)+1,".")),","),IF(MAX($Q50:AC50,0)=OPER!$AA145,".",IF(OPER!$AB145&lt;=HOUR(AE$7),MAX($Q50:AC50,0)+1,".")))</f>
        <v>.</v>
      </c>
      <c r="AE50" s="269" t="str">
        <f>IF($E50=$E49,IF(AF49=".",IF(MAX($Q50:AD50,0)=OPER!$AA145,".",IF(OPER!$AB145&lt;=HOUR(AF$7),MAX($Q50:AD50,0)+1,".")),","),IF(MAX($Q50:AD50,0)=OPER!$AA145,".",IF(OPER!$AB145&lt;=HOUR(AF$7),MAX($Q50:AD50,0)+1,".")))</f>
        <v>.</v>
      </c>
      <c r="AF50" s="270" t="str">
        <f>IF($E50=$E49,IF(AG49=".",IF(MAX($Q50:AE50,0)=OPER!$AA145,".",IF(OPER!$AB145&lt;=HOUR(AG$7),MAX($Q50:AE50,0)+1,".")),","),IF(MAX($Q50:AE50,0)=OPER!$AA145,".",IF(OPER!$AB145&lt;=HOUR(AG$7),MAX($Q50:AE50,0)+1,".")))</f>
        <v>.</v>
      </c>
      <c r="AG50" s="271" t="str">
        <f>IF($E50=$E49,IF(AH49=".",IF(MAX($Q50:AF50,0)=OPER!$AA145,".",IF(OPER!$AB145&lt;=HOUR(AH$7),MAX($Q50:AF50,0)+1,".")),","),IF(MAX($Q50:AF50,0)=OPER!$AA145,".",IF(OPER!$AB145&lt;=HOUR(AH$7),MAX($Q50:AF50,0)+1,".")))</f>
        <v>.</v>
      </c>
      <c r="AH50" s="269" t="str">
        <f>IF($E50=$E49,IF(AI49=".",IF(MAX($Q50:AG50,0)=OPER!$AA145,".",IF(OPER!$AB145&lt;=HOUR(AI$7),MAX($Q50:AG50,0)+1,".")),","),IF(MAX($Q50:AG50,0)=OPER!$AA145,".",IF(OPER!$AB145&lt;=HOUR(AI$7),MAX($Q50:AG50,0)+1,".")))</f>
        <v>.</v>
      </c>
      <c r="AI50" s="269" t="str">
        <f>IF($E50=$E49,IF(AJ49=".",IF(MAX($Q50:AH50,0)=OPER!$AA145,".",IF(OPER!$AB145&lt;=HOUR(AJ$7),MAX($Q50:AH50,0)+1,".")),","),IF(MAX($Q50:AH50,0)=OPER!$AA145,".",IF(OPER!$AB145&lt;=HOUR(AJ$7),MAX($Q50:AH50,0)+1,".")))</f>
        <v>.</v>
      </c>
      <c r="AJ50" s="270" t="str">
        <f>IF($E50=$E49,IF(AK49=".",IF(MAX($Q50:AI50,0)=OPER!$AA145,".",IF(OPER!$AB145&lt;=HOUR(AK$7),MAX($Q50:AI50,0)+1,".")),","),IF(MAX($Q50:AI50,0)=OPER!$AA145,".",IF(OPER!$AB145&lt;=HOUR(AK$7),MAX($Q50:AI50,0)+1,".")))</f>
        <v>.</v>
      </c>
      <c r="AK50" s="271" t="str">
        <f>IF($E50=$E49,IF(AL49=".",IF(MAX($Q50:AJ50,0)=OPER!$AA145,".",IF(OPER!$AB145&lt;=HOUR(AL$7),MAX($Q50:AJ50,0)+1,".")),","),IF(MAX($Q50:AJ50,0)=OPER!$AA145,".",IF(OPER!$AB145&lt;=HOUR(AL$7),MAX($Q50:AJ50,0)+1,".")))</f>
        <v>.</v>
      </c>
      <c r="AL50" s="269" t="str">
        <f>IF($E50=$E49,IF(AM49=".",IF(MAX($Q50:AK50,0)=OPER!$AA145,".",IF(OPER!$AB145&lt;=HOUR(AM$7),MAX($Q50:AK50,0)+1,".")),","),IF(MAX($Q50:AK50,0)=OPER!$AA145,".",IF(OPER!$AB145&lt;=HOUR(AM$7),MAX($Q50:AK50,0)+1,".")))</f>
        <v>.</v>
      </c>
      <c r="AM50" s="269" t="str">
        <f>IF($E50=$E49,IF(AN49=".",IF(MAX($Q50:AL50,0)=OPER!$AA145,".",IF(OPER!$AB145&lt;=HOUR(AN$7),MAX($Q50:AL50,0)+1,".")),","),IF(MAX($Q50:AL50,0)=OPER!$AA145,".",IF(OPER!$AB145&lt;=HOUR(AN$7),MAX($Q50:AL50,0)+1,".")))</f>
        <v>.</v>
      </c>
      <c r="AN50" s="270" t="str">
        <f>IF($E50=$E49,IF(AO49=".",IF(MAX($Q50:AM50,0)=OPER!$AA145,".",IF(OPER!$AB145&lt;=HOUR(AO$7),MAX($Q50:AM50,0)+1,".")),","),IF(MAX($Q50:AM50,0)=OPER!$AA145,".",IF(OPER!$AB145&lt;=HOUR(AO$7),MAX($Q50:AM50,0)+1,".")))</f>
        <v>.</v>
      </c>
      <c r="AO50" s="271" t="str">
        <f>IF($E50=$E49,IF(AP49=".",IF(MAX($Q50:AN50,0)=OPER!$AA145,".",IF(OPER!$AB145&lt;=HOUR(AP$7),MAX($Q50:AN50,0)+1,".")),","),IF(MAX($Q50:AN50,0)=OPER!$AA145,".",IF(OPER!$AB145&lt;=HOUR(AP$7),MAX($Q50:AN50,0)+1,".")))</f>
        <v>.</v>
      </c>
      <c r="AP50" s="269" t="str">
        <f>IF($E50=$E49,IF(AQ49=".",IF(MAX($Q50:AO50,0)=OPER!$AA145,".",IF(OPER!$AB145&lt;=HOUR(AQ$7),MAX($Q50:AO50,0)+1,".")),","),IF(MAX($Q50:AO50,0)=OPER!$AA145,".",IF(OPER!$AB145&lt;=HOUR(AQ$7),MAX($Q50:AO50,0)+1,".")))</f>
        <v>.</v>
      </c>
      <c r="AQ50" s="269" t="str">
        <f>IF($E50=$E49,IF(AR49=".",IF(MAX($Q50:AP50,0)=OPER!$AA145,".",IF(OPER!$AB145&lt;=HOUR(AR$7),MAX($Q50:AP50,0)+1,".")),","),IF(MAX($Q50:AP50,0)=OPER!$AA145,".",IF(OPER!$AB145&lt;=HOUR(AR$7),MAX($Q50:AP50,0)+1,".")))</f>
        <v>.</v>
      </c>
      <c r="AR50" s="270" t="str">
        <f>IF($E50=$E49,IF(AS49=".",IF(MAX($Q50:AQ50,0)=OPER!$AA145,".",IF(OPER!$AB145&lt;=HOUR(AS$7),MAX($Q50:AQ50,0)+1,".")),","),IF(MAX($Q50:AQ50,0)=OPER!$AA145,".",IF(OPER!$AB145&lt;=HOUR(AS$7),MAX($Q50:AQ50,0)+1,".")))</f>
        <v>.</v>
      </c>
      <c r="AS50" s="271" t="str">
        <f>IF($E50=$E49,IF(AT49=".",IF(MAX($Q50:AR50,0)=OPER!$AA145,".",IF(OPER!$AB145&lt;=HOUR(AT$7),MAX($Q50:AR50,0)+1,".")),","),IF(MAX($Q50:AR50,0)=OPER!$AA145,".",IF(OPER!$AB145&lt;=HOUR(AT$7),MAX($Q50:AR50,0)+1,".")))</f>
        <v>.</v>
      </c>
      <c r="AT50" s="269" t="str">
        <f>IF($E50=$E49,IF(AU49=".",IF(MAX($Q50:AS50,0)=OPER!$AA145,".",IF(OPER!$AB145&lt;=HOUR(AU$7),MAX($Q50:AS50,0)+1,".")),","),IF(MAX($Q50:AS50,0)=OPER!$AA145,".",IF(OPER!$AB145&lt;=HOUR(AU$7),MAX($Q50:AS50,0)+1,".")))</f>
        <v>.</v>
      </c>
      <c r="AU50" s="269" t="str">
        <f>IF($E50=$E49,IF(AV49=".",IF(MAX($Q50:AT50,0)=OPER!$AA145,".",IF(OPER!$AB145&lt;=HOUR(AV$7),MAX($Q50:AT50,0)+1,".")),","),IF(MAX($Q50:AT50,0)=OPER!$AA145,".",IF(OPER!$AB145&lt;=HOUR(AV$7),MAX($Q50:AT50,0)+1,".")))</f>
        <v>.</v>
      </c>
      <c r="AV50" s="270" t="str">
        <f>IF($E50=$E49,IF(AW49=".",IF(MAX($Q50:AU50,0)=OPER!$AA145,".",IF(OPER!$AB145&lt;=HOUR(AW$7),MAX($Q50:AU50,0)+1,".")),","),IF(MAX($Q50:AU50,0)=OPER!$AA145,".",IF(OPER!$AB145&lt;=HOUR(AW$7),MAX($Q50:AU50,0)+1,".")))</f>
        <v>.</v>
      </c>
      <c r="AW50" s="271" t="str">
        <f>IF($E50=$E49,IF(AX49=".",IF(MAX($Q50:AV50,0)=OPER!$AA145,".",IF(OPER!$AB145&lt;=HOUR(AX$7),MAX($Q50:AV50,0)+1,".")),","),IF(MAX($Q50:AV50,0)=OPER!$AA145,".",IF(OPER!$AB145&lt;=HOUR(AX$7),MAX($Q50:AV50,0)+1,".")))</f>
        <v>.</v>
      </c>
      <c r="AX50" s="269" t="str">
        <f>IF($E50=$E49,IF(AY49=".",IF(MAX($Q50:AW50,0)=OPER!$AA145,".",IF(OPER!$AB145&lt;=HOUR(AY$7),MAX($Q50:AW50,0)+1,".")),","),IF(MAX($Q50:AW50,0)=OPER!$AA145,".",IF(OPER!$AB145&lt;=HOUR(AY$7),MAX($Q50:AW50,0)+1,".")))</f>
        <v>.</v>
      </c>
      <c r="AY50" s="269" t="str">
        <f>IF($E50=$E49,IF(AZ49=".",IF(MAX($Q50:AX50,0)=OPER!$AA145,".",IF(OPER!$AB145&lt;=HOUR(AZ$7),MAX($Q50:AX50,0)+1,".")),","),IF(MAX($Q50:AX50,0)=OPER!$AA145,".",IF(OPER!$AB145&lt;=HOUR(AZ$7),MAX($Q50:AX50,0)+1,".")))</f>
        <v>.</v>
      </c>
      <c r="AZ50" s="270" t="e">
        <f>IF($E50=$E49,IF(BA49=".",IF(MAX($Q50:AY50,0)=OPER!$AA145,".",IF(OPER!$AB145&lt;=HOUR(BA$7),MAX($Q50:AY50,0)+1,".")),","),IF(MAX($Q50:AY50,0)=OPER!$AA145,".",IF(OPER!$AB145&lt;=HOUR(BA$7),MAX($Q50:AY50,0)+1,".")))</f>
        <v>#VALUE!</v>
      </c>
      <c r="BA50" s="30" t="str">
        <f>+OPER!AK44</f>
        <v>OP</v>
      </c>
    </row>
    <row r="51" spans="1:53" ht="80.5" customHeight="1" x14ac:dyDescent="0.2">
      <c r="A51" s="282" t="str">
        <f>IF(OPER!AF45=0,"",OPER!AF45)</f>
        <v>BAJA</v>
      </c>
      <c r="B51" s="109">
        <f>IF(OPER!V45=0,"",OPER!V45)</f>
        <v>46072</v>
      </c>
      <c r="C51" s="71" t="str">
        <f>IF(OPER!U45 = 0,"", OPER!U45)</f>
        <v xml:space="preserve"> </v>
      </c>
      <c r="D51" s="30" t="str">
        <f t="shared" si="7"/>
        <v>SI</v>
      </c>
      <c r="E51" s="262" t="str">
        <f>IF(OPER!X45 = 0,"",OPER!X45)</f>
        <v>JAIME ANDRES MORENO SUAREZ</v>
      </c>
      <c r="F51" s="262" t="str">
        <f>IF(OPER!I45 = 0,"",OPER!I45)</f>
        <v>RUTA LUBRICACION SEMANAL LLENADORA L4</v>
      </c>
      <c r="G51" s="352" t="str">
        <f>IF(OPER!C45=0,"",OPER!C45)</f>
        <v>LLENADORA DE BOTELLAS - L4</v>
      </c>
      <c r="H51" s="30">
        <f>IF(OPER!R45 = 0,"",OPER!R45)</f>
        <v>2</v>
      </c>
      <c r="I51" s="30" t="str">
        <f>IF(OPER!F45=0,"", OPER!F45)</f>
        <v>9218087</v>
      </c>
      <c r="J51" s="108" t="str">
        <f>IF(OPER!G45=0,"",OPER!G45)</f>
        <v>0010</v>
      </c>
      <c r="K51" s="250">
        <f>+OPER!R45</f>
        <v>2</v>
      </c>
      <c r="L51" s="262">
        <f t="shared" si="8"/>
        <v>8.5</v>
      </c>
      <c r="M51" s="250">
        <f t="shared" si="9"/>
        <v>29</v>
      </c>
      <c r="N51" s="205" t="str">
        <f>IF(OPER!A45=0,"",OPER!A45)</f>
        <v>ZOT2</v>
      </c>
      <c r="O51" s="73" t="str">
        <f>IF(OPER!AJ1901=0,"",OPER!AJ1901)</f>
        <v/>
      </c>
      <c r="P51" s="264" t="str">
        <f>IF(OPER!AH45="EJECUTADO","SI",IF(OPER!AH45="NO EJECUTADO","NO",""))</f>
        <v/>
      </c>
      <c r="Q51" s="264" t="str">
        <f>IF(OPER!AN45="EJECUTADO","SI",IF(OPER!AN45="NO EJECUTADO","NO",""))</f>
        <v/>
      </c>
      <c r="R51" s="221" t="str">
        <f>IFERROR(VLOOKUP(OPER!Z45,OPER!$AU$490:$AV$577,2,0),"NO ASIGNADO")</f>
        <v>JUAN ARBOLEDA</v>
      </c>
      <c r="S51" s="6" t="str">
        <f>+OPER!AG45</f>
        <v xml:space="preserve"> </v>
      </c>
      <c r="T51" s="268" t="str">
        <f>IF($E51=$E50,IF(U50=".",IF(MAX($Q51:Q51,0)=OPER!$AA146,".",IF(OPER!$AB146&lt;=HOUR(U$7),MAX($Q51:Q51,0)+1,".")),","),IF(MAX($Q51:Q51,0)=OPER!$AA146,".",IF(OPER!$AB146&lt;=HOUR(U$7),MAX($Q51:Q51,0)+1,".")))</f>
        <v>.</v>
      </c>
      <c r="U51" s="269" t="str">
        <f>IF($E51=$E50,IF(V50=".",IF(MAX($Q51:T51,0)=OPER!$AA146,".",IF(OPER!$AB146&lt;=HOUR(V$7),MAX($Q51:T51,0)+1,".")),","),IF(MAX($Q51:T51,0)=OPER!$AA146,".",IF(OPER!$AB146&lt;=HOUR(V$7),MAX($Q51:T51,0)+1,".")))</f>
        <v>.</v>
      </c>
      <c r="V51" s="269" t="str">
        <f>IF($E51=$E50,IF(W50=".",IF(MAX($Q51:U51,0)=OPER!$AA146,".",IF(OPER!$AB146&lt;=HOUR(W$7),MAX($Q51:U51,0)+1,".")),","),IF(MAX($Q51:U51,0)=OPER!$AA146,".",IF(OPER!$AB146&lt;=HOUR(W$7),MAX($Q51:U51,0)+1,".")))</f>
        <v>.</v>
      </c>
      <c r="W51" s="269" t="str">
        <f>IF($E51=$E50,IF(X50=".",IF(MAX($Q51:V51,0)=OPER!$AA146,".",IF(OPER!$AB146&lt;=HOUR(X$7),MAX($Q51:V51,0)+1,".")),","),IF(MAX($Q51:V51,0)=OPER!$AA146,".",IF(OPER!$AB146&lt;=HOUR(X$7),MAX($Q51:V51,0)+1,".")))</f>
        <v>.</v>
      </c>
      <c r="X51" s="270" t="str">
        <f>IF($E51=$E50,IF(Y50=".",IF(MAX($Q51:W51,0)=OPER!$AA146,".",IF(OPER!$AB146&lt;=HOUR(Y$7),MAX($Q51:W51,0)+1,".")),","),IF(MAX($Q51:W51,0)=OPER!$AA146,".",IF(OPER!$AB146&lt;=HOUR(Y$7),MAX($Q51:W51,0)+1,".")))</f>
        <v>.</v>
      </c>
      <c r="Y51" s="271" t="str">
        <f>IF($E51=$E50,IF(Z50=".",IF(MAX($Q51:X51,0)=OPER!$AA146,".",IF(OPER!$AB146&lt;=HOUR(Z$7),MAX($Q51:X51,0)+1,".")),","),IF(MAX($Q51:X51,0)=OPER!$AA146,".",IF(OPER!$AB146&lt;=HOUR(Z$7),MAX($Q51:X51,0)+1,".")))</f>
        <v>.</v>
      </c>
      <c r="Z51" s="269" t="str">
        <f>IF($E51=$E50,IF(AA50=".",IF(MAX($Q51:Y51,0)=OPER!$AA146,".",IF(OPER!$AB146&lt;=HOUR(AA$7),MAX($Q51:Y51,0)+1,".")),","),IF(MAX($Q51:Y51,0)=OPER!$AA146,".",IF(OPER!$AB146&lt;=HOUR(AA$7),MAX($Q51:Y51,0)+1,".")))</f>
        <v>.</v>
      </c>
      <c r="AA51" s="269" t="str">
        <f>IF($E51=$E50,IF(AB50=".",IF(MAX($Q51:Z51,0)=OPER!$AA146,".",IF(OPER!$AB146&lt;=HOUR(AB$7),MAX($Q51:Z51,0)+1,".")),","),IF(MAX($Q51:Z51,0)=OPER!$AA146,".",IF(OPER!$AB146&lt;=HOUR(AB$7),MAX($Q51:Z51,0)+1,".")))</f>
        <v>.</v>
      </c>
      <c r="AB51" s="270" t="str">
        <f>IF($E51=$E50,IF(AC50=".",IF(MAX($Q51:AA51,0)=OPER!$AA146,".",IF(OPER!$AB146&lt;=HOUR(AC$7),MAX($Q51:AA51,0)+1,".")),","),IF(MAX($Q51:AA51,0)=OPER!$AA146,".",IF(OPER!$AB146&lt;=HOUR(AC$7),MAX($Q51:AA51,0)+1,".")))</f>
        <v>.</v>
      </c>
      <c r="AC51" s="271" t="str">
        <f>IF($E51=$E50,IF(AD50=".",IF(MAX($Q51:AB51,0)=OPER!$AA146,".",IF(OPER!$AB146&lt;=HOUR(AD$7),MAX($Q51:AB51,0)+1,".")),","),IF(MAX($Q51:AB51,0)=OPER!$AA146,".",IF(OPER!$AB146&lt;=HOUR(AD$7),MAX($Q51:AB51,0)+1,".")))</f>
        <v>.</v>
      </c>
      <c r="AD51" s="269" t="str">
        <f>IF($E51=$E50,IF(AE50=".",IF(MAX($Q51:AC51,0)=OPER!$AA146,".",IF(OPER!$AB146&lt;=HOUR(AE$7),MAX($Q51:AC51,0)+1,".")),","),IF(MAX($Q51:AC51,0)=OPER!$AA146,".",IF(OPER!$AB146&lt;=HOUR(AE$7),MAX($Q51:AC51,0)+1,".")))</f>
        <v>.</v>
      </c>
      <c r="AE51" s="269" t="str">
        <f>IF($E51=$E50,IF(AF50=".",IF(MAX($Q51:AD51,0)=OPER!$AA146,".",IF(OPER!$AB146&lt;=HOUR(AF$7),MAX($Q51:AD51,0)+1,".")),","),IF(MAX($Q51:AD51,0)=OPER!$AA146,".",IF(OPER!$AB146&lt;=HOUR(AF$7),MAX($Q51:AD51,0)+1,".")))</f>
        <v>.</v>
      </c>
      <c r="AF51" s="270" t="str">
        <f>IF($E51=$E50,IF(AG50=".",IF(MAX($Q51:AE51,0)=OPER!$AA146,".",IF(OPER!$AB146&lt;=HOUR(AG$7),MAX($Q51:AE51,0)+1,".")),","),IF(MAX($Q51:AE51,0)=OPER!$AA146,".",IF(OPER!$AB146&lt;=HOUR(AG$7),MAX($Q51:AE51,0)+1,".")))</f>
        <v>.</v>
      </c>
      <c r="AG51" s="271" t="str">
        <f>IF($E51=$E50,IF(AH50=".",IF(MAX($Q51:AF51,0)=OPER!$AA146,".",IF(OPER!$AB146&lt;=HOUR(AH$7),MAX($Q51:AF51,0)+1,".")),","),IF(MAX($Q51:AF51,0)=OPER!$AA146,".",IF(OPER!$AB146&lt;=HOUR(AH$7),MAX($Q51:AF51,0)+1,".")))</f>
        <v>.</v>
      </c>
      <c r="AH51" s="269" t="str">
        <f>IF($E51=$E50,IF(AI50=".",IF(MAX($Q51:AG51,0)=OPER!$AA146,".",IF(OPER!$AB146&lt;=HOUR(AI$7),MAX($Q51:AG51,0)+1,".")),","),IF(MAX($Q51:AG51,0)=OPER!$AA146,".",IF(OPER!$AB146&lt;=HOUR(AI$7),MAX($Q51:AG51,0)+1,".")))</f>
        <v>.</v>
      </c>
      <c r="AI51" s="269" t="str">
        <f>IF($E51=$E50,IF(AJ50=".",IF(MAX($Q51:AH51,0)=OPER!$AA146,".",IF(OPER!$AB146&lt;=HOUR(AJ$7),MAX($Q51:AH51,0)+1,".")),","),IF(MAX($Q51:AH51,0)=OPER!$AA146,".",IF(OPER!$AB146&lt;=HOUR(AJ$7),MAX($Q51:AH51,0)+1,".")))</f>
        <v>.</v>
      </c>
      <c r="AJ51" s="270" t="str">
        <f>IF($E51=$E50,IF(AK50=".",IF(MAX($Q51:AI51,0)=OPER!$AA146,".",IF(OPER!$AB146&lt;=HOUR(AK$7),MAX($Q51:AI51,0)+1,".")),","),IF(MAX($Q51:AI51,0)=OPER!$AA146,".",IF(OPER!$AB146&lt;=HOUR(AK$7),MAX($Q51:AI51,0)+1,".")))</f>
        <v>.</v>
      </c>
      <c r="AK51" s="271" t="str">
        <f>IF($E51=$E50,IF(AL50=".",IF(MAX($Q51:AJ51,0)=OPER!$AA146,".",IF(OPER!$AB146&lt;=HOUR(AL$7),MAX($Q51:AJ51,0)+1,".")),","),IF(MAX($Q51:AJ51,0)=OPER!$AA146,".",IF(OPER!$AB146&lt;=HOUR(AL$7),MAX($Q51:AJ51,0)+1,".")))</f>
        <v>.</v>
      </c>
      <c r="AL51" s="269" t="str">
        <f>IF($E51=$E50,IF(AM50=".",IF(MAX($Q51:AK51,0)=OPER!$AA146,".",IF(OPER!$AB146&lt;=HOUR(AM$7),MAX($Q51:AK51,0)+1,".")),","),IF(MAX($Q51:AK51,0)=OPER!$AA146,".",IF(OPER!$AB146&lt;=HOUR(AM$7),MAX($Q51:AK51,0)+1,".")))</f>
        <v>.</v>
      </c>
      <c r="AM51" s="269" t="str">
        <f>IF($E51=$E50,IF(AN50=".",IF(MAX($Q51:AL51,0)=OPER!$AA146,".",IF(OPER!$AB146&lt;=HOUR(AN$7),MAX($Q51:AL51,0)+1,".")),","),IF(MAX($Q51:AL51,0)=OPER!$AA146,".",IF(OPER!$AB146&lt;=HOUR(AN$7),MAX($Q51:AL51,0)+1,".")))</f>
        <v>.</v>
      </c>
      <c r="AN51" s="270" t="str">
        <f>IF($E51=$E50,IF(AO50=".",IF(MAX($Q51:AM51,0)=OPER!$AA146,".",IF(OPER!$AB146&lt;=HOUR(AO$7),MAX($Q51:AM51,0)+1,".")),","),IF(MAX($Q51:AM51,0)=OPER!$AA146,".",IF(OPER!$AB146&lt;=HOUR(AO$7),MAX($Q51:AM51,0)+1,".")))</f>
        <v>.</v>
      </c>
      <c r="AO51" s="271" t="str">
        <f>IF($E51=$E50,IF(AP50=".",IF(MAX($Q51:AN51,0)=OPER!$AA146,".",IF(OPER!$AB146&lt;=HOUR(AP$7),MAX($Q51:AN51,0)+1,".")),","),IF(MAX($Q51:AN51,0)=OPER!$AA146,".",IF(OPER!$AB146&lt;=HOUR(AP$7),MAX($Q51:AN51,0)+1,".")))</f>
        <v>.</v>
      </c>
      <c r="AP51" s="269" t="str">
        <f>IF($E51=$E50,IF(AQ50=".",IF(MAX($Q51:AO51,0)=OPER!$AA146,".",IF(OPER!$AB146&lt;=HOUR(AQ$7),MAX($Q51:AO51,0)+1,".")),","),IF(MAX($Q51:AO51,0)=OPER!$AA146,".",IF(OPER!$AB146&lt;=HOUR(AQ$7),MAX($Q51:AO51,0)+1,".")))</f>
        <v>.</v>
      </c>
      <c r="AQ51" s="269" t="str">
        <f>IF($E51=$E50,IF(AR50=".",IF(MAX($Q51:AP51,0)=OPER!$AA146,".",IF(OPER!$AB146&lt;=HOUR(AR$7),MAX($Q51:AP51,0)+1,".")),","),IF(MAX($Q51:AP51,0)=OPER!$AA146,".",IF(OPER!$AB146&lt;=HOUR(AR$7),MAX($Q51:AP51,0)+1,".")))</f>
        <v>.</v>
      </c>
      <c r="AR51" s="270" t="str">
        <f>IF($E51=$E50,IF(AS50=".",IF(MAX($Q51:AQ51,0)=OPER!$AA146,".",IF(OPER!$AB146&lt;=HOUR(AS$7),MAX($Q51:AQ51,0)+1,".")),","),IF(MAX($Q51:AQ51,0)=OPER!$AA146,".",IF(OPER!$AB146&lt;=HOUR(AS$7),MAX($Q51:AQ51,0)+1,".")))</f>
        <v>.</v>
      </c>
      <c r="AS51" s="271" t="str">
        <f>IF($E51=$E50,IF(AT50=".",IF(MAX($Q51:AR51,0)=OPER!$AA146,".",IF(OPER!$AB146&lt;=HOUR(AT$7),MAX($Q51:AR51,0)+1,".")),","),IF(MAX($Q51:AR51,0)=OPER!$AA146,".",IF(OPER!$AB146&lt;=HOUR(AT$7),MAX($Q51:AR51,0)+1,".")))</f>
        <v>.</v>
      </c>
      <c r="AT51" s="269" t="str">
        <f>IF($E51=$E50,IF(AU50=".",IF(MAX($Q51:AS51,0)=OPER!$AA146,".",IF(OPER!$AB146&lt;=HOUR(AU$7),MAX($Q51:AS51,0)+1,".")),","),IF(MAX($Q51:AS51,0)=OPER!$AA146,".",IF(OPER!$AB146&lt;=HOUR(AU$7),MAX($Q51:AS51,0)+1,".")))</f>
        <v>.</v>
      </c>
      <c r="AU51" s="269" t="str">
        <f>IF($E51=$E50,IF(AV50=".",IF(MAX($Q51:AT51,0)=OPER!$AA146,".",IF(OPER!$AB146&lt;=HOUR(AV$7),MAX($Q51:AT51,0)+1,".")),","),IF(MAX($Q51:AT51,0)=OPER!$AA146,".",IF(OPER!$AB146&lt;=HOUR(AV$7),MAX($Q51:AT51,0)+1,".")))</f>
        <v>.</v>
      </c>
      <c r="AV51" s="270" t="str">
        <f>IF($E51=$E50,IF(AW50=".",IF(MAX($Q51:AU51,0)=OPER!$AA146,".",IF(OPER!$AB146&lt;=HOUR(AW$7),MAX($Q51:AU51,0)+1,".")),","),IF(MAX($Q51:AU51,0)=OPER!$AA146,".",IF(OPER!$AB146&lt;=HOUR(AW$7),MAX($Q51:AU51,0)+1,".")))</f>
        <v>.</v>
      </c>
      <c r="AW51" s="271" t="str">
        <f>IF($E51=$E50,IF(AX50=".",IF(MAX($Q51:AV51,0)=OPER!$AA146,".",IF(OPER!$AB146&lt;=HOUR(AX$7),MAX($Q51:AV51,0)+1,".")),","),IF(MAX($Q51:AV51,0)=OPER!$AA146,".",IF(OPER!$AB146&lt;=HOUR(AX$7),MAX($Q51:AV51,0)+1,".")))</f>
        <v>.</v>
      </c>
      <c r="AX51" s="269" t="str">
        <f>IF($E51=$E50,IF(AY50=".",IF(MAX($Q51:AW51,0)=OPER!$AA146,".",IF(OPER!$AB146&lt;=HOUR(AY$7),MAX($Q51:AW51,0)+1,".")),","),IF(MAX($Q51:AW51,0)=OPER!$AA146,".",IF(OPER!$AB146&lt;=HOUR(AY$7),MAX($Q51:AW51,0)+1,".")))</f>
        <v>.</v>
      </c>
      <c r="AY51" s="269" t="e">
        <f>IF($E51=$E50,IF(AZ50=".",IF(MAX($Q51:AX51,0)=OPER!$AA146,".",IF(OPER!$AB146&lt;=HOUR(AZ$7),MAX($Q51:AX51,0)+1,".")),","),IF(MAX($Q51:AX51,0)=OPER!$AA146,".",IF(OPER!$AB146&lt;=HOUR(AZ$7),MAX($Q51:AX51,0)+1,".")))</f>
        <v>#VALUE!</v>
      </c>
      <c r="AZ51" s="270" t="str">
        <f>IF($E51=$E50,IF(BA50=".",IF(MAX($Q51:AY51,0)=OPER!$AA146,".",IF(OPER!$AB146&lt;=HOUR(BA$7),MAX($Q51:AY51,0)+1,".")),","),IF(MAX($Q51:AY51,0)=OPER!$AA146,".",IF(OPER!$AB146&lt;=HOUR(BA$7),MAX($Q51:AY51,0)+1,".")))</f>
        <v>,</v>
      </c>
      <c r="BA51" s="30" t="str">
        <f>+OPER!AK45</f>
        <v>OP</v>
      </c>
    </row>
    <row r="52" spans="1:53" ht="80.5" customHeight="1" x14ac:dyDescent="0.2">
      <c r="A52" s="282" t="str">
        <f>IF(OPER!AF46=0,"",OPER!AF46)</f>
        <v>BAJA</v>
      </c>
      <c r="B52" s="109">
        <f>IF(OPER!V46=0,"",OPER!V46)</f>
        <v>46072</v>
      </c>
      <c r="C52" s="71" t="str">
        <f>IF(OPER!U46 = 0,"", OPER!U46)</f>
        <v xml:space="preserve"> </v>
      </c>
      <c r="D52" s="30" t="str">
        <f t="shared" si="7"/>
        <v>SI</v>
      </c>
      <c r="E52" s="262" t="str">
        <f>IF(OPER!X46 = 0,"",OPER!X46)</f>
        <v>JAIME ANDRES MORENO SUAREZ</v>
      </c>
      <c r="F52" s="262" t="str">
        <f>IF(OPER!I46 = 0,"",OPER!I46)</f>
        <v>MTTO AUTONOMO LLENADORA LINEA 4</v>
      </c>
      <c r="G52" s="352" t="str">
        <f>IF(OPER!C46=0,"",OPER!C46)</f>
        <v>LLENADORA DE BOTELLAS - L4</v>
      </c>
      <c r="H52" s="30">
        <f>IF(OPER!R46 = 0,"",OPER!R46)</f>
        <v>1.5</v>
      </c>
      <c r="I52" s="30" t="str">
        <f>IF(OPER!F46=0,"", OPER!F46)</f>
        <v>9218091</v>
      </c>
      <c r="J52" s="108" t="str">
        <f>IF(OPER!G46=0,"",OPER!G46)</f>
        <v>0010</v>
      </c>
      <c r="K52" s="250">
        <f>+OPER!R46</f>
        <v>1.5</v>
      </c>
      <c r="L52" s="262">
        <f t="shared" si="8"/>
        <v>8.5</v>
      </c>
      <c r="M52" s="250">
        <f t="shared" si="9"/>
        <v>29</v>
      </c>
      <c r="N52" s="205" t="str">
        <f>IF(OPER!A46=0,"",OPER!A46)</f>
        <v>ZOT2</v>
      </c>
      <c r="O52" s="73" t="str">
        <f>IF(OPER!AJ1902=0,"",OPER!AJ1902)</f>
        <v/>
      </c>
      <c r="P52" s="264" t="str">
        <f>IF(OPER!AH46="EJECUTADO","SI",IF(OPER!AH46="NO EJECUTADO","NO",""))</f>
        <v/>
      </c>
      <c r="Q52" s="264" t="str">
        <f>IF(OPER!AN46="EJECUTADO","SI",IF(OPER!AN46="NO EJECUTADO","NO",""))</f>
        <v/>
      </c>
      <c r="R52" s="221" t="str">
        <f>IFERROR(VLOOKUP(OPER!Z46,OPER!$AU$490:$AV$577,2,0),"NO ASIGNADO")</f>
        <v>JUAN ARBOLEDA</v>
      </c>
      <c r="S52" s="6" t="str">
        <f>+OPER!AG46</f>
        <v xml:space="preserve"> </v>
      </c>
      <c r="T52" s="268" t="str">
        <f>IF($E52=$E51,IF(U51=".",IF(MAX($Q52:Q52,0)=OPER!$AA147,".",IF(OPER!$AB147&lt;=HOUR(U$7),MAX($Q52:Q52,0)+1,".")),","),IF(MAX($Q52:Q52,0)=OPER!$AA147,".",IF(OPER!$AB147&lt;=HOUR(U$7),MAX($Q52:Q52,0)+1,".")))</f>
        <v>.</v>
      </c>
      <c r="U52" s="269" t="str">
        <f>IF($E52=$E51,IF(V51=".",IF(MAX($Q52:T52,0)=OPER!$AA147,".",IF(OPER!$AB147&lt;=HOUR(V$7),MAX($Q52:T52,0)+1,".")),","),IF(MAX($Q52:T52,0)=OPER!$AA147,".",IF(OPER!$AB147&lt;=HOUR(V$7),MAX($Q52:T52,0)+1,".")))</f>
        <v>.</v>
      </c>
      <c r="V52" s="269" t="str">
        <f>IF($E52=$E51,IF(W51=".",IF(MAX($Q52:U52,0)=OPER!$AA147,".",IF(OPER!$AB147&lt;=HOUR(W$7),MAX($Q52:U52,0)+1,".")),","),IF(MAX($Q52:U52,0)=OPER!$AA147,".",IF(OPER!$AB147&lt;=HOUR(W$7),MAX($Q52:U52,0)+1,".")))</f>
        <v>.</v>
      </c>
      <c r="W52" s="269" t="str">
        <f>IF($E52=$E51,IF(X51=".",IF(MAX($Q52:V52,0)=OPER!$AA147,".",IF(OPER!$AB147&lt;=HOUR(X$7),MAX($Q52:V52,0)+1,".")),","),IF(MAX($Q52:V52,0)=OPER!$AA147,".",IF(OPER!$AB147&lt;=HOUR(X$7),MAX($Q52:V52,0)+1,".")))</f>
        <v>.</v>
      </c>
      <c r="X52" s="270" t="str">
        <f>IF($E52=$E51,IF(Y51=".",IF(MAX($Q52:W52,0)=OPER!$AA147,".",IF(OPER!$AB147&lt;=HOUR(Y$7),MAX($Q52:W52,0)+1,".")),","),IF(MAX($Q52:W52,0)=OPER!$AA147,".",IF(OPER!$AB147&lt;=HOUR(Y$7),MAX($Q52:W52,0)+1,".")))</f>
        <v>.</v>
      </c>
      <c r="Y52" s="271" t="str">
        <f>IF($E52=$E51,IF(Z51=".",IF(MAX($Q52:X52,0)=OPER!$AA147,".",IF(OPER!$AB147&lt;=HOUR(Z$7),MAX($Q52:X52,0)+1,".")),","),IF(MAX($Q52:X52,0)=OPER!$AA147,".",IF(OPER!$AB147&lt;=HOUR(Z$7),MAX($Q52:X52,0)+1,".")))</f>
        <v>.</v>
      </c>
      <c r="Z52" s="269" t="str">
        <f>IF($E52=$E51,IF(AA51=".",IF(MAX($Q52:Y52,0)=OPER!$AA147,".",IF(OPER!$AB147&lt;=HOUR(AA$7),MAX($Q52:Y52,0)+1,".")),","),IF(MAX($Q52:Y52,0)=OPER!$AA147,".",IF(OPER!$AB147&lt;=HOUR(AA$7),MAX($Q52:Y52,0)+1,".")))</f>
        <v>.</v>
      </c>
      <c r="AA52" s="269" t="str">
        <f>IF($E52=$E51,IF(AB51=".",IF(MAX($Q52:Z52,0)=OPER!$AA147,".",IF(OPER!$AB147&lt;=HOUR(AB$7),MAX($Q52:Z52,0)+1,".")),","),IF(MAX($Q52:Z52,0)=OPER!$AA147,".",IF(OPER!$AB147&lt;=HOUR(AB$7),MAX($Q52:Z52,0)+1,".")))</f>
        <v>.</v>
      </c>
      <c r="AB52" s="270" t="str">
        <f>IF($E52=$E51,IF(AC51=".",IF(MAX($Q52:AA52,0)=OPER!$AA147,".",IF(OPER!$AB147&lt;=HOUR(AC$7),MAX($Q52:AA52,0)+1,".")),","),IF(MAX($Q52:AA52,0)=OPER!$AA147,".",IF(OPER!$AB147&lt;=HOUR(AC$7),MAX($Q52:AA52,0)+1,".")))</f>
        <v>.</v>
      </c>
      <c r="AC52" s="271" t="str">
        <f>IF($E52=$E51,IF(AD51=".",IF(MAX($Q52:AB52,0)=OPER!$AA147,".",IF(OPER!$AB147&lt;=HOUR(AD$7),MAX($Q52:AB52,0)+1,".")),","),IF(MAX($Q52:AB52,0)=OPER!$AA147,".",IF(OPER!$AB147&lt;=HOUR(AD$7),MAX($Q52:AB52,0)+1,".")))</f>
        <v>.</v>
      </c>
      <c r="AD52" s="269" t="str">
        <f>IF($E52=$E51,IF(AE51=".",IF(MAX($Q52:AC52,0)=OPER!$AA147,".",IF(OPER!$AB147&lt;=HOUR(AE$7),MAX($Q52:AC52,0)+1,".")),","),IF(MAX($Q52:AC52,0)=OPER!$AA147,".",IF(OPER!$AB147&lt;=HOUR(AE$7),MAX($Q52:AC52,0)+1,".")))</f>
        <v>.</v>
      </c>
      <c r="AE52" s="269" t="str">
        <f>IF($E52=$E51,IF(AF51=".",IF(MAX($Q52:AD52,0)=OPER!$AA147,".",IF(OPER!$AB147&lt;=HOUR(AF$7),MAX($Q52:AD52,0)+1,".")),","),IF(MAX($Q52:AD52,0)=OPER!$AA147,".",IF(OPER!$AB147&lt;=HOUR(AF$7),MAX($Q52:AD52,0)+1,".")))</f>
        <v>.</v>
      </c>
      <c r="AF52" s="270" t="str">
        <f>IF($E52=$E51,IF(AG51=".",IF(MAX($Q52:AE52,0)=OPER!$AA147,".",IF(OPER!$AB147&lt;=HOUR(AG$7),MAX($Q52:AE52,0)+1,".")),","),IF(MAX($Q52:AE52,0)=OPER!$AA147,".",IF(OPER!$AB147&lt;=HOUR(AG$7),MAX($Q52:AE52,0)+1,".")))</f>
        <v>.</v>
      </c>
      <c r="AG52" s="271" t="str">
        <f>IF($E52=$E51,IF(AH51=".",IF(MAX($Q52:AF52,0)=OPER!$AA147,".",IF(OPER!$AB147&lt;=HOUR(AH$7),MAX($Q52:AF52,0)+1,".")),","),IF(MAX($Q52:AF52,0)=OPER!$AA147,".",IF(OPER!$AB147&lt;=HOUR(AH$7),MAX($Q52:AF52,0)+1,".")))</f>
        <v>.</v>
      </c>
      <c r="AH52" s="269" t="str">
        <f>IF($E52=$E51,IF(AI51=".",IF(MAX($Q52:AG52,0)=OPER!$AA147,".",IF(OPER!$AB147&lt;=HOUR(AI$7),MAX($Q52:AG52,0)+1,".")),","),IF(MAX($Q52:AG52,0)=OPER!$AA147,".",IF(OPER!$AB147&lt;=HOUR(AI$7),MAX($Q52:AG52,0)+1,".")))</f>
        <v>.</v>
      </c>
      <c r="AI52" s="269" t="str">
        <f>IF($E52=$E51,IF(AJ51=".",IF(MAX($Q52:AH52,0)=OPER!$AA147,".",IF(OPER!$AB147&lt;=HOUR(AJ$7),MAX($Q52:AH52,0)+1,".")),","),IF(MAX($Q52:AH52,0)=OPER!$AA147,".",IF(OPER!$AB147&lt;=HOUR(AJ$7),MAX($Q52:AH52,0)+1,".")))</f>
        <v>.</v>
      </c>
      <c r="AJ52" s="270" t="str">
        <f>IF($E52=$E51,IF(AK51=".",IF(MAX($Q52:AI52,0)=OPER!$AA147,".",IF(OPER!$AB147&lt;=HOUR(AK$7),MAX($Q52:AI52,0)+1,".")),","),IF(MAX($Q52:AI52,0)=OPER!$AA147,".",IF(OPER!$AB147&lt;=HOUR(AK$7),MAX($Q52:AI52,0)+1,".")))</f>
        <v>.</v>
      </c>
      <c r="AK52" s="271" t="str">
        <f>IF($E52=$E51,IF(AL51=".",IF(MAX($Q52:AJ52,0)=OPER!$AA147,".",IF(OPER!$AB147&lt;=HOUR(AL$7),MAX($Q52:AJ52,0)+1,".")),","),IF(MAX($Q52:AJ52,0)=OPER!$AA147,".",IF(OPER!$AB147&lt;=HOUR(AL$7),MAX($Q52:AJ52,0)+1,".")))</f>
        <v>.</v>
      </c>
      <c r="AL52" s="269" t="str">
        <f>IF($E52=$E51,IF(AM51=".",IF(MAX($Q52:AK52,0)=OPER!$AA147,".",IF(OPER!$AB147&lt;=HOUR(AM$7),MAX($Q52:AK52,0)+1,".")),","),IF(MAX($Q52:AK52,0)=OPER!$AA147,".",IF(OPER!$AB147&lt;=HOUR(AM$7),MAX($Q52:AK52,0)+1,".")))</f>
        <v>.</v>
      </c>
      <c r="AM52" s="269" t="str">
        <f>IF($E52=$E51,IF(AN51=".",IF(MAX($Q52:AL52,0)=OPER!$AA147,".",IF(OPER!$AB147&lt;=HOUR(AN$7),MAX($Q52:AL52,0)+1,".")),","),IF(MAX($Q52:AL52,0)=OPER!$AA147,".",IF(OPER!$AB147&lt;=HOUR(AN$7),MAX($Q52:AL52,0)+1,".")))</f>
        <v>.</v>
      </c>
      <c r="AN52" s="270" t="str">
        <f>IF($E52=$E51,IF(AO51=".",IF(MAX($Q52:AM52,0)=OPER!$AA147,".",IF(OPER!$AB147&lt;=HOUR(AO$7),MAX($Q52:AM52,0)+1,".")),","),IF(MAX($Q52:AM52,0)=OPER!$AA147,".",IF(OPER!$AB147&lt;=HOUR(AO$7),MAX($Q52:AM52,0)+1,".")))</f>
        <v>.</v>
      </c>
      <c r="AO52" s="271" t="str">
        <f>IF($E52=$E51,IF(AP51=".",IF(MAX($Q52:AN52,0)=OPER!$AA147,".",IF(OPER!$AB147&lt;=HOUR(AP$7),MAX($Q52:AN52,0)+1,".")),","),IF(MAX($Q52:AN52,0)=OPER!$AA147,".",IF(OPER!$AB147&lt;=HOUR(AP$7),MAX($Q52:AN52,0)+1,".")))</f>
        <v>.</v>
      </c>
      <c r="AP52" s="269" t="str">
        <f>IF($E52=$E51,IF(AQ51=".",IF(MAX($Q52:AO52,0)=OPER!$AA147,".",IF(OPER!$AB147&lt;=HOUR(AQ$7),MAX($Q52:AO52,0)+1,".")),","),IF(MAX($Q52:AO52,0)=OPER!$AA147,".",IF(OPER!$AB147&lt;=HOUR(AQ$7),MAX($Q52:AO52,0)+1,".")))</f>
        <v>.</v>
      </c>
      <c r="AQ52" s="269" t="str">
        <f>IF($E52=$E51,IF(AR51=".",IF(MAX($Q52:AP52,0)=OPER!$AA147,".",IF(OPER!$AB147&lt;=HOUR(AR$7),MAX($Q52:AP52,0)+1,".")),","),IF(MAX($Q52:AP52,0)=OPER!$AA147,".",IF(OPER!$AB147&lt;=HOUR(AR$7),MAX($Q52:AP52,0)+1,".")))</f>
        <v>.</v>
      </c>
      <c r="AR52" s="270" t="str">
        <f>IF($E52=$E51,IF(AS51=".",IF(MAX($Q52:AQ52,0)=OPER!$AA147,".",IF(OPER!$AB147&lt;=HOUR(AS$7),MAX($Q52:AQ52,0)+1,".")),","),IF(MAX($Q52:AQ52,0)=OPER!$AA147,".",IF(OPER!$AB147&lt;=HOUR(AS$7),MAX($Q52:AQ52,0)+1,".")))</f>
        <v>.</v>
      </c>
      <c r="AS52" s="271" t="str">
        <f>IF($E52=$E51,IF(AT51=".",IF(MAX($Q52:AR52,0)=OPER!$AA147,".",IF(OPER!$AB147&lt;=HOUR(AT$7),MAX($Q52:AR52,0)+1,".")),","),IF(MAX($Q52:AR52,0)=OPER!$AA147,".",IF(OPER!$AB147&lt;=HOUR(AT$7),MAX($Q52:AR52,0)+1,".")))</f>
        <v>.</v>
      </c>
      <c r="AT52" s="269" t="str">
        <f>IF($E52=$E51,IF(AU51=".",IF(MAX($Q52:AS52,0)=OPER!$AA147,".",IF(OPER!$AB147&lt;=HOUR(AU$7),MAX($Q52:AS52,0)+1,".")),","),IF(MAX($Q52:AS52,0)=OPER!$AA147,".",IF(OPER!$AB147&lt;=HOUR(AU$7),MAX($Q52:AS52,0)+1,".")))</f>
        <v>.</v>
      </c>
      <c r="AU52" s="269" t="str">
        <f>IF($E52=$E51,IF(AV51=".",IF(MAX($Q52:AT52,0)=OPER!$AA147,".",IF(OPER!$AB147&lt;=HOUR(AV$7),MAX($Q52:AT52,0)+1,".")),","),IF(MAX($Q52:AT52,0)=OPER!$AA147,".",IF(OPER!$AB147&lt;=HOUR(AV$7),MAX($Q52:AT52,0)+1,".")))</f>
        <v>.</v>
      </c>
      <c r="AV52" s="270" t="str">
        <f>IF($E52=$E51,IF(AW51=".",IF(MAX($Q52:AU52,0)=OPER!$AA147,".",IF(OPER!$AB147&lt;=HOUR(AW$7),MAX($Q52:AU52,0)+1,".")),","),IF(MAX($Q52:AU52,0)=OPER!$AA147,".",IF(OPER!$AB147&lt;=HOUR(AW$7),MAX($Q52:AU52,0)+1,".")))</f>
        <v>.</v>
      </c>
      <c r="AW52" s="271" t="str">
        <f>IF($E52=$E51,IF(AX51=".",IF(MAX($Q52:AV52,0)=OPER!$AA147,".",IF(OPER!$AB147&lt;=HOUR(AX$7),MAX($Q52:AV52,0)+1,".")),","),IF(MAX($Q52:AV52,0)=OPER!$AA147,".",IF(OPER!$AB147&lt;=HOUR(AX$7),MAX($Q52:AV52,0)+1,".")))</f>
        <v>.</v>
      </c>
      <c r="AX52" s="269" t="e">
        <f>IF($E52=$E51,IF(AY51=".",IF(MAX($Q52:AW52,0)=OPER!$AA147,".",IF(OPER!$AB147&lt;=HOUR(AY$7),MAX($Q52:AW52,0)+1,".")),","),IF(MAX($Q52:AW52,0)=OPER!$AA147,".",IF(OPER!$AB147&lt;=HOUR(AY$7),MAX($Q52:AW52,0)+1,".")))</f>
        <v>#VALUE!</v>
      </c>
      <c r="AY52" s="269" t="str">
        <f>IF($E52=$E51,IF(AZ51=".",IF(MAX($Q52:AX52,0)=OPER!$AA147,".",IF(OPER!$AB147&lt;=HOUR(AZ$7),MAX($Q52:AX52,0)+1,".")),","),IF(MAX($Q52:AX52,0)=OPER!$AA147,".",IF(OPER!$AB147&lt;=HOUR(AZ$7),MAX($Q52:AX52,0)+1,".")))</f>
        <v>,</v>
      </c>
      <c r="AZ52" s="270" t="str">
        <f>IF($E52=$E51,IF(BA51=".",IF(MAX($Q52:AY52,0)=OPER!$AA147,".",IF(OPER!$AB147&lt;=HOUR(BA$7),MAX($Q52:AY52,0)+1,".")),","),IF(MAX($Q52:AY52,0)=OPER!$AA147,".",IF(OPER!$AB147&lt;=HOUR(BA$7),MAX($Q52:AY52,0)+1,".")))</f>
        <v>,</v>
      </c>
      <c r="BA52" s="30" t="str">
        <f>+OPER!AK46</f>
        <v>OP</v>
      </c>
    </row>
    <row r="53" spans="1:53" ht="80.5" customHeight="1" x14ac:dyDescent="0.2">
      <c r="A53" s="282" t="str">
        <f>IF(OPER!AF47=0,"",OPER!AF47)</f>
        <v>ALTA</v>
      </c>
      <c r="B53" s="109">
        <f>IF(OPER!V47=0,"",OPER!V47)</f>
        <v>46072</v>
      </c>
      <c r="C53" s="71">
        <f>IF(OPER!U47 = 0,"", OPER!U47)</f>
        <v>11682428</v>
      </c>
      <c r="D53" s="30" t="str">
        <f t="shared" si="7"/>
        <v>NO</v>
      </c>
      <c r="E53" s="262" t="str">
        <f>IF(OPER!X47 = 0,"",OPER!X47)</f>
        <v xml:space="preserve">JOSE DARIO OCHOA </v>
      </c>
      <c r="F53" s="262" t="str">
        <f>IF(OPER!I47 = 0,"",OPER!I47)</f>
        <v>CAMBIO DE CONECTORES TD91-TD30</v>
      </c>
      <c r="G53" s="352" t="str">
        <f>IF(OPER!C47=0,"",OPER!C47)</f>
        <v>PALETIZADORA - L4</v>
      </c>
      <c r="H53" s="30">
        <f>IF(OPER!R47 = 0,"",OPER!R47)</f>
        <v>2</v>
      </c>
      <c r="I53" s="30" t="str">
        <f>IF(OPER!F47=0,"", OPER!F47)</f>
        <v>5743405</v>
      </c>
      <c r="J53" s="108" t="str">
        <f>IF(OPER!G47=0,"",OPER!G47)</f>
        <v>0030</v>
      </c>
      <c r="K53" s="250">
        <f>+OPER!R47</f>
        <v>2</v>
      </c>
      <c r="L53" s="262">
        <f t="shared" si="8"/>
        <v>6</v>
      </c>
      <c r="M53" s="250">
        <f t="shared" si="9"/>
        <v>11</v>
      </c>
      <c r="N53" s="205" t="str">
        <f>IF(OPER!A47=0,"",OPER!A47)</f>
        <v>ZOT3</v>
      </c>
      <c r="O53" s="73" t="str">
        <f>IF(OPER!AJ1903=0,"",OPER!AJ1903)</f>
        <v/>
      </c>
      <c r="P53" s="264" t="str">
        <f>IF(OPER!AH47="EJECUTADO","SI",IF(OPER!AH47="NO EJECUTADO","NO",""))</f>
        <v/>
      </c>
      <c r="Q53" s="264" t="str">
        <f>IF(OPER!AN47="EJECUTADO","SI",IF(OPER!AN47="NO EJECUTADO","NO",""))</f>
        <v/>
      </c>
      <c r="R53" s="221" t="str">
        <f>IFERROR(VLOOKUP(OPER!Z47,OPER!$AU$490:$AV$577,2,0),"NO ASIGNADO")</f>
        <v>JAIRO ARANGO</v>
      </c>
      <c r="S53" s="6" t="str">
        <f>+OPER!AG47</f>
        <v xml:space="preserve"> </v>
      </c>
      <c r="T53" s="268" t="str">
        <f>IF($E53=$E52,IF(U52=".",IF(MAX($Q53:Q53,0)=OPER!$AA148,".",IF(OPER!$AB148&lt;=HOUR(U$7),MAX($Q53:Q53,0)+1,".")),","),IF(MAX($Q53:Q53,0)=OPER!$AA148,".",IF(OPER!$AB148&lt;=HOUR(U$7),MAX($Q53:Q53,0)+1,".")))</f>
        <v>.</v>
      </c>
      <c r="U53" s="269" t="str">
        <f>IF($E53=$E52,IF(V52=".",IF(MAX($Q53:T53,0)=OPER!$AA148,".",IF(OPER!$AB148&lt;=HOUR(V$7),MAX($Q53:T53,0)+1,".")),","),IF(MAX($Q53:T53,0)=OPER!$AA148,".",IF(OPER!$AB148&lt;=HOUR(V$7),MAX($Q53:T53,0)+1,".")))</f>
        <v>.</v>
      </c>
      <c r="V53" s="269" t="str">
        <f>IF($E53=$E52,IF(W52=".",IF(MAX($Q53:U53,0)=OPER!$AA148,".",IF(OPER!$AB148&lt;=HOUR(W$7),MAX($Q53:U53,0)+1,".")),","),IF(MAX($Q53:U53,0)=OPER!$AA148,".",IF(OPER!$AB148&lt;=HOUR(W$7),MAX($Q53:U53,0)+1,".")))</f>
        <v>.</v>
      </c>
      <c r="W53" s="269" t="str">
        <f>IF($E53=$E52,IF(X52=".",IF(MAX($Q53:V53,0)=OPER!$AA148,".",IF(OPER!$AB148&lt;=HOUR(X$7),MAX($Q53:V53,0)+1,".")),","),IF(MAX($Q53:V53,0)=OPER!$AA148,".",IF(OPER!$AB148&lt;=HOUR(X$7),MAX($Q53:V53,0)+1,".")))</f>
        <v>.</v>
      </c>
      <c r="X53" s="270" t="str">
        <f>IF($E53=$E52,IF(Y52=".",IF(MAX($Q53:W53,0)=OPER!$AA148,".",IF(OPER!$AB148&lt;=HOUR(Y$7),MAX($Q53:W53,0)+1,".")),","),IF(MAX($Q53:W53,0)=OPER!$AA148,".",IF(OPER!$AB148&lt;=HOUR(Y$7),MAX($Q53:W53,0)+1,".")))</f>
        <v>.</v>
      </c>
      <c r="Y53" s="271" t="str">
        <f>IF($E53=$E52,IF(Z52=".",IF(MAX($Q53:X53,0)=OPER!$AA148,".",IF(OPER!$AB148&lt;=HOUR(Z$7),MAX($Q53:X53,0)+1,".")),","),IF(MAX($Q53:X53,0)=OPER!$AA148,".",IF(OPER!$AB148&lt;=HOUR(Z$7),MAX($Q53:X53,0)+1,".")))</f>
        <v>.</v>
      </c>
      <c r="Z53" s="269" t="str">
        <f>IF($E53=$E52,IF(AA52=".",IF(MAX($Q53:Y53,0)=OPER!$AA148,".",IF(OPER!$AB148&lt;=HOUR(AA$7),MAX($Q53:Y53,0)+1,".")),","),IF(MAX($Q53:Y53,0)=OPER!$AA148,".",IF(OPER!$AB148&lt;=HOUR(AA$7),MAX($Q53:Y53,0)+1,".")))</f>
        <v>.</v>
      </c>
      <c r="AA53" s="269" t="str">
        <f>IF($E53=$E52,IF(AB52=".",IF(MAX($Q53:Z53,0)=OPER!$AA148,".",IF(OPER!$AB148&lt;=HOUR(AB$7),MAX($Q53:Z53,0)+1,".")),","),IF(MAX($Q53:Z53,0)=OPER!$AA148,".",IF(OPER!$AB148&lt;=HOUR(AB$7),MAX($Q53:Z53,0)+1,".")))</f>
        <v>.</v>
      </c>
      <c r="AB53" s="270" t="str">
        <f>IF($E53=$E52,IF(AC52=".",IF(MAX($Q53:AA53,0)=OPER!$AA148,".",IF(OPER!$AB148&lt;=HOUR(AC$7),MAX($Q53:AA53,0)+1,".")),","),IF(MAX($Q53:AA53,0)=OPER!$AA148,".",IF(OPER!$AB148&lt;=HOUR(AC$7),MAX($Q53:AA53,0)+1,".")))</f>
        <v>.</v>
      </c>
      <c r="AC53" s="271" t="str">
        <f>IF($E53=$E52,IF(AD52=".",IF(MAX($Q53:AB53,0)=OPER!$AA148,".",IF(OPER!$AB148&lt;=HOUR(AD$7),MAX($Q53:AB53,0)+1,".")),","),IF(MAX($Q53:AB53,0)=OPER!$AA148,".",IF(OPER!$AB148&lt;=HOUR(AD$7),MAX($Q53:AB53,0)+1,".")))</f>
        <v>.</v>
      </c>
      <c r="AD53" s="269" t="str">
        <f>IF($E53=$E52,IF(AE52=".",IF(MAX($Q53:AC53,0)=OPER!$AA148,".",IF(OPER!$AB148&lt;=HOUR(AE$7),MAX($Q53:AC53,0)+1,".")),","),IF(MAX($Q53:AC53,0)=OPER!$AA148,".",IF(OPER!$AB148&lt;=HOUR(AE$7),MAX($Q53:AC53,0)+1,".")))</f>
        <v>.</v>
      </c>
      <c r="AE53" s="269" t="str">
        <f>IF($E53=$E52,IF(AF52=".",IF(MAX($Q53:AD53,0)=OPER!$AA148,".",IF(OPER!$AB148&lt;=HOUR(AF$7),MAX($Q53:AD53,0)+1,".")),","),IF(MAX($Q53:AD53,0)=OPER!$AA148,".",IF(OPER!$AB148&lt;=HOUR(AF$7),MAX($Q53:AD53,0)+1,".")))</f>
        <v>.</v>
      </c>
      <c r="AF53" s="270" t="str">
        <f>IF($E53=$E52,IF(AG52=".",IF(MAX($Q53:AE53,0)=OPER!$AA148,".",IF(OPER!$AB148&lt;=HOUR(AG$7),MAX($Q53:AE53,0)+1,".")),","),IF(MAX($Q53:AE53,0)=OPER!$AA148,".",IF(OPER!$AB148&lt;=HOUR(AG$7),MAX($Q53:AE53,0)+1,".")))</f>
        <v>.</v>
      </c>
      <c r="AG53" s="271" t="str">
        <f>IF($E53=$E52,IF(AH52=".",IF(MAX($Q53:AF53,0)=OPER!$AA148,".",IF(OPER!$AB148&lt;=HOUR(AH$7),MAX($Q53:AF53,0)+1,".")),","),IF(MAX($Q53:AF53,0)=OPER!$AA148,".",IF(OPER!$AB148&lt;=HOUR(AH$7),MAX($Q53:AF53,0)+1,".")))</f>
        <v>.</v>
      </c>
      <c r="AH53" s="269" t="str">
        <f>IF($E53=$E52,IF(AI52=".",IF(MAX($Q53:AG53,0)=OPER!$AA148,".",IF(OPER!$AB148&lt;=HOUR(AI$7),MAX($Q53:AG53,0)+1,".")),","),IF(MAX($Q53:AG53,0)=OPER!$AA148,".",IF(OPER!$AB148&lt;=HOUR(AI$7),MAX($Q53:AG53,0)+1,".")))</f>
        <v>.</v>
      </c>
      <c r="AI53" s="269" t="str">
        <f>IF($E53=$E52,IF(AJ52=".",IF(MAX($Q53:AH53,0)=OPER!$AA148,".",IF(OPER!$AB148&lt;=HOUR(AJ$7),MAX($Q53:AH53,0)+1,".")),","),IF(MAX($Q53:AH53,0)=OPER!$AA148,".",IF(OPER!$AB148&lt;=HOUR(AJ$7),MAX($Q53:AH53,0)+1,".")))</f>
        <v>.</v>
      </c>
      <c r="AJ53" s="270" t="str">
        <f>IF($E53=$E52,IF(AK52=".",IF(MAX($Q53:AI53,0)=OPER!$AA148,".",IF(OPER!$AB148&lt;=HOUR(AK$7),MAX($Q53:AI53,0)+1,".")),","),IF(MAX($Q53:AI53,0)=OPER!$AA148,".",IF(OPER!$AB148&lt;=HOUR(AK$7),MAX($Q53:AI53,0)+1,".")))</f>
        <v>.</v>
      </c>
      <c r="AK53" s="271" t="str">
        <f>IF($E53=$E52,IF(AL52=".",IF(MAX($Q53:AJ53,0)=OPER!$AA148,".",IF(OPER!$AB148&lt;=HOUR(AL$7),MAX($Q53:AJ53,0)+1,".")),","),IF(MAX($Q53:AJ53,0)=OPER!$AA148,".",IF(OPER!$AB148&lt;=HOUR(AL$7),MAX($Q53:AJ53,0)+1,".")))</f>
        <v>.</v>
      </c>
      <c r="AL53" s="269" t="str">
        <f>IF($E53=$E52,IF(AM52=".",IF(MAX($Q53:AK53,0)=OPER!$AA148,".",IF(OPER!$AB148&lt;=HOUR(AM$7),MAX($Q53:AK53,0)+1,".")),","),IF(MAX($Q53:AK53,0)=OPER!$AA148,".",IF(OPER!$AB148&lt;=HOUR(AM$7),MAX($Q53:AK53,0)+1,".")))</f>
        <v>.</v>
      </c>
      <c r="AM53" s="269" t="str">
        <f>IF($E53=$E52,IF(AN52=".",IF(MAX($Q53:AL53,0)=OPER!$AA148,".",IF(OPER!$AB148&lt;=HOUR(AN$7),MAX($Q53:AL53,0)+1,".")),","),IF(MAX($Q53:AL53,0)=OPER!$AA148,".",IF(OPER!$AB148&lt;=HOUR(AN$7),MAX($Q53:AL53,0)+1,".")))</f>
        <v>.</v>
      </c>
      <c r="AN53" s="270" t="str">
        <f>IF($E53=$E52,IF(AO52=".",IF(MAX($Q53:AM53,0)=OPER!$AA148,".",IF(OPER!$AB148&lt;=HOUR(AO$7),MAX($Q53:AM53,0)+1,".")),","),IF(MAX($Q53:AM53,0)=OPER!$AA148,".",IF(OPER!$AB148&lt;=HOUR(AO$7),MAX($Q53:AM53,0)+1,".")))</f>
        <v>.</v>
      </c>
      <c r="AO53" s="271" t="str">
        <f>IF($E53=$E52,IF(AP52=".",IF(MAX($Q53:AN53,0)=OPER!$AA148,".",IF(OPER!$AB148&lt;=HOUR(AP$7),MAX($Q53:AN53,0)+1,".")),","),IF(MAX($Q53:AN53,0)=OPER!$AA148,".",IF(OPER!$AB148&lt;=HOUR(AP$7),MAX($Q53:AN53,0)+1,".")))</f>
        <v>.</v>
      </c>
      <c r="AP53" s="269" t="str">
        <f>IF($E53=$E52,IF(AQ52=".",IF(MAX($Q53:AO53,0)=OPER!$AA148,".",IF(OPER!$AB148&lt;=HOUR(AQ$7),MAX($Q53:AO53,0)+1,".")),","),IF(MAX($Q53:AO53,0)=OPER!$AA148,".",IF(OPER!$AB148&lt;=HOUR(AQ$7),MAX($Q53:AO53,0)+1,".")))</f>
        <v>.</v>
      </c>
      <c r="AQ53" s="269" t="str">
        <f>IF($E53=$E52,IF(AR52=".",IF(MAX($Q53:AP53,0)=OPER!$AA148,".",IF(OPER!$AB148&lt;=HOUR(AR$7),MAX($Q53:AP53,0)+1,".")),","),IF(MAX($Q53:AP53,0)=OPER!$AA148,".",IF(OPER!$AB148&lt;=HOUR(AR$7),MAX($Q53:AP53,0)+1,".")))</f>
        <v>.</v>
      </c>
      <c r="AR53" s="270" t="str">
        <f>IF($E53=$E52,IF(AS52=".",IF(MAX($Q53:AQ53,0)=OPER!$AA148,".",IF(OPER!$AB148&lt;=HOUR(AS$7),MAX($Q53:AQ53,0)+1,".")),","),IF(MAX($Q53:AQ53,0)=OPER!$AA148,".",IF(OPER!$AB148&lt;=HOUR(AS$7),MAX($Q53:AQ53,0)+1,".")))</f>
        <v>.</v>
      </c>
      <c r="AS53" s="271" t="str">
        <f>IF($E53=$E52,IF(AT52=".",IF(MAX($Q53:AR53,0)=OPER!$AA148,".",IF(OPER!$AB148&lt;=HOUR(AT$7),MAX($Q53:AR53,0)+1,".")),","),IF(MAX($Q53:AR53,0)=OPER!$AA148,".",IF(OPER!$AB148&lt;=HOUR(AT$7),MAX($Q53:AR53,0)+1,".")))</f>
        <v>.</v>
      </c>
      <c r="AT53" s="269" t="str">
        <f>IF($E53=$E52,IF(AU52=".",IF(MAX($Q53:AS53,0)=OPER!$AA148,".",IF(OPER!$AB148&lt;=HOUR(AU$7),MAX($Q53:AS53,0)+1,".")),","),IF(MAX($Q53:AS53,0)=OPER!$AA148,".",IF(OPER!$AB148&lt;=HOUR(AU$7),MAX($Q53:AS53,0)+1,".")))</f>
        <v>.</v>
      </c>
      <c r="AU53" s="269" t="str">
        <f>IF($E53=$E52,IF(AV52=".",IF(MAX($Q53:AT53,0)=OPER!$AA148,".",IF(OPER!$AB148&lt;=HOUR(AV$7),MAX($Q53:AT53,0)+1,".")),","),IF(MAX($Q53:AT53,0)=OPER!$AA148,".",IF(OPER!$AB148&lt;=HOUR(AV$7),MAX($Q53:AT53,0)+1,".")))</f>
        <v>.</v>
      </c>
      <c r="AV53" s="270" t="str">
        <f>IF($E53=$E52,IF(AW52=".",IF(MAX($Q53:AU53,0)=OPER!$AA148,".",IF(OPER!$AB148&lt;=HOUR(AW$7),MAX($Q53:AU53,0)+1,".")),","),IF(MAX($Q53:AU53,0)=OPER!$AA148,".",IF(OPER!$AB148&lt;=HOUR(AW$7),MAX($Q53:AU53,0)+1,".")))</f>
        <v>.</v>
      </c>
      <c r="AW53" s="271" t="str">
        <f>IF($E53=$E52,IF(AX52=".",IF(MAX($Q53:AV53,0)=OPER!$AA148,".",IF(OPER!$AB148&lt;=HOUR(AX$7),MAX($Q53:AV53,0)+1,".")),","),IF(MAX($Q53:AV53,0)=OPER!$AA148,".",IF(OPER!$AB148&lt;=HOUR(AX$7),MAX($Q53:AV53,0)+1,".")))</f>
        <v>.</v>
      </c>
      <c r="AX53" s="269" t="str">
        <f>IF($E53=$E52,IF(AY52=".",IF(MAX($Q53:AW53,0)=OPER!$AA148,".",IF(OPER!$AB148&lt;=HOUR(AY$7),MAX($Q53:AW53,0)+1,".")),","),IF(MAX($Q53:AW53,0)=OPER!$AA148,".",IF(OPER!$AB148&lt;=HOUR(AY$7),MAX($Q53:AW53,0)+1,".")))</f>
        <v>.</v>
      </c>
      <c r="AY53" s="269" t="str">
        <f>IF($E53=$E52,IF(AZ52=".",IF(MAX($Q53:AX53,0)=OPER!$AA148,".",IF(OPER!$AB148&lt;=HOUR(AZ$7),MAX($Q53:AX53,0)+1,".")),","),IF(MAX($Q53:AX53,0)=OPER!$AA148,".",IF(OPER!$AB148&lt;=HOUR(AZ$7),MAX($Q53:AX53,0)+1,".")))</f>
        <v>.</v>
      </c>
      <c r="AZ53" s="270" t="e">
        <f>IF($E53=$E52,IF(BA52=".",IF(MAX($Q53:AY53,0)=OPER!$AA148,".",IF(OPER!$AB148&lt;=HOUR(BA$7),MAX($Q53:AY53,0)+1,".")),","),IF(MAX($Q53:AY53,0)=OPER!$AA148,".",IF(OPER!$AB148&lt;=HOUR(BA$7),MAX($Q53:AY53,0)+1,".")))</f>
        <v>#VALUE!</v>
      </c>
      <c r="BA53" s="30" t="str">
        <f>+OPER!AK47</f>
        <v>TE</v>
      </c>
    </row>
    <row r="54" spans="1:53" ht="80.5" customHeight="1" x14ac:dyDescent="0.2">
      <c r="A54" s="282" t="str">
        <f>IF(OPER!AF48=0,"",OPER!AF48)</f>
        <v>ALTA</v>
      </c>
      <c r="B54" s="109">
        <f>IF(OPER!V48=0,"",OPER!V48)</f>
        <v>46072</v>
      </c>
      <c r="C54" s="71">
        <f>IF(OPER!U48 = 0,"", OPER!U48)</f>
        <v>11838474</v>
      </c>
      <c r="D54" s="30" t="str">
        <f t="shared" si="7"/>
        <v>NO</v>
      </c>
      <c r="E54" s="262" t="str">
        <f>IF(OPER!X48 = 0,"",OPER!X48)</f>
        <v xml:space="preserve">JOSE DARIO OCHOA </v>
      </c>
      <c r="F54" s="262" t="str">
        <f>IF(OPER!I48 = 0,"",OPER!I48)</f>
        <v>HABILITAR VALVULA 217 AUTOFLUSH</v>
      </c>
      <c r="G54" s="352" t="str">
        <f>IF(OPER!C48=0,"",OPER!C48)</f>
        <v>LLENADORA DE BOTELLAS - L4</v>
      </c>
      <c r="H54" s="30">
        <f>IF(OPER!R48 = 0,"",OPER!R48)</f>
        <v>1</v>
      </c>
      <c r="I54" s="30" t="str">
        <f>IF(OPER!F48=0,"", OPER!F48)</f>
        <v>9310249</v>
      </c>
      <c r="J54" s="108" t="str">
        <f>IF(OPER!G48=0,"",OPER!G48)</f>
        <v>0020</v>
      </c>
      <c r="K54" s="250">
        <f>+OPER!R48</f>
        <v>1</v>
      </c>
      <c r="L54" s="262">
        <f t="shared" si="8"/>
        <v>6</v>
      </c>
      <c r="M54" s="250">
        <f t="shared" si="9"/>
        <v>29</v>
      </c>
      <c r="N54" s="205" t="str">
        <f>IF(OPER!A48=0,"",OPER!A48)</f>
        <v>ZOT3</v>
      </c>
      <c r="O54" s="73" t="str">
        <f>IF(OPER!AJ1904=0,"",OPER!AJ1904)</f>
        <v/>
      </c>
      <c r="P54" s="264" t="str">
        <f>IF(OPER!AH48="EJECUTADO","SI",IF(OPER!AH48="NO EJECUTADO","NO",""))</f>
        <v/>
      </c>
      <c r="Q54" s="264" t="str">
        <f>IF(OPER!AN48="EJECUTADO","SI",IF(OPER!AN48="NO EJECUTADO","NO",""))</f>
        <v/>
      </c>
      <c r="R54" s="221" t="str">
        <f>IFERROR(VLOOKUP(OPER!Z48,OPER!$AU$490:$AV$577,2,0),"NO ASIGNADO")</f>
        <v>JAIRO ARANGO</v>
      </c>
      <c r="S54" s="6" t="str">
        <f>+OPER!AG48</f>
        <v xml:space="preserve"> </v>
      </c>
      <c r="T54" s="268" t="str">
        <f>IF($E54=$E53,IF(U53=".",IF(MAX($Q54:Q54,0)=OPER!$AA149,".",IF(OPER!$AB149&lt;=HOUR(U$7),MAX($Q54:Q54,0)+1,".")),","),IF(MAX($Q54:Q54,0)=OPER!$AA149,".",IF(OPER!$AB149&lt;=HOUR(U$7),MAX($Q54:Q54,0)+1,".")))</f>
        <v>.</v>
      </c>
      <c r="U54" s="269" t="str">
        <f>IF($E54=$E53,IF(V53=".",IF(MAX($Q54:T54,0)=OPER!$AA149,".",IF(OPER!$AB149&lt;=HOUR(V$7),MAX($Q54:T54,0)+1,".")),","),IF(MAX($Q54:T54,0)=OPER!$AA149,".",IF(OPER!$AB149&lt;=HOUR(V$7),MAX($Q54:T54,0)+1,".")))</f>
        <v>.</v>
      </c>
      <c r="V54" s="269" t="str">
        <f>IF($E54=$E53,IF(W53=".",IF(MAX($Q54:U54,0)=OPER!$AA149,".",IF(OPER!$AB149&lt;=HOUR(W$7),MAX($Q54:U54,0)+1,".")),","),IF(MAX($Q54:U54,0)=OPER!$AA149,".",IF(OPER!$AB149&lt;=HOUR(W$7),MAX($Q54:U54,0)+1,".")))</f>
        <v>.</v>
      </c>
      <c r="W54" s="269" t="str">
        <f>IF($E54=$E53,IF(X53=".",IF(MAX($Q54:V54,0)=OPER!$AA149,".",IF(OPER!$AB149&lt;=HOUR(X$7),MAX($Q54:V54,0)+1,".")),","),IF(MAX($Q54:V54,0)=OPER!$AA149,".",IF(OPER!$AB149&lt;=HOUR(X$7),MAX($Q54:V54,0)+1,".")))</f>
        <v>.</v>
      </c>
      <c r="X54" s="270" t="str">
        <f>IF($E54=$E53,IF(Y53=".",IF(MAX($Q54:W54,0)=OPER!$AA149,".",IF(OPER!$AB149&lt;=HOUR(Y$7),MAX($Q54:W54,0)+1,".")),","),IF(MAX($Q54:W54,0)=OPER!$AA149,".",IF(OPER!$AB149&lt;=HOUR(Y$7),MAX($Q54:W54,0)+1,".")))</f>
        <v>.</v>
      </c>
      <c r="Y54" s="271" t="str">
        <f>IF($E54=$E53,IF(Z53=".",IF(MAX($Q54:X54,0)=OPER!$AA149,".",IF(OPER!$AB149&lt;=HOUR(Z$7),MAX($Q54:X54,0)+1,".")),","),IF(MAX($Q54:X54,0)=OPER!$AA149,".",IF(OPER!$AB149&lt;=HOUR(Z$7),MAX($Q54:X54,0)+1,".")))</f>
        <v>.</v>
      </c>
      <c r="Z54" s="269" t="str">
        <f>IF($E54=$E53,IF(AA53=".",IF(MAX($Q54:Y54,0)=OPER!$AA149,".",IF(OPER!$AB149&lt;=HOUR(AA$7),MAX($Q54:Y54,0)+1,".")),","),IF(MAX($Q54:Y54,0)=OPER!$AA149,".",IF(OPER!$AB149&lt;=HOUR(AA$7),MAX($Q54:Y54,0)+1,".")))</f>
        <v>.</v>
      </c>
      <c r="AA54" s="269" t="str">
        <f>IF($E54=$E53,IF(AB53=".",IF(MAX($Q54:Z54,0)=OPER!$AA149,".",IF(OPER!$AB149&lt;=HOUR(AB$7),MAX($Q54:Z54,0)+1,".")),","),IF(MAX($Q54:Z54,0)=OPER!$AA149,".",IF(OPER!$AB149&lt;=HOUR(AB$7),MAX($Q54:Z54,0)+1,".")))</f>
        <v>.</v>
      </c>
      <c r="AB54" s="270" t="str">
        <f>IF($E54=$E53,IF(AC53=".",IF(MAX($Q54:AA54,0)=OPER!$AA149,".",IF(OPER!$AB149&lt;=HOUR(AC$7),MAX($Q54:AA54,0)+1,".")),","),IF(MAX($Q54:AA54,0)=OPER!$AA149,".",IF(OPER!$AB149&lt;=HOUR(AC$7),MAX($Q54:AA54,0)+1,".")))</f>
        <v>.</v>
      </c>
      <c r="AC54" s="271" t="str">
        <f>IF($E54=$E53,IF(AD53=".",IF(MAX($Q54:AB54,0)=OPER!$AA149,".",IF(OPER!$AB149&lt;=HOUR(AD$7),MAX($Q54:AB54,0)+1,".")),","),IF(MAX($Q54:AB54,0)=OPER!$AA149,".",IF(OPER!$AB149&lt;=HOUR(AD$7),MAX($Q54:AB54,0)+1,".")))</f>
        <v>.</v>
      </c>
      <c r="AD54" s="269" t="str">
        <f>IF($E54=$E53,IF(AE53=".",IF(MAX($Q54:AC54,0)=OPER!$AA149,".",IF(OPER!$AB149&lt;=HOUR(AE$7),MAX($Q54:AC54,0)+1,".")),","),IF(MAX($Q54:AC54,0)=OPER!$AA149,".",IF(OPER!$AB149&lt;=HOUR(AE$7),MAX($Q54:AC54,0)+1,".")))</f>
        <v>.</v>
      </c>
      <c r="AE54" s="269" t="str">
        <f>IF($E54=$E53,IF(AF53=".",IF(MAX($Q54:AD54,0)=OPER!$AA149,".",IF(OPER!$AB149&lt;=HOUR(AF$7),MAX($Q54:AD54,0)+1,".")),","),IF(MAX($Q54:AD54,0)=OPER!$AA149,".",IF(OPER!$AB149&lt;=HOUR(AF$7),MAX($Q54:AD54,0)+1,".")))</f>
        <v>.</v>
      </c>
      <c r="AF54" s="270" t="str">
        <f>IF($E54=$E53,IF(AG53=".",IF(MAX($Q54:AE54,0)=OPER!$AA149,".",IF(OPER!$AB149&lt;=HOUR(AG$7),MAX($Q54:AE54,0)+1,".")),","),IF(MAX($Q54:AE54,0)=OPER!$AA149,".",IF(OPER!$AB149&lt;=HOUR(AG$7),MAX($Q54:AE54,0)+1,".")))</f>
        <v>.</v>
      </c>
      <c r="AG54" s="271" t="str">
        <f>IF($E54=$E53,IF(AH53=".",IF(MAX($Q54:AF54,0)=OPER!$AA149,".",IF(OPER!$AB149&lt;=HOUR(AH$7),MAX($Q54:AF54,0)+1,".")),","),IF(MAX($Q54:AF54,0)=OPER!$AA149,".",IF(OPER!$AB149&lt;=HOUR(AH$7),MAX($Q54:AF54,0)+1,".")))</f>
        <v>.</v>
      </c>
      <c r="AH54" s="269" t="str">
        <f>IF($E54=$E53,IF(AI53=".",IF(MAX($Q54:AG54,0)=OPER!$AA149,".",IF(OPER!$AB149&lt;=HOUR(AI$7),MAX($Q54:AG54,0)+1,".")),","),IF(MAX($Q54:AG54,0)=OPER!$AA149,".",IF(OPER!$AB149&lt;=HOUR(AI$7),MAX($Q54:AG54,0)+1,".")))</f>
        <v>.</v>
      </c>
      <c r="AI54" s="269" t="str">
        <f>IF($E54=$E53,IF(AJ53=".",IF(MAX($Q54:AH54,0)=OPER!$AA149,".",IF(OPER!$AB149&lt;=HOUR(AJ$7),MAX($Q54:AH54,0)+1,".")),","),IF(MAX($Q54:AH54,0)=OPER!$AA149,".",IF(OPER!$AB149&lt;=HOUR(AJ$7),MAX($Q54:AH54,0)+1,".")))</f>
        <v>.</v>
      </c>
      <c r="AJ54" s="270" t="str">
        <f>IF($E54=$E53,IF(AK53=".",IF(MAX($Q54:AI54,0)=OPER!$AA149,".",IF(OPER!$AB149&lt;=HOUR(AK$7),MAX($Q54:AI54,0)+1,".")),","),IF(MAX($Q54:AI54,0)=OPER!$AA149,".",IF(OPER!$AB149&lt;=HOUR(AK$7),MAX($Q54:AI54,0)+1,".")))</f>
        <v>.</v>
      </c>
      <c r="AK54" s="271" t="str">
        <f>IF($E54=$E53,IF(AL53=".",IF(MAX($Q54:AJ54,0)=OPER!$AA149,".",IF(OPER!$AB149&lt;=HOUR(AL$7),MAX($Q54:AJ54,0)+1,".")),","),IF(MAX($Q54:AJ54,0)=OPER!$AA149,".",IF(OPER!$AB149&lt;=HOUR(AL$7),MAX($Q54:AJ54,0)+1,".")))</f>
        <v>.</v>
      </c>
      <c r="AL54" s="269" t="str">
        <f>IF($E54=$E53,IF(AM53=".",IF(MAX($Q54:AK54,0)=OPER!$AA149,".",IF(OPER!$AB149&lt;=HOUR(AM$7),MAX($Q54:AK54,0)+1,".")),","),IF(MAX($Q54:AK54,0)=OPER!$AA149,".",IF(OPER!$AB149&lt;=HOUR(AM$7),MAX($Q54:AK54,0)+1,".")))</f>
        <v>.</v>
      </c>
      <c r="AM54" s="269" t="str">
        <f>IF($E54=$E53,IF(AN53=".",IF(MAX($Q54:AL54,0)=OPER!$AA149,".",IF(OPER!$AB149&lt;=HOUR(AN$7),MAX($Q54:AL54,0)+1,".")),","),IF(MAX($Q54:AL54,0)=OPER!$AA149,".",IF(OPER!$AB149&lt;=HOUR(AN$7),MAX($Q54:AL54,0)+1,".")))</f>
        <v>.</v>
      </c>
      <c r="AN54" s="270" t="str">
        <f>IF($E54=$E53,IF(AO53=".",IF(MAX($Q54:AM54,0)=OPER!$AA149,".",IF(OPER!$AB149&lt;=HOUR(AO$7),MAX($Q54:AM54,0)+1,".")),","),IF(MAX($Q54:AM54,0)=OPER!$AA149,".",IF(OPER!$AB149&lt;=HOUR(AO$7),MAX($Q54:AM54,0)+1,".")))</f>
        <v>.</v>
      </c>
      <c r="AO54" s="271" t="str">
        <f>IF($E54=$E53,IF(AP53=".",IF(MAX($Q54:AN54,0)=OPER!$AA149,".",IF(OPER!$AB149&lt;=HOUR(AP$7),MAX($Q54:AN54,0)+1,".")),","),IF(MAX($Q54:AN54,0)=OPER!$AA149,".",IF(OPER!$AB149&lt;=HOUR(AP$7),MAX($Q54:AN54,0)+1,".")))</f>
        <v>.</v>
      </c>
      <c r="AP54" s="269" t="str">
        <f>IF($E54=$E53,IF(AQ53=".",IF(MAX($Q54:AO54,0)=OPER!$AA149,".",IF(OPER!$AB149&lt;=HOUR(AQ$7),MAX($Q54:AO54,0)+1,".")),","),IF(MAX($Q54:AO54,0)=OPER!$AA149,".",IF(OPER!$AB149&lt;=HOUR(AQ$7),MAX($Q54:AO54,0)+1,".")))</f>
        <v>.</v>
      </c>
      <c r="AQ54" s="269" t="str">
        <f>IF($E54=$E53,IF(AR53=".",IF(MAX($Q54:AP54,0)=OPER!$AA149,".",IF(OPER!$AB149&lt;=HOUR(AR$7),MAX($Q54:AP54,0)+1,".")),","),IF(MAX($Q54:AP54,0)=OPER!$AA149,".",IF(OPER!$AB149&lt;=HOUR(AR$7),MAX($Q54:AP54,0)+1,".")))</f>
        <v>.</v>
      </c>
      <c r="AR54" s="270" t="str">
        <f>IF($E54=$E53,IF(AS53=".",IF(MAX($Q54:AQ54,0)=OPER!$AA149,".",IF(OPER!$AB149&lt;=HOUR(AS$7),MAX($Q54:AQ54,0)+1,".")),","),IF(MAX($Q54:AQ54,0)=OPER!$AA149,".",IF(OPER!$AB149&lt;=HOUR(AS$7),MAX($Q54:AQ54,0)+1,".")))</f>
        <v>.</v>
      </c>
      <c r="AS54" s="271" t="str">
        <f>IF($E54=$E53,IF(AT53=".",IF(MAX($Q54:AR54,0)=OPER!$AA149,".",IF(OPER!$AB149&lt;=HOUR(AT$7),MAX($Q54:AR54,0)+1,".")),","),IF(MAX($Q54:AR54,0)=OPER!$AA149,".",IF(OPER!$AB149&lt;=HOUR(AT$7),MAX($Q54:AR54,0)+1,".")))</f>
        <v>.</v>
      </c>
      <c r="AT54" s="269" t="str">
        <f>IF($E54=$E53,IF(AU53=".",IF(MAX($Q54:AS54,0)=OPER!$AA149,".",IF(OPER!$AB149&lt;=HOUR(AU$7),MAX($Q54:AS54,0)+1,".")),","),IF(MAX($Q54:AS54,0)=OPER!$AA149,".",IF(OPER!$AB149&lt;=HOUR(AU$7),MAX($Q54:AS54,0)+1,".")))</f>
        <v>.</v>
      </c>
      <c r="AU54" s="269" t="str">
        <f>IF($E54=$E53,IF(AV53=".",IF(MAX($Q54:AT54,0)=OPER!$AA149,".",IF(OPER!$AB149&lt;=HOUR(AV$7),MAX($Q54:AT54,0)+1,".")),","),IF(MAX($Q54:AT54,0)=OPER!$AA149,".",IF(OPER!$AB149&lt;=HOUR(AV$7),MAX($Q54:AT54,0)+1,".")))</f>
        <v>.</v>
      </c>
      <c r="AV54" s="270" t="str">
        <f>IF($E54=$E53,IF(AW53=".",IF(MAX($Q54:AU54,0)=OPER!$AA149,".",IF(OPER!$AB149&lt;=HOUR(AW$7),MAX($Q54:AU54,0)+1,".")),","),IF(MAX($Q54:AU54,0)=OPER!$AA149,".",IF(OPER!$AB149&lt;=HOUR(AW$7),MAX($Q54:AU54,0)+1,".")))</f>
        <v>.</v>
      </c>
      <c r="AW54" s="271" t="str">
        <f>IF($E54=$E53,IF(AX53=".",IF(MAX($Q54:AV54,0)=OPER!$AA149,".",IF(OPER!$AB149&lt;=HOUR(AX$7),MAX($Q54:AV54,0)+1,".")),","),IF(MAX($Q54:AV54,0)=OPER!$AA149,".",IF(OPER!$AB149&lt;=HOUR(AX$7),MAX($Q54:AV54,0)+1,".")))</f>
        <v>.</v>
      </c>
      <c r="AX54" s="269" t="str">
        <f>IF($E54=$E53,IF(AY53=".",IF(MAX($Q54:AW54,0)=OPER!$AA149,".",IF(OPER!$AB149&lt;=HOUR(AY$7),MAX($Q54:AW54,0)+1,".")),","),IF(MAX($Q54:AW54,0)=OPER!$AA149,".",IF(OPER!$AB149&lt;=HOUR(AY$7),MAX($Q54:AW54,0)+1,".")))</f>
        <v>.</v>
      </c>
      <c r="AY54" s="269" t="e">
        <f>IF($E54=$E53,IF(AZ53=".",IF(MAX($Q54:AX54,0)=OPER!$AA149,".",IF(OPER!$AB149&lt;=HOUR(AZ$7),MAX($Q54:AX54,0)+1,".")),","),IF(MAX($Q54:AX54,0)=OPER!$AA149,".",IF(OPER!$AB149&lt;=HOUR(AZ$7),MAX($Q54:AX54,0)+1,".")))</f>
        <v>#VALUE!</v>
      </c>
      <c r="AZ54" s="270" t="str">
        <f>IF($E54=$E53,IF(BA53=".",IF(MAX($Q54:AY54,0)=OPER!$AA149,".",IF(OPER!$AB149&lt;=HOUR(BA$7),MAX($Q54:AY54,0)+1,".")),","),IF(MAX($Q54:AY54,0)=OPER!$AA149,".",IF(OPER!$AB149&lt;=HOUR(BA$7),MAX($Q54:AY54,0)+1,".")))</f>
        <v>,</v>
      </c>
      <c r="BA54" s="30" t="str">
        <f>+OPER!AK48</f>
        <v>TE</v>
      </c>
    </row>
    <row r="55" spans="1:53" ht="80.5" customHeight="1" x14ac:dyDescent="0.2">
      <c r="A55" s="282" t="str">
        <f>IF(OPER!AF49=0,"",OPER!AF49)</f>
        <v>ALTA</v>
      </c>
      <c r="B55" s="109">
        <f>IF(OPER!V49=0,"",OPER!V49)</f>
        <v>46072</v>
      </c>
      <c r="C55" s="71">
        <f>IF(OPER!U49 = 0,"", OPER!U49)</f>
        <v>11846871</v>
      </c>
      <c r="D55" s="30" t="str">
        <f t="shared" si="7"/>
        <v>NO</v>
      </c>
      <c r="E55" s="262" t="str">
        <f>IF(OPER!X49 = 0,"",OPER!X49)</f>
        <v xml:space="preserve">JOSE DARIO OCHOA </v>
      </c>
      <c r="F55" s="262" t="str">
        <f>IF(OPER!I49 = 0,"",OPER!I49)</f>
        <v>VERIFICAR SENSOR DE NIVEL RETORNO AGUA</v>
      </c>
      <c r="G55" s="352" t="str">
        <f>IF(OPER!C49=0,"",OPER!C49)</f>
        <v>PLANTA CIP - L4</v>
      </c>
      <c r="H55" s="30">
        <f>IF(OPER!R49 = 0,"",OPER!R49)</f>
        <v>1</v>
      </c>
      <c r="I55" s="30" t="str">
        <f>IF(OPER!F49=0,"", OPER!F49)</f>
        <v>9315804</v>
      </c>
      <c r="J55" s="108" t="str">
        <f>IF(OPER!G49=0,"",OPER!G49)</f>
        <v>0010</v>
      </c>
      <c r="K55" s="250">
        <f>+OPER!R49</f>
        <v>1</v>
      </c>
      <c r="L55" s="262">
        <f t="shared" si="8"/>
        <v>6</v>
      </c>
      <c r="M55" s="250">
        <f t="shared" si="9"/>
        <v>6</v>
      </c>
      <c r="N55" s="205" t="str">
        <f>IF(OPER!A49=0,"",OPER!A49)</f>
        <v>ZOT1</v>
      </c>
      <c r="O55" s="73" t="str">
        <f>IF(OPER!AJ1905=0,"",OPER!AJ1905)</f>
        <v/>
      </c>
      <c r="P55" s="264" t="str">
        <f>IF(OPER!AH49="EJECUTADO","SI",IF(OPER!AH49="NO EJECUTADO","NO",""))</f>
        <v/>
      </c>
      <c r="Q55" s="264" t="str">
        <f>IF(OPER!AN49="EJECUTADO","SI",IF(OPER!AN49="NO EJECUTADO","NO",""))</f>
        <v/>
      </c>
      <c r="R55" s="221" t="str">
        <f>IFERROR(VLOOKUP(OPER!Z49,OPER!$AU$490:$AV$577,2,0),"NO ASIGNADO")</f>
        <v>JAIRO ARANGO</v>
      </c>
      <c r="S55" s="6" t="str">
        <f>+OPER!AG49</f>
        <v xml:space="preserve"> </v>
      </c>
      <c r="T55" s="268" t="str">
        <f>IF($E55=$E54,IF(U54=".",IF(MAX($Q55:Q55,0)=OPER!$AA150,".",IF(OPER!$AB150&lt;=HOUR(U$7),MAX($Q55:Q55,0)+1,".")),","),IF(MAX($Q55:Q55,0)=OPER!$AA150,".",IF(OPER!$AB150&lt;=HOUR(U$7),MAX($Q55:Q55,0)+1,".")))</f>
        <v>.</v>
      </c>
      <c r="U55" s="269" t="str">
        <f>IF($E55=$E54,IF(V54=".",IF(MAX($Q55:T55,0)=OPER!$AA150,".",IF(OPER!$AB150&lt;=HOUR(V$7),MAX($Q55:T55,0)+1,".")),","),IF(MAX($Q55:T55,0)=OPER!$AA150,".",IF(OPER!$AB150&lt;=HOUR(V$7),MAX($Q55:T55,0)+1,".")))</f>
        <v>.</v>
      </c>
      <c r="V55" s="269" t="str">
        <f>IF($E55=$E54,IF(W54=".",IF(MAX($Q55:U55,0)=OPER!$AA150,".",IF(OPER!$AB150&lt;=HOUR(W$7),MAX($Q55:U55,0)+1,".")),","),IF(MAX($Q55:U55,0)=OPER!$AA150,".",IF(OPER!$AB150&lt;=HOUR(W$7),MAX($Q55:U55,0)+1,".")))</f>
        <v>.</v>
      </c>
      <c r="W55" s="269" t="str">
        <f>IF($E55=$E54,IF(X54=".",IF(MAX($Q55:V55,0)=OPER!$AA150,".",IF(OPER!$AB150&lt;=HOUR(X$7),MAX($Q55:V55,0)+1,".")),","),IF(MAX($Q55:V55,0)=OPER!$AA150,".",IF(OPER!$AB150&lt;=HOUR(X$7),MAX($Q55:V55,0)+1,".")))</f>
        <v>.</v>
      </c>
      <c r="X55" s="270" t="str">
        <f>IF($E55=$E54,IF(Y54=".",IF(MAX($Q55:W55,0)=OPER!$AA150,".",IF(OPER!$AB150&lt;=HOUR(Y$7),MAX($Q55:W55,0)+1,".")),","),IF(MAX($Q55:W55,0)=OPER!$AA150,".",IF(OPER!$AB150&lt;=HOUR(Y$7),MAX($Q55:W55,0)+1,".")))</f>
        <v>.</v>
      </c>
      <c r="Y55" s="271" t="str">
        <f>IF($E55=$E54,IF(Z54=".",IF(MAX($Q55:X55,0)=OPER!$AA150,".",IF(OPER!$AB150&lt;=HOUR(Z$7),MAX($Q55:X55,0)+1,".")),","),IF(MAX($Q55:X55,0)=OPER!$AA150,".",IF(OPER!$AB150&lt;=HOUR(Z$7),MAX($Q55:X55,0)+1,".")))</f>
        <v>.</v>
      </c>
      <c r="Z55" s="269" t="str">
        <f>IF($E55=$E54,IF(AA54=".",IF(MAX($Q55:Y55,0)=OPER!$AA150,".",IF(OPER!$AB150&lt;=HOUR(AA$7),MAX($Q55:Y55,0)+1,".")),","),IF(MAX($Q55:Y55,0)=OPER!$AA150,".",IF(OPER!$AB150&lt;=HOUR(AA$7),MAX($Q55:Y55,0)+1,".")))</f>
        <v>.</v>
      </c>
      <c r="AA55" s="269" t="str">
        <f>IF($E55=$E54,IF(AB54=".",IF(MAX($Q55:Z55,0)=OPER!$AA150,".",IF(OPER!$AB150&lt;=HOUR(AB$7),MAX($Q55:Z55,0)+1,".")),","),IF(MAX($Q55:Z55,0)=OPER!$AA150,".",IF(OPER!$AB150&lt;=HOUR(AB$7),MAX($Q55:Z55,0)+1,".")))</f>
        <v>.</v>
      </c>
      <c r="AB55" s="270" t="str">
        <f>IF($E55=$E54,IF(AC54=".",IF(MAX($Q55:AA55,0)=OPER!$AA150,".",IF(OPER!$AB150&lt;=HOUR(AC$7),MAX($Q55:AA55,0)+1,".")),","),IF(MAX($Q55:AA55,0)=OPER!$AA150,".",IF(OPER!$AB150&lt;=HOUR(AC$7),MAX($Q55:AA55,0)+1,".")))</f>
        <v>.</v>
      </c>
      <c r="AC55" s="271" t="str">
        <f>IF($E55=$E54,IF(AD54=".",IF(MAX($Q55:AB55,0)=OPER!$AA150,".",IF(OPER!$AB150&lt;=HOUR(AD$7),MAX($Q55:AB55,0)+1,".")),","),IF(MAX($Q55:AB55,0)=OPER!$AA150,".",IF(OPER!$AB150&lt;=HOUR(AD$7),MAX($Q55:AB55,0)+1,".")))</f>
        <v>.</v>
      </c>
      <c r="AD55" s="269" t="str">
        <f>IF($E55=$E54,IF(AE54=".",IF(MAX($Q55:AC55,0)=OPER!$AA150,".",IF(OPER!$AB150&lt;=HOUR(AE$7),MAX($Q55:AC55,0)+1,".")),","),IF(MAX($Q55:AC55,0)=OPER!$AA150,".",IF(OPER!$AB150&lt;=HOUR(AE$7),MAX($Q55:AC55,0)+1,".")))</f>
        <v>.</v>
      </c>
      <c r="AE55" s="269" t="str">
        <f>IF($E55=$E54,IF(AF54=".",IF(MAX($Q55:AD55,0)=OPER!$AA150,".",IF(OPER!$AB150&lt;=HOUR(AF$7),MAX($Q55:AD55,0)+1,".")),","),IF(MAX($Q55:AD55,0)=OPER!$AA150,".",IF(OPER!$AB150&lt;=HOUR(AF$7),MAX($Q55:AD55,0)+1,".")))</f>
        <v>.</v>
      </c>
      <c r="AF55" s="270" t="str">
        <f>IF($E55=$E54,IF(AG54=".",IF(MAX($Q55:AE55,0)=OPER!$AA150,".",IF(OPER!$AB150&lt;=HOUR(AG$7),MAX($Q55:AE55,0)+1,".")),","),IF(MAX($Q55:AE55,0)=OPER!$AA150,".",IF(OPER!$AB150&lt;=HOUR(AG$7),MAX($Q55:AE55,0)+1,".")))</f>
        <v>.</v>
      </c>
      <c r="AG55" s="271" t="str">
        <f>IF($E55=$E54,IF(AH54=".",IF(MAX($Q55:AF55,0)=OPER!$AA150,".",IF(OPER!$AB150&lt;=HOUR(AH$7),MAX($Q55:AF55,0)+1,".")),","),IF(MAX($Q55:AF55,0)=OPER!$AA150,".",IF(OPER!$AB150&lt;=HOUR(AH$7),MAX($Q55:AF55,0)+1,".")))</f>
        <v>.</v>
      </c>
      <c r="AH55" s="269" t="str">
        <f>IF($E55=$E54,IF(AI54=".",IF(MAX($Q55:AG55,0)=OPER!$AA150,".",IF(OPER!$AB150&lt;=HOUR(AI$7),MAX($Q55:AG55,0)+1,".")),","),IF(MAX($Q55:AG55,0)=OPER!$AA150,".",IF(OPER!$AB150&lt;=HOUR(AI$7),MAX($Q55:AG55,0)+1,".")))</f>
        <v>.</v>
      </c>
      <c r="AI55" s="269" t="str">
        <f>IF($E55=$E54,IF(AJ54=".",IF(MAX($Q55:AH55,0)=OPER!$AA150,".",IF(OPER!$AB150&lt;=HOUR(AJ$7),MAX($Q55:AH55,0)+1,".")),","),IF(MAX($Q55:AH55,0)=OPER!$AA150,".",IF(OPER!$AB150&lt;=HOUR(AJ$7),MAX($Q55:AH55,0)+1,".")))</f>
        <v>.</v>
      </c>
      <c r="AJ55" s="270" t="str">
        <f>IF($E55=$E54,IF(AK54=".",IF(MAX($Q55:AI55,0)=OPER!$AA150,".",IF(OPER!$AB150&lt;=HOUR(AK$7),MAX($Q55:AI55,0)+1,".")),","),IF(MAX($Q55:AI55,0)=OPER!$AA150,".",IF(OPER!$AB150&lt;=HOUR(AK$7),MAX($Q55:AI55,0)+1,".")))</f>
        <v>.</v>
      </c>
      <c r="AK55" s="271" t="str">
        <f>IF($E55=$E54,IF(AL54=".",IF(MAX($Q55:AJ55,0)=OPER!$AA150,".",IF(OPER!$AB150&lt;=HOUR(AL$7),MAX($Q55:AJ55,0)+1,".")),","),IF(MAX($Q55:AJ55,0)=OPER!$AA150,".",IF(OPER!$AB150&lt;=HOUR(AL$7),MAX($Q55:AJ55,0)+1,".")))</f>
        <v>.</v>
      </c>
      <c r="AL55" s="269" t="str">
        <f>IF($E55=$E54,IF(AM54=".",IF(MAX($Q55:AK55,0)=OPER!$AA150,".",IF(OPER!$AB150&lt;=HOUR(AM$7),MAX($Q55:AK55,0)+1,".")),","),IF(MAX($Q55:AK55,0)=OPER!$AA150,".",IF(OPER!$AB150&lt;=HOUR(AM$7),MAX($Q55:AK55,0)+1,".")))</f>
        <v>.</v>
      </c>
      <c r="AM55" s="269" t="str">
        <f>IF($E55=$E54,IF(AN54=".",IF(MAX($Q55:AL55,0)=OPER!$AA150,".",IF(OPER!$AB150&lt;=HOUR(AN$7),MAX($Q55:AL55,0)+1,".")),","),IF(MAX($Q55:AL55,0)=OPER!$AA150,".",IF(OPER!$AB150&lt;=HOUR(AN$7),MAX($Q55:AL55,0)+1,".")))</f>
        <v>.</v>
      </c>
      <c r="AN55" s="270" t="str">
        <f>IF($E55=$E54,IF(AO54=".",IF(MAX($Q55:AM55,0)=OPER!$AA150,".",IF(OPER!$AB150&lt;=HOUR(AO$7),MAX($Q55:AM55,0)+1,".")),","),IF(MAX($Q55:AM55,0)=OPER!$AA150,".",IF(OPER!$AB150&lt;=HOUR(AO$7),MAX($Q55:AM55,0)+1,".")))</f>
        <v>.</v>
      </c>
      <c r="AO55" s="271" t="str">
        <f>IF($E55=$E54,IF(AP54=".",IF(MAX($Q55:AN55,0)=OPER!$AA150,".",IF(OPER!$AB150&lt;=HOUR(AP$7),MAX($Q55:AN55,0)+1,".")),","),IF(MAX($Q55:AN55,0)=OPER!$AA150,".",IF(OPER!$AB150&lt;=HOUR(AP$7),MAX($Q55:AN55,0)+1,".")))</f>
        <v>.</v>
      </c>
      <c r="AP55" s="269" t="str">
        <f>IF($E55=$E54,IF(AQ54=".",IF(MAX($Q55:AO55,0)=OPER!$AA150,".",IF(OPER!$AB150&lt;=HOUR(AQ$7),MAX($Q55:AO55,0)+1,".")),","),IF(MAX($Q55:AO55,0)=OPER!$AA150,".",IF(OPER!$AB150&lt;=HOUR(AQ$7),MAX($Q55:AO55,0)+1,".")))</f>
        <v>.</v>
      </c>
      <c r="AQ55" s="269" t="str">
        <f>IF($E55=$E54,IF(AR54=".",IF(MAX($Q55:AP55,0)=OPER!$AA150,".",IF(OPER!$AB150&lt;=HOUR(AR$7),MAX($Q55:AP55,0)+1,".")),","),IF(MAX($Q55:AP55,0)=OPER!$AA150,".",IF(OPER!$AB150&lt;=HOUR(AR$7),MAX($Q55:AP55,0)+1,".")))</f>
        <v>.</v>
      </c>
      <c r="AR55" s="270" t="str">
        <f>IF($E55=$E54,IF(AS54=".",IF(MAX($Q55:AQ55,0)=OPER!$AA150,".",IF(OPER!$AB150&lt;=HOUR(AS$7),MAX($Q55:AQ55,0)+1,".")),","),IF(MAX($Q55:AQ55,0)=OPER!$AA150,".",IF(OPER!$AB150&lt;=HOUR(AS$7),MAX($Q55:AQ55,0)+1,".")))</f>
        <v>.</v>
      </c>
      <c r="AS55" s="271" t="str">
        <f>IF($E55=$E54,IF(AT54=".",IF(MAX($Q55:AR55,0)=OPER!$AA150,".",IF(OPER!$AB150&lt;=HOUR(AT$7),MAX($Q55:AR55,0)+1,".")),","),IF(MAX($Q55:AR55,0)=OPER!$AA150,".",IF(OPER!$AB150&lt;=HOUR(AT$7),MAX($Q55:AR55,0)+1,".")))</f>
        <v>.</v>
      </c>
      <c r="AT55" s="269" t="str">
        <f>IF($E55=$E54,IF(AU54=".",IF(MAX($Q55:AS55,0)=OPER!$AA150,".",IF(OPER!$AB150&lt;=HOUR(AU$7),MAX($Q55:AS55,0)+1,".")),","),IF(MAX($Q55:AS55,0)=OPER!$AA150,".",IF(OPER!$AB150&lt;=HOUR(AU$7),MAX($Q55:AS55,0)+1,".")))</f>
        <v>.</v>
      </c>
      <c r="AU55" s="269" t="str">
        <f>IF($E55=$E54,IF(AV54=".",IF(MAX($Q55:AT55,0)=OPER!$AA150,".",IF(OPER!$AB150&lt;=HOUR(AV$7),MAX($Q55:AT55,0)+1,".")),","),IF(MAX($Q55:AT55,0)=OPER!$AA150,".",IF(OPER!$AB150&lt;=HOUR(AV$7),MAX($Q55:AT55,0)+1,".")))</f>
        <v>.</v>
      </c>
      <c r="AV55" s="270" t="str">
        <f>IF($E55=$E54,IF(AW54=".",IF(MAX($Q55:AU55,0)=OPER!$AA150,".",IF(OPER!$AB150&lt;=HOUR(AW$7),MAX($Q55:AU55,0)+1,".")),","),IF(MAX($Q55:AU55,0)=OPER!$AA150,".",IF(OPER!$AB150&lt;=HOUR(AW$7),MAX($Q55:AU55,0)+1,".")))</f>
        <v>.</v>
      </c>
      <c r="AW55" s="271" t="str">
        <f>IF($E55=$E54,IF(AX54=".",IF(MAX($Q55:AV55,0)=OPER!$AA150,".",IF(OPER!$AB150&lt;=HOUR(AX$7),MAX($Q55:AV55,0)+1,".")),","),IF(MAX($Q55:AV55,0)=OPER!$AA150,".",IF(OPER!$AB150&lt;=HOUR(AX$7),MAX($Q55:AV55,0)+1,".")))</f>
        <v>.</v>
      </c>
      <c r="AX55" s="269" t="e">
        <f>IF($E55=$E54,IF(AY54=".",IF(MAX($Q55:AW55,0)=OPER!$AA150,".",IF(OPER!$AB150&lt;=HOUR(AY$7),MAX($Q55:AW55,0)+1,".")),","),IF(MAX($Q55:AW55,0)=OPER!$AA150,".",IF(OPER!$AB150&lt;=HOUR(AY$7),MAX($Q55:AW55,0)+1,".")))</f>
        <v>#VALUE!</v>
      </c>
      <c r="AY55" s="269" t="str">
        <f>IF($E55=$E54,IF(AZ54=".",IF(MAX($Q55:AX55,0)=OPER!$AA150,".",IF(OPER!$AB150&lt;=HOUR(AZ$7),MAX($Q55:AX55,0)+1,".")),","),IF(MAX($Q55:AX55,0)=OPER!$AA150,".",IF(OPER!$AB150&lt;=HOUR(AZ$7),MAX($Q55:AX55,0)+1,".")))</f>
        <v>,</v>
      </c>
      <c r="AZ55" s="270" t="str">
        <f>IF($E55=$E54,IF(BA54=".",IF(MAX($Q55:AY55,0)=OPER!$AA150,".",IF(OPER!$AB150&lt;=HOUR(BA$7),MAX($Q55:AY55,0)+1,".")),","),IF(MAX($Q55:AY55,0)=OPER!$AA150,".",IF(OPER!$AB150&lt;=HOUR(BA$7),MAX($Q55:AY55,0)+1,".")))</f>
        <v>,</v>
      </c>
      <c r="BA55" s="30" t="str">
        <f>+OPER!AK49</f>
        <v>TE</v>
      </c>
    </row>
    <row r="56" spans="1:53" ht="80.5" customHeight="1" x14ac:dyDescent="0.2">
      <c r="A56" s="282" t="str">
        <f>IF(OPER!AF50=0,"",OPER!AF50)</f>
        <v>BAJA</v>
      </c>
      <c r="B56" s="109">
        <f>IF(OPER!V50=0,"",OPER!V50)</f>
        <v>46072</v>
      </c>
      <c r="C56" s="71">
        <f>IF(OPER!U50 = 0,"", OPER!U50)</f>
        <v>11846873</v>
      </c>
      <c r="D56" s="30" t="str">
        <f t="shared" si="7"/>
        <v>NO</v>
      </c>
      <c r="E56" s="262" t="str">
        <f>IF(OPER!X50 = 0,"",OPER!X50)</f>
        <v xml:space="preserve">JOSE DARIO OCHOA </v>
      </c>
      <c r="F56" s="262" t="str">
        <f>IF(OPER!I50 = 0,"",OPER!I50)</f>
        <v>VERIFICACION CONDUCTIVIMETRO CIP</v>
      </c>
      <c r="G56" s="352" t="str">
        <f>IF(OPER!C50=0,"",OPER!C50)</f>
        <v>PLANTA CIP - L4</v>
      </c>
      <c r="H56" s="30">
        <f>IF(OPER!R50 = 0,"",OPER!R50)</f>
        <v>1</v>
      </c>
      <c r="I56" s="30" t="str">
        <f>IF(OPER!F50=0,"", OPER!F50)</f>
        <v>9315806</v>
      </c>
      <c r="J56" s="108" t="str">
        <f>IF(OPER!G50=0,"",OPER!G50)</f>
        <v>0010</v>
      </c>
      <c r="K56" s="250">
        <f>+OPER!R50</f>
        <v>1</v>
      </c>
      <c r="L56" s="262">
        <f t="shared" si="8"/>
        <v>6</v>
      </c>
      <c r="M56" s="250">
        <f t="shared" si="9"/>
        <v>6</v>
      </c>
      <c r="N56" s="205" t="str">
        <f>IF(OPER!A50=0,"",OPER!A50)</f>
        <v>ZOT2</v>
      </c>
      <c r="O56" s="73" t="str">
        <f>IF(OPER!AJ1906=0,"",OPER!AJ1906)</f>
        <v/>
      </c>
      <c r="P56" s="264" t="str">
        <f>IF(OPER!AH50="EJECUTADO","SI",IF(OPER!AH50="NO EJECUTADO","NO",""))</f>
        <v/>
      </c>
      <c r="Q56" s="264" t="str">
        <f>IF(OPER!AN50="EJECUTADO","SI",IF(OPER!AN50="NO EJECUTADO","NO",""))</f>
        <v/>
      </c>
      <c r="R56" s="221" t="str">
        <f>IFERROR(VLOOKUP(OPER!Z50,OPER!$AU$490:$AV$577,2,0),"NO ASIGNADO")</f>
        <v>JAIRO ARANGO</v>
      </c>
      <c r="S56" s="6" t="str">
        <f>+OPER!AG50</f>
        <v xml:space="preserve"> </v>
      </c>
      <c r="T56" s="268" t="str">
        <f>IF($E56=$E55,IF(U55=".",IF(MAX($Q56:Q56,0)=OPER!$AA151,".",IF(OPER!$AB151&lt;=HOUR(U$7),MAX($Q56:Q56,0)+1,".")),","),IF(MAX($Q56:Q56,0)=OPER!$AA151,".",IF(OPER!$AB151&lt;=HOUR(U$7),MAX($Q56:Q56,0)+1,".")))</f>
        <v>.</v>
      </c>
      <c r="U56" s="269" t="str">
        <f>IF($E56=$E55,IF(V55=".",IF(MAX($Q56:T56,0)=OPER!$AA151,".",IF(OPER!$AB151&lt;=HOUR(V$7),MAX($Q56:T56,0)+1,".")),","),IF(MAX($Q56:T56,0)=OPER!$AA151,".",IF(OPER!$AB151&lt;=HOUR(V$7),MAX($Q56:T56,0)+1,".")))</f>
        <v>.</v>
      </c>
      <c r="V56" s="269" t="str">
        <f>IF($E56=$E55,IF(W55=".",IF(MAX($Q56:U56,0)=OPER!$AA151,".",IF(OPER!$AB151&lt;=HOUR(W$7),MAX($Q56:U56,0)+1,".")),","),IF(MAX($Q56:U56,0)=OPER!$AA151,".",IF(OPER!$AB151&lt;=HOUR(W$7),MAX($Q56:U56,0)+1,".")))</f>
        <v>.</v>
      </c>
      <c r="W56" s="269" t="str">
        <f>IF($E56=$E55,IF(X55=".",IF(MAX($Q56:V56,0)=OPER!$AA151,".",IF(OPER!$AB151&lt;=HOUR(X$7),MAX($Q56:V56,0)+1,".")),","),IF(MAX($Q56:V56,0)=OPER!$AA151,".",IF(OPER!$AB151&lt;=HOUR(X$7),MAX($Q56:V56,0)+1,".")))</f>
        <v>.</v>
      </c>
      <c r="X56" s="270" t="str">
        <f>IF($E56=$E55,IF(Y55=".",IF(MAX($Q56:W56,0)=OPER!$AA151,".",IF(OPER!$AB151&lt;=HOUR(Y$7),MAX($Q56:W56,0)+1,".")),","),IF(MAX($Q56:W56,0)=OPER!$AA151,".",IF(OPER!$AB151&lt;=HOUR(Y$7),MAX($Q56:W56,0)+1,".")))</f>
        <v>.</v>
      </c>
      <c r="Y56" s="271" t="str">
        <f>IF($E56=$E55,IF(Z55=".",IF(MAX($Q56:X56,0)=OPER!$AA151,".",IF(OPER!$AB151&lt;=HOUR(Z$7),MAX($Q56:X56,0)+1,".")),","),IF(MAX($Q56:X56,0)=OPER!$AA151,".",IF(OPER!$AB151&lt;=HOUR(Z$7),MAX($Q56:X56,0)+1,".")))</f>
        <v>.</v>
      </c>
      <c r="Z56" s="269" t="str">
        <f>IF($E56=$E55,IF(AA55=".",IF(MAX($Q56:Y56,0)=OPER!$AA151,".",IF(OPER!$AB151&lt;=HOUR(AA$7),MAX($Q56:Y56,0)+1,".")),","),IF(MAX($Q56:Y56,0)=OPER!$AA151,".",IF(OPER!$AB151&lt;=HOUR(AA$7),MAX($Q56:Y56,0)+1,".")))</f>
        <v>.</v>
      </c>
      <c r="AA56" s="269" t="str">
        <f>IF($E56=$E55,IF(AB55=".",IF(MAX($Q56:Z56,0)=OPER!$AA151,".",IF(OPER!$AB151&lt;=HOUR(AB$7),MAX($Q56:Z56,0)+1,".")),","),IF(MAX($Q56:Z56,0)=OPER!$AA151,".",IF(OPER!$AB151&lt;=HOUR(AB$7),MAX($Q56:Z56,0)+1,".")))</f>
        <v>.</v>
      </c>
      <c r="AB56" s="270" t="str">
        <f>IF($E56=$E55,IF(AC55=".",IF(MAX($Q56:AA56,0)=OPER!$AA151,".",IF(OPER!$AB151&lt;=HOUR(AC$7),MAX($Q56:AA56,0)+1,".")),","),IF(MAX($Q56:AA56,0)=OPER!$AA151,".",IF(OPER!$AB151&lt;=HOUR(AC$7),MAX($Q56:AA56,0)+1,".")))</f>
        <v>.</v>
      </c>
      <c r="AC56" s="271" t="str">
        <f>IF($E56=$E55,IF(AD55=".",IF(MAX($Q56:AB56,0)=OPER!$AA151,".",IF(OPER!$AB151&lt;=HOUR(AD$7),MAX($Q56:AB56,0)+1,".")),","),IF(MAX($Q56:AB56,0)=OPER!$AA151,".",IF(OPER!$AB151&lt;=HOUR(AD$7),MAX($Q56:AB56,0)+1,".")))</f>
        <v>.</v>
      </c>
      <c r="AD56" s="269" t="str">
        <f>IF($E56=$E55,IF(AE55=".",IF(MAX($Q56:AC56,0)=OPER!$AA151,".",IF(OPER!$AB151&lt;=HOUR(AE$7),MAX($Q56:AC56,0)+1,".")),","),IF(MAX($Q56:AC56,0)=OPER!$AA151,".",IF(OPER!$AB151&lt;=HOUR(AE$7),MAX($Q56:AC56,0)+1,".")))</f>
        <v>.</v>
      </c>
      <c r="AE56" s="269" t="str">
        <f>IF($E56=$E55,IF(AF55=".",IF(MAX($Q56:AD56,0)=OPER!$AA151,".",IF(OPER!$AB151&lt;=HOUR(AF$7),MAX($Q56:AD56,0)+1,".")),","),IF(MAX($Q56:AD56,0)=OPER!$AA151,".",IF(OPER!$AB151&lt;=HOUR(AF$7),MAX($Q56:AD56,0)+1,".")))</f>
        <v>.</v>
      </c>
      <c r="AF56" s="270" t="str">
        <f>IF($E56=$E55,IF(AG55=".",IF(MAX($Q56:AE56,0)=OPER!$AA151,".",IF(OPER!$AB151&lt;=HOUR(AG$7),MAX($Q56:AE56,0)+1,".")),","),IF(MAX($Q56:AE56,0)=OPER!$AA151,".",IF(OPER!$AB151&lt;=HOUR(AG$7),MAX($Q56:AE56,0)+1,".")))</f>
        <v>.</v>
      </c>
      <c r="AG56" s="271" t="str">
        <f>IF($E56=$E55,IF(AH55=".",IF(MAX($Q56:AF56,0)=OPER!$AA151,".",IF(OPER!$AB151&lt;=HOUR(AH$7),MAX($Q56:AF56,0)+1,".")),","),IF(MAX($Q56:AF56,0)=OPER!$AA151,".",IF(OPER!$AB151&lt;=HOUR(AH$7),MAX($Q56:AF56,0)+1,".")))</f>
        <v>.</v>
      </c>
      <c r="AH56" s="269" t="str">
        <f>IF($E56=$E55,IF(AI55=".",IF(MAX($Q56:AG56,0)=OPER!$AA151,".",IF(OPER!$AB151&lt;=HOUR(AI$7),MAX($Q56:AG56,0)+1,".")),","),IF(MAX($Q56:AG56,0)=OPER!$AA151,".",IF(OPER!$AB151&lt;=HOUR(AI$7),MAX($Q56:AG56,0)+1,".")))</f>
        <v>.</v>
      </c>
      <c r="AI56" s="269" t="str">
        <f>IF($E56=$E55,IF(AJ55=".",IF(MAX($Q56:AH56,0)=OPER!$AA151,".",IF(OPER!$AB151&lt;=HOUR(AJ$7),MAX($Q56:AH56,0)+1,".")),","),IF(MAX($Q56:AH56,0)=OPER!$AA151,".",IF(OPER!$AB151&lt;=HOUR(AJ$7),MAX($Q56:AH56,0)+1,".")))</f>
        <v>.</v>
      </c>
      <c r="AJ56" s="270" t="str">
        <f>IF($E56=$E55,IF(AK55=".",IF(MAX($Q56:AI56,0)=OPER!$AA151,".",IF(OPER!$AB151&lt;=HOUR(AK$7),MAX($Q56:AI56,0)+1,".")),","),IF(MAX($Q56:AI56,0)=OPER!$AA151,".",IF(OPER!$AB151&lt;=HOUR(AK$7),MAX($Q56:AI56,0)+1,".")))</f>
        <v>.</v>
      </c>
      <c r="AK56" s="271" t="str">
        <f>IF($E56=$E55,IF(AL55=".",IF(MAX($Q56:AJ56,0)=OPER!$AA151,".",IF(OPER!$AB151&lt;=HOUR(AL$7),MAX($Q56:AJ56,0)+1,".")),","),IF(MAX($Q56:AJ56,0)=OPER!$AA151,".",IF(OPER!$AB151&lt;=HOUR(AL$7),MAX($Q56:AJ56,0)+1,".")))</f>
        <v>.</v>
      </c>
      <c r="AL56" s="269" t="str">
        <f>IF($E56=$E55,IF(AM55=".",IF(MAX($Q56:AK56,0)=OPER!$AA151,".",IF(OPER!$AB151&lt;=HOUR(AM$7),MAX($Q56:AK56,0)+1,".")),","),IF(MAX($Q56:AK56,0)=OPER!$AA151,".",IF(OPER!$AB151&lt;=HOUR(AM$7),MAX($Q56:AK56,0)+1,".")))</f>
        <v>.</v>
      </c>
      <c r="AM56" s="269" t="str">
        <f>IF($E56=$E55,IF(AN55=".",IF(MAX($Q56:AL56,0)=OPER!$AA151,".",IF(OPER!$AB151&lt;=HOUR(AN$7),MAX($Q56:AL56,0)+1,".")),","),IF(MAX($Q56:AL56,0)=OPER!$AA151,".",IF(OPER!$AB151&lt;=HOUR(AN$7),MAX($Q56:AL56,0)+1,".")))</f>
        <v>.</v>
      </c>
      <c r="AN56" s="270" t="str">
        <f>IF($E56=$E55,IF(AO55=".",IF(MAX($Q56:AM56,0)=OPER!$AA151,".",IF(OPER!$AB151&lt;=HOUR(AO$7),MAX($Q56:AM56,0)+1,".")),","),IF(MAX($Q56:AM56,0)=OPER!$AA151,".",IF(OPER!$AB151&lt;=HOUR(AO$7),MAX($Q56:AM56,0)+1,".")))</f>
        <v>.</v>
      </c>
      <c r="AO56" s="271" t="str">
        <f>IF($E56=$E55,IF(AP55=".",IF(MAX($Q56:AN56,0)=OPER!$AA151,".",IF(OPER!$AB151&lt;=HOUR(AP$7),MAX($Q56:AN56,0)+1,".")),","),IF(MAX($Q56:AN56,0)=OPER!$AA151,".",IF(OPER!$AB151&lt;=HOUR(AP$7),MAX($Q56:AN56,0)+1,".")))</f>
        <v>.</v>
      </c>
      <c r="AP56" s="269" t="str">
        <f>IF($E56=$E55,IF(AQ55=".",IF(MAX($Q56:AO56,0)=OPER!$AA151,".",IF(OPER!$AB151&lt;=HOUR(AQ$7),MAX($Q56:AO56,0)+1,".")),","),IF(MAX($Q56:AO56,0)=OPER!$AA151,".",IF(OPER!$AB151&lt;=HOUR(AQ$7),MAX($Q56:AO56,0)+1,".")))</f>
        <v>.</v>
      </c>
      <c r="AQ56" s="269" t="str">
        <f>IF($E56=$E55,IF(AR55=".",IF(MAX($Q56:AP56,0)=OPER!$AA151,".",IF(OPER!$AB151&lt;=HOUR(AR$7),MAX($Q56:AP56,0)+1,".")),","),IF(MAX($Q56:AP56,0)=OPER!$AA151,".",IF(OPER!$AB151&lt;=HOUR(AR$7),MAX($Q56:AP56,0)+1,".")))</f>
        <v>.</v>
      </c>
      <c r="AR56" s="270" t="str">
        <f>IF($E56=$E55,IF(AS55=".",IF(MAX($Q56:AQ56,0)=OPER!$AA151,".",IF(OPER!$AB151&lt;=HOUR(AS$7),MAX($Q56:AQ56,0)+1,".")),","),IF(MAX($Q56:AQ56,0)=OPER!$AA151,".",IF(OPER!$AB151&lt;=HOUR(AS$7),MAX($Q56:AQ56,0)+1,".")))</f>
        <v>.</v>
      </c>
      <c r="AS56" s="271" t="str">
        <f>IF($E56=$E55,IF(AT55=".",IF(MAX($Q56:AR56,0)=OPER!$AA151,".",IF(OPER!$AB151&lt;=HOUR(AT$7),MAX($Q56:AR56,0)+1,".")),","),IF(MAX($Q56:AR56,0)=OPER!$AA151,".",IF(OPER!$AB151&lt;=HOUR(AT$7),MAX($Q56:AR56,0)+1,".")))</f>
        <v>.</v>
      </c>
      <c r="AT56" s="269" t="str">
        <f>IF($E56=$E55,IF(AU55=".",IF(MAX($Q56:AS56,0)=OPER!$AA151,".",IF(OPER!$AB151&lt;=HOUR(AU$7),MAX($Q56:AS56,0)+1,".")),","),IF(MAX($Q56:AS56,0)=OPER!$AA151,".",IF(OPER!$AB151&lt;=HOUR(AU$7),MAX($Q56:AS56,0)+1,".")))</f>
        <v>.</v>
      </c>
      <c r="AU56" s="269" t="str">
        <f>IF($E56=$E55,IF(AV55=".",IF(MAX($Q56:AT56,0)=OPER!$AA151,".",IF(OPER!$AB151&lt;=HOUR(AV$7),MAX($Q56:AT56,0)+1,".")),","),IF(MAX($Q56:AT56,0)=OPER!$AA151,".",IF(OPER!$AB151&lt;=HOUR(AV$7),MAX($Q56:AT56,0)+1,".")))</f>
        <v>.</v>
      </c>
      <c r="AV56" s="270" t="str">
        <f>IF($E56=$E55,IF(AW55=".",IF(MAX($Q56:AU56,0)=OPER!$AA151,".",IF(OPER!$AB151&lt;=HOUR(AW$7),MAX($Q56:AU56,0)+1,".")),","),IF(MAX($Q56:AU56,0)=OPER!$AA151,".",IF(OPER!$AB151&lt;=HOUR(AW$7),MAX($Q56:AU56,0)+1,".")))</f>
        <v>.</v>
      </c>
      <c r="AW56" s="271" t="e">
        <f>IF($E56=$E55,IF(AX55=".",IF(MAX($Q56:AV56,0)=OPER!$AA151,".",IF(OPER!$AB151&lt;=HOUR(AX$7),MAX($Q56:AV56,0)+1,".")),","),IF(MAX($Q56:AV56,0)=OPER!$AA151,".",IF(OPER!$AB151&lt;=HOUR(AX$7),MAX($Q56:AV56,0)+1,".")))</f>
        <v>#VALUE!</v>
      </c>
      <c r="AX56" s="269" t="str">
        <f>IF($E56=$E55,IF(AY55=".",IF(MAX($Q56:AW56,0)=OPER!$AA151,".",IF(OPER!$AB151&lt;=HOUR(AY$7),MAX($Q56:AW56,0)+1,".")),","),IF(MAX($Q56:AW56,0)=OPER!$AA151,".",IF(OPER!$AB151&lt;=HOUR(AY$7),MAX($Q56:AW56,0)+1,".")))</f>
        <v>,</v>
      </c>
      <c r="AY56" s="269" t="str">
        <f>IF($E56=$E55,IF(AZ55=".",IF(MAX($Q56:AX56,0)=OPER!$AA151,".",IF(OPER!$AB151&lt;=HOUR(AZ$7),MAX($Q56:AX56,0)+1,".")),","),IF(MAX($Q56:AX56,0)=OPER!$AA151,".",IF(OPER!$AB151&lt;=HOUR(AZ$7),MAX($Q56:AX56,0)+1,".")))</f>
        <v>,</v>
      </c>
      <c r="AZ56" s="270" t="str">
        <f>IF($E56=$E55,IF(BA55=".",IF(MAX($Q56:AY56,0)=OPER!$AA151,".",IF(OPER!$AB151&lt;=HOUR(BA$7),MAX($Q56:AY56,0)+1,".")),","),IF(MAX($Q56:AY56,0)=OPER!$AA151,".",IF(OPER!$AB151&lt;=HOUR(BA$7),MAX($Q56:AY56,0)+1,".")))</f>
        <v>,</v>
      </c>
      <c r="BA56" s="30" t="str">
        <f>+OPER!AK50</f>
        <v>TE</v>
      </c>
    </row>
    <row r="57" spans="1:53" ht="80.5" customHeight="1" x14ac:dyDescent="0.2">
      <c r="A57" s="282" t="str">
        <f>IF(OPER!AF51=0,"",OPER!AF51)</f>
        <v>ALTA</v>
      </c>
      <c r="B57" s="109">
        <f>IF(OPER!V51=0,"",OPER!V51)</f>
        <v>46072</v>
      </c>
      <c r="C57" s="71">
        <f>IF(OPER!U51 = 0,"", OPER!U51)</f>
        <v>11846872</v>
      </c>
      <c r="D57" s="30" t="str">
        <f t="shared" si="7"/>
        <v>NO</v>
      </c>
      <c r="E57" s="262" t="str">
        <f>IF(OPER!X51 = 0,"",OPER!X51)</f>
        <v xml:space="preserve">JOSE DARIO OCHOA </v>
      </c>
      <c r="F57" s="262" t="str">
        <f>IF(OPER!I51 = 0,"",OPER!I51)</f>
        <v>QUITAR FUGA EN TRANSMISOR DE PRESION CIP</v>
      </c>
      <c r="G57" s="352" t="str">
        <f>IF(OPER!C51=0,"",OPER!C51)</f>
        <v>PLANTA CIP - L4</v>
      </c>
      <c r="H57" s="30">
        <f>IF(OPER!R51 = 0,"",OPER!R51)</f>
        <v>1</v>
      </c>
      <c r="I57" s="30" t="str">
        <f>IF(OPER!F51=0,"", OPER!F51)</f>
        <v>9315807</v>
      </c>
      <c r="J57" s="108" t="str">
        <f>IF(OPER!G51=0,"",OPER!G51)</f>
        <v>0010</v>
      </c>
      <c r="K57" s="250">
        <f>+OPER!R51</f>
        <v>1</v>
      </c>
      <c r="L57" s="262">
        <f t="shared" si="8"/>
        <v>6</v>
      </c>
      <c r="M57" s="250">
        <f t="shared" si="9"/>
        <v>6</v>
      </c>
      <c r="N57" s="205" t="str">
        <f>IF(OPER!A51=0,"",OPER!A51)</f>
        <v>ZOT1</v>
      </c>
      <c r="O57" s="73" t="str">
        <f>IF(OPER!AJ1907=0,"",OPER!AJ1907)</f>
        <v/>
      </c>
      <c r="P57" s="264" t="str">
        <f>IF(OPER!AH51="EJECUTADO","SI",IF(OPER!AH51="NO EJECUTADO","NO",""))</f>
        <v/>
      </c>
      <c r="Q57" s="264" t="str">
        <f>IF(OPER!AN51="EJECUTADO","SI",IF(OPER!AN51="NO EJECUTADO","NO",""))</f>
        <v/>
      </c>
      <c r="R57" s="221" t="str">
        <f>IFERROR(VLOOKUP(OPER!Z51,OPER!$AU$490:$AV$577,2,0),"NO ASIGNADO")</f>
        <v>JAIRO ARANGO</v>
      </c>
      <c r="S57" s="6" t="str">
        <f>+OPER!AG51</f>
        <v xml:space="preserve"> </v>
      </c>
      <c r="T57" s="268" t="str">
        <f>IF($E57=$E56,IF(U56=".",IF(MAX($Q57:Q57,0)=OPER!$AA152,".",IF(OPER!$AB152&lt;=HOUR(U$7),MAX($Q57:Q57,0)+1,".")),","),IF(MAX($Q57:Q57,0)=OPER!$AA152,".",IF(OPER!$AB152&lt;=HOUR(U$7),MAX($Q57:Q57,0)+1,".")))</f>
        <v>.</v>
      </c>
      <c r="U57" s="269" t="str">
        <f>IF($E57=$E56,IF(V56=".",IF(MAX($Q57:T57,0)=OPER!$AA152,".",IF(OPER!$AB152&lt;=HOUR(V$7),MAX($Q57:T57,0)+1,".")),","),IF(MAX($Q57:T57,0)=OPER!$AA152,".",IF(OPER!$AB152&lt;=HOUR(V$7),MAX($Q57:T57,0)+1,".")))</f>
        <v>.</v>
      </c>
      <c r="V57" s="269" t="str">
        <f>IF($E57=$E56,IF(W56=".",IF(MAX($Q57:U57,0)=OPER!$AA152,".",IF(OPER!$AB152&lt;=HOUR(W$7),MAX($Q57:U57,0)+1,".")),","),IF(MAX($Q57:U57,0)=OPER!$AA152,".",IF(OPER!$AB152&lt;=HOUR(W$7),MAX($Q57:U57,0)+1,".")))</f>
        <v>.</v>
      </c>
      <c r="W57" s="269" t="str">
        <f>IF($E57=$E56,IF(X56=".",IF(MAX($Q57:V57,0)=OPER!$AA152,".",IF(OPER!$AB152&lt;=HOUR(X$7),MAX($Q57:V57,0)+1,".")),","),IF(MAX($Q57:V57,0)=OPER!$AA152,".",IF(OPER!$AB152&lt;=HOUR(X$7),MAX($Q57:V57,0)+1,".")))</f>
        <v>.</v>
      </c>
      <c r="X57" s="270" t="str">
        <f>IF($E57=$E56,IF(Y56=".",IF(MAX($Q57:W57,0)=OPER!$AA152,".",IF(OPER!$AB152&lt;=HOUR(Y$7),MAX($Q57:W57,0)+1,".")),","),IF(MAX($Q57:W57,0)=OPER!$AA152,".",IF(OPER!$AB152&lt;=HOUR(Y$7),MAX($Q57:W57,0)+1,".")))</f>
        <v>.</v>
      </c>
      <c r="Y57" s="271" t="str">
        <f>IF($E57=$E56,IF(Z56=".",IF(MAX($Q57:X57,0)=OPER!$AA152,".",IF(OPER!$AB152&lt;=HOUR(Z$7),MAX($Q57:X57,0)+1,".")),","),IF(MAX($Q57:X57,0)=OPER!$AA152,".",IF(OPER!$AB152&lt;=HOUR(Z$7),MAX($Q57:X57,0)+1,".")))</f>
        <v>.</v>
      </c>
      <c r="Z57" s="269" t="str">
        <f>IF($E57=$E56,IF(AA56=".",IF(MAX($Q57:Y57,0)=OPER!$AA152,".",IF(OPER!$AB152&lt;=HOUR(AA$7),MAX($Q57:Y57,0)+1,".")),","),IF(MAX($Q57:Y57,0)=OPER!$AA152,".",IF(OPER!$AB152&lt;=HOUR(AA$7),MAX($Q57:Y57,0)+1,".")))</f>
        <v>.</v>
      </c>
      <c r="AA57" s="269" t="str">
        <f>IF($E57=$E56,IF(AB56=".",IF(MAX($Q57:Z57,0)=OPER!$AA152,".",IF(OPER!$AB152&lt;=HOUR(AB$7),MAX($Q57:Z57,0)+1,".")),","),IF(MAX($Q57:Z57,0)=OPER!$AA152,".",IF(OPER!$AB152&lt;=HOUR(AB$7),MAX($Q57:Z57,0)+1,".")))</f>
        <v>.</v>
      </c>
      <c r="AB57" s="270" t="str">
        <f>IF($E57=$E56,IF(AC56=".",IF(MAX($Q57:AA57,0)=OPER!$AA152,".",IF(OPER!$AB152&lt;=HOUR(AC$7),MAX($Q57:AA57,0)+1,".")),","),IF(MAX($Q57:AA57,0)=OPER!$AA152,".",IF(OPER!$AB152&lt;=HOUR(AC$7),MAX($Q57:AA57,0)+1,".")))</f>
        <v>.</v>
      </c>
      <c r="AC57" s="271" t="str">
        <f>IF($E57=$E56,IF(AD56=".",IF(MAX($Q57:AB57,0)=OPER!$AA152,".",IF(OPER!$AB152&lt;=HOUR(AD$7),MAX($Q57:AB57,0)+1,".")),","),IF(MAX($Q57:AB57,0)=OPER!$AA152,".",IF(OPER!$AB152&lt;=HOUR(AD$7),MAX($Q57:AB57,0)+1,".")))</f>
        <v>.</v>
      </c>
      <c r="AD57" s="269" t="str">
        <f>IF($E57=$E56,IF(AE56=".",IF(MAX($Q57:AC57,0)=OPER!$AA152,".",IF(OPER!$AB152&lt;=HOUR(AE$7),MAX($Q57:AC57,0)+1,".")),","),IF(MAX($Q57:AC57,0)=OPER!$AA152,".",IF(OPER!$AB152&lt;=HOUR(AE$7),MAX($Q57:AC57,0)+1,".")))</f>
        <v>.</v>
      </c>
      <c r="AE57" s="269" t="str">
        <f>IF($E57=$E56,IF(AF56=".",IF(MAX($Q57:AD57,0)=OPER!$AA152,".",IF(OPER!$AB152&lt;=HOUR(AF$7),MAX($Q57:AD57,0)+1,".")),","),IF(MAX($Q57:AD57,0)=OPER!$AA152,".",IF(OPER!$AB152&lt;=HOUR(AF$7),MAX($Q57:AD57,0)+1,".")))</f>
        <v>.</v>
      </c>
      <c r="AF57" s="270" t="str">
        <f>IF($E57=$E56,IF(AG56=".",IF(MAX($Q57:AE57,0)=OPER!$AA152,".",IF(OPER!$AB152&lt;=HOUR(AG$7),MAX($Q57:AE57,0)+1,".")),","),IF(MAX($Q57:AE57,0)=OPER!$AA152,".",IF(OPER!$AB152&lt;=HOUR(AG$7),MAX($Q57:AE57,0)+1,".")))</f>
        <v>.</v>
      </c>
      <c r="AG57" s="271" t="str">
        <f>IF($E57=$E56,IF(AH56=".",IF(MAX($Q57:AF57,0)=OPER!$AA152,".",IF(OPER!$AB152&lt;=HOUR(AH$7),MAX($Q57:AF57,0)+1,".")),","),IF(MAX($Q57:AF57,0)=OPER!$AA152,".",IF(OPER!$AB152&lt;=HOUR(AH$7),MAX($Q57:AF57,0)+1,".")))</f>
        <v>.</v>
      </c>
      <c r="AH57" s="269" t="str">
        <f>IF($E57=$E56,IF(AI56=".",IF(MAX($Q57:AG57,0)=OPER!$AA152,".",IF(OPER!$AB152&lt;=HOUR(AI$7),MAX($Q57:AG57,0)+1,".")),","),IF(MAX($Q57:AG57,0)=OPER!$AA152,".",IF(OPER!$AB152&lt;=HOUR(AI$7),MAX($Q57:AG57,0)+1,".")))</f>
        <v>.</v>
      </c>
      <c r="AI57" s="269" t="str">
        <f>IF($E57=$E56,IF(AJ56=".",IF(MAX($Q57:AH57,0)=OPER!$AA152,".",IF(OPER!$AB152&lt;=HOUR(AJ$7),MAX($Q57:AH57,0)+1,".")),","),IF(MAX($Q57:AH57,0)=OPER!$AA152,".",IF(OPER!$AB152&lt;=HOUR(AJ$7),MAX($Q57:AH57,0)+1,".")))</f>
        <v>.</v>
      </c>
      <c r="AJ57" s="270" t="str">
        <f>IF($E57=$E56,IF(AK56=".",IF(MAX($Q57:AI57,0)=OPER!$AA152,".",IF(OPER!$AB152&lt;=HOUR(AK$7),MAX($Q57:AI57,0)+1,".")),","),IF(MAX($Q57:AI57,0)=OPER!$AA152,".",IF(OPER!$AB152&lt;=HOUR(AK$7),MAX($Q57:AI57,0)+1,".")))</f>
        <v>.</v>
      </c>
      <c r="AK57" s="271" t="str">
        <f>IF($E57=$E56,IF(AL56=".",IF(MAX($Q57:AJ57,0)=OPER!$AA152,".",IF(OPER!$AB152&lt;=HOUR(AL$7),MAX($Q57:AJ57,0)+1,".")),","),IF(MAX($Q57:AJ57,0)=OPER!$AA152,".",IF(OPER!$AB152&lt;=HOUR(AL$7),MAX($Q57:AJ57,0)+1,".")))</f>
        <v>.</v>
      </c>
      <c r="AL57" s="269" t="str">
        <f>IF($E57=$E56,IF(AM56=".",IF(MAX($Q57:AK57,0)=OPER!$AA152,".",IF(OPER!$AB152&lt;=HOUR(AM$7),MAX($Q57:AK57,0)+1,".")),","),IF(MAX($Q57:AK57,0)=OPER!$AA152,".",IF(OPER!$AB152&lt;=HOUR(AM$7),MAX($Q57:AK57,0)+1,".")))</f>
        <v>.</v>
      </c>
      <c r="AM57" s="269" t="str">
        <f>IF($E57=$E56,IF(AN56=".",IF(MAX($Q57:AL57,0)=OPER!$AA152,".",IF(OPER!$AB152&lt;=HOUR(AN$7),MAX($Q57:AL57,0)+1,".")),","),IF(MAX($Q57:AL57,0)=OPER!$AA152,".",IF(OPER!$AB152&lt;=HOUR(AN$7),MAX($Q57:AL57,0)+1,".")))</f>
        <v>.</v>
      </c>
      <c r="AN57" s="270" t="str">
        <f>IF($E57=$E56,IF(AO56=".",IF(MAX($Q57:AM57,0)=OPER!$AA152,".",IF(OPER!$AB152&lt;=HOUR(AO$7),MAX($Q57:AM57,0)+1,".")),","),IF(MAX($Q57:AM57,0)=OPER!$AA152,".",IF(OPER!$AB152&lt;=HOUR(AO$7),MAX($Q57:AM57,0)+1,".")))</f>
        <v>.</v>
      </c>
      <c r="AO57" s="271" t="str">
        <f>IF($E57=$E56,IF(AP56=".",IF(MAX($Q57:AN57,0)=OPER!$AA152,".",IF(OPER!$AB152&lt;=HOUR(AP$7),MAX($Q57:AN57,0)+1,".")),","),IF(MAX($Q57:AN57,0)=OPER!$AA152,".",IF(OPER!$AB152&lt;=HOUR(AP$7),MAX($Q57:AN57,0)+1,".")))</f>
        <v>.</v>
      </c>
      <c r="AP57" s="269" t="str">
        <f>IF($E57=$E56,IF(AQ56=".",IF(MAX($Q57:AO57,0)=OPER!$AA152,".",IF(OPER!$AB152&lt;=HOUR(AQ$7),MAX($Q57:AO57,0)+1,".")),","),IF(MAX($Q57:AO57,0)=OPER!$AA152,".",IF(OPER!$AB152&lt;=HOUR(AQ$7),MAX($Q57:AO57,0)+1,".")))</f>
        <v>.</v>
      </c>
      <c r="AQ57" s="269" t="str">
        <f>IF($E57=$E56,IF(AR56=".",IF(MAX($Q57:AP57,0)=OPER!$AA152,".",IF(OPER!$AB152&lt;=HOUR(AR$7),MAX($Q57:AP57,0)+1,".")),","),IF(MAX($Q57:AP57,0)=OPER!$AA152,".",IF(OPER!$AB152&lt;=HOUR(AR$7),MAX($Q57:AP57,0)+1,".")))</f>
        <v>.</v>
      </c>
      <c r="AR57" s="270" t="str">
        <f>IF($E57=$E56,IF(AS56=".",IF(MAX($Q57:AQ57,0)=OPER!$AA152,".",IF(OPER!$AB152&lt;=HOUR(AS$7),MAX($Q57:AQ57,0)+1,".")),","),IF(MAX($Q57:AQ57,0)=OPER!$AA152,".",IF(OPER!$AB152&lt;=HOUR(AS$7),MAX($Q57:AQ57,0)+1,".")))</f>
        <v>.</v>
      </c>
      <c r="AS57" s="271" t="str">
        <f>IF($E57=$E56,IF(AT56=".",IF(MAX($Q57:AR57,0)=OPER!$AA152,".",IF(OPER!$AB152&lt;=HOUR(AT$7),MAX($Q57:AR57,0)+1,".")),","),IF(MAX($Q57:AR57,0)=OPER!$AA152,".",IF(OPER!$AB152&lt;=HOUR(AT$7),MAX($Q57:AR57,0)+1,".")))</f>
        <v>.</v>
      </c>
      <c r="AT57" s="269" t="str">
        <f>IF($E57=$E56,IF(AU56=".",IF(MAX($Q57:AS57,0)=OPER!$AA152,".",IF(OPER!$AB152&lt;=HOUR(AU$7),MAX($Q57:AS57,0)+1,".")),","),IF(MAX($Q57:AS57,0)=OPER!$AA152,".",IF(OPER!$AB152&lt;=HOUR(AU$7),MAX($Q57:AS57,0)+1,".")))</f>
        <v>.</v>
      </c>
      <c r="AU57" s="269" t="str">
        <f>IF($E57=$E56,IF(AV56=".",IF(MAX($Q57:AT57,0)=OPER!$AA152,".",IF(OPER!$AB152&lt;=HOUR(AV$7),MAX($Q57:AT57,0)+1,".")),","),IF(MAX($Q57:AT57,0)=OPER!$AA152,".",IF(OPER!$AB152&lt;=HOUR(AV$7),MAX($Q57:AT57,0)+1,".")))</f>
        <v>.</v>
      </c>
      <c r="AV57" s="270" t="e">
        <f>IF($E57=$E56,IF(AW56=".",IF(MAX($Q57:AU57,0)=OPER!$AA152,".",IF(OPER!$AB152&lt;=HOUR(AW$7),MAX($Q57:AU57,0)+1,".")),","),IF(MAX($Q57:AU57,0)=OPER!$AA152,".",IF(OPER!$AB152&lt;=HOUR(AW$7),MAX($Q57:AU57,0)+1,".")))</f>
        <v>#VALUE!</v>
      </c>
      <c r="AW57" s="271" t="str">
        <f>IF($E57=$E56,IF(AX56=".",IF(MAX($Q57:AV57,0)=OPER!$AA152,".",IF(OPER!$AB152&lt;=HOUR(AX$7),MAX($Q57:AV57,0)+1,".")),","),IF(MAX($Q57:AV57,0)=OPER!$AA152,".",IF(OPER!$AB152&lt;=HOUR(AX$7),MAX($Q57:AV57,0)+1,".")))</f>
        <v>,</v>
      </c>
      <c r="AX57" s="269" t="str">
        <f>IF($E57=$E56,IF(AY56=".",IF(MAX($Q57:AW57,0)=OPER!$AA152,".",IF(OPER!$AB152&lt;=HOUR(AY$7),MAX($Q57:AW57,0)+1,".")),","),IF(MAX($Q57:AW57,0)=OPER!$AA152,".",IF(OPER!$AB152&lt;=HOUR(AY$7),MAX($Q57:AW57,0)+1,".")))</f>
        <v>,</v>
      </c>
      <c r="AY57" s="269" t="str">
        <f>IF($E57=$E56,IF(AZ56=".",IF(MAX($Q57:AX57,0)=OPER!$AA152,".",IF(OPER!$AB152&lt;=HOUR(AZ$7),MAX($Q57:AX57,0)+1,".")),","),IF(MAX($Q57:AX57,0)=OPER!$AA152,".",IF(OPER!$AB152&lt;=HOUR(AZ$7),MAX($Q57:AX57,0)+1,".")))</f>
        <v>,</v>
      </c>
      <c r="AZ57" s="270" t="str">
        <f>IF($E57=$E56,IF(BA56=".",IF(MAX($Q57:AY57,0)=OPER!$AA152,".",IF(OPER!$AB152&lt;=HOUR(BA$7),MAX($Q57:AY57,0)+1,".")),","),IF(MAX($Q57:AY57,0)=OPER!$AA152,".",IF(OPER!$AB152&lt;=HOUR(BA$7),MAX($Q57:AY57,0)+1,".")))</f>
        <v>,</v>
      </c>
      <c r="BA57" s="30" t="str">
        <f>+OPER!AK51</f>
        <v>TE</v>
      </c>
    </row>
    <row r="58" spans="1:53" ht="80.5" customHeight="1" x14ac:dyDescent="0.2">
      <c r="A58" s="282" t="str">
        <f>IF(OPER!AF52=0,"",OPER!AF52)</f>
        <v>ALTA</v>
      </c>
      <c r="B58" s="109">
        <f>IF(OPER!V52=0,"",OPER!V52)</f>
        <v>46072</v>
      </c>
      <c r="C58" s="71">
        <f>IF(OPER!U52 = 0,"", OPER!U52)</f>
        <v>11742588</v>
      </c>
      <c r="D58" s="30" t="str">
        <f t="shared" si="7"/>
        <v>NO</v>
      </c>
      <c r="E58" s="262" t="str">
        <f>IF(OPER!X52 = 0,"",OPER!X52)</f>
        <v>JOHAN RODRIGUEZ</v>
      </c>
      <c r="F58" s="262" t="str">
        <f>IF(OPER!I52 = 0,"",OPER!I52)</f>
        <v>CAMBIAR MARIPOSAS DE ESTRELLAS DETERIORA</v>
      </c>
      <c r="G58" s="352" t="str">
        <f>IF(OPER!C52=0,"",OPER!C52)</f>
        <v>LLENADORA DE BOTELLAS - L4</v>
      </c>
      <c r="H58" s="30">
        <f>IF(OPER!R52 = 0,"",OPER!R52)</f>
        <v>1.5</v>
      </c>
      <c r="I58" s="30" t="str">
        <f>IF(OPER!F52=0,"", OPER!F52)</f>
        <v>9138693</v>
      </c>
      <c r="J58" s="108" t="str">
        <f>IF(OPER!G52=0,"",OPER!G52)</f>
        <v>0040</v>
      </c>
      <c r="K58" s="250">
        <f>+OPER!R52</f>
        <v>1.5</v>
      </c>
      <c r="L58" s="262">
        <f t="shared" si="8"/>
        <v>2.5</v>
      </c>
      <c r="M58" s="250">
        <f t="shared" si="9"/>
        <v>29</v>
      </c>
      <c r="N58" s="205" t="str">
        <f>IF(OPER!A52=0,"",OPER!A52)</f>
        <v>ZOT2</v>
      </c>
      <c r="O58" s="73" t="str">
        <f>IF(OPER!AJ1908=0,"",OPER!AJ1908)</f>
        <v/>
      </c>
      <c r="P58" s="264" t="str">
        <f>IF(OPER!AH52="EJECUTADO","SI",IF(OPER!AH52="NO EJECUTADO","NO",""))</f>
        <v/>
      </c>
      <c r="Q58" s="264" t="str">
        <f>IF(OPER!AN52="EJECUTADO","SI",IF(OPER!AN52="NO EJECUTADO","NO",""))</f>
        <v/>
      </c>
      <c r="R58" s="221" t="str">
        <f>IFERROR(VLOOKUP(OPER!Z52,OPER!$AU$490:$AV$577,2,0),"NO ASIGNADO")</f>
        <v>JAIRO ARANGO</v>
      </c>
      <c r="S58" s="6" t="str">
        <f>+OPER!AG52</f>
        <v xml:space="preserve"> </v>
      </c>
      <c r="T58" s="268" t="str">
        <f>IF($E58=$E57,IF(U57=".",IF(MAX($Q58:Q58,0)=OPER!$AA153,".",IF(OPER!$AB153&lt;=HOUR(U$7),MAX($Q58:Q58,0)+1,".")),","),IF(MAX($Q58:Q58,0)=OPER!$AA153,".",IF(OPER!$AB153&lt;=HOUR(U$7),MAX($Q58:Q58,0)+1,".")))</f>
        <v>.</v>
      </c>
      <c r="U58" s="269" t="str">
        <f>IF($E58=$E57,IF(V57=".",IF(MAX($Q58:T58,0)=OPER!$AA153,".",IF(OPER!$AB153&lt;=HOUR(V$7),MAX($Q58:T58,0)+1,".")),","),IF(MAX($Q58:T58,0)=OPER!$AA153,".",IF(OPER!$AB153&lt;=HOUR(V$7),MAX($Q58:T58,0)+1,".")))</f>
        <v>.</v>
      </c>
      <c r="V58" s="269" t="str">
        <f>IF($E58=$E57,IF(W57=".",IF(MAX($Q58:U58,0)=OPER!$AA153,".",IF(OPER!$AB153&lt;=HOUR(W$7),MAX($Q58:U58,0)+1,".")),","),IF(MAX($Q58:U58,0)=OPER!$AA153,".",IF(OPER!$AB153&lt;=HOUR(W$7),MAX($Q58:U58,0)+1,".")))</f>
        <v>.</v>
      </c>
      <c r="W58" s="269" t="str">
        <f>IF($E58=$E57,IF(X57=".",IF(MAX($Q58:V58,0)=OPER!$AA153,".",IF(OPER!$AB153&lt;=HOUR(X$7),MAX($Q58:V58,0)+1,".")),","),IF(MAX($Q58:V58,0)=OPER!$AA153,".",IF(OPER!$AB153&lt;=HOUR(X$7),MAX($Q58:V58,0)+1,".")))</f>
        <v>.</v>
      </c>
      <c r="X58" s="270" t="str">
        <f>IF($E58=$E57,IF(Y57=".",IF(MAX($Q58:W58,0)=OPER!$AA153,".",IF(OPER!$AB153&lt;=HOUR(Y$7),MAX($Q58:W58,0)+1,".")),","),IF(MAX($Q58:W58,0)=OPER!$AA153,".",IF(OPER!$AB153&lt;=HOUR(Y$7),MAX($Q58:W58,0)+1,".")))</f>
        <v>.</v>
      </c>
      <c r="Y58" s="271" t="str">
        <f>IF($E58=$E57,IF(Z57=".",IF(MAX($Q58:X58,0)=OPER!$AA153,".",IF(OPER!$AB153&lt;=HOUR(Z$7),MAX($Q58:X58,0)+1,".")),","),IF(MAX($Q58:X58,0)=OPER!$AA153,".",IF(OPER!$AB153&lt;=HOUR(Z$7),MAX($Q58:X58,0)+1,".")))</f>
        <v>.</v>
      </c>
      <c r="Z58" s="269" t="str">
        <f>IF($E58=$E57,IF(AA57=".",IF(MAX($Q58:Y58,0)=OPER!$AA153,".",IF(OPER!$AB153&lt;=HOUR(AA$7),MAX($Q58:Y58,0)+1,".")),","),IF(MAX($Q58:Y58,0)=OPER!$AA153,".",IF(OPER!$AB153&lt;=HOUR(AA$7),MAX($Q58:Y58,0)+1,".")))</f>
        <v>.</v>
      </c>
      <c r="AA58" s="269" t="str">
        <f>IF($E58=$E57,IF(AB57=".",IF(MAX($Q58:Z58,0)=OPER!$AA153,".",IF(OPER!$AB153&lt;=HOUR(AB$7),MAX($Q58:Z58,0)+1,".")),","),IF(MAX($Q58:Z58,0)=OPER!$AA153,".",IF(OPER!$AB153&lt;=HOUR(AB$7),MAX($Q58:Z58,0)+1,".")))</f>
        <v>.</v>
      </c>
      <c r="AB58" s="270" t="str">
        <f>IF($E58=$E57,IF(AC57=".",IF(MAX($Q58:AA58,0)=OPER!$AA153,".",IF(OPER!$AB153&lt;=HOUR(AC$7),MAX($Q58:AA58,0)+1,".")),","),IF(MAX($Q58:AA58,0)=OPER!$AA153,".",IF(OPER!$AB153&lt;=HOUR(AC$7),MAX($Q58:AA58,0)+1,".")))</f>
        <v>.</v>
      </c>
      <c r="AC58" s="271" t="str">
        <f>IF($E58=$E57,IF(AD57=".",IF(MAX($Q58:AB58,0)=OPER!$AA153,".",IF(OPER!$AB153&lt;=HOUR(AD$7),MAX($Q58:AB58,0)+1,".")),","),IF(MAX($Q58:AB58,0)=OPER!$AA153,".",IF(OPER!$AB153&lt;=HOUR(AD$7),MAX($Q58:AB58,0)+1,".")))</f>
        <v>.</v>
      </c>
      <c r="AD58" s="269" t="str">
        <f>IF($E58=$E57,IF(AE57=".",IF(MAX($Q58:AC58,0)=OPER!$AA153,".",IF(OPER!$AB153&lt;=HOUR(AE$7),MAX($Q58:AC58,0)+1,".")),","),IF(MAX($Q58:AC58,0)=OPER!$AA153,".",IF(OPER!$AB153&lt;=HOUR(AE$7),MAX($Q58:AC58,0)+1,".")))</f>
        <v>.</v>
      </c>
      <c r="AE58" s="269" t="str">
        <f>IF($E58=$E57,IF(AF57=".",IF(MAX($Q58:AD58,0)=OPER!$AA153,".",IF(OPER!$AB153&lt;=HOUR(AF$7),MAX($Q58:AD58,0)+1,".")),","),IF(MAX($Q58:AD58,0)=OPER!$AA153,".",IF(OPER!$AB153&lt;=HOUR(AF$7),MAX($Q58:AD58,0)+1,".")))</f>
        <v>.</v>
      </c>
      <c r="AF58" s="270" t="str">
        <f>IF($E58=$E57,IF(AG57=".",IF(MAX($Q58:AE58,0)=OPER!$AA153,".",IF(OPER!$AB153&lt;=HOUR(AG$7),MAX($Q58:AE58,0)+1,".")),","),IF(MAX($Q58:AE58,0)=OPER!$AA153,".",IF(OPER!$AB153&lt;=HOUR(AG$7),MAX($Q58:AE58,0)+1,".")))</f>
        <v>.</v>
      </c>
      <c r="AG58" s="271" t="str">
        <f>IF($E58=$E57,IF(AH57=".",IF(MAX($Q58:AF58,0)=OPER!$AA153,".",IF(OPER!$AB153&lt;=HOUR(AH$7),MAX($Q58:AF58,0)+1,".")),","),IF(MAX($Q58:AF58,0)=OPER!$AA153,".",IF(OPER!$AB153&lt;=HOUR(AH$7),MAX($Q58:AF58,0)+1,".")))</f>
        <v>.</v>
      </c>
      <c r="AH58" s="269" t="str">
        <f>IF($E58=$E57,IF(AI57=".",IF(MAX($Q58:AG58,0)=OPER!$AA153,".",IF(OPER!$AB153&lt;=HOUR(AI$7),MAX($Q58:AG58,0)+1,".")),","),IF(MAX($Q58:AG58,0)=OPER!$AA153,".",IF(OPER!$AB153&lt;=HOUR(AI$7),MAX($Q58:AG58,0)+1,".")))</f>
        <v>.</v>
      </c>
      <c r="AI58" s="269" t="str">
        <f>IF($E58=$E57,IF(AJ57=".",IF(MAX($Q58:AH58,0)=OPER!$AA153,".",IF(OPER!$AB153&lt;=HOUR(AJ$7),MAX($Q58:AH58,0)+1,".")),","),IF(MAX($Q58:AH58,0)=OPER!$AA153,".",IF(OPER!$AB153&lt;=HOUR(AJ$7),MAX($Q58:AH58,0)+1,".")))</f>
        <v>.</v>
      </c>
      <c r="AJ58" s="270" t="str">
        <f>IF($E58=$E57,IF(AK57=".",IF(MAX($Q58:AI58,0)=OPER!$AA153,".",IF(OPER!$AB153&lt;=HOUR(AK$7),MAX($Q58:AI58,0)+1,".")),","),IF(MAX($Q58:AI58,0)=OPER!$AA153,".",IF(OPER!$AB153&lt;=HOUR(AK$7),MAX($Q58:AI58,0)+1,".")))</f>
        <v>.</v>
      </c>
      <c r="AK58" s="271" t="str">
        <f>IF($E58=$E57,IF(AL57=".",IF(MAX($Q58:AJ58,0)=OPER!$AA153,".",IF(OPER!$AB153&lt;=HOUR(AL$7),MAX($Q58:AJ58,0)+1,".")),","),IF(MAX($Q58:AJ58,0)=OPER!$AA153,".",IF(OPER!$AB153&lt;=HOUR(AL$7),MAX($Q58:AJ58,0)+1,".")))</f>
        <v>.</v>
      </c>
      <c r="AL58" s="269" t="str">
        <f>IF($E58=$E57,IF(AM57=".",IF(MAX($Q58:AK58,0)=OPER!$AA153,".",IF(OPER!$AB153&lt;=HOUR(AM$7),MAX($Q58:AK58,0)+1,".")),","),IF(MAX($Q58:AK58,0)=OPER!$AA153,".",IF(OPER!$AB153&lt;=HOUR(AM$7),MAX($Q58:AK58,0)+1,".")))</f>
        <v>.</v>
      </c>
      <c r="AM58" s="269" t="str">
        <f>IF($E58=$E57,IF(AN57=".",IF(MAX($Q58:AL58,0)=OPER!$AA153,".",IF(OPER!$AB153&lt;=HOUR(AN$7),MAX($Q58:AL58,0)+1,".")),","),IF(MAX($Q58:AL58,0)=OPER!$AA153,".",IF(OPER!$AB153&lt;=HOUR(AN$7),MAX($Q58:AL58,0)+1,".")))</f>
        <v>.</v>
      </c>
      <c r="AN58" s="270" t="str">
        <f>IF($E58=$E57,IF(AO57=".",IF(MAX($Q58:AM58,0)=OPER!$AA153,".",IF(OPER!$AB153&lt;=HOUR(AO$7),MAX($Q58:AM58,0)+1,".")),","),IF(MAX($Q58:AM58,0)=OPER!$AA153,".",IF(OPER!$AB153&lt;=HOUR(AO$7),MAX($Q58:AM58,0)+1,".")))</f>
        <v>.</v>
      </c>
      <c r="AO58" s="271" t="str">
        <f>IF($E58=$E57,IF(AP57=".",IF(MAX($Q58:AN58,0)=OPER!$AA153,".",IF(OPER!$AB153&lt;=HOUR(AP$7),MAX($Q58:AN58,0)+1,".")),","),IF(MAX($Q58:AN58,0)=OPER!$AA153,".",IF(OPER!$AB153&lt;=HOUR(AP$7),MAX($Q58:AN58,0)+1,".")))</f>
        <v>.</v>
      </c>
      <c r="AP58" s="269" t="str">
        <f>IF($E58=$E57,IF(AQ57=".",IF(MAX($Q58:AO58,0)=OPER!$AA153,".",IF(OPER!$AB153&lt;=HOUR(AQ$7),MAX($Q58:AO58,0)+1,".")),","),IF(MAX($Q58:AO58,0)=OPER!$AA153,".",IF(OPER!$AB153&lt;=HOUR(AQ$7),MAX($Q58:AO58,0)+1,".")))</f>
        <v>.</v>
      </c>
      <c r="AQ58" s="269" t="str">
        <f>IF($E58=$E57,IF(AR57=".",IF(MAX($Q58:AP58,0)=OPER!$AA153,".",IF(OPER!$AB153&lt;=HOUR(AR$7),MAX($Q58:AP58,0)+1,".")),","),IF(MAX($Q58:AP58,0)=OPER!$AA153,".",IF(OPER!$AB153&lt;=HOUR(AR$7),MAX($Q58:AP58,0)+1,".")))</f>
        <v>.</v>
      </c>
      <c r="AR58" s="270" t="str">
        <f>IF($E58=$E57,IF(AS57=".",IF(MAX($Q58:AQ58,0)=OPER!$AA153,".",IF(OPER!$AB153&lt;=HOUR(AS$7),MAX($Q58:AQ58,0)+1,".")),","),IF(MAX($Q58:AQ58,0)=OPER!$AA153,".",IF(OPER!$AB153&lt;=HOUR(AS$7),MAX($Q58:AQ58,0)+1,".")))</f>
        <v>.</v>
      </c>
      <c r="AS58" s="271" t="str">
        <f>IF($E58=$E57,IF(AT57=".",IF(MAX($Q58:AR58,0)=OPER!$AA153,".",IF(OPER!$AB153&lt;=HOUR(AT$7),MAX($Q58:AR58,0)+1,".")),","),IF(MAX($Q58:AR58,0)=OPER!$AA153,".",IF(OPER!$AB153&lt;=HOUR(AT$7),MAX($Q58:AR58,0)+1,".")))</f>
        <v>.</v>
      </c>
      <c r="AT58" s="269" t="str">
        <f>IF($E58=$E57,IF(AU57=".",IF(MAX($Q58:AS58,0)=OPER!$AA153,".",IF(OPER!$AB153&lt;=HOUR(AU$7),MAX($Q58:AS58,0)+1,".")),","),IF(MAX($Q58:AS58,0)=OPER!$AA153,".",IF(OPER!$AB153&lt;=HOUR(AU$7),MAX($Q58:AS58,0)+1,".")))</f>
        <v>.</v>
      </c>
      <c r="AU58" s="269" t="str">
        <f>IF($E58=$E57,IF(AV57=".",IF(MAX($Q58:AT58,0)=OPER!$AA153,".",IF(OPER!$AB153&lt;=HOUR(AV$7),MAX($Q58:AT58,0)+1,".")),","),IF(MAX($Q58:AT58,0)=OPER!$AA153,".",IF(OPER!$AB153&lt;=HOUR(AV$7),MAX($Q58:AT58,0)+1,".")))</f>
        <v>.</v>
      </c>
      <c r="AV58" s="270" t="str">
        <f>IF($E58=$E57,IF(AW57=".",IF(MAX($Q58:AU58,0)=OPER!$AA153,".",IF(OPER!$AB153&lt;=HOUR(AW$7),MAX($Q58:AU58,0)+1,".")),","),IF(MAX($Q58:AU58,0)=OPER!$AA153,".",IF(OPER!$AB153&lt;=HOUR(AW$7),MAX($Q58:AU58,0)+1,".")))</f>
        <v>.</v>
      </c>
      <c r="AW58" s="271" t="str">
        <f>IF($E58=$E57,IF(AX57=".",IF(MAX($Q58:AV58,0)=OPER!$AA153,".",IF(OPER!$AB153&lt;=HOUR(AX$7),MAX($Q58:AV58,0)+1,".")),","),IF(MAX($Q58:AV58,0)=OPER!$AA153,".",IF(OPER!$AB153&lt;=HOUR(AX$7),MAX($Q58:AV58,0)+1,".")))</f>
        <v>.</v>
      </c>
      <c r="AX58" s="269" t="str">
        <f>IF($E58=$E57,IF(AY57=".",IF(MAX($Q58:AW58,0)=OPER!$AA153,".",IF(OPER!$AB153&lt;=HOUR(AY$7),MAX($Q58:AW58,0)+1,".")),","),IF(MAX($Q58:AW58,0)=OPER!$AA153,".",IF(OPER!$AB153&lt;=HOUR(AY$7),MAX($Q58:AW58,0)+1,".")))</f>
        <v>.</v>
      </c>
      <c r="AY58" s="269" t="str">
        <f>IF($E58=$E57,IF(AZ57=".",IF(MAX($Q58:AX58,0)=OPER!$AA153,".",IF(OPER!$AB153&lt;=HOUR(AZ$7),MAX($Q58:AX58,0)+1,".")),","),IF(MAX($Q58:AX58,0)=OPER!$AA153,".",IF(OPER!$AB153&lt;=HOUR(AZ$7),MAX($Q58:AX58,0)+1,".")))</f>
        <v>.</v>
      </c>
      <c r="AZ58" s="270" t="e">
        <f>IF($E58=$E57,IF(BA57=".",IF(MAX($Q58:AY58,0)=OPER!$AA153,".",IF(OPER!$AB153&lt;=HOUR(BA$7),MAX($Q58:AY58,0)+1,".")),","),IF(MAX($Q58:AY58,0)=OPER!$AA153,".",IF(OPER!$AB153&lt;=HOUR(BA$7),MAX($Q58:AY58,0)+1,".")))</f>
        <v>#VALUE!</v>
      </c>
      <c r="BA58" s="30" t="str">
        <f>+OPER!AK52</f>
        <v>TE</v>
      </c>
    </row>
    <row r="59" spans="1:53" ht="80.5" customHeight="1" x14ac:dyDescent="0.2">
      <c r="A59" s="282" t="str">
        <f>IF(OPER!AF53=0,"",OPER!AF53)</f>
        <v>ALTA</v>
      </c>
      <c r="B59" s="109">
        <f>IF(OPER!V53=0,"",OPER!V53)</f>
        <v>46072</v>
      </c>
      <c r="C59" s="71">
        <f>IF(OPER!U53 = 0,"", OPER!U53)</f>
        <v>11845091</v>
      </c>
      <c r="D59" s="30" t="str">
        <f t="shared" si="7"/>
        <v>NO</v>
      </c>
      <c r="E59" s="262" t="str">
        <f>IF(OPER!X53 = 0,"",OPER!X53)</f>
        <v>JOHAN RODRIGUEZ</v>
      </c>
      <c r="F59" s="262" t="str">
        <f>IF(OPER!I53 = 0,"",OPER!I53)</f>
        <v>ENDERESAR PLATINAS SEPARADORAS DE BOTELL</v>
      </c>
      <c r="G59" s="352" t="str">
        <f>IF(OPER!C53=0,"",OPER!C53)</f>
        <v>LLENADORA DE BOTELLAS - L4</v>
      </c>
      <c r="H59" s="30">
        <f>IF(OPER!R53 = 0,"",OPER!R53)</f>
        <v>1</v>
      </c>
      <c r="I59" s="30" t="str">
        <f>IF(OPER!F53=0,"", OPER!F53)</f>
        <v>9313411</v>
      </c>
      <c r="J59" s="108" t="str">
        <f>IF(OPER!G53=0,"",OPER!G53)</f>
        <v>0010</v>
      </c>
      <c r="K59" s="250">
        <f>+OPER!R53</f>
        <v>1</v>
      </c>
      <c r="L59" s="262">
        <f t="shared" si="8"/>
        <v>2.5</v>
      </c>
      <c r="M59" s="250">
        <f t="shared" si="9"/>
        <v>29</v>
      </c>
      <c r="N59" s="205" t="str">
        <f>IF(OPER!A53=0,"",OPER!A53)</f>
        <v>ZOT3</v>
      </c>
      <c r="O59" s="73" t="str">
        <f>IF(OPER!AJ1909=0,"",OPER!AJ1909)</f>
        <v/>
      </c>
      <c r="P59" s="264" t="str">
        <f>IF(OPER!AH53="EJECUTADO","SI",IF(OPER!AH53="NO EJECUTADO","NO",""))</f>
        <v/>
      </c>
      <c r="Q59" s="264" t="str">
        <f>IF(OPER!AN53="EJECUTADO","SI",IF(OPER!AN53="NO EJECUTADO","NO",""))</f>
        <v/>
      </c>
      <c r="R59" s="221" t="str">
        <f>IFERROR(VLOOKUP(OPER!Z53,OPER!$AU$490:$AV$577,2,0),"NO ASIGNADO")</f>
        <v>JAIRO ARANGO</v>
      </c>
      <c r="S59" s="6" t="str">
        <f>+OPER!AG53</f>
        <v xml:space="preserve"> </v>
      </c>
      <c r="T59" s="268" t="str">
        <f>IF($E59=$E58,IF(U58=".",IF(MAX($Q59:Q59,0)=OPER!$AA154,".",IF(OPER!$AB154&lt;=HOUR(U$7),MAX($Q59:Q59,0)+1,".")),","),IF(MAX($Q59:Q59,0)=OPER!$AA154,".",IF(OPER!$AB154&lt;=HOUR(U$7),MAX($Q59:Q59,0)+1,".")))</f>
        <v>.</v>
      </c>
      <c r="U59" s="269" t="str">
        <f>IF($E59=$E58,IF(V58=".",IF(MAX($Q59:T59,0)=OPER!$AA154,".",IF(OPER!$AB154&lt;=HOUR(V$7),MAX($Q59:T59,0)+1,".")),","),IF(MAX($Q59:T59,0)=OPER!$AA154,".",IF(OPER!$AB154&lt;=HOUR(V$7),MAX($Q59:T59,0)+1,".")))</f>
        <v>.</v>
      </c>
      <c r="V59" s="269" t="str">
        <f>IF($E59=$E58,IF(W58=".",IF(MAX($Q59:U59,0)=OPER!$AA154,".",IF(OPER!$AB154&lt;=HOUR(W$7),MAX($Q59:U59,0)+1,".")),","),IF(MAX($Q59:U59,0)=OPER!$AA154,".",IF(OPER!$AB154&lt;=HOUR(W$7),MAX($Q59:U59,0)+1,".")))</f>
        <v>.</v>
      </c>
      <c r="W59" s="269" t="str">
        <f>IF($E59=$E58,IF(X58=".",IF(MAX($Q59:V59,0)=OPER!$AA154,".",IF(OPER!$AB154&lt;=HOUR(X$7),MAX($Q59:V59,0)+1,".")),","),IF(MAX($Q59:V59,0)=OPER!$AA154,".",IF(OPER!$AB154&lt;=HOUR(X$7),MAX($Q59:V59,0)+1,".")))</f>
        <v>.</v>
      </c>
      <c r="X59" s="270" t="str">
        <f>IF($E59=$E58,IF(Y58=".",IF(MAX($Q59:W59,0)=OPER!$AA154,".",IF(OPER!$AB154&lt;=HOUR(Y$7),MAX($Q59:W59,0)+1,".")),","),IF(MAX($Q59:W59,0)=OPER!$AA154,".",IF(OPER!$AB154&lt;=HOUR(Y$7),MAX($Q59:W59,0)+1,".")))</f>
        <v>.</v>
      </c>
      <c r="Y59" s="271" t="str">
        <f>IF($E59=$E58,IF(Z58=".",IF(MAX($Q59:X59,0)=OPER!$AA154,".",IF(OPER!$AB154&lt;=HOUR(Z$7),MAX($Q59:X59,0)+1,".")),","),IF(MAX($Q59:X59,0)=OPER!$AA154,".",IF(OPER!$AB154&lt;=HOUR(Z$7),MAX($Q59:X59,0)+1,".")))</f>
        <v>.</v>
      </c>
      <c r="Z59" s="269" t="str">
        <f>IF($E59=$E58,IF(AA58=".",IF(MAX($Q59:Y59,0)=OPER!$AA154,".",IF(OPER!$AB154&lt;=HOUR(AA$7),MAX($Q59:Y59,0)+1,".")),","),IF(MAX($Q59:Y59,0)=OPER!$AA154,".",IF(OPER!$AB154&lt;=HOUR(AA$7),MAX($Q59:Y59,0)+1,".")))</f>
        <v>.</v>
      </c>
      <c r="AA59" s="269" t="str">
        <f>IF($E59=$E58,IF(AB58=".",IF(MAX($Q59:Z59,0)=OPER!$AA154,".",IF(OPER!$AB154&lt;=HOUR(AB$7),MAX($Q59:Z59,0)+1,".")),","),IF(MAX($Q59:Z59,0)=OPER!$AA154,".",IF(OPER!$AB154&lt;=HOUR(AB$7),MAX($Q59:Z59,0)+1,".")))</f>
        <v>.</v>
      </c>
      <c r="AB59" s="270" t="str">
        <f>IF($E59=$E58,IF(AC58=".",IF(MAX($Q59:AA59,0)=OPER!$AA154,".",IF(OPER!$AB154&lt;=HOUR(AC$7),MAX($Q59:AA59,0)+1,".")),","),IF(MAX($Q59:AA59,0)=OPER!$AA154,".",IF(OPER!$AB154&lt;=HOUR(AC$7),MAX($Q59:AA59,0)+1,".")))</f>
        <v>.</v>
      </c>
      <c r="AC59" s="271" t="str">
        <f>IF($E59=$E58,IF(AD58=".",IF(MAX($Q59:AB59,0)=OPER!$AA154,".",IF(OPER!$AB154&lt;=HOUR(AD$7),MAX($Q59:AB59,0)+1,".")),","),IF(MAX($Q59:AB59,0)=OPER!$AA154,".",IF(OPER!$AB154&lt;=HOUR(AD$7),MAX($Q59:AB59,0)+1,".")))</f>
        <v>.</v>
      </c>
      <c r="AD59" s="269" t="str">
        <f>IF($E59=$E58,IF(AE58=".",IF(MAX($Q59:AC59,0)=OPER!$AA154,".",IF(OPER!$AB154&lt;=HOUR(AE$7),MAX($Q59:AC59,0)+1,".")),","),IF(MAX($Q59:AC59,0)=OPER!$AA154,".",IF(OPER!$AB154&lt;=HOUR(AE$7),MAX($Q59:AC59,0)+1,".")))</f>
        <v>.</v>
      </c>
      <c r="AE59" s="269" t="str">
        <f>IF($E59=$E58,IF(AF58=".",IF(MAX($Q59:AD59,0)=OPER!$AA154,".",IF(OPER!$AB154&lt;=HOUR(AF$7),MAX($Q59:AD59,0)+1,".")),","),IF(MAX($Q59:AD59,0)=OPER!$AA154,".",IF(OPER!$AB154&lt;=HOUR(AF$7),MAX($Q59:AD59,0)+1,".")))</f>
        <v>.</v>
      </c>
      <c r="AF59" s="270" t="str">
        <f>IF($E59=$E58,IF(AG58=".",IF(MAX($Q59:AE59,0)=OPER!$AA154,".",IF(OPER!$AB154&lt;=HOUR(AG$7),MAX($Q59:AE59,0)+1,".")),","),IF(MAX($Q59:AE59,0)=OPER!$AA154,".",IF(OPER!$AB154&lt;=HOUR(AG$7),MAX($Q59:AE59,0)+1,".")))</f>
        <v>.</v>
      </c>
      <c r="AG59" s="271" t="str">
        <f>IF($E59=$E58,IF(AH58=".",IF(MAX($Q59:AF59,0)=OPER!$AA154,".",IF(OPER!$AB154&lt;=HOUR(AH$7),MAX($Q59:AF59,0)+1,".")),","),IF(MAX($Q59:AF59,0)=OPER!$AA154,".",IF(OPER!$AB154&lt;=HOUR(AH$7),MAX($Q59:AF59,0)+1,".")))</f>
        <v>.</v>
      </c>
      <c r="AH59" s="269" t="str">
        <f>IF($E59=$E58,IF(AI58=".",IF(MAX($Q59:AG59,0)=OPER!$AA154,".",IF(OPER!$AB154&lt;=HOUR(AI$7),MAX($Q59:AG59,0)+1,".")),","),IF(MAX($Q59:AG59,0)=OPER!$AA154,".",IF(OPER!$AB154&lt;=HOUR(AI$7),MAX($Q59:AG59,0)+1,".")))</f>
        <v>.</v>
      </c>
      <c r="AI59" s="269" t="str">
        <f>IF($E59=$E58,IF(AJ58=".",IF(MAX($Q59:AH59,0)=OPER!$AA154,".",IF(OPER!$AB154&lt;=HOUR(AJ$7),MAX($Q59:AH59,0)+1,".")),","),IF(MAX($Q59:AH59,0)=OPER!$AA154,".",IF(OPER!$AB154&lt;=HOUR(AJ$7),MAX($Q59:AH59,0)+1,".")))</f>
        <v>.</v>
      </c>
      <c r="AJ59" s="270" t="str">
        <f>IF($E59=$E58,IF(AK58=".",IF(MAX($Q59:AI59,0)=OPER!$AA154,".",IF(OPER!$AB154&lt;=HOUR(AK$7),MAX($Q59:AI59,0)+1,".")),","),IF(MAX($Q59:AI59,0)=OPER!$AA154,".",IF(OPER!$AB154&lt;=HOUR(AK$7),MAX($Q59:AI59,0)+1,".")))</f>
        <v>.</v>
      </c>
      <c r="AK59" s="271" t="str">
        <f>IF($E59=$E58,IF(AL58=".",IF(MAX($Q59:AJ59,0)=OPER!$AA154,".",IF(OPER!$AB154&lt;=HOUR(AL$7),MAX($Q59:AJ59,0)+1,".")),","),IF(MAX($Q59:AJ59,0)=OPER!$AA154,".",IF(OPER!$AB154&lt;=HOUR(AL$7),MAX($Q59:AJ59,0)+1,".")))</f>
        <v>.</v>
      </c>
      <c r="AL59" s="269" t="str">
        <f>IF($E59=$E58,IF(AM58=".",IF(MAX($Q59:AK59,0)=OPER!$AA154,".",IF(OPER!$AB154&lt;=HOUR(AM$7),MAX($Q59:AK59,0)+1,".")),","),IF(MAX($Q59:AK59,0)=OPER!$AA154,".",IF(OPER!$AB154&lt;=HOUR(AM$7),MAX($Q59:AK59,0)+1,".")))</f>
        <v>.</v>
      </c>
      <c r="AM59" s="269" t="str">
        <f>IF($E59=$E58,IF(AN58=".",IF(MAX($Q59:AL59,0)=OPER!$AA154,".",IF(OPER!$AB154&lt;=HOUR(AN$7),MAX($Q59:AL59,0)+1,".")),","),IF(MAX($Q59:AL59,0)=OPER!$AA154,".",IF(OPER!$AB154&lt;=HOUR(AN$7),MAX($Q59:AL59,0)+1,".")))</f>
        <v>.</v>
      </c>
      <c r="AN59" s="270" t="str">
        <f>IF($E59=$E58,IF(AO58=".",IF(MAX($Q59:AM59,0)=OPER!$AA154,".",IF(OPER!$AB154&lt;=HOUR(AO$7),MAX($Q59:AM59,0)+1,".")),","),IF(MAX($Q59:AM59,0)=OPER!$AA154,".",IF(OPER!$AB154&lt;=HOUR(AO$7),MAX($Q59:AM59,0)+1,".")))</f>
        <v>.</v>
      </c>
      <c r="AO59" s="271" t="str">
        <f>IF($E59=$E58,IF(AP58=".",IF(MAX($Q59:AN59,0)=OPER!$AA154,".",IF(OPER!$AB154&lt;=HOUR(AP$7),MAX($Q59:AN59,0)+1,".")),","),IF(MAX($Q59:AN59,0)=OPER!$AA154,".",IF(OPER!$AB154&lt;=HOUR(AP$7),MAX($Q59:AN59,0)+1,".")))</f>
        <v>.</v>
      </c>
      <c r="AP59" s="269" t="str">
        <f>IF($E59=$E58,IF(AQ58=".",IF(MAX($Q59:AO59,0)=OPER!$AA154,".",IF(OPER!$AB154&lt;=HOUR(AQ$7),MAX($Q59:AO59,0)+1,".")),","),IF(MAX($Q59:AO59,0)=OPER!$AA154,".",IF(OPER!$AB154&lt;=HOUR(AQ$7),MAX($Q59:AO59,0)+1,".")))</f>
        <v>.</v>
      </c>
      <c r="AQ59" s="269" t="str">
        <f>IF($E59=$E58,IF(AR58=".",IF(MAX($Q59:AP59,0)=OPER!$AA154,".",IF(OPER!$AB154&lt;=HOUR(AR$7),MAX($Q59:AP59,0)+1,".")),","),IF(MAX($Q59:AP59,0)=OPER!$AA154,".",IF(OPER!$AB154&lt;=HOUR(AR$7),MAX($Q59:AP59,0)+1,".")))</f>
        <v>.</v>
      </c>
      <c r="AR59" s="270" t="str">
        <f>IF($E59=$E58,IF(AS58=".",IF(MAX($Q59:AQ59,0)=OPER!$AA154,".",IF(OPER!$AB154&lt;=HOUR(AS$7),MAX($Q59:AQ59,0)+1,".")),","),IF(MAX($Q59:AQ59,0)=OPER!$AA154,".",IF(OPER!$AB154&lt;=HOUR(AS$7),MAX($Q59:AQ59,0)+1,".")))</f>
        <v>.</v>
      </c>
      <c r="AS59" s="271" t="str">
        <f>IF($E59=$E58,IF(AT58=".",IF(MAX($Q59:AR59,0)=OPER!$AA154,".",IF(OPER!$AB154&lt;=HOUR(AT$7),MAX($Q59:AR59,0)+1,".")),","),IF(MAX($Q59:AR59,0)=OPER!$AA154,".",IF(OPER!$AB154&lt;=HOUR(AT$7),MAX($Q59:AR59,0)+1,".")))</f>
        <v>.</v>
      </c>
      <c r="AT59" s="269" t="str">
        <f>IF($E59=$E58,IF(AU58=".",IF(MAX($Q59:AS59,0)=OPER!$AA154,".",IF(OPER!$AB154&lt;=HOUR(AU$7),MAX($Q59:AS59,0)+1,".")),","),IF(MAX($Q59:AS59,0)=OPER!$AA154,".",IF(OPER!$AB154&lt;=HOUR(AU$7),MAX($Q59:AS59,0)+1,".")))</f>
        <v>.</v>
      </c>
      <c r="AU59" s="269" t="str">
        <f>IF($E59=$E58,IF(AV58=".",IF(MAX($Q59:AT59,0)=OPER!$AA154,".",IF(OPER!$AB154&lt;=HOUR(AV$7),MAX($Q59:AT59,0)+1,".")),","),IF(MAX($Q59:AT59,0)=OPER!$AA154,".",IF(OPER!$AB154&lt;=HOUR(AV$7),MAX($Q59:AT59,0)+1,".")))</f>
        <v>.</v>
      </c>
      <c r="AV59" s="270" t="str">
        <f>IF($E59=$E58,IF(AW58=".",IF(MAX($Q59:AU59,0)=OPER!$AA154,".",IF(OPER!$AB154&lt;=HOUR(AW$7),MAX($Q59:AU59,0)+1,".")),","),IF(MAX($Q59:AU59,0)=OPER!$AA154,".",IF(OPER!$AB154&lt;=HOUR(AW$7),MAX($Q59:AU59,0)+1,".")))</f>
        <v>.</v>
      </c>
      <c r="AW59" s="271" t="str">
        <f>IF($E59=$E58,IF(AX58=".",IF(MAX($Q59:AV59,0)=OPER!$AA154,".",IF(OPER!$AB154&lt;=HOUR(AX$7),MAX($Q59:AV59,0)+1,".")),","),IF(MAX($Q59:AV59,0)=OPER!$AA154,".",IF(OPER!$AB154&lt;=HOUR(AX$7),MAX($Q59:AV59,0)+1,".")))</f>
        <v>.</v>
      </c>
      <c r="AX59" s="269" t="str">
        <f>IF($E59=$E58,IF(AY58=".",IF(MAX($Q59:AW59,0)=OPER!$AA154,".",IF(OPER!$AB154&lt;=HOUR(AY$7),MAX($Q59:AW59,0)+1,".")),","),IF(MAX($Q59:AW59,0)=OPER!$AA154,".",IF(OPER!$AB154&lt;=HOUR(AY$7),MAX($Q59:AW59,0)+1,".")))</f>
        <v>.</v>
      </c>
      <c r="AY59" s="269" t="e">
        <f>IF($E59=$E58,IF(AZ58=".",IF(MAX($Q59:AX59,0)=OPER!$AA154,".",IF(OPER!$AB154&lt;=HOUR(AZ$7),MAX($Q59:AX59,0)+1,".")),","),IF(MAX($Q59:AX59,0)=OPER!$AA154,".",IF(OPER!$AB154&lt;=HOUR(AZ$7),MAX($Q59:AX59,0)+1,".")))</f>
        <v>#VALUE!</v>
      </c>
      <c r="AZ59" s="270" t="str">
        <f>IF($E59=$E58,IF(BA58=".",IF(MAX($Q59:AY59,0)=OPER!$AA154,".",IF(OPER!$AB154&lt;=HOUR(BA$7),MAX($Q59:AY59,0)+1,".")),","),IF(MAX($Q59:AY59,0)=OPER!$AA154,".",IF(OPER!$AB154&lt;=HOUR(BA$7),MAX($Q59:AY59,0)+1,".")))</f>
        <v>,</v>
      </c>
      <c r="BA59" s="30" t="str">
        <f>+OPER!AK53</f>
        <v>TE</v>
      </c>
    </row>
    <row r="60" spans="1:53" ht="80.5" customHeight="1" x14ac:dyDescent="0.2">
      <c r="A60" s="282" t="str">
        <f>IF(OPER!AF54=0,"",OPER!AF54)</f>
        <v>ALTA</v>
      </c>
      <c r="B60" s="109">
        <f>IF(OPER!V54=0,"",OPER!V54)</f>
        <v>46072</v>
      </c>
      <c r="C60" s="71">
        <f>IF(OPER!U54 = 0,"", OPER!U54)</f>
        <v>11738689</v>
      </c>
      <c r="D60" s="30" t="str">
        <f t="shared" si="7"/>
        <v>NO</v>
      </c>
      <c r="E60" s="262" t="str">
        <f>IF(OPER!X54 = 0,"",OPER!X54)</f>
        <v>JORGE HERNAN VELEZ ARANZAZU</v>
      </c>
      <c r="F60" s="262" t="str">
        <f>IF(OPER!I54 = 0,"",OPER!I54)</f>
        <v>REVISION DE CILINDROS TAPADORES</v>
      </c>
      <c r="G60" s="352" t="str">
        <f>IF(OPER!C54=0,"",OPER!C54)</f>
        <v>LLENADORA DE BOTELLAS - L4</v>
      </c>
      <c r="H60" s="30">
        <f>IF(OPER!R54 = 0,"",OPER!R54)</f>
        <v>3</v>
      </c>
      <c r="I60" s="30" t="str">
        <f>IF(OPER!F54=0,"", OPER!F54)</f>
        <v>5930185</v>
      </c>
      <c r="J60" s="108" t="str">
        <f>IF(OPER!G54=0,"",OPER!G54)</f>
        <v>0080</v>
      </c>
      <c r="K60" s="250">
        <f>+OPER!R54</f>
        <v>3</v>
      </c>
      <c r="L60" s="262">
        <f t="shared" si="8"/>
        <v>6</v>
      </c>
      <c r="M60" s="250">
        <f t="shared" si="9"/>
        <v>29</v>
      </c>
      <c r="N60" s="205" t="str">
        <f>IF(OPER!A54=0,"",OPER!A54)</f>
        <v>ZOT3</v>
      </c>
      <c r="O60" s="73" t="str">
        <f>IF(OPER!AJ1910=0,"",OPER!AJ1910)</f>
        <v/>
      </c>
      <c r="P60" s="264" t="str">
        <f>IF(OPER!AH54="EJECUTADO","SI",IF(OPER!AH54="NO EJECUTADO","NO",""))</f>
        <v/>
      </c>
      <c r="Q60" s="264" t="str">
        <f>IF(OPER!AN54="EJECUTADO","SI",IF(OPER!AN54="NO EJECUTADO","NO",""))</f>
        <v/>
      </c>
      <c r="R60" s="221" t="str">
        <f>IFERROR(VLOOKUP(OPER!Z54,OPER!$AU$490:$AV$577,2,0),"NO ASIGNADO")</f>
        <v>JOB MORENO</v>
      </c>
      <c r="S60" s="6" t="str">
        <f>+OPER!AG54</f>
        <v xml:space="preserve"> </v>
      </c>
      <c r="T60" s="268" t="str">
        <f>IF($E60=$E59,IF(U59=".",IF(MAX($Q60:Q60,0)=OPER!$AA155,".",IF(OPER!$AB155&lt;=HOUR(U$7),MAX($Q60:Q60,0)+1,".")),","),IF(MAX($Q60:Q60,0)=OPER!$AA155,".",IF(OPER!$AB155&lt;=HOUR(U$7),MAX($Q60:Q60,0)+1,".")))</f>
        <v>.</v>
      </c>
      <c r="U60" s="269" t="str">
        <f>IF($E60=$E59,IF(V59=".",IF(MAX($Q60:T60,0)=OPER!$AA155,".",IF(OPER!$AB155&lt;=HOUR(V$7),MAX($Q60:T60,0)+1,".")),","),IF(MAX($Q60:T60,0)=OPER!$AA155,".",IF(OPER!$AB155&lt;=HOUR(V$7),MAX($Q60:T60,0)+1,".")))</f>
        <v>.</v>
      </c>
      <c r="V60" s="269" t="str">
        <f>IF($E60=$E59,IF(W59=".",IF(MAX($Q60:U60,0)=OPER!$AA155,".",IF(OPER!$AB155&lt;=HOUR(W$7),MAX($Q60:U60,0)+1,".")),","),IF(MAX($Q60:U60,0)=OPER!$AA155,".",IF(OPER!$AB155&lt;=HOUR(W$7),MAX($Q60:U60,0)+1,".")))</f>
        <v>.</v>
      </c>
      <c r="W60" s="269" t="str">
        <f>IF($E60=$E59,IF(X59=".",IF(MAX($Q60:V60,0)=OPER!$AA155,".",IF(OPER!$AB155&lt;=HOUR(X$7),MAX($Q60:V60,0)+1,".")),","),IF(MAX($Q60:V60,0)=OPER!$AA155,".",IF(OPER!$AB155&lt;=HOUR(X$7),MAX($Q60:V60,0)+1,".")))</f>
        <v>.</v>
      </c>
      <c r="X60" s="270" t="str">
        <f>IF($E60=$E59,IF(Y59=".",IF(MAX($Q60:W60,0)=OPER!$AA155,".",IF(OPER!$AB155&lt;=HOUR(Y$7),MAX($Q60:W60,0)+1,".")),","),IF(MAX($Q60:W60,0)=OPER!$AA155,".",IF(OPER!$AB155&lt;=HOUR(Y$7),MAX($Q60:W60,0)+1,".")))</f>
        <v>.</v>
      </c>
      <c r="Y60" s="271" t="str">
        <f>IF($E60=$E59,IF(Z59=".",IF(MAX($Q60:X60,0)=OPER!$AA155,".",IF(OPER!$AB155&lt;=HOUR(Z$7),MAX($Q60:X60,0)+1,".")),","),IF(MAX($Q60:X60,0)=OPER!$AA155,".",IF(OPER!$AB155&lt;=HOUR(Z$7),MAX($Q60:X60,0)+1,".")))</f>
        <v>.</v>
      </c>
      <c r="Z60" s="269" t="str">
        <f>IF($E60=$E59,IF(AA59=".",IF(MAX($Q60:Y60,0)=OPER!$AA155,".",IF(OPER!$AB155&lt;=HOUR(AA$7),MAX($Q60:Y60,0)+1,".")),","),IF(MAX($Q60:Y60,0)=OPER!$AA155,".",IF(OPER!$AB155&lt;=HOUR(AA$7),MAX($Q60:Y60,0)+1,".")))</f>
        <v>.</v>
      </c>
      <c r="AA60" s="269" t="str">
        <f>IF($E60=$E59,IF(AB59=".",IF(MAX($Q60:Z60,0)=OPER!$AA155,".",IF(OPER!$AB155&lt;=HOUR(AB$7),MAX($Q60:Z60,0)+1,".")),","),IF(MAX($Q60:Z60,0)=OPER!$AA155,".",IF(OPER!$AB155&lt;=HOUR(AB$7),MAX($Q60:Z60,0)+1,".")))</f>
        <v>.</v>
      </c>
      <c r="AB60" s="270" t="str">
        <f>IF($E60=$E59,IF(AC59=".",IF(MAX($Q60:AA60,0)=OPER!$AA155,".",IF(OPER!$AB155&lt;=HOUR(AC$7),MAX($Q60:AA60,0)+1,".")),","),IF(MAX($Q60:AA60,0)=OPER!$AA155,".",IF(OPER!$AB155&lt;=HOUR(AC$7),MAX($Q60:AA60,0)+1,".")))</f>
        <v>.</v>
      </c>
      <c r="AC60" s="271" t="str">
        <f>IF($E60=$E59,IF(AD59=".",IF(MAX($Q60:AB60,0)=OPER!$AA155,".",IF(OPER!$AB155&lt;=HOUR(AD$7),MAX($Q60:AB60,0)+1,".")),","),IF(MAX($Q60:AB60,0)=OPER!$AA155,".",IF(OPER!$AB155&lt;=HOUR(AD$7),MAX($Q60:AB60,0)+1,".")))</f>
        <v>.</v>
      </c>
      <c r="AD60" s="269" t="str">
        <f>IF($E60=$E59,IF(AE59=".",IF(MAX($Q60:AC60,0)=OPER!$AA155,".",IF(OPER!$AB155&lt;=HOUR(AE$7),MAX($Q60:AC60,0)+1,".")),","),IF(MAX($Q60:AC60,0)=OPER!$AA155,".",IF(OPER!$AB155&lt;=HOUR(AE$7),MAX($Q60:AC60,0)+1,".")))</f>
        <v>.</v>
      </c>
      <c r="AE60" s="269" t="str">
        <f>IF($E60=$E59,IF(AF59=".",IF(MAX($Q60:AD60,0)=OPER!$AA155,".",IF(OPER!$AB155&lt;=HOUR(AF$7),MAX($Q60:AD60,0)+1,".")),","),IF(MAX($Q60:AD60,0)=OPER!$AA155,".",IF(OPER!$AB155&lt;=HOUR(AF$7),MAX($Q60:AD60,0)+1,".")))</f>
        <v>.</v>
      </c>
      <c r="AF60" s="270" t="str">
        <f>IF($E60=$E59,IF(AG59=".",IF(MAX($Q60:AE60,0)=OPER!$AA155,".",IF(OPER!$AB155&lt;=HOUR(AG$7),MAX($Q60:AE60,0)+1,".")),","),IF(MAX($Q60:AE60,0)=OPER!$AA155,".",IF(OPER!$AB155&lt;=HOUR(AG$7),MAX($Q60:AE60,0)+1,".")))</f>
        <v>.</v>
      </c>
      <c r="AG60" s="271" t="str">
        <f>IF($E60=$E59,IF(AH59=".",IF(MAX($Q60:AF60,0)=OPER!$AA155,".",IF(OPER!$AB155&lt;=HOUR(AH$7),MAX($Q60:AF60,0)+1,".")),","),IF(MAX($Q60:AF60,0)=OPER!$AA155,".",IF(OPER!$AB155&lt;=HOUR(AH$7),MAX($Q60:AF60,0)+1,".")))</f>
        <v>.</v>
      </c>
      <c r="AH60" s="269" t="str">
        <f>IF($E60=$E59,IF(AI59=".",IF(MAX($Q60:AG60,0)=OPER!$AA155,".",IF(OPER!$AB155&lt;=HOUR(AI$7),MAX($Q60:AG60,0)+1,".")),","),IF(MAX($Q60:AG60,0)=OPER!$AA155,".",IF(OPER!$AB155&lt;=HOUR(AI$7),MAX($Q60:AG60,0)+1,".")))</f>
        <v>.</v>
      </c>
      <c r="AI60" s="269" t="str">
        <f>IF($E60=$E59,IF(AJ59=".",IF(MAX($Q60:AH60,0)=OPER!$AA155,".",IF(OPER!$AB155&lt;=HOUR(AJ$7),MAX($Q60:AH60,0)+1,".")),","),IF(MAX($Q60:AH60,0)=OPER!$AA155,".",IF(OPER!$AB155&lt;=HOUR(AJ$7),MAX($Q60:AH60,0)+1,".")))</f>
        <v>.</v>
      </c>
      <c r="AJ60" s="270" t="str">
        <f>IF($E60=$E59,IF(AK59=".",IF(MAX($Q60:AI60,0)=OPER!$AA155,".",IF(OPER!$AB155&lt;=HOUR(AK$7),MAX($Q60:AI60,0)+1,".")),","),IF(MAX($Q60:AI60,0)=OPER!$AA155,".",IF(OPER!$AB155&lt;=HOUR(AK$7),MAX($Q60:AI60,0)+1,".")))</f>
        <v>.</v>
      </c>
      <c r="AK60" s="271" t="str">
        <f>IF($E60=$E59,IF(AL59=".",IF(MAX($Q60:AJ60,0)=OPER!$AA155,".",IF(OPER!$AB155&lt;=HOUR(AL$7),MAX($Q60:AJ60,0)+1,".")),","),IF(MAX($Q60:AJ60,0)=OPER!$AA155,".",IF(OPER!$AB155&lt;=HOUR(AL$7),MAX($Q60:AJ60,0)+1,".")))</f>
        <v>.</v>
      </c>
      <c r="AL60" s="269" t="str">
        <f>IF($E60=$E59,IF(AM59=".",IF(MAX($Q60:AK60,0)=OPER!$AA155,".",IF(OPER!$AB155&lt;=HOUR(AM$7),MAX($Q60:AK60,0)+1,".")),","),IF(MAX($Q60:AK60,0)=OPER!$AA155,".",IF(OPER!$AB155&lt;=HOUR(AM$7),MAX($Q60:AK60,0)+1,".")))</f>
        <v>.</v>
      </c>
      <c r="AM60" s="269" t="str">
        <f>IF($E60=$E59,IF(AN59=".",IF(MAX($Q60:AL60,0)=OPER!$AA155,".",IF(OPER!$AB155&lt;=HOUR(AN$7),MAX($Q60:AL60,0)+1,".")),","),IF(MAX($Q60:AL60,0)=OPER!$AA155,".",IF(OPER!$AB155&lt;=HOUR(AN$7),MAX($Q60:AL60,0)+1,".")))</f>
        <v>.</v>
      </c>
      <c r="AN60" s="270" t="str">
        <f>IF($E60=$E59,IF(AO59=".",IF(MAX($Q60:AM60,0)=OPER!$AA155,".",IF(OPER!$AB155&lt;=HOUR(AO$7),MAX($Q60:AM60,0)+1,".")),","),IF(MAX($Q60:AM60,0)=OPER!$AA155,".",IF(OPER!$AB155&lt;=HOUR(AO$7),MAX($Q60:AM60,0)+1,".")))</f>
        <v>.</v>
      </c>
      <c r="AO60" s="271" t="str">
        <f>IF($E60=$E59,IF(AP59=".",IF(MAX($Q60:AN60,0)=OPER!$AA155,".",IF(OPER!$AB155&lt;=HOUR(AP$7),MAX($Q60:AN60,0)+1,".")),","),IF(MAX($Q60:AN60,0)=OPER!$AA155,".",IF(OPER!$AB155&lt;=HOUR(AP$7),MAX($Q60:AN60,0)+1,".")))</f>
        <v>.</v>
      </c>
      <c r="AP60" s="269" t="str">
        <f>IF($E60=$E59,IF(AQ59=".",IF(MAX($Q60:AO60,0)=OPER!$AA155,".",IF(OPER!$AB155&lt;=HOUR(AQ$7),MAX($Q60:AO60,0)+1,".")),","),IF(MAX($Q60:AO60,0)=OPER!$AA155,".",IF(OPER!$AB155&lt;=HOUR(AQ$7),MAX($Q60:AO60,0)+1,".")))</f>
        <v>.</v>
      </c>
      <c r="AQ60" s="269" t="str">
        <f>IF($E60=$E59,IF(AR59=".",IF(MAX($Q60:AP60,0)=OPER!$AA155,".",IF(OPER!$AB155&lt;=HOUR(AR$7),MAX($Q60:AP60,0)+1,".")),","),IF(MAX($Q60:AP60,0)=OPER!$AA155,".",IF(OPER!$AB155&lt;=HOUR(AR$7),MAX($Q60:AP60,0)+1,".")))</f>
        <v>.</v>
      </c>
      <c r="AR60" s="270" t="str">
        <f>IF($E60=$E59,IF(AS59=".",IF(MAX($Q60:AQ60,0)=OPER!$AA155,".",IF(OPER!$AB155&lt;=HOUR(AS$7),MAX($Q60:AQ60,0)+1,".")),","),IF(MAX($Q60:AQ60,0)=OPER!$AA155,".",IF(OPER!$AB155&lt;=HOUR(AS$7),MAX($Q60:AQ60,0)+1,".")))</f>
        <v>.</v>
      </c>
      <c r="AS60" s="271" t="str">
        <f>IF($E60=$E59,IF(AT59=".",IF(MAX($Q60:AR60,0)=OPER!$AA155,".",IF(OPER!$AB155&lt;=HOUR(AT$7),MAX($Q60:AR60,0)+1,".")),","),IF(MAX($Q60:AR60,0)=OPER!$AA155,".",IF(OPER!$AB155&lt;=HOUR(AT$7),MAX($Q60:AR60,0)+1,".")))</f>
        <v>.</v>
      </c>
      <c r="AT60" s="269" t="str">
        <f>IF($E60=$E59,IF(AU59=".",IF(MAX($Q60:AS60,0)=OPER!$AA155,".",IF(OPER!$AB155&lt;=HOUR(AU$7),MAX($Q60:AS60,0)+1,".")),","),IF(MAX($Q60:AS60,0)=OPER!$AA155,".",IF(OPER!$AB155&lt;=HOUR(AU$7),MAX($Q60:AS60,0)+1,".")))</f>
        <v>.</v>
      </c>
      <c r="AU60" s="269" t="str">
        <f>IF($E60=$E59,IF(AV59=".",IF(MAX($Q60:AT60,0)=OPER!$AA155,".",IF(OPER!$AB155&lt;=HOUR(AV$7),MAX($Q60:AT60,0)+1,".")),","),IF(MAX($Q60:AT60,0)=OPER!$AA155,".",IF(OPER!$AB155&lt;=HOUR(AV$7),MAX($Q60:AT60,0)+1,".")))</f>
        <v>.</v>
      </c>
      <c r="AV60" s="270" t="str">
        <f>IF($E60=$E59,IF(AW59=".",IF(MAX($Q60:AU60,0)=OPER!$AA155,".",IF(OPER!$AB155&lt;=HOUR(AW$7),MAX($Q60:AU60,0)+1,".")),","),IF(MAX($Q60:AU60,0)=OPER!$AA155,".",IF(OPER!$AB155&lt;=HOUR(AW$7),MAX($Q60:AU60,0)+1,".")))</f>
        <v>.</v>
      </c>
      <c r="AW60" s="271" t="str">
        <f>IF($E60=$E59,IF(AX59=".",IF(MAX($Q60:AV60,0)=OPER!$AA155,".",IF(OPER!$AB155&lt;=HOUR(AX$7),MAX($Q60:AV60,0)+1,".")),","),IF(MAX($Q60:AV60,0)=OPER!$AA155,".",IF(OPER!$AB155&lt;=HOUR(AX$7),MAX($Q60:AV60,0)+1,".")))</f>
        <v>.</v>
      </c>
      <c r="AX60" s="269" t="str">
        <f>IF($E60=$E59,IF(AY59=".",IF(MAX($Q60:AW60,0)=OPER!$AA155,".",IF(OPER!$AB155&lt;=HOUR(AY$7),MAX($Q60:AW60,0)+1,".")),","),IF(MAX($Q60:AW60,0)=OPER!$AA155,".",IF(OPER!$AB155&lt;=HOUR(AY$7),MAX($Q60:AW60,0)+1,".")))</f>
        <v>.</v>
      </c>
      <c r="AY60" s="269" t="str">
        <f>IF($E60=$E59,IF(AZ59=".",IF(MAX($Q60:AX60,0)=OPER!$AA155,".",IF(OPER!$AB155&lt;=HOUR(AZ$7),MAX($Q60:AX60,0)+1,".")),","),IF(MAX($Q60:AX60,0)=OPER!$AA155,".",IF(OPER!$AB155&lt;=HOUR(AZ$7),MAX($Q60:AX60,0)+1,".")))</f>
        <v>.</v>
      </c>
      <c r="AZ60" s="270" t="e">
        <f>IF($E60=$E59,IF(BA59=".",IF(MAX($Q60:AY60,0)=OPER!$AA155,".",IF(OPER!$AB155&lt;=HOUR(BA$7),MAX($Q60:AY60,0)+1,".")),","),IF(MAX($Q60:AY60,0)=OPER!$AA155,".",IF(OPER!$AB155&lt;=HOUR(BA$7),MAX($Q60:AY60,0)+1,".")))</f>
        <v>#VALUE!</v>
      </c>
      <c r="BA60" s="30" t="str">
        <f>+OPER!AK54</f>
        <v>TE</v>
      </c>
    </row>
    <row r="61" spans="1:53" ht="80.5" customHeight="1" x14ac:dyDescent="0.2">
      <c r="A61" s="282" t="str">
        <f>IF(OPER!AF55=0,"",OPER!AF55)</f>
        <v>ALTA</v>
      </c>
      <c r="B61" s="109">
        <f>IF(OPER!V55=0,"",OPER!V55)</f>
        <v>46072</v>
      </c>
      <c r="C61" s="71">
        <f>IF(OPER!U55 = 0,"", OPER!U55)</f>
        <v>11796591</v>
      </c>
      <c r="D61" s="30" t="str">
        <f t="shared" si="7"/>
        <v>NO</v>
      </c>
      <c r="E61" s="262" t="str">
        <f>IF(OPER!X55 = 0,"",OPER!X55)</f>
        <v>JORGE HERNAN VELEZ ARANZAZU</v>
      </c>
      <c r="F61" s="262" t="str">
        <f>IF(OPER!I55 = 0,"",OPER!I55)</f>
        <v>SINCRONIZAR ESTRELLAS FORMATO 300</v>
      </c>
      <c r="G61" s="352" t="str">
        <f>IF(OPER!C55=0,"",OPER!C55)</f>
        <v>JUAGADORA RINSER OW -L4</v>
      </c>
      <c r="H61" s="30">
        <f>IF(OPER!R55 = 0,"",OPER!R55)</f>
        <v>1</v>
      </c>
      <c r="I61" s="30" t="str">
        <f>IF(OPER!F55=0,"", OPER!F55)</f>
        <v>9158396</v>
      </c>
      <c r="J61" s="108" t="str">
        <f>IF(OPER!G55=0,"",OPER!G55)</f>
        <v>0090</v>
      </c>
      <c r="K61" s="250">
        <f>+OPER!R55</f>
        <v>1</v>
      </c>
      <c r="L61" s="262">
        <f t="shared" si="8"/>
        <v>6</v>
      </c>
      <c r="M61" s="250">
        <f t="shared" si="9"/>
        <v>8.5</v>
      </c>
      <c r="N61" s="205" t="str">
        <f>IF(OPER!A55=0,"",OPER!A55)</f>
        <v>ZOT2</v>
      </c>
      <c r="O61" s="73" t="str">
        <f>IF(OPER!AJ1911=0,"",OPER!AJ1911)</f>
        <v/>
      </c>
      <c r="P61" s="264" t="str">
        <f>IF(OPER!AH55="EJECUTADO","SI",IF(OPER!AH55="NO EJECUTADO","NO",""))</f>
        <v/>
      </c>
      <c r="Q61" s="264" t="str">
        <f>IF(OPER!AN55="EJECUTADO","SI",IF(OPER!AN55="NO EJECUTADO","NO",""))</f>
        <v/>
      </c>
      <c r="R61" s="221" t="str">
        <f>IFERROR(VLOOKUP(OPER!Z55,OPER!$AU$490:$AV$577,2,0),"NO ASIGNADO")</f>
        <v>JAIRO ARANGO</v>
      </c>
      <c r="S61" s="6" t="str">
        <f>+OPER!AG55</f>
        <v xml:space="preserve"> </v>
      </c>
      <c r="T61" s="268" t="str">
        <f>IF($E61=$E60,IF(U60=".",IF(MAX($Q61:Q61,0)=OPER!$AA156,".",IF(OPER!$AB156&lt;=HOUR(U$7),MAX($Q61:Q61,0)+1,".")),","),IF(MAX($Q61:Q61,0)=OPER!$AA156,".",IF(OPER!$AB156&lt;=HOUR(U$7),MAX($Q61:Q61,0)+1,".")))</f>
        <v>.</v>
      </c>
      <c r="U61" s="269" t="str">
        <f>IF($E61=$E60,IF(V60=".",IF(MAX($Q61:T61,0)=OPER!$AA156,".",IF(OPER!$AB156&lt;=HOUR(V$7),MAX($Q61:T61,0)+1,".")),","),IF(MAX($Q61:T61,0)=OPER!$AA156,".",IF(OPER!$AB156&lt;=HOUR(V$7),MAX($Q61:T61,0)+1,".")))</f>
        <v>.</v>
      </c>
      <c r="V61" s="269" t="str">
        <f>IF($E61=$E60,IF(W60=".",IF(MAX($Q61:U61,0)=OPER!$AA156,".",IF(OPER!$AB156&lt;=HOUR(W$7),MAX($Q61:U61,0)+1,".")),","),IF(MAX($Q61:U61,0)=OPER!$AA156,".",IF(OPER!$AB156&lt;=HOUR(W$7),MAX($Q61:U61,0)+1,".")))</f>
        <v>.</v>
      </c>
      <c r="W61" s="269" t="str">
        <f>IF($E61=$E60,IF(X60=".",IF(MAX($Q61:V61,0)=OPER!$AA156,".",IF(OPER!$AB156&lt;=HOUR(X$7),MAX($Q61:V61,0)+1,".")),","),IF(MAX($Q61:V61,0)=OPER!$AA156,".",IF(OPER!$AB156&lt;=HOUR(X$7),MAX($Q61:V61,0)+1,".")))</f>
        <v>.</v>
      </c>
      <c r="X61" s="270" t="str">
        <f>IF($E61=$E60,IF(Y60=".",IF(MAX($Q61:W61,0)=OPER!$AA156,".",IF(OPER!$AB156&lt;=HOUR(Y$7),MAX($Q61:W61,0)+1,".")),","),IF(MAX($Q61:W61,0)=OPER!$AA156,".",IF(OPER!$AB156&lt;=HOUR(Y$7),MAX($Q61:W61,0)+1,".")))</f>
        <v>.</v>
      </c>
      <c r="Y61" s="271" t="str">
        <f>IF($E61=$E60,IF(Z60=".",IF(MAX($Q61:X61,0)=OPER!$AA156,".",IF(OPER!$AB156&lt;=HOUR(Z$7),MAX($Q61:X61,0)+1,".")),","),IF(MAX($Q61:X61,0)=OPER!$AA156,".",IF(OPER!$AB156&lt;=HOUR(Z$7),MAX($Q61:X61,0)+1,".")))</f>
        <v>.</v>
      </c>
      <c r="Z61" s="269" t="str">
        <f>IF($E61=$E60,IF(AA60=".",IF(MAX($Q61:Y61,0)=OPER!$AA156,".",IF(OPER!$AB156&lt;=HOUR(AA$7),MAX($Q61:Y61,0)+1,".")),","),IF(MAX($Q61:Y61,0)=OPER!$AA156,".",IF(OPER!$AB156&lt;=HOUR(AA$7),MAX($Q61:Y61,0)+1,".")))</f>
        <v>.</v>
      </c>
      <c r="AA61" s="269" t="str">
        <f>IF($E61=$E60,IF(AB60=".",IF(MAX($Q61:Z61,0)=OPER!$AA156,".",IF(OPER!$AB156&lt;=HOUR(AB$7),MAX($Q61:Z61,0)+1,".")),","),IF(MAX($Q61:Z61,0)=OPER!$AA156,".",IF(OPER!$AB156&lt;=HOUR(AB$7),MAX($Q61:Z61,0)+1,".")))</f>
        <v>.</v>
      </c>
      <c r="AB61" s="270" t="str">
        <f>IF($E61=$E60,IF(AC60=".",IF(MAX($Q61:AA61,0)=OPER!$AA156,".",IF(OPER!$AB156&lt;=HOUR(AC$7),MAX($Q61:AA61,0)+1,".")),","),IF(MAX($Q61:AA61,0)=OPER!$AA156,".",IF(OPER!$AB156&lt;=HOUR(AC$7),MAX($Q61:AA61,0)+1,".")))</f>
        <v>.</v>
      </c>
      <c r="AC61" s="271" t="str">
        <f>IF($E61=$E60,IF(AD60=".",IF(MAX($Q61:AB61,0)=OPER!$AA156,".",IF(OPER!$AB156&lt;=HOUR(AD$7),MAX($Q61:AB61,0)+1,".")),","),IF(MAX($Q61:AB61,0)=OPER!$AA156,".",IF(OPER!$AB156&lt;=HOUR(AD$7),MAX($Q61:AB61,0)+1,".")))</f>
        <v>.</v>
      </c>
      <c r="AD61" s="269" t="str">
        <f>IF($E61=$E60,IF(AE60=".",IF(MAX($Q61:AC61,0)=OPER!$AA156,".",IF(OPER!$AB156&lt;=HOUR(AE$7),MAX($Q61:AC61,0)+1,".")),","),IF(MAX($Q61:AC61,0)=OPER!$AA156,".",IF(OPER!$AB156&lt;=HOUR(AE$7),MAX($Q61:AC61,0)+1,".")))</f>
        <v>.</v>
      </c>
      <c r="AE61" s="269" t="str">
        <f>IF($E61=$E60,IF(AF60=".",IF(MAX($Q61:AD61,0)=OPER!$AA156,".",IF(OPER!$AB156&lt;=HOUR(AF$7),MAX($Q61:AD61,0)+1,".")),","),IF(MAX($Q61:AD61,0)=OPER!$AA156,".",IF(OPER!$AB156&lt;=HOUR(AF$7),MAX($Q61:AD61,0)+1,".")))</f>
        <v>.</v>
      </c>
      <c r="AF61" s="270" t="str">
        <f>IF($E61=$E60,IF(AG60=".",IF(MAX($Q61:AE61,0)=OPER!$AA156,".",IF(OPER!$AB156&lt;=HOUR(AG$7),MAX($Q61:AE61,0)+1,".")),","),IF(MAX($Q61:AE61,0)=OPER!$AA156,".",IF(OPER!$AB156&lt;=HOUR(AG$7),MAX($Q61:AE61,0)+1,".")))</f>
        <v>.</v>
      </c>
      <c r="AG61" s="271" t="str">
        <f>IF($E61=$E60,IF(AH60=".",IF(MAX($Q61:AF61,0)=OPER!$AA156,".",IF(OPER!$AB156&lt;=HOUR(AH$7),MAX($Q61:AF61,0)+1,".")),","),IF(MAX($Q61:AF61,0)=OPER!$AA156,".",IF(OPER!$AB156&lt;=HOUR(AH$7),MAX($Q61:AF61,0)+1,".")))</f>
        <v>.</v>
      </c>
      <c r="AH61" s="269" t="str">
        <f>IF($E61=$E60,IF(AI60=".",IF(MAX($Q61:AG61,0)=OPER!$AA156,".",IF(OPER!$AB156&lt;=HOUR(AI$7),MAX($Q61:AG61,0)+1,".")),","),IF(MAX($Q61:AG61,0)=OPER!$AA156,".",IF(OPER!$AB156&lt;=HOUR(AI$7),MAX($Q61:AG61,0)+1,".")))</f>
        <v>.</v>
      </c>
      <c r="AI61" s="269" t="str">
        <f>IF($E61=$E60,IF(AJ60=".",IF(MAX($Q61:AH61,0)=OPER!$AA156,".",IF(OPER!$AB156&lt;=HOUR(AJ$7),MAX($Q61:AH61,0)+1,".")),","),IF(MAX($Q61:AH61,0)=OPER!$AA156,".",IF(OPER!$AB156&lt;=HOUR(AJ$7),MAX($Q61:AH61,0)+1,".")))</f>
        <v>.</v>
      </c>
      <c r="AJ61" s="270" t="str">
        <f>IF($E61=$E60,IF(AK60=".",IF(MAX($Q61:AI61,0)=OPER!$AA156,".",IF(OPER!$AB156&lt;=HOUR(AK$7),MAX($Q61:AI61,0)+1,".")),","),IF(MAX($Q61:AI61,0)=OPER!$AA156,".",IF(OPER!$AB156&lt;=HOUR(AK$7),MAX($Q61:AI61,0)+1,".")))</f>
        <v>.</v>
      </c>
      <c r="AK61" s="271" t="str">
        <f>IF($E61=$E60,IF(AL60=".",IF(MAX($Q61:AJ61,0)=OPER!$AA156,".",IF(OPER!$AB156&lt;=HOUR(AL$7),MAX($Q61:AJ61,0)+1,".")),","),IF(MAX($Q61:AJ61,0)=OPER!$AA156,".",IF(OPER!$AB156&lt;=HOUR(AL$7),MAX($Q61:AJ61,0)+1,".")))</f>
        <v>.</v>
      </c>
      <c r="AL61" s="269" t="str">
        <f>IF($E61=$E60,IF(AM60=".",IF(MAX($Q61:AK61,0)=OPER!$AA156,".",IF(OPER!$AB156&lt;=HOUR(AM$7),MAX($Q61:AK61,0)+1,".")),","),IF(MAX($Q61:AK61,0)=OPER!$AA156,".",IF(OPER!$AB156&lt;=HOUR(AM$7),MAX($Q61:AK61,0)+1,".")))</f>
        <v>.</v>
      </c>
      <c r="AM61" s="269" t="str">
        <f>IF($E61=$E60,IF(AN60=".",IF(MAX($Q61:AL61,0)=OPER!$AA156,".",IF(OPER!$AB156&lt;=HOUR(AN$7),MAX($Q61:AL61,0)+1,".")),","),IF(MAX($Q61:AL61,0)=OPER!$AA156,".",IF(OPER!$AB156&lt;=HOUR(AN$7),MAX($Q61:AL61,0)+1,".")))</f>
        <v>.</v>
      </c>
      <c r="AN61" s="270" t="str">
        <f>IF($E61=$E60,IF(AO60=".",IF(MAX($Q61:AM61,0)=OPER!$AA156,".",IF(OPER!$AB156&lt;=HOUR(AO$7),MAX($Q61:AM61,0)+1,".")),","),IF(MAX($Q61:AM61,0)=OPER!$AA156,".",IF(OPER!$AB156&lt;=HOUR(AO$7),MAX($Q61:AM61,0)+1,".")))</f>
        <v>.</v>
      </c>
      <c r="AO61" s="271" t="str">
        <f>IF($E61=$E60,IF(AP60=".",IF(MAX($Q61:AN61,0)=OPER!$AA156,".",IF(OPER!$AB156&lt;=HOUR(AP$7),MAX($Q61:AN61,0)+1,".")),","),IF(MAX($Q61:AN61,0)=OPER!$AA156,".",IF(OPER!$AB156&lt;=HOUR(AP$7),MAX($Q61:AN61,0)+1,".")))</f>
        <v>.</v>
      </c>
      <c r="AP61" s="269" t="str">
        <f>IF($E61=$E60,IF(AQ60=".",IF(MAX($Q61:AO61,0)=OPER!$AA156,".",IF(OPER!$AB156&lt;=HOUR(AQ$7),MAX($Q61:AO61,0)+1,".")),","),IF(MAX($Q61:AO61,0)=OPER!$AA156,".",IF(OPER!$AB156&lt;=HOUR(AQ$7),MAX($Q61:AO61,0)+1,".")))</f>
        <v>.</v>
      </c>
      <c r="AQ61" s="269" t="str">
        <f>IF($E61=$E60,IF(AR60=".",IF(MAX($Q61:AP61,0)=OPER!$AA156,".",IF(OPER!$AB156&lt;=HOUR(AR$7),MAX($Q61:AP61,0)+1,".")),","),IF(MAX($Q61:AP61,0)=OPER!$AA156,".",IF(OPER!$AB156&lt;=HOUR(AR$7),MAX($Q61:AP61,0)+1,".")))</f>
        <v>.</v>
      </c>
      <c r="AR61" s="270" t="str">
        <f>IF($E61=$E60,IF(AS60=".",IF(MAX($Q61:AQ61,0)=OPER!$AA156,".",IF(OPER!$AB156&lt;=HOUR(AS$7),MAX($Q61:AQ61,0)+1,".")),","),IF(MAX($Q61:AQ61,0)=OPER!$AA156,".",IF(OPER!$AB156&lt;=HOUR(AS$7),MAX($Q61:AQ61,0)+1,".")))</f>
        <v>.</v>
      </c>
      <c r="AS61" s="271" t="str">
        <f>IF($E61=$E60,IF(AT60=".",IF(MAX($Q61:AR61,0)=OPER!$AA156,".",IF(OPER!$AB156&lt;=HOUR(AT$7),MAX($Q61:AR61,0)+1,".")),","),IF(MAX($Q61:AR61,0)=OPER!$AA156,".",IF(OPER!$AB156&lt;=HOUR(AT$7),MAX($Q61:AR61,0)+1,".")))</f>
        <v>.</v>
      </c>
      <c r="AT61" s="269" t="str">
        <f>IF($E61=$E60,IF(AU60=".",IF(MAX($Q61:AS61,0)=OPER!$AA156,".",IF(OPER!$AB156&lt;=HOUR(AU$7),MAX($Q61:AS61,0)+1,".")),","),IF(MAX($Q61:AS61,0)=OPER!$AA156,".",IF(OPER!$AB156&lt;=HOUR(AU$7),MAX($Q61:AS61,0)+1,".")))</f>
        <v>.</v>
      </c>
      <c r="AU61" s="269" t="str">
        <f>IF($E61=$E60,IF(AV60=".",IF(MAX($Q61:AT61,0)=OPER!$AA156,".",IF(OPER!$AB156&lt;=HOUR(AV$7),MAX($Q61:AT61,0)+1,".")),","),IF(MAX($Q61:AT61,0)=OPER!$AA156,".",IF(OPER!$AB156&lt;=HOUR(AV$7),MAX($Q61:AT61,0)+1,".")))</f>
        <v>.</v>
      </c>
      <c r="AV61" s="270" t="str">
        <f>IF($E61=$E60,IF(AW60=".",IF(MAX($Q61:AU61,0)=OPER!$AA156,".",IF(OPER!$AB156&lt;=HOUR(AW$7),MAX($Q61:AU61,0)+1,".")),","),IF(MAX($Q61:AU61,0)=OPER!$AA156,".",IF(OPER!$AB156&lt;=HOUR(AW$7),MAX($Q61:AU61,0)+1,".")))</f>
        <v>.</v>
      </c>
      <c r="AW61" s="271" t="str">
        <f>IF($E61=$E60,IF(AX60=".",IF(MAX($Q61:AV61,0)=OPER!$AA156,".",IF(OPER!$AB156&lt;=HOUR(AX$7),MAX($Q61:AV61,0)+1,".")),","),IF(MAX($Q61:AV61,0)=OPER!$AA156,".",IF(OPER!$AB156&lt;=HOUR(AX$7),MAX($Q61:AV61,0)+1,".")))</f>
        <v>.</v>
      </c>
      <c r="AX61" s="269" t="str">
        <f>IF($E61=$E60,IF(AY60=".",IF(MAX($Q61:AW61,0)=OPER!$AA156,".",IF(OPER!$AB156&lt;=HOUR(AY$7),MAX($Q61:AW61,0)+1,".")),","),IF(MAX($Q61:AW61,0)=OPER!$AA156,".",IF(OPER!$AB156&lt;=HOUR(AY$7),MAX($Q61:AW61,0)+1,".")))</f>
        <v>.</v>
      </c>
      <c r="AY61" s="269" t="e">
        <f>IF($E61=$E60,IF(AZ60=".",IF(MAX($Q61:AX61,0)=OPER!$AA156,".",IF(OPER!$AB156&lt;=HOUR(AZ$7),MAX($Q61:AX61,0)+1,".")),","),IF(MAX($Q61:AX61,0)=OPER!$AA156,".",IF(OPER!$AB156&lt;=HOUR(AZ$7),MAX($Q61:AX61,0)+1,".")))</f>
        <v>#VALUE!</v>
      </c>
      <c r="AZ61" s="270" t="str">
        <f>IF($E61=$E60,IF(BA60=".",IF(MAX($Q61:AY61,0)=OPER!$AA156,".",IF(OPER!$AB156&lt;=HOUR(BA$7),MAX($Q61:AY61,0)+1,".")),","),IF(MAX($Q61:AY61,0)=OPER!$AA156,".",IF(OPER!$AB156&lt;=HOUR(BA$7),MAX($Q61:AY61,0)+1,".")))</f>
        <v>,</v>
      </c>
      <c r="BA61" s="30" t="str">
        <f>+OPER!AK55</f>
        <v>TE</v>
      </c>
    </row>
    <row r="62" spans="1:53" ht="80.5" customHeight="1" x14ac:dyDescent="0.2">
      <c r="A62" s="282" t="str">
        <f>IF(OPER!AF56=0,"",OPER!AF56)</f>
        <v>ALTA</v>
      </c>
      <c r="B62" s="109">
        <f>IF(OPER!V56=0,"",OPER!V56)</f>
        <v>46072</v>
      </c>
      <c r="C62" s="71">
        <f>IF(OPER!U56 = 0,"", OPER!U56)</f>
        <v>11801323</v>
      </c>
      <c r="D62" s="30" t="str">
        <f t="shared" si="7"/>
        <v>NO</v>
      </c>
      <c r="E62" s="262" t="str">
        <f>IF(OPER!X56 = 0,"",OPER!X56)</f>
        <v>JORGE HERNAN VELEZ ARANZAZU</v>
      </c>
      <c r="F62" s="262" t="str">
        <f>IF(OPER!I56 = 0,"",OPER!I56)</f>
        <v>AJUSTE MEDIDAS ESTRELLA ENT RINSER</v>
      </c>
      <c r="G62" s="352" t="str">
        <f>IF(OPER!C56=0,"",OPER!C56)</f>
        <v>LLENADORA DE BOTELLAS - L4</v>
      </c>
      <c r="H62" s="30">
        <f>IF(OPER!R56 = 0,"",OPER!R56)</f>
        <v>1</v>
      </c>
      <c r="I62" s="30" t="str">
        <f>IF(OPER!F56=0,"", OPER!F56)</f>
        <v>9162211</v>
      </c>
      <c r="J62" s="108" t="str">
        <f>IF(OPER!G56=0,"",OPER!G56)</f>
        <v>0030</v>
      </c>
      <c r="K62" s="250">
        <f>+OPER!R56</f>
        <v>1</v>
      </c>
      <c r="L62" s="262">
        <f t="shared" si="8"/>
        <v>6</v>
      </c>
      <c r="M62" s="250">
        <f t="shared" si="9"/>
        <v>29</v>
      </c>
      <c r="N62" s="205" t="str">
        <f>IF(OPER!A56=0,"",OPER!A56)</f>
        <v>ZOT2</v>
      </c>
      <c r="O62" s="73" t="str">
        <f>IF(OPER!AJ1912=0,"",OPER!AJ1912)</f>
        <v/>
      </c>
      <c r="P62" s="264" t="str">
        <f>IF(OPER!AH56="EJECUTADO","SI",IF(OPER!AH56="NO EJECUTADO","NO",""))</f>
        <v/>
      </c>
      <c r="Q62" s="264" t="str">
        <f>IF(OPER!AN56="EJECUTADO","SI",IF(OPER!AN56="NO EJECUTADO","NO",""))</f>
        <v/>
      </c>
      <c r="R62" s="221" t="str">
        <f>IFERROR(VLOOKUP(OPER!Z56,OPER!$AU$490:$AV$577,2,0),"NO ASIGNADO")</f>
        <v>JAIRO ARANGO</v>
      </c>
      <c r="S62" s="6" t="str">
        <f>+OPER!AG56</f>
        <v xml:space="preserve"> </v>
      </c>
      <c r="T62" s="268" t="str">
        <f>IF($E62=$E61,IF(U61=".",IF(MAX($Q62:Q62,0)=OPER!$AA157,".",IF(OPER!$AB157&lt;=HOUR(U$7),MAX($Q62:Q62,0)+1,".")),","),IF(MAX($Q62:Q62,0)=OPER!$AA157,".",IF(OPER!$AB157&lt;=HOUR(U$7),MAX($Q62:Q62,0)+1,".")))</f>
        <v>.</v>
      </c>
      <c r="U62" s="269" t="str">
        <f>IF($E62=$E61,IF(V61=".",IF(MAX($Q62:T62,0)=OPER!$AA157,".",IF(OPER!$AB157&lt;=HOUR(V$7),MAX($Q62:T62,0)+1,".")),","),IF(MAX($Q62:T62,0)=OPER!$AA157,".",IF(OPER!$AB157&lt;=HOUR(V$7),MAX($Q62:T62,0)+1,".")))</f>
        <v>.</v>
      </c>
      <c r="V62" s="269" t="str">
        <f>IF($E62=$E61,IF(W61=".",IF(MAX($Q62:U62,0)=OPER!$AA157,".",IF(OPER!$AB157&lt;=HOUR(W$7),MAX($Q62:U62,0)+1,".")),","),IF(MAX($Q62:U62,0)=OPER!$AA157,".",IF(OPER!$AB157&lt;=HOUR(W$7),MAX($Q62:U62,0)+1,".")))</f>
        <v>.</v>
      </c>
      <c r="W62" s="269" t="str">
        <f>IF($E62=$E61,IF(X61=".",IF(MAX($Q62:V62,0)=OPER!$AA157,".",IF(OPER!$AB157&lt;=HOUR(X$7),MAX($Q62:V62,0)+1,".")),","),IF(MAX($Q62:V62,0)=OPER!$AA157,".",IF(OPER!$AB157&lt;=HOUR(X$7),MAX($Q62:V62,0)+1,".")))</f>
        <v>.</v>
      </c>
      <c r="X62" s="270" t="str">
        <f>IF($E62=$E61,IF(Y61=".",IF(MAX($Q62:W62,0)=OPER!$AA157,".",IF(OPER!$AB157&lt;=HOUR(Y$7),MAX($Q62:W62,0)+1,".")),","),IF(MAX($Q62:W62,0)=OPER!$AA157,".",IF(OPER!$AB157&lt;=HOUR(Y$7),MAX($Q62:W62,0)+1,".")))</f>
        <v>.</v>
      </c>
      <c r="Y62" s="271" t="str">
        <f>IF($E62=$E61,IF(Z61=".",IF(MAX($Q62:X62,0)=OPER!$AA157,".",IF(OPER!$AB157&lt;=HOUR(Z$7),MAX($Q62:X62,0)+1,".")),","),IF(MAX($Q62:X62,0)=OPER!$AA157,".",IF(OPER!$AB157&lt;=HOUR(Z$7),MAX($Q62:X62,0)+1,".")))</f>
        <v>.</v>
      </c>
      <c r="Z62" s="269" t="str">
        <f>IF($E62=$E61,IF(AA61=".",IF(MAX($Q62:Y62,0)=OPER!$AA157,".",IF(OPER!$AB157&lt;=HOUR(AA$7),MAX($Q62:Y62,0)+1,".")),","),IF(MAX($Q62:Y62,0)=OPER!$AA157,".",IF(OPER!$AB157&lt;=HOUR(AA$7),MAX($Q62:Y62,0)+1,".")))</f>
        <v>.</v>
      </c>
      <c r="AA62" s="269" t="str">
        <f>IF($E62=$E61,IF(AB61=".",IF(MAX($Q62:Z62,0)=OPER!$AA157,".",IF(OPER!$AB157&lt;=HOUR(AB$7),MAX($Q62:Z62,0)+1,".")),","),IF(MAX($Q62:Z62,0)=OPER!$AA157,".",IF(OPER!$AB157&lt;=HOUR(AB$7),MAX($Q62:Z62,0)+1,".")))</f>
        <v>.</v>
      </c>
      <c r="AB62" s="270" t="str">
        <f>IF($E62=$E61,IF(AC61=".",IF(MAX($Q62:AA62,0)=OPER!$AA157,".",IF(OPER!$AB157&lt;=HOUR(AC$7),MAX($Q62:AA62,0)+1,".")),","),IF(MAX($Q62:AA62,0)=OPER!$AA157,".",IF(OPER!$AB157&lt;=HOUR(AC$7),MAX($Q62:AA62,0)+1,".")))</f>
        <v>.</v>
      </c>
      <c r="AC62" s="271" t="str">
        <f>IF($E62=$E61,IF(AD61=".",IF(MAX($Q62:AB62,0)=OPER!$AA157,".",IF(OPER!$AB157&lt;=HOUR(AD$7),MAX($Q62:AB62,0)+1,".")),","),IF(MAX($Q62:AB62,0)=OPER!$AA157,".",IF(OPER!$AB157&lt;=HOUR(AD$7),MAX($Q62:AB62,0)+1,".")))</f>
        <v>.</v>
      </c>
      <c r="AD62" s="269" t="str">
        <f>IF($E62=$E61,IF(AE61=".",IF(MAX($Q62:AC62,0)=OPER!$AA157,".",IF(OPER!$AB157&lt;=HOUR(AE$7),MAX($Q62:AC62,0)+1,".")),","),IF(MAX($Q62:AC62,0)=OPER!$AA157,".",IF(OPER!$AB157&lt;=HOUR(AE$7),MAX($Q62:AC62,0)+1,".")))</f>
        <v>.</v>
      </c>
      <c r="AE62" s="269" t="str">
        <f>IF($E62=$E61,IF(AF61=".",IF(MAX($Q62:AD62,0)=OPER!$AA157,".",IF(OPER!$AB157&lt;=HOUR(AF$7),MAX($Q62:AD62,0)+1,".")),","),IF(MAX($Q62:AD62,0)=OPER!$AA157,".",IF(OPER!$AB157&lt;=HOUR(AF$7),MAX($Q62:AD62,0)+1,".")))</f>
        <v>.</v>
      </c>
      <c r="AF62" s="270" t="str">
        <f>IF($E62=$E61,IF(AG61=".",IF(MAX($Q62:AE62,0)=OPER!$AA157,".",IF(OPER!$AB157&lt;=HOUR(AG$7),MAX($Q62:AE62,0)+1,".")),","),IF(MAX($Q62:AE62,0)=OPER!$AA157,".",IF(OPER!$AB157&lt;=HOUR(AG$7),MAX($Q62:AE62,0)+1,".")))</f>
        <v>.</v>
      </c>
      <c r="AG62" s="271" t="str">
        <f>IF($E62=$E61,IF(AH61=".",IF(MAX($Q62:AF62,0)=OPER!$AA157,".",IF(OPER!$AB157&lt;=HOUR(AH$7),MAX($Q62:AF62,0)+1,".")),","),IF(MAX($Q62:AF62,0)=OPER!$AA157,".",IF(OPER!$AB157&lt;=HOUR(AH$7),MAX($Q62:AF62,0)+1,".")))</f>
        <v>.</v>
      </c>
      <c r="AH62" s="269" t="str">
        <f>IF($E62=$E61,IF(AI61=".",IF(MAX($Q62:AG62,0)=OPER!$AA157,".",IF(OPER!$AB157&lt;=HOUR(AI$7),MAX($Q62:AG62,0)+1,".")),","),IF(MAX($Q62:AG62,0)=OPER!$AA157,".",IF(OPER!$AB157&lt;=HOUR(AI$7),MAX($Q62:AG62,0)+1,".")))</f>
        <v>.</v>
      </c>
      <c r="AI62" s="269" t="str">
        <f>IF($E62=$E61,IF(AJ61=".",IF(MAX($Q62:AH62,0)=OPER!$AA157,".",IF(OPER!$AB157&lt;=HOUR(AJ$7),MAX($Q62:AH62,0)+1,".")),","),IF(MAX($Q62:AH62,0)=OPER!$AA157,".",IF(OPER!$AB157&lt;=HOUR(AJ$7),MAX($Q62:AH62,0)+1,".")))</f>
        <v>.</v>
      </c>
      <c r="AJ62" s="270" t="str">
        <f>IF($E62=$E61,IF(AK61=".",IF(MAX($Q62:AI62,0)=OPER!$AA157,".",IF(OPER!$AB157&lt;=HOUR(AK$7),MAX($Q62:AI62,0)+1,".")),","),IF(MAX($Q62:AI62,0)=OPER!$AA157,".",IF(OPER!$AB157&lt;=HOUR(AK$7),MAX($Q62:AI62,0)+1,".")))</f>
        <v>.</v>
      </c>
      <c r="AK62" s="271" t="str">
        <f>IF($E62=$E61,IF(AL61=".",IF(MAX($Q62:AJ62,0)=OPER!$AA157,".",IF(OPER!$AB157&lt;=HOUR(AL$7),MAX($Q62:AJ62,0)+1,".")),","),IF(MAX($Q62:AJ62,0)=OPER!$AA157,".",IF(OPER!$AB157&lt;=HOUR(AL$7),MAX($Q62:AJ62,0)+1,".")))</f>
        <v>.</v>
      </c>
      <c r="AL62" s="269" t="str">
        <f>IF($E62=$E61,IF(AM61=".",IF(MAX($Q62:AK62,0)=OPER!$AA157,".",IF(OPER!$AB157&lt;=HOUR(AM$7),MAX($Q62:AK62,0)+1,".")),","),IF(MAX($Q62:AK62,0)=OPER!$AA157,".",IF(OPER!$AB157&lt;=HOUR(AM$7),MAX($Q62:AK62,0)+1,".")))</f>
        <v>.</v>
      </c>
      <c r="AM62" s="269" t="str">
        <f>IF($E62=$E61,IF(AN61=".",IF(MAX($Q62:AL62,0)=OPER!$AA157,".",IF(OPER!$AB157&lt;=HOUR(AN$7),MAX($Q62:AL62,0)+1,".")),","),IF(MAX($Q62:AL62,0)=OPER!$AA157,".",IF(OPER!$AB157&lt;=HOUR(AN$7),MAX($Q62:AL62,0)+1,".")))</f>
        <v>.</v>
      </c>
      <c r="AN62" s="270" t="str">
        <f>IF($E62=$E61,IF(AO61=".",IF(MAX($Q62:AM62,0)=OPER!$AA157,".",IF(OPER!$AB157&lt;=HOUR(AO$7),MAX($Q62:AM62,0)+1,".")),","),IF(MAX($Q62:AM62,0)=OPER!$AA157,".",IF(OPER!$AB157&lt;=HOUR(AO$7),MAX($Q62:AM62,0)+1,".")))</f>
        <v>.</v>
      </c>
      <c r="AO62" s="271" t="str">
        <f>IF($E62=$E61,IF(AP61=".",IF(MAX($Q62:AN62,0)=OPER!$AA157,".",IF(OPER!$AB157&lt;=HOUR(AP$7),MAX($Q62:AN62,0)+1,".")),","),IF(MAX($Q62:AN62,0)=OPER!$AA157,".",IF(OPER!$AB157&lt;=HOUR(AP$7),MAX($Q62:AN62,0)+1,".")))</f>
        <v>.</v>
      </c>
      <c r="AP62" s="269" t="str">
        <f>IF($E62=$E61,IF(AQ61=".",IF(MAX($Q62:AO62,0)=OPER!$AA157,".",IF(OPER!$AB157&lt;=HOUR(AQ$7),MAX($Q62:AO62,0)+1,".")),","),IF(MAX($Q62:AO62,0)=OPER!$AA157,".",IF(OPER!$AB157&lt;=HOUR(AQ$7),MAX($Q62:AO62,0)+1,".")))</f>
        <v>.</v>
      </c>
      <c r="AQ62" s="269" t="str">
        <f>IF($E62=$E61,IF(AR61=".",IF(MAX($Q62:AP62,0)=OPER!$AA157,".",IF(OPER!$AB157&lt;=HOUR(AR$7),MAX($Q62:AP62,0)+1,".")),","),IF(MAX($Q62:AP62,0)=OPER!$AA157,".",IF(OPER!$AB157&lt;=HOUR(AR$7),MAX($Q62:AP62,0)+1,".")))</f>
        <v>.</v>
      </c>
      <c r="AR62" s="270" t="str">
        <f>IF($E62=$E61,IF(AS61=".",IF(MAX($Q62:AQ62,0)=OPER!$AA157,".",IF(OPER!$AB157&lt;=HOUR(AS$7),MAX($Q62:AQ62,0)+1,".")),","),IF(MAX($Q62:AQ62,0)=OPER!$AA157,".",IF(OPER!$AB157&lt;=HOUR(AS$7),MAX($Q62:AQ62,0)+1,".")))</f>
        <v>.</v>
      </c>
      <c r="AS62" s="271" t="str">
        <f>IF($E62=$E61,IF(AT61=".",IF(MAX($Q62:AR62,0)=OPER!$AA157,".",IF(OPER!$AB157&lt;=HOUR(AT$7),MAX($Q62:AR62,0)+1,".")),","),IF(MAX($Q62:AR62,0)=OPER!$AA157,".",IF(OPER!$AB157&lt;=HOUR(AT$7),MAX($Q62:AR62,0)+1,".")))</f>
        <v>.</v>
      </c>
      <c r="AT62" s="269" t="str">
        <f>IF($E62=$E61,IF(AU61=".",IF(MAX($Q62:AS62,0)=OPER!$AA157,".",IF(OPER!$AB157&lt;=HOUR(AU$7),MAX($Q62:AS62,0)+1,".")),","),IF(MAX($Q62:AS62,0)=OPER!$AA157,".",IF(OPER!$AB157&lt;=HOUR(AU$7),MAX($Q62:AS62,0)+1,".")))</f>
        <v>.</v>
      </c>
      <c r="AU62" s="269" t="str">
        <f>IF($E62=$E61,IF(AV61=".",IF(MAX($Q62:AT62,0)=OPER!$AA157,".",IF(OPER!$AB157&lt;=HOUR(AV$7),MAX($Q62:AT62,0)+1,".")),","),IF(MAX($Q62:AT62,0)=OPER!$AA157,".",IF(OPER!$AB157&lt;=HOUR(AV$7),MAX($Q62:AT62,0)+1,".")))</f>
        <v>.</v>
      </c>
      <c r="AV62" s="270" t="str">
        <f>IF($E62=$E61,IF(AW61=".",IF(MAX($Q62:AU62,0)=OPER!$AA157,".",IF(OPER!$AB157&lt;=HOUR(AW$7),MAX($Q62:AU62,0)+1,".")),","),IF(MAX($Q62:AU62,0)=OPER!$AA157,".",IF(OPER!$AB157&lt;=HOUR(AW$7),MAX($Q62:AU62,0)+1,".")))</f>
        <v>.</v>
      </c>
      <c r="AW62" s="271" t="str">
        <f>IF($E62=$E61,IF(AX61=".",IF(MAX($Q62:AV62,0)=OPER!$AA157,".",IF(OPER!$AB157&lt;=HOUR(AX$7),MAX($Q62:AV62,0)+1,".")),","),IF(MAX($Q62:AV62,0)=OPER!$AA157,".",IF(OPER!$AB157&lt;=HOUR(AX$7),MAX($Q62:AV62,0)+1,".")))</f>
        <v>.</v>
      </c>
      <c r="AX62" s="269" t="e">
        <f>IF($E62=$E61,IF(AY61=".",IF(MAX($Q62:AW62,0)=OPER!$AA157,".",IF(OPER!$AB157&lt;=HOUR(AY$7),MAX($Q62:AW62,0)+1,".")),","),IF(MAX($Q62:AW62,0)=OPER!$AA157,".",IF(OPER!$AB157&lt;=HOUR(AY$7),MAX($Q62:AW62,0)+1,".")))</f>
        <v>#VALUE!</v>
      </c>
      <c r="AY62" s="269" t="str">
        <f>IF($E62=$E61,IF(AZ61=".",IF(MAX($Q62:AX62,0)=OPER!$AA157,".",IF(OPER!$AB157&lt;=HOUR(AZ$7),MAX($Q62:AX62,0)+1,".")),","),IF(MAX($Q62:AX62,0)=OPER!$AA157,".",IF(OPER!$AB157&lt;=HOUR(AZ$7),MAX($Q62:AX62,0)+1,".")))</f>
        <v>,</v>
      </c>
      <c r="AZ62" s="270" t="str">
        <f>IF($E62=$E61,IF(BA61=".",IF(MAX($Q62:AY62,0)=OPER!$AA157,".",IF(OPER!$AB157&lt;=HOUR(BA$7),MAX($Q62:AY62,0)+1,".")),","),IF(MAX($Q62:AY62,0)=OPER!$AA157,".",IF(OPER!$AB157&lt;=HOUR(BA$7),MAX($Q62:AY62,0)+1,".")))</f>
        <v>,</v>
      </c>
      <c r="BA62" s="30" t="str">
        <f>+OPER!AK56</f>
        <v>TE</v>
      </c>
    </row>
    <row r="63" spans="1:53" ht="80.5" customHeight="1" x14ac:dyDescent="0.2">
      <c r="A63" s="282" t="str">
        <f>IF(OPER!AF57=0,"",OPER!AF57)</f>
        <v>ALTA</v>
      </c>
      <c r="B63" s="109">
        <f>IF(OPER!V57=0,"",OPER!V57)</f>
        <v>46072</v>
      </c>
      <c r="C63" s="71">
        <f>IF(OPER!U57 = 0,"", OPER!U57)</f>
        <v>11801323</v>
      </c>
      <c r="D63" s="30" t="str">
        <f t="shared" si="7"/>
        <v>NO</v>
      </c>
      <c r="E63" s="262" t="str">
        <f>IF(OPER!X57 = 0,"",OPER!X57)</f>
        <v>JORGE HERNAN VELEZ ARANZAZU</v>
      </c>
      <c r="F63" s="262" t="str">
        <f>IF(OPER!I57 = 0,"",OPER!I57)</f>
        <v>AJUSTE MEDIDAS ESTRELLA SALIDA RINSER</v>
      </c>
      <c r="G63" s="352" t="str">
        <f>IF(OPER!C57=0,"",OPER!C57)</f>
        <v>LLENADORA DE BOTELLAS - L4</v>
      </c>
      <c r="H63" s="30">
        <f>IF(OPER!R57 = 0,"",OPER!R57)</f>
        <v>1</v>
      </c>
      <c r="I63" s="30" t="str">
        <f>IF(OPER!F57=0,"", OPER!F57)</f>
        <v>9162211</v>
      </c>
      <c r="J63" s="108" t="str">
        <f>IF(OPER!G57=0,"",OPER!G57)</f>
        <v>0040</v>
      </c>
      <c r="K63" s="250">
        <f>+OPER!R57</f>
        <v>1</v>
      </c>
      <c r="L63" s="262">
        <f t="shared" si="8"/>
        <v>6</v>
      </c>
      <c r="M63" s="250">
        <f t="shared" si="9"/>
        <v>29</v>
      </c>
      <c r="N63" s="205" t="str">
        <f>IF(OPER!A57=0,"",OPER!A57)</f>
        <v>ZOT2</v>
      </c>
      <c r="O63" s="73" t="str">
        <f>IF(OPER!AJ1913=0,"",OPER!AJ1913)</f>
        <v/>
      </c>
      <c r="P63" s="264" t="str">
        <f>IF(OPER!AH57="EJECUTADO","SI",IF(OPER!AH57="NO EJECUTADO","NO",""))</f>
        <v/>
      </c>
      <c r="Q63" s="264" t="str">
        <f>IF(OPER!AN57="EJECUTADO","SI",IF(OPER!AN57="NO EJECUTADO","NO",""))</f>
        <v/>
      </c>
      <c r="R63" s="221" t="str">
        <f>IFERROR(VLOOKUP(OPER!Z57,OPER!$AU$490:$AV$577,2,0),"NO ASIGNADO")</f>
        <v>JAIRO ARANGO</v>
      </c>
      <c r="S63" s="6" t="str">
        <f>+OPER!AG57</f>
        <v xml:space="preserve"> </v>
      </c>
      <c r="T63" s="268" t="str">
        <f>IF($E63=$E62,IF(U62=".",IF(MAX($Q63:Q63,0)=OPER!$AA158,".",IF(OPER!$AB158&lt;=HOUR(U$7),MAX($Q63:Q63,0)+1,".")),","),IF(MAX($Q63:Q63,0)=OPER!$AA158,".",IF(OPER!$AB158&lt;=HOUR(U$7),MAX($Q63:Q63,0)+1,".")))</f>
        <v>.</v>
      </c>
      <c r="U63" s="269" t="str">
        <f>IF($E63=$E62,IF(V62=".",IF(MAX($Q63:T63,0)=OPER!$AA158,".",IF(OPER!$AB158&lt;=HOUR(V$7),MAX($Q63:T63,0)+1,".")),","),IF(MAX($Q63:T63,0)=OPER!$AA158,".",IF(OPER!$AB158&lt;=HOUR(V$7),MAX($Q63:T63,0)+1,".")))</f>
        <v>.</v>
      </c>
      <c r="V63" s="269" t="str">
        <f>IF($E63=$E62,IF(W62=".",IF(MAX($Q63:U63,0)=OPER!$AA158,".",IF(OPER!$AB158&lt;=HOUR(W$7),MAX($Q63:U63,0)+1,".")),","),IF(MAX($Q63:U63,0)=OPER!$AA158,".",IF(OPER!$AB158&lt;=HOUR(W$7),MAX($Q63:U63,0)+1,".")))</f>
        <v>.</v>
      </c>
      <c r="W63" s="269" t="str">
        <f>IF($E63=$E62,IF(X62=".",IF(MAX($Q63:V63,0)=OPER!$AA158,".",IF(OPER!$AB158&lt;=HOUR(X$7),MAX($Q63:V63,0)+1,".")),","),IF(MAX($Q63:V63,0)=OPER!$AA158,".",IF(OPER!$AB158&lt;=HOUR(X$7),MAX($Q63:V63,0)+1,".")))</f>
        <v>.</v>
      </c>
      <c r="X63" s="270" t="str">
        <f>IF($E63=$E62,IF(Y62=".",IF(MAX($Q63:W63,0)=OPER!$AA158,".",IF(OPER!$AB158&lt;=HOUR(Y$7),MAX($Q63:W63,0)+1,".")),","),IF(MAX($Q63:W63,0)=OPER!$AA158,".",IF(OPER!$AB158&lt;=HOUR(Y$7),MAX($Q63:W63,0)+1,".")))</f>
        <v>.</v>
      </c>
      <c r="Y63" s="271" t="str">
        <f>IF($E63=$E62,IF(Z62=".",IF(MAX($Q63:X63,0)=OPER!$AA158,".",IF(OPER!$AB158&lt;=HOUR(Z$7),MAX($Q63:X63,0)+1,".")),","),IF(MAX($Q63:X63,0)=OPER!$AA158,".",IF(OPER!$AB158&lt;=HOUR(Z$7),MAX($Q63:X63,0)+1,".")))</f>
        <v>.</v>
      </c>
      <c r="Z63" s="269" t="str">
        <f>IF($E63=$E62,IF(AA62=".",IF(MAX($Q63:Y63,0)=OPER!$AA158,".",IF(OPER!$AB158&lt;=HOUR(AA$7),MAX($Q63:Y63,0)+1,".")),","),IF(MAX($Q63:Y63,0)=OPER!$AA158,".",IF(OPER!$AB158&lt;=HOUR(AA$7),MAX($Q63:Y63,0)+1,".")))</f>
        <v>.</v>
      </c>
      <c r="AA63" s="269" t="str">
        <f>IF($E63=$E62,IF(AB62=".",IF(MAX($Q63:Z63,0)=OPER!$AA158,".",IF(OPER!$AB158&lt;=HOUR(AB$7),MAX($Q63:Z63,0)+1,".")),","),IF(MAX($Q63:Z63,0)=OPER!$AA158,".",IF(OPER!$AB158&lt;=HOUR(AB$7),MAX($Q63:Z63,0)+1,".")))</f>
        <v>.</v>
      </c>
      <c r="AB63" s="270" t="str">
        <f>IF($E63=$E62,IF(AC62=".",IF(MAX($Q63:AA63,0)=OPER!$AA158,".",IF(OPER!$AB158&lt;=HOUR(AC$7),MAX($Q63:AA63,0)+1,".")),","),IF(MAX($Q63:AA63,0)=OPER!$AA158,".",IF(OPER!$AB158&lt;=HOUR(AC$7),MAX($Q63:AA63,0)+1,".")))</f>
        <v>.</v>
      </c>
      <c r="AC63" s="271" t="str">
        <f>IF($E63=$E62,IF(AD62=".",IF(MAX($Q63:AB63,0)=OPER!$AA158,".",IF(OPER!$AB158&lt;=HOUR(AD$7),MAX($Q63:AB63,0)+1,".")),","),IF(MAX($Q63:AB63,0)=OPER!$AA158,".",IF(OPER!$AB158&lt;=HOUR(AD$7),MAX($Q63:AB63,0)+1,".")))</f>
        <v>.</v>
      </c>
      <c r="AD63" s="269" t="str">
        <f>IF($E63=$E62,IF(AE62=".",IF(MAX($Q63:AC63,0)=OPER!$AA158,".",IF(OPER!$AB158&lt;=HOUR(AE$7),MAX($Q63:AC63,0)+1,".")),","),IF(MAX($Q63:AC63,0)=OPER!$AA158,".",IF(OPER!$AB158&lt;=HOUR(AE$7),MAX($Q63:AC63,0)+1,".")))</f>
        <v>.</v>
      </c>
      <c r="AE63" s="269" t="str">
        <f>IF($E63=$E62,IF(AF62=".",IF(MAX($Q63:AD63,0)=OPER!$AA158,".",IF(OPER!$AB158&lt;=HOUR(AF$7),MAX($Q63:AD63,0)+1,".")),","),IF(MAX($Q63:AD63,0)=OPER!$AA158,".",IF(OPER!$AB158&lt;=HOUR(AF$7),MAX($Q63:AD63,0)+1,".")))</f>
        <v>.</v>
      </c>
      <c r="AF63" s="270" t="str">
        <f>IF($E63=$E62,IF(AG62=".",IF(MAX($Q63:AE63,0)=OPER!$AA158,".",IF(OPER!$AB158&lt;=HOUR(AG$7),MAX($Q63:AE63,0)+1,".")),","),IF(MAX($Q63:AE63,0)=OPER!$AA158,".",IF(OPER!$AB158&lt;=HOUR(AG$7),MAX($Q63:AE63,0)+1,".")))</f>
        <v>.</v>
      </c>
      <c r="AG63" s="271" t="str">
        <f>IF($E63=$E62,IF(AH62=".",IF(MAX($Q63:AF63,0)=OPER!$AA158,".",IF(OPER!$AB158&lt;=HOUR(AH$7),MAX($Q63:AF63,0)+1,".")),","),IF(MAX($Q63:AF63,0)=OPER!$AA158,".",IF(OPER!$AB158&lt;=HOUR(AH$7),MAX($Q63:AF63,0)+1,".")))</f>
        <v>.</v>
      </c>
      <c r="AH63" s="269" t="str">
        <f>IF($E63=$E62,IF(AI62=".",IF(MAX($Q63:AG63,0)=OPER!$AA158,".",IF(OPER!$AB158&lt;=HOUR(AI$7),MAX($Q63:AG63,0)+1,".")),","),IF(MAX($Q63:AG63,0)=OPER!$AA158,".",IF(OPER!$AB158&lt;=HOUR(AI$7),MAX($Q63:AG63,0)+1,".")))</f>
        <v>.</v>
      </c>
      <c r="AI63" s="269" t="str">
        <f>IF($E63=$E62,IF(AJ62=".",IF(MAX($Q63:AH63,0)=OPER!$AA158,".",IF(OPER!$AB158&lt;=HOUR(AJ$7),MAX($Q63:AH63,0)+1,".")),","),IF(MAX($Q63:AH63,0)=OPER!$AA158,".",IF(OPER!$AB158&lt;=HOUR(AJ$7),MAX($Q63:AH63,0)+1,".")))</f>
        <v>.</v>
      </c>
      <c r="AJ63" s="270" t="str">
        <f>IF($E63=$E62,IF(AK62=".",IF(MAX($Q63:AI63,0)=OPER!$AA158,".",IF(OPER!$AB158&lt;=HOUR(AK$7),MAX($Q63:AI63,0)+1,".")),","),IF(MAX($Q63:AI63,0)=OPER!$AA158,".",IF(OPER!$AB158&lt;=HOUR(AK$7),MAX($Q63:AI63,0)+1,".")))</f>
        <v>.</v>
      </c>
      <c r="AK63" s="271" t="str">
        <f>IF($E63=$E62,IF(AL62=".",IF(MAX($Q63:AJ63,0)=OPER!$AA158,".",IF(OPER!$AB158&lt;=HOUR(AL$7),MAX($Q63:AJ63,0)+1,".")),","),IF(MAX($Q63:AJ63,0)=OPER!$AA158,".",IF(OPER!$AB158&lt;=HOUR(AL$7),MAX($Q63:AJ63,0)+1,".")))</f>
        <v>.</v>
      </c>
      <c r="AL63" s="269" t="str">
        <f>IF($E63=$E62,IF(AM62=".",IF(MAX($Q63:AK63,0)=OPER!$AA158,".",IF(OPER!$AB158&lt;=HOUR(AM$7),MAX($Q63:AK63,0)+1,".")),","),IF(MAX($Q63:AK63,0)=OPER!$AA158,".",IF(OPER!$AB158&lt;=HOUR(AM$7),MAX($Q63:AK63,0)+1,".")))</f>
        <v>.</v>
      </c>
      <c r="AM63" s="269" t="str">
        <f>IF($E63=$E62,IF(AN62=".",IF(MAX($Q63:AL63,0)=OPER!$AA158,".",IF(OPER!$AB158&lt;=HOUR(AN$7),MAX($Q63:AL63,0)+1,".")),","),IF(MAX($Q63:AL63,0)=OPER!$AA158,".",IF(OPER!$AB158&lt;=HOUR(AN$7),MAX($Q63:AL63,0)+1,".")))</f>
        <v>.</v>
      </c>
      <c r="AN63" s="270" t="str">
        <f>IF($E63=$E62,IF(AO62=".",IF(MAX($Q63:AM63,0)=OPER!$AA158,".",IF(OPER!$AB158&lt;=HOUR(AO$7),MAX($Q63:AM63,0)+1,".")),","),IF(MAX($Q63:AM63,0)=OPER!$AA158,".",IF(OPER!$AB158&lt;=HOUR(AO$7),MAX($Q63:AM63,0)+1,".")))</f>
        <v>.</v>
      </c>
      <c r="AO63" s="271" t="str">
        <f>IF($E63=$E62,IF(AP62=".",IF(MAX($Q63:AN63,0)=OPER!$AA158,".",IF(OPER!$AB158&lt;=HOUR(AP$7),MAX($Q63:AN63,0)+1,".")),","),IF(MAX($Q63:AN63,0)=OPER!$AA158,".",IF(OPER!$AB158&lt;=HOUR(AP$7),MAX($Q63:AN63,0)+1,".")))</f>
        <v>.</v>
      </c>
      <c r="AP63" s="269" t="str">
        <f>IF($E63=$E62,IF(AQ62=".",IF(MAX($Q63:AO63,0)=OPER!$AA158,".",IF(OPER!$AB158&lt;=HOUR(AQ$7),MAX($Q63:AO63,0)+1,".")),","),IF(MAX($Q63:AO63,0)=OPER!$AA158,".",IF(OPER!$AB158&lt;=HOUR(AQ$7),MAX($Q63:AO63,0)+1,".")))</f>
        <v>.</v>
      </c>
      <c r="AQ63" s="269" t="str">
        <f>IF($E63=$E62,IF(AR62=".",IF(MAX($Q63:AP63,0)=OPER!$AA158,".",IF(OPER!$AB158&lt;=HOUR(AR$7),MAX($Q63:AP63,0)+1,".")),","),IF(MAX($Q63:AP63,0)=OPER!$AA158,".",IF(OPER!$AB158&lt;=HOUR(AR$7),MAX($Q63:AP63,0)+1,".")))</f>
        <v>.</v>
      </c>
      <c r="AR63" s="270" t="str">
        <f>IF($E63=$E62,IF(AS62=".",IF(MAX($Q63:AQ63,0)=OPER!$AA158,".",IF(OPER!$AB158&lt;=HOUR(AS$7),MAX($Q63:AQ63,0)+1,".")),","),IF(MAX($Q63:AQ63,0)=OPER!$AA158,".",IF(OPER!$AB158&lt;=HOUR(AS$7),MAX($Q63:AQ63,0)+1,".")))</f>
        <v>.</v>
      </c>
      <c r="AS63" s="271" t="str">
        <f>IF($E63=$E62,IF(AT62=".",IF(MAX($Q63:AR63,0)=OPER!$AA158,".",IF(OPER!$AB158&lt;=HOUR(AT$7),MAX($Q63:AR63,0)+1,".")),","),IF(MAX($Q63:AR63,0)=OPER!$AA158,".",IF(OPER!$AB158&lt;=HOUR(AT$7),MAX($Q63:AR63,0)+1,".")))</f>
        <v>.</v>
      </c>
      <c r="AT63" s="269" t="str">
        <f>IF($E63=$E62,IF(AU62=".",IF(MAX($Q63:AS63,0)=OPER!$AA158,".",IF(OPER!$AB158&lt;=HOUR(AU$7),MAX($Q63:AS63,0)+1,".")),","),IF(MAX($Q63:AS63,0)=OPER!$AA158,".",IF(OPER!$AB158&lt;=HOUR(AU$7),MAX($Q63:AS63,0)+1,".")))</f>
        <v>.</v>
      </c>
      <c r="AU63" s="269" t="str">
        <f>IF($E63=$E62,IF(AV62=".",IF(MAX($Q63:AT63,0)=OPER!$AA158,".",IF(OPER!$AB158&lt;=HOUR(AV$7),MAX($Q63:AT63,0)+1,".")),","),IF(MAX($Q63:AT63,0)=OPER!$AA158,".",IF(OPER!$AB158&lt;=HOUR(AV$7),MAX($Q63:AT63,0)+1,".")))</f>
        <v>.</v>
      </c>
      <c r="AV63" s="270" t="str">
        <f>IF($E63=$E62,IF(AW62=".",IF(MAX($Q63:AU63,0)=OPER!$AA158,".",IF(OPER!$AB158&lt;=HOUR(AW$7),MAX($Q63:AU63,0)+1,".")),","),IF(MAX($Q63:AU63,0)=OPER!$AA158,".",IF(OPER!$AB158&lt;=HOUR(AW$7),MAX($Q63:AU63,0)+1,".")))</f>
        <v>.</v>
      </c>
      <c r="AW63" s="271" t="e">
        <f>IF($E63=$E62,IF(AX62=".",IF(MAX($Q63:AV63,0)=OPER!$AA158,".",IF(OPER!$AB158&lt;=HOUR(AX$7),MAX($Q63:AV63,0)+1,".")),","),IF(MAX($Q63:AV63,0)=OPER!$AA158,".",IF(OPER!$AB158&lt;=HOUR(AX$7),MAX($Q63:AV63,0)+1,".")))</f>
        <v>#VALUE!</v>
      </c>
      <c r="AX63" s="269" t="str">
        <f>IF($E63=$E62,IF(AY62=".",IF(MAX($Q63:AW63,0)=OPER!$AA158,".",IF(OPER!$AB158&lt;=HOUR(AY$7),MAX($Q63:AW63,0)+1,".")),","),IF(MAX($Q63:AW63,0)=OPER!$AA158,".",IF(OPER!$AB158&lt;=HOUR(AY$7),MAX($Q63:AW63,0)+1,".")))</f>
        <v>,</v>
      </c>
      <c r="AY63" s="269" t="str">
        <f>IF($E63=$E62,IF(AZ62=".",IF(MAX($Q63:AX63,0)=OPER!$AA158,".",IF(OPER!$AB158&lt;=HOUR(AZ$7),MAX($Q63:AX63,0)+1,".")),","),IF(MAX($Q63:AX63,0)=OPER!$AA158,".",IF(OPER!$AB158&lt;=HOUR(AZ$7),MAX($Q63:AX63,0)+1,".")))</f>
        <v>,</v>
      </c>
      <c r="AZ63" s="270" t="str">
        <f>IF($E63=$E62,IF(BA62=".",IF(MAX($Q63:AY63,0)=OPER!$AA158,".",IF(OPER!$AB158&lt;=HOUR(BA$7),MAX($Q63:AY63,0)+1,".")),","),IF(MAX($Q63:AY63,0)=OPER!$AA158,".",IF(OPER!$AB158&lt;=HOUR(BA$7),MAX($Q63:AY63,0)+1,".")))</f>
        <v>,</v>
      </c>
      <c r="BA63" s="30" t="str">
        <f>+OPER!AK57</f>
        <v>TE</v>
      </c>
    </row>
    <row r="64" spans="1:53" ht="80.5" customHeight="1" x14ac:dyDescent="0.2">
      <c r="A64" s="282" t="str">
        <f>IF(OPER!AF58=0,"",OPER!AF58)</f>
        <v>ALTA</v>
      </c>
      <c r="B64" s="109">
        <f>IF(OPER!V58=0,"",OPER!V58)</f>
        <v>46072</v>
      </c>
      <c r="C64" s="71" t="str">
        <f>IF(OPER!U58 = 0,"", OPER!U58)</f>
        <v xml:space="preserve"> </v>
      </c>
      <c r="D64" s="30" t="str">
        <f t="shared" si="7"/>
        <v>SI</v>
      </c>
      <c r="E64" s="262" t="str">
        <f>IF(OPER!X58 = 0,"",OPER!X58)</f>
        <v>MATEO PEREZ DIAZ</v>
      </c>
      <c r="F64" s="262" t="str">
        <f>IF(OPER!I58 = 0,"",OPER!I58)</f>
        <v>CAMBIAR VALVULAS DE LLENADO 154-158</v>
      </c>
      <c r="G64" s="352" t="str">
        <f>IF(OPER!C58=0,"",OPER!C58)</f>
        <v>LLENADORA DE BOTELLAS - L4</v>
      </c>
      <c r="H64" s="30">
        <f>IF(OPER!R58 = 0,"",OPER!R58)</f>
        <v>2</v>
      </c>
      <c r="I64" s="30" t="str">
        <f>IF(OPER!F58=0,"", OPER!F58)</f>
        <v>9221655</v>
      </c>
      <c r="J64" s="108" t="str">
        <f>IF(OPER!G58=0,"",OPER!G58)</f>
        <v>0010</v>
      </c>
      <c r="K64" s="250">
        <f>+OPER!R58</f>
        <v>2</v>
      </c>
      <c r="L64" s="262">
        <f t="shared" si="8"/>
        <v>6.5</v>
      </c>
      <c r="M64" s="250">
        <f t="shared" si="9"/>
        <v>29</v>
      </c>
      <c r="N64" s="205" t="str">
        <f>IF(OPER!A58=0,"",OPER!A58)</f>
        <v>ZOT2</v>
      </c>
      <c r="O64" s="73" t="str">
        <f>IF(OPER!AJ1914=0,"",OPER!AJ1914)</f>
        <v/>
      </c>
      <c r="P64" s="264" t="str">
        <f>IF(OPER!AH58="EJECUTADO","SI",IF(OPER!AH58="NO EJECUTADO","NO",""))</f>
        <v/>
      </c>
      <c r="Q64" s="264" t="str">
        <f>IF(OPER!AN58="EJECUTADO","SI",IF(OPER!AN58="NO EJECUTADO","NO",""))</f>
        <v/>
      </c>
      <c r="R64" s="221" t="str">
        <f>IFERROR(VLOOKUP(OPER!Z58,OPER!$AU$490:$AV$577,2,0),"NO ASIGNADO")</f>
        <v>JAIRO ARANGO</v>
      </c>
      <c r="S64" s="6" t="str">
        <f>+OPER!AG58</f>
        <v xml:space="preserve"> </v>
      </c>
      <c r="T64" s="268" t="str">
        <f>IF($E64=$E63,IF(U63=".",IF(MAX($Q64:Q64,0)=OPER!$AA159,".",IF(OPER!$AB159&lt;=HOUR(U$7),MAX($Q64:Q64,0)+1,".")),","),IF(MAX($Q64:Q64,0)=OPER!$AA159,".",IF(OPER!$AB159&lt;=HOUR(U$7),MAX($Q64:Q64,0)+1,".")))</f>
        <v>.</v>
      </c>
      <c r="U64" s="269" t="str">
        <f>IF($E64=$E63,IF(V63=".",IF(MAX($Q64:T64,0)=OPER!$AA159,".",IF(OPER!$AB159&lt;=HOUR(V$7),MAX($Q64:T64,0)+1,".")),","),IF(MAX($Q64:T64,0)=OPER!$AA159,".",IF(OPER!$AB159&lt;=HOUR(V$7),MAX($Q64:T64,0)+1,".")))</f>
        <v>.</v>
      </c>
      <c r="V64" s="269" t="str">
        <f>IF($E64=$E63,IF(W63=".",IF(MAX($Q64:U64,0)=OPER!$AA159,".",IF(OPER!$AB159&lt;=HOUR(W$7),MAX($Q64:U64,0)+1,".")),","),IF(MAX($Q64:U64,0)=OPER!$AA159,".",IF(OPER!$AB159&lt;=HOUR(W$7),MAX($Q64:U64,0)+1,".")))</f>
        <v>.</v>
      </c>
      <c r="W64" s="269" t="str">
        <f>IF($E64=$E63,IF(X63=".",IF(MAX($Q64:V64,0)=OPER!$AA159,".",IF(OPER!$AB159&lt;=HOUR(X$7),MAX($Q64:V64,0)+1,".")),","),IF(MAX($Q64:V64,0)=OPER!$AA159,".",IF(OPER!$AB159&lt;=HOUR(X$7),MAX($Q64:V64,0)+1,".")))</f>
        <v>.</v>
      </c>
      <c r="X64" s="270" t="str">
        <f>IF($E64=$E63,IF(Y63=".",IF(MAX($Q64:W64,0)=OPER!$AA159,".",IF(OPER!$AB159&lt;=HOUR(Y$7),MAX($Q64:W64,0)+1,".")),","),IF(MAX($Q64:W64,0)=OPER!$AA159,".",IF(OPER!$AB159&lt;=HOUR(Y$7),MAX($Q64:W64,0)+1,".")))</f>
        <v>.</v>
      </c>
      <c r="Y64" s="271" t="str">
        <f>IF($E64=$E63,IF(Z63=".",IF(MAX($Q64:X64,0)=OPER!$AA159,".",IF(OPER!$AB159&lt;=HOUR(Z$7),MAX($Q64:X64,0)+1,".")),","),IF(MAX($Q64:X64,0)=OPER!$AA159,".",IF(OPER!$AB159&lt;=HOUR(Z$7),MAX($Q64:X64,0)+1,".")))</f>
        <v>.</v>
      </c>
      <c r="Z64" s="269" t="str">
        <f>IF($E64=$E63,IF(AA63=".",IF(MAX($Q64:Y64,0)=OPER!$AA159,".",IF(OPER!$AB159&lt;=HOUR(AA$7),MAX($Q64:Y64,0)+1,".")),","),IF(MAX($Q64:Y64,0)=OPER!$AA159,".",IF(OPER!$AB159&lt;=HOUR(AA$7),MAX($Q64:Y64,0)+1,".")))</f>
        <v>.</v>
      </c>
      <c r="AA64" s="269" t="str">
        <f>IF($E64=$E63,IF(AB63=".",IF(MAX($Q64:Z64,0)=OPER!$AA159,".",IF(OPER!$AB159&lt;=HOUR(AB$7),MAX($Q64:Z64,0)+1,".")),","),IF(MAX($Q64:Z64,0)=OPER!$AA159,".",IF(OPER!$AB159&lt;=HOUR(AB$7),MAX($Q64:Z64,0)+1,".")))</f>
        <v>.</v>
      </c>
      <c r="AB64" s="270" t="str">
        <f>IF($E64=$E63,IF(AC63=".",IF(MAX($Q64:AA64,0)=OPER!$AA159,".",IF(OPER!$AB159&lt;=HOUR(AC$7),MAX($Q64:AA64,0)+1,".")),","),IF(MAX($Q64:AA64,0)=OPER!$AA159,".",IF(OPER!$AB159&lt;=HOUR(AC$7),MAX($Q64:AA64,0)+1,".")))</f>
        <v>.</v>
      </c>
      <c r="AC64" s="271" t="str">
        <f>IF($E64=$E63,IF(AD63=".",IF(MAX($Q64:AB64,0)=OPER!$AA159,".",IF(OPER!$AB159&lt;=HOUR(AD$7),MAX($Q64:AB64,0)+1,".")),","),IF(MAX($Q64:AB64,0)=OPER!$AA159,".",IF(OPER!$AB159&lt;=HOUR(AD$7),MAX($Q64:AB64,0)+1,".")))</f>
        <v>.</v>
      </c>
      <c r="AD64" s="269" t="str">
        <f>IF($E64=$E63,IF(AE63=".",IF(MAX($Q64:AC64,0)=OPER!$AA159,".",IF(OPER!$AB159&lt;=HOUR(AE$7),MAX($Q64:AC64,0)+1,".")),","),IF(MAX($Q64:AC64,0)=OPER!$AA159,".",IF(OPER!$AB159&lt;=HOUR(AE$7),MAX($Q64:AC64,0)+1,".")))</f>
        <v>.</v>
      </c>
      <c r="AE64" s="269" t="str">
        <f>IF($E64=$E63,IF(AF63=".",IF(MAX($Q64:AD64,0)=OPER!$AA159,".",IF(OPER!$AB159&lt;=HOUR(AF$7),MAX($Q64:AD64,0)+1,".")),","),IF(MAX($Q64:AD64,0)=OPER!$AA159,".",IF(OPER!$AB159&lt;=HOUR(AF$7),MAX($Q64:AD64,0)+1,".")))</f>
        <v>.</v>
      </c>
      <c r="AF64" s="270" t="str">
        <f>IF($E64=$E63,IF(AG63=".",IF(MAX($Q64:AE64,0)=OPER!$AA159,".",IF(OPER!$AB159&lt;=HOUR(AG$7),MAX($Q64:AE64,0)+1,".")),","),IF(MAX($Q64:AE64,0)=OPER!$AA159,".",IF(OPER!$AB159&lt;=HOUR(AG$7),MAX($Q64:AE64,0)+1,".")))</f>
        <v>.</v>
      </c>
      <c r="AG64" s="271" t="str">
        <f>IF($E64=$E63,IF(AH63=".",IF(MAX($Q64:AF64,0)=OPER!$AA159,".",IF(OPER!$AB159&lt;=HOUR(AH$7),MAX($Q64:AF64,0)+1,".")),","),IF(MAX($Q64:AF64,0)=OPER!$AA159,".",IF(OPER!$AB159&lt;=HOUR(AH$7),MAX($Q64:AF64,0)+1,".")))</f>
        <v>.</v>
      </c>
      <c r="AH64" s="269" t="str">
        <f>IF($E64=$E63,IF(AI63=".",IF(MAX($Q64:AG64,0)=OPER!$AA159,".",IF(OPER!$AB159&lt;=HOUR(AI$7),MAX($Q64:AG64,0)+1,".")),","),IF(MAX($Q64:AG64,0)=OPER!$AA159,".",IF(OPER!$AB159&lt;=HOUR(AI$7),MAX($Q64:AG64,0)+1,".")))</f>
        <v>.</v>
      </c>
      <c r="AI64" s="269" t="str">
        <f>IF($E64=$E63,IF(AJ63=".",IF(MAX($Q64:AH64,0)=OPER!$AA159,".",IF(OPER!$AB159&lt;=HOUR(AJ$7),MAX($Q64:AH64,0)+1,".")),","),IF(MAX($Q64:AH64,0)=OPER!$AA159,".",IF(OPER!$AB159&lt;=HOUR(AJ$7),MAX($Q64:AH64,0)+1,".")))</f>
        <v>.</v>
      </c>
      <c r="AJ64" s="270" t="str">
        <f>IF($E64=$E63,IF(AK63=".",IF(MAX($Q64:AI64,0)=OPER!$AA159,".",IF(OPER!$AB159&lt;=HOUR(AK$7),MAX($Q64:AI64,0)+1,".")),","),IF(MAX($Q64:AI64,0)=OPER!$AA159,".",IF(OPER!$AB159&lt;=HOUR(AK$7),MAX($Q64:AI64,0)+1,".")))</f>
        <v>.</v>
      </c>
      <c r="AK64" s="271" t="str">
        <f>IF($E64=$E63,IF(AL63=".",IF(MAX($Q64:AJ64,0)=OPER!$AA159,".",IF(OPER!$AB159&lt;=HOUR(AL$7),MAX($Q64:AJ64,0)+1,".")),","),IF(MAX($Q64:AJ64,0)=OPER!$AA159,".",IF(OPER!$AB159&lt;=HOUR(AL$7),MAX($Q64:AJ64,0)+1,".")))</f>
        <v>.</v>
      </c>
      <c r="AL64" s="269" t="str">
        <f>IF($E64=$E63,IF(AM63=".",IF(MAX($Q64:AK64,0)=OPER!$AA159,".",IF(OPER!$AB159&lt;=HOUR(AM$7),MAX($Q64:AK64,0)+1,".")),","),IF(MAX($Q64:AK64,0)=OPER!$AA159,".",IF(OPER!$AB159&lt;=HOUR(AM$7),MAX($Q64:AK64,0)+1,".")))</f>
        <v>.</v>
      </c>
      <c r="AM64" s="269" t="str">
        <f>IF($E64=$E63,IF(AN63=".",IF(MAX($Q64:AL64,0)=OPER!$AA159,".",IF(OPER!$AB159&lt;=HOUR(AN$7),MAX($Q64:AL64,0)+1,".")),","),IF(MAX($Q64:AL64,0)=OPER!$AA159,".",IF(OPER!$AB159&lt;=HOUR(AN$7),MAX($Q64:AL64,0)+1,".")))</f>
        <v>.</v>
      </c>
      <c r="AN64" s="270" t="str">
        <f>IF($E64=$E63,IF(AO63=".",IF(MAX($Q64:AM64,0)=OPER!$AA159,".",IF(OPER!$AB159&lt;=HOUR(AO$7),MAX($Q64:AM64,0)+1,".")),","),IF(MAX($Q64:AM64,0)=OPER!$AA159,".",IF(OPER!$AB159&lt;=HOUR(AO$7),MAX($Q64:AM64,0)+1,".")))</f>
        <v>.</v>
      </c>
      <c r="AO64" s="271" t="str">
        <f>IF($E64=$E63,IF(AP63=".",IF(MAX($Q64:AN64,0)=OPER!$AA159,".",IF(OPER!$AB159&lt;=HOUR(AP$7),MAX($Q64:AN64,0)+1,".")),","),IF(MAX($Q64:AN64,0)=OPER!$AA159,".",IF(OPER!$AB159&lt;=HOUR(AP$7),MAX($Q64:AN64,0)+1,".")))</f>
        <v>.</v>
      </c>
      <c r="AP64" s="269" t="str">
        <f>IF($E64=$E63,IF(AQ63=".",IF(MAX($Q64:AO64,0)=OPER!$AA159,".",IF(OPER!$AB159&lt;=HOUR(AQ$7),MAX($Q64:AO64,0)+1,".")),","),IF(MAX($Q64:AO64,0)=OPER!$AA159,".",IF(OPER!$AB159&lt;=HOUR(AQ$7),MAX($Q64:AO64,0)+1,".")))</f>
        <v>.</v>
      </c>
      <c r="AQ64" s="269" t="str">
        <f>IF($E64=$E63,IF(AR63=".",IF(MAX($Q64:AP64,0)=OPER!$AA159,".",IF(OPER!$AB159&lt;=HOUR(AR$7),MAX($Q64:AP64,0)+1,".")),","),IF(MAX($Q64:AP64,0)=OPER!$AA159,".",IF(OPER!$AB159&lt;=HOUR(AR$7),MAX($Q64:AP64,0)+1,".")))</f>
        <v>.</v>
      </c>
      <c r="AR64" s="270" t="str">
        <f>IF($E64=$E63,IF(AS63=".",IF(MAX($Q64:AQ64,0)=OPER!$AA159,".",IF(OPER!$AB159&lt;=HOUR(AS$7),MAX($Q64:AQ64,0)+1,".")),","),IF(MAX($Q64:AQ64,0)=OPER!$AA159,".",IF(OPER!$AB159&lt;=HOUR(AS$7),MAX($Q64:AQ64,0)+1,".")))</f>
        <v>.</v>
      </c>
      <c r="AS64" s="271" t="str">
        <f>IF($E64=$E63,IF(AT63=".",IF(MAX($Q64:AR64,0)=OPER!$AA159,".",IF(OPER!$AB159&lt;=HOUR(AT$7),MAX($Q64:AR64,0)+1,".")),","),IF(MAX($Q64:AR64,0)=OPER!$AA159,".",IF(OPER!$AB159&lt;=HOUR(AT$7),MAX($Q64:AR64,0)+1,".")))</f>
        <v>.</v>
      </c>
      <c r="AT64" s="269" t="str">
        <f>IF($E64=$E63,IF(AU63=".",IF(MAX($Q64:AS64,0)=OPER!$AA159,".",IF(OPER!$AB159&lt;=HOUR(AU$7),MAX($Q64:AS64,0)+1,".")),","),IF(MAX($Q64:AS64,0)=OPER!$AA159,".",IF(OPER!$AB159&lt;=HOUR(AU$7),MAX($Q64:AS64,0)+1,".")))</f>
        <v>.</v>
      </c>
      <c r="AU64" s="269" t="str">
        <f>IF($E64=$E63,IF(AV63=".",IF(MAX($Q64:AT64,0)=OPER!$AA159,".",IF(OPER!$AB159&lt;=HOUR(AV$7),MAX($Q64:AT64,0)+1,".")),","),IF(MAX($Q64:AT64,0)=OPER!$AA159,".",IF(OPER!$AB159&lt;=HOUR(AV$7),MAX($Q64:AT64,0)+1,".")))</f>
        <v>.</v>
      </c>
      <c r="AV64" s="270" t="str">
        <f>IF($E64=$E63,IF(AW63=".",IF(MAX($Q64:AU64,0)=OPER!$AA159,".",IF(OPER!$AB159&lt;=HOUR(AW$7),MAX($Q64:AU64,0)+1,".")),","),IF(MAX($Q64:AU64,0)=OPER!$AA159,".",IF(OPER!$AB159&lt;=HOUR(AW$7),MAX($Q64:AU64,0)+1,".")))</f>
        <v>.</v>
      </c>
      <c r="AW64" s="271" t="str">
        <f>IF($E64=$E63,IF(AX63=".",IF(MAX($Q64:AV64,0)=OPER!$AA159,".",IF(OPER!$AB159&lt;=HOUR(AX$7),MAX($Q64:AV64,0)+1,".")),","),IF(MAX($Q64:AV64,0)=OPER!$AA159,".",IF(OPER!$AB159&lt;=HOUR(AX$7),MAX($Q64:AV64,0)+1,".")))</f>
        <v>.</v>
      </c>
      <c r="AX64" s="269" t="str">
        <f>IF($E64=$E63,IF(AY63=".",IF(MAX($Q64:AW64,0)=OPER!$AA159,".",IF(OPER!$AB159&lt;=HOUR(AY$7),MAX($Q64:AW64,0)+1,".")),","),IF(MAX($Q64:AW64,0)=OPER!$AA159,".",IF(OPER!$AB159&lt;=HOUR(AY$7),MAX($Q64:AW64,0)+1,".")))</f>
        <v>.</v>
      </c>
      <c r="AY64" s="269" t="str">
        <f>IF($E64=$E63,IF(AZ63=".",IF(MAX($Q64:AX64,0)=OPER!$AA159,".",IF(OPER!$AB159&lt;=HOUR(AZ$7),MAX($Q64:AX64,0)+1,".")),","),IF(MAX($Q64:AX64,0)=OPER!$AA159,".",IF(OPER!$AB159&lt;=HOUR(AZ$7),MAX($Q64:AX64,0)+1,".")))</f>
        <v>.</v>
      </c>
      <c r="AZ64" s="270" t="e">
        <f>IF($E64=$E63,IF(BA63=".",IF(MAX($Q64:AY64,0)=OPER!$AA159,".",IF(OPER!$AB159&lt;=HOUR(BA$7),MAX($Q64:AY64,0)+1,".")),","),IF(MAX($Q64:AY64,0)=OPER!$AA159,".",IF(OPER!$AB159&lt;=HOUR(BA$7),MAX($Q64:AY64,0)+1,".")))</f>
        <v>#VALUE!</v>
      </c>
      <c r="BA64" s="30" t="str">
        <f>+OPER!AK58</f>
        <v>TE</v>
      </c>
    </row>
    <row r="65" spans="1:53" ht="80.5" customHeight="1" x14ac:dyDescent="0.2">
      <c r="A65" s="282" t="str">
        <f>IF(OPER!AF59=0,"",OPER!AF59)</f>
        <v>BAJA</v>
      </c>
      <c r="B65" s="109">
        <f>IF(OPER!V59=0,"",OPER!V59)</f>
        <v>46072</v>
      </c>
      <c r="C65" s="71" t="str">
        <f>IF(OPER!U59 = 0,"", OPER!U59)</f>
        <v xml:space="preserve"> </v>
      </c>
      <c r="D65" s="30" t="str">
        <f t="shared" si="7"/>
        <v>SI</v>
      </c>
      <c r="E65" s="262" t="str">
        <f>IF(OPER!X59 = 0,"",OPER!X59)</f>
        <v>MATEO PEREZ DIAZ</v>
      </c>
      <c r="F65" s="262" t="str">
        <f>IF(OPER!I59 = 0,"",OPER!I59)</f>
        <v>REPARACION VALVULAS DESMONTADAS 154-158</v>
      </c>
      <c r="G65" s="352" t="str">
        <f>IF(OPER!C59=0,"",OPER!C59)</f>
        <v>LLENADORA DE BOTELLAS - L4</v>
      </c>
      <c r="H65" s="30">
        <f>IF(OPER!R59 = 0,"",OPER!R59)</f>
        <v>4.5</v>
      </c>
      <c r="I65" s="30" t="str">
        <f>IF(OPER!F59=0,"", OPER!F59)</f>
        <v>9221655</v>
      </c>
      <c r="J65" s="108" t="str">
        <f>IF(OPER!G59=0,"",OPER!G59)</f>
        <v>0020</v>
      </c>
      <c r="K65" s="250">
        <f>+OPER!R59</f>
        <v>4.5</v>
      </c>
      <c r="L65" s="262">
        <f t="shared" si="8"/>
        <v>6.5</v>
      </c>
      <c r="M65" s="250">
        <f t="shared" si="9"/>
        <v>29</v>
      </c>
      <c r="N65" s="205" t="str">
        <f>IF(OPER!A59=0,"",OPER!A59)</f>
        <v>ZOT2</v>
      </c>
      <c r="O65" s="73" t="str">
        <f>IF(OPER!AJ1915=0,"",OPER!AJ1915)</f>
        <v/>
      </c>
      <c r="P65" s="264" t="str">
        <f>IF(OPER!AH59="EJECUTADO","SI",IF(OPER!AH59="NO EJECUTADO","NO",""))</f>
        <v/>
      </c>
      <c r="Q65" s="264" t="str">
        <f>IF(OPER!AN59="EJECUTADO","SI",IF(OPER!AN59="NO EJECUTADO","NO",""))</f>
        <v/>
      </c>
      <c r="R65" s="221" t="str">
        <f>IFERROR(VLOOKUP(OPER!Z59,OPER!$AU$490:$AV$577,2,0),"NO ASIGNADO")</f>
        <v>JAIRO ARANGO</v>
      </c>
      <c r="S65" s="6" t="str">
        <f>+OPER!AG59</f>
        <v xml:space="preserve"> </v>
      </c>
      <c r="T65" s="268" t="str">
        <f>IF($E65=$E64,IF(U64=".",IF(MAX($Q65:Q65,0)=OPER!$AA160,".",IF(OPER!$AB160&lt;=HOUR(U$7),MAX($Q65:Q65,0)+1,".")),","),IF(MAX($Q65:Q65,0)=OPER!$AA160,".",IF(OPER!$AB160&lt;=HOUR(U$7),MAX($Q65:Q65,0)+1,".")))</f>
        <v>.</v>
      </c>
      <c r="U65" s="269" t="str">
        <f>IF($E65=$E64,IF(V64=".",IF(MAX($Q65:T65,0)=OPER!$AA160,".",IF(OPER!$AB160&lt;=HOUR(V$7),MAX($Q65:T65,0)+1,".")),","),IF(MAX($Q65:T65,0)=OPER!$AA160,".",IF(OPER!$AB160&lt;=HOUR(V$7),MAX($Q65:T65,0)+1,".")))</f>
        <v>.</v>
      </c>
      <c r="V65" s="269" t="str">
        <f>IF($E65=$E64,IF(W64=".",IF(MAX($Q65:U65,0)=OPER!$AA160,".",IF(OPER!$AB160&lt;=HOUR(W$7),MAX($Q65:U65,0)+1,".")),","),IF(MAX($Q65:U65,0)=OPER!$AA160,".",IF(OPER!$AB160&lt;=HOUR(W$7),MAX($Q65:U65,0)+1,".")))</f>
        <v>.</v>
      </c>
      <c r="W65" s="269" t="str">
        <f>IF($E65=$E64,IF(X64=".",IF(MAX($Q65:V65,0)=OPER!$AA160,".",IF(OPER!$AB160&lt;=HOUR(X$7),MAX($Q65:V65,0)+1,".")),","),IF(MAX($Q65:V65,0)=OPER!$AA160,".",IF(OPER!$AB160&lt;=HOUR(X$7),MAX($Q65:V65,0)+1,".")))</f>
        <v>.</v>
      </c>
      <c r="X65" s="270" t="str">
        <f>IF($E65=$E64,IF(Y64=".",IF(MAX($Q65:W65,0)=OPER!$AA160,".",IF(OPER!$AB160&lt;=HOUR(Y$7),MAX($Q65:W65,0)+1,".")),","),IF(MAX($Q65:W65,0)=OPER!$AA160,".",IF(OPER!$AB160&lt;=HOUR(Y$7),MAX($Q65:W65,0)+1,".")))</f>
        <v>.</v>
      </c>
      <c r="Y65" s="271" t="str">
        <f>IF($E65=$E64,IF(Z64=".",IF(MAX($Q65:X65,0)=OPER!$AA160,".",IF(OPER!$AB160&lt;=HOUR(Z$7),MAX($Q65:X65,0)+1,".")),","),IF(MAX($Q65:X65,0)=OPER!$AA160,".",IF(OPER!$AB160&lt;=HOUR(Z$7),MAX($Q65:X65,0)+1,".")))</f>
        <v>.</v>
      </c>
      <c r="Z65" s="269" t="str">
        <f>IF($E65=$E64,IF(AA64=".",IF(MAX($Q65:Y65,0)=OPER!$AA160,".",IF(OPER!$AB160&lt;=HOUR(AA$7),MAX($Q65:Y65,0)+1,".")),","),IF(MAX($Q65:Y65,0)=OPER!$AA160,".",IF(OPER!$AB160&lt;=HOUR(AA$7),MAX($Q65:Y65,0)+1,".")))</f>
        <v>.</v>
      </c>
      <c r="AA65" s="269" t="str">
        <f>IF($E65=$E64,IF(AB64=".",IF(MAX($Q65:Z65,0)=OPER!$AA160,".",IF(OPER!$AB160&lt;=HOUR(AB$7),MAX($Q65:Z65,0)+1,".")),","),IF(MAX($Q65:Z65,0)=OPER!$AA160,".",IF(OPER!$AB160&lt;=HOUR(AB$7),MAX($Q65:Z65,0)+1,".")))</f>
        <v>.</v>
      </c>
      <c r="AB65" s="270" t="str">
        <f>IF($E65=$E64,IF(AC64=".",IF(MAX($Q65:AA65,0)=OPER!$AA160,".",IF(OPER!$AB160&lt;=HOUR(AC$7),MAX($Q65:AA65,0)+1,".")),","),IF(MAX($Q65:AA65,0)=OPER!$AA160,".",IF(OPER!$AB160&lt;=HOUR(AC$7),MAX($Q65:AA65,0)+1,".")))</f>
        <v>.</v>
      </c>
      <c r="AC65" s="271" t="str">
        <f>IF($E65=$E64,IF(AD64=".",IF(MAX($Q65:AB65,0)=OPER!$AA160,".",IF(OPER!$AB160&lt;=HOUR(AD$7),MAX($Q65:AB65,0)+1,".")),","),IF(MAX($Q65:AB65,0)=OPER!$AA160,".",IF(OPER!$AB160&lt;=HOUR(AD$7),MAX($Q65:AB65,0)+1,".")))</f>
        <v>.</v>
      </c>
      <c r="AD65" s="269" t="str">
        <f>IF($E65=$E64,IF(AE64=".",IF(MAX($Q65:AC65,0)=OPER!$AA160,".",IF(OPER!$AB160&lt;=HOUR(AE$7),MAX($Q65:AC65,0)+1,".")),","),IF(MAX($Q65:AC65,0)=OPER!$AA160,".",IF(OPER!$AB160&lt;=HOUR(AE$7),MAX($Q65:AC65,0)+1,".")))</f>
        <v>.</v>
      </c>
      <c r="AE65" s="269" t="str">
        <f>IF($E65=$E64,IF(AF64=".",IF(MAX($Q65:AD65,0)=OPER!$AA160,".",IF(OPER!$AB160&lt;=HOUR(AF$7),MAX($Q65:AD65,0)+1,".")),","),IF(MAX($Q65:AD65,0)=OPER!$AA160,".",IF(OPER!$AB160&lt;=HOUR(AF$7),MAX($Q65:AD65,0)+1,".")))</f>
        <v>.</v>
      </c>
      <c r="AF65" s="270" t="str">
        <f>IF($E65=$E64,IF(AG64=".",IF(MAX($Q65:AE65,0)=OPER!$AA160,".",IF(OPER!$AB160&lt;=HOUR(AG$7),MAX($Q65:AE65,0)+1,".")),","),IF(MAX($Q65:AE65,0)=OPER!$AA160,".",IF(OPER!$AB160&lt;=HOUR(AG$7),MAX($Q65:AE65,0)+1,".")))</f>
        <v>.</v>
      </c>
      <c r="AG65" s="271" t="str">
        <f>IF($E65=$E64,IF(AH64=".",IF(MAX($Q65:AF65,0)=OPER!$AA160,".",IF(OPER!$AB160&lt;=HOUR(AH$7),MAX($Q65:AF65,0)+1,".")),","),IF(MAX($Q65:AF65,0)=OPER!$AA160,".",IF(OPER!$AB160&lt;=HOUR(AH$7),MAX($Q65:AF65,0)+1,".")))</f>
        <v>.</v>
      </c>
      <c r="AH65" s="269" t="str">
        <f>IF($E65=$E64,IF(AI64=".",IF(MAX($Q65:AG65,0)=OPER!$AA160,".",IF(OPER!$AB160&lt;=HOUR(AI$7),MAX($Q65:AG65,0)+1,".")),","),IF(MAX($Q65:AG65,0)=OPER!$AA160,".",IF(OPER!$AB160&lt;=HOUR(AI$7),MAX($Q65:AG65,0)+1,".")))</f>
        <v>.</v>
      </c>
      <c r="AI65" s="269" t="str">
        <f>IF($E65=$E64,IF(AJ64=".",IF(MAX($Q65:AH65,0)=OPER!$AA160,".",IF(OPER!$AB160&lt;=HOUR(AJ$7),MAX($Q65:AH65,0)+1,".")),","),IF(MAX($Q65:AH65,0)=OPER!$AA160,".",IF(OPER!$AB160&lt;=HOUR(AJ$7),MAX($Q65:AH65,0)+1,".")))</f>
        <v>.</v>
      </c>
      <c r="AJ65" s="270" t="str">
        <f>IF($E65=$E64,IF(AK64=".",IF(MAX($Q65:AI65,0)=OPER!$AA160,".",IF(OPER!$AB160&lt;=HOUR(AK$7),MAX($Q65:AI65,0)+1,".")),","),IF(MAX($Q65:AI65,0)=OPER!$AA160,".",IF(OPER!$AB160&lt;=HOUR(AK$7),MAX($Q65:AI65,0)+1,".")))</f>
        <v>.</v>
      </c>
      <c r="AK65" s="271" t="str">
        <f>IF($E65=$E64,IF(AL64=".",IF(MAX($Q65:AJ65,0)=OPER!$AA160,".",IF(OPER!$AB160&lt;=HOUR(AL$7),MAX($Q65:AJ65,0)+1,".")),","),IF(MAX($Q65:AJ65,0)=OPER!$AA160,".",IF(OPER!$AB160&lt;=HOUR(AL$7),MAX($Q65:AJ65,0)+1,".")))</f>
        <v>.</v>
      </c>
      <c r="AL65" s="269" t="str">
        <f>IF($E65=$E64,IF(AM64=".",IF(MAX($Q65:AK65,0)=OPER!$AA160,".",IF(OPER!$AB160&lt;=HOUR(AM$7),MAX($Q65:AK65,0)+1,".")),","),IF(MAX($Q65:AK65,0)=OPER!$AA160,".",IF(OPER!$AB160&lt;=HOUR(AM$7),MAX($Q65:AK65,0)+1,".")))</f>
        <v>.</v>
      </c>
      <c r="AM65" s="269" t="str">
        <f>IF($E65=$E64,IF(AN64=".",IF(MAX($Q65:AL65,0)=OPER!$AA160,".",IF(OPER!$AB160&lt;=HOUR(AN$7),MAX($Q65:AL65,0)+1,".")),","),IF(MAX($Q65:AL65,0)=OPER!$AA160,".",IF(OPER!$AB160&lt;=HOUR(AN$7),MAX($Q65:AL65,0)+1,".")))</f>
        <v>.</v>
      </c>
      <c r="AN65" s="270" t="str">
        <f>IF($E65=$E64,IF(AO64=".",IF(MAX($Q65:AM65,0)=OPER!$AA160,".",IF(OPER!$AB160&lt;=HOUR(AO$7),MAX($Q65:AM65,0)+1,".")),","),IF(MAX($Q65:AM65,0)=OPER!$AA160,".",IF(OPER!$AB160&lt;=HOUR(AO$7),MAX($Q65:AM65,0)+1,".")))</f>
        <v>.</v>
      </c>
      <c r="AO65" s="271" t="str">
        <f>IF($E65=$E64,IF(AP64=".",IF(MAX($Q65:AN65,0)=OPER!$AA160,".",IF(OPER!$AB160&lt;=HOUR(AP$7),MAX($Q65:AN65,0)+1,".")),","),IF(MAX($Q65:AN65,0)=OPER!$AA160,".",IF(OPER!$AB160&lt;=HOUR(AP$7),MAX($Q65:AN65,0)+1,".")))</f>
        <v>.</v>
      </c>
      <c r="AP65" s="269" t="str">
        <f>IF($E65=$E64,IF(AQ64=".",IF(MAX($Q65:AO65,0)=OPER!$AA160,".",IF(OPER!$AB160&lt;=HOUR(AQ$7),MAX($Q65:AO65,0)+1,".")),","),IF(MAX($Q65:AO65,0)=OPER!$AA160,".",IF(OPER!$AB160&lt;=HOUR(AQ$7),MAX($Q65:AO65,0)+1,".")))</f>
        <v>.</v>
      </c>
      <c r="AQ65" s="269" t="str">
        <f>IF($E65=$E64,IF(AR64=".",IF(MAX($Q65:AP65,0)=OPER!$AA160,".",IF(OPER!$AB160&lt;=HOUR(AR$7),MAX($Q65:AP65,0)+1,".")),","),IF(MAX($Q65:AP65,0)=OPER!$AA160,".",IF(OPER!$AB160&lt;=HOUR(AR$7),MAX($Q65:AP65,0)+1,".")))</f>
        <v>.</v>
      </c>
      <c r="AR65" s="270" t="str">
        <f>IF($E65=$E64,IF(AS64=".",IF(MAX($Q65:AQ65,0)=OPER!$AA160,".",IF(OPER!$AB160&lt;=HOUR(AS$7),MAX($Q65:AQ65,0)+1,".")),","),IF(MAX($Q65:AQ65,0)=OPER!$AA160,".",IF(OPER!$AB160&lt;=HOUR(AS$7),MAX($Q65:AQ65,0)+1,".")))</f>
        <v>.</v>
      </c>
      <c r="AS65" s="271" t="str">
        <f>IF($E65=$E64,IF(AT64=".",IF(MAX($Q65:AR65,0)=OPER!$AA160,".",IF(OPER!$AB160&lt;=HOUR(AT$7),MAX($Q65:AR65,0)+1,".")),","),IF(MAX($Q65:AR65,0)=OPER!$AA160,".",IF(OPER!$AB160&lt;=HOUR(AT$7),MAX($Q65:AR65,0)+1,".")))</f>
        <v>.</v>
      </c>
      <c r="AT65" s="269" t="str">
        <f>IF($E65=$E64,IF(AU64=".",IF(MAX($Q65:AS65,0)=OPER!$AA160,".",IF(OPER!$AB160&lt;=HOUR(AU$7),MAX($Q65:AS65,0)+1,".")),","),IF(MAX($Q65:AS65,0)=OPER!$AA160,".",IF(OPER!$AB160&lt;=HOUR(AU$7),MAX($Q65:AS65,0)+1,".")))</f>
        <v>.</v>
      </c>
      <c r="AU65" s="269" t="str">
        <f>IF($E65=$E64,IF(AV64=".",IF(MAX($Q65:AT65,0)=OPER!$AA160,".",IF(OPER!$AB160&lt;=HOUR(AV$7),MAX($Q65:AT65,0)+1,".")),","),IF(MAX($Q65:AT65,0)=OPER!$AA160,".",IF(OPER!$AB160&lt;=HOUR(AV$7),MAX($Q65:AT65,0)+1,".")))</f>
        <v>.</v>
      </c>
      <c r="AV65" s="270" t="str">
        <f>IF($E65=$E64,IF(AW64=".",IF(MAX($Q65:AU65,0)=OPER!$AA160,".",IF(OPER!$AB160&lt;=HOUR(AW$7),MAX($Q65:AU65,0)+1,".")),","),IF(MAX($Q65:AU65,0)=OPER!$AA160,".",IF(OPER!$AB160&lt;=HOUR(AW$7),MAX($Q65:AU65,0)+1,".")))</f>
        <v>.</v>
      </c>
      <c r="AW65" s="271" t="str">
        <f>IF($E65=$E64,IF(AX64=".",IF(MAX($Q65:AV65,0)=OPER!$AA160,".",IF(OPER!$AB160&lt;=HOUR(AX$7),MAX($Q65:AV65,0)+1,".")),","),IF(MAX($Q65:AV65,0)=OPER!$AA160,".",IF(OPER!$AB160&lt;=HOUR(AX$7),MAX($Q65:AV65,0)+1,".")))</f>
        <v>.</v>
      </c>
      <c r="AX65" s="269" t="str">
        <f>IF($E65=$E64,IF(AY64=".",IF(MAX($Q65:AW65,0)=OPER!$AA160,".",IF(OPER!$AB160&lt;=HOUR(AY$7),MAX($Q65:AW65,0)+1,".")),","),IF(MAX($Q65:AW65,0)=OPER!$AA160,".",IF(OPER!$AB160&lt;=HOUR(AY$7),MAX($Q65:AW65,0)+1,".")))</f>
        <v>.</v>
      </c>
      <c r="AY65" s="269" t="e">
        <f>IF($E65=$E64,IF(AZ64=".",IF(MAX($Q65:AX65,0)=OPER!$AA160,".",IF(OPER!$AB160&lt;=HOUR(AZ$7),MAX($Q65:AX65,0)+1,".")),","),IF(MAX($Q65:AX65,0)=OPER!$AA160,".",IF(OPER!$AB160&lt;=HOUR(AZ$7),MAX($Q65:AX65,0)+1,".")))</f>
        <v>#VALUE!</v>
      </c>
      <c r="AZ65" s="270" t="str">
        <f>IF($E65=$E64,IF(BA64=".",IF(MAX($Q65:AY65,0)=OPER!$AA160,".",IF(OPER!$AB160&lt;=HOUR(BA$7),MAX($Q65:AY65,0)+1,".")),","),IF(MAX($Q65:AY65,0)=OPER!$AA160,".",IF(OPER!$AB160&lt;=HOUR(BA$7),MAX($Q65:AY65,0)+1,".")))</f>
        <v>,</v>
      </c>
      <c r="BA65" s="30" t="str">
        <f>+OPER!AK59</f>
        <v>TE</v>
      </c>
    </row>
    <row r="66" spans="1:53" ht="80.5" customHeight="1" x14ac:dyDescent="0.2">
      <c r="A66" s="282" t="str">
        <f>IF(OPER!AF60=0,"",OPER!AF60)</f>
        <v>ALTA</v>
      </c>
      <c r="B66" s="109">
        <f>IF(OPER!V60=0,"",OPER!V60)</f>
        <v>46072</v>
      </c>
      <c r="C66" s="71">
        <f>IF(OPER!U60 = 0,"", OPER!U60)</f>
        <v>11796591</v>
      </c>
      <c r="D66" s="30" t="str">
        <f t="shared" si="7"/>
        <v>NO</v>
      </c>
      <c r="E66" s="262" t="str">
        <f>IF(OPER!X60 = 0,"",OPER!X60)</f>
        <v>SEBASTIAN TOBON</v>
      </c>
      <c r="F66" s="262" t="str">
        <f>IF(OPER!I60 = 0,"",OPER!I60)</f>
        <v>CAMBIAR RODACHAS DE PINZAS RINSER</v>
      </c>
      <c r="G66" s="352" t="str">
        <f>IF(OPER!C60=0,"",OPER!C60)</f>
        <v>JUAGADORA RINSER OW -L4</v>
      </c>
      <c r="H66" s="30">
        <f>IF(OPER!R60 = 0,"",OPER!R60)</f>
        <v>4</v>
      </c>
      <c r="I66" s="30" t="str">
        <f>IF(OPER!F60=0,"", OPER!F60)</f>
        <v>9158396</v>
      </c>
      <c r="J66" s="108" t="str">
        <f>IF(OPER!G60=0,"",OPER!G60)</f>
        <v>0080</v>
      </c>
      <c r="K66" s="250">
        <f>+OPER!R60</f>
        <v>4</v>
      </c>
      <c r="L66" s="262">
        <f t="shared" si="8"/>
        <v>7</v>
      </c>
      <c r="M66" s="250">
        <f t="shared" si="9"/>
        <v>8.5</v>
      </c>
      <c r="N66" s="205" t="str">
        <f>IF(OPER!A60=0,"",OPER!A60)</f>
        <v>ZOT2</v>
      </c>
      <c r="O66" s="73" t="str">
        <f>IF(OPER!AJ1916=0,"",OPER!AJ1916)</f>
        <v/>
      </c>
      <c r="P66" s="264" t="str">
        <f>IF(OPER!AH60="EJECUTADO","SI",IF(OPER!AH60="NO EJECUTADO","NO",""))</f>
        <v/>
      </c>
      <c r="Q66" s="264" t="str">
        <f>IF(OPER!AN60="EJECUTADO","SI",IF(OPER!AN60="NO EJECUTADO","NO",""))</f>
        <v/>
      </c>
      <c r="R66" s="221" t="str">
        <f>IFERROR(VLOOKUP(OPER!Z60,OPER!$AU$490:$AV$577,2,0),"NO ASIGNADO")</f>
        <v>JAIRO ARANGO</v>
      </c>
      <c r="S66" s="6" t="str">
        <f>+OPER!AG60</f>
        <v xml:space="preserve"> </v>
      </c>
      <c r="T66" s="268" t="str">
        <f>IF($E66=$E65,IF(U65=".",IF(MAX($Q66:Q66,0)=OPER!$AA161,".",IF(OPER!$AB161&lt;=HOUR(U$7),MAX($Q66:Q66,0)+1,".")),","),IF(MAX($Q66:Q66,0)=OPER!$AA161,".",IF(OPER!$AB161&lt;=HOUR(U$7),MAX($Q66:Q66,0)+1,".")))</f>
        <v>.</v>
      </c>
      <c r="U66" s="269" t="str">
        <f>IF($E66=$E65,IF(V65=".",IF(MAX($Q66:T66,0)=OPER!$AA161,".",IF(OPER!$AB161&lt;=HOUR(V$7),MAX($Q66:T66,0)+1,".")),","),IF(MAX($Q66:T66,0)=OPER!$AA161,".",IF(OPER!$AB161&lt;=HOUR(V$7),MAX($Q66:T66,0)+1,".")))</f>
        <v>.</v>
      </c>
      <c r="V66" s="269" t="str">
        <f>IF($E66=$E65,IF(W65=".",IF(MAX($Q66:U66,0)=OPER!$AA161,".",IF(OPER!$AB161&lt;=HOUR(W$7),MAX($Q66:U66,0)+1,".")),","),IF(MAX($Q66:U66,0)=OPER!$AA161,".",IF(OPER!$AB161&lt;=HOUR(W$7),MAX($Q66:U66,0)+1,".")))</f>
        <v>.</v>
      </c>
      <c r="W66" s="269" t="str">
        <f>IF($E66=$E65,IF(X65=".",IF(MAX($Q66:V66,0)=OPER!$AA161,".",IF(OPER!$AB161&lt;=HOUR(X$7),MAX($Q66:V66,0)+1,".")),","),IF(MAX($Q66:V66,0)=OPER!$AA161,".",IF(OPER!$AB161&lt;=HOUR(X$7),MAX($Q66:V66,0)+1,".")))</f>
        <v>.</v>
      </c>
      <c r="X66" s="270" t="str">
        <f>IF($E66=$E65,IF(Y65=".",IF(MAX($Q66:W66,0)=OPER!$AA161,".",IF(OPER!$AB161&lt;=HOUR(Y$7),MAX($Q66:W66,0)+1,".")),","),IF(MAX($Q66:W66,0)=OPER!$AA161,".",IF(OPER!$AB161&lt;=HOUR(Y$7),MAX($Q66:W66,0)+1,".")))</f>
        <v>.</v>
      </c>
      <c r="Y66" s="271" t="str">
        <f>IF($E66=$E65,IF(Z65=".",IF(MAX($Q66:X66,0)=OPER!$AA161,".",IF(OPER!$AB161&lt;=HOUR(Z$7),MAX($Q66:X66,0)+1,".")),","),IF(MAX($Q66:X66,0)=OPER!$AA161,".",IF(OPER!$AB161&lt;=HOUR(Z$7),MAX($Q66:X66,0)+1,".")))</f>
        <v>.</v>
      </c>
      <c r="Z66" s="269" t="str">
        <f>IF($E66=$E65,IF(AA65=".",IF(MAX($Q66:Y66,0)=OPER!$AA161,".",IF(OPER!$AB161&lt;=HOUR(AA$7),MAX($Q66:Y66,0)+1,".")),","),IF(MAX($Q66:Y66,0)=OPER!$AA161,".",IF(OPER!$AB161&lt;=HOUR(AA$7),MAX($Q66:Y66,0)+1,".")))</f>
        <v>.</v>
      </c>
      <c r="AA66" s="269" t="str">
        <f>IF($E66=$E65,IF(AB65=".",IF(MAX($Q66:Z66,0)=OPER!$AA161,".",IF(OPER!$AB161&lt;=HOUR(AB$7),MAX($Q66:Z66,0)+1,".")),","),IF(MAX($Q66:Z66,0)=OPER!$AA161,".",IF(OPER!$AB161&lt;=HOUR(AB$7),MAX($Q66:Z66,0)+1,".")))</f>
        <v>.</v>
      </c>
      <c r="AB66" s="270" t="str">
        <f>IF($E66=$E65,IF(AC65=".",IF(MAX($Q66:AA66,0)=OPER!$AA161,".",IF(OPER!$AB161&lt;=HOUR(AC$7),MAX($Q66:AA66,0)+1,".")),","),IF(MAX($Q66:AA66,0)=OPER!$AA161,".",IF(OPER!$AB161&lt;=HOUR(AC$7),MAX($Q66:AA66,0)+1,".")))</f>
        <v>.</v>
      </c>
      <c r="AC66" s="271" t="str">
        <f>IF($E66=$E65,IF(AD65=".",IF(MAX($Q66:AB66,0)=OPER!$AA161,".",IF(OPER!$AB161&lt;=HOUR(AD$7),MAX($Q66:AB66,0)+1,".")),","),IF(MAX($Q66:AB66,0)=OPER!$AA161,".",IF(OPER!$AB161&lt;=HOUR(AD$7),MAX($Q66:AB66,0)+1,".")))</f>
        <v>.</v>
      </c>
      <c r="AD66" s="269" t="str">
        <f>IF($E66=$E65,IF(AE65=".",IF(MAX($Q66:AC66,0)=OPER!$AA161,".",IF(OPER!$AB161&lt;=HOUR(AE$7),MAX($Q66:AC66,0)+1,".")),","),IF(MAX($Q66:AC66,0)=OPER!$AA161,".",IF(OPER!$AB161&lt;=HOUR(AE$7),MAX($Q66:AC66,0)+1,".")))</f>
        <v>.</v>
      </c>
      <c r="AE66" s="269" t="str">
        <f>IF($E66=$E65,IF(AF65=".",IF(MAX($Q66:AD66,0)=OPER!$AA161,".",IF(OPER!$AB161&lt;=HOUR(AF$7),MAX($Q66:AD66,0)+1,".")),","),IF(MAX($Q66:AD66,0)=OPER!$AA161,".",IF(OPER!$AB161&lt;=HOUR(AF$7),MAX($Q66:AD66,0)+1,".")))</f>
        <v>.</v>
      </c>
      <c r="AF66" s="270" t="str">
        <f>IF($E66=$E65,IF(AG65=".",IF(MAX($Q66:AE66,0)=OPER!$AA161,".",IF(OPER!$AB161&lt;=HOUR(AG$7),MAX($Q66:AE66,0)+1,".")),","),IF(MAX($Q66:AE66,0)=OPER!$AA161,".",IF(OPER!$AB161&lt;=HOUR(AG$7),MAX($Q66:AE66,0)+1,".")))</f>
        <v>.</v>
      </c>
      <c r="AG66" s="271" t="str">
        <f>IF($E66=$E65,IF(AH65=".",IF(MAX($Q66:AF66,0)=OPER!$AA161,".",IF(OPER!$AB161&lt;=HOUR(AH$7),MAX($Q66:AF66,0)+1,".")),","),IF(MAX($Q66:AF66,0)=OPER!$AA161,".",IF(OPER!$AB161&lt;=HOUR(AH$7),MAX($Q66:AF66,0)+1,".")))</f>
        <v>.</v>
      </c>
      <c r="AH66" s="269" t="str">
        <f>IF($E66=$E65,IF(AI65=".",IF(MAX($Q66:AG66,0)=OPER!$AA161,".",IF(OPER!$AB161&lt;=HOUR(AI$7),MAX($Q66:AG66,0)+1,".")),","),IF(MAX($Q66:AG66,0)=OPER!$AA161,".",IF(OPER!$AB161&lt;=HOUR(AI$7),MAX($Q66:AG66,0)+1,".")))</f>
        <v>.</v>
      </c>
      <c r="AI66" s="269" t="str">
        <f>IF($E66=$E65,IF(AJ65=".",IF(MAX($Q66:AH66,0)=OPER!$AA161,".",IF(OPER!$AB161&lt;=HOUR(AJ$7),MAX($Q66:AH66,0)+1,".")),","),IF(MAX($Q66:AH66,0)=OPER!$AA161,".",IF(OPER!$AB161&lt;=HOUR(AJ$7),MAX($Q66:AH66,0)+1,".")))</f>
        <v>.</v>
      </c>
      <c r="AJ66" s="270" t="str">
        <f>IF($E66=$E65,IF(AK65=".",IF(MAX($Q66:AI66,0)=OPER!$AA161,".",IF(OPER!$AB161&lt;=HOUR(AK$7),MAX($Q66:AI66,0)+1,".")),","),IF(MAX($Q66:AI66,0)=OPER!$AA161,".",IF(OPER!$AB161&lt;=HOUR(AK$7),MAX($Q66:AI66,0)+1,".")))</f>
        <v>.</v>
      </c>
      <c r="AK66" s="271" t="str">
        <f>IF($E66=$E65,IF(AL65=".",IF(MAX($Q66:AJ66,0)=OPER!$AA161,".",IF(OPER!$AB161&lt;=HOUR(AL$7),MAX($Q66:AJ66,0)+1,".")),","),IF(MAX($Q66:AJ66,0)=OPER!$AA161,".",IF(OPER!$AB161&lt;=HOUR(AL$7),MAX($Q66:AJ66,0)+1,".")))</f>
        <v>.</v>
      </c>
      <c r="AL66" s="269" t="str">
        <f>IF($E66=$E65,IF(AM65=".",IF(MAX($Q66:AK66,0)=OPER!$AA161,".",IF(OPER!$AB161&lt;=HOUR(AM$7),MAX($Q66:AK66,0)+1,".")),","),IF(MAX($Q66:AK66,0)=OPER!$AA161,".",IF(OPER!$AB161&lt;=HOUR(AM$7),MAX($Q66:AK66,0)+1,".")))</f>
        <v>.</v>
      </c>
      <c r="AM66" s="269" t="str">
        <f>IF($E66=$E65,IF(AN65=".",IF(MAX($Q66:AL66,0)=OPER!$AA161,".",IF(OPER!$AB161&lt;=HOUR(AN$7),MAX($Q66:AL66,0)+1,".")),","),IF(MAX($Q66:AL66,0)=OPER!$AA161,".",IF(OPER!$AB161&lt;=HOUR(AN$7),MAX($Q66:AL66,0)+1,".")))</f>
        <v>.</v>
      </c>
      <c r="AN66" s="270" t="str">
        <f>IF($E66=$E65,IF(AO65=".",IF(MAX($Q66:AM66,0)=OPER!$AA161,".",IF(OPER!$AB161&lt;=HOUR(AO$7),MAX($Q66:AM66,0)+1,".")),","),IF(MAX($Q66:AM66,0)=OPER!$AA161,".",IF(OPER!$AB161&lt;=HOUR(AO$7),MAX($Q66:AM66,0)+1,".")))</f>
        <v>.</v>
      </c>
      <c r="AO66" s="271" t="str">
        <f>IF($E66=$E65,IF(AP65=".",IF(MAX($Q66:AN66,0)=OPER!$AA161,".",IF(OPER!$AB161&lt;=HOUR(AP$7),MAX($Q66:AN66,0)+1,".")),","),IF(MAX($Q66:AN66,0)=OPER!$AA161,".",IF(OPER!$AB161&lt;=HOUR(AP$7),MAX($Q66:AN66,0)+1,".")))</f>
        <v>.</v>
      </c>
      <c r="AP66" s="269" t="str">
        <f>IF($E66=$E65,IF(AQ65=".",IF(MAX($Q66:AO66,0)=OPER!$AA161,".",IF(OPER!$AB161&lt;=HOUR(AQ$7),MAX($Q66:AO66,0)+1,".")),","),IF(MAX($Q66:AO66,0)=OPER!$AA161,".",IF(OPER!$AB161&lt;=HOUR(AQ$7),MAX($Q66:AO66,0)+1,".")))</f>
        <v>.</v>
      </c>
      <c r="AQ66" s="269" t="str">
        <f>IF($E66=$E65,IF(AR65=".",IF(MAX($Q66:AP66,0)=OPER!$AA161,".",IF(OPER!$AB161&lt;=HOUR(AR$7),MAX($Q66:AP66,0)+1,".")),","),IF(MAX($Q66:AP66,0)=OPER!$AA161,".",IF(OPER!$AB161&lt;=HOUR(AR$7),MAX($Q66:AP66,0)+1,".")))</f>
        <v>.</v>
      </c>
      <c r="AR66" s="270" t="str">
        <f>IF($E66=$E65,IF(AS65=".",IF(MAX($Q66:AQ66,0)=OPER!$AA161,".",IF(OPER!$AB161&lt;=HOUR(AS$7),MAX($Q66:AQ66,0)+1,".")),","),IF(MAX($Q66:AQ66,0)=OPER!$AA161,".",IF(OPER!$AB161&lt;=HOUR(AS$7),MAX($Q66:AQ66,0)+1,".")))</f>
        <v>.</v>
      </c>
      <c r="AS66" s="271" t="str">
        <f>IF($E66=$E65,IF(AT65=".",IF(MAX($Q66:AR66,0)=OPER!$AA161,".",IF(OPER!$AB161&lt;=HOUR(AT$7),MAX($Q66:AR66,0)+1,".")),","),IF(MAX($Q66:AR66,0)=OPER!$AA161,".",IF(OPER!$AB161&lt;=HOUR(AT$7),MAX($Q66:AR66,0)+1,".")))</f>
        <v>.</v>
      </c>
      <c r="AT66" s="269" t="str">
        <f>IF($E66=$E65,IF(AU65=".",IF(MAX($Q66:AS66,0)=OPER!$AA161,".",IF(OPER!$AB161&lt;=HOUR(AU$7),MAX($Q66:AS66,0)+1,".")),","),IF(MAX($Q66:AS66,0)=OPER!$AA161,".",IF(OPER!$AB161&lt;=HOUR(AU$7),MAX($Q66:AS66,0)+1,".")))</f>
        <v>.</v>
      </c>
      <c r="AU66" s="269" t="str">
        <f>IF($E66=$E65,IF(AV65=".",IF(MAX($Q66:AT66,0)=OPER!$AA161,".",IF(OPER!$AB161&lt;=HOUR(AV$7),MAX($Q66:AT66,0)+1,".")),","),IF(MAX($Q66:AT66,0)=OPER!$AA161,".",IF(OPER!$AB161&lt;=HOUR(AV$7),MAX($Q66:AT66,0)+1,".")))</f>
        <v>.</v>
      </c>
      <c r="AV66" s="270" t="str">
        <f>IF($E66=$E65,IF(AW65=".",IF(MAX($Q66:AU66,0)=OPER!$AA161,".",IF(OPER!$AB161&lt;=HOUR(AW$7),MAX($Q66:AU66,0)+1,".")),","),IF(MAX($Q66:AU66,0)=OPER!$AA161,".",IF(OPER!$AB161&lt;=HOUR(AW$7),MAX($Q66:AU66,0)+1,".")))</f>
        <v>.</v>
      </c>
      <c r="AW66" s="271" t="str">
        <f>IF($E66=$E65,IF(AX65=".",IF(MAX($Q66:AV66,0)=OPER!$AA161,".",IF(OPER!$AB161&lt;=HOUR(AX$7),MAX($Q66:AV66,0)+1,".")),","),IF(MAX($Q66:AV66,0)=OPER!$AA161,".",IF(OPER!$AB161&lt;=HOUR(AX$7),MAX($Q66:AV66,0)+1,".")))</f>
        <v>.</v>
      </c>
      <c r="AX66" s="269" t="str">
        <f>IF($E66=$E65,IF(AY65=".",IF(MAX($Q66:AW66,0)=OPER!$AA161,".",IF(OPER!$AB161&lt;=HOUR(AY$7),MAX($Q66:AW66,0)+1,".")),","),IF(MAX($Q66:AW66,0)=OPER!$AA161,".",IF(OPER!$AB161&lt;=HOUR(AY$7),MAX($Q66:AW66,0)+1,".")))</f>
        <v>.</v>
      </c>
      <c r="AY66" s="269" t="str">
        <f>IF($E66=$E65,IF(AZ65=".",IF(MAX($Q66:AX66,0)=OPER!$AA161,".",IF(OPER!$AB161&lt;=HOUR(AZ$7),MAX($Q66:AX66,0)+1,".")),","),IF(MAX($Q66:AX66,0)=OPER!$AA161,".",IF(OPER!$AB161&lt;=HOUR(AZ$7),MAX($Q66:AX66,0)+1,".")))</f>
        <v>.</v>
      </c>
      <c r="AZ66" s="270" t="e">
        <f>IF($E66=$E65,IF(BA65=".",IF(MAX($Q66:AY66,0)=OPER!$AA161,".",IF(OPER!$AB161&lt;=HOUR(BA$7),MAX($Q66:AY66,0)+1,".")),","),IF(MAX($Q66:AY66,0)=OPER!$AA161,".",IF(OPER!$AB161&lt;=HOUR(BA$7),MAX($Q66:AY66,0)+1,".")))</f>
        <v>#VALUE!</v>
      </c>
      <c r="BA66" s="30" t="str">
        <f>+OPER!AK60</f>
        <v>TE</v>
      </c>
    </row>
    <row r="67" spans="1:53" ht="80.5" customHeight="1" x14ac:dyDescent="0.2">
      <c r="A67" s="282" t="str">
        <f>IF(OPER!AF61=0,"",OPER!AF61)</f>
        <v>BAJA</v>
      </c>
      <c r="B67" s="109">
        <f>IF(OPER!V61=0,"",OPER!V61)</f>
        <v>46072</v>
      </c>
      <c r="C67" s="71" t="str">
        <f>IF(OPER!U61 = 0,"", OPER!U61)</f>
        <v xml:space="preserve"> </v>
      </c>
      <c r="D67" s="30" t="str">
        <f t="shared" si="7"/>
        <v>SI</v>
      </c>
      <c r="E67" s="262" t="str">
        <f>IF(OPER!X61 = 0,"",OPER!X61)</f>
        <v>SEBASTIAN TOBON</v>
      </c>
      <c r="F67" s="262" t="str">
        <f>IF(OPER!I61 = 0,"",OPER!I61)</f>
        <v>INSPECCION/AJUSTES TRAN INT CAJA VACIA</v>
      </c>
      <c r="G67" s="352" t="str">
        <f>IF(OPER!C61=0,"",OPER!C61)</f>
        <v>VARIOLINE OW - L4</v>
      </c>
      <c r="H67" s="30">
        <f>IF(OPER!R61 = 0,"",OPER!R61)</f>
        <v>1.5</v>
      </c>
      <c r="I67" s="30" t="str">
        <f>IF(OPER!F61=0,"", OPER!F61)</f>
        <v>9254686</v>
      </c>
      <c r="J67" s="108" t="str">
        <f>IF(OPER!G61=0,"",OPER!G61)</f>
        <v>0010</v>
      </c>
      <c r="K67" s="250">
        <f>+OPER!R61</f>
        <v>1.5</v>
      </c>
      <c r="L67" s="262">
        <f t="shared" si="8"/>
        <v>7</v>
      </c>
      <c r="M67" s="250">
        <f t="shared" si="9"/>
        <v>16</v>
      </c>
      <c r="N67" s="205" t="str">
        <f>IF(OPER!A61=0,"",OPER!A61)</f>
        <v>ZOT2</v>
      </c>
      <c r="O67" s="73" t="str">
        <f>IF(OPER!AJ1917=0,"",OPER!AJ1917)</f>
        <v/>
      </c>
      <c r="P67" s="264" t="str">
        <f>IF(OPER!AH61="EJECUTADO","SI",IF(OPER!AH61="NO EJECUTADO","NO",""))</f>
        <v/>
      </c>
      <c r="Q67" s="264" t="str">
        <f>IF(OPER!AN61="EJECUTADO","SI",IF(OPER!AN61="NO EJECUTADO","NO",""))</f>
        <v/>
      </c>
      <c r="R67" s="221" t="str">
        <f>IFERROR(VLOOKUP(OPER!Z61,OPER!$AU$490:$AV$577,2,0),"NO ASIGNADO")</f>
        <v>JAIRO ARANGO</v>
      </c>
      <c r="S67" s="6" t="str">
        <f>+OPER!AG61</f>
        <v xml:space="preserve"> </v>
      </c>
      <c r="T67" s="268" t="str">
        <f>IF($E67=$E66,IF(U66=".",IF(MAX($Q67:Q67,0)=OPER!$AA162,".",IF(OPER!$AB162&lt;=HOUR(U$7),MAX($Q67:Q67,0)+1,".")),","),IF(MAX($Q67:Q67,0)=OPER!$AA162,".",IF(OPER!$AB162&lt;=HOUR(U$7),MAX($Q67:Q67,0)+1,".")))</f>
        <v>.</v>
      </c>
      <c r="U67" s="269" t="str">
        <f>IF($E67=$E66,IF(V66=".",IF(MAX($Q67:T67,0)=OPER!$AA162,".",IF(OPER!$AB162&lt;=HOUR(V$7),MAX($Q67:T67,0)+1,".")),","),IF(MAX($Q67:T67,0)=OPER!$AA162,".",IF(OPER!$AB162&lt;=HOUR(V$7),MAX($Q67:T67,0)+1,".")))</f>
        <v>.</v>
      </c>
      <c r="V67" s="269" t="str">
        <f>IF($E67=$E66,IF(W66=".",IF(MAX($Q67:U67,0)=OPER!$AA162,".",IF(OPER!$AB162&lt;=HOUR(W$7),MAX($Q67:U67,0)+1,".")),","),IF(MAX($Q67:U67,0)=OPER!$AA162,".",IF(OPER!$AB162&lt;=HOUR(W$7),MAX($Q67:U67,0)+1,".")))</f>
        <v>.</v>
      </c>
      <c r="W67" s="269" t="str">
        <f>IF($E67=$E66,IF(X66=".",IF(MAX($Q67:V67,0)=OPER!$AA162,".",IF(OPER!$AB162&lt;=HOUR(X$7),MAX($Q67:V67,0)+1,".")),","),IF(MAX($Q67:V67,0)=OPER!$AA162,".",IF(OPER!$AB162&lt;=HOUR(X$7),MAX($Q67:V67,0)+1,".")))</f>
        <v>.</v>
      </c>
      <c r="X67" s="270" t="str">
        <f>IF($E67=$E66,IF(Y66=".",IF(MAX($Q67:W67,0)=OPER!$AA162,".",IF(OPER!$AB162&lt;=HOUR(Y$7),MAX($Q67:W67,0)+1,".")),","),IF(MAX($Q67:W67,0)=OPER!$AA162,".",IF(OPER!$AB162&lt;=HOUR(Y$7),MAX($Q67:W67,0)+1,".")))</f>
        <v>.</v>
      </c>
      <c r="Y67" s="271" t="str">
        <f>IF($E67=$E66,IF(Z66=".",IF(MAX($Q67:X67,0)=OPER!$AA162,".",IF(OPER!$AB162&lt;=HOUR(Z$7),MAX($Q67:X67,0)+1,".")),","),IF(MAX($Q67:X67,0)=OPER!$AA162,".",IF(OPER!$AB162&lt;=HOUR(Z$7),MAX($Q67:X67,0)+1,".")))</f>
        <v>.</v>
      </c>
      <c r="Z67" s="269" t="str">
        <f>IF($E67=$E66,IF(AA66=".",IF(MAX($Q67:Y67,0)=OPER!$AA162,".",IF(OPER!$AB162&lt;=HOUR(AA$7),MAX($Q67:Y67,0)+1,".")),","),IF(MAX($Q67:Y67,0)=OPER!$AA162,".",IF(OPER!$AB162&lt;=HOUR(AA$7),MAX($Q67:Y67,0)+1,".")))</f>
        <v>.</v>
      </c>
      <c r="AA67" s="269" t="str">
        <f>IF($E67=$E66,IF(AB66=".",IF(MAX($Q67:Z67,0)=OPER!$AA162,".",IF(OPER!$AB162&lt;=HOUR(AB$7),MAX($Q67:Z67,0)+1,".")),","),IF(MAX($Q67:Z67,0)=OPER!$AA162,".",IF(OPER!$AB162&lt;=HOUR(AB$7),MAX($Q67:Z67,0)+1,".")))</f>
        <v>.</v>
      </c>
      <c r="AB67" s="270" t="str">
        <f>IF($E67=$E66,IF(AC66=".",IF(MAX($Q67:AA67,0)=OPER!$AA162,".",IF(OPER!$AB162&lt;=HOUR(AC$7),MAX($Q67:AA67,0)+1,".")),","),IF(MAX($Q67:AA67,0)=OPER!$AA162,".",IF(OPER!$AB162&lt;=HOUR(AC$7),MAX($Q67:AA67,0)+1,".")))</f>
        <v>.</v>
      </c>
      <c r="AC67" s="271" t="str">
        <f>IF($E67=$E66,IF(AD66=".",IF(MAX($Q67:AB67,0)=OPER!$AA162,".",IF(OPER!$AB162&lt;=HOUR(AD$7),MAX($Q67:AB67,0)+1,".")),","),IF(MAX($Q67:AB67,0)=OPER!$AA162,".",IF(OPER!$AB162&lt;=HOUR(AD$7),MAX($Q67:AB67,0)+1,".")))</f>
        <v>.</v>
      </c>
      <c r="AD67" s="269" t="str">
        <f>IF($E67=$E66,IF(AE66=".",IF(MAX($Q67:AC67,0)=OPER!$AA162,".",IF(OPER!$AB162&lt;=HOUR(AE$7),MAX($Q67:AC67,0)+1,".")),","),IF(MAX($Q67:AC67,0)=OPER!$AA162,".",IF(OPER!$AB162&lt;=HOUR(AE$7),MAX($Q67:AC67,0)+1,".")))</f>
        <v>.</v>
      </c>
      <c r="AE67" s="269" t="str">
        <f>IF($E67=$E66,IF(AF66=".",IF(MAX($Q67:AD67,0)=OPER!$AA162,".",IF(OPER!$AB162&lt;=HOUR(AF$7),MAX($Q67:AD67,0)+1,".")),","),IF(MAX($Q67:AD67,0)=OPER!$AA162,".",IF(OPER!$AB162&lt;=HOUR(AF$7),MAX($Q67:AD67,0)+1,".")))</f>
        <v>.</v>
      </c>
      <c r="AF67" s="270" t="str">
        <f>IF($E67=$E66,IF(AG66=".",IF(MAX($Q67:AE67,0)=OPER!$AA162,".",IF(OPER!$AB162&lt;=HOUR(AG$7),MAX($Q67:AE67,0)+1,".")),","),IF(MAX($Q67:AE67,0)=OPER!$AA162,".",IF(OPER!$AB162&lt;=HOUR(AG$7),MAX($Q67:AE67,0)+1,".")))</f>
        <v>.</v>
      </c>
      <c r="AG67" s="271" t="str">
        <f>IF($E67=$E66,IF(AH66=".",IF(MAX($Q67:AF67,0)=OPER!$AA162,".",IF(OPER!$AB162&lt;=HOUR(AH$7),MAX($Q67:AF67,0)+1,".")),","),IF(MAX($Q67:AF67,0)=OPER!$AA162,".",IF(OPER!$AB162&lt;=HOUR(AH$7),MAX($Q67:AF67,0)+1,".")))</f>
        <v>.</v>
      </c>
      <c r="AH67" s="269" t="str">
        <f>IF($E67=$E66,IF(AI66=".",IF(MAX($Q67:AG67,0)=OPER!$AA162,".",IF(OPER!$AB162&lt;=HOUR(AI$7),MAX($Q67:AG67,0)+1,".")),","),IF(MAX($Q67:AG67,0)=OPER!$AA162,".",IF(OPER!$AB162&lt;=HOUR(AI$7),MAX($Q67:AG67,0)+1,".")))</f>
        <v>.</v>
      </c>
      <c r="AI67" s="269" t="str">
        <f>IF($E67=$E66,IF(AJ66=".",IF(MAX($Q67:AH67,0)=OPER!$AA162,".",IF(OPER!$AB162&lt;=HOUR(AJ$7),MAX($Q67:AH67,0)+1,".")),","),IF(MAX($Q67:AH67,0)=OPER!$AA162,".",IF(OPER!$AB162&lt;=HOUR(AJ$7),MAX($Q67:AH67,0)+1,".")))</f>
        <v>.</v>
      </c>
      <c r="AJ67" s="270" t="str">
        <f>IF($E67=$E66,IF(AK66=".",IF(MAX($Q67:AI67,0)=OPER!$AA162,".",IF(OPER!$AB162&lt;=HOUR(AK$7),MAX($Q67:AI67,0)+1,".")),","),IF(MAX($Q67:AI67,0)=OPER!$AA162,".",IF(OPER!$AB162&lt;=HOUR(AK$7),MAX($Q67:AI67,0)+1,".")))</f>
        <v>.</v>
      </c>
      <c r="AK67" s="271" t="str">
        <f>IF($E67=$E66,IF(AL66=".",IF(MAX($Q67:AJ67,0)=OPER!$AA162,".",IF(OPER!$AB162&lt;=HOUR(AL$7),MAX($Q67:AJ67,0)+1,".")),","),IF(MAX($Q67:AJ67,0)=OPER!$AA162,".",IF(OPER!$AB162&lt;=HOUR(AL$7),MAX($Q67:AJ67,0)+1,".")))</f>
        <v>.</v>
      </c>
      <c r="AL67" s="269" t="str">
        <f>IF($E67=$E66,IF(AM66=".",IF(MAX($Q67:AK67,0)=OPER!$AA162,".",IF(OPER!$AB162&lt;=HOUR(AM$7),MAX($Q67:AK67,0)+1,".")),","),IF(MAX($Q67:AK67,0)=OPER!$AA162,".",IF(OPER!$AB162&lt;=HOUR(AM$7),MAX($Q67:AK67,0)+1,".")))</f>
        <v>.</v>
      </c>
      <c r="AM67" s="269" t="str">
        <f>IF($E67=$E66,IF(AN66=".",IF(MAX($Q67:AL67,0)=OPER!$AA162,".",IF(OPER!$AB162&lt;=HOUR(AN$7),MAX($Q67:AL67,0)+1,".")),","),IF(MAX($Q67:AL67,0)=OPER!$AA162,".",IF(OPER!$AB162&lt;=HOUR(AN$7),MAX($Q67:AL67,0)+1,".")))</f>
        <v>.</v>
      </c>
      <c r="AN67" s="270" t="str">
        <f>IF($E67=$E66,IF(AO66=".",IF(MAX($Q67:AM67,0)=OPER!$AA162,".",IF(OPER!$AB162&lt;=HOUR(AO$7),MAX($Q67:AM67,0)+1,".")),","),IF(MAX($Q67:AM67,0)=OPER!$AA162,".",IF(OPER!$AB162&lt;=HOUR(AO$7),MAX($Q67:AM67,0)+1,".")))</f>
        <v>.</v>
      </c>
      <c r="AO67" s="271" t="str">
        <f>IF($E67=$E66,IF(AP66=".",IF(MAX($Q67:AN67,0)=OPER!$AA162,".",IF(OPER!$AB162&lt;=HOUR(AP$7),MAX($Q67:AN67,0)+1,".")),","),IF(MAX($Q67:AN67,0)=OPER!$AA162,".",IF(OPER!$AB162&lt;=HOUR(AP$7),MAX($Q67:AN67,0)+1,".")))</f>
        <v>.</v>
      </c>
      <c r="AP67" s="269" t="str">
        <f>IF($E67=$E66,IF(AQ66=".",IF(MAX($Q67:AO67,0)=OPER!$AA162,".",IF(OPER!$AB162&lt;=HOUR(AQ$7),MAX($Q67:AO67,0)+1,".")),","),IF(MAX($Q67:AO67,0)=OPER!$AA162,".",IF(OPER!$AB162&lt;=HOUR(AQ$7),MAX($Q67:AO67,0)+1,".")))</f>
        <v>.</v>
      </c>
      <c r="AQ67" s="269" t="str">
        <f>IF($E67=$E66,IF(AR66=".",IF(MAX($Q67:AP67,0)=OPER!$AA162,".",IF(OPER!$AB162&lt;=HOUR(AR$7),MAX($Q67:AP67,0)+1,".")),","),IF(MAX($Q67:AP67,0)=OPER!$AA162,".",IF(OPER!$AB162&lt;=HOUR(AR$7),MAX($Q67:AP67,0)+1,".")))</f>
        <v>.</v>
      </c>
      <c r="AR67" s="270" t="str">
        <f>IF($E67=$E66,IF(AS66=".",IF(MAX($Q67:AQ67,0)=OPER!$AA162,".",IF(OPER!$AB162&lt;=HOUR(AS$7),MAX($Q67:AQ67,0)+1,".")),","),IF(MAX($Q67:AQ67,0)=OPER!$AA162,".",IF(OPER!$AB162&lt;=HOUR(AS$7),MAX($Q67:AQ67,0)+1,".")))</f>
        <v>.</v>
      </c>
      <c r="AS67" s="271" t="str">
        <f>IF($E67=$E66,IF(AT66=".",IF(MAX($Q67:AR67,0)=OPER!$AA162,".",IF(OPER!$AB162&lt;=HOUR(AT$7),MAX($Q67:AR67,0)+1,".")),","),IF(MAX($Q67:AR67,0)=OPER!$AA162,".",IF(OPER!$AB162&lt;=HOUR(AT$7),MAX($Q67:AR67,0)+1,".")))</f>
        <v>.</v>
      </c>
      <c r="AT67" s="269" t="str">
        <f>IF($E67=$E66,IF(AU66=".",IF(MAX($Q67:AS67,0)=OPER!$AA162,".",IF(OPER!$AB162&lt;=HOUR(AU$7),MAX($Q67:AS67,0)+1,".")),","),IF(MAX($Q67:AS67,0)=OPER!$AA162,".",IF(OPER!$AB162&lt;=HOUR(AU$7),MAX($Q67:AS67,0)+1,".")))</f>
        <v>.</v>
      </c>
      <c r="AU67" s="269" t="str">
        <f>IF($E67=$E66,IF(AV66=".",IF(MAX($Q67:AT67,0)=OPER!$AA162,".",IF(OPER!$AB162&lt;=HOUR(AV$7),MAX($Q67:AT67,0)+1,".")),","),IF(MAX($Q67:AT67,0)=OPER!$AA162,".",IF(OPER!$AB162&lt;=HOUR(AV$7),MAX($Q67:AT67,0)+1,".")))</f>
        <v>.</v>
      </c>
      <c r="AV67" s="270" t="str">
        <f>IF($E67=$E66,IF(AW66=".",IF(MAX($Q67:AU67,0)=OPER!$AA162,".",IF(OPER!$AB162&lt;=HOUR(AW$7),MAX($Q67:AU67,0)+1,".")),","),IF(MAX($Q67:AU67,0)=OPER!$AA162,".",IF(OPER!$AB162&lt;=HOUR(AW$7),MAX($Q67:AU67,0)+1,".")))</f>
        <v>.</v>
      </c>
      <c r="AW67" s="271" t="str">
        <f>IF($E67=$E66,IF(AX66=".",IF(MAX($Q67:AV67,0)=OPER!$AA162,".",IF(OPER!$AB162&lt;=HOUR(AX$7),MAX($Q67:AV67,0)+1,".")),","),IF(MAX($Q67:AV67,0)=OPER!$AA162,".",IF(OPER!$AB162&lt;=HOUR(AX$7),MAX($Q67:AV67,0)+1,".")))</f>
        <v>.</v>
      </c>
      <c r="AX67" s="269" t="str">
        <f>IF($E67=$E66,IF(AY66=".",IF(MAX($Q67:AW67,0)=OPER!$AA162,".",IF(OPER!$AB162&lt;=HOUR(AY$7),MAX($Q67:AW67,0)+1,".")),","),IF(MAX($Q67:AW67,0)=OPER!$AA162,".",IF(OPER!$AB162&lt;=HOUR(AY$7),MAX($Q67:AW67,0)+1,".")))</f>
        <v>.</v>
      </c>
      <c r="AY67" s="269" t="e">
        <f>IF($E67=$E66,IF(AZ66=".",IF(MAX($Q67:AX67,0)=OPER!$AA162,".",IF(OPER!$AB162&lt;=HOUR(AZ$7),MAX($Q67:AX67,0)+1,".")),","),IF(MAX($Q67:AX67,0)=OPER!$AA162,".",IF(OPER!$AB162&lt;=HOUR(AZ$7),MAX($Q67:AX67,0)+1,".")))</f>
        <v>#VALUE!</v>
      </c>
      <c r="AZ67" s="270" t="str">
        <f>IF($E67=$E66,IF(BA66=".",IF(MAX($Q67:AY67,0)=OPER!$AA162,".",IF(OPER!$AB162&lt;=HOUR(BA$7),MAX($Q67:AY67,0)+1,".")),","),IF(MAX($Q67:AY67,0)=OPER!$AA162,".",IF(OPER!$AB162&lt;=HOUR(BA$7),MAX($Q67:AY67,0)+1,".")))</f>
        <v>,</v>
      </c>
      <c r="BA67" s="30" t="str">
        <f>+OPER!AK61</f>
        <v>TE</v>
      </c>
    </row>
    <row r="68" spans="1:53" ht="80.5" customHeight="1" x14ac:dyDescent="0.2">
      <c r="A68" s="282" t="str">
        <f>IF(OPER!AF62=0,"",OPER!AF62)</f>
        <v>BAJA</v>
      </c>
      <c r="B68" s="109">
        <f>IF(OPER!V62=0,"",OPER!V62)</f>
        <v>46072</v>
      </c>
      <c r="C68" s="71" t="str">
        <f>IF(OPER!U62 = 0,"", OPER!U62)</f>
        <v xml:space="preserve"> </v>
      </c>
      <c r="D68" s="30" t="str">
        <f t="shared" si="7"/>
        <v>SI</v>
      </c>
      <c r="E68" s="262" t="str">
        <f>IF(OPER!X62 = 0,"",OPER!X62)</f>
        <v>SEBASTIAN TOBON</v>
      </c>
      <c r="F68" s="262" t="str">
        <f>IF(OPER!I62 = 0,"",OPER!I62)</f>
        <v>INSPECCION/AJUSTES TRAN INT CAJA LLENA</v>
      </c>
      <c r="G68" s="352" t="str">
        <f>IF(OPER!C62=0,"",OPER!C62)</f>
        <v>VARIOLINE OW - L4</v>
      </c>
      <c r="H68" s="30">
        <f>IF(OPER!R62 = 0,"",OPER!R62)</f>
        <v>1.5</v>
      </c>
      <c r="I68" s="30" t="str">
        <f>IF(OPER!F62=0,"", OPER!F62)</f>
        <v>9254686</v>
      </c>
      <c r="J68" s="108" t="str">
        <f>IF(OPER!G62=0,"",OPER!G62)</f>
        <v>0020</v>
      </c>
      <c r="K68" s="250">
        <f>+OPER!R62</f>
        <v>1.5</v>
      </c>
      <c r="L68" s="262">
        <f t="shared" si="8"/>
        <v>7</v>
      </c>
      <c r="M68" s="250">
        <f t="shared" si="9"/>
        <v>16</v>
      </c>
      <c r="N68" s="205" t="str">
        <f>IF(OPER!A62=0,"",OPER!A62)</f>
        <v>ZOT2</v>
      </c>
      <c r="O68" s="73" t="str">
        <f>IF(OPER!AJ1918=0,"",OPER!AJ1918)</f>
        <v/>
      </c>
      <c r="P68" s="264" t="str">
        <f>IF(OPER!AH62="EJECUTADO","SI",IF(OPER!AH62="NO EJECUTADO","NO",""))</f>
        <v/>
      </c>
      <c r="Q68" s="264" t="str">
        <f>IF(OPER!AN62="EJECUTADO","SI",IF(OPER!AN62="NO EJECUTADO","NO",""))</f>
        <v/>
      </c>
      <c r="R68" s="221" t="str">
        <f>IFERROR(VLOOKUP(OPER!Z62,OPER!$AU$490:$AV$577,2,0),"NO ASIGNADO")</f>
        <v>JAIRO ARANGO</v>
      </c>
      <c r="S68" s="6" t="str">
        <f>+OPER!AG62</f>
        <v xml:space="preserve"> </v>
      </c>
      <c r="T68" s="268" t="str">
        <f>IF($E68=$E67,IF(U67=".",IF(MAX($Q68:Q68,0)=OPER!$AA163,".",IF(OPER!$AB163&lt;=HOUR(U$7),MAX($Q68:Q68,0)+1,".")),","),IF(MAX($Q68:Q68,0)=OPER!$AA163,".",IF(OPER!$AB163&lt;=HOUR(U$7),MAX($Q68:Q68,0)+1,".")))</f>
        <v>.</v>
      </c>
      <c r="U68" s="269" t="str">
        <f>IF($E68=$E67,IF(V67=".",IF(MAX($Q68:T68,0)=OPER!$AA163,".",IF(OPER!$AB163&lt;=HOUR(V$7),MAX($Q68:T68,0)+1,".")),","),IF(MAX($Q68:T68,0)=OPER!$AA163,".",IF(OPER!$AB163&lt;=HOUR(V$7),MAX($Q68:T68,0)+1,".")))</f>
        <v>.</v>
      </c>
      <c r="V68" s="269" t="str">
        <f>IF($E68=$E67,IF(W67=".",IF(MAX($Q68:U68,0)=OPER!$AA163,".",IF(OPER!$AB163&lt;=HOUR(W$7),MAX($Q68:U68,0)+1,".")),","),IF(MAX($Q68:U68,0)=OPER!$AA163,".",IF(OPER!$AB163&lt;=HOUR(W$7),MAX($Q68:U68,0)+1,".")))</f>
        <v>.</v>
      </c>
      <c r="W68" s="269" t="str">
        <f>IF($E68=$E67,IF(X67=".",IF(MAX($Q68:V68,0)=OPER!$AA163,".",IF(OPER!$AB163&lt;=HOUR(X$7),MAX($Q68:V68,0)+1,".")),","),IF(MAX($Q68:V68,0)=OPER!$AA163,".",IF(OPER!$AB163&lt;=HOUR(X$7),MAX($Q68:V68,0)+1,".")))</f>
        <v>.</v>
      </c>
      <c r="X68" s="270" t="str">
        <f>IF($E68=$E67,IF(Y67=".",IF(MAX($Q68:W68,0)=OPER!$AA163,".",IF(OPER!$AB163&lt;=HOUR(Y$7),MAX($Q68:W68,0)+1,".")),","),IF(MAX($Q68:W68,0)=OPER!$AA163,".",IF(OPER!$AB163&lt;=HOUR(Y$7),MAX($Q68:W68,0)+1,".")))</f>
        <v>.</v>
      </c>
      <c r="Y68" s="271" t="str">
        <f>IF($E68=$E67,IF(Z67=".",IF(MAX($Q68:X68,0)=OPER!$AA163,".",IF(OPER!$AB163&lt;=HOUR(Z$7),MAX($Q68:X68,0)+1,".")),","),IF(MAX($Q68:X68,0)=OPER!$AA163,".",IF(OPER!$AB163&lt;=HOUR(Z$7),MAX($Q68:X68,0)+1,".")))</f>
        <v>.</v>
      </c>
      <c r="Z68" s="269" t="str">
        <f>IF($E68=$E67,IF(AA67=".",IF(MAX($Q68:Y68,0)=OPER!$AA163,".",IF(OPER!$AB163&lt;=HOUR(AA$7),MAX($Q68:Y68,0)+1,".")),","),IF(MAX($Q68:Y68,0)=OPER!$AA163,".",IF(OPER!$AB163&lt;=HOUR(AA$7),MAX($Q68:Y68,0)+1,".")))</f>
        <v>.</v>
      </c>
      <c r="AA68" s="269" t="str">
        <f>IF($E68=$E67,IF(AB67=".",IF(MAX($Q68:Z68,0)=OPER!$AA163,".",IF(OPER!$AB163&lt;=HOUR(AB$7),MAX($Q68:Z68,0)+1,".")),","),IF(MAX($Q68:Z68,0)=OPER!$AA163,".",IF(OPER!$AB163&lt;=HOUR(AB$7),MAX($Q68:Z68,0)+1,".")))</f>
        <v>.</v>
      </c>
      <c r="AB68" s="270" t="str">
        <f>IF($E68=$E67,IF(AC67=".",IF(MAX($Q68:AA68,0)=OPER!$AA163,".",IF(OPER!$AB163&lt;=HOUR(AC$7),MAX($Q68:AA68,0)+1,".")),","),IF(MAX($Q68:AA68,0)=OPER!$AA163,".",IF(OPER!$AB163&lt;=HOUR(AC$7),MAX($Q68:AA68,0)+1,".")))</f>
        <v>.</v>
      </c>
      <c r="AC68" s="271" t="str">
        <f>IF($E68=$E67,IF(AD67=".",IF(MAX($Q68:AB68,0)=OPER!$AA163,".",IF(OPER!$AB163&lt;=HOUR(AD$7),MAX($Q68:AB68,0)+1,".")),","),IF(MAX($Q68:AB68,0)=OPER!$AA163,".",IF(OPER!$AB163&lt;=HOUR(AD$7),MAX($Q68:AB68,0)+1,".")))</f>
        <v>.</v>
      </c>
      <c r="AD68" s="269" t="str">
        <f>IF($E68=$E67,IF(AE67=".",IF(MAX($Q68:AC68,0)=OPER!$AA163,".",IF(OPER!$AB163&lt;=HOUR(AE$7),MAX($Q68:AC68,0)+1,".")),","),IF(MAX($Q68:AC68,0)=OPER!$AA163,".",IF(OPER!$AB163&lt;=HOUR(AE$7),MAX($Q68:AC68,0)+1,".")))</f>
        <v>.</v>
      </c>
      <c r="AE68" s="269" t="str">
        <f>IF($E68=$E67,IF(AF67=".",IF(MAX($Q68:AD68,0)=OPER!$AA163,".",IF(OPER!$AB163&lt;=HOUR(AF$7),MAX($Q68:AD68,0)+1,".")),","),IF(MAX($Q68:AD68,0)=OPER!$AA163,".",IF(OPER!$AB163&lt;=HOUR(AF$7),MAX($Q68:AD68,0)+1,".")))</f>
        <v>.</v>
      </c>
      <c r="AF68" s="270" t="str">
        <f>IF($E68=$E67,IF(AG67=".",IF(MAX($Q68:AE68,0)=OPER!$AA163,".",IF(OPER!$AB163&lt;=HOUR(AG$7),MAX($Q68:AE68,0)+1,".")),","),IF(MAX($Q68:AE68,0)=OPER!$AA163,".",IF(OPER!$AB163&lt;=HOUR(AG$7),MAX($Q68:AE68,0)+1,".")))</f>
        <v>.</v>
      </c>
      <c r="AG68" s="271" t="str">
        <f>IF($E68=$E67,IF(AH67=".",IF(MAX($Q68:AF68,0)=OPER!$AA163,".",IF(OPER!$AB163&lt;=HOUR(AH$7),MAX($Q68:AF68,0)+1,".")),","),IF(MAX($Q68:AF68,0)=OPER!$AA163,".",IF(OPER!$AB163&lt;=HOUR(AH$7),MAX($Q68:AF68,0)+1,".")))</f>
        <v>.</v>
      </c>
      <c r="AH68" s="269" t="str">
        <f>IF($E68=$E67,IF(AI67=".",IF(MAX($Q68:AG68,0)=OPER!$AA163,".",IF(OPER!$AB163&lt;=HOUR(AI$7),MAX($Q68:AG68,0)+1,".")),","),IF(MAX($Q68:AG68,0)=OPER!$AA163,".",IF(OPER!$AB163&lt;=HOUR(AI$7),MAX($Q68:AG68,0)+1,".")))</f>
        <v>.</v>
      </c>
      <c r="AI68" s="269" t="str">
        <f>IF($E68=$E67,IF(AJ67=".",IF(MAX($Q68:AH68,0)=OPER!$AA163,".",IF(OPER!$AB163&lt;=HOUR(AJ$7),MAX($Q68:AH68,0)+1,".")),","),IF(MAX($Q68:AH68,0)=OPER!$AA163,".",IF(OPER!$AB163&lt;=HOUR(AJ$7),MAX($Q68:AH68,0)+1,".")))</f>
        <v>.</v>
      </c>
      <c r="AJ68" s="270" t="str">
        <f>IF($E68=$E67,IF(AK67=".",IF(MAX($Q68:AI68,0)=OPER!$AA163,".",IF(OPER!$AB163&lt;=HOUR(AK$7),MAX($Q68:AI68,0)+1,".")),","),IF(MAX($Q68:AI68,0)=OPER!$AA163,".",IF(OPER!$AB163&lt;=HOUR(AK$7),MAX($Q68:AI68,0)+1,".")))</f>
        <v>.</v>
      </c>
      <c r="AK68" s="271" t="str">
        <f>IF($E68=$E67,IF(AL67=".",IF(MAX($Q68:AJ68,0)=OPER!$AA163,".",IF(OPER!$AB163&lt;=HOUR(AL$7),MAX($Q68:AJ68,0)+1,".")),","),IF(MAX($Q68:AJ68,0)=OPER!$AA163,".",IF(OPER!$AB163&lt;=HOUR(AL$7),MAX($Q68:AJ68,0)+1,".")))</f>
        <v>.</v>
      </c>
      <c r="AL68" s="269" t="str">
        <f>IF($E68=$E67,IF(AM67=".",IF(MAX($Q68:AK68,0)=OPER!$AA163,".",IF(OPER!$AB163&lt;=HOUR(AM$7),MAX($Q68:AK68,0)+1,".")),","),IF(MAX($Q68:AK68,0)=OPER!$AA163,".",IF(OPER!$AB163&lt;=HOUR(AM$7),MAX($Q68:AK68,0)+1,".")))</f>
        <v>.</v>
      </c>
      <c r="AM68" s="269" t="str">
        <f>IF($E68=$E67,IF(AN67=".",IF(MAX($Q68:AL68,0)=OPER!$AA163,".",IF(OPER!$AB163&lt;=HOUR(AN$7),MAX($Q68:AL68,0)+1,".")),","),IF(MAX($Q68:AL68,0)=OPER!$AA163,".",IF(OPER!$AB163&lt;=HOUR(AN$7),MAX($Q68:AL68,0)+1,".")))</f>
        <v>.</v>
      </c>
      <c r="AN68" s="270" t="str">
        <f>IF($E68=$E67,IF(AO67=".",IF(MAX($Q68:AM68,0)=OPER!$AA163,".",IF(OPER!$AB163&lt;=HOUR(AO$7),MAX($Q68:AM68,0)+1,".")),","),IF(MAX($Q68:AM68,0)=OPER!$AA163,".",IF(OPER!$AB163&lt;=HOUR(AO$7),MAX($Q68:AM68,0)+1,".")))</f>
        <v>.</v>
      </c>
      <c r="AO68" s="271" t="str">
        <f>IF($E68=$E67,IF(AP67=".",IF(MAX($Q68:AN68,0)=OPER!$AA163,".",IF(OPER!$AB163&lt;=HOUR(AP$7),MAX($Q68:AN68,0)+1,".")),","),IF(MAX($Q68:AN68,0)=OPER!$AA163,".",IF(OPER!$AB163&lt;=HOUR(AP$7),MAX($Q68:AN68,0)+1,".")))</f>
        <v>.</v>
      </c>
      <c r="AP68" s="269" t="str">
        <f>IF($E68=$E67,IF(AQ67=".",IF(MAX($Q68:AO68,0)=OPER!$AA163,".",IF(OPER!$AB163&lt;=HOUR(AQ$7),MAX($Q68:AO68,0)+1,".")),","),IF(MAX($Q68:AO68,0)=OPER!$AA163,".",IF(OPER!$AB163&lt;=HOUR(AQ$7),MAX($Q68:AO68,0)+1,".")))</f>
        <v>.</v>
      </c>
      <c r="AQ68" s="269" t="str">
        <f>IF($E68=$E67,IF(AR67=".",IF(MAX($Q68:AP68,0)=OPER!$AA163,".",IF(OPER!$AB163&lt;=HOUR(AR$7),MAX($Q68:AP68,0)+1,".")),","),IF(MAX($Q68:AP68,0)=OPER!$AA163,".",IF(OPER!$AB163&lt;=HOUR(AR$7),MAX($Q68:AP68,0)+1,".")))</f>
        <v>.</v>
      </c>
      <c r="AR68" s="270" t="str">
        <f>IF($E68=$E67,IF(AS67=".",IF(MAX($Q68:AQ68,0)=OPER!$AA163,".",IF(OPER!$AB163&lt;=HOUR(AS$7),MAX($Q68:AQ68,0)+1,".")),","),IF(MAX($Q68:AQ68,0)=OPER!$AA163,".",IF(OPER!$AB163&lt;=HOUR(AS$7),MAX($Q68:AQ68,0)+1,".")))</f>
        <v>.</v>
      </c>
      <c r="AS68" s="271" t="str">
        <f>IF($E68=$E67,IF(AT67=".",IF(MAX($Q68:AR68,0)=OPER!$AA163,".",IF(OPER!$AB163&lt;=HOUR(AT$7),MAX($Q68:AR68,0)+1,".")),","),IF(MAX($Q68:AR68,0)=OPER!$AA163,".",IF(OPER!$AB163&lt;=HOUR(AT$7),MAX($Q68:AR68,0)+1,".")))</f>
        <v>.</v>
      </c>
      <c r="AT68" s="269" t="str">
        <f>IF($E68=$E67,IF(AU67=".",IF(MAX($Q68:AS68,0)=OPER!$AA163,".",IF(OPER!$AB163&lt;=HOUR(AU$7),MAX($Q68:AS68,0)+1,".")),","),IF(MAX($Q68:AS68,0)=OPER!$AA163,".",IF(OPER!$AB163&lt;=HOUR(AU$7),MAX($Q68:AS68,0)+1,".")))</f>
        <v>.</v>
      </c>
      <c r="AU68" s="269" t="str">
        <f>IF($E68=$E67,IF(AV67=".",IF(MAX($Q68:AT68,0)=OPER!$AA163,".",IF(OPER!$AB163&lt;=HOUR(AV$7),MAX($Q68:AT68,0)+1,".")),","),IF(MAX($Q68:AT68,0)=OPER!$AA163,".",IF(OPER!$AB163&lt;=HOUR(AV$7),MAX($Q68:AT68,0)+1,".")))</f>
        <v>.</v>
      </c>
      <c r="AV68" s="270" t="str">
        <f>IF($E68=$E67,IF(AW67=".",IF(MAX($Q68:AU68,0)=OPER!$AA163,".",IF(OPER!$AB163&lt;=HOUR(AW$7),MAX($Q68:AU68,0)+1,".")),","),IF(MAX($Q68:AU68,0)=OPER!$AA163,".",IF(OPER!$AB163&lt;=HOUR(AW$7),MAX($Q68:AU68,0)+1,".")))</f>
        <v>.</v>
      </c>
      <c r="AW68" s="271" t="str">
        <f>IF($E68=$E67,IF(AX67=".",IF(MAX($Q68:AV68,0)=OPER!$AA163,".",IF(OPER!$AB163&lt;=HOUR(AX$7),MAX($Q68:AV68,0)+1,".")),","),IF(MAX($Q68:AV68,0)=OPER!$AA163,".",IF(OPER!$AB163&lt;=HOUR(AX$7),MAX($Q68:AV68,0)+1,".")))</f>
        <v>.</v>
      </c>
      <c r="AX68" s="269" t="e">
        <f>IF($E68=$E67,IF(AY67=".",IF(MAX($Q68:AW68,0)=OPER!$AA163,".",IF(OPER!$AB163&lt;=HOUR(AY$7),MAX($Q68:AW68,0)+1,".")),","),IF(MAX($Q68:AW68,0)=OPER!$AA163,".",IF(OPER!$AB163&lt;=HOUR(AY$7),MAX($Q68:AW68,0)+1,".")))</f>
        <v>#VALUE!</v>
      </c>
      <c r="AY68" s="269" t="str">
        <f>IF($E68=$E67,IF(AZ67=".",IF(MAX($Q68:AX68,0)=OPER!$AA163,".",IF(OPER!$AB163&lt;=HOUR(AZ$7),MAX($Q68:AX68,0)+1,".")),","),IF(MAX($Q68:AX68,0)=OPER!$AA163,".",IF(OPER!$AB163&lt;=HOUR(AZ$7),MAX($Q68:AX68,0)+1,".")))</f>
        <v>,</v>
      </c>
      <c r="AZ68" s="270" t="str">
        <f>IF($E68=$E67,IF(BA67=".",IF(MAX($Q68:AY68,0)=OPER!$AA163,".",IF(OPER!$AB163&lt;=HOUR(BA$7),MAX($Q68:AY68,0)+1,".")),","),IF(MAX($Q68:AY68,0)=OPER!$AA163,".",IF(OPER!$AB163&lt;=HOUR(BA$7),MAX($Q68:AY68,0)+1,".")))</f>
        <v>,</v>
      </c>
      <c r="BA68" s="30" t="str">
        <f>+OPER!AK62</f>
        <v>TE</v>
      </c>
    </row>
    <row r="69" spans="1:53" ht="80.5" customHeight="1" x14ac:dyDescent="0.2">
      <c r="A69" s="282" t="str">
        <f>IF(OPER!AF63=0,"",OPER!AF63)</f>
        <v>ALTA</v>
      </c>
      <c r="B69" s="109">
        <f>IF(OPER!V63=0,"",OPER!V63)</f>
        <v>46072</v>
      </c>
      <c r="C69" s="71">
        <f>IF(OPER!U63 = 0,"", OPER!U63)</f>
        <v>11624934</v>
      </c>
      <c r="D69" s="30" t="str">
        <f t="shared" si="7"/>
        <v>NO</v>
      </c>
      <c r="E69" s="262" t="str">
        <f>IF(OPER!X63 = 0,"",OPER!X63)</f>
        <v>CM TRANSPORTES</v>
      </c>
      <c r="F69" s="262" t="str">
        <f>IF(OPER!I63 = 0,"",OPER!I63)</f>
        <v>INSTALAR DUCHA LAVADO CIL ELEVADORES</v>
      </c>
      <c r="G69" s="352" t="str">
        <f>IF(OPER!C63=0,"",OPER!C63)</f>
        <v>LLENADORA DE BOTELLAS - L4</v>
      </c>
      <c r="H69" s="30">
        <f>IF(OPER!R63 = 0,"",OPER!R63)</f>
        <v>3</v>
      </c>
      <c r="I69" s="30" t="str">
        <f>IF(OPER!F63=0,"", OPER!F63)</f>
        <v>5574569</v>
      </c>
      <c r="J69" s="108" t="str">
        <f>IF(OPER!G63=0,"",OPER!G63)</f>
        <v>0120</v>
      </c>
      <c r="K69" s="250">
        <f>+OPER!R63</f>
        <v>3</v>
      </c>
      <c r="L69" s="262">
        <f t="shared" si="8"/>
        <v>56</v>
      </c>
      <c r="M69" s="250">
        <f t="shared" si="9"/>
        <v>29</v>
      </c>
      <c r="N69" s="205" t="str">
        <f>IF(OPER!A63=0,"",OPER!A63)</f>
        <v>ZOT3</v>
      </c>
      <c r="O69" s="73" t="str">
        <f>IF(OPER!AJ1919=0,"",OPER!AJ1919)</f>
        <v/>
      </c>
      <c r="P69" s="264" t="str">
        <f>IF(OPER!AH63="EJECUTADO","SI",IF(OPER!AH63="NO EJECUTADO","NO",""))</f>
        <v/>
      </c>
      <c r="Q69" s="264" t="str">
        <f>IF(OPER!AN63="EJECUTADO","SI",IF(OPER!AN63="NO EJECUTADO","NO",""))</f>
        <v/>
      </c>
      <c r="R69" s="221" t="str">
        <f>IFERROR(VLOOKUP(OPER!Z63,OPER!$AU$490:$AV$577,2,0),"NO ASIGNADO")</f>
        <v>JAIRO ARANGO</v>
      </c>
      <c r="S69" s="6" t="str">
        <f>+OPER!AG63</f>
        <v xml:space="preserve"> </v>
      </c>
      <c r="T69" s="268" t="str">
        <f>IF($E69=$E68,IF(U68=".",IF(MAX($Q69:Q69,0)=OPER!$AA164,".",IF(OPER!$AB164&lt;=HOUR(U$7),MAX($Q69:Q69,0)+1,".")),","),IF(MAX($Q69:Q69,0)=OPER!$AA164,".",IF(OPER!$AB164&lt;=HOUR(U$7),MAX($Q69:Q69,0)+1,".")))</f>
        <v>.</v>
      </c>
      <c r="U69" s="269" t="str">
        <f>IF($E69=$E68,IF(V68=".",IF(MAX($Q69:T69,0)=OPER!$AA164,".",IF(OPER!$AB164&lt;=HOUR(V$7),MAX($Q69:T69,0)+1,".")),","),IF(MAX($Q69:T69,0)=OPER!$AA164,".",IF(OPER!$AB164&lt;=HOUR(V$7),MAX($Q69:T69,0)+1,".")))</f>
        <v>.</v>
      </c>
      <c r="V69" s="269" t="str">
        <f>IF($E69=$E68,IF(W68=".",IF(MAX($Q69:U69,0)=OPER!$AA164,".",IF(OPER!$AB164&lt;=HOUR(W$7),MAX($Q69:U69,0)+1,".")),","),IF(MAX($Q69:U69,0)=OPER!$AA164,".",IF(OPER!$AB164&lt;=HOUR(W$7),MAX($Q69:U69,0)+1,".")))</f>
        <v>.</v>
      </c>
      <c r="W69" s="269" t="str">
        <f>IF($E69=$E68,IF(X68=".",IF(MAX($Q69:V69,0)=OPER!$AA164,".",IF(OPER!$AB164&lt;=HOUR(X$7),MAX($Q69:V69,0)+1,".")),","),IF(MAX($Q69:V69,0)=OPER!$AA164,".",IF(OPER!$AB164&lt;=HOUR(X$7),MAX($Q69:V69,0)+1,".")))</f>
        <v>.</v>
      </c>
      <c r="X69" s="270" t="str">
        <f>IF($E69=$E68,IF(Y68=".",IF(MAX($Q69:W69,0)=OPER!$AA164,".",IF(OPER!$AB164&lt;=HOUR(Y$7),MAX($Q69:W69,0)+1,".")),","),IF(MAX($Q69:W69,0)=OPER!$AA164,".",IF(OPER!$AB164&lt;=HOUR(Y$7),MAX($Q69:W69,0)+1,".")))</f>
        <v>.</v>
      </c>
      <c r="Y69" s="271" t="str">
        <f>IF($E69=$E68,IF(Z68=".",IF(MAX($Q69:X69,0)=OPER!$AA164,".",IF(OPER!$AB164&lt;=HOUR(Z$7),MAX($Q69:X69,0)+1,".")),","),IF(MAX($Q69:X69,0)=OPER!$AA164,".",IF(OPER!$AB164&lt;=HOUR(Z$7),MAX($Q69:X69,0)+1,".")))</f>
        <v>.</v>
      </c>
      <c r="Z69" s="269" t="str">
        <f>IF($E69=$E68,IF(AA68=".",IF(MAX($Q69:Y69,0)=OPER!$AA164,".",IF(OPER!$AB164&lt;=HOUR(AA$7),MAX($Q69:Y69,0)+1,".")),","),IF(MAX($Q69:Y69,0)=OPER!$AA164,".",IF(OPER!$AB164&lt;=HOUR(AA$7),MAX($Q69:Y69,0)+1,".")))</f>
        <v>.</v>
      </c>
      <c r="AA69" s="269" t="str">
        <f>IF($E69=$E68,IF(AB68=".",IF(MAX($Q69:Z69,0)=OPER!$AA164,".",IF(OPER!$AB164&lt;=HOUR(AB$7),MAX($Q69:Z69,0)+1,".")),","),IF(MAX($Q69:Z69,0)=OPER!$AA164,".",IF(OPER!$AB164&lt;=HOUR(AB$7),MAX($Q69:Z69,0)+1,".")))</f>
        <v>.</v>
      </c>
      <c r="AB69" s="270" t="str">
        <f>IF($E69=$E68,IF(AC68=".",IF(MAX($Q69:AA69,0)=OPER!$AA164,".",IF(OPER!$AB164&lt;=HOUR(AC$7),MAX($Q69:AA69,0)+1,".")),","),IF(MAX($Q69:AA69,0)=OPER!$AA164,".",IF(OPER!$AB164&lt;=HOUR(AC$7),MAX($Q69:AA69,0)+1,".")))</f>
        <v>.</v>
      </c>
      <c r="AC69" s="271" t="str">
        <f>IF($E69=$E68,IF(AD68=".",IF(MAX($Q69:AB69,0)=OPER!$AA164,".",IF(OPER!$AB164&lt;=HOUR(AD$7),MAX($Q69:AB69,0)+1,".")),","),IF(MAX($Q69:AB69,0)=OPER!$AA164,".",IF(OPER!$AB164&lt;=HOUR(AD$7),MAX($Q69:AB69,0)+1,".")))</f>
        <v>.</v>
      </c>
      <c r="AD69" s="269" t="str">
        <f>IF($E69=$E68,IF(AE68=".",IF(MAX($Q69:AC69,0)=OPER!$AA164,".",IF(OPER!$AB164&lt;=HOUR(AE$7),MAX($Q69:AC69,0)+1,".")),","),IF(MAX($Q69:AC69,0)=OPER!$AA164,".",IF(OPER!$AB164&lt;=HOUR(AE$7),MAX($Q69:AC69,0)+1,".")))</f>
        <v>.</v>
      </c>
      <c r="AE69" s="269" t="str">
        <f>IF($E69=$E68,IF(AF68=".",IF(MAX($Q69:AD69,0)=OPER!$AA164,".",IF(OPER!$AB164&lt;=HOUR(AF$7),MAX($Q69:AD69,0)+1,".")),","),IF(MAX($Q69:AD69,0)=OPER!$AA164,".",IF(OPER!$AB164&lt;=HOUR(AF$7),MAX($Q69:AD69,0)+1,".")))</f>
        <v>.</v>
      </c>
      <c r="AF69" s="270" t="str">
        <f>IF($E69=$E68,IF(AG68=".",IF(MAX($Q69:AE69,0)=OPER!$AA164,".",IF(OPER!$AB164&lt;=HOUR(AG$7),MAX($Q69:AE69,0)+1,".")),","),IF(MAX($Q69:AE69,0)=OPER!$AA164,".",IF(OPER!$AB164&lt;=HOUR(AG$7),MAX($Q69:AE69,0)+1,".")))</f>
        <v>.</v>
      </c>
      <c r="AG69" s="271" t="str">
        <f>IF($E69=$E68,IF(AH68=".",IF(MAX($Q69:AF69,0)=OPER!$AA164,".",IF(OPER!$AB164&lt;=HOUR(AH$7),MAX($Q69:AF69,0)+1,".")),","),IF(MAX($Q69:AF69,0)=OPER!$AA164,".",IF(OPER!$AB164&lt;=HOUR(AH$7),MAX($Q69:AF69,0)+1,".")))</f>
        <v>.</v>
      </c>
      <c r="AH69" s="269" t="str">
        <f>IF($E69=$E68,IF(AI68=".",IF(MAX($Q69:AG69,0)=OPER!$AA164,".",IF(OPER!$AB164&lt;=HOUR(AI$7),MAX($Q69:AG69,0)+1,".")),","),IF(MAX($Q69:AG69,0)=OPER!$AA164,".",IF(OPER!$AB164&lt;=HOUR(AI$7),MAX($Q69:AG69,0)+1,".")))</f>
        <v>.</v>
      </c>
      <c r="AI69" s="269" t="str">
        <f>IF($E69=$E68,IF(AJ68=".",IF(MAX($Q69:AH69,0)=OPER!$AA164,".",IF(OPER!$AB164&lt;=HOUR(AJ$7),MAX($Q69:AH69,0)+1,".")),","),IF(MAX($Q69:AH69,0)=OPER!$AA164,".",IF(OPER!$AB164&lt;=HOUR(AJ$7),MAX($Q69:AH69,0)+1,".")))</f>
        <v>.</v>
      </c>
      <c r="AJ69" s="270" t="str">
        <f>IF($E69=$E68,IF(AK68=".",IF(MAX($Q69:AI69,0)=OPER!$AA164,".",IF(OPER!$AB164&lt;=HOUR(AK$7),MAX($Q69:AI69,0)+1,".")),","),IF(MAX($Q69:AI69,0)=OPER!$AA164,".",IF(OPER!$AB164&lt;=HOUR(AK$7),MAX($Q69:AI69,0)+1,".")))</f>
        <v>.</v>
      </c>
      <c r="AK69" s="271" t="str">
        <f>IF($E69=$E68,IF(AL68=".",IF(MAX($Q69:AJ69,0)=OPER!$AA164,".",IF(OPER!$AB164&lt;=HOUR(AL$7),MAX($Q69:AJ69,0)+1,".")),","),IF(MAX($Q69:AJ69,0)=OPER!$AA164,".",IF(OPER!$AB164&lt;=HOUR(AL$7),MAX($Q69:AJ69,0)+1,".")))</f>
        <v>.</v>
      </c>
      <c r="AL69" s="269" t="str">
        <f>IF($E69=$E68,IF(AM68=".",IF(MAX($Q69:AK69,0)=OPER!$AA164,".",IF(OPER!$AB164&lt;=HOUR(AM$7),MAX($Q69:AK69,0)+1,".")),","),IF(MAX($Q69:AK69,0)=OPER!$AA164,".",IF(OPER!$AB164&lt;=HOUR(AM$7),MAX($Q69:AK69,0)+1,".")))</f>
        <v>.</v>
      </c>
      <c r="AM69" s="269" t="str">
        <f>IF($E69=$E68,IF(AN68=".",IF(MAX($Q69:AL69,0)=OPER!$AA164,".",IF(OPER!$AB164&lt;=HOUR(AN$7),MAX($Q69:AL69,0)+1,".")),","),IF(MAX($Q69:AL69,0)=OPER!$AA164,".",IF(OPER!$AB164&lt;=HOUR(AN$7),MAX($Q69:AL69,0)+1,".")))</f>
        <v>.</v>
      </c>
      <c r="AN69" s="270" t="str">
        <f>IF($E69=$E68,IF(AO68=".",IF(MAX($Q69:AM69,0)=OPER!$AA164,".",IF(OPER!$AB164&lt;=HOUR(AO$7),MAX($Q69:AM69,0)+1,".")),","),IF(MAX($Q69:AM69,0)=OPER!$AA164,".",IF(OPER!$AB164&lt;=HOUR(AO$7),MAX($Q69:AM69,0)+1,".")))</f>
        <v>.</v>
      </c>
      <c r="AO69" s="271" t="str">
        <f>IF($E69=$E68,IF(AP68=".",IF(MAX($Q69:AN69,0)=OPER!$AA164,".",IF(OPER!$AB164&lt;=HOUR(AP$7),MAX($Q69:AN69,0)+1,".")),","),IF(MAX($Q69:AN69,0)=OPER!$AA164,".",IF(OPER!$AB164&lt;=HOUR(AP$7),MAX($Q69:AN69,0)+1,".")))</f>
        <v>.</v>
      </c>
      <c r="AP69" s="269" t="str">
        <f>IF($E69=$E68,IF(AQ68=".",IF(MAX($Q69:AO69,0)=OPER!$AA164,".",IF(OPER!$AB164&lt;=HOUR(AQ$7),MAX($Q69:AO69,0)+1,".")),","),IF(MAX($Q69:AO69,0)=OPER!$AA164,".",IF(OPER!$AB164&lt;=HOUR(AQ$7),MAX($Q69:AO69,0)+1,".")))</f>
        <v>.</v>
      </c>
      <c r="AQ69" s="269" t="str">
        <f>IF($E69=$E68,IF(AR68=".",IF(MAX($Q69:AP69,0)=OPER!$AA164,".",IF(OPER!$AB164&lt;=HOUR(AR$7),MAX($Q69:AP69,0)+1,".")),","),IF(MAX($Q69:AP69,0)=OPER!$AA164,".",IF(OPER!$AB164&lt;=HOUR(AR$7),MAX($Q69:AP69,0)+1,".")))</f>
        <v>.</v>
      </c>
      <c r="AR69" s="270" t="str">
        <f>IF($E69=$E68,IF(AS68=".",IF(MAX($Q69:AQ69,0)=OPER!$AA164,".",IF(OPER!$AB164&lt;=HOUR(AS$7),MAX($Q69:AQ69,0)+1,".")),","),IF(MAX($Q69:AQ69,0)=OPER!$AA164,".",IF(OPER!$AB164&lt;=HOUR(AS$7),MAX($Q69:AQ69,0)+1,".")))</f>
        <v>.</v>
      </c>
      <c r="AS69" s="271" t="str">
        <f>IF($E69=$E68,IF(AT68=".",IF(MAX($Q69:AR69,0)=OPER!$AA164,".",IF(OPER!$AB164&lt;=HOUR(AT$7),MAX($Q69:AR69,0)+1,".")),","),IF(MAX($Q69:AR69,0)=OPER!$AA164,".",IF(OPER!$AB164&lt;=HOUR(AT$7),MAX($Q69:AR69,0)+1,".")))</f>
        <v>.</v>
      </c>
      <c r="AT69" s="269" t="str">
        <f>IF($E69=$E68,IF(AU68=".",IF(MAX($Q69:AS69,0)=OPER!$AA164,".",IF(OPER!$AB164&lt;=HOUR(AU$7),MAX($Q69:AS69,0)+1,".")),","),IF(MAX($Q69:AS69,0)=OPER!$AA164,".",IF(OPER!$AB164&lt;=HOUR(AU$7),MAX($Q69:AS69,0)+1,".")))</f>
        <v>.</v>
      </c>
      <c r="AU69" s="269" t="str">
        <f>IF($E69=$E68,IF(AV68=".",IF(MAX($Q69:AT69,0)=OPER!$AA164,".",IF(OPER!$AB164&lt;=HOUR(AV$7),MAX($Q69:AT69,0)+1,".")),","),IF(MAX($Q69:AT69,0)=OPER!$AA164,".",IF(OPER!$AB164&lt;=HOUR(AV$7),MAX($Q69:AT69,0)+1,".")))</f>
        <v>.</v>
      </c>
      <c r="AV69" s="270" t="str">
        <f>IF($E69=$E68,IF(AW68=".",IF(MAX($Q69:AU69,0)=OPER!$AA164,".",IF(OPER!$AB164&lt;=HOUR(AW$7),MAX($Q69:AU69,0)+1,".")),","),IF(MAX($Q69:AU69,0)=OPER!$AA164,".",IF(OPER!$AB164&lt;=HOUR(AW$7),MAX($Q69:AU69,0)+1,".")))</f>
        <v>.</v>
      </c>
      <c r="AW69" s="271" t="str">
        <f>IF($E69=$E68,IF(AX68=".",IF(MAX($Q69:AV69,0)=OPER!$AA164,".",IF(OPER!$AB164&lt;=HOUR(AX$7),MAX($Q69:AV69,0)+1,".")),","),IF(MAX($Q69:AV69,0)=OPER!$AA164,".",IF(OPER!$AB164&lt;=HOUR(AX$7),MAX($Q69:AV69,0)+1,".")))</f>
        <v>.</v>
      </c>
      <c r="AX69" s="269" t="str">
        <f>IF($E69=$E68,IF(AY68=".",IF(MAX($Q69:AW69,0)=OPER!$AA164,".",IF(OPER!$AB164&lt;=HOUR(AY$7),MAX($Q69:AW69,0)+1,".")),","),IF(MAX($Q69:AW69,0)=OPER!$AA164,".",IF(OPER!$AB164&lt;=HOUR(AY$7),MAX($Q69:AW69,0)+1,".")))</f>
        <v>.</v>
      </c>
      <c r="AY69" s="269" t="str">
        <f>IF($E69=$E68,IF(AZ68=".",IF(MAX($Q69:AX69,0)=OPER!$AA164,".",IF(OPER!$AB164&lt;=HOUR(AZ$7),MAX($Q69:AX69,0)+1,".")),","),IF(MAX($Q69:AX69,0)=OPER!$AA164,".",IF(OPER!$AB164&lt;=HOUR(AZ$7),MAX($Q69:AX69,0)+1,".")))</f>
        <v>.</v>
      </c>
      <c r="AZ69" s="270" t="e">
        <f>IF($E69=$E68,IF(BA68=".",IF(MAX($Q69:AY69,0)=OPER!$AA164,".",IF(OPER!$AB164&lt;=HOUR(BA$7),MAX($Q69:AY69,0)+1,".")),","),IF(MAX($Q69:AY69,0)=OPER!$AA164,".",IF(OPER!$AB164&lt;=HOUR(BA$7),MAX($Q69:AY69,0)+1,".")))</f>
        <v>#VALUE!</v>
      </c>
      <c r="BA69" s="30" t="str">
        <f>+OPER!AK63</f>
        <v>CON</v>
      </c>
    </row>
    <row r="70" spans="1:53" ht="80.5" customHeight="1" x14ac:dyDescent="0.2">
      <c r="A70" s="282" t="str">
        <f>IF(OPER!AF64=0,"",OPER!AF64)</f>
        <v>MEDIA</v>
      </c>
      <c r="B70" s="109">
        <f>IF(OPER!V64=0,"",OPER!V64)</f>
        <v>46072</v>
      </c>
      <c r="C70" s="71" t="str">
        <f>IF(OPER!U64 = 0,"", OPER!U64)</f>
        <v xml:space="preserve"> </v>
      </c>
      <c r="D70" s="30" t="str">
        <f t="shared" si="7"/>
        <v>SI</v>
      </c>
      <c r="E70" s="262" t="str">
        <f>IF(OPER!X64 = 0,"",OPER!X64)</f>
        <v>CM TRANSPORTES</v>
      </c>
      <c r="F70" s="262" t="str">
        <f>IF(OPER!I64 = 0,"",OPER!I64)</f>
        <v>CAMBIO ACEITE MOVIGEAR 174 A 178</v>
      </c>
      <c r="G70" s="352" t="str">
        <f>IF(OPER!C64=0,"",OPER!C64)</f>
        <v>TRANS BOTELLAS INLINE EBI - LLENADORA L4</v>
      </c>
      <c r="H70" s="30">
        <f>IF(OPER!R64 = 0,"",OPER!R64)</f>
        <v>7</v>
      </c>
      <c r="I70" s="30" t="str">
        <f>IF(OPER!F64=0,"", OPER!F64)</f>
        <v>5916088</v>
      </c>
      <c r="J70" s="108" t="str">
        <f>IF(OPER!G64=0,"",OPER!G64)</f>
        <v>0010</v>
      </c>
      <c r="K70" s="250">
        <f>+OPER!R64</f>
        <v>7</v>
      </c>
      <c r="L70" s="262">
        <f t="shared" si="8"/>
        <v>56</v>
      </c>
      <c r="M70" s="250">
        <f t="shared" si="9"/>
        <v>10.5</v>
      </c>
      <c r="N70" s="205" t="str">
        <f>IF(OPER!A64=0,"",OPER!A64)</f>
        <v>ZOT2</v>
      </c>
      <c r="O70" s="73" t="str">
        <f>IF(OPER!AJ1920=0,"",OPER!AJ1920)</f>
        <v/>
      </c>
      <c r="P70" s="264" t="str">
        <f>IF(OPER!AH64="EJECUTADO","SI",IF(OPER!AH64="NO EJECUTADO","NO",""))</f>
        <v/>
      </c>
      <c r="Q70" s="264" t="str">
        <f>IF(OPER!AN64="EJECUTADO","SI",IF(OPER!AN64="NO EJECUTADO","NO",""))</f>
        <v/>
      </c>
      <c r="R70" s="221" t="str">
        <f>IFERROR(VLOOKUP(OPER!Z64,OPER!$AU$490:$AV$577,2,0),"NO ASIGNADO")</f>
        <v>JAIRO ARANGO</v>
      </c>
      <c r="S70" s="6" t="str">
        <f>+OPER!AG64</f>
        <v xml:space="preserve"> </v>
      </c>
      <c r="T70" s="268" t="str">
        <f>IF($E70=$E69,IF(U69=".",IF(MAX($Q70:Q70,0)=OPER!$AA165,".",IF(OPER!$AB165&lt;=HOUR(U$7),MAX($Q70:Q70,0)+1,".")),","),IF(MAX($Q70:Q70,0)=OPER!$AA165,".",IF(OPER!$AB165&lt;=HOUR(U$7),MAX($Q70:Q70,0)+1,".")))</f>
        <v>.</v>
      </c>
      <c r="U70" s="269" t="str">
        <f>IF($E70=$E69,IF(V69=".",IF(MAX($Q70:T70,0)=OPER!$AA165,".",IF(OPER!$AB165&lt;=HOUR(V$7),MAX($Q70:T70,0)+1,".")),","),IF(MAX($Q70:T70,0)=OPER!$AA165,".",IF(OPER!$AB165&lt;=HOUR(V$7),MAX($Q70:T70,0)+1,".")))</f>
        <v>.</v>
      </c>
      <c r="V70" s="269" t="str">
        <f>IF($E70=$E69,IF(W69=".",IF(MAX($Q70:U70,0)=OPER!$AA165,".",IF(OPER!$AB165&lt;=HOUR(W$7),MAX($Q70:U70,0)+1,".")),","),IF(MAX($Q70:U70,0)=OPER!$AA165,".",IF(OPER!$AB165&lt;=HOUR(W$7),MAX($Q70:U70,0)+1,".")))</f>
        <v>.</v>
      </c>
      <c r="W70" s="269" t="str">
        <f>IF($E70=$E69,IF(X69=".",IF(MAX($Q70:V70,0)=OPER!$AA165,".",IF(OPER!$AB165&lt;=HOUR(X$7),MAX($Q70:V70,0)+1,".")),","),IF(MAX($Q70:V70,0)=OPER!$AA165,".",IF(OPER!$AB165&lt;=HOUR(X$7),MAX($Q70:V70,0)+1,".")))</f>
        <v>.</v>
      </c>
      <c r="X70" s="270" t="str">
        <f>IF($E70=$E69,IF(Y69=".",IF(MAX($Q70:W70,0)=OPER!$AA165,".",IF(OPER!$AB165&lt;=HOUR(Y$7),MAX($Q70:W70,0)+1,".")),","),IF(MAX($Q70:W70,0)=OPER!$AA165,".",IF(OPER!$AB165&lt;=HOUR(Y$7),MAX($Q70:W70,0)+1,".")))</f>
        <v>.</v>
      </c>
      <c r="Y70" s="271" t="str">
        <f>IF($E70=$E69,IF(Z69=".",IF(MAX($Q70:X70,0)=OPER!$AA165,".",IF(OPER!$AB165&lt;=HOUR(Z$7),MAX($Q70:X70,0)+1,".")),","),IF(MAX($Q70:X70,0)=OPER!$AA165,".",IF(OPER!$AB165&lt;=HOUR(Z$7),MAX($Q70:X70,0)+1,".")))</f>
        <v>.</v>
      </c>
      <c r="Z70" s="269" t="str">
        <f>IF($E70=$E69,IF(AA69=".",IF(MAX($Q70:Y70,0)=OPER!$AA165,".",IF(OPER!$AB165&lt;=HOUR(AA$7),MAX($Q70:Y70,0)+1,".")),","),IF(MAX($Q70:Y70,0)=OPER!$AA165,".",IF(OPER!$AB165&lt;=HOUR(AA$7),MAX($Q70:Y70,0)+1,".")))</f>
        <v>.</v>
      </c>
      <c r="AA70" s="269" t="str">
        <f>IF($E70=$E69,IF(AB69=".",IF(MAX($Q70:Z70,0)=OPER!$AA165,".",IF(OPER!$AB165&lt;=HOUR(AB$7),MAX($Q70:Z70,0)+1,".")),","),IF(MAX($Q70:Z70,0)=OPER!$AA165,".",IF(OPER!$AB165&lt;=HOUR(AB$7),MAX($Q70:Z70,0)+1,".")))</f>
        <v>.</v>
      </c>
      <c r="AB70" s="270" t="str">
        <f>IF($E70=$E69,IF(AC69=".",IF(MAX($Q70:AA70,0)=OPER!$AA165,".",IF(OPER!$AB165&lt;=HOUR(AC$7),MAX($Q70:AA70,0)+1,".")),","),IF(MAX($Q70:AA70,0)=OPER!$AA165,".",IF(OPER!$AB165&lt;=HOUR(AC$7),MAX($Q70:AA70,0)+1,".")))</f>
        <v>.</v>
      </c>
      <c r="AC70" s="271" t="str">
        <f>IF($E70=$E69,IF(AD69=".",IF(MAX($Q70:AB70,0)=OPER!$AA165,".",IF(OPER!$AB165&lt;=HOUR(AD$7),MAX($Q70:AB70,0)+1,".")),","),IF(MAX($Q70:AB70,0)=OPER!$AA165,".",IF(OPER!$AB165&lt;=HOUR(AD$7),MAX($Q70:AB70,0)+1,".")))</f>
        <v>.</v>
      </c>
      <c r="AD70" s="269" t="str">
        <f>IF($E70=$E69,IF(AE69=".",IF(MAX($Q70:AC70,0)=OPER!$AA165,".",IF(OPER!$AB165&lt;=HOUR(AE$7),MAX($Q70:AC70,0)+1,".")),","),IF(MAX($Q70:AC70,0)=OPER!$AA165,".",IF(OPER!$AB165&lt;=HOUR(AE$7),MAX($Q70:AC70,0)+1,".")))</f>
        <v>.</v>
      </c>
      <c r="AE70" s="269" t="str">
        <f>IF($E70=$E69,IF(AF69=".",IF(MAX($Q70:AD70,0)=OPER!$AA165,".",IF(OPER!$AB165&lt;=HOUR(AF$7),MAX($Q70:AD70,0)+1,".")),","),IF(MAX($Q70:AD70,0)=OPER!$AA165,".",IF(OPER!$AB165&lt;=HOUR(AF$7),MAX($Q70:AD70,0)+1,".")))</f>
        <v>.</v>
      </c>
      <c r="AF70" s="270" t="str">
        <f>IF($E70=$E69,IF(AG69=".",IF(MAX($Q70:AE70,0)=OPER!$AA165,".",IF(OPER!$AB165&lt;=HOUR(AG$7),MAX($Q70:AE70,0)+1,".")),","),IF(MAX($Q70:AE70,0)=OPER!$AA165,".",IF(OPER!$AB165&lt;=HOUR(AG$7),MAX($Q70:AE70,0)+1,".")))</f>
        <v>.</v>
      </c>
      <c r="AG70" s="271" t="str">
        <f>IF($E70=$E69,IF(AH69=".",IF(MAX($Q70:AF70,0)=OPER!$AA165,".",IF(OPER!$AB165&lt;=HOUR(AH$7),MAX($Q70:AF70,0)+1,".")),","),IF(MAX($Q70:AF70,0)=OPER!$AA165,".",IF(OPER!$AB165&lt;=HOUR(AH$7),MAX($Q70:AF70,0)+1,".")))</f>
        <v>.</v>
      </c>
      <c r="AH70" s="269" t="str">
        <f>IF($E70=$E69,IF(AI69=".",IF(MAX($Q70:AG70,0)=OPER!$AA165,".",IF(OPER!$AB165&lt;=HOUR(AI$7),MAX($Q70:AG70,0)+1,".")),","),IF(MAX($Q70:AG70,0)=OPER!$AA165,".",IF(OPER!$AB165&lt;=HOUR(AI$7),MAX($Q70:AG70,0)+1,".")))</f>
        <v>.</v>
      </c>
      <c r="AI70" s="269" t="str">
        <f>IF($E70=$E69,IF(AJ69=".",IF(MAX($Q70:AH70,0)=OPER!$AA165,".",IF(OPER!$AB165&lt;=HOUR(AJ$7),MAX($Q70:AH70,0)+1,".")),","),IF(MAX($Q70:AH70,0)=OPER!$AA165,".",IF(OPER!$AB165&lt;=HOUR(AJ$7),MAX($Q70:AH70,0)+1,".")))</f>
        <v>.</v>
      </c>
      <c r="AJ70" s="270" t="str">
        <f>IF($E70=$E69,IF(AK69=".",IF(MAX($Q70:AI70,0)=OPER!$AA165,".",IF(OPER!$AB165&lt;=HOUR(AK$7),MAX($Q70:AI70,0)+1,".")),","),IF(MAX($Q70:AI70,0)=OPER!$AA165,".",IF(OPER!$AB165&lt;=HOUR(AK$7),MAX($Q70:AI70,0)+1,".")))</f>
        <v>.</v>
      </c>
      <c r="AK70" s="271" t="str">
        <f>IF($E70=$E69,IF(AL69=".",IF(MAX($Q70:AJ70,0)=OPER!$AA165,".",IF(OPER!$AB165&lt;=HOUR(AL$7),MAX($Q70:AJ70,0)+1,".")),","),IF(MAX($Q70:AJ70,0)=OPER!$AA165,".",IF(OPER!$AB165&lt;=HOUR(AL$7),MAX($Q70:AJ70,0)+1,".")))</f>
        <v>.</v>
      </c>
      <c r="AL70" s="269" t="str">
        <f>IF($E70=$E69,IF(AM69=".",IF(MAX($Q70:AK70,0)=OPER!$AA165,".",IF(OPER!$AB165&lt;=HOUR(AM$7),MAX($Q70:AK70,0)+1,".")),","),IF(MAX($Q70:AK70,0)=OPER!$AA165,".",IF(OPER!$AB165&lt;=HOUR(AM$7),MAX($Q70:AK70,0)+1,".")))</f>
        <v>.</v>
      </c>
      <c r="AM70" s="269" t="str">
        <f>IF($E70=$E69,IF(AN69=".",IF(MAX($Q70:AL70,0)=OPER!$AA165,".",IF(OPER!$AB165&lt;=HOUR(AN$7),MAX($Q70:AL70,0)+1,".")),","),IF(MAX($Q70:AL70,0)=OPER!$AA165,".",IF(OPER!$AB165&lt;=HOUR(AN$7),MAX($Q70:AL70,0)+1,".")))</f>
        <v>.</v>
      </c>
      <c r="AN70" s="270" t="str">
        <f>IF($E70=$E69,IF(AO69=".",IF(MAX($Q70:AM70,0)=OPER!$AA165,".",IF(OPER!$AB165&lt;=HOUR(AO$7),MAX($Q70:AM70,0)+1,".")),","),IF(MAX($Q70:AM70,0)=OPER!$AA165,".",IF(OPER!$AB165&lt;=HOUR(AO$7),MAX($Q70:AM70,0)+1,".")))</f>
        <v>.</v>
      </c>
      <c r="AO70" s="271" t="str">
        <f>IF($E70=$E69,IF(AP69=".",IF(MAX($Q70:AN70,0)=OPER!$AA165,".",IF(OPER!$AB165&lt;=HOUR(AP$7),MAX($Q70:AN70,0)+1,".")),","),IF(MAX($Q70:AN70,0)=OPER!$AA165,".",IF(OPER!$AB165&lt;=HOUR(AP$7),MAX($Q70:AN70,0)+1,".")))</f>
        <v>.</v>
      </c>
      <c r="AP70" s="269" t="str">
        <f>IF($E70=$E69,IF(AQ69=".",IF(MAX($Q70:AO70,0)=OPER!$AA165,".",IF(OPER!$AB165&lt;=HOUR(AQ$7),MAX($Q70:AO70,0)+1,".")),","),IF(MAX($Q70:AO70,0)=OPER!$AA165,".",IF(OPER!$AB165&lt;=HOUR(AQ$7),MAX($Q70:AO70,0)+1,".")))</f>
        <v>.</v>
      </c>
      <c r="AQ70" s="269" t="str">
        <f>IF($E70=$E69,IF(AR69=".",IF(MAX($Q70:AP70,0)=OPER!$AA165,".",IF(OPER!$AB165&lt;=HOUR(AR$7),MAX($Q70:AP70,0)+1,".")),","),IF(MAX($Q70:AP70,0)=OPER!$AA165,".",IF(OPER!$AB165&lt;=HOUR(AR$7),MAX($Q70:AP70,0)+1,".")))</f>
        <v>.</v>
      </c>
      <c r="AR70" s="270" t="str">
        <f>IF($E70=$E69,IF(AS69=".",IF(MAX($Q70:AQ70,0)=OPER!$AA165,".",IF(OPER!$AB165&lt;=HOUR(AS$7),MAX($Q70:AQ70,0)+1,".")),","),IF(MAX($Q70:AQ70,0)=OPER!$AA165,".",IF(OPER!$AB165&lt;=HOUR(AS$7),MAX($Q70:AQ70,0)+1,".")))</f>
        <v>.</v>
      </c>
      <c r="AS70" s="271" t="str">
        <f>IF($E70=$E69,IF(AT69=".",IF(MAX($Q70:AR70,0)=OPER!$AA165,".",IF(OPER!$AB165&lt;=HOUR(AT$7),MAX($Q70:AR70,0)+1,".")),","),IF(MAX($Q70:AR70,0)=OPER!$AA165,".",IF(OPER!$AB165&lt;=HOUR(AT$7),MAX($Q70:AR70,0)+1,".")))</f>
        <v>.</v>
      </c>
      <c r="AT70" s="269" t="str">
        <f>IF($E70=$E69,IF(AU69=".",IF(MAX($Q70:AS70,0)=OPER!$AA165,".",IF(OPER!$AB165&lt;=HOUR(AU$7),MAX($Q70:AS70,0)+1,".")),","),IF(MAX($Q70:AS70,0)=OPER!$AA165,".",IF(OPER!$AB165&lt;=HOUR(AU$7),MAX($Q70:AS70,0)+1,".")))</f>
        <v>.</v>
      </c>
      <c r="AU70" s="269" t="str">
        <f>IF($E70=$E69,IF(AV69=".",IF(MAX($Q70:AT70,0)=OPER!$AA165,".",IF(OPER!$AB165&lt;=HOUR(AV$7),MAX($Q70:AT70,0)+1,".")),","),IF(MAX($Q70:AT70,0)=OPER!$AA165,".",IF(OPER!$AB165&lt;=HOUR(AV$7),MAX($Q70:AT70,0)+1,".")))</f>
        <v>.</v>
      </c>
      <c r="AV70" s="270" t="str">
        <f>IF($E70=$E69,IF(AW69=".",IF(MAX($Q70:AU70,0)=OPER!$AA165,".",IF(OPER!$AB165&lt;=HOUR(AW$7),MAX($Q70:AU70,0)+1,".")),","),IF(MAX($Q70:AU70,0)=OPER!$AA165,".",IF(OPER!$AB165&lt;=HOUR(AW$7),MAX($Q70:AU70,0)+1,".")))</f>
        <v>.</v>
      </c>
      <c r="AW70" s="271" t="str">
        <f>IF($E70=$E69,IF(AX69=".",IF(MAX($Q70:AV70,0)=OPER!$AA165,".",IF(OPER!$AB165&lt;=HOUR(AX$7),MAX($Q70:AV70,0)+1,".")),","),IF(MAX($Q70:AV70,0)=OPER!$AA165,".",IF(OPER!$AB165&lt;=HOUR(AX$7),MAX($Q70:AV70,0)+1,".")))</f>
        <v>.</v>
      </c>
      <c r="AX70" s="269" t="str">
        <f>IF($E70=$E69,IF(AY69=".",IF(MAX($Q70:AW70,0)=OPER!$AA165,".",IF(OPER!$AB165&lt;=HOUR(AY$7),MAX($Q70:AW70,0)+1,".")),","),IF(MAX($Q70:AW70,0)=OPER!$AA165,".",IF(OPER!$AB165&lt;=HOUR(AY$7),MAX($Q70:AW70,0)+1,".")))</f>
        <v>.</v>
      </c>
      <c r="AY70" s="269" t="e">
        <f>IF($E70=$E69,IF(AZ69=".",IF(MAX($Q70:AX70,0)=OPER!$AA165,".",IF(OPER!$AB165&lt;=HOUR(AZ$7),MAX($Q70:AX70,0)+1,".")),","),IF(MAX($Q70:AX70,0)=OPER!$AA165,".",IF(OPER!$AB165&lt;=HOUR(AZ$7),MAX($Q70:AX70,0)+1,".")))</f>
        <v>#VALUE!</v>
      </c>
      <c r="AZ70" s="270" t="str">
        <f>IF($E70=$E69,IF(BA69=".",IF(MAX($Q70:AY70,0)=OPER!$AA165,".",IF(OPER!$AB165&lt;=HOUR(BA$7),MAX($Q70:AY70,0)+1,".")),","),IF(MAX($Q70:AY70,0)=OPER!$AA165,".",IF(OPER!$AB165&lt;=HOUR(BA$7),MAX($Q70:AY70,0)+1,".")))</f>
        <v>,</v>
      </c>
      <c r="BA70" s="30" t="str">
        <f>+OPER!AK64</f>
        <v>CON</v>
      </c>
    </row>
    <row r="71" spans="1:53" ht="80.5" customHeight="1" x14ac:dyDescent="0.2">
      <c r="A71" s="282" t="str">
        <f>IF(OPER!AF65=0,"",OPER!AF65)</f>
        <v>BAJA</v>
      </c>
      <c r="B71" s="109">
        <f>IF(OPER!V65=0,"",OPER!V65)</f>
        <v>46072</v>
      </c>
      <c r="C71" s="71" t="str">
        <f>IF(OPER!U65 = 0,"", OPER!U65)</f>
        <v xml:space="preserve"> </v>
      </c>
      <c r="D71" s="30" t="str">
        <f t="shared" si="7"/>
        <v>SI</v>
      </c>
      <c r="E71" s="262" t="str">
        <f>IF(OPER!X65 = 0,"",OPER!X65)</f>
        <v>CM TRANSPORTES</v>
      </c>
      <c r="F71" s="262" t="str">
        <f>IF(OPER!I65 = 0,"",OPER!I65)</f>
        <v>CAMBIO ACEITE MOVIGEAR 204 A 213</v>
      </c>
      <c r="G71" s="352" t="str">
        <f>IF(OPER!C65=0,"",OPER!C65)</f>
        <v>TRANS BOTELLAS-MESA 1 A ETIQUET 1 - L4</v>
      </c>
      <c r="H71" s="30">
        <f>IF(OPER!R65 = 0,"",OPER!R65)</f>
        <v>7</v>
      </c>
      <c r="I71" s="30" t="str">
        <f>IF(OPER!F65=0,"", OPER!F65)</f>
        <v>5958857</v>
      </c>
      <c r="J71" s="108" t="str">
        <f>IF(OPER!G65=0,"",OPER!G65)</f>
        <v>0010</v>
      </c>
      <c r="K71" s="250">
        <f>+OPER!R65</f>
        <v>7</v>
      </c>
      <c r="L71" s="262">
        <f t="shared" si="8"/>
        <v>56</v>
      </c>
      <c r="M71" s="250">
        <f t="shared" si="9"/>
        <v>12</v>
      </c>
      <c r="N71" s="205" t="str">
        <f>IF(OPER!A65=0,"",OPER!A65)</f>
        <v>ZOT2</v>
      </c>
      <c r="O71" s="73" t="str">
        <f>IF(OPER!AJ1921=0,"",OPER!AJ1921)</f>
        <v/>
      </c>
      <c r="P71" s="264" t="str">
        <f>IF(OPER!AH65="EJECUTADO","SI",IF(OPER!AH65="NO EJECUTADO","NO",""))</f>
        <v/>
      </c>
      <c r="Q71" s="264" t="str">
        <f>IF(OPER!AN65="EJECUTADO","SI",IF(OPER!AN65="NO EJECUTADO","NO",""))</f>
        <v/>
      </c>
      <c r="R71" s="221" t="str">
        <f>IFERROR(VLOOKUP(OPER!Z65,OPER!$AU$490:$AV$577,2,0),"NO ASIGNADO")</f>
        <v>JAIRO ARANGO</v>
      </c>
      <c r="S71" s="6" t="str">
        <f>+OPER!AG65</f>
        <v xml:space="preserve"> </v>
      </c>
      <c r="T71" s="268" t="str">
        <f>IF($E71=$E70,IF(U70=".",IF(MAX($Q71:Q71,0)=OPER!$AA166,".",IF(OPER!$AB166&lt;=HOUR(U$7),MAX($Q71:Q71,0)+1,".")),","),IF(MAX($Q71:Q71,0)=OPER!$AA166,".",IF(OPER!$AB166&lt;=HOUR(U$7),MAX($Q71:Q71,0)+1,".")))</f>
        <v>.</v>
      </c>
      <c r="U71" s="269" t="str">
        <f>IF($E71=$E70,IF(V70=".",IF(MAX($Q71:T71,0)=OPER!$AA166,".",IF(OPER!$AB166&lt;=HOUR(V$7),MAX($Q71:T71,0)+1,".")),","),IF(MAX($Q71:T71,0)=OPER!$AA166,".",IF(OPER!$AB166&lt;=HOUR(V$7),MAX($Q71:T71,0)+1,".")))</f>
        <v>.</v>
      </c>
      <c r="V71" s="269" t="str">
        <f>IF($E71=$E70,IF(W70=".",IF(MAX($Q71:U71,0)=OPER!$AA166,".",IF(OPER!$AB166&lt;=HOUR(W$7),MAX($Q71:U71,0)+1,".")),","),IF(MAX($Q71:U71,0)=OPER!$AA166,".",IF(OPER!$AB166&lt;=HOUR(W$7),MAX($Q71:U71,0)+1,".")))</f>
        <v>.</v>
      </c>
      <c r="W71" s="269" t="str">
        <f>IF($E71=$E70,IF(X70=".",IF(MAX($Q71:V71,0)=OPER!$AA166,".",IF(OPER!$AB166&lt;=HOUR(X$7),MAX($Q71:V71,0)+1,".")),","),IF(MAX($Q71:V71,0)=OPER!$AA166,".",IF(OPER!$AB166&lt;=HOUR(X$7),MAX($Q71:V71,0)+1,".")))</f>
        <v>.</v>
      </c>
      <c r="X71" s="270" t="str">
        <f>IF($E71=$E70,IF(Y70=".",IF(MAX($Q71:W71,0)=OPER!$AA166,".",IF(OPER!$AB166&lt;=HOUR(Y$7),MAX($Q71:W71,0)+1,".")),","),IF(MAX($Q71:W71,0)=OPER!$AA166,".",IF(OPER!$AB166&lt;=HOUR(Y$7),MAX($Q71:W71,0)+1,".")))</f>
        <v>.</v>
      </c>
      <c r="Y71" s="271" t="str">
        <f>IF($E71=$E70,IF(Z70=".",IF(MAX($Q71:X71,0)=OPER!$AA166,".",IF(OPER!$AB166&lt;=HOUR(Z$7),MAX($Q71:X71,0)+1,".")),","),IF(MAX($Q71:X71,0)=OPER!$AA166,".",IF(OPER!$AB166&lt;=HOUR(Z$7),MAX($Q71:X71,0)+1,".")))</f>
        <v>.</v>
      </c>
      <c r="Z71" s="269" t="str">
        <f>IF($E71=$E70,IF(AA70=".",IF(MAX($Q71:Y71,0)=OPER!$AA166,".",IF(OPER!$AB166&lt;=HOUR(AA$7),MAX($Q71:Y71,0)+1,".")),","),IF(MAX($Q71:Y71,0)=OPER!$AA166,".",IF(OPER!$AB166&lt;=HOUR(AA$7),MAX($Q71:Y71,0)+1,".")))</f>
        <v>.</v>
      </c>
      <c r="AA71" s="269" t="str">
        <f>IF($E71=$E70,IF(AB70=".",IF(MAX($Q71:Z71,0)=OPER!$AA166,".",IF(OPER!$AB166&lt;=HOUR(AB$7),MAX($Q71:Z71,0)+1,".")),","),IF(MAX($Q71:Z71,0)=OPER!$AA166,".",IF(OPER!$AB166&lt;=HOUR(AB$7),MAX($Q71:Z71,0)+1,".")))</f>
        <v>.</v>
      </c>
      <c r="AB71" s="270" t="str">
        <f>IF($E71=$E70,IF(AC70=".",IF(MAX($Q71:AA71,0)=OPER!$AA166,".",IF(OPER!$AB166&lt;=HOUR(AC$7),MAX($Q71:AA71,0)+1,".")),","),IF(MAX($Q71:AA71,0)=OPER!$AA166,".",IF(OPER!$AB166&lt;=HOUR(AC$7),MAX($Q71:AA71,0)+1,".")))</f>
        <v>.</v>
      </c>
      <c r="AC71" s="271" t="str">
        <f>IF($E71=$E70,IF(AD70=".",IF(MAX($Q71:AB71,0)=OPER!$AA166,".",IF(OPER!$AB166&lt;=HOUR(AD$7),MAX($Q71:AB71,0)+1,".")),","),IF(MAX($Q71:AB71,0)=OPER!$AA166,".",IF(OPER!$AB166&lt;=HOUR(AD$7),MAX($Q71:AB71,0)+1,".")))</f>
        <v>.</v>
      </c>
      <c r="AD71" s="269" t="str">
        <f>IF($E71=$E70,IF(AE70=".",IF(MAX($Q71:AC71,0)=OPER!$AA166,".",IF(OPER!$AB166&lt;=HOUR(AE$7),MAX($Q71:AC71,0)+1,".")),","),IF(MAX($Q71:AC71,0)=OPER!$AA166,".",IF(OPER!$AB166&lt;=HOUR(AE$7),MAX($Q71:AC71,0)+1,".")))</f>
        <v>.</v>
      </c>
      <c r="AE71" s="269" t="str">
        <f>IF($E71=$E70,IF(AF70=".",IF(MAX($Q71:AD71,0)=OPER!$AA166,".",IF(OPER!$AB166&lt;=HOUR(AF$7),MAX($Q71:AD71,0)+1,".")),","),IF(MAX($Q71:AD71,0)=OPER!$AA166,".",IF(OPER!$AB166&lt;=HOUR(AF$7),MAX($Q71:AD71,0)+1,".")))</f>
        <v>.</v>
      </c>
      <c r="AF71" s="270" t="str">
        <f>IF($E71=$E70,IF(AG70=".",IF(MAX($Q71:AE71,0)=OPER!$AA166,".",IF(OPER!$AB166&lt;=HOUR(AG$7),MAX($Q71:AE71,0)+1,".")),","),IF(MAX($Q71:AE71,0)=OPER!$AA166,".",IF(OPER!$AB166&lt;=HOUR(AG$7),MAX($Q71:AE71,0)+1,".")))</f>
        <v>.</v>
      </c>
      <c r="AG71" s="271" t="str">
        <f>IF($E71=$E70,IF(AH70=".",IF(MAX($Q71:AF71,0)=OPER!$AA166,".",IF(OPER!$AB166&lt;=HOUR(AH$7),MAX($Q71:AF71,0)+1,".")),","),IF(MAX($Q71:AF71,0)=OPER!$AA166,".",IF(OPER!$AB166&lt;=HOUR(AH$7),MAX($Q71:AF71,0)+1,".")))</f>
        <v>.</v>
      </c>
      <c r="AH71" s="269" t="str">
        <f>IF($E71=$E70,IF(AI70=".",IF(MAX($Q71:AG71,0)=OPER!$AA166,".",IF(OPER!$AB166&lt;=HOUR(AI$7),MAX($Q71:AG71,0)+1,".")),","),IF(MAX($Q71:AG71,0)=OPER!$AA166,".",IF(OPER!$AB166&lt;=HOUR(AI$7),MAX($Q71:AG71,0)+1,".")))</f>
        <v>.</v>
      </c>
      <c r="AI71" s="269" t="str">
        <f>IF($E71=$E70,IF(AJ70=".",IF(MAX($Q71:AH71,0)=OPER!$AA166,".",IF(OPER!$AB166&lt;=HOUR(AJ$7),MAX($Q71:AH71,0)+1,".")),","),IF(MAX($Q71:AH71,0)=OPER!$AA166,".",IF(OPER!$AB166&lt;=HOUR(AJ$7),MAX($Q71:AH71,0)+1,".")))</f>
        <v>.</v>
      </c>
      <c r="AJ71" s="270" t="str">
        <f>IF($E71=$E70,IF(AK70=".",IF(MAX($Q71:AI71,0)=OPER!$AA166,".",IF(OPER!$AB166&lt;=HOUR(AK$7),MAX($Q71:AI71,0)+1,".")),","),IF(MAX($Q71:AI71,0)=OPER!$AA166,".",IF(OPER!$AB166&lt;=HOUR(AK$7),MAX($Q71:AI71,0)+1,".")))</f>
        <v>.</v>
      </c>
      <c r="AK71" s="271" t="str">
        <f>IF($E71=$E70,IF(AL70=".",IF(MAX($Q71:AJ71,0)=OPER!$AA166,".",IF(OPER!$AB166&lt;=HOUR(AL$7),MAX($Q71:AJ71,0)+1,".")),","),IF(MAX($Q71:AJ71,0)=OPER!$AA166,".",IF(OPER!$AB166&lt;=HOUR(AL$7),MAX($Q71:AJ71,0)+1,".")))</f>
        <v>.</v>
      </c>
      <c r="AL71" s="269" t="str">
        <f>IF($E71=$E70,IF(AM70=".",IF(MAX($Q71:AK71,0)=OPER!$AA166,".",IF(OPER!$AB166&lt;=HOUR(AM$7),MAX($Q71:AK71,0)+1,".")),","),IF(MAX($Q71:AK71,0)=OPER!$AA166,".",IF(OPER!$AB166&lt;=HOUR(AM$7),MAX($Q71:AK71,0)+1,".")))</f>
        <v>.</v>
      </c>
      <c r="AM71" s="269" t="str">
        <f>IF($E71=$E70,IF(AN70=".",IF(MAX($Q71:AL71,0)=OPER!$AA166,".",IF(OPER!$AB166&lt;=HOUR(AN$7),MAX($Q71:AL71,0)+1,".")),","),IF(MAX($Q71:AL71,0)=OPER!$AA166,".",IF(OPER!$AB166&lt;=HOUR(AN$7),MAX($Q71:AL71,0)+1,".")))</f>
        <v>.</v>
      </c>
      <c r="AN71" s="270" t="str">
        <f>IF($E71=$E70,IF(AO70=".",IF(MAX($Q71:AM71,0)=OPER!$AA166,".",IF(OPER!$AB166&lt;=HOUR(AO$7),MAX($Q71:AM71,0)+1,".")),","),IF(MAX($Q71:AM71,0)=OPER!$AA166,".",IF(OPER!$AB166&lt;=HOUR(AO$7),MAX($Q71:AM71,0)+1,".")))</f>
        <v>.</v>
      </c>
      <c r="AO71" s="271" t="str">
        <f>IF($E71=$E70,IF(AP70=".",IF(MAX($Q71:AN71,0)=OPER!$AA166,".",IF(OPER!$AB166&lt;=HOUR(AP$7),MAX($Q71:AN71,0)+1,".")),","),IF(MAX($Q71:AN71,0)=OPER!$AA166,".",IF(OPER!$AB166&lt;=HOUR(AP$7),MAX($Q71:AN71,0)+1,".")))</f>
        <v>.</v>
      </c>
      <c r="AP71" s="269" t="str">
        <f>IF($E71=$E70,IF(AQ70=".",IF(MAX($Q71:AO71,0)=OPER!$AA166,".",IF(OPER!$AB166&lt;=HOUR(AQ$7),MAX($Q71:AO71,0)+1,".")),","),IF(MAX($Q71:AO71,0)=OPER!$AA166,".",IF(OPER!$AB166&lt;=HOUR(AQ$7),MAX($Q71:AO71,0)+1,".")))</f>
        <v>.</v>
      </c>
      <c r="AQ71" s="269" t="str">
        <f>IF($E71=$E70,IF(AR70=".",IF(MAX($Q71:AP71,0)=OPER!$AA166,".",IF(OPER!$AB166&lt;=HOUR(AR$7),MAX($Q71:AP71,0)+1,".")),","),IF(MAX($Q71:AP71,0)=OPER!$AA166,".",IF(OPER!$AB166&lt;=HOUR(AR$7),MAX($Q71:AP71,0)+1,".")))</f>
        <v>.</v>
      </c>
      <c r="AR71" s="270" t="str">
        <f>IF($E71=$E70,IF(AS70=".",IF(MAX($Q71:AQ71,0)=OPER!$AA166,".",IF(OPER!$AB166&lt;=HOUR(AS$7),MAX($Q71:AQ71,0)+1,".")),","),IF(MAX($Q71:AQ71,0)=OPER!$AA166,".",IF(OPER!$AB166&lt;=HOUR(AS$7),MAX($Q71:AQ71,0)+1,".")))</f>
        <v>.</v>
      </c>
      <c r="AS71" s="271" t="str">
        <f>IF($E71=$E70,IF(AT70=".",IF(MAX($Q71:AR71,0)=OPER!$AA166,".",IF(OPER!$AB166&lt;=HOUR(AT$7),MAX($Q71:AR71,0)+1,".")),","),IF(MAX($Q71:AR71,0)=OPER!$AA166,".",IF(OPER!$AB166&lt;=HOUR(AT$7),MAX($Q71:AR71,0)+1,".")))</f>
        <v>.</v>
      </c>
      <c r="AT71" s="269" t="str">
        <f>IF($E71=$E70,IF(AU70=".",IF(MAX($Q71:AS71,0)=OPER!$AA166,".",IF(OPER!$AB166&lt;=HOUR(AU$7),MAX($Q71:AS71,0)+1,".")),","),IF(MAX($Q71:AS71,0)=OPER!$AA166,".",IF(OPER!$AB166&lt;=HOUR(AU$7),MAX($Q71:AS71,0)+1,".")))</f>
        <v>.</v>
      </c>
      <c r="AU71" s="269" t="str">
        <f>IF($E71=$E70,IF(AV70=".",IF(MAX($Q71:AT71,0)=OPER!$AA166,".",IF(OPER!$AB166&lt;=HOUR(AV$7),MAX($Q71:AT71,0)+1,".")),","),IF(MAX($Q71:AT71,0)=OPER!$AA166,".",IF(OPER!$AB166&lt;=HOUR(AV$7),MAX($Q71:AT71,0)+1,".")))</f>
        <v>.</v>
      </c>
      <c r="AV71" s="270" t="str">
        <f>IF($E71=$E70,IF(AW70=".",IF(MAX($Q71:AU71,0)=OPER!$AA166,".",IF(OPER!$AB166&lt;=HOUR(AW$7),MAX($Q71:AU71,0)+1,".")),","),IF(MAX($Q71:AU71,0)=OPER!$AA166,".",IF(OPER!$AB166&lt;=HOUR(AW$7),MAX($Q71:AU71,0)+1,".")))</f>
        <v>.</v>
      </c>
      <c r="AW71" s="271" t="str">
        <f>IF($E71=$E70,IF(AX70=".",IF(MAX($Q71:AV71,0)=OPER!$AA166,".",IF(OPER!$AB166&lt;=HOUR(AX$7),MAX($Q71:AV71,0)+1,".")),","),IF(MAX($Q71:AV71,0)=OPER!$AA166,".",IF(OPER!$AB166&lt;=HOUR(AX$7),MAX($Q71:AV71,0)+1,".")))</f>
        <v>.</v>
      </c>
      <c r="AX71" s="269" t="e">
        <f>IF($E71=$E70,IF(AY70=".",IF(MAX($Q71:AW71,0)=OPER!$AA166,".",IF(OPER!$AB166&lt;=HOUR(AY$7),MAX($Q71:AW71,0)+1,".")),","),IF(MAX($Q71:AW71,0)=OPER!$AA166,".",IF(OPER!$AB166&lt;=HOUR(AY$7),MAX($Q71:AW71,0)+1,".")))</f>
        <v>#VALUE!</v>
      </c>
      <c r="AY71" s="269" t="str">
        <f>IF($E71=$E70,IF(AZ70=".",IF(MAX($Q71:AX71,0)=OPER!$AA166,".",IF(OPER!$AB166&lt;=HOUR(AZ$7),MAX($Q71:AX71,0)+1,".")),","),IF(MAX($Q71:AX71,0)=OPER!$AA166,".",IF(OPER!$AB166&lt;=HOUR(AZ$7),MAX($Q71:AX71,0)+1,".")))</f>
        <v>,</v>
      </c>
      <c r="AZ71" s="270" t="str">
        <f>IF($E71=$E70,IF(BA70=".",IF(MAX($Q71:AY71,0)=OPER!$AA166,".",IF(OPER!$AB166&lt;=HOUR(BA$7),MAX($Q71:AY71,0)+1,".")),","),IF(MAX($Q71:AY71,0)=OPER!$AA166,".",IF(OPER!$AB166&lt;=HOUR(BA$7),MAX($Q71:AY71,0)+1,".")))</f>
        <v>,</v>
      </c>
      <c r="BA71" s="30" t="str">
        <f>+OPER!AK65</f>
        <v>CON</v>
      </c>
    </row>
    <row r="72" spans="1:53" ht="80.5" customHeight="1" x14ac:dyDescent="0.2">
      <c r="A72" s="282" t="str">
        <f>IF(OPER!AF66=0,"",OPER!AF66)</f>
        <v>BAJA</v>
      </c>
      <c r="B72" s="109">
        <f>IF(OPER!V66=0,"",OPER!V66)</f>
        <v>46072</v>
      </c>
      <c r="C72" s="71" t="str">
        <f>IF(OPER!U66 = 0,"", OPER!U66)</f>
        <v xml:space="preserve"> </v>
      </c>
      <c r="D72" s="30" t="str">
        <f t="shared" si="7"/>
        <v>SI</v>
      </c>
      <c r="E72" s="262" t="str">
        <f>IF(OPER!X66 = 0,"",OPER!X66)</f>
        <v>CM TRANSPORTES</v>
      </c>
      <c r="F72" s="262" t="str">
        <f>IF(OPER!I66 = 0,"",OPER!I66)</f>
        <v>CAMBIO ACEITE MOVIGEAR 216 A 226</v>
      </c>
      <c r="G72" s="352" t="str">
        <f>IF(OPER!C66=0,"",OPER!C66)</f>
        <v>TRANS BOTELLAS-MESA 1 A ETIQUETEA 2 - L4</v>
      </c>
      <c r="H72" s="30">
        <f>IF(OPER!R66 = 0,"",OPER!R66)</f>
        <v>6</v>
      </c>
      <c r="I72" s="30" t="str">
        <f>IF(OPER!F66=0,"", OPER!F66)</f>
        <v>9015483</v>
      </c>
      <c r="J72" s="108" t="str">
        <f>IF(OPER!G66=0,"",OPER!G66)</f>
        <v>0010</v>
      </c>
      <c r="K72" s="250">
        <f>+OPER!R66</f>
        <v>6</v>
      </c>
      <c r="L72" s="262">
        <f t="shared" si="8"/>
        <v>56</v>
      </c>
      <c r="M72" s="250">
        <f t="shared" si="9"/>
        <v>11</v>
      </c>
      <c r="N72" s="205" t="str">
        <f>IF(OPER!A66=0,"",OPER!A66)</f>
        <v>ZOT2</v>
      </c>
      <c r="O72" s="73" t="str">
        <f>IF(OPER!AJ1922=0,"",OPER!AJ1922)</f>
        <v/>
      </c>
      <c r="P72" s="264" t="str">
        <f>IF(OPER!AH66="EJECUTADO","SI",IF(OPER!AH66="NO EJECUTADO","NO",""))</f>
        <v/>
      </c>
      <c r="Q72" s="264" t="str">
        <f>IF(OPER!AN66="EJECUTADO","SI",IF(OPER!AN66="NO EJECUTADO","NO",""))</f>
        <v/>
      </c>
      <c r="R72" s="221" t="str">
        <f>IFERROR(VLOOKUP(OPER!Z66,OPER!$AU$490:$AV$577,2,0),"NO ASIGNADO")</f>
        <v>JAIRO ARANGO</v>
      </c>
      <c r="S72" s="6" t="str">
        <f>+OPER!AG66</f>
        <v xml:space="preserve"> </v>
      </c>
      <c r="T72" s="268" t="str">
        <f>IF($E72=$E71,IF(U71=".",IF(MAX($Q72:Q72,0)=OPER!$AA167,".",IF(OPER!$AB167&lt;=HOUR(U$7),MAX($Q72:Q72,0)+1,".")),","),IF(MAX($Q72:Q72,0)=OPER!$AA167,".",IF(OPER!$AB167&lt;=HOUR(U$7),MAX($Q72:Q72,0)+1,".")))</f>
        <v>.</v>
      </c>
      <c r="U72" s="269" t="str">
        <f>IF($E72=$E71,IF(V71=".",IF(MAX($Q72:T72,0)=OPER!$AA167,".",IF(OPER!$AB167&lt;=HOUR(V$7),MAX($Q72:T72,0)+1,".")),","),IF(MAX($Q72:T72,0)=OPER!$AA167,".",IF(OPER!$AB167&lt;=HOUR(V$7),MAX($Q72:T72,0)+1,".")))</f>
        <v>.</v>
      </c>
      <c r="V72" s="269" t="str">
        <f>IF($E72=$E71,IF(W71=".",IF(MAX($Q72:U72,0)=OPER!$AA167,".",IF(OPER!$AB167&lt;=HOUR(W$7),MAX($Q72:U72,0)+1,".")),","),IF(MAX($Q72:U72,0)=OPER!$AA167,".",IF(OPER!$AB167&lt;=HOUR(W$7),MAX($Q72:U72,0)+1,".")))</f>
        <v>.</v>
      </c>
      <c r="W72" s="269" t="str">
        <f>IF($E72=$E71,IF(X71=".",IF(MAX($Q72:V72,0)=OPER!$AA167,".",IF(OPER!$AB167&lt;=HOUR(X$7),MAX($Q72:V72,0)+1,".")),","),IF(MAX($Q72:V72,0)=OPER!$AA167,".",IF(OPER!$AB167&lt;=HOUR(X$7),MAX($Q72:V72,0)+1,".")))</f>
        <v>.</v>
      </c>
      <c r="X72" s="270" t="str">
        <f>IF($E72=$E71,IF(Y71=".",IF(MAX($Q72:W72,0)=OPER!$AA167,".",IF(OPER!$AB167&lt;=HOUR(Y$7),MAX($Q72:W72,0)+1,".")),","),IF(MAX($Q72:W72,0)=OPER!$AA167,".",IF(OPER!$AB167&lt;=HOUR(Y$7),MAX($Q72:W72,0)+1,".")))</f>
        <v>.</v>
      </c>
      <c r="Y72" s="271" t="str">
        <f>IF($E72=$E71,IF(Z71=".",IF(MAX($Q72:X72,0)=OPER!$AA167,".",IF(OPER!$AB167&lt;=HOUR(Z$7),MAX($Q72:X72,0)+1,".")),","),IF(MAX($Q72:X72,0)=OPER!$AA167,".",IF(OPER!$AB167&lt;=HOUR(Z$7),MAX($Q72:X72,0)+1,".")))</f>
        <v>.</v>
      </c>
      <c r="Z72" s="269" t="str">
        <f>IF($E72=$E71,IF(AA71=".",IF(MAX($Q72:Y72,0)=OPER!$AA167,".",IF(OPER!$AB167&lt;=HOUR(AA$7),MAX($Q72:Y72,0)+1,".")),","),IF(MAX($Q72:Y72,0)=OPER!$AA167,".",IF(OPER!$AB167&lt;=HOUR(AA$7),MAX($Q72:Y72,0)+1,".")))</f>
        <v>.</v>
      </c>
      <c r="AA72" s="269" t="str">
        <f>IF($E72=$E71,IF(AB71=".",IF(MAX($Q72:Z72,0)=OPER!$AA167,".",IF(OPER!$AB167&lt;=HOUR(AB$7),MAX($Q72:Z72,0)+1,".")),","),IF(MAX($Q72:Z72,0)=OPER!$AA167,".",IF(OPER!$AB167&lt;=HOUR(AB$7),MAX($Q72:Z72,0)+1,".")))</f>
        <v>.</v>
      </c>
      <c r="AB72" s="270" t="str">
        <f>IF($E72=$E71,IF(AC71=".",IF(MAX($Q72:AA72,0)=OPER!$AA167,".",IF(OPER!$AB167&lt;=HOUR(AC$7),MAX($Q72:AA72,0)+1,".")),","),IF(MAX($Q72:AA72,0)=OPER!$AA167,".",IF(OPER!$AB167&lt;=HOUR(AC$7),MAX($Q72:AA72,0)+1,".")))</f>
        <v>.</v>
      </c>
      <c r="AC72" s="271" t="str">
        <f>IF($E72=$E71,IF(AD71=".",IF(MAX($Q72:AB72,0)=OPER!$AA167,".",IF(OPER!$AB167&lt;=HOUR(AD$7),MAX($Q72:AB72,0)+1,".")),","),IF(MAX($Q72:AB72,0)=OPER!$AA167,".",IF(OPER!$AB167&lt;=HOUR(AD$7),MAX($Q72:AB72,0)+1,".")))</f>
        <v>.</v>
      </c>
      <c r="AD72" s="269" t="str">
        <f>IF($E72=$E71,IF(AE71=".",IF(MAX($Q72:AC72,0)=OPER!$AA167,".",IF(OPER!$AB167&lt;=HOUR(AE$7),MAX($Q72:AC72,0)+1,".")),","),IF(MAX($Q72:AC72,0)=OPER!$AA167,".",IF(OPER!$AB167&lt;=HOUR(AE$7),MAX($Q72:AC72,0)+1,".")))</f>
        <v>.</v>
      </c>
      <c r="AE72" s="269" t="str">
        <f>IF($E72=$E71,IF(AF71=".",IF(MAX($Q72:AD72,0)=OPER!$AA167,".",IF(OPER!$AB167&lt;=HOUR(AF$7),MAX($Q72:AD72,0)+1,".")),","),IF(MAX($Q72:AD72,0)=OPER!$AA167,".",IF(OPER!$AB167&lt;=HOUR(AF$7),MAX($Q72:AD72,0)+1,".")))</f>
        <v>.</v>
      </c>
      <c r="AF72" s="270" t="str">
        <f>IF($E72=$E71,IF(AG71=".",IF(MAX($Q72:AE72,0)=OPER!$AA167,".",IF(OPER!$AB167&lt;=HOUR(AG$7),MAX($Q72:AE72,0)+1,".")),","),IF(MAX($Q72:AE72,0)=OPER!$AA167,".",IF(OPER!$AB167&lt;=HOUR(AG$7),MAX($Q72:AE72,0)+1,".")))</f>
        <v>.</v>
      </c>
      <c r="AG72" s="271" t="str">
        <f>IF($E72=$E71,IF(AH71=".",IF(MAX($Q72:AF72,0)=OPER!$AA167,".",IF(OPER!$AB167&lt;=HOUR(AH$7),MAX($Q72:AF72,0)+1,".")),","),IF(MAX($Q72:AF72,0)=OPER!$AA167,".",IF(OPER!$AB167&lt;=HOUR(AH$7),MAX($Q72:AF72,0)+1,".")))</f>
        <v>.</v>
      </c>
      <c r="AH72" s="269" t="str">
        <f>IF($E72=$E71,IF(AI71=".",IF(MAX($Q72:AG72,0)=OPER!$AA167,".",IF(OPER!$AB167&lt;=HOUR(AI$7),MAX($Q72:AG72,0)+1,".")),","),IF(MAX($Q72:AG72,0)=OPER!$AA167,".",IF(OPER!$AB167&lt;=HOUR(AI$7),MAX($Q72:AG72,0)+1,".")))</f>
        <v>.</v>
      </c>
      <c r="AI72" s="269" t="str">
        <f>IF($E72=$E71,IF(AJ71=".",IF(MAX($Q72:AH72,0)=OPER!$AA167,".",IF(OPER!$AB167&lt;=HOUR(AJ$7),MAX($Q72:AH72,0)+1,".")),","),IF(MAX($Q72:AH72,0)=OPER!$AA167,".",IF(OPER!$AB167&lt;=HOUR(AJ$7),MAX($Q72:AH72,0)+1,".")))</f>
        <v>.</v>
      </c>
      <c r="AJ72" s="270" t="str">
        <f>IF($E72=$E71,IF(AK71=".",IF(MAX($Q72:AI72,0)=OPER!$AA167,".",IF(OPER!$AB167&lt;=HOUR(AK$7),MAX($Q72:AI72,0)+1,".")),","),IF(MAX($Q72:AI72,0)=OPER!$AA167,".",IF(OPER!$AB167&lt;=HOUR(AK$7),MAX($Q72:AI72,0)+1,".")))</f>
        <v>.</v>
      </c>
      <c r="AK72" s="271" t="str">
        <f>IF($E72=$E71,IF(AL71=".",IF(MAX($Q72:AJ72,0)=OPER!$AA167,".",IF(OPER!$AB167&lt;=HOUR(AL$7),MAX($Q72:AJ72,0)+1,".")),","),IF(MAX($Q72:AJ72,0)=OPER!$AA167,".",IF(OPER!$AB167&lt;=HOUR(AL$7),MAX($Q72:AJ72,0)+1,".")))</f>
        <v>.</v>
      </c>
      <c r="AL72" s="269" t="str">
        <f>IF($E72=$E71,IF(AM71=".",IF(MAX($Q72:AK72,0)=OPER!$AA167,".",IF(OPER!$AB167&lt;=HOUR(AM$7),MAX($Q72:AK72,0)+1,".")),","),IF(MAX($Q72:AK72,0)=OPER!$AA167,".",IF(OPER!$AB167&lt;=HOUR(AM$7),MAX($Q72:AK72,0)+1,".")))</f>
        <v>.</v>
      </c>
      <c r="AM72" s="269" t="str">
        <f>IF($E72=$E71,IF(AN71=".",IF(MAX($Q72:AL72,0)=OPER!$AA167,".",IF(OPER!$AB167&lt;=HOUR(AN$7),MAX($Q72:AL72,0)+1,".")),","),IF(MAX($Q72:AL72,0)=OPER!$AA167,".",IF(OPER!$AB167&lt;=HOUR(AN$7),MAX($Q72:AL72,0)+1,".")))</f>
        <v>.</v>
      </c>
      <c r="AN72" s="270" t="str">
        <f>IF($E72=$E71,IF(AO71=".",IF(MAX($Q72:AM72,0)=OPER!$AA167,".",IF(OPER!$AB167&lt;=HOUR(AO$7),MAX($Q72:AM72,0)+1,".")),","),IF(MAX($Q72:AM72,0)=OPER!$AA167,".",IF(OPER!$AB167&lt;=HOUR(AO$7),MAX($Q72:AM72,0)+1,".")))</f>
        <v>.</v>
      </c>
      <c r="AO72" s="271" t="str">
        <f>IF($E72=$E71,IF(AP71=".",IF(MAX($Q72:AN72,0)=OPER!$AA167,".",IF(OPER!$AB167&lt;=HOUR(AP$7),MAX($Q72:AN72,0)+1,".")),","),IF(MAX($Q72:AN72,0)=OPER!$AA167,".",IF(OPER!$AB167&lt;=HOUR(AP$7),MAX($Q72:AN72,0)+1,".")))</f>
        <v>.</v>
      </c>
      <c r="AP72" s="269" t="str">
        <f>IF($E72=$E71,IF(AQ71=".",IF(MAX($Q72:AO72,0)=OPER!$AA167,".",IF(OPER!$AB167&lt;=HOUR(AQ$7),MAX($Q72:AO72,0)+1,".")),","),IF(MAX($Q72:AO72,0)=OPER!$AA167,".",IF(OPER!$AB167&lt;=HOUR(AQ$7),MAX($Q72:AO72,0)+1,".")))</f>
        <v>.</v>
      </c>
      <c r="AQ72" s="269" t="str">
        <f>IF($E72=$E71,IF(AR71=".",IF(MAX($Q72:AP72,0)=OPER!$AA167,".",IF(OPER!$AB167&lt;=HOUR(AR$7),MAX($Q72:AP72,0)+1,".")),","),IF(MAX($Q72:AP72,0)=OPER!$AA167,".",IF(OPER!$AB167&lt;=HOUR(AR$7),MAX($Q72:AP72,0)+1,".")))</f>
        <v>.</v>
      </c>
      <c r="AR72" s="270" t="str">
        <f>IF($E72=$E71,IF(AS71=".",IF(MAX($Q72:AQ72,0)=OPER!$AA167,".",IF(OPER!$AB167&lt;=HOUR(AS$7),MAX($Q72:AQ72,0)+1,".")),","),IF(MAX($Q72:AQ72,0)=OPER!$AA167,".",IF(OPER!$AB167&lt;=HOUR(AS$7),MAX($Q72:AQ72,0)+1,".")))</f>
        <v>.</v>
      </c>
      <c r="AS72" s="271" t="str">
        <f>IF($E72=$E71,IF(AT71=".",IF(MAX($Q72:AR72,0)=OPER!$AA167,".",IF(OPER!$AB167&lt;=HOUR(AT$7),MAX($Q72:AR72,0)+1,".")),","),IF(MAX($Q72:AR72,0)=OPER!$AA167,".",IF(OPER!$AB167&lt;=HOUR(AT$7),MAX($Q72:AR72,0)+1,".")))</f>
        <v>.</v>
      </c>
      <c r="AT72" s="269" t="str">
        <f>IF($E72=$E71,IF(AU71=".",IF(MAX($Q72:AS72,0)=OPER!$AA167,".",IF(OPER!$AB167&lt;=HOUR(AU$7),MAX($Q72:AS72,0)+1,".")),","),IF(MAX($Q72:AS72,0)=OPER!$AA167,".",IF(OPER!$AB167&lt;=HOUR(AU$7),MAX($Q72:AS72,0)+1,".")))</f>
        <v>.</v>
      </c>
      <c r="AU72" s="269" t="str">
        <f>IF($E72=$E71,IF(AV71=".",IF(MAX($Q72:AT72,0)=OPER!$AA167,".",IF(OPER!$AB167&lt;=HOUR(AV$7),MAX($Q72:AT72,0)+1,".")),","),IF(MAX($Q72:AT72,0)=OPER!$AA167,".",IF(OPER!$AB167&lt;=HOUR(AV$7),MAX($Q72:AT72,0)+1,".")))</f>
        <v>.</v>
      </c>
      <c r="AV72" s="270" t="str">
        <f>IF($E72=$E71,IF(AW71=".",IF(MAX($Q72:AU72,0)=OPER!$AA167,".",IF(OPER!$AB167&lt;=HOUR(AW$7),MAX($Q72:AU72,0)+1,".")),","),IF(MAX($Q72:AU72,0)=OPER!$AA167,".",IF(OPER!$AB167&lt;=HOUR(AW$7),MAX($Q72:AU72,0)+1,".")))</f>
        <v>.</v>
      </c>
      <c r="AW72" s="271" t="e">
        <f>IF($E72=$E71,IF(AX71=".",IF(MAX($Q72:AV72,0)=OPER!$AA167,".",IF(OPER!$AB167&lt;=HOUR(AX$7),MAX($Q72:AV72,0)+1,".")),","),IF(MAX($Q72:AV72,0)=OPER!$AA167,".",IF(OPER!$AB167&lt;=HOUR(AX$7),MAX($Q72:AV72,0)+1,".")))</f>
        <v>#VALUE!</v>
      </c>
      <c r="AX72" s="269" t="str">
        <f>IF($E72=$E71,IF(AY71=".",IF(MAX($Q72:AW72,0)=OPER!$AA167,".",IF(OPER!$AB167&lt;=HOUR(AY$7),MAX($Q72:AW72,0)+1,".")),","),IF(MAX($Q72:AW72,0)=OPER!$AA167,".",IF(OPER!$AB167&lt;=HOUR(AY$7),MAX($Q72:AW72,0)+1,".")))</f>
        <v>,</v>
      </c>
      <c r="AY72" s="269" t="str">
        <f>IF($E72=$E71,IF(AZ71=".",IF(MAX($Q72:AX72,0)=OPER!$AA167,".",IF(OPER!$AB167&lt;=HOUR(AZ$7),MAX($Q72:AX72,0)+1,".")),","),IF(MAX($Q72:AX72,0)=OPER!$AA167,".",IF(OPER!$AB167&lt;=HOUR(AZ$7),MAX($Q72:AX72,0)+1,".")))</f>
        <v>,</v>
      </c>
      <c r="AZ72" s="270" t="str">
        <f>IF($E72=$E71,IF(BA71=".",IF(MAX($Q72:AY72,0)=OPER!$AA167,".",IF(OPER!$AB167&lt;=HOUR(BA$7),MAX($Q72:AY72,0)+1,".")),","),IF(MAX($Q72:AY72,0)=OPER!$AA167,".",IF(OPER!$AB167&lt;=HOUR(BA$7),MAX($Q72:AY72,0)+1,".")))</f>
        <v>,</v>
      </c>
      <c r="BA72" s="30" t="str">
        <f>+OPER!AK66</f>
        <v>CON</v>
      </c>
    </row>
    <row r="73" spans="1:53" ht="80.5" customHeight="1" x14ac:dyDescent="0.2">
      <c r="A73" s="282" t="str">
        <f>IF(OPER!AF67=0,"",OPER!AF67)</f>
        <v>BAJA</v>
      </c>
      <c r="B73" s="109">
        <f>IF(OPER!V67=0,"",OPER!V67)</f>
        <v>46072</v>
      </c>
      <c r="C73" s="71" t="str">
        <f>IF(OPER!U67 = 0,"", OPER!U67)</f>
        <v xml:space="preserve"> </v>
      </c>
      <c r="D73" s="30" t="str">
        <f t="shared" ref="D73:D136" si="10">IF(N73&lt;&gt;"",IF(OR(OR(N73="ZOT1",N73="ZOT3"),_xlfn.NUMBERVALUE(C73)&lt;&gt;0),"NO","SI"),"")</f>
        <v>SI</v>
      </c>
      <c r="E73" s="262" t="str">
        <f>IF(OPER!X67 = 0,"",OPER!X67)</f>
        <v>CM TRANSPORTES</v>
      </c>
      <c r="F73" s="262" t="str">
        <f>IF(OPER!I67 = 0,"",OPER!I67)</f>
        <v>CAMBIO ACEITE MOVIGEAR 238 A 249</v>
      </c>
      <c r="G73" s="352" t="str">
        <f>IF(OPER!C67=0,"",OPER!C67)</f>
        <v>TRANS BOTELLAS  ETIQUET 2-MESA 2 - L4</v>
      </c>
      <c r="H73" s="30">
        <f>IF(OPER!R67 = 0,"",OPER!R67)</f>
        <v>10</v>
      </c>
      <c r="I73" s="30" t="str">
        <f>IF(OPER!F67=0,"", OPER!F67)</f>
        <v>9015498</v>
      </c>
      <c r="J73" s="108" t="str">
        <f>IF(OPER!G67=0,"",OPER!G67)</f>
        <v>0010</v>
      </c>
      <c r="K73" s="250">
        <f>+OPER!R67</f>
        <v>10</v>
      </c>
      <c r="L73" s="262">
        <f t="shared" ref="L73:L136" si="11">+SUMIFS($H$8:$H$185,$B$8:$B$185,B73,$E$8:$E$185,E73)</f>
        <v>56</v>
      </c>
      <c r="M73" s="250">
        <f t="shared" ref="M73:M136" si="12">IFERROR(SUMIFS($H$8:$H$184,$B$8:$B$184,B73,$G$8:$G$184,G73)/(SUMIF($B$8:$B$184,B73,$H$8:$H$184)*0+1),"")</f>
        <v>10</v>
      </c>
      <c r="N73" s="205" t="str">
        <f>IF(OPER!A67=0,"",OPER!A67)</f>
        <v>ZOT2</v>
      </c>
      <c r="O73" s="73" t="str">
        <f>IF(OPER!AJ1923=0,"",OPER!AJ1923)</f>
        <v/>
      </c>
      <c r="P73" s="264" t="str">
        <f>IF(OPER!AH67="EJECUTADO","SI",IF(OPER!AH67="NO EJECUTADO","NO",""))</f>
        <v/>
      </c>
      <c r="Q73" s="264" t="str">
        <f>IF(OPER!AN67="EJECUTADO","SI",IF(OPER!AN67="NO EJECUTADO","NO",""))</f>
        <v/>
      </c>
      <c r="R73" s="221" t="str">
        <f>IFERROR(VLOOKUP(OPER!Z67,OPER!$AU$490:$AV$577,2,0),"NO ASIGNADO")</f>
        <v>JAIRO ARANGO</v>
      </c>
      <c r="S73" s="6" t="str">
        <f>+OPER!AG67</f>
        <v xml:space="preserve"> </v>
      </c>
      <c r="T73" s="268" t="str">
        <f>IF($E73=$E72,IF(U72=".",IF(MAX($Q73:Q73,0)=OPER!$AA168,".",IF(OPER!$AB168&lt;=HOUR(U$7),MAX($Q73:Q73,0)+1,".")),","),IF(MAX($Q73:Q73,0)=OPER!$AA168,".",IF(OPER!$AB168&lt;=HOUR(U$7),MAX($Q73:Q73,0)+1,".")))</f>
        <v>.</v>
      </c>
      <c r="U73" s="269" t="str">
        <f>IF($E73=$E72,IF(V72=".",IF(MAX($Q73:T73,0)=OPER!$AA168,".",IF(OPER!$AB168&lt;=HOUR(V$7),MAX($Q73:T73,0)+1,".")),","),IF(MAX($Q73:T73,0)=OPER!$AA168,".",IF(OPER!$AB168&lt;=HOUR(V$7),MAX($Q73:T73,0)+1,".")))</f>
        <v>.</v>
      </c>
      <c r="V73" s="269" t="str">
        <f>IF($E73=$E72,IF(W72=".",IF(MAX($Q73:U73,0)=OPER!$AA168,".",IF(OPER!$AB168&lt;=HOUR(W$7),MAX($Q73:U73,0)+1,".")),","),IF(MAX($Q73:U73,0)=OPER!$AA168,".",IF(OPER!$AB168&lt;=HOUR(W$7),MAX($Q73:U73,0)+1,".")))</f>
        <v>.</v>
      </c>
      <c r="W73" s="269" t="str">
        <f>IF($E73=$E72,IF(X72=".",IF(MAX($Q73:V73,0)=OPER!$AA168,".",IF(OPER!$AB168&lt;=HOUR(X$7),MAX($Q73:V73,0)+1,".")),","),IF(MAX($Q73:V73,0)=OPER!$AA168,".",IF(OPER!$AB168&lt;=HOUR(X$7),MAX($Q73:V73,0)+1,".")))</f>
        <v>.</v>
      </c>
      <c r="X73" s="270" t="str">
        <f>IF($E73=$E72,IF(Y72=".",IF(MAX($Q73:W73,0)=OPER!$AA168,".",IF(OPER!$AB168&lt;=HOUR(Y$7),MAX($Q73:W73,0)+1,".")),","),IF(MAX($Q73:W73,0)=OPER!$AA168,".",IF(OPER!$AB168&lt;=HOUR(Y$7),MAX($Q73:W73,0)+1,".")))</f>
        <v>.</v>
      </c>
      <c r="Y73" s="271" t="str">
        <f>IF($E73=$E72,IF(Z72=".",IF(MAX($Q73:X73,0)=OPER!$AA168,".",IF(OPER!$AB168&lt;=HOUR(Z$7),MAX($Q73:X73,0)+1,".")),","),IF(MAX($Q73:X73,0)=OPER!$AA168,".",IF(OPER!$AB168&lt;=HOUR(Z$7),MAX($Q73:X73,0)+1,".")))</f>
        <v>.</v>
      </c>
      <c r="Z73" s="269" t="str">
        <f>IF($E73=$E72,IF(AA72=".",IF(MAX($Q73:Y73,0)=OPER!$AA168,".",IF(OPER!$AB168&lt;=HOUR(AA$7),MAX($Q73:Y73,0)+1,".")),","),IF(MAX($Q73:Y73,0)=OPER!$AA168,".",IF(OPER!$AB168&lt;=HOUR(AA$7),MAX($Q73:Y73,0)+1,".")))</f>
        <v>.</v>
      </c>
      <c r="AA73" s="269" t="str">
        <f>IF($E73=$E72,IF(AB72=".",IF(MAX($Q73:Z73,0)=OPER!$AA168,".",IF(OPER!$AB168&lt;=HOUR(AB$7),MAX($Q73:Z73,0)+1,".")),","),IF(MAX($Q73:Z73,0)=OPER!$AA168,".",IF(OPER!$AB168&lt;=HOUR(AB$7),MAX($Q73:Z73,0)+1,".")))</f>
        <v>.</v>
      </c>
      <c r="AB73" s="270" t="str">
        <f>IF($E73=$E72,IF(AC72=".",IF(MAX($Q73:AA73,0)=OPER!$AA168,".",IF(OPER!$AB168&lt;=HOUR(AC$7),MAX($Q73:AA73,0)+1,".")),","),IF(MAX($Q73:AA73,0)=OPER!$AA168,".",IF(OPER!$AB168&lt;=HOUR(AC$7),MAX($Q73:AA73,0)+1,".")))</f>
        <v>.</v>
      </c>
      <c r="AC73" s="271" t="str">
        <f>IF($E73=$E72,IF(AD72=".",IF(MAX($Q73:AB73,0)=OPER!$AA168,".",IF(OPER!$AB168&lt;=HOUR(AD$7),MAX($Q73:AB73,0)+1,".")),","),IF(MAX($Q73:AB73,0)=OPER!$AA168,".",IF(OPER!$AB168&lt;=HOUR(AD$7),MAX($Q73:AB73,0)+1,".")))</f>
        <v>.</v>
      </c>
      <c r="AD73" s="269" t="str">
        <f>IF($E73=$E72,IF(AE72=".",IF(MAX($Q73:AC73,0)=OPER!$AA168,".",IF(OPER!$AB168&lt;=HOUR(AE$7),MAX($Q73:AC73,0)+1,".")),","),IF(MAX($Q73:AC73,0)=OPER!$AA168,".",IF(OPER!$AB168&lt;=HOUR(AE$7),MAX($Q73:AC73,0)+1,".")))</f>
        <v>.</v>
      </c>
      <c r="AE73" s="269" t="str">
        <f>IF($E73=$E72,IF(AF72=".",IF(MAX($Q73:AD73,0)=OPER!$AA168,".",IF(OPER!$AB168&lt;=HOUR(AF$7),MAX($Q73:AD73,0)+1,".")),","),IF(MAX($Q73:AD73,0)=OPER!$AA168,".",IF(OPER!$AB168&lt;=HOUR(AF$7),MAX($Q73:AD73,0)+1,".")))</f>
        <v>.</v>
      </c>
      <c r="AF73" s="270" t="str">
        <f>IF($E73=$E72,IF(AG72=".",IF(MAX($Q73:AE73,0)=OPER!$AA168,".",IF(OPER!$AB168&lt;=HOUR(AG$7),MAX($Q73:AE73,0)+1,".")),","),IF(MAX($Q73:AE73,0)=OPER!$AA168,".",IF(OPER!$AB168&lt;=HOUR(AG$7),MAX($Q73:AE73,0)+1,".")))</f>
        <v>.</v>
      </c>
      <c r="AG73" s="271" t="str">
        <f>IF($E73=$E72,IF(AH72=".",IF(MAX($Q73:AF73,0)=OPER!$AA168,".",IF(OPER!$AB168&lt;=HOUR(AH$7),MAX($Q73:AF73,0)+1,".")),","),IF(MAX($Q73:AF73,0)=OPER!$AA168,".",IF(OPER!$AB168&lt;=HOUR(AH$7),MAX($Q73:AF73,0)+1,".")))</f>
        <v>.</v>
      </c>
      <c r="AH73" s="269" t="str">
        <f>IF($E73=$E72,IF(AI72=".",IF(MAX($Q73:AG73,0)=OPER!$AA168,".",IF(OPER!$AB168&lt;=HOUR(AI$7),MAX($Q73:AG73,0)+1,".")),","),IF(MAX($Q73:AG73,0)=OPER!$AA168,".",IF(OPER!$AB168&lt;=HOUR(AI$7),MAX($Q73:AG73,0)+1,".")))</f>
        <v>.</v>
      </c>
      <c r="AI73" s="269" t="str">
        <f>IF($E73=$E72,IF(AJ72=".",IF(MAX($Q73:AH73,0)=OPER!$AA168,".",IF(OPER!$AB168&lt;=HOUR(AJ$7),MAX($Q73:AH73,0)+1,".")),","),IF(MAX($Q73:AH73,0)=OPER!$AA168,".",IF(OPER!$AB168&lt;=HOUR(AJ$7),MAX($Q73:AH73,0)+1,".")))</f>
        <v>.</v>
      </c>
      <c r="AJ73" s="270" t="str">
        <f>IF($E73=$E72,IF(AK72=".",IF(MAX($Q73:AI73,0)=OPER!$AA168,".",IF(OPER!$AB168&lt;=HOUR(AK$7),MAX($Q73:AI73,0)+1,".")),","),IF(MAX($Q73:AI73,0)=OPER!$AA168,".",IF(OPER!$AB168&lt;=HOUR(AK$7),MAX($Q73:AI73,0)+1,".")))</f>
        <v>.</v>
      </c>
      <c r="AK73" s="271" t="str">
        <f>IF($E73=$E72,IF(AL72=".",IF(MAX($Q73:AJ73,0)=OPER!$AA168,".",IF(OPER!$AB168&lt;=HOUR(AL$7),MAX($Q73:AJ73,0)+1,".")),","),IF(MAX($Q73:AJ73,0)=OPER!$AA168,".",IF(OPER!$AB168&lt;=HOUR(AL$7),MAX($Q73:AJ73,0)+1,".")))</f>
        <v>.</v>
      </c>
      <c r="AL73" s="269" t="str">
        <f>IF($E73=$E72,IF(AM72=".",IF(MAX($Q73:AK73,0)=OPER!$AA168,".",IF(OPER!$AB168&lt;=HOUR(AM$7),MAX($Q73:AK73,0)+1,".")),","),IF(MAX($Q73:AK73,0)=OPER!$AA168,".",IF(OPER!$AB168&lt;=HOUR(AM$7),MAX($Q73:AK73,0)+1,".")))</f>
        <v>.</v>
      </c>
      <c r="AM73" s="269" t="str">
        <f>IF($E73=$E72,IF(AN72=".",IF(MAX($Q73:AL73,0)=OPER!$AA168,".",IF(OPER!$AB168&lt;=HOUR(AN$7),MAX($Q73:AL73,0)+1,".")),","),IF(MAX($Q73:AL73,0)=OPER!$AA168,".",IF(OPER!$AB168&lt;=HOUR(AN$7),MAX($Q73:AL73,0)+1,".")))</f>
        <v>.</v>
      </c>
      <c r="AN73" s="270" t="str">
        <f>IF($E73=$E72,IF(AO72=".",IF(MAX($Q73:AM73,0)=OPER!$AA168,".",IF(OPER!$AB168&lt;=HOUR(AO$7),MAX($Q73:AM73,0)+1,".")),","),IF(MAX($Q73:AM73,0)=OPER!$AA168,".",IF(OPER!$AB168&lt;=HOUR(AO$7),MAX($Q73:AM73,0)+1,".")))</f>
        <v>.</v>
      </c>
      <c r="AO73" s="271" t="str">
        <f>IF($E73=$E72,IF(AP72=".",IF(MAX($Q73:AN73,0)=OPER!$AA168,".",IF(OPER!$AB168&lt;=HOUR(AP$7),MAX($Q73:AN73,0)+1,".")),","),IF(MAX($Q73:AN73,0)=OPER!$AA168,".",IF(OPER!$AB168&lt;=HOUR(AP$7),MAX($Q73:AN73,0)+1,".")))</f>
        <v>.</v>
      </c>
      <c r="AP73" s="269" t="str">
        <f>IF($E73=$E72,IF(AQ72=".",IF(MAX($Q73:AO73,0)=OPER!$AA168,".",IF(OPER!$AB168&lt;=HOUR(AQ$7),MAX($Q73:AO73,0)+1,".")),","),IF(MAX($Q73:AO73,0)=OPER!$AA168,".",IF(OPER!$AB168&lt;=HOUR(AQ$7),MAX($Q73:AO73,0)+1,".")))</f>
        <v>.</v>
      </c>
      <c r="AQ73" s="269" t="str">
        <f>IF($E73=$E72,IF(AR72=".",IF(MAX($Q73:AP73,0)=OPER!$AA168,".",IF(OPER!$AB168&lt;=HOUR(AR$7),MAX($Q73:AP73,0)+1,".")),","),IF(MAX($Q73:AP73,0)=OPER!$AA168,".",IF(OPER!$AB168&lt;=HOUR(AR$7),MAX($Q73:AP73,0)+1,".")))</f>
        <v>.</v>
      </c>
      <c r="AR73" s="270" t="str">
        <f>IF($E73=$E72,IF(AS72=".",IF(MAX($Q73:AQ73,0)=OPER!$AA168,".",IF(OPER!$AB168&lt;=HOUR(AS$7),MAX($Q73:AQ73,0)+1,".")),","),IF(MAX($Q73:AQ73,0)=OPER!$AA168,".",IF(OPER!$AB168&lt;=HOUR(AS$7),MAX($Q73:AQ73,0)+1,".")))</f>
        <v>.</v>
      </c>
      <c r="AS73" s="271" t="str">
        <f>IF($E73=$E72,IF(AT72=".",IF(MAX($Q73:AR73,0)=OPER!$AA168,".",IF(OPER!$AB168&lt;=HOUR(AT$7),MAX($Q73:AR73,0)+1,".")),","),IF(MAX($Q73:AR73,0)=OPER!$AA168,".",IF(OPER!$AB168&lt;=HOUR(AT$7),MAX($Q73:AR73,0)+1,".")))</f>
        <v>.</v>
      </c>
      <c r="AT73" s="269" t="str">
        <f>IF($E73=$E72,IF(AU72=".",IF(MAX($Q73:AS73,0)=OPER!$AA168,".",IF(OPER!$AB168&lt;=HOUR(AU$7),MAX($Q73:AS73,0)+1,".")),","),IF(MAX($Q73:AS73,0)=OPER!$AA168,".",IF(OPER!$AB168&lt;=HOUR(AU$7),MAX($Q73:AS73,0)+1,".")))</f>
        <v>.</v>
      </c>
      <c r="AU73" s="269" t="str">
        <f>IF($E73=$E72,IF(AV72=".",IF(MAX($Q73:AT73,0)=OPER!$AA168,".",IF(OPER!$AB168&lt;=HOUR(AV$7),MAX($Q73:AT73,0)+1,".")),","),IF(MAX($Q73:AT73,0)=OPER!$AA168,".",IF(OPER!$AB168&lt;=HOUR(AV$7),MAX($Q73:AT73,0)+1,".")))</f>
        <v>.</v>
      </c>
      <c r="AV73" s="270" t="e">
        <f>IF($E73=$E72,IF(AW72=".",IF(MAX($Q73:AU73,0)=OPER!$AA168,".",IF(OPER!$AB168&lt;=HOUR(AW$7),MAX($Q73:AU73,0)+1,".")),","),IF(MAX($Q73:AU73,0)=OPER!$AA168,".",IF(OPER!$AB168&lt;=HOUR(AW$7),MAX($Q73:AU73,0)+1,".")))</f>
        <v>#VALUE!</v>
      </c>
      <c r="AW73" s="271" t="str">
        <f>IF($E73=$E72,IF(AX72=".",IF(MAX($Q73:AV73,0)=OPER!$AA168,".",IF(OPER!$AB168&lt;=HOUR(AX$7),MAX($Q73:AV73,0)+1,".")),","),IF(MAX($Q73:AV73,0)=OPER!$AA168,".",IF(OPER!$AB168&lt;=HOUR(AX$7),MAX($Q73:AV73,0)+1,".")))</f>
        <v>,</v>
      </c>
      <c r="AX73" s="269" t="str">
        <f>IF($E73=$E72,IF(AY72=".",IF(MAX($Q73:AW73,0)=OPER!$AA168,".",IF(OPER!$AB168&lt;=HOUR(AY$7),MAX($Q73:AW73,0)+1,".")),","),IF(MAX($Q73:AW73,0)=OPER!$AA168,".",IF(OPER!$AB168&lt;=HOUR(AY$7),MAX($Q73:AW73,0)+1,".")))</f>
        <v>,</v>
      </c>
      <c r="AY73" s="269" t="str">
        <f>IF($E73=$E72,IF(AZ72=".",IF(MAX($Q73:AX73,0)=OPER!$AA168,".",IF(OPER!$AB168&lt;=HOUR(AZ$7),MAX($Q73:AX73,0)+1,".")),","),IF(MAX($Q73:AX73,0)=OPER!$AA168,".",IF(OPER!$AB168&lt;=HOUR(AZ$7),MAX($Q73:AX73,0)+1,".")))</f>
        <v>,</v>
      </c>
      <c r="AZ73" s="270" t="str">
        <f>IF($E73=$E72,IF(BA72=".",IF(MAX($Q73:AY73,0)=OPER!$AA168,".",IF(OPER!$AB168&lt;=HOUR(BA$7),MAX($Q73:AY73,0)+1,".")),","),IF(MAX($Q73:AY73,0)=OPER!$AA168,".",IF(OPER!$AB168&lt;=HOUR(BA$7),MAX($Q73:AY73,0)+1,".")))</f>
        <v>,</v>
      </c>
      <c r="BA73" s="30" t="str">
        <f>+OPER!AK67</f>
        <v>CON</v>
      </c>
    </row>
    <row r="74" spans="1:53" ht="80.5" customHeight="1" x14ac:dyDescent="0.2">
      <c r="A74" s="282" t="str">
        <f>IF(OPER!AF68=0,"",OPER!AF68)</f>
        <v>ALTA</v>
      </c>
      <c r="B74" s="109">
        <f>IF(OPER!V68=0,"",OPER!V68)</f>
        <v>46072</v>
      </c>
      <c r="C74" s="71">
        <f>IF(OPER!U68 = 0,"", OPER!U68)</f>
        <v>11750052</v>
      </c>
      <c r="D74" s="30" t="str">
        <f t="shared" si="10"/>
        <v>NO</v>
      </c>
      <c r="E74" s="262" t="str">
        <f>IF(OPER!X68 = 0,"",OPER!X68)</f>
        <v>CM TRANSPORTES</v>
      </c>
      <c r="F74" s="262" t="str">
        <f>IF(OPER!I68 = 0,"",OPER!I68)</f>
        <v>CAMBIAR TORNILLO DE SUJECION DE ROTULA</v>
      </c>
      <c r="G74" s="352" t="str">
        <f>IF(OPER!C68=0,"",OPER!C68)</f>
        <v>PALETIZADORA - L4</v>
      </c>
      <c r="H74" s="30">
        <f>IF(OPER!R68 = 0,"",OPER!R68)</f>
        <v>1.5</v>
      </c>
      <c r="I74" s="30" t="str">
        <f>IF(OPER!F68=0,"", OPER!F68)</f>
        <v>9027856</v>
      </c>
      <c r="J74" s="108" t="str">
        <f>IF(OPER!G68=0,"",OPER!G68)</f>
        <v>0090</v>
      </c>
      <c r="K74" s="250">
        <f>+OPER!R68</f>
        <v>1.5</v>
      </c>
      <c r="L74" s="262">
        <f t="shared" si="11"/>
        <v>56</v>
      </c>
      <c r="M74" s="250">
        <f t="shared" si="12"/>
        <v>11</v>
      </c>
      <c r="N74" s="205" t="str">
        <f>IF(OPER!A68=0,"",OPER!A68)</f>
        <v>ZOT2</v>
      </c>
      <c r="O74" s="73" t="str">
        <f>IF(OPER!AJ1924=0,"",OPER!AJ1924)</f>
        <v/>
      </c>
      <c r="P74" s="264" t="str">
        <f>IF(OPER!AH68="EJECUTADO","SI",IF(OPER!AH68="NO EJECUTADO","NO",""))</f>
        <v/>
      </c>
      <c r="Q74" s="264" t="str">
        <f>IF(OPER!AN68="EJECUTADO","SI",IF(OPER!AN68="NO EJECUTADO","NO",""))</f>
        <v/>
      </c>
      <c r="R74" s="221" t="str">
        <f>IFERROR(VLOOKUP(OPER!Z68,OPER!$AU$490:$AV$577,2,0),"NO ASIGNADO")</f>
        <v>JOB MORENO</v>
      </c>
      <c r="S74" s="6" t="str">
        <f>+OPER!AG68</f>
        <v xml:space="preserve"> </v>
      </c>
      <c r="T74" s="268" t="str">
        <f>IF($E74=$E73,IF(U73=".",IF(MAX($Q74:Q74,0)=OPER!$AA169,".",IF(OPER!$AB169&lt;=HOUR(U$7),MAX($Q74:Q74,0)+1,".")),","),IF(MAX($Q74:Q74,0)=OPER!$AA169,".",IF(OPER!$AB169&lt;=HOUR(U$7),MAX($Q74:Q74,0)+1,".")))</f>
        <v>.</v>
      </c>
      <c r="U74" s="269" t="str">
        <f>IF($E74=$E73,IF(V73=".",IF(MAX($Q74:T74,0)=OPER!$AA169,".",IF(OPER!$AB169&lt;=HOUR(V$7),MAX($Q74:T74,0)+1,".")),","),IF(MAX($Q74:T74,0)=OPER!$AA169,".",IF(OPER!$AB169&lt;=HOUR(V$7),MAX($Q74:T74,0)+1,".")))</f>
        <v>.</v>
      </c>
      <c r="V74" s="269" t="str">
        <f>IF($E74=$E73,IF(W73=".",IF(MAX($Q74:U74,0)=OPER!$AA169,".",IF(OPER!$AB169&lt;=HOUR(W$7),MAX($Q74:U74,0)+1,".")),","),IF(MAX($Q74:U74,0)=OPER!$AA169,".",IF(OPER!$AB169&lt;=HOUR(W$7),MAX($Q74:U74,0)+1,".")))</f>
        <v>.</v>
      </c>
      <c r="W74" s="269" t="str">
        <f>IF($E74=$E73,IF(X73=".",IF(MAX($Q74:V74,0)=OPER!$AA169,".",IF(OPER!$AB169&lt;=HOUR(X$7),MAX($Q74:V74,0)+1,".")),","),IF(MAX($Q74:V74,0)=OPER!$AA169,".",IF(OPER!$AB169&lt;=HOUR(X$7),MAX($Q74:V74,0)+1,".")))</f>
        <v>.</v>
      </c>
      <c r="X74" s="270" t="str">
        <f>IF($E74=$E73,IF(Y73=".",IF(MAX($Q74:W74,0)=OPER!$AA169,".",IF(OPER!$AB169&lt;=HOUR(Y$7),MAX($Q74:W74,0)+1,".")),","),IF(MAX($Q74:W74,0)=OPER!$AA169,".",IF(OPER!$AB169&lt;=HOUR(Y$7),MAX($Q74:W74,0)+1,".")))</f>
        <v>.</v>
      </c>
      <c r="Y74" s="271" t="str">
        <f>IF($E74=$E73,IF(Z73=".",IF(MAX($Q74:X74,0)=OPER!$AA169,".",IF(OPER!$AB169&lt;=HOUR(Z$7),MAX($Q74:X74,0)+1,".")),","),IF(MAX($Q74:X74,0)=OPER!$AA169,".",IF(OPER!$AB169&lt;=HOUR(Z$7),MAX($Q74:X74,0)+1,".")))</f>
        <v>.</v>
      </c>
      <c r="Z74" s="269" t="str">
        <f>IF($E74=$E73,IF(AA73=".",IF(MAX($Q74:Y74,0)=OPER!$AA169,".",IF(OPER!$AB169&lt;=HOUR(AA$7),MAX($Q74:Y74,0)+1,".")),","),IF(MAX($Q74:Y74,0)=OPER!$AA169,".",IF(OPER!$AB169&lt;=HOUR(AA$7),MAX($Q74:Y74,0)+1,".")))</f>
        <v>.</v>
      </c>
      <c r="AA74" s="269" t="str">
        <f>IF($E74=$E73,IF(AB73=".",IF(MAX($Q74:Z74,0)=OPER!$AA169,".",IF(OPER!$AB169&lt;=HOUR(AB$7),MAX($Q74:Z74,0)+1,".")),","),IF(MAX($Q74:Z74,0)=OPER!$AA169,".",IF(OPER!$AB169&lt;=HOUR(AB$7),MAX($Q74:Z74,0)+1,".")))</f>
        <v>.</v>
      </c>
      <c r="AB74" s="270" t="str">
        <f>IF($E74=$E73,IF(AC73=".",IF(MAX($Q74:AA74,0)=OPER!$AA169,".",IF(OPER!$AB169&lt;=HOUR(AC$7),MAX($Q74:AA74,0)+1,".")),","),IF(MAX($Q74:AA74,0)=OPER!$AA169,".",IF(OPER!$AB169&lt;=HOUR(AC$7),MAX($Q74:AA74,0)+1,".")))</f>
        <v>.</v>
      </c>
      <c r="AC74" s="271" t="str">
        <f>IF($E74=$E73,IF(AD73=".",IF(MAX($Q74:AB74,0)=OPER!$AA169,".",IF(OPER!$AB169&lt;=HOUR(AD$7),MAX($Q74:AB74,0)+1,".")),","),IF(MAX($Q74:AB74,0)=OPER!$AA169,".",IF(OPER!$AB169&lt;=HOUR(AD$7),MAX($Q74:AB74,0)+1,".")))</f>
        <v>.</v>
      </c>
      <c r="AD74" s="269" t="str">
        <f>IF($E74=$E73,IF(AE73=".",IF(MAX($Q74:AC74,0)=OPER!$AA169,".",IF(OPER!$AB169&lt;=HOUR(AE$7),MAX($Q74:AC74,0)+1,".")),","),IF(MAX($Q74:AC74,0)=OPER!$AA169,".",IF(OPER!$AB169&lt;=HOUR(AE$7),MAX($Q74:AC74,0)+1,".")))</f>
        <v>.</v>
      </c>
      <c r="AE74" s="269" t="str">
        <f>IF($E74=$E73,IF(AF73=".",IF(MAX($Q74:AD74,0)=OPER!$AA169,".",IF(OPER!$AB169&lt;=HOUR(AF$7),MAX($Q74:AD74,0)+1,".")),","),IF(MAX($Q74:AD74,0)=OPER!$AA169,".",IF(OPER!$AB169&lt;=HOUR(AF$7),MAX($Q74:AD74,0)+1,".")))</f>
        <v>.</v>
      </c>
      <c r="AF74" s="270" t="str">
        <f>IF($E74=$E73,IF(AG73=".",IF(MAX($Q74:AE74,0)=OPER!$AA169,".",IF(OPER!$AB169&lt;=HOUR(AG$7),MAX($Q74:AE74,0)+1,".")),","),IF(MAX($Q74:AE74,0)=OPER!$AA169,".",IF(OPER!$AB169&lt;=HOUR(AG$7),MAX($Q74:AE74,0)+1,".")))</f>
        <v>.</v>
      </c>
      <c r="AG74" s="271" t="str">
        <f>IF($E74=$E73,IF(AH73=".",IF(MAX($Q74:AF74,0)=OPER!$AA169,".",IF(OPER!$AB169&lt;=HOUR(AH$7),MAX($Q74:AF74,0)+1,".")),","),IF(MAX($Q74:AF74,0)=OPER!$AA169,".",IF(OPER!$AB169&lt;=HOUR(AH$7),MAX($Q74:AF74,0)+1,".")))</f>
        <v>.</v>
      </c>
      <c r="AH74" s="269" t="str">
        <f>IF($E74=$E73,IF(AI73=".",IF(MAX($Q74:AG74,0)=OPER!$AA169,".",IF(OPER!$AB169&lt;=HOUR(AI$7),MAX($Q74:AG74,0)+1,".")),","),IF(MAX($Q74:AG74,0)=OPER!$AA169,".",IF(OPER!$AB169&lt;=HOUR(AI$7),MAX($Q74:AG74,0)+1,".")))</f>
        <v>.</v>
      </c>
      <c r="AI74" s="269" t="str">
        <f>IF($E74=$E73,IF(AJ73=".",IF(MAX($Q74:AH74,0)=OPER!$AA169,".",IF(OPER!$AB169&lt;=HOUR(AJ$7),MAX($Q74:AH74,0)+1,".")),","),IF(MAX($Q74:AH74,0)=OPER!$AA169,".",IF(OPER!$AB169&lt;=HOUR(AJ$7),MAX($Q74:AH74,0)+1,".")))</f>
        <v>.</v>
      </c>
      <c r="AJ74" s="270" t="str">
        <f>IF($E74=$E73,IF(AK73=".",IF(MAX($Q74:AI74,0)=OPER!$AA169,".",IF(OPER!$AB169&lt;=HOUR(AK$7),MAX($Q74:AI74,0)+1,".")),","),IF(MAX($Q74:AI74,0)=OPER!$AA169,".",IF(OPER!$AB169&lt;=HOUR(AK$7),MAX($Q74:AI74,0)+1,".")))</f>
        <v>.</v>
      </c>
      <c r="AK74" s="271" t="str">
        <f>IF($E74=$E73,IF(AL73=".",IF(MAX($Q74:AJ74,0)=OPER!$AA169,".",IF(OPER!$AB169&lt;=HOUR(AL$7),MAX($Q74:AJ74,0)+1,".")),","),IF(MAX($Q74:AJ74,0)=OPER!$AA169,".",IF(OPER!$AB169&lt;=HOUR(AL$7),MAX($Q74:AJ74,0)+1,".")))</f>
        <v>.</v>
      </c>
      <c r="AL74" s="269" t="str">
        <f>IF($E74=$E73,IF(AM73=".",IF(MAX($Q74:AK74,0)=OPER!$AA169,".",IF(OPER!$AB169&lt;=HOUR(AM$7),MAX($Q74:AK74,0)+1,".")),","),IF(MAX($Q74:AK74,0)=OPER!$AA169,".",IF(OPER!$AB169&lt;=HOUR(AM$7),MAX($Q74:AK74,0)+1,".")))</f>
        <v>.</v>
      </c>
      <c r="AM74" s="269" t="str">
        <f>IF($E74=$E73,IF(AN73=".",IF(MAX($Q74:AL74,0)=OPER!$AA169,".",IF(OPER!$AB169&lt;=HOUR(AN$7),MAX($Q74:AL74,0)+1,".")),","),IF(MAX($Q74:AL74,0)=OPER!$AA169,".",IF(OPER!$AB169&lt;=HOUR(AN$7),MAX($Q74:AL74,0)+1,".")))</f>
        <v>.</v>
      </c>
      <c r="AN74" s="270" t="str">
        <f>IF($E74=$E73,IF(AO73=".",IF(MAX($Q74:AM74,0)=OPER!$AA169,".",IF(OPER!$AB169&lt;=HOUR(AO$7),MAX($Q74:AM74,0)+1,".")),","),IF(MAX($Q74:AM74,0)=OPER!$AA169,".",IF(OPER!$AB169&lt;=HOUR(AO$7),MAX($Q74:AM74,0)+1,".")))</f>
        <v>.</v>
      </c>
      <c r="AO74" s="271" t="str">
        <f>IF($E74=$E73,IF(AP73=".",IF(MAX($Q74:AN74,0)=OPER!$AA169,".",IF(OPER!$AB169&lt;=HOUR(AP$7),MAX($Q74:AN74,0)+1,".")),","),IF(MAX($Q74:AN74,0)=OPER!$AA169,".",IF(OPER!$AB169&lt;=HOUR(AP$7),MAX($Q74:AN74,0)+1,".")))</f>
        <v>.</v>
      </c>
      <c r="AP74" s="269" t="str">
        <f>IF($E74=$E73,IF(AQ73=".",IF(MAX($Q74:AO74,0)=OPER!$AA169,".",IF(OPER!$AB169&lt;=HOUR(AQ$7),MAX($Q74:AO74,0)+1,".")),","),IF(MAX($Q74:AO74,0)=OPER!$AA169,".",IF(OPER!$AB169&lt;=HOUR(AQ$7),MAX($Q74:AO74,0)+1,".")))</f>
        <v>.</v>
      </c>
      <c r="AQ74" s="269" t="str">
        <f>IF($E74=$E73,IF(AR73=".",IF(MAX($Q74:AP74,0)=OPER!$AA169,".",IF(OPER!$AB169&lt;=HOUR(AR$7),MAX($Q74:AP74,0)+1,".")),","),IF(MAX($Q74:AP74,0)=OPER!$AA169,".",IF(OPER!$AB169&lt;=HOUR(AR$7),MAX($Q74:AP74,0)+1,".")))</f>
        <v>.</v>
      </c>
      <c r="AR74" s="270" t="str">
        <f>IF($E74=$E73,IF(AS73=".",IF(MAX($Q74:AQ74,0)=OPER!$AA169,".",IF(OPER!$AB169&lt;=HOUR(AS$7),MAX($Q74:AQ74,0)+1,".")),","),IF(MAX($Q74:AQ74,0)=OPER!$AA169,".",IF(OPER!$AB169&lt;=HOUR(AS$7),MAX($Q74:AQ74,0)+1,".")))</f>
        <v>.</v>
      </c>
      <c r="AS74" s="271" t="str">
        <f>IF($E74=$E73,IF(AT73=".",IF(MAX($Q74:AR74,0)=OPER!$AA169,".",IF(OPER!$AB169&lt;=HOUR(AT$7),MAX($Q74:AR74,0)+1,".")),","),IF(MAX($Q74:AR74,0)=OPER!$AA169,".",IF(OPER!$AB169&lt;=HOUR(AT$7),MAX($Q74:AR74,0)+1,".")))</f>
        <v>.</v>
      </c>
      <c r="AT74" s="269" t="str">
        <f>IF($E74=$E73,IF(AU73=".",IF(MAX($Q74:AS74,0)=OPER!$AA169,".",IF(OPER!$AB169&lt;=HOUR(AU$7),MAX($Q74:AS74,0)+1,".")),","),IF(MAX($Q74:AS74,0)=OPER!$AA169,".",IF(OPER!$AB169&lt;=HOUR(AU$7),MAX($Q74:AS74,0)+1,".")))</f>
        <v>.</v>
      </c>
      <c r="AU74" s="269" t="e">
        <f>IF($E74=$E73,IF(AV73=".",IF(MAX($Q74:AT74,0)=OPER!$AA169,".",IF(OPER!$AB169&lt;=HOUR(AV$7),MAX($Q74:AT74,0)+1,".")),","),IF(MAX($Q74:AT74,0)=OPER!$AA169,".",IF(OPER!$AB169&lt;=HOUR(AV$7),MAX($Q74:AT74,0)+1,".")))</f>
        <v>#VALUE!</v>
      </c>
      <c r="AV74" s="270" t="str">
        <f>IF($E74=$E73,IF(AW73=".",IF(MAX($Q74:AU74,0)=OPER!$AA169,".",IF(OPER!$AB169&lt;=HOUR(AW$7),MAX($Q74:AU74,0)+1,".")),","),IF(MAX($Q74:AU74,0)=OPER!$AA169,".",IF(OPER!$AB169&lt;=HOUR(AW$7),MAX($Q74:AU74,0)+1,".")))</f>
        <v>,</v>
      </c>
      <c r="AW74" s="271" t="str">
        <f>IF($E74=$E73,IF(AX73=".",IF(MAX($Q74:AV74,0)=OPER!$AA169,".",IF(OPER!$AB169&lt;=HOUR(AX$7),MAX($Q74:AV74,0)+1,".")),","),IF(MAX($Q74:AV74,0)=OPER!$AA169,".",IF(OPER!$AB169&lt;=HOUR(AX$7),MAX($Q74:AV74,0)+1,".")))</f>
        <v>,</v>
      </c>
      <c r="AX74" s="269" t="str">
        <f>IF($E74=$E73,IF(AY73=".",IF(MAX($Q74:AW74,0)=OPER!$AA169,".",IF(OPER!$AB169&lt;=HOUR(AY$7),MAX($Q74:AW74,0)+1,".")),","),IF(MAX($Q74:AW74,0)=OPER!$AA169,".",IF(OPER!$AB169&lt;=HOUR(AY$7),MAX($Q74:AW74,0)+1,".")))</f>
        <v>,</v>
      </c>
      <c r="AY74" s="269" t="str">
        <f>IF($E74=$E73,IF(AZ73=".",IF(MAX($Q74:AX74,0)=OPER!$AA169,".",IF(OPER!$AB169&lt;=HOUR(AZ$7),MAX($Q74:AX74,0)+1,".")),","),IF(MAX($Q74:AX74,0)=OPER!$AA169,".",IF(OPER!$AB169&lt;=HOUR(AZ$7),MAX($Q74:AX74,0)+1,".")))</f>
        <v>,</v>
      </c>
      <c r="AZ74" s="270" t="str">
        <f>IF($E74=$E73,IF(BA73=".",IF(MAX($Q74:AY74,0)=OPER!$AA169,".",IF(OPER!$AB169&lt;=HOUR(BA$7),MAX($Q74:AY74,0)+1,".")),","),IF(MAX($Q74:AY74,0)=OPER!$AA169,".",IF(OPER!$AB169&lt;=HOUR(BA$7),MAX($Q74:AY74,0)+1,".")))</f>
        <v>,</v>
      </c>
      <c r="BA74" s="30" t="str">
        <f>+OPER!AK68</f>
        <v>CON</v>
      </c>
    </row>
    <row r="75" spans="1:53" ht="80.5" customHeight="1" x14ac:dyDescent="0.2">
      <c r="A75" s="282" t="str">
        <f>IF(OPER!AF69=0,"",OPER!AF69)</f>
        <v>ALTA</v>
      </c>
      <c r="B75" s="109">
        <f>IF(OPER!V69=0,"",OPER!V69)</f>
        <v>46072</v>
      </c>
      <c r="C75" s="71">
        <f>IF(OPER!U69 = 0,"", OPER!U69)</f>
        <v>11750052</v>
      </c>
      <c r="D75" s="30" t="str">
        <f t="shared" si="10"/>
        <v>NO</v>
      </c>
      <c r="E75" s="262" t="str">
        <f>IF(OPER!X69 = 0,"",OPER!X69)</f>
        <v>CM TRANSPORTES</v>
      </c>
      <c r="F75" s="262" t="str">
        <f>IF(OPER!I69 = 0,"",OPER!I69)</f>
        <v>CAMBIAR RODAMIENTO MALO ALM ESTIBAS PALE</v>
      </c>
      <c r="G75" s="352" t="str">
        <f>IF(OPER!C69=0,"",OPER!C69)</f>
        <v>PALETIZADORA - L4</v>
      </c>
      <c r="H75" s="30">
        <f>IF(OPER!R69 = 0,"",OPER!R69)</f>
        <v>2</v>
      </c>
      <c r="I75" s="30" t="str">
        <f>IF(OPER!F69=0,"", OPER!F69)</f>
        <v>9027856</v>
      </c>
      <c r="J75" s="108" t="str">
        <f>IF(OPER!G69=0,"",OPER!G69)</f>
        <v>0100</v>
      </c>
      <c r="K75" s="250">
        <f>+OPER!R69</f>
        <v>2</v>
      </c>
      <c r="L75" s="262">
        <f t="shared" si="11"/>
        <v>56</v>
      </c>
      <c r="M75" s="250">
        <f t="shared" si="12"/>
        <v>11</v>
      </c>
      <c r="N75" s="205" t="str">
        <f>IF(OPER!A69=0,"",OPER!A69)</f>
        <v>ZOT2</v>
      </c>
      <c r="O75" s="73" t="str">
        <f>IF(OPER!AJ1925=0,"",OPER!AJ1925)</f>
        <v/>
      </c>
      <c r="P75" s="264" t="str">
        <f>IF(OPER!AH69="EJECUTADO","SI",IF(OPER!AH69="NO EJECUTADO","NO",""))</f>
        <v/>
      </c>
      <c r="Q75" s="264" t="str">
        <f>IF(OPER!AN69="EJECUTADO","SI",IF(OPER!AN69="NO EJECUTADO","NO",""))</f>
        <v/>
      </c>
      <c r="R75" s="221" t="str">
        <f>IFERROR(VLOOKUP(OPER!Z69,OPER!$AU$490:$AV$577,2,0),"NO ASIGNADO")</f>
        <v>JOB MORENO</v>
      </c>
      <c r="S75" s="6" t="str">
        <f>+OPER!AG69</f>
        <v xml:space="preserve"> </v>
      </c>
      <c r="T75" s="268" t="str">
        <f>IF($E75=$E74,IF(U74=".",IF(MAX($Q75:Q75,0)=OPER!$AA170,".",IF(OPER!$AB170&lt;=HOUR(U$7),MAX($Q75:Q75,0)+1,".")),","),IF(MAX($Q75:Q75,0)=OPER!$AA170,".",IF(OPER!$AB170&lt;=HOUR(U$7),MAX($Q75:Q75,0)+1,".")))</f>
        <v>.</v>
      </c>
      <c r="U75" s="269" t="str">
        <f>IF($E75=$E74,IF(V74=".",IF(MAX($Q75:T75,0)=OPER!$AA170,".",IF(OPER!$AB170&lt;=HOUR(V$7),MAX($Q75:T75,0)+1,".")),","),IF(MAX($Q75:T75,0)=OPER!$AA170,".",IF(OPER!$AB170&lt;=HOUR(V$7),MAX($Q75:T75,0)+1,".")))</f>
        <v>.</v>
      </c>
      <c r="V75" s="269" t="str">
        <f>IF($E75=$E74,IF(W74=".",IF(MAX($Q75:U75,0)=OPER!$AA170,".",IF(OPER!$AB170&lt;=HOUR(W$7),MAX($Q75:U75,0)+1,".")),","),IF(MAX($Q75:U75,0)=OPER!$AA170,".",IF(OPER!$AB170&lt;=HOUR(W$7),MAX($Q75:U75,0)+1,".")))</f>
        <v>.</v>
      </c>
      <c r="W75" s="269" t="str">
        <f>IF($E75=$E74,IF(X74=".",IF(MAX($Q75:V75,0)=OPER!$AA170,".",IF(OPER!$AB170&lt;=HOUR(X$7),MAX($Q75:V75,0)+1,".")),","),IF(MAX($Q75:V75,0)=OPER!$AA170,".",IF(OPER!$AB170&lt;=HOUR(X$7),MAX($Q75:V75,0)+1,".")))</f>
        <v>.</v>
      </c>
      <c r="X75" s="270" t="str">
        <f>IF($E75=$E74,IF(Y74=".",IF(MAX($Q75:W75,0)=OPER!$AA170,".",IF(OPER!$AB170&lt;=HOUR(Y$7),MAX($Q75:W75,0)+1,".")),","),IF(MAX($Q75:W75,0)=OPER!$AA170,".",IF(OPER!$AB170&lt;=HOUR(Y$7),MAX($Q75:W75,0)+1,".")))</f>
        <v>.</v>
      </c>
      <c r="Y75" s="271" t="str">
        <f>IF($E75=$E74,IF(Z74=".",IF(MAX($Q75:X75,0)=OPER!$AA170,".",IF(OPER!$AB170&lt;=HOUR(Z$7),MAX($Q75:X75,0)+1,".")),","),IF(MAX($Q75:X75,0)=OPER!$AA170,".",IF(OPER!$AB170&lt;=HOUR(Z$7),MAX($Q75:X75,0)+1,".")))</f>
        <v>.</v>
      </c>
      <c r="Z75" s="269" t="str">
        <f>IF($E75=$E74,IF(AA74=".",IF(MAX($Q75:Y75,0)=OPER!$AA170,".",IF(OPER!$AB170&lt;=HOUR(AA$7),MAX($Q75:Y75,0)+1,".")),","),IF(MAX($Q75:Y75,0)=OPER!$AA170,".",IF(OPER!$AB170&lt;=HOUR(AA$7),MAX($Q75:Y75,0)+1,".")))</f>
        <v>.</v>
      </c>
      <c r="AA75" s="269" t="str">
        <f>IF($E75=$E74,IF(AB74=".",IF(MAX($Q75:Z75,0)=OPER!$AA170,".",IF(OPER!$AB170&lt;=HOUR(AB$7),MAX($Q75:Z75,0)+1,".")),","),IF(MAX($Q75:Z75,0)=OPER!$AA170,".",IF(OPER!$AB170&lt;=HOUR(AB$7),MAX($Q75:Z75,0)+1,".")))</f>
        <v>.</v>
      </c>
      <c r="AB75" s="270" t="str">
        <f>IF($E75=$E74,IF(AC74=".",IF(MAX($Q75:AA75,0)=OPER!$AA170,".",IF(OPER!$AB170&lt;=HOUR(AC$7),MAX($Q75:AA75,0)+1,".")),","),IF(MAX($Q75:AA75,0)=OPER!$AA170,".",IF(OPER!$AB170&lt;=HOUR(AC$7),MAX($Q75:AA75,0)+1,".")))</f>
        <v>.</v>
      </c>
      <c r="AC75" s="271" t="str">
        <f>IF($E75=$E74,IF(AD74=".",IF(MAX($Q75:AB75,0)=OPER!$AA170,".",IF(OPER!$AB170&lt;=HOUR(AD$7),MAX($Q75:AB75,0)+1,".")),","),IF(MAX($Q75:AB75,0)=OPER!$AA170,".",IF(OPER!$AB170&lt;=HOUR(AD$7),MAX($Q75:AB75,0)+1,".")))</f>
        <v>.</v>
      </c>
      <c r="AD75" s="269" t="str">
        <f>IF($E75=$E74,IF(AE74=".",IF(MAX($Q75:AC75,0)=OPER!$AA170,".",IF(OPER!$AB170&lt;=HOUR(AE$7),MAX($Q75:AC75,0)+1,".")),","),IF(MAX($Q75:AC75,0)=OPER!$AA170,".",IF(OPER!$AB170&lt;=HOUR(AE$7),MAX($Q75:AC75,0)+1,".")))</f>
        <v>.</v>
      </c>
      <c r="AE75" s="269" t="str">
        <f>IF($E75=$E74,IF(AF74=".",IF(MAX($Q75:AD75,0)=OPER!$AA170,".",IF(OPER!$AB170&lt;=HOUR(AF$7),MAX($Q75:AD75,0)+1,".")),","),IF(MAX($Q75:AD75,0)=OPER!$AA170,".",IF(OPER!$AB170&lt;=HOUR(AF$7),MAX($Q75:AD75,0)+1,".")))</f>
        <v>.</v>
      </c>
      <c r="AF75" s="270" t="str">
        <f>IF($E75=$E74,IF(AG74=".",IF(MAX($Q75:AE75,0)=OPER!$AA170,".",IF(OPER!$AB170&lt;=HOUR(AG$7),MAX($Q75:AE75,0)+1,".")),","),IF(MAX($Q75:AE75,0)=OPER!$AA170,".",IF(OPER!$AB170&lt;=HOUR(AG$7),MAX($Q75:AE75,0)+1,".")))</f>
        <v>.</v>
      </c>
      <c r="AG75" s="271" t="str">
        <f>IF($E75=$E74,IF(AH74=".",IF(MAX($Q75:AF75,0)=OPER!$AA170,".",IF(OPER!$AB170&lt;=HOUR(AH$7),MAX($Q75:AF75,0)+1,".")),","),IF(MAX($Q75:AF75,0)=OPER!$AA170,".",IF(OPER!$AB170&lt;=HOUR(AH$7),MAX($Q75:AF75,0)+1,".")))</f>
        <v>.</v>
      </c>
      <c r="AH75" s="269" t="str">
        <f>IF($E75=$E74,IF(AI74=".",IF(MAX($Q75:AG75,0)=OPER!$AA170,".",IF(OPER!$AB170&lt;=HOUR(AI$7),MAX($Q75:AG75,0)+1,".")),","),IF(MAX($Q75:AG75,0)=OPER!$AA170,".",IF(OPER!$AB170&lt;=HOUR(AI$7),MAX($Q75:AG75,0)+1,".")))</f>
        <v>.</v>
      </c>
      <c r="AI75" s="269" t="str">
        <f>IF($E75=$E74,IF(AJ74=".",IF(MAX($Q75:AH75,0)=OPER!$AA170,".",IF(OPER!$AB170&lt;=HOUR(AJ$7),MAX($Q75:AH75,0)+1,".")),","),IF(MAX($Q75:AH75,0)=OPER!$AA170,".",IF(OPER!$AB170&lt;=HOUR(AJ$7),MAX($Q75:AH75,0)+1,".")))</f>
        <v>.</v>
      </c>
      <c r="AJ75" s="270" t="str">
        <f>IF($E75=$E74,IF(AK74=".",IF(MAX($Q75:AI75,0)=OPER!$AA170,".",IF(OPER!$AB170&lt;=HOUR(AK$7),MAX($Q75:AI75,0)+1,".")),","),IF(MAX($Q75:AI75,0)=OPER!$AA170,".",IF(OPER!$AB170&lt;=HOUR(AK$7),MAX($Q75:AI75,0)+1,".")))</f>
        <v>.</v>
      </c>
      <c r="AK75" s="271" t="str">
        <f>IF($E75=$E74,IF(AL74=".",IF(MAX($Q75:AJ75,0)=OPER!$AA170,".",IF(OPER!$AB170&lt;=HOUR(AL$7),MAX($Q75:AJ75,0)+1,".")),","),IF(MAX($Q75:AJ75,0)=OPER!$AA170,".",IF(OPER!$AB170&lt;=HOUR(AL$7),MAX($Q75:AJ75,0)+1,".")))</f>
        <v>.</v>
      </c>
      <c r="AL75" s="269" t="str">
        <f>IF($E75=$E74,IF(AM74=".",IF(MAX($Q75:AK75,0)=OPER!$AA170,".",IF(OPER!$AB170&lt;=HOUR(AM$7),MAX($Q75:AK75,0)+1,".")),","),IF(MAX($Q75:AK75,0)=OPER!$AA170,".",IF(OPER!$AB170&lt;=HOUR(AM$7),MAX($Q75:AK75,0)+1,".")))</f>
        <v>.</v>
      </c>
      <c r="AM75" s="269" t="str">
        <f>IF($E75=$E74,IF(AN74=".",IF(MAX($Q75:AL75,0)=OPER!$AA170,".",IF(OPER!$AB170&lt;=HOUR(AN$7),MAX($Q75:AL75,0)+1,".")),","),IF(MAX($Q75:AL75,0)=OPER!$AA170,".",IF(OPER!$AB170&lt;=HOUR(AN$7),MAX($Q75:AL75,0)+1,".")))</f>
        <v>.</v>
      </c>
      <c r="AN75" s="270" t="str">
        <f>IF($E75=$E74,IF(AO74=".",IF(MAX($Q75:AM75,0)=OPER!$AA170,".",IF(OPER!$AB170&lt;=HOUR(AO$7),MAX($Q75:AM75,0)+1,".")),","),IF(MAX($Q75:AM75,0)=OPER!$AA170,".",IF(OPER!$AB170&lt;=HOUR(AO$7),MAX($Q75:AM75,0)+1,".")))</f>
        <v>.</v>
      </c>
      <c r="AO75" s="271" t="str">
        <f>IF($E75=$E74,IF(AP74=".",IF(MAX($Q75:AN75,0)=OPER!$AA170,".",IF(OPER!$AB170&lt;=HOUR(AP$7),MAX($Q75:AN75,0)+1,".")),","),IF(MAX($Q75:AN75,0)=OPER!$AA170,".",IF(OPER!$AB170&lt;=HOUR(AP$7),MAX($Q75:AN75,0)+1,".")))</f>
        <v>.</v>
      </c>
      <c r="AP75" s="269" t="str">
        <f>IF($E75=$E74,IF(AQ74=".",IF(MAX($Q75:AO75,0)=OPER!$AA170,".",IF(OPER!$AB170&lt;=HOUR(AQ$7),MAX($Q75:AO75,0)+1,".")),","),IF(MAX($Q75:AO75,0)=OPER!$AA170,".",IF(OPER!$AB170&lt;=HOUR(AQ$7),MAX($Q75:AO75,0)+1,".")))</f>
        <v>.</v>
      </c>
      <c r="AQ75" s="269" t="str">
        <f>IF($E75=$E74,IF(AR74=".",IF(MAX($Q75:AP75,0)=OPER!$AA170,".",IF(OPER!$AB170&lt;=HOUR(AR$7),MAX($Q75:AP75,0)+1,".")),","),IF(MAX($Q75:AP75,0)=OPER!$AA170,".",IF(OPER!$AB170&lt;=HOUR(AR$7),MAX($Q75:AP75,0)+1,".")))</f>
        <v>.</v>
      </c>
      <c r="AR75" s="270" t="str">
        <f>IF($E75=$E74,IF(AS74=".",IF(MAX($Q75:AQ75,0)=OPER!$AA170,".",IF(OPER!$AB170&lt;=HOUR(AS$7),MAX($Q75:AQ75,0)+1,".")),","),IF(MAX($Q75:AQ75,0)=OPER!$AA170,".",IF(OPER!$AB170&lt;=HOUR(AS$7),MAX($Q75:AQ75,0)+1,".")))</f>
        <v>.</v>
      </c>
      <c r="AS75" s="271" t="str">
        <f>IF($E75=$E74,IF(AT74=".",IF(MAX($Q75:AR75,0)=OPER!$AA170,".",IF(OPER!$AB170&lt;=HOUR(AT$7),MAX($Q75:AR75,0)+1,".")),","),IF(MAX($Q75:AR75,0)=OPER!$AA170,".",IF(OPER!$AB170&lt;=HOUR(AT$7),MAX($Q75:AR75,0)+1,".")))</f>
        <v>.</v>
      </c>
      <c r="AT75" s="269" t="e">
        <f>IF($E75=$E74,IF(AU74=".",IF(MAX($Q75:AS75,0)=OPER!$AA170,".",IF(OPER!$AB170&lt;=HOUR(AU$7),MAX($Q75:AS75,0)+1,".")),","),IF(MAX($Q75:AS75,0)=OPER!$AA170,".",IF(OPER!$AB170&lt;=HOUR(AU$7),MAX($Q75:AS75,0)+1,".")))</f>
        <v>#VALUE!</v>
      </c>
      <c r="AU75" s="269" t="str">
        <f>IF($E75=$E74,IF(AV74=".",IF(MAX($Q75:AT75,0)=OPER!$AA170,".",IF(OPER!$AB170&lt;=HOUR(AV$7),MAX($Q75:AT75,0)+1,".")),","),IF(MAX($Q75:AT75,0)=OPER!$AA170,".",IF(OPER!$AB170&lt;=HOUR(AV$7),MAX($Q75:AT75,0)+1,".")))</f>
        <v>,</v>
      </c>
      <c r="AV75" s="270" t="str">
        <f>IF($E75=$E74,IF(AW74=".",IF(MAX($Q75:AU75,0)=OPER!$AA170,".",IF(OPER!$AB170&lt;=HOUR(AW$7),MAX($Q75:AU75,0)+1,".")),","),IF(MAX($Q75:AU75,0)=OPER!$AA170,".",IF(OPER!$AB170&lt;=HOUR(AW$7),MAX($Q75:AU75,0)+1,".")))</f>
        <v>,</v>
      </c>
      <c r="AW75" s="271" t="str">
        <f>IF($E75=$E74,IF(AX74=".",IF(MAX($Q75:AV75,0)=OPER!$AA170,".",IF(OPER!$AB170&lt;=HOUR(AX$7),MAX($Q75:AV75,0)+1,".")),","),IF(MAX($Q75:AV75,0)=OPER!$AA170,".",IF(OPER!$AB170&lt;=HOUR(AX$7),MAX($Q75:AV75,0)+1,".")))</f>
        <v>,</v>
      </c>
      <c r="AX75" s="269" t="str">
        <f>IF($E75=$E74,IF(AY74=".",IF(MAX($Q75:AW75,0)=OPER!$AA170,".",IF(OPER!$AB170&lt;=HOUR(AY$7),MAX($Q75:AW75,0)+1,".")),","),IF(MAX($Q75:AW75,0)=OPER!$AA170,".",IF(OPER!$AB170&lt;=HOUR(AY$7),MAX($Q75:AW75,0)+1,".")))</f>
        <v>,</v>
      </c>
      <c r="AY75" s="269" t="str">
        <f>IF($E75=$E74,IF(AZ74=".",IF(MAX($Q75:AX75,0)=OPER!$AA170,".",IF(OPER!$AB170&lt;=HOUR(AZ$7),MAX($Q75:AX75,0)+1,".")),","),IF(MAX($Q75:AX75,0)=OPER!$AA170,".",IF(OPER!$AB170&lt;=HOUR(AZ$7),MAX($Q75:AX75,0)+1,".")))</f>
        <v>,</v>
      </c>
      <c r="AZ75" s="270" t="str">
        <f>IF($E75=$E74,IF(BA74=".",IF(MAX($Q75:AY75,0)=OPER!$AA170,".",IF(OPER!$AB170&lt;=HOUR(BA$7),MAX($Q75:AY75,0)+1,".")),","),IF(MAX($Q75:AY75,0)=OPER!$AA170,".",IF(OPER!$AB170&lt;=HOUR(BA$7),MAX($Q75:AY75,0)+1,".")))</f>
        <v>,</v>
      </c>
      <c r="BA75" s="30" t="str">
        <f>+OPER!AK69</f>
        <v>CON</v>
      </c>
    </row>
    <row r="76" spans="1:53" ht="80.5" customHeight="1" x14ac:dyDescent="0.2">
      <c r="A76" s="282" t="str">
        <f>IF(OPER!AF70=0,"",OPER!AF70)</f>
        <v>BAJA</v>
      </c>
      <c r="B76" s="109">
        <f>IF(OPER!V70=0,"",OPER!V70)</f>
        <v>46072</v>
      </c>
      <c r="C76" s="71" t="str">
        <f>IF(OPER!U70 = 0,"", OPER!U70)</f>
        <v xml:space="preserve"> </v>
      </c>
      <c r="D76" s="30" t="str">
        <f t="shared" si="10"/>
        <v>SI</v>
      </c>
      <c r="E76" s="262" t="str">
        <f>IF(OPER!X70 = 0,"",OPER!X70)</f>
        <v>CM TRANSPORTES</v>
      </c>
      <c r="F76" s="262" t="str">
        <f>IF(OPER!I70 = 0,"",OPER!I70)</f>
        <v>INSPECC SIST  LUBRICA.CHUMACERAS TRANSPO</v>
      </c>
      <c r="G76" s="352" t="str">
        <f>IF(OPER!C70=0,"",OPER!C70)</f>
        <v>TRANS BOTELLAS DEPA A INLINE EBI L4</v>
      </c>
      <c r="H76" s="30">
        <f>IF(OPER!R70 = 0,"",OPER!R70)</f>
        <v>2</v>
      </c>
      <c r="I76" s="30" t="str">
        <f>IF(OPER!F70=0,"", OPER!F70)</f>
        <v>9218597</v>
      </c>
      <c r="J76" s="108" t="str">
        <f>IF(OPER!G70=0,"",OPER!G70)</f>
        <v>0010</v>
      </c>
      <c r="K76" s="250">
        <f>+OPER!R70</f>
        <v>2</v>
      </c>
      <c r="L76" s="262">
        <f t="shared" si="11"/>
        <v>56</v>
      </c>
      <c r="M76" s="250">
        <f t="shared" si="12"/>
        <v>3.5</v>
      </c>
      <c r="N76" s="205" t="str">
        <f>IF(OPER!A70=0,"",OPER!A70)</f>
        <v>ZOT2</v>
      </c>
      <c r="O76" s="73" t="str">
        <f>IF(OPER!AJ1926=0,"",OPER!AJ1926)</f>
        <v/>
      </c>
      <c r="P76" s="264" t="str">
        <f>IF(OPER!AH70="EJECUTADO","SI",IF(OPER!AH70="NO EJECUTADO","NO",""))</f>
        <v/>
      </c>
      <c r="Q76" s="264" t="str">
        <f>IF(OPER!AN70="EJECUTADO","SI",IF(OPER!AN70="NO EJECUTADO","NO",""))</f>
        <v/>
      </c>
      <c r="R76" s="221" t="str">
        <f>IFERROR(VLOOKUP(OPER!Z70,OPER!$AU$490:$AV$577,2,0),"NO ASIGNADO")</f>
        <v>JAIRO ARANGO</v>
      </c>
      <c r="S76" s="6" t="str">
        <f>+OPER!AG70</f>
        <v xml:space="preserve"> </v>
      </c>
      <c r="T76" s="268" t="str">
        <f>IF($E76=$E75,IF(U75=".",IF(MAX($Q76:Q76,0)=OPER!$AA171,".",IF(OPER!$AB171&lt;=HOUR(U$7),MAX($Q76:Q76,0)+1,".")),","),IF(MAX($Q76:Q76,0)=OPER!$AA171,".",IF(OPER!$AB171&lt;=HOUR(U$7),MAX($Q76:Q76,0)+1,".")))</f>
        <v>.</v>
      </c>
      <c r="U76" s="269" t="str">
        <f>IF($E76=$E75,IF(V75=".",IF(MAX($Q76:T76,0)=OPER!$AA171,".",IF(OPER!$AB171&lt;=HOUR(V$7),MAX($Q76:T76,0)+1,".")),","),IF(MAX($Q76:T76,0)=OPER!$AA171,".",IF(OPER!$AB171&lt;=HOUR(V$7),MAX($Q76:T76,0)+1,".")))</f>
        <v>.</v>
      </c>
      <c r="V76" s="269" t="str">
        <f>IF($E76=$E75,IF(W75=".",IF(MAX($Q76:U76,0)=OPER!$AA171,".",IF(OPER!$AB171&lt;=HOUR(W$7),MAX($Q76:U76,0)+1,".")),","),IF(MAX($Q76:U76,0)=OPER!$AA171,".",IF(OPER!$AB171&lt;=HOUR(W$7),MAX($Q76:U76,0)+1,".")))</f>
        <v>.</v>
      </c>
      <c r="W76" s="269" t="str">
        <f>IF($E76=$E75,IF(X75=".",IF(MAX($Q76:V76,0)=OPER!$AA171,".",IF(OPER!$AB171&lt;=HOUR(X$7),MAX($Q76:V76,0)+1,".")),","),IF(MAX($Q76:V76,0)=OPER!$AA171,".",IF(OPER!$AB171&lt;=HOUR(X$7),MAX($Q76:V76,0)+1,".")))</f>
        <v>.</v>
      </c>
      <c r="X76" s="270" t="str">
        <f>IF($E76=$E75,IF(Y75=".",IF(MAX($Q76:W76,0)=OPER!$AA171,".",IF(OPER!$AB171&lt;=HOUR(Y$7),MAX($Q76:W76,0)+1,".")),","),IF(MAX($Q76:W76,0)=OPER!$AA171,".",IF(OPER!$AB171&lt;=HOUR(Y$7),MAX($Q76:W76,0)+1,".")))</f>
        <v>.</v>
      </c>
      <c r="Y76" s="271" t="str">
        <f>IF($E76=$E75,IF(Z75=".",IF(MAX($Q76:X76,0)=OPER!$AA171,".",IF(OPER!$AB171&lt;=HOUR(Z$7),MAX($Q76:X76,0)+1,".")),","),IF(MAX($Q76:X76,0)=OPER!$AA171,".",IF(OPER!$AB171&lt;=HOUR(Z$7),MAX($Q76:X76,0)+1,".")))</f>
        <v>.</v>
      </c>
      <c r="Z76" s="269" t="str">
        <f>IF($E76=$E75,IF(AA75=".",IF(MAX($Q76:Y76,0)=OPER!$AA171,".",IF(OPER!$AB171&lt;=HOUR(AA$7),MAX($Q76:Y76,0)+1,".")),","),IF(MAX($Q76:Y76,0)=OPER!$AA171,".",IF(OPER!$AB171&lt;=HOUR(AA$7),MAX($Q76:Y76,0)+1,".")))</f>
        <v>.</v>
      </c>
      <c r="AA76" s="269" t="str">
        <f>IF($E76=$E75,IF(AB75=".",IF(MAX($Q76:Z76,0)=OPER!$AA171,".",IF(OPER!$AB171&lt;=HOUR(AB$7),MAX($Q76:Z76,0)+1,".")),","),IF(MAX($Q76:Z76,0)=OPER!$AA171,".",IF(OPER!$AB171&lt;=HOUR(AB$7),MAX($Q76:Z76,0)+1,".")))</f>
        <v>.</v>
      </c>
      <c r="AB76" s="270" t="str">
        <f>IF($E76=$E75,IF(AC75=".",IF(MAX($Q76:AA76,0)=OPER!$AA171,".",IF(OPER!$AB171&lt;=HOUR(AC$7),MAX($Q76:AA76,0)+1,".")),","),IF(MAX($Q76:AA76,0)=OPER!$AA171,".",IF(OPER!$AB171&lt;=HOUR(AC$7),MAX($Q76:AA76,0)+1,".")))</f>
        <v>.</v>
      </c>
      <c r="AC76" s="271" t="str">
        <f>IF($E76=$E75,IF(AD75=".",IF(MAX($Q76:AB76,0)=OPER!$AA171,".",IF(OPER!$AB171&lt;=HOUR(AD$7),MAX($Q76:AB76,0)+1,".")),","),IF(MAX($Q76:AB76,0)=OPER!$AA171,".",IF(OPER!$AB171&lt;=HOUR(AD$7),MAX($Q76:AB76,0)+1,".")))</f>
        <v>.</v>
      </c>
      <c r="AD76" s="269" t="str">
        <f>IF($E76=$E75,IF(AE75=".",IF(MAX($Q76:AC76,0)=OPER!$AA171,".",IF(OPER!$AB171&lt;=HOUR(AE$7),MAX($Q76:AC76,0)+1,".")),","),IF(MAX($Q76:AC76,0)=OPER!$AA171,".",IF(OPER!$AB171&lt;=HOUR(AE$7),MAX($Q76:AC76,0)+1,".")))</f>
        <v>.</v>
      </c>
      <c r="AE76" s="269" t="str">
        <f>IF($E76=$E75,IF(AF75=".",IF(MAX($Q76:AD76,0)=OPER!$AA171,".",IF(OPER!$AB171&lt;=HOUR(AF$7),MAX($Q76:AD76,0)+1,".")),","),IF(MAX($Q76:AD76,0)=OPER!$AA171,".",IF(OPER!$AB171&lt;=HOUR(AF$7),MAX($Q76:AD76,0)+1,".")))</f>
        <v>.</v>
      </c>
      <c r="AF76" s="270" t="str">
        <f>IF($E76=$E75,IF(AG75=".",IF(MAX($Q76:AE76,0)=OPER!$AA171,".",IF(OPER!$AB171&lt;=HOUR(AG$7),MAX($Q76:AE76,0)+1,".")),","),IF(MAX($Q76:AE76,0)=OPER!$AA171,".",IF(OPER!$AB171&lt;=HOUR(AG$7),MAX($Q76:AE76,0)+1,".")))</f>
        <v>.</v>
      </c>
      <c r="AG76" s="271" t="str">
        <f>IF($E76=$E75,IF(AH75=".",IF(MAX($Q76:AF76,0)=OPER!$AA171,".",IF(OPER!$AB171&lt;=HOUR(AH$7),MAX($Q76:AF76,0)+1,".")),","),IF(MAX($Q76:AF76,0)=OPER!$AA171,".",IF(OPER!$AB171&lt;=HOUR(AH$7),MAX($Q76:AF76,0)+1,".")))</f>
        <v>.</v>
      </c>
      <c r="AH76" s="269" t="str">
        <f>IF($E76=$E75,IF(AI75=".",IF(MAX($Q76:AG76,0)=OPER!$AA171,".",IF(OPER!$AB171&lt;=HOUR(AI$7),MAX($Q76:AG76,0)+1,".")),","),IF(MAX($Q76:AG76,0)=OPER!$AA171,".",IF(OPER!$AB171&lt;=HOUR(AI$7),MAX($Q76:AG76,0)+1,".")))</f>
        <v>.</v>
      </c>
      <c r="AI76" s="269" t="str">
        <f>IF($E76=$E75,IF(AJ75=".",IF(MAX($Q76:AH76,0)=OPER!$AA171,".",IF(OPER!$AB171&lt;=HOUR(AJ$7),MAX($Q76:AH76,0)+1,".")),","),IF(MAX($Q76:AH76,0)=OPER!$AA171,".",IF(OPER!$AB171&lt;=HOUR(AJ$7),MAX($Q76:AH76,0)+1,".")))</f>
        <v>.</v>
      </c>
      <c r="AJ76" s="270" t="str">
        <f>IF($E76=$E75,IF(AK75=".",IF(MAX($Q76:AI76,0)=OPER!$AA171,".",IF(OPER!$AB171&lt;=HOUR(AK$7),MAX($Q76:AI76,0)+1,".")),","),IF(MAX($Q76:AI76,0)=OPER!$AA171,".",IF(OPER!$AB171&lt;=HOUR(AK$7),MAX($Q76:AI76,0)+1,".")))</f>
        <v>.</v>
      </c>
      <c r="AK76" s="271" t="str">
        <f>IF($E76=$E75,IF(AL75=".",IF(MAX($Q76:AJ76,0)=OPER!$AA171,".",IF(OPER!$AB171&lt;=HOUR(AL$7),MAX($Q76:AJ76,0)+1,".")),","),IF(MAX($Q76:AJ76,0)=OPER!$AA171,".",IF(OPER!$AB171&lt;=HOUR(AL$7),MAX($Q76:AJ76,0)+1,".")))</f>
        <v>.</v>
      </c>
      <c r="AL76" s="269" t="str">
        <f>IF($E76=$E75,IF(AM75=".",IF(MAX($Q76:AK76,0)=OPER!$AA171,".",IF(OPER!$AB171&lt;=HOUR(AM$7),MAX($Q76:AK76,0)+1,".")),","),IF(MAX($Q76:AK76,0)=OPER!$AA171,".",IF(OPER!$AB171&lt;=HOUR(AM$7),MAX($Q76:AK76,0)+1,".")))</f>
        <v>.</v>
      </c>
      <c r="AM76" s="269" t="str">
        <f>IF($E76=$E75,IF(AN75=".",IF(MAX($Q76:AL76,0)=OPER!$AA171,".",IF(OPER!$AB171&lt;=HOUR(AN$7),MAX($Q76:AL76,0)+1,".")),","),IF(MAX($Q76:AL76,0)=OPER!$AA171,".",IF(OPER!$AB171&lt;=HOUR(AN$7),MAX($Q76:AL76,0)+1,".")))</f>
        <v>.</v>
      </c>
      <c r="AN76" s="270" t="str">
        <f>IF($E76=$E75,IF(AO75=".",IF(MAX($Q76:AM76,0)=OPER!$AA171,".",IF(OPER!$AB171&lt;=HOUR(AO$7),MAX($Q76:AM76,0)+1,".")),","),IF(MAX($Q76:AM76,0)=OPER!$AA171,".",IF(OPER!$AB171&lt;=HOUR(AO$7),MAX($Q76:AM76,0)+1,".")))</f>
        <v>.</v>
      </c>
      <c r="AO76" s="271" t="str">
        <f>IF($E76=$E75,IF(AP75=".",IF(MAX($Q76:AN76,0)=OPER!$AA171,".",IF(OPER!$AB171&lt;=HOUR(AP$7),MAX($Q76:AN76,0)+1,".")),","),IF(MAX($Q76:AN76,0)=OPER!$AA171,".",IF(OPER!$AB171&lt;=HOUR(AP$7),MAX($Q76:AN76,0)+1,".")))</f>
        <v>.</v>
      </c>
      <c r="AP76" s="269" t="str">
        <f>IF($E76=$E75,IF(AQ75=".",IF(MAX($Q76:AO76,0)=OPER!$AA171,".",IF(OPER!$AB171&lt;=HOUR(AQ$7),MAX($Q76:AO76,0)+1,".")),","),IF(MAX($Q76:AO76,0)=OPER!$AA171,".",IF(OPER!$AB171&lt;=HOUR(AQ$7),MAX($Q76:AO76,0)+1,".")))</f>
        <v>.</v>
      </c>
      <c r="AQ76" s="269" t="str">
        <f>IF($E76=$E75,IF(AR75=".",IF(MAX($Q76:AP76,0)=OPER!$AA171,".",IF(OPER!$AB171&lt;=HOUR(AR$7),MAX($Q76:AP76,0)+1,".")),","),IF(MAX($Q76:AP76,0)=OPER!$AA171,".",IF(OPER!$AB171&lt;=HOUR(AR$7),MAX($Q76:AP76,0)+1,".")))</f>
        <v>.</v>
      </c>
      <c r="AR76" s="270" t="str">
        <f>IF($E76=$E75,IF(AS75=".",IF(MAX($Q76:AQ76,0)=OPER!$AA171,".",IF(OPER!$AB171&lt;=HOUR(AS$7),MAX($Q76:AQ76,0)+1,".")),","),IF(MAX($Q76:AQ76,0)=OPER!$AA171,".",IF(OPER!$AB171&lt;=HOUR(AS$7),MAX($Q76:AQ76,0)+1,".")))</f>
        <v>.</v>
      </c>
      <c r="AS76" s="271" t="e">
        <f>IF($E76=$E75,IF(AT75=".",IF(MAX($Q76:AR76,0)=OPER!$AA171,".",IF(OPER!$AB171&lt;=HOUR(AT$7),MAX($Q76:AR76,0)+1,".")),","),IF(MAX($Q76:AR76,0)=OPER!$AA171,".",IF(OPER!$AB171&lt;=HOUR(AT$7),MAX($Q76:AR76,0)+1,".")))</f>
        <v>#VALUE!</v>
      </c>
      <c r="AT76" s="269" t="str">
        <f>IF($E76=$E75,IF(AU75=".",IF(MAX($Q76:AS76,0)=OPER!$AA171,".",IF(OPER!$AB171&lt;=HOUR(AU$7),MAX($Q76:AS76,0)+1,".")),","),IF(MAX($Q76:AS76,0)=OPER!$AA171,".",IF(OPER!$AB171&lt;=HOUR(AU$7),MAX($Q76:AS76,0)+1,".")))</f>
        <v>,</v>
      </c>
      <c r="AU76" s="269" t="str">
        <f>IF($E76=$E75,IF(AV75=".",IF(MAX($Q76:AT76,0)=OPER!$AA171,".",IF(OPER!$AB171&lt;=HOUR(AV$7),MAX($Q76:AT76,0)+1,".")),","),IF(MAX($Q76:AT76,0)=OPER!$AA171,".",IF(OPER!$AB171&lt;=HOUR(AV$7),MAX($Q76:AT76,0)+1,".")))</f>
        <v>,</v>
      </c>
      <c r="AV76" s="270" t="str">
        <f>IF($E76=$E75,IF(AW75=".",IF(MAX($Q76:AU76,0)=OPER!$AA171,".",IF(OPER!$AB171&lt;=HOUR(AW$7),MAX($Q76:AU76,0)+1,".")),","),IF(MAX($Q76:AU76,0)=OPER!$AA171,".",IF(OPER!$AB171&lt;=HOUR(AW$7),MAX($Q76:AU76,0)+1,".")))</f>
        <v>,</v>
      </c>
      <c r="AW76" s="271" t="str">
        <f>IF($E76=$E75,IF(AX75=".",IF(MAX($Q76:AV76,0)=OPER!$AA171,".",IF(OPER!$AB171&lt;=HOUR(AX$7),MAX($Q76:AV76,0)+1,".")),","),IF(MAX($Q76:AV76,0)=OPER!$AA171,".",IF(OPER!$AB171&lt;=HOUR(AX$7),MAX($Q76:AV76,0)+1,".")))</f>
        <v>,</v>
      </c>
      <c r="AX76" s="269" t="str">
        <f>IF($E76=$E75,IF(AY75=".",IF(MAX($Q76:AW76,0)=OPER!$AA171,".",IF(OPER!$AB171&lt;=HOUR(AY$7),MAX($Q76:AW76,0)+1,".")),","),IF(MAX($Q76:AW76,0)=OPER!$AA171,".",IF(OPER!$AB171&lt;=HOUR(AY$7),MAX($Q76:AW76,0)+1,".")))</f>
        <v>,</v>
      </c>
      <c r="AY76" s="269" t="str">
        <f>IF($E76=$E75,IF(AZ75=".",IF(MAX($Q76:AX76,0)=OPER!$AA171,".",IF(OPER!$AB171&lt;=HOUR(AZ$7),MAX($Q76:AX76,0)+1,".")),","),IF(MAX($Q76:AX76,0)=OPER!$AA171,".",IF(OPER!$AB171&lt;=HOUR(AZ$7),MAX($Q76:AX76,0)+1,".")))</f>
        <v>,</v>
      </c>
      <c r="AZ76" s="270" t="str">
        <f>IF($E76=$E75,IF(BA75=".",IF(MAX($Q76:AY76,0)=OPER!$AA171,".",IF(OPER!$AB171&lt;=HOUR(BA$7),MAX($Q76:AY76,0)+1,".")),","),IF(MAX($Q76:AY76,0)=OPER!$AA171,".",IF(OPER!$AB171&lt;=HOUR(BA$7),MAX($Q76:AY76,0)+1,".")))</f>
        <v>,</v>
      </c>
      <c r="BA76" s="30" t="str">
        <f>+OPER!AK70</f>
        <v>CON</v>
      </c>
    </row>
    <row r="77" spans="1:53" ht="80.5" customHeight="1" x14ac:dyDescent="0.2">
      <c r="A77" s="282" t="str">
        <f>IF(OPER!AF71=0,"",OPER!AF71)</f>
        <v>BAJA</v>
      </c>
      <c r="B77" s="109">
        <f>IF(OPER!V71=0,"",OPER!V71)</f>
        <v>46072</v>
      </c>
      <c r="C77" s="71" t="str">
        <f>IF(OPER!U71 = 0,"", OPER!U71)</f>
        <v xml:space="preserve"> </v>
      </c>
      <c r="D77" s="30" t="str">
        <f t="shared" si="10"/>
        <v>SI</v>
      </c>
      <c r="E77" s="262" t="str">
        <f>IF(OPER!X71 = 0,"",OPER!X71)</f>
        <v>CM TRANSPORTES</v>
      </c>
      <c r="F77" s="262" t="str">
        <f>IF(OPER!I71 = 0,"",OPER!I71)</f>
        <v>LUBRICACION TRANSMI REX 1TB28, 29, 31</v>
      </c>
      <c r="G77" s="352" t="str">
        <f>IF(OPER!C71=0,"",OPER!C71)</f>
        <v>TRANS BOTELLAS DEPA A INLINE EBI L4</v>
      </c>
      <c r="H77" s="30">
        <f>IF(OPER!R71 = 0,"",OPER!R71)</f>
        <v>0.5</v>
      </c>
      <c r="I77" s="30" t="str">
        <f>IF(OPER!F71=0,"", OPER!F71)</f>
        <v>9218938</v>
      </c>
      <c r="J77" s="108" t="str">
        <f>IF(OPER!G71=0,"",OPER!G71)</f>
        <v>0010</v>
      </c>
      <c r="K77" s="250">
        <f>+OPER!R71</f>
        <v>0.5</v>
      </c>
      <c r="L77" s="262">
        <f t="shared" si="11"/>
        <v>56</v>
      </c>
      <c r="M77" s="250">
        <f t="shared" si="12"/>
        <v>3.5</v>
      </c>
      <c r="N77" s="205" t="str">
        <f>IF(OPER!A71=0,"",OPER!A71)</f>
        <v>ZOT2</v>
      </c>
      <c r="O77" s="73" t="str">
        <f>IF(OPER!AJ1927=0,"",OPER!AJ1927)</f>
        <v/>
      </c>
      <c r="P77" s="264" t="str">
        <f>IF(OPER!AH71="EJECUTADO","SI",IF(OPER!AH71="NO EJECUTADO","NO",""))</f>
        <v/>
      </c>
      <c r="Q77" s="264" t="str">
        <f>IF(OPER!AN71="EJECUTADO","SI",IF(OPER!AN71="NO EJECUTADO","NO",""))</f>
        <v/>
      </c>
      <c r="R77" s="221" t="str">
        <f>IFERROR(VLOOKUP(OPER!Z71,OPER!$AU$490:$AV$577,2,0),"NO ASIGNADO")</f>
        <v>JAIRO ARANGO</v>
      </c>
      <c r="S77" s="6" t="str">
        <f>+OPER!AG71</f>
        <v xml:space="preserve"> </v>
      </c>
      <c r="T77" s="268" t="str">
        <f>IF($E77=$E76,IF(U76=".",IF(MAX($Q77:Q77,0)=OPER!$AA172,".",IF(OPER!$AB172&lt;=HOUR(U$7),MAX($Q77:Q77,0)+1,".")),","),IF(MAX($Q77:Q77,0)=OPER!$AA172,".",IF(OPER!$AB172&lt;=HOUR(U$7),MAX($Q77:Q77,0)+1,".")))</f>
        <v>.</v>
      </c>
      <c r="U77" s="269" t="str">
        <f>IF($E77=$E76,IF(V76=".",IF(MAX($Q77:T77,0)=OPER!$AA172,".",IF(OPER!$AB172&lt;=HOUR(V$7),MAX($Q77:T77,0)+1,".")),","),IF(MAX($Q77:T77,0)=OPER!$AA172,".",IF(OPER!$AB172&lt;=HOUR(V$7),MAX($Q77:T77,0)+1,".")))</f>
        <v>.</v>
      </c>
      <c r="V77" s="269" t="str">
        <f>IF($E77=$E76,IF(W76=".",IF(MAX($Q77:U77,0)=OPER!$AA172,".",IF(OPER!$AB172&lt;=HOUR(W$7),MAX($Q77:U77,0)+1,".")),","),IF(MAX($Q77:U77,0)=OPER!$AA172,".",IF(OPER!$AB172&lt;=HOUR(W$7),MAX($Q77:U77,0)+1,".")))</f>
        <v>.</v>
      </c>
      <c r="W77" s="269" t="str">
        <f>IF($E77=$E76,IF(X76=".",IF(MAX($Q77:V77,0)=OPER!$AA172,".",IF(OPER!$AB172&lt;=HOUR(X$7),MAX($Q77:V77,0)+1,".")),","),IF(MAX($Q77:V77,0)=OPER!$AA172,".",IF(OPER!$AB172&lt;=HOUR(X$7),MAX($Q77:V77,0)+1,".")))</f>
        <v>.</v>
      </c>
      <c r="X77" s="270" t="str">
        <f>IF($E77=$E76,IF(Y76=".",IF(MAX($Q77:W77,0)=OPER!$AA172,".",IF(OPER!$AB172&lt;=HOUR(Y$7),MAX($Q77:W77,0)+1,".")),","),IF(MAX($Q77:W77,0)=OPER!$AA172,".",IF(OPER!$AB172&lt;=HOUR(Y$7),MAX($Q77:W77,0)+1,".")))</f>
        <v>.</v>
      </c>
      <c r="Y77" s="271" t="str">
        <f>IF($E77=$E76,IF(Z76=".",IF(MAX($Q77:X77,0)=OPER!$AA172,".",IF(OPER!$AB172&lt;=HOUR(Z$7),MAX($Q77:X77,0)+1,".")),","),IF(MAX($Q77:X77,0)=OPER!$AA172,".",IF(OPER!$AB172&lt;=HOUR(Z$7),MAX($Q77:X77,0)+1,".")))</f>
        <v>.</v>
      </c>
      <c r="Z77" s="269" t="str">
        <f>IF($E77=$E76,IF(AA76=".",IF(MAX($Q77:Y77,0)=OPER!$AA172,".",IF(OPER!$AB172&lt;=HOUR(AA$7),MAX($Q77:Y77,0)+1,".")),","),IF(MAX($Q77:Y77,0)=OPER!$AA172,".",IF(OPER!$AB172&lt;=HOUR(AA$7),MAX($Q77:Y77,0)+1,".")))</f>
        <v>.</v>
      </c>
      <c r="AA77" s="269" t="str">
        <f>IF($E77=$E76,IF(AB76=".",IF(MAX($Q77:Z77,0)=OPER!$AA172,".",IF(OPER!$AB172&lt;=HOUR(AB$7),MAX($Q77:Z77,0)+1,".")),","),IF(MAX($Q77:Z77,0)=OPER!$AA172,".",IF(OPER!$AB172&lt;=HOUR(AB$7),MAX($Q77:Z77,0)+1,".")))</f>
        <v>.</v>
      </c>
      <c r="AB77" s="270" t="str">
        <f>IF($E77=$E76,IF(AC76=".",IF(MAX($Q77:AA77,0)=OPER!$AA172,".",IF(OPER!$AB172&lt;=HOUR(AC$7),MAX($Q77:AA77,0)+1,".")),","),IF(MAX($Q77:AA77,0)=OPER!$AA172,".",IF(OPER!$AB172&lt;=HOUR(AC$7),MAX($Q77:AA77,0)+1,".")))</f>
        <v>.</v>
      </c>
      <c r="AC77" s="271" t="str">
        <f>IF($E77=$E76,IF(AD76=".",IF(MAX($Q77:AB77,0)=OPER!$AA172,".",IF(OPER!$AB172&lt;=HOUR(AD$7),MAX($Q77:AB77,0)+1,".")),","),IF(MAX($Q77:AB77,0)=OPER!$AA172,".",IF(OPER!$AB172&lt;=HOUR(AD$7),MAX($Q77:AB77,0)+1,".")))</f>
        <v>.</v>
      </c>
      <c r="AD77" s="269" t="str">
        <f>IF($E77=$E76,IF(AE76=".",IF(MAX($Q77:AC77,0)=OPER!$AA172,".",IF(OPER!$AB172&lt;=HOUR(AE$7),MAX($Q77:AC77,0)+1,".")),","),IF(MAX($Q77:AC77,0)=OPER!$AA172,".",IF(OPER!$AB172&lt;=HOUR(AE$7),MAX($Q77:AC77,0)+1,".")))</f>
        <v>.</v>
      </c>
      <c r="AE77" s="269" t="str">
        <f>IF($E77=$E76,IF(AF76=".",IF(MAX($Q77:AD77,0)=OPER!$AA172,".",IF(OPER!$AB172&lt;=HOUR(AF$7),MAX($Q77:AD77,0)+1,".")),","),IF(MAX($Q77:AD77,0)=OPER!$AA172,".",IF(OPER!$AB172&lt;=HOUR(AF$7),MAX($Q77:AD77,0)+1,".")))</f>
        <v>.</v>
      </c>
      <c r="AF77" s="270" t="str">
        <f>IF($E77=$E76,IF(AG76=".",IF(MAX($Q77:AE77,0)=OPER!$AA172,".",IF(OPER!$AB172&lt;=HOUR(AG$7),MAX($Q77:AE77,0)+1,".")),","),IF(MAX($Q77:AE77,0)=OPER!$AA172,".",IF(OPER!$AB172&lt;=HOUR(AG$7),MAX($Q77:AE77,0)+1,".")))</f>
        <v>.</v>
      </c>
      <c r="AG77" s="271" t="str">
        <f>IF($E77=$E76,IF(AH76=".",IF(MAX($Q77:AF77,0)=OPER!$AA172,".",IF(OPER!$AB172&lt;=HOUR(AH$7),MAX($Q77:AF77,0)+1,".")),","),IF(MAX($Q77:AF77,0)=OPER!$AA172,".",IF(OPER!$AB172&lt;=HOUR(AH$7),MAX($Q77:AF77,0)+1,".")))</f>
        <v>.</v>
      </c>
      <c r="AH77" s="269" t="str">
        <f>IF($E77=$E76,IF(AI76=".",IF(MAX($Q77:AG77,0)=OPER!$AA172,".",IF(OPER!$AB172&lt;=HOUR(AI$7),MAX($Q77:AG77,0)+1,".")),","),IF(MAX($Q77:AG77,0)=OPER!$AA172,".",IF(OPER!$AB172&lt;=HOUR(AI$7),MAX($Q77:AG77,0)+1,".")))</f>
        <v>.</v>
      </c>
      <c r="AI77" s="269" t="str">
        <f>IF($E77=$E76,IF(AJ76=".",IF(MAX($Q77:AH77,0)=OPER!$AA172,".",IF(OPER!$AB172&lt;=HOUR(AJ$7),MAX($Q77:AH77,0)+1,".")),","),IF(MAX($Q77:AH77,0)=OPER!$AA172,".",IF(OPER!$AB172&lt;=HOUR(AJ$7),MAX($Q77:AH77,0)+1,".")))</f>
        <v>.</v>
      </c>
      <c r="AJ77" s="270" t="str">
        <f>IF($E77=$E76,IF(AK76=".",IF(MAX($Q77:AI77,0)=OPER!$AA172,".",IF(OPER!$AB172&lt;=HOUR(AK$7),MAX($Q77:AI77,0)+1,".")),","),IF(MAX($Q77:AI77,0)=OPER!$AA172,".",IF(OPER!$AB172&lt;=HOUR(AK$7),MAX($Q77:AI77,0)+1,".")))</f>
        <v>.</v>
      </c>
      <c r="AK77" s="271" t="str">
        <f>IF($E77=$E76,IF(AL76=".",IF(MAX($Q77:AJ77,0)=OPER!$AA172,".",IF(OPER!$AB172&lt;=HOUR(AL$7),MAX($Q77:AJ77,0)+1,".")),","),IF(MAX($Q77:AJ77,0)=OPER!$AA172,".",IF(OPER!$AB172&lt;=HOUR(AL$7),MAX($Q77:AJ77,0)+1,".")))</f>
        <v>.</v>
      </c>
      <c r="AL77" s="269" t="str">
        <f>IF($E77=$E76,IF(AM76=".",IF(MAX($Q77:AK77,0)=OPER!$AA172,".",IF(OPER!$AB172&lt;=HOUR(AM$7),MAX($Q77:AK77,0)+1,".")),","),IF(MAX($Q77:AK77,0)=OPER!$AA172,".",IF(OPER!$AB172&lt;=HOUR(AM$7),MAX($Q77:AK77,0)+1,".")))</f>
        <v>.</v>
      </c>
      <c r="AM77" s="269" t="str">
        <f>IF($E77=$E76,IF(AN76=".",IF(MAX($Q77:AL77,0)=OPER!$AA172,".",IF(OPER!$AB172&lt;=HOUR(AN$7),MAX($Q77:AL77,0)+1,".")),","),IF(MAX($Q77:AL77,0)=OPER!$AA172,".",IF(OPER!$AB172&lt;=HOUR(AN$7),MAX($Q77:AL77,0)+1,".")))</f>
        <v>.</v>
      </c>
      <c r="AN77" s="270" t="str">
        <f>IF($E77=$E76,IF(AO76=".",IF(MAX($Q77:AM77,0)=OPER!$AA172,".",IF(OPER!$AB172&lt;=HOUR(AO$7),MAX($Q77:AM77,0)+1,".")),","),IF(MAX($Q77:AM77,0)=OPER!$AA172,".",IF(OPER!$AB172&lt;=HOUR(AO$7),MAX($Q77:AM77,0)+1,".")))</f>
        <v>.</v>
      </c>
      <c r="AO77" s="271" t="str">
        <f>IF($E77=$E76,IF(AP76=".",IF(MAX($Q77:AN77,0)=OPER!$AA172,".",IF(OPER!$AB172&lt;=HOUR(AP$7),MAX($Q77:AN77,0)+1,".")),","),IF(MAX($Q77:AN77,0)=OPER!$AA172,".",IF(OPER!$AB172&lt;=HOUR(AP$7),MAX($Q77:AN77,0)+1,".")))</f>
        <v>.</v>
      </c>
      <c r="AP77" s="269" t="str">
        <f>IF($E77=$E76,IF(AQ76=".",IF(MAX($Q77:AO77,0)=OPER!$AA172,".",IF(OPER!$AB172&lt;=HOUR(AQ$7),MAX($Q77:AO77,0)+1,".")),","),IF(MAX($Q77:AO77,0)=OPER!$AA172,".",IF(OPER!$AB172&lt;=HOUR(AQ$7),MAX($Q77:AO77,0)+1,".")))</f>
        <v>.</v>
      </c>
      <c r="AQ77" s="269" t="str">
        <f>IF($E77=$E76,IF(AR76=".",IF(MAX($Q77:AP77,0)=OPER!$AA172,".",IF(OPER!$AB172&lt;=HOUR(AR$7),MAX($Q77:AP77,0)+1,".")),","),IF(MAX($Q77:AP77,0)=OPER!$AA172,".",IF(OPER!$AB172&lt;=HOUR(AR$7),MAX($Q77:AP77,0)+1,".")))</f>
        <v>.</v>
      </c>
      <c r="AR77" s="270" t="e">
        <f>IF($E77=$E76,IF(AS76=".",IF(MAX($Q77:AQ77,0)=OPER!$AA172,".",IF(OPER!$AB172&lt;=HOUR(AS$7),MAX($Q77:AQ77,0)+1,".")),","),IF(MAX($Q77:AQ77,0)=OPER!$AA172,".",IF(OPER!$AB172&lt;=HOUR(AS$7),MAX($Q77:AQ77,0)+1,".")))</f>
        <v>#VALUE!</v>
      </c>
      <c r="AS77" s="271" t="str">
        <f>IF($E77=$E76,IF(AT76=".",IF(MAX($Q77:AR77,0)=OPER!$AA172,".",IF(OPER!$AB172&lt;=HOUR(AT$7),MAX($Q77:AR77,0)+1,".")),","),IF(MAX($Q77:AR77,0)=OPER!$AA172,".",IF(OPER!$AB172&lt;=HOUR(AT$7),MAX($Q77:AR77,0)+1,".")))</f>
        <v>,</v>
      </c>
      <c r="AT77" s="269" t="str">
        <f>IF($E77=$E76,IF(AU76=".",IF(MAX($Q77:AS77,0)=OPER!$AA172,".",IF(OPER!$AB172&lt;=HOUR(AU$7),MAX($Q77:AS77,0)+1,".")),","),IF(MAX($Q77:AS77,0)=OPER!$AA172,".",IF(OPER!$AB172&lt;=HOUR(AU$7),MAX($Q77:AS77,0)+1,".")))</f>
        <v>,</v>
      </c>
      <c r="AU77" s="269" t="str">
        <f>IF($E77=$E76,IF(AV76=".",IF(MAX($Q77:AT77,0)=OPER!$AA172,".",IF(OPER!$AB172&lt;=HOUR(AV$7),MAX($Q77:AT77,0)+1,".")),","),IF(MAX($Q77:AT77,0)=OPER!$AA172,".",IF(OPER!$AB172&lt;=HOUR(AV$7),MAX($Q77:AT77,0)+1,".")))</f>
        <v>,</v>
      </c>
      <c r="AV77" s="270" t="str">
        <f>IF($E77=$E76,IF(AW76=".",IF(MAX($Q77:AU77,0)=OPER!$AA172,".",IF(OPER!$AB172&lt;=HOUR(AW$7),MAX($Q77:AU77,0)+1,".")),","),IF(MAX($Q77:AU77,0)=OPER!$AA172,".",IF(OPER!$AB172&lt;=HOUR(AW$7),MAX($Q77:AU77,0)+1,".")))</f>
        <v>,</v>
      </c>
      <c r="AW77" s="271" t="str">
        <f>IF($E77=$E76,IF(AX76=".",IF(MAX($Q77:AV77,0)=OPER!$AA172,".",IF(OPER!$AB172&lt;=HOUR(AX$7),MAX($Q77:AV77,0)+1,".")),","),IF(MAX($Q77:AV77,0)=OPER!$AA172,".",IF(OPER!$AB172&lt;=HOUR(AX$7),MAX($Q77:AV77,0)+1,".")))</f>
        <v>,</v>
      </c>
      <c r="AX77" s="269" t="str">
        <f>IF($E77=$E76,IF(AY76=".",IF(MAX($Q77:AW77,0)=OPER!$AA172,".",IF(OPER!$AB172&lt;=HOUR(AY$7),MAX($Q77:AW77,0)+1,".")),","),IF(MAX($Q77:AW77,0)=OPER!$AA172,".",IF(OPER!$AB172&lt;=HOUR(AY$7),MAX($Q77:AW77,0)+1,".")))</f>
        <v>,</v>
      </c>
      <c r="AY77" s="269" t="str">
        <f>IF($E77=$E76,IF(AZ76=".",IF(MAX($Q77:AX77,0)=OPER!$AA172,".",IF(OPER!$AB172&lt;=HOUR(AZ$7),MAX($Q77:AX77,0)+1,".")),","),IF(MAX($Q77:AX77,0)=OPER!$AA172,".",IF(OPER!$AB172&lt;=HOUR(AZ$7),MAX($Q77:AX77,0)+1,".")))</f>
        <v>,</v>
      </c>
      <c r="AZ77" s="270" t="str">
        <f>IF($E77=$E76,IF(BA76=".",IF(MAX($Q77:AY77,0)=OPER!$AA172,".",IF(OPER!$AB172&lt;=HOUR(BA$7),MAX($Q77:AY77,0)+1,".")),","),IF(MAX($Q77:AY77,0)=OPER!$AA172,".",IF(OPER!$AB172&lt;=HOUR(BA$7),MAX($Q77:AY77,0)+1,".")))</f>
        <v>,</v>
      </c>
      <c r="BA77" s="30" t="str">
        <f>+OPER!AK71</f>
        <v>CON</v>
      </c>
    </row>
    <row r="78" spans="1:53" ht="80.5" customHeight="1" x14ac:dyDescent="0.2">
      <c r="A78" s="282" t="str">
        <f>IF(OPER!AF72=0,"",OPER!AF72)</f>
        <v>BAJA</v>
      </c>
      <c r="B78" s="109">
        <f>IF(OPER!V72=0,"",OPER!V72)</f>
        <v>46072</v>
      </c>
      <c r="C78" s="71" t="str">
        <f>IF(OPER!U72 = 0,"", OPER!U72)</f>
        <v xml:space="preserve"> </v>
      </c>
      <c r="D78" s="30" t="str">
        <f t="shared" si="10"/>
        <v>SI</v>
      </c>
      <c r="E78" s="262" t="str">
        <f>IF(OPER!X72 = 0,"",OPER!X72)</f>
        <v>CM TRANSPORTES</v>
      </c>
      <c r="F78" s="262" t="str">
        <f>IF(OPER!I72 = 0,"",OPER!I72)</f>
        <v>RUTA 1 CADENAS 173M1-178M1</v>
      </c>
      <c r="G78" s="352" t="str">
        <f>IF(OPER!C72=0,"",OPER!C72)</f>
        <v>TRANS BOTELLAS INLINE EBI - LLENADORA L4</v>
      </c>
      <c r="H78" s="30">
        <f>IF(OPER!R72 = 0,"",OPER!R72)</f>
        <v>1.5</v>
      </c>
      <c r="I78" s="30" t="str">
        <f>IF(OPER!F72=0,"", OPER!F72)</f>
        <v>9219360</v>
      </c>
      <c r="J78" s="108" t="str">
        <f>IF(OPER!G72=0,"",OPER!G72)</f>
        <v>0050</v>
      </c>
      <c r="K78" s="250">
        <f>+OPER!R72</f>
        <v>1.5</v>
      </c>
      <c r="L78" s="262">
        <f t="shared" si="11"/>
        <v>56</v>
      </c>
      <c r="M78" s="250">
        <f t="shared" si="12"/>
        <v>10.5</v>
      </c>
      <c r="N78" s="205" t="str">
        <f>IF(OPER!A72=0,"",OPER!A72)</f>
        <v>ZOT2</v>
      </c>
      <c r="O78" s="73" t="str">
        <f>IF(OPER!AJ1928=0,"",OPER!AJ1928)</f>
        <v/>
      </c>
      <c r="P78" s="264" t="str">
        <f>IF(OPER!AH72="EJECUTADO","SI",IF(OPER!AH72="NO EJECUTADO","NO",""))</f>
        <v/>
      </c>
      <c r="Q78" s="264" t="str">
        <f>IF(OPER!AN72="EJECUTADO","SI",IF(OPER!AN72="NO EJECUTADO","NO",""))</f>
        <v/>
      </c>
      <c r="R78" s="221" t="str">
        <f>IFERROR(VLOOKUP(OPER!Z72,OPER!$AU$490:$AV$577,2,0),"NO ASIGNADO")</f>
        <v>JAIRO ARANGO</v>
      </c>
      <c r="S78" s="6" t="str">
        <f>+OPER!AG72</f>
        <v xml:space="preserve"> </v>
      </c>
      <c r="T78" s="268" t="str">
        <f>IF($E78=$E77,IF(U77=".",IF(MAX($Q78:Q78,0)=OPER!$AA173,".",IF(OPER!$AB173&lt;=HOUR(U$7),MAX($Q78:Q78,0)+1,".")),","),IF(MAX($Q78:Q78,0)=OPER!$AA173,".",IF(OPER!$AB173&lt;=HOUR(U$7),MAX($Q78:Q78,0)+1,".")))</f>
        <v>.</v>
      </c>
      <c r="U78" s="269" t="str">
        <f>IF($E78=$E77,IF(V77=".",IF(MAX($Q78:T78,0)=OPER!$AA173,".",IF(OPER!$AB173&lt;=HOUR(V$7),MAX($Q78:T78,0)+1,".")),","),IF(MAX($Q78:T78,0)=OPER!$AA173,".",IF(OPER!$AB173&lt;=HOUR(V$7),MAX($Q78:T78,0)+1,".")))</f>
        <v>.</v>
      </c>
      <c r="V78" s="269" t="str">
        <f>IF($E78=$E77,IF(W77=".",IF(MAX($Q78:U78,0)=OPER!$AA173,".",IF(OPER!$AB173&lt;=HOUR(W$7),MAX($Q78:U78,0)+1,".")),","),IF(MAX($Q78:U78,0)=OPER!$AA173,".",IF(OPER!$AB173&lt;=HOUR(W$7),MAX($Q78:U78,0)+1,".")))</f>
        <v>.</v>
      </c>
      <c r="W78" s="269" t="str">
        <f>IF($E78=$E77,IF(X77=".",IF(MAX($Q78:V78,0)=OPER!$AA173,".",IF(OPER!$AB173&lt;=HOUR(X$7),MAX($Q78:V78,0)+1,".")),","),IF(MAX($Q78:V78,0)=OPER!$AA173,".",IF(OPER!$AB173&lt;=HOUR(X$7),MAX($Q78:V78,0)+1,".")))</f>
        <v>.</v>
      </c>
      <c r="X78" s="270" t="str">
        <f>IF($E78=$E77,IF(Y77=".",IF(MAX($Q78:W78,0)=OPER!$AA173,".",IF(OPER!$AB173&lt;=HOUR(Y$7),MAX($Q78:W78,0)+1,".")),","),IF(MAX($Q78:W78,0)=OPER!$AA173,".",IF(OPER!$AB173&lt;=HOUR(Y$7),MAX($Q78:W78,0)+1,".")))</f>
        <v>.</v>
      </c>
      <c r="Y78" s="271" t="str">
        <f>IF($E78=$E77,IF(Z77=".",IF(MAX($Q78:X78,0)=OPER!$AA173,".",IF(OPER!$AB173&lt;=HOUR(Z$7),MAX($Q78:X78,0)+1,".")),","),IF(MAX($Q78:X78,0)=OPER!$AA173,".",IF(OPER!$AB173&lt;=HOUR(Z$7),MAX($Q78:X78,0)+1,".")))</f>
        <v>.</v>
      </c>
      <c r="Z78" s="269" t="str">
        <f>IF($E78=$E77,IF(AA77=".",IF(MAX($Q78:Y78,0)=OPER!$AA173,".",IF(OPER!$AB173&lt;=HOUR(AA$7),MAX($Q78:Y78,0)+1,".")),","),IF(MAX($Q78:Y78,0)=OPER!$AA173,".",IF(OPER!$AB173&lt;=HOUR(AA$7),MAX($Q78:Y78,0)+1,".")))</f>
        <v>.</v>
      </c>
      <c r="AA78" s="269" t="str">
        <f>IF($E78=$E77,IF(AB77=".",IF(MAX($Q78:Z78,0)=OPER!$AA173,".",IF(OPER!$AB173&lt;=HOUR(AB$7),MAX($Q78:Z78,0)+1,".")),","),IF(MAX($Q78:Z78,0)=OPER!$AA173,".",IF(OPER!$AB173&lt;=HOUR(AB$7),MAX($Q78:Z78,0)+1,".")))</f>
        <v>.</v>
      </c>
      <c r="AB78" s="270" t="str">
        <f>IF($E78=$E77,IF(AC77=".",IF(MAX($Q78:AA78,0)=OPER!$AA173,".",IF(OPER!$AB173&lt;=HOUR(AC$7),MAX($Q78:AA78,0)+1,".")),","),IF(MAX($Q78:AA78,0)=OPER!$AA173,".",IF(OPER!$AB173&lt;=HOUR(AC$7),MAX($Q78:AA78,0)+1,".")))</f>
        <v>.</v>
      </c>
      <c r="AC78" s="271" t="str">
        <f>IF($E78=$E77,IF(AD77=".",IF(MAX($Q78:AB78,0)=OPER!$AA173,".",IF(OPER!$AB173&lt;=HOUR(AD$7),MAX($Q78:AB78,0)+1,".")),","),IF(MAX($Q78:AB78,0)=OPER!$AA173,".",IF(OPER!$AB173&lt;=HOUR(AD$7),MAX($Q78:AB78,0)+1,".")))</f>
        <v>.</v>
      </c>
      <c r="AD78" s="269" t="str">
        <f>IF($E78=$E77,IF(AE77=".",IF(MAX($Q78:AC78,0)=OPER!$AA173,".",IF(OPER!$AB173&lt;=HOUR(AE$7),MAX($Q78:AC78,0)+1,".")),","),IF(MAX($Q78:AC78,0)=OPER!$AA173,".",IF(OPER!$AB173&lt;=HOUR(AE$7),MAX($Q78:AC78,0)+1,".")))</f>
        <v>.</v>
      </c>
      <c r="AE78" s="269" t="str">
        <f>IF($E78=$E77,IF(AF77=".",IF(MAX($Q78:AD78,0)=OPER!$AA173,".",IF(OPER!$AB173&lt;=HOUR(AF$7),MAX($Q78:AD78,0)+1,".")),","),IF(MAX($Q78:AD78,0)=OPER!$AA173,".",IF(OPER!$AB173&lt;=HOUR(AF$7),MAX($Q78:AD78,0)+1,".")))</f>
        <v>.</v>
      </c>
      <c r="AF78" s="270" t="str">
        <f>IF($E78=$E77,IF(AG77=".",IF(MAX($Q78:AE78,0)=OPER!$AA173,".",IF(OPER!$AB173&lt;=HOUR(AG$7),MAX($Q78:AE78,0)+1,".")),","),IF(MAX($Q78:AE78,0)=OPER!$AA173,".",IF(OPER!$AB173&lt;=HOUR(AG$7),MAX($Q78:AE78,0)+1,".")))</f>
        <v>.</v>
      </c>
      <c r="AG78" s="271" t="str">
        <f>IF($E78=$E77,IF(AH77=".",IF(MAX($Q78:AF78,0)=OPER!$AA173,".",IF(OPER!$AB173&lt;=HOUR(AH$7),MAX($Q78:AF78,0)+1,".")),","),IF(MAX($Q78:AF78,0)=OPER!$AA173,".",IF(OPER!$AB173&lt;=HOUR(AH$7),MAX($Q78:AF78,0)+1,".")))</f>
        <v>.</v>
      </c>
      <c r="AH78" s="269" t="str">
        <f>IF($E78=$E77,IF(AI77=".",IF(MAX($Q78:AG78,0)=OPER!$AA173,".",IF(OPER!$AB173&lt;=HOUR(AI$7),MAX($Q78:AG78,0)+1,".")),","),IF(MAX($Q78:AG78,0)=OPER!$AA173,".",IF(OPER!$AB173&lt;=HOUR(AI$7),MAX($Q78:AG78,0)+1,".")))</f>
        <v>.</v>
      </c>
      <c r="AI78" s="269" t="str">
        <f>IF($E78=$E77,IF(AJ77=".",IF(MAX($Q78:AH78,0)=OPER!$AA173,".",IF(OPER!$AB173&lt;=HOUR(AJ$7),MAX($Q78:AH78,0)+1,".")),","),IF(MAX($Q78:AH78,0)=OPER!$AA173,".",IF(OPER!$AB173&lt;=HOUR(AJ$7),MAX($Q78:AH78,0)+1,".")))</f>
        <v>.</v>
      </c>
      <c r="AJ78" s="270" t="str">
        <f>IF($E78=$E77,IF(AK77=".",IF(MAX($Q78:AI78,0)=OPER!$AA173,".",IF(OPER!$AB173&lt;=HOUR(AK$7),MAX($Q78:AI78,0)+1,".")),","),IF(MAX($Q78:AI78,0)=OPER!$AA173,".",IF(OPER!$AB173&lt;=HOUR(AK$7),MAX($Q78:AI78,0)+1,".")))</f>
        <v>.</v>
      </c>
      <c r="AK78" s="271" t="str">
        <f>IF($E78=$E77,IF(AL77=".",IF(MAX($Q78:AJ78,0)=OPER!$AA173,".",IF(OPER!$AB173&lt;=HOUR(AL$7),MAX($Q78:AJ78,0)+1,".")),","),IF(MAX($Q78:AJ78,0)=OPER!$AA173,".",IF(OPER!$AB173&lt;=HOUR(AL$7),MAX($Q78:AJ78,0)+1,".")))</f>
        <v>.</v>
      </c>
      <c r="AL78" s="269" t="str">
        <f>IF($E78=$E77,IF(AM77=".",IF(MAX($Q78:AK78,0)=OPER!$AA173,".",IF(OPER!$AB173&lt;=HOUR(AM$7),MAX($Q78:AK78,0)+1,".")),","),IF(MAX($Q78:AK78,0)=OPER!$AA173,".",IF(OPER!$AB173&lt;=HOUR(AM$7),MAX($Q78:AK78,0)+1,".")))</f>
        <v>.</v>
      </c>
      <c r="AM78" s="269" t="str">
        <f>IF($E78=$E77,IF(AN77=".",IF(MAX($Q78:AL78,0)=OPER!$AA173,".",IF(OPER!$AB173&lt;=HOUR(AN$7),MAX($Q78:AL78,0)+1,".")),","),IF(MAX($Q78:AL78,0)=OPER!$AA173,".",IF(OPER!$AB173&lt;=HOUR(AN$7),MAX($Q78:AL78,0)+1,".")))</f>
        <v>.</v>
      </c>
      <c r="AN78" s="270" t="str">
        <f>IF($E78=$E77,IF(AO77=".",IF(MAX($Q78:AM78,0)=OPER!$AA173,".",IF(OPER!$AB173&lt;=HOUR(AO$7),MAX($Q78:AM78,0)+1,".")),","),IF(MAX($Q78:AM78,0)=OPER!$AA173,".",IF(OPER!$AB173&lt;=HOUR(AO$7),MAX($Q78:AM78,0)+1,".")))</f>
        <v>.</v>
      </c>
      <c r="AO78" s="271" t="str">
        <f>IF($E78=$E77,IF(AP77=".",IF(MAX($Q78:AN78,0)=OPER!$AA173,".",IF(OPER!$AB173&lt;=HOUR(AP$7),MAX($Q78:AN78,0)+1,".")),","),IF(MAX($Q78:AN78,0)=OPER!$AA173,".",IF(OPER!$AB173&lt;=HOUR(AP$7),MAX($Q78:AN78,0)+1,".")))</f>
        <v>.</v>
      </c>
      <c r="AP78" s="269" t="str">
        <f>IF($E78=$E77,IF(AQ77=".",IF(MAX($Q78:AO78,0)=OPER!$AA173,".",IF(OPER!$AB173&lt;=HOUR(AQ$7),MAX($Q78:AO78,0)+1,".")),","),IF(MAX($Q78:AO78,0)=OPER!$AA173,".",IF(OPER!$AB173&lt;=HOUR(AQ$7),MAX($Q78:AO78,0)+1,".")))</f>
        <v>.</v>
      </c>
      <c r="AQ78" s="269" t="e">
        <f>IF($E78=$E77,IF(AR77=".",IF(MAX($Q78:AP78,0)=OPER!$AA173,".",IF(OPER!$AB173&lt;=HOUR(AR$7),MAX($Q78:AP78,0)+1,".")),","),IF(MAX($Q78:AP78,0)=OPER!$AA173,".",IF(OPER!$AB173&lt;=HOUR(AR$7),MAX($Q78:AP78,0)+1,".")))</f>
        <v>#VALUE!</v>
      </c>
      <c r="AR78" s="270" t="str">
        <f>IF($E78=$E77,IF(AS77=".",IF(MAX($Q78:AQ78,0)=OPER!$AA173,".",IF(OPER!$AB173&lt;=HOUR(AS$7),MAX($Q78:AQ78,0)+1,".")),","),IF(MAX($Q78:AQ78,0)=OPER!$AA173,".",IF(OPER!$AB173&lt;=HOUR(AS$7),MAX($Q78:AQ78,0)+1,".")))</f>
        <v>,</v>
      </c>
      <c r="AS78" s="271" t="str">
        <f>IF($E78=$E77,IF(AT77=".",IF(MAX($Q78:AR78,0)=OPER!$AA173,".",IF(OPER!$AB173&lt;=HOUR(AT$7),MAX($Q78:AR78,0)+1,".")),","),IF(MAX($Q78:AR78,0)=OPER!$AA173,".",IF(OPER!$AB173&lt;=HOUR(AT$7),MAX($Q78:AR78,0)+1,".")))</f>
        <v>,</v>
      </c>
      <c r="AT78" s="269" t="str">
        <f>IF($E78=$E77,IF(AU77=".",IF(MAX($Q78:AS78,0)=OPER!$AA173,".",IF(OPER!$AB173&lt;=HOUR(AU$7),MAX($Q78:AS78,0)+1,".")),","),IF(MAX($Q78:AS78,0)=OPER!$AA173,".",IF(OPER!$AB173&lt;=HOUR(AU$7),MAX($Q78:AS78,0)+1,".")))</f>
        <v>,</v>
      </c>
      <c r="AU78" s="269" t="str">
        <f>IF($E78=$E77,IF(AV77=".",IF(MAX($Q78:AT78,0)=OPER!$AA173,".",IF(OPER!$AB173&lt;=HOUR(AV$7),MAX($Q78:AT78,0)+1,".")),","),IF(MAX($Q78:AT78,0)=OPER!$AA173,".",IF(OPER!$AB173&lt;=HOUR(AV$7),MAX($Q78:AT78,0)+1,".")))</f>
        <v>,</v>
      </c>
      <c r="AV78" s="270" t="str">
        <f>IF($E78=$E77,IF(AW77=".",IF(MAX($Q78:AU78,0)=OPER!$AA173,".",IF(OPER!$AB173&lt;=HOUR(AW$7),MAX($Q78:AU78,0)+1,".")),","),IF(MAX($Q78:AU78,0)=OPER!$AA173,".",IF(OPER!$AB173&lt;=HOUR(AW$7),MAX($Q78:AU78,0)+1,".")))</f>
        <v>,</v>
      </c>
      <c r="AW78" s="271" t="str">
        <f>IF($E78=$E77,IF(AX77=".",IF(MAX($Q78:AV78,0)=OPER!$AA173,".",IF(OPER!$AB173&lt;=HOUR(AX$7),MAX($Q78:AV78,0)+1,".")),","),IF(MAX($Q78:AV78,0)=OPER!$AA173,".",IF(OPER!$AB173&lt;=HOUR(AX$7),MAX($Q78:AV78,0)+1,".")))</f>
        <v>,</v>
      </c>
      <c r="AX78" s="269" t="str">
        <f>IF($E78=$E77,IF(AY77=".",IF(MAX($Q78:AW78,0)=OPER!$AA173,".",IF(OPER!$AB173&lt;=HOUR(AY$7),MAX($Q78:AW78,0)+1,".")),","),IF(MAX($Q78:AW78,0)=OPER!$AA173,".",IF(OPER!$AB173&lt;=HOUR(AY$7),MAX($Q78:AW78,0)+1,".")))</f>
        <v>,</v>
      </c>
      <c r="AY78" s="269" t="str">
        <f>IF($E78=$E77,IF(AZ77=".",IF(MAX($Q78:AX78,0)=OPER!$AA173,".",IF(OPER!$AB173&lt;=HOUR(AZ$7),MAX($Q78:AX78,0)+1,".")),","),IF(MAX($Q78:AX78,0)=OPER!$AA173,".",IF(OPER!$AB173&lt;=HOUR(AZ$7),MAX($Q78:AX78,0)+1,".")))</f>
        <v>,</v>
      </c>
      <c r="AZ78" s="270" t="str">
        <f>IF($E78=$E77,IF(BA77=".",IF(MAX($Q78:AY78,0)=OPER!$AA173,".",IF(OPER!$AB173&lt;=HOUR(BA$7),MAX($Q78:AY78,0)+1,".")),","),IF(MAX($Q78:AY78,0)=OPER!$AA173,".",IF(OPER!$AB173&lt;=HOUR(BA$7),MAX($Q78:AY78,0)+1,".")))</f>
        <v>,</v>
      </c>
      <c r="BA78" s="30" t="str">
        <f>+OPER!AK72</f>
        <v>CON</v>
      </c>
    </row>
    <row r="79" spans="1:53" ht="80.5" customHeight="1" x14ac:dyDescent="0.2">
      <c r="A79" s="282" t="str">
        <f>IF(OPER!AF73=0,"",OPER!AF73)</f>
        <v>BAJA</v>
      </c>
      <c r="B79" s="109">
        <f>IF(OPER!V73=0,"",OPER!V73)</f>
        <v>46072</v>
      </c>
      <c r="C79" s="71" t="str">
        <f>IF(OPER!U73 = 0,"", OPER!U73)</f>
        <v xml:space="preserve"> </v>
      </c>
      <c r="D79" s="30" t="str">
        <f t="shared" si="10"/>
        <v>SI</v>
      </c>
      <c r="E79" s="262" t="str">
        <f>IF(OPER!X73 = 0,"",OPER!X73)</f>
        <v>CM TRANSPORTES</v>
      </c>
      <c r="F79" s="262" t="str">
        <f>IF(OPER!I73 = 0,"",OPER!I73)</f>
        <v>ASEO TRANS RUTA 1 173M1-178M1</v>
      </c>
      <c r="G79" s="352" t="str">
        <f>IF(OPER!C73=0,"",OPER!C73)</f>
        <v>TRANS BOTELLAS INLINE EBI - LLENADORA L4</v>
      </c>
      <c r="H79" s="30">
        <f>IF(OPER!R73 = 0,"",OPER!R73)</f>
        <v>2</v>
      </c>
      <c r="I79" s="30" t="str">
        <f>IF(OPER!F73=0,"", OPER!F73)</f>
        <v>9219360</v>
      </c>
      <c r="J79" s="108" t="str">
        <f>IF(OPER!G73=0,"",OPER!G73)</f>
        <v>0060</v>
      </c>
      <c r="K79" s="250">
        <f>+OPER!R73</f>
        <v>2</v>
      </c>
      <c r="L79" s="262">
        <f t="shared" si="11"/>
        <v>56</v>
      </c>
      <c r="M79" s="250">
        <f t="shared" si="12"/>
        <v>10.5</v>
      </c>
      <c r="N79" s="205" t="str">
        <f>IF(OPER!A73=0,"",OPER!A73)</f>
        <v>ZOT2</v>
      </c>
      <c r="O79" s="73" t="str">
        <f>IF(OPER!AJ1929=0,"",OPER!AJ1929)</f>
        <v/>
      </c>
      <c r="P79" s="264" t="str">
        <f>IF(OPER!AH73="EJECUTADO","SI",IF(OPER!AH73="NO EJECUTADO","NO",""))</f>
        <v/>
      </c>
      <c r="Q79" s="264" t="str">
        <f>IF(OPER!AN73="EJECUTADO","SI",IF(OPER!AN73="NO EJECUTADO","NO",""))</f>
        <v/>
      </c>
      <c r="R79" s="221" t="str">
        <f>IFERROR(VLOOKUP(OPER!Z73,OPER!$AU$490:$AV$577,2,0),"NO ASIGNADO")</f>
        <v>JAIRO ARANGO</v>
      </c>
      <c r="S79" s="6" t="str">
        <f>+OPER!AG73</f>
        <v xml:space="preserve"> </v>
      </c>
      <c r="T79" s="268" t="str">
        <f>IF($E79=$E78,IF(U78=".",IF(MAX($Q79:Q79,0)=OPER!$AA174,".",IF(OPER!$AB174&lt;=HOUR(U$7),MAX($Q79:Q79,0)+1,".")),","),IF(MAX($Q79:Q79,0)=OPER!$AA174,".",IF(OPER!$AB174&lt;=HOUR(U$7),MAX($Q79:Q79,0)+1,".")))</f>
        <v>.</v>
      </c>
      <c r="U79" s="269" t="str">
        <f>IF($E79=$E78,IF(V78=".",IF(MAX($Q79:T79,0)=OPER!$AA174,".",IF(OPER!$AB174&lt;=HOUR(V$7),MAX($Q79:T79,0)+1,".")),","),IF(MAX($Q79:T79,0)=OPER!$AA174,".",IF(OPER!$AB174&lt;=HOUR(V$7),MAX($Q79:T79,0)+1,".")))</f>
        <v>.</v>
      </c>
      <c r="V79" s="269" t="str">
        <f>IF($E79=$E78,IF(W78=".",IF(MAX($Q79:U79,0)=OPER!$AA174,".",IF(OPER!$AB174&lt;=HOUR(W$7),MAX($Q79:U79,0)+1,".")),","),IF(MAX($Q79:U79,0)=OPER!$AA174,".",IF(OPER!$AB174&lt;=HOUR(W$7),MAX($Q79:U79,0)+1,".")))</f>
        <v>.</v>
      </c>
      <c r="W79" s="269" t="str">
        <f>IF($E79=$E78,IF(X78=".",IF(MAX($Q79:V79,0)=OPER!$AA174,".",IF(OPER!$AB174&lt;=HOUR(X$7),MAX($Q79:V79,0)+1,".")),","),IF(MAX($Q79:V79,0)=OPER!$AA174,".",IF(OPER!$AB174&lt;=HOUR(X$7),MAX($Q79:V79,0)+1,".")))</f>
        <v>.</v>
      </c>
      <c r="X79" s="270" t="str">
        <f>IF($E79=$E78,IF(Y78=".",IF(MAX($Q79:W79,0)=OPER!$AA174,".",IF(OPER!$AB174&lt;=HOUR(Y$7),MAX($Q79:W79,0)+1,".")),","),IF(MAX($Q79:W79,0)=OPER!$AA174,".",IF(OPER!$AB174&lt;=HOUR(Y$7),MAX($Q79:W79,0)+1,".")))</f>
        <v>.</v>
      </c>
      <c r="Y79" s="271" t="str">
        <f>IF($E79=$E78,IF(Z78=".",IF(MAX($Q79:X79,0)=OPER!$AA174,".",IF(OPER!$AB174&lt;=HOUR(Z$7),MAX($Q79:X79,0)+1,".")),","),IF(MAX($Q79:X79,0)=OPER!$AA174,".",IF(OPER!$AB174&lt;=HOUR(Z$7),MAX($Q79:X79,0)+1,".")))</f>
        <v>.</v>
      </c>
      <c r="Z79" s="269" t="str">
        <f>IF($E79=$E78,IF(AA78=".",IF(MAX($Q79:Y79,0)=OPER!$AA174,".",IF(OPER!$AB174&lt;=HOUR(AA$7),MAX($Q79:Y79,0)+1,".")),","),IF(MAX($Q79:Y79,0)=OPER!$AA174,".",IF(OPER!$AB174&lt;=HOUR(AA$7),MAX($Q79:Y79,0)+1,".")))</f>
        <v>.</v>
      </c>
      <c r="AA79" s="269" t="str">
        <f>IF($E79=$E78,IF(AB78=".",IF(MAX($Q79:Z79,0)=OPER!$AA174,".",IF(OPER!$AB174&lt;=HOUR(AB$7),MAX($Q79:Z79,0)+1,".")),","),IF(MAX($Q79:Z79,0)=OPER!$AA174,".",IF(OPER!$AB174&lt;=HOUR(AB$7),MAX($Q79:Z79,0)+1,".")))</f>
        <v>.</v>
      </c>
      <c r="AB79" s="270" t="str">
        <f>IF($E79=$E78,IF(AC78=".",IF(MAX($Q79:AA79,0)=OPER!$AA174,".",IF(OPER!$AB174&lt;=HOUR(AC$7),MAX($Q79:AA79,0)+1,".")),","),IF(MAX($Q79:AA79,0)=OPER!$AA174,".",IF(OPER!$AB174&lt;=HOUR(AC$7),MAX($Q79:AA79,0)+1,".")))</f>
        <v>.</v>
      </c>
      <c r="AC79" s="271" t="str">
        <f>IF($E79=$E78,IF(AD78=".",IF(MAX($Q79:AB79,0)=OPER!$AA174,".",IF(OPER!$AB174&lt;=HOUR(AD$7),MAX($Q79:AB79,0)+1,".")),","),IF(MAX($Q79:AB79,0)=OPER!$AA174,".",IF(OPER!$AB174&lt;=HOUR(AD$7),MAX($Q79:AB79,0)+1,".")))</f>
        <v>.</v>
      </c>
      <c r="AD79" s="269" t="str">
        <f>IF($E79=$E78,IF(AE78=".",IF(MAX($Q79:AC79,0)=OPER!$AA174,".",IF(OPER!$AB174&lt;=HOUR(AE$7),MAX($Q79:AC79,0)+1,".")),","),IF(MAX($Q79:AC79,0)=OPER!$AA174,".",IF(OPER!$AB174&lt;=HOUR(AE$7),MAX($Q79:AC79,0)+1,".")))</f>
        <v>.</v>
      </c>
      <c r="AE79" s="269" t="str">
        <f>IF($E79=$E78,IF(AF78=".",IF(MAX($Q79:AD79,0)=OPER!$AA174,".",IF(OPER!$AB174&lt;=HOUR(AF$7),MAX($Q79:AD79,0)+1,".")),","),IF(MAX($Q79:AD79,0)=OPER!$AA174,".",IF(OPER!$AB174&lt;=HOUR(AF$7),MAX($Q79:AD79,0)+1,".")))</f>
        <v>.</v>
      </c>
      <c r="AF79" s="270" t="str">
        <f>IF($E79=$E78,IF(AG78=".",IF(MAX($Q79:AE79,0)=OPER!$AA174,".",IF(OPER!$AB174&lt;=HOUR(AG$7),MAX($Q79:AE79,0)+1,".")),","),IF(MAX($Q79:AE79,0)=OPER!$AA174,".",IF(OPER!$AB174&lt;=HOUR(AG$7),MAX($Q79:AE79,0)+1,".")))</f>
        <v>.</v>
      </c>
      <c r="AG79" s="271" t="str">
        <f>IF($E79=$E78,IF(AH78=".",IF(MAX($Q79:AF79,0)=OPER!$AA174,".",IF(OPER!$AB174&lt;=HOUR(AH$7),MAX($Q79:AF79,0)+1,".")),","),IF(MAX($Q79:AF79,0)=OPER!$AA174,".",IF(OPER!$AB174&lt;=HOUR(AH$7),MAX($Q79:AF79,0)+1,".")))</f>
        <v>.</v>
      </c>
      <c r="AH79" s="269" t="str">
        <f>IF($E79=$E78,IF(AI78=".",IF(MAX($Q79:AG79,0)=OPER!$AA174,".",IF(OPER!$AB174&lt;=HOUR(AI$7),MAX($Q79:AG79,0)+1,".")),","),IF(MAX($Q79:AG79,0)=OPER!$AA174,".",IF(OPER!$AB174&lt;=HOUR(AI$7),MAX($Q79:AG79,0)+1,".")))</f>
        <v>.</v>
      </c>
      <c r="AI79" s="269" t="str">
        <f>IF($E79=$E78,IF(AJ78=".",IF(MAX($Q79:AH79,0)=OPER!$AA174,".",IF(OPER!$AB174&lt;=HOUR(AJ$7),MAX($Q79:AH79,0)+1,".")),","),IF(MAX($Q79:AH79,0)=OPER!$AA174,".",IF(OPER!$AB174&lt;=HOUR(AJ$7),MAX($Q79:AH79,0)+1,".")))</f>
        <v>.</v>
      </c>
      <c r="AJ79" s="270" t="str">
        <f>IF($E79=$E78,IF(AK78=".",IF(MAX($Q79:AI79,0)=OPER!$AA174,".",IF(OPER!$AB174&lt;=HOUR(AK$7),MAX($Q79:AI79,0)+1,".")),","),IF(MAX($Q79:AI79,0)=OPER!$AA174,".",IF(OPER!$AB174&lt;=HOUR(AK$7),MAX($Q79:AI79,0)+1,".")))</f>
        <v>.</v>
      </c>
      <c r="AK79" s="271" t="str">
        <f>IF($E79=$E78,IF(AL78=".",IF(MAX($Q79:AJ79,0)=OPER!$AA174,".",IF(OPER!$AB174&lt;=HOUR(AL$7),MAX($Q79:AJ79,0)+1,".")),","),IF(MAX($Q79:AJ79,0)=OPER!$AA174,".",IF(OPER!$AB174&lt;=HOUR(AL$7),MAX($Q79:AJ79,0)+1,".")))</f>
        <v>.</v>
      </c>
      <c r="AL79" s="269" t="str">
        <f>IF($E79=$E78,IF(AM78=".",IF(MAX($Q79:AK79,0)=OPER!$AA174,".",IF(OPER!$AB174&lt;=HOUR(AM$7),MAX($Q79:AK79,0)+1,".")),","),IF(MAX($Q79:AK79,0)=OPER!$AA174,".",IF(OPER!$AB174&lt;=HOUR(AM$7),MAX($Q79:AK79,0)+1,".")))</f>
        <v>.</v>
      </c>
      <c r="AM79" s="269" t="str">
        <f>IF($E79=$E78,IF(AN78=".",IF(MAX($Q79:AL79,0)=OPER!$AA174,".",IF(OPER!$AB174&lt;=HOUR(AN$7),MAX($Q79:AL79,0)+1,".")),","),IF(MAX($Q79:AL79,0)=OPER!$AA174,".",IF(OPER!$AB174&lt;=HOUR(AN$7),MAX($Q79:AL79,0)+1,".")))</f>
        <v>.</v>
      </c>
      <c r="AN79" s="270" t="str">
        <f>IF($E79=$E78,IF(AO78=".",IF(MAX($Q79:AM79,0)=OPER!$AA174,".",IF(OPER!$AB174&lt;=HOUR(AO$7),MAX($Q79:AM79,0)+1,".")),","),IF(MAX($Q79:AM79,0)=OPER!$AA174,".",IF(OPER!$AB174&lt;=HOUR(AO$7),MAX($Q79:AM79,0)+1,".")))</f>
        <v>.</v>
      </c>
      <c r="AO79" s="271" t="str">
        <f>IF($E79=$E78,IF(AP78=".",IF(MAX($Q79:AN79,0)=OPER!$AA174,".",IF(OPER!$AB174&lt;=HOUR(AP$7),MAX($Q79:AN79,0)+1,".")),","),IF(MAX($Q79:AN79,0)=OPER!$AA174,".",IF(OPER!$AB174&lt;=HOUR(AP$7),MAX($Q79:AN79,0)+1,".")))</f>
        <v>.</v>
      </c>
      <c r="AP79" s="269" t="e">
        <f>IF($E79=$E78,IF(AQ78=".",IF(MAX($Q79:AO79,0)=OPER!$AA174,".",IF(OPER!$AB174&lt;=HOUR(AQ$7),MAX($Q79:AO79,0)+1,".")),","),IF(MAX($Q79:AO79,0)=OPER!$AA174,".",IF(OPER!$AB174&lt;=HOUR(AQ$7),MAX($Q79:AO79,0)+1,".")))</f>
        <v>#VALUE!</v>
      </c>
      <c r="AQ79" s="269" t="str">
        <f>IF($E79=$E78,IF(AR78=".",IF(MAX($Q79:AP79,0)=OPER!$AA174,".",IF(OPER!$AB174&lt;=HOUR(AR$7),MAX($Q79:AP79,0)+1,".")),","),IF(MAX($Q79:AP79,0)=OPER!$AA174,".",IF(OPER!$AB174&lt;=HOUR(AR$7),MAX($Q79:AP79,0)+1,".")))</f>
        <v>,</v>
      </c>
      <c r="AR79" s="270" t="str">
        <f>IF($E79=$E78,IF(AS78=".",IF(MAX($Q79:AQ79,0)=OPER!$AA174,".",IF(OPER!$AB174&lt;=HOUR(AS$7),MAX($Q79:AQ79,0)+1,".")),","),IF(MAX($Q79:AQ79,0)=OPER!$AA174,".",IF(OPER!$AB174&lt;=HOUR(AS$7),MAX($Q79:AQ79,0)+1,".")))</f>
        <v>,</v>
      </c>
      <c r="AS79" s="271" t="str">
        <f>IF($E79=$E78,IF(AT78=".",IF(MAX($Q79:AR79,0)=OPER!$AA174,".",IF(OPER!$AB174&lt;=HOUR(AT$7),MAX($Q79:AR79,0)+1,".")),","),IF(MAX($Q79:AR79,0)=OPER!$AA174,".",IF(OPER!$AB174&lt;=HOUR(AT$7),MAX($Q79:AR79,0)+1,".")))</f>
        <v>,</v>
      </c>
      <c r="AT79" s="269" t="str">
        <f>IF($E79=$E78,IF(AU78=".",IF(MAX($Q79:AS79,0)=OPER!$AA174,".",IF(OPER!$AB174&lt;=HOUR(AU$7),MAX($Q79:AS79,0)+1,".")),","),IF(MAX($Q79:AS79,0)=OPER!$AA174,".",IF(OPER!$AB174&lt;=HOUR(AU$7),MAX($Q79:AS79,0)+1,".")))</f>
        <v>,</v>
      </c>
      <c r="AU79" s="269" t="str">
        <f>IF($E79=$E78,IF(AV78=".",IF(MAX($Q79:AT79,0)=OPER!$AA174,".",IF(OPER!$AB174&lt;=HOUR(AV$7),MAX($Q79:AT79,0)+1,".")),","),IF(MAX($Q79:AT79,0)=OPER!$AA174,".",IF(OPER!$AB174&lt;=HOUR(AV$7),MAX($Q79:AT79,0)+1,".")))</f>
        <v>,</v>
      </c>
      <c r="AV79" s="270" t="str">
        <f>IF($E79=$E78,IF(AW78=".",IF(MAX($Q79:AU79,0)=OPER!$AA174,".",IF(OPER!$AB174&lt;=HOUR(AW$7),MAX($Q79:AU79,0)+1,".")),","),IF(MAX($Q79:AU79,0)=OPER!$AA174,".",IF(OPER!$AB174&lt;=HOUR(AW$7),MAX($Q79:AU79,0)+1,".")))</f>
        <v>,</v>
      </c>
      <c r="AW79" s="271" t="str">
        <f>IF($E79=$E78,IF(AX78=".",IF(MAX($Q79:AV79,0)=OPER!$AA174,".",IF(OPER!$AB174&lt;=HOUR(AX$7),MAX($Q79:AV79,0)+1,".")),","),IF(MAX($Q79:AV79,0)=OPER!$AA174,".",IF(OPER!$AB174&lt;=HOUR(AX$7),MAX($Q79:AV79,0)+1,".")))</f>
        <v>,</v>
      </c>
      <c r="AX79" s="269" t="str">
        <f>IF($E79=$E78,IF(AY78=".",IF(MAX($Q79:AW79,0)=OPER!$AA174,".",IF(OPER!$AB174&lt;=HOUR(AY$7),MAX($Q79:AW79,0)+1,".")),","),IF(MAX($Q79:AW79,0)=OPER!$AA174,".",IF(OPER!$AB174&lt;=HOUR(AY$7),MAX($Q79:AW79,0)+1,".")))</f>
        <v>,</v>
      </c>
      <c r="AY79" s="269" t="str">
        <f>IF($E79=$E78,IF(AZ78=".",IF(MAX($Q79:AX79,0)=OPER!$AA174,".",IF(OPER!$AB174&lt;=HOUR(AZ$7),MAX($Q79:AX79,0)+1,".")),","),IF(MAX($Q79:AX79,0)=OPER!$AA174,".",IF(OPER!$AB174&lt;=HOUR(AZ$7),MAX($Q79:AX79,0)+1,".")))</f>
        <v>,</v>
      </c>
      <c r="AZ79" s="270" t="str">
        <f>IF($E79=$E78,IF(BA78=".",IF(MAX($Q79:AY79,0)=OPER!$AA174,".",IF(OPER!$AB174&lt;=HOUR(BA$7),MAX($Q79:AY79,0)+1,".")),","),IF(MAX($Q79:AY79,0)=OPER!$AA174,".",IF(OPER!$AB174&lt;=HOUR(BA$7),MAX($Q79:AY79,0)+1,".")))</f>
        <v>,</v>
      </c>
      <c r="BA79" s="30" t="str">
        <f>+OPER!AK73</f>
        <v>CON</v>
      </c>
    </row>
    <row r="80" spans="1:53" ht="80.5" customHeight="1" x14ac:dyDescent="0.2">
      <c r="A80" s="282" t="str">
        <f>IF(OPER!AF74=0,"",OPER!AF74)</f>
        <v>BAJA</v>
      </c>
      <c r="B80" s="109">
        <f>IF(OPER!V74=0,"",OPER!V74)</f>
        <v>46072</v>
      </c>
      <c r="C80" s="71" t="str">
        <f>IF(OPER!U74 = 0,"", OPER!U74)</f>
        <v xml:space="preserve"> </v>
      </c>
      <c r="D80" s="30" t="str">
        <f t="shared" si="10"/>
        <v>SI</v>
      </c>
      <c r="E80" s="262" t="str">
        <f>IF(OPER!X74 = 0,"",OPER!X74)</f>
        <v>CM TRANSPORTES</v>
      </c>
      <c r="F80" s="262" t="str">
        <f>IF(OPER!I74 = 0,"",OPER!I74)</f>
        <v>INSPECC SIST  LUBRICA.CHUMACERAS TRANSPO</v>
      </c>
      <c r="G80" s="352" t="str">
        <f>IF(OPER!C74=0,"",OPER!C74)</f>
        <v>TRANS BOTELLAS-MESA 1 A ETIQUET 1 - L4</v>
      </c>
      <c r="H80" s="30">
        <f>IF(OPER!R74 = 0,"",OPER!R74)</f>
        <v>2</v>
      </c>
      <c r="I80" s="30" t="str">
        <f>IF(OPER!F74=0,"", OPER!F74)</f>
        <v>9223070</v>
      </c>
      <c r="J80" s="108" t="str">
        <f>IF(OPER!G74=0,"",OPER!G74)</f>
        <v>0010</v>
      </c>
      <c r="K80" s="250">
        <f>+OPER!R74</f>
        <v>2</v>
      </c>
      <c r="L80" s="262">
        <f t="shared" si="11"/>
        <v>56</v>
      </c>
      <c r="M80" s="250">
        <f t="shared" si="12"/>
        <v>12</v>
      </c>
      <c r="N80" s="205" t="str">
        <f>IF(OPER!A74=0,"",OPER!A74)</f>
        <v>ZOT2</v>
      </c>
      <c r="O80" s="73" t="str">
        <f>IF(OPER!AJ1930=0,"",OPER!AJ1930)</f>
        <v/>
      </c>
      <c r="P80" s="264" t="str">
        <f>IF(OPER!AH74="EJECUTADO","SI",IF(OPER!AH74="NO EJECUTADO","NO",""))</f>
        <v/>
      </c>
      <c r="Q80" s="264" t="str">
        <f>IF(OPER!AN74="EJECUTADO","SI",IF(OPER!AN74="NO EJECUTADO","NO",""))</f>
        <v/>
      </c>
      <c r="R80" s="221" t="str">
        <f>IFERROR(VLOOKUP(OPER!Z74,OPER!$AU$490:$AV$577,2,0),"NO ASIGNADO")</f>
        <v>JAIRO ARANGO</v>
      </c>
      <c r="S80" s="6" t="str">
        <f>+OPER!AG74</f>
        <v xml:space="preserve"> </v>
      </c>
      <c r="T80" s="268" t="str">
        <f>IF($E80=$E79,IF(U79=".",IF(MAX($Q80:Q80,0)=OPER!$AA175,".",IF(OPER!$AB175&lt;=HOUR(U$7),MAX($Q80:Q80,0)+1,".")),","),IF(MAX($Q80:Q80,0)=OPER!$AA175,".",IF(OPER!$AB175&lt;=HOUR(U$7),MAX($Q80:Q80,0)+1,".")))</f>
        <v>.</v>
      </c>
      <c r="U80" s="269" t="str">
        <f>IF($E80=$E79,IF(V79=".",IF(MAX($Q80:T80,0)=OPER!$AA175,".",IF(OPER!$AB175&lt;=HOUR(V$7),MAX($Q80:T80,0)+1,".")),","),IF(MAX($Q80:T80,0)=OPER!$AA175,".",IF(OPER!$AB175&lt;=HOUR(V$7),MAX($Q80:T80,0)+1,".")))</f>
        <v>.</v>
      </c>
      <c r="V80" s="269" t="str">
        <f>IF($E80=$E79,IF(W79=".",IF(MAX($Q80:U80,0)=OPER!$AA175,".",IF(OPER!$AB175&lt;=HOUR(W$7),MAX($Q80:U80,0)+1,".")),","),IF(MAX($Q80:U80,0)=OPER!$AA175,".",IF(OPER!$AB175&lt;=HOUR(W$7),MAX($Q80:U80,0)+1,".")))</f>
        <v>.</v>
      </c>
      <c r="W80" s="269" t="str">
        <f>IF($E80=$E79,IF(X79=".",IF(MAX($Q80:V80,0)=OPER!$AA175,".",IF(OPER!$AB175&lt;=HOUR(X$7),MAX($Q80:V80,0)+1,".")),","),IF(MAX($Q80:V80,0)=OPER!$AA175,".",IF(OPER!$AB175&lt;=HOUR(X$7),MAX($Q80:V80,0)+1,".")))</f>
        <v>.</v>
      </c>
      <c r="X80" s="270" t="str">
        <f>IF($E80=$E79,IF(Y79=".",IF(MAX($Q80:W80,0)=OPER!$AA175,".",IF(OPER!$AB175&lt;=HOUR(Y$7),MAX($Q80:W80,0)+1,".")),","),IF(MAX($Q80:W80,0)=OPER!$AA175,".",IF(OPER!$AB175&lt;=HOUR(Y$7),MAX($Q80:W80,0)+1,".")))</f>
        <v>.</v>
      </c>
      <c r="Y80" s="271" t="str">
        <f>IF($E80=$E79,IF(Z79=".",IF(MAX($Q80:X80,0)=OPER!$AA175,".",IF(OPER!$AB175&lt;=HOUR(Z$7),MAX($Q80:X80,0)+1,".")),","),IF(MAX($Q80:X80,0)=OPER!$AA175,".",IF(OPER!$AB175&lt;=HOUR(Z$7),MAX($Q80:X80,0)+1,".")))</f>
        <v>.</v>
      </c>
      <c r="Z80" s="269" t="str">
        <f>IF($E80=$E79,IF(AA79=".",IF(MAX($Q80:Y80,0)=OPER!$AA175,".",IF(OPER!$AB175&lt;=HOUR(AA$7),MAX($Q80:Y80,0)+1,".")),","),IF(MAX($Q80:Y80,0)=OPER!$AA175,".",IF(OPER!$AB175&lt;=HOUR(AA$7),MAX($Q80:Y80,0)+1,".")))</f>
        <v>.</v>
      </c>
      <c r="AA80" s="269" t="str">
        <f>IF($E80=$E79,IF(AB79=".",IF(MAX($Q80:Z80,0)=OPER!$AA175,".",IF(OPER!$AB175&lt;=HOUR(AB$7),MAX($Q80:Z80,0)+1,".")),","),IF(MAX($Q80:Z80,0)=OPER!$AA175,".",IF(OPER!$AB175&lt;=HOUR(AB$7),MAX($Q80:Z80,0)+1,".")))</f>
        <v>.</v>
      </c>
      <c r="AB80" s="270" t="str">
        <f>IF($E80=$E79,IF(AC79=".",IF(MAX($Q80:AA80,0)=OPER!$AA175,".",IF(OPER!$AB175&lt;=HOUR(AC$7),MAX($Q80:AA80,0)+1,".")),","),IF(MAX($Q80:AA80,0)=OPER!$AA175,".",IF(OPER!$AB175&lt;=HOUR(AC$7),MAX($Q80:AA80,0)+1,".")))</f>
        <v>.</v>
      </c>
      <c r="AC80" s="271" t="str">
        <f>IF($E80=$E79,IF(AD79=".",IF(MAX($Q80:AB80,0)=OPER!$AA175,".",IF(OPER!$AB175&lt;=HOUR(AD$7),MAX($Q80:AB80,0)+1,".")),","),IF(MAX($Q80:AB80,0)=OPER!$AA175,".",IF(OPER!$AB175&lt;=HOUR(AD$7),MAX($Q80:AB80,0)+1,".")))</f>
        <v>.</v>
      </c>
      <c r="AD80" s="269" t="str">
        <f>IF($E80=$E79,IF(AE79=".",IF(MAX($Q80:AC80,0)=OPER!$AA175,".",IF(OPER!$AB175&lt;=HOUR(AE$7),MAX($Q80:AC80,0)+1,".")),","),IF(MAX($Q80:AC80,0)=OPER!$AA175,".",IF(OPER!$AB175&lt;=HOUR(AE$7),MAX($Q80:AC80,0)+1,".")))</f>
        <v>.</v>
      </c>
      <c r="AE80" s="269" t="str">
        <f>IF($E80=$E79,IF(AF79=".",IF(MAX($Q80:AD80,0)=OPER!$AA175,".",IF(OPER!$AB175&lt;=HOUR(AF$7),MAX($Q80:AD80,0)+1,".")),","),IF(MAX($Q80:AD80,0)=OPER!$AA175,".",IF(OPER!$AB175&lt;=HOUR(AF$7),MAX($Q80:AD80,0)+1,".")))</f>
        <v>.</v>
      </c>
      <c r="AF80" s="270" t="str">
        <f>IF($E80=$E79,IF(AG79=".",IF(MAX($Q80:AE80,0)=OPER!$AA175,".",IF(OPER!$AB175&lt;=HOUR(AG$7),MAX($Q80:AE80,0)+1,".")),","),IF(MAX($Q80:AE80,0)=OPER!$AA175,".",IF(OPER!$AB175&lt;=HOUR(AG$7),MAX($Q80:AE80,0)+1,".")))</f>
        <v>.</v>
      </c>
      <c r="AG80" s="271" t="str">
        <f>IF($E80=$E79,IF(AH79=".",IF(MAX($Q80:AF80,0)=OPER!$AA175,".",IF(OPER!$AB175&lt;=HOUR(AH$7),MAX($Q80:AF80,0)+1,".")),","),IF(MAX($Q80:AF80,0)=OPER!$AA175,".",IF(OPER!$AB175&lt;=HOUR(AH$7),MAX($Q80:AF80,0)+1,".")))</f>
        <v>.</v>
      </c>
      <c r="AH80" s="269" t="str">
        <f>IF($E80=$E79,IF(AI79=".",IF(MAX($Q80:AG80,0)=OPER!$AA175,".",IF(OPER!$AB175&lt;=HOUR(AI$7),MAX($Q80:AG80,0)+1,".")),","),IF(MAX($Q80:AG80,0)=OPER!$AA175,".",IF(OPER!$AB175&lt;=HOUR(AI$7),MAX($Q80:AG80,0)+1,".")))</f>
        <v>.</v>
      </c>
      <c r="AI80" s="269" t="str">
        <f>IF($E80=$E79,IF(AJ79=".",IF(MAX($Q80:AH80,0)=OPER!$AA175,".",IF(OPER!$AB175&lt;=HOUR(AJ$7),MAX($Q80:AH80,0)+1,".")),","),IF(MAX($Q80:AH80,0)=OPER!$AA175,".",IF(OPER!$AB175&lt;=HOUR(AJ$7),MAX($Q80:AH80,0)+1,".")))</f>
        <v>.</v>
      </c>
      <c r="AJ80" s="270" t="str">
        <f>IF($E80=$E79,IF(AK79=".",IF(MAX($Q80:AI80,0)=OPER!$AA175,".",IF(OPER!$AB175&lt;=HOUR(AK$7),MAX($Q80:AI80,0)+1,".")),","),IF(MAX($Q80:AI80,0)=OPER!$AA175,".",IF(OPER!$AB175&lt;=HOUR(AK$7),MAX($Q80:AI80,0)+1,".")))</f>
        <v>.</v>
      </c>
      <c r="AK80" s="271" t="str">
        <f>IF($E80=$E79,IF(AL79=".",IF(MAX($Q80:AJ80,0)=OPER!$AA175,".",IF(OPER!$AB175&lt;=HOUR(AL$7),MAX($Q80:AJ80,0)+1,".")),","),IF(MAX($Q80:AJ80,0)=OPER!$AA175,".",IF(OPER!$AB175&lt;=HOUR(AL$7),MAX($Q80:AJ80,0)+1,".")))</f>
        <v>.</v>
      </c>
      <c r="AL80" s="269" t="str">
        <f>IF($E80=$E79,IF(AM79=".",IF(MAX($Q80:AK80,0)=OPER!$AA175,".",IF(OPER!$AB175&lt;=HOUR(AM$7),MAX($Q80:AK80,0)+1,".")),","),IF(MAX($Q80:AK80,0)=OPER!$AA175,".",IF(OPER!$AB175&lt;=HOUR(AM$7),MAX($Q80:AK80,0)+1,".")))</f>
        <v>.</v>
      </c>
      <c r="AM80" s="269" t="str">
        <f>IF($E80=$E79,IF(AN79=".",IF(MAX($Q80:AL80,0)=OPER!$AA175,".",IF(OPER!$AB175&lt;=HOUR(AN$7),MAX($Q80:AL80,0)+1,".")),","),IF(MAX($Q80:AL80,0)=OPER!$AA175,".",IF(OPER!$AB175&lt;=HOUR(AN$7),MAX($Q80:AL80,0)+1,".")))</f>
        <v>.</v>
      </c>
      <c r="AN80" s="270" t="str">
        <f>IF($E80=$E79,IF(AO79=".",IF(MAX($Q80:AM80,0)=OPER!$AA175,".",IF(OPER!$AB175&lt;=HOUR(AO$7),MAX($Q80:AM80,0)+1,".")),","),IF(MAX($Q80:AM80,0)=OPER!$AA175,".",IF(OPER!$AB175&lt;=HOUR(AO$7),MAX($Q80:AM80,0)+1,".")))</f>
        <v>.</v>
      </c>
      <c r="AO80" s="271" t="e">
        <f>IF($E80=$E79,IF(AP79=".",IF(MAX($Q80:AN80,0)=OPER!$AA175,".",IF(OPER!$AB175&lt;=HOUR(AP$7),MAX($Q80:AN80,0)+1,".")),","),IF(MAX($Q80:AN80,0)=OPER!$AA175,".",IF(OPER!$AB175&lt;=HOUR(AP$7),MAX($Q80:AN80,0)+1,".")))</f>
        <v>#VALUE!</v>
      </c>
      <c r="AP80" s="269" t="str">
        <f>IF($E80=$E79,IF(AQ79=".",IF(MAX($Q80:AO80,0)=OPER!$AA175,".",IF(OPER!$AB175&lt;=HOUR(AQ$7),MAX($Q80:AO80,0)+1,".")),","),IF(MAX($Q80:AO80,0)=OPER!$AA175,".",IF(OPER!$AB175&lt;=HOUR(AQ$7),MAX($Q80:AO80,0)+1,".")))</f>
        <v>,</v>
      </c>
      <c r="AQ80" s="269" t="str">
        <f>IF($E80=$E79,IF(AR79=".",IF(MAX($Q80:AP80,0)=OPER!$AA175,".",IF(OPER!$AB175&lt;=HOUR(AR$7),MAX($Q80:AP80,0)+1,".")),","),IF(MAX($Q80:AP80,0)=OPER!$AA175,".",IF(OPER!$AB175&lt;=HOUR(AR$7),MAX($Q80:AP80,0)+1,".")))</f>
        <v>,</v>
      </c>
      <c r="AR80" s="270" t="str">
        <f>IF($E80=$E79,IF(AS79=".",IF(MAX($Q80:AQ80,0)=OPER!$AA175,".",IF(OPER!$AB175&lt;=HOUR(AS$7),MAX($Q80:AQ80,0)+1,".")),","),IF(MAX($Q80:AQ80,0)=OPER!$AA175,".",IF(OPER!$AB175&lt;=HOUR(AS$7),MAX($Q80:AQ80,0)+1,".")))</f>
        <v>,</v>
      </c>
      <c r="AS80" s="271" t="str">
        <f>IF($E80=$E79,IF(AT79=".",IF(MAX($Q80:AR80,0)=OPER!$AA175,".",IF(OPER!$AB175&lt;=HOUR(AT$7),MAX($Q80:AR80,0)+1,".")),","),IF(MAX($Q80:AR80,0)=OPER!$AA175,".",IF(OPER!$AB175&lt;=HOUR(AT$7),MAX($Q80:AR80,0)+1,".")))</f>
        <v>,</v>
      </c>
      <c r="AT80" s="269" t="str">
        <f>IF($E80=$E79,IF(AU79=".",IF(MAX($Q80:AS80,0)=OPER!$AA175,".",IF(OPER!$AB175&lt;=HOUR(AU$7),MAX($Q80:AS80,0)+1,".")),","),IF(MAX($Q80:AS80,0)=OPER!$AA175,".",IF(OPER!$AB175&lt;=HOUR(AU$7),MAX($Q80:AS80,0)+1,".")))</f>
        <v>,</v>
      </c>
      <c r="AU80" s="269" t="str">
        <f>IF($E80=$E79,IF(AV79=".",IF(MAX($Q80:AT80,0)=OPER!$AA175,".",IF(OPER!$AB175&lt;=HOUR(AV$7),MAX($Q80:AT80,0)+1,".")),","),IF(MAX($Q80:AT80,0)=OPER!$AA175,".",IF(OPER!$AB175&lt;=HOUR(AV$7),MAX($Q80:AT80,0)+1,".")))</f>
        <v>,</v>
      </c>
      <c r="AV80" s="270" t="str">
        <f>IF($E80=$E79,IF(AW79=".",IF(MAX($Q80:AU80,0)=OPER!$AA175,".",IF(OPER!$AB175&lt;=HOUR(AW$7),MAX($Q80:AU80,0)+1,".")),","),IF(MAX($Q80:AU80,0)=OPER!$AA175,".",IF(OPER!$AB175&lt;=HOUR(AW$7),MAX($Q80:AU80,0)+1,".")))</f>
        <v>,</v>
      </c>
      <c r="AW80" s="271" t="str">
        <f>IF($E80=$E79,IF(AX79=".",IF(MAX($Q80:AV80,0)=OPER!$AA175,".",IF(OPER!$AB175&lt;=HOUR(AX$7),MAX($Q80:AV80,0)+1,".")),","),IF(MAX($Q80:AV80,0)=OPER!$AA175,".",IF(OPER!$AB175&lt;=HOUR(AX$7),MAX($Q80:AV80,0)+1,".")))</f>
        <v>,</v>
      </c>
      <c r="AX80" s="269" t="str">
        <f>IF($E80=$E79,IF(AY79=".",IF(MAX($Q80:AW80,0)=OPER!$AA175,".",IF(OPER!$AB175&lt;=HOUR(AY$7),MAX($Q80:AW80,0)+1,".")),","),IF(MAX($Q80:AW80,0)=OPER!$AA175,".",IF(OPER!$AB175&lt;=HOUR(AY$7),MAX($Q80:AW80,0)+1,".")))</f>
        <v>,</v>
      </c>
      <c r="AY80" s="269" t="str">
        <f>IF($E80=$E79,IF(AZ79=".",IF(MAX($Q80:AX80,0)=OPER!$AA175,".",IF(OPER!$AB175&lt;=HOUR(AZ$7),MAX($Q80:AX80,0)+1,".")),","),IF(MAX($Q80:AX80,0)=OPER!$AA175,".",IF(OPER!$AB175&lt;=HOUR(AZ$7),MAX($Q80:AX80,0)+1,".")))</f>
        <v>,</v>
      </c>
      <c r="AZ80" s="270" t="str">
        <f>IF($E80=$E79,IF(BA79=".",IF(MAX($Q80:AY80,0)=OPER!$AA175,".",IF(OPER!$AB175&lt;=HOUR(BA$7),MAX($Q80:AY80,0)+1,".")),","),IF(MAX($Q80:AY80,0)=OPER!$AA175,".",IF(OPER!$AB175&lt;=HOUR(BA$7),MAX($Q80:AY80,0)+1,".")))</f>
        <v>,</v>
      </c>
      <c r="BA80" s="30" t="str">
        <f>+OPER!AK74</f>
        <v>CON</v>
      </c>
    </row>
    <row r="81" spans="1:53" ht="80.5" customHeight="1" x14ac:dyDescent="0.2">
      <c r="A81" s="282" t="str">
        <f>IF(OPER!AF75=0,"",OPER!AF75)</f>
        <v>BAJA</v>
      </c>
      <c r="B81" s="109">
        <f>IF(OPER!V75=0,"",OPER!V75)</f>
        <v>46072</v>
      </c>
      <c r="C81" s="71" t="str">
        <f>IF(OPER!U75 = 0,"", OPER!U75)</f>
        <v xml:space="preserve"> </v>
      </c>
      <c r="D81" s="30" t="str">
        <f t="shared" si="10"/>
        <v>SI</v>
      </c>
      <c r="E81" s="262" t="str">
        <f>IF(OPER!X75 = 0,"",OPER!X75)</f>
        <v>CM TRANSPORTES</v>
      </c>
      <c r="F81" s="262" t="str">
        <f>IF(OPER!I75 = 0,"",OPER!I75)</f>
        <v>INSPECC SIST  LUBRICA.CHUMACERAS TRANSPO</v>
      </c>
      <c r="G81" s="352" t="str">
        <f>IF(OPER!C75=0,"",OPER!C75)</f>
        <v>TRANS BOTELLAS-MESA 1 A ETIQUETEA 2 - L4</v>
      </c>
      <c r="H81" s="30">
        <f>IF(OPER!R75 = 0,"",OPER!R75)</f>
        <v>2</v>
      </c>
      <c r="I81" s="30" t="str">
        <f>IF(OPER!F75=0,"", OPER!F75)</f>
        <v>9223071</v>
      </c>
      <c r="J81" s="108" t="str">
        <f>IF(OPER!G75=0,"",OPER!G75)</f>
        <v>0010</v>
      </c>
      <c r="K81" s="250">
        <f>+OPER!R75</f>
        <v>2</v>
      </c>
      <c r="L81" s="262">
        <f t="shared" si="11"/>
        <v>56</v>
      </c>
      <c r="M81" s="250">
        <f t="shared" si="12"/>
        <v>11</v>
      </c>
      <c r="N81" s="205" t="str">
        <f>IF(OPER!A75=0,"",OPER!A75)</f>
        <v>ZOT2</v>
      </c>
      <c r="O81" s="73" t="str">
        <f>IF(OPER!AJ1931=0,"",OPER!AJ1931)</f>
        <v/>
      </c>
      <c r="P81" s="264" t="str">
        <f>IF(OPER!AH75="EJECUTADO","SI",IF(OPER!AH75="NO EJECUTADO","NO",""))</f>
        <v/>
      </c>
      <c r="Q81" s="264" t="str">
        <f>IF(OPER!AN75="EJECUTADO","SI",IF(OPER!AN75="NO EJECUTADO","NO",""))</f>
        <v/>
      </c>
      <c r="R81" s="221" t="str">
        <f>IFERROR(VLOOKUP(OPER!Z75,OPER!$AU$490:$AV$577,2,0),"NO ASIGNADO")</f>
        <v>JAIRO ARANGO</v>
      </c>
      <c r="S81" s="6" t="str">
        <f>+OPER!AG75</f>
        <v xml:space="preserve"> </v>
      </c>
      <c r="T81" s="268" t="str">
        <f>IF($E81=$E80,IF(U80=".",IF(MAX($Q81:Q81,0)=OPER!$AA176,".",IF(OPER!$AB176&lt;=HOUR(U$7),MAX($Q81:Q81,0)+1,".")),","),IF(MAX($Q81:Q81,0)=OPER!$AA176,".",IF(OPER!$AB176&lt;=HOUR(U$7),MAX($Q81:Q81,0)+1,".")))</f>
        <v>.</v>
      </c>
      <c r="U81" s="269" t="str">
        <f>IF($E81=$E80,IF(V80=".",IF(MAX($Q81:T81,0)=OPER!$AA176,".",IF(OPER!$AB176&lt;=HOUR(V$7),MAX($Q81:T81,0)+1,".")),","),IF(MAX($Q81:T81,0)=OPER!$AA176,".",IF(OPER!$AB176&lt;=HOUR(V$7),MAX($Q81:T81,0)+1,".")))</f>
        <v>.</v>
      </c>
      <c r="V81" s="269" t="str">
        <f>IF($E81=$E80,IF(W80=".",IF(MAX($Q81:U81,0)=OPER!$AA176,".",IF(OPER!$AB176&lt;=HOUR(W$7),MAX($Q81:U81,0)+1,".")),","),IF(MAX($Q81:U81,0)=OPER!$AA176,".",IF(OPER!$AB176&lt;=HOUR(W$7),MAX($Q81:U81,0)+1,".")))</f>
        <v>.</v>
      </c>
      <c r="W81" s="269" t="str">
        <f>IF($E81=$E80,IF(X80=".",IF(MAX($Q81:V81,0)=OPER!$AA176,".",IF(OPER!$AB176&lt;=HOUR(X$7),MAX($Q81:V81,0)+1,".")),","),IF(MAX($Q81:V81,0)=OPER!$AA176,".",IF(OPER!$AB176&lt;=HOUR(X$7),MAX($Q81:V81,0)+1,".")))</f>
        <v>.</v>
      </c>
      <c r="X81" s="270" t="str">
        <f>IF($E81=$E80,IF(Y80=".",IF(MAX($Q81:W81,0)=OPER!$AA176,".",IF(OPER!$AB176&lt;=HOUR(Y$7),MAX($Q81:W81,0)+1,".")),","),IF(MAX($Q81:W81,0)=OPER!$AA176,".",IF(OPER!$AB176&lt;=HOUR(Y$7),MAX($Q81:W81,0)+1,".")))</f>
        <v>.</v>
      </c>
      <c r="Y81" s="271" t="str">
        <f>IF($E81=$E80,IF(Z80=".",IF(MAX($Q81:X81,0)=OPER!$AA176,".",IF(OPER!$AB176&lt;=HOUR(Z$7),MAX($Q81:X81,0)+1,".")),","),IF(MAX($Q81:X81,0)=OPER!$AA176,".",IF(OPER!$AB176&lt;=HOUR(Z$7),MAX($Q81:X81,0)+1,".")))</f>
        <v>.</v>
      </c>
      <c r="Z81" s="269" t="str">
        <f>IF($E81=$E80,IF(AA80=".",IF(MAX($Q81:Y81,0)=OPER!$AA176,".",IF(OPER!$AB176&lt;=HOUR(AA$7),MAX($Q81:Y81,0)+1,".")),","),IF(MAX($Q81:Y81,0)=OPER!$AA176,".",IF(OPER!$AB176&lt;=HOUR(AA$7),MAX($Q81:Y81,0)+1,".")))</f>
        <v>.</v>
      </c>
      <c r="AA81" s="269" t="str">
        <f>IF($E81=$E80,IF(AB80=".",IF(MAX($Q81:Z81,0)=OPER!$AA176,".",IF(OPER!$AB176&lt;=HOUR(AB$7),MAX($Q81:Z81,0)+1,".")),","),IF(MAX($Q81:Z81,0)=OPER!$AA176,".",IF(OPER!$AB176&lt;=HOUR(AB$7),MAX($Q81:Z81,0)+1,".")))</f>
        <v>.</v>
      </c>
      <c r="AB81" s="270" t="str">
        <f>IF($E81=$E80,IF(AC80=".",IF(MAX($Q81:AA81,0)=OPER!$AA176,".",IF(OPER!$AB176&lt;=HOUR(AC$7),MAX($Q81:AA81,0)+1,".")),","),IF(MAX($Q81:AA81,0)=OPER!$AA176,".",IF(OPER!$AB176&lt;=HOUR(AC$7),MAX($Q81:AA81,0)+1,".")))</f>
        <v>.</v>
      </c>
      <c r="AC81" s="271" t="str">
        <f>IF($E81=$E80,IF(AD80=".",IF(MAX($Q81:AB81,0)=OPER!$AA176,".",IF(OPER!$AB176&lt;=HOUR(AD$7),MAX($Q81:AB81,0)+1,".")),","),IF(MAX($Q81:AB81,0)=OPER!$AA176,".",IF(OPER!$AB176&lt;=HOUR(AD$7),MAX($Q81:AB81,0)+1,".")))</f>
        <v>.</v>
      </c>
      <c r="AD81" s="269" t="str">
        <f>IF($E81=$E80,IF(AE80=".",IF(MAX($Q81:AC81,0)=OPER!$AA176,".",IF(OPER!$AB176&lt;=HOUR(AE$7),MAX($Q81:AC81,0)+1,".")),","),IF(MAX($Q81:AC81,0)=OPER!$AA176,".",IF(OPER!$AB176&lt;=HOUR(AE$7),MAX($Q81:AC81,0)+1,".")))</f>
        <v>.</v>
      </c>
      <c r="AE81" s="269" t="str">
        <f>IF($E81=$E80,IF(AF80=".",IF(MAX($Q81:AD81,0)=OPER!$AA176,".",IF(OPER!$AB176&lt;=HOUR(AF$7),MAX($Q81:AD81,0)+1,".")),","),IF(MAX($Q81:AD81,0)=OPER!$AA176,".",IF(OPER!$AB176&lt;=HOUR(AF$7),MAX($Q81:AD81,0)+1,".")))</f>
        <v>.</v>
      </c>
      <c r="AF81" s="270" t="str">
        <f>IF($E81=$E80,IF(AG80=".",IF(MAX($Q81:AE81,0)=OPER!$AA176,".",IF(OPER!$AB176&lt;=HOUR(AG$7),MAX($Q81:AE81,0)+1,".")),","),IF(MAX($Q81:AE81,0)=OPER!$AA176,".",IF(OPER!$AB176&lt;=HOUR(AG$7),MAX($Q81:AE81,0)+1,".")))</f>
        <v>.</v>
      </c>
      <c r="AG81" s="271" t="str">
        <f>IF($E81=$E80,IF(AH80=".",IF(MAX($Q81:AF81,0)=OPER!$AA176,".",IF(OPER!$AB176&lt;=HOUR(AH$7),MAX($Q81:AF81,0)+1,".")),","),IF(MAX($Q81:AF81,0)=OPER!$AA176,".",IF(OPER!$AB176&lt;=HOUR(AH$7),MAX($Q81:AF81,0)+1,".")))</f>
        <v>.</v>
      </c>
      <c r="AH81" s="269" t="str">
        <f>IF($E81=$E80,IF(AI80=".",IF(MAX($Q81:AG81,0)=OPER!$AA176,".",IF(OPER!$AB176&lt;=HOUR(AI$7),MAX($Q81:AG81,0)+1,".")),","),IF(MAX($Q81:AG81,0)=OPER!$AA176,".",IF(OPER!$AB176&lt;=HOUR(AI$7),MAX($Q81:AG81,0)+1,".")))</f>
        <v>.</v>
      </c>
      <c r="AI81" s="269" t="str">
        <f>IF($E81=$E80,IF(AJ80=".",IF(MAX($Q81:AH81,0)=OPER!$AA176,".",IF(OPER!$AB176&lt;=HOUR(AJ$7),MAX($Q81:AH81,0)+1,".")),","),IF(MAX($Q81:AH81,0)=OPER!$AA176,".",IF(OPER!$AB176&lt;=HOUR(AJ$7),MAX($Q81:AH81,0)+1,".")))</f>
        <v>.</v>
      </c>
      <c r="AJ81" s="270" t="str">
        <f>IF($E81=$E80,IF(AK80=".",IF(MAX($Q81:AI81,0)=OPER!$AA176,".",IF(OPER!$AB176&lt;=HOUR(AK$7),MAX($Q81:AI81,0)+1,".")),","),IF(MAX($Q81:AI81,0)=OPER!$AA176,".",IF(OPER!$AB176&lt;=HOUR(AK$7),MAX($Q81:AI81,0)+1,".")))</f>
        <v>.</v>
      </c>
      <c r="AK81" s="271" t="str">
        <f>IF($E81=$E80,IF(AL80=".",IF(MAX($Q81:AJ81,0)=OPER!$AA176,".",IF(OPER!$AB176&lt;=HOUR(AL$7),MAX($Q81:AJ81,0)+1,".")),","),IF(MAX($Q81:AJ81,0)=OPER!$AA176,".",IF(OPER!$AB176&lt;=HOUR(AL$7),MAX($Q81:AJ81,0)+1,".")))</f>
        <v>.</v>
      </c>
      <c r="AL81" s="269" t="str">
        <f>IF($E81=$E80,IF(AM80=".",IF(MAX($Q81:AK81,0)=OPER!$AA176,".",IF(OPER!$AB176&lt;=HOUR(AM$7),MAX($Q81:AK81,0)+1,".")),","),IF(MAX($Q81:AK81,0)=OPER!$AA176,".",IF(OPER!$AB176&lt;=HOUR(AM$7),MAX($Q81:AK81,0)+1,".")))</f>
        <v>.</v>
      </c>
      <c r="AM81" s="269" t="str">
        <f>IF($E81=$E80,IF(AN80=".",IF(MAX($Q81:AL81,0)=OPER!$AA176,".",IF(OPER!$AB176&lt;=HOUR(AN$7),MAX($Q81:AL81,0)+1,".")),","),IF(MAX($Q81:AL81,0)=OPER!$AA176,".",IF(OPER!$AB176&lt;=HOUR(AN$7),MAX($Q81:AL81,0)+1,".")))</f>
        <v>.</v>
      </c>
      <c r="AN81" s="270" t="e">
        <f>IF($E81=$E80,IF(AO80=".",IF(MAX($Q81:AM81,0)=OPER!$AA176,".",IF(OPER!$AB176&lt;=HOUR(AO$7),MAX($Q81:AM81,0)+1,".")),","),IF(MAX($Q81:AM81,0)=OPER!$AA176,".",IF(OPER!$AB176&lt;=HOUR(AO$7),MAX($Q81:AM81,0)+1,".")))</f>
        <v>#VALUE!</v>
      </c>
      <c r="AO81" s="271" t="str">
        <f>IF($E81=$E80,IF(AP80=".",IF(MAX($Q81:AN81,0)=OPER!$AA176,".",IF(OPER!$AB176&lt;=HOUR(AP$7),MAX($Q81:AN81,0)+1,".")),","),IF(MAX($Q81:AN81,0)=OPER!$AA176,".",IF(OPER!$AB176&lt;=HOUR(AP$7),MAX($Q81:AN81,0)+1,".")))</f>
        <v>,</v>
      </c>
      <c r="AP81" s="269" t="str">
        <f>IF($E81=$E80,IF(AQ80=".",IF(MAX($Q81:AO81,0)=OPER!$AA176,".",IF(OPER!$AB176&lt;=HOUR(AQ$7),MAX($Q81:AO81,0)+1,".")),","),IF(MAX($Q81:AO81,0)=OPER!$AA176,".",IF(OPER!$AB176&lt;=HOUR(AQ$7),MAX($Q81:AO81,0)+1,".")))</f>
        <v>,</v>
      </c>
      <c r="AQ81" s="269" t="str">
        <f>IF($E81=$E80,IF(AR80=".",IF(MAX($Q81:AP81,0)=OPER!$AA176,".",IF(OPER!$AB176&lt;=HOUR(AR$7),MAX($Q81:AP81,0)+1,".")),","),IF(MAX($Q81:AP81,0)=OPER!$AA176,".",IF(OPER!$AB176&lt;=HOUR(AR$7),MAX($Q81:AP81,0)+1,".")))</f>
        <v>,</v>
      </c>
      <c r="AR81" s="270" t="str">
        <f>IF($E81=$E80,IF(AS80=".",IF(MAX($Q81:AQ81,0)=OPER!$AA176,".",IF(OPER!$AB176&lt;=HOUR(AS$7),MAX($Q81:AQ81,0)+1,".")),","),IF(MAX($Q81:AQ81,0)=OPER!$AA176,".",IF(OPER!$AB176&lt;=HOUR(AS$7),MAX($Q81:AQ81,0)+1,".")))</f>
        <v>,</v>
      </c>
      <c r="AS81" s="271" t="str">
        <f>IF($E81=$E80,IF(AT80=".",IF(MAX($Q81:AR81,0)=OPER!$AA176,".",IF(OPER!$AB176&lt;=HOUR(AT$7),MAX($Q81:AR81,0)+1,".")),","),IF(MAX($Q81:AR81,0)=OPER!$AA176,".",IF(OPER!$AB176&lt;=HOUR(AT$7),MAX($Q81:AR81,0)+1,".")))</f>
        <v>,</v>
      </c>
      <c r="AT81" s="269" t="str">
        <f>IF($E81=$E80,IF(AU80=".",IF(MAX($Q81:AS81,0)=OPER!$AA176,".",IF(OPER!$AB176&lt;=HOUR(AU$7),MAX($Q81:AS81,0)+1,".")),","),IF(MAX($Q81:AS81,0)=OPER!$AA176,".",IF(OPER!$AB176&lt;=HOUR(AU$7),MAX($Q81:AS81,0)+1,".")))</f>
        <v>,</v>
      </c>
      <c r="AU81" s="269" t="str">
        <f>IF($E81=$E80,IF(AV80=".",IF(MAX($Q81:AT81,0)=OPER!$AA176,".",IF(OPER!$AB176&lt;=HOUR(AV$7),MAX($Q81:AT81,0)+1,".")),","),IF(MAX($Q81:AT81,0)=OPER!$AA176,".",IF(OPER!$AB176&lt;=HOUR(AV$7),MAX($Q81:AT81,0)+1,".")))</f>
        <v>,</v>
      </c>
      <c r="AV81" s="270" t="str">
        <f>IF($E81=$E80,IF(AW80=".",IF(MAX($Q81:AU81,0)=OPER!$AA176,".",IF(OPER!$AB176&lt;=HOUR(AW$7),MAX($Q81:AU81,0)+1,".")),","),IF(MAX($Q81:AU81,0)=OPER!$AA176,".",IF(OPER!$AB176&lt;=HOUR(AW$7),MAX($Q81:AU81,0)+1,".")))</f>
        <v>,</v>
      </c>
      <c r="AW81" s="271" t="str">
        <f>IF($E81=$E80,IF(AX80=".",IF(MAX($Q81:AV81,0)=OPER!$AA176,".",IF(OPER!$AB176&lt;=HOUR(AX$7),MAX($Q81:AV81,0)+1,".")),","),IF(MAX($Q81:AV81,0)=OPER!$AA176,".",IF(OPER!$AB176&lt;=HOUR(AX$7),MAX($Q81:AV81,0)+1,".")))</f>
        <v>,</v>
      </c>
      <c r="AX81" s="269" t="str">
        <f>IF($E81=$E80,IF(AY80=".",IF(MAX($Q81:AW81,0)=OPER!$AA176,".",IF(OPER!$AB176&lt;=HOUR(AY$7),MAX($Q81:AW81,0)+1,".")),","),IF(MAX($Q81:AW81,0)=OPER!$AA176,".",IF(OPER!$AB176&lt;=HOUR(AY$7),MAX($Q81:AW81,0)+1,".")))</f>
        <v>,</v>
      </c>
      <c r="AY81" s="269" t="str">
        <f>IF($E81=$E80,IF(AZ80=".",IF(MAX($Q81:AX81,0)=OPER!$AA176,".",IF(OPER!$AB176&lt;=HOUR(AZ$7),MAX($Q81:AX81,0)+1,".")),","),IF(MAX($Q81:AX81,0)=OPER!$AA176,".",IF(OPER!$AB176&lt;=HOUR(AZ$7),MAX($Q81:AX81,0)+1,".")))</f>
        <v>,</v>
      </c>
      <c r="AZ81" s="270" t="str">
        <f>IF($E81=$E80,IF(BA80=".",IF(MAX($Q81:AY81,0)=OPER!$AA176,".",IF(OPER!$AB176&lt;=HOUR(BA$7),MAX($Q81:AY81,0)+1,".")),","),IF(MAX($Q81:AY81,0)=OPER!$AA176,".",IF(OPER!$AB176&lt;=HOUR(BA$7),MAX($Q81:AY81,0)+1,".")))</f>
        <v>,</v>
      </c>
      <c r="BA81" s="30" t="str">
        <f>+OPER!AK75</f>
        <v>CON</v>
      </c>
    </row>
    <row r="82" spans="1:53" ht="80.5" customHeight="1" x14ac:dyDescent="0.2">
      <c r="A82" s="282" t="str">
        <f>IF(OPER!AF76=0,"",OPER!AF76)</f>
        <v>BAJA</v>
      </c>
      <c r="B82" s="109">
        <f>IF(OPER!V76=0,"",OPER!V76)</f>
        <v>46072</v>
      </c>
      <c r="C82" s="71">
        <f>IF(OPER!U76 = 0,"", OPER!U76)</f>
        <v>11763179</v>
      </c>
      <c r="D82" s="30" t="str">
        <f t="shared" si="10"/>
        <v>NO</v>
      </c>
      <c r="E82" s="262" t="str">
        <f>IF(OPER!X76 = 0,"",OPER!X76)</f>
        <v>CM TRANSPORTES</v>
      </c>
      <c r="F82" s="262" t="str">
        <f>IF(OPER!I76 = 0,"",OPER!I76)</f>
        <v>INSTALACION DE CAJONES PARA ASEO FECHADO</v>
      </c>
      <c r="G82" s="352" t="str">
        <f>IF(OPER!C76=0,"",OPER!C76)</f>
        <v>CODIFICADOR DE BOTELLAS 1 - L4</v>
      </c>
      <c r="H82" s="30">
        <f>IF(OPER!R76 = 0,"",OPER!R76)</f>
        <v>2</v>
      </c>
      <c r="I82" s="30" t="str">
        <f>IF(OPER!F76=0,"", OPER!F76)</f>
        <v>9242204</v>
      </c>
      <c r="J82" s="108" t="str">
        <f>IF(OPER!G76=0,"",OPER!G76)</f>
        <v>0030</v>
      </c>
      <c r="K82" s="250">
        <f>+OPER!R76</f>
        <v>2</v>
      </c>
      <c r="L82" s="262">
        <f t="shared" si="11"/>
        <v>56</v>
      </c>
      <c r="M82" s="250">
        <f t="shared" si="12"/>
        <v>2</v>
      </c>
      <c r="N82" s="205" t="str">
        <f>IF(OPER!A76=0,"",OPER!A76)</f>
        <v>ZOT3</v>
      </c>
      <c r="O82" s="73" t="str">
        <f>IF(OPER!AJ1932=0,"",OPER!AJ1932)</f>
        <v/>
      </c>
      <c r="P82" s="264" t="str">
        <f>IF(OPER!AH76="EJECUTADO","SI",IF(OPER!AH76="NO EJECUTADO","NO",""))</f>
        <v/>
      </c>
      <c r="Q82" s="264" t="str">
        <f>IF(OPER!AN76="EJECUTADO","SI",IF(OPER!AN76="NO EJECUTADO","NO",""))</f>
        <v/>
      </c>
      <c r="R82" s="221" t="str">
        <f>IFERROR(VLOOKUP(OPER!Z76,OPER!$AU$490:$AV$577,2,0),"NO ASIGNADO")</f>
        <v>JAIRO ARANGO</v>
      </c>
      <c r="S82" s="6" t="str">
        <f>+OPER!AG76</f>
        <v xml:space="preserve"> </v>
      </c>
      <c r="T82" s="268" t="str">
        <f>IF($E82=$E81,IF(U81=".",IF(MAX($Q82:Q82,0)=OPER!$AA177,".",IF(OPER!$AB177&lt;=HOUR(U$7),MAX($Q82:Q82,0)+1,".")),","),IF(MAX($Q82:Q82,0)=OPER!$AA177,".",IF(OPER!$AB177&lt;=HOUR(U$7),MAX($Q82:Q82,0)+1,".")))</f>
        <v>.</v>
      </c>
      <c r="U82" s="269" t="str">
        <f>IF($E82=$E81,IF(V81=".",IF(MAX($Q82:T82,0)=OPER!$AA177,".",IF(OPER!$AB177&lt;=HOUR(V$7),MAX($Q82:T82,0)+1,".")),","),IF(MAX($Q82:T82,0)=OPER!$AA177,".",IF(OPER!$AB177&lt;=HOUR(V$7),MAX($Q82:T82,0)+1,".")))</f>
        <v>.</v>
      </c>
      <c r="V82" s="269" t="str">
        <f>IF($E82=$E81,IF(W81=".",IF(MAX($Q82:U82,0)=OPER!$AA177,".",IF(OPER!$AB177&lt;=HOUR(W$7),MAX($Q82:U82,0)+1,".")),","),IF(MAX($Q82:U82,0)=OPER!$AA177,".",IF(OPER!$AB177&lt;=HOUR(W$7),MAX($Q82:U82,0)+1,".")))</f>
        <v>.</v>
      </c>
      <c r="W82" s="269" t="str">
        <f>IF($E82=$E81,IF(X81=".",IF(MAX($Q82:V82,0)=OPER!$AA177,".",IF(OPER!$AB177&lt;=HOUR(X$7),MAX($Q82:V82,0)+1,".")),","),IF(MAX($Q82:V82,0)=OPER!$AA177,".",IF(OPER!$AB177&lt;=HOUR(X$7),MAX($Q82:V82,0)+1,".")))</f>
        <v>.</v>
      </c>
      <c r="X82" s="270" t="str">
        <f>IF($E82=$E81,IF(Y81=".",IF(MAX($Q82:W82,0)=OPER!$AA177,".",IF(OPER!$AB177&lt;=HOUR(Y$7),MAX($Q82:W82,0)+1,".")),","),IF(MAX($Q82:W82,0)=OPER!$AA177,".",IF(OPER!$AB177&lt;=HOUR(Y$7),MAX($Q82:W82,0)+1,".")))</f>
        <v>.</v>
      </c>
      <c r="Y82" s="271" t="str">
        <f>IF($E82=$E81,IF(Z81=".",IF(MAX($Q82:X82,0)=OPER!$AA177,".",IF(OPER!$AB177&lt;=HOUR(Z$7),MAX($Q82:X82,0)+1,".")),","),IF(MAX($Q82:X82,0)=OPER!$AA177,".",IF(OPER!$AB177&lt;=HOUR(Z$7),MAX($Q82:X82,0)+1,".")))</f>
        <v>.</v>
      </c>
      <c r="Z82" s="269" t="str">
        <f>IF($E82=$E81,IF(AA81=".",IF(MAX($Q82:Y82,0)=OPER!$AA177,".",IF(OPER!$AB177&lt;=HOUR(AA$7),MAX($Q82:Y82,0)+1,".")),","),IF(MAX($Q82:Y82,0)=OPER!$AA177,".",IF(OPER!$AB177&lt;=HOUR(AA$7),MAX($Q82:Y82,0)+1,".")))</f>
        <v>.</v>
      </c>
      <c r="AA82" s="269" t="str">
        <f>IF($E82=$E81,IF(AB81=".",IF(MAX($Q82:Z82,0)=OPER!$AA177,".",IF(OPER!$AB177&lt;=HOUR(AB$7),MAX($Q82:Z82,0)+1,".")),","),IF(MAX($Q82:Z82,0)=OPER!$AA177,".",IF(OPER!$AB177&lt;=HOUR(AB$7),MAX($Q82:Z82,0)+1,".")))</f>
        <v>.</v>
      </c>
      <c r="AB82" s="270" t="str">
        <f>IF($E82=$E81,IF(AC81=".",IF(MAX($Q82:AA82,0)=OPER!$AA177,".",IF(OPER!$AB177&lt;=HOUR(AC$7),MAX($Q82:AA82,0)+1,".")),","),IF(MAX($Q82:AA82,0)=OPER!$AA177,".",IF(OPER!$AB177&lt;=HOUR(AC$7),MAX($Q82:AA82,0)+1,".")))</f>
        <v>.</v>
      </c>
      <c r="AC82" s="271" t="str">
        <f>IF($E82=$E81,IF(AD81=".",IF(MAX($Q82:AB82,0)=OPER!$AA177,".",IF(OPER!$AB177&lt;=HOUR(AD$7),MAX($Q82:AB82,0)+1,".")),","),IF(MAX($Q82:AB82,0)=OPER!$AA177,".",IF(OPER!$AB177&lt;=HOUR(AD$7),MAX($Q82:AB82,0)+1,".")))</f>
        <v>.</v>
      </c>
      <c r="AD82" s="269" t="str">
        <f>IF($E82=$E81,IF(AE81=".",IF(MAX($Q82:AC82,0)=OPER!$AA177,".",IF(OPER!$AB177&lt;=HOUR(AE$7),MAX($Q82:AC82,0)+1,".")),","),IF(MAX($Q82:AC82,0)=OPER!$AA177,".",IF(OPER!$AB177&lt;=HOUR(AE$7),MAX($Q82:AC82,0)+1,".")))</f>
        <v>.</v>
      </c>
      <c r="AE82" s="269" t="str">
        <f>IF($E82=$E81,IF(AF81=".",IF(MAX($Q82:AD82,0)=OPER!$AA177,".",IF(OPER!$AB177&lt;=HOUR(AF$7),MAX($Q82:AD82,0)+1,".")),","),IF(MAX($Q82:AD82,0)=OPER!$AA177,".",IF(OPER!$AB177&lt;=HOUR(AF$7),MAX($Q82:AD82,0)+1,".")))</f>
        <v>.</v>
      </c>
      <c r="AF82" s="270" t="str">
        <f>IF($E82=$E81,IF(AG81=".",IF(MAX($Q82:AE82,0)=OPER!$AA177,".",IF(OPER!$AB177&lt;=HOUR(AG$7),MAX($Q82:AE82,0)+1,".")),","),IF(MAX($Q82:AE82,0)=OPER!$AA177,".",IF(OPER!$AB177&lt;=HOUR(AG$7),MAX($Q82:AE82,0)+1,".")))</f>
        <v>.</v>
      </c>
      <c r="AG82" s="271" t="str">
        <f>IF($E82=$E81,IF(AH81=".",IF(MAX($Q82:AF82,0)=OPER!$AA177,".",IF(OPER!$AB177&lt;=HOUR(AH$7),MAX($Q82:AF82,0)+1,".")),","),IF(MAX($Q82:AF82,0)=OPER!$AA177,".",IF(OPER!$AB177&lt;=HOUR(AH$7),MAX($Q82:AF82,0)+1,".")))</f>
        <v>.</v>
      </c>
      <c r="AH82" s="269" t="str">
        <f>IF($E82=$E81,IF(AI81=".",IF(MAX($Q82:AG82,0)=OPER!$AA177,".",IF(OPER!$AB177&lt;=HOUR(AI$7),MAX($Q82:AG82,0)+1,".")),","),IF(MAX($Q82:AG82,0)=OPER!$AA177,".",IF(OPER!$AB177&lt;=HOUR(AI$7),MAX($Q82:AG82,0)+1,".")))</f>
        <v>.</v>
      </c>
      <c r="AI82" s="269" t="str">
        <f>IF($E82=$E81,IF(AJ81=".",IF(MAX($Q82:AH82,0)=OPER!$AA177,".",IF(OPER!$AB177&lt;=HOUR(AJ$7),MAX($Q82:AH82,0)+1,".")),","),IF(MAX($Q82:AH82,0)=OPER!$AA177,".",IF(OPER!$AB177&lt;=HOUR(AJ$7),MAX($Q82:AH82,0)+1,".")))</f>
        <v>.</v>
      </c>
      <c r="AJ82" s="270" t="str">
        <f>IF($E82=$E81,IF(AK81=".",IF(MAX($Q82:AI82,0)=OPER!$AA177,".",IF(OPER!$AB177&lt;=HOUR(AK$7),MAX($Q82:AI82,0)+1,".")),","),IF(MAX($Q82:AI82,0)=OPER!$AA177,".",IF(OPER!$AB177&lt;=HOUR(AK$7),MAX($Q82:AI82,0)+1,".")))</f>
        <v>.</v>
      </c>
      <c r="AK82" s="271" t="str">
        <f>IF($E82=$E81,IF(AL81=".",IF(MAX($Q82:AJ82,0)=OPER!$AA177,".",IF(OPER!$AB177&lt;=HOUR(AL$7),MAX($Q82:AJ82,0)+1,".")),","),IF(MAX($Q82:AJ82,0)=OPER!$AA177,".",IF(OPER!$AB177&lt;=HOUR(AL$7),MAX($Q82:AJ82,0)+1,".")))</f>
        <v>.</v>
      </c>
      <c r="AL82" s="269" t="str">
        <f>IF($E82=$E81,IF(AM81=".",IF(MAX($Q82:AK82,0)=OPER!$AA177,".",IF(OPER!$AB177&lt;=HOUR(AM$7),MAX($Q82:AK82,0)+1,".")),","),IF(MAX($Q82:AK82,0)=OPER!$AA177,".",IF(OPER!$AB177&lt;=HOUR(AM$7),MAX($Q82:AK82,0)+1,".")))</f>
        <v>.</v>
      </c>
      <c r="AM82" s="269" t="e">
        <f>IF($E82=$E81,IF(AN81=".",IF(MAX($Q82:AL82,0)=OPER!$AA177,".",IF(OPER!$AB177&lt;=HOUR(AN$7),MAX($Q82:AL82,0)+1,".")),","),IF(MAX($Q82:AL82,0)=OPER!$AA177,".",IF(OPER!$AB177&lt;=HOUR(AN$7),MAX($Q82:AL82,0)+1,".")))</f>
        <v>#VALUE!</v>
      </c>
      <c r="AN82" s="270" t="str">
        <f>IF($E82=$E81,IF(AO81=".",IF(MAX($Q82:AM82,0)=OPER!$AA177,".",IF(OPER!$AB177&lt;=HOUR(AO$7),MAX($Q82:AM82,0)+1,".")),","),IF(MAX($Q82:AM82,0)=OPER!$AA177,".",IF(OPER!$AB177&lt;=HOUR(AO$7),MAX($Q82:AM82,0)+1,".")))</f>
        <v>,</v>
      </c>
      <c r="AO82" s="271" t="str">
        <f>IF($E82=$E81,IF(AP81=".",IF(MAX($Q82:AN82,0)=OPER!$AA177,".",IF(OPER!$AB177&lt;=HOUR(AP$7),MAX($Q82:AN82,0)+1,".")),","),IF(MAX($Q82:AN82,0)=OPER!$AA177,".",IF(OPER!$AB177&lt;=HOUR(AP$7),MAX($Q82:AN82,0)+1,".")))</f>
        <v>,</v>
      </c>
      <c r="AP82" s="269" t="str">
        <f>IF($E82=$E81,IF(AQ81=".",IF(MAX($Q82:AO82,0)=OPER!$AA177,".",IF(OPER!$AB177&lt;=HOUR(AQ$7),MAX($Q82:AO82,0)+1,".")),","),IF(MAX($Q82:AO82,0)=OPER!$AA177,".",IF(OPER!$AB177&lt;=HOUR(AQ$7),MAX($Q82:AO82,0)+1,".")))</f>
        <v>,</v>
      </c>
      <c r="AQ82" s="269" t="str">
        <f>IF($E82=$E81,IF(AR81=".",IF(MAX($Q82:AP82,0)=OPER!$AA177,".",IF(OPER!$AB177&lt;=HOUR(AR$7),MAX($Q82:AP82,0)+1,".")),","),IF(MAX($Q82:AP82,0)=OPER!$AA177,".",IF(OPER!$AB177&lt;=HOUR(AR$7),MAX($Q82:AP82,0)+1,".")))</f>
        <v>,</v>
      </c>
      <c r="AR82" s="270" t="str">
        <f>IF($E82=$E81,IF(AS81=".",IF(MAX($Q82:AQ82,0)=OPER!$AA177,".",IF(OPER!$AB177&lt;=HOUR(AS$7),MAX($Q82:AQ82,0)+1,".")),","),IF(MAX($Q82:AQ82,0)=OPER!$AA177,".",IF(OPER!$AB177&lt;=HOUR(AS$7),MAX($Q82:AQ82,0)+1,".")))</f>
        <v>,</v>
      </c>
      <c r="AS82" s="271" t="str">
        <f>IF($E82=$E81,IF(AT81=".",IF(MAX($Q82:AR82,0)=OPER!$AA177,".",IF(OPER!$AB177&lt;=HOUR(AT$7),MAX($Q82:AR82,0)+1,".")),","),IF(MAX($Q82:AR82,0)=OPER!$AA177,".",IF(OPER!$AB177&lt;=HOUR(AT$7),MAX($Q82:AR82,0)+1,".")))</f>
        <v>,</v>
      </c>
      <c r="AT82" s="269" t="str">
        <f>IF($E82=$E81,IF(AU81=".",IF(MAX($Q82:AS82,0)=OPER!$AA177,".",IF(OPER!$AB177&lt;=HOUR(AU$7),MAX($Q82:AS82,0)+1,".")),","),IF(MAX($Q82:AS82,0)=OPER!$AA177,".",IF(OPER!$AB177&lt;=HOUR(AU$7),MAX($Q82:AS82,0)+1,".")))</f>
        <v>,</v>
      </c>
      <c r="AU82" s="269" t="str">
        <f>IF($E82=$E81,IF(AV81=".",IF(MAX($Q82:AT82,0)=OPER!$AA177,".",IF(OPER!$AB177&lt;=HOUR(AV$7),MAX($Q82:AT82,0)+1,".")),","),IF(MAX($Q82:AT82,0)=OPER!$AA177,".",IF(OPER!$AB177&lt;=HOUR(AV$7),MAX($Q82:AT82,0)+1,".")))</f>
        <v>,</v>
      </c>
      <c r="AV82" s="270" t="str">
        <f>IF($E82=$E81,IF(AW81=".",IF(MAX($Q82:AU82,0)=OPER!$AA177,".",IF(OPER!$AB177&lt;=HOUR(AW$7),MAX($Q82:AU82,0)+1,".")),","),IF(MAX($Q82:AU82,0)=OPER!$AA177,".",IF(OPER!$AB177&lt;=HOUR(AW$7),MAX($Q82:AU82,0)+1,".")))</f>
        <v>,</v>
      </c>
      <c r="AW82" s="271" t="str">
        <f>IF($E82=$E81,IF(AX81=".",IF(MAX($Q82:AV82,0)=OPER!$AA177,".",IF(OPER!$AB177&lt;=HOUR(AX$7),MAX($Q82:AV82,0)+1,".")),","),IF(MAX($Q82:AV82,0)=OPER!$AA177,".",IF(OPER!$AB177&lt;=HOUR(AX$7),MAX($Q82:AV82,0)+1,".")))</f>
        <v>,</v>
      </c>
      <c r="AX82" s="269" t="str">
        <f>IF($E82=$E81,IF(AY81=".",IF(MAX($Q82:AW82,0)=OPER!$AA177,".",IF(OPER!$AB177&lt;=HOUR(AY$7),MAX($Q82:AW82,0)+1,".")),","),IF(MAX($Q82:AW82,0)=OPER!$AA177,".",IF(OPER!$AB177&lt;=HOUR(AY$7),MAX($Q82:AW82,0)+1,".")))</f>
        <v>,</v>
      </c>
      <c r="AY82" s="269" t="str">
        <f>IF($E82=$E81,IF(AZ81=".",IF(MAX($Q82:AX82,0)=OPER!$AA177,".",IF(OPER!$AB177&lt;=HOUR(AZ$7),MAX($Q82:AX82,0)+1,".")),","),IF(MAX($Q82:AX82,0)=OPER!$AA177,".",IF(OPER!$AB177&lt;=HOUR(AZ$7),MAX($Q82:AX82,0)+1,".")))</f>
        <v>,</v>
      </c>
      <c r="AZ82" s="270" t="str">
        <f>IF($E82=$E81,IF(BA81=".",IF(MAX($Q82:AY82,0)=OPER!$AA177,".",IF(OPER!$AB177&lt;=HOUR(BA$7),MAX($Q82:AY82,0)+1,".")),","),IF(MAX($Q82:AY82,0)=OPER!$AA177,".",IF(OPER!$AB177&lt;=HOUR(BA$7),MAX($Q82:AY82,0)+1,".")))</f>
        <v>,</v>
      </c>
      <c r="BA82" s="30" t="str">
        <f>+OPER!AK76</f>
        <v>CON</v>
      </c>
    </row>
    <row r="83" spans="1:53" ht="80.5" customHeight="1" x14ac:dyDescent="0.2">
      <c r="A83" s="282" t="str">
        <f>IF(OPER!AF77=0,"",OPER!AF77)</f>
        <v>BAJA</v>
      </c>
      <c r="B83" s="109">
        <f>IF(OPER!V77=0,"",OPER!V77)</f>
        <v>46072</v>
      </c>
      <c r="C83" s="71" t="str">
        <f>IF(OPER!U77 = 0,"", OPER!U77)</f>
        <v xml:space="preserve"> </v>
      </c>
      <c r="D83" s="30" t="str">
        <f t="shared" si="10"/>
        <v>SI</v>
      </c>
      <c r="E83" s="262" t="str">
        <f>IF(OPER!X77 = 0,"",OPER!X77)</f>
        <v>CM TRANSPORTES</v>
      </c>
      <c r="F83" s="262" t="str">
        <f>IF(OPER!I77 = 0,"",OPER!I77)</f>
        <v>MATTO AUTO E INSPECC DE TRANSPORTES</v>
      </c>
      <c r="G83" s="352" t="str">
        <f>IF(OPER!C77=0,"",OPER!C77)</f>
        <v>TRANS BOTELLAS-MESA 1 A ETIQUET 1 - L4</v>
      </c>
      <c r="H83" s="30">
        <f>IF(OPER!R77 = 0,"",OPER!R77)</f>
        <v>3</v>
      </c>
      <c r="I83" s="30" t="str">
        <f>IF(OPER!F77=0,"", OPER!F77)</f>
        <v>9311753</v>
      </c>
      <c r="J83" s="108" t="str">
        <f>IF(OPER!G77=0,"",OPER!G77)</f>
        <v>0020</v>
      </c>
      <c r="K83" s="250">
        <f>+OPER!R77</f>
        <v>3</v>
      </c>
      <c r="L83" s="262">
        <f t="shared" si="11"/>
        <v>56</v>
      </c>
      <c r="M83" s="250">
        <f t="shared" si="12"/>
        <v>12</v>
      </c>
      <c r="N83" s="205" t="str">
        <f>IF(OPER!A77=0,"",OPER!A77)</f>
        <v>ZOT2</v>
      </c>
      <c r="O83" s="73" t="str">
        <f>IF(OPER!AJ1933=0,"",OPER!AJ1933)</f>
        <v/>
      </c>
      <c r="P83" s="264" t="str">
        <f>IF(OPER!AH77="EJECUTADO","SI",IF(OPER!AH77="NO EJECUTADO","NO",""))</f>
        <v/>
      </c>
      <c r="Q83" s="264" t="str">
        <f>IF(OPER!AN77="EJECUTADO","SI",IF(OPER!AN77="NO EJECUTADO","NO",""))</f>
        <v/>
      </c>
      <c r="R83" s="221" t="str">
        <f>IFERROR(VLOOKUP(OPER!Z77,OPER!$AU$490:$AV$577,2,0),"NO ASIGNADO")</f>
        <v>JAIRO ARANGO</v>
      </c>
      <c r="S83" s="6" t="str">
        <f>+OPER!AG77</f>
        <v xml:space="preserve"> </v>
      </c>
      <c r="T83" s="268" t="str">
        <f>IF($E83=$E82,IF(U82=".",IF(MAX($Q83:Q83,0)=OPER!$AA178,".",IF(OPER!$AB178&lt;=HOUR(U$7),MAX($Q83:Q83,0)+1,".")),","),IF(MAX($Q83:Q83,0)=OPER!$AA178,".",IF(OPER!$AB178&lt;=HOUR(U$7),MAX($Q83:Q83,0)+1,".")))</f>
        <v>.</v>
      </c>
      <c r="U83" s="269" t="str">
        <f>IF($E83=$E82,IF(V82=".",IF(MAX($Q83:T83,0)=OPER!$AA178,".",IF(OPER!$AB178&lt;=HOUR(V$7),MAX($Q83:T83,0)+1,".")),","),IF(MAX($Q83:T83,0)=OPER!$AA178,".",IF(OPER!$AB178&lt;=HOUR(V$7),MAX($Q83:T83,0)+1,".")))</f>
        <v>.</v>
      </c>
      <c r="V83" s="269" t="str">
        <f>IF($E83=$E82,IF(W82=".",IF(MAX($Q83:U83,0)=OPER!$AA178,".",IF(OPER!$AB178&lt;=HOUR(W$7),MAX($Q83:U83,0)+1,".")),","),IF(MAX($Q83:U83,0)=OPER!$AA178,".",IF(OPER!$AB178&lt;=HOUR(W$7),MAX($Q83:U83,0)+1,".")))</f>
        <v>.</v>
      </c>
      <c r="W83" s="269" t="str">
        <f>IF($E83=$E82,IF(X82=".",IF(MAX($Q83:V83,0)=OPER!$AA178,".",IF(OPER!$AB178&lt;=HOUR(X$7),MAX($Q83:V83,0)+1,".")),","),IF(MAX($Q83:V83,0)=OPER!$AA178,".",IF(OPER!$AB178&lt;=HOUR(X$7),MAX($Q83:V83,0)+1,".")))</f>
        <v>.</v>
      </c>
      <c r="X83" s="270" t="str">
        <f>IF($E83=$E82,IF(Y82=".",IF(MAX($Q83:W83,0)=OPER!$AA178,".",IF(OPER!$AB178&lt;=HOUR(Y$7),MAX($Q83:W83,0)+1,".")),","),IF(MAX($Q83:W83,0)=OPER!$AA178,".",IF(OPER!$AB178&lt;=HOUR(Y$7),MAX($Q83:W83,0)+1,".")))</f>
        <v>.</v>
      </c>
      <c r="Y83" s="271" t="str">
        <f>IF($E83=$E82,IF(Z82=".",IF(MAX($Q83:X83,0)=OPER!$AA178,".",IF(OPER!$AB178&lt;=HOUR(Z$7),MAX($Q83:X83,0)+1,".")),","),IF(MAX($Q83:X83,0)=OPER!$AA178,".",IF(OPER!$AB178&lt;=HOUR(Z$7),MAX($Q83:X83,0)+1,".")))</f>
        <v>.</v>
      </c>
      <c r="Z83" s="269" t="str">
        <f>IF($E83=$E82,IF(AA82=".",IF(MAX($Q83:Y83,0)=OPER!$AA178,".",IF(OPER!$AB178&lt;=HOUR(AA$7),MAX($Q83:Y83,0)+1,".")),","),IF(MAX($Q83:Y83,0)=OPER!$AA178,".",IF(OPER!$AB178&lt;=HOUR(AA$7),MAX($Q83:Y83,0)+1,".")))</f>
        <v>.</v>
      </c>
      <c r="AA83" s="269" t="str">
        <f>IF($E83=$E82,IF(AB82=".",IF(MAX($Q83:Z83,0)=OPER!$AA178,".",IF(OPER!$AB178&lt;=HOUR(AB$7),MAX($Q83:Z83,0)+1,".")),","),IF(MAX($Q83:Z83,0)=OPER!$AA178,".",IF(OPER!$AB178&lt;=HOUR(AB$7),MAX($Q83:Z83,0)+1,".")))</f>
        <v>.</v>
      </c>
      <c r="AB83" s="270" t="str">
        <f>IF($E83=$E82,IF(AC82=".",IF(MAX($Q83:AA83,0)=OPER!$AA178,".",IF(OPER!$AB178&lt;=HOUR(AC$7),MAX($Q83:AA83,0)+1,".")),","),IF(MAX($Q83:AA83,0)=OPER!$AA178,".",IF(OPER!$AB178&lt;=HOUR(AC$7),MAX($Q83:AA83,0)+1,".")))</f>
        <v>.</v>
      </c>
      <c r="AC83" s="271" t="str">
        <f>IF($E83=$E82,IF(AD82=".",IF(MAX($Q83:AB83,0)=OPER!$AA178,".",IF(OPER!$AB178&lt;=HOUR(AD$7),MAX($Q83:AB83,0)+1,".")),","),IF(MAX($Q83:AB83,0)=OPER!$AA178,".",IF(OPER!$AB178&lt;=HOUR(AD$7),MAX($Q83:AB83,0)+1,".")))</f>
        <v>.</v>
      </c>
      <c r="AD83" s="269" t="str">
        <f>IF($E83=$E82,IF(AE82=".",IF(MAX($Q83:AC83,0)=OPER!$AA178,".",IF(OPER!$AB178&lt;=HOUR(AE$7),MAX($Q83:AC83,0)+1,".")),","),IF(MAX($Q83:AC83,0)=OPER!$AA178,".",IF(OPER!$AB178&lt;=HOUR(AE$7),MAX($Q83:AC83,0)+1,".")))</f>
        <v>.</v>
      </c>
      <c r="AE83" s="269" t="str">
        <f>IF($E83=$E82,IF(AF82=".",IF(MAX($Q83:AD83,0)=OPER!$AA178,".",IF(OPER!$AB178&lt;=HOUR(AF$7),MAX($Q83:AD83,0)+1,".")),","),IF(MAX($Q83:AD83,0)=OPER!$AA178,".",IF(OPER!$AB178&lt;=HOUR(AF$7),MAX($Q83:AD83,0)+1,".")))</f>
        <v>.</v>
      </c>
      <c r="AF83" s="270" t="str">
        <f>IF($E83=$E82,IF(AG82=".",IF(MAX($Q83:AE83,0)=OPER!$AA178,".",IF(OPER!$AB178&lt;=HOUR(AG$7),MAX($Q83:AE83,0)+1,".")),","),IF(MAX($Q83:AE83,0)=OPER!$AA178,".",IF(OPER!$AB178&lt;=HOUR(AG$7),MAX($Q83:AE83,0)+1,".")))</f>
        <v>.</v>
      </c>
      <c r="AG83" s="271" t="str">
        <f>IF($E83=$E82,IF(AH82=".",IF(MAX($Q83:AF83,0)=OPER!$AA178,".",IF(OPER!$AB178&lt;=HOUR(AH$7),MAX($Q83:AF83,0)+1,".")),","),IF(MAX($Q83:AF83,0)=OPER!$AA178,".",IF(OPER!$AB178&lt;=HOUR(AH$7),MAX($Q83:AF83,0)+1,".")))</f>
        <v>.</v>
      </c>
      <c r="AH83" s="269" t="str">
        <f>IF($E83=$E82,IF(AI82=".",IF(MAX($Q83:AG83,0)=OPER!$AA178,".",IF(OPER!$AB178&lt;=HOUR(AI$7),MAX($Q83:AG83,0)+1,".")),","),IF(MAX($Q83:AG83,0)=OPER!$AA178,".",IF(OPER!$AB178&lt;=HOUR(AI$7),MAX($Q83:AG83,0)+1,".")))</f>
        <v>.</v>
      </c>
      <c r="AI83" s="269" t="str">
        <f>IF($E83=$E82,IF(AJ82=".",IF(MAX($Q83:AH83,0)=OPER!$AA178,".",IF(OPER!$AB178&lt;=HOUR(AJ$7),MAX($Q83:AH83,0)+1,".")),","),IF(MAX($Q83:AH83,0)=OPER!$AA178,".",IF(OPER!$AB178&lt;=HOUR(AJ$7),MAX($Q83:AH83,0)+1,".")))</f>
        <v>.</v>
      </c>
      <c r="AJ83" s="270" t="str">
        <f>IF($E83=$E82,IF(AK82=".",IF(MAX($Q83:AI83,0)=OPER!$AA178,".",IF(OPER!$AB178&lt;=HOUR(AK$7),MAX($Q83:AI83,0)+1,".")),","),IF(MAX($Q83:AI83,0)=OPER!$AA178,".",IF(OPER!$AB178&lt;=HOUR(AK$7),MAX($Q83:AI83,0)+1,".")))</f>
        <v>.</v>
      </c>
      <c r="AK83" s="271" t="str">
        <f>IF($E83=$E82,IF(AL82=".",IF(MAX($Q83:AJ83,0)=OPER!$AA178,".",IF(OPER!$AB178&lt;=HOUR(AL$7),MAX($Q83:AJ83,0)+1,".")),","),IF(MAX($Q83:AJ83,0)=OPER!$AA178,".",IF(OPER!$AB178&lt;=HOUR(AL$7),MAX($Q83:AJ83,0)+1,".")))</f>
        <v>.</v>
      </c>
      <c r="AL83" s="269" t="e">
        <f>IF($E83=$E82,IF(AM82=".",IF(MAX($Q83:AK83,0)=OPER!$AA178,".",IF(OPER!$AB178&lt;=HOUR(AM$7),MAX($Q83:AK83,0)+1,".")),","),IF(MAX($Q83:AK83,0)=OPER!$AA178,".",IF(OPER!$AB178&lt;=HOUR(AM$7),MAX($Q83:AK83,0)+1,".")))</f>
        <v>#VALUE!</v>
      </c>
      <c r="AM83" s="269" t="str">
        <f>IF($E83=$E82,IF(AN82=".",IF(MAX($Q83:AL83,0)=OPER!$AA178,".",IF(OPER!$AB178&lt;=HOUR(AN$7),MAX($Q83:AL83,0)+1,".")),","),IF(MAX($Q83:AL83,0)=OPER!$AA178,".",IF(OPER!$AB178&lt;=HOUR(AN$7),MAX($Q83:AL83,0)+1,".")))</f>
        <v>,</v>
      </c>
      <c r="AN83" s="270" t="str">
        <f>IF($E83=$E82,IF(AO82=".",IF(MAX($Q83:AM83,0)=OPER!$AA178,".",IF(OPER!$AB178&lt;=HOUR(AO$7),MAX($Q83:AM83,0)+1,".")),","),IF(MAX($Q83:AM83,0)=OPER!$AA178,".",IF(OPER!$AB178&lt;=HOUR(AO$7),MAX($Q83:AM83,0)+1,".")))</f>
        <v>,</v>
      </c>
      <c r="AO83" s="271" t="str">
        <f>IF($E83=$E82,IF(AP82=".",IF(MAX($Q83:AN83,0)=OPER!$AA178,".",IF(OPER!$AB178&lt;=HOUR(AP$7),MAX($Q83:AN83,0)+1,".")),","),IF(MAX($Q83:AN83,0)=OPER!$AA178,".",IF(OPER!$AB178&lt;=HOUR(AP$7),MAX($Q83:AN83,0)+1,".")))</f>
        <v>,</v>
      </c>
      <c r="AP83" s="269" t="str">
        <f>IF($E83=$E82,IF(AQ82=".",IF(MAX($Q83:AO83,0)=OPER!$AA178,".",IF(OPER!$AB178&lt;=HOUR(AQ$7),MAX($Q83:AO83,0)+1,".")),","),IF(MAX($Q83:AO83,0)=OPER!$AA178,".",IF(OPER!$AB178&lt;=HOUR(AQ$7),MAX($Q83:AO83,0)+1,".")))</f>
        <v>,</v>
      </c>
      <c r="AQ83" s="269" t="str">
        <f>IF($E83=$E82,IF(AR82=".",IF(MAX($Q83:AP83,0)=OPER!$AA178,".",IF(OPER!$AB178&lt;=HOUR(AR$7),MAX($Q83:AP83,0)+1,".")),","),IF(MAX($Q83:AP83,0)=OPER!$AA178,".",IF(OPER!$AB178&lt;=HOUR(AR$7),MAX($Q83:AP83,0)+1,".")))</f>
        <v>,</v>
      </c>
      <c r="AR83" s="270" t="str">
        <f>IF($E83=$E82,IF(AS82=".",IF(MAX($Q83:AQ83,0)=OPER!$AA178,".",IF(OPER!$AB178&lt;=HOUR(AS$7),MAX($Q83:AQ83,0)+1,".")),","),IF(MAX($Q83:AQ83,0)=OPER!$AA178,".",IF(OPER!$AB178&lt;=HOUR(AS$7),MAX($Q83:AQ83,0)+1,".")))</f>
        <v>,</v>
      </c>
      <c r="AS83" s="271" t="str">
        <f>IF($E83=$E82,IF(AT82=".",IF(MAX($Q83:AR83,0)=OPER!$AA178,".",IF(OPER!$AB178&lt;=HOUR(AT$7),MAX($Q83:AR83,0)+1,".")),","),IF(MAX($Q83:AR83,0)=OPER!$AA178,".",IF(OPER!$AB178&lt;=HOUR(AT$7),MAX($Q83:AR83,0)+1,".")))</f>
        <v>,</v>
      </c>
      <c r="AT83" s="269" t="str">
        <f>IF($E83=$E82,IF(AU82=".",IF(MAX($Q83:AS83,0)=OPER!$AA178,".",IF(OPER!$AB178&lt;=HOUR(AU$7),MAX($Q83:AS83,0)+1,".")),","),IF(MAX($Q83:AS83,0)=OPER!$AA178,".",IF(OPER!$AB178&lt;=HOUR(AU$7),MAX($Q83:AS83,0)+1,".")))</f>
        <v>,</v>
      </c>
      <c r="AU83" s="269" t="str">
        <f>IF($E83=$E82,IF(AV82=".",IF(MAX($Q83:AT83,0)=OPER!$AA178,".",IF(OPER!$AB178&lt;=HOUR(AV$7),MAX($Q83:AT83,0)+1,".")),","),IF(MAX($Q83:AT83,0)=OPER!$AA178,".",IF(OPER!$AB178&lt;=HOUR(AV$7),MAX($Q83:AT83,0)+1,".")))</f>
        <v>,</v>
      </c>
      <c r="AV83" s="270" t="str">
        <f>IF($E83=$E82,IF(AW82=".",IF(MAX($Q83:AU83,0)=OPER!$AA178,".",IF(OPER!$AB178&lt;=HOUR(AW$7),MAX($Q83:AU83,0)+1,".")),","),IF(MAX($Q83:AU83,0)=OPER!$AA178,".",IF(OPER!$AB178&lt;=HOUR(AW$7),MAX($Q83:AU83,0)+1,".")))</f>
        <v>,</v>
      </c>
      <c r="AW83" s="271" t="str">
        <f>IF($E83=$E82,IF(AX82=".",IF(MAX($Q83:AV83,0)=OPER!$AA178,".",IF(OPER!$AB178&lt;=HOUR(AX$7),MAX($Q83:AV83,0)+1,".")),","),IF(MAX($Q83:AV83,0)=OPER!$AA178,".",IF(OPER!$AB178&lt;=HOUR(AX$7),MAX($Q83:AV83,0)+1,".")))</f>
        <v>,</v>
      </c>
      <c r="AX83" s="269" t="str">
        <f>IF($E83=$E82,IF(AY82=".",IF(MAX($Q83:AW83,0)=OPER!$AA178,".",IF(OPER!$AB178&lt;=HOUR(AY$7),MAX($Q83:AW83,0)+1,".")),","),IF(MAX($Q83:AW83,0)=OPER!$AA178,".",IF(OPER!$AB178&lt;=HOUR(AY$7),MAX($Q83:AW83,0)+1,".")))</f>
        <v>,</v>
      </c>
      <c r="AY83" s="269" t="str">
        <f>IF($E83=$E82,IF(AZ82=".",IF(MAX($Q83:AX83,0)=OPER!$AA178,".",IF(OPER!$AB178&lt;=HOUR(AZ$7),MAX($Q83:AX83,0)+1,".")),","),IF(MAX($Q83:AX83,0)=OPER!$AA178,".",IF(OPER!$AB178&lt;=HOUR(AZ$7),MAX($Q83:AX83,0)+1,".")))</f>
        <v>,</v>
      </c>
      <c r="AZ83" s="270" t="str">
        <f>IF($E83=$E82,IF(BA82=".",IF(MAX($Q83:AY83,0)=OPER!$AA178,".",IF(OPER!$AB178&lt;=HOUR(BA$7),MAX($Q83:AY83,0)+1,".")),","),IF(MAX($Q83:AY83,0)=OPER!$AA178,".",IF(OPER!$AB178&lt;=HOUR(BA$7),MAX($Q83:AY83,0)+1,".")))</f>
        <v>,</v>
      </c>
      <c r="BA83" s="30" t="str">
        <f>+OPER!AK77</f>
        <v>CON</v>
      </c>
    </row>
    <row r="84" spans="1:53" ht="80.5" customHeight="1" x14ac:dyDescent="0.2">
      <c r="A84" s="282" t="str">
        <f>IF(OPER!AF78=0,"",OPER!AF78)</f>
        <v>BAJA</v>
      </c>
      <c r="B84" s="109">
        <f>IF(OPER!V78=0,"",OPER!V78)</f>
        <v>46072</v>
      </c>
      <c r="C84" s="71" t="str">
        <f>IF(OPER!U78 = 0,"", OPER!U78)</f>
        <v xml:space="preserve"> </v>
      </c>
      <c r="D84" s="30" t="str">
        <f t="shared" si="10"/>
        <v>SI</v>
      </c>
      <c r="E84" s="262" t="str">
        <f>IF(OPER!X78 = 0,"",OPER!X78)</f>
        <v>CM TRANSPORTES</v>
      </c>
      <c r="F84" s="262" t="str">
        <f>IF(OPER!I78 = 0,"",OPER!I78)</f>
        <v>MATTO AUTO E INSPECC DE TRANSPORTES</v>
      </c>
      <c r="G84" s="352" t="str">
        <f>IF(OPER!C78=0,"",OPER!C78)</f>
        <v>TRANS BOTELLAS-MESA 1 A ETIQUETEA 2 - L4</v>
      </c>
      <c r="H84" s="30">
        <f>IF(OPER!R78 = 0,"",OPER!R78)</f>
        <v>3</v>
      </c>
      <c r="I84" s="30" t="str">
        <f>IF(OPER!F78=0,"", OPER!F78)</f>
        <v>9311754</v>
      </c>
      <c r="J84" s="108" t="str">
        <f>IF(OPER!G78=0,"",OPER!G78)</f>
        <v>0020</v>
      </c>
      <c r="K84" s="250">
        <f>+OPER!R78</f>
        <v>3</v>
      </c>
      <c r="L84" s="262">
        <f t="shared" si="11"/>
        <v>56</v>
      </c>
      <c r="M84" s="250">
        <f t="shared" si="12"/>
        <v>11</v>
      </c>
      <c r="N84" s="205" t="str">
        <f>IF(OPER!A78=0,"",OPER!A78)</f>
        <v>ZOT2</v>
      </c>
      <c r="O84" s="73" t="str">
        <f>IF(OPER!AJ1934=0,"",OPER!AJ1934)</f>
        <v/>
      </c>
      <c r="P84" s="264" t="str">
        <f>IF(OPER!AH78="EJECUTADO","SI",IF(OPER!AH78="NO EJECUTADO","NO",""))</f>
        <v/>
      </c>
      <c r="Q84" s="264" t="str">
        <f>IF(OPER!AN78="EJECUTADO","SI",IF(OPER!AN78="NO EJECUTADO","NO",""))</f>
        <v/>
      </c>
      <c r="R84" s="221" t="str">
        <f>IFERROR(VLOOKUP(OPER!Z78,OPER!$AU$490:$AV$577,2,0),"NO ASIGNADO")</f>
        <v>JAIRO ARANGO</v>
      </c>
      <c r="S84" s="6" t="str">
        <f>+OPER!AG78</f>
        <v xml:space="preserve"> </v>
      </c>
      <c r="T84" s="268" t="str">
        <f>IF($E84=$E83,IF(U83=".",IF(MAX($Q84:Q84,0)=OPER!$AA179,".",IF(OPER!$AB179&lt;=HOUR(U$7),MAX($Q84:Q84,0)+1,".")),","),IF(MAX($Q84:Q84,0)=OPER!$AA179,".",IF(OPER!$AB179&lt;=HOUR(U$7),MAX($Q84:Q84,0)+1,".")))</f>
        <v>.</v>
      </c>
      <c r="U84" s="269" t="str">
        <f>IF($E84=$E83,IF(V83=".",IF(MAX($Q84:T84,0)=OPER!$AA179,".",IF(OPER!$AB179&lt;=HOUR(V$7),MAX($Q84:T84,0)+1,".")),","),IF(MAX($Q84:T84,0)=OPER!$AA179,".",IF(OPER!$AB179&lt;=HOUR(V$7),MAX($Q84:T84,0)+1,".")))</f>
        <v>.</v>
      </c>
      <c r="V84" s="269" t="str">
        <f>IF($E84=$E83,IF(W83=".",IF(MAX($Q84:U84,0)=OPER!$AA179,".",IF(OPER!$AB179&lt;=HOUR(W$7),MAX($Q84:U84,0)+1,".")),","),IF(MAX($Q84:U84,0)=OPER!$AA179,".",IF(OPER!$AB179&lt;=HOUR(W$7),MAX($Q84:U84,0)+1,".")))</f>
        <v>.</v>
      </c>
      <c r="W84" s="269" t="str">
        <f>IF($E84=$E83,IF(X83=".",IF(MAX($Q84:V84,0)=OPER!$AA179,".",IF(OPER!$AB179&lt;=HOUR(X$7),MAX($Q84:V84,0)+1,".")),","),IF(MAX($Q84:V84,0)=OPER!$AA179,".",IF(OPER!$AB179&lt;=HOUR(X$7),MAX($Q84:V84,0)+1,".")))</f>
        <v>.</v>
      </c>
      <c r="X84" s="270" t="str">
        <f>IF($E84=$E83,IF(Y83=".",IF(MAX($Q84:W84,0)=OPER!$AA179,".",IF(OPER!$AB179&lt;=HOUR(Y$7),MAX($Q84:W84,0)+1,".")),","),IF(MAX($Q84:W84,0)=OPER!$AA179,".",IF(OPER!$AB179&lt;=HOUR(Y$7),MAX($Q84:W84,0)+1,".")))</f>
        <v>.</v>
      </c>
      <c r="Y84" s="271" t="str">
        <f>IF($E84=$E83,IF(Z83=".",IF(MAX($Q84:X84,0)=OPER!$AA179,".",IF(OPER!$AB179&lt;=HOUR(Z$7),MAX($Q84:X84,0)+1,".")),","),IF(MAX($Q84:X84,0)=OPER!$AA179,".",IF(OPER!$AB179&lt;=HOUR(Z$7),MAX($Q84:X84,0)+1,".")))</f>
        <v>.</v>
      </c>
      <c r="Z84" s="269" t="str">
        <f>IF($E84=$E83,IF(AA83=".",IF(MAX($Q84:Y84,0)=OPER!$AA179,".",IF(OPER!$AB179&lt;=HOUR(AA$7),MAX($Q84:Y84,0)+1,".")),","),IF(MAX($Q84:Y84,0)=OPER!$AA179,".",IF(OPER!$AB179&lt;=HOUR(AA$7),MAX($Q84:Y84,0)+1,".")))</f>
        <v>.</v>
      </c>
      <c r="AA84" s="269" t="str">
        <f>IF($E84=$E83,IF(AB83=".",IF(MAX($Q84:Z84,0)=OPER!$AA179,".",IF(OPER!$AB179&lt;=HOUR(AB$7),MAX($Q84:Z84,0)+1,".")),","),IF(MAX($Q84:Z84,0)=OPER!$AA179,".",IF(OPER!$AB179&lt;=HOUR(AB$7),MAX($Q84:Z84,0)+1,".")))</f>
        <v>.</v>
      </c>
      <c r="AB84" s="270" t="str">
        <f>IF($E84=$E83,IF(AC83=".",IF(MAX($Q84:AA84,0)=OPER!$AA179,".",IF(OPER!$AB179&lt;=HOUR(AC$7),MAX($Q84:AA84,0)+1,".")),","),IF(MAX($Q84:AA84,0)=OPER!$AA179,".",IF(OPER!$AB179&lt;=HOUR(AC$7),MAX($Q84:AA84,0)+1,".")))</f>
        <v>.</v>
      </c>
      <c r="AC84" s="271" t="str">
        <f>IF($E84=$E83,IF(AD83=".",IF(MAX($Q84:AB84,0)=OPER!$AA179,".",IF(OPER!$AB179&lt;=HOUR(AD$7),MAX($Q84:AB84,0)+1,".")),","),IF(MAX($Q84:AB84,0)=OPER!$AA179,".",IF(OPER!$AB179&lt;=HOUR(AD$7),MAX($Q84:AB84,0)+1,".")))</f>
        <v>.</v>
      </c>
      <c r="AD84" s="269" t="str">
        <f>IF($E84=$E83,IF(AE83=".",IF(MAX($Q84:AC84,0)=OPER!$AA179,".",IF(OPER!$AB179&lt;=HOUR(AE$7),MAX($Q84:AC84,0)+1,".")),","),IF(MAX($Q84:AC84,0)=OPER!$AA179,".",IF(OPER!$AB179&lt;=HOUR(AE$7),MAX($Q84:AC84,0)+1,".")))</f>
        <v>.</v>
      </c>
      <c r="AE84" s="269" t="str">
        <f>IF($E84=$E83,IF(AF83=".",IF(MAX($Q84:AD84,0)=OPER!$AA179,".",IF(OPER!$AB179&lt;=HOUR(AF$7),MAX($Q84:AD84,0)+1,".")),","),IF(MAX($Q84:AD84,0)=OPER!$AA179,".",IF(OPER!$AB179&lt;=HOUR(AF$7),MAX($Q84:AD84,0)+1,".")))</f>
        <v>.</v>
      </c>
      <c r="AF84" s="270" t="str">
        <f>IF($E84=$E83,IF(AG83=".",IF(MAX($Q84:AE84,0)=OPER!$AA179,".",IF(OPER!$AB179&lt;=HOUR(AG$7),MAX($Q84:AE84,0)+1,".")),","),IF(MAX($Q84:AE84,0)=OPER!$AA179,".",IF(OPER!$AB179&lt;=HOUR(AG$7),MAX($Q84:AE84,0)+1,".")))</f>
        <v>.</v>
      </c>
      <c r="AG84" s="271" t="str">
        <f>IF($E84=$E83,IF(AH83=".",IF(MAX($Q84:AF84,0)=OPER!$AA179,".",IF(OPER!$AB179&lt;=HOUR(AH$7),MAX($Q84:AF84,0)+1,".")),","),IF(MAX($Q84:AF84,0)=OPER!$AA179,".",IF(OPER!$AB179&lt;=HOUR(AH$7),MAX($Q84:AF84,0)+1,".")))</f>
        <v>.</v>
      </c>
      <c r="AH84" s="269" t="str">
        <f>IF($E84=$E83,IF(AI83=".",IF(MAX($Q84:AG84,0)=OPER!$AA179,".",IF(OPER!$AB179&lt;=HOUR(AI$7),MAX($Q84:AG84,0)+1,".")),","),IF(MAX($Q84:AG84,0)=OPER!$AA179,".",IF(OPER!$AB179&lt;=HOUR(AI$7),MAX($Q84:AG84,0)+1,".")))</f>
        <v>.</v>
      </c>
      <c r="AI84" s="269" t="str">
        <f>IF($E84=$E83,IF(AJ83=".",IF(MAX($Q84:AH84,0)=OPER!$AA179,".",IF(OPER!$AB179&lt;=HOUR(AJ$7),MAX($Q84:AH84,0)+1,".")),","),IF(MAX($Q84:AH84,0)=OPER!$AA179,".",IF(OPER!$AB179&lt;=HOUR(AJ$7),MAX($Q84:AH84,0)+1,".")))</f>
        <v>.</v>
      </c>
      <c r="AJ84" s="270" t="str">
        <f>IF($E84=$E83,IF(AK83=".",IF(MAX($Q84:AI84,0)=OPER!$AA179,".",IF(OPER!$AB179&lt;=HOUR(AK$7),MAX($Q84:AI84,0)+1,".")),","),IF(MAX($Q84:AI84,0)=OPER!$AA179,".",IF(OPER!$AB179&lt;=HOUR(AK$7),MAX($Q84:AI84,0)+1,".")))</f>
        <v>.</v>
      </c>
      <c r="AK84" s="271" t="e">
        <f>IF($E84=$E83,IF(AL83=".",IF(MAX($Q84:AJ84,0)=OPER!$AA179,".",IF(OPER!$AB179&lt;=HOUR(AL$7),MAX($Q84:AJ84,0)+1,".")),","),IF(MAX($Q84:AJ84,0)=OPER!$AA179,".",IF(OPER!$AB179&lt;=HOUR(AL$7),MAX($Q84:AJ84,0)+1,".")))</f>
        <v>#VALUE!</v>
      </c>
      <c r="AL84" s="269" t="str">
        <f>IF($E84=$E83,IF(AM83=".",IF(MAX($Q84:AK84,0)=OPER!$AA179,".",IF(OPER!$AB179&lt;=HOUR(AM$7),MAX($Q84:AK84,0)+1,".")),","),IF(MAX($Q84:AK84,0)=OPER!$AA179,".",IF(OPER!$AB179&lt;=HOUR(AM$7),MAX($Q84:AK84,0)+1,".")))</f>
        <v>,</v>
      </c>
      <c r="AM84" s="269" t="str">
        <f>IF($E84=$E83,IF(AN83=".",IF(MAX($Q84:AL84,0)=OPER!$AA179,".",IF(OPER!$AB179&lt;=HOUR(AN$7),MAX($Q84:AL84,0)+1,".")),","),IF(MAX($Q84:AL84,0)=OPER!$AA179,".",IF(OPER!$AB179&lt;=HOUR(AN$7),MAX($Q84:AL84,0)+1,".")))</f>
        <v>,</v>
      </c>
      <c r="AN84" s="270" t="str">
        <f>IF($E84=$E83,IF(AO83=".",IF(MAX($Q84:AM84,0)=OPER!$AA179,".",IF(OPER!$AB179&lt;=HOUR(AO$7),MAX($Q84:AM84,0)+1,".")),","),IF(MAX($Q84:AM84,0)=OPER!$AA179,".",IF(OPER!$AB179&lt;=HOUR(AO$7),MAX($Q84:AM84,0)+1,".")))</f>
        <v>,</v>
      </c>
      <c r="AO84" s="271" t="str">
        <f>IF($E84=$E83,IF(AP83=".",IF(MAX($Q84:AN84,0)=OPER!$AA179,".",IF(OPER!$AB179&lt;=HOUR(AP$7),MAX($Q84:AN84,0)+1,".")),","),IF(MAX($Q84:AN84,0)=OPER!$AA179,".",IF(OPER!$AB179&lt;=HOUR(AP$7),MAX($Q84:AN84,0)+1,".")))</f>
        <v>,</v>
      </c>
      <c r="AP84" s="269" t="str">
        <f>IF($E84=$E83,IF(AQ83=".",IF(MAX($Q84:AO84,0)=OPER!$AA179,".",IF(OPER!$AB179&lt;=HOUR(AQ$7),MAX($Q84:AO84,0)+1,".")),","),IF(MAX($Q84:AO84,0)=OPER!$AA179,".",IF(OPER!$AB179&lt;=HOUR(AQ$7),MAX($Q84:AO84,0)+1,".")))</f>
        <v>,</v>
      </c>
      <c r="AQ84" s="269" t="str">
        <f>IF($E84=$E83,IF(AR83=".",IF(MAX($Q84:AP84,0)=OPER!$AA179,".",IF(OPER!$AB179&lt;=HOUR(AR$7),MAX($Q84:AP84,0)+1,".")),","),IF(MAX($Q84:AP84,0)=OPER!$AA179,".",IF(OPER!$AB179&lt;=HOUR(AR$7),MAX($Q84:AP84,0)+1,".")))</f>
        <v>,</v>
      </c>
      <c r="AR84" s="270" t="str">
        <f>IF($E84=$E83,IF(AS83=".",IF(MAX($Q84:AQ84,0)=OPER!$AA179,".",IF(OPER!$AB179&lt;=HOUR(AS$7),MAX($Q84:AQ84,0)+1,".")),","),IF(MAX($Q84:AQ84,0)=OPER!$AA179,".",IF(OPER!$AB179&lt;=HOUR(AS$7),MAX($Q84:AQ84,0)+1,".")))</f>
        <v>,</v>
      </c>
      <c r="AS84" s="271" t="str">
        <f>IF($E84=$E83,IF(AT83=".",IF(MAX($Q84:AR84,0)=OPER!$AA179,".",IF(OPER!$AB179&lt;=HOUR(AT$7),MAX($Q84:AR84,0)+1,".")),","),IF(MAX($Q84:AR84,0)=OPER!$AA179,".",IF(OPER!$AB179&lt;=HOUR(AT$7),MAX($Q84:AR84,0)+1,".")))</f>
        <v>,</v>
      </c>
      <c r="AT84" s="269" t="str">
        <f>IF($E84=$E83,IF(AU83=".",IF(MAX($Q84:AS84,0)=OPER!$AA179,".",IF(OPER!$AB179&lt;=HOUR(AU$7),MAX($Q84:AS84,0)+1,".")),","),IF(MAX($Q84:AS84,0)=OPER!$AA179,".",IF(OPER!$AB179&lt;=HOUR(AU$7),MAX($Q84:AS84,0)+1,".")))</f>
        <v>,</v>
      </c>
      <c r="AU84" s="269" t="str">
        <f>IF($E84=$E83,IF(AV83=".",IF(MAX($Q84:AT84,0)=OPER!$AA179,".",IF(OPER!$AB179&lt;=HOUR(AV$7),MAX($Q84:AT84,0)+1,".")),","),IF(MAX($Q84:AT84,0)=OPER!$AA179,".",IF(OPER!$AB179&lt;=HOUR(AV$7),MAX($Q84:AT84,0)+1,".")))</f>
        <v>,</v>
      </c>
      <c r="AV84" s="270" t="str">
        <f>IF($E84=$E83,IF(AW83=".",IF(MAX($Q84:AU84,0)=OPER!$AA179,".",IF(OPER!$AB179&lt;=HOUR(AW$7),MAX($Q84:AU84,0)+1,".")),","),IF(MAX($Q84:AU84,0)=OPER!$AA179,".",IF(OPER!$AB179&lt;=HOUR(AW$7),MAX($Q84:AU84,0)+1,".")))</f>
        <v>,</v>
      </c>
      <c r="AW84" s="271" t="str">
        <f>IF($E84=$E83,IF(AX83=".",IF(MAX($Q84:AV84,0)=OPER!$AA179,".",IF(OPER!$AB179&lt;=HOUR(AX$7),MAX($Q84:AV84,0)+1,".")),","),IF(MAX($Q84:AV84,0)=OPER!$AA179,".",IF(OPER!$AB179&lt;=HOUR(AX$7),MAX($Q84:AV84,0)+1,".")))</f>
        <v>,</v>
      </c>
      <c r="AX84" s="269" t="str">
        <f>IF($E84=$E83,IF(AY83=".",IF(MAX($Q84:AW84,0)=OPER!$AA179,".",IF(OPER!$AB179&lt;=HOUR(AY$7),MAX($Q84:AW84,0)+1,".")),","),IF(MAX($Q84:AW84,0)=OPER!$AA179,".",IF(OPER!$AB179&lt;=HOUR(AY$7),MAX($Q84:AW84,0)+1,".")))</f>
        <v>,</v>
      </c>
      <c r="AY84" s="269" t="str">
        <f>IF($E84=$E83,IF(AZ83=".",IF(MAX($Q84:AX84,0)=OPER!$AA179,".",IF(OPER!$AB179&lt;=HOUR(AZ$7),MAX($Q84:AX84,0)+1,".")),","),IF(MAX($Q84:AX84,0)=OPER!$AA179,".",IF(OPER!$AB179&lt;=HOUR(AZ$7),MAX($Q84:AX84,0)+1,".")))</f>
        <v>,</v>
      </c>
      <c r="AZ84" s="270" t="str">
        <f>IF($E84=$E83,IF(BA83=".",IF(MAX($Q84:AY84,0)=OPER!$AA179,".",IF(OPER!$AB179&lt;=HOUR(BA$7),MAX($Q84:AY84,0)+1,".")),","),IF(MAX($Q84:AY84,0)=OPER!$AA179,".",IF(OPER!$AB179&lt;=HOUR(BA$7),MAX($Q84:AY84,0)+1,".")))</f>
        <v>,</v>
      </c>
      <c r="BA84" s="30" t="str">
        <f>+OPER!AK78</f>
        <v>CON</v>
      </c>
    </row>
    <row r="85" spans="1:53" ht="80.5" customHeight="1" x14ac:dyDescent="0.2">
      <c r="A85" s="282" t="str">
        <f>IF(OPER!AF79=0,"",OPER!AF79)</f>
        <v>ALTA</v>
      </c>
      <c r="B85" s="109">
        <f>IF(OPER!V79=0,"",OPER!V79)</f>
        <v>46072</v>
      </c>
      <c r="C85" s="71">
        <f>IF(OPER!U79 = 0,"", OPER!U79)</f>
        <v>11847040</v>
      </c>
      <c r="D85" s="30" t="str">
        <f t="shared" si="10"/>
        <v>NO</v>
      </c>
      <c r="E85" s="262" t="str">
        <f>IF(OPER!X79 = 0,"",OPER!X79)</f>
        <v>CM TRANSPORTES</v>
      </c>
      <c r="F85" s="262" t="str">
        <f>IF(OPER!I79 = 0,"",OPER!I79)</f>
        <v>REPARAR CUÑA EJE ALMACEN DE ESTIBAS PALE</v>
      </c>
      <c r="G85" s="352" t="str">
        <f>IF(OPER!C79=0,"",OPER!C79)</f>
        <v>MAGAZIN DE ESTIBAS PALE- L4</v>
      </c>
      <c r="H85" s="30">
        <f>IF(OPER!R79 = 0,"",OPER!R79)</f>
        <v>1.5</v>
      </c>
      <c r="I85" s="30" t="str">
        <f>IF(OPER!F79=0,"", OPER!F79)</f>
        <v>9314888</v>
      </c>
      <c r="J85" s="108" t="str">
        <f>IF(OPER!G79=0,"",OPER!G79)</f>
        <v>0010</v>
      </c>
      <c r="K85" s="250">
        <f>+OPER!R79</f>
        <v>1.5</v>
      </c>
      <c r="L85" s="262">
        <f t="shared" si="11"/>
        <v>56</v>
      </c>
      <c r="M85" s="250">
        <f t="shared" si="12"/>
        <v>1.5</v>
      </c>
      <c r="N85" s="205" t="str">
        <f>IF(OPER!A79=0,"",OPER!A79)</f>
        <v>ZOT3</v>
      </c>
      <c r="O85" s="73" t="str">
        <f>IF(OPER!AJ1935=0,"",OPER!AJ1935)</f>
        <v/>
      </c>
      <c r="P85" s="264" t="str">
        <f>IF(OPER!AH79="EJECUTADO","SI",IF(OPER!AH79="NO EJECUTADO","NO",""))</f>
        <v/>
      </c>
      <c r="Q85" s="264" t="str">
        <f>IF(OPER!AN79="EJECUTADO","SI",IF(OPER!AN79="NO EJECUTADO","NO",""))</f>
        <v/>
      </c>
      <c r="R85" s="221" t="str">
        <f>IFERROR(VLOOKUP(OPER!Z79,OPER!$AU$490:$AV$577,2,0),"NO ASIGNADO")</f>
        <v>JAIRO ARANGO</v>
      </c>
      <c r="S85" s="6" t="str">
        <f>+OPER!AG79</f>
        <v xml:space="preserve"> </v>
      </c>
      <c r="T85" s="268" t="str">
        <f>IF($E85=$E84,IF(U84=".",IF(MAX($Q85:Q85,0)=OPER!$AA180,".",IF(OPER!$AB180&lt;=HOUR(U$7),MAX($Q85:Q85,0)+1,".")),","),IF(MAX($Q85:Q85,0)=OPER!$AA180,".",IF(OPER!$AB180&lt;=HOUR(U$7),MAX($Q85:Q85,0)+1,".")))</f>
        <v>.</v>
      </c>
      <c r="U85" s="269" t="str">
        <f>IF($E85=$E84,IF(V84=".",IF(MAX($Q85:T85,0)=OPER!$AA180,".",IF(OPER!$AB180&lt;=HOUR(V$7),MAX($Q85:T85,0)+1,".")),","),IF(MAX($Q85:T85,0)=OPER!$AA180,".",IF(OPER!$AB180&lt;=HOUR(V$7),MAX($Q85:T85,0)+1,".")))</f>
        <v>.</v>
      </c>
      <c r="V85" s="269" t="str">
        <f>IF($E85=$E84,IF(W84=".",IF(MAX($Q85:U85,0)=OPER!$AA180,".",IF(OPER!$AB180&lt;=HOUR(W$7),MAX($Q85:U85,0)+1,".")),","),IF(MAX($Q85:U85,0)=OPER!$AA180,".",IF(OPER!$AB180&lt;=HOUR(W$7),MAX($Q85:U85,0)+1,".")))</f>
        <v>.</v>
      </c>
      <c r="W85" s="269" t="str">
        <f>IF($E85=$E84,IF(X84=".",IF(MAX($Q85:V85,0)=OPER!$AA180,".",IF(OPER!$AB180&lt;=HOUR(X$7),MAX($Q85:V85,0)+1,".")),","),IF(MAX($Q85:V85,0)=OPER!$AA180,".",IF(OPER!$AB180&lt;=HOUR(X$7),MAX($Q85:V85,0)+1,".")))</f>
        <v>.</v>
      </c>
      <c r="X85" s="270" t="str">
        <f>IF($E85=$E84,IF(Y84=".",IF(MAX($Q85:W85,0)=OPER!$AA180,".",IF(OPER!$AB180&lt;=HOUR(Y$7),MAX($Q85:W85,0)+1,".")),","),IF(MAX($Q85:W85,0)=OPER!$AA180,".",IF(OPER!$AB180&lt;=HOUR(Y$7),MAX($Q85:W85,0)+1,".")))</f>
        <v>.</v>
      </c>
      <c r="Y85" s="271" t="str">
        <f>IF($E85=$E84,IF(Z84=".",IF(MAX($Q85:X85,0)=OPER!$AA180,".",IF(OPER!$AB180&lt;=HOUR(Z$7),MAX($Q85:X85,0)+1,".")),","),IF(MAX($Q85:X85,0)=OPER!$AA180,".",IF(OPER!$AB180&lt;=HOUR(Z$7),MAX($Q85:X85,0)+1,".")))</f>
        <v>.</v>
      </c>
      <c r="Z85" s="269" t="str">
        <f>IF($E85=$E84,IF(AA84=".",IF(MAX($Q85:Y85,0)=OPER!$AA180,".",IF(OPER!$AB180&lt;=HOUR(AA$7),MAX($Q85:Y85,0)+1,".")),","),IF(MAX($Q85:Y85,0)=OPER!$AA180,".",IF(OPER!$AB180&lt;=HOUR(AA$7),MAX($Q85:Y85,0)+1,".")))</f>
        <v>.</v>
      </c>
      <c r="AA85" s="269" t="str">
        <f>IF($E85=$E84,IF(AB84=".",IF(MAX($Q85:Z85,0)=OPER!$AA180,".",IF(OPER!$AB180&lt;=HOUR(AB$7),MAX($Q85:Z85,0)+1,".")),","),IF(MAX($Q85:Z85,0)=OPER!$AA180,".",IF(OPER!$AB180&lt;=HOUR(AB$7),MAX($Q85:Z85,0)+1,".")))</f>
        <v>.</v>
      </c>
      <c r="AB85" s="270" t="str">
        <f>IF($E85=$E84,IF(AC84=".",IF(MAX($Q85:AA85,0)=OPER!$AA180,".",IF(OPER!$AB180&lt;=HOUR(AC$7),MAX($Q85:AA85,0)+1,".")),","),IF(MAX($Q85:AA85,0)=OPER!$AA180,".",IF(OPER!$AB180&lt;=HOUR(AC$7),MAX($Q85:AA85,0)+1,".")))</f>
        <v>.</v>
      </c>
      <c r="AC85" s="271" t="str">
        <f>IF($E85=$E84,IF(AD84=".",IF(MAX($Q85:AB85,0)=OPER!$AA180,".",IF(OPER!$AB180&lt;=HOUR(AD$7),MAX($Q85:AB85,0)+1,".")),","),IF(MAX($Q85:AB85,0)=OPER!$AA180,".",IF(OPER!$AB180&lt;=HOUR(AD$7),MAX($Q85:AB85,0)+1,".")))</f>
        <v>.</v>
      </c>
      <c r="AD85" s="269" t="str">
        <f>IF($E85=$E84,IF(AE84=".",IF(MAX($Q85:AC85,0)=OPER!$AA180,".",IF(OPER!$AB180&lt;=HOUR(AE$7),MAX($Q85:AC85,0)+1,".")),","),IF(MAX($Q85:AC85,0)=OPER!$AA180,".",IF(OPER!$AB180&lt;=HOUR(AE$7),MAX($Q85:AC85,0)+1,".")))</f>
        <v>.</v>
      </c>
      <c r="AE85" s="269" t="str">
        <f>IF($E85=$E84,IF(AF84=".",IF(MAX($Q85:AD85,0)=OPER!$AA180,".",IF(OPER!$AB180&lt;=HOUR(AF$7),MAX($Q85:AD85,0)+1,".")),","),IF(MAX($Q85:AD85,0)=OPER!$AA180,".",IF(OPER!$AB180&lt;=HOUR(AF$7),MAX($Q85:AD85,0)+1,".")))</f>
        <v>.</v>
      </c>
      <c r="AF85" s="270" t="str">
        <f>IF($E85=$E84,IF(AG84=".",IF(MAX($Q85:AE85,0)=OPER!$AA180,".",IF(OPER!$AB180&lt;=HOUR(AG$7),MAX($Q85:AE85,0)+1,".")),","),IF(MAX($Q85:AE85,0)=OPER!$AA180,".",IF(OPER!$AB180&lt;=HOUR(AG$7),MAX($Q85:AE85,0)+1,".")))</f>
        <v>.</v>
      </c>
      <c r="AG85" s="271" t="str">
        <f>IF($E85=$E84,IF(AH84=".",IF(MAX($Q85:AF85,0)=OPER!$AA180,".",IF(OPER!$AB180&lt;=HOUR(AH$7),MAX($Q85:AF85,0)+1,".")),","),IF(MAX($Q85:AF85,0)=OPER!$AA180,".",IF(OPER!$AB180&lt;=HOUR(AH$7),MAX($Q85:AF85,0)+1,".")))</f>
        <v>.</v>
      </c>
      <c r="AH85" s="269" t="str">
        <f>IF($E85=$E84,IF(AI84=".",IF(MAX($Q85:AG85,0)=OPER!$AA180,".",IF(OPER!$AB180&lt;=HOUR(AI$7),MAX($Q85:AG85,0)+1,".")),","),IF(MAX($Q85:AG85,0)=OPER!$AA180,".",IF(OPER!$AB180&lt;=HOUR(AI$7),MAX($Q85:AG85,0)+1,".")))</f>
        <v>.</v>
      </c>
      <c r="AI85" s="269" t="str">
        <f>IF($E85=$E84,IF(AJ84=".",IF(MAX($Q85:AH85,0)=OPER!$AA180,".",IF(OPER!$AB180&lt;=HOUR(AJ$7),MAX($Q85:AH85,0)+1,".")),","),IF(MAX($Q85:AH85,0)=OPER!$AA180,".",IF(OPER!$AB180&lt;=HOUR(AJ$7),MAX($Q85:AH85,0)+1,".")))</f>
        <v>.</v>
      </c>
      <c r="AJ85" s="270" t="e">
        <f>IF($E85=$E84,IF(AK84=".",IF(MAX($Q85:AI85,0)=OPER!$AA180,".",IF(OPER!$AB180&lt;=HOUR(AK$7),MAX($Q85:AI85,0)+1,".")),","),IF(MAX($Q85:AI85,0)=OPER!$AA180,".",IF(OPER!$AB180&lt;=HOUR(AK$7),MAX($Q85:AI85,0)+1,".")))</f>
        <v>#VALUE!</v>
      </c>
      <c r="AK85" s="271" t="str">
        <f>IF($E85=$E84,IF(AL84=".",IF(MAX($Q85:AJ85,0)=OPER!$AA180,".",IF(OPER!$AB180&lt;=HOUR(AL$7),MAX($Q85:AJ85,0)+1,".")),","),IF(MAX($Q85:AJ85,0)=OPER!$AA180,".",IF(OPER!$AB180&lt;=HOUR(AL$7),MAX($Q85:AJ85,0)+1,".")))</f>
        <v>,</v>
      </c>
      <c r="AL85" s="269" t="str">
        <f>IF($E85=$E84,IF(AM84=".",IF(MAX($Q85:AK85,0)=OPER!$AA180,".",IF(OPER!$AB180&lt;=HOUR(AM$7),MAX($Q85:AK85,0)+1,".")),","),IF(MAX($Q85:AK85,0)=OPER!$AA180,".",IF(OPER!$AB180&lt;=HOUR(AM$7),MAX($Q85:AK85,0)+1,".")))</f>
        <v>,</v>
      </c>
      <c r="AM85" s="269" t="str">
        <f>IF($E85=$E84,IF(AN84=".",IF(MAX($Q85:AL85,0)=OPER!$AA180,".",IF(OPER!$AB180&lt;=HOUR(AN$7),MAX($Q85:AL85,0)+1,".")),","),IF(MAX($Q85:AL85,0)=OPER!$AA180,".",IF(OPER!$AB180&lt;=HOUR(AN$7),MAX($Q85:AL85,0)+1,".")))</f>
        <v>,</v>
      </c>
      <c r="AN85" s="270" t="str">
        <f>IF($E85=$E84,IF(AO84=".",IF(MAX($Q85:AM85,0)=OPER!$AA180,".",IF(OPER!$AB180&lt;=HOUR(AO$7),MAX($Q85:AM85,0)+1,".")),","),IF(MAX($Q85:AM85,0)=OPER!$AA180,".",IF(OPER!$AB180&lt;=HOUR(AO$7),MAX($Q85:AM85,0)+1,".")))</f>
        <v>,</v>
      </c>
      <c r="AO85" s="271" t="str">
        <f>IF($E85=$E84,IF(AP84=".",IF(MAX($Q85:AN85,0)=OPER!$AA180,".",IF(OPER!$AB180&lt;=HOUR(AP$7),MAX($Q85:AN85,0)+1,".")),","),IF(MAX($Q85:AN85,0)=OPER!$AA180,".",IF(OPER!$AB180&lt;=HOUR(AP$7),MAX($Q85:AN85,0)+1,".")))</f>
        <v>,</v>
      </c>
      <c r="AP85" s="269" t="str">
        <f>IF($E85=$E84,IF(AQ84=".",IF(MAX($Q85:AO85,0)=OPER!$AA180,".",IF(OPER!$AB180&lt;=HOUR(AQ$7),MAX($Q85:AO85,0)+1,".")),","),IF(MAX($Q85:AO85,0)=OPER!$AA180,".",IF(OPER!$AB180&lt;=HOUR(AQ$7),MAX($Q85:AO85,0)+1,".")))</f>
        <v>,</v>
      </c>
      <c r="AQ85" s="269" t="str">
        <f>IF($E85=$E84,IF(AR84=".",IF(MAX($Q85:AP85,0)=OPER!$AA180,".",IF(OPER!$AB180&lt;=HOUR(AR$7),MAX($Q85:AP85,0)+1,".")),","),IF(MAX($Q85:AP85,0)=OPER!$AA180,".",IF(OPER!$AB180&lt;=HOUR(AR$7),MAX($Q85:AP85,0)+1,".")))</f>
        <v>,</v>
      </c>
      <c r="AR85" s="270" t="str">
        <f>IF($E85=$E84,IF(AS84=".",IF(MAX($Q85:AQ85,0)=OPER!$AA180,".",IF(OPER!$AB180&lt;=HOUR(AS$7),MAX($Q85:AQ85,0)+1,".")),","),IF(MAX($Q85:AQ85,0)=OPER!$AA180,".",IF(OPER!$AB180&lt;=HOUR(AS$7),MAX($Q85:AQ85,0)+1,".")))</f>
        <v>,</v>
      </c>
      <c r="AS85" s="271" t="str">
        <f>IF($E85=$E84,IF(AT84=".",IF(MAX($Q85:AR85,0)=OPER!$AA180,".",IF(OPER!$AB180&lt;=HOUR(AT$7),MAX($Q85:AR85,0)+1,".")),","),IF(MAX($Q85:AR85,0)=OPER!$AA180,".",IF(OPER!$AB180&lt;=HOUR(AT$7),MAX($Q85:AR85,0)+1,".")))</f>
        <v>,</v>
      </c>
      <c r="AT85" s="269" t="str">
        <f>IF($E85=$E84,IF(AU84=".",IF(MAX($Q85:AS85,0)=OPER!$AA180,".",IF(OPER!$AB180&lt;=HOUR(AU$7),MAX($Q85:AS85,0)+1,".")),","),IF(MAX($Q85:AS85,0)=OPER!$AA180,".",IF(OPER!$AB180&lt;=HOUR(AU$7),MAX($Q85:AS85,0)+1,".")))</f>
        <v>,</v>
      </c>
      <c r="AU85" s="269" t="str">
        <f>IF($E85=$E84,IF(AV84=".",IF(MAX($Q85:AT85,0)=OPER!$AA180,".",IF(OPER!$AB180&lt;=HOUR(AV$7),MAX($Q85:AT85,0)+1,".")),","),IF(MAX($Q85:AT85,0)=OPER!$AA180,".",IF(OPER!$AB180&lt;=HOUR(AV$7),MAX($Q85:AT85,0)+1,".")))</f>
        <v>,</v>
      </c>
      <c r="AV85" s="270" t="str">
        <f>IF($E85=$E84,IF(AW84=".",IF(MAX($Q85:AU85,0)=OPER!$AA180,".",IF(OPER!$AB180&lt;=HOUR(AW$7),MAX($Q85:AU85,0)+1,".")),","),IF(MAX($Q85:AU85,0)=OPER!$AA180,".",IF(OPER!$AB180&lt;=HOUR(AW$7),MAX($Q85:AU85,0)+1,".")))</f>
        <v>,</v>
      </c>
      <c r="AW85" s="271" t="str">
        <f>IF($E85=$E84,IF(AX84=".",IF(MAX($Q85:AV85,0)=OPER!$AA180,".",IF(OPER!$AB180&lt;=HOUR(AX$7),MAX($Q85:AV85,0)+1,".")),","),IF(MAX($Q85:AV85,0)=OPER!$AA180,".",IF(OPER!$AB180&lt;=HOUR(AX$7),MAX($Q85:AV85,0)+1,".")))</f>
        <v>,</v>
      </c>
      <c r="AX85" s="269" t="str">
        <f>IF($E85=$E84,IF(AY84=".",IF(MAX($Q85:AW85,0)=OPER!$AA180,".",IF(OPER!$AB180&lt;=HOUR(AY$7),MAX($Q85:AW85,0)+1,".")),","),IF(MAX($Q85:AW85,0)=OPER!$AA180,".",IF(OPER!$AB180&lt;=HOUR(AY$7),MAX($Q85:AW85,0)+1,".")))</f>
        <v>,</v>
      </c>
      <c r="AY85" s="269" t="str">
        <f>IF($E85=$E84,IF(AZ84=".",IF(MAX($Q85:AX85,0)=OPER!$AA180,".",IF(OPER!$AB180&lt;=HOUR(AZ$7),MAX($Q85:AX85,0)+1,".")),","),IF(MAX($Q85:AX85,0)=OPER!$AA180,".",IF(OPER!$AB180&lt;=HOUR(AZ$7),MAX($Q85:AX85,0)+1,".")))</f>
        <v>,</v>
      </c>
      <c r="AZ85" s="270" t="str">
        <f>IF($E85=$E84,IF(BA84=".",IF(MAX($Q85:AY85,0)=OPER!$AA180,".",IF(OPER!$AB180&lt;=HOUR(BA$7),MAX($Q85:AY85,0)+1,".")),","),IF(MAX($Q85:AY85,0)=OPER!$AA180,".",IF(OPER!$AB180&lt;=HOUR(BA$7),MAX($Q85:AY85,0)+1,".")))</f>
        <v>,</v>
      </c>
      <c r="BA85" s="30" t="str">
        <f>+OPER!AK79</f>
        <v>CON</v>
      </c>
    </row>
    <row r="86" spans="1:53" ht="80.5" customHeight="1" x14ac:dyDescent="0.2">
      <c r="A86" s="282" t="str">
        <f>IF(OPER!AF80=0,"",OPER!AF80)</f>
        <v>ALTA</v>
      </c>
      <c r="B86" s="109">
        <f>IF(OPER!V80=0,"",OPER!V80)</f>
        <v>46072</v>
      </c>
      <c r="C86" s="71">
        <f>IF(OPER!U80 = 0,"", OPER!U80)</f>
        <v>11796591</v>
      </c>
      <c r="D86" s="30" t="str">
        <f t="shared" si="10"/>
        <v>NO</v>
      </c>
      <c r="E86" s="262" t="str">
        <f>IF(OPER!X80 = 0,"",OPER!X80)</f>
        <v>YEISON GOEZ</v>
      </c>
      <c r="F86" s="262" t="str">
        <f>IF(OPER!I80 = 0,"",OPER!I80)</f>
        <v>CAMBIAR HORQUILLAS EN MAL ESTADO</v>
      </c>
      <c r="G86" s="352" t="str">
        <f>IF(OPER!C80=0,"",OPER!C80)</f>
        <v>JUAGADORA RINSER OW -L4</v>
      </c>
      <c r="H86" s="30">
        <f>IF(OPER!R80 = 0,"",OPER!R80)</f>
        <v>3.5</v>
      </c>
      <c r="I86" s="30" t="str">
        <f>IF(OPER!F80=0,"", OPER!F80)</f>
        <v>9158396</v>
      </c>
      <c r="J86" s="108" t="str">
        <f>IF(OPER!G80=0,"",OPER!G80)</f>
        <v>0070</v>
      </c>
      <c r="K86" s="250">
        <f>+OPER!R80</f>
        <v>3.5</v>
      </c>
      <c r="L86" s="262">
        <f t="shared" si="11"/>
        <v>6.5</v>
      </c>
      <c r="M86" s="250">
        <f t="shared" si="12"/>
        <v>8.5</v>
      </c>
      <c r="N86" s="205" t="str">
        <f>IF(OPER!A80=0,"",OPER!A80)</f>
        <v>ZOT2</v>
      </c>
      <c r="O86" s="73" t="str">
        <f>IF(OPER!AJ1936=0,"",OPER!AJ1936)</f>
        <v/>
      </c>
      <c r="P86" s="264" t="str">
        <f>IF(OPER!AH80="EJECUTADO","SI",IF(OPER!AH80="NO EJECUTADO","NO",""))</f>
        <v/>
      </c>
      <c r="Q86" s="264" t="str">
        <f>IF(OPER!AN80="EJECUTADO","SI",IF(OPER!AN80="NO EJECUTADO","NO",""))</f>
        <v/>
      </c>
      <c r="R86" s="221" t="str">
        <f>IFERROR(VLOOKUP(OPER!Z80,OPER!$AU$490:$AV$577,2,0),"NO ASIGNADO")</f>
        <v>JAIRO ARANGO</v>
      </c>
      <c r="S86" s="6" t="str">
        <f>+OPER!AG80</f>
        <v xml:space="preserve"> </v>
      </c>
      <c r="T86" s="268" t="str">
        <f>IF($E86=$E85,IF(U85=".",IF(MAX($Q86:Q86,0)=OPER!$AA181,".",IF(OPER!$AB181&lt;=HOUR(U$7),MAX($Q86:Q86,0)+1,".")),","),IF(MAX($Q86:Q86,0)=OPER!$AA181,".",IF(OPER!$AB181&lt;=HOUR(U$7),MAX($Q86:Q86,0)+1,".")))</f>
        <v>.</v>
      </c>
      <c r="U86" s="269" t="str">
        <f>IF($E86=$E85,IF(V85=".",IF(MAX($Q86:T86,0)=OPER!$AA181,".",IF(OPER!$AB181&lt;=HOUR(V$7),MAX($Q86:T86,0)+1,".")),","),IF(MAX($Q86:T86,0)=OPER!$AA181,".",IF(OPER!$AB181&lt;=HOUR(V$7),MAX($Q86:T86,0)+1,".")))</f>
        <v>.</v>
      </c>
      <c r="V86" s="269" t="str">
        <f>IF($E86=$E85,IF(W85=".",IF(MAX($Q86:U86,0)=OPER!$AA181,".",IF(OPER!$AB181&lt;=HOUR(W$7),MAX($Q86:U86,0)+1,".")),","),IF(MAX($Q86:U86,0)=OPER!$AA181,".",IF(OPER!$AB181&lt;=HOUR(W$7),MAX($Q86:U86,0)+1,".")))</f>
        <v>.</v>
      </c>
      <c r="W86" s="269" t="str">
        <f>IF($E86=$E85,IF(X85=".",IF(MAX($Q86:V86,0)=OPER!$AA181,".",IF(OPER!$AB181&lt;=HOUR(X$7),MAX($Q86:V86,0)+1,".")),","),IF(MAX($Q86:V86,0)=OPER!$AA181,".",IF(OPER!$AB181&lt;=HOUR(X$7),MAX($Q86:V86,0)+1,".")))</f>
        <v>.</v>
      </c>
      <c r="X86" s="270" t="str">
        <f>IF($E86=$E85,IF(Y85=".",IF(MAX($Q86:W86,0)=OPER!$AA181,".",IF(OPER!$AB181&lt;=HOUR(Y$7),MAX($Q86:W86,0)+1,".")),","),IF(MAX($Q86:W86,0)=OPER!$AA181,".",IF(OPER!$AB181&lt;=HOUR(Y$7),MAX($Q86:W86,0)+1,".")))</f>
        <v>.</v>
      </c>
      <c r="Y86" s="271" t="str">
        <f>IF($E86=$E85,IF(Z85=".",IF(MAX($Q86:X86,0)=OPER!$AA181,".",IF(OPER!$AB181&lt;=HOUR(Z$7),MAX($Q86:X86,0)+1,".")),","),IF(MAX($Q86:X86,0)=OPER!$AA181,".",IF(OPER!$AB181&lt;=HOUR(Z$7),MAX($Q86:X86,0)+1,".")))</f>
        <v>.</v>
      </c>
      <c r="Z86" s="269" t="str">
        <f>IF($E86=$E85,IF(AA85=".",IF(MAX($Q86:Y86,0)=OPER!$AA181,".",IF(OPER!$AB181&lt;=HOUR(AA$7),MAX($Q86:Y86,0)+1,".")),","),IF(MAX($Q86:Y86,0)=OPER!$AA181,".",IF(OPER!$AB181&lt;=HOUR(AA$7),MAX($Q86:Y86,0)+1,".")))</f>
        <v>.</v>
      </c>
      <c r="AA86" s="269" t="str">
        <f>IF($E86=$E85,IF(AB85=".",IF(MAX($Q86:Z86,0)=OPER!$AA181,".",IF(OPER!$AB181&lt;=HOUR(AB$7),MAX($Q86:Z86,0)+1,".")),","),IF(MAX($Q86:Z86,0)=OPER!$AA181,".",IF(OPER!$AB181&lt;=HOUR(AB$7),MAX($Q86:Z86,0)+1,".")))</f>
        <v>.</v>
      </c>
      <c r="AB86" s="270" t="str">
        <f>IF($E86=$E85,IF(AC85=".",IF(MAX($Q86:AA86,0)=OPER!$AA181,".",IF(OPER!$AB181&lt;=HOUR(AC$7),MAX($Q86:AA86,0)+1,".")),","),IF(MAX($Q86:AA86,0)=OPER!$AA181,".",IF(OPER!$AB181&lt;=HOUR(AC$7),MAX($Q86:AA86,0)+1,".")))</f>
        <v>.</v>
      </c>
      <c r="AC86" s="271" t="str">
        <f>IF($E86=$E85,IF(AD85=".",IF(MAX($Q86:AB86,0)=OPER!$AA181,".",IF(OPER!$AB181&lt;=HOUR(AD$7),MAX($Q86:AB86,0)+1,".")),","),IF(MAX($Q86:AB86,0)=OPER!$AA181,".",IF(OPER!$AB181&lt;=HOUR(AD$7),MAX($Q86:AB86,0)+1,".")))</f>
        <v>.</v>
      </c>
      <c r="AD86" s="269" t="str">
        <f>IF($E86=$E85,IF(AE85=".",IF(MAX($Q86:AC86,0)=OPER!$AA181,".",IF(OPER!$AB181&lt;=HOUR(AE$7),MAX($Q86:AC86,0)+1,".")),","),IF(MAX($Q86:AC86,0)=OPER!$AA181,".",IF(OPER!$AB181&lt;=HOUR(AE$7),MAX($Q86:AC86,0)+1,".")))</f>
        <v>.</v>
      </c>
      <c r="AE86" s="269" t="str">
        <f>IF($E86=$E85,IF(AF85=".",IF(MAX($Q86:AD86,0)=OPER!$AA181,".",IF(OPER!$AB181&lt;=HOUR(AF$7),MAX($Q86:AD86,0)+1,".")),","),IF(MAX($Q86:AD86,0)=OPER!$AA181,".",IF(OPER!$AB181&lt;=HOUR(AF$7),MAX($Q86:AD86,0)+1,".")))</f>
        <v>.</v>
      </c>
      <c r="AF86" s="270" t="str">
        <f>IF($E86=$E85,IF(AG85=".",IF(MAX($Q86:AE86,0)=OPER!$AA181,".",IF(OPER!$AB181&lt;=HOUR(AG$7),MAX($Q86:AE86,0)+1,".")),","),IF(MAX($Q86:AE86,0)=OPER!$AA181,".",IF(OPER!$AB181&lt;=HOUR(AG$7),MAX($Q86:AE86,0)+1,".")))</f>
        <v>.</v>
      </c>
      <c r="AG86" s="271" t="str">
        <f>IF($E86=$E85,IF(AH85=".",IF(MAX($Q86:AF86,0)=OPER!$AA181,".",IF(OPER!$AB181&lt;=HOUR(AH$7),MAX($Q86:AF86,0)+1,".")),","),IF(MAX($Q86:AF86,0)=OPER!$AA181,".",IF(OPER!$AB181&lt;=HOUR(AH$7),MAX($Q86:AF86,0)+1,".")))</f>
        <v>.</v>
      </c>
      <c r="AH86" s="269" t="str">
        <f>IF($E86=$E85,IF(AI85=".",IF(MAX($Q86:AG86,0)=OPER!$AA181,".",IF(OPER!$AB181&lt;=HOUR(AI$7),MAX($Q86:AG86,0)+1,".")),","),IF(MAX($Q86:AG86,0)=OPER!$AA181,".",IF(OPER!$AB181&lt;=HOUR(AI$7),MAX($Q86:AG86,0)+1,".")))</f>
        <v>.</v>
      </c>
      <c r="AI86" s="269" t="str">
        <f>IF($E86=$E85,IF(AJ85=".",IF(MAX($Q86:AH86,0)=OPER!$AA181,".",IF(OPER!$AB181&lt;=HOUR(AJ$7),MAX($Q86:AH86,0)+1,".")),","),IF(MAX($Q86:AH86,0)=OPER!$AA181,".",IF(OPER!$AB181&lt;=HOUR(AJ$7),MAX($Q86:AH86,0)+1,".")))</f>
        <v>.</v>
      </c>
      <c r="AJ86" s="270" t="str">
        <f>IF($E86=$E85,IF(AK85=".",IF(MAX($Q86:AI86,0)=OPER!$AA181,".",IF(OPER!$AB181&lt;=HOUR(AK$7),MAX($Q86:AI86,0)+1,".")),","),IF(MAX($Q86:AI86,0)=OPER!$AA181,".",IF(OPER!$AB181&lt;=HOUR(AK$7),MAX($Q86:AI86,0)+1,".")))</f>
        <v>.</v>
      </c>
      <c r="AK86" s="271" t="str">
        <f>IF($E86=$E85,IF(AL85=".",IF(MAX($Q86:AJ86,0)=OPER!$AA181,".",IF(OPER!$AB181&lt;=HOUR(AL$7),MAX($Q86:AJ86,0)+1,".")),","),IF(MAX($Q86:AJ86,0)=OPER!$AA181,".",IF(OPER!$AB181&lt;=HOUR(AL$7),MAX($Q86:AJ86,0)+1,".")))</f>
        <v>.</v>
      </c>
      <c r="AL86" s="269" t="str">
        <f>IF($E86=$E85,IF(AM85=".",IF(MAX($Q86:AK86,0)=OPER!$AA181,".",IF(OPER!$AB181&lt;=HOUR(AM$7),MAX($Q86:AK86,0)+1,".")),","),IF(MAX($Q86:AK86,0)=OPER!$AA181,".",IF(OPER!$AB181&lt;=HOUR(AM$7),MAX($Q86:AK86,0)+1,".")))</f>
        <v>.</v>
      </c>
      <c r="AM86" s="269" t="str">
        <f>IF($E86=$E85,IF(AN85=".",IF(MAX($Q86:AL86,0)=OPER!$AA181,".",IF(OPER!$AB181&lt;=HOUR(AN$7),MAX($Q86:AL86,0)+1,".")),","),IF(MAX($Q86:AL86,0)=OPER!$AA181,".",IF(OPER!$AB181&lt;=HOUR(AN$7),MAX($Q86:AL86,0)+1,".")))</f>
        <v>.</v>
      </c>
      <c r="AN86" s="270" t="str">
        <f>IF($E86=$E85,IF(AO85=".",IF(MAX($Q86:AM86,0)=OPER!$AA181,".",IF(OPER!$AB181&lt;=HOUR(AO$7),MAX($Q86:AM86,0)+1,".")),","),IF(MAX($Q86:AM86,0)=OPER!$AA181,".",IF(OPER!$AB181&lt;=HOUR(AO$7),MAX($Q86:AM86,0)+1,".")))</f>
        <v>.</v>
      </c>
      <c r="AO86" s="271" t="str">
        <f>IF($E86=$E85,IF(AP85=".",IF(MAX($Q86:AN86,0)=OPER!$AA181,".",IF(OPER!$AB181&lt;=HOUR(AP$7),MAX($Q86:AN86,0)+1,".")),","),IF(MAX($Q86:AN86,0)=OPER!$AA181,".",IF(OPER!$AB181&lt;=HOUR(AP$7),MAX($Q86:AN86,0)+1,".")))</f>
        <v>.</v>
      </c>
      <c r="AP86" s="269" t="str">
        <f>IF($E86=$E85,IF(AQ85=".",IF(MAX($Q86:AO86,0)=OPER!$AA181,".",IF(OPER!$AB181&lt;=HOUR(AQ$7),MAX($Q86:AO86,0)+1,".")),","),IF(MAX($Q86:AO86,0)=OPER!$AA181,".",IF(OPER!$AB181&lt;=HOUR(AQ$7),MAX($Q86:AO86,0)+1,".")))</f>
        <v>.</v>
      </c>
      <c r="AQ86" s="269" t="str">
        <f>IF($E86=$E85,IF(AR85=".",IF(MAX($Q86:AP86,0)=OPER!$AA181,".",IF(OPER!$AB181&lt;=HOUR(AR$7),MAX($Q86:AP86,0)+1,".")),","),IF(MAX($Q86:AP86,0)=OPER!$AA181,".",IF(OPER!$AB181&lt;=HOUR(AR$7),MAX($Q86:AP86,0)+1,".")))</f>
        <v>.</v>
      </c>
      <c r="AR86" s="270" t="str">
        <f>IF($E86=$E85,IF(AS85=".",IF(MAX($Q86:AQ86,0)=OPER!$AA181,".",IF(OPER!$AB181&lt;=HOUR(AS$7),MAX($Q86:AQ86,0)+1,".")),","),IF(MAX($Q86:AQ86,0)=OPER!$AA181,".",IF(OPER!$AB181&lt;=HOUR(AS$7),MAX($Q86:AQ86,0)+1,".")))</f>
        <v>.</v>
      </c>
      <c r="AS86" s="271" t="str">
        <f>IF($E86=$E85,IF(AT85=".",IF(MAX($Q86:AR86,0)=OPER!$AA181,".",IF(OPER!$AB181&lt;=HOUR(AT$7),MAX($Q86:AR86,0)+1,".")),","),IF(MAX($Q86:AR86,0)=OPER!$AA181,".",IF(OPER!$AB181&lt;=HOUR(AT$7),MAX($Q86:AR86,0)+1,".")))</f>
        <v>.</v>
      </c>
      <c r="AT86" s="269" t="str">
        <f>IF($E86=$E85,IF(AU85=".",IF(MAX($Q86:AS86,0)=OPER!$AA181,".",IF(OPER!$AB181&lt;=HOUR(AU$7),MAX($Q86:AS86,0)+1,".")),","),IF(MAX($Q86:AS86,0)=OPER!$AA181,".",IF(OPER!$AB181&lt;=HOUR(AU$7),MAX($Q86:AS86,0)+1,".")))</f>
        <v>.</v>
      </c>
      <c r="AU86" s="269" t="str">
        <f>IF($E86=$E85,IF(AV85=".",IF(MAX($Q86:AT86,0)=OPER!$AA181,".",IF(OPER!$AB181&lt;=HOUR(AV$7),MAX($Q86:AT86,0)+1,".")),","),IF(MAX($Q86:AT86,0)=OPER!$AA181,".",IF(OPER!$AB181&lt;=HOUR(AV$7),MAX($Q86:AT86,0)+1,".")))</f>
        <v>.</v>
      </c>
      <c r="AV86" s="270" t="str">
        <f>IF($E86=$E85,IF(AW85=".",IF(MAX($Q86:AU86,0)=OPER!$AA181,".",IF(OPER!$AB181&lt;=HOUR(AW$7),MAX($Q86:AU86,0)+1,".")),","),IF(MAX($Q86:AU86,0)=OPER!$AA181,".",IF(OPER!$AB181&lt;=HOUR(AW$7),MAX($Q86:AU86,0)+1,".")))</f>
        <v>.</v>
      </c>
      <c r="AW86" s="271" t="str">
        <f>IF($E86=$E85,IF(AX85=".",IF(MAX($Q86:AV86,0)=OPER!$AA181,".",IF(OPER!$AB181&lt;=HOUR(AX$7),MAX($Q86:AV86,0)+1,".")),","),IF(MAX($Q86:AV86,0)=OPER!$AA181,".",IF(OPER!$AB181&lt;=HOUR(AX$7),MAX($Q86:AV86,0)+1,".")))</f>
        <v>.</v>
      </c>
      <c r="AX86" s="269" t="str">
        <f>IF($E86=$E85,IF(AY85=".",IF(MAX($Q86:AW86,0)=OPER!$AA181,".",IF(OPER!$AB181&lt;=HOUR(AY$7),MAX($Q86:AW86,0)+1,".")),","),IF(MAX($Q86:AW86,0)=OPER!$AA181,".",IF(OPER!$AB181&lt;=HOUR(AY$7),MAX($Q86:AW86,0)+1,".")))</f>
        <v>.</v>
      </c>
      <c r="AY86" s="269" t="str">
        <f>IF($E86=$E85,IF(AZ85=".",IF(MAX($Q86:AX86,0)=OPER!$AA181,".",IF(OPER!$AB181&lt;=HOUR(AZ$7),MAX($Q86:AX86,0)+1,".")),","),IF(MAX($Q86:AX86,0)=OPER!$AA181,".",IF(OPER!$AB181&lt;=HOUR(AZ$7),MAX($Q86:AX86,0)+1,".")))</f>
        <v>.</v>
      </c>
      <c r="AZ86" s="270" t="e">
        <f>IF($E86=$E85,IF(BA85=".",IF(MAX($Q86:AY86,0)=OPER!$AA181,".",IF(OPER!$AB181&lt;=HOUR(BA$7),MAX($Q86:AY86,0)+1,".")),","),IF(MAX($Q86:AY86,0)=OPER!$AA181,".",IF(OPER!$AB181&lt;=HOUR(BA$7),MAX($Q86:AY86,0)+1,".")))</f>
        <v>#VALUE!</v>
      </c>
      <c r="BA86" s="30" t="str">
        <f>+OPER!AK80</f>
        <v>TE</v>
      </c>
    </row>
    <row r="87" spans="1:53" ht="80.5" customHeight="1" x14ac:dyDescent="0.2">
      <c r="A87" s="282" t="str">
        <f>IF(OPER!AF81=0,"",OPER!AF81)</f>
        <v>BAJA</v>
      </c>
      <c r="B87" s="109">
        <f>IF(OPER!V81=0,"",OPER!V81)</f>
        <v>46072</v>
      </c>
      <c r="C87" s="71" t="str">
        <f>IF(OPER!U81 = 0,"", OPER!U81)</f>
        <v xml:space="preserve"> </v>
      </c>
      <c r="D87" s="30" t="str">
        <f t="shared" si="10"/>
        <v>SI</v>
      </c>
      <c r="E87" s="262" t="str">
        <f>IF(OPER!X81 = 0,"",OPER!X81)</f>
        <v>YEISON GOEZ</v>
      </c>
      <c r="F87" s="262" t="str">
        <f>IF(OPER!I81 = 0,"",OPER!I81)</f>
        <v>INSPECCION/AJUSTES TRAN INT CAJA VACIA</v>
      </c>
      <c r="G87" s="352" t="str">
        <f>IF(OPER!C81=0,"",OPER!C81)</f>
        <v>VARIOLINE OW 2 - L4</v>
      </c>
      <c r="H87" s="30">
        <f>IF(OPER!R81 = 0,"",OPER!R81)</f>
        <v>1.5</v>
      </c>
      <c r="I87" s="30" t="str">
        <f>IF(OPER!F81=0,"", OPER!F81)</f>
        <v>9222746</v>
      </c>
      <c r="J87" s="108" t="str">
        <f>IF(OPER!G81=0,"",OPER!G81)</f>
        <v>0010</v>
      </c>
      <c r="K87" s="250">
        <f>+OPER!R81</f>
        <v>1.5</v>
      </c>
      <c r="L87" s="262">
        <f t="shared" si="11"/>
        <v>6.5</v>
      </c>
      <c r="M87" s="250">
        <f t="shared" si="12"/>
        <v>14.5</v>
      </c>
      <c r="N87" s="205" t="str">
        <f>IF(OPER!A81=0,"",OPER!A81)</f>
        <v>ZOT2</v>
      </c>
      <c r="O87" s="73" t="str">
        <f>IF(OPER!AJ1937=0,"",OPER!AJ1937)</f>
        <v/>
      </c>
      <c r="P87" s="264" t="str">
        <f>IF(OPER!AH81="EJECUTADO","SI",IF(OPER!AH81="NO EJECUTADO","NO",""))</f>
        <v/>
      </c>
      <c r="Q87" s="264" t="str">
        <f>IF(OPER!AN81="EJECUTADO","SI",IF(OPER!AN81="NO EJECUTADO","NO",""))</f>
        <v/>
      </c>
      <c r="R87" s="221" t="str">
        <f>IFERROR(VLOOKUP(OPER!Z81,OPER!$AU$490:$AV$577,2,0),"NO ASIGNADO")</f>
        <v>YELSI QUICENO</v>
      </c>
      <c r="S87" s="6" t="str">
        <f>+OPER!AG81</f>
        <v xml:space="preserve"> </v>
      </c>
      <c r="T87" s="268" t="str">
        <f>IF($E87=$E86,IF(U86=".",IF(MAX($Q87:Q87,0)=OPER!$AA182,".",IF(OPER!$AB182&lt;=HOUR(U$7),MAX($Q87:Q87,0)+1,".")),","),IF(MAX($Q87:Q87,0)=OPER!$AA182,".",IF(OPER!$AB182&lt;=HOUR(U$7),MAX($Q87:Q87,0)+1,".")))</f>
        <v>.</v>
      </c>
      <c r="U87" s="269" t="str">
        <f>IF($E87=$E86,IF(V86=".",IF(MAX($Q87:T87,0)=OPER!$AA182,".",IF(OPER!$AB182&lt;=HOUR(V$7),MAX($Q87:T87,0)+1,".")),","),IF(MAX($Q87:T87,0)=OPER!$AA182,".",IF(OPER!$AB182&lt;=HOUR(V$7),MAX($Q87:T87,0)+1,".")))</f>
        <v>.</v>
      </c>
      <c r="V87" s="269" t="str">
        <f>IF($E87=$E86,IF(W86=".",IF(MAX($Q87:U87,0)=OPER!$AA182,".",IF(OPER!$AB182&lt;=HOUR(W$7),MAX($Q87:U87,0)+1,".")),","),IF(MAX($Q87:U87,0)=OPER!$AA182,".",IF(OPER!$AB182&lt;=HOUR(W$7),MAX($Q87:U87,0)+1,".")))</f>
        <v>.</v>
      </c>
      <c r="W87" s="269" t="str">
        <f>IF($E87=$E86,IF(X86=".",IF(MAX($Q87:V87,0)=OPER!$AA182,".",IF(OPER!$AB182&lt;=HOUR(X$7),MAX($Q87:V87,0)+1,".")),","),IF(MAX($Q87:V87,0)=OPER!$AA182,".",IF(OPER!$AB182&lt;=HOUR(X$7),MAX($Q87:V87,0)+1,".")))</f>
        <v>.</v>
      </c>
      <c r="X87" s="270" t="str">
        <f>IF($E87=$E86,IF(Y86=".",IF(MAX($Q87:W87,0)=OPER!$AA182,".",IF(OPER!$AB182&lt;=HOUR(Y$7),MAX($Q87:W87,0)+1,".")),","),IF(MAX($Q87:W87,0)=OPER!$AA182,".",IF(OPER!$AB182&lt;=HOUR(Y$7),MAX($Q87:W87,0)+1,".")))</f>
        <v>.</v>
      </c>
      <c r="Y87" s="271" t="str">
        <f>IF($E87=$E86,IF(Z86=".",IF(MAX($Q87:X87,0)=OPER!$AA182,".",IF(OPER!$AB182&lt;=HOUR(Z$7),MAX($Q87:X87,0)+1,".")),","),IF(MAX($Q87:X87,0)=OPER!$AA182,".",IF(OPER!$AB182&lt;=HOUR(Z$7),MAX($Q87:X87,0)+1,".")))</f>
        <v>.</v>
      </c>
      <c r="Z87" s="269" t="str">
        <f>IF($E87=$E86,IF(AA86=".",IF(MAX($Q87:Y87,0)=OPER!$AA182,".",IF(OPER!$AB182&lt;=HOUR(AA$7),MAX($Q87:Y87,0)+1,".")),","),IF(MAX($Q87:Y87,0)=OPER!$AA182,".",IF(OPER!$AB182&lt;=HOUR(AA$7),MAX($Q87:Y87,0)+1,".")))</f>
        <v>.</v>
      </c>
      <c r="AA87" s="269" t="str">
        <f>IF($E87=$E86,IF(AB86=".",IF(MAX($Q87:Z87,0)=OPER!$AA182,".",IF(OPER!$AB182&lt;=HOUR(AB$7),MAX($Q87:Z87,0)+1,".")),","),IF(MAX($Q87:Z87,0)=OPER!$AA182,".",IF(OPER!$AB182&lt;=HOUR(AB$7),MAX($Q87:Z87,0)+1,".")))</f>
        <v>.</v>
      </c>
      <c r="AB87" s="270" t="str">
        <f>IF($E87=$E86,IF(AC86=".",IF(MAX($Q87:AA87,0)=OPER!$AA182,".",IF(OPER!$AB182&lt;=HOUR(AC$7),MAX($Q87:AA87,0)+1,".")),","),IF(MAX($Q87:AA87,0)=OPER!$AA182,".",IF(OPER!$AB182&lt;=HOUR(AC$7),MAX($Q87:AA87,0)+1,".")))</f>
        <v>.</v>
      </c>
      <c r="AC87" s="271" t="str">
        <f>IF($E87=$E86,IF(AD86=".",IF(MAX($Q87:AB87,0)=OPER!$AA182,".",IF(OPER!$AB182&lt;=HOUR(AD$7),MAX($Q87:AB87,0)+1,".")),","),IF(MAX($Q87:AB87,0)=OPER!$AA182,".",IF(OPER!$AB182&lt;=HOUR(AD$7),MAX($Q87:AB87,0)+1,".")))</f>
        <v>.</v>
      </c>
      <c r="AD87" s="269" t="str">
        <f>IF($E87=$E86,IF(AE86=".",IF(MAX($Q87:AC87,0)=OPER!$AA182,".",IF(OPER!$AB182&lt;=HOUR(AE$7),MAX($Q87:AC87,0)+1,".")),","),IF(MAX($Q87:AC87,0)=OPER!$AA182,".",IF(OPER!$AB182&lt;=HOUR(AE$7),MAX($Q87:AC87,0)+1,".")))</f>
        <v>.</v>
      </c>
      <c r="AE87" s="269" t="str">
        <f>IF($E87=$E86,IF(AF86=".",IF(MAX($Q87:AD87,0)=OPER!$AA182,".",IF(OPER!$AB182&lt;=HOUR(AF$7),MAX($Q87:AD87,0)+1,".")),","),IF(MAX($Q87:AD87,0)=OPER!$AA182,".",IF(OPER!$AB182&lt;=HOUR(AF$7),MAX($Q87:AD87,0)+1,".")))</f>
        <v>.</v>
      </c>
      <c r="AF87" s="270" t="str">
        <f>IF($E87=$E86,IF(AG86=".",IF(MAX($Q87:AE87,0)=OPER!$AA182,".",IF(OPER!$AB182&lt;=HOUR(AG$7),MAX($Q87:AE87,0)+1,".")),","),IF(MAX($Q87:AE87,0)=OPER!$AA182,".",IF(OPER!$AB182&lt;=HOUR(AG$7),MAX($Q87:AE87,0)+1,".")))</f>
        <v>.</v>
      </c>
      <c r="AG87" s="271" t="str">
        <f>IF($E87=$E86,IF(AH86=".",IF(MAX($Q87:AF87,0)=OPER!$AA182,".",IF(OPER!$AB182&lt;=HOUR(AH$7),MAX($Q87:AF87,0)+1,".")),","),IF(MAX($Q87:AF87,0)=OPER!$AA182,".",IF(OPER!$AB182&lt;=HOUR(AH$7),MAX($Q87:AF87,0)+1,".")))</f>
        <v>.</v>
      </c>
      <c r="AH87" s="269" t="str">
        <f>IF($E87=$E86,IF(AI86=".",IF(MAX($Q87:AG87,0)=OPER!$AA182,".",IF(OPER!$AB182&lt;=HOUR(AI$7),MAX($Q87:AG87,0)+1,".")),","),IF(MAX($Q87:AG87,0)=OPER!$AA182,".",IF(OPER!$AB182&lt;=HOUR(AI$7),MAX($Q87:AG87,0)+1,".")))</f>
        <v>.</v>
      </c>
      <c r="AI87" s="269" t="str">
        <f>IF($E87=$E86,IF(AJ86=".",IF(MAX($Q87:AH87,0)=OPER!$AA182,".",IF(OPER!$AB182&lt;=HOUR(AJ$7),MAX($Q87:AH87,0)+1,".")),","),IF(MAX($Q87:AH87,0)=OPER!$AA182,".",IF(OPER!$AB182&lt;=HOUR(AJ$7),MAX($Q87:AH87,0)+1,".")))</f>
        <v>.</v>
      </c>
      <c r="AJ87" s="270" t="str">
        <f>IF($E87=$E86,IF(AK86=".",IF(MAX($Q87:AI87,0)=OPER!$AA182,".",IF(OPER!$AB182&lt;=HOUR(AK$7),MAX($Q87:AI87,0)+1,".")),","),IF(MAX($Q87:AI87,0)=OPER!$AA182,".",IF(OPER!$AB182&lt;=HOUR(AK$7),MAX($Q87:AI87,0)+1,".")))</f>
        <v>.</v>
      </c>
      <c r="AK87" s="271" t="str">
        <f>IF($E87=$E86,IF(AL86=".",IF(MAX($Q87:AJ87,0)=OPER!$AA182,".",IF(OPER!$AB182&lt;=HOUR(AL$7),MAX($Q87:AJ87,0)+1,".")),","),IF(MAX($Q87:AJ87,0)=OPER!$AA182,".",IF(OPER!$AB182&lt;=HOUR(AL$7),MAX($Q87:AJ87,0)+1,".")))</f>
        <v>.</v>
      </c>
      <c r="AL87" s="269" t="str">
        <f>IF($E87=$E86,IF(AM86=".",IF(MAX($Q87:AK87,0)=OPER!$AA182,".",IF(OPER!$AB182&lt;=HOUR(AM$7),MAX($Q87:AK87,0)+1,".")),","),IF(MAX($Q87:AK87,0)=OPER!$AA182,".",IF(OPER!$AB182&lt;=HOUR(AM$7),MAX($Q87:AK87,0)+1,".")))</f>
        <v>.</v>
      </c>
      <c r="AM87" s="269" t="str">
        <f>IF($E87=$E86,IF(AN86=".",IF(MAX($Q87:AL87,0)=OPER!$AA182,".",IF(OPER!$AB182&lt;=HOUR(AN$7),MAX($Q87:AL87,0)+1,".")),","),IF(MAX($Q87:AL87,0)=OPER!$AA182,".",IF(OPER!$AB182&lt;=HOUR(AN$7),MAX($Q87:AL87,0)+1,".")))</f>
        <v>.</v>
      </c>
      <c r="AN87" s="270" t="str">
        <f>IF($E87=$E86,IF(AO86=".",IF(MAX($Q87:AM87,0)=OPER!$AA182,".",IF(OPER!$AB182&lt;=HOUR(AO$7),MAX($Q87:AM87,0)+1,".")),","),IF(MAX($Q87:AM87,0)=OPER!$AA182,".",IF(OPER!$AB182&lt;=HOUR(AO$7),MAX($Q87:AM87,0)+1,".")))</f>
        <v>.</v>
      </c>
      <c r="AO87" s="271" t="str">
        <f>IF($E87=$E86,IF(AP86=".",IF(MAX($Q87:AN87,0)=OPER!$AA182,".",IF(OPER!$AB182&lt;=HOUR(AP$7),MAX($Q87:AN87,0)+1,".")),","),IF(MAX($Q87:AN87,0)=OPER!$AA182,".",IF(OPER!$AB182&lt;=HOUR(AP$7),MAX($Q87:AN87,0)+1,".")))</f>
        <v>.</v>
      </c>
      <c r="AP87" s="269" t="str">
        <f>IF($E87=$E86,IF(AQ86=".",IF(MAX($Q87:AO87,0)=OPER!$AA182,".",IF(OPER!$AB182&lt;=HOUR(AQ$7),MAX($Q87:AO87,0)+1,".")),","),IF(MAX($Q87:AO87,0)=OPER!$AA182,".",IF(OPER!$AB182&lt;=HOUR(AQ$7),MAX($Q87:AO87,0)+1,".")))</f>
        <v>.</v>
      </c>
      <c r="AQ87" s="269" t="str">
        <f>IF($E87=$E86,IF(AR86=".",IF(MAX($Q87:AP87,0)=OPER!$AA182,".",IF(OPER!$AB182&lt;=HOUR(AR$7),MAX($Q87:AP87,0)+1,".")),","),IF(MAX($Q87:AP87,0)=OPER!$AA182,".",IF(OPER!$AB182&lt;=HOUR(AR$7),MAX($Q87:AP87,0)+1,".")))</f>
        <v>.</v>
      </c>
      <c r="AR87" s="270" t="str">
        <f>IF($E87=$E86,IF(AS86=".",IF(MAX($Q87:AQ87,0)=OPER!$AA182,".",IF(OPER!$AB182&lt;=HOUR(AS$7),MAX($Q87:AQ87,0)+1,".")),","),IF(MAX($Q87:AQ87,0)=OPER!$AA182,".",IF(OPER!$AB182&lt;=HOUR(AS$7),MAX($Q87:AQ87,0)+1,".")))</f>
        <v>.</v>
      </c>
      <c r="AS87" s="271" t="str">
        <f>IF($E87=$E86,IF(AT86=".",IF(MAX($Q87:AR87,0)=OPER!$AA182,".",IF(OPER!$AB182&lt;=HOUR(AT$7),MAX($Q87:AR87,0)+1,".")),","),IF(MAX($Q87:AR87,0)=OPER!$AA182,".",IF(OPER!$AB182&lt;=HOUR(AT$7),MAX($Q87:AR87,0)+1,".")))</f>
        <v>.</v>
      </c>
      <c r="AT87" s="269" t="str">
        <f>IF($E87=$E86,IF(AU86=".",IF(MAX($Q87:AS87,0)=OPER!$AA182,".",IF(OPER!$AB182&lt;=HOUR(AU$7),MAX($Q87:AS87,0)+1,".")),","),IF(MAX($Q87:AS87,0)=OPER!$AA182,".",IF(OPER!$AB182&lt;=HOUR(AU$7),MAX($Q87:AS87,0)+1,".")))</f>
        <v>.</v>
      </c>
      <c r="AU87" s="269" t="str">
        <f>IF($E87=$E86,IF(AV86=".",IF(MAX($Q87:AT87,0)=OPER!$AA182,".",IF(OPER!$AB182&lt;=HOUR(AV$7),MAX($Q87:AT87,0)+1,".")),","),IF(MAX($Q87:AT87,0)=OPER!$AA182,".",IF(OPER!$AB182&lt;=HOUR(AV$7),MAX($Q87:AT87,0)+1,".")))</f>
        <v>.</v>
      </c>
      <c r="AV87" s="270" t="str">
        <f>IF($E87=$E86,IF(AW86=".",IF(MAX($Q87:AU87,0)=OPER!$AA182,".",IF(OPER!$AB182&lt;=HOUR(AW$7),MAX($Q87:AU87,0)+1,".")),","),IF(MAX($Q87:AU87,0)=OPER!$AA182,".",IF(OPER!$AB182&lt;=HOUR(AW$7),MAX($Q87:AU87,0)+1,".")))</f>
        <v>.</v>
      </c>
      <c r="AW87" s="271" t="str">
        <f>IF($E87=$E86,IF(AX86=".",IF(MAX($Q87:AV87,0)=OPER!$AA182,".",IF(OPER!$AB182&lt;=HOUR(AX$7),MAX($Q87:AV87,0)+1,".")),","),IF(MAX($Q87:AV87,0)=OPER!$AA182,".",IF(OPER!$AB182&lt;=HOUR(AX$7),MAX($Q87:AV87,0)+1,".")))</f>
        <v>.</v>
      </c>
      <c r="AX87" s="269" t="str">
        <f>IF($E87=$E86,IF(AY86=".",IF(MAX($Q87:AW87,0)=OPER!$AA182,".",IF(OPER!$AB182&lt;=HOUR(AY$7),MAX($Q87:AW87,0)+1,".")),","),IF(MAX($Q87:AW87,0)=OPER!$AA182,".",IF(OPER!$AB182&lt;=HOUR(AY$7),MAX($Q87:AW87,0)+1,".")))</f>
        <v>.</v>
      </c>
      <c r="AY87" s="269" t="e">
        <f>IF($E87=$E86,IF(AZ86=".",IF(MAX($Q87:AX87,0)=OPER!$AA182,".",IF(OPER!$AB182&lt;=HOUR(AZ$7),MAX($Q87:AX87,0)+1,".")),","),IF(MAX($Q87:AX87,0)=OPER!$AA182,".",IF(OPER!$AB182&lt;=HOUR(AZ$7),MAX($Q87:AX87,0)+1,".")))</f>
        <v>#VALUE!</v>
      </c>
      <c r="AZ87" s="270" t="str">
        <f>IF($E87=$E86,IF(BA86=".",IF(MAX($Q87:AY87,0)=OPER!$AA182,".",IF(OPER!$AB182&lt;=HOUR(BA$7),MAX($Q87:AY87,0)+1,".")),","),IF(MAX($Q87:AY87,0)=OPER!$AA182,".",IF(OPER!$AB182&lt;=HOUR(BA$7),MAX($Q87:AY87,0)+1,".")))</f>
        <v>,</v>
      </c>
      <c r="BA87" s="30" t="str">
        <f>+OPER!AK81</f>
        <v>TE</v>
      </c>
    </row>
    <row r="88" spans="1:53" ht="80.5" customHeight="1" x14ac:dyDescent="0.2">
      <c r="A88" s="282" t="str">
        <f>IF(OPER!AF82=0,"",OPER!AF82)</f>
        <v>BAJA</v>
      </c>
      <c r="B88" s="109">
        <f>IF(OPER!V82=0,"",OPER!V82)</f>
        <v>46072</v>
      </c>
      <c r="C88" s="71" t="str">
        <f>IF(OPER!U82 = 0,"", OPER!U82)</f>
        <v xml:space="preserve"> </v>
      </c>
      <c r="D88" s="30" t="str">
        <f t="shared" si="10"/>
        <v>SI</v>
      </c>
      <c r="E88" s="262" t="str">
        <f>IF(OPER!X82 = 0,"",OPER!X82)</f>
        <v>YEISON GOEZ</v>
      </c>
      <c r="F88" s="262" t="str">
        <f>IF(OPER!I82 = 0,"",OPER!I82)</f>
        <v>INSPECCION/AJUSTES TRAN INT CAJA LLENA</v>
      </c>
      <c r="G88" s="352" t="str">
        <f>IF(OPER!C82=0,"",OPER!C82)</f>
        <v>VARIOLINE OW 2 - L4</v>
      </c>
      <c r="H88" s="30">
        <f>IF(OPER!R82 = 0,"",OPER!R82)</f>
        <v>1.5</v>
      </c>
      <c r="I88" s="30" t="str">
        <f>IF(OPER!F82=0,"", OPER!F82)</f>
        <v>9222746</v>
      </c>
      <c r="J88" s="108" t="str">
        <f>IF(OPER!G82=0,"",OPER!G82)</f>
        <v>0020</v>
      </c>
      <c r="K88" s="250">
        <f>+OPER!R82</f>
        <v>1.5</v>
      </c>
      <c r="L88" s="262">
        <f t="shared" si="11"/>
        <v>6.5</v>
      </c>
      <c r="M88" s="250">
        <f t="shared" si="12"/>
        <v>14.5</v>
      </c>
      <c r="N88" s="205" t="str">
        <f>IF(OPER!A82=0,"",OPER!A82)</f>
        <v>ZOT2</v>
      </c>
      <c r="O88" s="73" t="str">
        <f>IF(OPER!AJ1938=0,"",OPER!AJ1938)</f>
        <v/>
      </c>
      <c r="P88" s="264" t="str">
        <f>IF(OPER!AH82="EJECUTADO","SI",IF(OPER!AH82="NO EJECUTADO","NO",""))</f>
        <v/>
      </c>
      <c r="Q88" s="264" t="str">
        <f>IF(OPER!AN82="EJECUTADO","SI",IF(OPER!AN82="NO EJECUTADO","NO",""))</f>
        <v/>
      </c>
      <c r="R88" s="221" t="str">
        <f>IFERROR(VLOOKUP(OPER!Z82,OPER!$AU$490:$AV$577,2,0),"NO ASIGNADO")</f>
        <v>YELSI QUICENO</v>
      </c>
      <c r="S88" s="6" t="str">
        <f>+OPER!AG82</f>
        <v xml:space="preserve"> </v>
      </c>
      <c r="T88" s="268" t="str">
        <f>IF($E88=$E87,IF(U87=".",IF(MAX($Q88:Q88,0)=OPER!$AA183,".",IF(OPER!$AB183&lt;=HOUR(U$7),MAX($Q88:Q88,0)+1,".")),","),IF(MAX($Q88:Q88,0)=OPER!$AA183,".",IF(OPER!$AB183&lt;=HOUR(U$7),MAX($Q88:Q88,0)+1,".")))</f>
        <v>.</v>
      </c>
      <c r="U88" s="269" t="str">
        <f>IF($E88=$E87,IF(V87=".",IF(MAX($Q88:T88,0)=OPER!$AA183,".",IF(OPER!$AB183&lt;=HOUR(V$7),MAX($Q88:T88,0)+1,".")),","),IF(MAX($Q88:T88,0)=OPER!$AA183,".",IF(OPER!$AB183&lt;=HOUR(V$7),MAX($Q88:T88,0)+1,".")))</f>
        <v>.</v>
      </c>
      <c r="V88" s="269" t="str">
        <f>IF($E88=$E87,IF(W87=".",IF(MAX($Q88:U88,0)=OPER!$AA183,".",IF(OPER!$AB183&lt;=HOUR(W$7),MAX($Q88:U88,0)+1,".")),","),IF(MAX($Q88:U88,0)=OPER!$AA183,".",IF(OPER!$AB183&lt;=HOUR(W$7),MAX($Q88:U88,0)+1,".")))</f>
        <v>.</v>
      </c>
      <c r="W88" s="269" t="str">
        <f>IF($E88=$E87,IF(X87=".",IF(MAX($Q88:V88,0)=OPER!$AA183,".",IF(OPER!$AB183&lt;=HOUR(X$7),MAX($Q88:V88,0)+1,".")),","),IF(MAX($Q88:V88,0)=OPER!$AA183,".",IF(OPER!$AB183&lt;=HOUR(X$7),MAX($Q88:V88,0)+1,".")))</f>
        <v>.</v>
      </c>
      <c r="X88" s="270" t="str">
        <f>IF($E88=$E87,IF(Y87=".",IF(MAX($Q88:W88,0)=OPER!$AA183,".",IF(OPER!$AB183&lt;=HOUR(Y$7),MAX($Q88:W88,0)+1,".")),","),IF(MAX($Q88:W88,0)=OPER!$AA183,".",IF(OPER!$AB183&lt;=HOUR(Y$7),MAX($Q88:W88,0)+1,".")))</f>
        <v>.</v>
      </c>
      <c r="Y88" s="271" t="str">
        <f>IF($E88=$E87,IF(Z87=".",IF(MAX($Q88:X88,0)=OPER!$AA183,".",IF(OPER!$AB183&lt;=HOUR(Z$7),MAX($Q88:X88,0)+1,".")),","),IF(MAX($Q88:X88,0)=OPER!$AA183,".",IF(OPER!$AB183&lt;=HOUR(Z$7),MAX($Q88:X88,0)+1,".")))</f>
        <v>.</v>
      </c>
      <c r="Z88" s="269" t="str">
        <f>IF($E88=$E87,IF(AA87=".",IF(MAX($Q88:Y88,0)=OPER!$AA183,".",IF(OPER!$AB183&lt;=HOUR(AA$7),MAX($Q88:Y88,0)+1,".")),","),IF(MAX($Q88:Y88,0)=OPER!$AA183,".",IF(OPER!$AB183&lt;=HOUR(AA$7),MAX($Q88:Y88,0)+1,".")))</f>
        <v>.</v>
      </c>
      <c r="AA88" s="269" t="str">
        <f>IF($E88=$E87,IF(AB87=".",IF(MAX($Q88:Z88,0)=OPER!$AA183,".",IF(OPER!$AB183&lt;=HOUR(AB$7),MAX($Q88:Z88,0)+1,".")),","),IF(MAX($Q88:Z88,0)=OPER!$AA183,".",IF(OPER!$AB183&lt;=HOUR(AB$7),MAX($Q88:Z88,0)+1,".")))</f>
        <v>.</v>
      </c>
      <c r="AB88" s="270" t="str">
        <f>IF($E88=$E87,IF(AC87=".",IF(MAX($Q88:AA88,0)=OPER!$AA183,".",IF(OPER!$AB183&lt;=HOUR(AC$7),MAX($Q88:AA88,0)+1,".")),","),IF(MAX($Q88:AA88,0)=OPER!$AA183,".",IF(OPER!$AB183&lt;=HOUR(AC$7),MAX($Q88:AA88,0)+1,".")))</f>
        <v>.</v>
      </c>
      <c r="AC88" s="271" t="str">
        <f>IF($E88=$E87,IF(AD87=".",IF(MAX($Q88:AB88,0)=OPER!$AA183,".",IF(OPER!$AB183&lt;=HOUR(AD$7),MAX($Q88:AB88,0)+1,".")),","),IF(MAX($Q88:AB88,0)=OPER!$AA183,".",IF(OPER!$AB183&lt;=HOUR(AD$7),MAX($Q88:AB88,0)+1,".")))</f>
        <v>.</v>
      </c>
      <c r="AD88" s="269" t="str">
        <f>IF($E88=$E87,IF(AE87=".",IF(MAX($Q88:AC88,0)=OPER!$AA183,".",IF(OPER!$AB183&lt;=HOUR(AE$7),MAX($Q88:AC88,0)+1,".")),","),IF(MAX($Q88:AC88,0)=OPER!$AA183,".",IF(OPER!$AB183&lt;=HOUR(AE$7),MAX($Q88:AC88,0)+1,".")))</f>
        <v>.</v>
      </c>
      <c r="AE88" s="269" t="str">
        <f>IF($E88=$E87,IF(AF87=".",IF(MAX($Q88:AD88,0)=OPER!$AA183,".",IF(OPER!$AB183&lt;=HOUR(AF$7),MAX($Q88:AD88,0)+1,".")),","),IF(MAX($Q88:AD88,0)=OPER!$AA183,".",IF(OPER!$AB183&lt;=HOUR(AF$7),MAX($Q88:AD88,0)+1,".")))</f>
        <v>.</v>
      </c>
      <c r="AF88" s="270" t="str">
        <f>IF($E88=$E87,IF(AG87=".",IF(MAX($Q88:AE88,0)=OPER!$AA183,".",IF(OPER!$AB183&lt;=HOUR(AG$7),MAX($Q88:AE88,0)+1,".")),","),IF(MAX($Q88:AE88,0)=OPER!$AA183,".",IF(OPER!$AB183&lt;=HOUR(AG$7),MAX($Q88:AE88,0)+1,".")))</f>
        <v>.</v>
      </c>
      <c r="AG88" s="271" t="str">
        <f>IF($E88=$E87,IF(AH87=".",IF(MAX($Q88:AF88,0)=OPER!$AA183,".",IF(OPER!$AB183&lt;=HOUR(AH$7),MAX($Q88:AF88,0)+1,".")),","),IF(MAX($Q88:AF88,0)=OPER!$AA183,".",IF(OPER!$AB183&lt;=HOUR(AH$7),MAX($Q88:AF88,0)+1,".")))</f>
        <v>.</v>
      </c>
      <c r="AH88" s="269" t="str">
        <f>IF($E88=$E87,IF(AI87=".",IF(MAX($Q88:AG88,0)=OPER!$AA183,".",IF(OPER!$AB183&lt;=HOUR(AI$7),MAX($Q88:AG88,0)+1,".")),","),IF(MAX($Q88:AG88,0)=OPER!$AA183,".",IF(OPER!$AB183&lt;=HOUR(AI$7),MAX($Q88:AG88,0)+1,".")))</f>
        <v>.</v>
      </c>
      <c r="AI88" s="269" t="str">
        <f>IF($E88=$E87,IF(AJ87=".",IF(MAX($Q88:AH88,0)=OPER!$AA183,".",IF(OPER!$AB183&lt;=HOUR(AJ$7),MAX($Q88:AH88,0)+1,".")),","),IF(MAX($Q88:AH88,0)=OPER!$AA183,".",IF(OPER!$AB183&lt;=HOUR(AJ$7),MAX($Q88:AH88,0)+1,".")))</f>
        <v>.</v>
      </c>
      <c r="AJ88" s="270" t="str">
        <f>IF($E88=$E87,IF(AK87=".",IF(MAX($Q88:AI88,0)=OPER!$AA183,".",IF(OPER!$AB183&lt;=HOUR(AK$7),MAX($Q88:AI88,0)+1,".")),","),IF(MAX($Q88:AI88,0)=OPER!$AA183,".",IF(OPER!$AB183&lt;=HOUR(AK$7),MAX($Q88:AI88,0)+1,".")))</f>
        <v>.</v>
      </c>
      <c r="AK88" s="271" t="str">
        <f>IF($E88=$E87,IF(AL87=".",IF(MAX($Q88:AJ88,0)=OPER!$AA183,".",IF(OPER!$AB183&lt;=HOUR(AL$7),MAX($Q88:AJ88,0)+1,".")),","),IF(MAX($Q88:AJ88,0)=OPER!$AA183,".",IF(OPER!$AB183&lt;=HOUR(AL$7),MAX($Q88:AJ88,0)+1,".")))</f>
        <v>.</v>
      </c>
      <c r="AL88" s="269" t="str">
        <f>IF($E88=$E87,IF(AM87=".",IF(MAX($Q88:AK88,0)=OPER!$AA183,".",IF(OPER!$AB183&lt;=HOUR(AM$7),MAX($Q88:AK88,0)+1,".")),","),IF(MAX($Q88:AK88,0)=OPER!$AA183,".",IF(OPER!$AB183&lt;=HOUR(AM$7),MAX($Q88:AK88,0)+1,".")))</f>
        <v>.</v>
      </c>
      <c r="AM88" s="269" t="str">
        <f>IF($E88=$E87,IF(AN87=".",IF(MAX($Q88:AL88,0)=OPER!$AA183,".",IF(OPER!$AB183&lt;=HOUR(AN$7),MAX($Q88:AL88,0)+1,".")),","),IF(MAX($Q88:AL88,0)=OPER!$AA183,".",IF(OPER!$AB183&lt;=HOUR(AN$7),MAX($Q88:AL88,0)+1,".")))</f>
        <v>.</v>
      </c>
      <c r="AN88" s="270" t="str">
        <f>IF($E88=$E87,IF(AO87=".",IF(MAX($Q88:AM88,0)=OPER!$AA183,".",IF(OPER!$AB183&lt;=HOUR(AO$7),MAX($Q88:AM88,0)+1,".")),","),IF(MAX($Q88:AM88,0)=OPER!$AA183,".",IF(OPER!$AB183&lt;=HOUR(AO$7),MAX($Q88:AM88,0)+1,".")))</f>
        <v>.</v>
      </c>
      <c r="AO88" s="271" t="str">
        <f>IF($E88=$E87,IF(AP87=".",IF(MAX($Q88:AN88,0)=OPER!$AA183,".",IF(OPER!$AB183&lt;=HOUR(AP$7),MAX($Q88:AN88,0)+1,".")),","),IF(MAX($Q88:AN88,0)=OPER!$AA183,".",IF(OPER!$AB183&lt;=HOUR(AP$7),MAX($Q88:AN88,0)+1,".")))</f>
        <v>.</v>
      </c>
      <c r="AP88" s="269" t="str">
        <f>IF($E88=$E87,IF(AQ87=".",IF(MAX($Q88:AO88,0)=OPER!$AA183,".",IF(OPER!$AB183&lt;=HOUR(AQ$7),MAX($Q88:AO88,0)+1,".")),","),IF(MAX($Q88:AO88,0)=OPER!$AA183,".",IF(OPER!$AB183&lt;=HOUR(AQ$7),MAX($Q88:AO88,0)+1,".")))</f>
        <v>.</v>
      </c>
      <c r="AQ88" s="269" t="str">
        <f>IF($E88=$E87,IF(AR87=".",IF(MAX($Q88:AP88,0)=OPER!$AA183,".",IF(OPER!$AB183&lt;=HOUR(AR$7),MAX($Q88:AP88,0)+1,".")),","),IF(MAX($Q88:AP88,0)=OPER!$AA183,".",IF(OPER!$AB183&lt;=HOUR(AR$7),MAX($Q88:AP88,0)+1,".")))</f>
        <v>.</v>
      </c>
      <c r="AR88" s="270" t="str">
        <f>IF($E88=$E87,IF(AS87=".",IF(MAX($Q88:AQ88,0)=OPER!$AA183,".",IF(OPER!$AB183&lt;=HOUR(AS$7),MAX($Q88:AQ88,0)+1,".")),","),IF(MAX($Q88:AQ88,0)=OPER!$AA183,".",IF(OPER!$AB183&lt;=HOUR(AS$7),MAX($Q88:AQ88,0)+1,".")))</f>
        <v>.</v>
      </c>
      <c r="AS88" s="271" t="str">
        <f>IF($E88=$E87,IF(AT87=".",IF(MAX($Q88:AR88,0)=OPER!$AA183,".",IF(OPER!$AB183&lt;=HOUR(AT$7),MAX($Q88:AR88,0)+1,".")),","),IF(MAX($Q88:AR88,0)=OPER!$AA183,".",IF(OPER!$AB183&lt;=HOUR(AT$7),MAX($Q88:AR88,0)+1,".")))</f>
        <v>.</v>
      </c>
      <c r="AT88" s="269" t="str">
        <f>IF($E88=$E87,IF(AU87=".",IF(MAX($Q88:AS88,0)=OPER!$AA183,".",IF(OPER!$AB183&lt;=HOUR(AU$7),MAX($Q88:AS88,0)+1,".")),","),IF(MAX($Q88:AS88,0)=OPER!$AA183,".",IF(OPER!$AB183&lt;=HOUR(AU$7),MAX($Q88:AS88,0)+1,".")))</f>
        <v>.</v>
      </c>
      <c r="AU88" s="269" t="str">
        <f>IF($E88=$E87,IF(AV87=".",IF(MAX($Q88:AT88,0)=OPER!$AA183,".",IF(OPER!$AB183&lt;=HOUR(AV$7),MAX($Q88:AT88,0)+1,".")),","),IF(MAX($Q88:AT88,0)=OPER!$AA183,".",IF(OPER!$AB183&lt;=HOUR(AV$7),MAX($Q88:AT88,0)+1,".")))</f>
        <v>.</v>
      </c>
      <c r="AV88" s="270" t="str">
        <f>IF($E88=$E87,IF(AW87=".",IF(MAX($Q88:AU88,0)=OPER!$AA183,".",IF(OPER!$AB183&lt;=HOUR(AW$7),MAX($Q88:AU88,0)+1,".")),","),IF(MAX($Q88:AU88,0)=OPER!$AA183,".",IF(OPER!$AB183&lt;=HOUR(AW$7),MAX($Q88:AU88,0)+1,".")))</f>
        <v>.</v>
      </c>
      <c r="AW88" s="271" t="str">
        <f>IF($E88=$E87,IF(AX87=".",IF(MAX($Q88:AV88,0)=OPER!$AA183,".",IF(OPER!$AB183&lt;=HOUR(AX$7),MAX($Q88:AV88,0)+1,".")),","),IF(MAX($Q88:AV88,0)=OPER!$AA183,".",IF(OPER!$AB183&lt;=HOUR(AX$7),MAX($Q88:AV88,0)+1,".")))</f>
        <v>.</v>
      </c>
      <c r="AX88" s="269" t="e">
        <f>IF($E88=$E87,IF(AY87=".",IF(MAX($Q88:AW88,0)=OPER!$AA183,".",IF(OPER!$AB183&lt;=HOUR(AY$7),MAX($Q88:AW88,0)+1,".")),","),IF(MAX($Q88:AW88,0)=OPER!$AA183,".",IF(OPER!$AB183&lt;=HOUR(AY$7),MAX($Q88:AW88,0)+1,".")))</f>
        <v>#VALUE!</v>
      </c>
      <c r="AY88" s="269" t="str">
        <f>IF($E88=$E87,IF(AZ87=".",IF(MAX($Q88:AX88,0)=OPER!$AA183,".",IF(OPER!$AB183&lt;=HOUR(AZ$7),MAX($Q88:AX88,0)+1,".")),","),IF(MAX($Q88:AX88,0)=OPER!$AA183,".",IF(OPER!$AB183&lt;=HOUR(AZ$7),MAX($Q88:AX88,0)+1,".")))</f>
        <v>,</v>
      </c>
      <c r="AZ88" s="270" t="str">
        <f>IF($E88=$E87,IF(BA87=".",IF(MAX($Q88:AY88,0)=OPER!$AA183,".",IF(OPER!$AB183&lt;=HOUR(BA$7),MAX($Q88:AY88,0)+1,".")),","),IF(MAX($Q88:AY88,0)=OPER!$AA183,".",IF(OPER!$AB183&lt;=HOUR(BA$7),MAX($Q88:AY88,0)+1,".")))</f>
        <v>,</v>
      </c>
      <c r="BA88" s="30" t="str">
        <f>+OPER!AK82</f>
        <v>TE</v>
      </c>
    </row>
    <row r="89" spans="1:53" ht="80.5" customHeight="1" x14ac:dyDescent="0.2">
      <c r="A89" s="282" t="str">
        <f>IF(OPER!AF83=0,"",OPER!AF83)</f>
        <v>CRITICA</v>
      </c>
      <c r="B89" s="109" t="str">
        <f>IF(OPER!V83=0,"",OPER!V83)</f>
        <v xml:space="preserve"> </v>
      </c>
      <c r="C89" s="71" t="str">
        <f>IF(OPER!U83 = 0,"", OPER!U83)</f>
        <v/>
      </c>
      <c r="D89" s="30" t="str">
        <f t="shared" si="10"/>
        <v/>
      </c>
      <c r="E89" s="262" t="str">
        <f>IF(OPER!X83 = 0,"",OPER!X83)</f>
        <v xml:space="preserve"> </v>
      </c>
      <c r="F89" s="262" t="str">
        <f>IF(OPER!I83 = 0,"",OPER!I83)</f>
        <v/>
      </c>
      <c r="G89" s="352" t="str">
        <f>IF(OPER!C83=0,"",OPER!C83)</f>
        <v/>
      </c>
      <c r="H89" s="30" t="str">
        <f>IF(OPER!R83 = 0,"",OPER!R83)</f>
        <v/>
      </c>
      <c r="I89" s="30" t="str">
        <f>IF(OPER!F83=0,"", OPER!F83)</f>
        <v/>
      </c>
      <c r="J89" s="108" t="str">
        <f>IF(OPER!G83=0,"",OPER!G83)</f>
        <v/>
      </c>
      <c r="K89" s="250">
        <f>+OPER!R83</f>
        <v>0</v>
      </c>
      <c r="L89" s="262">
        <f t="shared" si="11"/>
        <v>0</v>
      </c>
      <c r="M89" s="250">
        <f t="shared" si="12"/>
        <v>0</v>
      </c>
      <c r="N89" s="205" t="str">
        <f>IF(OPER!A83=0,"",OPER!A83)</f>
        <v/>
      </c>
      <c r="O89" s="73" t="str">
        <f>IF(OPER!AJ1939=0,"",OPER!AJ1939)</f>
        <v/>
      </c>
      <c r="P89" s="264" t="str">
        <f>IF(OPER!AH83="EJECUTADO","SI",IF(OPER!AH83="NO EJECUTADO","NO",""))</f>
        <v/>
      </c>
      <c r="Q89" s="264" t="str">
        <f>IF(OPER!AN83="EJECUTADO","SI",IF(OPER!AN83="NO EJECUTADO","NO",""))</f>
        <v/>
      </c>
      <c r="R89" s="221" t="str">
        <f>IFERROR(VLOOKUP(OPER!Z83,OPER!$AU$490:$AV$577,2,0),"NO ASIGNADO")</f>
        <v xml:space="preserve"> </v>
      </c>
      <c r="S89" s="6" t="str">
        <f>+OPER!AG83</f>
        <v xml:space="preserve"> </v>
      </c>
      <c r="T89" s="268" t="str">
        <f>IF($E89=$E88,IF(U88=".",IF(MAX($Q89:Q89,0)=OPER!$AA184,".",IF(OPER!$AB184&lt;=HOUR(U$7),MAX($Q89:Q89,0)+1,".")),","),IF(MAX($Q89:Q89,0)=OPER!$AA184,".",IF(OPER!$AB184&lt;=HOUR(U$7),MAX($Q89:Q89,0)+1,".")))</f>
        <v>.</v>
      </c>
      <c r="U89" s="269" t="str">
        <f>IF($E89=$E88,IF(V88=".",IF(MAX($Q89:T89,0)=OPER!$AA184,".",IF(OPER!$AB184&lt;=HOUR(V$7),MAX($Q89:T89,0)+1,".")),","),IF(MAX($Q89:T89,0)=OPER!$AA184,".",IF(OPER!$AB184&lt;=HOUR(V$7),MAX($Q89:T89,0)+1,".")))</f>
        <v>.</v>
      </c>
      <c r="V89" s="269" t="str">
        <f>IF($E89=$E88,IF(W88=".",IF(MAX($Q89:U89,0)=OPER!$AA184,".",IF(OPER!$AB184&lt;=HOUR(W$7),MAX($Q89:U89,0)+1,".")),","),IF(MAX($Q89:U89,0)=OPER!$AA184,".",IF(OPER!$AB184&lt;=HOUR(W$7),MAX($Q89:U89,0)+1,".")))</f>
        <v>.</v>
      </c>
      <c r="W89" s="269" t="str">
        <f>IF($E89=$E88,IF(X88=".",IF(MAX($Q89:V89,0)=OPER!$AA184,".",IF(OPER!$AB184&lt;=HOUR(X$7),MAX($Q89:V89,0)+1,".")),","),IF(MAX($Q89:V89,0)=OPER!$AA184,".",IF(OPER!$AB184&lt;=HOUR(X$7),MAX($Q89:V89,0)+1,".")))</f>
        <v>.</v>
      </c>
      <c r="X89" s="270" t="str">
        <f>IF($E89=$E88,IF(Y88=".",IF(MAX($Q89:W89,0)=OPER!$AA184,".",IF(OPER!$AB184&lt;=HOUR(Y$7),MAX($Q89:W89,0)+1,".")),","),IF(MAX($Q89:W89,0)=OPER!$AA184,".",IF(OPER!$AB184&lt;=HOUR(Y$7),MAX($Q89:W89,0)+1,".")))</f>
        <v>.</v>
      </c>
      <c r="Y89" s="271" t="str">
        <f>IF($E89=$E88,IF(Z88=".",IF(MAX($Q89:X89,0)=OPER!$AA184,".",IF(OPER!$AB184&lt;=HOUR(Z$7),MAX($Q89:X89,0)+1,".")),","),IF(MAX($Q89:X89,0)=OPER!$AA184,".",IF(OPER!$AB184&lt;=HOUR(Z$7),MAX($Q89:X89,0)+1,".")))</f>
        <v>.</v>
      </c>
      <c r="Z89" s="269" t="str">
        <f>IF($E89=$E88,IF(AA88=".",IF(MAX($Q89:Y89,0)=OPER!$AA184,".",IF(OPER!$AB184&lt;=HOUR(AA$7),MAX($Q89:Y89,0)+1,".")),","),IF(MAX($Q89:Y89,0)=OPER!$AA184,".",IF(OPER!$AB184&lt;=HOUR(AA$7),MAX($Q89:Y89,0)+1,".")))</f>
        <v>.</v>
      </c>
      <c r="AA89" s="269" t="str">
        <f>IF($E89=$E88,IF(AB88=".",IF(MAX($Q89:Z89,0)=OPER!$AA184,".",IF(OPER!$AB184&lt;=HOUR(AB$7),MAX($Q89:Z89,0)+1,".")),","),IF(MAX($Q89:Z89,0)=OPER!$AA184,".",IF(OPER!$AB184&lt;=HOUR(AB$7),MAX($Q89:Z89,0)+1,".")))</f>
        <v>.</v>
      </c>
      <c r="AB89" s="270" t="str">
        <f>IF($E89=$E88,IF(AC88=".",IF(MAX($Q89:AA89,0)=OPER!$AA184,".",IF(OPER!$AB184&lt;=HOUR(AC$7),MAX($Q89:AA89,0)+1,".")),","),IF(MAX($Q89:AA89,0)=OPER!$AA184,".",IF(OPER!$AB184&lt;=HOUR(AC$7),MAX($Q89:AA89,0)+1,".")))</f>
        <v>.</v>
      </c>
      <c r="AC89" s="271" t="str">
        <f>IF($E89=$E88,IF(AD88=".",IF(MAX($Q89:AB89,0)=OPER!$AA184,".",IF(OPER!$AB184&lt;=HOUR(AD$7),MAX($Q89:AB89,0)+1,".")),","),IF(MAX($Q89:AB89,0)=OPER!$AA184,".",IF(OPER!$AB184&lt;=HOUR(AD$7),MAX($Q89:AB89,0)+1,".")))</f>
        <v>.</v>
      </c>
      <c r="AD89" s="269" t="str">
        <f>IF($E89=$E88,IF(AE88=".",IF(MAX($Q89:AC89,0)=OPER!$AA184,".",IF(OPER!$AB184&lt;=HOUR(AE$7),MAX($Q89:AC89,0)+1,".")),","),IF(MAX($Q89:AC89,0)=OPER!$AA184,".",IF(OPER!$AB184&lt;=HOUR(AE$7),MAX($Q89:AC89,0)+1,".")))</f>
        <v>.</v>
      </c>
      <c r="AE89" s="269" t="str">
        <f>IF($E89=$E88,IF(AF88=".",IF(MAX($Q89:AD89,0)=OPER!$AA184,".",IF(OPER!$AB184&lt;=HOUR(AF$7),MAX($Q89:AD89,0)+1,".")),","),IF(MAX($Q89:AD89,0)=OPER!$AA184,".",IF(OPER!$AB184&lt;=HOUR(AF$7),MAX($Q89:AD89,0)+1,".")))</f>
        <v>.</v>
      </c>
      <c r="AF89" s="270" t="str">
        <f>IF($E89=$E88,IF(AG88=".",IF(MAX($Q89:AE89,0)=OPER!$AA184,".",IF(OPER!$AB184&lt;=HOUR(AG$7),MAX($Q89:AE89,0)+1,".")),","),IF(MAX($Q89:AE89,0)=OPER!$AA184,".",IF(OPER!$AB184&lt;=HOUR(AG$7),MAX($Q89:AE89,0)+1,".")))</f>
        <v>.</v>
      </c>
      <c r="AG89" s="271" t="str">
        <f>IF($E89=$E88,IF(AH88=".",IF(MAX($Q89:AF89,0)=OPER!$AA184,".",IF(OPER!$AB184&lt;=HOUR(AH$7),MAX($Q89:AF89,0)+1,".")),","),IF(MAX($Q89:AF89,0)=OPER!$AA184,".",IF(OPER!$AB184&lt;=HOUR(AH$7),MAX($Q89:AF89,0)+1,".")))</f>
        <v>.</v>
      </c>
      <c r="AH89" s="269" t="str">
        <f>IF($E89=$E88,IF(AI88=".",IF(MAX($Q89:AG89,0)=OPER!$AA184,".",IF(OPER!$AB184&lt;=HOUR(AI$7),MAX($Q89:AG89,0)+1,".")),","),IF(MAX($Q89:AG89,0)=OPER!$AA184,".",IF(OPER!$AB184&lt;=HOUR(AI$7),MAX($Q89:AG89,0)+1,".")))</f>
        <v>.</v>
      </c>
      <c r="AI89" s="269" t="str">
        <f>IF($E89=$E88,IF(AJ88=".",IF(MAX($Q89:AH89,0)=OPER!$AA184,".",IF(OPER!$AB184&lt;=HOUR(AJ$7),MAX($Q89:AH89,0)+1,".")),","),IF(MAX($Q89:AH89,0)=OPER!$AA184,".",IF(OPER!$AB184&lt;=HOUR(AJ$7),MAX($Q89:AH89,0)+1,".")))</f>
        <v>.</v>
      </c>
      <c r="AJ89" s="270" t="str">
        <f>IF($E89=$E88,IF(AK88=".",IF(MAX($Q89:AI89,0)=OPER!$AA184,".",IF(OPER!$AB184&lt;=HOUR(AK$7),MAX($Q89:AI89,0)+1,".")),","),IF(MAX($Q89:AI89,0)=OPER!$AA184,".",IF(OPER!$AB184&lt;=HOUR(AK$7),MAX($Q89:AI89,0)+1,".")))</f>
        <v>.</v>
      </c>
      <c r="AK89" s="271" t="str">
        <f>IF($E89=$E88,IF(AL88=".",IF(MAX($Q89:AJ89,0)=OPER!$AA184,".",IF(OPER!$AB184&lt;=HOUR(AL$7),MAX($Q89:AJ89,0)+1,".")),","),IF(MAX($Q89:AJ89,0)=OPER!$AA184,".",IF(OPER!$AB184&lt;=HOUR(AL$7),MAX($Q89:AJ89,0)+1,".")))</f>
        <v>.</v>
      </c>
      <c r="AL89" s="269" t="str">
        <f>IF($E89=$E88,IF(AM88=".",IF(MAX($Q89:AK89,0)=OPER!$AA184,".",IF(OPER!$AB184&lt;=HOUR(AM$7),MAX($Q89:AK89,0)+1,".")),","),IF(MAX($Q89:AK89,0)=OPER!$AA184,".",IF(OPER!$AB184&lt;=HOUR(AM$7),MAX($Q89:AK89,0)+1,".")))</f>
        <v>.</v>
      </c>
      <c r="AM89" s="269" t="str">
        <f>IF($E89=$E88,IF(AN88=".",IF(MAX($Q89:AL89,0)=OPER!$AA184,".",IF(OPER!$AB184&lt;=HOUR(AN$7),MAX($Q89:AL89,0)+1,".")),","),IF(MAX($Q89:AL89,0)=OPER!$AA184,".",IF(OPER!$AB184&lt;=HOUR(AN$7),MAX($Q89:AL89,0)+1,".")))</f>
        <v>.</v>
      </c>
      <c r="AN89" s="270" t="str">
        <f>IF($E89=$E88,IF(AO88=".",IF(MAX($Q89:AM89,0)=OPER!$AA184,".",IF(OPER!$AB184&lt;=HOUR(AO$7),MAX($Q89:AM89,0)+1,".")),","),IF(MAX($Q89:AM89,0)=OPER!$AA184,".",IF(OPER!$AB184&lt;=HOUR(AO$7),MAX($Q89:AM89,0)+1,".")))</f>
        <v>.</v>
      </c>
      <c r="AO89" s="271" t="str">
        <f>IF($E89=$E88,IF(AP88=".",IF(MAX($Q89:AN89,0)=OPER!$AA184,".",IF(OPER!$AB184&lt;=HOUR(AP$7),MAX($Q89:AN89,0)+1,".")),","),IF(MAX($Q89:AN89,0)=OPER!$AA184,".",IF(OPER!$AB184&lt;=HOUR(AP$7),MAX($Q89:AN89,0)+1,".")))</f>
        <v>.</v>
      </c>
      <c r="AP89" s="269" t="str">
        <f>IF($E89=$E88,IF(AQ88=".",IF(MAX($Q89:AO89,0)=OPER!$AA184,".",IF(OPER!$AB184&lt;=HOUR(AQ$7),MAX($Q89:AO89,0)+1,".")),","),IF(MAX($Q89:AO89,0)=OPER!$AA184,".",IF(OPER!$AB184&lt;=HOUR(AQ$7),MAX($Q89:AO89,0)+1,".")))</f>
        <v>.</v>
      </c>
      <c r="AQ89" s="269" t="str">
        <f>IF($E89=$E88,IF(AR88=".",IF(MAX($Q89:AP89,0)=OPER!$AA184,".",IF(OPER!$AB184&lt;=HOUR(AR$7),MAX($Q89:AP89,0)+1,".")),","),IF(MAX($Q89:AP89,0)=OPER!$AA184,".",IF(OPER!$AB184&lt;=HOUR(AR$7),MAX($Q89:AP89,0)+1,".")))</f>
        <v>.</v>
      </c>
      <c r="AR89" s="270" t="str">
        <f>IF($E89=$E88,IF(AS88=".",IF(MAX($Q89:AQ89,0)=OPER!$AA184,".",IF(OPER!$AB184&lt;=HOUR(AS$7),MAX($Q89:AQ89,0)+1,".")),","),IF(MAX($Q89:AQ89,0)=OPER!$AA184,".",IF(OPER!$AB184&lt;=HOUR(AS$7),MAX($Q89:AQ89,0)+1,".")))</f>
        <v>.</v>
      </c>
      <c r="AS89" s="271" t="str">
        <f>IF($E89=$E88,IF(AT88=".",IF(MAX($Q89:AR89,0)=OPER!$AA184,".",IF(OPER!$AB184&lt;=HOUR(AT$7),MAX($Q89:AR89,0)+1,".")),","),IF(MAX($Q89:AR89,0)=OPER!$AA184,".",IF(OPER!$AB184&lt;=HOUR(AT$7),MAX($Q89:AR89,0)+1,".")))</f>
        <v>.</v>
      </c>
      <c r="AT89" s="269" t="str">
        <f>IF($E89=$E88,IF(AU88=".",IF(MAX($Q89:AS89,0)=OPER!$AA184,".",IF(OPER!$AB184&lt;=HOUR(AU$7),MAX($Q89:AS89,0)+1,".")),","),IF(MAX($Q89:AS89,0)=OPER!$AA184,".",IF(OPER!$AB184&lt;=HOUR(AU$7),MAX($Q89:AS89,0)+1,".")))</f>
        <v>.</v>
      </c>
      <c r="AU89" s="269" t="str">
        <f>IF($E89=$E88,IF(AV88=".",IF(MAX($Q89:AT89,0)=OPER!$AA184,".",IF(OPER!$AB184&lt;=HOUR(AV$7),MAX($Q89:AT89,0)+1,".")),","),IF(MAX($Q89:AT89,0)=OPER!$AA184,".",IF(OPER!$AB184&lt;=HOUR(AV$7),MAX($Q89:AT89,0)+1,".")))</f>
        <v>.</v>
      </c>
      <c r="AV89" s="270" t="str">
        <f>IF($E89=$E88,IF(AW88=".",IF(MAX($Q89:AU89,0)=OPER!$AA184,".",IF(OPER!$AB184&lt;=HOUR(AW$7),MAX($Q89:AU89,0)+1,".")),","),IF(MAX($Q89:AU89,0)=OPER!$AA184,".",IF(OPER!$AB184&lt;=HOUR(AW$7),MAX($Q89:AU89,0)+1,".")))</f>
        <v>.</v>
      </c>
      <c r="AW89" s="271" t="str">
        <f>IF($E89=$E88,IF(AX88=".",IF(MAX($Q89:AV89,0)=OPER!$AA184,".",IF(OPER!$AB184&lt;=HOUR(AX$7),MAX($Q89:AV89,0)+1,".")),","),IF(MAX($Q89:AV89,0)=OPER!$AA184,".",IF(OPER!$AB184&lt;=HOUR(AX$7),MAX($Q89:AV89,0)+1,".")))</f>
        <v>.</v>
      </c>
      <c r="AX89" s="269" t="str">
        <f>IF($E89=$E88,IF(AY88=".",IF(MAX($Q89:AW89,0)=OPER!$AA184,".",IF(OPER!$AB184&lt;=HOUR(AY$7),MAX($Q89:AW89,0)+1,".")),","),IF(MAX($Q89:AW89,0)=OPER!$AA184,".",IF(OPER!$AB184&lt;=HOUR(AY$7),MAX($Q89:AW89,0)+1,".")))</f>
        <v>.</v>
      </c>
      <c r="AY89" s="269" t="str">
        <f>IF($E89=$E88,IF(AZ88=".",IF(MAX($Q89:AX89,0)=OPER!$AA184,".",IF(OPER!$AB184&lt;=HOUR(AZ$7),MAX($Q89:AX89,0)+1,".")),","),IF(MAX($Q89:AX89,0)=OPER!$AA184,".",IF(OPER!$AB184&lt;=HOUR(AZ$7),MAX($Q89:AX89,0)+1,".")))</f>
        <v>.</v>
      </c>
      <c r="AZ89" s="270" t="e">
        <f>IF($E89=$E88,IF(BA88=".",IF(MAX($Q89:AY89,0)=OPER!$AA184,".",IF(OPER!$AB184&lt;=HOUR(BA$7),MAX($Q89:AY89,0)+1,".")),","),IF(MAX($Q89:AY89,0)=OPER!$AA184,".",IF(OPER!$AB184&lt;=HOUR(BA$7),MAX($Q89:AY89,0)+1,".")))</f>
        <v>#VALUE!</v>
      </c>
      <c r="BA89" s="30" t="str">
        <f>+OPER!AK83</f>
        <v/>
      </c>
    </row>
    <row r="90" spans="1:53" ht="80.5" customHeight="1" x14ac:dyDescent="0.2">
      <c r="A90" s="282" t="str">
        <f>IF(OPER!AF84=0,"",OPER!AF84)</f>
        <v>CRITICA</v>
      </c>
      <c r="B90" s="109" t="str">
        <f>IF(OPER!V84=0,"",OPER!V84)</f>
        <v xml:space="preserve"> </v>
      </c>
      <c r="C90" s="71" t="str">
        <f>IF(OPER!U84 = 0,"", OPER!U84)</f>
        <v/>
      </c>
      <c r="D90" s="30" t="str">
        <f t="shared" si="10"/>
        <v/>
      </c>
      <c r="E90" s="262" t="str">
        <f>IF(OPER!X84 = 0,"",OPER!X84)</f>
        <v xml:space="preserve"> </v>
      </c>
      <c r="F90" s="262" t="str">
        <f>IF(OPER!I84 = 0,"",OPER!I84)</f>
        <v/>
      </c>
      <c r="G90" s="352" t="str">
        <f>IF(OPER!C84=0,"",OPER!C84)</f>
        <v/>
      </c>
      <c r="H90" s="30" t="str">
        <f>IF(OPER!R84 = 0,"",OPER!R84)</f>
        <v/>
      </c>
      <c r="I90" s="30" t="str">
        <f>IF(OPER!F84=0,"", OPER!F84)</f>
        <v/>
      </c>
      <c r="J90" s="108" t="str">
        <f>IF(OPER!G84=0,"",OPER!G84)</f>
        <v/>
      </c>
      <c r="K90" s="250">
        <f>+OPER!R84</f>
        <v>0</v>
      </c>
      <c r="L90" s="262">
        <f t="shared" si="11"/>
        <v>0</v>
      </c>
      <c r="M90" s="250">
        <f t="shared" si="12"/>
        <v>0</v>
      </c>
      <c r="N90" s="205" t="str">
        <f>IF(OPER!A84=0,"",OPER!A84)</f>
        <v/>
      </c>
      <c r="O90" s="73" t="str">
        <f>IF(OPER!AJ1940=0,"",OPER!AJ1940)</f>
        <v/>
      </c>
      <c r="P90" s="264" t="str">
        <f>IF(OPER!AH84="EJECUTADO","SI",IF(OPER!AH84="NO EJECUTADO","NO",""))</f>
        <v/>
      </c>
      <c r="Q90" s="264" t="str">
        <f>IF(OPER!AN84="EJECUTADO","SI",IF(OPER!AN84="NO EJECUTADO","NO",""))</f>
        <v/>
      </c>
      <c r="R90" s="221" t="str">
        <f>IFERROR(VLOOKUP(OPER!Z84,OPER!$AU$490:$AV$577,2,0),"NO ASIGNADO")</f>
        <v xml:space="preserve"> </v>
      </c>
      <c r="S90" s="6" t="str">
        <f>+OPER!AG84</f>
        <v xml:space="preserve"> </v>
      </c>
      <c r="T90" s="268" t="str">
        <f>IF($E90=$E89,IF(U89=".",IF(MAX($Q90:Q90,0)=OPER!$AA185,".",IF(OPER!$AB185&lt;=HOUR(U$7),MAX($Q90:Q90,0)+1,".")),","),IF(MAX($Q90:Q90,0)=OPER!$AA185,".",IF(OPER!$AB185&lt;=HOUR(U$7),MAX($Q90:Q90,0)+1,".")))</f>
        <v>.</v>
      </c>
      <c r="U90" s="269" t="str">
        <f>IF($E90=$E89,IF(V89=".",IF(MAX($Q90:T90,0)=OPER!$AA185,".",IF(OPER!$AB185&lt;=HOUR(V$7),MAX($Q90:T90,0)+1,".")),","),IF(MAX($Q90:T90,0)=OPER!$AA185,".",IF(OPER!$AB185&lt;=HOUR(V$7),MAX($Q90:T90,0)+1,".")))</f>
        <v>.</v>
      </c>
      <c r="V90" s="269" t="str">
        <f>IF($E90=$E89,IF(W89=".",IF(MAX($Q90:U90,0)=OPER!$AA185,".",IF(OPER!$AB185&lt;=HOUR(W$7),MAX($Q90:U90,0)+1,".")),","),IF(MAX($Q90:U90,0)=OPER!$AA185,".",IF(OPER!$AB185&lt;=HOUR(W$7),MAX($Q90:U90,0)+1,".")))</f>
        <v>.</v>
      </c>
      <c r="W90" s="269" t="str">
        <f>IF($E90=$E89,IF(X89=".",IF(MAX($Q90:V90,0)=OPER!$AA185,".",IF(OPER!$AB185&lt;=HOUR(X$7),MAX($Q90:V90,0)+1,".")),","),IF(MAX($Q90:V90,0)=OPER!$AA185,".",IF(OPER!$AB185&lt;=HOUR(X$7),MAX($Q90:V90,0)+1,".")))</f>
        <v>.</v>
      </c>
      <c r="X90" s="270" t="str">
        <f>IF($E90=$E89,IF(Y89=".",IF(MAX($Q90:W90,0)=OPER!$AA185,".",IF(OPER!$AB185&lt;=HOUR(Y$7),MAX($Q90:W90,0)+1,".")),","),IF(MAX($Q90:W90,0)=OPER!$AA185,".",IF(OPER!$AB185&lt;=HOUR(Y$7),MAX($Q90:W90,0)+1,".")))</f>
        <v>.</v>
      </c>
      <c r="Y90" s="271" t="str">
        <f>IF($E90=$E89,IF(Z89=".",IF(MAX($Q90:X90,0)=OPER!$AA185,".",IF(OPER!$AB185&lt;=HOUR(Z$7),MAX($Q90:X90,0)+1,".")),","),IF(MAX($Q90:X90,0)=OPER!$AA185,".",IF(OPER!$AB185&lt;=HOUR(Z$7),MAX($Q90:X90,0)+1,".")))</f>
        <v>.</v>
      </c>
      <c r="Z90" s="269" t="str">
        <f>IF($E90=$E89,IF(AA89=".",IF(MAX($Q90:Y90,0)=OPER!$AA185,".",IF(OPER!$AB185&lt;=HOUR(AA$7),MAX($Q90:Y90,0)+1,".")),","),IF(MAX($Q90:Y90,0)=OPER!$AA185,".",IF(OPER!$AB185&lt;=HOUR(AA$7),MAX($Q90:Y90,0)+1,".")))</f>
        <v>.</v>
      </c>
      <c r="AA90" s="269" t="str">
        <f>IF($E90=$E89,IF(AB89=".",IF(MAX($Q90:Z90,0)=OPER!$AA185,".",IF(OPER!$AB185&lt;=HOUR(AB$7),MAX($Q90:Z90,0)+1,".")),","),IF(MAX($Q90:Z90,0)=OPER!$AA185,".",IF(OPER!$AB185&lt;=HOUR(AB$7),MAX($Q90:Z90,0)+1,".")))</f>
        <v>.</v>
      </c>
      <c r="AB90" s="270" t="str">
        <f>IF($E90=$E89,IF(AC89=".",IF(MAX($Q90:AA90,0)=OPER!$AA185,".",IF(OPER!$AB185&lt;=HOUR(AC$7),MAX($Q90:AA90,0)+1,".")),","),IF(MAX($Q90:AA90,0)=OPER!$AA185,".",IF(OPER!$AB185&lt;=HOUR(AC$7),MAX($Q90:AA90,0)+1,".")))</f>
        <v>.</v>
      </c>
      <c r="AC90" s="271" t="str">
        <f>IF($E90=$E89,IF(AD89=".",IF(MAX($Q90:AB90,0)=OPER!$AA185,".",IF(OPER!$AB185&lt;=HOUR(AD$7),MAX($Q90:AB90,0)+1,".")),","),IF(MAX($Q90:AB90,0)=OPER!$AA185,".",IF(OPER!$AB185&lt;=HOUR(AD$7),MAX($Q90:AB90,0)+1,".")))</f>
        <v>.</v>
      </c>
      <c r="AD90" s="269" t="str">
        <f>IF($E90=$E89,IF(AE89=".",IF(MAX($Q90:AC90,0)=OPER!$AA185,".",IF(OPER!$AB185&lt;=HOUR(AE$7),MAX($Q90:AC90,0)+1,".")),","),IF(MAX($Q90:AC90,0)=OPER!$AA185,".",IF(OPER!$AB185&lt;=HOUR(AE$7),MAX($Q90:AC90,0)+1,".")))</f>
        <v>.</v>
      </c>
      <c r="AE90" s="269" t="str">
        <f>IF($E90=$E89,IF(AF89=".",IF(MAX($Q90:AD90,0)=OPER!$AA185,".",IF(OPER!$AB185&lt;=HOUR(AF$7),MAX($Q90:AD90,0)+1,".")),","),IF(MAX($Q90:AD90,0)=OPER!$AA185,".",IF(OPER!$AB185&lt;=HOUR(AF$7),MAX($Q90:AD90,0)+1,".")))</f>
        <v>.</v>
      </c>
      <c r="AF90" s="270" t="str">
        <f>IF($E90=$E89,IF(AG89=".",IF(MAX($Q90:AE90,0)=OPER!$AA185,".",IF(OPER!$AB185&lt;=HOUR(AG$7),MAX($Q90:AE90,0)+1,".")),","),IF(MAX($Q90:AE90,0)=OPER!$AA185,".",IF(OPER!$AB185&lt;=HOUR(AG$7),MAX($Q90:AE90,0)+1,".")))</f>
        <v>.</v>
      </c>
      <c r="AG90" s="271" t="str">
        <f>IF($E90=$E89,IF(AH89=".",IF(MAX($Q90:AF90,0)=OPER!$AA185,".",IF(OPER!$AB185&lt;=HOUR(AH$7),MAX($Q90:AF90,0)+1,".")),","),IF(MAX($Q90:AF90,0)=OPER!$AA185,".",IF(OPER!$AB185&lt;=HOUR(AH$7),MAX($Q90:AF90,0)+1,".")))</f>
        <v>.</v>
      </c>
      <c r="AH90" s="269" t="str">
        <f>IF($E90=$E89,IF(AI89=".",IF(MAX($Q90:AG90,0)=OPER!$AA185,".",IF(OPER!$AB185&lt;=HOUR(AI$7),MAX($Q90:AG90,0)+1,".")),","),IF(MAX($Q90:AG90,0)=OPER!$AA185,".",IF(OPER!$AB185&lt;=HOUR(AI$7),MAX($Q90:AG90,0)+1,".")))</f>
        <v>.</v>
      </c>
      <c r="AI90" s="269" t="str">
        <f>IF($E90=$E89,IF(AJ89=".",IF(MAX($Q90:AH90,0)=OPER!$AA185,".",IF(OPER!$AB185&lt;=HOUR(AJ$7),MAX($Q90:AH90,0)+1,".")),","),IF(MAX($Q90:AH90,0)=OPER!$AA185,".",IF(OPER!$AB185&lt;=HOUR(AJ$7),MAX($Q90:AH90,0)+1,".")))</f>
        <v>.</v>
      </c>
      <c r="AJ90" s="270" t="str">
        <f>IF($E90=$E89,IF(AK89=".",IF(MAX($Q90:AI90,0)=OPER!$AA185,".",IF(OPER!$AB185&lt;=HOUR(AK$7),MAX($Q90:AI90,0)+1,".")),","),IF(MAX($Q90:AI90,0)=OPER!$AA185,".",IF(OPER!$AB185&lt;=HOUR(AK$7),MAX($Q90:AI90,0)+1,".")))</f>
        <v>.</v>
      </c>
      <c r="AK90" s="271" t="str">
        <f>IF($E90=$E89,IF(AL89=".",IF(MAX($Q90:AJ90,0)=OPER!$AA185,".",IF(OPER!$AB185&lt;=HOUR(AL$7),MAX($Q90:AJ90,0)+1,".")),","),IF(MAX($Q90:AJ90,0)=OPER!$AA185,".",IF(OPER!$AB185&lt;=HOUR(AL$7),MAX($Q90:AJ90,0)+1,".")))</f>
        <v>.</v>
      </c>
      <c r="AL90" s="269" t="str">
        <f>IF($E90=$E89,IF(AM89=".",IF(MAX($Q90:AK90,0)=OPER!$AA185,".",IF(OPER!$AB185&lt;=HOUR(AM$7),MAX($Q90:AK90,0)+1,".")),","),IF(MAX($Q90:AK90,0)=OPER!$AA185,".",IF(OPER!$AB185&lt;=HOUR(AM$7),MAX($Q90:AK90,0)+1,".")))</f>
        <v>.</v>
      </c>
      <c r="AM90" s="269" t="str">
        <f>IF($E90=$E89,IF(AN89=".",IF(MAX($Q90:AL90,0)=OPER!$AA185,".",IF(OPER!$AB185&lt;=HOUR(AN$7),MAX($Q90:AL90,0)+1,".")),","),IF(MAX($Q90:AL90,0)=OPER!$AA185,".",IF(OPER!$AB185&lt;=HOUR(AN$7),MAX($Q90:AL90,0)+1,".")))</f>
        <v>.</v>
      </c>
      <c r="AN90" s="270" t="str">
        <f>IF($E90=$E89,IF(AO89=".",IF(MAX($Q90:AM90,0)=OPER!$AA185,".",IF(OPER!$AB185&lt;=HOUR(AO$7),MAX($Q90:AM90,0)+1,".")),","),IF(MAX($Q90:AM90,0)=OPER!$AA185,".",IF(OPER!$AB185&lt;=HOUR(AO$7),MAX($Q90:AM90,0)+1,".")))</f>
        <v>.</v>
      </c>
      <c r="AO90" s="271" t="str">
        <f>IF($E90=$E89,IF(AP89=".",IF(MAX($Q90:AN90,0)=OPER!$AA185,".",IF(OPER!$AB185&lt;=HOUR(AP$7),MAX($Q90:AN90,0)+1,".")),","),IF(MAX($Q90:AN90,0)=OPER!$AA185,".",IF(OPER!$AB185&lt;=HOUR(AP$7),MAX($Q90:AN90,0)+1,".")))</f>
        <v>.</v>
      </c>
      <c r="AP90" s="269" t="str">
        <f>IF($E90=$E89,IF(AQ89=".",IF(MAX($Q90:AO90,0)=OPER!$AA185,".",IF(OPER!$AB185&lt;=HOUR(AQ$7),MAX($Q90:AO90,0)+1,".")),","),IF(MAX($Q90:AO90,0)=OPER!$AA185,".",IF(OPER!$AB185&lt;=HOUR(AQ$7),MAX($Q90:AO90,0)+1,".")))</f>
        <v>.</v>
      </c>
      <c r="AQ90" s="269" t="str">
        <f>IF($E90=$E89,IF(AR89=".",IF(MAX($Q90:AP90,0)=OPER!$AA185,".",IF(OPER!$AB185&lt;=HOUR(AR$7),MAX($Q90:AP90,0)+1,".")),","),IF(MAX($Q90:AP90,0)=OPER!$AA185,".",IF(OPER!$AB185&lt;=HOUR(AR$7),MAX($Q90:AP90,0)+1,".")))</f>
        <v>.</v>
      </c>
      <c r="AR90" s="270" t="str">
        <f>IF($E90=$E89,IF(AS89=".",IF(MAX($Q90:AQ90,0)=OPER!$AA185,".",IF(OPER!$AB185&lt;=HOUR(AS$7),MAX($Q90:AQ90,0)+1,".")),","),IF(MAX($Q90:AQ90,0)=OPER!$AA185,".",IF(OPER!$AB185&lt;=HOUR(AS$7),MAX($Q90:AQ90,0)+1,".")))</f>
        <v>.</v>
      </c>
      <c r="AS90" s="271" t="str">
        <f>IF($E90=$E89,IF(AT89=".",IF(MAX($Q90:AR90,0)=OPER!$AA185,".",IF(OPER!$AB185&lt;=HOUR(AT$7),MAX($Q90:AR90,0)+1,".")),","),IF(MAX($Q90:AR90,0)=OPER!$AA185,".",IF(OPER!$AB185&lt;=HOUR(AT$7),MAX($Q90:AR90,0)+1,".")))</f>
        <v>.</v>
      </c>
      <c r="AT90" s="269" t="str">
        <f>IF($E90=$E89,IF(AU89=".",IF(MAX($Q90:AS90,0)=OPER!$AA185,".",IF(OPER!$AB185&lt;=HOUR(AU$7),MAX($Q90:AS90,0)+1,".")),","),IF(MAX($Q90:AS90,0)=OPER!$AA185,".",IF(OPER!$AB185&lt;=HOUR(AU$7),MAX($Q90:AS90,0)+1,".")))</f>
        <v>.</v>
      </c>
      <c r="AU90" s="269" t="str">
        <f>IF($E90=$E89,IF(AV89=".",IF(MAX($Q90:AT90,0)=OPER!$AA185,".",IF(OPER!$AB185&lt;=HOUR(AV$7),MAX($Q90:AT90,0)+1,".")),","),IF(MAX($Q90:AT90,0)=OPER!$AA185,".",IF(OPER!$AB185&lt;=HOUR(AV$7),MAX($Q90:AT90,0)+1,".")))</f>
        <v>.</v>
      </c>
      <c r="AV90" s="270" t="str">
        <f>IF($E90=$E89,IF(AW89=".",IF(MAX($Q90:AU90,0)=OPER!$AA185,".",IF(OPER!$AB185&lt;=HOUR(AW$7),MAX($Q90:AU90,0)+1,".")),","),IF(MAX($Q90:AU90,0)=OPER!$AA185,".",IF(OPER!$AB185&lt;=HOUR(AW$7),MAX($Q90:AU90,0)+1,".")))</f>
        <v>.</v>
      </c>
      <c r="AW90" s="271" t="str">
        <f>IF($E90=$E89,IF(AX89=".",IF(MAX($Q90:AV90,0)=OPER!$AA185,".",IF(OPER!$AB185&lt;=HOUR(AX$7),MAX($Q90:AV90,0)+1,".")),","),IF(MAX($Q90:AV90,0)=OPER!$AA185,".",IF(OPER!$AB185&lt;=HOUR(AX$7),MAX($Q90:AV90,0)+1,".")))</f>
        <v>.</v>
      </c>
      <c r="AX90" s="269" t="str">
        <f>IF($E90=$E89,IF(AY89=".",IF(MAX($Q90:AW90,0)=OPER!$AA185,".",IF(OPER!$AB185&lt;=HOUR(AY$7),MAX($Q90:AW90,0)+1,".")),","),IF(MAX($Q90:AW90,0)=OPER!$AA185,".",IF(OPER!$AB185&lt;=HOUR(AY$7),MAX($Q90:AW90,0)+1,".")))</f>
        <v>.</v>
      </c>
      <c r="AY90" s="269" t="e">
        <f>IF($E90=$E89,IF(AZ89=".",IF(MAX($Q90:AX90,0)=OPER!$AA185,".",IF(OPER!$AB185&lt;=HOUR(AZ$7),MAX($Q90:AX90,0)+1,".")),","),IF(MAX($Q90:AX90,0)=OPER!$AA185,".",IF(OPER!$AB185&lt;=HOUR(AZ$7),MAX($Q90:AX90,0)+1,".")))</f>
        <v>#VALUE!</v>
      </c>
      <c r="AZ90" s="270" t="str">
        <f>IF($E90=$E89,IF(BA89=".",IF(MAX($Q90:AY90,0)=OPER!$AA185,".",IF(OPER!$AB185&lt;=HOUR(BA$7),MAX($Q90:AY90,0)+1,".")),","),IF(MAX($Q90:AY90,0)=OPER!$AA185,".",IF(OPER!$AB185&lt;=HOUR(BA$7),MAX($Q90:AY90,0)+1,".")))</f>
        <v>,</v>
      </c>
      <c r="BA90" s="30" t="str">
        <f>+OPER!AK84</f>
        <v/>
      </c>
    </row>
    <row r="91" spans="1:53" ht="80.5" customHeight="1" x14ac:dyDescent="0.2">
      <c r="A91" s="282" t="str">
        <f>IF(OPER!AF85=0,"",OPER!AF85)</f>
        <v>CRITICA</v>
      </c>
      <c r="B91" s="109" t="str">
        <f>IF(OPER!V85=0,"",OPER!V85)</f>
        <v xml:space="preserve"> </v>
      </c>
      <c r="C91" s="71" t="str">
        <f>IF(OPER!U85 = 0,"", OPER!U85)</f>
        <v/>
      </c>
      <c r="D91" s="30" t="str">
        <f t="shared" si="10"/>
        <v/>
      </c>
      <c r="E91" s="262" t="str">
        <f>IF(OPER!X85 = 0,"",OPER!X85)</f>
        <v xml:space="preserve"> </v>
      </c>
      <c r="F91" s="262" t="str">
        <f>IF(OPER!I85 = 0,"",OPER!I85)</f>
        <v/>
      </c>
      <c r="G91" s="352" t="str">
        <f>IF(OPER!C85=0,"",OPER!C85)</f>
        <v/>
      </c>
      <c r="H91" s="30" t="str">
        <f>IF(OPER!R85 = 0,"",OPER!R85)</f>
        <v/>
      </c>
      <c r="I91" s="30" t="str">
        <f>IF(OPER!F85=0,"", OPER!F85)</f>
        <v/>
      </c>
      <c r="J91" s="108" t="str">
        <f>IF(OPER!G85=0,"",OPER!G85)</f>
        <v/>
      </c>
      <c r="K91" s="250">
        <f>+OPER!R85</f>
        <v>0</v>
      </c>
      <c r="L91" s="262">
        <f t="shared" si="11"/>
        <v>0</v>
      </c>
      <c r="M91" s="250">
        <f t="shared" si="12"/>
        <v>0</v>
      </c>
      <c r="N91" s="205" t="str">
        <f>IF(OPER!A85=0,"",OPER!A85)</f>
        <v/>
      </c>
      <c r="O91" s="73" t="str">
        <f>IF(OPER!AJ1941=0,"",OPER!AJ1941)</f>
        <v/>
      </c>
      <c r="P91" s="264" t="str">
        <f>IF(OPER!AH85="EJECUTADO","SI",IF(OPER!AH85="NO EJECUTADO","NO",""))</f>
        <v/>
      </c>
      <c r="Q91" s="264" t="str">
        <f>IF(OPER!AN85="EJECUTADO","SI",IF(OPER!AN85="NO EJECUTADO","NO",""))</f>
        <v/>
      </c>
      <c r="R91" s="221" t="str">
        <f>IFERROR(VLOOKUP(OPER!Z85,OPER!$AU$490:$AV$577,2,0),"NO ASIGNADO")</f>
        <v xml:space="preserve"> </v>
      </c>
      <c r="S91" s="6" t="str">
        <f>+OPER!AG85</f>
        <v xml:space="preserve"> </v>
      </c>
      <c r="T91" s="268" t="str">
        <f>IF($E91=$E90,IF(U90=".",IF(MAX($Q91:Q91,0)=OPER!$AA186,".",IF(OPER!$AB186&lt;=HOUR(U$7),MAX($Q91:Q91,0)+1,".")),","),IF(MAX($Q91:Q91,0)=OPER!$AA186,".",IF(OPER!$AB186&lt;=HOUR(U$7),MAX($Q91:Q91,0)+1,".")))</f>
        <v>.</v>
      </c>
      <c r="U91" s="269" t="str">
        <f>IF($E91=$E90,IF(V90=".",IF(MAX($Q91:T91,0)=OPER!$AA186,".",IF(OPER!$AB186&lt;=HOUR(V$7),MAX($Q91:T91,0)+1,".")),","),IF(MAX($Q91:T91,0)=OPER!$AA186,".",IF(OPER!$AB186&lt;=HOUR(V$7),MAX($Q91:T91,0)+1,".")))</f>
        <v>.</v>
      </c>
      <c r="V91" s="269" t="str">
        <f>IF($E91=$E90,IF(W90=".",IF(MAX($Q91:U91,0)=OPER!$AA186,".",IF(OPER!$AB186&lt;=HOUR(W$7),MAX($Q91:U91,0)+1,".")),","),IF(MAX($Q91:U91,0)=OPER!$AA186,".",IF(OPER!$AB186&lt;=HOUR(W$7),MAX($Q91:U91,0)+1,".")))</f>
        <v>.</v>
      </c>
      <c r="W91" s="269" t="str">
        <f>IF($E91=$E90,IF(X90=".",IF(MAX($Q91:V91,0)=OPER!$AA186,".",IF(OPER!$AB186&lt;=HOUR(X$7),MAX($Q91:V91,0)+1,".")),","),IF(MAX($Q91:V91,0)=OPER!$AA186,".",IF(OPER!$AB186&lt;=HOUR(X$7),MAX($Q91:V91,0)+1,".")))</f>
        <v>.</v>
      </c>
      <c r="X91" s="270" t="str">
        <f>IF($E91=$E90,IF(Y90=".",IF(MAX($Q91:W91,0)=OPER!$AA186,".",IF(OPER!$AB186&lt;=HOUR(Y$7),MAX($Q91:W91,0)+1,".")),","),IF(MAX($Q91:W91,0)=OPER!$AA186,".",IF(OPER!$AB186&lt;=HOUR(Y$7),MAX($Q91:W91,0)+1,".")))</f>
        <v>.</v>
      </c>
      <c r="Y91" s="271" t="str">
        <f>IF($E91=$E90,IF(Z90=".",IF(MAX($Q91:X91,0)=OPER!$AA186,".",IF(OPER!$AB186&lt;=HOUR(Z$7),MAX($Q91:X91,0)+1,".")),","),IF(MAX($Q91:X91,0)=OPER!$AA186,".",IF(OPER!$AB186&lt;=HOUR(Z$7),MAX($Q91:X91,0)+1,".")))</f>
        <v>.</v>
      </c>
      <c r="Z91" s="269" t="str">
        <f>IF($E91=$E90,IF(AA90=".",IF(MAX($Q91:Y91,0)=OPER!$AA186,".",IF(OPER!$AB186&lt;=HOUR(AA$7),MAX($Q91:Y91,0)+1,".")),","),IF(MAX($Q91:Y91,0)=OPER!$AA186,".",IF(OPER!$AB186&lt;=HOUR(AA$7),MAX($Q91:Y91,0)+1,".")))</f>
        <v>.</v>
      </c>
      <c r="AA91" s="269" t="str">
        <f>IF($E91=$E90,IF(AB90=".",IF(MAX($Q91:Z91,0)=OPER!$AA186,".",IF(OPER!$AB186&lt;=HOUR(AB$7),MAX($Q91:Z91,0)+1,".")),","),IF(MAX($Q91:Z91,0)=OPER!$AA186,".",IF(OPER!$AB186&lt;=HOUR(AB$7),MAX($Q91:Z91,0)+1,".")))</f>
        <v>.</v>
      </c>
      <c r="AB91" s="270" t="str">
        <f>IF($E91=$E90,IF(AC90=".",IF(MAX($Q91:AA91,0)=OPER!$AA186,".",IF(OPER!$AB186&lt;=HOUR(AC$7),MAX($Q91:AA91,0)+1,".")),","),IF(MAX($Q91:AA91,0)=OPER!$AA186,".",IF(OPER!$AB186&lt;=HOUR(AC$7),MAX($Q91:AA91,0)+1,".")))</f>
        <v>.</v>
      </c>
      <c r="AC91" s="271" t="str">
        <f>IF($E91=$E90,IF(AD90=".",IF(MAX($Q91:AB91,0)=OPER!$AA186,".",IF(OPER!$AB186&lt;=HOUR(AD$7),MAX($Q91:AB91,0)+1,".")),","),IF(MAX($Q91:AB91,0)=OPER!$AA186,".",IF(OPER!$AB186&lt;=HOUR(AD$7),MAX($Q91:AB91,0)+1,".")))</f>
        <v>.</v>
      </c>
      <c r="AD91" s="269" t="str">
        <f>IF($E91=$E90,IF(AE90=".",IF(MAX($Q91:AC91,0)=OPER!$AA186,".",IF(OPER!$AB186&lt;=HOUR(AE$7),MAX($Q91:AC91,0)+1,".")),","),IF(MAX($Q91:AC91,0)=OPER!$AA186,".",IF(OPER!$AB186&lt;=HOUR(AE$7),MAX($Q91:AC91,0)+1,".")))</f>
        <v>.</v>
      </c>
      <c r="AE91" s="269" t="str">
        <f>IF($E91=$E90,IF(AF90=".",IF(MAX($Q91:AD91,0)=OPER!$AA186,".",IF(OPER!$AB186&lt;=HOUR(AF$7),MAX($Q91:AD91,0)+1,".")),","),IF(MAX($Q91:AD91,0)=OPER!$AA186,".",IF(OPER!$AB186&lt;=HOUR(AF$7),MAX($Q91:AD91,0)+1,".")))</f>
        <v>.</v>
      </c>
      <c r="AF91" s="270" t="str">
        <f>IF($E91=$E90,IF(AG90=".",IF(MAX($Q91:AE91,0)=OPER!$AA186,".",IF(OPER!$AB186&lt;=HOUR(AG$7),MAX($Q91:AE91,0)+1,".")),","),IF(MAX($Q91:AE91,0)=OPER!$AA186,".",IF(OPER!$AB186&lt;=HOUR(AG$7),MAX($Q91:AE91,0)+1,".")))</f>
        <v>.</v>
      </c>
      <c r="AG91" s="271" t="str">
        <f>IF($E91=$E90,IF(AH90=".",IF(MAX($Q91:AF91,0)=OPER!$AA186,".",IF(OPER!$AB186&lt;=HOUR(AH$7),MAX($Q91:AF91,0)+1,".")),","),IF(MAX($Q91:AF91,0)=OPER!$AA186,".",IF(OPER!$AB186&lt;=HOUR(AH$7),MAX($Q91:AF91,0)+1,".")))</f>
        <v>.</v>
      </c>
      <c r="AH91" s="269" t="str">
        <f>IF($E91=$E90,IF(AI90=".",IF(MAX($Q91:AG91,0)=OPER!$AA186,".",IF(OPER!$AB186&lt;=HOUR(AI$7),MAX($Q91:AG91,0)+1,".")),","),IF(MAX($Q91:AG91,0)=OPER!$AA186,".",IF(OPER!$AB186&lt;=HOUR(AI$7),MAX($Q91:AG91,0)+1,".")))</f>
        <v>.</v>
      </c>
      <c r="AI91" s="269" t="str">
        <f>IF($E91=$E90,IF(AJ90=".",IF(MAX($Q91:AH91,0)=OPER!$AA186,".",IF(OPER!$AB186&lt;=HOUR(AJ$7),MAX($Q91:AH91,0)+1,".")),","),IF(MAX($Q91:AH91,0)=OPER!$AA186,".",IF(OPER!$AB186&lt;=HOUR(AJ$7),MAX($Q91:AH91,0)+1,".")))</f>
        <v>.</v>
      </c>
      <c r="AJ91" s="270" t="str">
        <f>IF($E91=$E90,IF(AK90=".",IF(MAX($Q91:AI91,0)=OPER!$AA186,".",IF(OPER!$AB186&lt;=HOUR(AK$7),MAX($Q91:AI91,0)+1,".")),","),IF(MAX($Q91:AI91,0)=OPER!$AA186,".",IF(OPER!$AB186&lt;=HOUR(AK$7),MAX($Q91:AI91,0)+1,".")))</f>
        <v>.</v>
      </c>
      <c r="AK91" s="271" t="str">
        <f>IF($E91=$E90,IF(AL90=".",IF(MAX($Q91:AJ91,0)=OPER!$AA186,".",IF(OPER!$AB186&lt;=HOUR(AL$7),MAX($Q91:AJ91,0)+1,".")),","),IF(MAX($Q91:AJ91,0)=OPER!$AA186,".",IF(OPER!$AB186&lt;=HOUR(AL$7),MAX($Q91:AJ91,0)+1,".")))</f>
        <v>.</v>
      </c>
      <c r="AL91" s="269" t="str">
        <f>IF($E91=$E90,IF(AM90=".",IF(MAX($Q91:AK91,0)=OPER!$AA186,".",IF(OPER!$AB186&lt;=HOUR(AM$7),MAX($Q91:AK91,0)+1,".")),","),IF(MAX($Q91:AK91,0)=OPER!$AA186,".",IF(OPER!$AB186&lt;=HOUR(AM$7),MAX($Q91:AK91,0)+1,".")))</f>
        <v>.</v>
      </c>
      <c r="AM91" s="269" t="str">
        <f>IF($E91=$E90,IF(AN90=".",IF(MAX($Q91:AL91,0)=OPER!$AA186,".",IF(OPER!$AB186&lt;=HOUR(AN$7),MAX($Q91:AL91,0)+1,".")),","),IF(MAX($Q91:AL91,0)=OPER!$AA186,".",IF(OPER!$AB186&lt;=HOUR(AN$7),MAX($Q91:AL91,0)+1,".")))</f>
        <v>.</v>
      </c>
      <c r="AN91" s="270" t="str">
        <f>IF($E91=$E90,IF(AO90=".",IF(MAX($Q91:AM91,0)=OPER!$AA186,".",IF(OPER!$AB186&lt;=HOUR(AO$7),MAX($Q91:AM91,0)+1,".")),","),IF(MAX($Q91:AM91,0)=OPER!$AA186,".",IF(OPER!$AB186&lt;=HOUR(AO$7),MAX($Q91:AM91,0)+1,".")))</f>
        <v>.</v>
      </c>
      <c r="AO91" s="271" t="str">
        <f>IF($E91=$E90,IF(AP90=".",IF(MAX($Q91:AN91,0)=OPER!$AA186,".",IF(OPER!$AB186&lt;=HOUR(AP$7),MAX($Q91:AN91,0)+1,".")),","),IF(MAX($Q91:AN91,0)=OPER!$AA186,".",IF(OPER!$AB186&lt;=HOUR(AP$7),MAX($Q91:AN91,0)+1,".")))</f>
        <v>.</v>
      </c>
      <c r="AP91" s="269" t="str">
        <f>IF($E91=$E90,IF(AQ90=".",IF(MAX($Q91:AO91,0)=OPER!$AA186,".",IF(OPER!$AB186&lt;=HOUR(AQ$7),MAX($Q91:AO91,0)+1,".")),","),IF(MAX($Q91:AO91,0)=OPER!$AA186,".",IF(OPER!$AB186&lt;=HOUR(AQ$7),MAX($Q91:AO91,0)+1,".")))</f>
        <v>.</v>
      </c>
      <c r="AQ91" s="269" t="str">
        <f>IF($E91=$E90,IF(AR90=".",IF(MAX($Q91:AP91,0)=OPER!$AA186,".",IF(OPER!$AB186&lt;=HOUR(AR$7),MAX($Q91:AP91,0)+1,".")),","),IF(MAX($Q91:AP91,0)=OPER!$AA186,".",IF(OPER!$AB186&lt;=HOUR(AR$7),MAX($Q91:AP91,0)+1,".")))</f>
        <v>.</v>
      </c>
      <c r="AR91" s="270" t="str">
        <f>IF($E91=$E90,IF(AS90=".",IF(MAX($Q91:AQ91,0)=OPER!$AA186,".",IF(OPER!$AB186&lt;=HOUR(AS$7),MAX($Q91:AQ91,0)+1,".")),","),IF(MAX($Q91:AQ91,0)=OPER!$AA186,".",IF(OPER!$AB186&lt;=HOUR(AS$7),MAX($Q91:AQ91,0)+1,".")))</f>
        <v>.</v>
      </c>
      <c r="AS91" s="271" t="str">
        <f>IF($E91=$E90,IF(AT90=".",IF(MAX($Q91:AR91,0)=OPER!$AA186,".",IF(OPER!$AB186&lt;=HOUR(AT$7),MAX($Q91:AR91,0)+1,".")),","),IF(MAX($Q91:AR91,0)=OPER!$AA186,".",IF(OPER!$AB186&lt;=HOUR(AT$7),MAX($Q91:AR91,0)+1,".")))</f>
        <v>.</v>
      </c>
      <c r="AT91" s="269" t="str">
        <f>IF($E91=$E90,IF(AU90=".",IF(MAX($Q91:AS91,0)=OPER!$AA186,".",IF(OPER!$AB186&lt;=HOUR(AU$7),MAX($Q91:AS91,0)+1,".")),","),IF(MAX($Q91:AS91,0)=OPER!$AA186,".",IF(OPER!$AB186&lt;=HOUR(AU$7),MAX($Q91:AS91,0)+1,".")))</f>
        <v>.</v>
      </c>
      <c r="AU91" s="269" t="str">
        <f>IF($E91=$E90,IF(AV90=".",IF(MAX($Q91:AT91,0)=OPER!$AA186,".",IF(OPER!$AB186&lt;=HOUR(AV$7),MAX($Q91:AT91,0)+1,".")),","),IF(MAX($Q91:AT91,0)=OPER!$AA186,".",IF(OPER!$AB186&lt;=HOUR(AV$7),MAX($Q91:AT91,0)+1,".")))</f>
        <v>.</v>
      </c>
      <c r="AV91" s="270" t="str">
        <f>IF($E91=$E90,IF(AW90=".",IF(MAX($Q91:AU91,0)=OPER!$AA186,".",IF(OPER!$AB186&lt;=HOUR(AW$7),MAX($Q91:AU91,0)+1,".")),","),IF(MAX($Q91:AU91,0)=OPER!$AA186,".",IF(OPER!$AB186&lt;=HOUR(AW$7),MAX($Q91:AU91,0)+1,".")))</f>
        <v>.</v>
      </c>
      <c r="AW91" s="271" t="str">
        <f>IF($E91=$E90,IF(AX90=".",IF(MAX($Q91:AV91,0)=OPER!$AA186,".",IF(OPER!$AB186&lt;=HOUR(AX$7),MAX($Q91:AV91,0)+1,".")),","),IF(MAX($Q91:AV91,0)=OPER!$AA186,".",IF(OPER!$AB186&lt;=HOUR(AX$7),MAX($Q91:AV91,0)+1,".")))</f>
        <v>.</v>
      </c>
      <c r="AX91" s="269" t="e">
        <f>IF($E91=$E90,IF(AY90=".",IF(MAX($Q91:AW91,0)=OPER!$AA186,".",IF(OPER!$AB186&lt;=HOUR(AY$7),MAX($Q91:AW91,0)+1,".")),","),IF(MAX($Q91:AW91,0)=OPER!$AA186,".",IF(OPER!$AB186&lt;=HOUR(AY$7),MAX($Q91:AW91,0)+1,".")))</f>
        <v>#VALUE!</v>
      </c>
      <c r="AY91" s="269" t="str">
        <f>IF($E91=$E90,IF(AZ90=".",IF(MAX($Q91:AX91,0)=OPER!$AA186,".",IF(OPER!$AB186&lt;=HOUR(AZ$7),MAX($Q91:AX91,0)+1,".")),","),IF(MAX($Q91:AX91,0)=OPER!$AA186,".",IF(OPER!$AB186&lt;=HOUR(AZ$7),MAX($Q91:AX91,0)+1,".")))</f>
        <v>,</v>
      </c>
      <c r="AZ91" s="270" t="str">
        <f>IF($E91=$E90,IF(BA90=".",IF(MAX($Q91:AY91,0)=OPER!$AA186,".",IF(OPER!$AB186&lt;=HOUR(BA$7),MAX($Q91:AY91,0)+1,".")),","),IF(MAX($Q91:AY91,0)=OPER!$AA186,".",IF(OPER!$AB186&lt;=HOUR(BA$7),MAX($Q91:AY91,0)+1,".")))</f>
        <v>,</v>
      </c>
      <c r="BA91" s="30" t="str">
        <f>+OPER!AK85</f>
        <v/>
      </c>
    </row>
    <row r="92" spans="1:53" ht="80.5" customHeight="1" x14ac:dyDescent="0.2">
      <c r="A92" s="282" t="str">
        <f>IF(OPER!AF86=0,"",OPER!AF86)</f>
        <v>CRITICA</v>
      </c>
      <c r="B92" s="109" t="str">
        <f>IF(OPER!V86=0,"",OPER!V86)</f>
        <v xml:space="preserve"> </v>
      </c>
      <c r="C92" s="71" t="str">
        <f>IF(OPER!U86 = 0,"", OPER!U86)</f>
        <v/>
      </c>
      <c r="D92" s="30" t="str">
        <f t="shared" si="10"/>
        <v/>
      </c>
      <c r="E92" s="262" t="str">
        <f>IF(OPER!X86 = 0,"",OPER!X86)</f>
        <v xml:space="preserve"> </v>
      </c>
      <c r="F92" s="262" t="str">
        <f>IF(OPER!I86 = 0,"",OPER!I86)</f>
        <v/>
      </c>
      <c r="G92" s="352" t="str">
        <f>IF(OPER!C86=0,"",OPER!C86)</f>
        <v/>
      </c>
      <c r="H92" s="30" t="str">
        <f>IF(OPER!R86 = 0,"",OPER!R86)</f>
        <v/>
      </c>
      <c r="I92" s="30" t="str">
        <f>IF(OPER!F86=0,"", OPER!F86)</f>
        <v/>
      </c>
      <c r="J92" s="108" t="str">
        <f>IF(OPER!G86=0,"",OPER!G86)</f>
        <v/>
      </c>
      <c r="K92" s="250">
        <f>+OPER!R86</f>
        <v>0</v>
      </c>
      <c r="L92" s="262">
        <f t="shared" si="11"/>
        <v>0</v>
      </c>
      <c r="M92" s="250">
        <f t="shared" si="12"/>
        <v>0</v>
      </c>
      <c r="N92" s="205" t="str">
        <f>IF(OPER!A86=0,"",OPER!A86)</f>
        <v/>
      </c>
      <c r="O92" s="73" t="str">
        <f>IF(OPER!AJ1942=0,"",OPER!AJ1942)</f>
        <v/>
      </c>
      <c r="P92" s="264" t="str">
        <f>IF(OPER!AH86="EJECUTADO","SI",IF(OPER!AH86="NO EJECUTADO","NO",""))</f>
        <v/>
      </c>
      <c r="Q92" s="264" t="str">
        <f>IF(OPER!AN86="EJECUTADO","SI",IF(OPER!AN86="NO EJECUTADO","NO",""))</f>
        <v/>
      </c>
      <c r="R92" s="221" t="str">
        <f>IFERROR(VLOOKUP(OPER!Z86,OPER!$AU$490:$AV$577,2,0),"NO ASIGNADO")</f>
        <v xml:space="preserve"> </v>
      </c>
      <c r="S92" s="6" t="str">
        <f>+OPER!AG86</f>
        <v xml:space="preserve"> </v>
      </c>
      <c r="T92" s="268" t="str">
        <f>IF($E92=$E91,IF(U91=".",IF(MAX($Q92:Q92,0)=OPER!$AA187,".",IF(OPER!$AB187&lt;=HOUR(U$7),MAX($Q92:Q92,0)+1,".")),","),IF(MAX($Q92:Q92,0)=OPER!$AA187,".",IF(OPER!$AB187&lt;=HOUR(U$7),MAX($Q92:Q92,0)+1,".")))</f>
        <v>.</v>
      </c>
      <c r="U92" s="269" t="str">
        <f>IF($E92=$E91,IF(V91=".",IF(MAX($Q92:T92,0)=OPER!$AA187,".",IF(OPER!$AB187&lt;=HOUR(V$7),MAX($Q92:T92,0)+1,".")),","),IF(MAX($Q92:T92,0)=OPER!$AA187,".",IF(OPER!$AB187&lt;=HOUR(V$7),MAX($Q92:T92,0)+1,".")))</f>
        <v>.</v>
      </c>
      <c r="V92" s="269" t="str">
        <f>IF($E92=$E91,IF(W91=".",IF(MAX($Q92:U92,0)=OPER!$AA187,".",IF(OPER!$AB187&lt;=HOUR(W$7),MAX($Q92:U92,0)+1,".")),","),IF(MAX($Q92:U92,0)=OPER!$AA187,".",IF(OPER!$AB187&lt;=HOUR(W$7),MAX($Q92:U92,0)+1,".")))</f>
        <v>.</v>
      </c>
      <c r="W92" s="269" t="str">
        <f>IF($E92=$E91,IF(X91=".",IF(MAX($Q92:V92,0)=OPER!$AA187,".",IF(OPER!$AB187&lt;=HOUR(X$7),MAX($Q92:V92,0)+1,".")),","),IF(MAX($Q92:V92,0)=OPER!$AA187,".",IF(OPER!$AB187&lt;=HOUR(X$7),MAX($Q92:V92,0)+1,".")))</f>
        <v>.</v>
      </c>
      <c r="X92" s="270" t="str">
        <f>IF($E92=$E91,IF(Y91=".",IF(MAX($Q92:W92,0)=OPER!$AA187,".",IF(OPER!$AB187&lt;=HOUR(Y$7),MAX($Q92:W92,0)+1,".")),","),IF(MAX($Q92:W92,0)=OPER!$AA187,".",IF(OPER!$AB187&lt;=HOUR(Y$7),MAX($Q92:W92,0)+1,".")))</f>
        <v>.</v>
      </c>
      <c r="Y92" s="271" t="str">
        <f>IF($E92=$E91,IF(Z91=".",IF(MAX($Q92:X92,0)=OPER!$AA187,".",IF(OPER!$AB187&lt;=HOUR(Z$7),MAX($Q92:X92,0)+1,".")),","),IF(MAX($Q92:X92,0)=OPER!$AA187,".",IF(OPER!$AB187&lt;=HOUR(Z$7),MAX($Q92:X92,0)+1,".")))</f>
        <v>.</v>
      </c>
      <c r="Z92" s="269" t="str">
        <f>IF($E92=$E91,IF(AA91=".",IF(MAX($Q92:Y92,0)=OPER!$AA187,".",IF(OPER!$AB187&lt;=HOUR(AA$7),MAX($Q92:Y92,0)+1,".")),","),IF(MAX($Q92:Y92,0)=OPER!$AA187,".",IF(OPER!$AB187&lt;=HOUR(AA$7),MAX($Q92:Y92,0)+1,".")))</f>
        <v>.</v>
      </c>
      <c r="AA92" s="269" t="str">
        <f>IF($E92=$E91,IF(AB91=".",IF(MAX($Q92:Z92,0)=OPER!$AA187,".",IF(OPER!$AB187&lt;=HOUR(AB$7),MAX($Q92:Z92,0)+1,".")),","),IF(MAX($Q92:Z92,0)=OPER!$AA187,".",IF(OPER!$AB187&lt;=HOUR(AB$7),MAX($Q92:Z92,0)+1,".")))</f>
        <v>.</v>
      </c>
      <c r="AB92" s="270" t="str">
        <f>IF($E92=$E91,IF(AC91=".",IF(MAX($Q92:AA92,0)=OPER!$AA187,".",IF(OPER!$AB187&lt;=HOUR(AC$7),MAX($Q92:AA92,0)+1,".")),","),IF(MAX($Q92:AA92,0)=OPER!$AA187,".",IF(OPER!$AB187&lt;=HOUR(AC$7),MAX($Q92:AA92,0)+1,".")))</f>
        <v>.</v>
      </c>
      <c r="AC92" s="271" t="str">
        <f>IF($E92=$E91,IF(AD91=".",IF(MAX($Q92:AB92,0)=OPER!$AA187,".",IF(OPER!$AB187&lt;=HOUR(AD$7),MAX($Q92:AB92,0)+1,".")),","),IF(MAX($Q92:AB92,0)=OPER!$AA187,".",IF(OPER!$AB187&lt;=HOUR(AD$7),MAX($Q92:AB92,0)+1,".")))</f>
        <v>.</v>
      </c>
      <c r="AD92" s="269" t="str">
        <f>IF($E92=$E91,IF(AE91=".",IF(MAX($Q92:AC92,0)=OPER!$AA187,".",IF(OPER!$AB187&lt;=HOUR(AE$7),MAX($Q92:AC92,0)+1,".")),","),IF(MAX($Q92:AC92,0)=OPER!$AA187,".",IF(OPER!$AB187&lt;=HOUR(AE$7),MAX($Q92:AC92,0)+1,".")))</f>
        <v>.</v>
      </c>
      <c r="AE92" s="269" t="str">
        <f>IF($E92=$E91,IF(AF91=".",IF(MAX($Q92:AD92,0)=OPER!$AA187,".",IF(OPER!$AB187&lt;=HOUR(AF$7),MAX($Q92:AD92,0)+1,".")),","),IF(MAX($Q92:AD92,0)=OPER!$AA187,".",IF(OPER!$AB187&lt;=HOUR(AF$7),MAX($Q92:AD92,0)+1,".")))</f>
        <v>.</v>
      </c>
      <c r="AF92" s="270" t="str">
        <f>IF($E92=$E91,IF(AG91=".",IF(MAX($Q92:AE92,0)=OPER!$AA187,".",IF(OPER!$AB187&lt;=HOUR(AG$7),MAX($Q92:AE92,0)+1,".")),","),IF(MAX($Q92:AE92,0)=OPER!$AA187,".",IF(OPER!$AB187&lt;=HOUR(AG$7),MAX($Q92:AE92,0)+1,".")))</f>
        <v>.</v>
      </c>
      <c r="AG92" s="271" t="str">
        <f>IF($E92=$E91,IF(AH91=".",IF(MAX($Q92:AF92,0)=OPER!$AA187,".",IF(OPER!$AB187&lt;=HOUR(AH$7),MAX($Q92:AF92,0)+1,".")),","),IF(MAX($Q92:AF92,0)=OPER!$AA187,".",IF(OPER!$AB187&lt;=HOUR(AH$7),MAX($Q92:AF92,0)+1,".")))</f>
        <v>.</v>
      </c>
      <c r="AH92" s="269" t="str">
        <f>IF($E92=$E91,IF(AI91=".",IF(MAX($Q92:AG92,0)=OPER!$AA187,".",IF(OPER!$AB187&lt;=HOUR(AI$7),MAX($Q92:AG92,0)+1,".")),","),IF(MAX($Q92:AG92,0)=OPER!$AA187,".",IF(OPER!$AB187&lt;=HOUR(AI$7),MAX($Q92:AG92,0)+1,".")))</f>
        <v>.</v>
      </c>
      <c r="AI92" s="269" t="str">
        <f>IF($E92=$E91,IF(AJ91=".",IF(MAX($Q92:AH92,0)=OPER!$AA187,".",IF(OPER!$AB187&lt;=HOUR(AJ$7),MAX($Q92:AH92,0)+1,".")),","),IF(MAX($Q92:AH92,0)=OPER!$AA187,".",IF(OPER!$AB187&lt;=HOUR(AJ$7),MAX($Q92:AH92,0)+1,".")))</f>
        <v>.</v>
      </c>
      <c r="AJ92" s="270" t="str">
        <f>IF($E92=$E91,IF(AK91=".",IF(MAX($Q92:AI92,0)=OPER!$AA187,".",IF(OPER!$AB187&lt;=HOUR(AK$7),MAX($Q92:AI92,0)+1,".")),","),IF(MAX($Q92:AI92,0)=OPER!$AA187,".",IF(OPER!$AB187&lt;=HOUR(AK$7),MAX($Q92:AI92,0)+1,".")))</f>
        <v>.</v>
      </c>
      <c r="AK92" s="271" t="str">
        <f>IF($E92=$E91,IF(AL91=".",IF(MAX($Q92:AJ92,0)=OPER!$AA187,".",IF(OPER!$AB187&lt;=HOUR(AL$7),MAX($Q92:AJ92,0)+1,".")),","),IF(MAX($Q92:AJ92,0)=OPER!$AA187,".",IF(OPER!$AB187&lt;=HOUR(AL$7),MAX($Q92:AJ92,0)+1,".")))</f>
        <v>.</v>
      </c>
      <c r="AL92" s="269" t="str">
        <f>IF($E92=$E91,IF(AM91=".",IF(MAX($Q92:AK92,0)=OPER!$AA187,".",IF(OPER!$AB187&lt;=HOUR(AM$7),MAX($Q92:AK92,0)+1,".")),","),IF(MAX($Q92:AK92,0)=OPER!$AA187,".",IF(OPER!$AB187&lt;=HOUR(AM$7),MAX($Q92:AK92,0)+1,".")))</f>
        <v>.</v>
      </c>
      <c r="AM92" s="269" t="str">
        <f>IF($E92=$E91,IF(AN91=".",IF(MAX($Q92:AL92,0)=OPER!$AA187,".",IF(OPER!$AB187&lt;=HOUR(AN$7),MAX($Q92:AL92,0)+1,".")),","),IF(MAX($Q92:AL92,0)=OPER!$AA187,".",IF(OPER!$AB187&lt;=HOUR(AN$7),MAX($Q92:AL92,0)+1,".")))</f>
        <v>.</v>
      </c>
      <c r="AN92" s="270" t="str">
        <f>IF($E92=$E91,IF(AO91=".",IF(MAX($Q92:AM92,0)=OPER!$AA187,".",IF(OPER!$AB187&lt;=HOUR(AO$7),MAX($Q92:AM92,0)+1,".")),","),IF(MAX($Q92:AM92,0)=OPER!$AA187,".",IF(OPER!$AB187&lt;=HOUR(AO$7),MAX($Q92:AM92,0)+1,".")))</f>
        <v>.</v>
      </c>
      <c r="AO92" s="271" t="str">
        <f>IF($E92=$E91,IF(AP91=".",IF(MAX($Q92:AN92,0)=OPER!$AA187,".",IF(OPER!$AB187&lt;=HOUR(AP$7),MAX($Q92:AN92,0)+1,".")),","),IF(MAX($Q92:AN92,0)=OPER!$AA187,".",IF(OPER!$AB187&lt;=HOUR(AP$7),MAX($Q92:AN92,0)+1,".")))</f>
        <v>.</v>
      </c>
      <c r="AP92" s="269" t="str">
        <f>IF($E92=$E91,IF(AQ91=".",IF(MAX($Q92:AO92,0)=OPER!$AA187,".",IF(OPER!$AB187&lt;=HOUR(AQ$7),MAX($Q92:AO92,0)+1,".")),","),IF(MAX($Q92:AO92,0)=OPER!$AA187,".",IF(OPER!$AB187&lt;=HOUR(AQ$7),MAX($Q92:AO92,0)+1,".")))</f>
        <v>.</v>
      </c>
      <c r="AQ92" s="269" t="str">
        <f>IF($E92=$E91,IF(AR91=".",IF(MAX($Q92:AP92,0)=OPER!$AA187,".",IF(OPER!$AB187&lt;=HOUR(AR$7),MAX($Q92:AP92,0)+1,".")),","),IF(MAX($Q92:AP92,0)=OPER!$AA187,".",IF(OPER!$AB187&lt;=HOUR(AR$7),MAX($Q92:AP92,0)+1,".")))</f>
        <v>.</v>
      </c>
      <c r="AR92" s="270" t="str">
        <f>IF($E92=$E91,IF(AS91=".",IF(MAX($Q92:AQ92,0)=OPER!$AA187,".",IF(OPER!$AB187&lt;=HOUR(AS$7),MAX($Q92:AQ92,0)+1,".")),","),IF(MAX($Q92:AQ92,0)=OPER!$AA187,".",IF(OPER!$AB187&lt;=HOUR(AS$7),MAX($Q92:AQ92,0)+1,".")))</f>
        <v>.</v>
      </c>
      <c r="AS92" s="271" t="str">
        <f>IF($E92=$E91,IF(AT91=".",IF(MAX($Q92:AR92,0)=OPER!$AA187,".",IF(OPER!$AB187&lt;=HOUR(AT$7),MAX($Q92:AR92,0)+1,".")),","),IF(MAX($Q92:AR92,0)=OPER!$AA187,".",IF(OPER!$AB187&lt;=HOUR(AT$7),MAX($Q92:AR92,0)+1,".")))</f>
        <v>.</v>
      </c>
      <c r="AT92" s="269" t="str">
        <f>IF($E92=$E91,IF(AU91=".",IF(MAX($Q92:AS92,0)=OPER!$AA187,".",IF(OPER!$AB187&lt;=HOUR(AU$7),MAX($Q92:AS92,0)+1,".")),","),IF(MAX($Q92:AS92,0)=OPER!$AA187,".",IF(OPER!$AB187&lt;=HOUR(AU$7),MAX($Q92:AS92,0)+1,".")))</f>
        <v>.</v>
      </c>
      <c r="AU92" s="269" t="str">
        <f>IF($E92=$E91,IF(AV91=".",IF(MAX($Q92:AT92,0)=OPER!$AA187,".",IF(OPER!$AB187&lt;=HOUR(AV$7),MAX($Q92:AT92,0)+1,".")),","),IF(MAX($Q92:AT92,0)=OPER!$AA187,".",IF(OPER!$AB187&lt;=HOUR(AV$7),MAX($Q92:AT92,0)+1,".")))</f>
        <v>.</v>
      </c>
      <c r="AV92" s="270" t="str">
        <f>IF($E92=$E91,IF(AW91=".",IF(MAX($Q92:AU92,0)=OPER!$AA187,".",IF(OPER!$AB187&lt;=HOUR(AW$7),MAX($Q92:AU92,0)+1,".")),","),IF(MAX($Q92:AU92,0)=OPER!$AA187,".",IF(OPER!$AB187&lt;=HOUR(AW$7),MAX($Q92:AU92,0)+1,".")))</f>
        <v>.</v>
      </c>
      <c r="AW92" s="271" t="e">
        <f>IF($E92=$E91,IF(AX91=".",IF(MAX($Q92:AV92,0)=OPER!$AA187,".",IF(OPER!$AB187&lt;=HOUR(AX$7),MAX($Q92:AV92,0)+1,".")),","),IF(MAX($Q92:AV92,0)=OPER!$AA187,".",IF(OPER!$AB187&lt;=HOUR(AX$7),MAX($Q92:AV92,0)+1,".")))</f>
        <v>#VALUE!</v>
      </c>
      <c r="AX92" s="269" t="str">
        <f>IF($E92=$E91,IF(AY91=".",IF(MAX($Q92:AW92,0)=OPER!$AA187,".",IF(OPER!$AB187&lt;=HOUR(AY$7),MAX($Q92:AW92,0)+1,".")),","),IF(MAX($Q92:AW92,0)=OPER!$AA187,".",IF(OPER!$AB187&lt;=HOUR(AY$7),MAX($Q92:AW92,0)+1,".")))</f>
        <v>,</v>
      </c>
      <c r="AY92" s="269" t="str">
        <f>IF($E92=$E91,IF(AZ91=".",IF(MAX($Q92:AX92,0)=OPER!$AA187,".",IF(OPER!$AB187&lt;=HOUR(AZ$7),MAX($Q92:AX92,0)+1,".")),","),IF(MAX($Q92:AX92,0)=OPER!$AA187,".",IF(OPER!$AB187&lt;=HOUR(AZ$7),MAX($Q92:AX92,0)+1,".")))</f>
        <v>,</v>
      </c>
      <c r="AZ92" s="270" t="str">
        <f>IF($E92=$E91,IF(BA91=".",IF(MAX($Q92:AY92,0)=OPER!$AA187,".",IF(OPER!$AB187&lt;=HOUR(BA$7),MAX($Q92:AY92,0)+1,".")),","),IF(MAX($Q92:AY92,0)=OPER!$AA187,".",IF(OPER!$AB187&lt;=HOUR(BA$7),MAX($Q92:AY92,0)+1,".")))</f>
        <v>,</v>
      </c>
      <c r="BA92" s="30" t="str">
        <f>+OPER!AK86</f>
        <v/>
      </c>
    </row>
    <row r="93" spans="1:53" ht="80.5" customHeight="1" x14ac:dyDescent="0.2">
      <c r="A93" s="282" t="str">
        <f>IF(OPER!AF87=0,"",OPER!AF87)</f>
        <v>CRITICA</v>
      </c>
      <c r="B93" s="109" t="str">
        <f>IF(OPER!V87=0,"",OPER!V87)</f>
        <v xml:space="preserve"> </v>
      </c>
      <c r="C93" s="71" t="str">
        <f>IF(OPER!U87 = 0,"", OPER!U87)</f>
        <v/>
      </c>
      <c r="D93" s="30" t="str">
        <f t="shared" si="10"/>
        <v/>
      </c>
      <c r="E93" s="262" t="str">
        <f>IF(OPER!X87 = 0,"",OPER!X87)</f>
        <v xml:space="preserve"> </v>
      </c>
      <c r="F93" s="262" t="str">
        <f>IF(OPER!I87 = 0,"",OPER!I87)</f>
        <v/>
      </c>
      <c r="G93" s="352" t="str">
        <f>IF(OPER!C87=0,"",OPER!C87)</f>
        <v/>
      </c>
      <c r="H93" s="30" t="str">
        <f>IF(OPER!R87 = 0,"",OPER!R87)</f>
        <v/>
      </c>
      <c r="I93" s="30" t="str">
        <f>IF(OPER!F87=0,"", OPER!F87)</f>
        <v/>
      </c>
      <c r="J93" s="108" t="str">
        <f>IF(OPER!G87=0,"",OPER!G87)</f>
        <v/>
      </c>
      <c r="K93" s="250">
        <f>+OPER!R87</f>
        <v>0</v>
      </c>
      <c r="L93" s="262">
        <f t="shared" si="11"/>
        <v>0</v>
      </c>
      <c r="M93" s="250">
        <f t="shared" si="12"/>
        <v>0</v>
      </c>
      <c r="N93" s="205" t="str">
        <f>IF(OPER!A87=0,"",OPER!A87)</f>
        <v/>
      </c>
      <c r="O93" s="73" t="str">
        <f>IF(OPER!AJ1943=0,"",OPER!AJ1943)</f>
        <v/>
      </c>
      <c r="P93" s="264" t="str">
        <f>IF(OPER!AH87="EJECUTADO","SI",IF(OPER!AH87="NO EJECUTADO","NO",""))</f>
        <v/>
      </c>
      <c r="Q93" s="264" t="str">
        <f>IF(OPER!AN87="EJECUTADO","SI",IF(OPER!AN87="NO EJECUTADO","NO",""))</f>
        <v/>
      </c>
      <c r="R93" s="221" t="str">
        <f>IFERROR(VLOOKUP(OPER!Z87,OPER!$AU$490:$AV$577,2,0),"NO ASIGNADO")</f>
        <v xml:space="preserve"> </v>
      </c>
      <c r="S93" s="6" t="str">
        <f>+OPER!AG87</f>
        <v xml:space="preserve"> </v>
      </c>
      <c r="T93" s="268" t="str">
        <f>IF($E93=$E92,IF(U92=".",IF(MAX($Q93:Q93,0)=OPER!$AA188,".",IF(OPER!$AB188&lt;=HOUR(U$7),MAX($Q93:Q93,0)+1,".")),","),IF(MAX($Q93:Q93,0)=OPER!$AA188,".",IF(OPER!$AB188&lt;=HOUR(U$7),MAX($Q93:Q93,0)+1,".")))</f>
        <v>.</v>
      </c>
      <c r="U93" s="269" t="str">
        <f>IF($E93=$E92,IF(V92=".",IF(MAX($Q93:T93,0)=OPER!$AA188,".",IF(OPER!$AB188&lt;=HOUR(V$7),MAX($Q93:T93,0)+1,".")),","),IF(MAX($Q93:T93,0)=OPER!$AA188,".",IF(OPER!$AB188&lt;=HOUR(V$7),MAX($Q93:T93,0)+1,".")))</f>
        <v>.</v>
      </c>
      <c r="V93" s="269" t="str">
        <f>IF($E93=$E92,IF(W92=".",IF(MAX($Q93:U93,0)=OPER!$AA188,".",IF(OPER!$AB188&lt;=HOUR(W$7),MAX($Q93:U93,0)+1,".")),","),IF(MAX($Q93:U93,0)=OPER!$AA188,".",IF(OPER!$AB188&lt;=HOUR(W$7),MAX($Q93:U93,0)+1,".")))</f>
        <v>.</v>
      </c>
      <c r="W93" s="269" t="str">
        <f>IF($E93=$E92,IF(X92=".",IF(MAX($Q93:V93,0)=OPER!$AA188,".",IF(OPER!$AB188&lt;=HOUR(X$7),MAX($Q93:V93,0)+1,".")),","),IF(MAX($Q93:V93,0)=OPER!$AA188,".",IF(OPER!$AB188&lt;=HOUR(X$7),MAX($Q93:V93,0)+1,".")))</f>
        <v>.</v>
      </c>
      <c r="X93" s="270" t="str">
        <f>IF($E93=$E92,IF(Y92=".",IF(MAX($Q93:W93,0)=OPER!$AA188,".",IF(OPER!$AB188&lt;=HOUR(Y$7),MAX($Q93:W93,0)+1,".")),","),IF(MAX($Q93:W93,0)=OPER!$AA188,".",IF(OPER!$AB188&lt;=HOUR(Y$7),MAX($Q93:W93,0)+1,".")))</f>
        <v>.</v>
      </c>
      <c r="Y93" s="271" t="str">
        <f>IF($E93=$E92,IF(Z92=".",IF(MAX($Q93:X93,0)=OPER!$AA188,".",IF(OPER!$AB188&lt;=HOUR(Z$7),MAX($Q93:X93,0)+1,".")),","),IF(MAX($Q93:X93,0)=OPER!$AA188,".",IF(OPER!$AB188&lt;=HOUR(Z$7),MAX($Q93:X93,0)+1,".")))</f>
        <v>.</v>
      </c>
      <c r="Z93" s="269" t="str">
        <f>IF($E93=$E92,IF(AA92=".",IF(MAX($Q93:Y93,0)=OPER!$AA188,".",IF(OPER!$AB188&lt;=HOUR(AA$7),MAX($Q93:Y93,0)+1,".")),","),IF(MAX($Q93:Y93,0)=OPER!$AA188,".",IF(OPER!$AB188&lt;=HOUR(AA$7),MAX($Q93:Y93,0)+1,".")))</f>
        <v>.</v>
      </c>
      <c r="AA93" s="269" t="str">
        <f>IF($E93=$E92,IF(AB92=".",IF(MAX($Q93:Z93,0)=OPER!$AA188,".",IF(OPER!$AB188&lt;=HOUR(AB$7),MAX($Q93:Z93,0)+1,".")),","),IF(MAX($Q93:Z93,0)=OPER!$AA188,".",IF(OPER!$AB188&lt;=HOUR(AB$7),MAX($Q93:Z93,0)+1,".")))</f>
        <v>.</v>
      </c>
      <c r="AB93" s="270" t="str">
        <f>IF($E93=$E92,IF(AC92=".",IF(MAX($Q93:AA93,0)=OPER!$AA188,".",IF(OPER!$AB188&lt;=HOUR(AC$7),MAX($Q93:AA93,0)+1,".")),","),IF(MAX($Q93:AA93,0)=OPER!$AA188,".",IF(OPER!$AB188&lt;=HOUR(AC$7),MAX($Q93:AA93,0)+1,".")))</f>
        <v>.</v>
      </c>
      <c r="AC93" s="271" t="str">
        <f>IF($E93=$E92,IF(AD92=".",IF(MAX($Q93:AB93,0)=OPER!$AA188,".",IF(OPER!$AB188&lt;=HOUR(AD$7),MAX($Q93:AB93,0)+1,".")),","),IF(MAX($Q93:AB93,0)=OPER!$AA188,".",IF(OPER!$AB188&lt;=HOUR(AD$7),MAX($Q93:AB93,0)+1,".")))</f>
        <v>.</v>
      </c>
      <c r="AD93" s="269" t="str">
        <f>IF($E93=$E92,IF(AE92=".",IF(MAX($Q93:AC93,0)=OPER!$AA188,".",IF(OPER!$AB188&lt;=HOUR(AE$7),MAX($Q93:AC93,0)+1,".")),","),IF(MAX($Q93:AC93,0)=OPER!$AA188,".",IF(OPER!$AB188&lt;=HOUR(AE$7),MAX($Q93:AC93,0)+1,".")))</f>
        <v>.</v>
      </c>
      <c r="AE93" s="269" t="str">
        <f>IF($E93=$E92,IF(AF92=".",IF(MAX($Q93:AD93,0)=OPER!$AA188,".",IF(OPER!$AB188&lt;=HOUR(AF$7),MAX($Q93:AD93,0)+1,".")),","),IF(MAX($Q93:AD93,0)=OPER!$AA188,".",IF(OPER!$AB188&lt;=HOUR(AF$7),MAX($Q93:AD93,0)+1,".")))</f>
        <v>.</v>
      </c>
      <c r="AF93" s="270" t="str">
        <f>IF($E93=$E92,IF(AG92=".",IF(MAX($Q93:AE93,0)=OPER!$AA188,".",IF(OPER!$AB188&lt;=HOUR(AG$7),MAX($Q93:AE93,0)+1,".")),","),IF(MAX($Q93:AE93,0)=OPER!$AA188,".",IF(OPER!$AB188&lt;=HOUR(AG$7),MAX($Q93:AE93,0)+1,".")))</f>
        <v>.</v>
      </c>
      <c r="AG93" s="271" t="str">
        <f>IF($E93=$E92,IF(AH92=".",IF(MAX($Q93:AF93,0)=OPER!$AA188,".",IF(OPER!$AB188&lt;=HOUR(AH$7),MAX($Q93:AF93,0)+1,".")),","),IF(MAX($Q93:AF93,0)=OPER!$AA188,".",IF(OPER!$AB188&lt;=HOUR(AH$7),MAX($Q93:AF93,0)+1,".")))</f>
        <v>.</v>
      </c>
      <c r="AH93" s="269" t="str">
        <f>IF($E93=$E92,IF(AI92=".",IF(MAX($Q93:AG93,0)=OPER!$AA188,".",IF(OPER!$AB188&lt;=HOUR(AI$7),MAX($Q93:AG93,0)+1,".")),","),IF(MAX($Q93:AG93,0)=OPER!$AA188,".",IF(OPER!$AB188&lt;=HOUR(AI$7),MAX($Q93:AG93,0)+1,".")))</f>
        <v>.</v>
      </c>
      <c r="AI93" s="269" t="str">
        <f>IF($E93=$E92,IF(AJ92=".",IF(MAX($Q93:AH93,0)=OPER!$AA188,".",IF(OPER!$AB188&lt;=HOUR(AJ$7),MAX($Q93:AH93,0)+1,".")),","),IF(MAX($Q93:AH93,0)=OPER!$AA188,".",IF(OPER!$AB188&lt;=HOUR(AJ$7),MAX($Q93:AH93,0)+1,".")))</f>
        <v>.</v>
      </c>
      <c r="AJ93" s="270" t="str">
        <f>IF($E93=$E92,IF(AK92=".",IF(MAX($Q93:AI93,0)=OPER!$AA188,".",IF(OPER!$AB188&lt;=HOUR(AK$7),MAX($Q93:AI93,0)+1,".")),","),IF(MAX($Q93:AI93,0)=OPER!$AA188,".",IF(OPER!$AB188&lt;=HOUR(AK$7),MAX($Q93:AI93,0)+1,".")))</f>
        <v>.</v>
      </c>
      <c r="AK93" s="271" t="str">
        <f>IF($E93=$E92,IF(AL92=".",IF(MAX($Q93:AJ93,0)=OPER!$AA188,".",IF(OPER!$AB188&lt;=HOUR(AL$7),MAX($Q93:AJ93,0)+1,".")),","),IF(MAX($Q93:AJ93,0)=OPER!$AA188,".",IF(OPER!$AB188&lt;=HOUR(AL$7),MAX($Q93:AJ93,0)+1,".")))</f>
        <v>.</v>
      </c>
      <c r="AL93" s="269" t="str">
        <f>IF($E93=$E92,IF(AM92=".",IF(MAX($Q93:AK93,0)=OPER!$AA188,".",IF(OPER!$AB188&lt;=HOUR(AM$7),MAX($Q93:AK93,0)+1,".")),","),IF(MAX($Q93:AK93,0)=OPER!$AA188,".",IF(OPER!$AB188&lt;=HOUR(AM$7),MAX($Q93:AK93,0)+1,".")))</f>
        <v>.</v>
      </c>
      <c r="AM93" s="269" t="str">
        <f>IF($E93=$E92,IF(AN92=".",IF(MAX($Q93:AL93,0)=OPER!$AA188,".",IF(OPER!$AB188&lt;=HOUR(AN$7),MAX($Q93:AL93,0)+1,".")),","),IF(MAX($Q93:AL93,0)=OPER!$AA188,".",IF(OPER!$AB188&lt;=HOUR(AN$7),MAX($Q93:AL93,0)+1,".")))</f>
        <v>.</v>
      </c>
      <c r="AN93" s="270" t="str">
        <f>IF($E93=$E92,IF(AO92=".",IF(MAX($Q93:AM93,0)=OPER!$AA188,".",IF(OPER!$AB188&lt;=HOUR(AO$7),MAX($Q93:AM93,0)+1,".")),","),IF(MAX($Q93:AM93,0)=OPER!$AA188,".",IF(OPER!$AB188&lt;=HOUR(AO$7),MAX($Q93:AM93,0)+1,".")))</f>
        <v>.</v>
      </c>
      <c r="AO93" s="271" t="str">
        <f>IF($E93=$E92,IF(AP92=".",IF(MAX($Q93:AN93,0)=OPER!$AA188,".",IF(OPER!$AB188&lt;=HOUR(AP$7),MAX($Q93:AN93,0)+1,".")),","),IF(MAX($Q93:AN93,0)=OPER!$AA188,".",IF(OPER!$AB188&lt;=HOUR(AP$7),MAX($Q93:AN93,0)+1,".")))</f>
        <v>.</v>
      </c>
      <c r="AP93" s="269" t="str">
        <f>IF($E93=$E92,IF(AQ92=".",IF(MAX($Q93:AO93,0)=OPER!$AA188,".",IF(OPER!$AB188&lt;=HOUR(AQ$7),MAX($Q93:AO93,0)+1,".")),","),IF(MAX($Q93:AO93,0)=OPER!$AA188,".",IF(OPER!$AB188&lt;=HOUR(AQ$7),MAX($Q93:AO93,0)+1,".")))</f>
        <v>.</v>
      </c>
      <c r="AQ93" s="269" t="str">
        <f>IF($E93=$E92,IF(AR92=".",IF(MAX($Q93:AP93,0)=OPER!$AA188,".",IF(OPER!$AB188&lt;=HOUR(AR$7),MAX($Q93:AP93,0)+1,".")),","),IF(MAX($Q93:AP93,0)=OPER!$AA188,".",IF(OPER!$AB188&lt;=HOUR(AR$7),MAX($Q93:AP93,0)+1,".")))</f>
        <v>.</v>
      </c>
      <c r="AR93" s="270" t="str">
        <f>IF($E93=$E92,IF(AS92=".",IF(MAX($Q93:AQ93,0)=OPER!$AA188,".",IF(OPER!$AB188&lt;=HOUR(AS$7),MAX($Q93:AQ93,0)+1,".")),","),IF(MAX($Q93:AQ93,0)=OPER!$AA188,".",IF(OPER!$AB188&lt;=HOUR(AS$7),MAX($Q93:AQ93,0)+1,".")))</f>
        <v>.</v>
      </c>
      <c r="AS93" s="271" t="str">
        <f>IF($E93=$E92,IF(AT92=".",IF(MAX($Q93:AR93,0)=OPER!$AA188,".",IF(OPER!$AB188&lt;=HOUR(AT$7),MAX($Q93:AR93,0)+1,".")),","),IF(MAX($Q93:AR93,0)=OPER!$AA188,".",IF(OPER!$AB188&lt;=HOUR(AT$7),MAX($Q93:AR93,0)+1,".")))</f>
        <v>.</v>
      </c>
      <c r="AT93" s="269" t="str">
        <f>IF($E93=$E92,IF(AU92=".",IF(MAX($Q93:AS93,0)=OPER!$AA188,".",IF(OPER!$AB188&lt;=HOUR(AU$7),MAX($Q93:AS93,0)+1,".")),","),IF(MAX($Q93:AS93,0)=OPER!$AA188,".",IF(OPER!$AB188&lt;=HOUR(AU$7),MAX($Q93:AS93,0)+1,".")))</f>
        <v>.</v>
      </c>
      <c r="AU93" s="269" t="str">
        <f>IF($E93=$E92,IF(AV92=".",IF(MAX($Q93:AT93,0)=OPER!$AA188,".",IF(OPER!$AB188&lt;=HOUR(AV$7),MAX($Q93:AT93,0)+1,".")),","),IF(MAX($Q93:AT93,0)=OPER!$AA188,".",IF(OPER!$AB188&lt;=HOUR(AV$7),MAX($Q93:AT93,0)+1,".")))</f>
        <v>.</v>
      </c>
      <c r="AV93" s="270" t="e">
        <f>IF($E93=$E92,IF(AW92=".",IF(MAX($Q93:AU93,0)=OPER!$AA188,".",IF(OPER!$AB188&lt;=HOUR(AW$7),MAX($Q93:AU93,0)+1,".")),","),IF(MAX($Q93:AU93,0)=OPER!$AA188,".",IF(OPER!$AB188&lt;=HOUR(AW$7),MAX($Q93:AU93,0)+1,".")))</f>
        <v>#VALUE!</v>
      </c>
      <c r="AW93" s="271" t="str">
        <f>IF($E93=$E92,IF(AX92=".",IF(MAX($Q93:AV93,0)=OPER!$AA188,".",IF(OPER!$AB188&lt;=HOUR(AX$7),MAX($Q93:AV93,0)+1,".")),","),IF(MAX($Q93:AV93,0)=OPER!$AA188,".",IF(OPER!$AB188&lt;=HOUR(AX$7),MAX($Q93:AV93,0)+1,".")))</f>
        <v>,</v>
      </c>
      <c r="AX93" s="269" t="str">
        <f>IF($E93=$E92,IF(AY92=".",IF(MAX($Q93:AW93,0)=OPER!$AA188,".",IF(OPER!$AB188&lt;=HOUR(AY$7),MAX($Q93:AW93,0)+1,".")),","),IF(MAX($Q93:AW93,0)=OPER!$AA188,".",IF(OPER!$AB188&lt;=HOUR(AY$7),MAX($Q93:AW93,0)+1,".")))</f>
        <v>,</v>
      </c>
      <c r="AY93" s="269" t="str">
        <f>IF($E93=$E92,IF(AZ92=".",IF(MAX($Q93:AX93,0)=OPER!$AA188,".",IF(OPER!$AB188&lt;=HOUR(AZ$7),MAX($Q93:AX93,0)+1,".")),","),IF(MAX($Q93:AX93,0)=OPER!$AA188,".",IF(OPER!$AB188&lt;=HOUR(AZ$7),MAX($Q93:AX93,0)+1,".")))</f>
        <v>,</v>
      </c>
      <c r="AZ93" s="270" t="str">
        <f>IF($E93=$E92,IF(BA92=".",IF(MAX($Q93:AY93,0)=OPER!$AA188,".",IF(OPER!$AB188&lt;=HOUR(BA$7),MAX($Q93:AY93,0)+1,".")),","),IF(MAX($Q93:AY93,0)=OPER!$AA188,".",IF(OPER!$AB188&lt;=HOUR(BA$7),MAX($Q93:AY93,0)+1,".")))</f>
        <v>,</v>
      </c>
      <c r="BA93" s="30" t="str">
        <f>+OPER!AK87</f>
        <v/>
      </c>
    </row>
    <row r="94" spans="1:53" ht="80.5" customHeight="1" x14ac:dyDescent="0.2">
      <c r="A94" s="282" t="str">
        <f>IF(OPER!AF88=0,"",OPER!AF88)</f>
        <v>CRITICA</v>
      </c>
      <c r="B94" s="109" t="str">
        <f>IF(OPER!V88=0,"",OPER!V88)</f>
        <v xml:space="preserve"> </v>
      </c>
      <c r="C94" s="71" t="str">
        <f>IF(OPER!U88 = 0,"", OPER!U88)</f>
        <v/>
      </c>
      <c r="D94" s="30" t="str">
        <f t="shared" si="10"/>
        <v/>
      </c>
      <c r="E94" s="262" t="str">
        <f>IF(OPER!X88 = 0,"",OPER!X88)</f>
        <v xml:space="preserve"> </v>
      </c>
      <c r="F94" s="262" t="str">
        <f>IF(OPER!I88 = 0,"",OPER!I88)</f>
        <v/>
      </c>
      <c r="G94" s="352" t="str">
        <f>IF(OPER!C88=0,"",OPER!C88)</f>
        <v/>
      </c>
      <c r="H94" s="30" t="str">
        <f>IF(OPER!R88 = 0,"",OPER!R88)</f>
        <v/>
      </c>
      <c r="I94" s="30" t="str">
        <f>IF(OPER!F88=0,"", OPER!F88)</f>
        <v/>
      </c>
      <c r="J94" s="108" t="str">
        <f>IF(OPER!G88=0,"",OPER!G88)</f>
        <v/>
      </c>
      <c r="K94" s="250">
        <f>+OPER!R88</f>
        <v>0</v>
      </c>
      <c r="L94" s="262">
        <f t="shared" si="11"/>
        <v>0</v>
      </c>
      <c r="M94" s="250">
        <f t="shared" si="12"/>
        <v>0</v>
      </c>
      <c r="N94" s="205" t="str">
        <f>IF(OPER!A88=0,"",OPER!A88)</f>
        <v/>
      </c>
      <c r="O94" s="73" t="str">
        <f>IF(OPER!AJ1944=0,"",OPER!AJ1944)</f>
        <v/>
      </c>
      <c r="P94" s="264" t="str">
        <f>IF(OPER!AH88="EJECUTADO","SI",IF(OPER!AH88="NO EJECUTADO","NO",""))</f>
        <v/>
      </c>
      <c r="Q94" s="264" t="str">
        <f>IF(OPER!AN88="EJECUTADO","SI",IF(OPER!AN88="NO EJECUTADO","NO",""))</f>
        <v/>
      </c>
      <c r="R94" s="221" t="str">
        <f>IFERROR(VLOOKUP(OPER!Z88,OPER!$AU$490:$AV$577,2,0),"NO ASIGNADO")</f>
        <v xml:space="preserve"> </v>
      </c>
      <c r="S94" s="6" t="str">
        <f>+OPER!AG88</f>
        <v xml:space="preserve"> </v>
      </c>
      <c r="T94" s="268" t="str">
        <f>IF($E94=$E93,IF(U93=".",IF(MAX($Q94:Q94,0)=OPER!$AA189,".",IF(OPER!$AB189&lt;=HOUR(U$7),MAX($Q94:Q94,0)+1,".")),","),IF(MAX($Q94:Q94,0)=OPER!$AA189,".",IF(OPER!$AB189&lt;=HOUR(U$7),MAX($Q94:Q94,0)+1,".")))</f>
        <v>.</v>
      </c>
      <c r="U94" s="269" t="str">
        <f>IF($E94=$E93,IF(V93=".",IF(MAX($Q94:T94,0)=OPER!$AA189,".",IF(OPER!$AB189&lt;=HOUR(V$7),MAX($Q94:T94,0)+1,".")),","),IF(MAX($Q94:T94,0)=OPER!$AA189,".",IF(OPER!$AB189&lt;=HOUR(V$7),MAX($Q94:T94,0)+1,".")))</f>
        <v>.</v>
      </c>
      <c r="V94" s="269" t="str">
        <f>IF($E94=$E93,IF(W93=".",IF(MAX($Q94:U94,0)=OPER!$AA189,".",IF(OPER!$AB189&lt;=HOUR(W$7),MAX($Q94:U94,0)+1,".")),","),IF(MAX($Q94:U94,0)=OPER!$AA189,".",IF(OPER!$AB189&lt;=HOUR(W$7),MAX($Q94:U94,0)+1,".")))</f>
        <v>.</v>
      </c>
      <c r="W94" s="269" t="str">
        <f>IF($E94=$E93,IF(X93=".",IF(MAX($Q94:V94,0)=OPER!$AA189,".",IF(OPER!$AB189&lt;=HOUR(X$7),MAX($Q94:V94,0)+1,".")),","),IF(MAX($Q94:V94,0)=OPER!$AA189,".",IF(OPER!$AB189&lt;=HOUR(X$7),MAX($Q94:V94,0)+1,".")))</f>
        <v>.</v>
      </c>
      <c r="X94" s="270" t="str">
        <f>IF($E94=$E93,IF(Y93=".",IF(MAX($Q94:W94,0)=OPER!$AA189,".",IF(OPER!$AB189&lt;=HOUR(Y$7),MAX($Q94:W94,0)+1,".")),","),IF(MAX($Q94:W94,0)=OPER!$AA189,".",IF(OPER!$AB189&lt;=HOUR(Y$7),MAX($Q94:W94,0)+1,".")))</f>
        <v>.</v>
      </c>
      <c r="Y94" s="271" t="str">
        <f>IF($E94=$E93,IF(Z93=".",IF(MAX($Q94:X94,0)=OPER!$AA189,".",IF(OPER!$AB189&lt;=HOUR(Z$7),MAX($Q94:X94,0)+1,".")),","),IF(MAX($Q94:X94,0)=OPER!$AA189,".",IF(OPER!$AB189&lt;=HOUR(Z$7),MAX($Q94:X94,0)+1,".")))</f>
        <v>.</v>
      </c>
      <c r="Z94" s="269" t="str">
        <f>IF($E94=$E93,IF(AA93=".",IF(MAX($Q94:Y94,0)=OPER!$AA189,".",IF(OPER!$AB189&lt;=HOUR(AA$7),MAX($Q94:Y94,0)+1,".")),","),IF(MAX($Q94:Y94,0)=OPER!$AA189,".",IF(OPER!$AB189&lt;=HOUR(AA$7),MAX($Q94:Y94,0)+1,".")))</f>
        <v>.</v>
      </c>
      <c r="AA94" s="269" t="str">
        <f>IF($E94=$E93,IF(AB93=".",IF(MAX($Q94:Z94,0)=OPER!$AA189,".",IF(OPER!$AB189&lt;=HOUR(AB$7),MAX($Q94:Z94,0)+1,".")),","),IF(MAX($Q94:Z94,0)=OPER!$AA189,".",IF(OPER!$AB189&lt;=HOUR(AB$7),MAX($Q94:Z94,0)+1,".")))</f>
        <v>.</v>
      </c>
      <c r="AB94" s="270" t="str">
        <f>IF($E94=$E93,IF(AC93=".",IF(MAX($Q94:AA94,0)=OPER!$AA189,".",IF(OPER!$AB189&lt;=HOUR(AC$7),MAX($Q94:AA94,0)+1,".")),","),IF(MAX($Q94:AA94,0)=OPER!$AA189,".",IF(OPER!$AB189&lt;=HOUR(AC$7),MAX($Q94:AA94,0)+1,".")))</f>
        <v>.</v>
      </c>
      <c r="AC94" s="271" t="str">
        <f>IF($E94=$E93,IF(AD93=".",IF(MAX($Q94:AB94,0)=OPER!$AA189,".",IF(OPER!$AB189&lt;=HOUR(AD$7),MAX($Q94:AB94,0)+1,".")),","),IF(MAX($Q94:AB94,0)=OPER!$AA189,".",IF(OPER!$AB189&lt;=HOUR(AD$7),MAX($Q94:AB94,0)+1,".")))</f>
        <v>.</v>
      </c>
      <c r="AD94" s="269" t="str">
        <f>IF($E94=$E93,IF(AE93=".",IF(MAX($Q94:AC94,0)=OPER!$AA189,".",IF(OPER!$AB189&lt;=HOUR(AE$7),MAX($Q94:AC94,0)+1,".")),","),IF(MAX($Q94:AC94,0)=OPER!$AA189,".",IF(OPER!$AB189&lt;=HOUR(AE$7),MAX($Q94:AC94,0)+1,".")))</f>
        <v>.</v>
      </c>
      <c r="AE94" s="269" t="str">
        <f>IF($E94=$E93,IF(AF93=".",IF(MAX($Q94:AD94,0)=OPER!$AA189,".",IF(OPER!$AB189&lt;=HOUR(AF$7),MAX($Q94:AD94,0)+1,".")),","),IF(MAX($Q94:AD94,0)=OPER!$AA189,".",IF(OPER!$AB189&lt;=HOUR(AF$7),MAX($Q94:AD94,0)+1,".")))</f>
        <v>.</v>
      </c>
      <c r="AF94" s="270" t="str">
        <f>IF($E94=$E93,IF(AG93=".",IF(MAX($Q94:AE94,0)=OPER!$AA189,".",IF(OPER!$AB189&lt;=HOUR(AG$7),MAX($Q94:AE94,0)+1,".")),","),IF(MAX($Q94:AE94,0)=OPER!$AA189,".",IF(OPER!$AB189&lt;=HOUR(AG$7),MAX($Q94:AE94,0)+1,".")))</f>
        <v>.</v>
      </c>
      <c r="AG94" s="271" t="str">
        <f>IF($E94=$E93,IF(AH93=".",IF(MAX($Q94:AF94,0)=OPER!$AA189,".",IF(OPER!$AB189&lt;=HOUR(AH$7),MAX($Q94:AF94,0)+1,".")),","),IF(MAX($Q94:AF94,0)=OPER!$AA189,".",IF(OPER!$AB189&lt;=HOUR(AH$7),MAX($Q94:AF94,0)+1,".")))</f>
        <v>.</v>
      </c>
      <c r="AH94" s="269" t="str">
        <f>IF($E94=$E93,IF(AI93=".",IF(MAX($Q94:AG94,0)=OPER!$AA189,".",IF(OPER!$AB189&lt;=HOUR(AI$7),MAX($Q94:AG94,0)+1,".")),","),IF(MAX($Q94:AG94,0)=OPER!$AA189,".",IF(OPER!$AB189&lt;=HOUR(AI$7),MAX($Q94:AG94,0)+1,".")))</f>
        <v>.</v>
      </c>
      <c r="AI94" s="269" t="str">
        <f>IF($E94=$E93,IF(AJ93=".",IF(MAX($Q94:AH94,0)=OPER!$AA189,".",IF(OPER!$AB189&lt;=HOUR(AJ$7),MAX($Q94:AH94,0)+1,".")),","),IF(MAX($Q94:AH94,0)=OPER!$AA189,".",IF(OPER!$AB189&lt;=HOUR(AJ$7),MAX($Q94:AH94,0)+1,".")))</f>
        <v>.</v>
      </c>
      <c r="AJ94" s="270" t="str">
        <f>IF($E94=$E93,IF(AK93=".",IF(MAX($Q94:AI94,0)=OPER!$AA189,".",IF(OPER!$AB189&lt;=HOUR(AK$7),MAX($Q94:AI94,0)+1,".")),","),IF(MAX($Q94:AI94,0)=OPER!$AA189,".",IF(OPER!$AB189&lt;=HOUR(AK$7),MAX($Q94:AI94,0)+1,".")))</f>
        <v>.</v>
      </c>
      <c r="AK94" s="271" t="str">
        <f>IF($E94=$E93,IF(AL93=".",IF(MAX($Q94:AJ94,0)=OPER!$AA189,".",IF(OPER!$AB189&lt;=HOUR(AL$7),MAX($Q94:AJ94,0)+1,".")),","),IF(MAX($Q94:AJ94,0)=OPER!$AA189,".",IF(OPER!$AB189&lt;=HOUR(AL$7),MAX($Q94:AJ94,0)+1,".")))</f>
        <v>.</v>
      </c>
      <c r="AL94" s="269" t="str">
        <f>IF($E94=$E93,IF(AM93=".",IF(MAX($Q94:AK94,0)=OPER!$AA189,".",IF(OPER!$AB189&lt;=HOUR(AM$7),MAX($Q94:AK94,0)+1,".")),","),IF(MAX($Q94:AK94,0)=OPER!$AA189,".",IF(OPER!$AB189&lt;=HOUR(AM$7),MAX($Q94:AK94,0)+1,".")))</f>
        <v>.</v>
      </c>
      <c r="AM94" s="269" t="str">
        <f>IF($E94=$E93,IF(AN93=".",IF(MAX($Q94:AL94,0)=OPER!$AA189,".",IF(OPER!$AB189&lt;=HOUR(AN$7),MAX($Q94:AL94,0)+1,".")),","),IF(MAX($Q94:AL94,0)=OPER!$AA189,".",IF(OPER!$AB189&lt;=HOUR(AN$7),MAX($Q94:AL94,0)+1,".")))</f>
        <v>.</v>
      </c>
      <c r="AN94" s="270" t="str">
        <f>IF($E94=$E93,IF(AO93=".",IF(MAX($Q94:AM94,0)=OPER!$AA189,".",IF(OPER!$AB189&lt;=HOUR(AO$7),MAX($Q94:AM94,0)+1,".")),","),IF(MAX($Q94:AM94,0)=OPER!$AA189,".",IF(OPER!$AB189&lt;=HOUR(AO$7),MAX($Q94:AM94,0)+1,".")))</f>
        <v>.</v>
      </c>
      <c r="AO94" s="271" t="str">
        <f>IF($E94=$E93,IF(AP93=".",IF(MAX($Q94:AN94,0)=OPER!$AA189,".",IF(OPER!$AB189&lt;=HOUR(AP$7),MAX($Q94:AN94,0)+1,".")),","),IF(MAX($Q94:AN94,0)=OPER!$AA189,".",IF(OPER!$AB189&lt;=HOUR(AP$7),MAX($Q94:AN94,0)+1,".")))</f>
        <v>.</v>
      </c>
      <c r="AP94" s="269" t="str">
        <f>IF($E94=$E93,IF(AQ93=".",IF(MAX($Q94:AO94,0)=OPER!$AA189,".",IF(OPER!$AB189&lt;=HOUR(AQ$7),MAX($Q94:AO94,0)+1,".")),","),IF(MAX($Q94:AO94,0)=OPER!$AA189,".",IF(OPER!$AB189&lt;=HOUR(AQ$7),MAX($Q94:AO94,0)+1,".")))</f>
        <v>.</v>
      </c>
      <c r="AQ94" s="269" t="str">
        <f>IF($E94=$E93,IF(AR93=".",IF(MAX($Q94:AP94,0)=OPER!$AA189,".",IF(OPER!$AB189&lt;=HOUR(AR$7),MAX($Q94:AP94,0)+1,".")),","),IF(MAX($Q94:AP94,0)=OPER!$AA189,".",IF(OPER!$AB189&lt;=HOUR(AR$7),MAX($Q94:AP94,0)+1,".")))</f>
        <v>.</v>
      </c>
      <c r="AR94" s="270" t="str">
        <f>IF($E94=$E93,IF(AS93=".",IF(MAX($Q94:AQ94,0)=OPER!$AA189,".",IF(OPER!$AB189&lt;=HOUR(AS$7),MAX($Q94:AQ94,0)+1,".")),","),IF(MAX($Q94:AQ94,0)=OPER!$AA189,".",IF(OPER!$AB189&lt;=HOUR(AS$7),MAX($Q94:AQ94,0)+1,".")))</f>
        <v>.</v>
      </c>
      <c r="AS94" s="271" t="str">
        <f>IF($E94=$E93,IF(AT93=".",IF(MAX($Q94:AR94,0)=OPER!$AA189,".",IF(OPER!$AB189&lt;=HOUR(AT$7),MAX($Q94:AR94,0)+1,".")),","),IF(MAX($Q94:AR94,0)=OPER!$AA189,".",IF(OPER!$AB189&lt;=HOUR(AT$7),MAX($Q94:AR94,0)+1,".")))</f>
        <v>.</v>
      </c>
      <c r="AT94" s="269" t="str">
        <f>IF($E94=$E93,IF(AU93=".",IF(MAX($Q94:AS94,0)=OPER!$AA189,".",IF(OPER!$AB189&lt;=HOUR(AU$7),MAX($Q94:AS94,0)+1,".")),","),IF(MAX($Q94:AS94,0)=OPER!$AA189,".",IF(OPER!$AB189&lt;=HOUR(AU$7),MAX($Q94:AS94,0)+1,".")))</f>
        <v>.</v>
      </c>
      <c r="AU94" s="269" t="e">
        <f>IF($E94=$E93,IF(AV93=".",IF(MAX($Q94:AT94,0)=OPER!$AA189,".",IF(OPER!$AB189&lt;=HOUR(AV$7),MAX($Q94:AT94,0)+1,".")),","),IF(MAX($Q94:AT94,0)=OPER!$AA189,".",IF(OPER!$AB189&lt;=HOUR(AV$7),MAX($Q94:AT94,0)+1,".")))</f>
        <v>#VALUE!</v>
      </c>
      <c r="AV94" s="270" t="str">
        <f>IF($E94=$E93,IF(AW93=".",IF(MAX($Q94:AU94,0)=OPER!$AA189,".",IF(OPER!$AB189&lt;=HOUR(AW$7),MAX($Q94:AU94,0)+1,".")),","),IF(MAX($Q94:AU94,0)=OPER!$AA189,".",IF(OPER!$AB189&lt;=HOUR(AW$7),MAX($Q94:AU94,0)+1,".")))</f>
        <v>,</v>
      </c>
      <c r="AW94" s="271" t="str">
        <f>IF($E94=$E93,IF(AX93=".",IF(MAX($Q94:AV94,0)=OPER!$AA189,".",IF(OPER!$AB189&lt;=HOUR(AX$7),MAX($Q94:AV94,0)+1,".")),","),IF(MAX($Q94:AV94,0)=OPER!$AA189,".",IF(OPER!$AB189&lt;=HOUR(AX$7),MAX($Q94:AV94,0)+1,".")))</f>
        <v>,</v>
      </c>
      <c r="AX94" s="269" t="str">
        <f>IF($E94=$E93,IF(AY93=".",IF(MAX($Q94:AW94,0)=OPER!$AA189,".",IF(OPER!$AB189&lt;=HOUR(AY$7),MAX($Q94:AW94,0)+1,".")),","),IF(MAX($Q94:AW94,0)=OPER!$AA189,".",IF(OPER!$AB189&lt;=HOUR(AY$7),MAX($Q94:AW94,0)+1,".")))</f>
        <v>,</v>
      </c>
      <c r="AY94" s="269" t="str">
        <f>IF($E94=$E93,IF(AZ93=".",IF(MAX($Q94:AX94,0)=OPER!$AA189,".",IF(OPER!$AB189&lt;=HOUR(AZ$7),MAX($Q94:AX94,0)+1,".")),","),IF(MAX($Q94:AX94,0)=OPER!$AA189,".",IF(OPER!$AB189&lt;=HOUR(AZ$7),MAX($Q94:AX94,0)+1,".")))</f>
        <v>,</v>
      </c>
      <c r="AZ94" s="270" t="str">
        <f>IF($E94=$E93,IF(BA93=".",IF(MAX($Q94:AY94,0)=OPER!$AA189,".",IF(OPER!$AB189&lt;=HOUR(BA$7),MAX($Q94:AY94,0)+1,".")),","),IF(MAX($Q94:AY94,0)=OPER!$AA189,".",IF(OPER!$AB189&lt;=HOUR(BA$7),MAX($Q94:AY94,0)+1,".")))</f>
        <v>,</v>
      </c>
      <c r="BA94" s="30" t="str">
        <f>+OPER!AK88</f>
        <v/>
      </c>
    </row>
    <row r="95" spans="1:53" ht="80.5" customHeight="1" x14ac:dyDescent="0.2">
      <c r="A95" s="282" t="str">
        <f>IF(OPER!AF89=0,"",OPER!AF89)</f>
        <v>CRITICA</v>
      </c>
      <c r="B95" s="109" t="str">
        <f>IF(OPER!V89=0,"",OPER!V89)</f>
        <v xml:space="preserve"> </v>
      </c>
      <c r="C95" s="71" t="str">
        <f>IF(OPER!U89 = 0,"", OPER!U89)</f>
        <v/>
      </c>
      <c r="D95" s="30" t="str">
        <f t="shared" si="10"/>
        <v/>
      </c>
      <c r="E95" s="262" t="str">
        <f>IF(OPER!X89 = 0,"",OPER!X89)</f>
        <v xml:space="preserve"> </v>
      </c>
      <c r="F95" s="262" t="str">
        <f>IF(OPER!I89 = 0,"",OPER!I89)</f>
        <v/>
      </c>
      <c r="G95" s="352" t="str">
        <f>IF(OPER!C89=0,"",OPER!C89)</f>
        <v/>
      </c>
      <c r="H95" s="30" t="str">
        <f>IF(OPER!R89 = 0,"",OPER!R89)</f>
        <v/>
      </c>
      <c r="I95" s="30" t="str">
        <f>IF(OPER!F89=0,"", OPER!F89)</f>
        <v/>
      </c>
      <c r="J95" s="108" t="str">
        <f>IF(OPER!G89=0,"",OPER!G89)</f>
        <v/>
      </c>
      <c r="K95" s="250">
        <f>+OPER!R89</f>
        <v>0</v>
      </c>
      <c r="L95" s="262">
        <f t="shared" si="11"/>
        <v>0</v>
      </c>
      <c r="M95" s="250">
        <f t="shared" si="12"/>
        <v>0</v>
      </c>
      <c r="N95" s="205" t="str">
        <f>IF(OPER!A89=0,"",OPER!A89)</f>
        <v/>
      </c>
      <c r="O95" s="73" t="str">
        <f>IF(OPER!AJ1945=0,"",OPER!AJ1945)</f>
        <v/>
      </c>
      <c r="P95" s="264" t="str">
        <f>IF(OPER!AH89="EJECUTADO","SI",IF(OPER!AH89="NO EJECUTADO","NO",""))</f>
        <v/>
      </c>
      <c r="Q95" s="264" t="str">
        <f>IF(OPER!AN89="EJECUTADO","SI",IF(OPER!AN89="NO EJECUTADO","NO",""))</f>
        <v/>
      </c>
      <c r="R95" s="221" t="str">
        <f>IFERROR(VLOOKUP(OPER!Z89,OPER!$AU$490:$AV$577,2,0),"NO ASIGNADO")</f>
        <v xml:space="preserve"> </v>
      </c>
      <c r="S95" s="6" t="str">
        <f>+OPER!AG89</f>
        <v xml:space="preserve"> </v>
      </c>
      <c r="T95" s="268" t="str">
        <f>IF($E95=$E94,IF(U94=".",IF(MAX($Q95:Q95,0)=OPER!$AA190,".",IF(OPER!$AB190&lt;=HOUR(U$7),MAX($Q95:Q95,0)+1,".")),","),IF(MAX($Q95:Q95,0)=OPER!$AA190,".",IF(OPER!$AB190&lt;=HOUR(U$7),MAX($Q95:Q95,0)+1,".")))</f>
        <v>.</v>
      </c>
      <c r="U95" s="269" t="str">
        <f>IF($E95=$E94,IF(V94=".",IF(MAX($Q95:T95,0)=OPER!$AA190,".",IF(OPER!$AB190&lt;=HOUR(V$7),MAX($Q95:T95,0)+1,".")),","),IF(MAX($Q95:T95,0)=OPER!$AA190,".",IF(OPER!$AB190&lt;=HOUR(V$7),MAX($Q95:T95,0)+1,".")))</f>
        <v>.</v>
      </c>
      <c r="V95" s="269" t="str">
        <f>IF($E95=$E94,IF(W94=".",IF(MAX($Q95:U95,0)=OPER!$AA190,".",IF(OPER!$AB190&lt;=HOUR(W$7),MAX($Q95:U95,0)+1,".")),","),IF(MAX($Q95:U95,0)=OPER!$AA190,".",IF(OPER!$AB190&lt;=HOUR(W$7),MAX($Q95:U95,0)+1,".")))</f>
        <v>.</v>
      </c>
      <c r="W95" s="269" t="str">
        <f>IF($E95=$E94,IF(X94=".",IF(MAX($Q95:V95,0)=OPER!$AA190,".",IF(OPER!$AB190&lt;=HOUR(X$7),MAX($Q95:V95,0)+1,".")),","),IF(MAX($Q95:V95,0)=OPER!$AA190,".",IF(OPER!$AB190&lt;=HOUR(X$7),MAX($Q95:V95,0)+1,".")))</f>
        <v>.</v>
      </c>
      <c r="X95" s="270" t="str">
        <f>IF($E95=$E94,IF(Y94=".",IF(MAX($Q95:W95,0)=OPER!$AA190,".",IF(OPER!$AB190&lt;=HOUR(Y$7),MAX($Q95:W95,0)+1,".")),","),IF(MAX($Q95:W95,0)=OPER!$AA190,".",IF(OPER!$AB190&lt;=HOUR(Y$7),MAX($Q95:W95,0)+1,".")))</f>
        <v>.</v>
      </c>
      <c r="Y95" s="271" t="str">
        <f>IF($E95=$E94,IF(Z94=".",IF(MAX($Q95:X95,0)=OPER!$AA190,".",IF(OPER!$AB190&lt;=HOUR(Z$7),MAX($Q95:X95,0)+1,".")),","),IF(MAX($Q95:X95,0)=OPER!$AA190,".",IF(OPER!$AB190&lt;=HOUR(Z$7),MAX($Q95:X95,0)+1,".")))</f>
        <v>.</v>
      </c>
      <c r="Z95" s="269" t="str">
        <f>IF($E95=$E94,IF(AA94=".",IF(MAX($Q95:Y95,0)=OPER!$AA190,".",IF(OPER!$AB190&lt;=HOUR(AA$7),MAX($Q95:Y95,0)+1,".")),","),IF(MAX($Q95:Y95,0)=OPER!$AA190,".",IF(OPER!$AB190&lt;=HOUR(AA$7),MAX($Q95:Y95,0)+1,".")))</f>
        <v>.</v>
      </c>
      <c r="AA95" s="269" t="str">
        <f>IF($E95=$E94,IF(AB94=".",IF(MAX($Q95:Z95,0)=OPER!$AA190,".",IF(OPER!$AB190&lt;=HOUR(AB$7),MAX($Q95:Z95,0)+1,".")),","),IF(MAX($Q95:Z95,0)=OPER!$AA190,".",IF(OPER!$AB190&lt;=HOUR(AB$7),MAX($Q95:Z95,0)+1,".")))</f>
        <v>.</v>
      </c>
      <c r="AB95" s="270" t="str">
        <f>IF($E95=$E94,IF(AC94=".",IF(MAX($Q95:AA95,0)=OPER!$AA190,".",IF(OPER!$AB190&lt;=HOUR(AC$7),MAX($Q95:AA95,0)+1,".")),","),IF(MAX($Q95:AA95,0)=OPER!$AA190,".",IF(OPER!$AB190&lt;=HOUR(AC$7),MAX($Q95:AA95,0)+1,".")))</f>
        <v>.</v>
      </c>
      <c r="AC95" s="271" t="str">
        <f>IF($E95=$E94,IF(AD94=".",IF(MAX($Q95:AB95,0)=OPER!$AA190,".",IF(OPER!$AB190&lt;=HOUR(AD$7),MAX($Q95:AB95,0)+1,".")),","),IF(MAX($Q95:AB95,0)=OPER!$AA190,".",IF(OPER!$AB190&lt;=HOUR(AD$7),MAX($Q95:AB95,0)+1,".")))</f>
        <v>.</v>
      </c>
      <c r="AD95" s="269" t="str">
        <f>IF($E95=$E94,IF(AE94=".",IF(MAX($Q95:AC95,0)=OPER!$AA190,".",IF(OPER!$AB190&lt;=HOUR(AE$7),MAX($Q95:AC95,0)+1,".")),","),IF(MAX($Q95:AC95,0)=OPER!$AA190,".",IF(OPER!$AB190&lt;=HOUR(AE$7),MAX($Q95:AC95,0)+1,".")))</f>
        <v>.</v>
      </c>
      <c r="AE95" s="269" t="str">
        <f>IF($E95=$E94,IF(AF94=".",IF(MAX($Q95:AD95,0)=OPER!$AA190,".",IF(OPER!$AB190&lt;=HOUR(AF$7),MAX($Q95:AD95,0)+1,".")),","),IF(MAX($Q95:AD95,0)=OPER!$AA190,".",IF(OPER!$AB190&lt;=HOUR(AF$7),MAX($Q95:AD95,0)+1,".")))</f>
        <v>.</v>
      </c>
      <c r="AF95" s="270" t="str">
        <f>IF($E95=$E94,IF(AG94=".",IF(MAX($Q95:AE95,0)=OPER!$AA190,".",IF(OPER!$AB190&lt;=HOUR(AG$7),MAX($Q95:AE95,0)+1,".")),","),IF(MAX($Q95:AE95,0)=OPER!$AA190,".",IF(OPER!$AB190&lt;=HOUR(AG$7),MAX($Q95:AE95,0)+1,".")))</f>
        <v>.</v>
      </c>
      <c r="AG95" s="271" t="str">
        <f>IF($E95=$E94,IF(AH94=".",IF(MAX($Q95:AF95,0)=OPER!$AA190,".",IF(OPER!$AB190&lt;=HOUR(AH$7),MAX($Q95:AF95,0)+1,".")),","),IF(MAX($Q95:AF95,0)=OPER!$AA190,".",IF(OPER!$AB190&lt;=HOUR(AH$7),MAX($Q95:AF95,0)+1,".")))</f>
        <v>.</v>
      </c>
      <c r="AH95" s="269" t="str">
        <f>IF($E95=$E94,IF(AI94=".",IF(MAX($Q95:AG95,0)=OPER!$AA190,".",IF(OPER!$AB190&lt;=HOUR(AI$7),MAX($Q95:AG95,0)+1,".")),","),IF(MAX($Q95:AG95,0)=OPER!$AA190,".",IF(OPER!$AB190&lt;=HOUR(AI$7),MAX($Q95:AG95,0)+1,".")))</f>
        <v>.</v>
      </c>
      <c r="AI95" s="269" t="str">
        <f>IF($E95=$E94,IF(AJ94=".",IF(MAX($Q95:AH95,0)=OPER!$AA190,".",IF(OPER!$AB190&lt;=HOUR(AJ$7),MAX($Q95:AH95,0)+1,".")),","),IF(MAX($Q95:AH95,0)=OPER!$AA190,".",IF(OPER!$AB190&lt;=HOUR(AJ$7),MAX($Q95:AH95,0)+1,".")))</f>
        <v>.</v>
      </c>
      <c r="AJ95" s="270" t="str">
        <f>IF($E95=$E94,IF(AK94=".",IF(MAX($Q95:AI95,0)=OPER!$AA190,".",IF(OPER!$AB190&lt;=HOUR(AK$7),MAX($Q95:AI95,0)+1,".")),","),IF(MAX($Q95:AI95,0)=OPER!$AA190,".",IF(OPER!$AB190&lt;=HOUR(AK$7),MAX($Q95:AI95,0)+1,".")))</f>
        <v>.</v>
      </c>
      <c r="AK95" s="271" t="str">
        <f>IF($E95=$E94,IF(AL94=".",IF(MAX($Q95:AJ95,0)=OPER!$AA190,".",IF(OPER!$AB190&lt;=HOUR(AL$7),MAX($Q95:AJ95,0)+1,".")),","),IF(MAX($Q95:AJ95,0)=OPER!$AA190,".",IF(OPER!$AB190&lt;=HOUR(AL$7),MAX($Q95:AJ95,0)+1,".")))</f>
        <v>.</v>
      </c>
      <c r="AL95" s="269" t="str">
        <f>IF($E95=$E94,IF(AM94=".",IF(MAX($Q95:AK95,0)=OPER!$AA190,".",IF(OPER!$AB190&lt;=HOUR(AM$7),MAX($Q95:AK95,0)+1,".")),","),IF(MAX($Q95:AK95,0)=OPER!$AA190,".",IF(OPER!$AB190&lt;=HOUR(AM$7),MAX($Q95:AK95,0)+1,".")))</f>
        <v>.</v>
      </c>
      <c r="AM95" s="269" t="str">
        <f>IF($E95=$E94,IF(AN94=".",IF(MAX($Q95:AL95,0)=OPER!$AA190,".",IF(OPER!$AB190&lt;=HOUR(AN$7),MAX($Q95:AL95,0)+1,".")),","),IF(MAX($Q95:AL95,0)=OPER!$AA190,".",IF(OPER!$AB190&lt;=HOUR(AN$7),MAX($Q95:AL95,0)+1,".")))</f>
        <v>.</v>
      </c>
      <c r="AN95" s="270" t="str">
        <f>IF($E95=$E94,IF(AO94=".",IF(MAX($Q95:AM95,0)=OPER!$AA190,".",IF(OPER!$AB190&lt;=HOUR(AO$7),MAX($Q95:AM95,0)+1,".")),","),IF(MAX($Q95:AM95,0)=OPER!$AA190,".",IF(OPER!$AB190&lt;=HOUR(AO$7),MAX($Q95:AM95,0)+1,".")))</f>
        <v>.</v>
      </c>
      <c r="AO95" s="271" t="str">
        <f>IF($E95=$E94,IF(AP94=".",IF(MAX($Q95:AN95,0)=OPER!$AA190,".",IF(OPER!$AB190&lt;=HOUR(AP$7),MAX($Q95:AN95,0)+1,".")),","),IF(MAX($Q95:AN95,0)=OPER!$AA190,".",IF(OPER!$AB190&lt;=HOUR(AP$7),MAX($Q95:AN95,0)+1,".")))</f>
        <v>.</v>
      </c>
      <c r="AP95" s="269" t="str">
        <f>IF($E95=$E94,IF(AQ94=".",IF(MAX($Q95:AO95,0)=OPER!$AA190,".",IF(OPER!$AB190&lt;=HOUR(AQ$7),MAX($Q95:AO95,0)+1,".")),","),IF(MAX($Q95:AO95,0)=OPER!$AA190,".",IF(OPER!$AB190&lt;=HOUR(AQ$7),MAX($Q95:AO95,0)+1,".")))</f>
        <v>.</v>
      </c>
      <c r="AQ95" s="269" t="str">
        <f>IF($E95=$E94,IF(AR94=".",IF(MAX($Q95:AP95,0)=OPER!$AA190,".",IF(OPER!$AB190&lt;=HOUR(AR$7),MAX($Q95:AP95,0)+1,".")),","),IF(MAX($Q95:AP95,0)=OPER!$AA190,".",IF(OPER!$AB190&lt;=HOUR(AR$7),MAX($Q95:AP95,0)+1,".")))</f>
        <v>.</v>
      </c>
      <c r="AR95" s="270" t="str">
        <f>IF($E95=$E94,IF(AS94=".",IF(MAX($Q95:AQ95,0)=OPER!$AA190,".",IF(OPER!$AB190&lt;=HOUR(AS$7),MAX($Q95:AQ95,0)+1,".")),","),IF(MAX($Q95:AQ95,0)=OPER!$AA190,".",IF(OPER!$AB190&lt;=HOUR(AS$7),MAX($Q95:AQ95,0)+1,".")))</f>
        <v>.</v>
      </c>
      <c r="AS95" s="271" t="str">
        <f>IF($E95=$E94,IF(AT94=".",IF(MAX($Q95:AR95,0)=OPER!$AA190,".",IF(OPER!$AB190&lt;=HOUR(AT$7),MAX($Q95:AR95,0)+1,".")),","),IF(MAX($Q95:AR95,0)=OPER!$AA190,".",IF(OPER!$AB190&lt;=HOUR(AT$7),MAX($Q95:AR95,0)+1,".")))</f>
        <v>.</v>
      </c>
      <c r="AT95" s="269" t="e">
        <f>IF($E95=$E94,IF(AU94=".",IF(MAX($Q95:AS95,0)=OPER!$AA190,".",IF(OPER!$AB190&lt;=HOUR(AU$7),MAX($Q95:AS95,0)+1,".")),","),IF(MAX($Q95:AS95,0)=OPER!$AA190,".",IF(OPER!$AB190&lt;=HOUR(AU$7),MAX($Q95:AS95,0)+1,".")))</f>
        <v>#VALUE!</v>
      </c>
      <c r="AU95" s="269" t="str">
        <f>IF($E95=$E94,IF(AV94=".",IF(MAX($Q95:AT95,0)=OPER!$AA190,".",IF(OPER!$AB190&lt;=HOUR(AV$7),MAX($Q95:AT95,0)+1,".")),","),IF(MAX($Q95:AT95,0)=OPER!$AA190,".",IF(OPER!$AB190&lt;=HOUR(AV$7),MAX($Q95:AT95,0)+1,".")))</f>
        <v>,</v>
      </c>
      <c r="AV95" s="270" t="str">
        <f>IF($E95=$E94,IF(AW94=".",IF(MAX($Q95:AU95,0)=OPER!$AA190,".",IF(OPER!$AB190&lt;=HOUR(AW$7),MAX($Q95:AU95,0)+1,".")),","),IF(MAX($Q95:AU95,0)=OPER!$AA190,".",IF(OPER!$AB190&lt;=HOUR(AW$7),MAX($Q95:AU95,0)+1,".")))</f>
        <v>,</v>
      </c>
      <c r="AW95" s="271" t="str">
        <f>IF($E95=$E94,IF(AX94=".",IF(MAX($Q95:AV95,0)=OPER!$AA190,".",IF(OPER!$AB190&lt;=HOUR(AX$7),MAX($Q95:AV95,0)+1,".")),","),IF(MAX($Q95:AV95,0)=OPER!$AA190,".",IF(OPER!$AB190&lt;=HOUR(AX$7),MAX($Q95:AV95,0)+1,".")))</f>
        <v>,</v>
      </c>
      <c r="AX95" s="269" t="str">
        <f>IF($E95=$E94,IF(AY94=".",IF(MAX($Q95:AW95,0)=OPER!$AA190,".",IF(OPER!$AB190&lt;=HOUR(AY$7),MAX($Q95:AW95,0)+1,".")),","),IF(MAX($Q95:AW95,0)=OPER!$AA190,".",IF(OPER!$AB190&lt;=HOUR(AY$7),MAX($Q95:AW95,0)+1,".")))</f>
        <v>,</v>
      </c>
      <c r="AY95" s="269" t="str">
        <f>IF($E95=$E94,IF(AZ94=".",IF(MAX($Q95:AX95,0)=OPER!$AA190,".",IF(OPER!$AB190&lt;=HOUR(AZ$7),MAX($Q95:AX95,0)+1,".")),","),IF(MAX($Q95:AX95,0)=OPER!$AA190,".",IF(OPER!$AB190&lt;=HOUR(AZ$7),MAX($Q95:AX95,0)+1,".")))</f>
        <v>,</v>
      </c>
      <c r="AZ95" s="270" t="str">
        <f>IF($E95=$E94,IF(BA94=".",IF(MAX($Q95:AY95,0)=OPER!$AA190,".",IF(OPER!$AB190&lt;=HOUR(BA$7),MAX($Q95:AY95,0)+1,".")),","),IF(MAX($Q95:AY95,0)=OPER!$AA190,".",IF(OPER!$AB190&lt;=HOUR(BA$7),MAX($Q95:AY95,0)+1,".")))</f>
        <v>,</v>
      </c>
      <c r="BA95" s="30" t="str">
        <f>+OPER!AK89</f>
        <v/>
      </c>
    </row>
    <row r="96" spans="1:53" ht="80.5" customHeight="1" x14ac:dyDescent="0.2">
      <c r="A96" s="282" t="str">
        <f>IF(OPER!AF90=0,"",OPER!AF90)</f>
        <v>CRITICA</v>
      </c>
      <c r="B96" s="109" t="str">
        <f>IF(OPER!V90=0,"",OPER!V90)</f>
        <v xml:space="preserve"> </v>
      </c>
      <c r="C96" s="71" t="str">
        <f>IF(OPER!U90 = 0,"", OPER!U90)</f>
        <v/>
      </c>
      <c r="D96" s="30" t="str">
        <f t="shared" si="10"/>
        <v/>
      </c>
      <c r="E96" s="262" t="str">
        <f>IF(OPER!X90 = 0,"",OPER!X90)</f>
        <v xml:space="preserve"> </v>
      </c>
      <c r="F96" s="262" t="str">
        <f>IF(OPER!I90 = 0,"",OPER!I90)</f>
        <v/>
      </c>
      <c r="G96" s="352" t="str">
        <f>IF(OPER!C90=0,"",OPER!C90)</f>
        <v/>
      </c>
      <c r="H96" s="30" t="str">
        <f>IF(OPER!R90 = 0,"",OPER!R90)</f>
        <v/>
      </c>
      <c r="I96" s="30" t="str">
        <f>IF(OPER!F90=0,"", OPER!F90)</f>
        <v/>
      </c>
      <c r="J96" s="108" t="str">
        <f>IF(OPER!G90=0,"",OPER!G90)</f>
        <v/>
      </c>
      <c r="K96" s="250">
        <f>+OPER!R90</f>
        <v>0</v>
      </c>
      <c r="L96" s="262">
        <f t="shared" si="11"/>
        <v>0</v>
      </c>
      <c r="M96" s="250">
        <f t="shared" si="12"/>
        <v>0</v>
      </c>
      <c r="N96" s="205" t="str">
        <f>IF(OPER!A90=0,"",OPER!A90)</f>
        <v/>
      </c>
      <c r="O96" s="73" t="str">
        <f>IF(OPER!AJ1946=0,"",OPER!AJ1946)</f>
        <v/>
      </c>
      <c r="P96" s="264" t="str">
        <f>IF(OPER!AH90="EJECUTADO","SI",IF(OPER!AH90="NO EJECUTADO","NO",""))</f>
        <v/>
      </c>
      <c r="Q96" s="264" t="str">
        <f>IF(OPER!AN90="EJECUTADO","SI",IF(OPER!AN90="NO EJECUTADO","NO",""))</f>
        <v/>
      </c>
      <c r="R96" s="221" t="str">
        <f>IFERROR(VLOOKUP(OPER!Z90,OPER!$AU$490:$AV$577,2,0),"NO ASIGNADO")</f>
        <v xml:space="preserve"> </v>
      </c>
      <c r="S96" s="6" t="str">
        <f>+OPER!AG90</f>
        <v xml:space="preserve"> </v>
      </c>
      <c r="T96" s="268" t="str">
        <f>IF($E96=$E95,IF(U95=".",IF(MAX($Q96:Q96,0)=OPER!$AA191,".",IF(OPER!$AB191&lt;=HOUR(U$7),MAX($Q96:Q96,0)+1,".")),","),IF(MAX($Q96:Q96,0)=OPER!$AA191,".",IF(OPER!$AB191&lt;=HOUR(U$7),MAX($Q96:Q96,0)+1,".")))</f>
        <v>.</v>
      </c>
      <c r="U96" s="269" t="str">
        <f>IF($E96=$E95,IF(V95=".",IF(MAX($Q96:T96,0)=OPER!$AA191,".",IF(OPER!$AB191&lt;=HOUR(V$7),MAX($Q96:T96,0)+1,".")),","),IF(MAX($Q96:T96,0)=OPER!$AA191,".",IF(OPER!$AB191&lt;=HOUR(V$7),MAX($Q96:T96,0)+1,".")))</f>
        <v>.</v>
      </c>
      <c r="V96" s="269" t="str">
        <f>IF($E96=$E95,IF(W95=".",IF(MAX($Q96:U96,0)=OPER!$AA191,".",IF(OPER!$AB191&lt;=HOUR(W$7),MAX($Q96:U96,0)+1,".")),","),IF(MAX($Q96:U96,0)=OPER!$AA191,".",IF(OPER!$AB191&lt;=HOUR(W$7),MAX($Q96:U96,0)+1,".")))</f>
        <v>.</v>
      </c>
      <c r="W96" s="269" t="str">
        <f>IF($E96=$E95,IF(X95=".",IF(MAX($Q96:V96,0)=OPER!$AA191,".",IF(OPER!$AB191&lt;=HOUR(X$7),MAX($Q96:V96,0)+1,".")),","),IF(MAX($Q96:V96,0)=OPER!$AA191,".",IF(OPER!$AB191&lt;=HOUR(X$7),MAX($Q96:V96,0)+1,".")))</f>
        <v>.</v>
      </c>
      <c r="X96" s="270" t="str">
        <f>IF($E96=$E95,IF(Y95=".",IF(MAX($Q96:W96,0)=OPER!$AA191,".",IF(OPER!$AB191&lt;=HOUR(Y$7),MAX($Q96:W96,0)+1,".")),","),IF(MAX($Q96:W96,0)=OPER!$AA191,".",IF(OPER!$AB191&lt;=HOUR(Y$7),MAX($Q96:W96,0)+1,".")))</f>
        <v>.</v>
      </c>
      <c r="Y96" s="271" t="str">
        <f>IF($E96=$E95,IF(Z95=".",IF(MAX($Q96:X96,0)=OPER!$AA191,".",IF(OPER!$AB191&lt;=HOUR(Z$7),MAX($Q96:X96,0)+1,".")),","),IF(MAX($Q96:X96,0)=OPER!$AA191,".",IF(OPER!$AB191&lt;=HOUR(Z$7),MAX($Q96:X96,0)+1,".")))</f>
        <v>.</v>
      </c>
      <c r="Z96" s="269" t="str">
        <f>IF($E96=$E95,IF(AA95=".",IF(MAX($Q96:Y96,0)=OPER!$AA191,".",IF(OPER!$AB191&lt;=HOUR(AA$7),MAX($Q96:Y96,0)+1,".")),","),IF(MAX($Q96:Y96,0)=OPER!$AA191,".",IF(OPER!$AB191&lt;=HOUR(AA$7),MAX($Q96:Y96,0)+1,".")))</f>
        <v>.</v>
      </c>
      <c r="AA96" s="269" t="str">
        <f>IF($E96=$E95,IF(AB95=".",IF(MAX($Q96:Z96,0)=OPER!$AA191,".",IF(OPER!$AB191&lt;=HOUR(AB$7),MAX($Q96:Z96,0)+1,".")),","),IF(MAX($Q96:Z96,0)=OPER!$AA191,".",IF(OPER!$AB191&lt;=HOUR(AB$7),MAX($Q96:Z96,0)+1,".")))</f>
        <v>.</v>
      </c>
      <c r="AB96" s="270" t="str">
        <f>IF($E96=$E95,IF(AC95=".",IF(MAX($Q96:AA96,0)=OPER!$AA191,".",IF(OPER!$AB191&lt;=HOUR(AC$7),MAX($Q96:AA96,0)+1,".")),","),IF(MAX($Q96:AA96,0)=OPER!$AA191,".",IF(OPER!$AB191&lt;=HOUR(AC$7),MAX($Q96:AA96,0)+1,".")))</f>
        <v>.</v>
      </c>
      <c r="AC96" s="271" t="str">
        <f>IF($E96=$E95,IF(AD95=".",IF(MAX($Q96:AB96,0)=OPER!$AA191,".",IF(OPER!$AB191&lt;=HOUR(AD$7),MAX($Q96:AB96,0)+1,".")),","),IF(MAX($Q96:AB96,0)=OPER!$AA191,".",IF(OPER!$AB191&lt;=HOUR(AD$7),MAX($Q96:AB96,0)+1,".")))</f>
        <v>.</v>
      </c>
      <c r="AD96" s="269" t="str">
        <f>IF($E96=$E95,IF(AE95=".",IF(MAX($Q96:AC96,0)=OPER!$AA191,".",IF(OPER!$AB191&lt;=HOUR(AE$7),MAX($Q96:AC96,0)+1,".")),","),IF(MAX($Q96:AC96,0)=OPER!$AA191,".",IF(OPER!$AB191&lt;=HOUR(AE$7),MAX($Q96:AC96,0)+1,".")))</f>
        <v>.</v>
      </c>
      <c r="AE96" s="269" t="str">
        <f>IF($E96=$E95,IF(AF95=".",IF(MAX($Q96:AD96,0)=OPER!$AA191,".",IF(OPER!$AB191&lt;=HOUR(AF$7),MAX($Q96:AD96,0)+1,".")),","),IF(MAX($Q96:AD96,0)=OPER!$AA191,".",IF(OPER!$AB191&lt;=HOUR(AF$7),MAX($Q96:AD96,0)+1,".")))</f>
        <v>.</v>
      </c>
      <c r="AF96" s="270" t="str">
        <f>IF($E96=$E95,IF(AG95=".",IF(MAX($Q96:AE96,0)=OPER!$AA191,".",IF(OPER!$AB191&lt;=HOUR(AG$7),MAX($Q96:AE96,0)+1,".")),","),IF(MAX($Q96:AE96,0)=OPER!$AA191,".",IF(OPER!$AB191&lt;=HOUR(AG$7),MAX($Q96:AE96,0)+1,".")))</f>
        <v>.</v>
      </c>
      <c r="AG96" s="271" t="str">
        <f>IF($E96=$E95,IF(AH95=".",IF(MAX($Q96:AF96,0)=OPER!$AA191,".",IF(OPER!$AB191&lt;=HOUR(AH$7),MAX($Q96:AF96,0)+1,".")),","),IF(MAX($Q96:AF96,0)=OPER!$AA191,".",IF(OPER!$AB191&lt;=HOUR(AH$7),MAX($Q96:AF96,0)+1,".")))</f>
        <v>.</v>
      </c>
      <c r="AH96" s="269" t="str">
        <f>IF($E96=$E95,IF(AI95=".",IF(MAX($Q96:AG96,0)=OPER!$AA191,".",IF(OPER!$AB191&lt;=HOUR(AI$7),MAX($Q96:AG96,0)+1,".")),","),IF(MAX($Q96:AG96,0)=OPER!$AA191,".",IF(OPER!$AB191&lt;=HOUR(AI$7),MAX($Q96:AG96,0)+1,".")))</f>
        <v>.</v>
      </c>
      <c r="AI96" s="269" t="str">
        <f>IF($E96=$E95,IF(AJ95=".",IF(MAX($Q96:AH96,0)=OPER!$AA191,".",IF(OPER!$AB191&lt;=HOUR(AJ$7),MAX($Q96:AH96,0)+1,".")),","),IF(MAX($Q96:AH96,0)=OPER!$AA191,".",IF(OPER!$AB191&lt;=HOUR(AJ$7),MAX($Q96:AH96,0)+1,".")))</f>
        <v>.</v>
      </c>
      <c r="AJ96" s="270" t="str">
        <f>IF($E96=$E95,IF(AK95=".",IF(MAX($Q96:AI96,0)=OPER!$AA191,".",IF(OPER!$AB191&lt;=HOUR(AK$7),MAX($Q96:AI96,0)+1,".")),","),IF(MAX($Q96:AI96,0)=OPER!$AA191,".",IF(OPER!$AB191&lt;=HOUR(AK$7),MAX($Q96:AI96,0)+1,".")))</f>
        <v>.</v>
      </c>
      <c r="AK96" s="271" t="str">
        <f>IF($E96=$E95,IF(AL95=".",IF(MAX($Q96:AJ96,0)=OPER!$AA191,".",IF(OPER!$AB191&lt;=HOUR(AL$7),MAX($Q96:AJ96,0)+1,".")),","),IF(MAX($Q96:AJ96,0)=OPER!$AA191,".",IF(OPER!$AB191&lt;=HOUR(AL$7),MAX($Q96:AJ96,0)+1,".")))</f>
        <v>.</v>
      </c>
      <c r="AL96" s="269" t="str">
        <f>IF($E96=$E95,IF(AM95=".",IF(MAX($Q96:AK96,0)=OPER!$AA191,".",IF(OPER!$AB191&lt;=HOUR(AM$7),MAX($Q96:AK96,0)+1,".")),","),IF(MAX($Q96:AK96,0)=OPER!$AA191,".",IF(OPER!$AB191&lt;=HOUR(AM$7),MAX($Q96:AK96,0)+1,".")))</f>
        <v>.</v>
      </c>
      <c r="AM96" s="269" t="str">
        <f>IF($E96=$E95,IF(AN95=".",IF(MAX($Q96:AL96,0)=OPER!$AA191,".",IF(OPER!$AB191&lt;=HOUR(AN$7),MAX($Q96:AL96,0)+1,".")),","),IF(MAX($Q96:AL96,0)=OPER!$AA191,".",IF(OPER!$AB191&lt;=HOUR(AN$7),MAX($Q96:AL96,0)+1,".")))</f>
        <v>.</v>
      </c>
      <c r="AN96" s="270" t="str">
        <f>IF($E96=$E95,IF(AO95=".",IF(MAX($Q96:AM96,0)=OPER!$AA191,".",IF(OPER!$AB191&lt;=HOUR(AO$7),MAX($Q96:AM96,0)+1,".")),","),IF(MAX($Q96:AM96,0)=OPER!$AA191,".",IF(OPER!$AB191&lt;=HOUR(AO$7),MAX($Q96:AM96,0)+1,".")))</f>
        <v>.</v>
      </c>
      <c r="AO96" s="271" t="str">
        <f>IF($E96=$E95,IF(AP95=".",IF(MAX($Q96:AN96,0)=OPER!$AA191,".",IF(OPER!$AB191&lt;=HOUR(AP$7),MAX($Q96:AN96,0)+1,".")),","),IF(MAX($Q96:AN96,0)=OPER!$AA191,".",IF(OPER!$AB191&lt;=HOUR(AP$7),MAX($Q96:AN96,0)+1,".")))</f>
        <v>.</v>
      </c>
      <c r="AP96" s="269" t="str">
        <f>IF($E96=$E95,IF(AQ95=".",IF(MAX($Q96:AO96,0)=OPER!$AA191,".",IF(OPER!$AB191&lt;=HOUR(AQ$7),MAX($Q96:AO96,0)+1,".")),","),IF(MAX($Q96:AO96,0)=OPER!$AA191,".",IF(OPER!$AB191&lt;=HOUR(AQ$7),MAX($Q96:AO96,0)+1,".")))</f>
        <v>.</v>
      </c>
      <c r="AQ96" s="269" t="str">
        <f>IF($E96=$E95,IF(AR95=".",IF(MAX($Q96:AP96,0)=OPER!$AA191,".",IF(OPER!$AB191&lt;=HOUR(AR$7),MAX($Q96:AP96,0)+1,".")),","),IF(MAX($Q96:AP96,0)=OPER!$AA191,".",IF(OPER!$AB191&lt;=HOUR(AR$7),MAX($Q96:AP96,0)+1,".")))</f>
        <v>.</v>
      </c>
      <c r="AR96" s="270" t="str">
        <f>IF($E96=$E95,IF(AS95=".",IF(MAX($Q96:AQ96,0)=OPER!$AA191,".",IF(OPER!$AB191&lt;=HOUR(AS$7),MAX($Q96:AQ96,0)+1,".")),","),IF(MAX($Q96:AQ96,0)=OPER!$AA191,".",IF(OPER!$AB191&lt;=HOUR(AS$7),MAX($Q96:AQ96,0)+1,".")))</f>
        <v>.</v>
      </c>
      <c r="AS96" s="271" t="e">
        <f>IF($E96=$E95,IF(AT95=".",IF(MAX($Q96:AR96,0)=OPER!$AA191,".",IF(OPER!$AB191&lt;=HOUR(AT$7),MAX($Q96:AR96,0)+1,".")),","),IF(MAX($Q96:AR96,0)=OPER!$AA191,".",IF(OPER!$AB191&lt;=HOUR(AT$7),MAX($Q96:AR96,0)+1,".")))</f>
        <v>#VALUE!</v>
      </c>
      <c r="AT96" s="269" t="str">
        <f>IF($E96=$E95,IF(AU95=".",IF(MAX($Q96:AS96,0)=OPER!$AA191,".",IF(OPER!$AB191&lt;=HOUR(AU$7),MAX($Q96:AS96,0)+1,".")),","),IF(MAX($Q96:AS96,0)=OPER!$AA191,".",IF(OPER!$AB191&lt;=HOUR(AU$7),MAX($Q96:AS96,0)+1,".")))</f>
        <v>,</v>
      </c>
      <c r="AU96" s="269" t="str">
        <f>IF($E96=$E95,IF(AV95=".",IF(MAX($Q96:AT96,0)=OPER!$AA191,".",IF(OPER!$AB191&lt;=HOUR(AV$7),MAX($Q96:AT96,0)+1,".")),","),IF(MAX($Q96:AT96,0)=OPER!$AA191,".",IF(OPER!$AB191&lt;=HOUR(AV$7),MAX($Q96:AT96,0)+1,".")))</f>
        <v>,</v>
      </c>
      <c r="AV96" s="270" t="str">
        <f>IF($E96=$E95,IF(AW95=".",IF(MAX($Q96:AU96,0)=OPER!$AA191,".",IF(OPER!$AB191&lt;=HOUR(AW$7),MAX($Q96:AU96,0)+1,".")),","),IF(MAX($Q96:AU96,0)=OPER!$AA191,".",IF(OPER!$AB191&lt;=HOUR(AW$7),MAX($Q96:AU96,0)+1,".")))</f>
        <v>,</v>
      </c>
      <c r="AW96" s="271" t="str">
        <f>IF($E96=$E95,IF(AX95=".",IF(MAX($Q96:AV96,0)=OPER!$AA191,".",IF(OPER!$AB191&lt;=HOUR(AX$7),MAX($Q96:AV96,0)+1,".")),","),IF(MAX($Q96:AV96,0)=OPER!$AA191,".",IF(OPER!$AB191&lt;=HOUR(AX$7),MAX($Q96:AV96,0)+1,".")))</f>
        <v>,</v>
      </c>
      <c r="AX96" s="269" t="str">
        <f>IF($E96=$E95,IF(AY95=".",IF(MAX($Q96:AW96,0)=OPER!$AA191,".",IF(OPER!$AB191&lt;=HOUR(AY$7),MAX($Q96:AW96,0)+1,".")),","),IF(MAX($Q96:AW96,0)=OPER!$AA191,".",IF(OPER!$AB191&lt;=HOUR(AY$7),MAX($Q96:AW96,0)+1,".")))</f>
        <v>,</v>
      </c>
      <c r="AY96" s="269" t="str">
        <f>IF($E96=$E95,IF(AZ95=".",IF(MAX($Q96:AX96,0)=OPER!$AA191,".",IF(OPER!$AB191&lt;=HOUR(AZ$7),MAX($Q96:AX96,0)+1,".")),","),IF(MAX($Q96:AX96,0)=OPER!$AA191,".",IF(OPER!$AB191&lt;=HOUR(AZ$7),MAX($Q96:AX96,0)+1,".")))</f>
        <v>,</v>
      </c>
      <c r="AZ96" s="270" t="str">
        <f>IF($E96=$E95,IF(BA95=".",IF(MAX($Q96:AY96,0)=OPER!$AA191,".",IF(OPER!$AB191&lt;=HOUR(BA$7),MAX($Q96:AY96,0)+1,".")),","),IF(MAX($Q96:AY96,0)=OPER!$AA191,".",IF(OPER!$AB191&lt;=HOUR(BA$7),MAX($Q96:AY96,0)+1,".")))</f>
        <v>,</v>
      </c>
      <c r="BA96" s="30" t="str">
        <f>+OPER!AK90</f>
        <v/>
      </c>
    </row>
    <row r="97" spans="1:53" ht="80.5" customHeight="1" x14ac:dyDescent="0.2">
      <c r="A97" s="282" t="str">
        <f>IF(OPER!AF91=0,"",OPER!AF91)</f>
        <v>CRITICA</v>
      </c>
      <c r="B97" s="109" t="str">
        <f>IF(OPER!V91=0,"",OPER!V91)</f>
        <v xml:space="preserve"> </v>
      </c>
      <c r="C97" s="71" t="str">
        <f>IF(OPER!U91 = 0,"", OPER!U91)</f>
        <v/>
      </c>
      <c r="D97" s="30" t="str">
        <f t="shared" si="10"/>
        <v/>
      </c>
      <c r="E97" s="262" t="str">
        <f>IF(OPER!X91 = 0,"",OPER!X91)</f>
        <v xml:space="preserve"> </v>
      </c>
      <c r="F97" s="262" t="str">
        <f>IF(OPER!I91 = 0,"",OPER!I91)</f>
        <v/>
      </c>
      <c r="G97" s="352" t="str">
        <f>IF(OPER!C91=0,"",OPER!C91)</f>
        <v/>
      </c>
      <c r="H97" s="30" t="str">
        <f>IF(OPER!R91 = 0,"",OPER!R91)</f>
        <v/>
      </c>
      <c r="I97" s="30" t="str">
        <f>IF(OPER!F91=0,"", OPER!F91)</f>
        <v/>
      </c>
      <c r="J97" s="108" t="str">
        <f>IF(OPER!G91=0,"",OPER!G91)</f>
        <v/>
      </c>
      <c r="K97" s="250">
        <f>+OPER!R91</f>
        <v>0</v>
      </c>
      <c r="L97" s="262">
        <f t="shared" si="11"/>
        <v>0</v>
      </c>
      <c r="M97" s="250">
        <f t="shared" si="12"/>
        <v>0</v>
      </c>
      <c r="N97" s="205" t="str">
        <f>IF(OPER!A91=0,"",OPER!A91)</f>
        <v/>
      </c>
      <c r="O97" s="73" t="str">
        <f>IF(OPER!AJ1947=0,"",OPER!AJ1947)</f>
        <v/>
      </c>
      <c r="P97" s="264" t="str">
        <f>IF(OPER!AH91="EJECUTADO","SI",IF(OPER!AH91="NO EJECUTADO","NO",""))</f>
        <v/>
      </c>
      <c r="Q97" s="264" t="str">
        <f>IF(OPER!AN91="EJECUTADO","SI",IF(OPER!AN91="NO EJECUTADO","NO",""))</f>
        <v/>
      </c>
      <c r="R97" s="221" t="str">
        <f>IFERROR(VLOOKUP(OPER!Z91,OPER!$AU$490:$AV$577,2,0),"NO ASIGNADO")</f>
        <v xml:space="preserve"> </v>
      </c>
      <c r="S97" s="6" t="str">
        <f>+OPER!AG91</f>
        <v xml:space="preserve"> </v>
      </c>
      <c r="T97" s="268" t="str">
        <f>IF($E97=$E96,IF(U96=".",IF(MAX($Q97:Q97,0)=OPER!$AA192,".",IF(OPER!$AB192&lt;=HOUR(U$7),MAX($Q97:Q97,0)+1,".")),","),IF(MAX($Q97:Q97,0)=OPER!$AA192,".",IF(OPER!$AB192&lt;=HOUR(U$7),MAX($Q97:Q97,0)+1,".")))</f>
        <v>.</v>
      </c>
      <c r="U97" s="269" t="str">
        <f>IF($E97=$E96,IF(V96=".",IF(MAX($Q97:T97,0)=OPER!$AA192,".",IF(OPER!$AB192&lt;=HOUR(V$7),MAX($Q97:T97,0)+1,".")),","),IF(MAX($Q97:T97,0)=OPER!$AA192,".",IF(OPER!$AB192&lt;=HOUR(V$7),MAX($Q97:T97,0)+1,".")))</f>
        <v>.</v>
      </c>
      <c r="V97" s="269" t="str">
        <f>IF($E97=$E96,IF(W96=".",IF(MAX($Q97:U97,0)=OPER!$AA192,".",IF(OPER!$AB192&lt;=HOUR(W$7),MAX($Q97:U97,0)+1,".")),","),IF(MAX($Q97:U97,0)=OPER!$AA192,".",IF(OPER!$AB192&lt;=HOUR(W$7),MAX($Q97:U97,0)+1,".")))</f>
        <v>.</v>
      </c>
      <c r="W97" s="269" t="str">
        <f>IF($E97=$E96,IF(X96=".",IF(MAX($Q97:V97,0)=OPER!$AA192,".",IF(OPER!$AB192&lt;=HOUR(X$7),MAX($Q97:V97,0)+1,".")),","),IF(MAX($Q97:V97,0)=OPER!$AA192,".",IF(OPER!$AB192&lt;=HOUR(X$7),MAX($Q97:V97,0)+1,".")))</f>
        <v>.</v>
      </c>
      <c r="X97" s="270" t="str">
        <f>IF($E97=$E96,IF(Y96=".",IF(MAX($Q97:W97,0)=OPER!$AA192,".",IF(OPER!$AB192&lt;=HOUR(Y$7),MAX($Q97:W97,0)+1,".")),","),IF(MAX($Q97:W97,0)=OPER!$AA192,".",IF(OPER!$AB192&lt;=HOUR(Y$7),MAX($Q97:W97,0)+1,".")))</f>
        <v>.</v>
      </c>
      <c r="Y97" s="271" t="str">
        <f>IF($E97=$E96,IF(Z96=".",IF(MAX($Q97:X97,0)=OPER!$AA192,".",IF(OPER!$AB192&lt;=HOUR(Z$7),MAX($Q97:X97,0)+1,".")),","),IF(MAX($Q97:X97,0)=OPER!$AA192,".",IF(OPER!$AB192&lt;=HOUR(Z$7),MAX($Q97:X97,0)+1,".")))</f>
        <v>.</v>
      </c>
      <c r="Z97" s="269" t="str">
        <f>IF($E97=$E96,IF(AA96=".",IF(MAX($Q97:Y97,0)=OPER!$AA192,".",IF(OPER!$AB192&lt;=HOUR(AA$7),MAX($Q97:Y97,0)+1,".")),","),IF(MAX($Q97:Y97,0)=OPER!$AA192,".",IF(OPER!$AB192&lt;=HOUR(AA$7),MAX($Q97:Y97,0)+1,".")))</f>
        <v>.</v>
      </c>
      <c r="AA97" s="269" t="str">
        <f>IF($E97=$E96,IF(AB96=".",IF(MAX($Q97:Z97,0)=OPER!$AA192,".",IF(OPER!$AB192&lt;=HOUR(AB$7),MAX($Q97:Z97,0)+1,".")),","),IF(MAX($Q97:Z97,0)=OPER!$AA192,".",IF(OPER!$AB192&lt;=HOUR(AB$7),MAX($Q97:Z97,0)+1,".")))</f>
        <v>.</v>
      </c>
      <c r="AB97" s="270" t="str">
        <f>IF($E97=$E96,IF(AC96=".",IF(MAX($Q97:AA97,0)=OPER!$AA192,".",IF(OPER!$AB192&lt;=HOUR(AC$7),MAX($Q97:AA97,0)+1,".")),","),IF(MAX($Q97:AA97,0)=OPER!$AA192,".",IF(OPER!$AB192&lt;=HOUR(AC$7),MAX($Q97:AA97,0)+1,".")))</f>
        <v>.</v>
      </c>
      <c r="AC97" s="271" t="str">
        <f>IF($E97=$E96,IF(AD96=".",IF(MAX($Q97:AB97,0)=OPER!$AA192,".",IF(OPER!$AB192&lt;=HOUR(AD$7),MAX($Q97:AB97,0)+1,".")),","),IF(MAX($Q97:AB97,0)=OPER!$AA192,".",IF(OPER!$AB192&lt;=HOUR(AD$7),MAX($Q97:AB97,0)+1,".")))</f>
        <v>.</v>
      </c>
      <c r="AD97" s="269" t="str">
        <f>IF($E97=$E96,IF(AE96=".",IF(MAX($Q97:AC97,0)=OPER!$AA192,".",IF(OPER!$AB192&lt;=HOUR(AE$7),MAX($Q97:AC97,0)+1,".")),","),IF(MAX($Q97:AC97,0)=OPER!$AA192,".",IF(OPER!$AB192&lt;=HOUR(AE$7),MAX($Q97:AC97,0)+1,".")))</f>
        <v>.</v>
      </c>
      <c r="AE97" s="269" t="str">
        <f>IF($E97=$E96,IF(AF96=".",IF(MAX($Q97:AD97,0)=OPER!$AA192,".",IF(OPER!$AB192&lt;=HOUR(AF$7),MAX($Q97:AD97,0)+1,".")),","),IF(MAX($Q97:AD97,0)=OPER!$AA192,".",IF(OPER!$AB192&lt;=HOUR(AF$7),MAX($Q97:AD97,0)+1,".")))</f>
        <v>.</v>
      </c>
      <c r="AF97" s="270" t="str">
        <f>IF($E97=$E96,IF(AG96=".",IF(MAX($Q97:AE97,0)=OPER!$AA192,".",IF(OPER!$AB192&lt;=HOUR(AG$7),MAX($Q97:AE97,0)+1,".")),","),IF(MAX($Q97:AE97,0)=OPER!$AA192,".",IF(OPER!$AB192&lt;=HOUR(AG$7),MAX($Q97:AE97,0)+1,".")))</f>
        <v>.</v>
      </c>
      <c r="AG97" s="271" t="str">
        <f>IF($E97=$E96,IF(AH96=".",IF(MAX($Q97:AF97,0)=OPER!$AA192,".",IF(OPER!$AB192&lt;=HOUR(AH$7),MAX($Q97:AF97,0)+1,".")),","),IF(MAX($Q97:AF97,0)=OPER!$AA192,".",IF(OPER!$AB192&lt;=HOUR(AH$7),MAX($Q97:AF97,0)+1,".")))</f>
        <v>.</v>
      </c>
      <c r="AH97" s="269" t="str">
        <f>IF($E97=$E96,IF(AI96=".",IF(MAX($Q97:AG97,0)=OPER!$AA192,".",IF(OPER!$AB192&lt;=HOUR(AI$7),MAX($Q97:AG97,0)+1,".")),","),IF(MAX($Q97:AG97,0)=OPER!$AA192,".",IF(OPER!$AB192&lt;=HOUR(AI$7),MAX($Q97:AG97,0)+1,".")))</f>
        <v>.</v>
      </c>
      <c r="AI97" s="269" t="str">
        <f>IF($E97=$E96,IF(AJ96=".",IF(MAX($Q97:AH97,0)=OPER!$AA192,".",IF(OPER!$AB192&lt;=HOUR(AJ$7),MAX($Q97:AH97,0)+1,".")),","),IF(MAX($Q97:AH97,0)=OPER!$AA192,".",IF(OPER!$AB192&lt;=HOUR(AJ$7),MAX($Q97:AH97,0)+1,".")))</f>
        <v>.</v>
      </c>
      <c r="AJ97" s="270" t="str">
        <f>IF($E97=$E96,IF(AK96=".",IF(MAX($Q97:AI97,0)=OPER!$AA192,".",IF(OPER!$AB192&lt;=HOUR(AK$7),MAX($Q97:AI97,0)+1,".")),","),IF(MAX($Q97:AI97,0)=OPER!$AA192,".",IF(OPER!$AB192&lt;=HOUR(AK$7),MAX($Q97:AI97,0)+1,".")))</f>
        <v>.</v>
      </c>
      <c r="AK97" s="271" t="str">
        <f>IF($E97=$E96,IF(AL96=".",IF(MAX($Q97:AJ97,0)=OPER!$AA192,".",IF(OPER!$AB192&lt;=HOUR(AL$7),MAX($Q97:AJ97,0)+1,".")),","),IF(MAX($Q97:AJ97,0)=OPER!$AA192,".",IF(OPER!$AB192&lt;=HOUR(AL$7),MAX($Q97:AJ97,0)+1,".")))</f>
        <v>.</v>
      </c>
      <c r="AL97" s="269" t="str">
        <f>IF($E97=$E96,IF(AM96=".",IF(MAX($Q97:AK97,0)=OPER!$AA192,".",IF(OPER!$AB192&lt;=HOUR(AM$7),MAX($Q97:AK97,0)+1,".")),","),IF(MAX($Q97:AK97,0)=OPER!$AA192,".",IF(OPER!$AB192&lt;=HOUR(AM$7),MAX($Q97:AK97,0)+1,".")))</f>
        <v>.</v>
      </c>
      <c r="AM97" s="269" t="str">
        <f>IF($E97=$E96,IF(AN96=".",IF(MAX($Q97:AL97,0)=OPER!$AA192,".",IF(OPER!$AB192&lt;=HOUR(AN$7),MAX($Q97:AL97,0)+1,".")),","),IF(MAX($Q97:AL97,0)=OPER!$AA192,".",IF(OPER!$AB192&lt;=HOUR(AN$7),MAX($Q97:AL97,0)+1,".")))</f>
        <v>.</v>
      </c>
      <c r="AN97" s="270" t="str">
        <f>IF($E97=$E96,IF(AO96=".",IF(MAX($Q97:AM97,0)=OPER!$AA192,".",IF(OPER!$AB192&lt;=HOUR(AO$7),MAX($Q97:AM97,0)+1,".")),","),IF(MAX($Q97:AM97,0)=OPER!$AA192,".",IF(OPER!$AB192&lt;=HOUR(AO$7),MAX($Q97:AM97,0)+1,".")))</f>
        <v>.</v>
      </c>
      <c r="AO97" s="271" t="str">
        <f>IF($E97=$E96,IF(AP96=".",IF(MAX($Q97:AN97,0)=OPER!$AA192,".",IF(OPER!$AB192&lt;=HOUR(AP$7),MAX($Q97:AN97,0)+1,".")),","),IF(MAX($Q97:AN97,0)=OPER!$AA192,".",IF(OPER!$AB192&lt;=HOUR(AP$7),MAX($Q97:AN97,0)+1,".")))</f>
        <v>.</v>
      </c>
      <c r="AP97" s="269" t="str">
        <f>IF($E97=$E96,IF(AQ96=".",IF(MAX($Q97:AO97,0)=OPER!$AA192,".",IF(OPER!$AB192&lt;=HOUR(AQ$7),MAX($Q97:AO97,0)+1,".")),","),IF(MAX($Q97:AO97,0)=OPER!$AA192,".",IF(OPER!$AB192&lt;=HOUR(AQ$7),MAX($Q97:AO97,0)+1,".")))</f>
        <v>.</v>
      </c>
      <c r="AQ97" s="269" t="str">
        <f>IF($E97=$E96,IF(AR96=".",IF(MAX($Q97:AP97,0)=OPER!$AA192,".",IF(OPER!$AB192&lt;=HOUR(AR$7),MAX($Q97:AP97,0)+1,".")),","),IF(MAX($Q97:AP97,0)=OPER!$AA192,".",IF(OPER!$AB192&lt;=HOUR(AR$7),MAX($Q97:AP97,0)+1,".")))</f>
        <v>.</v>
      </c>
      <c r="AR97" s="270" t="e">
        <f>IF($E97=$E96,IF(AS96=".",IF(MAX($Q97:AQ97,0)=OPER!$AA192,".",IF(OPER!$AB192&lt;=HOUR(AS$7),MAX($Q97:AQ97,0)+1,".")),","),IF(MAX($Q97:AQ97,0)=OPER!$AA192,".",IF(OPER!$AB192&lt;=HOUR(AS$7),MAX($Q97:AQ97,0)+1,".")))</f>
        <v>#VALUE!</v>
      </c>
      <c r="AS97" s="271" t="str">
        <f>IF($E97=$E96,IF(AT96=".",IF(MAX($Q97:AR97,0)=OPER!$AA192,".",IF(OPER!$AB192&lt;=HOUR(AT$7),MAX($Q97:AR97,0)+1,".")),","),IF(MAX($Q97:AR97,0)=OPER!$AA192,".",IF(OPER!$AB192&lt;=HOUR(AT$7),MAX($Q97:AR97,0)+1,".")))</f>
        <v>,</v>
      </c>
      <c r="AT97" s="269" t="str">
        <f>IF($E97=$E96,IF(AU96=".",IF(MAX($Q97:AS97,0)=OPER!$AA192,".",IF(OPER!$AB192&lt;=HOUR(AU$7),MAX($Q97:AS97,0)+1,".")),","),IF(MAX($Q97:AS97,0)=OPER!$AA192,".",IF(OPER!$AB192&lt;=HOUR(AU$7),MAX($Q97:AS97,0)+1,".")))</f>
        <v>,</v>
      </c>
      <c r="AU97" s="269" t="str">
        <f>IF($E97=$E96,IF(AV96=".",IF(MAX($Q97:AT97,0)=OPER!$AA192,".",IF(OPER!$AB192&lt;=HOUR(AV$7),MAX($Q97:AT97,0)+1,".")),","),IF(MAX($Q97:AT97,0)=OPER!$AA192,".",IF(OPER!$AB192&lt;=HOUR(AV$7),MAX($Q97:AT97,0)+1,".")))</f>
        <v>,</v>
      </c>
      <c r="AV97" s="270" t="str">
        <f>IF($E97=$E96,IF(AW96=".",IF(MAX($Q97:AU97,0)=OPER!$AA192,".",IF(OPER!$AB192&lt;=HOUR(AW$7),MAX($Q97:AU97,0)+1,".")),","),IF(MAX($Q97:AU97,0)=OPER!$AA192,".",IF(OPER!$AB192&lt;=HOUR(AW$7),MAX($Q97:AU97,0)+1,".")))</f>
        <v>,</v>
      </c>
      <c r="AW97" s="271" t="str">
        <f>IF($E97=$E96,IF(AX96=".",IF(MAX($Q97:AV97,0)=OPER!$AA192,".",IF(OPER!$AB192&lt;=HOUR(AX$7),MAX($Q97:AV97,0)+1,".")),","),IF(MAX($Q97:AV97,0)=OPER!$AA192,".",IF(OPER!$AB192&lt;=HOUR(AX$7),MAX($Q97:AV97,0)+1,".")))</f>
        <v>,</v>
      </c>
      <c r="AX97" s="269" t="str">
        <f>IF($E97=$E96,IF(AY96=".",IF(MAX($Q97:AW97,0)=OPER!$AA192,".",IF(OPER!$AB192&lt;=HOUR(AY$7),MAX($Q97:AW97,0)+1,".")),","),IF(MAX($Q97:AW97,0)=OPER!$AA192,".",IF(OPER!$AB192&lt;=HOUR(AY$7),MAX($Q97:AW97,0)+1,".")))</f>
        <v>,</v>
      </c>
      <c r="AY97" s="269" t="str">
        <f>IF($E97=$E96,IF(AZ96=".",IF(MAX($Q97:AX97,0)=OPER!$AA192,".",IF(OPER!$AB192&lt;=HOUR(AZ$7),MAX($Q97:AX97,0)+1,".")),","),IF(MAX($Q97:AX97,0)=OPER!$AA192,".",IF(OPER!$AB192&lt;=HOUR(AZ$7),MAX($Q97:AX97,0)+1,".")))</f>
        <v>,</v>
      </c>
      <c r="AZ97" s="270" t="str">
        <f>IF($E97=$E96,IF(BA96=".",IF(MAX($Q97:AY97,0)=OPER!$AA192,".",IF(OPER!$AB192&lt;=HOUR(BA$7),MAX($Q97:AY97,0)+1,".")),","),IF(MAX($Q97:AY97,0)=OPER!$AA192,".",IF(OPER!$AB192&lt;=HOUR(BA$7),MAX($Q97:AY97,0)+1,".")))</f>
        <v>,</v>
      </c>
      <c r="BA97" s="30" t="str">
        <f>+OPER!AK91</f>
        <v/>
      </c>
    </row>
    <row r="98" spans="1:53" ht="80.5" customHeight="1" x14ac:dyDescent="0.2">
      <c r="A98" s="282" t="str">
        <f>IF(OPER!AF92=0,"",OPER!AF92)</f>
        <v>CRITICA</v>
      </c>
      <c r="B98" s="109" t="str">
        <f>IF(OPER!V92=0,"",OPER!V92)</f>
        <v xml:space="preserve"> </v>
      </c>
      <c r="C98" s="71" t="str">
        <f>IF(OPER!U92 = 0,"", OPER!U92)</f>
        <v/>
      </c>
      <c r="D98" s="30" t="str">
        <f t="shared" si="10"/>
        <v/>
      </c>
      <c r="E98" s="262" t="str">
        <f>IF(OPER!X92 = 0,"",OPER!X92)</f>
        <v xml:space="preserve"> </v>
      </c>
      <c r="F98" s="262" t="str">
        <f>IF(OPER!I92 = 0,"",OPER!I92)</f>
        <v/>
      </c>
      <c r="G98" s="352" t="str">
        <f>IF(OPER!C92=0,"",OPER!C92)</f>
        <v/>
      </c>
      <c r="H98" s="30" t="str">
        <f>IF(OPER!R92 = 0,"",OPER!R92)</f>
        <v/>
      </c>
      <c r="I98" s="30" t="str">
        <f>IF(OPER!F92=0,"", OPER!F92)</f>
        <v/>
      </c>
      <c r="J98" s="108" t="str">
        <f>IF(OPER!G92=0,"",OPER!G92)</f>
        <v/>
      </c>
      <c r="K98" s="250">
        <f>+OPER!R92</f>
        <v>0</v>
      </c>
      <c r="L98" s="262">
        <f t="shared" si="11"/>
        <v>0</v>
      </c>
      <c r="M98" s="250">
        <f t="shared" si="12"/>
        <v>0</v>
      </c>
      <c r="N98" s="205" t="str">
        <f>IF(OPER!A92=0,"",OPER!A92)</f>
        <v/>
      </c>
      <c r="O98" s="73" t="str">
        <f>IF(OPER!AJ1948=0,"",OPER!AJ1948)</f>
        <v/>
      </c>
      <c r="P98" s="264" t="str">
        <f>IF(OPER!AH92="EJECUTADO","SI",IF(OPER!AH92="NO EJECUTADO","NO",""))</f>
        <v/>
      </c>
      <c r="Q98" s="264" t="str">
        <f>IF(OPER!AN92="EJECUTADO","SI",IF(OPER!AN92="NO EJECUTADO","NO",""))</f>
        <v/>
      </c>
      <c r="R98" s="221" t="str">
        <f>IFERROR(VLOOKUP(OPER!Z92,OPER!$AU$490:$AV$577,2,0),"NO ASIGNADO")</f>
        <v xml:space="preserve"> </v>
      </c>
      <c r="S98" s="6" t="str">
        <f>+OPER!AG92</f>
        <v xml:space="preserve"> </v>
      </c>
      <c r="T98" s="268" t="str">
        <f>IF($E98=$E97,IF(U97=".",IF(MAX($Q98:Q98,0)=OPER!$AA193,".",IF(OPER!$AB193&lt;=HOUR(U$7),MAX($Q98:Q98,0)+1,".")),","),IF(MAX($Q98:Q98,0)=OPER!$AA193,".",IF(OPER!$AB193&lt;=HOUR(U$7),MAX($Q98:Q98,0)+1,".")))</f>
        <v>.</v>
      </c>
      <c r="U98" s="269" t="str">
        <f>IF($E98=$E97,IF(V97=".",IF(MAX($Q98:T98,0)=OPER!$AA193,".",IF(OPER!$AB193&lt;=HOUR(V$7),MAX($Q98:T98,0)+1,".")),","),IF(MAX($Q98:T98,0)=OPER!$AA193,".",IF(OPER!$AB193&lt;=HOUR(V$7),MAX($Q98:T98,0)+1,".")))</f>
        <v>.</v>
      </c>
      <c r="V98" s="269" t="str">
        <f>IF($E98=$E97,IF(W97=".",IF(MAX($Q98:U98,0)=OPER!$AA193,".",IF(OPER!$AB193&lt;=HOUR(W$7),MAX($Q98:U98,0)+1,".")),","),IF(MAX($Q98:U98,0)=OPER!$AA193,".",IF(OPER!$AB193&lt;=HOUR(W$7),MAX($Q98:U98,0)+1,".")))</f>
        <v>.</v>
      </c>
      <c r="W98" s="269" t="str">
        <f>IF($E98=$E97,IF(X97=".",IF(MAX($Q98:V98,0)=OPER!$AA193,".",IF(OPER!$AB193&lt;=HOUR(X$7),MAX($Q98:V98,0)+1,".")),","),IF(MAX($Q98:V98,0)=OPER!$AA193,".",IF(OPER!$AB193&lt;=HOUR(X$7),MAX($Q98:V98,0)+1,".")))</f>
        <v>.</v>
      </c>
      <c r="X98" s="270" t="str">
        <f>IF($E98=$E97,IF(Y97=".",IF(MAX($Q98:W98,0)=OPER!$AA193,".",IF(OPER!$AB193&lt;=HOUR(Y$7),MAX($Q98:W98,0)+1,".")),","),IF(MAX($Q98:W98,0)=OPER!$AA193,".",IF(OPER!$AB193&lt;=HOUR(Y$7),MAX($Q98:W98,0)+1,".")))</f>
        <v>.</v>
      </c>
      <c r="Y98" s="271" t="str">
        <f>IF($E98=$E97,IF(Z97=".",IF(MAX($Q98:X98,0)=OPER!$AA193,".",IF(OPER!$AB193&lt;=HOUR(Z$7),MAX($Q98:X98,0)+1,".")),","),IF(MAX($Q98:X98,0)=OPER!$AA193,".",IF(OPER!$AB193&lt;=HOUR(Z$7),MAX($Q98:X98,0)+1,".")))</f>
        <v>.</v>
      </c>
      <c r="Z98" s="269" t="str">
        <f>IF($E98=$E97,IF(AA97=".",IF(MAX($Q98:Y98,0)=OPER!$AA193,".",IF(OPER!$AB193&lt;=HOUR(AA$7),MAX($Q98:Y98,0)+1,".")),","),IF(MAX($Q98:Y98,0)=OPER!$AA193,".",IF(OPER!$AB193&lt;=HOUR(AA$7),MAX($Q98:Y98,0)+1,".")))</f>
        <v>.</v>
      </c>
      <c r="AA98" s="269" t="str">
        <f>IF($E98=$E97,IF(AB97=".",IF(MAX($Q98:Z98,0)=OPER!$AA193,".",IF(OPER!$AB193&lt;=HOUR(AB$7),MAX($Q98:Z98,0)+1,".")),","),IF(MAX($Q98:Z98,0)=OPER!$AA193,".",IF(OPER!$AB193&lt;=HOUR(AB$7),MAX($Q98:Z98,0)+1,".")))</f>
        <v>.</v>
      </c>
      <c r="AB98" s="270" t="str">
        <f>IF($E98=$E97,IF(AC97=".",IF(MAX($Q98:AA98,0)=OPER!$AA193,".",IF(OPER!$AB193&lt;=HOUR(AC$7),MAX($Q98:AA98,0)+1,".")),","),IF(MAX($Q98:AA98,0)=OPER!$AA193,".",IF(OPER!$AB193&lt;=HOUR(AC$7),MAX($Q98:AA98,0)+1,".")))</f>
        <v>.</v>
      </c>
      <c r="AC98" s="271" t="str">
        <f>IF($E98=$E97,IF(AD97=".",IF(MAX($Q98:AB98,0)=OPER!$AA193,".",IF(OPER!$AB193&lt;=HOUR(AD$7),MAX($Q98:AB98,0)+1,".")),","),IF(MAX($Q98:AB98,0)=OPER!$AA193,".",IF(OPER!$AB193&lt;=HOUR(AD$7),MAX($Q98:AB98,0)+1,".")))</f>
        <v>.</v>
      </c>
      <c r="AD98" s="269" t="str">
        <f>IF($E98=$E97,IF(AE97=".",IF(MAX($Q98:AC98,0)=OPER!$AA193,".",IF(OPER!$AB193&lt;=HOUR(AE$7),MAX($Q98:AC98,0)+1,".")),","),IF(MAX($Q98:AC98,0)=OPER!$AA193,".",IF(OPER!$AB193&lt;=HOUR(AE$7),MAX($Q98:AC98,0)+1,".")))</f>
        <v>.</v>
      </c>
      <c r="AE98" s="269" t="str">
        <f>IF($E98=$E97,IF(AF97=".",IF(MAX($Q98:AD98,0)=OPER!$AA193,".",IF(OPER!$AB193&lt;=HOUR(AF$7),MAX($Q98:AD98,0)+1,".")),","),IF(MAX($Q98:AD98,0)=OPER!$AA193,".",IF(OPER!$AB193&lt;=HOUR(AF$7),MAX($Q98:AD98,0)+1,".")))</f>
        <v>.</v>
      </c>
      <c r="AF98" s="270" t="str">
        <f>IF($E98=$E97,IF(AG97=".",IF(MAX($Q98:AE98,0)=OPER!$AA193,".",IF(OPER!$AB193&lt;=HOUR(AG$7),MAX($Q98:AE98,0)+1,".")),","),IF(MAX($Q98:AE98,0)=OPER!$AA193,".",IF(OPER!$AB193&lt;=HOUR(AG$7),MAX($Q98:AE98,0)+1,".")))</f>
        <v>.</v>
      </c>
      <c r="AG98" s="271" t="str">
        <f>IF($E98=$E97,IF(AH97=".",IF(MAX($Q98:AF98,0)=OPER!$AA193,".",IF(OPER!$AB193&lt;=HOUR(AH$7),MAX($Q98:AF98,0)+1,".")),","),IF(MAX($Q98:AF98,0)=OPER!$AA193,".",IF(OPER!$AB193&lt;=HOUR(AH$7),MAX($Q98:AF98,0)+1,".")))</f>
        <v>.</v>
      </c>
      <c r="AH98" s="269" t="str">
        <f>IF($E98=$E97,IF(AI97=".",IF(MAX($Q98:AG98,0)=OPER!$AA193,".",IF(OPER!$AB193&lt;=HOUR(AI$7),MAX($Q98:AG98,0)+1,".")),","),IF(MAX($Q98:AG98,0)=OPER!$AA193,".",IF(OPER!$AB193&lt;=HOUR(AI$7),MAX($Q98:AG98,0)+1,".")))</f>
        <v>.</v>
      </c>
      <c r="AI98" s="269" t="str">
        <f>IF($E98=$E97,IF(AJ97=".",IF(MAX($Q98:AH98,0)=OPER!$AA193,".",IF(OPER!$AB193&lt;=HOUR(AJ$7),MAX($Q98:AH98,0)+1,".")),","),IF(MAX($Q98:AH98,0)=OPER!$AA193,".",IF(OPER!$AB193&lt;=HOUR(AJ$7),MAX($Q98:AH98,0)+1,".")))</f>
        <v>.</v>
      </c>
      <c r="AJ98" s="270" t="str">
        <f>IF($E98=$E97,IF(AK97=".",IF(MAX($Q98:AI98,0)=OPER!$AA193,".",IF(OPER!$AB193&lt;=HOUR(AK$7),MAX($Q98:AI98,0)+1,".")),","),IF(MAX($Q98:AI98,0)=OPER!$AA193,".",IF(OPER!$AB193&lt;=HOUR(AK$7),MAX($Q98:AI98,0)+1,".")))</f>
        <v>.</v>
      </c>
      <c r="AK98" s="271" t="str">
        <f>IF($E98=$E97,IF(AL97=".",IF(MAX($Q98:AJ98,0)=OPER!$AA193,".",IF(OPER!$AB193&lt;=HOUR(AL$7),MAX($Q98:AJ98,0)+1,".")),","),IF(MAX($Q98:AJ98,0)=OPER!$AA193,".",IF(OPER!$AB193&lt;=HOUR(AL$7),MAX($Q98:AJ98,0)+1,".")))</f>
        <v>.</v>
      </c>
      <c r="AL98" s="269" t="str">
        <f>IF($E98=$E97,IF(AM97=".",IF(MAX($Q98:AK98,0)=OPER!$AA193,".",IF(OPER!$AB193&lt;=HOUR(AM$7),MAX($Q98:AK98,0)+1,".")),","),IF(MAX($Q98:AK98,0)=OPER!$AA193,".",IF(OPER!$AB193&lt;=HOUR(AM$7),MAX($Q98:AK98,0)+1,".")))</f>
        <v>.</v>
      </c>
      <c r="AM98" s="269" t="str">
        <f>IF($E98=$E97,IF(AN97=".",IF(MAX($Q98:AL98,0)=OPER!$AA193,".",IF(OPER!$AB193&lt;=HOUR(AN$7),MAX($Q98:AL98,0)+1,".")),","),IF(MAX($Q98:AL98,0)=OPER!$AA193,".",IF(OPER!$AB193&lt;=HOUR(AN$7),MAX($Q98:AL98,0)+1,".")))</f>
        <v>.</v>
      </c>
      <c r="AN98" s="270" t="str">
        <f>IF($E98=$E97,IF(AO97=".",IF(MAX($Q98:AM98,0)=OPER!$AA193,".",IF(OPER!$AB193&lt;=HOUR(AO$7),MAX($Q98:AM98,0)+1,".")),","),IF(MAX($Q98:AM98,0)=OPER!$AA193,".",IF(OPER!$AB193&lt;=HOUR(AO$7),MAX($Q98:AM98,0)+1,".")))</f>
        <v>.</v>
      </c>
      <c r="AO98" s="271" t="str">
        <f>IF($E98=$E97,IF(AP97=".",IF(MAX($Q98:AN98,0)=OPER!$AA193,".",IF(OPER!$AB193&lt;=HOUR(AP$7),MAX($Q98:AN98,0)+1,".")),","),IF(MAX($Q98:AN98,0)=OPER!$AA193,".",IF(OPER!$AB193&lt;=HOUR(AP$7),MAX($Q98:AN98,0)+1,".")))</f>
        <v>.</v>
      </c>
      <c r="AP98" s="269" t="str">
        <f>IF($E98=$E97,IF(AQ97=".",IF(MAX($Q98:AO98,0)=OPER!$AA193,".",IF(OPER!$AB193&lt;=HOUR(AQ$7),MAX($Q98:AO98,0)+1,".")),","),IF(MAX($Q98:AO98,0)=OPER!$AA193,".",IF(OPER!$AB193&lt;=HOUR(AQ$7),MAX($Q98:AO98,0)+1,".")))</f>
        <v>.</v>
      </c>
      <c r="AQ98" s="269" t="e">
        <f>IF($E98=$E97,IF(AR97=".",IF(MAX($Q98:AP98,0)=OPER!$AA193,".",IF(OPER!$AB193&lt;=HOUR(AR$7),MAX($Q98:AP98,0)+1,".")),","),IF(MAX($Q98:AP98,0)=OPER!$AA193,".",IF(OPER!$AB193&lt;=HOUR(AR$7),MAX($Q98:AP98,0)+1,".")))</f>
        <v>#VALUE!</v>
      </c>
      <c r="AR98" s="270" t="str">
        <f>IF($E98=$E97,IF(AS97=".",IF(MAX($Q98:AQ98,0)=OPER!$AA193,".",IF(OPER!$AB193&lt;=HOUR(AS$7),MAX($Q98:AQ98,0)+1,".")),","),IF(MAX($Q98:AQ98,0)=OPER!$AA193,".",IF(OPER!$AB193&lt;=HOUR(AS$7),MAX($Q98:AQ98,0)+1,".")))</f>
        <v>,</v>
      </c>
      <c r="AS98" s="271" t="str">
        <f>IF($E98=$E97,IF(AT97=".",IF(MAX($Q98:AR98,0)=OPER!$AA193,".",IF(OPER!$AB193&lt;=HOUR(AT$7),MAX($Q98:AR98,0)+1,".")),","),IF(MAX($Q98:AR98,0)=OPER!$AA193,".",IF(OPER!$AB193&lt;=HOUR(AT$7),MAX($Q98:AR98,0)+1,".")))</f>
        <v>,</v>
      </c>
      <c r="AT98" s="269" t="str">
        <f>IF($E98=$E97,IF(AU97=".",IF(MAX($Q98:AS98,0)=OPER!$AA193,".",IF(OPER!$AB193&lt;=HOUR(AU$7),MAX($Q98:AS98,0)+1,".")),","),IF(MAX($Q98:AS98,0)=OPER!$AA193,".",IF(OPER!$AB193&lt;=HOUR(AU$7),MAX($Q98:AS98,0)+1,".")))</f>
        <v>,</v>
      </c>
      <c r="AU98" s="269" t="str">
        <f>IF($E98=$E97,IF(AV97=".",IF(MAX($Q98:AT98,0)=OPER!$AA193,".",IF(OPER!$AB193&lt;=HOUR(AV$7),MAX($Q98:AT98,0)+1,".")),","),IF(MAX($Q98:AT98,0)=OPER!$AA193,".",IF(OPER!$AB193&lt;=HOUR(AV$7),MAX($Q98:AT98,0)+1,".")))</f>
        <v>,</v>
      </c>
      <c r="AV98" s="270" t="str">
        <f>IF($E98=$E97,IF(AW97=".",IF(MAX($Q98:AU98,0)=OPER!$AA193,".",IF(OPER!$AB193&lt;=HOUR(AW$7),MAX($Q98:AU98,0)+1,".")),","),IF(MAX($Q98:AU98,0)=OPER!$AA193,".",IF(OPER!$AB193&lt;=HOUR(AW$7),MAX($Q98:AU98,0)+1,".")))</f>
        <v>,</v>
      </c>
      <c r="AW98" s="271" t="str">
        <f>IF($E98=$E97,IF(AX97=".",IF(MAX($Q98:AV98,0)=OPER!$AA193,".",IF(OPER!$AB193&lt;=HOUR(AX$7),MAX($Q98:AV98,0)+1,".")),","),IF(MAX($Q98:AV98,0)=OPER!$AA193,".",IF(OPER!$AB193&lt;=HOUR(AX$7),MAX($Q98:AV98,0)+1,".")))</f>
        <v>,</v>
      </c>
      <c r="AX98" s="269" t="str">
        <f>IF($E98=$E97,IF(AY97=".",IF(MAX($Q98:AW98,0)=OPER!$AA193,".",IF(OPER!$AB193&lt;=HOUR(AY$7),MAX($Q98:AW98,0)+1,".")),","),IF(MAX($Q98:AW98,0)=OPER!$AA193,".",IF(OPER!$AB193&lt;=HOUR(AY$7),MAX($Q98:AW98,0)+1,".")))</f>
        <v>,</v>
      </c>
      <c r="AY98" s="269" t="str">
        <f>IF($E98=$E97,IF(AZ97=".",IF(MAX($Q98:AX98,0)=OPER!$AA193,".",IF(OPER!$AB193&lt;=HOUR(AZ$7),MAX($Q98:AX98,0)+1,".")),","),IF(MAX($Q98:AX98,0)=OPER!$AA193,".",IF(OPER!$AB193&lt;=HOUR(AZ$7),MAX($Q98:AX98,0)+1,".")))</f>
        <v>,</v>
      </c>
      <c r="AZ98" s="270" t="str">
        <f>IF($E98=$E97,IF(BA97=".",IF(MAX($Q98:AY98,0)=OPER!$AA193,".",IF(OPER!$AB193&lt;=HOUR(BA$7),MAX($Q98:AY98,0)+1,".")),","),IF(MAX($Q98:AY98,0)=OPER!$AA193,".",IF(OPER!$AB193&lt;=HOUR(BA$7),MAX($Q98:AY98,0)+1,".")))</f>
        <v>,</v>
      </c>
      <c r="BA98" s="30" t="str">
        <f>+OPER!AK92</f>
        <v/>
      </c>
    </row>
    <row r="99" spans="1:53" ht="80.5" customHeight="1" x14ac:dyDescent="0.2">
      <c r="A99" s="282" t="str">
        <f>IF(OPER!AF93=0,"",OPER!AF93)</f>
        <v>CRITICA</v>
      </c>
      <c r="B99" s="109" t="str">
        <f>IF(OPER!V93=0,"",OPER!V93)</f>
        <v xml:space="preserve"> </v>
      </c>
      <c r="C99" s="71" t="str">
        <f>IF(OPER!U93 = 0,"", OPER!U93)</f>
        <v/>
      </c>
      <c r="D99" s="30" t="str">
        <f t="shared" si="10"/>
        <v/>
      </c>
      <c r="E99" s="262" t="str">
        <f>IF(OPER!X93 = 0,"",OPER!X93)</f>
        <v xml:space="preserve"> </v>
      </c>
      <c r="F99" s="262" t="str">
        <f>IF(OPER!I93 = 0,"",OPER!I93)</f>
        <v/>
      </c>
      <c r="G99" s="352" t="str">
        <f>IF(OPER!C93=0,"",OPER!C93)</f>
        <v/>
      </c>
      <c r="H99" s="30" t="str">
        <f>IF(OPER!R93 = 0,"",OPER!R93)</f>
        <v/>
      </c>
      <c r="I99" s="30" t="str">
        <f>IF(OPER!F93=0,"", OPER!F93)</f>
        <v/>
      </c>
      <c r="J99" s="108" t="str">
        <f>IF(OPER!G93=0,"",OPER!G93)</f>
        <v/>
      </c>
      <c r="K99" s="250">
        <f>+OPER!R93</f>
        <v>0</v>
      </c>
      <c r="L99" s="262">
        <f t="shared" si="11"/>
        <v>0</v>
      </c>
      <c r="M99" s="250">
        <f t="shared" si="12"/>
        <v>0</v>
      </c>
      <c r="N99" s="205" t="str">
        <f>IF(OPER!A93=0,"",OPER!A93)</f>
        <v/>
      </c>
      <c r="O99" s="73" t="str">
        <f>IF(OPER!AJ1949=0,"",OPER!AJ1949)</f>
        <v/>
      </c>
      <c r="P99" s="264" t="str">
        <f>IF(OPER!AH93="EJECUTADO","SI",IF(OPER!AH93="NO EJECUTADO","NO",""))</f>
        <v/>
      </c>
      <c r="Q99" s="264" t="str">
        <f>IF(OPER!AN93="EJECUTADO","SI",IF(OPER!AN93="NO EJECUTADO","NO",""))</f>
        <v/>
      </c>
      <c r="R99" s="221" t="str">
        <f>IFERROR(VLOOKUP(OPER!Z93,OPER!$AU$490:$AV$577,2,0),"NO ASIGNADO")</f>
        <v xml:space="preserve"> </v>
      </c>
      <c r="S99" s="6" t="str">
        <f>+OPER!AG93</f>
        <v xml:space="preserve"> </v>
      </c>
      <c r="T99" s="268" t="str">
        <f>IF($E99=$E98,IF(U98=".",IF(MAX($Q99:Q99,0)=OPER!$AA194,".",IF(OPER!$AB194&lt;=HOUR(U$7),MAX($Q99:Q99,0)+1,".")),","),IF(MAX($Q99:Q99,0)=OPER!$AA194,".",IF(OPER!$AB194&lt;=HOUR(U$7),MAX($Q99:Q99,0)+1,".")))</f>
        <v>.</v>
      </c>
      <c r="U99" s="269" t="str">
        <f>IF($E99=$E98,IF(V98=".",IF(MAX($Q99:T99,0)=OPER!$AA194,".",IF(OPER!$AB194&lt;=HOUR(V$7),MAX($Q99:T99,0)+1,".")),","),IF(MAX($Q99:T99,0)=OPER!$AA194,".",IF(OPER!$AB194&lt;=HOUR(V$7),MAX($Q99:T99,0)+1,".")))</f>
        <v>.</v>
      </c>
      <c r="V99" s="269" t="str">
        <f>IF($E99=$E98,IF(W98=".",IF(MAX($Q99:U99,0)=OPER!$AA194,".",IF(OPER!$AB194&lt;=HOUR(W$7),MAX($Q99:U99,0)+1,".")),","),IF(MAX($Q99:U99,0)=OPER!$AA194,".",IF(OPER!$AB194&lt;=HOUR(W$7),MAX($Q99:U99,0)+1,".")))</f>
        <v>.</v>
      </c>
      <c r="W99" s="269" t="str">
        <f>IF($E99=$E98,IF(X98=".",IF(MAX($Q99:V99,0)=OPER!$AA194,".",IF(OPER!$AB194&lt;=HOUR(X$7),MAX($Q99:V99,0)+1,".")),","),IF(MAX($Q99:V99,0)=OPER!$AA194,".",IF(OPER!$AB194&lt;=HOUR(X$7),MAX($Q99:V99,0)+1,".")))</f>
        <v>.</v>
      </c>
      <c r="X99" s="270" t="str">
        <f>IF($E99=$E98,IF(Y98=".",IF(MAX($Q99:W99,0)=OPER!$AA194,".",IF(OPER!$AB194&lt;=HOUR(Y$7),MAX($Q99:W99,0)+1,".")),","),IF(MAX($Q99:W99,0)=OPER!$AA194,".",IF(OPER!$AB194&lt;=HOUR(Y$7),MAX($Q99:W99,0)+1,".")))</f>
        <v>.</v>
      </c>
      <c r="Y99" s="271" t="str">
        <f>IF($E99=$E98,IF(Z98=".",IF(MAX($Q99:X99,0)=OPER!$AA194,".",IF(OPER!$AB194&lt;=HOUR(Z$7),MAX($Q99:X99,0)+1,".")),","),IF(MAX($Q99:X99,0)=OPER!$AA194,".",IF(OPER!$AB194&lt;=HOUR(Z$7),MAX($Q99:X99,0)+1,".")))</f>
        <v>.</v>
      </c>
      <c r="Z99" s="269" t="str">
        <f>IF($E99=$E98,IF(AA98=".",IF(MAX($Q99:Y99,0)=OPER!$AA194,".",IF(OPER!$AB194&lt;=HOUR(AA$7),MAX($Q99:Y99,0)+1,".")),","),IF(MAX($Q99:Y99,0)=OPER!$AA194,".",IF(OPER!$AB194&lt;=HOUR(AA$7),MAX($Q99:Y99,0)+1,".")))</f>
        <v>.</v>
      </c>
      <c r="AA99" s="269" t="str">
        <f>IF($E99=$E98,IF(AB98=".",IF(MAX($Q99:Z99,0)=OPER!$AA194,".",IF(OPER!$AB194&lt;=HOUR(AB$7),MAX($Q99:Z99,0)+1,".")),","),IF(MAX($Q99:Z99,0)=OPER!$AA194,".",IF(OPER!$AB194&lt;=HOUR(AB$7),MAX($Q99:Z99,0)+1,".")))</f>
        <v>.</v>
      </c>
      <c r="AB99" s="270" t="str">
        <f>IF($E99=$E98,IF(AC98=".",IF(MAX($Q99:AA99,0)=OPER!$AA194,".",IF(OPER!$AB194&lt;=HOUR(AC$7),MAX($Q99:AA99,0)+1,".")),","),IF(MAX($Q99:AA99,0)=OPER!$AA194,".",IF(OPER!$AB194&lt;=HOUR(AC$7),MAX($Q99:AA99,0)+1,".")))</f>
        <v>.</v>
      </c>
      <c r="AC99" s="271" t="str">
        <f>IF($E99=$E98,IF(AD98=".",IF(MAX($Q99:AB99,0)=OPER!$AA194,".",IF(OPER!$AB194&lt;=HOUR(AD$7),MAX($Q99:AB99,0)+1,".")),","),IF(MAX($Q99:AB99,0)=OPER!$AA194,".",IF(OPER!$AB194&lt;=HOUR(AD$7),MAX($Q99:AB99,0)+1,".")))</f>
        <v>.</v>
      </c>
      <c r="AD99" s="269" t="str">
        <f>IF($E99=$E98,IF(AE98=".",IF(MAX($Q99:AC99,0)=OPER!$AA194,".",IF(OPER!$AB194&lt;=HOUR(AE$7),MAX($Q99:AC99,0)+1,".")),","),IF(MAX($Q99:AC99,0)=OPER!$AA194,".",IF(OPER!$AB194&lt;=HOUR(AE$7),MAX($Q99:AC99,0)+1,".")))</f>
        <v>.</v>
      </c>
      <c r="AE99" s="269" t="str">
        <f>IF($E99=$E98,IF(AF98=".",IF(MAX($Q99:AD99,0)=OPER!$AA194,".",IF(OPER!$AB194&lt;=HOUR(AF$7),MAX($Q99:AD99,0)+1,".")),","),IF(MAX($Q99:AD99,0)=OPER!$AA194,".",IF(OPER!$AB194&lt;=HOUR(AF$7),MAX($Q99:AD99,0)+1,".")))</f>
        <v>.</v>
      </c>
      <c r="AF99" s="270" t="str">
        <f>IF($E99=$E98,IF(AG98=".",IF(MAX($Q99:AE99,0)=OPER!$AA194,".",IF(OPER!$AB194&lt;=HOUR(AG$7),MAX($Q99:AE99,0)+1,".")),","),IF(MAX($Q99:AE99,0)=OPER!$AA194,".",IF(OPER!$AB194&lt;=HOUR(AG$7),MAX($Q99:AE99,0)+1,".")))</f>
        <v>.</v>
      </c>
      <c r="AG99" s="271" t="str">
        <f>IF($E99=$E98,IF(AH98=".",IF(MAX($Q99:AF99,0)=OPER!$AA194,".",IF(OPER!$AB194&lt;=HOUR(AH$7),MAX($Q99:AF99,0)+1,".")),","),IF(MAX($Q99:AF99,0)=OPER!$AA194,".",IF(OPER!$AB194&lt;=HOUR(AH$7),MAX($Q99:AF99,0)+1,".")))</f>
        <v>.</v>
      </c>
      <c r="AH99" s="269" t="str">
        <f>IF($E99=$E98,IF(AI98=".",IF(MAX($Q99:AG99,0)=OPER!$AA194,".",IF(OPER!$AB194&lt;=HOUR(AI$7),MAX($Q99:AG99,0)+1,".")),","),IF(MAX($Q99:AG99,0)=OPER!$AA194,".",IF(OPER!$AB194&lt;=HOUR(AI$7),MAX($Q99:AG99,0)+1,".")))</f>
        <v>.</v>
      </c>
      <c r="AI99" s="269" t="str">
        <f>IF($E99=$E98,IF(AJ98=".",IF(MAX($Q99:AH99,0)=OPER!$AA194,".",IF(OPER!$AB194&lt;=HOUR(AJ$7),MAX($Q99:AH99,0)+1,".")),","),IF(MAX($Q99:AH99,0)=OPER!$AA194,".",IF(OPER!$AB194&lt;=HOUR(AJ$7),MAX($Q99:AH99,0)+1,".")))</f>
        <v>.</v>
      </c>
      <c r="AJ99" s="270" t="str">
        <f>IF($E99=$E98,IF(AK98=".",IF(MAX($Q99:AI99,0)=OPER!$AA194,".",IF(OPER!$AB194&lt;=HOUR(AK$7),MAX($Q99:AI99,0)+1,".")),","),IF(MAX($Q99:AI99,0)=OPER!$AA194,".",IF(OPER!$AB194&lt;=HOUR(AK$7),MAX($Q99:AI99,0)+1,".")))</f>
        <v>.</v>
      </c>
      <c r="AK99" s="271" t="str">
        <f>IF($E99=$E98,IF(AL98=".",IF(MAX($Q99:AJ99,0)=OPER!$AA194,".",IF(OPER!$AB194&lt;=HOUR(AL$7),MAX($Q99:AJ99,0)+1,".")),","),IF(MAX($Q99:AJ99,0)=OPER!$AA194,".",IF(OPER!$AB194&lt;=HOUR(AL$7),MAX($Q99:AJ99,0)+1,".")))</f>
        <v>.</v>
      </c>
      <c r="AL99" s="269" t="str">
        <f>IF($E99=$E98,IF(AM98=".",IF(MAX($Q99:AK99,0)=OPER!$AA194,".",IF(OPER!$AB194&lt;=HOUR(AM$7),MAX($Q99:AK99,0)+1,".")),","),IF(MAX($Q99:AK99,0)=OPER!$AA194,".",IF(OPER!$AB194&lt;=HOUR(AM$7),MAX($Q99:AK99,0)+1,".")))</f>
        <v>.</v>
      </c>
      <c r="AM99" s="269" t="str">
        <f>IF($E99=$E98,IF(AN98=".",IF(MAX($Q99:AL99,0)=OPER!$AA194,".",IF(OPER!$AB194&lt;=HOUR(AN$7),MAX($Q99:AL99,0)+1,".")),","),IF(MAX($Q99:AL99,0)=OPER!$AA194,".",IF(OPER!$AB194&lt;=HOUR(AN$7),MAX($Q99:AL99,0)+1,".")))</f>
        <v>.</v>
      </c>
      <c r="AN99" s="270" t="str">
        <f>IF($E99=$E98,IF(AO98=".",IF(MAX($Q99:AM99,0)=OPER!$AA194,".",IF(OPER!$AB194&lt;=HOUR(AO$7),MAX($Q99:AM99,0)+1,".")),","),IF(MAX($Q99:AM99,0)=OPER!$AA194,".",IF(OPER!$AB194&lt;=HOUR(AO$7),MAX($Q99:AM99,0)+1,".")))</f>
        <v>.</v>
      </c>
      <c r="AO99" s="271" t="str">
        <f>IF($E99=$E98,IF(AP98=".",IF(MAX($Q99:AN99,0)=OPER!$AA194,".",IF(OPER!$AB194&lt;=HOUR(AP$7),MAX($Q99:AN99,0)+1,".")),","),IF(MAX($Q99:AN99,0)=OPER!$AA194,".",IF(OPER!$AB194&lt;=HOUR(AP$7),MAX($Q99:AN99,0)+1,".")))</f>
        <v>.</v>
      </c>
      <c r="AP99" s="269" t="e">
        <f>IF($E99=$E98,IF(AQ98=".",IF(MAX($Q99:AO99,0)=OPER!$AA194,".",IF(OPER!$AB194&lt;=HOUR(AQ$7),MAX($Q99:AO99,0)+1,".")),","),IF(MAX($Q99:AO99,0)=OPER!$AA194,".",IF(OPER!$AB194&lt;=HOUR(AQ$7),MAX($Q99:AO99,0)+1,".")))</f>
        <v>#VALUE!</v>
      </c>
      <c r="AQ99" s="269" t="str">
        <f>IF($E99=$E98,IF(AR98=".",IF(MAX($Q99:AP99,0)=OPER!$AA194,".",IF(OPER!$AB194&lt;=HOUR(AR$7),MAX($Q99:AP99,0)+1,".")),","),IF(MAX($Q99:AP99,0)=OPER!$AA194,".",IF(OPER!$AB194&lt;=HOUR(AR$7),MAX($Q99:AP99,0)+1,".")))</f>
        <v>,</v>
      </c>
      <c r="AR99" s="270" t="str">
        <f>IF($E99=$E98,IF(AS98=".",IF(MAX($Q99:AQ99,0)=OPER!$AA194,".",IF(OPER!$AB194&lt;=HOUR(AS$7),MAX($Q99:AQ99,0)+1,".")),","),IF(MAX($Q99:AQ99,0)=OPER!$AA194,".",IF(OPER!$AB194&lt;=HOUR(AS$7),MAX($Q99:AQ99,0)+1,".")))</f>
        <v>,</v>
      </c>
      <c r="AS99" s="271" t="str">
        <f>IF($E99=$E98,IF(AT98=".",IF(MAX($Q99:AR99,0)=OPER!$AA194,".",IF(OPER!$AB194&lt;=HOUR(AT$7),MAX($Q99:AR99,0)+1,".")),","),IF(MAX($Q99:AR99,0)=OPER!$AA194,".",IF(OPER!$AB194&lt;=HOUR(AT$7),MAX($Q99:AR99,0)+1,".")))</f>
        <v>,</v>
      </c>
      <c r="AT99" s="269" t="str">
        <f>IF($E99=$E98,IF(AU98=".",IF(MAX($Q99:AS99,0)=OPER!$AA194,".",IF(OPER!$AB194&lt;=HOUR(AU$7),MAX($Q99:AS99,0)+1,".")),","),IF(MAX($Q99:AS99,0)=OPER!$AA194,".",IF(OPER!$AB194&lt;=HOUR(AU$7),MAX($Q99:AS99,0)+1,".")))</f>
        <v>,</v>
      </c>
      <c r="AU99" s="269" t="str">
        <f>IF($E99=$E98,IF(AV98=".",IF(MAX($Q99:AT99,0)=OPER!$AA194,".",IF(OPER!$AB194&lt;=HOUR(AV$7),MAX($Q99:AT99,0)+1,".")),","),IF(MAX($Q99:AT99,0)=OPER!$AA194,".",IF(OPER!$AB194&lt;=HOUR(AV$7),MAX($Q99:AT99,0)+1,".")))</f>
        <v>,</v>
      </c>
      <c r="AV99" s="270" t="str">
        <f>IF($E99=$E98,IF(AW98=".",IF(MAX($Q99:AU99,0)=OPER!$AA194,".",IF(OPER!$AB194&lt;=HOUR(AW$7),MAX($Q99:AU99,0)+1,".")),","),IF(MAX($Q99:AU99,0)=OPER!$AA194,".",IF(OPER!$AB194&lt;=HOUR(AW$7),MAX($Q99:AU99,0)+1,".")))</f>
        <v>,</v>
      </c>
      <c r="AW99" s="271" t="str">
        <f>IF($E99=$E98,IF(AX98=".",IF(MAX($Q99:AV99,0)=OPER!$AA194,".",IF(OPER!$AB194&lt;=HOUR(AX$7),MAX($Q99:AV99,0)+1,".")),","),IF(MAX($Q99:AV99,0)=OPER!$AA194,".",IF(OPER!$AB194&lt;=HOUR(AX$7),MAX($Q99:AV99,0)+1,".")))</f>
        <v>,</v>
      </c>
      <c r="AX99" s="269" t="str">
        <f>IF($E99=$E98,IF(AY98=".",IF(MAX($Q99:AW99,0)=OPER!$AA194,".",IF(OPER!$AB194&lt;=HOUR(AY$7),MAX($Q99:AW99,0)+1,".")),","),IF(MAX($Q99:AW99,0)=OPER!$AA194,".",IF(OPER!$AB194&lt;=HOUR(AY$7),MAX($Q99:AW99,0)+1,".")))</f>
        <v>,</v>
      </c>
      <c r="AY99" s="269" t="str">
        <f>IF($E99=$E98,IF(AZ98=".",IF(MAX($Q99:AX99,0)=OPER!$AA194,".",IF(OPER!$AB194&lt;=HOUR(AZ$7),MAX($Q99:AX99,0)+1,".")),","),IF(MAX($Q99:AX99,0)=OPER!$AA194,".",IF(OPER!$AB194&lt;=HOUR(AZ$7),MAX($Q99:AX99,0)+1,".")))</f>
        <v>,</v>
      </c>
      <c r="AZ99" s="270" t="str">
        <f>IF($E99=$E98,IF(BA98=".",IF(MAX($Q99:AY99,0)=OPER!$AA194,".",IF(OPER!$AB194&lt;=HOUR(BA$7),MAX($Q99:AY99,0)+1,".")),","),IF(MAX($Q99:AY99,0)=OPER!$AA194,".",IF(OPER!$AB194&lt;=HOUR(BA$7),MAX($Q99:AY99,0)+1,".")))</f>
        <v>,</v>
      </c>
      <c r="BA99" s="30" t="str">
        <f>+OPER!AK93</f>
        <v/>
      </c>
    </row>
    <row r="100" spans="1:53" ht="80.5" customHeight="1" x14ac:dyDescent="0.2">
      <c r="A100" s="282" t="str">
        <f>IF(OPER!AF94=0,"",OPER!AF94)</f>
        <v>CRITICA</v>
      </c>
      <c r="B100" s="109" t="str">
        <f>IF(OPER!V94=0,"",OPER!V94)</f>
        <v xml:space="preserve"> </v>
      </c>
      <c r="C100" s="71" t="str">
        <f>IF(OPER!U94 = 0,"", OPER!U94)</f>
        <v/>
      </c>
      <c r="D100" s="30" t="str">
        <f t="shared" si="10"/>
        <v/>
      </c>
      <c r="E100" s="262" t="str">
        <f>IF(OPER!X94 = 0,"",OPER!X94)</f>
        <v xml:space="preserve"> </v>
      </c>
      <c r="F100" s="262" t="str">
        <f>IF(OPER!I94 = 0,"",OPER!I94)</f>
        <v/>
      </c>
      <c r="G100" s="352" t="str">
        <f>IF(OPER!C94=0,"",OPER!C94)</f>
        <v/>
      </c>
      <c r="H100" s="30" t="str">
        <f>IF(OPER!R94 = 0,"",OPER!R94)</f>
        <v/>
      </c>
      <c r="I100" s="30" t="str">
        <f>IF(OPER!F94=0,"", OPER!F94)</f>
        <v/>
      </c>
      <c r="J100" s="108" t="str">
        <f>IF(OPER!G94=0,"",OPER!G94)</f>
        <v/>
      </c>
      <c r="K100" s="250">
        <f>+OPER!R94</f>
        <v>0</v>
      </c>
      <c r="L100" s="262">
        <f t="shared" si="11"/>
        <v>0</v>
      </c>
      <c r="M100" s="250">
        <f t="shared" si="12"/>
        <v>0</v>
      </c>
      <c r="N100" s="205" t="str">
        <f>IF(OPER!A94=0,"",OPER!A94)</f>
        <v/>
      </c>
      <c r="O100" s="73" t="str">
        <f>IF(OPER!AJ1950=0,"",OPER!AJ1950)</f>
        <v/>
      </c>
      <c r="P100" s="264" t="str">
        <f>IF(OPER!AH94="EJECUTADO","SI",IF(OPER!AH94="NO EJECUTADO","NO",""))</f>
        <v/>
      </c>
      <c r="Q100" s="264" t="str">
        <f>IF(OPER!AN94="EJECUTADO","SI",IF(OPER!AN94="NO EJECUTADO","NO",""))</f>
        <v/>
      </c>
      <c r="R100" s="221" t="str">
        <f>IFERROR(VLOOKUP(OPER!Z94,OPER!$AU$490:$AV$577,2,0),"NO ASIGNADO")</f>
        <v xml:space="preserve"> </v>
      </c>
      <c r="S100" s="6" t="str">
        <f>+OPER!AG94</f>
        <v xml:space="preserve"> </v>
      </c>
      <c r="T100" s="268" t="str">
        <f>IF($E100=$E99,IF(U99=".",IF(MAX($Q100:Q100,0)=OPER!$AA195,".",IF(OPER!$AB195&lt;=HOUR(U$7),MAX($Q100:Q100,0)+1,".")),","),IF(MAX($Q100:Q100,0)=OPER!$AA195,".",IF(OPER!$AB195&lt;=HOUR(U$7),MAX($Q100:Q100,0)+1,".")))</f>
        <v>.</v>
      </c>
      <c r="U100" s="269" t="str">
        <f>IF($E100=$E99,IF(V99=".",IF(MAX($Q100:T100,0)=OPER!$AA195,".",IF(OPER!$AB195&lt;=HOUR(V$7),MAX($Q100:T100,0)+1,".")),","),IF(MAX($Q100:T100,0)=OPER!$AA195,".",IF(OPER!$AB195&lt;=HOUR(V$7),MAX($Q100:T100,0)+1,".")))</f>
        <v>.</v>
      </c>
      <c r="V100" s="269" t="str">
        <f>IF($E100=$E99,IF(W99=".",IF(MAX($Q100:U100,0)=OPER!$AA195,".",IF(OPER!$AB195&lt;=HOUR(W$7),MAX($Q100:U100,0)+1,".")),","),IF(MAX($Q100:U100,0)=OPER!$AA195,".",IF(OPER!$AB195&lt;=HOUR(W$7),MAX($Q100:U100,0)+1,".")))</f>
        <v>.</v>
      </c>
      <c r="W100" s="269" t="str">
        <f>IF($E100=$E99,IF(X99=".",IF(MAX($Q100:V100,0)=OPER!$AA195,".",IF(OPER!$AB195&lt;=HOUR(X$7),MAX($Q100:V100,0)+1,".")),","),IF(MAX($Q100:V100,0)=OPER!$AA195,".",IF(OPER!$AB195&lt;=HOUR(X$7),MAX($Q100:V100,0)+1,".")))</f>
        <v>.</v>
      </c>
      <c r="X100" s="270" t="str">
        <f>IF($E100=$E99,IF(Y99=".",IF(MAX($Q100:W100,0)=OPER!$AA195,".",IF(OPER!$AB195&lt;=HOUR(Y$7),MAX($Q100:W100,0)+1,".")),","),IF(MAX($Q100:W100,0)=OPER!$AA195,".",IF(OPER!$AB195&lt;=HOUR(Y$7),MAX($Q100:W100,0)+1,".")))</f>
        <v>.</v>
      </c>
      <c r="Y100" s="271" t="str">
        <f>IF($E100=$E99,IF(Z99=".",IF(MAX($Q100:X100,0)=OPER!$AA195,".",IF(OPER!$AB195&lt;=HOUR(Z$7),MAX($Q100:X100,0)+1,".")),","),IF(MAX($Q100:X100,0)=OPER!$AA195,".",IF(OPER!$AB195&lt;=HOUR(Z$7),MAX($Q100:X100,0)+1,".")))</f>
        <v>.</v>
      </c>
      <c r="Z100" s="269" t="str">
        <f>IF($E100=$E99,IF(AA99=".",IF(MAX($Q100:Y100,0)=OPER!$AA195,".",IF(OPER!$AB195&lt;=HOUR(AA$7),MAX($Q100:Y100,0)+1,".")),","),IF(MAX($Q100:Y100,0)=OPER!$AA195,".",IF(OPER!$AB195&lt;=HOUR(AA$7),MAX($Q100:Y100,0)+1,".")))</f>
        <v>.</v>
      </c>
      <c r="AA100" s="269" t="str">
        <f>IF($E100=$E99,IF(AB99=".",IF(MAX($Q100:Z100,0)=OPER!$AA195,".",IF(OPER!$AB195&lt;=HOUR(AB$7),MAX($Q100:Z100,0)+1,".")),","),IF(MAX($Q100:Z100,0)=OPER!$AA195,".",IF(OPER!$AB195&lt;=HOUR(AB$7),MAX($Q100:Z100,0)+1,".")))</f>
        <v>.</v>
      </c>
      <c r="AB100" s="270" t="str">
        <f>IF($E100=$E99,IF(AC99=".",IF(MAX($Q100:AA100,0)=OPER!$AA195,".",IF(OPER!$AB195&lt;=HOUR(AC$7),MAX($Q100:AA100,0)+1,".")),","),IF(MAX($Q100:AA100,0)=OPER!$AA195,".",IF(OPER!$AB195&lt;=HOUR(AC$7),MAX($Q100:AA100,0)+1,".")))</f>
        <v>.</v>
      </c>
      <c r="AC100" s="271" t="str">
        <f>IF($E100=$E99,IF(AD99=".",IF(MAX($Q100:AB100,0)=OPER!$AA195,".",IF(OPER!$AB195&lt;=HOUR(AD$7),MAX($Q100:AB100,0)+1,".")),","),IF(MAX($Q100:AB100,0)=OPER!$AA195,".",IF(OPER!$AB195&lt;=HOUR(AD$7),MAX($Q100:AB100,0)+1,".")))</f>
        <v>.</v>
      </c>
      <c r="AD100" s="269" t="str">
        <f>IF($E100=$E99,IF(AE99=".",IF(MAX($Q100:AC100,0)=OPER!$AA195,".",IF(OPER!$AB195&lt;=HOUR(AE$7),MAX($Q100:AC100,0)+1,".")),","),IF(MAX($Q100:AC100,0)=OPER!$AA195,".",IF(OPER!$AB195&lt;=HOUR(AE$7),MAX($Q100:AC100,0)+1,".")))</f>
        <v>.</v>
      </c>
      <c r="AE100" s="269" t="str">
        <f>IF($E100=$E99,IF(AF99=".",IF(MAX($Q100:AD100,0)=OPER!$AA195,".",IF(OPER!$AB195&lt;=HOUR(AF$7),MAX($Q100:AD100,0)+1,".")),","),IF(MAX($Q100:AD100,0)=OPER!$AA195,".",IF(OPER!$AB195&lt;=HOUR(AF$7),MAX($Q100:AD100,0)+1,".")))</f>
        <v>.</v>
      </c>
      <c r="AF100" s="270" t="str">
        <f>IF($E100=$E99,IF(AG99=".",IF(MAX($Q100:AE100,0)=OPER!$AA195,".",IF(OPER!$AB195&lt;=HOUR(AG$7),MAX($Q100:AE100,0)+1,".")),","),IF(MAX($Q100:AE100,0)=OPER!$AA195,".",IF(OPER!$AB195&lt;=HOUR(AG$7),MAX($Q100:AE100,0)+1,".")))</f>
        <v>.</v>
      </c>
      <c r="AG100" s="271" t="str">
        <f>IF($E100=$E99,IF(AH99=".",IF(MAX($Q100:AF100,0)=OPER!$AA195,".",IF(OPER!$AB195&lt;=HOUR(AH$7),MAX($Q100:AF100,0)+1,".")),","),IF(MAX($Q100:AF100,0)=OPER!$AA195,".",IF(OPER!$AB195&lt;=HOUR(AH$7),MAX($Q100:AF100,0)+1,".")))</f>
        <v>.</v>
      </c>
      <c r="AH100" s="269" t="str">
        <f>IF($E100=$E99,IF(AI99=".",IF(MAX($Q100:AG100,0)=OPER!$AA195,".",IF(OPER!$AB195&lt;=HOUR(AI$7),MAX($Q100:AG100,0)+1,".")),","),IF(MAX($Q100:AG100,0)=OPER!$AA195,".",IF(OPER!$AB195&lt;=HOUR(AI$7),MAX($Q100:AG100,0)+1,".")))</f>
        <v>.</v>
      </c>
      <c r="AI100" s="269" t="str">
        <f>IF($E100=$E99,IF(AJ99=".",IF(MAX($Q100:AH100,0)=OPER!$AA195,".",IF(OPER!$AB195&lt;=HOUR(AJ$7),MAX($Q100:AH100,0)+1,".")),","),IF(MAX($Q100:AH100,0)=OPER!$AA195,".",IF(OPER!$AB195&lt;=HOUR(AJ$7),MAX($Q100:AH100,0)+1,".")))</f>
        <v>.</v>
      </c>
      <c r="AJ100" s="270" t="str">
        <f>IF($E100=$E99,IF(AK99=".",IF(MAX($Q100:AI100,0)=OPER!$AA195,".",IF(OPER!$AB195&lt;=HOUR(AK$7),MAX($Q100:AI100,0)+1,".")),","),IF(MAX($Q100:AI100,0)=OPER!$AA195,".",IF(OPER!$AB195&lt;=HOUR(AK$7),MAX($Q100:AI100,0)+1,".")))</f>
        <v>.</v>
      </c>
      <c r="AK100" s="271" t="str">
        <f>IF($E100=$E99,IF(AL99=".",IF(MAX($Q100:AJ100,0)=OPER!$AA195,".",IF(OPER!$AB195&lt;=HOUR(AL$7),MAX($Q100:AJ100,0)+1,".")),","),IF(MAX($Q100:AJ100,0)=OPER!$AA195,".",IF(OPER!$AB195&lt;=HOUR(AL$7),MAX($Q100:AJ100,0)+1,".")))</f>
        <v>.</v>
      </c>
      <c r="AL100" s="269" t="str">
        <f>IF($E100=$E99,IF(AM99=".",IF(MAX($Q100:AK100,0)=OPER!$AA195,".",IF(OPER!$AB195&lt;=HOUR(AM$7),MAX($Q100:AK100,0)+1,".")),","),IF(MAX($Q100:AK100,0)=OPER!$AA195,".",IF(OPER!$AB195&lt;=HOUR(AM$7),MAX($Q100:AK100,0)+1,".")))</f>
        <v>.</v>
      </c>
      <c r="AM100" s="269" t="str">
        <f>IF($E100=$E99,IF(AN99=".",IF(MAX($Q100:AL100,0)=OPER!$AA195,".",IF(OPER!$AB195&lt;=HOUR(AN$7),MAX($Q100:AL100,0)+1,".")),","),IF(MAX($Q100:AL100,0)=OPER!$AA195,".",IF(OPER!$AB195&lt;=HOUR(AN$7),MAX($Q100:AL100,0)+1,".")))</f>
        <v>.</v>
      </c>
      <c r="AN100" s="270" t="str">
        <f>IF($E100=$E99,IF(AO99=".",IF(MAX($Q100:AM100,0)=OPER!$AA195,".",IF(OPER!$AB195&lt;=HOUR(AO$7),MAX($Q100:AM100,0)+1,".")),","),IF(MAX($Q100:AM100,0)=OPER!$AA195,".",IF(OPER!$AB195&lt;=HOUR(AO$7),MAX($Q100:AM100,0)+1,".")))</f>
        <v>.</v>
      </c>
      <c r="AO100" s="271" t="e">
        <f>IF($E100=$E99,IF(AP99=".",IF(MAX($Q100:AN100,0)=OPER!$AA195,".",IF(OPER!$AB195&lt;=HOUR(AP$7),MAX($Q100:AN100,0)+1,".")),","),IF(MAX($Q100:AN100,0)=OPER!$AA195,".",IF(OPER!$AB195&lt;=HOUR(AP$7),MAX($Q100:AN100,0)+1,".")))</f>
        <v>#VALUE!</v>
      </c>
      <c r="AP100" s="269" t="str">
        <f>IF($E100=$E99,IF(AQ99=".",IF(MAX($Q100:AO100,0)=OPER!$AA195,".",IF(OPER!$AB195&lt;=HOUR(AQ$7),MAX($Q100:AO100,0)+1,".")),","),IF(MAX($Q100:AO100,0)=OPER!$AA195,".",IF(OPER!$AB195&lt;=HOUR(AQ$7),MAX($Q100:AO100,0)+1,".")))</f>
        <v>,</v>
      </c>
      <c r="AQ100" s="269" t="str">
        <f>IF($E100=$E99,IF(AR99=".",IF(MAX($Q100:AP100,0)=OPER!$AA195,".",IF(OPER!$AB195&lt;=HOUR(AR$7),MAX($Q100:AP100,0)+1,".")),","),IF(MAX($Q100:AP100,0)=OPER!$AA195,".",IF(OPER!$AB195&lt;=HOUR(AR$7),MAX($Q100:AP100,0)+1,".")))</f>
        <v>,</v>
      </c>
      <c r="AR100" s="270" t="str">
        <f>IF($E100=$E99,IF(AS99=".",IF(MAX($Q100:AQ100,0)=OPER!$AA195,".",IF(OPER!$AB195&lt;=HOUR(AS$7),MAX($Q100:AQ100,0)+1,".")),","),IF(MAX($Q100:AQ100,0)=OPER!$AA195,".",IF(OPER!$AB195&lt;=HOUR(AS$7),MAX($Q100:AQ100,0)+1,".")))</f>
        <v>,</v>
      </c>
      <c r="AS100" s="271" t="str">
        <f>IF($E100=$E99,IF(AT99=".",IF(MAX($Q100:AR100,0)=OPER!$AA195,".",IF(OPER!$AB195&lt;=HOUR(AT$7),MAX($Q100:AR100,0)+1,".")),","),IF(MAX($Q100:AR100,0)=OPER!$AA195,".",IF(OPER!$AB195&lt;=HOUR(AT$7),MAX($Q100:AR100,0)+1,".")))</f>
        <v>,</v>
      </c>
      <c r="AT100" s="269" t="str">
        <f>IF($E100=$E99,IF(AU99=".",IF(MAX($Q100:AS100,0)=OPER!$AA195,".",IF(OPER!$AB195&lt;=HOUR(AU$7),MAX($Q100:AS100,0)+1,".")),","),IF(MAX($Q100:AS100,0)=OPER!$AA195,".",IF(OPER!$AB195&lt;=HOUR(AU$7),MAX($Q100:AS100,0)+1,".")))</f>
        <v>,</v>
      </c>
      <c r="AU100" s="269" t="str">
        <f>IF($E100=$E99,IF(AV99=".",IF(MAX($Q100:AT100,0)=OPER!$AA195,".",IF(OPER!$AB195&lt;=HOUR(AV$7),MAX($Q100:AT100,0)+1,".")),","),IF(MAX($Q100:AT100,0)=OPER!$AA195,".",IF(OPER!$AB195&lt;=HOUR(AV$7),MAX($Q100:AT100,0)+1,".")))</f>
        <v>,</v>
      </c>
      <c r="AV100" s="270" t="str">
        <f>IF($E100=$E99,IF(AW99=".",IF(MAX($Q100:AU100,0)=OPER!$AA195,".",IF(OPER!$AB195&lt;=HOUR(AW$7),MAX($Q100:AU100,0)+1,".")),","),IF(MAX($Q100:AU100,0)=OPER!$AA195,".",IF(OPER!$AB195&lt;=HOUR(AW$7),MAX($Q100:AU100,0)+1,".")))</f>
        <v>,</v>
      </c>
      <c r="AW100" s="271" t="str">
        <f>IF($E100=$E99,IF(AX99=".",IF(MAX($Q100:AV100,0)=OPER!$AA195,".",IF(OPER!$AB195&lt;=HOUR(AX$7),MAX($Q100:AV100,0)+1,".")),","),IF(MAX($Q100:AV100,0)=OPER!$AA195,".",IF(OPER!$AB195&lt;=HOUR(AX$7),MAX($Q100:AV100,0)+1,".")))</f>
        <v>,</v>
      </c>
      <c r="AX100" s="269" t="str">
        <f>IF($E100=$E99,IF(AY99=".",IF(MAX($Q100:AW100,0)=OPER!$AA195,".",IF(OPER!$AB195&lt;=HOUR(AY$7),MAX($Q100:AW100,0)+1,".")),","),IF(MAX($Q100:AW100,0)=OPER!$AA195,".",IF(OPER!$AB195&lt;=HOUR(AY$7),MAX($Q100:AW100,0)+1,".")))</f>
        <v>,</v>
      </c>
      <c r="AY100" s="269" t="str">
        <f>IF($E100=$E99,IF(AZ99=".",IF(MAX($Q100:AX100,0)=OPER!$AA195,".",IF(OPER!$AB195&lt;=HOUR(AZ$7),MAX($Q100:AX100,0)+1,".")),","),IF(MAX($Q100:AX100,0)=OPER!$AA195,".",IF(OPER!$AB195&lt;=HOUR(AZ$7),MAX($Q100:AX100,0)+1,".")))</f>
        <v>,</v>
      </c>
      <c r="AZ100" s="270" t="str">
        <f>IF($E100=$E99,IF(BA99=".",IF(MAX($Q100:AY100,0)=OPER!$AA195,".",IF(OPER!$AB195&lt;=HOUR(BA$7),MAX($Q100:AY100,0)+1,".")),","),IF(MAX($Q100:AY100,0)=OPER!$AA195,".",IF(OPER!$AB195&lt;=HOUR(BA$7),MAX($Q100:AY100,0)+1,".")))</f>
        <v>,</v>
      </c>
      <c r="BA100" s="30" t="str">
        <f>+OPER!AK94</f>
        <v/>
      </c>
    </row>
    <row r="101" spans="1:53" ht="80.5" customHeight="1" x14ac:dyDescent="0.2">
      <c r="A101" s="282" t="str">
        <f>IF(OPER!AF95=0,"",OPER!AF95)</f>
        <v>CRITICA</v>
      </c>
      <c r="B101" s="109" t="str">
        <f>IF(OPER!V95=0,"",OPER!V95)</f>
        <v xml:space="preserve"> </v>
      </c>
      <c r="C101" s="71" t="str">
        <f>IF(OPER!U95 = 0,"", OPER!U95)</f>
        <v/>
      </c>
      <c r="D101" s="30" t="str">
        <f t="shared" si="10"/>
        <v/>
      </c>
      <c r="E101" s="262" t="str">
        <f>IF(OPER!X95 = 0,"",OPER!X95)</f>
        <v xml:space="preserve"> </v>
      </c>
      <c r="F101" s="262" t="str">
        <f>IF(OPER!I95 = 0,"",OPER!I95)</f>
        <v/>
      </c>
      <c r="G101" s="352" t="str">
        <f>IF(OPER!C95=0,"",OPER!C95)</f>
        <v/>
      </c>
      <c r="H101" s="30" t="str">
        <f>IF(OPER!R95 = 0,"",OPER!R95)</f>
        <v/>
      </c>
      <c r="I101" s="30" t="str">
        <f>IF(OPER!F95=0,"", OPER!F95)</f>
        <v/>
      </c>
      <c r="J101" s="108" t="str">
        <f>IF(OPER!G95=0,"",OPER!G95)</f>
        <v/>
      </c>
      <c r="K101" s="250">
        <f>+OPER!R95</f>
        <v>0</v>
      </c>
      <c r="L101" s="262">
        <f t="shared" si="11"/>
        <v>0</v>
      </c>
      <c r="M101" s="250">
        <f t="shared" si="12"/>
        <v>0</v>
      </c>
      <c r="N101" s="205" t="str">
        <f>IF(OPER!A95=0,"",OPER!A95)</f>
        <v/>
      </c>
      <c r="O101" s="73" t="str">
        <f>IF(OPER!AJ1951=0,"",OPER!AJ1951)</f>
        <v/>
      </c>
      <c r="P101" s="264" t="str">
        <f>IF(OPER!AH95="EJECUTADO","SI",IF(OPER!AH95="NO EJECUTADO","NO",""))</f>
        <v/>
      </c>
      <c r="Q101" s="264" t="str">
        <f>IF(OPER!AN95="EJECUTADO","SI",IF(OPER!AN95="NO EJECUTADO","NO",""))</f>
        <v/>
      </c>
      <c r="R101" s="221" t="str">
        <f>IFERROR(VLOOKUP(OPER!Z95,OPER!$AU$490:$AV$577,2,0),"NO ASIGNADO")</f>
        <v xml:space="preserve"> </v>
      </c>
      <c r="S101" s="6" t="str">
        <f>+OPER!AG95</f>
        <v xml:space="preserve"> </v>
      </c>
      <c r="T101" s="268" t="str">
        <f>IF($E101=$E100,IF(U100=".",IF(MAX($Q101:Q101,0)=OPER!$AA196,".",IF(OPER!$AB196&lt;=HOUR(U$7),MAX($Q101:Q101,0)+1,".")),","),IF(MAX($Q101:Q101,0)=OPER!$AA196,".",IF(OPER!$AB196&lt;=HOUR(U$7),MAX($Q101:Q101,0)+1,".")))</f>
        <v>.</v>
      </c>
      <c r="U101" s="269" t="str">
        <f>IF($E101=$E100,IF(V100=".",IF(MAX($Q101:T101,0)=OPER!$AA196,".",IF(OPER!$AB196&lt;=HOUR(V$7),MAX($Q101:T101,0)+1,".")),","),IF(MAX($Q101:T101,0)=OPER!$AA196,".",IF(OPER!$AB196&lt;=HOUR(V$7),MAX($Q101:T101,0)+1,".")))</f>
        <v>.</v>
      </c>
      <c r="V101" s="269" t="str">
        <f>IF($E101=$E100,IF(W100=".",IF(MAX($Q101:U101,0)=OPER!$AA196,".",IF(OPER!$AB196&lt;=HOUR(W$7),MAX($Q101:U101,0)+1,".")),","),IF(MAX($Q101:U101,0)=OPER!$AA196,".",IF(OPER!$AB196&lt;=HOUR(W$7),MAX($Q101:U101,0)+1,".")))</f>
        <v>.</v>
      </c>
      <c r="W101" s="269" t="str">
        <f>IF($E101=$E100,IF(X100=".",IF(MAX($Q101:V101,0)=OPER!$AA196,".",IF(OPER!$AB196&lt;=HOUR(X$7),MAX($Q101:V101,0)+1,".")),","),IF(MAX($Q101:V101,0)=OPER!$AA196,".",IF(OPER!$AB196&lt;=HOUR(X$7),MAX($Q101:V101,0)+1,".")))</f>
        <v>.</v>
      </c>
      <c r="X101" s="270" t="str">
        <f>IF($E101=$E100,IF(Y100=".",IF(MAX($Q101:W101,0)=OPER!$AA196,".",IF(OPER!$AB196&lt;=HOUR(Y$7),MAX($Q101:W101,0)+1,".")),","),IF(MAX($Q101:W101,0)=OPER!$AA196,".",IF(OPER!$AB196&lt;=HOUR(Y$7),MAX($Q101:W101,0)+1,".")))</f>
        <v>.</v>
      </c>
      <c r="Y101" s="271" t="str">
        <f>IF($E101=$E100,IF(Z100=".",IF(MAX($Q101:X101,0)=OPER!$AA196,".",IF(OPER!$AB196&lt;=HOUR(Z$7),MAX($Q101:X101,0)+1,".")),","),IF(MAX($Q101:X101,0)=OPER!$AA196,".",IF(OPER!$AB196&lt;=HOUR(Z$7),MAX($Q101:X101,0)+1,".")))</f>
        <v>.</v>
      </c>
      <c r="Z101" s="269" t="str">
        <f>IF($E101=$E100,IF(AA100=".",IF(MAX($Q101:Y101,0)=OPER!$AA196,".",IF(OPER!$AB196&lt;=HOUR(AA$7),MAX($Q101:Y101,0)+1,".")),","),IF(MAX($Q101:Y101,0)=OPER!$AA196,".",IF(OPER!$AB196&lt;=HOUR(AA$7),MAX($Q101:Y101,0)+1,".")))</f>
        <v>.</v>
      </c>
      <c r="AA101" s="269" t="str">
        <f>IF($E101=$E100,IF(AB100=".",IF(MAX($Q101:Z101,0)=OPER!$AA196,".",IF(OPER!$AB196&lt;=HOUR(AB$7),MAX($Q101:Z101,0)+1,".")),","),IF(MAX($Q101:Z101,0)=OPER!$AA196,".",IF(OPER!$AB196&lt;=HOUR(AB$7),MAX($Q101:Z101,0)+1,".")))</f>
        <v>.</v>
      </c>
      <c r="AB101" s="270" t="str">
        <f>IF($E101=$E100,IF(AC100=".",IF(MAX($Q101:AA101,0)=OPER!$AA196,".",IF(OPER!$AB196&lt;=HOUR(AC$7),MAX($Q101:AA101,0)+1,".")),","),IF(MAX($Q101:AA101,0)=OPER!$AA196,".",IF(OPER!$AB196&lt;=HOUR(AC$7),MAX($Q101:AA101,0)+1,".")))</f>
        <v>.</v>
      </c>
      <c r="AC101" s="271" t="str">
        <f>IF($E101=$E100,IF(AD100=".",IF(MAX($Q101:AB101,0)=OPER!$AA196,".",IF(OPER!$AB196&lt;=HOUR(AD$7),MAX($Q101:AB101,0)+1,".")),","),IF(MAX($Q101:AB101,0)=OPER!$AA196,".",IF(OPER!$AB196&lt;=HOUR(AD$7),MAX($Q101:AB101,0)+1,".")))</f>
        <v>.</v>
      </c>
      <c r="AD101" s="269" t="str">
        <f>IF($E101=$E100,IF(AE100=".",IF(MAX($Q101:AC101,0)=OPER!$AA196,".",IF(OPER!$AB196&lt;=HOUR(AE$7),MAX($Q101:AC101,0)+1,".")),","),IF(MAX($Q101:AC101,0)=OPER!$AA196,".",IF(OPER!$AB196&lt;=HOUR(AE$7),MAX($Q101:AC101,0)+1,".")))</f>
        <v>.</v>
      </c>
      <c r="AE101" s="269" t="str">
        <f>IF($E101=$E100,IF(AF100=".",IF(MAX($Q101:AD101,0)=OPER!$AA196,".",IF(OPER!$AB196&lt;=HOUR(AF$7),MAX($Q101:AD101,0)+1,".")),","),IF(MAX($Q101:AD101,0)=OPER!$AA196,".",IF(OPER!$AB196&lt;=HOUR(AF$7),MAX($Q101:AD101,0)+1,".")))</f>
        <v>.</v>
      </c>
      <c r="AF101" s="270" t="str">
        <f>IF($E101=$E100,IF(AG100=".",IF(MAX($Q101:AE101,0)=OPER!$AA196,".",IF(OPER!$AB196&lt;=HOUR(AG$7),MAX($Q101:AE101,0)+1,".")),","),IF(MAX($Q101:AE101,0)=OPER!$AA196,".",IF(OPER!$AB196&lt;=HOUR(AG$7),MAX($Q101:AE101,0)+1,".")))</f>
        <v>.</v>
      </c>
      <c r="AG101" s="271" t="str">
        <f>IF($E101=$E100,IF(AH100=".",IF(MAX($Q101:AF101,0)=OPER!$AA196,".",IF(OPER!$AB196&lt;=HOUR(AH$7),MAX($Q101:AF101,0)+1,".")),","),IF(MAX($Q101:AF101,0)=OPER!$AA196,".",IF(OPER!$AB196&lt;=HOUR(AH$7),MAX($Q101:AF101,0)+1,".")))</f>
        <v>.</v>
      </c>
      <c r="AH101" s="269" t="str">
        <f>IF($E101=$E100,IF(AI100=".",IF(MAX($Q101:AG101,0)=OPER!$AA196,".",IF(OPER!$AB196&lt;=HOUR(AI$7),MAX($Q101:AG101,0)+1,".")),","),IF(MAX($Q101:AG101,0)=OPER!$AA196,".",IF(OPER!$AB196&lt;=HOUR(AI$7),MAX($Q101:AG101,0)+1,".")))</f>
        <v>.</v>
      </c>
      <c r="AI101" s="269" t="str">
        <f>IF($E101=$E100,IF(AJ100=".",IF(MAX($Q101:AH101,0)=OPER!$AA196,".",IF(OPER!$AB196&lt;=HOUR(AJ$7),MAX($Q101:AH101,0)+1,".")),","),IF(MAX($Q101:AH101,0)=OPER!$AA196,".",IF(OPER!$AB196&lt;=HOUR(AJ$7),MAX($Q101:AH101,0)+1,".")))</f>
        <v>.</v>
      </c>
      <c r="AJ101" s="270" t="str">
        <f>IF($E101=$E100,IF(AK100=".",IF(MAX($Q101:AI101,0)=OPER!$AA196,".",IF(OPER!$AB196&lt;=HOUR(AK$7),MAX($Q101:AI101,0)+1,".")),","),IF(MAX($Q101:AI101,0)=OPER!$AA196,".",IF(OPER!$AB196&lt;=HOUR(AK$7),MAX($Q101:AI101,0)+1,".")))</f>
        <v>.</v>
      </c>
      <c r="AK101" s="271" t="str">
        <f>IF($E101=$E100,IF(AL100=".",IF(MAX($Q101:AJ101,0)=OPER!$AA196,".",IF(OPER!$AB196&lt;=HOUR(AL$7),MAX($Q101:AJ101,0)+1,".")),","),IF(MAX($Q101:AJ101,0)=OPER!$AA196,".",IF(OPER!$AB196&lt;=HOUR(AL$7),MAX($Q101:AJ101,0)+1,".")))</f>
        <v>.</v>
      </c>
      <c r="AL101" s="269" t="str">
        <f>IF($E101=$E100,IF(AM100=".",IF(MAX($Q101:AK101,0)=OPER!$AA196,".",IF(OPER!$AB196&lt;=HOUR(AM$7),MAX($Q101:AK101,0)+1,".")),","),IF(MAX($Q101:AK101,0)=OPER!$AA196,".",IF(OPER!$AB196&lt;=HOUR(AM$7),MAX($Q101:AK101,0)+1,".")))</f>
        <v>.</v>
      </c>
      <c r="AM101" s="269" t="str">
        <f>IF($E101=$E100,IF(AN100=".",IF(MAX($Q101:AL101,0)=OPER!$AA196,".",IF(OPER!$AB196&lt;=HOUR(AN$7),MAX($Q101:AL101,0)+1,".")),","),IF(MAX($Q101:AL101,0)=OPER!$AA196,".",IF(OPER!$AB196&lt;=HOUR(AN$7),MAX($Q101:AL101,0)+1,".")))</f>
        <v>.</v>
      </c>
      <c r="AN101" s="270" t="e">
        <f>IF($E101=$E100,IF(AO100=".",IF(MAX($Q101:AM101,0)=OPER!$AA196,".",IF(OPER!$AB196&lt;=HOUR(AO$7),MAX($Q101:AM101,0)+1,".")),","),IF(MAX($Q101:AM101,0)=OPER!$AA196,".",IF(OPER!$AB196&lt;=HOUR(AO$7),MAX($Q101:AM101,0)+1,".")))</f>
        <v>#VALUE!</v>
      </c>
      <c r="AO101" s="271" t="str">
        <f>IF($E101=$E100,IF(AP100=".",IF(MAX($Q101:AN101,0)=OPER!$AA196,".",IF(OPER!$AB196&lt;=HOUR(AP$7),MAX($Q101:AN101,0)+1,".")),","),IF(MAX($Q101:AN101,0)=OPER!$AA196,".",IF(OPER!$AB196&lt;=HOUR(AP$7),MAX($Q101:AN101,0)+1,".")))</f>
        <v>,</v>
      </c>
      <c r="AP101" s="269" t="str">
        <f>IF($E101=$E100,IF(AQ100=".",IF(MAX($Q101:AO101,0)=OPER!$AA196,".",IF(OPER!$AB196&lt;=HOUR(AQ$7),MAX($Q101:AO101,0)+1,".")),","),IF(MAX($Q101:AO101,0)=OPER!$AA196,".",IF(OPER!$AB196&lt;=HOUR(AQ$7),MAX($Q101:AO101,0)+1,".")))</f>
        <v>,</v>
      </c>
      <c r="AQ101" s="269" t="str">
        <f>IF($E101=$E100,IF(AR100=".",IF(MAX($Q101:AP101,0)=OPER!$AA196,".",IF(OPER!$AB196&lt;=HOUR(AR$7),MAX($Q101:AP101,0)+1,".")),","),IF(MAX($Q101:AP101,0)=OPER!$AA196,".",IF(OPER!$AB196&lt;=HOUR(AR$7),MAX($Q101:AP101,0)+1,".")))</f>
        <v>,</v>
      </c>
      <c r="AR101" s="270" t="str">
        <f>IF($E101=$E100,IF(AS100=".",IF(MAX($Q101:AQ101,0)=OPER!$AA196,".",IF(OPER!$AB196&lt;=HOUR(AS$7),MAX($Q101:AQ101,0)+1,".")),","),IF(MAX($Q101:AQ101,0)=OPER!$AA196,".",IF(OPER!$AB196&lt;=HOUR(AS$7),MAX($Q101:AQ101,0)+1,".")))</f>
        <v>,</v>
      </c>
      <c r="AS101" s="271" t="str">
        <f>IF($E101=$E100,IF(AT100=".",IF(MAX($Q101:AR101,0)=OPER!$AA196,".",IF(OPER!$AB196&lt;=HOUR(AT$7),MAX($Q101:AR101,0)+1,".")),","),IF(MAX($Q101:AR101,0)=OPER!$AA196,".",IF(OPER!$AB196&lt;=HOUR(AT$7),MAX($Q101:AR101,0)+1,".")))</f>
        <v>,</v>
      </c>
      <c r="AT101" s="269" t="str">
        <f>IF($E101=$E100,IF(AU100=".",IF(MAX($Q101:AS101,0)=OPER!$AA196,".",IF(OPER!$AB196&lt;=HOUR(AU$7),MAX($Q101:AS101,0)+1,".")),","),IF(MAX($Q101:AS101,0)=OPER!$AA196,".",IF(OPER!$AB196&lt;=HOUR(AU$7),MAX($Q101:AS101,0)+1,".")))</f>
        <v>,</v>
      </c>
      <c r="AU101" s="269" t="str">
        <f>IF($E101=$E100,IF(AV100=".",IF(MAX($Q101:AT101,0)=OPER!$AA196,".",IF(OPER!$AB196&lt;=HOUR(AV$7),MAX($Q101:AT101,0)+1,".")),","),IF(MAX($Q101:AT101,0)=OPER!$AA196,".",IF(OPER!$AB196&lt;=HOUR(AV$7),MAX($Q101:AT101,0)+1,".")))</f>
        <v>,</v>
      </c>
      <c r="AV101" s="270" t="str">
        <f>IF($E101=$E100,IF(AW100=".",IF(MAX($Q101:AU101,0)=OPER!$AA196,".",IF(OPER!$AB196&lt;=HOUR(AW$7),MAX($Q101:AU101,0)+1,".")),","),IF(MAX($Q101:AU101,0)=OPER!$AA196,".",IF(OPER!$AB196&lt;=HOUR(AW$7),MAX($Q101:AU101,0)+1,".")))</f>
        <v>,</v>
      </c>
      <c r="AW101" s="271" t="str">
        <f>IF($E101=$E100,IF(AX100=".",IF(MAX($Q101:AV101,0)=OPER!$AA196,".",IF(OPER!$AB196&lt;=HOUR(AX$7),MAX($Q101:AV101,0)+1,".")),","),IF(MAX($Q101:AV101,0)=OPER!$AA196,".",IF(OPER!$AB196&lt;=HOUR(AX$7),MAX($Q101:AV101,0)+1,".")))</f>
        <v>,</v>
      </c>
      <c r="AX101" s="269" t="str">
        <f>IF($E101=$E100,IF(AY100=".",IF(MAX($Q101:AW101,0)=OPER!$AA196,".",IF(OPER!$AB196&lt;=HOUR(AY$7),MAX($Q101:AW101,0)+1,".")),","),IF(MAX($Q101:AW101,0)=OPER!$AA196,".",IF(OPER!$AB196&lt;=HOUR(AY$7),MAX($Q101:AW101,0)+1,".")))</f>
        <v>,</v>
      </c>
      <c r="AY101" s="269" t="str">
        <f>IF($E101=$E100,IF(AZ100=".",IF(MAX($Q101:AX101,0)=OPER!$AA196,".",IF(OPER!$AB196&lt;=HOUR(AZ$7),MAX($Q101:AX101,0)+1,".")),","),IF(MAX($Q101:AX101,0)=OPER!$AA196,".",IF(OPER!$AB196&lt;=HOUR(AZ$7),MAX($Q101:AX101,0)+1,".")))</f>
        <v>,</v>
      </c>
      <c r="AZ101" s="270" t="str">
        <f>IF($E101=$E100,IF(BA100=".",IF(MAX($Q101:AY101,0)=OPER!$AA196,".",IF(OPER!$AB196&lt;=HOUR(BA$7),MAX($Q101:AY101,0)+1,".")),","),IF(MAX($Q101:AY101,0)=OPER!$AA196,".",IF(OPER!$AB196&lt;=HOUR(BA$7),MAX($Q101:AY101,0)+1,".")))</f>
        <v>,</v>
      </c>
      <c r="BA101" s="30" t="str">
        <f>+OPER!AK95</f>
        <v/>
      </c>
    </row>
    <row r="102" spans="1:53" ht="80.5" customHeight="1" x14ac:dyDescent="0.2">
      <c r="A102" s="282" t="str">
        <f>IF(OPER!AF96=0,"",OPER!AF96)</f>
        <v>CRITICA</v>
      </c>
      <c r="B102" s="109" t="str">
        <f>IF(OPER!V96=0,"",OPER!V96)</f>
        <v xml:space="preserve"> </v>
      </c>
      <c r="C102" s="71" t="str">
        <f>IF(OPER!U96 = 0,"", OPER!U96)</f>
        <v/>
      </c>
      <c r="D102" s="30" t="str">
        <f t="shared" si="10"/>
        <v/>
      </c>
      <c r="E102" s="262" t="str">
        <f>IF(OPER!X96 = 0,"",OPER!X96)</f>
        <v xml:space="preserve"> </v>
      </c>
      <c r="F102" s="262" t="str">
        <f>IF(OPER!I96 = 0,"",OPER!I96)</f>
        <v/>
      </c>
      <c r="G102" s="352" t="str">
        <f>IF(OPER!C96=0,"",OPER!C96)</f>
        <v/>
      </c>
      <c r="H102" s="30" t="str">
        <f>IF(OPER!R96 = 0,"",OPER!R96)</f>
        <v/>
      </c>
      <c r="I102" s="30" t="str">
        <f>IF(OPER!F96=0,"", OPER!F96)</f>
        <v/>
      </c>
      <c r="J102" s="108" t="str">
        <f>IF(OPER!G96=0,"",OPER!G96)</f>
        <v/>
      </c>
      <c r="K102" s="250">
        <f>+OPER!R96</f>
        <v>0</v>
      </c>
      <c r="L102" s="262">
        <f t="shared" si="11"/>
        <v>0</v>
      </c>
      <c r="M102" s="250">
        <f t="shared" si="12"/>
        <v>0</v>
      </c>
      <c r="N102" s="205" t="str">
        <f>IF(OPER!A96=0,"",OPER!A96)</f>
        <v/>
      </c>
      <c r="O102" s="73" t="str">
        <f>IF(OPER!AJ1952=0,"",OPER!AJ1952)</f>
        <v/>
      </c>
      <c r="P102" s="264" t="str">
        <f>IF(OPER!AH96="EJECUTADO","SI",IF(OPER!AH96="NO EJECUTADO","NO",""))</f>
        <v/>
      </c>
      <c r="Q102" s="264" t="str">
        <f>IF(OPER!AN96="EJECUTADO","SI",IF(OPER!AN96="NO EJECUTADO","NO",""))</f>
        <v/>
      </c>
      <c r="R102" s="221" t="str">
        <f>IFERROR(VLOOKUP(OPER!Z96,OPER!$AU$490:$AV$577,2,0),"NO ASIGNADO")</f>
        <v xml:space="preserve"> </v>
      </c>
      <c r="S102" s="6" t="str">
        <f>+OPER!AG96</f>
        <v xml:space="preserve"> </v>
      </c>
      <c r="T102" s="268" t="str">
        <f>IF($E102=$E101,IF(U101=".",IF(MAX($Q102:Q102,0)=OPER!$AA197,".",IF(OPER!$AB197&lt;=HOUR(U$7),MAX($Q102:Q102,0)+1,".")),","),IF(MAX($Q102:Q102,0)=OPER!$AA197,".",IF(OPER!$AB197&lt;=HOUR(U$7),MAX($Q102:Q102,0)+1,".")))</f>
        <v>.</v>
      </c>
      <c r="U102" s="269" t="str">
        <f>IF($E102=$E101,IF(V101=".",IF(MAX($Q102:T102,0)=OPER!$AA197,".",IF(OPER!$AB197&lt;=HOUR(V$7),MAX($Q102:T102,0)+1,".")),","),IF(MAX($Q102:T102,0)=OPER!$AA197,".",IF(OPER!$AB197&lt;=HOUR(V$7),MAX($Q102:T102,0)+1,".")))</f>
        <v>.</v>
      </c>
      <c r="V102" s="269" t="str">
        <f>IF($E102=$E101,IF(W101=".",IF(MAX($Q102:U102,0)=OPER!$AA197,".",IF(OPER!$AB197&lt;=HOUR(W$7),MAX($Q102:U102,0)+1,".")),","),IF(MAX($Q102:U102,0)=OPER!$AA197,".",IF(OPER!$AB197&lt;=HOUR(W$7),MAX($Q102:U102,0)+1,".")))</f>
        <v>.</v>
      </c>
      <c r="W102" s="269" t="str">
        <f>IF($E102=$E101,IF(X101=".",IF(MAX($Q102:V102,0)=OPER!$AA197,".",IF(OPER!$AB197&lt;=HOUR(X$7),MAX($Q102:V102,0)+1,".")),","),IF(MAX($Q102:V102,0)=OPER!$AA197,".",IF(OPER!$AB197&lt;=HOUR(X$7),MAX($Q102:V102,0)+1,".")))</f>
        <v>.</v>
      </c>
      <c r="X102" s="270" t="str">
        <f>IF($E102=$E101,IF(Y101=".",IF(MAX($Q102:W102,0)=OPER!$AA197,".",IF(OPER!$AB197&lt;=HOUR(Y$7),MAX($Q102:W102,0)+1,".")),","),IF(MAX($Q102:W102,0)=OPER!$AA197,".",IF(OPER!$AB197&lt;=HOUR(Y$7),MAX($Q102:W102,0)+1,".")))</f>
        <v>.</v>
      </c>
      <c r="Y102" s="271" t="str">
        <f>IF($E102=$E101,IF(Z101=".",IF(MAX($Q102:X102,0)=OPER!$AA197,".",IF(OPER!$AB197&lt;=HOUR(Z$7),MAX($Q102:X102,0)+1,".")),","),IF(MAX($Q102:X102,0)=OPER!$AA197,".",IF(OPER!$AB197&lt;=HOUR(Z$7),MAX($Q102:X102,0)+1,".")))</f>
        <v>.</v>
      </c>
      <c r="Z102" s="269" t="str">
        <f>IF($E102=$E101,IF(AA101=".",IF(MAX($Q102:Y102,0)=OPER!$AA197,".",IF(OPER!$AB197&lt;=HOUR(AA$7),MAX($Q102:Y102,0)+1,".")),","),IF(MAX($Q102:Y102,0)=OPER!$AA197,".",IF(OPER!$AB197&lt;=HOUR(AA$7),MAX($Q102:Y102,0)+1,".")))</f>
        <v>.</v>
      </c>
      <c r="AA102" s="269" t="str">
        <f>IF($E102=$E101,IF(AB101=".",IF(MAX($Q102:Z102,0)=OPER!$AA197,".",IF(OPER!$AB197&lt;=HOUR(AB$7),MAX($Q102:Z102,0)+1,".")),","),IF(MAX($Q102:Z102,0)=OPER!$AA197,".",IF(OPER!$AB197&lt;=HOUR(AB$7),MAX($Q102:Z102,0)+1,".")))</f>
        <v>.</v>
      </c>
      <c r="AB102" s="270" t="str">
        <f>IF($E102=$E101,IF(AC101=".",IF(MAX($Q102:AA102,0)=OPER!$AA197,".",IF(OPER!$AB197&lt;=HOUR(AC$7),MAX($Q102:AA102,0)+1,".")),","),IF(MAX($Q102:AA102,0)=OPER!$AA197,".",IF(OPER!$AB197&lt;=HOUR(AC$7),MAX($Q102:AA102,0)+1,".")))</f>
        <v>.</v>
      </c>
      <c r="AC102" s="271" t="str">
        <f>IF($E102=$E101,IF(AD101=".",IF(MAX($Q102:AB102,0)=OPER!$AA197,".",IF(OPER!$AB197&lt;=HOUR(AD$7),MAX($Q102:AB102,0)+1,".")),","),IF(MAX($Q102:AB102,0)=OPER!$AA197,".",IF(OPER!$AB197&lt;=HOUR(AD$7),MAX($Q102:AB102,0)+1,".")))</f>
        <v>.</v>
      </c>
      <c r="AD102" s="269" t="str">
        <f>IF($E102=$E101,IF(AE101=".",IF(MAX($Q102:AC102,0)=OPER!$AA197,".",IF(OPER!$AB197&lt;=HOUR(AE$7),MAX($Q102:AC102,0)+1,".")),","),IF(MAX($Q102:AC102,0)=OPER!$AA197,".",IF(OPER!$AB197&lt;=HOUR(AE$7),MAX($Q102:AC102,0)+1,".")))</f>
        <v>.</v>
      </c>
      <c r="AE102" s="269" t="str">
        <f>IF($E102=$E101,IF(AF101=".",IF(MAX($Q102:AD102,0)=OPER!$AA197,".",IF(OPER!$AB197&lt;=HOUR(AF$7),MAX($Q102:AD102,0)+1,".")),","),IF(MAX($Q102:AD102,0)=OPER!$AA197,".",IF(OPER!$AB197&lt;=HOUR(AF$7),MAX($Q102:AD102,0)+1,".")))</f>
        <v>.</v>
      </c>
      <c r="AF102" s="270" t="str">
        <f>IF($E102=$E101,IF(AG101=".",IF(MAX($Q102:AE102,0)=OPER!$AA197,".",IF(OPER!$AB197&lt;=HOUR(AG$7),MAX($Q102:AE102,0)+1,".")),","),IF(MAX($Q102:AE102,0)=OPER!$AA197,".",IF(OPER!$AB197&lt;=HOUR(AG$7),MAX($Q102:AE102,0)+1,".")))</f>
        <v>.</v>
      </c>
      <c r="AG102" s="271" t="str">
        <f>IF($E102=$E101,IF(AH101=".",IF(MAX($Q102:AF102,0)=OPER!$AA197,".",IF(OPER!$AB197&lt;=HOUR(AH$7),MAX($Q102:AF102,0)+1,".")),","),IF(MAX($Q102:AF102,0)=OPER!$AA197,".",IF(OPER!$AB197&lt;=HOUR(AH$7),MAX($Q102:AF102,0)+1,".")))</f>
        <v>.</v>
      </c>
      <c r="AH102" s="269" t="str">
        <f>IF($E102=$E101,IF(AI101=".",IF(MAX($Q102:AG102,0)=OPER!$AA197,".",IF(OPER!$AB197&lt;=HOUR(AI$7),MAX($Q102:AG102,0)+1,".")),","),IF(MAX($Q102:AG102,0)=OPER!$AA197,".",IF(OPER!$AB197&lt;=HOUR(AI$7),MAX($Q102:AG102,0)+1,".")))</f>
        <v>.</v>
      </c>
      <c r="AI102" s="269" t="str">
        <f>IF($E102=$E101,IF(AJ101=".",IF(MAX($Q102:AH102,0)=OPER!$AA197,".",IF(OPER!$AB197&lt;=HOUR(AJ$7),MAX($Q102:AH102,0)+1,".")),","),IF(MAX($Q102:AH102,0)=OPER!$AA197,".",IF(OPER!$AB197&lt;=HOUR(AJ$7),MAX($Q102:AH102,0)+1,".")))</f>
        <v>.</v>
      </c>
      <c r="AJ102" s="270" t="str">
        <f>IF($E102=$E101,IF(AK101=".",IF(MAX($Q102:AI102,0)=OPER!$AA197,".",IF(OPER!$AB197&lt;=HOUR(AK$7),MAX($Q102:AI102,0)+1,".")),","),IF(MAX($Q102:AI102,0)=OPER!$AA197,".",IF(OPER!$AB197&lt;=HOUR(AK$7),MAX($Q102:AI102,0)+1,".")))</f>
        <v>.</v>
      </c>
      <c r="AK102" s="271" t="str">
        <f>IF($E102=$E101,IF(AL101=".",IF(MAX($Q102:AJ102,0)=OPER!$AA197,".",IF(OPER!$AB197&lt;=HOUR(AL$7),MAX($Q102:AJ102,0)+1,".")),","),IF(MAX($Q102:AJ102,0)=OPER!$AA197,".",IF(OPER!$AB197&lt;=HOUR(AL$7),MAX($Q102:AJ102,0)+1,".")))</f>
        <v>.</v>
      </c>
      <c r="AL102" s="269" t="str">
        <f>IF($E102=$E101,IF(AM101=".",IF(MAX($Q102:AK102,0)=OPER!$AA197,".",IF(OPER!$AB197&lt;=HOUR(AM$7),MAX($Q102:AK102,0)+1,".")),","),IF(MAX($Q102:AK102,0)=OPER!$AA197,".",IF(OPER!$AB197&lt;=HOUR(AM$7),MAX($Q102:AK102,0)+1,".")))</f>
        <v>.</v>
      </c>
      <c r="AM102" s="269" t="e">
        <f>IF($E102=$E101,IF(AN101=".",IF(MAX($Q102:AL102,0)=OPER!$AA197,".",IF(OPER!$AB197&lt;=HOUR(AN$7),MAX($Q102:AL102,0)+1,".")),","),IF(MAX($Q102:AL102,0)=OPER!$AA197,".",IF(OPER!$AB197&lt;=HOUR(AN$7),MAX($Q102:AL102,0)+1,".")))</f>
        <v>#VALUE!</v>
      </c>
      <c r="AN102" s="270" t="str">
        <f>IF($E102=$E101,IF(AO101=".",IF(MAX($Q102:AM102,0)=OPER!$AA197,".",IF(OPER!$AB197&lt;=HOUR(AO$7),MAX($Q102:AM102,0)+1,".")),","),IF(MAX($Q102:AM102,0)=OPER!$AA197,".",IF(OPER!$AB197&lt;=HOUR(AO$7),MAX($Q102:AM102,0)+1,".")))</f>
        <v>,</v>
      </c>
      <c r="AO102" s="271" t="str">
        <f>IF($E102=$E101,IF(AP101=".",IF(MAX($Q102:AN102,0)=OPER!$AA197,".",IF(OPER!$AB197&lt;=HOUR(AP$7),MAX($Q102:AN102,0)+1,".")),","),IF(MAX($Q102:AN102,0)=OPER!$AA197,".",IF(OPER!$AB197&lt;=HOUR(AP$7),MAX($Q102:AN102,0)+1,".")))</f>
        <v>,</v>
      </c>
      <c r="AP102" s="269" t="str">
        <f>IF($E102=$E101,IF(AQ101=".",IF(MAX($Q102:AO102,0)=OPER!$AA197,".",IF(OPER!$AB197&lt;=HOUR(AQ$7),MAX($Q102:AO102,0)+1,".")),","),IF(MAX($Q102:AO102,0)=OPER!$AA197,".",IF(OPER!$AB197&lt;=HOUR(AQ$7),MAX($Q102:AO102,0)+1,".")))</f>
        <v>,</v>
      </c>
      <c r="AQ102" s="269" t="str">
        <f>IF($E102=$E101,IF(AR101=".",IF(MAX($Q102:AP102,0)=OPER!$AA197,".",IF(OPER!$AB197&lt;=HOUR(AR$7),MAX($Q102:AP102,0)+1,".")),","),IF(MAX($Q102:AP102,0)=OPER!$AA197,".",IF(OPER!$AB197&lt;=HOUR(AR$7),MAX($Q102:AP102,0)+1,".")))</f>
        <v>,</v>
      </c>
      <c r="AR102" s="270" t="str">
        <f>IF($E102=$E101,IF(AS101=".",IF(MAX($Q102:AQ102,0)=OPER!$AA197,".",IF(OPER!$AB197&lt;=HOUR(AS$7),MAX($Q102:AQ102,0)+1,".")),","),IF(MAX($Q102:AQ102,0)=OPER!$AA197,".",IF(OPER!$AB197&lt;=HOUR(AS$7),MAX($Q102:AQ102,0)+1,".")))</f>
        <v>,</v>
      </c>
      <c r="AS102" s="271" t="str">
        <f>IF($E102=$E101,IF(AT101=".",IF(MAX($Q102:AR102,0)=OPER!$AA197,".",IF(OPER!$AB197&lt;=HOUR(AT$7),MAX($Q102:AR102,0)+1,".")),","),IF(MAX($Q102:AR102,0)=OPER!$AA197,".",IF(OPER!$AB197&lt;=HOUR(AT$7),MAX($Q102:AR102,0)+1,".")))</f>
        <v>,</v>
      </c>
      <c r="AT102" s="269" t="str">
        <f>IF($E102=$E101,IF(AU101=".",IF(MAX($Q102:AS102,0)=OPER!$AA197,".",IF(OPER!$AB197&lt;=HOUR(AU$7),MAX($Q102:AS102,0)+1,".")),","),IF(MAX($Q102:AS102,0)=OPER!$AA197,".",IF(OPER!$AB197&lt;=HOUR(AU$7),MAX($Q102:AS102,0)+1,".")))</f>
        <v>,</v>
      </c>
      <c r="AU102" s="269" t="str">
        <f>IF($E102=$E101,IF(AV101=".",IF(MAX($Q102:AT102,0)=OPER!$AA197,".",IF(OPER!$AB197&lt;=HOUR(AV$7),MAX($Q102:AT102,0)+1,".")),","),IF(MAX($Q102:AT102,0)=OPER!$AA197,".",IF(OPER!$AB197&lt;=HOUR(AV$7),MAX($Q102:AT102,0)+1,".")))</f>
        <v>,</v>
      </c>
      <c r="AV102" s="270" t="str">
        <f>IF($E102=$E101,IF(AW101=".",IF(MAX($Q102:AU102,0)=OPER!$AA197,".",IF(OPER!$AB197&lt;=HOUR(AW$7),MAX($Q102:AU102,0)+1,".")),","),IF(MAX($Q102:AU102,0)=OPER!$AA197,".",IF(OPER!$AB197&lt;=HOUR(AW$7),MAX($Q102:AU102,0)+1,".")))</f>
        <v>,</v>
      </c>
      <c r="AW102" s="271" t="str">
        <f>IF($E102=$E101,IF(AX101=".",IF(MAX($Q102:AV102,0)=OPER!$AA197,".",IF(OPER!$AB197&lt;=HOUR(AX$7),MAX($Q102:AV102,0)+1,".")),","),IF(MAX($Q102:AV102,0)=OPER!$AA197,".",IF(OPER!$AB197&lt;=HOUR(AX$7),MAX($Q102:AV102,0)+1,".")))</f>
        <v>,</v>
      </c>
      <c r="AX102" s="269" t="str">
        <f>IF($E102=$E101,IF(AY101=".",IF(MAX($Q102:AW102,0)=OPER!$AA197,".",IF(OPER!$AB197&lt;=HOUR(AY$7),MAX($Q102:AW102,0)+1,".")),","),IF(MAX($Q102:AW102,0)=OPER!$AA197,".",IF(OPER!$AB197&lt;=HOUR(AY$7),MAX($Q102:AW102,0)+1,".")))</f>
        <v>,</v>
      </c>
      <c r="AY102" s="269" t="str">
        <f>IF($E102=$E101,IF(AZ101=".",IF(MAX($Q102:AX102,0)=OPER!$AA197,".",IF(OPER!$AB197&lt;=HOUR(AZ$7),MAX($Q102:AX102,0)+1,".")),","),IF(MAX($Q102:AX102,0)=OPER!$AA197,".",IF(OPER!$AB197&lt;=HOUR(AZ$7),MAX($Q102:AX102,0)+1,".")))</f>
        <v>,</v>
      </c>
      <c r="AZ102" s="270" t="str">
        <f>IF($E102=$E101,IF(BA101=".",IF(MAX($Q102:AY102,0)=OPER!$AA197,".",IF(OPER!$AB197&lt;=HOUR(BA$7),MAX($Q102:AY102,0)+1,".")),","),IF(MAX($Q102:AY102,0)=OPER!$AA197,".",IF(OPER!$AB197&lt;=HOUR(BA$7),MAX($Q102:AY102,0)+1,".")))</f>
        <v>,</v>
      </c>
      <c r="BA102" s="30" t="str">
        <f>+OPER!AK96</f>
        <v/>
      </c>
    </row>
    <row r="103" spans="1:53" ht="80.5" customHeight="1" x14ac:dyDescent="0.2">
      <c r="A103" s="282" t="str">
        <f>IF(OPER!AF97=0,"",OPER!AF97)</f>
        <v>CRITICA</v>
      </c>
      <c r="B103" s="109" t="str">
        <f>IF(OPER!V97=0,"",OPER!V97)</f>
        <v xml:space="preserve"> </v>
      </c>
      <c r="C103" s="71" t="str">
        <f>IF(OPER!U97 = 0,"", OPER!U97)</f>
        <v/>
      </c>
      <c r="D103" s="30" t="str">
        <f t="shared" si="10"/>
        <v/>
      </c>
      <c r="E103" s="262" t="str">
        <f>IF(OPER!X97 = 0,"",OPER!X97)</f>
        <v xml:space="preserve"> </v>
      </c>
      <c r="F103" s="262" t="str">
        <f>IF(OPER!I97 = 0,"",OPER!I97)</f>
        <v/>
      </c>
      <c r="G103" s="352" t="str">
        <f>IF(OPER!C97=0,"",OPER!C97)</f>
        <v/>
      </c>
      <c r="H103" s="30" t="str">
        <f>IF(OPER!R97 = 0,"",OPER!R97)</f>
        <v/>
      </c>
      <c r="I103" s="30" t="str">
        <f>IF(OPER!F97=0,"", OPER!F97)</f>
        <v/>
      </c>
      <c r="J103" s="108" t="str">
        <f>IF(OPER!G97=0,"",OPER!G97)</f>
        <v/>
      </c>
      <c r="K103" s="250">
        <f>+OPER!R97</f>
        <v>0</v>
      </c>
      <c r="L103" s="262">
        <f t="shared" si="11"/>
        <v>0</v>
      </c>
      <c r="M103" s="250">
        <f t="shared" si="12"/>
        <v>0</v>
      </c>
      <c r="N103" s="205" t="str">
        <f>IF(OPER!A97=0,"",OPER!A97)</f>
        <v/>
      </c>
      <c r="O103" s="73" t="str">
        <f>IF(OPER!AJ1953=0,"",OPER!AJ1953)</f>
        <v/>
      </c>
      <c r="P103" s="264" t="str">
        <f>IF(OPER!AH97="EJECUTADO","SI",IF(OPER!AH97="NO EJECUTADO","NO",""))</f>
        <v/>
      </c>
      <c r="Q103" s="264" t="str">
        <f>IF(OPER!AN97="EJECUTADO","SI",IF(OPER!AN97="NO EJECUTADO","NO",""))</f>
        <v/>
      </c>
      <c r="R103" s="221" t="str">
        <f>IFERROR(VLOOKUP(OPER!Z97,OPER!$AU$490:$AV$577,2,0),"NO ASIGNADO")</f>
        <v xml:space="preserve"> </v>
      </c>
      <c r="S103" s="6" t="str">
        <f>+OPER!AG97</f>
        <v xml:space="preserve"> </v>
      </c>
      <c r="T103" s="268" t="str">
        <f>IF($E103=$E102,IF(U102=".",IF(MAX($Q103:Q103,0)=OPER!$AA198,".",IF(OPER!$AB198&lt;=HOUR(U$7),MAX($Q103:Q103,0)+1,".")),","),IF(MAX($Q103:Q103,0)=OPER!$AA198,".",IF(OPER!$AB198&lt;=HOUR(U$7),MAX($Q103:Q103,0)+1,".")))</f>
        <v>.</v>
      </c>
      <c r="U103" s="269" t="str">
        <f>IF($E103=$E102,IF(V102=".",IF(MAX($Q103:T103,0)=OPER!$AA198,".",IF(OPER!$AB198&lt;=HOUR(V$7),MAX($Q103:T103,0)+1,".")),","),IF(MAX($Q103:T103,0)=OPER!$AA198,".",IF(OPER!$AB198&lt;=HOUR(V$7),MAX($Q103:T103,0)+1,".")))</f>
        <v>.</v>
      </c>
      <c r="V103" s="269" t="str">
        <f>IF($E103=$E102,IF(W102=".",IF(MAX($Q103:U103,0)=OPER!$AA198,".",IF(OPER!$AB198&lt;=HOUR(W$7),MAX($Q103:U103,0)+1,".")),","),IF(MAX($Q103:U103,0)=OPER!$AA198,".",IF(OPER!$AB198&lt;=HOUR(W$7),MAX($Q103:U103,0)+1,".")))</f>
        <v>.</v>
      </c>
      <c r="W103" s="269" t="str">
        <f>IF($E103=$E102,IF(X102=".",IF(MAX($Q103:V103,0)=OPER!$AA198,".",IF(OPER!$AB198&lt;=HOUR(X$7),MAX($Q103:V103,0)+1,".")),","),IF(MAX($Q103:V103,0)=OPER!$AA198,".",IF(OPER!$AB198&lt;=HOUR(X$7),MAX($Q103:V103,0)+1,".")))</f>
        <v>.</v>
      </c>
      <c r="X103" s="270" t="str">
        <f>IF($E103=$E102,IF(Y102=".",IF(MAX($Q103:W103,0)=OPER!$AA198,".",IF(OPER!$AB198&lt;=HOUR(Y$7),MAX($Q103:W103,0)+1,".")),","),IF(MAX($Q103:W103,0)=OPER!$AA198,".",IF(OPER!$AB198&lt;=HOUR(Y$7),MAX($Q103:W103,0)+1,".")))</f>
        <v>.</v>
      </c>
      <c r="Y103" s="271" t="str">
        <f>IF($E103=$E102,IF(Z102=".",IF(MAX($Q103:X103,0)=OPER!$AA198,".",IF(OPER!$AB198&lt;=HOUR(Z$7),MAX($Q103:X103,0)+1,".")),","),IF(MAX($Q103:X103,0)=OPER!$AA198,".",IF(OPER!$AB198&lt;=HOUR(Z$7),MAX($Q103:X103,0)+1,".")))</f>
        <v>.</v>
      </c>
      <c r="Z103" s="269" t="str">
        <f>IF($E103=$E102,IF(AA102=".",IF(MAX($Q103:Y103,0)=OPER!$AA198,".",IF(OPER!$AB198&lt;=HOUR(AA$7),MAX($Q103:Y103,0)+1,".")),","),IF(MAX($Q103:Y103,0)=OPER!$AA198,".",IF(OPER!$AB198&lt;=HOUR(AA$7),MAX($Q103:Y103,0)+1,".")))</f>
        <v>.</v>
      </c>
      <c r="AA103" s="269" t="str">
        <f>IF($E103=$E102,IF(AB102=".",IF(MAX($Q103:Z103,0)=OPER!$AA198,".",IF(OPER!$AB198&lt;=HOUR(AB$7),MAX($Q103:Z103,0)+1,".")),","),IF(MAX($Q103:Z103,0)=OPER!$AA198,".",IF(OPER!$AB198&lt;=HOUR(AB$7),MAX($Q103:Z103,0)+1,".")))</f>
        <v>.</v>
      </c>
      <c r="AB103" s="270" t="str">
        <f>IF($E103=$E102,IF(AC102=".",IF(MAX($Q103:AA103,0)=OPER!$AA198,".",IF(OPER!$AB198&lt;=HOUR(AC$7),MAX($Q103:AA103,0)+1,".")),","),IF(MAX($Q103:AA103,0)=OPER!$AA198,".",IF(OPER!$AB198&lt;=HOUR(AC$7),MAX($Q103:AA103,0)+1,".")))</f>
        <v>.</v>
      </c>
      <c r="AC103" s="271" t="str">
        <f>IF($E103=$E102,IF(AD102=".",IF(MAX($Q103:AB103,0)=OPER!$AA198,".",IF(OPER!$AB198&lt;=HOUR(AD$7),MAX($Q103:AB103,0)+1,".")),","),IF(MAX($Q103:AB103,0)=OPER!$AA198,".",IF(OPER!$AB198&lt;=HOUR(AD$7),MAX($Q103:AB103,0)+1,".")))</f>
        <v>.</v>
      </c>
      <c r="AD103" s="269" t="str">
        <f>IF($E103=$E102,IF(AE102=".",IF(MAX($Q103:AC103,0)=OPER!$AA198,".",IF(OPER!$AB198&lt;=HOUR(AE$7),MAX($Q103:AC103,0)+1,".")),","),IF(MAX($Q103:AC103,0)=OPER!$AA198,".",IF(OPER!$AB198&lt;=HOUR(AE$7),MAX($Q103:AC103,0)+1,".")))</f>
        <v>.</v>
      </c>
      <c r="AE103" s="269" t="str">
        <f>IF($E103=$E102,IF(AF102=".",IF(MAX($Q103:AD103,0)=OPER!$AA198,".",IF(OPER!$AB198&lt;=HOUR(AF$7),MAX($Q103:AD103,0)+1,".")),","),IF(MAX($Q103:AD103,0)=OPER!$AA198,".",IF(OPER!$AB198&lt;=HOUR(AF$7),MAX($Q103:AD103,0)+1,".")))</f>
        <v>.</v>
      </c>
      <c r="AF103" s="270" t="str">
        <f>IF($E103=$E102,IF(AG102=".",IF(MAX($Q103:AE103,0)=OPER!$AA198,".",IF(OPER!$AB198&lt;=HOUR(AG$7),MAX($Q103:AE103,0)+1,".")),","),IF(MAX($Q103:AE103,0)=OPER!$AA198,".",IF(OPER!$AB198&lt;=HOUR(AG$7),MAX($Q103:AE103,0)+1,".")))</f>
        <v>.</v>
      </c>
      <c r="AG103" s="271" t="str">
        <f>IF($E103=$E102,IF(AH102=".",IF(MAX($Q103:AF103,0)=OPER!$AA198,".",IF(OPER!$AB198&lt;=HOUR(AH$7),MAX($Q103:AF103,0)+1,".")),","),IF(MAX($Q103:AF103,0)=OPER!$AA198,".",IF(OPER!$AB198&lt;=HOUR(AH$7),MAX($Q103:AF103,0)+1,".")))</f>
        <v>.</v>
      </c>
      <c r="AH103" s="269" t="str">
        <f>IF($E103=$E102,IF(AI102=".",IF(MAX($Q103:AG103,0)=OPER!$AA198,".",IF(OPER!$AB198&lt;=HOUR(AI$7),MAX($Q103:AG103,0)+1,".")),","),IF(MAX($Q103:AG103,0)=OPER!$AA198,".",IF(OPER!$AB198&lt;=HOUR(AI$7),MAX($Q103:AG103,0)+1,".")))</f>
        <v>.</v>
      </c>
      <c r="AI103" s="269" t="str">
        <f>IF($E103=$E102,IF(AJ102=".",IF(MAX($Q103:AH103,0)=OPER!$AA198,".",IF(OPER!$AB198&lt;=HOUR(AJ$7),MAX($Q103:AH103,0)+1,".")),","),IF(MAX($Q103:AH103,0)=OPER!$AA198,".",IF(OPER!$AB198&lt;=HOUR(AJ$7),MAX($Q103:AH103,0)+1,".")))</f>
        <v>.</v>
      </c>
      <c r="AJ103" s="270" t="str">
        <f>IF($E103=$E102,IF(AK102=".",IF(MAX($Q103:AI103,0)=OPER!$AA198,".",IF(OPER!$AB198&lt;=HOUR(AK$7),MAX($Q103:AI103,0)+1,".")),","),IF(MAX($Q103:AI103,0)=OPER!$AA198,".",IF(OPER!$AB198&lt;=HOUR(AK$7),MAX($Q103:AI103,0)+1,".")))</f>
        <v>.</v>
      </c>
      <c r="AK103" s="271" t="str">
        <f>IF($E103=$E102,IF(AL102=".",IF(MAX($Q103:AJ103,0)=OPER!$AA198,".",IF(OPER!$AB198&lt;=HOUR(AL$7),MAX($Q103:AJ103,0)+1,".")),","),IF(MAX($Q103:AJ103,0)=OPER!$AA198,".",IF(OPER!$AB198&lt;=HOUR(AL$7),MAX($Q103:AJ103,0)+1,".")))</f>
        <v>.</v>
      </c>
      <c r="AL103" s="269" t="e">
        <f>IF($E103=$E102,IF(AM102=".",IF(MAX($Q103:AK103,0)=OPER!$AA198,".",IF(OPER!$AB198&lt;=HOUR(AM$7),MAX($Q103:AK103,0)+1,".")),","),IF(MAX($Q103:AK103,0)=OPER!$AA198,".",IF(OPER!$AB198&lt;=HOUR(AM$7),MAX($Q103:AK103,0)+1,".")))</f>
        <v>#VALUE!</v>
      </c>
      <c r="AM103" s="269" t="str">
        <f>IF($E103=$E102,IF(AN102=".",IF(MAX($Q103:AL103,0)=OPER!$AA198,".",IF(OPER!$AB198&lt;=HOUR(AN$7),MAX($Q103:AL103,0)+1,".")),","),IF(MAX($Q103:AL103,0)=OPER!$AA198,".",IF(OPER!$AB198&lt;=HOUR(AN$7),MAX($Q103:AL103,0)+1,".")))</f>
        <v>,</v>
      </c>
      <c r="AN103" s="270" t="str">
        <f>IF($E103=$E102,IF(AO102=".",IF(MAX($Q103:AM103,0)=OPER!$AA198,".",IF(OPER!$AB198&lt;=HOUR(AO$7),MAX($Q103:AM103,0)+1,".")),","),IF(MAX($Q103:AM103,0)=OPER!$AA198,".",IF(OPER!$AB198&lt;=HOUR(AO$7),MAX($Q103:AM103,0)+1,".")))</f>
        <v>,</v>
      </c>
      <c r="AO103" s="271" t="str">
        <f>IF($E103=$E102,IF(AP102=".",IF(MAX($Q103:AN103,0)=OPER!$AA198,".",IF(OPER!$AB198&lt;=HOUR(AP$7),MAX($Q103:AN103,0)+1,".")),","),IF(MAX($Q103:AN103,0)=OPER!$AA198,".",IF(OPER!$AB198&lt;=HOUR(AP$7),MAX($Q103:AN103,0)+1,".")))</f>
        <v>,</v>
      </c>
      <c r="AP103" s="269" t="str">
        <f>IF($E103=$E102,IF(AQ102=".",IF(MAX($Q103:AO103,0)=OPER!$AA198,".",IF(OPER!$AB198&lt;=HOUR(AQ$7),MAX($Q103:AO103,0)+1,".")),","),IF(MAX($Q103:AO103,0)=OPER!$AA198,".",IF(OPER!$AB198&lt;=HOUR(AQ$7),MAX($Q103:AO103,0)+1,".")))</f>
        <v>,</v>
      </c>
      <c r="AQ103" s="269" t="str">
        <f>IF($E103=$E102,IF(AR102=".",IF(MAX($Q103:AP103,0)=OPER!$AA198,".",IF(OPER!$AB198&lt;=HOUR(AR$7),MAX($Q103:AP103,0)+1,".")),","),IF(MAX($Q103:AP103,0)=OPER!$AA198,".",IF(OPER!$AB198&lt;=HOUR(AR$7),MAX($Q103:AP103,0)+1,".")))</f>
        <v>,</v>
      </c>
      <c r="AR103" s="270" t="str">
        <f>IF($E103=$E102,IF(AS102=".",IF(MAX($Q103:AQ103,0)=OPER!$AA198,".",IF(OPER!$AB198&lt;=HOUR(AS$7),MAX($Q103:AQ103,0)+1,".")),","),IF(MAX($Q103:AQ103,0)=OPER!$AA198,".",IF(OPER!$AB198&lt;=HOUR(AS$7),MAX($Q103:AQ103,0)+1,".")))</f>
        <v>,</v>
      </c>
      <c r="AS103" s="271" t="str">
        <f>IF($E103=$E102,IF(AT102=".",IF(MAX($Q103:AR103,0)=OPER!$AA198,".",IF(OPER!$AB198&lt;=HOUR(AT$7),MAX($Q103:AR103,0)+1,".")),","),IF(MAX($Q103:AR103,0)=OPER!$AA198,".",IF(OPER!$AB198&lt;=HOUR(AT$7),MAX($Q103:AR103,0)+1,".")))</f>
        <v>,</v>
      </c>
      <c r="AT103" s="269" t="str">
        <f>IF($E103=$E102,IF(AU102=".",IF(MAX($Q103:AS103,0)=OPER!$AA198,".",IF(OPER!$AB198&lt;=HOUR(AU$7),MAX($Q103:AS103,0)+1,".")),","),IF(MAX($Q103:AS103,0)=OPER!$AA198,".",IF(OPER!$AB198&lt;=HOUR(AU$7),MAX($Q103:AS103,0)+1,".")))</f>
        <v>,</v>
      </c>
      <c r="AU103" s="269" t="str">
        <f>IF($E103=$E102,IF(AV102=".",IF(MAX($Q103:AT103,0)=OPER!$AA198,".",IF(OPER!$AB198&lt;=HOUR(AV$7),MAX($Q103:AT103,0)+1,".")),","),IF(MAX($Q103:AT103,0)=OPER!$AA198,".",IF(OPER!$AB198&lt;=HOUR(AV$7),MAX($Q103:AT103,0)+1,".")))</f>
        <v>,</v>
      </c>
      <c r="AV103" s="270" t="str">
        <f>IF($E103=$E102,IF(AW102=".",IF(MAX($Q103:AU103,0)=OPER!$AA198,".",IF(OPER!$AB198&lt;=HOUR(AW$7),MAX($Q103:AU103,0)+1,".")),","),IF(MAX($Q103:AU103,0)=OPER!$AA198,".",IF(OPER!$AB198&lt;=HOUR(AW$7),MAX($Q103:AU103,0)+1,".")))</f>
        <v>,</v>
      </c>
      <c r="AW103" s="271" t="str">
        <f>IF($E103=$E102,IF(AX102=".",IF(MAX($Q103:AV103,0)=OPER!$AA198,".",IF(OPER!$AB198&lt;=HOUR(AX$7),MAX($Q103:AV103,0)+1,".")),","),IF(MAX($Q103:AV103,0)=OPER!$AA198,".",IF(OPER!$AB198&lt;=HOUR(AX$7),MAX($Q103:AV103,0)+1,".")))</f>
        <v>,</v>
      </c>
      <c r="AX103" s="269" t="str">
        <f>IF($E103=$E102,IF(AY102=".",IF(MAX($Q103:AW103,0)=OPER!$AA198,".",IF(OPER!$AB198&lt;=HOUR(AY$7),MAX($Q103:AW103,0)+1,".")),","),IF(MAX($Q103:AW103,0)=OPER!$AA198,".",IF(OPER!$AB198&lt;=HOUR(AY$7),MAX($Q103:AW103,0)+1,".")))</f>
        <v>,</v>
      </c>
      <c r="AY103" s="269" t="str">
        <f>IF($E103=$E102,IF(AZ102=".",IF(MAX($Q103:AX103,0)=OPER!$AA198,".",IF(OPER!$AB198&lt;=HOUR(AZ$7),MAX($Q103:AX103,0)+1,".")),","),IF(MAX($Q103:AX103,0)=OPER!$AA198,".",IF(OPER!$AB198&lt;=HOUR(AZ$7),MAX($Q103:AX103,0)+1,".")))</f>
        <v>,</v>
      </c>
      <c r="AZ103" s="270" t="str">
        <f>IF($E103=$E102,IF(BA102=".",IF(MAX($Q103:AY103,0)=OPER!$AA198,".",IF(OPER!$AB198&lt;=HOUR(BA$7),MAX($Q103:AY103,0)+1,".")),","),IF(MAX($Q103:AY103,0)=OPER!$AA198,".",IF(OPER!$AB198&lt;=HOUR(BA$7),MAX($Q103:AY103,0)+1,".")))</f>
        <v>,</v>
      </c>
      <c r="BA103" s="30" t="str">
        <f>+OPER!AK97</f>
        <v/>
      </c>
    </row>
    <row r="104" spans="1:53" ht="80.5" customHeight="1" x14ac:dyDescent="0.2">
      <c r="A104" s="282" t="str">
        <f>IF(OPER!AF98=0,"",OPER!AF98)</f>
        <v>CRITICA</v>
      </c>
      <c r="B104" s="109" t="str">
        <f>IF(OPER!V98=0,"",OPER!V98)</f>
        <v xml:space="preserve"> </v>
      </c>
      <c r="C104" s="71" t="str">
        <f>IF(OPER!U98 = 0,"", OPER!U98)</f>
        <v/>
      </c>
      <c r="D104" s="30" t="str">
        <f t="shared" si="10"/>
        <v/>
      </c>
      <c r="E104" s="262" t="str">
        <f>IF(OPER!X98 = 0,"",OPER!X98)</f>
        <v xml:space="preserve"> </v>
      </c>
      <c r="F104" s="262" t="str">
        <f>IF(OPER!I98 = 0,"",OPER!I98)</f>
        <v/>
      </c>
      <c r="G104" s="352" t="str">
        <f>IF(OPER!C98=0,"",OPER!C98)</f>
        <v/>
      </c>
      <c r="H104" s="30" t="str">
        <f>IF(OPER!R98 = 0,"",OPER!R98)</f>
        <v/>
      </c>
      <c r="I104" s="30" t="str">
        <f>IF(OPER!F98=0,"", OPER!F98)</f>
        <v/>
      </c>
      <c r="J104" s="108" t="str">
        <f>IF(OPER!G98=0,"",OPER!G98)</f>
        <v/>
      </c>
      <c r="K104" s="250">
        <f>+OPER!R98</f>
        <v>0</v>
      </c>
      <c r="L104" s="262">
        <f t="shared" si="11"/>
        <v>0</v>
      </c>
      <c r="M104" s="250">
        <f t="shared" si="12"/>
        <v>0</v>
      </c>
      <c r="N104" s="205" t="str">
        <f>IF(OPER!A98=0,"",OPER!A98)</f>
        <v/>
      </c>
      <c r="O104" s="73" t="str">
        <f>IF(OPER!AJ1954=0,"",OPER!AJ1954)</f>
        <v/>
      </c>
      <c r="P104" s="264" t="str">
        <f>IF(OPER!AH98="EJECUTADO","SI",IF(OPER!AH98="NO EJECUTADO","NO",""))</f>
        <v/>
      </c>
      <c r="Q104" s="264" t="str">
        <f>IF(OPER!AN98="EJECUTADO","SI",IF(OPER!AN98="NO EJECUTADO","NO",""))</f>
        <v/>
      </c>
      <c r="R104" s="221" t="str">
        <f>IFERROR(VLOOKUP(OPER!Z98,OPER!$AU$490:$AV$577,2,0),"NO ASIGNADO")</f>
        <v xml:space="preserve"> </v>
      </c>
      <c r="S104" s="6" t="str">
        <f>+OPER!AG98</f>
        <v xml:space="preserve"> </v>
      </c>
      <c r="T104" s="268" t="str">
        <f>IF($E104=$E103,IF(U103=".",IF(MAX($Q104:Q104,0)=OPER!$AA199,".",IF(OPER!$AB199&lt;=HOUR(U$7),MAX($Q104:Q104,0)+1,".")),","),IF(MAX($Q104:Q104,0)=OPER!$AA199,".",IF(OPER!$AB199&lt;=HOUR(U$7),MAX($Q104:Q104,0)+1,".")))</f>
        <v>.</v>
      </c>
      <c r="U104" s="269" t="str">
        <f>IF($E104=$E103,IF(V103=".",IF(MAX($Q104:T104,0)=OPER!$AA199,".",IF(OPER!$AB199&lt;=HOUR(V$7),MAX($Q104:T104,0)+1,".")),","),IF(MAX($Q104:T104,0)=OPER!$AA199,".",IF(OPER!$AB199&lt;=HOUR(V$7),MAX($Q104:T104,0)+1,".")))</f>
        <v>.</v>
      </c>
      <c r="V104" s="269" t="str">
        <f>IF($E104=$E103,IF(W103=".",IF(MAX($Q104:U104,0)=OPER!$AA199,".",IF(OPER!$AB199&lt;=HOUR(W$7),MAX($Q104:U104,0)+1,".")),","),IF(MAX($Q104:U104,0)=OPER!$AA199,".",IF(OPER!$AB199&lt;=HOUR(W$7),MAX($Q104:U104,0)+1,".")))</f>
        <v>.</v>
      </c>
      <c r="W104" s="269" t="str">
        <f>IF($E104=$E103,IF(X103=".",IF(MAX($Q104:V104,0)=OPER!$AA199,".",IF(OPER!$AB199&lt;=HOUR(X$7),MAX($Q104:V104,0)+1,".")),","),IF(MAX($Q104:V104,0)=OPER!$AA199,".",IF(OPER!$AB199&lt;=HOUR(X$7),MAX($Q104:V104,0)+1,".")))</f>
        <v>.</v>
      </c>
      <c r="X104" s="270" t="str">
        <f>IF($E104=$E103,IF(Y103=".",IF(MAX($Q104:W104,0)=OPER!$AA199,".",IF(OPER!$AB199&lt;=HOUR(Y$7),MAX($Q104:W104,0)+1,".")),","),IF(MAX($Q104:W104,0)=OPER!$AA199,".",IF(OPER!$AB199&lt;=HOUR(Y$7),MAX($Q104:W104,0)+1,".")))</f>
        <v>.</v>
      </c>
      <c r="Y104" s="271" t="str">
        <f>IF($E104=$E103,IF(Z103=".",IF(MAX($Q104:X104,0)=OPER!$AA199,".",IF(OPER!$AB199&lt;=HOUR(Z$7),MAX($Q104:X104,0)+1,".")),","),IF(MAX($Q104:X104,0)=OPER!$AA199,".",IF(OPER!$AB199&lt;=HOUR(Z$7),MAX($Q104:X104,0)+1,".")))</f>
        <v>.</v>
      </c>
      <c r="Z104" s="269" t="str">
        <f>IF($E104=$E103,IF(AA103=".",IF(MAX($Q104:Y104,0)=OPER!$AA199,".",IF(OPER!$AB199&lt;=HOUR(AA$7),MAX($Q104:Y104,0)+1,".")),","),IF(MAX($Q104:Y104,0)=OPER!$AA199,".",IF(OPER!$AB199&lt;=HOUR(AA$7),MAX($Q104:Y104,0)+1,".")))</f>
        <v>.</v>
      </c>
      <c r="AA104" s="269" t="str">
        <f>IF($E104=$E103,IF(AB103=".",IF(MAX($Q104:Z104,0)=OPER!$AA199,".",IF(OPER!$AB199&lt;=HOUR(AB$7),MAX($Q104:Z104,0)+1,".")),","),IF(MAX($Q104:Z104,0)=OPER!$AA199,".",IF(OPER!$AB199&lt;=HOUR(AB$7),MAX($Q104:Z104,0)+1,".")))</f>
        <v>.</v>
      </c>
      <c r="AB104" s="270" t="str">
        <f>IF($E104=$E103,IF(AC103=".",IF(MAX($Q104:AA104,0)=OPER!$AA199,".",IF(OPER!$AB199&lt;=HOUR(AC$7),MAX($Q104:AA104,0)+1,".")),","),IF(MAX($Q104:AA104,0)=OPER!$AA199,".",IF(OPER!$AB199&lt;=HOUR(AC$7),MAX($Q104:AA104,0)+1,".")))</f>
        <v>.</v>
      </c>
      <c r="AC104" s="271" t="str">
        <f>IF($E104=$E103,IF(AD103=".",IF(MAX($Q104:AB104,0)=OPER!$AA199,".",IF(OPER!$AB199&lt;=HOUR(AD$7),MAX($Q104:AB104,0)+1,".")),","),IF(MAX($Q104:AB104,0)=OPER!$AA199,".",IF(OPER!$AB199&lt;=HOUR(AD$7),MAX($Q104:AB104,0)+1,".")))</f>
        <v>.</v>
      </c>
      <c r="AD104" s="269" t="str">
        <f>IF($E104=$E103,IF(AE103=".",IF(MAX($Q104:AC104,0)=OPER!$AA199,".",IF(OPER!$AB199&lt;=HOUR(AE$7),MAX($Q104:AC104,0)+1,".")),","),IF(MAX($Q104:AC104,0)=OPER!$AA199,".",IF(OPER!$AB199&lt;=HOUR(AE$7),MAX($Q104:AC104,0)+1,".")))</f>
        <v>.</v>
      </c>
      <c r="AE104" s="269" t="str">
        <f>IF($E104=$E103,IF(AF103=".",IF(MAX($Q104:AD104,0)=OPER!$AA199,".",IF(OPER!$AB199&lt;=HOUR(AF$7),MAX($Q104:AD104,0)+1,".")),","),IF(MAX($Q104:AD104,0)=OPER!$AA199,".",IF(OPER!$AB199&lt;=HOUR(AF$7),MAX($Q104:AD104,0)+1,".")))</f>
        <v>.</v>
      </c>
      <c r="AF104" s="270" t="str">
        <f>IF($E104=$E103,IF(AG103=".",IF(MAX($Q104:AE104,0)=OPER!$AA199,".",IF(OPER!$AB199&lt;=HOUR(AG$7),MAX($Q104:AE104,0)+1,".")),","),IF(MAX($Q104:AE104,0)=OPER!$AA199,".",IF(OPER!$AB199&lt;=HOUR(AG$7),MAX($Q104:AE104,0)+1,".")))</f>
        <v>.</v>
      </c>
      <c r="AG104" s="271" t="str">
        <f>IF($E104=$E103,IF(AH103=".",IF(MAX($Q104:AF104,0)=OPER!$AA199,".",IF(OPER!$AB199&lt;=HOUR(AH$7),MAX($Q104:AF104,0)+1,".")),","),IF(MAX($Q104:AF104,0)=OPER!$AA199,".",IF(OPER!$AB199&lt;=HOUR(AH$7),MAX($Q104:AF104,0)+1,".")))</f>
        <v>.</v>
      </c>
      <c r="AH104" s="269" t="str">
        <f>IF($E104=$E103,IF(AI103=".",IF(MAX($Q104:AG104,0)=OPER!$AA199,".",IF(OPER!$AB199&lt;=HOUR(AI$7),MAX($Q104:AG104,0)+1,".")),","),IF(MAX($Q104:AG104,0)=OPER!$AA199,".",IF(OPER!$AB199&lt;=HOUR(AI$7),MAX($Q104:AG104,0)+1,".")))</f>
        <v>.</v>
      </c>
      <c r="AI104" s="269" t="str">
        <f>IF($E104=$E103,IF(AJ103=".",IF(MAX($Q104:AH104,0)=OPER!$AA199,".",IF(OPER!$AB199&lt;=HOUR(AJ$7),MAX($Q104:AH104,0)+1,".")),","),IF(MAX($Q104:AH104,0)=OPER!$AA199,".",IF(OPER!$AB199&lt;=HOUR(AJ$7),MAX($Q104:AH104,0)+1,".")))</f>
        <v>.</v>
      </c>
      <c r="AJ104" s="270" t="str">
        <f>IF($E104=$E103,IF(AK103=".",IF(MAX($Q104:AI104,0)=OPER!$AA199,".",IF(OPER!$AB199&lt;=HOUR(AK$7),MAX($Q104:AI104,0)+1,".")),","),IF(MAX($Q104:AI104,0)=OPER!$AA199,".",IF(OPER!$AB199&lt;=HOUR(AK$7),MAX($Q104:AI104,0)+1,".")))</f>
        <v>.</v>
      </c>
      <c r="AK104" s="271" t="e">
        <f>IF($E104=$E103,IF(AL103=".",IF(MAX($Q104:AJ104,0)=OPER!$AA199,".",IF(OPER!$AB199&lt;=HOUR(AL$7),MAX($Q104:AJ104,0)+1,".")),","),IF(MAX($Q104:AJ104,0)=OPER!$AA199,".",IF(OPER!$AB199&lt;=HOUR(AL$7),MAX($Q104:AJ104,0)+1,".")))</f>
        <v>#VALUE!</v>
      </c>
      <c r="AL104" s="269" t="str">
        <f>IF($E104=$E103,IF(AM103=".",IF(MAX($Q104:AK104,0)=OPER!$AA199,".",IF(OPER!$AB199&lt;=HOUR(AM$7),MAX($Q104:AK104,0)+1,".")),","),IF(MAX($Q104:AK104,0)=OPER!$AA199,".",IF(OPER!$AB199&lt;=HOUR(AM$7),MAX($Q104:AK104,0)+1,".")))</f>
        <v>,</v>
      </c>
      <c r="AM104" s="269" t="str">
        <f>IF($E104=$E103,IF(AN103=".",IF(MAX($Q104:AL104,0)=OPER!$AA199,".",IF(OPER!$AB199&lt;=HOUR(AN$7),MAX($Q104:AL104,0)+1,".")),","),IF(MAX($Q104:AL104,0)=OPER!$AA199,".",IF(OPER!$AB199&lt;=HOUR(AN$7),MAX($Q104:AL104,0)+1,".")))</f>
        <v>,</v>
      </c>
      <c r="AN104" s="270" t="str">
        <f>IF($E104=$E103,IF(AO103=".",IF(MAX($Q104:AM104,0)=OPER!$AA199,".",IF(OPER!$AB199&lt;=HOUR(AO$7),MAX($Q104:AM104,0)+1,".")),","),IF(MAX($Q104:AM104,0)=OPER!$AA199,".",IF(OPER!$AB199&lt;=HOUR(AO$7),MAX($Q104:AM104,0)+1,".")))</f>
        <v>,</v>
      </c>
      <c r="AO104" s="271" t="str">
        <f>IF($E104=$E103,IF(AP103=".",IF(MAX($Q104:AN104,0)=OPER!$AA199,".",IF(OPER!$AB199&lt;=HOUR(AP$7),MAX($Q104:AN104,0)+1,".")),","),IF(MAX($Q104:AN104,0)=OPER!$AA199,".",IF(OPER!$AB199&lt;=HOUR(AP$7),MAX($Q104:AN104,0)+1,".")))</f>
        <v>,</v>
      </c>
      <c r="AP104" s="269" t="str">
        <f>IF($E104=$E103,IF(AQ103=".",IF(MAX($Q104:AO104,0)=OPER!$AA199,".",IF(OPER!$AB199&lt;=HOUR(AQ$7),MAX($Q104:AO104,0)+1,".")),","),IF(MAX($Q104:AO104,0)=OPER!$AA199,".",IF(OPER!$AB199&lt;=HOUR(AQ$7),MAX($Q104:AO104,0)+1,".")))</f>
        <v>,</v>
      </c>
      <c r="AQ104" s="269" t="str">
        <f>IF($E104=$E103,IF(AR103=".",IF(MAX($Q104:AP104,0)=OPER!$AA199,".",IF(OPER!$AB199&lt;=HOUR(AR$7),MAX($Q104:AP104,0)+1,".")),","),IF(MAX($Q104:AP104,0)=OPER!$AA199,".",IF(OPER!$AB199&lt;=HOUR(AR$7),MAX($Q104:AP104,0)+1,".")))</f>
        <v>,</v>
      </c>
      <c r="AR104" s="270" t="str">
        <f>IF($E104=$E103,IF(AS103=".",IF(MAX($Q104:AQ104,0)=OPER!$AA199,".",IF(OPER!$AB199&lt;=HOUR(AS$7),MAX($Q104:AQ104,0)+1,".")),","),IF(MAX($Q104:AQ104,0)=OPER!$AA199,".",IF(OPER!$AB199&lt;=HOUR(AS$7),MAX($Q104:AQ104,0)+1,".")))</f>
        <v>,</v>
      </c>
      <c r="AS104" s="271" t="str">
        <f>IF($E104=$E103,IF(AT103=".",IF(MAX($Q104:AR104,0)=OPER!$AA199,".",IF(OPER!$AB199&lt;=HOUR(AT$7),MAX($Q104:AR104,0)+1,".")),","),IF(MAX($Q104:AR104,0)=OPER!$AA199,".",IF(OPER!$AB199&lt;=HOUR(AT$7),MAX($Q104:AR104,0)+1,".")))</f>
        <v>,</v>
      </c>
      <c r="AT104" s="269" t="str">
        <f>IF($E104=$E103,IF(AU103=".",IF(MAX($Q104:AS104,0)=OPER!$AA199,".",IF(OPER!$AB199&lt;=HOUR(AU$7),MAX($Q104:AS104,0)+1,".")),","),IF(MAX($Q104:AS104,0)=OPER!$AA199,".",IF(OPER!$AB199&lt;=HOUR(AU$7),MAX($Q104:AS104,0)+1,".")))</f>
        <v>,</v>
      </c>
      <c r="AU104" s="269" t="str">
        <f>IF($E104=$E103,IF(AV103=".",IF(MAX($Q104:AT104,0)=OPER!$AA199,".",IF(OPER!$AB199&lt;=HOUR(AV$7),MAX($Q104:AT104,0)+1,".")),","),IF(MAX($Q104:AT104,0)=OPER!$AA199,".",IF(OPER!$AB199&lt;=HOUR(AV$7),MAX($Q104:AT104,0)+1,".")))</f>
        <v>,</v>
      </c>
      <c r="AV104" s="270" t="str">
        <f>IF($E104=$E103,IF(AW103=".",IF(MAX($Q104:AU104,0)=OPER!$AA199,".",IF(OPER!$AB199&lt;=HOUR(AW$7),MAX($Q104:AU104,0)+1,".")),","),IF(MAX($Q104:AU104,0)=OPER!$AA199,".",IF(OPER!$AB199&lt;=HOUR(AW$7),MAX($Q104:AU104,0)+1,".")))</f>
        <v>,</v>
      </c>
      <c r="AW104" s="271" t="str">
        <f>IF($E104=$E103,IF(AX103=".",IF(MAX($Q104:AV104,0)=OPER!$AA199,".",IF(OPER!$AB199&lt;=HOUR(AX$7),MAX($Q104:AV104,0)+1,".")),","),IF(MAX($Q104:AV104,0)=OPER!$AA199,".",IF(OPER!$AB199&lt;=HOUR(AX$7),MAX($Q104:AV104,0)+1,".")))</f>
        <v>,</v>
      </c>
      <c r="AX104" s="269" t="str">
        <f>IF($E104=$E103,IF(AY103=".",IF(MAX($Q104:AW104,0)=OPER!$AA199,".",IF(OPER!$AB199&lt;=HOUR(AY$7),MAX($Q104:AW104,0)+1,".")),","),IF(MAX($Q104:AW104,0)=OPER!$AA199,".",IF(OPER!$AB199&lt;=HOUR(AY$7),MAX($Q104:AW104,0)+1,".")))</f>
        <v>,</v>
      </c>
      <c r="AY104" s="269" t="str">
        <f>IF($E104=$E103,IF(AZ103=".",IF(MAX($Q104:AX104,0)=OPER!$AA199,".",IF(OPER!$AB199&lt;=HOUR(AZ$7),MAX($Q104:AX104,0)+1,".")),","),IF(MAX($Q104:AX104,0)=OPER!$AA199,".",IF(OPER!$AB199&lt;=HOUR(AZ$7),MAX($Q104:AX104,0)+1,".")))</f>
        <v>,</v>
      </c>
      <c r="AZ104" s="270" t="str">
        <f>IF($E104=$E103,IF(BA103=".",IF(MAX($Q104:AY104,0)=OPER!$AA199,".",IF(OPER!$AB199&lt;=HOUR(BA$7),MAX($Q104:AY104,0)+1,".")),","),IF(MAX($Q104:AY104,0)=OPER!$AA199,".",IF(OPER!$AB199&lt;=HOUR(BA$7),MAX($Q104:AY104,0)+1,".")))</f>
        <v>,</v>
      </c>
      <c r="BA104" s="30" t="str">
        <f>+OPER!AK98</f>
        <v/>
      </c>
    </row>
    <row r="105" spans="1:53" ht="80.5" customHeight="1" x14ac:dyDescent="0.2">
      <c r="A105" s="282" t="str">
        <f>IF(OPER!AF99=0,"",OPER!AF99)</f>
        <v>CRITICA</v>
      </c>
      <c r="B105" s="109" t="str">
        <f>IF(OPER!V99=0,"",OPER!V99)</f>
        <v xml:space="preserve"> </v>
      </c>
      <c r="C105" s="71" t="str">
        <f>IF(OPER!U99 = 0,"", OPER!U99)</f>
        <v/>
      </c>
      <c r="D105" s="30" t="str">
        <f t="shared" si="10"/>
        <v/>
      </c>
      <c r="E105" s="262" t="str">
        <f>IF(OPER!X99 = 0,"",OPER!X99)</f>
        <v xml:space="preserve"> </v>
      </c>
      <c r="F105" s="262" t="str">
        <f>IF(OPER!I99 = 0,"",OPER!I99)</f>
        <v/>
      </c>
      <c r="G105" s="352" t="str">
        <f>IF(OPER!C99=0,"",OPER!C99)</f>
        <v/>
      </c>
      <c r="H105" s="30" t="str">
        <f>IF(OPER!R99 = 0,"",OPER!R99)</f>
        <v/>
      </c>
      <c r="I105" s="30" t="str">
        <f>IF(OPER!F99=0,"", OPER!F99)</f>
        <v/>
      </c>
      <c r="J105" s="108" t="str">
        <f>IF(OPER!G99=0,"",OPER!G99)</f>
        <v/>
      </c>
      <c r="K105" s="250">
        <f>+OPER!R99</f>
        <v>0</v>
      </c>
      <c r="L105" s="262">
        <f t="shared" si="11"/>
        <v>0</v>
      </c>
      <c r="M105" s="250">
        <f t="shared" si="12"/>
        <v>0</v>
      </c>
      <c r="N105" s="205" t="str">
        <f>IF(OPER!A99=0,"",OPER!A99)</f>
        <v/>
      </c>
      <c r="O105" s="73" t="str">
        <f>IF(OPER!AJ1955=0,"",OPER!AJ1955)</f>
        <v/>
      </c>
      <c r="P105" s="264" t="str">
        <f>IF(OPER!AH99="EJECUTADO","SI",IF(OPER!AH99="NO EJECUTADO","NO",""))</f>
        <v/>
      </c>
      <c r="Q105" s="264" t="str">
        <f>IF(OPER!AN99="EJECUTADO","SI",IF(OPER!AN99="NO EJECUTADO","NO",""))</f>
        <v/>
      </c>
      <c r="R105" s="221" t="str">
        <f>IFERROR(VLOOKUP(OPER!Z99,OPER!$AU$490:$AV$577,2,0),"NO ASIGNADO")</f>
        <v xml:space="preserve"> </v>
      </c>
      <c r="S105" s="6" t="str">
        <f>+OPER!AG99</f>
        <v xml:space="preserve"> </v>
      </c>
      <c r="T105" s="268" t="str">
        <f>IF($E105=$E104,IF(U104=".",IF(MAX($Q105:Q105,0)=OPER!$AA200,".",IF(OPER!$AB200&lt;=HOUR(U$7),MAX($Q105:Q105,0)+1,".")),","),IF(MAX($Q105:Q105,0)=OPER!$AA200,".",IF(OPER!$AB200&lt;=HOUR(U$7),MAX($Q105:Q105,0)+1,".")))</f>
        <v>.</v>
      </c>
      <c r="U105" s="269" t="str">
        <f>IF($E105=$E104,IF(V104=".",IF(MAX($Q105:T105,0)=OPER!$AA200,".",IF(OPER!$AB200&lt;=HOUR(V$7),MAX($Q105:T105,0)+1,".")),","),IF(MAX($Q105:T105,0)=OPER!$AA200,".",IF(OPER!$AB200&lt;=HOUR(V$7),MAX($Q105:T105,0)+1,".")))</f>
        <v>.</v>
      </c>
      <c r="V105" s="269" t="str">
        <f>IF($E105=$E104,IF(W104=".",IF(MAX($Q105:U105,0)=OPER!$AA200,".",IF(OPER!$AB200&lt;=HOUR(W$7),MAX($Q105:U105,0)+1,".")),","),IF(MAX($Q105:U105,0)=OPER!$AA200,".",IF(OPER!$AB200&lt;=HOUR(W$7),MAX($Q105:U105,0)+1,".")))</f>
        <v>.</v>
      </c>
      <c r="W105" s="269" t="str">
        <f>IF($E105=$E104,IF(X104=".",IF(MAX($Q105:V105,0)=OPER!$AA200,".",IF(OPER!$AB200&lt;=HOUR(X$7),MAX($Q105:V105,0)+1,".")),","),IF(MAX($Q105:V105,0)=OPER!$AA200,".",IF(OPER!$AB200&lt;=HOUR(X$7),MAX($Q105:V105,0)+1,".")))</f>
        <v>.</v>
      </c>
      <c r="X105" s="270" t="str">
        <f>IF($E105=$E104,IF(Y104=".",IF(MAX($Q105:W105,0)=OPER!$AA200,".",IF(OPER!$AB200&lt;=HOUR(Y$7),MAX($Q105:W105,0)+1,".")),","),IF(MAX($Q105:W105,0)=OPER!$AA200,".",IF(OPER!$AB200&lt;=HOUR(Y$7),MAX($Q105:W105,0)+1,".")))</f>
        <v>.</v>
      </c>
      <c r="Y105" s="271" t="str">
        <f>IF($E105=$E104,IF(Z104=".",IF(MAX($Q105:X105,0)=OPER!$AA200,".",IF(OPER!$AB200&lt;=HOUR(Z$7),MAX($Q105:X105,0)+1,".")),","),IF(MAX($Q105:X105,0)=OPER!$AA200,".",IF(OPER!$AB200&lt;=HOUR(Z$7),MAX($Q105:X105,0)+1,".")))</f>
        <v>.</v>
      </c>
      <c r="Z105" s="269" t="str">
        <f>IF($E105=$E104,IF(AA104=".",IF(MAX($Q105:Y105,0)=OPER!$AA200,".",IF(OPER!$AB200&lt;=HOUR(AA$7),MAX($Q105:Y105,0)+1,".")),","),IF(MAX($Q105:Y105,0)=OPER!$AA200,".",IF(OPER!$AB200&lt;=HOUR(AA$7),MAX($Q105:Y105,0)+1,".")))</f>
        <v>.</v>
      </c>
      <c r="AA105" s="269" t="str">
        <f>IF($E105=$E104,IF(AB104=".",IF(MAX($Q105:Z105,0)=OPER!$AA200,".",IF(OPER!$AB200&lt;=HOUR(AB$7),MAX($Q105:Z105,0)+1,".")),","),IF(MAX($Q105:Z105,0)=OPER!$AA200,".",IF(OPER!$AB200&lt;=HOUR(AB$7),MAX($Q105:Z105,0)+1,".")))</f>
        <v>.</v>
      </c>
      <c r="AB105" s="270" t="str">
        <f>IF($E105=$E104,IF(AC104=".",IF(MAX($Q105:AA105,0)=OPER!$AA200,".",IF(OPER!$AB200&lt;=HOUR(AC$7),MAX($Q105:AA105,0)+1,".")),","),IF(MAX($Q105:AA105,0)=OPER!$AA200,".",IF(OPER!$AB200&lt;=HOUR(AC$7),MAX($Q105:AA105,0)+1,".")))</f>
        <v>.</v>
      </c>
      <c r="AC105" s="271" t="str">
        <f>IF($E105=$E104,IF(AD104=".",IF(MAX($Q105:AB105,0)=OPER!$AA200,".",IF(OPER!$AB200&lt;=HOUR(AD$7),MAX($Q105:AB105,0)+1,".")),","),IF(MAX($Q105:AB105,0)=OPER!$AA200,".",IF(OPER!$AB200&lt;=HOUR(AD$7),MAX($Q105:AB105,0)+1,".")))</f>
        <v>.</v>
      </c>
      <c r="AD105" s="269" t="str">
        <f>IF($E105=$E104,IF(AE104=".",IF(MAX($Q105:AC105,0)=OPER!$AA200,".",IF(OPER!$AB200&lt;=HOUR(AE$7),MAX($Q105:AC105,0)+1,".")),","),IF(MAX($Q105:AC105,0)=OPER!$AA200,".",IF(OPER!$AB200&lt;=HOUR(AE$7),MAX($Q105:AC105,0)+1,".")))</f>
        <v>.</v>
      </c>
      <c r="AE105" s="269" t="str">
        <f>IF($E105=$E104,IF(AF104=".",IF(MAX($Q105:AD105,0)=OPER!$AA200,".",IF(OPER!$AB200&lt;=HOUR(AF$7),MAX($Q105:AD105,0)+1,".")),","),IF(MAX($Q105:AD105,0)=OPER!$AA200,".",IF(OPER!$AB200&lt;=HOUR(AF$7),MAX($Q105:AD105,0)+1,".")))</f>
        <v>.</v>
      </c>
      <c r="AF105" s="270" t="str">
        <f>IF($E105=$E104,IF(AG104=".",IF(MAX($Q105:AE105,0)=OPER!$AA200,".",IF(OPER!$AB200&lt;=HOUR(AG$7),MAX($Q105:AE105,0)+1,".")),","),IF(MAX($Q105:AE105,0)=OPER!$AA200,".",IF(OPER!$AB200&lt;=HOUR(AG$7),MAX($Q105:AE105,0)+1,".")))</f>
        <v>.</v>
      </c>
      <c r="AG105" s="271" t="str">
        <f>IF($E105=$E104,IF(AH104=".",IF(MAX($Q105:AF105,0)=OPER!$AA200,".",IF(OPER!$AB200&lt;=HOUR(AH$7),MAX($Q105:AF105,0)+1,".")),","),IF(MAX($Q105:AF105,0)=OPER!$AA200,".",IF(OPER!$AB200&lt;=HOUR(AH$7),MAX($Q105:AF105,0)+1,".")))</f>
        <v>.</v>
      </c>
      <c r="AH105" s="269" t="str">
        <f>IF($E105=$E104,IF(AI104=".",IF(MAX($Q105:AG105,0)=OPER!$AA200,".",IF(OPER!$AB200&lt;=HOUR(AI$7),MAX($Q105:AG105,0)+1,".")),","),IF(MAX($Q105:AG105,0)=OPER!$AA200,".",IF(OPER!$AB200&lt;=HOUR(AI$7),MAX($Q105:AG105,0)+1,".")))</f>
        <v>.</v>
      </c>
      <c r="AI105" s="269" t="str">
        <f>IF($E105=$E104,IF(AJ104=".",IF(MAX($Q105:AH105,0)=OPER!$AA200,".",IF(OPER!$AB200&lt;=HOUR(AJ$7),MAX($Q105:AH105,0)+1,".")),","),IF(MAX($Q105:AH105,0)=OPER!$AA200,".",IF(OPER!$AB200&lt;=HOUR(AJ$7),MAX($Q105:AH105,0)+1,".")))</f>
        <v>.</v>
      </c>
      <c r="AJ105" s="270" t="e">
        <f>IF($E105=$E104,IF(AK104=".",IF(MAX($Q105:AI105,0)=OPER!$AA200,".",IF(OPER!$AB200&lt;=HOUR(AK$7),MAX($Q105:AI105,0)+1,".")),","),IF(MAX($Q105:AI105,0)=OPER!$AA200,".",IF(OPER!$AB200&lt;=HOUR(AK$7),MAX($Q105:AI105,0)+1,".")))</f>
        <v>#VALUE!</v>
      </c>
      <c r="AK105" s="271" t="str">
        <f>IF($E105=$E104,IF(AL104=".",IF(MAX($Q105:AJ105,0)=OPER!$AA200,".",IF(OPER!$AB200&lt;=HOUR(AL$7),MAX($Q105:AJ105,0)+1,".")),","),IF(MAX($Q105:AJ105,0)=OPER!$AA200,".",IF(OPER!$AB200&lt;=HOUR(AL$7),MAX($Q105:AJ105,0)+1,".")))</f>
        <v>,</v>
      </c>
      <c r="AL105" s="269" t="str">
        <f>IF($E105=$E104,IF(AM104=".",IF(MAX($Q105:AK105,0)=OPER!$AA200,".",IF(OPER!$AB200&lt;=HOUR(AM$7),MAX($Q105:AK105,0)+1,".")),","),IF(MAX($Q105:AK105,0)=OPER!$AA200,".",IF(OPER!$AB200&lt;=HOUR(AM$7),MAX($Q105:AK105,0)+1,".")))</f>
        <v>,</v>
      </c>
      <c r="AM105" s="269" t="str">
        <f>IF($E105=$E104,IF(AN104=".",IF(MAX($Q105:AL105,0)=OPER!$AA200,".",IF(OPER!$AB200&lt;=HOUR(AN$7),MAX($Q105:AL105,0)+1,".")),","),IF(MAX($Q105:AL105,0)=OPER!$AA200,".",IF(OPER!$AB200&lt;=HOUR(AN$7),MAX($Q105:AL105,0)+1,".")))</f>
        <v>,</v>
      </c>
      <c r="AN105" s="270" t="str">
        <f>IF($E105=$E104,IF(AO104=".",IF(MAX($Q105:AM105,0)=OPER!$AA200,".",IF(OPER!$AB200&lt;=HOUR(AO$7),MAX($Q105:AM105,0)+1,".")),","),IF(MAX($Q105:AM105,0)=OPER!$AA200,".",IF(OPER!$AB200&lt;=HOUR(AO$7),MAX($Q105:AM105,0)+1,".")))</f>
        <v>,</v>
      </c>
      <c r="AO105" s="271" t="str">
        <f>IF($E105=$E104,IF(AP104=".",IF(MAX($Q105:AN105,0)=OPER!$AA200,".",IF(OPER!$AB200&lt;=HOUR(AP$7),MAX($Q105:AN105,0)+1,".")),","),IF(MAX($Q105:AN105,0)=OPER!$AA200,".",IF(OPER!$AB200&lt;=HOUR(AP$7),MAX($Q105:AN105,0)+1,".")))</f>
        <v>,</v>
      </c>
      <c r="AP105" s="269" t="str">
        <f>IF($E105=$E104,IF(AQ104=".",IF(MAX($Q105:AO105,0)=OPER!$AA200,".",IF(OPER!$AB200&lt;=HOUR(AQ$7),MAX($Q105:AO105,0)+1,".")),","),IF(MAX($Q105:AO105,0)=OPER!$AA200,".",IF(OPER!$AB200&lt;=HOUR(AQ$7),MAX($Q105:AO105,0)+1,".")))</f>
        <v>,</v>
      </c>
      <c r="AQ105" s="269" t="str">
        <f>IF($E105=$E104,IF(AR104=".",IF(MAX($Q105:AP105,0)=OPER!$AA200,".",IF(OPER!$AB200&lt;=HOUR(AR$7),MAX($Q105:AP105,0)+1,".")),","),IF(MAX($Q105:AP105,0)=OPER!$AA200,".",IF(OPER!$AB200&lt;=HOUR(AR$7),MAX($Q105:AP105,0)+1,".")))</f>
        <v>,</v>
      </c>
      <c r="AR105" s="270" t="str">
        <f>IF($E105=$E104,IF(AS104=".",IF(MAX($Q105:AQ105,0)=OPER!$AA200,".",IF(OPER!$AB200&lt;=HOUR(AS$7),MAX($Q105:AQ105,0)+1,".")),","),IF(MAX($Q105:AQ105,0)=OPER!$AA200,".",IF(OPER!$AB200&lt;=HOUR(AS$7),MAX($Q105:AQ105,0)+1,".")))</f>
        <v>,</v>
      </c>
      <c r="AS105" s="271" t="str">
        <f>IF($E105=$E104,IF(AT104=".",IF(MAX($Q105:AR105,0)=OPER!$AA200,".",IF(OPER!$AB200&lt;=HOUR(AT$7),MAX($Q105:AR105,0)+1,".")),","),IF(MAX($Q105:AR105,0)=OPER!$AA200,".",IF(OPER!$AB200&lt;=HOUR(AT$7),MAX($Q105:AR105,0)+1,".")))</f>
        <v>,</v>
      </c>
      <c r="AT105" s="269" t="str">
        <f>IF($E105=$E104,IF(AU104=".",IF(MAX($Q105:AS105,0)=OPER!$AA200,".",IF(OPER!$AB200&lt;=HOUR(AU$7),MAX($Q105:AS105,0)+1,".")),","),IF(MAX($Q105:AS105,0)=OPER!$AA200,".",IF(OPER!$AB200&lt;=HOUR(AU$7),MAX($Q105:AS105,0)+1,".")))</f>
        <v>,</v>
      </c>
      <c r="AU105" s="269" t="str">
        <f>IF($E105=$E104,IF(AV104=".",IF(MAX($Q105:AT105,0)=OPER!$AA200,".",IF(OPER!$AB200&lt;=HOUR(AV$7),MAX($Q105:AT105,0)+1,".")),","),IF(MAX($Q105:AT105,0)=OPER!$AA200,".",IF(OPER!$AB200&lt;=HOUR(AV$7),MAX($Q105:AT105,0)+1,".")))</f>
        <v>,</v>
      </c>
      <c r="AV105" s="270" t="str">
        <f>IF($E105=$E104,IF(AW104=".",IF(MAX($Q105:AU105,0)=OPER!$AA200,".",IF(OPER!$AB200&lt;=HOUR(AW$7),MAX($Q105:AU105,0)+1,".")),","),IF(MAX($Q105:AU105,0)=OPER!$AA200,".",IF(OPER!$AB200&lt;=HOUR(AW$7),MAX($Q105:AU105,0)+1,".")))</f>
        <v>,</v>
      </c>
      <c r="AW105" s="271" t="str">
        <f>IF($E105=$E104,IF(AX104=".",IF(MAX($Q105:AV105,0)=OPER!$AA200,".",IF(OPER!$AB200&lt;=HOUR(AX$7),MAX($Q105:AV105,0)+1,".")),","),IF(MAX($Q105:AV105,0)=OPER!$AA200,".",IF(OPER!$AB200&lt;=HOUR(AX$7),MAX($Q105:AV105,0)+1,".")))</f>
        <v>,</v>
      </c>
      <c r="AX105" s="269" t="str">
        <f>IF($E105=$E104,IF(AY104=".",IF(MAX($Q105:AW105,0)=OPER!$AA200,".",IF(OPER!$AB200&lt;=HOUR(AY$7),MAX($Q105:AW105,0)+1,".")),","),IF(MAX($Q105:AW105,0)=OPER!$AA200,".",IF(OPER!$AB200&lt;=HOUR(AY$7),MAX($Q105:AW105,0)+1,".")))</f>
        <v>,</v>
      </c>
      <c r="AY105" s="269" t="str">
        <f>IF($E105=$E104,IF(AZ104=".",IF(MAX($Q105:AX105,0)=OPER!$AA200,".",IF(OPER!$AB200&lt;=HOUR(AZ$7),MAX($Q105:AX105,0)+1,".")),","),IF(MAX($Q105:AX105,0)=OPER!$AA200,".",IF(OPER!$AB200&lt;=HOUR(AZ$7),MAX($Q105:AX105,0)+1,".")))</f>
        <v>,</v>
      </c>
      <c r="AZ105" s="270" t="str">
        <f>IF($E105=$E104,IF(BA104=".",IF(MAX($Q105:AY105,0)=OPER!$AA200,".",IF(OPER!$AB200&lt;=HOUR(BA$7),MAX($Q105:AY105,0)+1,".")),","),IF(MAX($Q105:AY105,0)=OPER!$AA200,".",IF(OPER!$AB200&lt;=HOUR(BA$7),MAX($Q105:AY105,0)+1,".")))</f>
        <v>,</v>
      </c>
      <c r="BA105" s="30" t="str">
        <f>+OPER!AK99</f>
        <v/>
      </c>
    </row>
    <row r="106" spans="1:53" ht="80.5" customHeight="1" x14ac:dyDescent="0.2">
      <c r="A106" s="282" t="str">
        <f>IF(OPER!AF100=0,"",OPER!AF100)</f>
        <v>CRITICA</v>
      </c>
      <c r="B106" s="109" t="str">
        <f>IF(OPER!V100=0,"",OPER!V100)</f>
        <v xml:space="preserve"> </v>
      </c>
      <c r="C106" s="71" t="str">
        <f>IF(OPER!U100 = 0,"", OPER!U100)</f>
        <v/>
      </c>
      <c r="D106" s="30" t="str">
        <f t="shared" si="10"/>
        <v/>
      </c>
      <c r="E106" s="262" t="str">
        <f>IF(OPER!X100 = 0,"",OPER!X100)</f>
        <v xml:space="preserve"> </v>
      </c>
      <c r="F106" s="262" t="str">
        <f>IF(OPER!I100 = 0,"",OPER!I100)</f>
        <v/>
      </c>
      <c r="G106" s="352" t="str">
        <f>IF(OPER!C100=0,"",OPER!C100)</f>
        <v/>
      </c>
      <c r="H106" s="30" t="str">
        <f>IF(OPER!R100 = 0,"",OPER!R100)</f>
        <v/>
      </c>
      <c r="I106" s="30" t="str">
        <f>IF(OPER!F100=0,"", OPER!F100)</f>
        <v/>
      </c>
      <c r="J106" s="108" t="str">
        <f>IF(OPER!G100=0,"",OPER!G100)</f>
        <v/>
      </c>
      <c r="K106" s="250">
        <f>+OPER!R100</f>
        <v>0</v>
      </c>
      <c r="L106" s="262">
        <f t="shared" si="11"/>
        <v>0</v>
      </c>
      <c r="M106" s="250">
        <f t="shared" si="12"/>
        <v>0</v>
      </c>
      <c r="N106" s="205" t="str">
        <f>IF(OPER!A100=0,"",OPER!A100)</f>
        <v/>
      </c>
      <c r="O106" s="73" t="str">
        <f>IF(OPER!AJ1956=0,"",OPER!AJ1956)</f>
        <v/>
      </c>
      <c r="P106" s="264" t="str">
        <f>IF(OPER!AH100="EJECUTADO","SI",IF(OPER!AH100="NO EJECUTADO","NO",""))</f>
        <v/>
      </c>
      <c r="Q106" s="264" t="str">
        <f>IF(OPER!AN100="EJECUTADO","SI",IF(OPER!AN100="NO EJECUTADO","NO",""))</f>
        <v/>
      </c>
      <c r="R106" s="221" t="str">
        <f>IFERROR(VLOOKUP(OPER!Z100,OPER!$AU$490:$AV$577,2,0),"NO ASIGNADO")</f>
        <v xml:space="preserve"> </v>
      </c>
      <c r="S106" s="6" t="str">
        <f>+OPER!AG100</f>
        <v xml:space="preserve"> </v>
      </c>
      <c r="T106" s="268" t="str">
        <f>IF($E106=$E105,IF(U105=".",IF(MAX($Q106:Q106,0)=OPER!$AA201,".",IF(OPER!$AB201&lt;=HOUR(U$7),MAX($Q106:Q106,0)+1,".")),","),IF(MAX($Q106:Q106,0)=OPER!$AA201,".",IF(OPER!$AB201&lt;=HOUR(U$7),MAX($Q106:Q106,0)+1,".")))</f>
        <v>.</v>
      </c>
      <c r="U106" s="269" t="str">
        <f>IF($E106=$E105,IF(V105=".",IF(MAX($Q106:T106,0)=OPER!$AA201,".",IF(OPER!$AB201&lt;=HOUR(V$7),MAX($Q106:T106,0)+1,".")),","),IF(MAX($Q106:T106,0)=OPER!$AA201,".",IF(OPER!$AB201&lt;=HOUR(V$7),MAX($Q106:T106,0)+1,".")))</f>
        <v>.</v>
      </c>
      <c r="V106" s="269" t="str">
        <f>IF($E106=$E105,IF(W105=".",IF(MAX($Q106:U106,0)=OPER!$AA201,".",IF(OPER!$AB201&lt;=HOUR(W$7),MAX($Q106:U106,0)+1,".")),","),IF(MAX($Q106:U106,0)=OPER!$AA201,".",IF(OPER!$AB201&lt;=HOUR(W$7),MAX($Q106:U106,0)+1,".")))</f>
        <v>.</v>
      </c>
      <c r="W106" s="269" t="str">
        <f>IF($E106=$E105,IF(X105=".",IF(MAX($Q106:V106,0)=OPER!$AA201,".",IF(OPER!$AB201&lt;=HOUR(X$7),MAX($Q106:V106,0)+1,".")),","),IF(MAX($Q106:V106,0)=OPER!$AA201,".",IF(OPER!$AB201&lt;=HOUR(X$7),MAX($Q106:V106,0)+1,".")))</f>
        <v>.</v>
      </c>
      <c r="X106" s="270" t="str">
        <f>IF($E106=$E105,IF(Y105=".",IF(MAX($Q106:W106,0)=OPER!$AA201,".",IF(OPER!$AB201&lt;=HOUR(Y$7),MAX($Q106:W106,0)+1,".")),","),IF(MAX($Q106:W106,0)=OPER!$AA201,".",IF(OPER!$AB201&lt;=HOUR(Y$7),MAX($Q106:W106,0)+1,".")))</f>
        <v>.</v>
      </c>
      <c r="Y106" s="271" t="str">
        <f>IF($E106=$E105,IF(Z105=".",IF(MAX($Q106:X106,0)=OPER!$AA201,".",IF(OPER!$AB201&lt;=HOUR(Z$7),MAX($Q106:X106,0)+1,".")),","),IF(MAX($Q106:X106,0)=OPER!$AA201,".",IF(OPER!$AB201&lt;=HOUR(Z$7),MAX($Q106:X106,0)+1,".")))</f>
        <v>.</v>
      </c>
      <c r="Z106" s="269" t="str">
        <f>IF($E106=$E105,IF(AA105=".",IF(MAX($Q106:Y106,0)=OPER!$AA201,".",IF(OPER!$AB201&lt;=HOUR(AA$7),MAX($Q106:Y106,0)+1,".")),","),IF(MAX($Q106:Y106,0)=OPER!$AA201,".",IF(OPER!$AB201&lt;=HOUR(AA$7),MAX($Q106:Y106,0)+1,".")))</f>
        <v>.</v>
      </c>
      <c r="AA106" s="269" t="str">
        <f>IF($E106=$E105,IF(AB105=".",IF(MAX($Q106:Z106,0)=OPER!$AA201,".",IF(OPER!$AB201&lt;=HOUR(AB$7),MAX($Q106:Z106,0)+1,".")),","),IF(MAX($Q106:Z106,0)=OPER!$AA201,".",IF(OPER!$AB201&lt;=HOUR(AB$7),MAX($Q106:Z106,0)+1,".")))</f>
        <v>.</v>
      </c>
      <c r="AB106" s="270" t="str">
        <f>IF($E106=$E105,IF(AC105=".",IF(MAX($Q106:AA106,0)=OPER!$AA201,".",IF(OPER!$AB201&lt;=HOUR(AC$7),MAX($Q106:AA106,0)+1,".")),","),IF(MAX($Q106:AA106,0)=OPER!$AA201,".",IF(OPER!$AB201&lt;=HOUR(AC$7),MAX($Q106:AA106,0)+1,".")))</f>
        <v>.</v>
      </c>
      <c r="AC106" s="271" t="str">
        <f>IF($E106=$E105,IF(AD105=".",IF(MAX($Q106:AB106,0)=OPER!$AA201,".",IF(OPER!$AB201&lt;=HOUR(AD$7),MAX($Q106:AB106,0)+1,".")),","),IF(MAX($Q106:AB106,0)=OPER!$AA201,".",IF(OPER!$AB201&lt;=HOUR(AD$7),MAX($Q106:AB106,0)+1,".")))</f>
        <v>.</v>
      </c>
      <c r="AD106" s="269" t="str">
        <f>IF($E106=$E105,IF(AE105=".",IF(MAX($Q106:AC106,0)=OPER!$AA201,".",IF(OPER!$AB201&lt;=HOUR(AE$7),MAX($Q106:AC106,0)+1,".")),","),IF(MAX($Q106:AC106,0)=OPER!$AA201,".",IF(OPER!$AB201&lt;=HOUR(AE$7),MAX($Q106:AC106,0)+1,".")))</f>
        <v>.</v>
      </c>
      <c r="AE106" s="269" t="str">
        <f>IF($E106=$E105,IF(AF105=".",IF(MAX($Q106:AD106,0)=OPER!$AA201,".",IF(OPER!$AB201&lt;=HOUR(AF$7),MAX($Q106:AD106,0)+1,".")),","),IF(MAX($Q106:AD106,0)=OPER!$AA201,".",IF(OPER!$AB201&lt;=HOUR(AF$7),MAX($Q106:AD106,0)+1,".")))</f>
        <v>.</v>
      </c>
      <c r="AF106" s="270" t="str">
        <f>IF($E106=$E105,IF(AG105=".",IF(MAX($Q106:AE106,0)=OPER!$AA201,".",IF(OPER!$AB201&lt;=HOUR(AG$7),MAX($Q106:AE106,0)+1,".")),","),IF(MAX($Q106:AE106,0)=OPER!$AA201,".",IF(OPER!$AB201&lt;=HOUR(AG$7),MAX($Q106:AE106,0)+1,".")))</f>
        <v>.</v>
      </c>
      <c r="AG106" s="271" t="str">
        <f>IF($E106=$E105,IF(AH105=".",IF(MAX($Q106:AF106,0)=OPER!$AA201,".",IF(OPER!$AB201&lt;=HOUR(AH$7),MAX($Q106:AF106,0)+1,".")),","),IF(MAX($Q106:AF106,0)=OPER!$AA201,".",IF(OPER!$AB201&lt;=HOUR(AH$7),MAX($Q106:AF106,0)+1,".")))</f>
        <v>.</v>
      </c>
      <c r="AH106" s="269" t="str">
        <f>IF($E106=$E105,IF(AI105=".",IF(MAX($Q106:AG106,0)=OPER!$AA201,".",IF(OPER!$AB201&lt;=HOUR(AI$7),MAX($Q106:AG106,0)+1,".")),","),IF(MAX($Q106:AG106,0)=OPER!$AA201,".",IF(OPER!$AB201&lt;=HOUR(AI$7),MAX($Q106:AG106,0)+1,".")))</f>
        <v>.</v>
      </c>
      <c r="AI106" s="269" t="e">
        <f>IF($E106=$E105,IF(AJ105=".",IF(MAX($Q106:AH106,0)=OPER!$AA201,".",IF(OPER!$AB201&lt;=HOUR(AJ$7),MAX($Q106:AH106,0)+1,".")),","),IF(MAX($Q106:AH106,0)=OPER!$AA201,".",IF(OPER!$AB201&lt;=HOUR(AJ$7),MAX($Q106:AH106,0)+1,".")))</f>
        <v>#VALUE!</v>
      </c>
      <c r="AJ106" s="270" t="str">
        <f>IF($E106=$E105,IF(AK105=".",IF(MAX($Q106:AI106,0)=OPER!$AA201,".",IF(OPER!$AB201&lt;=HOUR(AK$7),MAX($Q106:AI106,0)+1,".")),","),IF(MAX($Q106:AI106,0)=OPER!$AA201,".",IF(OPER!$AB201&lt;=HOUR(AK$7),MAX($Q106:AI106,0)+1,".")))</f>
        <v>,</v>
      </c>
      <c r="AK106" s="271" t="str">
        <f>IF($E106=$E105,IF(AL105=".",IF(MAX($Q106:AJ106,0)=OPER!$AA201,".",IF(OPER!$AB201&lt;=HOUR(AL$7),MAX($Q106:AJ106,0)+1,".")),","),IF(MAX($Q106:AJ106,0)=OPER!$AA201,".",IF(OPER!$AB201&lt;=HOUR(AL$7),MAX($Q106:AJ106,0)+1,".")))</f>
        <v>,</v>
      </c>
      <c r="AL106" s="269" t="str">
        <f>IF($E106=$E105,IF(AM105=".",IF(MAX($Q106:AK106,0)=OPER!$AA201,".",IF(OPER!$AB201&lt;=HOUR(AM$7),MAX($Q106:AK106,0)+1,".")),","),IF(MAX($Q106:AK106,0)=OPER!$AA201,".",IF(OPER!$AB201&lt;=HOUR(AM$7),MAX($Q106:AK106,0)+1,".")))</f>
        <v>,</v>
      </c>
      <c r="AM106" s="269" t="str">
        <f>IF($E106=$E105,IF(AN105=".",IF(MAX($Q106:AL106,0)=OPER!$AA201,".",IF(OPER!$AB201&lt;=HOUR(AN$7),MAX($Q106:AL106,0)+1,".")),","),IF(MAX($Q106:AL106,0)=OPER!$AA201,".",IF(OPER!$AB201&lt;=HOUR(AN$7),MAX($Q106:AL106,0)+1,".")))</f>
        <v>,</v>
      </c>
      <c r="AN106" s="270" t="str">
        <f>IF($E106=$E105,IF(AO105=".",IF(MAX($Q106:AM106,0)=OPER!$AA201,".",IF(OPER!$AB201&lt;=HOUR(AO$7),MAX($Q106:AM106,0)+1,".")),","),IF(MAX($Q106:AM106,0)=OPER!$AA201,".",IF(OPER!$AB201&lt;=HOUR(AO$7),MAX($Q106:AM106,0)+1,".")))</f>
        <v>,</v>
      </c>
      <c r="AO106" s="271" t="str">
        <f>IF($E106=$E105,IF(AP105=".",IF(MAX($Q106:AN106,0)=OPER!$AA201,".",IF(OPER!$AB201&lt;=HOUR(AP$7),MAX($Q106:AN106,0)+1,".")),","),IF(MAX($Q106:AN106,0)=OPER!$AA201,".",IF(OPER!$AB201&lt;=HOUR(AP$7),MAX($Q106:AN106,0)+1,".")))</f>
        <v>,</v>
      </c>
      <c r="AP106" s="269" t="str">
        <f>IF($E106=$E105,IF(AQ105=".",IF(MAX($Q106:AO106,0)=OPER!$AA201,".",IF(OPER!$AB201&lt;=HOUR(AQ$7),MAX($Q106:AO106,0)+1,".")),","),IF(MAX($Q106:AO106,0)=OPER!$AA201,".",IF(OPER!$AB201&lt;=HOUR(AQ$7),MAX($Q106:AO106,0)+1,".")))</f>
        <v>,</v>
      </c>
      <c r="AQ106" s="269" t="str">
        <f>IF($E106=$E105,IF(AR105=".",IF(MAX($Q106:AP106,0)=OPER!$AA201,".",IF(OPER!$AB201&lt;=HOUR(AR$7),MAX($Q106:AP106,0)+1,".")),","),IF(MAX($Q106:AP106,0)=OPER!$AA201,".",IF(OPER!$AB201&lt;=HOUR(AR$7),MAX($Q106:AP106,0)+1,".")))</f>
        <v>,</v>
      </c>
      <c r="AR106" s="270" t="str">
        <f>IF($E106=$E105,IF(AS105=".",IF(MAX($Q106:AQ106,0)=OPER!$AA201,".",IF(OPER!$AB201&lt;=HOUR(AS$7),MAX($Q106:AQ106,0)+1,".")),","),IF(MAX($Q106:AQ106,0)=OPER!$AA201,".",IF(OPER!$AB201&lt;=HOUR(AS$7),MAX($Q106:AQ106,0)+1,".")))</f>
        <v>,</v>
      </c>
      <c r="AS106" s="271" t="str">
        <f>IF($E106=$E105,IF(AT105=".",IF(MAX($Q106:AR106,0)=OPER!$AA201,".",IF(OPER!$AB201&lt;=HOUR(AT$7),MAX($Q106:AR106,0)+1,".")),","),IF(MAX($Q106:AR106,0)=OPER!$AA201,".",IF(OPER!$AB201&lt;=HOUR(AT$7),MAX($Q106:AR106,0)+1,".")))</f>
        <v>,</v>
      </c>
      <c r="AT106" s="269" t="str">
        <f>IF($E106=$E105,IF(AU105=".",IF(MAX($Q106:AS106,0)=OPER!$AA201,".",IF(OPER!$AB201&lt;=HOUR(AU$7),MAX($Q106:AS106,0)+1,".")),","),IF(MAX($Q106:AS106,0)=OPER!$AA201,".",IF(OPER!$AB201&lt;=HOUR(AU$7),MAX($Q106:AS106,0)+1,".")))</f>
        <v>,</v>
      </c>
      <c r="AU106" s="269" t="str">
        <f>IF($E106=$E105,IF(AV105=".",IF(MAX($Q106:AT106,0)=OPER!$AA201,".",IF(OPER!$AB201&lt;=HOUR(AV$7),MAX($Q106:AT106,0)+1,".")),","),IF(MAX($Q106:AT106,0)=OPER!$AA201,".",IF(OPER!$AB201&lt;=HOUR(AV$7),MAX($Q106:AT106,0)+1,".")))</f>
        <v>,</v>
      </c>
      <c r="AV106" s="270" t="str">
        <f>IF($E106=$E105,IF(AW105=".",IF(MAX($Q106:AU106,0)=OPER!$AA201,".",IF(OPER!$AB201&lt;=HOUR(AW$7),MAX($Q106:AU106,0)+1,".")),","),IF(MAX($Q106:AU106,0)=OPER!$AA201,".",IF(OPER!$AB201&lt;=HOUR(AW$7),MAX($Q106:AU106,0)+1,".")))</f>
        <v>,</v>
      </c>
      <c r="AW106" s="271" t="str">
        <f>IF($E106=$E105,IF(AX105=".",IF(MAX($Q106:AV106,0)=OPER!$AA201,".",IF(OPER!$AB201&lt;=HOUR(AX$7),MAX($Q106:AV106,0)+1,".")),","),IF(MAX($Q106:AV106,0)=OPER!$AA201,".",IF(OPER!$AB201&lt;=HOUR(AX$7),MAX($Q106:AV106,0)+1,".")))</f>
        <v>,</v>
      </c>
      <c r="AX106" s="269" t="str">
        <f>IF($E106=$E105,IF(AY105=".",IF(MAX($Q106:AW106,0)=OPER!$AA201,".",IF(OPER!$AB201&lt;=HOUR(AY$7),MAX($Q106:AW106,0)+1,".")),","),IF(MAX($Q106:AW106,0)=OPER!$AA201,".",IF(OPER!$AB201&lt;=HOUR(AY$7),MAX($Q106:AW106,0)+1,".")))</f>
        <v>,</v>
      </c>
      <c r="AY106" s="269" t="str">
        <f>IF($E106=$E105,IF(AZ105=".",IF(MAX($Q106:AX106,0)=OPER!$AA201,".",IF(OPER!$AB201&lt;=HOUR(AZ$7),MAX($Q106:AX106,0)+1,".")),","),IF(MAX($Q106:AX106,0)=OPER!$AA201,".",IF(OPER!$AB201&lt;=HOUR(AZ$7),MAX($Q106:AX106,0)+1,".")))</f>
        <v>,</v>
      </c>
      <c r="AZ106" s="270" t="str">
        <f>IF($E106=$E105,IF(BA105=".",IF(MAX($Q106:AY106,0)=OPER!$AA201,".",IF(OPER!$AB201&lt;=HOUR(BA$7),MAX($Q106:AY106,0)+1,".")),","),IF(MAX($Q106:AY106,0)=OPER!$AA201,".",IF(OPER!$AB201&lt;=HOUR(BA$7),MAX($Q106:AY106,0)+1,".")))</f>
        <v>,</v>
      </c>
      <c r="BA106" s="30" t="str">
        <f>+OPER!AK100</f>
        <v/>
      </c>
    </row>
    <row r="107" spans="1:53" ht="80.5" customHeight="1" x14ac:dyDescent="0.2">
      <c r="A107" s="282" t="str">
        <f>IF(OPER!AF101=0,"",OPER!AF101)</f>
        <v>CRITICA</v>
      </c>
      <c r="B107" s="109" t="str">
        <f>IF(OPER!V101=0,"",OPER!V101)</f>
        <v xml:space="preserve"> </v>
      </c>
      <c r="C107" s="71" t="str">
        <f>IF(OPER!U101 = 0,"", OPER!U101)</f>
        <v/>
      </c>
      <c r="D107" s="30" t="str">
        <f t="shared" si="10"/>
        <v/>
      </c>
      <c r="E107" s="262" t="str">
        <f>IF(OPER!X101 = 0,"",OPER!X101)</f>
        <v xml:space="preserve"> </v>
      </c>
      <c r="F107" s="262" t="str">
        <f>IF(OPER!I101 = 0,"",OPER!I101)</f>
        <v/>
      </c>
      <c r="G107" s="352" t="str">
        <f>IF(OPER!C101=0,"",OPER!C101)</f>
        <v/>
      </c>
      <c r="H107" s="30" t="str">
        <f>IF(OPER!R101 = 0,"",OPER!R101)</f>
        <v/>
      </c>
      <c r="I107" s="30" t="str">
        <f>IF(OPER!F101=0,"", OPER!F101)</f>
        <v/>
      </c>
      <c r="J107" s="108" t="str">
        <f>IF(OPER!G101=0,"",OPER!G101)</f>
        <v/>
      </c>
      <c r="K107" s="250">
        <f>+OPER!R101</f>
        <v>0</v>
      </c>
      <c r="L107" s="262">
        <f t="shared" si="11"/>
        <v>0</v>
      </c>
      <c r="M107" s="250">
        <f t="shared" si="12"/>
        <v>0</v>
      </c>
      <c r="N107" s="205" t="str">
        <f>IF(OPER!A101=0,"",OPER!A101)</f>
        <v/>
      </c>
      <c r="O107" s="73" t="str">
        <f>IF(OPER!AJ1957=0,"",OPER!AJ1957)</f>
        <v/>
      </c>
      <c r="P107" s="264" t="str">
        <f>IF(OPER!AH101="EJECUTADO","SI",IF(OPER!AH101="NO EJECUTADO","NO",""))</f>
        <v/>
      </c>
      <c r="Q107" s="264" t="str">
        <f>IF(OPER!AN101="EJECUTADO","SI",IF(OPER!AN101="NO EJECUTADO","NO",""))</f>
        <v/>
      </c>
      <c r="R107" s="221" t="str">
        <f>IFERROR(VLOOKUP(OPER!Z101,OPER!$AU$490:$AV$577,2,0),"NO ASIGNADO")</f>
        <v xml:space="preserve"> </v>
      </c>
      <c r="S107" s="6" t="str">
        <f>+OPER!AG101</f>
        <v xml:space="preserve"> </v>
      </c>
      <c r="T107" s="268" t="str">
        <f>IF($E107=$E106,IF(U106=".",IF(MAX($Q107:Q107,0)=OPER!$AA202,".",IF(OPER!$AB202&lt;=HOUR(U$7),MAX($Q107:Q107,0)+1,".")),","),IF(MAX($Q107:Q107,0)=OPER!$AA202,".",IF(OPER!$AB202&lt;=HOUR(U$7),MAX($Q107:Q107,0)+1,".")))</f>
        <v>.</v>
      </c>
      <c r="U107" s="269" t="str">
        <f>IF($E107=$E106,IF(V106=".",IF(MAX($Q107:T107,0)=OPER!$AA202,".",IF(OPER!$AB202&lt;=HOUR(V$7),MAX($Q107:T107,0)+1,".")),","),IF(MAX($Q107:T107,0)=OPER!$AA202,".",IF(OPER!$AB202&lt;=HOUR(V$7),MAX($Q107:T107,0)+1,".")))</f>
        <v>.</v>
      </c>
      <c r="V107" s="269" t="str">
        <f>IF($E107=$E106,IF(W106=".",IF(MAX($Q107:U107,0)=OPER!$AA202,".",IF(OPER!$AB202&lt;=HOUR(W$7),MAX($Q107:U107,0)+1,".")),","),IF(MAX($Q107:U107,0)=OPER!$AA202,".",IF(OPER!$AB202&lt;=HOUR(W$7),MAX($Q107:U107,0)+1,".")))</f>
        <v>.</v>
      </c>
      <c r="W107" s="269" t="str">
        <f>IF($E107=$E106,IF(X106=".",IF(MAX($Q107:V107,0)=OPER!$AA202,".",IF(OPER!$AB202&lt;=HOUR(X$7),MAX($Q107:V107,0)+1,".")),","),IF(MAX($Q107:V107,0)=OPER!$AA202,".",IF(OPER!$AB202&lt;=HOUR(X$7),MAX($Q107:V107,0)+1,".")))</f>
        <v>.</v>
      </c>
      <c r="X107" s="270" t="str">
        <f>IF($E107=$E106,IF(Y106=".",IF(MAX($Q107:W107,0)=OPER!$AA202,".",IF(OPER!$AB202&lt;=HOUR(Y$7),MAX($Q107:W107,0)+1,".")),","),IF(MAX($Q107:W107,0)=OPER!$AA202,".",IF(OPER!$AB202&lt;=HOUR(Y$7),MAX($Q107:W107,0)+1,".")))</f>
        <v>.</v>
      </c>
      <c r="Y107" s="271" t="str">
        <f>IF($E107=$E106,IF(Z106=".",IF(MAX($Q107:X107,0)=OPER!$AA202,".",IF(OPER!$AB202&lt;=HOUR(Z$7),MAX($Q107:X107,0)+1,".")),","),IF(MAX($Q107:X107,0)=OPER!$AA202,".",IF(OPER!$AB202&lt;=HOUR(Z$7),MAX($Q107:X107,0)+1,".")))</f>
        <v>.</v>
      </c>
      <c r="Z107" s="269" t="str">
        <f>IF($E107=$E106,IF(AA106=".",IF(MAX($Q107:Y107,0)=OPER!$AA202,".",IF(OPER!$AB202&lt;=HOUR(AA$7),MAX($Q107:Y107,0)+1,".")),","),IF(MAX($Q107:Y107,0)=OPER!$AA202,".",IF(OPER!$AB202&lt;=HOUR(AA$7),MAX($Q107:Y107,0)+1,".")))</f>
        <v>.</v>
      </c>
      <c r="AA107" s="269" t="str">
        <f>IF($E107=$E106,IF(AB106=".",IF(MAX($Q107:Z107,0)=OPER!$AA202,".",IF(OPER!$AB202&lt;=HOUR(AB$7),MAX($Q107:Z107,0)+1,".")),","),IF(MAX($Q107:Z107,0)=OPER!$AA202,".",IF(OPER!$AB202&lt;=HOUR(AB$7),MAX($Q107:Z107,0)+1,".")))</f>
        <v>.</v>
      </c>
      <c r="AB107" s="270" t="str">
        <f>IF($E107=$E106,IF(AC106=".",IF(MAX($Q107:AA107,0)=OPER!$AA202,".",IF(OPER!$AB202&lt;=HOUR(AC$7),MAX($Q107:AA107,0)+1,".")),","),IF(MAX($Q107:AA107,0)=OPER!$AA202,".",IF(OPER!$AB202&lt;=HOUR(AC$7),MAX($Q107:AA107,0)+1,".")))</f>
        <v>.</v>
      </c>
      <c r="AC107" s="271" t="str">
        <f>IF($E107=$E106,IF(AD106=".",IF(MAX($Q107:AB107,0)=OPER!$AA202,".",IF(OPER!$AB202&lt;=HOUR(AD$7),MAX($Q107:AB107,0)+1,".")),","),IF(MAX($Q107:AB107,0)=OPER!$AA202,".",IF(OPER!$AB202&lt;=HOUR(AD$7),MAX($Q107:AB107,0)+1,".")))</f>
        <v>.</v>
      </c>
      <c r="AD107" s="269" t="str">
        <f>IF($E107=$E106,IF(AE106=".",IF(MAX($Q107:AC107,0)=OPER!$AA202,".",IF(OPER!$AB202&lt;=HOUR(AE$7),MAX($Q107:AC107,0)+1,".")),","),IF(MAX($Q107:AC107,0)=OPER!$AA202,".",IF(OPER!$AB202&lt;=HOUR(AE$7),MAX($Q107:AC107,0)+1,".")))</f>
        <v>.</v>
      </c>
      <c r="AE107" s="269" t="str">
        <f>IF($E107=$E106,IF(AF106=".",IF(MAX($Q107:AD107,0)=OPER!$AA202,".",IF(OPER!$AB202&lt;=HOUR(AF$7),MAX($Q107:AD107,0)+1,".")),","),IF(MAX($Q107:AD107,0)=OPER!$AA202,".",IF(OPER!$AB202&lt;=HOUR(AF$7),MAX($Q107:AD107,0)+1,".")))</f>
        <v>.</v>
      </c>
      <c r="AF107" s="270" t="str">
        <f>IF($E107=$E106,IF(AG106=".",IF(MAX($Q107:AE107,0)=OPER!$AA202,".",IF(OPER!$AB202&lt;=HOUR(AG$7),MAX($Q107:AE107,0)+1,".")),","),IF(MAX($Q107:AE107,0)=OPER!$AA202,".",IF(OPER!$AB202&lt;=HOUR(AG$7),MAX($Q107:AE107,0)+1,".")))</f>
        <v>.</v>
      </c>
      <c r="AG107" s="271" t="str">
        <f>IF($E107=$E106,IF(AH106=".",IF(MAX($Q107:AF107,0)=OPER!$AA202,".",IF(OPER!$AB202&lt;=HOUR(AH$7),MAX($Q107:AF107,0)+1,".")),","),IF(MAX($Q107:AF107,0)=OPER!$AA202,".",IF(OPER!$AB202&lt;=HOUR(AH$7),MAX($Q107:AF107,0)+1,".")))</f>
        <v>.</v>
      </c>
      <c r="AH107" s="269" t="e">
        <f>IF($E107=$E106,IF(AI106=".",IF(MAX($Q107:AG107,0)=OPER!$AA202,".",IF(OPER!$AB202&lt;=HOUR(AI$7),MAX($Q107:AG107,0)+1,".")),","),IF(MAX($Q107:AG107,0)=OPER!$AA202,".",IF(OPER!$AB202&lt;=HOUR(AI$7),MAX($Q107:AG107,0)+1,".")))</f>
        <v>#VALUE!</v>
      </c>
      <c r="AI107" s="269" t="str">
        <f>IF($E107=$E106,IF(AJ106=".",IF(MAX($Q107:AH107,0)=OPER!$AA202,".",IF(OPER!$AB202&lt;=HOUR(AJ$7),MAX($Q107:AH107,0)+1,".")),","),IF(MAX($Q107:AH107,0)=OPER!$AA202,".",IF(OPER!$AB202&lt;=HOUR(AJ$7),MAX($Q107:AH107,0)+1,".")))</f>
        <v>,</v>
      </c>
      <c r="AJ107" s="270" t="str">
        <f>IF($E107=$E106,IF(AK106=".",IF(MAX($Q107:AI107,0)=OPER!$AA202,".",IF(OPER!$AB202&lt;=HOUR(AK$7),MAX($Q107:AI107,0)+1,".")),","),IF(MAX($Q107:AI107,0)=OPER!$AA202,".",IF(OPER!$AB202&lt;=HOUR(AK$7),MAX($Q107:AI107,0)+1,".")))</f>
        <v>,</v>
      </c>
      <c r="AK107" s="271" t="str">
        <f>IF($E107=$E106,IF(AL106=".",IF(MAX($Q107:AJ107,0)=OPER!$AA202,".",IF(OPER!$AB202&lt;=HOUR(AL$7),MAX($Q107:AJ107,0)+1,".")),","),IF(MAX($Q107:AJ107,0)=OPER!$AA202,".",IF(OPER!$AB202&lt;=HOUR(AL$7),MAX($Q107:AJ107,0)+1,".")))</f>
        <v>,</v>
      </c>
      <c r="AL107" s="269" t="str">
        <f>IF($E107=$E106,IF(AM106=".",IF(MAX($Q107:AK107,0)=OPER!$AA202,".",IF(OPER!$AB202&lt;=HOUR(AM$7),MAX($Q107:AK107,0)+1,".")),","),IF(MAX($Q107:AK107,0)=OPER!$AA202,".",IF(OPER!$AB202&lt;=HOUR(AM$7),MAX($Q107:AK107,0)+1,".")))</f>
        <v>,</v>
      </c>
      <c r="AM107" s="269" t="str">
        <f>IF($E107=$E106,IF(AN106=".",IF(MAX($Q107:AL107,0)=OPER!$AA202,".",IF(OPER!$AB202&lt;=HOUR(AN$7),MAX($Q107:AL107,0)+1,".")),","),IF(MAX($Q107:AL107,0)=OPER!$AA202,".",IF(OPER!$AB202&lt;=HOUR(AN$7),MAX($Q107:AL107,0)+1,".")))</f>
        <v>,</v>
      </c>
      <c r="AN107" s="270" t="str">
        <f>IF($E107=$E106,IF(AO106=".",IF(MAX($Q107:AM107,0)=OPER!$AA202,".",IF(OPER!$AB202&lt;=HOUR(AO$7),MAX($Q107:AM107,0)+1,".")),","),IF(MAX($Q107:AM107,0)=OPER!$AA202,".",IF(OPER!$AB202&lt;=HOUR(AO$7),MAX($Q107:AM107,0)+1,".")))</f>
        <v>,</v>
      </c>
      <c r="AO107" s="271" t="str">
        <f>IF($E107=$E106,IF(AP106=".",IF(MAX($Q107:AN107,0)=OPER!$AA202,".",IF(OPER!$AB202&lt;=HOUR(AP$7),MAX($Q107:AN107,0)+1,".")),","),IF(MAX($Q107:AN107,0)=OPER!$AA202,".",IF(OPER!$AB202&lt;=HOUR(AP$7),MAX($Q107:AN107,0)+1,".")))</f>
        <v>,</v>
      </c>
      <c r="AP107" s="269" t="str">
        <f>IF($E107=$E106,IF(AQ106=".",IF(MAX($Q107:AO107,0)=OPER!$AA202,".",IF(OPER!$AB202&lt;=HOUR(AQ$7),MAX($Q107:AO107,0)+1,".")),","),IF(MAX($Q107:AO107,0)=OPER!$AA202,".",IF(OPER!$AB202&lt;=HOUR(AQ$7),MAX($Q107:AO107,0)+1,".")))</f>
        <v>,</v>
      </c>
      <c r="AQ107" s="269" t="str">
        <f>IF($E107=$E106,IF(AR106=".",IF(MAX($Q107:AP107,0)=OPER!$AA202,".",IF(OPER!$AB202&lt;=HOUR(AR$7),MAX($Q107:AP107,0)+1,".")),","),IF(MAX($Q107:AP107,0)=OPER!$AA202,".",IF(OPER!$AB202&lt;=HOUR(AR$7),MAX($Q107:AP107,0)+1,".")))</f>
        <v>,</v>
      </c>
      <c r="AR107" s="270" t="str">
        <f>IF($E107=$E106,IF(AS106=".",IF(MAX($Q107:AQ107,0)=OPER!$AA202,".",IF(OPER!$AB202&lt;=HOUR(AS$7),MAX($Q107:AQ107,0)+1,".")),","),IF(MAX($Q107:AQ107,0)=OPER!$AA202,".",IF(OPER!$AB202&lt;=HOUR(AS$7),MAX($Q107:AQ107,0)+1,".")))</f>
        <v>,</v>
      </c>
      <c r="AS107" s="271" t="str">
        <f>IF($E107=$E106,IF(AT106=".",IF(MAX($Q107:AR107,0)=OPER!$AA202,".",IF(OPER!$AB202&lt;=HOUR(AT$7),MAX($Q107:AR107,0)+1,".")),","),IF(MAX($Q107:AR107,0)=OPER!$AA202,".",IF(OPER!$AB202&lt;=HOUR(AT$7),MAX($Q107:AR107,0)+1,".")))</f>
        <v>,</v>
      </c>
      <c r="AT107" s="269" t="str">
        <f>IF($E107=$E106,IF(AU106=".",IF(MAX($Q107:AS107,0)=OPER!$AA202,".",IF(OPER!$AB202&lt;=HOUR(AU$7),MAX($Q107:AS107,0)+1,".")),","),IF(MAX($Q107:AS107,0)=OPER!$AA202,".",IF(OPER!$AB202&lt;=HOUR(AU$7),MAX($Q107:AS107,0)+1,".")))</f>
        <v>,</v>
      </c>
      <c r="AU107" s="269" t="str">
        <f>IF($E107=$E106,IF(AV106=".",IF(MAX($Q107:AT107,0)=OPER!$AA202,".",IF(OPER!$AB202&lt;=HOUR(AV$7),MAX($Q107:AT107,0)+1,".")),","),IF(MAX($Q107:AT107,0)=OPER!$AA202,".",IF(OPER!$AB202&lt;=HOUR(AV$7),MAX($Q107:AT107,0)+1,".")))</f>
        <v>,</v>
      </c>
      <c r="AV107" s="270" t="str">
        <f>IF($E107=$E106,IF(AW106=".",IF(MAX($Q107:AU107,0)=OPER!$AA202,".",IF(OPER!$AB202&lt;=HOUR(AW$7),MAX($Q107:AU107,0)+1,".")),","),IF(MAX($Q107:AU107,0)=OPER!$AA202,".",IF(OPER!$AB202&lt;=HOUR(AW$7),MAX($Q107:AU107,0)+1,".")))</f>
        <v>,</v>
      </c>
      <c r="AW107" s="271" t="str">
        <f>IF($E107=$E106,IF(AX106=".",IF(MAX($Q107:AV107,0)=OPER!$AA202,".",IF(OPER!$AB202&lt;=HOUR(AX$7),MAX($Q107:AV107,0)+1,".")),","),IF(MAX($Q107:AV107,0)=OPER!$AA202,".",IF(OPER!$AB202&lt;=HOUR(AX$7),MAX($Q107:AV107,0)+1,".")))</f>
        <v>,</v>
      </c>
      <c r="AX107" s="269" t="str">
        <f>IF($E107=$E106,IF(AY106=".",IF(MAX($Q107:AW107,0)=OPER!$AA202,".",IF(OPER!$AB202&lt;=HOUR(AY$7),MAX($Q107:AW107,0)+1,".")),","),IF(MAX($Q107:AW107,0)=OPER!$AA202,".",IF(OPER!$AB202&lt;=HOUR(AY$7),MAX($Q107:AW107,0)+1,".")))</f>
        <v>,</v>
      </c>
      <c r="AY107" s="269" t="str">
        <f>IF($E107=$E106,IF(AZ106=".",IF(MAX($Q107:AX107,0)=OPER!$AA202,".",IF(OPER!$AB202&lt;=HOUR(AZ$7),MAX($Q107:AX107,0)+1,".")),","),IF(MAX($Q107:AX107,0)=OPER!$AA202,".",IF(OPER!$AB202&lt;=HOUR(AZ$7),MAX($Q107:AX107,0)+1,".")))</f>
        <v>,</v>
      </c>
      <c r="AZ107" s="270" t="str">
        <f>IF($E107=$E106,IF(BA106=".",IF(MAX($Q107:AY107,0)=OPER!$AA202,".",IF(OPER!$AB202&lt;=HOUR(BA$7),MAX($Q107:AY107,0)+1,".")),","),IF(MAX($Q107:AY107,0)=OPER!$AA202,".",IF(OPER!$AB202&lt;=HOUR(BA$7),MAX($Q107:AY107,0)+1,".")))</f>
        <v>,</v>
      </c>
      <c r="BA107" s="30" t="str">
        <f>+OPER!AK101</f>
        <v/>
      </c>
    </row>
    <row r="108" spans="1:53" ht="80.5" customHeight="1" x14ac:dyDescent="0.2">
      <c r="A108" s="282" t="str">
        <f>IF(OPER!AF102=0,"",OPER!AF102)</f>
        <v>CRITICA</v>
      </c>
      <c r="B108" s="109" t="str">
        <f>IF(OPER!V102=0,"",OPER!V102)</f>
        <v xml:space="preserve"> </v>
      </c>
      <c r="C108" s="71" t="str">
        <f>IF(OPER!U102 = 0,"", OPER!U102)</f>
        <v/>
      </c>
      <c r="D108" s="30" t="str">
        <f t="shared" si="10"/>
        <v/>
      </c>
      <c r="E108" s="262" t="str">
        <f>IF(OPER!X102 = 0,"",OPER!X102)</f>
        <v xml:space="preserve"> </v>
      </c>
      <c r="F108" s="262" t="str">
        <f>IF(OPER!I102 = 0,"",OPER!I102)</f>
        <v/>
      </c>
      <c r="G108" s="352" t="str">
        <f>IF(OPER!C102=0,"",OPER!C102)</f>
        <v/>
      </c>
      <c r="H108" s="30" t="str">
        <f>IF(OPER!R102 = 0,"",OPER!R102)</f>
        <v/>
      </c>
      <c r="I108" s="30" t="str">
        <f>IF(OPER!F102=0,"", OPER!F102)</f>
        <v/>
      </c>
      <c r="J108" s="108" t="str">
        <f>IF(OPER!G102=0,"",OPER!G102)</f>
        <v/>
      </c>
      <c r="K108" s="250">
        <f>+OPER!R102</f>
        <v>0</v>
      </c>
      <c r="L108" s="262">
        <f t="shared" si="11"/>
        <v>0</v>
      </c>
      <c r="M108" s="250">
        <f t="shared" si="12"/>
        <v>0</v>
      </c>
      <c r="N108" s="205" t="str">
        <f>IF(OPER!A102=0,"",OPER!A102)</f>
        <v/>
      </c>
      <c r="O108" s="73" t="str">
        <f>IF(OPER!AJ1958=0,"",OPER!AJ1958)</f>
        <v/>
      </c>
      <c r="P108" s="264" t="str">
        <f>IF(OPER!AH102="EJECUTADO","SI",IF(OPER!AH102="NO EJECUTADO","NO",""))</f>
        <v/>
      </c>
      <c r="Q108" s="264" t="str">
        <f>IF(OPER!AN102="EJECUTADO","SI",IF(OPER!AN102="NO EJECUTADO","NO",""))</f>
        <v/>
      </c>
      <c r="R108" s="221" t="str">
        <f>IFERROR(VLOOKUP(OPER!Z102,OPER!$AU$490:$AV$577,2,0),"NO ASIGNADO")</f>
        <v xml:space="preserve"> </v>
      </c>
      <c r="S108" s="6" t="str">
        <f>+OPER!AG102</f>
        <v xml:space="preserve"> </v>
      </c>
      <c r="T108" s="268" t="str">
        <f>IF($E108=$E107,IF(U107=".",IF(MAX($Q108:Q108,0)=OPER!$AA203,".",IF(OPER!$AB203&lt;=HOUR(U$7),MAX($Q108:Q108,0)+1,".")),","),IF(MAX($Q108:Q108,0)=OPER!$AA203,".",IF(OPER!$AB203&lt;=HOUR(U$7),MAX($Q108:Q108,0)+1,".")))</f>
        <v>.</v>
      </c>
      <c r="U108" s="269" t="str">
        <f>IF($E108=$E107,IF(V107=".",IF(MAX($Q108:T108,0)=OPER!$AA203,".",IF(OPER!$AB203&lt;=HOUR(V$7),MAX($Q108:T108,0)+1,".")),","),IF(MAX($Q108:T108,0)=OPER!$AA203,".",IF(OPER!$AB203&lt;=HOUR(V$7),MAX($Q108:T108,0)+1,".")))</f>
        <v>.</v>
      </c>
      <c r="V108" s="269" t="str">
        <f>IF($E108=$E107,IF(W107=".",IF(MAX($Q108:U108,0)=OPER!$AA203,".",IF(OPER!$AB203&lt;=HOUR(W$7),MAX($Q108:U108,0)+1,".")),","),IF(MAX($Q108:U108,0)=OPER!$AA203,".",IF(OPER!$AB203&lt;=HOUR(W$7),MAX($Q108:U108,0)+1,".")))</f>
        <v>.</v>
      </c>
      <c r="W108" s="269" t="str">
        <f>IF($E108=$E107,IF(X107=".",IF(MAX($Q108:V108,0)=OPER!$AA203,".",IF(OPER!$AB203&lt;=HOUR(X$7),MAX($Q108:V108,0)+1,".")),","),IF(MAX($Q108:V108,0)=OPER!$AA203,".",IF(OPER!$AB203&lt;=HOUR(X$7),MAX($Q108:V108,0)+1,".")))</f>
        <v>.</v>
      </c>
      <c r="X108" s="270" t="str">
        <f>IF($E108=$E107,IF(Y107=".",IF(MAX($Q108:W108,0)=OPER!$AA203,".",IF(OPER!$AB203&lt;=HOUR(Y$7),MAX($Q108:W108,0)+1,".")),","),IF(MAX($Q108:W108,0)=OPER!$AA203,".",IF(OPER!$AB203&lt;=HOUR(Y$7),MAX($Q108:W108,0)+1,".")))</f>
        <v>.</v>
      </c>
      <c r="Y108" s="271" t="str">
        <f>IF($E108=$E107,IF(Z107=".",IF(MAX($Q108:X108,0)=OPER!$AA203,".",IF(OPER!$AB203&lt;=HOUR(Z$7),MAX($Q108:X108,0)+1,".")),","),IF(MAX($Q108:X108,0)=OPER!$AA203,".",IF(OPER!$AB203&lt;=HOUR(Z$7),MAX($Q108:X108,0)+1,".")))</f>
        <v>.</v>
      </c>
      <c r="Z108" s="269" t="str">
        <f>IF($E108=$E107,IF(AA107=".",IF(MAX($Q108:Y108,0)=OPER!$AA203,".",IF(OPER!$AB203&lt;=HOUR(AA$7),MAX($Q108:Y108,0)+1,".")),","),IF(MAX($Q108:Y108,0)=OPER!$AA203,".",IF(OPER!$AB203&lt;=HOUR(AA$7),MAX($Q108:Y108,0)+1,".")))</f>
        <v>.</v>
      </c>
      <c r="AA108" s="269" t="str">
        <f>IF($E108=$E107,IF(AB107=".",IF(MAX($Q108:Z108,0)=OPER!$AA203,".",IF(OPER!$AB203&lt;=HOUR(AB$7),MAX($Q108:Z108,0)+1,".")),","),IF(MAX($Q108:Z108,0)=OPER!$AA203,".",IF(OPER!$AB203&lt;=HOUR(AB$7),MAX($Q108:Z108,0)+1,".")))</f>
        <v>.</v>
      </c>
      <c r="AB108" s="270" t="str">
        <f>IF($E108=$E107,IF(AC107=".",IF(MAX($Q108:AA108,0)=OPER!$AA203,".",IF(OPER!$AB203&lt;=HOUR(AC$7),MAX($Q108:AA108,0)+1,".")),","),IF(MAX($Q108:AA108,0)=OPER!$AA203,".",IF(OPER!$AB203&lt;=HOUR(AC$7),MAX($Q108:AA108,0)+1,".")))</f>
        <v>.</v>
      </c>
      <c r="AC108" s="271" t="str">
        <f>IF($E108=$E107,IF(AD107=".",IF(MAX($Q108:AB108,0)=OPER!$AA203,".",IF(OPER!$AB203&lt;=HOUR(AD$7),MAX($Q108:AB108,0)+1,".")),","),IF(MAX($Q108:AB108,0)=OPER!$AA203,".",IF(OPER!$AB203&lt;=HOUR(AD$7),MAX($Q108:AB108,0)+1,".")))</f>
        <v>.</v>
      </c>
      <c r="AD108" s="269" t="str">
        <f>IF($E108=$E107,IF(AE107=".",IF(MAX($Q108:AC108,0)=OPER!$AA203,".",IF(OPER!$AB203&lt;=HOUR(AE$7),MAX($Q108:AC108,0)+1,".")),","),IF(MAX($Q108:AC108,0)=OPER!$AA203,".",IF(OPER!$AB203&lt;=HOUR(AE$7),MAX($Q108:AC108,0)+1,".")))</f>
        <v>.</v>
      </c>
      <c r="AE108" s="269" t="str">
        <f>IF($E108=$E107,IF(AF107=".",IF(MAX($Q108:AD108,0)=OPER!$AA203,".",IF(OPER!$AB203&lt;=HOUR(AF$7),MAX($Q108:AD108,0)+1,".")),","),IF(MAX($Q108:AD108,0)=OPER!$AA203,".",IF(OPER!$AB203&lt;=HOUR(AF$7),MAX($Q108:AD108,0)+1,".")))</f>
        <v>.</v>
      </c>
      <c r="AF108" s="270" t="str">
        <f>IF($E108=$E107,IF(AG107=".",IF(MAX($Q108:AE108,0)=OPER!$AA203,".",IF(OPER!$AB203&lt;=HOUR(AG$7),MAX($Q108:AE108,0)+1,".")),","),IF(MAX($Q108:AE108,0)=OPER!$AA203,".",IF(OPER!$AB203&lt;=HOUR(AG$7),MAX($Q108:AE108,0)+1,".")))</f>
        <v>.</v>
      </c>
      <c r="AG108" s="271" t="e">
        <f>IF($E108=$E107,IF(AH107=".",IF(MAX($Q108:AF108,0)=OPER!$AA203,".",IF(OPER!$AB203&lt;=HOUR(AH$7),MAX($Q108:AF108,0)+1,".")),","),IF(MAX($Q108:AF108,0)=OPER!$AA203,".",IF(OPER!$AB203&lt;=HOUR(AH$7),MAX($Q108:AF108,0)+1,".")))</f>
        <v>#VALUE!</v>
      </c>
      <c r="AH108" s="269" t="str">
        <f>IF($E108=$E107,IF(AI107=".",IF(MAX($Q108:AG108,0)=OPER!$AA203,".",IF(OPER!$AB203&lt;=HOUR(AI$7),MAX($Q108:AG108,0)+1,".")),","),IF(MAX($Q108:AG108,0)=OPER!$AA203,".",IF(OPER!$AB203&lt;=HOUR(AI$7),MAX($Q108:AG108,0)+1,".")))</f>
        <v>,</v>
      </c>
      <c r="AI108" s="269" t="str">
        <f>IF($E108=$E107,IF(AJ107=".",IF(MAX($Q108:AH108,0)=OPER!$AA203,".",IF(OPER!$AB203&lt;=HOUR(AJ$7),MAX($Q108:AH108,0)+1,".")),","),IF(MAX($Q108:AH108,0)=OPER!$AA203,".",IF(OPER!$AB203&lt;=HOUR(AJ$7),MAX($Q108:AH108,0)+1,".")))</f>
        <v>,</v>
      </c>
      <c r="AJ108" s="270" t="str">
        <f>IF($E108=$E107,IF(AK107=".",IF(MAX($Q108:AI108,0)=OPER!$AA203,".",IF(OPER!$AB203&lt;=HOUR(AK$7),MAX($Q108:AI108,0)+1,".")),","),IF(MAX($Q108:AI108,0)=OPER!$AA203,".",IF(OPER!$AB203&lt;=HOUR(AK$7),MAX($Q108:AI108,0)+1,".")))</f>
        <v>,</v>
      </c>
      <c r="AK108" s="271" t="str">
        <f>IF($E108=$E107,IF(AL107=".",IF(MAX($Q108:AJ108,0)=OPER!$AA203,".",IF(OPER!$AB203&lt;=HOUR(AL$7),MAX($Q108:AJ108,0)+1,".")),","),IF(MAX($Q108:AJ108,0)=OPER!$AA203,".",IF(OPER!$AB203&lt;=HOUR(AL$7),MAX($Q108:AJ108,0)+1,".")))</f>
        <v>,</v>
      </c>
      <c r="AL108" s="269" t="str">
        <f>IF($E108=$E107,IF(AM107=".",IF(MAX($Q108:AK108,0)=OPER!$AA203,".",IF(OPER!$AB203&lt;=HOUR(AM$7),MAX($Q108:AK108,0)+1,".")),","),IF(MAX($Q108:AK108,0)=OPER!$AA203,".",IF(OPER!$AB203&lt;=HOUR(AM$7),MAX($Q108:AK108,0)+1,".")))</f>
        <v>,</v>
      </c>
      <c r="AM108" s="269" t="str">
        <f>IF($E108=$E107,IF(AN107=".",IF(MAX($Q108:AL108,0)=OPER!$AA203,".",IF(OPER!$AB203&lt;=HOUR(AN$7),MAX($Q108:AL108,0)+1,".")),","),IF(MAX($Q108:AL108,0)=OPER!$AA203,".",IF(OPER!$AB203&lt;=HOUR(AN$7),MAX($Q108:AL108,0)+1,".")))</f>
        <v>,</v>
      </c>
      <c r="AN108" s="270" t="str">
        <f>IF($E108=$E107,IF(AO107=".",IF(MAX($Q108:AM108,0)=OPER!$AA203,".",IF(OPER!$AB203&lt;=HOUR(AO$7),MAX($Q108:AM108,0)+1,".")),","),IF(MAX($Q108:AM108,0)=OPER!$AA203,".",IF(OPER!$AB203&lt;=HOUR(AO$7),MAX($Q108:AM108,0)+1,".")))</f>
        <v>,</v>
      </c>
      <c r="AO108" s="271" t="str">
        <f>IF($E108=$E107,IF(AP107=".",IF(MAX($Q108:AN108,0)=OPER!$AA203,".",IF(OPER!$AB203&lt;=HOUR(AP$7),MAX($Q108:AN108,0)+1,".")),","),IF(MAX($Q108:AN108,0)=OPER!$AA203,".",IF(OPER!$AB203&lt;=HOUR(AP$7),MAX($Q108:AN108,0)+1,".")))</f>
        <v>,</v>
      </c>
      <c r="AP108" s="269" t="str">
        <f>IF($E108=$E107,IF(AQ107=".",IF(MAX($Q108:AO108,0)=OPER!$AA203,".",IF(OPER!$AB203&lt;=HOUR(AQ$7),MAX($Q108:AO108,0)+1,".")),","),IF(MAX($Q108:AO108,0)=OPER!$AA203,".",IF(OPER!$AB203&lt;=HOUR(AQ$7),MAX($Q108:AO108,0)+1,".")))</f>
        <v>,</v>
      </c>
      <c r="AQ108" s="269" t="str">
        <f>IF($E108=$E107,IF(AR107=".",IF(MAX($Q108:AP108,0)=OPER!$AA203,".",IF(OPER!$AB203&lt;=HOUR(AR$7),MAX($Q108:AP108,0)+1,".")),","),IF(MAX($Q108:AP108,0)=OPER!$AA203,".",IF(OPER!$AB203&lt;=HOUR(AR$7),MAX($Q108:AP108,0)+1,".")))</f>
        <v>,</v>
      </c>
      <c r="AR108" s="270" t="str">
        <f>IF($E108=$E107,IF(AS107=".",IF(MAX($Q108:AQ108,0)=OPER!$AA203,".",IF(OPER!$AB203&lt;=HOUR(AS$7),MAX($Q108:AQ108,0)+1,".")),","),IF(MAX($Q108:AQ108,0)=OPER!$AA203,".",IF(OPER!$AB203&lt;=HOUR(AS$7),MAX($Q108:AQ108,0)+1,".")))</f>
        <v>,</v>
      </c>
      <c r="AS108" s="271" t="str">
        <f>IF($E108=$E107,IF(AT107=".",IF(MAX($Q108:AR108,0)=OPER!$AA203,".",IF(OPER!$AB203&lt;=HOUR(AT$7),MAX($Q108:AR108,0)+1,".")),","),IF(MAX($Q108:AR108,0)=OPER!$AA203,".",IF(OPER!$AB203&lt;=HOUR(AT$7),MAX($Q108:AR108,0)+1,".")))</f>
        <v>,</v>
      </c>
      <c r="AT108" s="269" t="str">
        <f>IF($E108=$E107,IF(AU107=".",IF(MAX($Q108:AS108,0)=OPER!$AA203,".",IF(OPER!$AB203&lt;=HOUR(AU$7),MAX($Q108:AS108,0)+1,".")),","),IF(MAX($Q108:AS108,0)=OPER!$AA203,".",IF(OPER!$AB203&lt;=HOUR(AU$7),MAX($Q108:AS108,0)+1,".")))</f>
        <v>,</v>
      </c>
      <c r="AU108" s="269" t="str">
        <f>IF($E108=$E107,IF(AV107=".",IF(MAX($Q108:AT108,0)=OPER!$AA203,".",IF(OPER!$AB203&lt;=HOUR(AV$7),MAX($Q108:AT108,0)+1,".")),","),IF(MAX($Q108:AT108,0)=OPER!$AA203,".",IF(OPER!$AB203&lt;=HOUR(AV$7),MAX($Q108:AT108,0)+1,".")))</f>
        <v>,</v>
      </c>
      <c r="AV108" s="270" t="str">
        <f>IF($E108=$E107,IF(AW107=".",IF(MAX($Q108:AU108,0)=OPER!$AA203,".",IF(OPER!$AB203&lt;=HOUR(AW$7),MAX($Q108:AU108,0)+1,".")),","),IF(MAX($Q108:AU108,0)=OPER!$AA203,".",IF(OPER!$AB203&lt;=HOUR(AW$7),MAX($Q108:AU108,0)+1,".")))</f>
        <v>,</v>
      </c>
      <c r="AW108" s="271" t="str">
        <f>IF($E108=$E107,IF(AX107=".",IF(MAX($Q108:AV108,0)=OPER!$AA203,".",IF(OPER!$AB203&lt;=HOUR(AX$7),MAX($Q108:AV108,0)+1,".")),","),IF(MAX($Q108:AV108,0)=OPER!$AA203,".",IF(OPER!$AB203&lt;=HOUR(AX$7),MAX($Q108:AV108,0)+1,".")))</f>
        <v>,</v>
      </c>
      <c r="AX108" s="269" t="str">
        <f>IF($E108=$E107,IF(AY107=".",IF(MAX($Q108:AW108,0)=OPER!$AA203,".",IF(OPER!$AB203&lt;=HOUR(AY$7),MAX($Q108:AW108,0)+1,".")),","),IF(MAX($Q108:AW108,0)=OPER!$AA203,".",IF(OPER!$AB203&lt;=HOUR(AY$7),MAX($Q108:AW108,0)+1,".")))</f>
        <v>,</v>
      </c>
      <c r="AY108" s="269" t="str">
        <f>IF($E108=$E107,IF(AZ107=".",IF(MAX($Q108:AX108,0)=OPER!$AA203,".",IF(OPER!$AB203&lt;=HOUR(AZ$7),MAX($Q108:AX108,0)+1,".")),","),IF(MAX($Q108:AX108,0)=OPER!$AA203,".",IF(OPER!$AB203&lt;=HOUR(AZ$7),MAX($Q108:AX108,0)+1,".")))</f>
        <v>,</v>
      </c>
      <c r="AZ108" s="270" t="str">
        <f>IF($E108=$E107,IF(BA107=".",IF(MAX($Q108:AY108,0)=OPER!$AA203,".",IF(OPER!$AB203&lt;=HOUR(BA$7),MAX($Q108:AY108,0)+1,".")),","),IF(MAX($Q108:AY108,0)=OPER!$AA203,".",IF(OPER!$AB203&lt;=HOUR(BA$7),MAX($Q108:AY108,0)+1,".")))</f>
        <v>,</v>
      </c>
      <c r="BA108" s="30" t="str">
        <f>+OPER!AK102</f>
        <v/>
      </c>
    </row>
    <row r="109" spans="1:53" ht="80.5" customHeight="1" x14ac:dyDescent="0.2">
      <c r="A109" s="282" t="str">
        <f>IF(OPER!AF103=0,"",OPER!AF103)</f>
        <v>CRITICA</v>
      </c>
      <c r="B109" s="109" t="str">
        <f>IF(OPER!V103=0,"",OPER!V103)</f>
        <v xml:space="preserve"> </v>
      </c>
      <c r="C109" s="71" t="str">
        <f>IF(OPER!U103 = 0,"", OPER!U103)</f>
        <v/>
      </c>
      <c r="D109" s="30" t="str">
        <f t="shared" si="10"/>
        <v/>
      </c>
      <c r="E109" s="262" t="str">
        <f>IF(OPER!X103 = 0,"",OPER!X103)</f>
        <v xml:space="preserve"> </v>
      </c>
      <c r="F109" s="262" t="str">
        <f>IF(OPER!I103 = 0,"",OPER!I103)</f>
        <v/>
      </c>
      <c r="G109" s="352" t="str">
        <f>IF(OPER!C103=0,"",OPER!C103)</f>
        <v/>
      </c>
      <c r="H109" s="30" t="str">
        <f>IF(OPER!R103 = 0,"",OPER!R103)</f>
        <v/>
      </c>
      <c r="I109" s="30" t="str">
        <f>IF(OPER!F103=0,"", OPER!F103)</f>
        <v/>
      </c>
      <c r="J109" s="108" t="str">
        <f>IF(OPER!G103=0,"",OPER!G103)</f>
        <v/>
      </c>
      <c r="K109" s="250">
        <f>+OPER!R103</f>
        <v>0</v>
      </c>
      <c r="L109" s="262">
        <f t="shared" si="11"/>
        <v>0</v>
      </c>
      <c r="M109" s="250">
        <f t="shared" si="12"/>
        <v>0</v>
      </c>
      <c r="N109" s="205" t="str">
        <f>IF(OPER!A103=0,"",OPER!A103)</f>
        <v/>
      </c>
      <c r="O109" s="73" t="str">
        <f>IF(OPER!AJ1959=0,"",OPER!AJ1959)</f>
        <v/>
      </c>
      <c r="P109" s="264" t="str">
        <f>IF(OPER!AH103="EJECUTADO","SI",IF(OPER!AH103="NO EJECUTADO","NO",""))</f>
        <v/>
      </c>
      <c r="Q109" s="264" t="str">
        <f>IF(OPER!AN103="EJECUTADO","SI",IF(OPER!AN103="NO EJECUTADO","NO",""))</f>
        <v/>
      </c>
      <c r="R109" s="221" t="str">
        <f>IFERROR(VLOOKUP(OPER!Z103,OPER!$AU$490:$AV$577,2,0),"NO ASIGNADO")</f>
        <v xml:space="preserve"> </v>
      </c>
      <c r="S109" s="6" t="str">
        <f>+OPER!AG103</f>
        <v xml:space="preserve"> </v>
      </c>
      <c r="T109" s="268" t="str">
        <f>IF($E109=$E108,IF(U108=".",IF(MAX($Q109:Q109,0)=OPER!$AA204,".",IF(OPER!$AB204&lt;=HOUR(U$7),MAX($Q109:Q109,0)+1,".")),","),IF(MAX($Q109:Q109,0)=OPER!$AA204,".",IF(OPER!$AB204&lt;=HOUR(U$7),MAX($Q109:Q109,0)+1,".")))</f>
        <v>.</v>
      </c>
      <c r="U109" s="269" t="str">
        <f>IF($E109=$E108,IF(V108=".",IF(MAX($Q109:T109,0)=OPER!$AA204,".",IF(OPER!$AB204&lt;=HOUR(V$7),MAX($Q109:T109,0)+1,".")),","),IF(MAX($Q109:T109,0)=OPER!$AA204,".",IF(OPER!$AB204&lt;=HOUR(V$7),MAX($Q109:T109,0)+1,".")))</f>
        <v>.</v>
      </c>
      <c r="V109" s="269" t="str">
        <f>IF($E109=$E108,IF(W108=".",IF(MAX($Q109:U109,0)=OPER!$AA204,".",IF(OPER!$AB204&lt;=HOUR(W$7),MAX($Q109:U109,0)+1,".")),","),IF(MAX($Q109:U109,0)=OPER!$AA204,".",IF(OPER!$AB204&lt;=HOUR(W$7),MAX($Q109:U109,0)+1,".")))</f>
        <v>.</v>
      </c>
      <c r="W109" s="269" t="str">
        <f>IF($E109=$E108,IF(X108=".",IF(MAX($Q109:V109,0)=OPER!$AA204,".",IF(OPER!$AB204&lt;=HOUR(X$7),MAX($Q109:V109,0)+1,".")),","),IF(MAX($Q109:V109,0)=OPER!$AA204,".",IF(OPER!$AB204&lt;=HOUR(X$7),MAX($Q109:V109,0)+1,".")))</f>
        <v>.</v>
      </c>
      <c r="X109" s="270" t="str">
        <f>IF($E109=$E108,IF(Y108=".",IF(MAX($Q109:W109,0)=OPER!$AA204,".",IF(OPER!$AB204&lt;=HOUR(Y$7),MAX($Q109:W109,0)+1,".")),","),IF(MAX($Q109:W109,0)=OPER!$AA204,".",IF(OPER!$AB204&lt;=HOUR(Y$7),MAX($Q109:W109,0)+1,".")))</f>
        <v>.</v>
      </c>
      <c r="Y109" s="271" t="str">
        <f>IF($E109=$E108,IF(Z108=".",IF(MAX($Q109:X109,0)=OPER!$AA204,".",IF(OPER!$AB204&lt;=HOUR(Z$7),MAX($Q109:X109,0)+1,".")),","),IF(MAX($Q109:X109,0)=OPER!$AA204,".",IF(OPER!$AB204&lt;=HOUR(Z$7),MAX($Q109:X109,0)+1,".")))</f>
        <v>.</v>
      </c>
      <c r="Z109" s="269" t="str">
        <f>IF($E109=$E108,IF(AA108=".",IF(MAX($Q109:Y109,0)=OPER!$AA204,".",IF(OPER!$AB204&lt;=HOUR(AA$7),MAX($Q109:Y109,0)+1,".")),","),IF(MAX($Q109:Y109,0)=OPER!$AA204,".",IF(OPER!$AB204&lt;=HOUR(AA$7),MAX($Q109:Y109,0)+1,".")))</f>
        <v>.</v>
      </c>
      <c r="AA109" s="269" t="str">
        <f>IF($E109=$E108,IF(AB108=".",IF(MAX($Q109:Z109,0)=OPER!$AA204,".",IF(OPER!$AB204&lt;=HOUR(AB$7),MAX($Q109:Z109,0)+1,".")),","),IF(MAX($Q109:Z109,0)=OPER!$AA204,".",IF(OPER!$AB204&lt;=HOUR(AB$7),MAX($Q109:Z109,0)+1,".")))</f>
        <v>.</v>
      </c>
      <c r="AB109" s="270" t="str">
        <f>IF($E109=$E108,IF(AC108=".",IF(MAX($Q109:AA109,0)=OPER!$AA204,".",IF(OPER!$AB204&lt;=HOUR(AC$7),MAX($Q109:AA109,0)+1,".")),","),IF(MAX($Q109:AA109,0)=OPER!$AA204,".",IF(OPER!$AB204&lt;=HOUR(AC$7),MAX($Q109:AA109,0)+1,".")))</f>
        <v>.</v>
      </c>
      <c r="AC109" s="271" t="str">
        <f>IF($E109=$E108,IF(AD108=".",IF(MAX($Q109:AB109,0)=OPER!$AA204,".",IF(OPER!$AB204&lt;=HOUR(AD$7),MAX($Q109:AB109,0)+1,".")),","),IF(MAX($Q109:AB109,0)=OPER!$AA204,".",IF(OPER!$AB204&lt;=HOUR(AD$7),MAX($Q109:AB109,0)+1,".")))</f>
        <v>.</v>
      </c>
      <c r="AD109" s="269" t="str">
        <f>IF($E109=$E108,IF(AE108=".",IF(MAX($Q109:AC109,0)=OPER!$AA204,".",IF(OPER!$AB204&lt;=HOUR(AE$7),MAX($Q109:AC109,0)+1,".")),","),IF(MAX($Q109:AC109,0)=OPER!$AA204,".",IF(OPER!$AB204&lt;=HOUR(AE$7),MAX($Q109:AC109,0)+1,".")))</f>
        <v>.</v>
      </c>
      <c r="AE109" s="269" t="str">
        <f>IF($E109=$E108,IF(AF108=".",IF(MAX($Q109:AD109,0)=OPER!$AA204,".",IF(OPER!$AB204&lt;=HOUR(AF$7),MAX($Q109:AD109,0)+1,".")),","),IF(MAX($Q109:AD109,0)=OPER!$AA204,".",IF(OPER!$AB204&lt;=HOUR(AF$7),MAX($Q109:AD109,0)+1,".")))</f>
        <v>.</v>
      </c>
      <c r="AF109" s="270" t="e">
        <f>IF($E109=$E108,IF(AG108=".",IF(MAX($Q109:AE109,0)=OPER!$AA204,".",IF(OPER!$AB204&lt;=HOUR(AG$7),MAX($Q109:AE109,0)+1,".")),","),IF(MAX($Q109:AE109,0)=OPER!$AA204,".",IF(OPER!$AB204&lt;=HOUR(AG$7),MAX($Q109:AE109,0)+1,".")))</f>
        <v>#VALUE!</v>
      </c>
      <c r="AG109" s="271" t="str">
        <f>IF($E109=$E108,IF(AH108=".",IF(MAX($Q109:AF109,0)=OPER!$AA204,".",IF(OPER!$AB204&lt;=HOUR(AH$7),MAX($Q109:AF109,0)+1,".")),","),IF(MAX($Q109:AF109,0)=OPER!$AA204,".",IF(OPER!$AB204&lt;=HOUR(AH$7),MAX($Q109:AF109,0)+1,".")))</f>
        <v>,</v>
      </c>
      <c r="AH109" s="269" t="str">
        <f>IF($E109=$E108,IF(AI108=".",IF(MAX($Q109:AG109,0)=OPER!$AA204,".",IF(OPER!$AB204&lt;=HOUR(AI$7),MAX($Q109:AG109,0)+1,".")),","),IF(MAX($Q109:AG109,0)=OPER!$AA204,".",IF(OPER!$AB204&lt;=HOUR(AI$7),MAX($Q109:AG109,0)+1,".")))</f>
        <v>,</v>
      </c>
      <c r="AI109" s="269" t="str">
        <f>IF($E109=$E108,IF(AJ108=".",IF(MAX($Q109:AH109,0)=OPER!$AA204,".",IF(OPER!$AB204&lt;=HOUR(AJ$7),MAX($Q109:AH109,0)+1,".")),","),IF(MAX($Q109:AH109,0)=OPER!$AA204,".",IF(OPER!$AB204&lt;=HOUR(AJ$7),MAX($Q109:AH109,0)+1,".")))</f>
        <v>,</v>
      </c>
      <c r="AJ109" s="270" t="str">
        <f>IF($E109=$E108,IF(AK108=".",IF(MAX($Q109:AI109,0)=OPER!$AA204,".",IF(OPER!$AB204&lt;=HOUR(AK$7),MAX($Q109:AI109,0)+1,".")),","),IF(MAX($Q109:AI109,0)=OPER!$AA204,".",IF(OPER!$AB204&lt;=HOUR(AK$7),MAX($Q109:AI109,0)+1,".")))</f>
        <v>,</v>
      </c>
      <c r="AK109" s="271" t="str">
        <f>IF($E109=$E108,IF(AL108=".",IF(MAX($Q109:AJ109,0)=OPER!$AA204,".",IF(OPER!$AB204&lt;=HOUR(AL$7),MAX($Q109:AJ109,0)+1,".")),","),IF(MAX($Q109:AJ109,0)=OPER!$AA204,".",IF(OPER!$AB204&lt;=HOUR(AL$7),MAX($Q109:AJ109,0)+1,".")))</f>
        <v>,</v>
      </c>
      <c r="AL109" s="269" t="str">
        <f>IF($E109=$E108,IF(AM108=".",IF(MAX($Q109:AK109,0)=OPER!$AA204,".",IF(OPER!$AB204&lt;=HOUR(AM$7),MAX($Q109:AK109,0)+1,".")),","),IF(MAX($Q109:AK109,0)=OPER!$AA204,".",IF(OPER!$AB204&lt;=HOUR(AM$7),MAX($Q109:AK109,0)+1,".")))</f>
        <v>,</v>
      </c>
      <c r="AM109" s="269" t="str">
        <f>IF($E109=$E108,IF(AN108=".",IF(MAX($Q109:AL109,0)=OPER!$AA204,".",IF(OPER!$AB204&lt;=HOUR(AN$7),MAX($Q109:AL109,0)+1,".")),","),IF(MAX($Q109:AL109,0)=OPER!$AA204,".",IF(OPER!$AB204&lt;=HOUR(AN$7),MAX($Q109:AL109,0)+1,".")))</f>
        <v>,</v>
      </c>
      <c r="AN109" s="270" t="str">
        <f>IF($E109=$E108,IF(AO108=".",IF(MAX($Q109:AM109,0)=OPER!$AA204,".",IF(OPER!$AB204&lt;=HOUR(AO$7),MAX($Q109:AM109,0)+1,".")),","),IF(MAX($Q109:AM109,0)=OPER!$AA204,".",IF(OPER!$AB204&lt;=HOUR(AO$7),MAX($Q109:AM109,0)+1,".")))</f>
        <v>,</v>
      </c>
      <c r="AO109" s="271" t="str">
        <f>IF($E109=$E108,IF(AP108=".",IF(MAX($Q109:AN109,0)=OPER!$AA204,".",IF(OPER!$AB204&lt;=HOUR(AP$7),MAX($Q109:AN109,0)+1,".")),","),IF(MAX($Q109:AN109,0)=OPER!$AA204,".",IF(OPER!$AB204&lt;=HOUR(AP$7),MAX($Q109:AN109,0)+1,".")))</f>
        <v>,</v>
      </c>
      <c r="AP109" s="269" t="str">
        <f>IF($E109=$E108,IF(AQ108=".",IF(MAX($Q109:AO109,0)=OPER!$AA204,".",IF(OPER!$AB204&lt;=HOUR(AQ$7),MAX($Q109:AO109,0)+1,".")),","),IF(MAX($Q109:AO109,0)=OPER!$AA204,".",IF(OPER!$AB204&lt;=HOUR(AQ$7),MAX($Q109:AO109,0)+1,".")))</f>
        <v>,</v>
      </c>
      <c r="AQ109" s="269" t="str">
        <f>IF($E109=$E108,IF(AR108=".",IF(MAX($Q109:AP109,0)=OPER!$AA204,".",IF(OPER!$AB204&lt;=HOUR(AR$7),MAX($Q109:AP109,0)+1,".")),","),IF(MAX($Q109:AP109,0)=OPER!$AA204,".",IF(OPER!$AB204&lt;=HOUR(AR$7),MAX($Q109:AP109,0)+1,".")))</f>
        <v>,</v>
      </c>
      <c r="AR109" s="270" t="str">
        <f>IF($E109=$E108,IF(AS108=".",IF(MAX($Q109:AQ109,0)=OPER!$AA204,".",IF(OPER!$AB204&lt;=HOUR(AS$7),MAX($Q109:AQ109,0)+1,".")),","),IF(MAX($Q109:AQ109,0)=OPER!$AA204,".",IF(OPER!$AB204&lt;=HOUR(AS$7),MAX($Q109:AQ109,0)+1,".")))</f>
        <v>,</v>
      </c>
      <c r="AS109" s="271" t="str">
        <f>IF($E109=$E108,IF(AT108=".",IF(MAX($Q109:AR109,0)=OPER!$AA204,".",IF(OPER!$AB204&lt;=HOUR(AT$7),MAX($Q109:AR109,0)+1,".")),","),IF(MAX($Q109:AR109,0)=OPER!$AA204,".",IF(OPER!$AB204&lt;=HOUR(AT$7),MAX($Q109:AR109,0)+1,".")))</f>
        <v>,</v>
      </c>
      <c r="AT109" s="269" t="str">
        <f>IF($E109=$E108,IF(AU108=".",IF(MAX($Q109:AS109,0)=OPER!$AA204,".",IF(OPER!$AB204&lt;=HOUR(AU$7),MAX($Q109:AS109,0)+1,".")),","),IF(MAX($Q109:AS109,0)=OPER!$AA204,".",IF(OPER!$AB204&lt;=HOUR(AU$7),MAX($Q109:AS109,0)+1,".")))</f>
        <v>,</v>
      </c>
      <c r="AU109" s="269" t="str">
        <f>IF($E109=$E108,IF(AV108=".",IF(MAX($Q109:AT109,0)=OPER!$AA204,".",IF(OPER!$AB204&lt;=HOUR(AV$7),MAX($Q109:AT109,0)+1,".")),","),IF(MAX($Q109:AT109,0)=OPER!$AA204,".",IF(OPER!$AB204&lt;=HOUR(AV$7),MAX($Q109:AT109,0)+1,".")))</f>
        <v>,</v>
      </c>
      <c r="AV109" s="270" t="str">
        <f>IF($E109=$E108,IF(AW108=".",IF(MAX($Q109:AU109,0)=OPER!$AA204,".",IF(OPER!$AB204&lt;=HOUR(AW$7),MAX($Q109:AU109,0)+1,".")),","),IF(MAX($Q109:AU109,0)=OPER!$AA204,".",IF(OPER!$AB204&lt;=HOUR(AW$7),MAX($Q109:AU109,0)+1,".")))</f>
        <v>,</v>
      </c>
      <c r="AW109" s="271" t="str">
        <f>IF($E109=$E108,IF(AX108=".",IF(MAX($Q109:AV109,0)=OPER!$AA204,".",IF(OPER!$AB204&lt;=HOUR(AX$7),MAX($Q109:AV109,0)+1,".")),","),IF(MAX($Q109:AV109,0)=OPER!$AA204,".",IF(OPER!$AB204&lt;=HOUR(AX$7),MAX($Q109:AV109,0)+1,".")))</f>
        <v>,</v>
      </c>
      <c r="AX109" s="269" t="str">
        <f>IF($E109=$E108,IF(AY108=".",IF(MAX($Q109:AW109,0)=OPER!$AA204,".",IF(OPER!$AB204&lt;=HOUR(AY$7),MAX($Q109:AW109,0)+1,".")),","),IF(MAX($Q109:AW109,0)=OPER!$AA204,".",IF(OPER!$AB204&lt;=HOUR(AY$7),MAX($Q109:AW109,0)+1,".")))</f>
        <v>,</v>
      </c>
      <c r="AY109" s="269" t="str">
        <f>IF($E109=$E108,IF(AZ108=".",IF(MAX($Q109:AX109,0)=OPER!$AA204,".",IF(OPER!$AB204&lt;=HOUR(AZ$7),MAX($Q109:AX109,0)+1,".")),","),IF(MAX($Q109:AX109,0)=OPER!$AA204,".",IF(OPER!$AB204&lt;=HOUR(AZ$7),MAX($Q109:AX109,0)+1,".")))</f>
        <v>,</v>
      </c>
      <c r="AZ109" s="270" t="str">
        <f>IF($E109=$E108,IF(BA108=".",IF(MAX($Q109:AY109,0)=OPER!$AA204,".",IF(OPER!$AB204&lt;=HOUR(BA$7),MAX($Q109:AY109,0)+1,".")),","),IF(MAX($Q109:AY109,0)=OPER!$AA204,".",IF(OPER!$AB204&lt;=HOUR(BA$7),MAX($Q109:AY109,0)+1,".")))</f>
        <v>,</v>
      </c>
      <c r="BA109" s="30" t="str">
        <f>+OPER!AK103</f>
        <v/>
      </c>
    </row>
    <row r="110" spans="1:53" ht="80.5" customHeight="1" x14ac:dyDescent="0.2">
      <c r="A110" s="282" t="str">
        <f>IF(OPER!AF104=0,"",OPER!AF104)</f>
        <v>CRITICA</v>
      </c>
      <c r="B110" s="109" t="str">
        <f>IF(OPER!V104=0,"",OPER!V104)</f>
        <v xml:space="preserve"> </v>
      </c>
      <c r="C110" s="71" t="str">
        <f>IF(OPER!U104 = 0,"", OPER!U104)</f>
        <v/>
      </c>
      <c r="D110" s="30" t="str">
        <f t="shared" si="10"/>
        <v/>
      </c>
      <c r="E110" s="262" t="str">
        <f>IF(OPER!X104 = 0,"",OPER!X104)</f>
        <v xml:space="preserve"> </v>
      </c>
      <c r="F110" s="262" t="str">
        <f>IF(OPER!I104 = 0,"",OPER!I104)</f>
        <v/>
      </c>
      <c r="G110" s="352" t="str">
        <f>IF(OPER!C104=0,"",OPER!C104)</f>
        <v/>
      </c>
      <c r="H110" s="30" t="str">
        <f>IF(OPER!R104 = 0,"",OPER!R104)</f>
        <v/>
      </c>
      <c r="I110" s="30" t="str">
        <f>IF(OPER!F104=0,"", OPER!F104)</f>
        <v/>
      </c>
      <c r="J110" s="108" t="str">
        <f>IF(OPER!G104=0,"",OPER!G104)</f>
        <v/>
      </c>
      <c r="K110" s="250">
        <f>+OPER!R104</f>
        <v>0</v>
      </c>
      <c r="L110" s="262">
        <f t="shared" si="11"/>
        <v>0</v>
      </c>
      <c r="M110" s="250">
        <f t="shared" si="12"/>
        <v>0</v>
      </c>
      <c r="N110" s="205" t="str">
        <f>IF(OPER!A104=0,"",OPER!A104)</f>
        <v/>
      </c>
      <c r="O110" s="73" t="str">
        <f>IF(OPER!AJ1960=0,"",OPER!AJ1960)</f>
        <v/>
      </c>
      <c r="P110" s="264" t="str">
        <f>IF(OPER!AH104="EJECUTADO","SI",IF(OPER!AH104="NO EJECUTADO","NO",""))</f>
        <v/>
      </c>
      <c r="Q110" s="264" t="str">
        <f>IF(OPER!AN104="EJECUTADO","SI",IF(OPER!AN104="NO EJECUTADO","NO",""))</f>
        <v/>
      </c>
      <c r="R110" s="221" t="str">
        <f>IFERROR(VLOOKUP(OPER!Z104,OPER!$AU$490:$AV$577,2,0),"NO ASIGNADO")</f>
        <v xml:space="preserve"> </v>
      </c>
      <c r="S110" s="6" t="str">
        <f>+OPER!AG104</f>
        <v xml:space="preserve"> </v>
      </c>
      <c r="T110" s="268" t="str">
        <f>IF($E110=$E109,IF(U109=".",IF(MAX($Q110:Q110,0)=OPER!$AA205,".",IF(OPER!$AB205&lt;=HOUR(U$7),MAX($Q110:Q110,0)+1,".")),","),IF(MAX($Q110:Q110,0)=OPER!$AA205,".",IF(OPER!$AB205&lt;=HOUR(U$7),MAX($Q110:Q110,0)+1,".")))</f>
        <v>.</v>
      </c>
      <c r="U110" s="269" t="str">
        <f>IF($E110=$E109,IF(V109=".",IF(MAX($Q110:T110,0)=OPER!$AA205,".",IF(OPER!$AB205&lt;=HOUR(V$7),MAX($Q110:T110,0)+1,".")),","),IF(MAX($Q110:T110,0)=OPER!$AA205,".",IF(OPER!$AB205&lt;=HOUR(V$7),MAX($Q110:T110,0)+1,".")))</f>
        <v>.</v>
      </c>
      <c r="V110" s="269" t="str">
        <f>IF($E110=$E109,IF(W109=".",IF(MAX($Q110:U110,0)=OPER!$AA205,".",IF(OPER!$AB205&lt;=HOUR(W$7),MAX($Q110:U110,0)+1,".")),","),IF(MAX($Q110:U110,0)=OPER!$AA205,".",IF(OPER!$AB205&lt;=HOUR(W$7),MAX($Q110:U110,0)+1,".")))</f>
        <v>.</v>
      </c>
      <c r="W110" s="269" t="str">
        <f>IF($E110=$E109,IF(X109=".",IF(MAX($Q110:V110,0)=OPER!$AA205,".",IF(OPER!$AB205&lt;=HOUR(X$7),MAX($Q110:V110,0)+1,".")),","),IF(MAX($Q110:V110,0)=OPER!$AA205,".",IF(OPER!$AB205&lt;=HOUR(X$7),MAX($Q110:V110,0)+1,".")))</f>
        <v>.</v>
      </c>
      <c r="X110" s="270" t="str">
        <f>IF($E110=$E109,IF(Y109=".",IF(MAX($Q110:W110,0)=OPER!$AA205,".",IF(OPER!$AB205&lt;=HOUR(Y$7),MAX($Q110:W110,0)+1,".")),","),IF(MAX($Q110:W110,0)=OPER!$AA205,".",IF(OPER!$AB205&lt;=HOUR(Y$7),MAX($Q110:W110,0)+1,".")))</f>
        <v>.</v>
      </c>
      <c r="Y110" s="271" t="str">
        <f>IF($E110=$E109,IF(Z109=".",IF(MAX($Q110:X110,0)=OPER!$AA205,".",IF(OPER!$AB205&lt;=HOUR(Z$7),MAX($Q110:X110,0)+1,".")),","),IF(MAX($Q110:X110,0)=OPER!$AA205,".",IF(OPER!$AB205&lt;=HOUR(Z$7),MAX($Q110:X110,0)+1,".")))</f>
        <v>.</v>
      </c>
      <c r="Z110" s="269" t="str">
        <f>IF($E110=$E109,IF(AA109=".",IF(MAX($Q110:Y110,0)=OPER!$AA205,".",IF(OPER!$AB205&lt;=HOUR(AA$7),MAX($Q110:Y110,0)+1,".")),","),IF(MAX($Q110:Y110,0)=OPER!$AA205,".",IF(OPER!$AB205&lt;=HOUR(AA$7),MAX($Q110:Y110,0)+1,".")))</f>
        <v>.</v>
      </c>
      <c r="AA110" s="269" t="str">
        <f>IF($E110=$E109,IF(AB109=".",IF(MAX($Q110:Z110,0)=OPER!$AA205,".",IF(OPER!$AB205&lt;=HOUR(AB$7),MAX($Q110:Z110,0)+1,".")),","),IF(MAX($Q110:Z110,0)=OPER!$AA205,".",IF(OPER!$AB205&lt;=HOUR(AB$7),MAX($Q110:Z110,0)+1,".")))</f>
        <v>.</v>
      </c>
      <c r="AB110" s="270" t="str">
        <f>IF($E110=$E109,IF(AC109=".",IF(MAX($Q110:AA110,0)=OPER!$AA205,".",IF(OPER!$AB205&lt;=HOUR(AC$7),MAX($Q110:AA110,0)+1,".")),","),IF(MAX($Q110:AA110,0)=OPER!$AA205,".",IF(OPER!$AB205&lt;=HOUR(AC$7),MAX($Q110:AA110,0)+1,".")))</f>
        <v>.</v>
      </c>
      <c r="AC110" s="271" t="str">
        <f>IF($E110=$E109,IF(AD109=".",IF(MAX($Q110:AB110,0)=OPER!$AA205,".",IF(OPER!$AB205&lt;=HOUR(AD$7),MAX($Q110:AB110,0)+1,".")),","),IF(MAX($Q110:AB110,0)=OPER!$AA205,".",IF(OPER!$AB205&lt;=HOUR(AD$7),MAX($Q110:AB110,0)+1,".")))</f>
        <v>.</v>
      </c>
      <c r="AD110" s="269" t="str">
        <f>IF($E110=$E109,IF(AE109=".",IF(MAX($Q110:AC110,0)=OPER!$AA205,".",IF(OPER!$AB205&lt;=HOUR(AE$7),MAX($Q110:AC110,0)+1,".")),","),IF(MAX($Q110:AC110,0)=OPER!$AA205,".",IF(OPER!$AB205&lt;=HOUR(AE$7),MAX($Q110:AC110,0)+1,".")))</f>
        <v>.</v>
      </c>
      <c r="AE110" s="269" t="e">
        <f>IF($E110=$E109,IF(AF109=".",IF(MAX($Q110:AD110,0)=OPER!$AA205,".",IF(OPER!$AB205&lt;=HOUR(AF$7),MAX($Q110:AD110,0)+1,".")),","),IF(MAX($Q110:AD110,0)=OPER!$AA205,".",IF(OPER!$AB205&lt;=HOUR(AF$7),MAX($Q110:AD110,0)+1,".")))</f>
        <v>#VALUE!</v>
      </c>
      <c r="AF110" s="270" t="str">
        <f>IF($E110=$E109,IF(AG109=".",IF(MAX($Q110:AE110,0)=OPER!$AA205,".",IF(OPER!$AB205&lt;=HOUR(AG$7),MAX($Q110:AE110,0)+1,".")),","),IF(MAX($Q110:AE110,0)=OPER!$AA205,".",IF(OPER!$AB205&lt;=HOUR(AG$7),MAX($Q110:AE110,0)+1,".")))</f>
        <v>,</v>
      </c>
      <c r="AG110" s="271" t="str">
        <f>IF($E110=$E109,IF(AH109=".",IF(MAX($Q110:AF110,0)=OPER!$AA205,".",IF(OPER!$AB205&lt;=HOUR(AH$7),MAX($Q110:AF110,0)+1,".")),","),IF(MAX($Q110:AF110,0)=OPER!$AA205,".",IF(OPER!$AB205&lt;=HOUR(AH$7),MAX($Q110:AF110,0)+1,".")))</f>
        <v>,</v>
      </c>
      <c r="AH110" s="269" t="str">
        <f>IF($E110=$E109,IF(AI109=".",IF(MAX($Q110:AG110,0)=OPER!$AA205,".",IF(OPER!$AB205&lt;=HOUR(AI$7),MAX($Q110:AG110,0)+1,".")),","),IF(MAX($Q110:AG110,0)=OPER!$AA205,".",IF(OPER!$AB205&lt;=HOUR(AI$7),MAX($Q110:AG110,0)+1,".")))</f>
        <v>,</v>
      </c>
      <c r="AI110" s="269" t="str">
        <f>IF($E110=$E109,IF(AJ109=".",IF(MAX($Q110:AH110,0)=OPER!$AA205,".",IF(OPER!$AB205&lt;=HOUR(AJ$7),MAX($Q110:AH110,0)+1,".")),","),IF(MAX($Q110:AH110,0)=OPER!$AA205,".",IF(OPER!$AB205&lt;=HOUR(AJ$7),MAX($Q110:AH110,0)+1,".")))</f>
        <v>,</v>
      </c>
      <c r="AJ110" s="270" t="str">
        <f>IF($E110=$E109,IF(AK109=".",IF(MAX($Q110:AI110,0)=OPER!$AA205,".",IF(OPER!$AB205&lt;=HOUR(AK$7),MAX($Q110:AI110,0)+1,".")),","),IF(MAX($Q110:AI110,0)=OPER!$AA205,".",IF(OPER!$AB205&lt;=HOUR(AK$7),MAX($Q110:AI110,0)+1,".")))</f>
        <v>,</v>
      </c>
      <c r="AK110" s="271" t="str">
        <f>IF($E110=$E109,IF(AL109=".",IF(MAX($Q110:AJ110,0)=OPER!$AA205,".",IF(OPER!$AB205&lt;=HOUR(AL$7),MAX($Q110:AJ110,0)+1,".")),","),IF(MAX($Q110:AJ110,0)=OPER!$AA205,".",IF(OPER!$AB205&lt;=HOUR(AL$7),MAX($Q110:AJ110,0)+1,".")))</f>
        <v>,</v>
      </c>
      <c r="AL110" s="269" t="str">
        <f>IF($E110=$E109,IF(AM109=".",IF(MAX($Q110:AK110,0)=OPER!$AA205,".",IF(OPER!$AB205&lt;=HOUR(AM$7),MAX($Q110:AK110,0)+1,".")),","),IF(MAX($Q110:AK110,0)=OPER!$AA205,".",IF(OPER!$AB205&lt;=HOUR(AM$7),MAX($Q110:AK110,0)+1,".")))</f>
        <v>,</v>
      </c>
      <c r="AM110" s="269" t="str">
        <f>IF($E110=$E109,IF(AN109=".",IF(MAX($Q110:AL110,0)=OPER!$AA205,".",IF(OPER!$AB205&lt;=HOUR(AN$7),MAX($Q110:AL110,0)+1,".")),","),IF(MAX($Q110:AL110,0)=OPER!$AA205,".",IF(OPER!$AB205&lt;=HOUR(AN$7),MAX($Q110:AL110,0)+1,".")))</f>
        <v>,</v>
      </c>
      <c r="AN110" s="270" t="str">
        <f>IF($E110=$E109,IF(AO109=".",IF(MAX($Q110:AM110,0)=OPER!$AA205,".",IF(OPER!$AB205&lt;=HOUR(AO$7),MAX($Q110:AM110,0)+1,".")),","),IF(MAX($Q110:AM110,0)=OPER!$AA205,".",IF(OPER!$AB205&lt;=HOUR(AO$7),MAX($Q110:AM110,0)+1,".")))</f>
        <v>,</v>
      </c>
      <c r="AO110" s="271" t="str">
        <f>IF($E110=$E109,IF(AP109=".",IF(MAX($Q110:AN110,0)=OPER!$AA205,".",IF(OPER!$AB205&lt;=HOUR(AP$7),MAX($Q110:AN110,0)+1,".")),","),IF(MAX($Q110:AN110,0)=OPER!$AA205,".",IF(OPER!$AB205&lt;=HOUR(AP$7),MAX($Q110:AN110,0)+1,".")))</f>
        <v>,</v>
      </c>
      <c r="AP110" s="269" t="str">
        <f>IF($E110=$E109,IF(AQ109=".",IF(MAX($Q110:AO110,0)=OPER!$AA205,".",IF(OPER!$AB205&lt;=HOUR(AQ$7),MAX($Q110:AO110,0)+1,".")),","),IF(MAX($Q110:AO110,0)=OPER!$AA205,".",IF(OPER!$AB205&lt;=HOUR(AQ$7),MAX($Q110:AO110,0)+1,".")))</f>
        <v>,</v>
      </c>
      <c r="AQ110" s="269" t="str">
        <f>IF($E110=$E109,IF(AR109=".",IF(MAX($Q110:AP110,0)=OPER!$AA205,".",IF(OPER!$AB205&lt;=HOUR(AR$7),MAX($Q110:AP110,0)+1,".")),","),IF(MAX($Q110:AP110,0)=OPER!$AA205,".",IF(OPER!$AB205&lt;=HOUR(AR$7),MAX($Q110:AP110,0)+1,".")))</f>
        <v>,</v>
      </c>
      <c r="AR110" s="270" t="str">
        <f>IF($E110=$E109,IF(AS109=".",IF(MAX($Q110:AQ110,0)=OPER!$AA205,".",IF(OPER!$AB205&lt;=HOUR(AS$7),MAX($Q110:AQ110,0)+1,".")),","),IF(MAX($Q110:AQ110,0)=OPER!$AA205,".",IF(OPER!$AB205&lt;=HOUR(AS$7),MAX($Q110:AQ110,0)+1,".")))</f>
        <v>,</v>
      </c>
      <c r="AS110" s="271" t="str">
        <f>IF($E110=$E109,IF(AT109=".",IF(MAX($Q110:AR110,0)=OPER!$AA205,".",IF(OPER!$AB205&lt;=HOUR(AT$7),MAX($Q110:AR110,0)+1,".")),","),IF(MAX($Q110:AR110,0)=OPER!$AA205,".",IF(OPER!$AB205&lt;=HOUR(AT$7),MAX($Q110:AR110,0)+1,".")))</f>
        <v>,</v>
      </c>
      <c r="AT110" s="269" t="str">
        <f>IF($E110=$E109,IF(AU109=".",IF(MAX($Q110:AS110,0)=OPER!$AA205,".",IF(OPER!$AB205&lt;=HOUR(AU$7),MAX($Q110:AS110,0)+1,".")),","),IF(MAX($Q110:AS110,0)=OPER!$AA205,".",IF(OPER!$AB205&lt;=HOUR(AU$7),MAX($Q110:AS110,0)+1,".")))</f>
        <v>,</v>
      </c>
      <c r="AU110" s="269" t="str">
        <f>IF($E110=$E109,IF(AV109=".",IF(MAX($Q110:AT110,0)=OPER!$AA205,".",IF(OPER!$AB205&lt;=HOUR(AV$7),MAX($Q110:AT110,0)+1,".")),","),IF(MAX($Q110:AT110,0)=OPER!$AA205,".",IF(OPER!$AB205&lt;=HOUR(AV$7),MAX($Q110:AT110,0)+1,".")))</f>
        <v>,</v>
      </c>
      <c r="AV110" s="270" t="str">
        <f>IF($E110=$E109,IF(AW109=".",IF(MAX($Q110:AU110,0)=OPER!$AA205,".",IF(OPER!$AB205&lt;=HOUR(AW$7),MAX($Q110:AU110,0)+1,".")),","),IF(MAX($Q110:AU110,0)=OPER!$AA205,".",IF(OPER!$AB205&lt;=HOUR(AW$7),MAX($Q110:AU110,0)+1,".")))</f>
        <v>,</v>
      </c>
      <c r="AW110" s="271" t="str">
        <f>IF($E110=$E109,IF(AX109=".",IF(MAX($Q110:AV110,0)=OPER!$AA205,".",IF(OPER!$AB205&lt;=HOUR(AX$7),MAX($Q110:AV110,0)+1,".")),","),IF(MAX($Q110:AV110,0)=OPER!$AA205,".",IF(OPER!$AB205&lt;=HOUR(AX$7),MAX($Q110:AV110,0)+1,".")))</f>
        <v>,</v>
      </c>
      <c r="AX110" s="269" t="str">
        <f>IF($E110=$E109,IF(AY109=".",IF(MAX($Q110:AW110,0)=OPER!$AA205,".",IF(OPER!$AB205&lt;=HOUR(AY$7),MAX($Q110:AW110,0)+1,".")),","),IF(MAX($Q110:AW110,0)=OPER!$AA205,".",IF(OPER!$AB205&lt;=HOUR(AY$7),MAX($Q110:AW110,0)+1,".")))</f>
        <v>,</v>
      </c>
      <c r="AY110" s="269" t="str">
        <f>IF($E110=$E109,IF(AZ109=".",IF(MAX($Q110:AX110,0)=OPER!$AA205,".",IF(OPER!$AB205&lt;=HOUR(AZ$7),MAX($Q110:AX110,0)+1,".")),","),IF(MAX($Q110:AX110,0)=OPER!$AA205,".",IF(OPER!$AB205&lt;=HOUR(AZ$7),MAX($Q110:AX110,0)+1,".")))</f>
        <v>,</v>
      </c>
      <c r="AZ110" s="270" t="str">
        <f>IF($E110=$E109,IF(BA109=".",IF(MAX($Q110:AY110,0)=OPER!$AA205,".",IF(OPER!$AB205&lt;=HOUR(BA$7),MAX($Q110:AY110,0)+1,".")),","),IF(MAX($Q110:AY110,0)=OPER!$AA205,".",IF(OPER!$AB205&lt;=HOUR(BA$7),MAX($Q110:AY110,0)+1,".")))</f>
        <v>,</v>
      </c>
      <c r="BA110" s="30" t="str">
        <f>+OPER!AK104</f>
        <v/>
      </c>
    </row>
    <row r="111" spans="1:53" ht="80.5" customHeight="1" x14ac:dyDescent="0.2">
      <c r="A111" s="282" t="str">
        <f>IF(OPER!AF105=0,"",OPER!AF105)</f>
        <v>CRITICA</v>
      </c>
      <c r="B111" s="109" t="str">
        <f>IF(OPER!V105=0,"",OPER!V105)</f>
        <v xml:space="preserve"> </v>
      </c>
      <c r="C111" s="71" t="str">
        <f>IF(OPER!U105 = 0,"", OPER!U105)</f>
        <v/>
      </c>
      <c r="D111" s="30" t="str">
        <f t="shared" si="10"/>
        <v/>
      </c>
      <c r="E111" s="262" t="str">
        <f>IF(OPER!X105 = 0,"",OPER!X105)</f>
        <v xml:space="preserve"> </v>
      </c>
      <c r="F111" s="262" t="str">
        <f>IF(OPER!I105 = 0,"",OPER!I105)</f>
        <v/>
      </c>
      <c r="G111" s="352" t="str">
        <f>IF(OPER!C105=0,"",OPER!C105)</f>
        <v/>
      </c>
      <c r="H111" s="30" t="str">
        <f>IF(OPER!R105 = 0,"",OPER!R105)</f>
        <v/>
      </c>
      <c r="I111" s="30" t="str">
        <f>IF(OPER!F105=0,"", OPER!F105)</f>
        <v/>
      </c>
      <c r="J111" s="108" t="str">
        <f>IF(OPER!G105=0,"",OPER!G105)</f>
        <v/>
      </c>
      <c r="K111" s="250">
        <f>+OPER!R105</f>
        <v>0</v>
      </c>
      <c r="L111" s="262">
        <f t="shared" si="11"/>
        <v>0</v>
      </c>
      <c r="M111" s="250">
        <f t="shared" si="12"/>
        <v>0</v>
      </c>
      <c r="N111" s="205" t="str">
        <f>IF(OPER!A105=0,"",OPER!A105)</f>
        <v/>
      </c>
      <c r="O111" s="73" t="str">
        <f>IF(OPER!AJ1961=0,"",OPER!AJ1961)</f>
        <v/>
      </c>
      <c r="P111" s="264" t="str">
        <f>IF(OPER!AH105="EJECUTADO","SI",IF(OPER!AH105="NO EJECUTADO","NO",""))</f>
        <v/>
      </c>
      <c r="Q111" s="264" t="str">
        <f>IF(OPER!AN105="EJECUTADO","SI",IF(OPER!AN105="NO EJECUTADO","NO",""))</f>
        <v/>
      </c>
      <c r="R111" s="221" t="str">
        <f>IFERROR(VLOOKUP(OPER!Z105,OPER!$AU$490:$AV$577,2,0),"NO ASIGNADO")</f>
        <v xml:space="preserve"> </v>
      </c>
      <c r="S111" s="6" t="str">
        <f>+OPER!AG105</f>
        <v xml:space="preserve"> </v>
      </c>
      <c r="T111" s="268" t="str">
        <f>IF($E111=$E110,IF(U110=".",IF(MAX($Q111:Q111,0)=OPER!$AA206,".",IF(OPER!$AB206&lt;=HOUR(U$7),MAX($Q111:Q111,0)+1,".")),","),IF(MAX($Q111:Q111,0)=OPER!$AA206,".",IF(OPER!$AB206&lt;=HOUR(U$7),MAX($Q111:Q111,0)+1,".")))</f>
        <v>.</v>
      </c>
      <c r="U111" s="269" t="str">
        <f>IF($E111=$E110,IF(V110=".",IF(MAX($Q111:T111,0)=OPER!$AA206,".",IF(OPER!$AB206&lt;=HOUR(V$7),MAX($Q111:T111,0)+1,".")),","),IF(MAX($Q111:T111,0)=OPER!$AA206,".",IF(OPER!$AB206&lt;=HOUR(V$7),MAX($Q111:T111,0)+1,".")))</f>
        <v>.</v>
      </c>
      <c r="V111" s="269" t="str">
        <f>IF($E111=$E110,IF(W110=".",IF(MAX($Q111:U111,0)=OPER!$AA206,".",IF(OPER!$AB206&lt;=HOUR(W$7),MAX($Q111:U111,0)+1,".")),","),IF(MAX($Q111:U111,0)=OPER!$AA206,".",IF(OPER!$AB206&lt;=HOUR(W$7),MAX($Q111:U111,0)+1,".")))</f>
        <v>.</v>
      </c>
      <c r="W111" s="269" t="str">
        <f>IF($E111=$E110,IF(X110=".",IF(MAX($Q111:V111,0)=OPER!$AA206,".",IF(OPER!$AB206&lt;=HOUR(X$7),MAX($Q111:V111,0)+1,".")),","),IF(MAX($Q111:V111,0)=OPER!$AA206,".",IF(OPER!$AB206&lt;=HOUR(X$7),MAX($Q111:V111,0)+1,".")))</f>
        <v>.</v>
      </c>
      <c r="X111" s="270" t="str">
        <f>IF($E111=$E110,IF(Y110=".",IF(MAX($Q111:W111,0)=OPER!$AA206,".",IF(OPER!$AB206&lt;=HOUR(Y$7),MAX($Q111:W111,0)+1,".")),","),IF(MAX($Q111:W111,0)=OPER!$AA206,".",IF(OPER!$AB206&lt;=HOUR(Y$7),MAX($Q111:W111,0)+1,".")))</f>
        <v>.</v>
      </c>
      <c r="Y111" s="271" t="str">
        <f>IF($E111=$E110,IF(Z110=".",IF(MAX($Q111:X111,0)=OPER!$AA206,".",IF(OPER!$AB206&lt;=HOUR(Z$7),MAX($Q111:X111,0)+1,".")),","),IF(MAX($Q111:X111,0)=OPER!$AA206,".",IF(OPER!$AB206&lt;=HOUR(Z$7),MAX($Q111:X111,0)+1,".")))</f>
        <v>.</v>
      </c>
      <c r="Z111" s="269" t="str">
        <f>IF($E111=$E110,IF(AA110=".",IF(MAX($Q111:Y111,0)=OPER!$AA206,".",IF(OPER!$AB206&lt;=HOUR(AA$7),MAX($Q111:Y111,0)+1,".")),","),IF(MAX($Q111:Y111,0)=OPER!$AA206,".",IF(OPER!$AB206&lt;=HOUR(AA$7),MAX($Q111:Y111,0)+1,".")))</f>
        <v>.</v>
      </c>
      <c r="AA111" s="269" t="str">
        <f>IF($E111=$E110,IF(AB110=".",IF(MAX($Q111:Z111,0)=OPER!$AA206,".",IF(OPER!$AB206&lt;=HOUR(AB$7),MAX($Q111:Z111,0)+1,".")),","),IF(MAX($Q111:Z111,0)=OPER!$AA206,".",IF(OPER!$AB206&lt;=HOUR(AB$7),MAX($Q111:Z111,0)+1,".")))</f>
        <v>.</v>
      </c>
      <c r="AB111" s="270" t="str">
        <f>IF($E111=$E110,IF(AC110=".",IF(MAX($Q111:AA111,0)=OPER!$AA206,".",IF(OPER!$AB206&lt;=HOUR(AC$7),MAX($Q111:AA111,0)+1,".")),","),IF(MAX($Q111:AA111,0)=OPER!$AA206,".",IF(OPER!$AB206&lt;=HOUR(AC$7),MAX($Q111:AA111,0)+1,".")))</f>
        <v>.</v>
      </c>
      <c r="AC111" s="271" t="str">
        <f>IF($E111=$E110,IF(AD110=".",IF(MAX($Q111:AB111,0)=OPER!$AA206,".",IF(OPER!$AB206&lt;=HOUR(AD$7),MAX($Q111:AB111,0)+1,".")),","),IF(MAX($Q111:AB111,0)=OPER!$AA206,".",IF(OPER!$AB206&lt;=HOUR(AD$7),MAX($Q111:AB111,0)+1,".")))</f>
        <v>.</v>
      </c>
      <c r="AD111" s="269" t="e">
        <f>IF($E111=$E110,IF(AE110=".",IF(MAX($Q111:AC111,0)=OPER!$AA206,".",IF(OPER!$AB206&lt;=HOUR(AE$7),MAX($Q111:AC111,0)+1,".")),","),IF(MAX($Q111:AC111,0)=OPER!$AA206,".",IF(OPER!$AB206&lt;=HOUR(AE$7),MAX($Q111:AC111,0)+1,".")))</f>
        <v>#VALUE!</v>
      </c>
      <c r="AE111" s="269" t="str">
        <f>IF($E111=$E110,IF(AF110=".",IF(MAX($Q111:AD111,0)=OPER!$AA206,".",IF(OPER!$AB206&lt;=HOUR(AF$7),MAX($Q111:AD111,0)+1,".")),","),IF(MAX($Q111:AD111,0)=OPER!$AA206,".",IF(OPER!$AB206&lt;=HOUR(AF$7),MAX($Q111:AD111,0)+1,".")))</f>
        <v>,</v>
      </c>
      <c r="AF111" s="270" t="str">
        <f>IF($E111=$E110,IF(AG110=".",IF(MAX($Q111:AE111,0)=OPER!$AA206,".",IF(OPER!$AB206&lt;=HOUR(AG$7),MAX($Q111:AE111,0)+1,".")),","),IF(MAX($Q111:AE111,0)=OPER!$AA206,".",IF(OPER!$AB206&lt;=HOUR(AG$7),MAX($Q111:AE111,0)+1,".")))</f>
        <v>,</v>
      </c>
      <c r="AG111" s="271" t="str">
        <f>IF($E111=$E110,IF(AH110=".",IF(MAX($Q111:AF111,0)=OPER!$AA206,".",IF(OPER!$AB206&lt;=HOUR(AH$7),MAX($Q111:AF111,0)+1,".")),","),IF(MAX($Q111:AF111,0)=OPER!$AA206,".",IF(OPER!$AB206&lt;=HOUR(AH$7),MAX($Q111:AF111,0)+1,".")))</f>
        <v>,</v>
      </c>
      <c r="AH111" s="269" t="str">
        <f>IF($E111=$E110,IF(AI110=".",IF(MAX($Q111:AG111,0)=OPER!$AA206,".",IF(OPER!$AB206&lt;=HOUR(AI$7),MAX($Q111:AG111,0)+1,".")),","),IF(MAX($Q111:AG111,0)=OPER!$AA206,".",IF(OPER!$AB206&lt;=HOUR(AI$7),MAX($Q111:AG111,0)+1,".")))</f>
        <v>,</v>
      </c>
      <c r="AI111" s="269" t="str">
        <f>IF($E111=$E110,IF(AJ110=".",IF(MAX($Q111:AH111,0)=OPER!$AA206,".",IF(OPER!$AB206&lt;=HOUR(AJ$7),MAX($Q111:AH111,0)+1,".")),","),IF(MAX($Q111:AH111,0)=OPER!$AA206,".",IF(OPER!$AB206&lt;=HOUR(AJ$7),MAX($Q111:AH111,0)+1,".")))</f>
        <v>,</v>
      </c>
      <c r="AJ111" s="270" t="str">
        <f>IF($E111=$E110,IF(AK110=".",IF(MAX($Q111:AI111,0)=OPER!$AA206,".",IF(OPER!$AB206&lt;=HOUR(AK$7),MAX($Q111:AI111,0)+1,".")),","),IF(MAX($Q111:AI111,0)=OPER!$AA206,".",IF(OPER!$AB206&lt;=HOUR(AK$7),MAX($Q111:AI111,0)+1,".")))</f>
        <v>,</v>
      </c>
      <c r="AK111" s="271" t="str">
        <f>IF($E111=$E110,IF(AL110=".",IF(MAX($Q111:AJ111,0)=OPER!$AA206,".",IF(OPER!$AB206&lt;=HOUR(AL$7),MAX($Q111:AJ111,0)+1,".")),","),IF(MAX($Q111:AJ111,0)=OPER!$AA206,".",IF(OPER!$AB206&lt;=HOUR(AL$7),MAX($Q111:AJ111,0)+1,".")))</f>
        <v>,</v>
      </c>
      <c r="AL111" s="269" t="str">
        <f>IF($E111=$E110,IF(AM110=".",IF(MAX($Q111:AK111,0)=OPER!$AA206,".",IF(OPER!$AB206&lt;=HOUR(AM$7),MAX($Q111:AK111,0)+1,".")),","),IF(MAX($Q111:AK111,0)=OPER!$AA206,".",IF(OPER!$AB206&lt;=HOUR(AM$7),MAX($Q111:AK111,0)+1,".")))</f>
        <v>,</v>
      </c>
      <c r="AM111" s="269" t="str">
        <f>IF($E111=$E110,IF(AN110=".",IF(MAX($Q111:AL111,0)=OPER!$AA206,".",IF(OPER!$AB206&lt;=HOUR(AN$7),MAX($Q111:AL111,0)+1,".")),","),IF(MAX($Q111:AL111,0)=OPER!$AA206,".",IF(OPER!$AB206&lt;=HOUR(AN$7),MAX($Q111:AL111,0)+1,".")))</f>
        <v>,</v>
      </c>
      <c r="AN111" s="270" t="str">
        <f>IF($E111=$E110,IF(AO110=".",IF(MAX($Q111:AM111,0)=OPER!$AA206,".",IF(OPER!$AB206&lt;=HOUR(AO$7),MAX($Q111:AM111,0)+1,".")),","),IF(MAX($Q111:AM111,0)=OPER!$AA206,".",IF(OPER!$AB206&lt;=HOUR(AO$7),MAX($Q111:AM111,0)+1,".")))</f>
        <v>,</v>
      </c>
      <c r="AO111" s="271" t="str">
        <f>IF($E111=$E110,IF(AP110=".",IF(MAX($Q111:AN111,0)=OPER!$AA206,".",IF(OPER!$AB206&lt;=HOUR(AP$7),MAX($Q111:AN111,0)+1,".")),","),IF(MAX($Q111:AN111,0)=OPER!$AA206,".",IF(OPER!$AB206&lt;=HOUR(AP$7),MAX($Q111:AN111,0)+1,".")))</f>
        <v>,</v>
      </c>
      <c r="AP111" s="269" t="str">
        <f>IF($E111=$E110,IF(AQ110=".",IF(MAX($Q111:AO111,0)=OPER!$AA206,".",IF(OPER!$AB206&lt;=HOUR(AQ$7),MAX($Q111:AO111,0)+1,".")),","),IF(MAX($Q111:AO111,0)=OPER!$AA206,".",IF(OPER!$AB206&lt;=HOUR(AQ$7),MAX($Q111:AO111,0)+1,".")))</f>
        <v>,</v>
      </c>
      <c r="AQ111" s="269" t="str">
        <f>IF($E111=$E110,IF(AR110=".",IF(MAX($Q111:AP111,0)=OPER!$AA206,".",IF(OPER!$AB206&lt;=HOUR(AR$7),MAX($Q111:AP111,0)+1,".")),","),IF(MAX($Q111:AP111,0)=OPER!$AA206,".",IF(OPER!$AB206&lt;=HOUR(AR$7),MAX($Q111:AP111,0)+1,".")))</f>
        <v>,</v>
      </c>
      <c r="AR111" s="270" t="str">
        <f>IF($E111=$E110,IF(AS110=".",IF(MAX($Q111:AQ111,0)=OPER!$AA206,".",IF(OPER!$AB206&lt;=HOUR(AS$7),MAX($Q111:AQ111,0)+1,".")),","),IF(MAX($Q111:AQ111,0)=OPER!$AA206,".",IF(OPER!$AB206&lt;=HOUR(AS$7),MAX($Q111:AQ111,0)+1,".")))</f>
        <v>,</v>
      </c>
      <c r="AS111" s="271" t="str">
        <f>IF($E111=$E110,IF(AT110=".",IF(MAX($Q111:AR111,0)=OPER!$AA206,".",IF(OPER!$AB206&lt;=HOUR(AT$7),MAX($Q111:AR111,0)+1,".")),","),IF(MAX($Q111:AR111,0)=OPER!$AA206,".",IF(OPER!$AB206&lt;=HOUR(AT$7),MAX($Q111:AR111,0)+1,".")))</f>
        <v>,</v>
      </c>
      <c r="AT111" s="269" t="str">
        <f>IF($E111=$E110,IF(AU110=".",IF(MAX($Q111:AS111,0)=OPER!$AA206,".",IF(OPER!$AB206&lt;=HOUR(AU$7),MAX($Q111:AS111,0)+1,".")),","),IF(MAX($Q111:AS111,0)=OPER!$AA206,".",IF(OPER!$AB206&lt;=HOUR(AU$7),MAX($Q111:AS111,0)+1,".")))</f>
        <v>,</v>
      </c>
      <c r="AU111" s="269" t="str">
        <f>IF($E111=$E110,IF(AV110=".",IF(MAX($Q111:AT111,0)=OPER!$AA206,".",IF(OPER!$AB206&lt;=HOUR(AV$7),MAX($Q111:AT111,0)+1,".")),","),IF(MAX($Q111:AT111,0)=OPER!$AA206,".",IF(OPER!$AB206&lt;=HOUR(AV$7),MAX($Q111:AT111,0)+1,".")))</f>
        <v>,</v>
      </c>
      <c r="AV111" s="270" t="str">
        <f>IF($E111=$E110,IF(AW110=".",IF(MAX($Q111:AU111,0)=OPER!$AA206,".",IF(OPER!$AB206&lt;=HOUR(AW$7),MAX($Q111:AU111,0)+1,".")),","),IF(MAX($Q111:AU111,0)=OPER!$AA206,".",IF(OPER!$AB206&lt;=HOUR(AW$7),MAX($Q111:AU111,0)+1,".")))</f>
        <v>,</v>
      </c>
      <c r="AW111" s="271" t="str">
        <f>IF($E111=$E110,IF(AX110=".",IF(MAX($Q111:AV111,0)=OPER!$AA206,".",IF(OPER!$AB206&lt;=HOUR(AX$7),MAX($Q111:AV111,0)+1,".")),","),IF(MAX($Q111:AV111,0)=OPER!$AA206,".",IF(OPER!$AB206&lt;=HOUR(AX$7),MAX($Q111:AV111,0)+1,".")))</f>
        <v>,</v>
      </c>
      <c r="AX111" s="269" t="str">
        <f>IF($E111=$E110,IF(AY110=".",IF(MAX($Q111:AW111,0)=OPER!$AA206,".",IF(OPER!$AB206&lt;=HOUR(AY$7),MAX($Q111:AW111,0)+1,".")),","),IF(MAX($Q111:AW111,0)=OPER!$AA206,".",IF(OPER!$AB206&lt;=HOUR(AY$7),MAX($Q111:AW111,0)+1,".")))</f>
        <v>,</v>
      </c>
      <c r="AY111" s="269" t="str">
        <f>IF($E111=$E110,IF(AZ110=".",IF(MAX($Q111:AX111,0)=OPER!$AA206,".",IF(OPER!$AB206&lt;=HOUR(AZ$7),MAX($Q111:AX111,0)+1,".")),","),IF(MAX($Q111:AX111,0)=OPER!$AA206,".",IF(OPER!$AB206&lt;=HOUR(AZ$7),MAX($Q111:AX111,0)+1,".")))</f>
        <v>,</v>
      </c>
      <c r="AZ111" s="270" t="str">
        <f>IF($E111=$E110,IF(BA110=".",IF(MAX($Q111:AY111,0)=OPER!$AA206,".",IF(OPER!$AB206&lt;=HOUR(BA$7),MAX($Q111:AY111,0)+1,".")),","),IF(MAX($Q111:AY111,0)=OPER!$AA206,".",IF(OPER!$AB206&lt;=HOUR(BA$7),MAX($Q111:AY111,0)+1,".")))</f>
        <v>,</v>
      </c>
      <c r="BA111" s="30" t="str">
        <f>+OPER!AK105</f>
        <v/>
      </c>
    </row>
    <row r="112" spans="1:53" ht="80.5" customHeight="1" x14ac:dyDescent="0.2">
      <c r="A112" s="282" t="str">
        <f>IF(OPER!AF106=0,"",OPER!AF106)</f>
        <v>CRITICA</v>
      </c>
      <c r="B112" s="109" t="str">
        <f>IF(OPER!V106=0,"",OPER!V106)</f>
        <v xml:space="preserve"> </v>
      </c>
      <c r="C112" s="71" t="str">
        <f>IF(OPER!U106 = 0,"", OPER!U106)</f>
        <v/>
      </c>
      <c r="D112" s="30" t="str">
        <f t="shared" si="10"/>
        <v/>
      </c>
      <c r="E112" s="262" t="str">
        <f>IF(OPER!X106 = 0,"",OPER!X106)</f>
        <v xml:space="preserve"> </v>
      </c>
      <c r="F112" s="262" t="str">
        <f>IF(OPER!I106 = 0,"",OPER!I106)</f>
        <v/>
      </c>
      <c r="G112" s="352" t="str">
        <f>IF(OPER!C106=0,"",OPER!C106)</f>
        <v/>
      </c>
      <c r="H112" s="30" t="str">
        <f>IF(OPER!R106 = 0,"",OPER!R106)</f>
        <v/>
      </c>
      <c r="I112" s="30" t="str">
        <f>IF(OPER!F106=0,"", OPER!F106)</f>
        <v/>
      </c>
      <c r="J112" s="108" t="str">
        <f>IF(OPER!G106=0,"",OPER!G106)</f>
        <v/>
      </c>
      <c r="K112" s="250">
        <f>+OPER!R106</f>
        <v>0</v>
      </c>
      <c r="L112" s="262">
        <f t="shared" si="11"/>
        <v>0</v>
      </c>
      <c r="M112" s="250">
        <f t="shared" si="12"/>
        <v>0</v>
      </c>
      <c r="N112" s="205" t="str">
        <f>IF(OPER!A106=0,"",OPER!A106)</f>
        <v/>
      </c>
      <c r="O112" s="73" t="str">
        <f>IF(OPER!AJ1962=0,"",OPER!AJ1962)</f>
        <v/>
      </c>
      <c r="P112" s="264" t="str">
        <f>IF(OPER!AH106="EJECUTADO","SI",IF(OPER!AH106="NO EJECUTADO","NO",""))</f>
        <v/>
      </c>
      <c r="Q112" s="264" t="str">
        <f>IF(OPER!AN106="EJECUTADO","SI",IF(OPER!AN106="NO EJECUTADO","NO",""))</f>
        <v/>
      </c>
      <c r="R112" s="221" t="str">
        <f>IFERROR(VLOOKUP(OPER!Z106,OPER!$AU$490:$AV$577,2,0),"NO ASIGNADO")</f>
        <v xml:space="preserve"> </v>
      </c>
      <c r="S112" s="6" t="str">
        <f>+OPER!AG106</f>
        <v xml:space="preserve"> </v>
      </c>
      <c r="T112" s="268" t="str">
        <f>IF($E112=$E111,IF(U111=".",IF(MAX($Q112:Q112,0)=OPER!$AA207,".",IF(OPER!$AB207&lt;=HOUR(U$7),MAX($Q112:Q112,0)+1,".")),","),IF(MAX($Q112:Q112,0)=OPER!$AA207,".",IF(OPER!$AB207&lt;=HOUR(U$7),MAX($Q112:Q112,0)+1,".")))</f>
        <v>.</v>
      </c>
      <c r="U112" s="269" t="str">
        <f>IF($E112=$E111,IF(V111=".",IF(MAX($Q112:T112,0)=OPER!$AA207,".",IF(OPER!$AB207&lt;=HOUR(V$7),MAX($Q112:T112,0)+1,".")),","),IF(MAX($Q112:T112,0)=OPER!$AA207,".",IF(OPER!$AB207&lt;=HOUR(V$7),MAX($Q112:T112,0)+1,".")))</f>
        <v>.</v>
      </c>
      <c r="V112" s="269" t="str">
        <f>IF($E112=$E111,IF(W111=".",IF(MAX($Q112:U112,0)=OPER!$AA207,".",IF(OPER!$AB207&lt;=HOUR(W$7),MAX($Q112:U112,0)+1,".")),","),IF(MAX($Q112:U112,0)=OPER!$AA207,".",IF(OPER!$AB207&lt;=HOUR(W$7),MAX($Q112:U112,0)+1,".")))</f>
        <v>.</v>
      </c>
      <c r="W112" s="269" t="str">
        <f>IF($E112=$E111,IF(X111=".",IF(MAX($Q112:V112,0)=OPER!$AA207,".",IF(OPER!$AB207&lt;=HOUR(X$7),MAX($Q112:V112,0)+1,".")),","),IF(MAX($Q112:V112,0)=OPER!$AA207,".",IF(OPER!$AB207&lt;=HOUR(X$7),MAX($Q112:V112,0)+1,".")))</f>
        <v>.</v>
      </c>
      <c r="X112" s="270" t="str">
        <f>IF($E112=$E111,IF(Y111=".",IF(MAX($Q112:W112,0)=OPER!$AA207,".",IF(OPER!$AB207&lt;=HOUR(Y$7),MAX($Q112:W112,0)+1,".")),","),IF(MAX($Q112:W112,0)=OPER!$AA207,".",IF(OPER!$AB207&lt;=HOUR(Y$7),MAX($Q112:W112,0)+1,".")))</f>
        <v>.</v>
      </c>
      <c r="Y112" s="271" t="str">
        <f>IF($E112=$E111,IF(Z111=".",IF(MAX($Q112:X112,0)=OPER!$AA207,".",IF(OPER!$AB207&lt;=HOUR(Z$7),MAX($Q112:X112,0)+1,".")),","),IF(MAX($Q112:X112,0)=OPER!$AA207,".",IF(OPER!$AB207&lt;=HOUR(Z$7),MAX($Q112:X112,0)+1,".")))</f>
        <v>.</v>
      </c>
      <c r="Z112" s="269" t="str">
        <f>IF($E112=$E111,IF(AA111=".",IF(MAX($Q112:Y112,0)=OPER!$AA207,".",IF(OPER!$AB207&lt;=HOUR(AA$7),MAX($Q112:Y112,0)+1,".")),","),IF(MAX($Q112:Y112,0)=OPER!$AA207,".",IF(OPER!$AB207&lt;=HOUR(AA$7),MAX($Q112:Y112,0)+1,".")))</f>
        <v>.</v>
      </c>
      <c r="AA112" s="269" t="str">
        <f>IF($E112=$E111,IF(AB111=".",IF(MAX($Q112:Z112,0)=OPER!$AA207,".",IF(OPER!$AB207&lt;=HOUR(AB$7),MAX($Q112:Z112,0)+1,".")),","),IF(MAX($Q112:Z112,0)=OPER!$AA207,".",IF(OPER!$AB207&lt;=HOUR(AB$7),MAX($Q112:Z112,0)+1,".")))</f>
        <v>.</v>
      </c>
      <c r="AB112" s="270" t="str">
        <f>IF($E112=$E111,IF(AC111=".",IF(MAX($Q112:AA112,0)=OPER!$AA207,".",IF(OPER!$AB207&lt;=HOUR(AC$7),MAX($Q112:AA112,0)+1,".")),","),IF(MAX($Q112:AA112,0)=OPER!$AA207,".",IF(OPER!$AB207&lt;=HOUR(AC$7),MAX($Q112:AA112,0)+1,".")))</f>
        <v>.</v>
      </c>
      <c r="AC112" s="271" t="e">
        <f>IF($E112=$E111,IF(AD111=".",IF(MAX($Q112:AB112,0)=OPER!$AA207,".",IF(OPER!$AB207&lt;=HOUR(AD$7),MAX($Q112:AB112,0)+1,".")),","),IF(MAX($Q112:AB112,0)=OPER!$AA207,".",IF(OPER!$AB207&lt;=HOUR(AD$7),MAX($Q112:AB112,0)+1,".")))</f>
        <v>#VALUE!</v>
      </c>
      <c r="AD112" s="269" t="str">
        <f>IF($E112=$E111,IF(AE111=".",IF(MAX($Q112:AC112,0)=OPER!$AA207,".",IF(OPER!$AB207&lt;=HOUR(AE$7),MAX($Q112:AC112,0)+1,".")),","),IF(MAX($Q112:AC112,0)=OPER!$AA207,".",IF(OPER!$AB207&lt;=HOUR(AE$7),MAX($Q112:AC112,0)+1,".")))</f>
        <v>,</v>
      </c>
      <c r="AE112" s="269" t="str">
        <f>IF($E112=$E111,IF(AF111=".",IF(MAX($Q112:AD112,0)=OPER!$AA207,".",IF(OPER!$AB207&lt;=HOUR(AF$7),MAX($Q112:AD112,0)+1,".")),","),IF(MAX($Q112:AD112,0)=OPER!$AA207,".",IF(OPER!$AB207&lt;=HOUR(AF$7),MAX($Q112:AD112,0)+1,".")))</f>
        <v>,</v>
      </c>
      <c r="AF112" s="270" t="str">
        <f>IF($E112=$E111,IF(AG111=".",IF(MAX($Q112:AE112,0)=OPER!$AA207,".",IF(OPER!$AB207&lt;=HOUR(AG$7),MAX($Q112:AE112,0)+1,".")),","),IF(MAX($Q112:AE112,0)=OPER!$AA207,".",IF(OPER!$AB207&lt;=HOUR(AG$7),MAX($Q112:AE112,0)+1,".")))</f>
        <v>,</v>
      </c>
      <c r="AG112" s="271" t="str">
        <f>IF($E112=$E111,IF(AH111=".",IF(MAX($Q112:AF112,0)=OPER!$AA207,".",IF(OPER!$AB207&lt;=HOUR(AH$7),MAX($Q112:AF112,0)+1,".")),","),IF(MAX($Q112:AF112,0)=OPER!$AA207,".",IF(OPER!$AB207&lt;=HOUR(AH$7),MAX($Q112:AF112,0)+1,".")))</f>
        <v>,</v>
      </c>
      <c r="AH112" s="269" t="str">
        <f>IF($E112=$E111,IF(AI111=".",IF(MAX($Q112:AG112,0)=OPER!$AA207,".",IF(OPER!$AB207&lt;=HOUR(AI$7),MAX($Q112:AG112,0)+1,".")),","),IF(MAX($Q112:AG112,0)=OPER!$AA207,".",IF(OPER!$AB207&lt;=HOUR(AI$7),MAX($Q112:AG112,0)+1,".")))</f>
        <v>,</v>
      </c>
      <c r="AI112" s="269" t="str">
        <f>IF($E112=$E111,IF(AJ111=".",IF(MAX($Q112:AH112,0)=OPER!$AA207,".",IF(OPER!$AB207&lt;=HOUR(AJ$7),MAX($Q112:AH112,0)+1,".")),","),IF(MAX($Q112:AH112,0)=OPER!$AA207,".",IF(OPER!$AB207&lt;=HOUR(AJ$7),MAX($Q112:AH112,0)+1,".")))</f>
        <v>,</v>
      </c>
      <c r="AJ112" s="270" t="str">
        <f>IF($E112=$E111,IF(AK111=".",IF(MAX($Q112:AI112,0)=OPER!$AA207,".",IF(OPER!$AB207&lt;=HOUR(AK$7),MAX($Q112:AI112,0)+1,".")),","),IF(MAX($Q112:AI112,0)=OPER!$AA207,".",IF(OPER!$AB207&lt;=HOUR(AK$7),MAX($Q112:AI112,0)+1,".")))</f>
        <v>,</v>
      </c>
      <c r="AK112" s="271" t="str">
        <f>IF($E112=$E111,IF(AL111=".",IF(MAX($Q112:AJ112,0)=OPER!$AA207,".",IF(OPER!$AB207&lt;=HOUR(AL$7),MAX($Q112:AJ112,0)+1,".")),","),IF(MAX($Q112:AJ112,0)=OPER!$AA207,".",IF(OPER!$AB207&lt;=HOUR(AL$7),MAX($Q112:AJ112,0)+1,".")))</f>
        <v>,</v>
      </c>
      <c r="AL112" s="269" t="str">
        <f>IF($E112=$E111,IF(AM111=".",IF(MAX($Q112:AK112,0)=OPER!$AA207,".",IF(OPER!$AB207&lt;=HOUR(AM$7),MAX($Q112:AK112,0)+1,".")),","),IF(MAX($Q112:AK112,0)=OPER!$AA207,".",IF(OPER!$AB207&lt;=HOUR(AM$7),MAX($Q112:AK112,0)+1,".")))</f>
        <v>,</v>
      </c>
      <c r="AM112" s="269" t="str">
        <f>IF($E112=$E111,IF(AN111=".",IF(MAX($Q112:AL112,0)=OPER!$AA207,".",IF(OPER!$AB207&lt;=HOUR(AN$7),MAX($Q112:AL112,0)+1,".")),","),IF(MAX($Q112:AL112,0)=OPER!$AA207,".",IF(OPER!$AB207&lt;=HOUR(AN$7),MAX($Q112:AL112,0)+1,".")))</f>
        <v>,</v>
      </c>
      <c r="AN112" s="270" t="str">
        <f>IF($E112=$E111,IF(AO111=".",IF(MAX($Q112:AM112,0)=OPER!$AA207,".",IF(OPER!$AB207&lt;=HOUR(AO$7),MAX($Q112:AM112,0)+1,".")),","),IF(MAX($Q112:AM112,0)=OPER!$AA207,".",IF(OPER!$AB207&lt;=HOUR(AO$7),MAX($Q112:AM112,0)+1,".")))</f>
        <v>,</v>
      </c>
      <c r="AO112" s="271" t="str">
        <f>IF($E112=$E111,IF(AP111=".",IF(MAX($Q112:AN112,0)=OPER!$AA207,".",IF(OPER!$AB207&lt;=HOUR(AP$7),MAX($Q112:AN112,0)+1,".")),","),IF(MAX($Q112:AN112,0)=OPER!$AA207,".",IF(OPER!$AB207&lt;=HOUR(AP$7),MAX($Q112:AN112,0)+1,".")))</f>
        <v>,</v>
      </c>
      <c r="AP112" s="269" t="str">
        <f>IF($E112=$E111,IF(AQ111=".",IF(MAX($Q112:AO112,0)=OPER!$AA207,".",IF(OPER!$AB207&lt;=HOUR(AQ$7),MAX($Q112:AO112,0)+1,".")),","),IF(MAX($Q112:AO112,0)=OPER!$AA207,".",IF(OPER!$AB207&lt;=HOUR(AQ$7),MAX($Q112:AO112,0)+1,".")))</f>
        <v>,</v>
      </c>
      <c r="AQ112" s="269" t="str">
        <f>IF($E112=$E111,IF(AR111=".",IF(MAX($Q112:AP112,0)=OPER!$AA207,".",IF(OPER!$AB207&lt;=HOUR(AR$7),MAX($Q112:AP112,0)+1,".")),","),IF(MAX($Q112:AP112,0)=OPER!$AA207,".",IF(OPER!$AB207&lt;=HOUR(AR$7),MAX($Q112:AP112,0)+1,".")))</f>
        <v>,</v>
      </c>
      <c r="AR112" s="270" t="str">
        <f>IF($E112=$E111,IF(AS111=".",IF(MAX($Q112:AQ112,0)=OPER!$AA207,".",IF(OPER!$AB207&lt;=HOUR(AS$7),MAX($Q112:AQ112,0)+1,".")),","),IF(MAX($Q112:AQ112,0)=OPER!$AA207,".",IF(OPER!$AB207&lt;=HOUR(AS$7),MAX($Q112:AQ112,0)+1,".")))</f>
        <v>,</v>
      </c>
      <c r="AS112" s="271" t="str">
        <f>IF($E112=$E111,IF(AT111=".",IF(MAX($Q112:AR112,0)=OPER!$AA207,".",IF(OPER!$AB207&lt;=HOUR(AT$7),MAX($Q112:AR112,0)+1,".")),","),IF(MAX($Q112:AR112,0)=OPER!$AA207,".",IF(OPER!$AB207&lt;=HOUR(AT$7),MAX($Q112:AR112,0)+1,".")))</f>
        <v>,</v>
      </c>
      <c r="AT112" s="269" t="str">
        <f>IF($E112=$E111,IF(AU111=".",IF(MAX($Q112:AS112,0)=OPER!$AA207,".",IF(OPER!$AB207&lt;=HOUR(AU$7),MAX($Q112:AS112,0)+1,".")),","),IF(MAX($Q112:AS112,0)=OPER!$AA207,".",IF(OPER!$AB207&lt;=HOUR(AU$7),MAX($Q112:AS112,0)+1,".")))</f>
        <v>,</v>
      </c>
      <c r="AU112" s="269" t="str">
        <f>IF($E112=$E111,IF(AV111=".",IF(MAX($Q112:AT112,0)=OPER!$AA207,".",IF(OPER!$AB207&lt;=HOUR(AV$7),MAX($Q112:AT112,0)+1,".")),","),IF(MAX($Q112:AT112,0)=OPER!$AA207,".",IF(OPER!$AB207&lt;=HOUR(AV$7),MAX($Q112:AT112,0)+1,".")))</f>
        <v>,</v>
      </c>
      <c r="AV112" s="270" t="str">
        <f>IF($E112=$E111,IF(AW111=".",IF(MAX($Q112:AU112,0)=OPER!$AA207,".",IF(OPER!$AB207&lt;=HOUR(AW$7),MAX($Q112:AU112,0)+1,".")),","),IF(MAX($Q112:AU112,0)=OPER!$AA207,".",IF(OPER!$AB207&lt;=HOUR(AW$7),MAX($Q112:AU112,0)+1,".")))</f>
        <v>,</v>
      </c>
      <c r="AW112" s="271" t="str">
        <f>IF($E112=$E111,IF(AX111=".",IF(MAX($Q112:AV112,0)=OPER!$AA207,".",IF(OPER!$AB207&lt;=HOUR(AX$7),MAX($Q112:AV112,0)+1,".")),","),IF(MAX($Q112:AV112,0)=OPER!$AA207,".",IF(OPER!$AB207&lt;=HOUR(AX$7),MAX($Q112:AV112,0)+1,".")))</f>
        <v>,</v>
      </c>
      <c r="AX112" s="269" t="str">
        <f>IF($E112=$E111,IF(AY111=".",IF(MAX($Q112:AW112,0)=OPER!$AA207,".",IF(OPER!$AB207&lt;=HOUR(AY$7),MAX($Q112:AW112,0)+1,".")),","),IF(MAX($Q112:AW112,0)=OPER!$AA207,".",IF(OPER!$AB207&lt;=HOUR(AY$7),MAX($Q112:AW112,0)+1,".")))</f>
        <v>,</v>
      </c>
      <c r="AY112" s="269" t="str">
        <f>IF($E112=$E111,IF(AZ111=".",IF(MAX($Q112:AX112,0)=OPER!$AA207,".",IF(OPER!$AB207&lt;=HOUR(AZ$7),MAX($Q112:AX112,0)+1,".")),","),IF(MAX($Q112:AX112,0)=OPER!$AA207,".",IF(OPER!$AB207&lt;=HOUR(AZ$7),MAX($Q112:AX112,0)+1,".")))</f>
        <v>,</v>
      </c>
      <c r="AZ112" s="270" t="str">
        <f>IF($E112=$E111,IF(BA111=".",IF(MAX($Q112:AY112,0)=OPER!$AA207,".",IF(OPER!$AB207&lt;=HOUR(BA$7),MAX($Q112:AY112,0)+1,".")),","),IF(MAX($Q112:AY112,0)=OPER!$AA207,".",IF(OPER!$AB207&lt;=HOUR(BA$7),MAX($Q112:AY112,0)+1,".")))</f>
        <v>,</v>
      </c>
      <c r="BA112" s="30" t="str">
        <f>+OPER!AK106</f>
        <v/>
      </c>
    </row>
    <row r="113" spans="1:53" ht="80.5" customHeight="1" x14ac:dyDescent="0.2">
      <c r="A113" s="282" t="str">
        <f>IF(OPER!AF107=0,"",OPER!AF107)</f>
        <v>CRITICA</v>
      </c>
      <c r="B113" s="109" t="str">
        <f>IF(OPER!V107=0,"",OPER!V107)</f>
        <v xml:space="preserve"> </v>
      </c>
      <c r="C113" s="71" t="str">
        <f>IF(OPER!U107 = 0,"", OPER!U107)</f>
        <v/>
      </c>
      <c r="D113" s="30" t="str">
        <f t="shared" si="10"/>
        <v/>
      </c>
      <c r="E113" s="262" t="str">
        <f>IF(OPER!X107 = 0,"",OPER!X107)</f>
        <v xml:space="preserve"> </v>
      </c>
      <c r="F113" s="262" t="str">
        <f>IF(OPER!I107 = 0,"",OPER!I107)</f>
        <v/>
      </c>
      <c r="G113" s="352" t="str">
        <f>IF(OPER!C107=0,"",OPER!C107)</f>
        <v/>
      </c>
      <c r="H113" s="30" t="str">
        <f>IF(OPER!R107 = 0,"",OPER!R107)</f>
        <v/>
      </c>
      <c r="I113" s="30" t="str">
        <f>IF(OPER!F107=0,"", OPER!F107)</f>
        <v/>
      </c>
      <c r="J113" s="108" t="str">
        <f>IF(OPER!G107=0,"",OPER!G107)</f>
        <v/>
      </c>
      <c r="K113" s="250">
        <f>+OPER!R107</f>
        <v>0</v>
      </c>
      <c r="L113" s="262">
        <f t="shared" si="11"/>
        <v>0</v>
      </c>
      <c r="M113" s="250">
        <f t="shared" si="12"/>
        <v>0</v>
      </c>
      <c r="N113" s="205" t="str">
        <f>IF(OPER!A107=0,"",OPER!A107)</f>
        <v/>
      </c>
      <c r="O113" s="73" t="str">
        <f>IF(OPER!AJ1963=0,"",OPER!AJ1963)</f>
        <v/>
      </c>
      <c r="P113" s="264" t="str">
        <f>IF(OPER!AH107="EJECUTADO","SI",IF(OPER!AH107="NO EJECUTADO","NO",""))</f>
        <v/>
      </c>
      <c r="Q113" s="264" t="str">
        <f>IF(OPER!AN107="EJECUTADO","SI",IF(OPER!AN107="NO EJECUTADO","NO",""))</f>
        <v/>
      </c>
      <c r="R113" s="221" t="str">
        <f>IFERROR(VLOOKUP(OPER!Z107,OPER!$AU$490:$AV$577,2,0),"NO ASIGNADO")</f>
        <v xml:space="preserve"> </v>
      </c>
      <c r="S113" s="6" t="str">
        <f>+OPER!AG107</f>
        <v xml:space="preserve"> </v>
      </c>
      <c r="T113" s="268" t="str">
        <f>IF($E113=$E112,IF(U112=".",IF(MAX($Q113:Q113,0)=OPER!$AA208,".",IF(OPER!$AB208&lt;=HOUR(U$7),MAX($Q113:Q113,0)+1,".")),","),IF(MAX($Q113:Q113,0)=OPER!$AA208,".",IF(OPER!$AB208&lt;=HOUR(U$7),MAX($Q113:Q113,0)+1,".")))</f>
        <v>.</v>
      </c>
      <c r="U113" s="269" t="str">
        <f>IF($E113=$E112,IF(V112=".",IF(MAX($Q113:T113,0)=OPER!$AA208,".",IF(OPER!$AB208&lt;=HOUR(V$7),MAX($Q113:T113,0)+1,".")),","),IF(MAX($Q113:T113,0)=OPER!$AA208,".",IF(OPER!$AB208&lt;=HOUR(V$7),MAX($Q113:T113,0)+1,".")))</f>
        <v>.</v>
      </c>
      <c r="V113" s="269" t="str">
        <f>IF($E113=$E112,IF(W112=".",IF(MAX($Q113:U113,0)=OPER!$AA208,".",IF(OPER!$AB208&lt;=HOUR(W$7),MAX($Q113:U113,0)+1,".")),","),IF(MAX($Q113:U113,0)=OPER!$AA208,".",IF(OPER!$AB208&lt;=HOUR(W$7),MAX($Q113:U113,0)+1,".")))</f>
        <v>.</v>
      </c>
      <c r="W113" s="269" t="str">
        <f>IF($E113=$E112,IF(X112=".",IF(MAX($Q113:V113,0)=OPER!$AA208,".",IF(OPER!$AB208&lt;=HOUR(X$7),MAX($Q113:V113,0)+1,".")),","),IF(MAX($Q113:V113,0)=OPER!$AA208,".",IF(OPER!$AB208&lt;=HOUR(X$7),MAX($Q113:V113,0)+1,".")))</f>
        <v>.</v>
      </c>
      <c r="X113" s="270" t="str">
        <f>IF($E113=$E112,IF(Y112=".",IF(MAX($Q113:W113,0)=OPER!$AA208,".",IF(OPER!$AB208&lt;=HOUR(Y$7),MAX($Q113:W113,0)+1,".")),","),IF(MAX($Q113:W113,0)=OPER!$AA208,".",IF(OPER!$AB208&lt;=HOUR(Y$7),MAX($Q113:W113,0)+1,".")))</f>
        <v>.</v>
      </c>
      <c r="Y113" s="271" t="str">
        <f>IF($E113=$E112,IF(Z112=".",IF(MAX($Q113:X113,0)=OPER!$AA208,".",IF(OPER!$AB208&lt;=HOUR(Z$7),MAX($Q113:X113,0)+1,".")),","),IF(MAX($Q113:X113,0)=OPER!$AA208,".",IF(OPER!$AB208&lt;=HOUR(Z$7),MAX($Q113:X113,0)+1,".")))</f>
        <v>.</v>
      </c>
      <c r="Z113" s="269" t="str">
        <f>IF($E113=$E112,IF(AA112=".",IF(MAX($Q113:Y113,0)=OPER!$AA208,".",IF(OPER!$AB208&lt;=HOUR(AA$7),MAX($Q113:Y113,0)+1,".")),","),IF(MAX($Q113:Y113,0)=OPER!$AA208,".",IF(OPER!$AB208&lt;=HOUR(AA$7),MAX($Q113:Y113,0)+1,".")))</f>
        <v>.</v>
      </c>
      <c r="AA113" s="269" t="str">
        <f>IF($E113=$E112,IF(AB112=".",IF(MAX($Q113:Z113,0)=OPER!$AA208,".",IF(OPER!$AB208&lt;=HOUR(AB$7),MAX($Q113:Z113,0)+1,".")),","),IF(MAX($Q113:Z113,0)=OPER!$AA208,".",IF(OPER!$AB208&lt;=HOUR(AB$7),MAX($Q113:Z113,0)+1,".")))</f>
        <v>.</v>
      </c>
      <c r="AB113" s="270" t="e">
        <f>IF($E113=$E112,IF(AC112=".",IF(MAX($Q113:AA113,0)=OPER!$AA208,".",IF(OPER!$AB208&lt;=HOUR(AC$7),MAX($Q113:AA113,0)+1,".")),","),IF(MAX($Q113:AA113,0)=OPER!$AA208,".",IF(OPER!$AB208&lt;=HOUR(AC$7),MAX($Q113:AA113,0)+1,".")))</f>
        <v>#VALUE!</v>
      </c>
      <c r="AC113" s="271" t="str">
        <f>IF($E113=$E112,IF(AD112=".",IF(MAX($Q113:AB113,0)=OPER!$AA208,".",IF(OPER!$AB208&lt;=HOUR(AD$7),MAX($Q113:AB113,0)+1,".")),","),IF(MAX($Q113:AB113,0)=OPER!$AA208,".",IF(OPER!$AB208&lt;=HOUR(AD$7),MAX($Q113:AB113,0)+1,".")))</f>
        <v>,</v>
      </c>
      <c r="AD113" s="269" t="str">
        <f>IF($E113=$E112,IF(AE112=".",IF(MAX($Q113:AC113,0)=OPER!$AA208,".",IF(OPER!$AB208&lt;=HOUR(AE$7),MAX($Q113:AC113,0)+1,".")),","),IF(MAX($Q113:AC113,0)=OPER!$AA208,".",IF(OPER!$AB208&lt;=HOUR(AE$7),MAX($Q113:AC113,0)+1,".")))</f>
        <v>,</v>
      </c>
      <c r="AE113" s="269" t="str">
        <f>IF($E113=$E112,IF(AF112=".",IF(MAX($Q113:AD113,0)=OPER!$AA208,".",IF(OPER!$AB208&lt;=HOUR(AF$7),MAX($Q113:AD113,0)+1,".")),","),IF(MAX($Q113:AD113,0)=OPER!$AA208,".",IF(OPER!$AB208&lt;=HOUR(AF$7),MAX($Q113:AD113,0)+1,".")))</f>
        <v>,</v>
      </c>
      <c r="AF113" s="270" t="str">
        <f>IF($E113=$E112,IF(AG112=".",IF(MAX($Q113:AE113,0)=OPER!$AA208,".",IF(OPER!$AB208&lt;=HOUR(AG$7),MAX($Q113:AE113,0)+1,".")),","),IF(MAX($Q113:AE113,0)=OPER!$AA208,".",IF(OPER!$AB208&lt;=HOUR(AG$7),MAX($Q113:AE113,0)+1,".")))</f>
        <v>,</v>
      </c>
      <c r="AG113" s="271" t="str">
        <f>IF($E113=$E112,IF(AH112=".",IF(MAX($Q113:AF113,0)=OPER!$AA208,".",IF(OPER!$AB208&lt;=HOUR(AH$7),MAX($Q113:AF113,0)+1,".")),","),IF(MAX($Q113:AF113,0)=OPER!$AA208,".",IF(OPER!$AB208&lt;=HOUR(AH$7),MAX($Q113:AF113,0)+1,".")))</f>
        <v>,</v>
      </c>
      <c r="AH113" s="269" t="str">
        <f>IF($E113=$E112,IF(AI112=".",IF(MAX($Q113:AG113,0)=OPER!$AA208,".",IF(OPER!$AB208&lt;=HOUR(AI$7),MAX($Q113:AG113,0)+1,".")),","),IF(MAX($Q113:AG113,0)=OPER!$AA208,".",IF(OPER!$AB208&lt;=HOUR(AI$7),MAX($Q113:AG113,0)+1,".")))</f>
        <v>,</v>
      </c>
      <c r="AI113" s="269" t="str">
        <f>IF($E113=$E112,IF(AJ112=".",IF(MAX($Q113:AH113,0)=OPER!$AA208,".",IF(OPER!$AB208&lt;=HOUR(AJ$7),MAX($Q113:AH113,0)+1,".")),","),IF(MAX($Q113:AH113,0)=OPER!$AA208,".",IF(OPER!$AB208&lt;=HOUR(AJ$7),MAX($Q113:AH113,0)+1,".")))</f>
        <v>,</v>
      </c>
      <c r="AJ113" s="270" t="str">
        <f>IF($E113=$E112,IF(AK112=".",IF(MAX($Q113:AI113,0)=OPER!$AA208,".",IF(OPER!$AB208&lt;=HOUR(AK$7),MAX($Q113:AI113,0)+1,".")),","),IF(MAX($Q113:AI113,0)=OPER!$AA208,".",IF(OPER!$AB208&lt;=HOUR(AK$7),MAX($Q113:AI113,0)+1,".")))</f>
        <v>,</v>
      </c>
      <c r="AK113" s="271" t="str">
        <f>IF($E113=$E112,IF(AL112=".",IF(MAX($Q113:AJ113,0)=OPER!$AA208,".",IF(OPER!$AB208&lt;=HOUR(AL$7),MAX($Q113:AJ113,0)+1,".")),","),IF(MAX($Q113:AJ113,0)=OPER!$AA208,".",IF(OPER!$AB208&lt;=HOUR(AL$7),MAX($Q113:AJ113,0)+1,".")))</f>
        <v>,</v>
      </c>
      <c r="AL113" s="269" t="str">
        <f>IF($E113=$E112,IF(AM112=".",IF(MAX($Q113:AK113,0)=OPER!$AA208,".",IF(OPER!$AB208&lt;=HOUR(AM$7),MAX($Q113:AK113,0)+1,".")),","),IF(MAX($Q113:AK113,0)=OPER!$AA208,".",IF(OPER!$AB208&lt;=HOUR(AM$7),MAX($Q113:AK113,0)+1,".")))</f>
        <v>,</v>
      </c>
      <c r="AM113" s="269" t="str">
        <f>IF($E113=$E112,IF(AN112=".",IF(MAX($Q113:AL113,0)=OPER!$AA208,".",IF(OPER!$AB208&lt;=HOUR(AN$7),MAX($Q113:AL113,0)+1,".")),","),IF(MAX($Q113:AL113,0)=OPER!$AA208,".",IF(OPER!$AB208&lt;=HOUR(AN$7),MAX($Q113:AL113,0)+1,".")))</f>
        <v>,</v>
      </c>
      <c r="AN113" s="270" t="str">
        <f>IF($E113=$E112,IF(AO112=".",IF(MAX($Q113:AM113,0)=OPER!$AA208,".",IF(OPER!$AB208&lt;=HOUR(AO$7),MAX($Q113:AM113,0)+1,".")),","),IF(MAX($Q113:AM113,0)=OPER!$AA208,".",IF(OPER!$AB208&lt;=HOUR(AO$7),MAX($Q113:AM113,0)+1,".")))</f>
        <v>,</v>
      </c>
      <c r="AO113" s="271" t="str">
        <f>IF($E113=$E112,IF(AP112=".",IF(MAX($Q113:AN113,0)=OPER!$AA208,".",IF(OPER!$AB208&lt;=HOUR(AP$7),MAX($Q113:AN113,0)+1,".")),","),IF(MAX($Q113:AN113,0)=OPER!$AA208,".",IF(OPER!$AB208&lt;=HOUR(AP$7),MAX($Q113:AN113,0)+1,".")))</f>
        <v>,</v>
      </c>
      <c r="AP113" s="269" t="str">
        <f>IF($E113=$E112,IF(AQ112=".",IF(MAX($Q113:AO113,0)=OPER!$AA208,".",IF(OPER!$AB208&lt;=HOUR(AQ$7),MAX($Q113:AO113,0)+1,".")),","),IF(MAX($Q113:AO113,0)=OPER!$AA208,".",IF(OPER!$AB208&lt;=HOUR(AQ$7),MAX($Q113:AO113,0)+1,".")))</f>
        <v>,</v>
      </c>
      <c r="AQ113" s="269" t="str">
        <f>IF($E113=$E112,IF(AR112=".",IF(MAX($Q113:AP113,0)=OPER!$AA208,".",IF(OPER!$AB208&lt;=HOUR(AR$7),MAX($Q113:AP113,0)+1,".")),","),IF(MAX($Q113:AP113,0)=OPER!$AA208,".",IF(OPER!$AB208&lt;=HOUR(AR$7),MAX($Q113:AP113,0)+1,".")))</f>
        <v>,</v>
      </c>
      <c r="AR113" s="270" t="str">
        <f>IF($E113=$E112,IF(AS112=".",IF(MAX($Q113:AQ113,0)=OPER!$AA208,".",IF(OPER!$AB208&lt;=HOUR(AS$7),MAX($Q113:AQ113,0)+1,".")),","),IF(MAX($Q113:AQ113,0)=OPER!$AA208,".",IF(OPER!$AB208&lt;=HOUR(AS$7),MAX($Q113:AQ113,0)+1,".")))</f>
        <v>,</v>
      </c>
      <c r="AS113" s="271" t="str">
        <f>IF($E113=$E112,IF(AT112=".",IF(MAX($Q113:AR113,0)=OPER!$AA208,".",IF(OPER!$AB208&lt;=HOUR(AT$7),MAX($Q113:AR113,0)+1,".")),","),IF(MAX($Q113:AR113,0)=OPER!$AA208,".",IF(OPER!$AB208&lt;=HOUR(AT$7),MAX($Q113:AR113,0)+1,".")))</f>
        <v>,</v>
      </c>
      <c r="AT113" s="269" t="str">
        <f>IF($E113=$E112,IF(AU112=".",IF(MAX($Q113:AS113,0)=OPER!$AA208,".",IF(OPER!$AB208&lt;=HOUR(AU$7),MAX($Q113:AS113,0)+1,".")),","),IF(MAX($Q113:AS113,0)=OPER!$AA208,".",IF(OPER!$AB208&lt;=HOUR(AU$7),MAX($Q113:AS113,0)+1,".")))</f>
        <v>,</v>
      </c>
      <c r="AU113" s="269" t="str">
        <f>IF($E113=$E112,IF(AV112=".",IF(MAX($Q113:AT113,0)=OPER!$AA208,".",IF(OPER!$AB208&lt;=HOUR(AV$7),MAX($Q113:AT113,0)+1,".")),","),IF(MAX($Q113:AT113,0)=OPER!$AA208,".",IF(OPER!$AB208&lt;=HOUR(AV$7),MAX($Q113:AT113,0)+1,".")))</f>
        <v>,</v>
      </c>
      <c r="AV113" s="270" t="str">
        <f>IF($E113=$E112,IF(AW112=".",IF(MAX($Q113:AU113,0)=OPER!$AA208,".",IF(OPER!$AB208&lt;=HOUR(AW$7),MAX($Q113:AU113,0)+1,".")),","),IF(MAX($Q113:AU113,0)=OPER!$AA208,".",IF(OPER!$AB208&lt;=HOUR(AW$7),MAX($Q113:AU113,0)+1,".")))</f>
        <v>,</v>
      </c>
      <c r="AW113" s="271" t="str">
        <f>IF($E113=$E112,IF(AX112=".",IF(MAX($Q113:AV113,0)=OPER!$AA208,".",IF(OPER!$AB208&lt;=HOUR(AX$7),MAX($Q113:AV113,0)+1,".")),","),IF(MAX($Q113:AV113,0)=OPER!$AA208,".",IF(OPER!$AB208&lt;=HOUR(AX$7),MAX($Q113:AV113,0)+1,".")))</f>
        <v>,</v>
      </c>
      <c r="AX113" s="269" t="str">
        <f>IF($E113=$E112,IF(AY112=".",IF(MAX($Q113:AW113,0)=OPER!$AA208,".",IF(OPER!$AB208&lt;=HOUR(AY$7),MAX($Q113:AW113,0)+1,".")),","),IF(MAX($Q113:AW113,0)=OPER!$AA208,".",IF(OPER!$AB208&lt;=HOUR(AY$7),MAX($Q113:AW113,0)+1,".")))</f>
        <v>,</v>
      </c>
      <c r="AY113" s="269" t="str">
        <f>IF($E113=$E112,IF(AZ112=".",IF(MAX($Q113:AX113,0)=OPER!$AA208,".",IF(OPER!$AB208&lt;=HOUR(AZ$7),MAX($Q113:AX113,0)+1,".")),","),IF(MAX($Q113:AX113,0)=OPER!$AA208,".",IF(OPER!$AB208&lt;=HOUR(AZ$7),MAX($Q113:AX113,0)+1,".")))</f>
        <v>,</v>
      </c>
      <c r="AZ113" s="270" t="str">
        <f>IF($E113=$E112,IF(BA112=".",IF(MAX($Q113:AY113,0)=OPER!$AA208,".",IF(OPER!$AB208&lt;=HOUR(BA$7),MAX($Q113:AY113,0)+1,".")),","),IF(MAX($Q113:AY113,0)=OPER!$AA208,".",IF(OPER!$AB208&lt;=HOUR(BA$7),MAX($Q113:AY113,0)+1,".")))</f>
        <v>,</v>
      </c>
      <c r="BA113" s="30" t="str">
        <f>+OPER!AK107</f>
        <v/>
      </c>
    </row>
    <row r="114" spans="1:53" ht="80.5" customHeight="1" x14ac:dyDescent="0.2">
      <c r="A114" s="282" t="str">
        <f>IF(OPER!AF108=0,"",OPER!AF108)</f>
        <v>CRITICA</v>
      </c>
      <c r="B114" s="109" t="str">
        <f>IF(OPER!V108=0,"",OPER!V108)</f>
        <v xml:space="preserve"> </v>
      </c>
      <c r="C114" s="71" t="str">
        <f>IF(OPER!U108 = 0,"", OPER!U108)</f>
        <v/>
      </c>
      <c r="D114" s="30" t="str">
        <f t="shared" si="10"/>
        <v/>
      </c>
      <c r="E114" s="262" t="str">
        <f>IF(OPER!X108 = 0,"",OPER!X108)</f>
        <v xml:space="preserve"> </v>
      </c>
      <c r="F114" s="262" t="str">
        <f>IF(OPER!I108 = 0,"",OPER!I108)</f>
        <v/>
      </c>
      <c r="G114" s="352" t="str">
        <f>IF(OPER!C108=0,"",OPER!C108)</f>
        <v/>
      </c>
      <c r="H114" s="30" t="str">
        <f>IF(OPER!R108 = 0,"",OPER!R108)</f>
        <v/>
      </c>
      <c r="I114" s="30" t="str">
        <f>IF(OPER!F108=0,"", OPER!F108)</f>
        <v/>
      </c>
      <c r="J114" s="108" t="str">
        <f>IF(OPER!G108=0,"",OPER!G108)</f>
        <v/>
      </c>
      <c r="K114" s="250">
        <f>+OPER!R108</f>
        <v>0</v>
      </c>
      <c r="L114" s="262">
        <f t="shared" si="11"/>
        <v>0</v>
      </c>
      <c r="M114" s="250">
        <f t="shared" si="12"/>
        <v>0</v>
      </c>
      <c r="N114" s="205" t="str">
        <f>IF(OPER!A108=0,"",OPER!A108)</f>
        <v/>
      </c>
      <c r="O114" s="73" t="str">
        <f>IF(OPER!AJ1964=0,"",OPER!AJ1964)</f>
        <v/>
      </c>
      <c r="P114" s="264" t="str">
        <f>IF(OPER!AH108="EJECUTADO","SI",IF(OPER!AH108="NO EJECUTADO","NO",""))</f>
        <v/>
      </c>
      <c r="Q114" s="264" t="str">
        <f>IF(OPER!AN108="EJECUTADO","SI",IF(OPER!AN108="NO EJECUTADO","NO",""))</f>
        <v/>
      </c>
      <c r="R114" s="221" t="str">
        <f>IFERROR(VLOOKUP(OPER!Z108,OPER!$AU$490:$AV$577,2,0),"NO ASIGNADO")</f>
        <v xml:space="preserve"> </v>
      </c>
      <c r="S114" s="6" t="str">
        <f>+OPER!AG108</f>
        <v xml:space="preserve"> </v>
      </c>
      <c r="T114" s="268" t="str">
        <f>IF($E114=$E113,IF(U113=".",IF(MAX($Q114:Q114,0)=OPER!$AA209,".",IF(OPER!$AB209&lt;=HOUR(U$7),MAX($Q114:Q114,0)+1,".")),","),IF(MAX($Q114:Q114,0)=OPER!$AA209,".",IF(OPER!$AB209&lt;=HOUR(U$7),MAX($Q114:Q114,0)+1,".")))</f>
        <v>.</v>
      </c>
      <c r="U114" s="269" t="str">
        <f>IF($E114=$E113,IF(V113=".",IF(MAX($Q114:T114,0)=OPER!$AA209,".",IF(OPER!$AB209&lt;=HOUR(V$7),MAX($Q114:T114,0)+1,".")),","),IF(MAX($Q114:T114,0)=OPER!$AA209,".",IF(OPER!$AB209&lt;=HOUR(V$7),MAX($Q114:T114,0)+1,".")))</f>
        <v>.</v>
      </c>
      <c r="V114" s="269" t="str">
        <f>IF($E114=$E113,IF(W113=".",IF(MAX($Q114:U114,0)=OPER!$AA209,".",IF(OPER!$AB209&lt;=HOUR(W$7),MAX($Q114:U114,0)+1,".")),","),IF(MAX($Q114:U114,0)=OPER!$AA209,".",IF(OPER!$AB209&lt;=HOUR(W$7),MAX($Q114:U114,0)+1,".")))</f>
        <v>.</v>
      </c>
      <c r="W114" s="269" t="str">
        <f>IF($E114=$E113,IF(X113=".",IF(MAX($Q114:V114,0)=OPER!$AA209,".",IF(OPER!$AB209&lt;=HOUR(X$7),MAX($Q114:V114,0)+1,".")),","),IF(MAX($Q114:V114,0)=OPER!$AA209,".",IF(OPER!$AB209&lt;=HOUR(X$7),MAX($Q114:V114,0)+1,".")))</f>
        <v>.</v>
      </c>
      <c r="X114" s="270" t="str">
        <f>IF($E114=$E113,IF(Y113=".",IF(MAX($Q114:W114,0)=OPER!$AA209,".",IF(OPER!$AB209&lt;=HOUR(Y$7),MAX($Q114:W114,0)+1,".")),","),IF(MAX($Q114:W114,0)=OPER!$AA209,".",IF(OPER!$AB209&lt;=HOUR(Y$7),MAX($Q114:W114,0)+1,".")))</f>
        <v>.</v>
      </c>
      <c r="Y114" s="271" t="str">
        <f>IF($E114=$E113,IF(Z113=".",IF(MAX($Q114:X114,0)=OPER!$AA209,".",IF(OPER!$AB209&lt;=HOUR(Z$7),MAX($Q114:X114,0)+1,".")),","),IF(MAX($Q114:X114,0)=OPER!$AA209,".",IF(OPER!$AB209&lt;=HOUR(Z$7),MAX($Q114:X114,0)+1,".")))</f>
        <v>.</v>
      </c>
      <c r="Z114" s="269" t="str">
        <f>IF($E114=$E113,IF(AA113=".",IF(MAX($Q114:Y114,0)=OPER!$AA209,".",IF(OPER!$AB209&lt;=HOUR(AA$7),MAX($Q114:Y114,0)+1,".")),","),IF(MAX($Q114:Y114,0)=OPER!$AA209,".",IF(OPER!$AB209&lt;=HOUR(AA$7),MAX($Q114:Y114,0)+1,".")))</f>
        <v>.</v>
      </c>
      <c r="AA114" s="269" t="e">
        <f>IF($E114=$E113,IF(AB113=".",IF(MAX($Q114:Z114,0)=OPER!$AA209,".",IF(OPER!$AB209&lt;=HOUR(AB$7),MAX($Q114:Z114,0)+1,".")),","),IF(MAX($Q114:Z114,0)=OPER!$AA209,".",IF(OPER!$AB209&lt;=HOUR(AB$7),MAX($Q114:Z114,0)+1,".")))</f>
        <v>#VALUE!</v>
      </c>
      <c r="AB114" s="270" t="str">
        <f>IF($E114=$E113,IF(AC113=".",IF(MAX($Q114:AA114,0)=OPER!$AA209,".",IF(OPER!$AB209&lt;=HOUR(AC$7),MAX($Q114:AA114,0)+1,".")),","),IF(MAX($Q114:AA114,0)=OPER!$AA209,".",IF(OPER!$AB209&lt;=HOUR(AC$7),MAX($Q114:AA114,0)+1,".")))</f>
        <v>,</v>
      </c>
      <c r="AC114" s="271" t="str">
        <f>IF($E114=$E113,IF(AD113=".",IF(MAX($Q114:AB114,0)=OPER!$AA209,".",IF(OPER!$AB209&lt;=HOUR(AD$7),MAX($Q114:AB114,0)+1,".")),","),IF(MAX($Q114:AB114,0)=OPER!$AA209,".",IF(OPER!$AB209&lt;=HOUR(AD$7),MAX($Q114:AB114,0)+1,".")))</f>
        <v>,</v>
      </c>
      <c r="AD114" s="269" t="str">
        <f>IF($E114=$E113,IF(AE113=".",IF(MAX($Q114:AC114,0)=OPER!$AA209,".",IF(OPER!$AB209&lt;=HOUR(AE$7),MAX($Q114:AC114,0)+1,".")),","),IF(MAX($Q114:AC114,0)=OPER!$AA209,".",IF(OPER!$AB209&lt;=HOUR(AE$7),MAX($Q114:AC114,0)+1,".")))</f>
        <v>,</v>
      </c>
      <c r="AE114" s="269" t="str">
        <f>IF($E114=$E113,IF(AF113=".",IF(MAX($Q114:AD114,0)=OPER!$AA209,".",IF(OPER!$AB209&lt;=HOUR(AF$7),MAX($Q114:AD114,0)+1,".")),","),IF(MAX($Q114:AD114,0)=OPER!$AA209,".",IF(OPER!$AB209&lt;=HOUR(AF$7),MAX($Q114:AD114,0)+1,".")))</f>
        <v>,</v>
      </c>
      <c r="AF114" s="270" t="str">
        <f>IF($E114=$E113,IF(AG113=".",IF(MAX($Q114:AE114,0)=OPER!$AA209,".",IF(OPER!$AB209&lt;=HOUR(AG$7),MAX($Q114:AE114,0)+1,".")),","),IF(MAX($Q114:AE114,0)=OPER!$AA209,".",IF(OPER!$AB209&lt;=HOUR(AG$7),MAX($Q114:AE114,0)+1,".")))</f>
        <v>,</v>
      </c>
      <c r="AG114" s="271" t="str">
        <f>IF($E114=$E113,IF(AH113=".",IF(MAX($Q114:AF114,0)=OPER!$AA209,".",IF(OPER!$AB209&lt;=HOUR(AH$7),MAX($Q114:AF114,0)+1,".")),","),IF(MAX($Q114:AF114,0)=OPER!$AA209,".",IF(OPER!$AB209&lt;=HOUR(AH$7),MAX($Q114:AF114,0)+1,".")))</f>
        <v>,</v>
      </c>
      <c r="AH114" s="269" t="str">
        <f>IF($E114=$E113,IF(AI113=".",IF(MAX($Q114:AG114,0)=OPER!$AA209,".",IF(OPER!$AB209&lt;=HOUR(AI$7),MAX($Q114:AG114,0)+1,".")),","),IF(MAX($Q114:AG114,0)=OPER!$AA209,".",IF(OPER!$AB209&lt;=HOUR(AI$7),MAX($Q114:AG114,0)+1,".")))</f>
        <v>,</v>
      </c>
      <c r="AI114" s="269" t="str">
        <f>IF($E114=$E113,IF(AJ113=".",IF(MAX($Q114:AH114,0)=OPER!$AA209,".",IF(OPER!$AB209&lt;=HOUR(AJ$7),MAX($Q114:AH114,0)+1,".")),","),IF(MAX($Q114:AH114,0)=OPER!$AA209,".",IF(OPER!$AB209&lt;=HOUR(AJ$7),MAX($Q114:AH114,0)+1,".")))</f>
        <v>,</v>
      </c>
      <c r="AJ114" s="270" t="str">
        <f>IF($E114=$E113,IF(AK113=".",IF(MAX($Q114:AI114,0)=OPER!$AA209,".",IF(OPER!$AB209&lt;=HOUR(AK$7),MAX($Q114:AI114,0)+1,".")),","),IF(MAX($Q114:AI114,0)=OPER!$AA209,".",IF(OPER!$AB209&lt;=HOUR(AK$7),MAX($Q114:AI114,0)+1,".")))</f>
        <v>,</v>
      </c>
      <c r="AK114" s="271" t="str">
        <f>IF($E114=$E113,IF(AL113=".",IF(MAX($Q114:AJ114,0)=OPER!$AA209,".",IF(OPER!$AB209&lt;=HOUR(AL$7),MAX($Q114:AJ114,0)+1,".")),","),IF(MAX($Q114:AJ114,0)=OPER!$AA209,".",IF(OPER!$AB209&lt;=HOUR(AL$7),MAX($Q114:AJ114,0)+1,".")))</f>
        <v>,</v>
      </c>
      <c r="AL114" s="269" t="str">
        <f>IF($E114=$E113,IF(AM113=".",IF(MAX($Q114:AK114,0)=OPER!$AA209,".",IF(OPER!$AB209&lt;=HOUR(AM$7),MAX($Q114:AK114,0)+1,".")),","),IF(MAX($Q114:AK114,0)=OPER!$AA209,".",IF(OPER!$AB209&lt;=HOUR(AM$7),MAX($Q114:AK114,0)+1,".")))</f>
        <v>,</v>
      </c>
      <c r="AM114" s="269" t="str">
        <f>IF($E114=$E113,IF(AN113=".",IF(MAX($Q114:AL114,0)=OPER!$AA209,".",IF(OPER!$AB209&lt;=HOUR(AN$7),MAX($Q114:AL114,0)+1,".")),","),IF(MAX($Q114:AL114,0)=OPER!$AA209,".",IF(OPER!$AB209&lt;=HOUR(AN$7),MAX($Q114:AL114,0)+1,".")))</f>
        <v>,</v>
      </c>
      <c r="AN114" s="270" t="str">
        <f>IF($E114=$E113,IF(AO113=".",IF(MAX($Q114:AM114,0)=OPER!$AA209,".",IF(OPER!$AB209&lt;=HOUR(AO$7),MAX($Q114:AM114,0)+1,".")),","),IF(MAX($Q114:AM114,0)=OPER!$AA209,".",IF(OPER!$AB209&lt;=HOUR(AO$7),MAX($Q114:AM114,0)+1,".")))</f>
        <v>,</v>
      </c>
      <c r="AO114" s="271" t="str">
        <f>IF($E114=$E113,IF(AP113=".",IF(MAX($Q114:AN114,0)=OPER!$AA209,".",IF(OPER!$AB209&lt;=HOUR(AP$7),MAX($Q114:AN114,0)+1,".")),","),IF(MAX($Q114:AN114,0)=OPER!$AA209,".",IF(OPER!$AB209&lt;=HOUR(AP$7),MAX($Q114:AN114,0)+1,".")))</f>
        <v>,</v>
      </c>
      <c r="AP114" s="269" t="str">
        <f>IF($E114=$E113,IF(AQ113=".",IF(MAX($Q114:AO114,0)=OPER!$AA209,".",IF(OPER!$AB209&lt;=HOUR(AQ$7),MAX($Q114:AO114,0)+1,".")),","),IF(MAX($Q114:AO114,0)=OPER!$AA209,".",IF(OPER!$AB209&lt;=HOUR(AQ$7),MAX($Q114:AO114,0)+1,".")))</f>
        <v>,</v>
      </c>
      <c r="AQ114" s="269" t="str">
        <f>IF($E114=$E113,IF(AR113=".",IF(MAX($Q114:AP114,0)=OPER!$AA209,".",IF(OPER!$AB209&lt;=HOUR(AR$7),MAX($Q114:AP114,0)+1,".")),","),IF(MAX($Q114:AP114,0)=OPER!$AA209,".",IF(OPER!$AB209&lt;=HOUR(AR$7),MAX($Q114:AP114,0)+1,".")))</f>
        <v>,</v>
      </c>
      <c r="AR114" s="270" t="str">
        <f>IF($E114=$E113,IF(AS113=".",IF(MAX($Q114:AQ114,0)=OPER!$AA209,".",IF(OPER!$AB209&lt;=HOUR(AS$7),MAX($Q114:AQ114,0)+1,".")),","),IF(MAX($Q114:AQ114,0)=OPER!$AA209,".",IF(OPER!$AB209&lt;=HOUR(AS$7),MAX($Q114:AQ114,0)+1,".")))</f>
        <v>,</v>
      </c>
      <c r="AS114" s="271" t="str">
        <f>IF($E114=$E113,IF(AT113=".",IF(MAX($Q114:AR114,0)=OPER!$AA209,".",IF(OPER!$AB209&lt;=HOUR(AT$7),MAX($Q114:AR114,0)+1,".")),","),IF(MAX($Q114:AR114,0)=OPER!$AA209,".",IF(OPER!$AB209&lt;=HOUR(AT$7),MAX($Q114:AR114,0)+1,".")))</f>
        <v>,</v>
      </c>
      <c r="AT114" s="269" t="str">
        <f>IF($E114=$E113,IF(AU113=".",IF(MAX($Q114:AS114,0)=OPER!$AA209,".",IF(OPER!$AB209&lt;=HOUR(AU$7),MAX($Q114:AS114,0)+1,".")),","),IF(MAX($Q114:AS114,0)=OPER!$AA209,".",IF(OPER!$AB209&lt;=HOUR(AU$7),MAX($Q114:AS114,0)+1,".")))</f>
        <v>,</v>
      </c>
      <c r="AU114" s="269" t="str">
        <f>IF($E114=$E113,IF(AV113=".",IF(MAX($Q114:AT114,0)=OPER!$AA209,".",IF(OPER!$AB209&lt;=HOUR(AV$7),MAX($Q114:AT114,0)+1,".")),","),IF(MAX($Q114:AT114,0)=OPER!$AA209,".",IF(OPER!$AB209&lt;=HOUR(AV$7),MAX($Q114:AT114,0)+1,".")))</f>
        <v>,</v>
      </c>
      <c r="AV114" s="270" t="str">
        <f>IF($E114=$E113,IF(AW113=".",IF(MAX($Q114:AU114,0)=OPER!$AA209,".",IF(OPER!$AB209&lt;=HOUR(AW$7),MAX($Q114:AU114,0)+1,".")),","),IF(MAX($Q114:AU114,0)=OPER!$AA209,".",IF(OPER!$AB209&lt;=HOUR(AW$7),MAX($Q114:AU114,0)+1,".")))</f>
        <v>,</v>
      </c>
      <c r="AW114" s="271" t="str">
        <f>IF($E114=$E113,IF(AX113=".",IF(MAX($Q114:AV114,0)=OPER!$AA209,".",IF(OPER!$AB209&lt;=HOUR(AX$7),MAX($Q114:AV114,0)+1,".")),","),IF(MAX($Q114:AV114,0)=OPER!$AA209,".",IF(OPER!$AB209&lt;=HOUR(AX$7),MAX($Q114:AV114,0)+1,".")))</f>
        <v>,</v>
      </c>
      <c r="AX114" s="269" t="str">
        <f>IF($E114=$E113,IF(AY113=".",IF(MAX($Q114:AW114,0)=OPER!$AA209,".",IF(OPER!$AB209&lt;=HOUR(AY$7),MAX($Q114:AW114,0)+1,".")),","),IF(MAX($Q114:AW114,0)=OPER!$AA209,".",IF(OPER!$AB209&lt;=HOUR(AY$7),MAX($Q114:AW114,0)+1,".")))</f>
        <v>,</v>
      </c>
      <c r="AY114" s="269" t="str">
        <f>IF($E114=$E113,IF(AZ113=".",IF(MAX($Q114:AX114,0)=OPER!$AA209,".",IF(OPER!$AB209&lt;=HOUR(AZ$7),MAX($Q114:AX114,0)+1,".")),","),IF(MAX($Q114:AX114,0)=OPER!$AA209,".",IF(OPER!$AB209&lt;=HOUR(AZ$7),MAX($Q114:AX114,0)+1,".")))</f>
        <v>,</v>
      </c>
      <c r="AZ114" s="270" t="str">
        <f>IF($E114=$E113,IF(BA113=".",IF(MAX($Q114:AY114,0)=OPER!$AA209,".",IF(OPER!$AB209&lt;=HOUR(BA$7),MAX($Q114:AY114,0)+1,".")),","),IF(MAX($Q114:AY114,0)=OPER!$AA209,".",IF(OPER!$AB209&lt;=HOUR(BA$7),MAX($Q114:AY114,0)+1,".")))</f>
        <v>,</v>
      </c>
      <c r="BA114" s="30" t="str">
        <f>+OPER!AK108</f>
        <v/>
      </c>
    </row>
    <row r="115" spans="1:53" ht="80.5" customHeight="1" x14ac:dyDescent="0.2">
      <c r="A115" s="282" t="str">
        <f>IF(OPER!AF109=0,"",OPER!AF109)</f>
        <v>CRITICA</v>
      </c>
      <c r="B115" s="109" t="str">
        <f>IF(OPER!V109=0,"",OPER!V109)</f>
        <v xml:space="preserve"> </v>
      </c>
      <c r="C115" s="71" t="str">
        <f>IF(OPER!U109 = 0,"", OPER!U109)</f>
        <v/>
      </c>
      <c r="D115" s="30" t="str">
        <f t="shared" si="10"/>
        <v/>
      </c>
      <c r="E115" s="262" t="str">
        <f>IF(OPER!X109 = 0,"",OPER!X109)</f>
        <v xml:space="preserve"> </v>
      </c>
      <c r="F115" s="262" t="str">
        <f>IF(OPER!I109 = 0,"",OPER!I109)</f>
        <v/>
      </c>
      <c r="G115" s="352" t="str">
        <f>IF(OPER!C109=0,"",OPER!C109)</f>
        <v/>
      </c>
      <c r="H115" s="30" t="str">
        <f>IF(OPER!R109 = 0,"",OPER!R109)</f>
        <v/>
      </c>
      <c r="I115" s="30" t="str">
        <f>IF(OPER!F109=0,"", OPER!F109)</f>
        <v/>
      </c>
      <c r="J115" s="108" t="str">
        <f>IF(OPER!G109=0,"",OPER!G109)</f>
        <v/>
      </c>
      <c r="K115" s="250">
        <f>+OPER!R109</f>
        <v>0</v>
      </c>
      <c r="L115" s="262">
        <f t="shared" si="11"/>
        <v>0</v>
      </c>
      <c r="M115" s="250">
        <f t="shared" si="12"/>
        <v>0</v>
      </c>
      <c r="N115" s="205" t="str">
        <f>IF(OPER!A109=0,"",OPER!A109)</f>
        <v/>
      </c>
      <c r="O115" s="73" t="str">
        <f>IF(OPER!AJ1965=0,"",OPER!AJ1965)</f>
        <v/>
      </c>
      <c r="P115" s="264" t="str">
        <f>IF(OPER!AH109="EJECUTADO","SI",IF(OPER!AH109="NO EJECUTADO","NO",""))</f>
        <v/>
      </c>
      <c r="Q115" s="264" t="str">
        <f>IF(OPER!AN109="EJECUTADO","SI",IF(OPER!AN109="NO EJECUTADO","NO",""))</f>
        <v/>
      </c>
      <c r="R115" s="221" t="str">
        <f>IFERROR(VLOOKUP(OPER!Z109,OPER!$AU$490:$AV$577,2,0),"NO ASIGNADO")</f>
        <v xml:space="preserve"> </v>
      </c>
      <c r="S115" s="6" t="str">
        <f>+OPER!AG109</f>
        <v xml:space="preserve"> </v>
      </c>
      <c r="T115" s="268" t="str">
        <f>IF($E115=$E114,IF(U114=".",IF(MAX($Q115:Q115,0)=OPER!$AA210,".",IF(OPER!$AB210&lt;=HOUR(U$7),MAX($Q115:Q115,0)+1,".")),","),IF(MAX($Q115:Q115,0)=OPER!$AA210,".",IF(OPER!$AB210&lt;=HOUR(U$7),MAX($Q115:Q115,0)+1,".")))</f>
        <v>.</v>
      </c>
      <c r="U115" s="269" t="str">
        <f>IF($E115=$E114,IF(V114=".",IF(MAX($Q115:T115,0)=OPER!$AA210,".",IF(OPER!$AB210&lt;=HOUR(V$7),MAX($Q115:T115,0)+1,".")),","),IF(MAX($Q115:T115,0)=OPER!$AA210,".",IF(OPER!$AB210&lt;=HOUR(V$7),MAX($Q115:T115,0)+1,".")))</f>
        <v>.</v>
      </c>
      <c r="V115" s="269" t="str">
        <f>IF($E115=$E114,IF(W114=".",IF(MAX($Q115:U115,0)=OPER!$AA210,".",IF(OPER!$AB210&lt;=HOUR(W$7),MAX($Q115:U115,0)+1,".")),","),IF(MAX($Q115:U115,0)=OPER!$AA210,".",IF(OPER!$AB210&lt;=HOUR(W$7),MAX($Q115:U115,0)+1,".")))</f>
        <v>.</v>
      </c>
      <c r="W115" s="269" t="str">
        <f>IF($E115=$E114,IF(X114=".",IF(MAX($Q115:V115,0)=OPER!$AA210,".",IF(OPER!$AB210&lt;=HOUR(X$7),MAX($Q115:V115,0)+1,".")),","),IF(MAX($Q115:V115,0)=OPER!$AA210,".",IF(OPER!$AB210&lt;=HOUR(X$7),MAX($Q115:V115,0)+1,".")))</f>
        <v>.</v>
      </c>
      <c r="X115" s="270" t="str">
        <f>IF($E115=$E114,IF(Y114=".",IF(MAX($Q115:W115,0)=OPER!$AA210,".",IF(OPER!$AB210&lt;=HOUR(Y$7),MAX($Q115:W115,0)+1,".")),","),IF(MAX($Q115:W115,0)=OPER!$AA210,".",IF(OPER!$AB210&lt;=HOUR(Y$7),MAX($Q115:W115,0)+1,".")))</f>
        <v>.</v>
      </c>
      <c r="Y115" s="271" t="str">
        <f>IF($E115=$E114,IF(Z114=".",IF(MAX($Q115:X115,0)=OPER!$AA210,".",IF(OPER!$AB210&lt;=HOUR(Z$7),MAX($Q115:X115,0)+1,".")),","),IF(MAX($Q115:X115,0)=OPER!$AA210,".",IF(OPER!$AB210&lt;=HOUR(Z$7),MAX($Q115:X115,0)+1,".")))</f>
        <v>.</v>
      </c>
      <c r="Z115" s="269" t="e">
        <f>IF($E115=$E114,IF(AA114=".",IF(MAX($Q115:Y115,0)=OPER!$AA210,".",IF(OPER!$AB210&lt;=HOUR(AA$7),MAX($Q115:Y115,0)+1,".")),","),IF(MAX($Q115:Y115,0)=OPER!$AA210,".",IF(OPER!$AB210&lt;=HOUR(AA$7),MAX($Q115:Y115,0)+1,".")))</f>
        <v>#VALUE!</v>
      </c>
      <c r="AA115" s="269" t="str">
        <f>IF($E115=$E114,IF(AB114=".",IF(MAX($Q115:Z115,0)=OPER!$AA210,".",IF(OPER!$AB210&lt;=HOUR(AB$7),MAX($Q115:Z115,0)+1,".")),","),IF(MAX($Q115:Z115,0)=OPER!$AA210,".",IF(OPER!$AB210&lt;=HOUR(AB$7),MAX($Q115:Z115,0)+1,".")))</f>
        <v>,</v>
      </c>
      <c r="AB115" s="270" t="str">
        <f>IF($E115=$E114,IF(AC114=".",IF(MAX($Q115:AA115,0)=OPER!$AA210,".",IF(OPER!$AB210&lt;=HOUR(AC$7),MAX($Q115:AA115,0)+1,".")),","),IF(MAX($Q115:AA115,0)=OPER!$AA210,".",IF(OPER!$AB210&lt;=HOUR(AC$7),MAX($Q115:AA115,0)+1,".")))</f>
        <v>,</v>
      </c>
      <c r="AC115" s="271" t="str">
        <f>IF($E115=$E114,IF(AD114=".",IF(MAX($Q115:AB115,0)=OPER!$AA210,".",IF(OPER!$AB210&lt;=HOUR(AD$7),MAX($Q115:AB115,0)+1,".")),","),IF(MAX($Q115:AB115,0)=OPER!$AA210,".",IF(OPER!$AB210&lt;=HOUR(AD$7),MAX($Q115:AB115,0)+1,".")))</f>
        <v>,</v>
      </c>
      <c r="AD115" s="269" t="str">
        <f>IF($E115=$E114,IF(AE114=".",IF(MAX($Q115:AC115,0)=OPER!$AA210,".",IF(OPER!$AB210&lt;=HOUR(AE$7),MAX($Q115:AC115,0)+1,".")),","),IF(MAX($Q115:AC115,0)=OPER!$AA210,".",IF(OPER!$AB210&lt;=HOUR(AE$7),MAX($Q115:AC115,0)+1,".")))</f>
        <v>,</v>
      </c>
      <c r="AE115" s="269" t="str">
        <f>IF($E115=$E114,IF(AF114=".",IF(MAX($Q115:AD115,0)=OPER!$AA210,".",IF(OPER!$AB210&lt;=HOUR(AF$7),MAX($Q115:AD115,0)+1,".")),","),IF(MAX($Q115:AD115,0)=OPER!$AA210,".",IF(OPER!$AB210&lt;=HOUR(AF$7),MAX($Q115:AD115,0)+1,".")))</f>
        <v>,</v>
      </c>
      <c r="AF115" s="270" t="str">
        <f>IF($E115=$E114,IF(AG114=".",IF(MAX($Q115:AE115,0)=OPER!$AA210,".",IF(OPER!$AB210&lt;=HOUR(AG$7),MAX($Q115:AE115,0)+1,".")),","),IF(MAX($Q115:AE115,0)=OPER!$AA210,".",IF(OPER!$AB210&lt;=HOUR(AG$7),MAX($Q115:AE115,0)+1,".")))</f>
        <v>,</v>
      </c>
      <c r="AG115" s="271" t="str">
        <f>IF($E115=$E114,IF(AH114=".",IF(MAX($Q115:AF115,0)=OPER!$AA210,".",IF(OPER!$AB210&lt;=HOUR(AH$7),MAX($Q115:AF115,0)+1,".")),","),IF(MAX($Q115:AF115,0)=OPER!$AA210,".",IF(OPER!$AB210&lt;=HOUR(AH$7),MAX($Q115:AF115,0)+1,".")))</f>
        <v>,</v>
      </c>
      <c r="AH115" s="269" t="str">
        <f>IF($E115=$E114,IF(AI114=".",IF(MAX($Q115:AG115,0)=OPER!$AA210,".",IF(OPER!$AB210&lt;=HOUR(AI$7),MAX($Q115:AG115,0)+1,".")),","),IF(MAX($Q115:AG115,0)=OPER!$AA210,".",IF(OPER!$AB210&lt;=HOUR(AI$7),MAX($Q115:AG115,0)+1,".")))</f>
        <v>,</v>
      </c>
      <c r="AI115" s="269" t="str">
        <f>IF($E115=$E114,IF(AJ114=".",IF(MAX($Q115:AH115,0)=OPER!$AA210,".",IF(OPER!$AB210&lt;=HOUR(AJ$7),MAX($Q115:AH115,0)+1,".")),","),IF(MAX($Q115:AH115,0)=OPER!$AA210,".",IF(OPER!$AB210&lt;=HOUR(AJ$7),MAX($Q115:AH115,0)+1,".")))</f>
        <v>,</v>
      </c>
      <c r="AJ115" s="270" t="str">
        <f>IF($E115=$E114,IF(AK114=".",IF(MAX($Q115:AI115,0)=OPER!$AA210,".",IF(OPER!$AB210&lt;=HOUR(AK$7),MAX($Q115:AI115,0)+1,".")),","),IF(MAX($Q115:AI115,0)=OPER!$AA210,".",IF(OPER!$AB210&lt;=HOUR(AK$7),MAX($Q115:AI115,0)+1,".")))</f>
        <v>,</v>
      </c>
      <c r="AK115" s="271" t="str">
        <f>IF($E115=$E114,IF(AL114=".",IF(MAX($Q115:AJ115,0)=OPER!$AA210,".",IF(OPER!$AB210&lt;=HOUR(AL$7),MAX($Q115:AJ115,0)+1,".")),","),IF(MAX($Q115:AJ115,0)=OPER!$AA210,".",IF(OPER!$AB210&lt;=HOUR(AL$7),MAX($Q115:AJ115,0)+1,".")))</f>
        <v>,</v>
      </c>
      <c r="AL115" s="269" t="str">
        <f>IF($E115=$E114,IF(AM114=".",IF(MAX($Q115:AK115,0)=OPER!$AA210,".",IF(OPER!$AB210&lt;=HOUR(AM$7),MAX($Q115:AK115,0)+1,".")),","),IF(MAX($Q115:AK115,0)=OPER!$AA210,".",IF(OPER!$AB210&lt;=HOUR(AM$7),MAX($Q115:AK115,0)+1,".")))</f>
        <v>,</v>
      </c>
      <c r="AM115" s="269" t="str">
        <f>IF($E115=$E114,IF(AN114=".",IF(MAX($Q115:AL115,0)=OPER!$AA210,".",IF(OPER!$AB210&lt;=HOUR(AN$7),MAX($Q115:AL115,0)+1,".")),","),IF(MAX($Q115:AL115,0)=OPER!$AA210,".",IF(OPER!$AB210&lt;=HOUR(AN$7),MAX($Q115:AL115,0)+1,".")))</f>
        <v>,</v>
      </c>
      <c r="AN115" s="270" t="str">
        <f>IF($E115=$E114,IF(AO114=".",IF(MAX($Q115:AM115,0)=OPER!$AA210,".",IF(OPER!$AB210&lt;=HOUR(AO$7),MAX($Q115:AM115,0)+1,".")),","),IF(MAX($Q115:AM115,0)=OPER!$AA210,".",IF(OPER!$AB210&lt;=HOUR(AO$7),MAX($Q115:AM115,0)+1,".")))</f>
        <v>,</v>
      </c>
      <c r="AO115" s="271" t="str">
        <f>IF($E115=$E114,IF(AP114=".",IF(MAX($Q115:AN115,0)=OPER!$AA210,".",IF(OPER!$AB210&lt;=HOUR(AP$7),MAX($Q115:AN115,0)+1,".")),","),IF(MAX($Q115:AN115,0)=OPER!$AA210,".",IF(OPER!$AB210&lt;=HOUR(AP$7),MAX($Q115:AN115,0)+1,".")))</f>
        <v>,</v>
      </c>
      <c r="AP115" s="269" t="str">
        <f>IF($E115=$E114,IF(AQ114=".",IF(MAX($Q115:AO115,0)=OPER!$AA210,".",IF(OPER!$AB210&lt;=HOUR(AQ$7),MAX($Q115:AO115,0)+1,".")),","),IF(MAX($Q115:AO115,0)=OPER!$AA210,".",IF(OPER!$AB210&lt;=HOUR(AQ$7),MAX($Q115:AO115,0)+1,".")))</f>
        <v>,</v>
      </c>
      <c r="AQ115" s="269" t="str">
        <f>IF($E115=$E114,IF(AR114=".",IF(MAX($Q115:AP115,0)=OPER!$AA210,".",IF(OPER!$AB210&lt;=HOUR(AR$7),MAX($Q115:AP115,0)+1,".")),","),IF(MAX($Q115:AP115,0)=OPER!$AA210,".",IF(OPER!$AB210&lt;=HOUR(AR$7),MAX($Q115:AP115,0)+1,".")))</f>
        <v>,</v>
      </c>
      <c r="AR115" s="270" t="str">
        <f>IF($E115=$E114,IF(AS114=".",IF(MAX($Q115:AQ115,0)=OPER!$AA210,".",IF(OPER!$AB210&lt;=HOUR(AS$7),MAX($Q115:AQ115,0)+1,".")),","),IF(MAX($Q115:AQ115,0)=OPER!$AA210,".",IF(OPER!$AB210&lt;=HOUR(AS$7),MAX($Q115:AQ115,0)+1,".")))</f>
        <v>,</v>
      </c>
      <c r="AS115" s="271" t="str">
        <f>IF($E115=$E114,IF(AT114=".",IF(MAX($Q115:AR115,0)=OPER!$AA210,".",IF(OPER!$AB210&lt;=HOUR(AT$7),MAX($Q115:AR115,0)+1,".")),","),IF(MAX($Q115:AR115,0)=OPER!$AA210,".",IF(OPER!$AB210&lt;=HOUR(AT$7),MAX($Q115:AR115,0)+1,".")))</f>
        <v>,</v>
      </c>
      <c r="AT115" s="269" t="str">
        <f>IF($E115=$E114,IF(AU114=".",IF(MAX($Q115:AS115,0)=OPER!$AA210,".",IF(OPER!$AB210&lt;=HOUR(AU$7),MAX($Q115:AS115,0)+1,".")),","),IF(MAX($Q115:AS115,0)=OPER!$AA210,".",IF(OPER!$AB210&lt;=HOUR(AU$7),MAX($Q115:AS115,0)+1,".")))</f>
        <v>,</v>
      </c>
      <c r="AU115" s="269" t="str">
        <f>IF($E115=$E114,IF(AV114=".",IF(MAX($Q115:AT115,0)=OPER!$AA210,".",IF(OPER!$AB210&lt;=HOUR(AV$7),MAX($Q115:AT115,0)+1,".")),","),IF(MAX($Q115:AT115,0)=OPER!$AA210,".",IF(OPER!$AB210&lt;=HOUR(AV$7),MAX($Q115:AT115,0)+1,".")))</f>
        <v>,</v>
      </c>
      <c r="AV115" s="270" t="str">
        <f>IF($E115=$E114,IF(AW114=".",IF(MAX($Q115:AU115,0)=OPER!$AA210,".",IF(OPER!$AB210&lt;=HOUR(AW$7),MAX($Q115:AU115,0)+1,".")),","),IF(MAX($Q115:AU115,0)=OPER!$AA210,".",IF(OPER!$AB210&lt;=HOUR(AW$7),MAX($Q115:AU115,0)+1,".")))</f>
        <v>,</v>
      </c>
      <c r="AW115" s="271" t="str">
        <f>IF($E115=$E114,IF(AX114=".",IF(MAX($Q115:AV115,0)=OPER!$AA210,".",IF(OPER!$AB210&lt;=HOUR(AX$7),MAX($Q115:AV115,0)+1,".")),","),IF(MAX($Q115:AV115,0)=OPER!$AA210,".",IF(OPER!$AB210&lt;=HOUR(AX$7),MAX($Q115:AV115,0)+1,".")))</f>
        <v>,</v>
      </c>
      <c r="AX115" s="269" t="str">
        <f>IF($E115=$E114,IF(AY114=".",IF(MAX($Q115:AW115,0)=OPER!$AA210,".",IF(OPER!$AB210&lt;=HOUR(AY$7),MAX($Q115:AW115,0)+1,".")),","),IF(MAX($Q115:AW115,0)=OPER!$AA210,".",IF(OPER!$AB210&lt;=HOUR(AY$7),MAX($Q115:AW115,0)+1,".")))</f>
        <v>,</v>
      </c>
      <c r="AY115" s="269" t="str">
        <f>IF($E115=$E114,IF(AZ114=".",IF(MAX($Q115:AX115,0)=OPER!$AA210,".",IF(OPER!$AB210&lt;=HOUR(AZ$7),MAX($Q115:AX115,0)+1,".")),","),IF(MAX($Q115:AX115,0)=OPER!$AA210,".",IF(OPER!$AB210&lt;=HOUR(AZ$7),MAX($Q115:AX115,0)+1,".")))</f>
        <v>,</v>
      </c>
      <c r="AZ115" s="270" t="str">
        <f>IF($E115=$E114,IF(BA114=".",IF(MAX($Q115:AY115,0)=OPER!$AA210,".",IF(OPER!$AB210&lt;=HOUR(BA$7),MAX($Q115:AY115,0)+1,".")),","),IF(MAX($Q115:AY115,0)=OPER!$AA210,".",IF(OPER!$AB210&lt;=HOUR(BA$7),MAX($Q115:AY115,0)+1,".")))</f>
        <v>,</v>
      </c>
      <c r="BA115" s="30" t="str">
        <f>+OPER!AK109</f>
        <v/>
      </c>
    </row>
    <row r="116" spans="1:53" ht="80.5" customHeight="1" x14ac:dyDescent="0.2">
      <c r="A116" s="282" t="str">
        <f>IF(OPER!AF110=0,"",OPER!AF110)</f>
        <v>CRITICA</v>
      </c>
      <c r="B116" s="109" t="str">
        <f>IF(OPER!V110=0,"",OPER!V110)</f>
        <v xml:space="preserve"> </v>
      </c>
      <c r="C116" s="71" t="str">
        <f>IF(OPER!U110 = 0,"", OPER!U110)</f>
        <v/>
      </c>
      <c r="D116" s="30" t="str">
        <f t="shared" si="10"/>
        <v/>
      </c>
      <c r="E116" s="262" t="str">
        <f>IF(OPER!X110 = 0,"",OPER!X110)</f>
        <v xml:space="preserve"> </v>
      </c>
      <c r="F116" s="262" t="str">
        <f>IF(OPER!I110 = 0,"",OPER!I110)</f>
        <v/>
      </c>
      <c r="G116" s="352" t="str">
        <f>IF(OPER!C110=0,"",OPER!C110)</f>
        <v/>
      </c>
      <c r="H116" s="30" t="str">
        <f>IF(OPER!R110 = 0,"",OPER!R110)</f>
        <v/>
      </c>
      <c r="I116" s="30" t="str">
        <f>IF(OPER!F110=0,"", OPER!F110)</f>
        <v/>
      </c>
      <c r="J116" s="108" t="str">
        <f>IF(OPER!G110=0,"",OPER!G110)</f>
        <v/>
      </c>
      <c r="K116" s="250">
        <f>+OPER!R110</f>
        <v>0</v>
      </c>
      <c r="L116" s="262">
        <f t="shared" si="11"/>
        <v>0</v>
      </c>
      <c r="M116" s="250">
        <f t="shared" si="12"/>
        <v>0</v>
      </c>
      <c r="N116" s="205" t="str">
        <f>IF(OPER!A110=0,"",OPER!A110)</f>
        <v/>
      </c>
      <c r="O116" s="73" t="str">
        <f>IF(OPER!AJ1966=0,"",OPER!AJ1966)</f>
        <v/>
      </c>
      <c r="P116" s="264" t="str">
        <f>IF(OPER!AH110="EJECUTADO","SI",IF(OPER!AH110="NO EJECUTADO","NO",""))</f>
        <v/>
      </c>
      <c r="Q116" s="264" t="str">
        <f>IF(OPER!AN110="EJECUTADO","SI",IF(OPER!AN110="NO EJECUTADO","NO",""))</f>
        <v/>
      </c>
      <c r="R116" s="221" t="str">
        <f>IFERROR(VLOOKUP(OPER!Z110,OPER!$AU$490:$AV$577,2,0),"NO ASIGNADO")</f>
        <v xml:space="preserve"> </v>
      </c>
      <c r="S116" s="6" t="str">
        <f>+OPER!AG110</f>
        <v xml:space="preserve"> </v>
      </c>
      <c r="T116" s="268" t="str">
        <f>IF($E116=$E115,IF(U115=".",IF(MAX($Q116:Q116,0)=OPER!$AA211,".",IF(OPER!$AB211&lt;=HOUR(U$7),MAX($Q116:Q116,0)+1,".")),","),IF(MAX($Q116:Q116,0)=OPER!$AA211,".",IF(OPER!$AB211&lt;=HOUR(U$7),MAX($Q116:Q116,0)+1,".")))</f>
        <v>.</v>
      </c>
      <c r="U116" s="269" t="str">
        <f>IF($E116=$E115,IF(V115=".",IF(MAX($Q116:T116,0)=OPER!$AA211,".",IF(OPER!$AB211&lt;=HOUR(V$7),MAX($Q116:T116,0)+1,".")),","),IF(MAX($Q116:T116,0)=OPER!$AA211,".",IF(OPER!$AB211&lt;=HOUR(V$7),MAX($Q116:T116,0)+1,".")))</f>
        <v>.</v>
      </c>
      <c r="V116" s="269" t="str">
        <f>IF($E116=$E115,IF(W115=".",IF(MAX($Q116:U116,0)=OPER!$AA211,".",IF(OPER!$AB211&lt;=HOUR(W$7),MAX($Q116:U116,0)+1,".")),","),IF(MAX($Q116:U116,0)=OPER!$AA211,".",IF(OPER!$AB211&lt;=HOUR(W$7),MAX($Q116:U116,0)+1,".")))</f>
        <v>.</v>
      </c>
      <c r="W116" s="269" t="str">
        <f>IF($E116=$E115,IF(X115=".",IF(MAX($Q116:V116,0)=OPER!$AA211,".",IF(OPER!$AB211&lt;=HOUR(X$7),MAX($Q116:V116,0)+1,".")),","),IF(MAX($Q116:V116,0)=OPER!$AA211,".",IF(OPER!$AB211&lt;=HOUR(X$7),MAX($Q116:V116,0)+1,".")))</f>
        <v>.</v>
      </c>
      <c r="X116" s="270" t="str">
        <f>IF($E116=$E115,IF(Y115=".",IF(MAX($Q116:W116,0)=OPER!$AA211,".",IF(OPER!$AB211&lt;=HOUR(Y$7),MAX($Q116:W116,0)+1,".")),","),IF(MAX($Q116:W116,0)=OPER!$AA211,".",IF(OPER!$AB211&lt;=HOUR(Y$7),MAX($Q116:W116,0)+1,".")))</f>
        <v>.</v>
      </c>
      <c r="Y116" s="271" t="e">
        <f>IF($E116=$E115,IF(Z115=".",IF(MAX($Q116:X116,0)=OPER!$AA211,".",IF(OPER!$AB211&lt;=HOUR(Z$7),MAX($Q116:X116,0)+1,".")),","),IF(MAX($Q116:X116,0)=OPER!$AA211,".",IF(OPER!$AB211&lt;=HOUR(Z$7),MAX($Q116:X116,0)+1,".")))</f>
        <v>#VALUE!</v>
      </c>
      <c r="Z116" s="269" t="str">
        <f>IF($E116=$E115,IF(AA115=".",IF(MAX($Q116:Y116,0)=OPER!$AA211,".",IF(OPER!$AB211&lt;=HOUR(AA$7),MAX($Q116:Y116,0)+1,".")),","),IF(MAX($Q116:Y116,0)=OPER!$AA211,".",IF(OPER!$AB211&lt;=HOUR(AA$7),MAX($Q116:Y116,0)+1,".")))</f>
        <v>,</v>
      </c>
      <c r="AA116" s="269" t="str">
        <f>IF($E116=$E115,IF(AB115=".",IF(MAX($Q116:Z116,0)=OPER!$AA211,".",IF(OPER!$AB211&lt;=HOUR(AB$7),MAX($Q116:Z116,0)+1,".")),","),IF(MAX($Q116:Z116,0)=OPER!$AA211,".",IF(OPER!$AB211&lt;=HOUR(AB$7),MAX($Q116:Z116,0)+1,".")))</f>
        <v>,</v>
      </c>
      <c r="AB116" s="270" t="str">
        <f>IF($E116=$E115,IF(AC115=".",IF(MAX($Q116:AA116,0)=OPER!$AA211,".",IF(OPER!$AB211&lt;=HOUR(AC$7),MAX($Q116:AA116,0)+1,".")),","),IF(MAX($Q116:AA116,0)=OPER!$AA211,".",IF(OPER!$AB211&lt;=HOUR(AC$7),MAX($Q116:AA116,0)+1,".")))</f>
        <v>,</v>
      </c>
      <c r="AC116" s="271" t="str">
        <f>IF($E116=$E115,IF(AD115=".",IF(MAX($Q116:AB116,0)=OPER!$AA211,".",IF(OPER!$AB211&lt;=HOUR(AD$7),MAX($Q116:AB116,0)+1,".")),","),IF(MAX($Q116:AB116,0)=OPER!$AA211,".",IF(OPER!$AB211&lt;=HOUR(AD$7),MAX($Q116:AB116,0)+1,".")))</f>
        <v>,</v>
      </c>
      <c r="AD116" s="269" t="str">
        <f>IF($E116=$E115,IF(AE115=".",IF(MAX($Q116:AC116,0)=OPER!$AA211,".",IF(OPER!$AB211&lt;=HOUR(AE$7),MAX($Q116:AC116,0)+1,".")),","),IF(MAX($Q116:AC116,0)=OPER!$AA211,".",IF(OPER!$AB211&lt;=HOUR(AE$7),MAX($Q116:AC116,0)+1,".")))</f>
        <v>,</v>
      </c>
      <c r="AE116" s="269" t="str">
        <f>IF($E116=$E115,IF(AF115=".",IF(MAX($Q116:AD116,0)=OPER!$AA211,".",IF(OPER!$AB211&lt;=HOUR(AF$7),MAX($Q116:AD116,0)+1,".")),","),IF(MAX($Q116:AD116,0)=OPER!$AA211,".",IF(OPER!$AB211&lt;=HOUR(AF$7),MAX($Q116:AD116,0)+1,".")))</f>
        <v>,</v>
      </c>
      <c r="AF116" s="270" t="str">
        <f>IF($E116=$E115,IF(AG115=".",IF(MAX($Q116:AE116,0)=OPER!$AA211,".",IF(OPER!$AB211&lt;=HOUR(AG$7),MAX($Q116:AE116,0)+1,".")),","),IF(MAX($Q116:AE116,0)=OPER!$AA211,".",IF(OPER!$AB211&lt;=HOUR(AG$7),MAX($Q116:AE116,0)+1,".")))</f>
        <v>,</v>
      </c>
      <c r="AG116" s="271" t="str">
        <f>IF($E116=$E115,IF(AH115=".",IF(MAX($Q116:AF116,0)=OPER!$AA211,".",IF(OPER!$AB211&lt;=HOUR(AH$7),MAX($Q116:AF116,0)+1,".")),","),IF(MAX($Q116:AF116,0)=OPER!$AA211,".",IF(OPER!$AB211&lt;=HOUR(AH$7),MAX($Q116:AF116,0)+1,".")))</f>
        <v>,</v>
      </c>
      <c r="AH116" s="269" t="str">
        <f>IF($E116=$E115,IF(AI115=".",IF(MAX($Q116:AG116,0)=OPER!$AA211,".",IF(OPER!$AB211&lt;=HOUR(AI$7),MAX($Q116:AG116,0)+1,".")),","),IF(MAX($Q116:AG116,0)=OPER!$AA211,".",IF(OPER!$AB211&lt;=HOUR(AI$7),MAX($Q116:AG116,0)+1,".")))</f>
        <v>,</v>
      </c>
      <c r="AI116" s="269" t="str">
        <f>IF($E116=$E115,IF(AJ115=".",IF(MAX($Q116:AH116,0)=OPER!$AA211,".",IF(OPER!$AB211&lt;=HOUR(AJ$7),MAX($Q116:AH116,0)+1,".")),","),IF(MAX($Q116:AH116,0)=OPER!$AA211,".",IF(OPER!$AB211&lt;=HOUR(AJ$7),MAX($Q116:AH116,0)+1,".")))</f>
        <v>,</v>
      </c>
      <c r="AJ116" s="270" t="str">
        <f>IF($E116=$E115,IF(AK115=".",IF(MAX($Q116:AI116,0)=OPER!$AA211,".",IF(OPER!$AB211&lt;=HOUR(AK$7),MAX($Q116:AI116,0)+1,".")),","),IF(MAX($Q116:AI116,0)=OPER!$AA211,".",IF(OPER!$AB211&lt;=HOUR(AK$7),MAX($Q116:AI116,0)+1,".")))</f>
        <v>,</v>
      </c>
      <c r="AK116" s="271" t="str">
        <f>IF($E116=$E115,IF(AL115=".",IF(MAX($Q116:AJ116,0)=OPER!$AA211,".",IF(OPER!$AB211&lt;=HOUR(AL$7),MAX($Q116:AJ116,0)+1,".")),","),IF(MAX($Q116:AJ116,0)=OPER!$AA211,".",IF(OPER!$AB211&lt;=HOUR(AL$7),MAX($Q116:AJ116,0)+1,".")))</f>
        <v>,</v>
      </c>
      <c r="AL116" s="269" t="str">
        <f>IF($E116=$E115,IF(AM115=".",IF(MAX($Q116:AK116,0)=OPER!$AA211,".",IF(OPER!$AB211&lt;=HOUR(AM$7),MAX($Q116:AK116,0)+1,".")),","),IF(MAX($Q116:AK116,0)=OPER!$AA211,".",IF(OPER!$AB211&lt;=HOUR(AM$7),MAX($Q116:AK116,0)+1,".")))</f>
        <v>,</v>
      </c>
      <c r="AM116" s="269" t="str">
        <f>IF($E116=$E115,IF(AN115=".",IF(MAX($Q116:AL116,0)=OPER!$AA211,".",IF(OPER!$AB211&lt;=HOUR(AN$7),MAX($Q116:AL116,0)+1,".")),","),IF(MAX($Q116:AL116,0)=OPER!$AA211,".",IF(OPER!$AB211&lt;=HOUR(AN$7),MAX($Q116:AL116,0)+1,".")))</f>
        <v>,</v>
      </c>
      <c r="AN116" s="270" t="str">
        <f>IF($E116=$E115,IF(AO115=".",IF(MAX($Q116:AM116,0)=OPER!$AA211,".",IF(OPER!$AB211&lt;=HOUR(AO$7),MAX($Q116:AM116,0)+1,".")),","),IF(MAX($Q116:AM116,0)=OPER!$AA211,".",IF(OPER!$AB211&lt;=HOUR(AO$7),MAX($Q116:AM116,0)+1,".")))</f>
        <v>,</v>
      </c>
      <c r="AO116" s="271" t="str">
        <f>IF($E116=$E115,IF(AP115=".",IF(MAX($Q116:AN116,0)=OPER!$AA211,".",IF(OPER!$AB211&lt;=HOUR(AP$7),MAX($Q116:AN116,0)+1,".")),","),IF(MAX($Q116:AN116,0)=OPER!$AA211,".",IF(OPER!$AB211&lt;=HOUR(AP$7),MAX($Q116:AN116,0)+1,".")))</f>
        <v>,</v>
      </c>
      <c r="AP116" s="269" t="str">
        <f>IF($E116=$E115,IF(AQ115=".",IF(MAX($Q116:AO116,0)=OPER!$AA211,".",IF(OPER!$AB211&lt;=HOUR(AQ$7),MAX($Q116:AO116,0)+1,".")),","),IF(MAX($Q116:AO116,0)=OPER!$AA211,".",IF(OPER!$AB211&lt;=HOUR(AQ$7),MAX($Q116:AO116,0)+1,".")))</f>
        <v>,</v>
      </c>
      <c r="AQ116" s="269" t="str">
        <f>IF($E116=$E115,IF(AR115=".",IF(MAX($Q116:AP116,0)=OPER!$AA211,".",IF(OPER!$AB211&lt;=HOUR(AR$7),MAX($Q116:AP116,0)+1,".")),","),IF(MAX($Q116:AP116,0)=OPER!$AA211,".",IF(OPER!$AB211&lt;=HOUR(AR$7),MAX($Q116:AP116,0)+1,".")))</f>
        <v>,</v>
      </c>
      <c r="AR116" s="270" t="str">
        <f>IF($E116=$E115,IF(AS115=".",IF(MAX($Q116:AQ116,0)=OPER!$AA211,".",IF(OPER!$AB211&lt;=HOUR(AS$7),MAX($Q116:AQ116,0)+1,".")),","),IF(MAX($Q116:AQ116,0)=OPER!$AA211,".",IF(OPER!$AB211&lt;=HOUR(AS$7),MAX($Q116:AQ116,0)+1,".")))</f>
        <v>,</v>
      </c>
      <c r="AS116" s="271" t="str">
        <f>IF($E116=$E115,IF(AT115=".",IF(MAX($Q116:AR116,0)=OPER!$AA211,".",IF(OPER!$AB211&lt;=HOUR(AT$7),MAX($Q116:AR116,0)+1,".")),","),IF(MAX($Q116:AR116,0)=OPER!$AA211,".",IF(OPER!$AB211&lt;=HOUR(AT$7),MAX($Q116:AR116,0)+1,".")))</f>
        <v>,</v>
      </c>
      <c r="AT116" s="269" t="str">
        <f>IF($E116=$E115,IF(AU115=".",IF(MAX($Q116:AS116,0)=OPER!$AA211,".",IF(OPER!$AB211&lt;=HOUR(AU$7),MAX($Q116:AS116,0)+1,".")),","),IF(MAX($Q116:AS116,0)=OPER!$AA211,".",IF(OPER!$AB211&lt;=HOUR(AU$7),MAX($Q116:AS116,0)+1,".")))</f>
        <v>,</v>
      </c>
      <c r="AU116" s="269" t="str">
        <f>IF($E116=$E115,IF(AV115=".",IF(MAX($Q116:AT116,0)=OPER!$AA211,".",IF(OPER!$AB211&lt;=HOUR(AV$7),MAX($Q116:AT116,0)+1,".")),","),IF(MAX($Q116:AT116,0)=OPER!$AA211,".",IF(OPER!$AB211&lt;=HOUR(AV$7),MAX($Q116:AT116,0)+1,".")))</f>
        <v>,</v>
      </c>
      <c r="AV116" s="270" t="str">
        <f>IF($E116=$E115,IF(AW115=".",IF(MAX($Q116:AU116,0)=OPER!$AA211,".",IF(OPER!$AB211&lt;=HOUR(AW$7),MAX($Q116:AU116,0)+1,".")),","),IF(MAX($Q116:AU116,0)=OPER!$AA211,".",IF(OPER!$AB211&lt;=HOUR(AW$7),MAX($Q116:AU116,0)+1,".")))</f>
        <v>,</v>
      </c>
      <c r="AW116" s="271" t="str">
        <f>IF($E116=$E115,IF(AX115=".",IF(MAX($Q116:AV116,0)=OPER!$AA211,".",IF(OPER!$AB211&lt;=HOUR(AX$7),MAX($Q116:AV116,0)+1,".")),","),IF(MAX($Q116:AV116,0)=OPER!$AA211,".",IF(OPER!$AB211&lt;=HOUR(AX$7),MAX($Q116:AV116,0)+1,".")))</f>
        <v>,</v>
      </c>
      <c r="AX116" s="269" t="str">
        <f>IF($E116=$E115,IF(AY115=".",IF(MAX($Q116:AW116,0)=OPER!$AA211,".",IF(OPER!$AB211&lt;=HOUR(AY$7),MAX($Q116:AW116,0)+1,".")),","),IF(MAX($Q116:AW116,0)=OPER!$AA211,".",IF(OPER!$AB211&lt;=HOUR(AY$7),MAX($Q116:AW116,0)+1,".")))</f>
        <v>,</v>
      </c>
      <c r="AY116" s="269" t="str">
        <f>IF($E116=$E115,IF(AZ115=".",IF(MAX($Q116:AX116,0)=OPER!$AA211,".",IF(OPER!$AB211&lt;=HOUR(AZ$7),MAX($Q116:AX116,0)+1,".")),","),IF(MAX($Q116:AX116,0)=OPER!$AA211,".",IF(OPER!$AB211&lt;=HOUR(AZ$7),MAX($Q116:AX116,0)+1,".")))</f>
        <v>,</v>
      </c>
      <c r="AZ116" s="270" t="str">
        <f>IF($E116=$E115,IF(BA115=".",IF(MAX($Q116:AY116,0)=OPER!$AA211,".",IF(OPER!$AB211&lt;=HOUR(BA$7),MAX($Q116:AY116,0)+1,".")),","),IF(MAX($Q116:AY116,0)=OPER!$AA211,".",IF(OPER!$AB211&lt;=HOUR(BA$7),MAX($Q116:AY116,0)+1,".")))</f>
        <v>,</v>
      </c>
      <c r="BA116" s="30" t="str">
        <f>+OPER!AK110</f>
        <v/>
      </c>
    </row>
    <row r="117" spans="1:53" ht="80.5" customHeight="1" x14ac:dyDescent="0.2">
      <c r="A117" s="282" t="str">
        <f>IF(OPER!AF111=0,"",OPER!AF111)</f>
        <v>CRITICA</v>
      </c>
      <c r="B117" s="109" t="str">
        <f>IF(OPER!V111=0,"",OPER!V111)</f>
        <v xml:space="preserve"> </v>
      </c>
      <c r="C117" s="71" t="str">
        <f>IF(OPER!U111 = 0,"", OPER!U111)</f>
        <v/>
      </c>
      <c r="D117" s="30" t="str">
        <f t="shared" si="10"/>
        <v/>
      </c>
      <c r="E117" s="262" t="str">
        <f>IF(OPER!X111 = 0,"",OPER!X111)</f>
        <v xml:space="preserve"> </v>
      </c>
      <c r="F117" s="262" t="str">
        <f>IF(OPER!I111 = 0,"",OPER!I111)</f>
        <v/>
      </c>
      <c r="G117" s="352" t="str">
        <f>IF(OPER!C111=0,"",OPER!C111)</f>
        <v/>
      </c>
      <c r="H117" s="30" t="str">
        <f>IF(OPER!R111 = 0,"",OPER!R111)</f>
        <v/>
      </c>
      <c r="I117" s="30" t="str">
        <f>IF(OPER!F111=0,"", OPER!F111)</f>
        <v/>
      </c>
      <c r="J117" s="108" t="str">
        <f>IF(OPER!G111=0,"",OPER!G111)</f>
        <v/>
      </c>
      <c r="K117" s="250">
        <f>+OPER!R111</f>
        <v>0</v>
      </c>
      <c r="L117" s="262">
        <f t="shared" si="11"/>
        <v>0</v>
      </c>
      <c r="M117" s="250">
        <f t="shared" si="12"/>
        <v>0</v>
      </c>
      <c r="N117" s="205" t="str">
        <f>IF(OPER!A111=0,"",OPER!A111)</f>
        <v/>
      </c>
      <c r="O117" s="73" t="str">
        <f>IF(OPER!AJ1967=0,"",OPER!AJ1967)</f>
        <v/>
      </c>
      <c r="P117" s="264" t="str">
        <f>IF(OPER!AH111="EJECUTADO","SI",IF(OPER!AH111="NO EJECUTADO","NO",""))</f>
        <v/>
      </c>
      <c r="Q117" s="264" t="str">
        <f>IF(OPER!AN111="EJECUTADO","SI",IF(OPER!AN111="NO EJECUTADO","NO",""))</f>
        <v/>
      </c>
      <c r="R117" s="221" t="str">
        <f>IFERROR(VLOOKUP(OPER!Z111,OPER!$AU$490:$AV$577,2,0),"NO ASIGNADO")</f>
        <v xml:space="preserve"> </v>
      </c>
      <c r="S117" s="6" t="str">
        <f>+OPER!AG111</f>
        <v xml:space="preserve"> </v>
      </c>
      <c r="T117" s="268" t="str">
        <f>IF($E117=$E116,IF(U116=".",IF(MAX($Q117:Q117,0)=OPER!$AA212,".",IF(OPER!$AB212&lt;=HOUR(U$7),MAX($Q117:Q117,0)+1,".")),","),IF(MAX($Q117:Q117,0)=OPER!$AA212,".",IF(OPER!$AB212&lt;=HOUR(U$7),MAX($Q117:Q117,0)+1,".")))</f>
        <v>.</v>
      </c>
      <c r="U117" s="269" t="str">
        <f>IF($E117=$E116,IF(V116=".",IF(MAX($Q117:T117,0)=OPER!$AA212,".",IF(OPER!$AB212&lt;=HOUR(V$7),MAX($Q117:T117,0)+1,".")),","),IF(MAX($Q117:T117,0)=OPER!$AA212,".",IF(OPER!$AB212&lt;=HOUR(V$7),MAX($Q117:T117,0)+1,".")))</f>
        <v>.</v>
      </c>
      <c r="V117" s="269" t="str">
        <f>IF($E117=$E116,IF(W116=".",IF(MAX($Q117:U117,0)=OPER!$AA212,".",IF(OPER!$AB212&lt;=HOUR(W$7),MAX($Q117:U117,0)+1,".")),","),IF(MAX($Q117:U117,0)=OPER!$AA212,".",IF(OPER!$AB212&lt;=HOUR(W$7),MAX($Q117:U117,0)+1,".")))</f>
        <v>.</v>
      </c>
      <c r="W117" s="269" t="str">
        <f>IF($E117=$E116,IF(X116=".",IF(MAX($Q117:V117,0)=OPER!$AA212,".",IF(OPER!$AB212&lt;=HOUR(X$7),MAX($Q117:V117,0)+1,".")),","),IF(MAX($Q117:V117,0)=OPER!$AA212,".",IF(OPER!$AB212&lt;=HOUR(X$7),MAX($Q117:V117,0)+1,".")))</f>
        <v>.</v>
      </c>
      <c r="X117" s="270" t="e">
        <f>IF($E117=$E116,IF(Y116=".",IF(MAX($Q117:W117,0)=OPER!$AA212,".",IF(OPER!$AB212&lt;=HOUR(Y$7),MAX($Q117:W117,0)+1,".")),","),IF(MAX($Q117:W117,0)=OPER!$AA212,".",IF(OPER!$AB212&lt;=HOUR(Y$7),MAX($Q117:W117,0)+1,".")))</f>
        <v>#VALUE!</v>
      </c>
      <c r="Y117" s="271" t="str">
        <f>IF($E117=$E116,IF(Z116=".",IF(MAX($Q117:X117,0)=OPER!$AA212,".",IF(OPER!$AB212&lt;=HOUR(Z$7),MAX($Q117:X117,0)+1,".")),","),IF(MAX($Q117:X117,0)=OPER!$AA212,".",IF(OPER!$AB212&lt;=HOUR(Z$7),MAX($Q117:X117,0)+1,".")))</f>
        <v>,</v>
      </c>
      <c r="Z117" s="269" t="str">
        <f>IF($E117=$E116,IF(AA116=".",IF(MAX($Q117:Y117,0)=OPER!$AA212,".",IF(OPER!$AB212&lt;=HOUR(AA$7),MAX($Q117:Y117,0)+1,".")),","),IF(MAX($Q117:Y117,0)=OPER!$AA212,".",IF(OPER!$AB212&lt;=HOUR(AA$7),MAX($Q117:Y117,0)+1,".")))</f>
        <v>,</v>
      </c>
      <c r="AA117" s="269" t="str">
        <f>IF($E117=$E116,IF(AB116=".",IF(MAX($Q117:Z117,0)=OPER!$AA212,".",IF(OPER!$AB212&lt;=HOUR(AB$7),MAX($Q117:Z117,0)+1,".")),","),IF(MAX($Q117:Z117,0)=OPER!$AA212,".",IF(OPER!$AB212&lt;=HOUR(AB$7),MAX($Q117:Z117,0)+1,".")))</f>
        <v>,</v>
      </c>
      <c r="AB117" s="270" t="str">
        <f>IF($E117=$E116,IF(AC116=".",IF(MAX($Q117:AA117,0)=OPER!$AA212,".",IF(OPER!$AB212&lt;=HOUR(AC$7),MAX($Q117:AA117,0)+1,".")),","),IF(MAX($Q117:AA117,0)=OPER!$AA212,".",IF(OPER!$AB212&lt;=HOUR(AC$7),MAX($Q117:AA117,0)+1,".")))</f>
        <v>,</v>
      </c>
      <c r="AC117" s="271" t="str">
        <f>IF($E117=$E116,IF(AD116=".",IF(MAX($Q117:AB117,0)=OPER!$AA212,".",IF(OPER!$AB212&lt;=HOUR(AD$7),MAX($Q117:AB117,0)+1,".")),","),IF(MAX($Q117:AB117,0)=OPER!$AA212,".",IF(OPER!$AB212&lt;=HOUR(AD$7),MAX($Q117:AB117,0)+1,".")))</f>
        <v>,</v>
      </c>
      <c r="AD117" s="269" t="str">
        <f>IF($E117=$E116,IF(AE116=".",IF(MAX($Q117:AC117,0)=OPER!$AA212,".",IF(OPER!$AB212&lt;=HOUR(AE$7),MAX($Q117:AC117,0)+1,".")),","),IF(MAX($Q117:AC117,0)=OPER!$AA212,".",IF(OPER!$AB212&lt;=HOUR(AE$7),MAX($Q117:AC117,0)+1,".")))</f>
        <v>,</v>
      </c>
      <c r="AE117" s="269" t="str">
        <f>IF($E117=$E116,IF(AF116=".",IF(MAX($Q117:AD117,0)=OPER!$AA212,".",IF(OPER!$AB212&lt;=HOUR(AF$7),MAX($Q117:AD117,0)+1,".")),","),IF(MAX($Q117:AD117,0)=OPER!$AA212,".",IF(OPER!$AB212&lt;=HOUR(AF$7),MAX($Q117:AD117,0)+1,".")))</f>
        <v>,</v>
      </c>
      <c r="AF117" s="270" t="str">
        <f>IF($E117=$E116,IF(AG116=".",IF(MAX($Q117:AE117,0)=OPER!$AA212,".",IF(OPER!$AB212&lt;=HOUR(AG$7),MAX($Q117:AE117,0)+1,".")),","),IF(MAX($Q117:AE117,0)=OPER!$AA212,".",IF(OPER!$AB212&lt;=HOUR(AG$7),MAX($Q117:AE117,0)+1,".")))</f>
        <v>,</v>
      </c>
      <c r="AG117" s="271" t="str">
        <f>IF($E117=$E116,IF(AH116=".",IF(MAX($Q117:AF117,0)=OPER!$AA212,".",IF(OPER!$AB212&lt;=HOUR(AH$7),MAX($Q117:AF117,0)+1,".")),","),IF(MAX($Q117:AF117,0)=OPER!$AA212,".",IF(OPER!$AB212&lt;=HOUR(AH$7),MAX($Q117:AF117,0)+1,".")))</f>
        <v>,</v>
      </c>
      <c r="AH117" s="269" t="str">
        <f>IF($E117=$E116,IF(AI116=".",IF(MAX($Q117:AG117,0)=OPER!$AA212,".",IF(OPER!$AB212&lt;=HOUR(AI$7),MAX($Q117:AG117,0)+1,".")),","),IF(MAX($Q117:AG117,0)=OPER!$AA212,".",IF(OPER!$AB212&lt;=HOUR(AI$7),MAX($Q117:AG117,0)+1,".")))</f>
        <v>,</v>
      </c>
      <c r="AI117" s="269" t="str">
        <f>IF($E117=$E116,IF(AJ116=".",IF(MAX($Q117:AH117,0)=OPER!$AA212,".",IF(OPER!$AB212&lt;=HOUR(AJ$7),MAX($Q117:AH117,0)+1,".")),","),IF(MAX($Q117:AH117,0)=OPER!$AA212,".",IF(OPER!$AB212&lt;=HOUR(AJ$7),MAX($Q117:AH117,0)+1,".")))</f>
        <v>,</v>
      </c>
      <c r="AJ117" s="270" t="str">
        <f>IF($E117=$E116,IF(AK116=".",IF(MAX($Q117:AI117,0)=OPER!$AA212,".",IF(OPER!$AB212&lt;=HOUR(AK$7),MAX($Q117:AI117,0)+1,".")),","),IF(MAX($Q117:AI117,0)=OPER!$AA212,".",IF(OPER!$AB212&lt;=HOUR(AK$7),MAX($Q117:AI117,0)+1,".")))</f>
        <v>,</v>
      </c>
      <c r="AK117" s="271" t="str">
        <f>IF($E117=$E116,IF(AL116=".",IF(MAX($Q117:AJ117,0)=OPER!$AA212,".",IF(OPER!$AB212&lt;=HOUR(AL$7),MAX($Q117:AJ117,0)+1,".")),","),IF(MAX($Q117:AJ117,0)=OPER!$AA212,".",IF(OPER!$AB212&lt;=HOUR(AL$7),MAX($Q117:AJ117,0)+1,".")))</f>
        <v>,</v>
      </c>
      <c r="AL117" s="269" t="str">
        <f>IF($E117=$E116,IF(AM116=".",IF(MAX($Q117:AK117,0)=OPER!$AA212,".",IF(OPER!$AB212&lt;=HOUR(AM$7),MAX($Q117:AK117,0)+1,".")),","),IF(MAX($Q117:AK117,0)=OPER!$AA212,".",IF(OPER!$AB212&lt;=HOUR(AM$7),MAX($Q117:AK117,0)+1,".")))</f>
        <v>,</v>
      </c>
      <c r="AM117" s="269" t="str">
        <f>IF($E117=$E116,IF(AN116=".",IF(MAX($Q117:AL117,0)=OPER!$AA212,".",IF(OPER!$AB212&lt;=HOUR(AN$7),MAX($Q117:AL117,0)+1,".")),","),IF(MAX($Q117:AL117,0)=OPER!$AA212,".",IF(OPER!$AB212&lt;=HOUR(AN$7),MAX($Q117:AL117,0)+1,".")))</f>
        <v>,</v>
      </c>
      <c r="AN117" s="270" t="str">
        <f>IF($E117=$E116,IF(AO116=".",IF(MAX($Q117:AM117,0)=OPER!$AA212,".",IF(OPER!$AB212&lt;=HOUR(AO$7),MAX($Q117:AM117,0)+1,".")),","),IF(MAX($Q117:AM117,0)=OPER!$AA212,".",IF(OPER!$AB212&lt;=HOUR(AO$7),MAX($Q117:AM117,0)+1,".")))</f>
        <v>,</v>
      </c>
      <c r="AO117" s="271" t="str">
        <f>IF($E117=$E116,IF(AP116=".",IF(MAX($Q117:AN117,0)=OPER!$AA212,".",IF(OPER!$AB212&lt;=HOUR(AP$7),MAX($Q117:AN117,0)+1,".")),","),IF(MAX($Q117:AN117,0)=OPER!$AA212,".",IF(OPER!$AB212&lt;=HOUR(AP$7),MAX($Q117:AN117,0)+1,".")))</f>
        <v>,</v>
      </c>
      <c r="AP117" s="269" t="str">
        <f>IF($E117=$E116,IF(AQ116=".",IF(MAX($Q117:AO117,0)=OPER!$AA212,".",IF(OPER!$AB212&lt;=HOUR(AQ$7),MAX($Q117:AO117,0)+1,".")),","),IF(MAX($Q117:AO117,0)=OPER!$AA212,".",IF(OPER!$AB212&lt;=HOUR(AQ$7),MAX($Q117:AO117,0)+1,".")))</f>
        <v>,</v>
      </c>
      <c r="AQ117" s="269" t="str">
        <f>IF($E117=$E116,IF(AR116=".",IF(MAX($Q117:AP117,0)=OPER!$AA212,".",IF(OPER!$AB212&lt;=HOUR(AR$7),MAX($Q117:AP117,0)+1,".")),","),IF(MAX($Q117:AP117,0)=OPER!$AA212,".",IF(OPER!$AB212&lt;=HOUR(AR$7),MAX($Q117:AP117,0)+1,".")))</f>
        <v>,</v>
      </c>
      <c r="AR117" s="270" t="str">
        <f>IF($E117=$E116,IF(AS116=".",IF(MAX($Q117:AQ117,0)=OPER!$AA212,".",IF(OPER!$AB212&lt;=HOUR(AS$7),MAX($Q117:AQ117,0)+1,".")),","),IF(MAX($Q117:AQ117,0)=OPER!$AA212,".",IF(OPER!$AB212&lt;=HOUR(AS$7),MAX($Q117:AQ117,0)+1,".")))</f>
        <v>,</v>
      </c>
      <c r="AS117" s="271" t="str">
        <f>IF($E117=$E116,IF(AT116=".",IF(MAX($Q117:AR117,0)=OPER!$AA212,".",IF(OPER!$AB212&lt;=HOUR(AT$7),MAX($Q117:AR117,0)+1,".")),","),IF(MAX($Q117:AR117,0)=OPER!$AA212,".",IF(OPER!$AB212&lt;=HOUR(AT$7),MAX($Q117:AR117,0)+1,".")))</f>
        <v>,</v>
      </c>
      <c r="AT117" s="269" t="str">
        <f>IF($E117=$E116,IF(AU116=".",IF(MAX($Q117:AS117,0)=OPER!$AA212,".",IF(OPER!$AB212&lt;=HOUR(AU$7),MAX($Q117:AS117,0)+1,".")),","),IF(MAX($Q117:AS117,0)=OPER!$AA212,".",IF(OPER!$AB212&lt;=HOUR(AU$7),MAX($Q117:AS117,0)+1,".")))</f>
        <v>,</v>
      </c>
      <c r="AU117" s="269" t="str">
        <f>IF($E117=$E116,IF(AV116=".",IF(MAX($Q117:AT117,0)=OPER!$AA212,".",IF(OPER!$AB212&lt;=HOUR(AV$7),MAX($Q117:AT117,0)+1,".")),","),IF(MAX($Q117:AT117,0)=OPER!$AA212,".",IF(OPER!$AB212&lt;=HOUR(AV$7),MAX($Q117:AT117,0)+1,".")))</f>
        <v>,</v>
      </c>
      <c r="AV117" s="270" t="str">
        <f>IF($E117=$E116,IF(AW116=".",IF(MAX($Q117:AU117,0)=OPER!$AA212,".",IF(OPER!$AB212&lt;=HOUR(AW$7),MAX($Q117:AU117,0)+1,".")),","),IF(MAX($Q117:AU117,0)=OPER!$AA212,".",IF(OPER!$AB212&lt;=HOUR(AW$7),MAX($Q117:AU117,0)+1,".")))</f>
        <v>,</v>
      </c>
      <c r="AW117" s="271" t="str">
        <f>IF($E117=$E116,IF(AX116=".",IF(MAX($Q117:AV117,0)=OPER!$AA212,".",IF(OPER!$AB212&lt;=HOUR(AX$7),MAX($Q117:AV117,0)+1,".")),","),IF(MAX($Q117:AV117,0)=OPER!$AA212,".",IF(OPER!$AB212&lt;=HOUR(AX$7),MAX($Q117:AV117,0)+1,".")))</f>
        <v>,</v>
      </c>
      <c r="AX117" s="269" t="str">
        <f>IF($E117=$E116,IF(AY116=".",IF(MAX($Q117:AW117,0)=OPER!$AA212,".",IF(OPER!$AB212&lt;=HOUR(AY$7),MAX($Q117:AW117,0)+1,".")),","),IF(MAX($Q117:AW117,0)=OPER!$AA212,".",IF(OPER!$AB212&lt;=HOUR(AY$7),MAX($Q117:AW117,0)+1,".")))</f>
        <v>,</v>
      </c>
      <c r="AY117" s="269" t="str">
        <f>IF($E117=$E116,IF(AZ116=".",IF(MAX($Q117:AX117,0)=OPER!$AA212,".",IF(OPER!$AB212&lt;=HOUR(AZ$7),MAX($Q117:AX117,0)+1,".")),","),IF(MAX($Q117:AX117,0)=OPER!$AA212,".",IF(OPER!$AB212&lt;=HOUR(AZ$7),MAX($Q117:AX117,0)+1,".")))</f>
        <v>,</v>
      </c>
      <c r="AZ117" s="270" t="str">
        <f>IF($E117=$E116,IF(BA116=".",IF(MAX($Q117:AY117,0)=OPER!$AA212,".",IF(OPER!$AB212&lt;=HOUR(BA$7),MAX($Q117:AY117,0)+1,".")),","),IF(MAX($Q117:AY117,0)=OPER!$AA212,".",IF(OPER!$AB212&lt;=HOUR(BA$7),MAX($Q117:AY117,0)+1,".")))</f>
        <v>,</v>
      </c>
      <c r="BA117" s="30" t="str">
        <f>+OPER!AK111</f>
        <v/>
      </c>
    </row>
    <row r="118" spans="1:53" ht="80.5" customHeight="1" x14ac:dyDescent="0.2">
      <c r="A118" s="282" t="str">
        <f>IF(OPER!AF112=0,"",OPER!AF112)</f>
        <v>CRITICA</v>
      </c>
      <c r="B118" s="109" t="str">
        <f>IF(OPER!V112=0,"",OPER!V112)</f>
        <v xml:space="preserve"> </v>
      </c>
      <c r="C118" s="71" t="str">
        <f>IF(OPER!U112 = 0,"", OPER!U112)</f>
        <v/>
      </c>
      <c r="D118" s="30" t="str">
        <f t="shared" si="10"/>
        <v/>
      </c>
      <c r="E118" s="262" t="str">
        <f>IF(OPER!X112 = 0,"",OPER!X112)</f>
        <v xml:space="preserve"> </v>
      </c>
      <c r="F118" s="262" t="str">
        <f>IF(OPER!I112 = 0,"",OPER!I112)</f>
        <v/>
      </c>
      <c r="G118" s="352" t="str">
        <f>IF(OPER!C112=0,"",OPER!C112)</f>
        <v/>
      </c>
      <c r="H118" s="30" t="str">
        <f>IF(OPER!R112 = 0,"",OPER!R112)</f>
        <v/>
      </c>
      <c r="I118" s="30" t="str">
        <f>IF(OPER!F112=0,"", OPER!F112)</f>
        <v/>
      </c>
      <c r="J118" s="108" t="str">
        <f>IF(OPER!G112=0,"",OPER!G112)</f>
        <v/>
      </c>
      <c r="K118" s="250">
        <f>+OPER!R112</f>
        <v>0</v>
      </c>
      <c r="L118" s="262">
        <f t="shared" si="11"/>
        <v>0</v>
      </c>
      <c r="M118" s="250">
        <f t="shared" si="12"/>
        <v>0</v>
      </c>
      <c r="N118" s="205" t="str">
        <f>IF(OPER!A112=0,"",OPER!A112)</f>
        <v/>
      </c>
      <c r="O118" s="73" t="str">
        <f>IF(OPER!AJ1968=0,"",OPER!AJ1968)</f>
        <v/>
      </c>
      <c r="P118" s="264" t="str">
        <f>IF(OPER!AH112="EJECUTADO","SI",IF(OPER!AH112="NO EJECUTADO","NO",""))</f>
        <v/>
      </c>
      <c r="Q118" s="264" t="str">
        <f>IF(OPER!AN112="EJECUTADO","SI",IF(OPER!AN112="NO EJECUTADO","NO",""))</f>
        <v/>
      </c>
      <c r="R118" s="221" t="str">
        <f>IFERROR(VLOOKUP(OPER!Z112,OPER!$AU$490:$AV$577,2,0),"NO ASIGNADO")</f>
        <v xml:space="preserve"> </v>
      </c>
      <c r="S118" s="6" t="str">
        <f>+OPER!AG112</f>
        <v xml:space="preserve"> </v>
      </c>
      <c r="T118" s="268" t="str">
        <f>IF($E118=$E117,IF(U117=".",IF(MAX($Q118:Q118,0)=OPER!$AA213,".",IF(OPER!$AB213&lt;=HOUR(U$7),MAX($Q118:Q118,0)+1,".")),","),IF(MAX($Q118:Q118,0)=OPER!$AA213,".",IF(OPER!$AB213&lt;=HOUR(U$7),MAX($Q118:Q118,0)+1,".")))</f>
        <v>.</v>
      </c>
      <c r="U118" s="269" t="str">
        <f>IF($E118=$E117,IF(V117=".",IF(MAX($Q118:T118,0)=OPER!$AA213,".",IF(OPER!$AB213&lt;=HOUR(V$7),MAX($Q118:T118,0)+1,".")),","),IF(MAX($Q118:T118,0)=OPER!$AA213,".",IF(OPER!$AB213&lt;=HOUR(V$7),MAX($Q118:T118,0)+1,".")))</f>
        <v>.</v>
      </c>
      <c r="V118" s="269" t="str">
        <f>IF($E118=$E117,IF(W117=".",IF(MAX($Q118:U118,0)=OPER!$AA213,".",IF(OPER!$AB213&lt;=HOUR(W$7),MAX($Q118:U118,0)+1,".")),","),IF(MAX($Q118:U118,0)=OPER!$AA213,".",IF(OPER!$AB213&lt;=HOUR(W$7),MAX($Q118:U118,0)+1,".")))</f>
        <v>.</v>
      </c>
      <c r="W118" s="269" t="e">
        <f>IF($E118=$E117,IF(X117=".",IF(MAX($Q118:V118,0)=OPER!$AA213,".",IF(OPER!$AB213&lt;=HOUR(X$7),MAX($Q118:V118,0)+1,".")),","),IF(MAX($Q118:V118,0)=OPER!$AA213,".",IF(OPER!$AB213&lt;=HOUR(X$7),MAX($Q118:V118,0)+1,".")))</f>
        <v>#VALUE!</v>
      </c>
      <c r="X118" s="270" t="str">
        <f>IF($E118=$E117,IF(Y117=".",IF(MAX($Q118:W118,0)=OPER!$AA213,".",IF(OPER!$AB213&lt;=HOUR(Y$7),MAX($Q118:W118,0)+1,".")),","),IF(MAX($Q118:W118,0)=OPER!$AA213,".",IF(OPER!$AB213&lt;=HOUR(Y$7),MAX($Q118:W118,0)+1,".")))</f>
        <v>,</v>
      </c>
      <c r="Y118" s="271" t="str">
        <f>IF($E118=$E117,IF(Z117=".",IF(MAX($Q118:X118,0)=OPER!$AA213,".",IF(OPER!$AB213&lt;=HOUR(Z$7),MAX($Q118:X118,0)+1,".")),","),IF(MAX($Q118:X118,0)=OPER!$AA213,".",IF(OPER!$AB213&lt;=HOUR(Z$7),MAX($Q118:X118,0)+1,".")))</f>
        <v>,</v>
      </c>
      <c r="Z118" s="269" t="str">
        <f>IF($E118=$E117,IF(AA117=".",IF(MAX($Q118:Y118,0)=OPER!$AA213,".",IF(OPER!$AB213&lt;=HOUR(AA$7),MAX($Q118:Y118,0)+1,".")),","),IF(MAX($Q118:Y118,0)=OPER!$AA213,".",IF(OPER!$AB213&lt;=HOUR(AA$7),MAX($Q118:Y118,0)+1,".")))</f>
        <v>,</v>
      </c>
      <c r="AA118" s="269" t="str">
        <f>IF($E118=$E117,IF(AB117=".",IF(MAX($Q118:Z118,0)=OPER!$AA213,".",IF(OPER!$AB213&lt;=HOUR(AB$7),MAX($Q118:Z118,0)+1,".")),","),IF(MAX($Q118:Z118,0)=OPER!$AA213,".",IF(OPER!$AB213&lt;=HOUR(AB$7),MAX($Q118:Z118,0)+1,".")))</f>
        <v>,</v>
      </c>
      <c r="AB118" s="270" t="str">
        <f>IF($E118=$E117,IF(AC117=".",IF(MAX($Q118:AA118,0)=OPER!$AA213,".",IF(OPER!$AB213&lt;=HOUR(AC$7),MAX($Q118:AA118,0)+1,".")),","),IF(MAX($Q118:AA118,0)=OPER!$AA213,".",IF(OPER!$AB213&lt;=HOUR(AC$7),MAX($Q118:AA118,0)+1,".")))</f>
        <v>,</v>
      </c>
      <c r="AC118" s="271" t="str">
        <f>IF($E118=$E117,IF(AD117=".",IF(MAX($Q118:AB118,0)=OPER!$AA213,".",IF(OPER!$AB213&lt;=HOUR(AD$7),MAX($Q118:AB118,0)+1,".")),","),IF(MAX($Q118:AB118,0)=OPER!$AA213,".",IF(OPER!$AB213&lt;=HOUR(AD$7),MAX($Q118:AB118,0)+1,".")))</f>
        <v>,</v>
      </c>
      <c r="AD118" s="269" t="str">
        <f>IF($E118=$E117,IF(AE117=".",IF(MAX($Q118:AC118,0)=OPER!$AA213,".",IF(OPER!$AB213&lt;=HOUR(AE$7),MAX($Q118:AC118,0)+1,".")),","),IF(MAX($Q118:AC118,0)=OPER!$AA213,".",IF(OPER!$AB213&lt;=HOUR(AE$7),MAX($Q118:AC118,0)+1,".")))</f>
        <v>,</v>
      </c>
      <c r="AE118" s="269" t="str">
        <f>IF($E118=$E117,IF(AF117=".",IF(MAX($Q118:AD118,0)=OPER!$AA213,".",IF(OPER!$AB213&lt;=HOUR(AF$7),MAX($Q118:AD118,0)+1,".")),","),IF(MAX($Q118:AD118,0)=OPER!$AA213,".",IF(OPER!$AB213&lt;=HOUR(AF$7),MAX($Q118:AD118,0)+1,".")))</f>
        <v>,</v>
      </c>
      <c r="AF118" s="270" t="str">
        <f>IF($E118=$E117,IF(AG117=".",IF(MAX($Q118:AE118,0)=OPER!$AA213,".",IF(OPER!$AB213&lt;=HOUR(AG$7),MAX($Q118:AE118,0)+1,".")),","),IF(MAX($Q118:AE118,0)=OPER!$AA213,".",IF(OPER!$AB213&lt;=HOUR(AG$7),MAX($Q118:AE118,0)+1,".")))</f>
        <v>,</v>
      </c>
      <c r="AG118" s="271" t="str">
        <f>IF($E118=$E117,IF(AH117=".",IF(MAX($Q118:AF118,0)=OPER!$AA213,".",IF(OPER!$AB213&lt;=HOUR(AH$7),MAX($Q118:AF118,0)+1,".")),","),IF(MAX($Q118:AF118,0)=OPER!$AA213,".",IF(OPER!$AB213&lt;=HOUR(AH$7),MAX($Q118:AF118,0)+1,".")))</f>
        <v>,</v>
      </c>
      <c r="AH118" s="269" t="str">
        <f>IF($E118=$E117,IF(AI117=".",IF(MAX($Q118:AG118,0)=OPER!$AA213,".",IF(OPER!$AB213&lt;=HOUR(AI$7),MAX($Q118:AG118,0)+1,".")),","),IF(MAX($Q118:AG118,0)=OPER!$AA213,".",IF(OPER!$AB213&lt;=HOUR(AI$7),MAX($Q118:AG118,0)+1,".")))</f>
        <v>,</v>
      </c>
      <c r="AI118" s="269" t="str">
        <f>IF($E118=$E117,IF(AJ117=".",IF(MAX($Q118:AH118,0)=OPER!$AA213,".",IF(OPER!$AB213&lt;=HOUR(AJ$7),MAX($Q118:AH118,0)+1,".")),","),IF(MAX($Q118:AH118,0)=OPER!$AA213,".",IF(OPER!$AB213&lt;=HOUR(AJ$7),MAX($Q118:AH118,0)+1,".")))</f>
        <v>,</v>
      </c>
      <c r="AJ118" s="270" t="str">
        <f>IF($E118=$E117,IF(AK117=".",IF(MAX($Q118:AI118,0)=OPER!$AA213,".",IF(OPER!$AB213&lt;=HOUR(AK$7),MAX($Q118:AI118,0)+1,".")),","),IF(MAX($Q118:AI118,0)=OPER!$AA213,".",IF(OPER!$AB213&lt;=HOUR(AK$7),MAX($Q118:AI118,0)+1,".")))</f>
        <v>,</v>
      </c>
      <c r="AK118" s="271" t="str">
        <f>IF($E118=$E117,IF(AL117=".",IF(MAX($Q118:AJ118,0)=OPER!$AA213,".",IF(OPER!$AB213&lt;=HOUR(AL$7),MAX($Q118:AJ118,0)+1,".")),","),IF(MAX($Q118:AJ118,0)=OPER!$AA213,".",IF(OPER!$AB213&lt;=HOUR(AL$7),MAX($Q118:AJ118,0)+1,".")))</f>
        <v>,</v>
      </c>
      <c r="AL118" s="269" t="str">
        <f>IF($E118=$E117,IF(AM117=".",IF(MAX($Q118:AK118,0)=OPER!$AA213,".",IF(OPER!$AB213&lt;=HOUR(AM$7),MAX($Q118:AK118,0)+1,".")),","),IF(MAX($Q118:AK118,0)=OPER!$AA213,".",IF(OPER!$AB213&lt;=HOUR(AM$7),MAX($Q118:AK118,0)+1,".")))</f>
        <v>,</v>
      </c>
      <c r="AM118" s="269" t="str">
        <f>IF($E118=$E117,IF(AN117=".",IF(MAX($Q118:AL118,0)=OPER!$AA213,".",IF(OPER!$AB213&lt;=HOUR(AN$7),MAX($Q118:AL118,0)+1,".")),","),IF(MAX($Q118:AL118,0)=OPER!$AA213,".",IF(OPER!$AB213&lt;=HOUR(AN$7),MAX($Q118:AL118,0)+1,".")))</f>
        <v>,</v>
      </c>
      <c r="AN118" s="270" t="str">
        <f>IF($E118=$E117,IF(AO117=".",IF(MAX($Q118:AM118,0)=OPER!$AA213,".",IF(OPER!$AB213&lt;=HOUR(AO$7),MAX($Q118:AM118,0)+1,".")),","),IF(MAX($Q118:AM118,0)=OPER!$AA213,".",IF(OPER!$AB213&lt;=HOUR(AO$7),MAX($Q118:AM118,0)+1,".")))</f>
        <v>,</v>
      </c>
      <c r="AO118" s="271" t="str">
        <f>IF($E118=$E117,IF(AP117=".",IF(MAX($Q118:AN118,0)=OPER!$AA213,".",IF(OPER!$AB213&lt;=HOUR(AP$7),MAX($Q118:AN118,0)+1,".")),","),IF(MAX($Q118:AN118,0)=OPER!$AA213,".",IF(OPER!$AB213&lt;=HOUR(AP$7),MAX($Q118:AN118,0)+1,".")))</f>
        <v>,</v>
      </c>
      <c r="AP118" s="269" t="str">
        <f>IF($E118=$E117,IF(AQ117=".",IF(MAX($Q118:AO118,0)=OPER!$AA213,".",IF(OPER!$AB213&lt;=HOUR(AQ$7),MAX($Q118:AO118,0)+1,".")),","),IF(MAX($Q118:AO118,0)=OPER!$AA213,".",IF(OPER!$AB213&lt;=HOUR(AQ$7),MAX($Q118:AO118,0)+1,".")))</f>
        <v>,</v>
      </c>
      <c r="AQ118" s="269" t="str">
        <f>IF($E118=$E117,IF(AR117=".",IF(MAX($Q118:AP118,0)=OPER!$AA213,".",IF(OPER!$AB213&lt;=HOUR(AR$7),MAX($Q118:AP118,0)+1,".")),","),IF(MAX($Q118:AP118,0)=OPER!$AA213,".",IF(OPER!$AB213&lt;=HOUR(AR$7),MAX($Q118:AP118,0)+1,".")))</f>
        <v>,</v>
      </c>
      <c r="AR118" s="270" t="str">
        <f>IF($E118=$E117,IF(AS117=".",IF(MAX($Q118:AQ118,0)=OPER!$AA213,".",IF(OPER!$AB213&lt;=HOUR(AS$7),MAX($Q118:AQ118,0)+1,".")),","),IF(MAX($Q118:AQ118,0)=OPER!$AA213,".",IF(OPER!$AB213&lt;=HOUR(AS$7),MAX($Q118:AQ118,0)+1,".")))</f>
        <v>,</v>
      </c>
      <c r="AS118" s="271" t="str">
        <f>IF($E118=$E117,IF(AT117=".",IF(MAX($Q118:AR118,0)=OPER!$AA213,".",IF(OPER!$AB213&lt;=HOUR(AT$7),MAX($Q118:AR118,0)+1,".")),","),IF(MAX($Q118:AR118,0)=OPER!$AA213,".",IF(OPER!$AB213&lt;=HOUR(AT$7),MAX($Q118:AR118,0)+1,".")))</f>
        <v>,</v>
      </c>
      <c r="AT118" s="269" t="str">
        <f>IF($E118=$E117,IF(AU117=".",IF(MAX($Q118:AS118,0)=OPER!$AA213,".",IF(OPER!$AB213&lt;=HOUR(AU$7),MAX($Q118:AS118,0)+1,".")),","),IF(MAX($Q118:AS118,0)=OPER!$AA213,".",IF(OPER!$AB213&lt;=HOUR(AU$7),MAX($Q118:AS118,0)+1,".")))</f>
        <v>,</v>
      </c>
      <c r="AU118" s="269" t="str">
        <f>IF($E118=$E117,IF(AV117=".",IF(MAX($Q118:AT118,0)=OPER!$AA213,".",IF(OPER!$AB213&lt;=HOUR(AV$7),MAX($Q118:AT118,0)+1,".")),","),IF(MAX($Q118:AT118,0)=OPER!$AA213,".",IF(OPER!$AB213&lt;=HOUR(AV$7),MAX($Q118:AT118,0)+1,".")))</f>
        <v>,</v>
      </c>
      <c r="AV118" s="270" t="str">
        <f>IF($E118=$E117,IF(AW117=".",IF(MAX($Q118:AU118,0)=OPER!$AA213,".",IF(OPER!$AB213&lt;=HOUR(AW$7),MAX($Q118:AU118,0)+1,".")),","),IF(MAX($Q118:AU118,0)=OPER!$AA213,".",IF(OPER!$AB213&lt;=HOUR(AW$7),MAX($Q118:AU118,0)+1,".")))</f>
        <v>,</v>
      </c>
      <c r="AW118" s="271" t="str">
        <f>IF($E118=$E117,IF(AX117=".",IF(MAX($Q118:AV118,0)=OPER!$AA213,".",IF(OPER!$AB213&lt;=HOUR(AX$7),MAX($Q118:AV118,0)+1,".")),","),IF(MAX($Q118:AV118,0)=OPER!$AA213,".",IF(OPER!$AB213&lt;=HOUR(AX$7),MAX($Q118:AV118,0)+1,".")))</f>
        <v>,</v>
      </c>
      <c r="AX118" s="269" t="str">
        <f>IF($E118=$E117,IF(AY117=".",IF(MAX($Q118:AW118,0)=OPER!$AA213,".",IF(OPER!$AB213&lt;=HOUR(AY$7),MAX($Q118:AW118,0)+1,".")),","),IF(MAX($Q118:AW118,0)=OPER!$AA213,".",IF(OPER!$AB213&lt;=HOUR(AY$7),MAX($Q118:AW118,0)+1,".")))</f>
        <v>,</v>
      </c>
      <c r="AY118" s="269" t="str">
        <f>IF($E118=$E117,IF(AZ117=".",IF(MAX($Q118:AX118,0)=OPER!$AA213,".",IF(OPER!$AB213&lt;=HOUR(AZ$7),MAX($Q118:AX118,0)+1,".")),","),IF(MAX($Q118:AX118,0)=OPER!$AA213,".",IF(OPER!$AB213&lt;=HOUR(AZ$7),MAX($Q118:AX118,0)+1,".")))</f>
        <v>,</v>
      </c>
      <c r="AZ118" s="270" t="str">
        <f>IF($E118=$E117,IF(BA117=".",IF(MAX($Q118:AY118,0)=OPER!$AA213,".",IF(OPER!$AB213&lt;=HOUR(BA$7),MAX($Q118:AY118,0)+1,".")),","),IF(MAX($Q118:AY118,0)=OPER!$AA213,".",IF(OPER!$AB213&lt;=HOUR(BA$7),MAX($Q118:AY118,0)+1,".")))</f>
        <v>,</v>
      </c>
      <c r="BA118" s="30" t="str">
        <f>+OPER!AK112</f>
        <v/>
      </c>
    </row>
    <row r="119" spans="1:53" ht="80.5" customHeight="1" x14ac:dyDescent="0.2">
      <c r="A119" s="282" t="str">
        <f>IF(OPER!AF113=0,"",OPER!AF113)</f>
        <v>CRITICA</v>
      </c>
      <c r="B119" s="109" t="str">
        <f>IF(OPER!V113=0,"",OPER!V113)</f>
        <v xml:space="preserve"> </v>
      </c>
      <c r="C119" s="71" t="str">
        <f>IF(OPER!U113 = 0,"", OPER!U113)</f>
        <v/>
      </c>
      <c r="D119" s="30" t="str">
        <f t="shared" si="10"/>
        <v/>
      </c>
      <c r="E119" s="262" t="str">
        <f>IF(OPER!X113 = 0,"",OPER!X113)</f>
        <v xml:space="preserve"> </v>
      </c>
      <c r="F119" s="262" t="str">
        <f>IF(OPER!I113 = 0,"",OPER!I113)</f>
        <v/>
      </c>
      <c r="G119" s="352" t="str">
        <f>IF(OPER!C113=0,"",OPER!C113)</f>
        <v/>
      </c>
      <c r="H119" s="30" t="str">
        <f>IF(OPER!R113 = 0,"",OPER!R113)</f>
        <v/>
      </c>
      <c r="I119" s="30" t="str">
        <f>IF(OPER!F113=0,"", OPER!F113)</f>
        <v/>
      </c>
      <c r="J119" s="108" t="str">
        <f>IF(OPER!G113=0,"",OPER!G113)</f>
        <v/>
      </c>
      <c r="K119" s="250">
        <f>+OPER!R113</f>
        <v>0</v>
      </c>
      <c r="L119" s="262">
        <f t="shared" si="11"/>
        <v>0</v>
      </c>
      <c r="M119" s="250">
        <f t="shared" si="12"/>
        <v>0</v>
      </c>
      <c r="N119" s="205" t="str">
        <f>IF(OPER!A113=0,"",OPER!A113)</f>
        <v/>
      </c>
      <c r="O119" s="73" t="str">
        <f>IF(OPER!AJ1969=0,"",OPER!AJ1969)</f>
        <v/>
      </c>
      <c r="P119" s="264" t="str">
        <f>IF(OPER!AH113="EJECUTADO","SI",IF(OPER!AH113="NO EJECUTADO","NO",""))</f>
        <v/>
      </c>
      <c r="Q119" s="264" t="str">
        <f>IF(OPER!AN113="EJECUTADO","SI",IF(OPER!AN113="NO EJECUTADO","NO",""))</f>
        <v/>
      </c>
      <c r="R119" s="221" t="str">
        <f>IFERROR(VLOOKUP(OPER!Z113,OPER!$AU$490:$AV$577,2,0),"NO ASIGNADO")</f>
        <v xml:space="preserve"> </v>
      </c>
      <c r="S119" s="6" t="str">
        <f>+OPER!AG113</f>
        <v xml:space="preserve"> </v>
      </c>
      <c r="T119" s="268" t="str">
        <f>IF($E119=$E118,IF(U118=".",IF(MAX($Q119:Q119,0)=OPER!$AA214,".",IF(OPER!$AB214&lt;=HOUR(U$7),MAX($Q119:Q119,0)+1,".")),","),IF(MAX($Q119:Q119,0)=OPER!$AA214,".",IF(OPER!$AB214&lt;=HOUR(U$7),MAX($Q119:Q119,0)+1,".")))</f>
        <v>.</v>
      </c>
      <c r="U119" s="269" t="str">
        <f>IF($E119=$E118,IF(V118=".",IF(MAX($Q119:T119,0)=OPER!$AA214,".",IF(OPER!$AB214&lt;=HOUR(V$7),MAX($Q119:T119,0)+1,".")),","),IF(MAX($Q119:T119,0)=OPER!$AA214,".",IF(OPER!$AB214&lt;=HOUR(V$7),MAX($Q119:T119,0)+1,".")))</f>
        <v>.</v>
      </c>
      <c r="V119" s="269" t="e">
        <f>IF($E119=$E118,IF(W118=".",IF(MAX($Q119:U119,0)=OPER!$AA214,".",IF(OPER!$AB214&lt;=HOUR(W$7),MAX($Q119:U119,0)+1,".")),","),IF(MAX($Q119:U119,0)=OPER!$AA214,".",IF(OPER!$AB214&lt;=HOUR(W$7),MAX($Q119:U119,0)+1,".")))</f>
        <v>#VALUE!</v>
      </c>
      <c r="W119" s="269" t="str">
        <f>IF($E119=$E118,IF(X118=".",IF(MAX($Q119:V119,0)=OPER!$AA214,".",IF(OPER!$AB214&lt;=HOUR(X$7),MAX($Q119:V119,0)+1,".")),","),IF(MAX($Q119:V119,0)=OPER!$AA214,".",IF(OPER!$AB214&lt;=HOUR(X$7),MAX($Q119:V119,0)+1,".")))</f>
        <v>,</v>
      </c>
      <c r="X119" s="270" t="str">
        <f>IF($E119=$E118,IF(Y118=".",IF(MAX($Q119:W119,0)=OPER!$AA214,".",IF(OPER!$AB214&lt;=HOUR(Y$7),MAX($Q119:W119,0)+1,".")),","),IF(MAX($Q119:W119,0)=OPER!$AA214,".",IF(OPER!$AB214&lt;=HOUR(Y$7),MAX($Q119:W119,0)+1,".")))</f>
        <v>,</v>
      </c>
      <c r="Y119" s="271" t="str">
        <f>IF($E119=$E118,IF(Z118=".",IF(MAX($Q119:X119,0)=OPER!$AA214,".",IF(OPER!$AB214&lt;=HOUR(Z$7),MAX($Q119:X119,0)+1,".")),","),IF(MAX($Q119:X119,0)=OPER!$AA214,".",IF(OPER!$AB214&lt;=HOUR(Z$7),MAX($Q119:X119,0)+1,".")))</f>
        <v>,</v>
      </c>
      <c r="Z119" s="269" t="str">
        <f>IF($E119=$E118,IF(AA118=".",IF(MAX($Q119:Y119,0)=OPER!$AA214,".",IF(OPER!$AB214&lt;=HOUR(AA$7),MAX($Q119:Y119,0)+1,".")),","),IF(MAX($Q119:Y119,0)=OPER!$AA214,".",IF(OPER!$AB214&lt;=HOUR(AA$7),MAX($Q119:Y119,0)+1,".")))</f>
        <v>,</v>
      </c>
      <c r="AA119" s="269" t="str">
        <f>IF($E119=$E118,IF(AB118=".",IF(MAX($Q119:Z119,0)=OPER!$AA214,".",IF(OPER!$AB214&lt;=HOUR(AB$7),MAX($Q119:Z119,0)+1,".")),","),IF(MAX($Q119:Z119,0)=OPER!$AA214,".",IF(OPER!$AB214&lt;=HOUR(AB$7),MAX($Q119:Z119,0)+1,".")))</f>
        <v>,</v>
      </c>
      <c r="AB119" s="270" t="str">
        <f>IF($E119=$E118,IF(AC118=".",IF(MAX($Q119:AA119,0)=OPER!$AA214,".",IF(OPER!$AB214&lt;=HOUR(AC$7),MAX($Q119:AA119,0)+1,".")),","),IF(MAX($Q119:AA119,0)=OPER!$AA214,".",IF(OPER!$AB214&lt;=HOUR(AC$7),MAX($Q119:AA119,0)+1,".")))</f>
        <v>,</v>
      </c>
      <c r="AC119" s="271" t="str">
        <f>IF($E119=$E118,IF(AD118=".",IF(MAX($Q119:AB119,0)=OPER!$AA214,".",IF(OPER!$AB214&lt;=HOUR(AD$7),MAX($Q119:AB119,0)+1,".")),","),IF(MAX($Q119:AB119,0)=OPER!$AA214,".",IF(OPER!$AB214&lt;=HOUR(AD$7),MAX($Q119:AB119,0)+1,".")))</f>
        <v>,</v>
      </c>
      <c r="AD119" s="269" t="str">
        <f>IF($E119=$E118,IF(AE118=".",IF(MAX($Q119:AC119,0)=OPER!$AA214,".",IF(OPER!$AB214&lt;=HOUR(AE$7),MAX($Q119:AC119,0)+1,".")),","),IF(MAX($Q119:AC119,0)=OPER!$AA214,".",IF(OPER!$AB214&lt;=HOUR(AE$7),MAX($Q119:AC119,0)+1,".")))</f>
        <v>,</v>
      </c>
      <c r="AE119" s="269" t="str">
        <f>IF($E119=$E118,IF(AF118=".",IF(MAX($Q119:AD119,0)=OPER!$AA214,".",IF(OPER!$AB214&lt;=HOUR(AF$7),MAX($Q119:AD119,0)+1,".")),","),IF(MAX($Q119:AD119,0)=OPER!$AA214,".",IF(OPER!$AB214&lt;=HOUR(AF$7),MAX($Q119:AD119,0)+1,".")))</f>
        <v>,</v>
      </c>
      <c r="AF119" s="270" t="str">
        <f>IF($E119=$E118,IF(AG118=".",IF(MAX($Q119:AE119,0)=OPER!$AA214,".",IF(OPER!$AB214&lt;=HOUR(AG$7),MAX($Q119:AE119,0)+1,".")),","),IF(MAX($Q119:AE119,0)=OPER!$AA214,".",IF(OPER!$AB214&lt;=HOUR(AG$7),MAX($Q119:AE119,0)+1,".")))</f>
        <v>,</v>
      </c>
      <c r="AG119" s="271" t="str">
        <f>IF($E119=$E118,IF(AH118=".",IF(MAX($Q119:AF119,0)=OPER!$AA214,".",IF(OPER!$AB214&lt;=HOUR(AH$7),MAX($Q119:AF119,0)+1,".")),","),IF(MAX($Q119:AF119,0)=OPER!$AA214,".",IF(OPER!$AB214&lt;=HOUR(AH$7),MAX($Q119:AF119,0)+1,".")))</f>
        <v>,</v>
      </c>
      <c r="AH119" s="269" t="str">
        <f>IF($E119=$E118,IF(AI118=".",IF(MAX($Q119:AG119,0)=OPER!$AA214,".",IF(OPER!$AB214&lt;=HOUR(AI$7),MAX($Q119:AG119,0)+1,".")),","),IF(MAX($Q119:AG119,0)=OPER!$AA214,".",IF(OPER!$AB214&lt;=HOUR(AI$7),MAX($Q119:AG119,0)+1,".")))</f>
        <v>,</v>
      </c>
      <c r="AI119" s="269" t="str">
        <f>IF($E119=$E118,IF(AJ118=".",IF(MAX($Q119:AH119,0)=OPER!$AA214,".",IF(OPER!$AB214&lt;=HOUR(AJ$7),MAX($Q119:AH119,0)+1,".")),","),IF(MAX($Q119:AH119,0)=OPER!$AA214,".",IF(OPER!$AB214&lt;=HOUR(AJ$7),MAX($Q119:AH119,0)+1,".")))</f>
        <v>,</v>
      </c>
      <c r="AJ119" s="270" t="str">
        <f>IF($E119=$E118,IF(AK118=".",IF(MAX($Q119:AI119,0)=OPER!$AA214,".",IF(OPER!$AB214&lt;=HOUR(AK$7),MAX($Q119:AI119,0)+1,".")),","),IF(MAX($Q119:AI119,0)=OPER!$AA214,".",IF(OPER!$AB214&lt;=HOUR(AK$7),MAX($Q119:AI119,0)+1,".")))</f>
        <v>,</v>
      </c>
      <c r="AK119" s="271" t="str">
        <f>IF($E119=$E118,IF(AL118=".",IF(MAX($Q119:AJ119,0)=OPER!$AA214,".",IF(OPER!$AB214&lt;=HOUR(AL$7),MAX($Q119:AJ119,0)+1,".")),","),IF(MAX($Q119:AJ119,0)=OPER!$AA214,".",IF(OPER!$AB214&lt;=HOUR(AL$7),MAX($Q119:AJ119,0)+1,".")))</f>
        <v>,</v>
      </c>
      <c r="AL119" s="269" t="str">
        <f>IF($E119=$E118,IF(AM118=".",IF(MAX($Q119:AK119,0)=OPER!$AA214,".",IF(OPER!$AB214&lt;=HOUR(AM$7),MAX($Q119:AK119,0)+1,".")),","),IF(MAX($Q119:AK119,0)=OPER!$AA214,".",IF(OPER!$AB214&lt;=HOUR(AM$7),MAX($Q119:AK119,0)+1,".")))</f>
        <v>,</v>
      </c>
      <c r="AM119" s="269" t="str">
        <f>IF($E119=$E118,IF(AN118=".",IF(MAX($Q119:AL119,0)=OPER!$AA214,".",IF(OPER!$AB214&lt;=HOUR(AN$7),MAX($Q119:AL119,0)+1,".")),","),IF(MAX($Q119:AL119,0)=OPER!$AA214,".",IF(OPER!$AB214&lt;=HOUR(AN$7),MAX($Q119:AL119,0)+1,".")))</f>
        <v>,</v>
      </c>
      <c r="AN119" s="270" t="str">
        <f>IF($E119=$E118,IF(AO118=".",IF(MAX($Q119:AM119,0)=OPER!$AA214,".",IF(OPER!$AB214&lt;=HOUR(AO$7),MAX($Q119:AM119,0)+1,".")),","),IF(MAX($Q119:AM119,0)=OPER!$AA214,".",IF(OPER!$AB214&lt;=HOUR(AO$7),MAX($Q119:AM119,0)+1,".")))</f>
        <v>,</v>
      </c>
      <c r="AO119" s="271" t="str">
        <f>IF($E119=$E118,IF(AP118=".",IF(MAX($Q119:AN119,0)=OPER!$AA214,".",IF(OPER!$AB214&lt;=HOUR(AP$7),MAX($Q119:AN119,0)+1,".")),","),IF(MAX($Q119:AN119,0)=OPER!$AA214,".",IF(OPER!$AB214&lt;=HOUR(AP$7),MAX($Q119:AN119,0)+1,".")))</f>
        <v>,</v>
      </c>
      <c r="AP119" s="269" t="str">
        <f>IF($E119=$E118,IF(AQ118=".",IF(MAX($Q119:AO119,0)=OPER!$AA214,".",IF(OPER!$AB214&lt;=HOUR(AQ$7),MAX($Q119:AO119,0)+1,".")),","),IF(MAX($Q119:AO119,0)=OPER!$AA214,".",IF(OPER!$AB214&lt;=HOUR(AQ$7),MAX($Q119:AO119,0)+1,".")))</f>
        <v>,</v>
      </c>
      <c r="AQ119" s="269" t="str">
        <f>IF($E119=$E118,IF(AR118=".",IF(MAX($Q119:AP119,0)=OPER!$AA214,".",IF(OPER!$AB214&lt;=HOUR(AR$7),MAX($Q119:AP119,0)+1,".")),","),IF(MAX($Q119:AP119,0)=OPER!$AA214,".",IF(OPER!$AB214&lt;=HOUR(AR$7),MAX($Q119:AP119,0)+1,".")))</f>
        <v>,</v>
      </c>
      <c r="AR119" s="270" t="str">
        <f>IF($E119=$E118,IF(AS118=".",IF(MAX($Q119:AQ119,0)=OPER!$AA214,".",IF(OPER!$AB214&lt;=HOUR(AS$7),MAX($Q119:AQ119,0)+1,".")),","),IF(MAX($Q119:AQ119,0)=OPER!$AA214,".",IF(OPER!$AB214&lt;=HOUR(AS$7),MAX($Q119:AQ119,0)+1,".")))</f>
        <v>,</v>
      </c>
      <c r="AS119" s="271" t="str">
        <f>IF($E119=$E118,IF(AT118=".",IF(MAX($Q119:AR119,0)=OPER!$AA214,".",IF(OPER!$AB214&lt;=HOUR(AT$7),MAX($Q119:AR119,0)+1,".")),","),IF(MAX($Q119:AR119,0)=OPER!$AA214,".",IF(OPER!$AB214&lt;=HOUR(AT$7),MAX($Q119:AR119,0)+1,".")))</f>
        <v>,</v>
      </c>
      <c r="AT119" s="269" t="str">
        <f>IF($E119=$E118,IF(AU118=".",IF(MAX($Q119:AS119,0)=OPER!$AA214,".",IF(OPER!$AB214&lt;=HOUR(AU$7),MAX($Q119:AS119,0)+1,".")),","),IF(MAX($Q119:AS119,0)=OPER!$AA214,".",IF(OPER!$AB214&lt;=HOUR(AU$7),MAX($Q119:AS119,0)+1,".")))</f>
        <v>,</v>
      </c>
      <c r="AU119" s="269" t="str">
        <f>IF($E119=$E118,IF(AV118=".",IF(MAX($Q119:AT119,0)=OPER!$AA214,".",IF(OPER!$AB214&lt;=HOUR(AV$7),MAX($Q119:AT119,0)+1,".")),","),IF(MAX($Q119:AT119,0)=OPER!$AA214,".",IF(OPER!$AB214&lt;=HOUR(AV$7),MAX($Q119:AT119,0)+1,".")))</f>
        <v>,</v>
      </c>
      <c r="AV119" s="270" t="str">
        <f>IF($E119=$E118,IF(AW118=".",IF(MAX($Q119:AU119,0)=OPER!$AA214,".",IF(OPER!$AB214&lt;=HOUR(AW$7),MAX($Q119:AU119,0)+1,".")),","),IF(MAX($Q119:AU119,0)=OPER!$AA214,".",IF(OPER!$AB214&lt;=HOUR(AW$7),MAX($Q119:AU119,0)+1,".")))</f>
        <v>,</v>
      </c>
      <c r="AW119" s="271" t="str">
        <f>IF($E119=$E118,IF(AX118=".",IF(MAX($Q119:AV119,0)=OPER!$AA214,".",IF(OPER!$AB214&lt;=HOUR(AX$7),MAX($Q119:AV119,0)+1,".")),","),IF(MAX($Q119:AV119,0)=OPER!$AA214,".",IF(OPER!$AB214&lt;=HOUR(AX$7),MAX($Q119:AV119,0)+1,".")))</f>
        <v>,</v>
      </c>
      <c r="AX119" s="269" t="str">
        <f>IF($E119=$E118,IF(AY118=".",IF(MAX($Q119:AW119,0)=OPER!$AA214,".",IF(OPER!$AB214&lt;=HOUR(AY$7),MAX($Q119:AW119,0)+1,".")),","),IF(MAX($Q119:AW119,0)=OPER!$AA214,".",IF(OPER!$AB214&lt;=HOUR(AY$7),MAX($Q119:AW119,0)+1,".")))</f>
        <v>,</v>
      </c>
      <c r="AY119" s="269" t="str">
        <f>IF($E119=$E118,IF(AZ118=".",IF(MAX($Q119:AX119,0)=OPER!$AA214,".",IF(OPER!$AB214&lt;=HOUR(AZ$7),MAX($Q119:AX119,0)+1,".")),","),IF(MAX($Q119:AX119,0)=OPER!$AA214,".",IF(OPER!$AB214&lt;=HOUR(AZ$7),MAX($Q119:AX119,0)+1,".")))</f>
        <v>,</v>
      </c>
      <c r="AZ119" s="270" t="str">
        <f>IF($E119=$E118,IF(BA118=".",IF(MAX($Q119:AY119,0)=OPER!$AA214,".",IF(OPER!$AB214&lt;=HOUR(BA$7),MAX($Q119:AY119,0)+1,".")),","),IF(MAX($Q119:AY119,0)=OPER!$AA214,".",IF(OPER!$AB214&lt;=HOUR(BA$7),MAX($Q119:AY119,0)+1,".")))</f>
        <v>,</v>
      </c>
      <c r="BA119" s="30" t="str">
        <f>+OPER!AK113</f>
        <v/>
      </c>
    </row>
    <row r="120" spans="1:53" ht="80.5" customHeight="1" x14ac:dyDescent="0.2">
      <c r="A120" s="282" t="str">
        <f>IF(OPER!AF114=0,"",OPER!AF114)</f>
        <v>CRITICA</v>
      </c>
      <c r="B120" s="109" t="str">
        <f>IF(OPER!V114=0,"",OPER!V114)</f>
        <v xml:space="preserve"> </v>
      </c>
      <c r="C120" s="71" t="str">
        <f>IF(OPER!U114 = 0,"", OPER!U114)</f>
        <v/>
      </c>
      <c r="D120" s="30" t="str">
        <f t="shared" si="10"/>
        <v/>
      </c>
      <c r="E120" s="262" t="str">
        <f>IF(OPER!X114 = 0,"",OPER!X114)</f>
        <v xml:space="preserve"> </v>
      </c>
      <c r="F120" s="262" t="str">
        <f>IF(OPER!I114 = 0,"",OPER!I114)</f>
        <v/>
      </c>
      <c r="G120" s="352" t="str">
        <f>IF(OPER!C114=0,"",OPER!C114)</f>
        <v/>
      </c>
      <c r="H120" s="30" t="str">
        <f>IF(OPER!R114 = 0,"",OPER!R114)</f>
        <v/>
      </c>
      <c r="I120" s="30" t="str">
        <f>IF(OPER!F114=0,"", OPER!F114)</f>
        <v/>
      </c>
      <c r="J120" s="108" t="str">
        <f>IF(OPER!G114=0,"",OPER!G114)</f>
        <v/>
      </c>
      <c r="K120" s="250">
        <f>+OPER!R114</f>
        <v>0</v>
      </c>
      <c r="L120" s="262">
        <f t="shared" si="11"/>
        <v>0</v>
      </c>
      <c r="M120" s="250">
        <f t="shared" si="12"/>
        <v>0</v>
      </c>
      <c r="N120" s="205" t="str">
        <f>IF(OPER!A114=0,"",OPER!A114)</f>
        <v/>
      </c>
      <c r="O120" s="73" t="str">
        <f>IF(OPER!AJ1970=0,"",OPER!AJ1970)</f>
        <v/>
      </c>
      <c r="P120" s="264" t="str">
        <f>IF(OPER!AH114="EJECUTADO","SI",IF(OPER!AH114="NO EJECUTADO","NO",""))</f>
        <v/>
      </c>
      <c r="Q120" s="264" t="str">
        <f>IF(OPER!AN114="EJECUTADO","SI",IF(OPER!AN114="NO EJECUTADO","NO",""))</f>
        <v/>
      </c>
      <c r="R120" s="221" t="str">
        <f>IFERROR(VLOOKUP(OPER!Z114,OPER!$AU$490:$AV$577,2,0),"NO ASIGNADO")</f>
        <v xml:space="preserve"> </v>
      </c>
      <c r="S120" s="6" t="str">
        <f>+OPER!AG114</f>
        <v xml:space="preserve"> </v>
      </c>
      <c r="T120" s="268" t="str">
        <f>IF($E120=$E119,IF(U119=".",IF(MAX($Q120:Q120,0)=OPER!$AA215,".",IF(OPER!$AB215&lt;=HOUR(U$7),MAX($Q120:Q120,0)+1,".")),","),IF(MAX($Q120:Q120,0)=OPER!$AA215,".",IF(OPER!$AB215&lt;=HOUR(U$7),MAX($Q120:Q120,0)+1,".")))</f>
        <v>.</v>
      </c>
      <c r="U120" s="269" t="e">
        <f>IF($E120=$E119,IF(V119=".",IF(MAX($Q120:T120,0)=OPER!$AA215,".",IF(OPER!$AB215&lt;=HOUR(V$7),MAX($Q120:T120,0)+1,".")),","),IF(MAX($Q120:T120,0)=OPER!$AA215,".",IF(OPER!$AB215&lt;=HOUR(V$7),MAX($Q120:T120,0)+1,".")))</f>
        <v>#VALUE!</v>
      </c>
      <c r="V120" s="269" t="str">
        <f>IF($E120=$E119,IF(W119=".",IF(MAX($Q120:U120,0)=OPER!$AA215,".",IF(OPER!$AB215&lt;=HOUR(W$7),MAX($Q120:U120,0)+1,".")),","),IF(MAX($Q120:U120,0)=OPER!$AA215,".",IF(OPER!$AB215&lt;=HOUR(W$7),MAX($Q120:U120,0)+1,".")))</f>
        <v>,</v>
      </c>
      <c r="W120" s="269" t="str">
        <f>IF($E120=$E119,IF(X119=".",IF(MAX($Q120:V120,0)=OPER!$AA215,".",IF(OPER!$AB215&lt;=HOUR(X$7),MAX($Q120:V120,0)+1,".")),","),IF(MAX($Q120:V120,0)=OPER!$AA215,".",IF(OPER!$AB215&lt;=HOUR(X$7),MAX($Q120:V120,0)+1,".")))</f>
        <v>,</v>
      </c>
      <c r="X120" s="270" t="str">
        <f>IF($E120=$E119,IF(Y119=".",IF(MAX($Q120:W120,0)=OPER!$AA215,".",IF(OPER!$AB215&lt;=HOUR(Y$7),MAX($Q120:W120,0)+1,".")),","),IF(MAX($Q120:W120,0)=OPER!$AA215,".",IF(OPER!$AB215&lt;=HOUR(Y$7),MAX($Q120:W120,0)+1,".")))</f>
        <v>,</v>
      </c>
      <c r="Y120" s="271" t="str">
        <f>IF($E120=$E119,IF(Z119=".",IF(MAX($Q120:X120,0)=OPER!$AA215,".",IF(OPER!$AB215&lt;=HOUR(Z$7),MAX($Q120:X120,0)+1,".")),","),IF(MAX($Q120:X120,0)=OPER!$AA215,".",IF(OPER!$AB215&lt;=HOUR(Z$7),MAX($Q120:X120,0)+1,".")))</f>
        <v>,</v>
      </c>
      <c r="Z120" s="269" t="str">
        <f>IF($E120=$E119,IF(AA119=".",IF(MAX($Q120:Y120,0)=OPER!$AA215,".",IF(OPER!$AB215&lt;=HOUR(AA$7),MAX($Q120:Y120,0)+1,".")),","),IF(MAX($Q120:Y120,0)=OPER!$AA215,".",IF(OPER!$AB215&lt;=HOUR(AA$7),MAX($Q120:Y120,0)+1,".")))</f>
        <v>,</v>
      </c>
      <c r="AA120" s="269" t="str">
        <f>IF($E120=$E119,IF(AB119=".",IF(MAX($Q120:Z120,0)=OPER!$AA215,".",IF(OPER!$AB215&lt;=HOUR(AB$7),MAX($Q120:Z120,0)+1,".")),","),IF(MAX($Q120:Z120,0)=OPER!$AA215,".",IF(OPER!$AB215&lt;=HOUR(AB$7),MAX($Q120:Z120,0)+1,".")))</f>
        <v>,</v>
      </c>
      <c r="AB120" s="270" t="str">
        <f>IF($E120=$E119,IF(AC119=".",IF(MAX($Q120:AA120,0)=OPER!$AA215,".",IF(OPER!$AB215&lt;=HOUR(AC$7),MAX($Q120:AA120,0)+1,".")),","),IF(MAX($Q120:AA120,0)=OPER!$AA215,".",IF(OPER!$AB215&lt;=HOUR(AC$7),MAX($Q120:AA120,0)+1,".")))</f>
        <v>,</v>
      </c>
      <c r="AC120" s="271" t="str">
        <f>IF($E120=$E119,IF(AD119=".",IF(MAX($Q120:AB120,0)=OPER!$AA215,".",IF(OPER!$AB215&lt;=HOUR(AD$7),MAX($Q120:AB120,0)+1,".")),","),IF(MAX($Q120:AB120,0)=OPER!$AA215,".",IF(OPER!$AB215&lt;=HOUR(AD$7),MAX($Q120:AB120,0)+1,".")))</f>
        <v>,</v>
      </c>
      <c r="AD120" s="269" t="str">
        <f>IF($E120=$E119,IF(AE119=".",IF(MAX($Q120:AC120,0)=OPER!$AA215,".",IF(OPER!$AB215&lt;=HOUR(AE$7),MAX($Q120:AC120,0)+1,".")),","),IF(MAX($Q120:AC120,0)=OPER!$AA215,".",IF(OPER!$AB215&lt;=HOUR(AE$7),MAX($Q120:AC120,0)+1,".")))</f>
        <v>,</v>
      </c>
      <c r="AE120" s="269" t="str">
        <f>IF($E120=$E119,IF(AF119=".",IF(MAX($Q120:AD120,0)=OPER!$AA215,".",IF(OPER!$AB215&lt;=HOUR(AF$7),MAX($Q120:AD120,0)+1,".")),","),IF(MAX($Q120:AD120,0)=OPER!$AA215,".",IF(OPER!$AB215&lt;=HOUR(AF$7),MAX($Q120:AD120,0)+1,".")))</f>
        <v>,</v>
      </c>
      <c r="AF120" s="270" t="str">
        <f>IF($E120=$E119,IF(AG119=".",IF(MAX($Q120:AE120,0)=OPER!$AA215,".",IF(OPER!$AB215&lt;=HOUR(AG$7),MAX($Q120:AE120,0)+1,".")),","),IF(MAX($Q120:AE120,0)=OPER!$AA215,".",IF(OPER!$AB215&lt;=HOUR(AG$7),MAX($Q120:AE120,0)+1,".")))</f>
        <v>,</v>
      </c>
      <c r="AG120" s="271" t="str">
        <f>IF($E120=$E119,IF(AH119=".",IF(MAX($Q120:AF120,0)=OPER!$AA215,".",IF(OPER!$AB215&lt;=HOUR(AH$7),MAX($Q120:AF120,0)+1,".")),","),IF(MAX($Q120:AF120,0)=OPER!$AA215,".",IF(OPER!$AB215&lt;=HOUR(AH$7),MAX($Q120:AF120,0)+1,".")))</f>
        <v>,</v>
      </c>
      <c r="AH120" s="269" t="str">
        <f>IF($E120=$E119,IF(AI119=".",IF(MAX($Q120:AG120,0)=OPER!$AA215,".",IF(OPER!$AB215&lt;=HOUR(AI$7),MAX($Q120:AG120,0)+1,".")),","),IF(MAX($Q120:AG120,0)=OPER!$AA215,".",IF(OPER!$AB215&lt;=HOUR(AI$7),MAX($Q120:AG120,0)+1,".")))</f>
        <v>,</v>
      </c>
      <c r="AI120" s="269" t="str">
        <f>IF($E120=$E119,IF(AJ119=".",IF(MAX($Q120:AH120,0)=OPER!$AA215,".",IF(OPER!$AB215&lt;=HOUR(AJ$7),MAX($Q120:AH120,0)+1,".")),","),IF(MAX($Q120:AH120,0)=OPER!$AA215,".",IF(OPER!$AB215&lt;=HOUR(AJ$7),MAX($Q120:AH120,0)+1,".")))</f>
        <v>,</v>
      </c>
      <c r="AJ120" s="270" t="str">
        <f>IF($E120=$E119,IF(AK119=".",IF(MAX($Q120:AI120,0)=OPER!$AA215,".",IF(OPER!$AB215&lt;=HOUR(AK$7),MAX($Q120:AI120,0)+1,".")),","),IF(MAX($Q120:AI120,0)=OPER!$AA215,".",IF(OPER!$AB215&lt;=HOUR(AK$7),MAX($Q120:AI120,0)+1,".")))</f>
        <v>,</v>
      </c>
      <c r="AK120" s="271" t="str">
        <f>IF($E120=$E119,IF(AL119=".",IF(MAX($Q120:AJ120,0)=OPER!$AA215,".",IF(OPER!$AB215&lt;=HOUR(AL$7),MAX($Q120:AJ120,0)+1,".")),","),IF(MAX($Q120:AJ120,0)=OPER!$AA215,".",IF(OPER!$AB215&lt;=HOUR(AL$7),MAX($Q120:AJ120,0)+1,".")))</f>
        <v>,</v>
      </c>
      <c r="AL120" s="269" t="str">
        <f>IF($E120=$E119,IF(AM119=".",IF(MAX($Q120:AK120,0)=OPER!$AA215,".",IF(OPER!$AB215&lt;=HOUR(AM$7),MAX($Q120:AK120,0)+1,".")),","),IF(MAX($Q120:AK120,0)=OPER!$AA215,".",IF(OPER!$AB215&lt;=HOUR(AM$7),MAX($Q120:AK120,0)+1,".")))</f>
        <v>,</v>
      </c>
      <c r="AM120" s="269" t="str">
        <f>IF($E120=$E119,IF(AN119=".",IF(MAX($Q120:AL120,0)=OPER!$AA215,".",IF(OPER!$AB215&lt;=HOUR(AN$7),MAX($Q120:AL120,0)+1,".")),","),IF(MAX($Q120:AL120,0)=OPER!$AA215,".",IF(OPER!$AB215&lt;=HOUR(AN$7),MAX($Q120:AL120,0)+1,".")))</f>
        <v>,</v>
      </c>
      <c r="AN120" s="270" t="str">
        <f>IF($E120=$E119,IF(AO119=".",IF(MAX($Q120:AM120,0)=OPER!$AA215,".",IF(OPER!$AB215&lt;=HOUR(AO$7),MAX($Q120:AM120,0)+1,".")),","),IF(MAX($Q120:AM120,0)=OPER!$AA215,".",IF(OPER!$AB215&lt;=HOUR(AO$7),MAX($Q120:AM120,0)+1,".")))</f>
        <v>,</v>
      </c>
      <c r="AO120" s="271" t="str">
        <f>IF($E120=$E119,IF(AP119=".",IF(MAX($Q120:AN120,0)=OPER!$AA215,".",IF(OPER!$AB215&lt;=HOUR(AP$7),MAX($Q120:AN120,0)+1,".")),","),IF(MAX($Q120:AN120,0)=OPER!$AA215,".",IF(OPER!$AB215&lt;=HOUR(AP$7),MAX($Q120:AN120,0)+1,".")))</f>
        <v>,</v>
      </c>
      <c r="AP120" s="269" t="str">
        <f>IF($E120=$E119,IF(AQ119=".",IF(MAX($Q120:AO120,0)=OPER!$AA215,".",IF(OPER!$AB215&lt;=HOUR(AQ$7),MAX($Q120:AO120,0)+1,".")),","),IF(MAX($Q120:AO120,0)=OPER!$AA215,".",IF(OPER!$AB215&lt;=HOUR(AQ$7),MAX($Q120:AO120,0)+1,".")))</f>
        <v>,</v>
      </c>
      <c r="AQ120" s="269" t="str">
        <f>IF($E120=$E119,IF(AR119=".",IF(MAX($Q120:AP120,0)=OPER!$AA215,".",IF(OPER!$AB215&lt;=HOUR(AR$7),MAX($Q120:AP120,0)+1,".")),","),IF(MAX($Q120:AP120,0)=OPER!$AA215,".",IF(OPER!$AB215&lt;=HOUR(AR$7),MAX($Q120:AP120,0)+1,".")))</f>
        <v>,</v>
      </c>
      <c r="AR120" s="270" t="str">
        <f>IF($E120=$E119,IF(AS119=".",IF(MAX($Q120:AQ120,0)=OPER!$AA215,".",IF(OPER!$AB215&lt;=HOUR(AS$7),MAX($Q120:AQ120,0)+1,".")),","),IF(MAX($Q120:AQ120,0)=OPER!$AA215,".",IF(OPER!$AB215&lt;=HOUR(AS$7),MAX($Q120:AQ120,0)+1,".")))</f>
        <v>,</v>
      </c>
      <c r="AS120" s="271" t="str">
        <f>IF($E120=$E119,IF(AT119=".",IF(MAX($Q120:AR120,0)=OPER!$AA215,".",IF(OPER!$AB215&lt;=HOUR(AT$7),MAX($Q120:AR120,0)+1,".")),","),IF(MAX($Q120:AR120,0)=OPER!$AA215,".",IF(OPER!$AB215&lt;=HOUR(AT$7),MAX($Q120:AR120,0)+1,".")))</f>
        <v>,</v>
      </c>
      <c r="AT120" s="269" t="str">
        <f>IF($E120=$E119,IF(AU119=".",IF(MAX($Q120:AS120,0)=OPER!$AA215,".",IF(OPER!$AB215&lt;=HOUR(AU$7),MAX($Q120:AS120,0)+1,".")),","),IF(MAX($Q120:AS120,0)=OPER!$AA215,".",IF(OPER!$AB215&lt;=HOUR(AU$7),MAX($Q120:AS120,0)+1,".")))</f>
        <v>,</v>
      </c>
      <c r="AU120" s="269" t="str">
        <f>IF($E120=$E119,IF(AV119=".",IF(MAX($Q120:AT120,0)=OPER!$AA215,".",IF(OPER!$AB215&lt;=HOUR(AV$7),MAX($Q120:AT120,0)+1,".")),","),IF(MAX($Q120:AT120,0)=OPER!$AA215,".",IF(OPER!$AB215&lt;=HOUR(AV$7),MAX($Q120:AT120,0)+1,".")))</f>
        <v>,</v>
      </c>
      <c r="AV120" s="270" t="str">
        <f>IF($E120=$E119,IF(AW119=".",IF(MAX($Q120:AU120,0)=OPER!$AA215,".",IF(OPER!$AB215&lt;=HOUR(AW$7),MAX($Q120:AU120,0)+1,".")),","),IF(MAX($Q120:AU120,0)=OPER!$AA215,".",IF(OPER!$AB215&lt;=HOUR(AW$7),MAX($Q120:AU120,0)+1,".")))</f>
        <v>,</v>
      </c>
      <c r="AW120" s="271" t="str">
        <f>IF($E120=$E119,IF(AX119=".",IF(MAX($Q120:AV120,0)=OPER!$AA215,".",IF(OPER!$AB215&lt;=HOUR(AX$7),MAX($Q120:AV120,0)+1,".")),","),IF(MAX($Q120:AV120,0)=OPER!$AA215,".",IF(OPER!$AB215&lt;=HOUR(AX$7),MAX($Q120:AV120,0)+1,".")))</f>
        <v>,</v>
      </c>
      <c r="AX120" s="269" t="str">
        <f>IF($E120=$E119,IF(AY119=".",IF(MAX($Q120:AW120,0)=OPER!$AA215,".",IF(OPER!$AB215&lt;=HOUR(AY$7),MAX($Q120:AW120,0)+1,".")),","),IF(MAX($Q120:AW120,0)=OPER!$AA215,".",IF(OPER!$AB215&lt;=HOUR(AY$7),MAX($Q120:AW120,0)+1,".")))</f>
        <v>,</v>
      </c>
      <c r="AY120" s="269" t="str">
        <f>IF($E120=$E119,IF(AZ119=".",IF(MAX($Q120:AX120,0)=OPER!$AA215,".",IF(OPER!$AB215&lt;=HOUR(AZ$7),MAX($Q120:AX120,0)+1,".")),","),IF(MAX($Q120:AX120,0)=OPER!$AA215,".",IF(OPER!$AB215&lt;=HOUR(AZ$7),MAX($Q120:AX120,0)+1,".")))</f>
        <v>,</v>
      </c>
      <c r="AZ120" s="270" t="str">
        <f>IF($E120=$E119,IF(BA119=".",IF(MAX($Q120:AY120,0)=OPER!$AA215,".",IF(OPER!$AB215&lt;=HOUR(BA$7),MAX($Q120:AY120,0)+1,".")),","),IF(MAX($Q120:AY120,0)=OPER!$AA215,".",IF(OPER!$AB215&lt;=HOUR(BA$7),MAX($Q120:AY120,0)+1,".")))</f>
        <v>,</v>
      </c>
      <c r="BA120" s="30" t="str">
        <f>+OPER!AK114</f>
        <v/>
      </c>
    </row>
    <row r="121" spans="1:53" ht="80.5" customHeight="1" x14ac:dyDescent="0.2">
      <c r="A121" s="282" t="str">
        <f>IF(OPER!AF115=0,"",OPER!AF115)</f>
        <v>CRITICA</v>
      </c>
      <c r="B121" s="109" t="str">
        <f>IF(OPER!V115=0,"",OPER!V115)</f>
        <v xml:space="preserve"> </v>
      </c>
      <c r="C121" s="71" t="str">
        <f>IF(OPER!U115 = 0,"", OPER!U115)</f>
        <v/>
      </c>
      <c r="D121" s="30" t="str">
        <f t="shared" si="10"/>
        <v/>
      </c>
      <c r="E121" s="262" t="str">
        <f>IF(OPER!X115 = 0,"",OPER!X115)</f>
        <v xml:space="preserve"> </v>
      </c>
      <c r="F121" s="262" t="str">
        <f>IF(OPER!I115 = 0,"",OPER!I115)</f>
        <v/>
      </c>
      <c r="G121" s="352" t="str">
        <f>IF(OPER!C115=0,"",OPER!C115)</f>
        <v/>
      </c>
      <c r="H121" s="30" t="str">
        <f>IF(OPER!R115 = 0,"",OPER!R115)</f>
        <v/>
      </c>
      <c r="I121" s="30" t="str">
        <f>IF(OPER!F115=0,"", OPER!F115)</f>
        <v/>
      </c>
      <c r="J121" s="108" t="str">
        <f>IF(OPER!G115=0,"",OPER!G115)</f>
        <v/>
      </c>
      <c r="K121" s="250">
        <f>+OPER!R115</f>
        <v>0</v>
      </c>
      <c r="L121" s="262">
        <f t="shared" si="11"/>
        <v>0</v>
      </c>
      <c r="M121" s="250">
        <f t="shared" si="12"/>
        <v>0</v>
      </c>
      <c r="N121" s="205" t="str">
        <f>IF(OPER!A115=0,"",OPER!A115)</f>
        <v/>
      </c>
      <c r="O121" s="73" t="str">
        <f>IF(OPER!AJ1971=0,"",OPER!AJ1971)</f>
        <v/>
      </c>
      <c r="P121" s="264" t="str">
        <f>IF(OPER!AH115="EJECUTADO","SI",IF(OPER!AH115="NO EJECUTADO","NO",""))</f>
        <v/>
      </c>
      <c r="Q121" s="264" t="str">
        <f>IF(OPER!AN115="EJECUTADO","SI",IF(OPER!AN115="NO EJECUTADO","NO",""))</f>
        <v/>
      </c>
      <c r="R121" s="221" t="str">
        <f>IFERROR(VLOOKUP(OPER!Z115,OPER!$AU$490:$AV$577,2,0),"NO ASIGNADO")</f>
        <v xml:space="preserve"> </v>
      </c>
      <c r="S121" s="6" t="str">
        <f>+OPER!AG115</f>
        <v xml:space="preserve"> </v>
      </c>
      <c r="T121" s="268" t="e">
        <f>IF($E121=$E120,IF(U120=".",IF(MAX($Q121:Q121,0)=OPER!$AA216,".",IF(OPER!$AB216&lt;=HOUR(U$7),MAX($Q121:Q121,0)+1,".")),","),IF(MAX($Q121:Q121,0)=OPER!$AA216,".",IF(OPER!$AB216&lt;=HOUR(U$7),MAX($Q121:Q121,0)+1,".")))</f>
        <v>#VALUE!</v>
      </c>
      <c r="U121" s="269" t="str">
        <f>IF($E121=$E120,IF(V120=".",IF(MAX($Q121:T121,0)=OPER!$AA216,".",IF(OPER!$AB216&lt;=HOUR(V$7),MAX($Q121:T121,0)+1,".")),","),IF(MAX($Q121:T121,0)=OPER!$AA216,".",IF(OPER!$AB216&lt;=HOUR(V$7),MAX($Q121:T121,0)+1,".")))</f>
        <v>,</v>
      </c>
      <c r="V121" s="269" t="str">
        <f>IF($E121=$E120,IF(W120=".",IF(MAX($Q121:U121,0)=OPER!$AA216,".",IF(OPER!$AB216&lt;=HOUR(W$7),MAX($Q121:U121,0)+1,".")),","),IF(MAX($Q121:U121,0)=OPER!$AA216,".",IF(OPER!$AB216&lt;=HOUR(W$7),MAX($Q121:U121,0)+1,".")))</f>
        <v>,</v>
      </c>
      <c r="W121" s="269" t="str">
        <f>IF($E121=$E120,IF(X120=".",IF(MAX($Q121:V121,0)=OPER!$AA216,".",IF(OPER!$AB216&lt;=HOUR(X$7),MAX($Q121:V121,0)+1,".")),","),IF(MAX($Q121:V121,0)=OPER!$AA216,".",IF(OPER!$AB216&lt;=HOUR(X$7),MAX($Q121:V121,0)+1,".")))</f>
        <v>,</v>
      </c>
      <c r="X121" s="270" t="str">
        <f>IF($E121=$E120,IF(Y120=".",IF(MAX($Q121:W121,0)=OPER!$AA216,".",IF(OPER!$AB216&lt;=HOUR(Y$7),MAX($Q121:W121,0)+1,".")),","),IF(MAX($Q121:W121,0)=OPER!$AA216,".",IF(OPER!$AB216&lt;=HOUR(Y$7),MAX($Q121:W121,0)+1,".")))</f>
        <v>,</v>
      </c>
      <c r="Y121" s="271" t="str">
        <f>IF($E121=$E120,IF(Z120=".",IF(MAX($Q121:X121,0)=OPER!$AA216,".",IF(OPER!$AB216&lt;=HOUR(Z$7),MAX($Q121:X121,0)+1,".")),","),IF(MAX($Q121:X121,0)=OPER!$AA216,".",IF(OPER!$AB216&lt;=HOUR(Z$7),MAX($Q121:X121,0)+1,".")))</f>
        <v>,</v>
      </c>
      <c r="Z121" s="269" t="str">
        <f>IF($E121=$E120,IF(AA120=".",IF(MAX($Q121:Y121,0)=OPER!$AA216,".",IF(OPER!$AB216&lt;=HOUR(AA$7),MAX($Q121:Y121,0)+1,".")),","),IF(MAX($Q121:Y121,0)=OPER!$AA216,".",IF(OPER!$AB216&lt;=HOUR(AA$7),MAX($Q121:Y121,0)+1,".")))</f>
        <v>,</v>
      </c>
      <c r="AA121" s="269" t="str">
        <f>IF($E121=$E120,IF(AB120=".",IF(MAX($Q121:Z121,0)=OPER!$AA216,".",IF(OPER!$AB216&lt;=HOUR(AB$7),MAX($Q121:Z121,0)+1,".")),","),IF(MAX($Q121:Z121,0)=OPER!$AA216,".",IF(OPER!$AB216&lt;=HOUR(AB$7),MAX($Q121:Z121,0)+1,".")))</f>
        <v>,</v>
      </c>
      <c r="AB121" s="270" t="str">
        <f>IF($E121=$E120,IF(AC120=".",IF(MAX($Q121:AA121,0)=OPER!$AA216,".",IF(OPER!$AB216&lt;=HOUR(AC$7),MAX($Q121:AA121,0)+1,".")),","),IF(MAX($Q121:AA121,0)=OPER!$AA216,".",IF(OPER!$AB216&lt;=HOUR(AC$7),MAX($Q121:AA121,0)+1,".")))</f>
        <v>,</v>
      </c>
      <c r="AC121" s="271" t="str">
        <f>IF($E121=$E120,IF(AD120=".",IF(MAX($Q121:AB121,0)=OPER!$AA216,".",IF(OPER!$AB216&lt;=HOUR(AD$7),MAX($Q121:AB121,0)+1,".")),","),IF(MAX($Q121:AB121,0)=OPER!$AA216,".",IF(OPER!$AB216&lt;=HOUR(AD$7),MAX($Q121:AB121,0)+1,".")))</f>
        <v>,</v>
      </c>
      <c r="AD121" s="269" t="str">
        <f>IF($E121=$E120,IF(AE120=".",IF(MAX($Q121:AC121,0)=OPER!$AA216,".",IF(OPER!$AB216&lt;=HOUR(AE$7),MAX($Q121:AC121,0)+1,".")),","),IF(MAX($Q121:AC121,0)=OPER!$AA216,".",IF(OPER!$AB216&lt;=HOUR(AE$7),MAX($Q121:AC121,0)+1,".")))</f>
        <v>,</v>
      </c>
      <c r="AE121" s="269" t="str">
        <f>IF($E121=$E120,IF(AF120=".",IF(MAX($Q121:AD121,0)=OPER!$AA216,".",IF(OPER!$AB216&lt;=HOUR(AF$7),MAX($Q121:AD121,0)+1,".")),","),IF(MAX($Q121:AD121,0)=OPER!$AA216,".",IF(OPER!$AB216&lt;=HOUR(AF$7),MAX($Q121:AD121,0)+1,".")))</f>
        <v>,</v>
      </c>
      <c r="AF121" s="270" t="str">
        <f>IF($E121=$E120,IF(AG120=".",IF(MAX($Q121:AE121,0)=OPER!$AA216,".",IF(OPER!$AB216&lt;=HOUR(AG$7),MAX($Q121:AE121,0)+1,".")),","),IF(MAX($Q121:AE121,0)=OPER!$AA216,".",IF(OPER!$AB216&lt;=HOUR(AG$7),MAX($Q121:AE121,0)+1,".")))</f>
        <v>,</v>
      </c>
      <c r="AG121" s="271" t="str">
        <f>IF($E121=$E120,IF(AH120=".",IF(MAX($Q121:AF121,0)=OPER!$AA216,".",IF(OPER!$AB216&lt;=HOUR(AH$7),MAX($Q121:AF121,0)+1,".")),","),IF(MAX($Q121:AF121,0)=OPER!$AA216,".",IF(OPER!$AB216&lt;=HOUR(AH$7),MAX($Q121:AF121,0)+1,".")))</f>
        <v>,</v>
      </c>
      <c r="AH121" s="269" t="str">
        <f>IF($E121=$E120,IF(AI120=".",IF(MAX($Q121:AG121,0)=OPER!$AA216,".",IF(OPER!$AB216&lt;=HOUR(AI$7),MAX($Q121:AG121,0)+1,".")),","),IF(MAX($Q121:AG121,0)=OPER!$AA216,".",IF(OPER!$AB216&lt;=HOUR(AI$7),MAX($Q121:AG121,0)+1,".")))</f>
        <v>,</v>
      </c>
      <c r="AI121" s="269" t="str">
        <f>IF($E121=$E120,IF(AJ120=".",IF(MAX($Q121:AH121,0)=OPER!$AA216,".",IF(OPER!$AB216&lt;=HOUR(AJ$7),MAX($Q121:AH121,0)+1,".")),","),IF(MAX($Q121:AH121,0)=OPER!$AA216,".",IF(OPER!$AB216&lt;=HOUR(AJ$7),MAX($Q121:AH121,0)+1,".")))</f>
        <v>,</v>
      </c>
      <c r="AJ121" s="270" t="str">
        <f>IF($E121=$E120,IF(AK120=".",IF(MAX($Q121:AI121,0)=OPER!$AA216,".",IF(OPER!$AB216&lt;=HOUR(AK$7),MAX($Q121:AI121,0)+1,".")),","),IF(MAX($Q121:AI121,0)=OPER!$AA216,".",IF(OPER!$AB216&lt;=HOUR(AK$7),MAX($Q121:AI121,0)+1,".")))</f>
        <v>,</v>
      </c>
      <c r="AK121" s="271" t="str">
        <f>IF($E121=$E120,IF(AL120=".",IF(MAX($Q121:AJ121,0)=OPER!$AA216,".",IF(OPER!$AB216&lt;=HOUR(AL$7),MAX($Q121:AJ121,0)+1,".")),","),IF(MAX($Q121:AJ121,0)=OPER!$AA216,".",IF(OPER!$AB216&lt;=HOUR(AL$7),MAX($Q121:AJ121,0)+1,".")))</f>
        <v>,</v>
      </c>
      <c r="AL121" s="269" t="str">
        <f>IF($E121=$E120,IF(AM120=".",IF(MAX($Q121:AK121,0)=OPER!$AA216,".",IF(OPER!$AB216&lt;=HOUR(AM$7),MAX($Q121:AK121,0)+1,".")),","),IF(MAX($Q121:AK121,0)=OPER!$AA216,".",IF(OPER!$AB216&lt;=HOUR(AM$7),MAX($Q121:AK121,0)+1,".")))</f>
        <v>,</v>
      </c>
      <c r="AM121" s="269" t="str">
        <f>IF($E121=$E120,IF(AN120=".",IF(MAX($Q121:AL121,0)=OPER!$AA216,".",IF(OPER!$AB216&lt;=HOUR(AN$7),MAX($Q121:AL121,0)+1,".")),","),IF(MAX($Q121:AL121,0)=OPER!$AA216,".",IF(OPER!$AB216&lt;=HOUR(AN$7),MAX($Q121:AL121,0)+1,".")))</f>
        <v>,</v>
      </c>
      <c r="AN121" s="270" t="str">
        <f>IF($E121=$E120,IF(AO120=".",IF(MAX($Q121:AM121,0)=OPER!$AA216,".",IF(OPER!$AB216&lt;=HOUR(AO$7),MAX($Q121:AM121,0)+1,".")),","),IF(MAX($Q121:AM121,0)=OPER!$AA216,".",IF(OPER!$AB216&lt;=HOUR(AO$7),MAX($Q121:AM121,0)+1,".")))</f>
        <v>,</v>
      </c>
      <c r="AO121" s="271" t="str">
        <f>IF($E121=$E120,IF(AP120=".",IF(MAX($Q121:AN121,0)=OPER!$AA216,".",IF(OPER!$AB216&lt;=HOUR(AP$7),MAX($Q121:AN121,0)+1,".")),","),IF(MAX($Q121:AN121,0)=OPER!$AA216,".",IF(OPER!$AB216&lt;=HOUR(AP$7),MAX($Q121:AN121,0)+1,".")))</f>
        <v>,</v>
      </c>
      <c r="AP121" s="269" t="str">
        <f>IF($E121=$E120,IF(AQ120=".",IF(MAX($Q121:AO121,0)=OPER!$AA216,".",IF(OPER!$AB216&lt;=HOUR(AQ$7),MAX($Q121:AO121,0)+1,".")),","),IF(MAX($Q121:AO121,0)=OPER!$AA216,".",IF(OPER!$AB216&lt;=HOUR(AQ$7),MAX($Q121:AO121,0)+1,".")))</f>
        <v>,</v>
      </c>
      <c r="AQ121" s="269" t="str">
        <f>IF($E121=$E120,IF(AR120=".",IF(MAX($Q121:AP121,0)=OPER!$AA216,".",IF(OPER!$AB216&lt;=HOUR(AR$7),MAX($Q121:AP121,0)+1,".")),","),IF(MAX($Q121:AP121,0)=OPER!$AA216,".",IF(OPER!$AB216&lt;=HOUR(AR$7),MAX($Q121:AP121,0)+1,".")))</f>
        <v>,</v>
      </c>
      <c r="AR121" s="270" t="str">
        <f>IF($E121=$E120,IF(AS120=".",IF(MAX($Q121:AQ121,0)=OPER!$AA216,".",IF(OPER!$AB216&lt;=HOUR(AS$7),MAX($Q121:AQ121,0)+1,".")),","),IF(MAX($Q121:AQ121,0)=OPER!$AA216,".",IF(OPER!$AB216&lt;=HOUR(AS$7),MAX($Q121:AQ121,0)+1,".")))</f>
        <v>,</v>
      </c>
      <c r="AS121" s="271" t="str">
        <f>IF($E121=$E120,IF(AT120=".",IF(MAX($Q121:AR121,0)=OPER!$AA216,".",IF(OPER!$AB216&lt;=HOUR(AT$7),MAX($Q121:AR121,0)+1,".")),","),IF(MAX($Q121:AR121,0)=OPER!$AA216,".",IF(OPER!$AB216&lt;=HOUR(AT$7),MAX($Q121:AR121,0)+1,".")))</f>
        <v>,</v>
      </c>
      <c r="AT121" s="269" t="str">
        <f>IF($E121=$E120,IF(AU120=".",IF(MAX($Q121:AS121,0)=OPER!$AA216,".",IF(OPER!$AB216&lt;=HOUR(AU$7),MAX($Q121:AS121,0)+1,".")),","),IF(MAX($Q121:AS121,0)=OPER!$AA216,".",IF(OPER!$AB216&lt;=HOUR(AU$7),MAX($Q121:AS121,0)+1,".")))</f>
        <v>,</v>
      </c>
      <c r="AU121" s="269" t="str">
        <f>IF($E121=$E120,IF(AV120=".",IF(MAX($Q121:AT121,0)=OPER!$AA216,".",IF(OPER!$AB216&lt;=HOUR(AV$7),MAX($Q121:AT121,0)+1,".")),","),IF(MAX($Q121:AT121,0)=OPER!$AA216,".",IF(OPER!$AB216&lt;=HOUR(AV$7),MAX($Q121:AT121,0)+1,".")))</f>
        <v>,</v>
      </c>
      <c r="AV121" s="270" t="str">
        <f>IF($E121=$E120,IF(AW120=".",IF(MAX($Q121:AU121,0)=OPER!$AA216,".",IF(OPER!$AB216&lt;=HOUR(AW$7),MAX($Q121:AU121,0)+1,".")),","),IF(MAX($Q121:AU121,0)=OPER!$AA216,".",IF(OPER!$AB216&lt;=HOUR(AW$7),MAX($Q121:AU121,0)+1,".")))</f>
        <v>,</v>
      </c>
      <c r="AW121" s="271" t="str">
        <f>IF($E121=$E120,IF(AX120=".",IF(MAX($Q121:AV121,0)=OPER!$AA216,".",IF(OPER!$AB216&lt;=HOUR(AX$7),MAX($Q121:AV121,0)+1,".")),","),IF(MAX($Q121:AV121,0)=OPER!$AA216,".",IF(OPER!$AB216&lt;=HOUR(AX$7),MAX($Q121:AV121,0)+1,".")))</f>
        <v>,</v>
      </c>
      <c r="AX121" s="269" t="str">
        <f>IF($E121=$E120,IF(AY120=".",IF(MAX($Q121:AW121,0)=OPER!$AA216,".",IF(OPER!$AB216&lt;=HOUR(AY$7),MAX($Q121:AW121,0)+1,".")),","),IF(MAX($Q121:AW121,0)=OPER!$AA216,".",IF(OPER!$AB216&lt;=HOUR(AY$7),MAX($Q121:AW121,0)+1,".")))</f>
        <v>,</v>
      </c>
      <c r="AY121" s="269" t="str">
        <f>IF($E121=$E120,IF(AZ120=".",IF(MAX($Q121:AX121,0)=OPER!$AA216,".",IF(OPER!$AB216&lt;=HOUR(AZ$7),MAX($Q121:AX121,0)+1,".")),","),IF(MAX($Q121:AX121,0)=OPER!$AA216,".",IF(OPER!$AB216&lt;=HOUR(AZ$7),MAX($Q121:AX121,0)+1,".")))</f>
        <v>,</v>
      </c>
      <c r="AZ121" s="270" t="str">
        <f>IF($E121=$E120,IF(BA120=".",IF(MAX($Q121:AY121,0)=OPER!$AA216,".",IF(OPER!$AB216&lt;=HOUR(BA$7),MAX($Q121:AY121,0)+1,".")),","),IF(MAX($Q121:AY121,0)=OPER!$AA216,".",IF(OPER!$AB216&lt;=HOUR(BA$7),MAX($Q121:AY121,0)+1,".")))</f>
        <v>,</v>
      </c>
      <c r="BA121" s="30" t="str">
        <f>+OPER!AK115</f>
        <v/>
      </c>
    </row>
    <row r="122" spans="1:53" ht="80.5" customHeight="1" x14ac:dyDescent="0.2">
      <c r="A122" s="282" t="str">
        <f>IF(OPER!AF116=0,"",OPER!AF116)</f>
        <v>CRITICA</v>
      </c>
      <c r="B122" s="109" t="str">
        <f>IF(OPER!V116=0,"",OPER!V116)</f>
        <v xml:space="preserve"> </v>
      </c>
      <c r="C122" s="71" t="str">
        <f>IF(OPER!U116 = 0,"", OPER!U116)</f>
        <v/>
      </c>
      <c r="D122" s="30" t="str">
        <f t="shared" si="10"/>
        <v/>
      </c>
      <c r="E122" s="262" t="str">
        <f>IF(OPER!X116 = 0,"",OPER!X116)</f>
        <v xml:space="preserve"> </v>
      </c>
      <c r="F122" s="262" t="str">
        <f>IF(OPER!I116 = 0,"",OPER!I116)</f>
        <v/>
      </c>
      <c r="G122" s="352" t="str">
        <f>IF(OPER!C116=0,"",OPER!C116)</f>
        <v/>
      </c>
      <c r="H122" s="30" t="str">
        <f>IF(OPER!R116 = 0,"",OPER!R116)</f>
        <v/>
      </c>
      <c r="I122" s="30" t="str">
        <f>IF(OPER!F116=0,"", OPER!F116)</f>
        <v/>
      </c>
      <c r="J122" s="108" t="str">
        <f>IF(OPER!G116=0,"",OPER!G116)</f>
        <v/>
      </c>
      <c r="K122" s="250">
        <f>+OPER!R116</f>
        <v>0</v>
      </c>
      <c r="L122" s="262">
        <f t="shared" si="11"/>
        <v>0</v>
      </c>
      <c r="M122" s="250">
        <f t="shared" si="12"/>
        <v>0</v>
      </c>
      <c r="N122" s="205" t="str">
        <f>IF(OPER!A116=0,"",OPER!A116)</f>
        <v/>
      </c>
      <c r="O122" s="73" t="str">
        <f>IF(OPER!AJ1972=0,"",OPER!AJ1972)</f>
        <v/>
      </c>
      <c r="P122" s="264" t="str">
        <f>IF(OPER!AH116="EJECUTADO","SI",IF(OPER!AH116="NO EJECUTADO","NO",""))</f>
        <v/>
      </c>
      <c r="Q122" s="264" t="str">
        <f>IF(OPER!AN116="EJECUTADO","SI",IF(OPER!AN116="NO EJECUTADO","NO",""))</f>
        <v/>
      </c>
      <c r="R122" s="221" t="str">
        <f>IFERROR(VLOOKUP(OPER!Z116,OPER!$AU$490:$AV$577,2,0),"NO ASIGNADO")</f>
        <v xml:space="preserve"> </v>
      </c>
      <c r="S122" s="6" t="str">
        <f>+OPER!AG116</f>
        <v xml:space="preserve"> </v>
      </c>
      <c r="T122" s="268" t="str">
        <f>IF($E122=$E121,IF(U121=".",IF(MAX($Q122:Q122,0)=OPER!$AA217,".",IF(OPER!$AB217&lt;=HOUR(U$7),MAX($Q122:Q122,0)+1,".")),","),IF(MAX($Q122:Q122,0)=OPER!$AA217,".",IF(OPER!$AB217&lt;=HOUR(U$7),MAX($Q122:Q122,0)+1,".")))</f>
        <v>,</v>
      </c>
      <c r="U122" s="269" t="str">
        <f>IF($E122=$E121,IF(V121=".",IF(MAX($Q122:T122,0)=OPER!$AA217,".",IF(OPER!$AB217&lt;=HOUR(V$7),MAX($Q122:T122,0)+1,".")),","),IF(MAX($Q122:T122,0)=OPER!$AA217,".",IF(OPER!$AB217&lt;=HOUR(V$7),MAX($Q122:T122,0)+1,".")))</f>
        <v>,</v>
      </c>
      <c r="V122" s="269" t="str">
        <f>IF($E122=$E121,IF(W121=".",IF(MAX($Q122:U122,0)=OPER!$AA217,".",IF(OPER!$AB217&lt;=HOUR(W$7),MAX($Q122:U122,0)+1,".")),","),IF(MAX($Q122:U122,0)=OPER!$AA217,".",IF(OPER!$AB217&lt;=HOUR(W$7),MAX($Q122:U122,0)+1,".")))</f>
        <v>,</v>
      </c>
      <c r="W122" s="269" t="str">
        <f>IF($E122=$E121,IF(X121=".",IF(MAX($Q122:V122,0)=OPER!$AA217,".",IF(OPER!$AB217&lt;=HOUR(X$7),MAX($Q122:V122,0)+1,".")),","),IF(MAX($Q122:V122,0)=OPER!$AA217,".",IF(OPER!$AB217&lt;=HOUR(X$7),MAX($Q122:V122,0)+1,".")))</f>
        <v>,</v>
      </c>
      <c r="X122" s="270" t="str">
        <f>IF($E122=$E121,IF(Y121=".",IF(MAX($Q122:W122,0)=OPER!$AA217,".",IF(OPER!$AB217&lt;=HOUR(Y$7),MAX($Q122:W122,0)+1,".")),","),IF(MAX($Q122:W122,0)=OPER!$AA217,".",IF(OPER!$AB217&lt;=HOUR(Y$7),MAX($Q122:W122,0)+1,".")))</f>
        <v>,</v>
      </c>
      <c r="Y122" s="271" t="str">
        <f>IF($E122=$E121,IF(Z121=".",IF(MAX($Q122:X122,0)=OPER!$AA217,".",IF(OPER!$AB217&lt;=HOUR(Z$7),MAX($Q122:X122,0)+1,".")),","),IF(MAX($Q122:X122,0)=OPER!$AA217,".",IF(OPER!$AB217&lt;=HOUR(Z$7),MAX($Q122:X122,0)+1,".")))</f>
        <v>,</v>
      </c>
      <c r="Z122" s="269" t="str">
        <f>IF($E122=$E121,IF(AA121=".",IF(MAX($Q122:Y122,0)=OPER!$AA217,".",IF(OPER!$AB217&lt;=HOUR(AA$7),MAX($Q122:Y122,0)+1,".")),","),IF(MAX($Q122:Y122,0)=OPER!$AA217,".",IF(OPER!$AB217&lt;=HOUR(AA$7),MAX($Q122:Y122,0)+1,".")))</f>
        <v>,</v>
      </c>
      <c r="AA122" s="269" t="str">
        <f>IF($E122=$E121,IF(AB121=".",IF(MAX($Q122:Z122,0)=OPER!$AA217,".",IF(OPER!$AB217&lt;=HOUR(AB$7),MAX($Q122:Z122,0)+1,".")),","),IF(MAX($Q122:Z122,0)=OPER!$AA217,".",IF(OPER!$AB217&lt;=HOUR(AB$7),MAX($Q122:Z122,0)+1,".")))</f>
        <v>,</v>
      </c>
      <c r="AB122" s="270" t="str">
        <f>IF($E122=$E121,IF(AC121=".",IF(MAX($Q122:AA122,0)=OPER!$AA217,".",IF(OPER!$AB217&lt;=HOUR(AC$7),MAX($Q122:AA122,0)+1,".")),","),IF(MAX($Q122:AA122,0)=OPER!$AA217,".",IF(OPER!$AB217&lt;=HOUR(AC$7),MAX($Q122:AA122,0)+1,".")))</f>
        <v>,</v>
      </c>
      <c r="AC122" s="271" t="str">
        <f>IF($E122=$E121,IF(AD121=".",IF(MAX($Q122:AB122,0)=OPER!$AA217,".",IF(OPER!$AB217&lt;=HOUR(AD$7),MAX($Q122:AB122,0)+1,".")),","),IF(MAX($Q122:AB122,0)=OPER!$AA217,".",IF(OPER!$AB217&lt;=HOUR(AD$7),MAX($Q122:AB122,0)+1,".")))</f>
        <v>,</v>
      </c>
      <c r="AD122" s="269" t="str">
        <f>IF($E122=$E121,IF(AE121=".",IF(MAX($Q122:AC122,0)=OPER!$AA217,".",IF(OPER!$AB217&lt;=HOUR(AE$7),MAX($Q122:AC122,0)+1,".")),","),IF(MAX($Q122:AC122,0)=OPER!$AA217,".",IF(OPER!$AB217&lt;=HOUR(AE$7),MAX($Q122:AC122,0)+1,".")))</f>
        <v>,</v>
      </c>
      <c r="AE122" s="269" t="str">
        <f>IF($E122=$E121,IF(AF121=".",IF(MAX($Q122:AD122,0)=OPER!$AA217,".",IF(OPER!$AB217&lt;=HOUR(AF$7),MAX($Q122:AD122,0)+1,".")),","),IF(MAX($Q122:AD122,0)=OPER!$AA217,".",IF(OPER!$AB217&lt;=HOUR(AF$7),MAX($Q122:AD122,0)+1,".")))</f>
        <v>,</v>
      </c>
      <c r="AF122" s="270" t="str">
        <f>IF($E122=$E121,IF(AG121=".",IF(MAX($Q122:AE122,0)=OPER!$AA217,".",IF(OPER!$AB217&lt;=HOUR(AG$7),MAX($Q122:AE122,0)+1,".")),","),IF(MAX($Q122:AE122,0)=OPER!$AA217,".",IF(OPER!$AB217&lt;=HOUR(AG$7),MAX($Q122:AE122,0)+1,".")))</f>
        <v>,</v>
      </c>
      <c r="AG122" s="271" t="str">
        <f>IF($E122=$E121,IF(AH121=".",IF(MAX($Q122:AF122,0)=OPER!$AA217,".",IF(OPER!$AB217&lt;=HOUR(AH$7),MAX($Q122:AF122,0)+1,".")),","),IF(MAX($Q122:AF122,0)=OPER!$AA217,".",IF(OPER!$AB217&lt;=HOUR(AH$7),MAX($Q122:AF122,0)+1,".")))</f>
        <v>,</v>
      </c>
      <c r="AH122" s="269" t="str">
        <f>IF($E122=$E121,IF(AI121=".",IF(MAX($Q122:AG122,0)=OPER!$AA217,".",IF(OPER!$AB217&lt;=HOUR(AI$7),MAX($Q122:AG122,0)+1,".")),","),IF(MAX($Q122:AG122,0)=OPER!$AA217,".",IF(OPER!$AB217&lt;=HOUR(AI$7),MAX($Q122:AG122,0)+1,".")))</f>
        <v>,</v>
      </c>
      <c r="AI122" s="269" t="str">
        <f>IF($E122=$E121,IF(AJ121=".",IF(MAX($Q122:AH122,0)=OPER!$AA217,".",IF(OPER!$AB217&lt;=HOUR(AJ$7),MAX($Q122:AH122,0)+1,".")),","),IF(MAX($Q122:AH122,0)=OPER!$AA217,".",IF(OPER!$AB217&lt;=HOUR(AJ$7),MAX($Q122:AH122,0)+1,".")))</f>
        <v>,</v>
      </c>
      <c r="AJ122" s="270" t="str">
        <f>IF($E122=$E121,IF(AK121=".",IF(MAX($Q122:AI122,0)=OPER!$AA217,".",IF(OPER!$AB217&lt;=HOUR(AK$7),MAX($Q122:AI122,0)+1,".")),","),IF(MAX($Q122:AI122,0)=OPER!$AA217,".",IF(OPER!$AB217&lt;=HOUR(AK$7),MAX($Q122:AI122,0)+1,".")))</f>
        <v>,</v>
      </c>
      <c r="AK122" s="271" t="str">
        <f>IF($E122=$E121,IF(AL121=".",IF(MAX($Q122:AJ122,0)=OPER!$AA217,".",IF(OPER!$AB217&lt;=HOUR(AL$7),MAX($Q122:AJ122,0)+1,".")),","),IF(MAX($Q122:AJ122,0)=OPER!$AA217,".",IF(OPER!$AB217&lt;=HOUR(AL$7),MAX($Q122:AJ122,0)+1,".")))</f>
        <v>,</v>
      </c>
      <c r="AL122" s="269" t="str">
        <f>IF($E122=$E121,IF(AM121=".",IF(MAX($Q122:AK122,0)=OPER!$AA217,".",IF(OPER!$AB217&lt;=HOUR(AM$7),MAX($Q122:AK122,0)+1,".")),","),IF(MAX($Q122:AK122,0)=OPER!$AA217,".",IF(OPER!$AB217&lt;=HOUR(AM$7),MAX($Q122:AK122,0)+1,".")))</f>
        <v>,</v>
      </c>
      <c r="AM122" s="269" t="str">
        <f>IF($E122=$E121,IF(AN121=".",IF(MAX($Q122:AL122,0)=OPER!$AA217,".",IF(OPER!$AB217&lt;=HOUR(AN$7),MAX($Q122:AL122,0)+1,".")),","),IF(MAX($Q122:AL122,0)=OPER!$AA217,".",IF(OPER!$AB217&lt;=HOUR(AN$7),MAX($Q122:AL122,0)+1,".")))</f>
        <v>,</v>
      </c>
      <c r="AN122" s="270" t="str">
        <f>IF($E122=$E121,IF(AO121=".",IF(MAX($Q122:AM122,0)=OPER!$AA217,".",IF(OPER!$AB217&lt;=HOUR(AO$7),MAX($Q122:AM122,0)+1,".")),","),IF(MAX($Q122:AM122,0)=OPER!$AA217,".",IF(OPER!$AB217&lt;=HOUR(AO$7),MAX($Q122:AM122,0)+1,".")))</f>
        <v>,</v>
      </c>
      <c r="AO122" s="271" t="str">
        <f>IF($E122=$E121,IF(AP121=".",IF(MAX($Q122:AN122,0)=OPER!$AA217,".",IF(OPER!$AB217&lt;=HOUR(AP$7),MAX($Q122:AN122,0)+1,".")),","),IF(MAX($Q122:AN122,0)=OPER!$AA217,".",IF(OPER!$AB217&lt;=HOUR(AP$7),MAX($Q122:AN122,0)+1,".")))</f>
        <v>,</v>
      </c>
      <c r="AP122" s="269" t="str">
        <f>IF($E122=$E121,IF(AQ121=".",IF(MAX($Q122:AO122,0)=OPER!$AA217,".",IF(OPER!$AB217&lt;=HOUR(AQ$7),MAX($Q122:AO122,0)+1,".")),","),IF(MAX($Q122:AO122,0)=OPER!$AA217,".",IF(OPER!$AB217&lt;=HOUR(AQ$7),MAX($Q122:AO122,0)+1,".")))</f>
        <v>,</v>
      </c>
      <c r="AQ122" s="269" t="str">
        <f>IF($E122=$E121,IF(AR121=".",IF(MAX($Q122:AP122,0)=OPER!$AA217,".",IF(OPER!$AB217&lt;=HOUR(AR$7),MAX($Q122:AP122,0)+1,".")),","),IF(MAX($Q122:AP122,0)=OPER!$AA217,".",IF(OPER!$AB217&lt;=HOUR(AR$7),MAX($Q122:AP122,0)+1,".")))</f>
        <v>,</v>
      </c>
      <c r="AR122" s="270" t="str">
        <f>IF($E122=$E121,IF(AS121=".",IF(MAX($Q122:AQ122,0)=OPER!$AA217,".",IF(OPER!$AB217&lt;=HOUR(AS$7),MAX($Q122:AQ122,0)+1,".")),","),IF(MAX($Q122:AQ122,0)=OPER!$AA217,".",IF(OPER!$AB217&lt;=HOUR(AS$7),MAX($Q122:AQ122,0)+1,".")))</f>
        <v>,</v>
      </c>
      <c r="AS122" s="271" t="str">
        <f>IF($E122=$E121,IF(AT121=".",IF(MAX($Q122:AR122,0)=OPER!$AA217,".",IF(OPER!$AB217&lt;=HOUR(AT$7),MAX($Q122:AR122,0)+1,".")),","),IF(MAX($Q122:AR122,0)=OPER!$AA217,".",IF(OPER!$AB217&lt;=HOUR(AT$7),MAX($Q122:AR122,0)+1,".")))</f>
        <v>,</v>
      </c>
      <c r="AT122" s="269" t="str">
        <f>IF($E122=$E121,IF(AU121=".",IF(MAX($Q122:AS122,0)=OPER!$AA217,".",IF(OPER!$AB217&lt;=HOUR(AU$7),MAX($Q122:AS122,0)+1,".")),","),IF(MAX($Q122:AS122,0)=OPER!$AA217,".",IF(OPER!$AB217&lt;=HOUR(AU$7),MAX($Q122:AS122,0)+1,".")))</f>
        <v>,</v>
      </c>
      <c r="AU122" s="269" t="str">
        <f>IF($E122=$E121,IF(AV121=".",IF(MAX($Q122:AT122,0)=OPER!$AA217,".",IF(OPER!$AB217&lt;=HOUR(AV$7),MAX($Q122:AT122,0)+1,".")),","),IF(MAX($Q122:AT122,0)=OPER!$AA217,".",IF(OPER!$AB217&lt;=HOUR(AV$7),MAX($Q122:AT122,0)+1,".")))</f>
        <v>,</v>
      </c>
      <c r="AV122" s="270" t="str">
        <f>IF($E122=$E121,IF(AW121=".",IF(MAX($Q122:AU122,0)=OPER!$AA217,".",IF(OPER!$AB217&lt;=HOUR(AW$7),MAX($Q122:AU122,0)+1,".")),","),IF(MAX($Q122:AU122,0)=OPER!$AA217,".",IF(OPER!$AB217&lt;=HOUR(AW$7),MAX($Q122:AU122,0)+1,".")))</f>
        <v>,</v>
      </c>
      <c r="AW122" s="271" t="str">
        <f>IF($E122=$E121,IF(AX121=".",IF(MAX($Q122:AV122,0)=OPER!$AA217,".",IF(OPER!$AB217&lt;=HOUR(AX$7),MAX($Q122:AV122,0)+1,".")),","),IF(MAX($Q122:AV122,0)=OPER!$AA217,".",IF(OPER!$AB217&lt;=HOUR(AX$7),MAX($Q122:AV122,0)+1,".")))</f>
        <v>,</v>
      </c>
      <c r="AX122" s="269" t="str">
        <f>IF($E122=$E121,IF(AY121=".",IF(MAX($Q122:AW122,0)=OPER!$AA217,".",IF(OPER!$AB217&lt;=HOUR(AY$7),MAX($Q122:AW122,0)+1,".")),","),IF(MAX($Q122:AW122,0)=OPER!$AA217,".",IF(OPER!$AB217&lt;=HOUR(AY$7),MAX($Q122:AW122,0)+1,".")))</f>
        <v>,</v>
      </c>
      <c r="AY122" s="269" t="str">
        <f>IF($E122=$E121,IF(AZ121=".",IF(MAX($Q122:AX122,0)=OPER!$AA217,".",IF(OPER!$AB217&lt;=HOUR(AZ$7),MAX($Q122:AX122,0)+1,".")),","),IF(MAX($Q122:AX122,0)=OPER!$AA217,".",IF(OPER!$AB217&lt;=HOUR(AZ$7),MAX($Q122:AX122,0)+1,".")))</f>
        <v>,</v>
      </c>
      <c r="AZ122" s="270" t="str">
        <f>IF($E122=$E121,IF(BA121=".",IF(MAX($Q122:AY122,0)=OPER!$AA217,".",IF(OPER!$AB217&lt;=HOUR(BA$7),MAX($Q122:AY122,0)+1,".")),","),IF(MAX($Q122:AY122,0)=OPER!$AA217,".",IF(OPER!$AB217&lt;=HOUR(BA$7),MAX($Q122:AY122,0)+1,".")))</f>
        <v>,</v>
      </c>
      <c r="BA122" s="30" t="str">
        <f>+OPER!AK116</f>
        <v/>
      </c>
    </row>
    <row r="123" spans="1:53" ht="80.5" customHeight="1" x14ac:dyDescent="0.2">
      <c r="A123" s="282" t="str">
        <f>IF(OPER!AF117=0,"",OPER!AF117)</f>
        <v>CRITICA</v>
      </c>
      <c r="B123" s="109" t="str">
        <f>IF(OPER!V117=0,"",OPER!V117)</f>
        <v xml:space="preserve"> </v>
      </c>
      <c r="C123" s="71" t="str">
        <f>IF(OPER!U117 = 0,"", OPER!U117)</f>
        <v/>
      </c>
      <c r="D123" s="30" t="str">
        <f t="shared" si="10"/>
        <v/>
      </c>
      <c r="E123" s="262" t="str">
        <f>IF(OPER!X117 = 0,"",OPER!X117)</f>
        <v xml:space="preserve"> </v>
      </c>
      <c r="F123" s="262" t="str">
        <f>IF(OPER!I117 = 0,"",OPER!I117)</f>
        <v/>
      </c>
      <c r="G123" s="352" t="str">
        <f>IF(OPER!C117=0,"",OPER!C117)</f>
        <v/>
      </c>
      <c r="H123" s="30" t="str">
        <f>IF(OPER!R117 = 0,"",OPER!R117)</f>
        <v/>
      </c>
      <c r="I123" s="30" t="str">
        <f>IF(OPER!F117=0,"", OPER!F117)</f>
        <v/>
      </c>
      <c r="J123" s="108" t="str">
        <f>IF(OPER!G117=0,"",OPER!G117)</f>
        <v/>
      </c>
      <c r="K123" s="250">
        <f>+OPER!R117</f>
        <v>0</v>
      </c>
      <c r="L123" s="262">
        <f t="shared" si="11"/>
        <v>0</v>
      </c>
      <c r="M123" s="250">
        <f t="shared" si="12"/>
        <v>0</v>
      </c>
      <c r="N123" s="205" t="str">
        <f>IF(OPER!A117=0,"",OPER!A117)</f>
        <v/>
      </c>
      <c r="O123" s="73" t="str">
        <f>IF(OPER!AJ1973=0,"",OPER!AJ1973)</f>
        <v/>
      </c>
      <c r="P123" s="264" t="str">
        <f>IF(OPER!AH117="EJECUTADO","SI",IF(OPER!AH117="NO EJECUTADO","NO",""))</f>
        <v/>
      </c>
      <c r="Q123" s="264" t="str">
        <f>IF(OPER!AN117="EJECUTADO","SI",IF(OPER!AN117="NO EJECUTADO","NO",""))</f>
        <v/>
      </c>
      <c r="R123" s="221" t="str">
        <f>IFERROR(VLOOKUP(OPER!Z117,OPER!$AU$490:$AV$577,2,0),"NO ASIGNADO")</f>
        <v xml:space="preserve"> </v>
      </c>
      <c r="S123" s="6" t="str">
        <f>+OPER!AG117</f>
        <v xml:space="preserve"> </v>
      </c>
      <c r="T123" s="268" t="str">
        <f>IF($E123=$E122,IF(U122=".",IF(MAX($Q123:Q123,0)=OPER!$AA218,".",IF(OPER!$AB218&lt;=HOUR(U$7),MAX($Q123:Q123,0)+1,".")),","),IF(MAX($Q123:Q123,0)=OPER!$AA218,".",IF(OPER!$AB218&lt;=HOUR(U$7),MAX($Q123:Q123,0)+1,".")))</f>
        <v>,</v>
      </c>
      <c r="U123" s="269" t="str">
        <f>IF($E123=$E122,IF(V122=".",IF(MAX($Q123:T123,0)=OPER!$AA218,".",IF(OPER!$AB218&lt;=HOUR(V$7),MAX($Q123:T123,0)+1,".")),","),IF(MAX($Q123:T123,0)=OPER!$AA218,".",IF(OPER!$AB218&lt;=HOUR(V$7),MAX($Q123:T123,0)+1,".")))</f>
        <v>,</v>
      </c>
      <c r="V123" s="269" t="str">
        <f>IF($E123=$E122,IF(W122=".",IF(MAX($Q123:U123,0)=OPER!$AA218,".",IF(OPER!$AB218&lt;=HOUR(W$7),MAX($Q123:U123,0)+1,".")),","),IF(MAX($Q123:U123,0)=OPER!$AA218,".",IF(OPER!$AB218&lt;=HOUR(W$7),MAX($Q123:U123,0)+1,".")))</f>
        <v>,</v>
      </c>
      <c r="W123" s="269" t="str">
        <f>IF($E123=$E122,IF(X122=".",IF(MAX($Q123:V123,0)=OPER!$AA218,".",IF(OPER!$AB218&lt;=HOUR(X$7),MAX($Q123:V123,0)+1,".")),","),IF(MAX($Q123:V123,0)=OPER!$AA218,".",IF(OPER!$AB218&lt;=HOUR(X$7),MAX($Q123:V123,0)+1,".")))</f>
        <v>,</v>
      </c>
      <c r="X123" s="270" t="str">
        <f>IF($E123=$E122,IF(Y122=".",IF(MAX($Q123:W123,0)=OPER!$AA218,".",IF(OPER!$AB218&lt;=HOUR(Y$7),MAX($Q123:W123,0)+1,".")),","),IF(MAX($Q123:W123,0)=OPER!$AA218,".",IF(OPER!$AB218&lt;=HOUR(Y$7),MAX($Q123:W123,0)+1,".")))</f>
        <v>,</v>
      </c>
      <c r="Y123" s="271" t="str">
        <f>IF($E123=$E122,IF(Z122=".",IF(MAX($Q123:X123,0)=OPER!$AA218,".",IF(OPER!$AB218&lt;=HOUR(Z$7),MAX($Q123:X123,0)+1,".")),","),IF(MAX($Q123:X123,0)=OPER!$AA218,".",IF(OPER!$AB218&lt;=HOUR(Z$7),MAX($Q123:X123,0)+1,".")))</f>
        <v>,</v>
      </c>
      <c r="Z123" s="269" t="str">
        <f>IF($E123=$E122,IF(AA122=".",IF(MAX($Q123:Y123,0)=OPER!$AA218,".",IF(OPER!$AB218&lt;=HOUR(AA$7),MAX($Q123:Y123,0)+1,".")),","),IF(MAX($Q123:Y123,0)=OPER!$AA218,".",IF(OPER!$AB218&lt;=HOUR(AA$7),MAX($Q123:Y123,0)+1,".")))</f>
        <v>,</v>
      </c>
      <c r="AA123" s="269" t="str">
        <f>IF($E123=$E122,IF(AB122=".",IF(MAX($Q123:Z123,0)=OPER!$AA218,".",IF(OPER!$AB218&lt;=HOUR(AB$7),MAX($Q123:Z123,0)+1,".")),","),IF(MAX($Q123:Z123,0)=OPER!$AA218,".",IF(OPER!$AB218&lt;=HOUR(AB$7),MAX($Q123:Z123,0)+1,".")))</f>
        <v>,</v>
      </c>
      <c r="AB123" s="270" t="str">
        <f>IF($E123=$E122,IF(AC122=".",IF(MAX($Q123:AA123,0)=OPER!$AA218,".",IF(OPER!$AB218&lt;=HOUR(AC$7),MAX($Q123:AA123,0)+1,".")),","),IF(MAX($Q123:AA123,0)=OPER!$AA218,".",IF(OPER!$AB218&lt;=HOUR(AC$7),MAX($Q123:AA123,0)+1,".")))</f>
        <v>,</v>
      </c>
      <c r="AC123" s="271" t="str">
        <f>IF($E123=$E122,IF(AD122=".",IF(MAX($Q123:AB123,0)=OPER!$AA218,".",IF(OPER!$AB218&lt;=HOUR(AD$7),MAX($Q123:AB123,0)+1,".")),","),IF(MAX($Q123:AB123,0)=OPER!$AA218,".",IF(OPER!$AB218&lt;=HOUR(AD$7),MAX($Q123:AB123,0)+1,".")))</f>
        <v>,</v>
      </c>
      <c r="AD123" s="269" t="str">
        <f>IF($E123=$E122,IF(AE122=".",IF(MAX($Q123:AC123,0)=OPER!$AA218,".",IF(OPER!$AB218&lt;=HOUR(AE$7),MAX($Q123:AC123,0)+1,".")),","),IF(MAX($Q123:AC123,0)=OPER!$AA218,".",IF(OPER!$AB218&lt;=HOUR(AE$7),MAX($Q123:AC123,0)+1,".")))</f>
        <v>,</v>
      </c>
      <c r="AE123" s="269" t="str">
        <f>IF($E123=$E122,IF(AF122=".",IF(MAX($Q123:AD123,0)=OPER!$AA218,".",IF(OPER!$AB218&lt;=HOUR(AF$7),MAX($Q123:AD123,0)+1,".")),","),IF(MAX($Q123:AD123,0)=OPER!$AA218,".",IF(OPER!$AB218&lt;=HOUR(AF$7),MAX($Q123:AD123,0)+1,".")))</f>
        <v>,</v>
      </c>
      <c r="AF123" s="270" t="str">
        <f>IF($E123=$E122,IF(AG122=".",IF(MAX($Q123:AE123,0)=OPER!$AA218,".",IF(OPER!$AB218&lt;=HOUR(AG$7),MAX($Q123:AE123,0)+1,".")),","),IF(MAX($Q123:AE123,0)=OPER!$AA218,".",IF(OPER!$AB218&lt;=HOUR(AG$7),MAX($Q123:AE123,0)+1,".")))</f>
        <v>,</v>
      </c>
      <c r="AG123" s="271" t="str">
        <f>IF($E123=$E122,IF(AH122=".",IF(MAX($Q123:AF123,0)=OPER!$AA218,".",IF(OPER!$AB218&lt;=HOUR(AH$7),MAX($Q123:AF123,0)+1,".")),","),IF(MAX($Q123:AF123,0)=OPER!$AA218,".",IF(OPER!$AB218&lt;=HOUR(AH$7),MAX($Q123:AF123,0)+1,".")))</f>
        <v>,</v>
      </c>
      <c r="AH123" s="269" t="str">
        <f>IF($E123=$E122,IF(AI122=".",IF(MAX($Q123:AG123,0)=OPER!$AA218,".",IF(OPER!$AB218&lt;=HOUR(AI$7),MAX($Q123:AG123,0)+1,".")),","),IF(MAX($Q123:AG123,0)=OPER!$AA218,".",IF(OPER!$AB218&lt;=HOUR(AI$7),MAX($Q123:AG123,0)+1,".")))</f>
        <v>,</v>
      </c>
      <c r="AI123" s="269" t="str">
        <f>IF($E123=$E122,IF(AJ122=".",IF(MAX($Q123:AH123,0)=OPER!$AA218,".",IF(OPER!$AB218&lt;=HOUR(AJ$7),MAX($Q123:AH123,0)+1,".")),","),IF(MAX($Q123:AH123,0)=OPER!$AA218,".",IF(OPER!$AB218&lt;=HOUR(AJ$7),MAX($Q123:AH123,0)+1,".")))</f>
        <v>,</v>
      </c>
      <c r="AJ123" s="270" t="str">
        <f>IF($E123=$E122,IF(AK122=".",IF(MAX($Q123:AI123,0)=OPER!$AA218,".",IF(OPER!$AB218&lt;=HOUR(AK$7),MAX($Q123:AI123,0)+1,".")),","),IF(MAX($Q123:AI123,0)=OPER!$AA218,".",IF(OPER!$AB218&lt;=HOUR(AK$7),MAX($Q123:AI123,0)+1,".")))</f>
        <v>,</v>
      </c>
      <c r="AK123" s="271" t="str">
        <f>IF($E123=$E122,IF(AL122=".",IF(MAX($Q123:AJ123,0)=OPER!$AA218,".",IF(OPER!$AB218&lt;=HOUR(AL$7),MAX($Q123:AJ123,0)+1,".")),","),IF(MAX($Q123:AJ123,0)=OPER!$AA218,".",IF(OPER!$AB218&lt;=HOUR(AL$7),MAX($Q123:AJ123,0)+1,".")))</f>
        <v>,</v>
      </c>
      <c r="AL123" s="269" t="str">
        <f>IF($E123=$E122,IF(AM122=".",IF(MAX($Q123:AK123,0)=OPER!$AA218,".",IF(OPER!$AB218&lt;=HOUR(AM$7),MAX($Q123:AK123,0)+1,".")),","),IF(MAX($Q123:AK123,0)=OPER!$AA218,".",IF(OPER!$AB218&lt;=HOUR(AM$7),MAX($Q123:AK123,0)+1,".")))</f>
        <v>,</v>
      </c>
      <c r="AM123" s="269" t="str">
        <f>IF($E123=$E122,IF(AN122=".",IF(MAX($Q123:AL123,0)=OPER!$AA218,".",IF(OPER!$AB218&lt;=HOUR(AN$7),MAX($Q123:AL123,0)+1,".")),","),IF(MAX($Q123:AL123,0)=OPER!$AA218,".",IF(OPER!$AB218&lt;=HOUR(AN$7),MAX($Q123:AL123,0)+1,".")))</f>
        <v>,</v>
      </c>
      <c r="AN123" s="270" t="str">
        <f>IF($E123=$E122,IF(AO122=".",IF(MAX($Q123:AM123,0)=OPER!$AA218,".",IF(OPER!$AB218&lt;=HOUR(AO$7),MAX($Q123:AM123,0)+1,".")),","),IF(MAX($Q123:AM123,0)=OPER!$AA218,".",IF(OPER!$AB218&lt;=HOUR(AO$7),MAX($Q123:AM123,0)+1,".")))</f>
        <v>,</v>
      </c>
      <c r="AO123" s="271" t="str">
        <f>IF($E123=$E122,IF(AP122=".",IF(MAX($Q123:AN123,0)=OPER!$AA218,".",IF(OPER!$AB218&lt;=HOUR(AP$7),MAX($Q123:AN123,0)+1,".")),","),IF(MAX($Q123:AN123,0)=OPER!$AA218,".",IF(OPER!$AB218&lt;=HOUR(AP$7),MAX($Q123:AN123,0)+1,".")))</f>
        <v>,</v>
      </c>
      <c r="AP123" s="269" t="str">
        <f>IF($E123=$E122,IF(AQ122=".",IF(MAX($Q123:AO123,0)=OPER!$AA218,".",IF(OPER!$AB218&lt;=HOUR(AQ$7),MAX($Q123:AO123,0)+1,".")),","),IF(MAX($Q123:AO123,0)=OPER!$AA218,".",IF(OPER!$AB218&lt;=HOUR(AQ$7),MAX($Q123:AO123,0)+1,".")))</f>
        <v>,</v>
      </c>
      <c r="AQ123" s="269" t="str">
        <f>IF($E123=$E122,IF(AR122=".",IF(MAX($Q123:AP123,0)=OPER!$AA218,".",IF(OPER!$AB218&lt;=HOUR(AR$7),MAX($Q123:AP123,0)+1,".")),","),IF(MAX($Q123:AP123,0)=OPER!$AA218,".",IF(OPER!$AB218&lt;=HOUR(AR$7),MAX($Q123:AP123,0)+1,".")))</f>
        <v>,</v>
      </c>
      <c r="AR123" s="270" t="str">
        <f>IF($E123=$E122,IF(AS122=".",IF(MAX($Q123:AQ123,0)=OPER!$AA218,".",IF(OPER!$AB218&lt;=HOUR(AS$7),MAX($Q123:AQ123,0)+1,".")),","),IF(MAX($Q123:AQ123,0)=OPER!$AA218,".",IF(OPER!$AB218&lt;=HOUR(AS$7),MAX($Q123:AQ123,0)+1,".")))</f>
        <v>,</v>
      </c>
      <c r="AS123" s="271" t="str">
        <f>IF($E123=$E122,IF(AT122=".",IF(MAX($Q123:AR123,0)=OPER!$AA218,".",IF(OPER!$AB218&lt;=HOUR(AT$7),MAX($Q123:AR123,0)+1,".")),","),IF(MAX($Q123:AR123,0)=OPER!$AA218,".",IF(OPER!$AB218&lt;=HOUR(AT$7),MAX($Q123:AR123,0)+1,".")))</f>
        <v>,</v>
      </c>
      <c r="AT123" s="269" t="str">
        <f>IF($E123=$E122,IF(AU122=".",IF(MAX($Q123:AS123,0)=OPER!$AA218,".",IF(OPER!$AB218&lt;=HOUR(AU$7),MAX($Q123:AS123,0)+1,".")),","),IF(MAX($Q123:AS123,0)=OPER!$AA218,".",IF(OPER!$AB218&lt;=HOUR(AU$7),MAX($Q123:AS123,0)+1,".")))</f>
        <v>,</v>
      </c>
      <c r="AU123" s="269" t="str">
        <f>IF($E123=$E122,IF(AV122=".",IF(MAX($Q123:AT123,0)=OPER!$AA218,".",IF(OPER!$AB218&lt;=HOUR(AV$7),MAX($Q123:AT123,0)+1,".")),","),IF(MAX($Q123:AT123,0)=OPER!$AA218,".",IF(OPER!$AB218&lt;=HOUR(AV$7),MAX($Q123:AT123,0)+1,".")))</f>
        <v>,</v>
      </c>
      <c r="AV123" s="270" t="str">
        <f>IF($E123=$E122,IF(AW122=".",IF(MAX($Q123:AU123,0)=OPER!$AA218,".",IF(OPER!$AB218&lt;=HOUR(AW$7),MAX($Q123:AU123,0)+1,".")),","),IF(MAX($Q123:AU123,0)=OPER!$AA218,".",IF(OPER!$AB218&lt;=HOUR(AW$7),MAX($Q123:AU123,0)+1,".")))</f>
        <v>,</v>
      </c>
      <c r="AW123" s="271" t="str">
        <f>IF($E123=$E122,IF(AX122=".",IF(MAX($Q123:AV123,0)=OPER!$AA218,".",IF(OPER!$AB218&lt;=HOUR(AX$7),MAX($Q123:AV123,0)+1,".")),","),IF(MAX($Q123:AV123,0)=OPER!$AA218,".",IF(OPER!$AB218&lt;=HOUR(AX$7),MAX($Q123:AV123,0)+1,".")))</f>
        <v>,</v>
      </c>
      <c r="AX123" s="269" t="str">
        <f>IF($E123=$E122,IF(AY122=".",IF(MAX($Q123:AW123,0)=OPER!$AA218,".",IF(OPER!$AB218&lt;=HOUR(AY$7),MAX($Q123:AW123,0)+1,".")),","),IF(MAX($Q123:AW123,0)=OPER!$AA218,".",IF(OPER!$AB218&lt;=HOUR(AY$7),MAX($Q123:AW123,0)+1,".")))</f>
        <v>,</v>
      </c>
      <c r="AY123" s="269" t="str">
        <f>IF($E123=$E122,IF(AZ122=".",IF(MAX($Q123:AX123,0)=OPER!$AA218,".",IF(OPER!$AB218&lt;=HOUR(AZ$7),MAX($Q123:AX123,0)+1,".")),","),IF(MAX($Q123:AX123,0)=OPER!$AA218,".",IF(OPER!$AB218&lt;=HOUR(AZ$7),MAX($Q123:AX123,0)+1,".")))</f>
        <v>,</v>
      </c>
      <c r="AZ123" s="270" t="str">
        <f>IF($E123=$E122,IF(BA122=".",IF(MAX($Q123:AY123,0)=OPER!$AA218,".",IF(OPER!$AB218&lt;=HOUR(BA$7),MAX($Q123:AY123,0)+1,".")),","),IF(MAX($Q123:AY123,0)=OPER!$AA218,".",IF(OPER!$AB218&lt;=HOUR(BA$7),MAX($Q123:AY123,0)+1,".")))</f>
        <v>,</v>
      </c>
      <c r="BA123" s="30" t="str">
        <f>+OPER!AK117</f>
        <v/>
      </c>
    </row>
    <row r="124" spans="1:53" ht="80.5" customHeight="1" x14ac:dyDescent="0.2">
      <c r="A124" s="282" t="str">
        <f>IF(OPER!AF118=0,"",OPER!AF118)</f>
        <v>CRITICA</v>
      </c>
      <c r="B124" s="109" t="str">
        <f>IF(OPER!V118=0,"",OPER!V118)</f>
        <v xml:space="preserve"> </v>
      </c>
      <c r="C124" s="71" t="str">
        <f>IF(OPER!U118 = 0,"", OPER!U118)</f>
        <v/>
      </c>
      <c r="D124" s="30" t="str">
        <f t="shared" si="10"/>
        <v/>
      </c>
      <c r="E124" s="262" t="str">
        <f>IF(OPER!X118 = 0,"",OPER!X118)</f>
        <v xml:space="preserve"> </v>
      </c>
      <c r="F124" s="262" t="str">
        <f>IF(OPER!I118 = 0,"",OPER!I118)</f>
        <v/>
      </c>
      <c r="G124" s="352" t="str">
        <f>IF(OPER!C118=0,"",OPER!C118)</f>
        <v/>
      </c>
      <c r="H124" s="30" t="str">
        <f>IF(OPER!R118 = 0,"",OPER!R118)</f>
        <v/>
      </c>
      <c r="I124" s="30" t="str">
        <f>IF(OPER!F118=0,"", OPER!F118)</f>
        <v/>
      </c>
      <c r="J124" s="108" t="str">
        <f>IF(OPER!G118=0,"",OPER!G118)</f>
        <v/>
      </c>
      <c r="K124" s="250">
        <f>+OPER!R118</f>
        <v>0</v>
      </c>
      <c r="L124" s="262">
        <f t="shared" si="11"/>
        <v>0</v>
      </c>
      <c r="M124" s="250">
        <f t="shared" si="12"/>
        <v>0</v>
      </c>
      <c r="N124" s="205" t="str">
        <f>IF(OPER!A118=0,"",OPER!A118)</f>
        <v/>
      </c>
      <c r="O124" s="73" t="str">
        <f>IF(OPER!AJ1974=0,"",OPER!AJ1974)</f>
        <v/>
      </c>
      <c r="P124" s="264" t="str">
        <f>IF(OPER!AH118="EJECUTADO","SI",IF(OPER!AH118="NO EJECUTADO","NO",""))</f>
        <v/>
      </c>
      <c r="Q124" s="264" t="str">
        <f>IF(OPER!AN118="EJECUTADO","SI",IF(OPER!AN118="NO EJECUTADO","NO",""))</f>
        <v/>
      </c>
      <c r="R124" s="221" t="str">
        <f>IFERROR(VLOOKUP(OPER!Z118,OPER!$AU$490:$AV$577,2,0),"NO ASIGNADO")</f>
        <v xml:space="preserve"> </v>
      </c>
      <c r="S124" s="6" t="str">
        <f>+OPER!AG118</f>
        <v xml:space="preserve"> </v>
      </c>
      <c r="T124" s="268" t="str">
        <f>IF($E124=$E123,IF(U123=".",IF(MAX($Q124:Q124,0)=OPER!$AA219,".",IF(OPER!$AB219&lt;=HOUR(U$7),MAX($Q124:Q124,0)+1,".")),","),IF(MAX($Q124:Q124,0)=OPER!$AA219,".",IF(OPER!$AB219&lt;=HOUR(U$7),MAX($Q124:Q124,0)+1,".")))</f>
        <v>,</v>
      </c>
      <c r="U124" s="269" t="str">
        <f>IF($E124=$E123,IF(V123=".",IF(MAX($Q124:T124,0)=OPER!$AA219,".",IF(OPER!$AB219&lt;=HOUR(V$7),MAX($Q124:T124,0)+1,".")),","),IF(MAX($Q124:T124,0)=OPER!$AA219,".",IF(OPER!$AB219&lt;=HOUR(V$7),MAX($Q124:T124,0)+1,".")))</f>
        <v>,</v>
      </c>
      <c r="V124" s="269" t="str">
        <f>IF($E124=$E123,IF(W123=".",IF(MAX($Q124:U124,0)=OPER!$AA219,".",IF(OPER!$AB219&lt;=HOUR(W$7),MAX($Q124:U124,0)+1,".")),","),IF(MAX($Q124:U124,0)=OPER!$AA219,".",IF(OPER!$AB219&lt;=HOUR(W$7),MAX($Q124:U124,0)+1,".")))</f>
        <v>,</v>
      </c>
      <c r="W124" s="269" t="str">
        <f>IF($E124=$E123,IF(X123=".",IF(MAX($Q124:V124,0)=OPER!$AA219,".",IF(OPER!$AB219&lt;=HOUR(X$7),MAX($Q124:V124,0)+1,".")),","),IF(MAX($Q124:V124,0)=OPER!$AA219,".",IF(OPER!$AB219&lt;=HOUR(X$7),MAX($Q124:V124,0)+1,".")))</f>
        <v>,</v>
      </c>
      <c r="X124" s="270" t="str">
        <f>IF($E124=$E123,IF(Y123=".",IF(MAX($Q124:W124,0)=OPER!$AA219,".",IF(OPER!$AB219&lt;=HOUR(Y$7),MAX($Q124:W124,0)+1,".")),","),IF(MAX($Q124:W124,0)=OPER!$AA219,".",IF(OPER!$AB219&lt;=HOUR(Y$7),MAX($Q124:W124,0)+1,".")))</f>
        <v>,</v>
      </c>
      <c r="Y124" s="271" t="str">
        <f>IF($E124=$E123,IF(Z123=".",IF(MAX($Q124:X124,0)=OPER!$AA219,".",IF(OPER!$AB219&lt;=HOUR(Z$7),MAX($Q124:X124,0)+1,".")),","),IF(MAX($Q124:X124,0)=OPER!$AA219,".",IF(OPER!$AB219&lt;=HOUR(Z$7),MAX($Q124:X124,0)+1,".")))</f>
        <v>,</v>
      </c>
      <c r="Z124" s="269" t="str">
        <f>IF($E124=$E123,IF(AA123=".",IF(MAX($Q124:Y124,0)=OPER!$AA219,".",IF(OPER!$AB219&lt;=HOUR(AA$7),MAX($Q124:Y124,0)+1,".")),","),IF(MAX($Q124:Y124,0)=OPER!$AA219,".",IF(OPER!$AB219&lt;=HOUR(AA$7),MAX($Q124:Y124,0)+1,".")))</f>
        <v>,</v>
      </c>
      <c r="AA124" s="269" t="str">
        <f>IF($E124=$E123,IF(AB123=".",IF(MAX($Q124:Z124,0)=OPER!$AA219,".",IF(OPER!$AB219&lt;=HOUR(AB$7),MAX($Q124:Z124,0)+1,".")),","),IF(MAX($Q124:Z124,0)=OPER!$AA219,".",IF(OPER!$AB219&lt;=HOUR(AB$7),MAX($Q124:Z124,0)+1,".")))</f>
        <v>,</v>
      </c>
      <c r="AB124" s="270" t="str">
        <f>IF($E124=$E123,IF(AC123=".",IF(MAX($Q124:AA124,0)=OPER!$AA219,".",IF(OPER!$AB219&lt;=HOUR(AC$7),MAX($Q124:AA124,0)+1,".")),","),IF(MAX($Q124:AA124,0)=OPER!$AA219,".",IF(OPER!$AB219&lt;=HOUR(AC$7),MAX($Q124:AA124,0)+1,".")))</f>
        <v>,</v>
      </c>
      <c r="AC124" s="271" t="str">
        <f>IF($E124=$E123,IF(AD123=".",IF(MAX($Q124:AB124,0)=OPER!$AA219,".",IF(OPER!$AB219&lt;=HOUR(AD$7),MAX($Q124:AB124,0)+1,".")),","),IF(MAX($Q124:AB124,0)=OPER!$AA219,".",IF(OPER!$AB219&lt;=HOUR(AD$7),MAX($Q124:AB124,0)+1,".")))</f>
        <v>,</v>
      </c>
      <c r="AD124" s="269" t="str">
        <f>IF($E124=$E123,IF(AE123=".",IF(MAX($Q124:AC124,0)=OPER!$AA219,".",IF(OPER!$AB219&lt;=HOUR(AE$7),MAX($Q124:AC124,0)+1,".")),","),IF(MAX($Q124:AC124,0)=OPER!$AA219,".",IF(OPER!$AB219&lt;=HOUR(AE$7),MAX($Q124:AC124,0)+1,".")))</f>
        <v>,</v>
      </c>
      <c r="AE124" s="269" t="str">
        <f>IF($E124=$E123,IF(AF123=".",IF(MAX($Q124:AD124,0)=OPER!$AA219,".",IF(OPER!$AB219&lt;=HOUR(AF$7),MAX($Q124:AD124,0)+1,".")),","),IF(MAX($Q124:AD124,0)=OPER!$AA219,".",IF(OPER!$AB219&lt;=HOUR(AF$7),MAX($Q124:AD124,0)+1,".")))</f>
        <v>,</v>
      </c>
      <c r="AF124" s="270" t="str">
        <f>IF($E124=$E123,IF(AG123=".",IF(MAX($Q124:AE124,0)=OPER!$AA219,".",IF(OPER!$AB219&lt;=HOUR(AG$7),MAX($Q124:AE124,0)+1,".")),","),IF(MAX($Q124:AE124,0)=OPER!$AA219,".",IF(OPER!$AB219&lt;=HOUR(AG$7),MAX($Q124:AE124,0)+1,".")))</f>
        <v>,</v>
      </c>
      <c r="AG124" s="271" t="str">
        <f>IF($E124=$E123,IF(AH123=".",IF(MAX($Q124:AF124,0)=OPER!$AA219,".",IF(OPER!$AB219&lt;=HOUR(AH$7),MAX($Q124:AF124,0)+1,".")),","),IF(MAX($Q124:AF124,0)=OPER!$AA219,".",IF(OPER!$AB219&lt;=HOUR(AH$7),MAX($Q124:AF124,0)+1,".")))</f>
        <v>,</v>
      </c>
      <c r="AH124" s="269" t="str">
        <f>IF($E124=$E123,IF(AI123=".",IF(MAX($Q124:AG124,0)=OPER!$AA219,".",IF(OPER!$AB219&lt;=HOUR(AI$7),MAX($Q124:AG124,0)+1,".")),","),IF(MAX($Q124:AG124,0)=OPER!$AA219,".",IF(OPER!$AB219&lt;=HOUR(AI$7),MAX($Q124:AG124,0)+1,".")))</f>
        <v>,</v>
      </c>
      <c r="AI124" s="269" t="str">
        <f>IF($E124=$E123,IF(AJ123=".",IF(MAX($Q124:AH124,0)=OPER!$AA219,".",IF(OPER!$AB219&lt;=HOUR(AJ$7),MAX($Q124:AH124,0)+1,".")),","),IF(MAX($Q124:AH124,0)=OPER!$AA219,".",IF(OPER!$AB219&lt;=HOUR(AJ$7),MAX($Q124:AH124,0)+1,".")))</f>
        <v>,</v>
      </c>
      <c r="AJ124" s="270" t="str">
        <f>IF($E124=$E123,IF(AK123=".",IF(MAX($Q124:AI124,0)=OPER!$AA219,".",IF(OPER!$AB219&lt;=HOUR(AK$7),MAX($Q124:AI124,0)+1,".")),","),IF(MAX($Q124:AI124,0)=OPER!$AA219,".",IF(OPER!$AB219&lt;=HOUR(AK$7),MAX($Q124:AI124,0)+1,".")))</f>
        <v>,</v>
      </c>
      <c r="AK124" s="271" t="str">
        <f>IF($E124=$E123,IF(AL123=".",IF(MAX($Q124:AJ124,0)=OPER!$AA219,".",IF(OPER!$AB219&lt;=HOUR(AL$7),MAX($Q124:AJ124,0)+1,".")),","),IF(MAX($Q124:AJ124,0)=OPER!$AA219,".",IF(OPER!$AB219&lt;=HOUR(AL$7),MAX($Q124:AJ124,0)+1,".")))</f>
        <v>,</v>
      </c>
      <c r="AL124" s="269" t="str">
        <f>IF($E124=$E123,IF(AM123=".",IF(MAX($Q124:AK124,0)=OPER!$AA219,".",IF(OPER!$AB219&lt;=HOUR(AM$7),MAX($Q124:AK124,0)+1,".")),","),IF(MAX($Q124:AK124,0)=OPER!$AA219,".",IF(OPER!$AB219&lt;=HOUR(AM$7),MAX($Q124:AK124,0)+1,".")))</f>
        <v>,</v>
      </c>
      <c r="AM124" s="269" t="str">
        <f>IF($E124=$E123,IF(AN123=".",IF(MAX($Q124:AL124,0)=OPER!$AA219,".",IF(OPER!$AB219&lt;=HOUR(AN$7),MAX($Q124:AL124,0)+1,".")),","),IF(MAX($Q124:AL124,0)=OPER!$AA219,".",IF(OPER!$AB219&lt;=HOUR(AN$7),MAX($Q124:AL124,0)+1,".")))</f>
        <v>,</v>
      </c>
      <c r="AN124" s="270" t="str">
        <f>IF($E124=$E123,IF(AO123=".",IF(MAX($Q124:AM124,0)=OPER!$AA219,".",IF(OPER!$AB219&lt;=HOUR(AO$7),MAX($Q124:AM124,0)+1,".")),","),IF(MAX($Q124:AM124,0)=OPER!$AA219,".",IF(OPER!$AB219&lt;=HOUR(AO$7),MAX($Q124:AM124,0)+1,".")))</f>
        <v>,</v>
      </c>
      <c r="AO124" s="271" t="str">
        <f>IF($E124=$E123,IF(AP123=".",IF(MAX($Q124:AN124,0)=OPER!$AA219,".",IF(OPER!$AB219&lt;=HOUR(AP$7),MAX($Q124:AN124,0)+1,".")),","),IF(MAX($Q124:AN124,0)=OPER!$AA219,".",IF(OPER!$AB219&lt;=HOUR(AP$7),MAX($Q124:AN124,0)+1,".")))</f>
        <v>,</v>
      </c>
      <c r="AP124" s="269" t="str">
        <f>IF($E124=$E123,IF(AQ123=".",IF(MAX($Q124:AO124,0)=OPER!$AA219,".",IF(OPER!$AB219&lt;=HOUR(AQ$7),MAX($Q124:AO124,0)+1,".")),","),IF(MAX($Q124:AO124,0)=OPER!$AA219,".",IF(OPER!$AB219&lt;=HOUR(AQ$7),MAX($Q124:AO124,0)+1,".")))</f>
        <v>,</v>
      </c>
      <c r="AQ124" s="269" t="str">
        <f>IF($E124=$E123,IF(AR123=".",IF(MAX($Q124:AP124,0)=OPER!$AA219,".",IF(OPER!$AB219&lt;=HOUR(AR$7),MAX($Q124:AP124,0)+1,".")),","),IF(MAX($Q124:AP124,0)=OPER!$AA219,".",IF(OPER!$AB219&lt;=HOUR(AR$7),MAX($Q124:AP124,0)+1,".")))</f>
        <v>,</v>
      </c>
      <c r="AR124" s="270" t="str">
        <f>IF($E124=$E123,IF(AS123=".",IF(MAX($Q124:AQ124,0)=OPER!$AA219,".",IF(OPER!$AB219&lt;=HOUR(AS$7),MAX($Q124:AQ124,0)+1,".")),","),IF(MAX($Q124:AQ124,0)=OPER!$AA219,".",IF(OPER!$AB219&lt;=HOUR(AS$7),MAX($Q124:AQ124,0)+1,".")))</f>
        <v>,</v>
      </c>
      <c r="AS124" s="271" t="str">
        <f>IF($E124=$E123,IF(AT123=".",IF(MAX($Q124:AR124,0)=OPER!$AA219,".",IF(OPER!$AB219&lt;=HOUR(AT$7),MAX($Q124:AR124,0)+1,".")),","),IF(MAX($Q124:AR124,0)=OPER!$AA219,".",IF(OPER!$AB219&lt;=HOUR(AT$7),MAX($Q124:AR124,0)+1,".")))</f>
        <v>,</v>
      </c>
      <c r="AT124" s="269" t="str">
        <f>IF($E124=$E123,IF(AU123=".",IF(MAX($Q124:AS124,0)=OPER!$AA219,".",IF(OPER!$AB219&lt;=HOUR(AU$7),MAX($Q124:AS124,0)+1,".")),","),IF(MAX($Q124:AS124,0)=OPER!$AA219,".",IF(OPER!$AB219&lt;=HOUR(AU$7),MAX($Q124:AS124,0)+1,".")))</f>
        <v>,</v>
      </c>
      <c r="AU124" s="269" t="str">
        <f>IF($E124=$E123,IF(AV123=".",IF(MAX($Q124:AT124,0)=OPER!$AA219,".",IF(OPER!$AB219&lt;=HOUR(AV$7),MAX($Q124:AT124,0)+1,".")),","),IF(MAX($Q124:AT124,0)=OPER!$AA219,".",IF(OPER!$AB219&lt;=HOUR(AV$7),MAX($Q124:AT124,0)+1,".")))</f>
        <v>,</v>
      </c>
      <c r="AV124" s="270" t="str">
        <f>IF($E124=$E123,IF(AW123=".",IF(MAX($Q124:AU124,0)=OPER!$AA219,".",IF(OPER!$AB219&lt;=HOUR(AW$7),MAX($Q124:AU124,0)+1,".")),","),IF(MAX($Q124:AU124,0)=OPER!$AA219,".",IF(OPER!$AB219&lt;=HOUR(AW$7),MAX($Q124:AU124,0)+1,".")))</f>
        <v>,</v>
      </c>
      <c r="AW124" s="271" t="str">
        <f>IF($E124=$E123,IF(AX123=".",IF(MAX($Q124:AV124,0)=OPER!$AA219,".",IF(OPER!$AB219&lt;=HOUR(AX$7),MAX($Q124:AV124,0)+1,".")),","),IF(MAX($Q124:AV124,0)=OPER!$AA219,".",IF(OPER!$AB219&lt;=HOUR(AX$7),MAX($Q124:AV124,0)+1,".")))</f>
        <v>,</v>
      </c>
      <c r="AX124" s="269" t="str">
        <f>IF($E124=$E123,IF(AY123=".",IF(MAX($Q124:AW124,0)=OPER!$AA219,".",IF(OPER!$AB219&lt;=HOUR(AY$7),MAX($Q124:AW124,0)+1,".")),","),IF(MAX($Q124:AW124,0)=OPER!$AA219,".",IF(OPER!$AB219&lt;=HOUR(AY$7),MAX($Q124:AW124,0)+1,".")))</f>
        <v>,</v>
      </c>
      <c r="AY124" s="269" t="str">
        <f>IF($E124=$E123,IF(AZ123=".",IF(MAX($Q124:AX124,0)=OPER!$AA219,".",IF(OPER!$AB219&lt;=HOUR(AZ$7),MAX($Q124:AX124,0)+1,".")),","),IF(MAX($Q124:AX124,0)=OPER!$AA219,".",IF(OPER!$AB219&lt;=HOUR(AZ$7),MAX($Q124:AX124,0)+1,".")))</f>
        <v>,</v>
      </c>
      <c r="AZ124" s="270" t="str">
        <f>IF($E124=$E123,IF(BA123=".",IF(MAX($Q124:AY124,0)=OPER!$AA219,".",IF(OPER!$AB219&lt;=HOUR(BA$7),MAX($Q124:AY124,0)+1,".")),","),IF(MAX($Q124:AY124,0)=OPER!$AA219,".",IF(OPER!$AB219&lt;=HOUR(BA$7),MAX($Q124:AY124,0)+1,".")))</f>
        <v>,</v>
      </c>
      <c r="BA124" s="30" t="str">
        <f>+OPER!AK118</f>
        <v/>
      </c>
    </row>
    <row r="125" spans="1:53" ht="80.5" customHeight="1" x14ac:dyDescent="0.2">
      <c r="A125" s="282" t="str">
        <f>IF(OPER!AF119=0,"",OPER!AF119)</f>
        <v>CRITICA</v>
      </c>
      <c r="B125" s="109" t="str">
        <f>IF(OPER!V119=0,"",OPER!V119)</f>
        <v xml:space="preserve"> </v>
      </c>
      <c r="C125" s="71" t="str">
        <f>IF(OPER!U119 = 0,"", OPER!U119)</f>
        <v/>
      </c>
      <c r="D125" s="30" t="str">
        <f t="shared" si="10"/>
        <v/>
      </c>
      <c r="E125" s="262" t="str">
        <f>IF(OPER!X119 = 0,"",OPER!X119)</f>
        <v xml:space="preserve"> </v>
      </c>
      <c r="F125" s="262" t="str">
        <f>IF(OPER!I119 = 0,"",OPER!I119)</f>
        <v/>
      </c>
      <c r="G125" s="352" t="str">
        <f>IF(OPER!C119=0,"",OPER!C119)</f>
        <v/>
      </c>
      <c r="H125" s="30" t="str">
        <f>IF(OPER!R119 = 0,"",OPER!R119)</f>
        <v/>
      </c>
      <c r="I125" s="30" t="str">
        <f>IF(OPER!F119=0,"", OPER!F119)</f>
        <v/>
      </c>
      <c r="J125" s="108" t="str">
        <f>IF(OPER!G119=0,"",OPER!G119)</f>
        <v/>
      </c>
      <c r="K125" s="250">
        <f>+OPER!R119</f>
        <v>0</v>
      </c>
      <c r="L125" s="262">
        <f t="shared" si="11"/>
        <v>0</v>
      </c>
      <c r="M125" s="250">
        <f t="shared" si="12"/>
        <v>0</v>
      </c>
      <c r="N125" s="205" t="str">
        <f>IF(OPER!A119=0,"",OPER!A119)</f>
        <v/>
      </c>
      <c r="O125" s="73" t="str">
        <f>IF(OPER!AJ1975=0,"",OPER!AJ1975)</f>
        <v/>
      </c>
      <c r="P125" s="264" t="str">
        <f>IF(OPER!AH119="EJECUTADO","SI",IF(OPER!AH119="NO EJECUTADO","NO",""))</f>
        <v/>
      </c>
      <c r="Q125" s="264" t="str">
        <f>IF(OPER!AN119="EJECUTADO","SI",IF(OPER!AN119="NO EJECUTADO","NO",""))</f>
        <v/>
      </c>
      <c r="R125" s="221" t="str">
        <f>IFERROR(VLOOKUP(OPER!Z119,OPER!$AU$490:$AV$577,2,0),"NO ASIGNADO")</f>
        <v xml:space="preserve"> </v>
      </c>
      <c r="S125" s="6" t="str">
        <f>+OPER!AG119</f>
        <v xml:space="preserve"> </v>
      </c>
      <c r="T125" s="268" t="str">
        <f>IF($E125=$E124,IF(U124=".",IF(MAX($Q125:Q125,0)=OPER!$AA220,".",IF(OPER!$AB220&lt;=HOUR(U$7),MAX($Q125:Q125,0)+1,".")),","),IF(MAX($Q125:Q125,0)=OPER!$AA220,".",IF(OPER!$AB220&lt;=HOUR(U$7),MAX($Q125:Q125,0)+1,".")))</f>
        <v>,</v>
      </c>
      <c r="U125" s="269" t="str">
        <f>IF($E125=$E124,IF(V124=".",IF(MAX($Q125:T125,0)=OPER!$AA220,".",IF(OPER!$AB220&lt;=HOUR(V$7),MAX($Q125:T125,0)+1,".")),","),IF(MAX($Q125:T125,0)=OPER!$AA220,".",IF(OPER!$AB220&lt;=HOUR(V$7),MAX($Q125:T125,0)+1,".")))</f>
        <v>,</v>
      </c>
      <c r="V125" s="269" t="str">
        <f>IF($E125=$E124,IF(W124=".",IF(MAX($Q125:U125,0)=OPER!$AA220,".",IF(OPER!$AB220&lt;=HOUR(W$7),MAX($Q125:U125,0)+1,".")),","),IF(MAX($Q125:U125,0)=OPER!$AA220,".",IF(OPER!$AB220&lt;=HOUR(W$7),MAX($Q125:U125,0)+1,".")))</f>
        <v>,</v>
      </c>
      <c r="W125" s="269" t="str">
        <f>IF($E125=$E124,IF(X124=".",IF(MAX($Q125:V125,0)=OPER!$AA220,".",IF(OPER!$AB220&lt;=HOUR(X$7),MAX($Q125:V125,0)+1,".")),","),IF(MAX($Q125:V125,0)=OPER!$AA220,".",IF(OPER!$AB220&lt;=HOUR(X$7),MAX($Q125:V125,0)+1,".")))</f>
        <v>,</v>
      </c>
      <c r="X125" s="270" t="str">
        <f>IF($E125=$E124,IF(Y124=".",IF(MAX($Q125:W125,0)=OPER!$AA220,".",IF(OPER!$AB220&lt;=HOUR(Y$7),MAX($Q125:W125,0)+1,".")),","),IF(MAX($Q125:W125,0)=OPER!$AA220,".",IF(OPER!$AB220&lt;=HOUR(Y$7),MAX($Q125:W125,0)+1,".")))</f>
        <v>,</v>
      </c>
      <c r="Y125" s="271" t="str">
        <f>IF($E125=$E124,IF(Z124=".",IF(MAX($Q125:X125,0)=OPER!$AA220,".",IF(OPER!$AB220&lt;=HOUR(Z$7),MAX($Q125:X125,0)+1,".")),","),IF(MAX($Q125:X125,0)=OPER!$AA220,".",IF(OPER!$AB220&lt;=HOUR(Z$7),MAX($Q125:X125,0)+1,".")))</f>
        <v>,</v>
      </c>
      <c r="Z125" s="269" t="str">
        <f>IF($E125=$E124,IF(AA124=".",IF(MAX($Q125:Y125,0)=OPER!$AA220,".",IF(OPER!$AB220&lt;=HOUR(AA$7),MAX($Q125:Y125,0)+1,".")),","),IF(MAX($Q125:Y125,0)=OPER!$AA220,".",IF(OPER!$AB220&lt;=HOUR(AA$7),MAX($Q125:Y125,0)+1,".")))</f>
        <v>,</v>
      </c>
      <c r="AA125" s="269" t="str">
        <f>IF($E125=$E124,IF(AB124=".",IF(MAX($Q125:Z125,0)=OPER!$AA220,".",IF(OPER!$AB220&lt;=HOUR(AB$7),MAX($Q125:Z125,0)+1,".")),","),IF(MAX($Q125:Z125,0)=OPER!$AA220,".",IF(OPER!$AB220&lt;=HOUR(AB$7),MAX($Q125:Z125,0)+1,".")))</f>
        <v>,</v>
      </c>
      <c r="AB125" s="270" t="str">
        <f>IF($E125=$E124,IF(AC124=".",IF(MAX($Q125:AA125,0)=OPER!$AA220,".",IF(OPER!$AB220&lt;=HOUR(AC$7),MAX($Q125:AA125,0)+1,".")),","),IF(MAX($Q125:AA125,0)=OPER!$AA220,".",IF(OPER!$AB220&lt;=HOUR(AC$7),MAX($Q125:AA125,0)+1,".")))</f>
        <v>,</v>
      </c>
      <c r="AC125" s="271" t="str">
        <f>IF($E125=$E124,IF(AD124=".",IF(MAX($Q125:AB125,0)=OPER!$AA220,".",IF(OPER!$AB220&lt;=HOUR(AD$7),MAX($Q125:AB125,0)+1,".")),","),IF(MAX($Q125:AB125,0)=OPER!$AA220,".",IF(OPER!$AB220&lt;=HOUR(AD$7),MAX($Q125:AB125,0)+1,".")))</f>
        <v>,</v>
      </c>
      <c r="AD125" s="269" t="str">
        <f>IF($E125=$E124,IF(AE124=".",IF(MAX($Q125:AC125,0)=OPER!$AA220,".",IF(OPER!$AB220&lt;=HOUR(AE$7),MAX($Q125:AC125,0)+1,".")),","),IF(MAX($Q125:AC125,0)=OPER!$AA220,".",IF(OPER!$AB220&lt;=HOUR(AE$7),MAX($Q125:AC125,0)+1,".")))</f>
        <v>,</v>
      </c>
      <c r="AE125" s="269" t="str">
        <f>IF($E125=$E124,IF(AF124=".",IF(MAX($Q125:AD125,0)=OPER!$AA220,".",IF(OPER!$AB220&lt;=HOUR(AF$7),MAX($Q125:AD125,0)+1,".")),","),IF(MAX($Q125:AD125,0)=OPER!$AA220,".",IF(OPER!$AB220&lt;=HOUR(AF$7),MAX($Q125:AD125,0)+1,".")))</f>
        <v>,</v>
      </c>
      <c r="AF125" s="270" t="str">
        <f>IF($E125=$E124,IF(AG124=".",IF(MAX($Q125:AE125,0)=OPER!$AA220,".",IF(OPER!$AB220&lt;=HOUR(AG$7),MAX($Q125:AE125,0)+1,".")),","),IF(MAX($Q125:AE125,0)=OPER!$AA220,".",IF(OPER!$AB220&lt;=HOUR(AG$7),MAX($Q125:AE125,0)+1,".")))</f>
        <v>,</v>
      </c>
      <c r="AG125" s="271" t="str">
        <f>IF($E125=$E124,IF(AH124=".",IF(MAX($Q125:AF125,0)=OPER!$AA220,".",IF(OPER!$AB220&lt;=HOUR(AH$7),MAX($Q125:AF125,0)+1,".")),","),IF(MAX($Q125:AF125,0)=OPER!$AA220,".",IF(OPER!$AB220&lt;=HOUR(AH$7),MAX($Q125:AF125,0)+1,".")))</f>
        <v>,</v>
      </c>
      <c r="AH125" s="269" t="str">
        <f>IF($E125=$E124,IF(AI124=".",IF(MAX($Q125:AG125,0)=OPER!$AA220,".",IF(OPER!$AB220&lt;=HOUR(AI$7),MAX($Q125:AG125,0)+1,".")),","),IF(MAX($Q125:AG125,0)=OPER!$AA220,".",IF(OPER!$AB220&lt;=HOUR(AI$7),MAX($Q125:AG125,0)+1,".")))</f>
        <v>,</v>
      </c>
      <c r="AI125" s="269" t="str">
        <f>IF($E125=$E124,IF(AJ124=".",IF(MAX($Q125:AH125,0)=OPER!$AA220,".",IF(OPER!$AB220&lt;=HOUR(AJ$7),MAX($Q125:AH125,0)+1,".")),","),IF(MAX($Q125:AH125,0)=OPER!$AA220,".",IF(OPER!$AB220&lt;=HOUR(AJ$7),MAX($Q125:AH125,0)+1,".")))</f>
        <v>,</v>
      </c>
      <c r="AJ125" s="270" t="str">
        <f>IF($E125=$E124,IF(AK124=".",IF(MAX($Q125:AI125,0)=OPER!$AA220,".",IF(OPER!$AB220&lt;=HOUR(AK$7),MAX($Q125:AI125,0)+1,".")),","),IF(MAX($Q125:AI125,0)=OPER!$AA220,".",IF(OPER!$AB220&lt;=HOUR(AK$7),MAX($Q125:AI125,0)+1,".")))</f>
        <v>,</v>
      </c>
      <c r="AK125" s="271" t="str">
        <f>IF($E125=$E124,IF(AL124=".",IF(MAX($Q125:AJ125,0)=OPER!$AA220,".",IF(OPER!$AB220&lt;=HOUR(AL$7),MAX($Q125:AJ125,0)+1,".")),","),IF(MAX($Q125:AJ125,0)=OPER!$AA220,".",IF(OPER!$AB220&lt;=HOUR(AL$7),MAX($Q125:AJ125,0)+1,".")))</f>
        <v>,</v>
      </c>
      <c r="AL125" s="269" t="str">
        <f>IF($E125=$E124,IF(AM124=".",IF(MAX($Q125:AK125,0)=OPER!$AA220,".",IF(OPER!$AB220&lt;=HOUR(AM$7),MAX($Q125:AK125,0)+1,".")),","),IF(MAX($Q125:AK125,0)=OPER!$AA220,".",IF(OPER!$AB220&lt;=HOUR(AM$7),MAX($Q125:AK125,0)+1,".")))</f>
        <v>,</v>
      </c>
      <c r="AM125" s="269" t="str">
        <f>IF($E125=$E124,IF(AN124=".",IF(MAX($Q125:AL125,0)=OPER!$AA220,".",IF(OPER!$AB220&lt;=HOUR(AN$7),MAX($Q125:AL125,0)+1,".")),","),IF(MAX($Q125:AL125,0)=OPER!$AA220,".",IF(OPER!$AB220&lt;=HOUR(AN$7),MAX($Q125:AL125,0)+1,".")))</f>
        <v>,</v>
      </c>
      <c r="AN125" s="270" t="str">
        <f>IF($E125=$E124,IF(AO124=".",IF(MAX($Q125:AM125,0)=OPER!$AA220,".",IF(OPER!$AB220&lt;=HOUR(AO$7),MAX($Q125:AM125,0)+1,".")),","),IF(MAX($Q125:AM125,0)=OPER!$AA220,".",IF(OPER!$AB220&lt;=HOUR(AO$7),MAX($Q125:AM125,0)+1,".")))</f>
        <v>,</v>
      </c>
      <c r="AO125" s="271" t="str">
        <f>IF($E125=$E124,IF(AP124=".",IF(MAX($Q125:AN125,0)=OPER!$AA220,".",IF(OPER!$AB220&lt;=HOUR(AP$7),MAX($Q125:AN125,0)+1,".")),","),IF(MAX($Q125:AN125,0)=OPER!$AA220,".",IF(OPER!$AB220&lt;=HOUR(AP$7),MAX($Q125:AN125,0)+1,".")))</f>
        <v>,</v>
      </c>
      <c r="AP125" s="269" t="str">
        <f>IF($E125=$E124,IF(AQ124=".",IF(MAX($Q125:AO125,0)=OPER!$AA220,".",IF(OPER!$AB220&lt;=HOUR(AQ$7),MAX($Q125:AO125,0)+1,".")),","),IF(MAX($Q125:AO125,0)=OPER!$AA220,".",IF(OPER!$AB220&lt;=HOUR(AQ$7),MAX($Q125:AO125,0)+1,".")))</f>
        <v>,</v>
      </c>
      <c r="AQ125" s="269" t="str">
        <f>IF($E125=$E124,IF(AR124=".",IF(MAX($Q125:AP125,0)=OPER!$AA220,".",IF(OPER!$AB220&lt;=HOUR(AR$7),MAX($Q125:AP125,0)+1,".")),","),IF(MAX($Q125:AP125,0)=OPER!$AA220,".",IF(OPER!$AB220&lt;=HOUR(AR$7),MAX($Q125:AP125,0)+1,".")))</f>
        <v>,</v>
      </c>
      <c r="AR125" s="270" t="str">
        <f>IF($E125=$E124,IF(AS124=".",IF(MAX($Q125:AQ125,0)=OPER!$AA220,".",IF(OPER!$AB220&lt;=HOUR(AS$7),MAX($Q125:AQ125,0)+1,".")),","),IF(MAX($Q125:AQ125,0)=OPER!$AA220,".",IF(OPER!$AB220&lt;=HOUR(AS$7),MAX($Q125:AQ125,0)+1,".")))</f>
        <v>,</v>
      </c>
      <c r="AS125" s="271" t="str">
        <f>IF($E125=$E124,IF(AT124=".",IF(MAX($Q125:AR125,0)=OPER!$AA220,".",IF(OPER!$AB220&lt;=HOUR(AT$7),MAX($Q125:AR125,0)+1,".")),","),IF(MAX($Q125:AR125,0)=OPER!$AA220,".",IF(OPER!$AB220&lt;=HOUR(AT$7),MAX($Q125:AR125,0)+1,".")))</f>
        <v>,</v>
      </c>
      <c r="AT125" s="269" t="str">
        <f>IF($E125=$E124,IF(AU124=".",IF(MAX($Q125:AS125,0)=OPER!$AA220,".",IF(OPER!$AB220&lt;=HOUR(AU$7),MAX($Q125:AS125,0)+1,".")),","),IF(MAX($Q125:AS125,0)=OPER!$AA220,".",IF(OPER!$AB220&lt;=HOUR(AU$7),MAX($Q125:AS125,0)+1,".")))</f>
        <v>,</v>
      </c>
      <c r="AU125" s="269" t="str">
        <f>IF($E125=$E124,IF(AV124=".",IF(MAX($Q125:AT125,0)=OPER!$AA220,".",IF(OPER!$AB220&lt;=HOUR(AV$7),MAX($Q125:AT125,0)+1,".")),","),IF(MAX($Q125:AT125,0)=OPER!$AA220,".",IF(OPER!$AB220&lt;=HOUR(AV$7),MAX($Q125:AT125,0)+1,".")))</f>
        <v>,</v>
      </c>
      <c r="AV125" s="270" t="str">
        <f>IF($E125=$E124,IF(AW124=".",IF(MAX($Q125:AU125,0)=OPER!$AA220,".",IF(OPER!$AB220&lt;=HOUR(AW$7),MAX($Q125:AU125,0)+1,".")),","),IF(MAX($Q125:AU125,0)=OPER!$AA220,".",IF(OPER!$AB220&lt;=HOUR(AW$7),MAX($Q125:AU125,0)+1,".")))</f>
        <v>,</v>
      </c>
      <c r="AW125" s="271" t="str">
        <f>IF($E125=$E124,IF(AX124=".",IF(MAX($Q125:AV125,0)=OPER!$AA220,".",IF(OPER!$AB220&lt;=HOUR(AX$7),MAX($Q125:AV125,0)+1,".")),","),IF(MAX($Q125:AV125,0)=OPER!$AA220,".",IF(OPER!$AB220&lt;=HOUR(AX$7),MAX($Q125:AV125,0)+1,".")))</f>
        <v>,</v>
      </c>
      <c r="AX125" s="269" t="str">
        <f>IF($E125=$E124,IF(AY124=".",IF(MAX($Q125:AW125,0)=OPER!$AA220,".",IF(OPER!$AB220&lt;=HOUR(AY$7),MAX($Q125:AW125,0)+1,".")),","),IF(MAX($Q125:AW125,0)=OPER!$AA220,".",IF(OPER!$AB220&lt;=HOUR(AY$7),MAX($Q125:AW125,0)+1,".")))</f>
        <v>,</v>
      </c>
      <c r="AY125" s="269" t="str">
        <f>IF($E125=$E124,IF(AZ124=".",IF(MAX($Q125:AX125,0)=OPER!$AA220,".",IF(OPER!$AB220&lt;=HOUR(AZ$7),MAX($Q125:AX125,0)+1,".")),","),IF(MAX($Q125:AX125,0)=OPER!$AA220,".",IF(OPER!$AB220&lt;=HOUR(AZ$7),MAX($Q125:AX125,0)+1,".")))</f>
        <v>,</v>
      </c>
      <c r="AZ125" s="270" t="str">
        <f>IF($E125=$E124,IF(BA124=".",IF(MAX($Q125:AY125,0)=OPER!$AA220,".",IF(OPER!$AB220&lt;=HOUR(BA$7),MAX($Q125:AY125,0)+1,".")),","),IF(MAX($Q125:AY125,0)=OPER!$AA220,".",IF(OPER!$AB220&lt;=HOUR(BA$7),MAX($Q125:AY125,0)+1,".")))</f>
        <v>,</v>
      </c>
      <c r="BA125" s="30" t="str">
        <f>+OPER!AK119</f>
        <v/>
      </c>
    </row>
    <row r="126" spans="1:53" ht="80.5" customHeight="1" x14ac:dyDescent="0.2">
      <c r="A126" s="282" t="str">
        <f>IF(OPER!AF120=0,"",OPER!AF120)</f>
        <v>CRITICA</v>
      </c>
      <c r="B126" s="109" t="str">
        <f>IF(OPER!V120=0,"",OPER!V120)</f>
        <v xml:space="preserve"> </v>
      </c>
      <c r="C126" s="71" t="str">
        <f>IF(OPER!U120 = 0,"", OPER!U120)</f>
        <v/>
      </c>
      <c r="D126" s="30" t="str">
        <f t="shared" si="10"/>
        <v/>
      </c>
      <c r="E126" s="262" t="str">
        <f>IF(OPER!X120 = 0,"",OPER!X120)</f>
        <v xml:space="preserve"> </v>
      </c>
      <c r="F126" s="262" t="str">
        <f>IF(OPER!I120 = 0,"",OPER!I120)</f>
        <v/>
      </c>
      <c r="G126" s="352" t="str">
        <f>IF(OPER!C120=0,"",OPER!C120)</f>
        <v/>
      </c>
      <c r="H126" s="30" t="str">
        <f>IF(OPER!R120 = 0,"",OPER!R120)</f>
        <v/>
      </c>
      <c r="I126" s="30" t="str">
        <f>IF(OPER!F120=0,"", OPER!F120)</f>
        <v/>
      </c>
      <c r="J126" s="108" t="str">
        <f>IF(OPER!G120=0,"",OPER!G120)</f>
        <v/>
      </c>
      <c r="K126" s="250">
        <f>+OPER!R120</f>
        <v>0</v>
      </c>
      <c r="L126" s="262">
        <f t="shared" si="11"/>
        <v>0</v>
      </c>
      <c r="M126" s="250">
        <f t="shared" si="12"/>
        <v>0</v>
      </c>
      <c r="N126" s="205" t="str">
        <f>IF(OPER!A120=0,"",OPER!A120)</f>
        <v/>
      </c>
      <c r="O126" s="73" t="str">
        <f>IF(OPER!AJ1976=0,"",OPER!AJ1976)</f>
        <v/>
      </c>
      <c r="P126" s="264" t="str">
        <f>IF(OPER!AH120="EJECUTADO","SI",IF(OPER!AH120="NO EJECUTADO","NO",""))</f>
        <v/>
      </c>
      <c r="Q126" s="264" t="str">
        <f>IF(OPER!AN120="EJECUTADO","SI",IF(OPER!AN120="NO EJECUTADO","NO",""))</f>
        <v/>
      </c>
      <c r="R126" s="221" t="str">
        <f>IFERROR(VLOOKUP(OPER!Z120,OPER!$AU$490:$AV$577,2,0),"NO ASIGNADO")</f>
        <v xml:space="preserve"> </v>
      </c>
      <c r="S126" s="6" t="str">
        <f>+OPER!AG120</f>
        <v xml:space="preserve"> </v>
      </c>
      <c r="T126" s="268" t="str">
        <f>IF($E126=$E125,IF(U125=".",IF(MAX($Q126:Q126,0)=OPER!$AA221,".",IF(OPER!$AB221&lt;=HOUR(U$7),MAX($Q126:Q126,0)+1,".")),","),IF(MAX($Q126:Q126,0)=OPER!$AA221,".",IF(OPER!$AB221&lt;=HOUR(U$7),MAX($Q126:Q126,0)+1,".")))</f>
        <v>,</v>
      </c>
      <c r="U126" s="269" t="str">
        <f>IF($E126=$E125,IF(V125=".",IF(MAX($Q126:T126,0)=OPER!$AA221,".",IF(OPER!$AB221&lt;=HOUR(V$7),MAX($Q126:T126,0)+1,".")),","),IF(MAX($Q126:T126,0)=OPER!$AA221,".",IF(OPER!$AB221&lt;=HOUR(V$7),MAX($Q126:T126,0)+1,".")))</f>
        <v>,</v>
      </c>
      <c r="V126" s="269" t="str">
        <f>IF($E126=$E125,IF(W125=".",IF(MAX($Q126:U126,0)=OPER!$AA221,".",IF(OPER!$AB221&lt;=HOUR(W$7),MAX($Q126:U126,0)+1,".")),","),IF(MAX($Q126:U126,0)=OPER!$AA221,".",IF(OPER!$AB221&lt;=HOUR(W$7),MAX($Q126:U126,0)+1,".")))</f>
        <v>,</v>
      </c>
      <c r="W126" s="269" t="str">
        <f>IF($E126=$E125,IF(X125=".",IF(MAX($Q126:V126,0)=OPER!$AA221,".",IF(OPER!$AB221&lt;=HOUR(X$7),MAX($Q126:V126,0)+1,".")),","),IF(MAX($Q126:V126,0)=OPER!$AA221,".",IF(OPER!$AB221&lt;=HOUR(X$7),MAX($Q126:V126,0)+1,".")))</f>
        <v>,</v>
      </c>
      <c r="X126" s="270" t="str">
        <f>IF($E126=$E125,IF(Y125=".",IF(MAX($Q126:W126,0)=OPER!$AA221,".",IF(OPER!$AB221&lt;=HOUR(Y$7),MAX($Q126:W126,0)+1,".")),","),IF(MAX($Q126:W126,0)=OPER!$AA221,".",IF(OPER!$AB221&lt;=HOUR(Y$7),MAX($Q126:W126,0)+1,".")))</f>
        <v>,</v>
      </c>
      <c r="Y126" s="271" t="str">
        <f>IF($E126=$E125,IF(Z125=".",IF(MAX($Q126:X126,0)=OPER!$AA221,".",IF(OPER!$AB221&lt;=HOUR(Z$7),MAX($Q126:X126,0)+1,".")),","),IF(MAX($Q126:X126,0)=OPER!$AA221,".",IF(OPER!$AB221&lt;=HOUR(Z$7),MAX($Q126:X126,0)+1,".")))</f>
        <v>,</v>
      </c>
      <c r="Z126" s="269" t="str">
        <f>IF($E126=$E125,IF(AA125=".",IF(MAX($Q126:Y126,0)=OPER!$AA221,".",IF(OPER!$AB221&lt;=HOUR(AA$7),MAX($Q126:Y126,0)+1,".")),","),IF(MAX($Q126:Y126,0)=OPER!$AA221,".",IF(OPER!$AB221&lt;=HOUR(AA$7),MAX($Q126:Y126,0)+1,".")))</f>
        <v>,</v>
      </c>
      <c r="AA126" s="269" t="str">
        <f>IF($E126=$E125,IF(AB125=".",IF(MAX($Q126:Z126,0)=OPER!$AA221,".",IF(OPER!$AB221&lt;=HOUR(AB$7),MAX($Q126:Z126,0)+1,".")),","),IF(MAX($Q126:Z126,0)=OPER!$AA221,".",IF(OPER!$AB221&lt;=HOUR(AB$7),MAX($Q126:Z126,0)+1,".")))</f>
        <v>,</v>
      </c>
      <c r="AB126" s="270" t="str">
        <f>IF($E126=$E125,IF(AC125=".",IF(MAX($Q126:AA126,0)=OPER!$AA221,".",IF(OPER!$AB221&lt;=HOUR(AC$7),MAX($Q126:AA126,0)+1,".")),","),IF(MAX($Q126:AA126,0)=OPER!$AA221,".",IF(OPER!$AB221&lt;=HOUR(AC$7),MAX($Q126:AA126,0)+1,".")))</f>
        <v>,</v>
      </c>
      <c r="AC126" s="271" t="str">
        <f>IF($E126=$E125,IF(AD125=".",IF(MAX($Q126:AB126,0)=OPER!$AA221,".",IF(OPER!$AB221&lt;=HOUR(AD$7),MAX($Q126:AB126,0)+1,".")),","),IF(MAX($Q126:AB126,0)=OPER!$AA221,".",IF(OPER!$AB221&lt;=HOUR(AD$7),MAX($Q126:AB126,0)+1,".")))</f>
        <v>,</v>
      </c>
      <c r="AD126" s="269" t="str">
        <f>IF($E126=$E125,IF(AE125=".",IF(MAX($Q126:AC126,0)=OPER!$AA221,".",IF(OPER!$AB221&lt;=HOUR(AE$7),MAX($Q126:AC126,0)+1,".")),","),IF(MAX($Q126:AC126,0)=OPER!$AA221,".",IF(OPER!$AB221&lt;=HOUR(AE$7),MAX($Q126:AC126,0)+1,".")))</f>
        <v>,</v>
      </c>
      <c r="AE126" s="269" t="str">
        <f>IF($E126=$E125,IF(AF125=".",IF(MAX($Q126:AD126,0)=OPER!$AA221,".",IF(OPER!$AB221&lt;=HOUR(AF$7),MAX($Q126:AD126,0)+1,".")),","),IF(MAX($Q126:AD126,0)=OPER!$AA221,".",IF(OPER!$AB221&lt;=HOUR(AF$7),MAX($Q126:AD126,0)+1,".")))</f>
        <v>,</v>
      </c>
      <c r="AF126" s="270" t="str">
        <f>IF($E126=$E125,IF(AG125=".",IF(MAX($Q126:AE126,0)=OPER!$AA221,".",IF(OPER!$AB221&lt;=HOUR(AG$7),MAX($Q126:AE126,0)+1,".")),","),IF(MAX($Q126:AE126,0)=OPER!$AA221,".",IF(OPER!$AB221&lt;=HOUR(AG$7),MAX($Q126:AE126,0)+1,".")))</f>
        <v>,</v>
      </c>
      <c r="AG126" s="271" t="str">
        <f>IF($E126=$E125,IF(AH125=".",IF(MAX($Q126:AF126,0)=OPER!$AA221,".",IF(OPER!$AB221&lt;=HOUR(AH$7),MAX($Q126:AF126,0)+1,".")),","),IF(MAX($Q126:AF126,0)=OPER!$AA221,".",IF(OPER!$AB221&lt;=HOUR(AH$7),MAX($Q126:AF126,0)+1,".")))</f>
        <v>,</v>
      </c>
      <c r="AH126" s="269" t="str">
        <f>IF($E126=$E125,IF(AI125=".",IF(MAX($Q126:AG126,0)=OPER!$AA221,".",IF(OPER!$AB221&lt;=HOUR(AI$7),MAX($Q126:AG126,0)+1,".")),","),IF(MAX($Q126:AG126,0)=OPER!$AA221,".",IF(OPER!$AB221&lt;=HOUR(AI$7),MAX($Q126:AG126,0)+1,".")))</f>
        <v>,</v>
      </c>
      <c r="AI126" s="269" t="str">
        <f>IF($E126=$E125,IF(AJ125=".",IF(MAX($Q126:AH126,0)=OPER!$AA221,".",IF(OPER!$AB221&lt;=HOUR(AJ$7),MAX($Q126:AH126,0)+1,".")),","),IF(MAX($Q126:AH126,0)=OPER!$AA221,".",IF(OPER!$AB221&lt;=HOUR(AJ$7),MAX($Q126:AH126,0)+1,".")))</f>
        <v>,</v>
      </c>
      <c r="AJ126" s="270" t="str">
        <f>IF($E126=$E125,IF(AK125=".",IF(MAX($Q126:AI126,0)=OPER!$AA221,".",IF(OPER!$AB221&lt;=HOUR(AK$7),MAX($Q126:AI126,0)+1,".")),","),IF(MAX($Q126:AI126,0)=OPER!$AA221,".",IF(OPER!$AB221&lt;=HOUR(AK$7),MAX($Q126:AI126,0)+1,".")))</f>
        <v>,</v>
      </c>
      <c r="AK126" s="271" t="str">
        <f>IF($E126=$E125,IF(AL125=".",IF(MAX($Q126:AJ126,0)=OPER!$AA221,".",IF(OPER!$AB221&lt;=HOUR(AL$7),MAX($Q126:AJ126,0)+1,".")),","),IF(MAX($Q126:AJ126,0)=OPER!$AA221,".",IF(OPER!$AB221&lt;=HOUR(AL$7),MAX($Q126:AJ126,0)+1,".")))</f>
        <v>,</v>
      </c>
      <c r="AL126" s="269" t="str">
        <f>IF($E126=$E125,IF(AM125=".",IF(MAX($Q126:AK126,0)=OPER!$AA221,".",IF(OPER!$AB221&lt;=HOUR(AM$7),MAX($Q126:AK126,0)+1,".")),","),IF(MAX($Q126:AK126,0)=OPER!$AA221,".",IF(OPER!$AB221&lt;=HOUR(AM$7),MAX($Q126:AK126,0)+1,".")))</f>
        <v>,</v>
      </c>
      <c r="AM126" s="269" t="str">
        <f>IF($E126=$E125,IF(AN125=".",IF(MAX($Q126:AL126,0)=OPER!$AA221,".",IF(OPER!$AB221&lt;=HOUR(AN$7),MAX($Q126:AL126,0)+1,".")),","),IF(MAX($Q126:AL126,0)=OPER!$AA221,".",IF(OPER!$AB221&lt;=HOUR(AN$7),MAX($Q126:AL126,0)+1,".")))</f>
        <v>,</v>
      </c>
      <c r="AN126" s="270" t="str">
        <f>IF($E126=$E125,IF(AO125=".",IF(MAX($Q126:AM126,0)=OPER!$AA221,".",IF(OPER!$AB221&lt;=HOUR(AO$7),MAX($Q126:AM126,0)+1,".")),","),IF(MAX($Q126:AM126,0)=OPER!$AA221,".",IF(OPER!$AB221&lt;=HOUR(AO$7),MAX($Q126:AM126,0)+1,".")))</f>
        <v>,</v>
      </c>
      <c r="AO126" s="271" t="str">
        <f>IF($E126=$E125,IF(AP125=".",IF(MAX($Q126:AN126,0)=OPER!$AA221,".",IF(OPER!$AB221&lt;=HOUR(AP$7),MAX($Q126:AN126,0)+1,".")),","),IF(MAX($Q126:AN126,0)=OPER!$AA221,".",IF(OPER!$AB221&lt;=HOUR(AP$7),MAX($Q126:AN126,0)+1,".")))</f>
        <v>,</v>
      </c>
      <c r="AP126" s="269" t="str">
        <f>IF($E126=$E125,IF(AQ125=".",IF(MAX($Q126:AO126,0)=OPER!$AA221,".",IF(OPER!$AB221&lt;=HOUR(AQ$7),MAX($Q126:AO126,0)+1,".")),","),IF(MAX($Q126:AO126,0)=OPER!$AA221,".",IF(OPER!$AB221&lt;=HOUR(AQ$7),MAX($Q126:AO126,0)+1,".")))</f>
        <v>,</v>
      </c>
      <c r="AQ126" s="269" t="str">
        <f>IF($E126=$E125,IF(AR125=".",IF(MAX($Q126:AP126,0)=OPER!$AA221,".",IF(OPER!$AB221&lt;=HOUR(AR$7),MAX($Q126:AP126,0)+1,".")),","),IF(MAX($Q126:AP126,0)=OPER!$AA221,".",IF(OPER!$AB221&lt;=HOUR(AR$7),MAX($Q126:AP126,0)+1,".")))</f>
        <v>,</v>
      </c>
      <c r="AR126" s="270" t="str">
        <f>IF($E126=$E125,IF(AS125=".",IF(MAX($Q126:AQ126,0)=OPER!$AA221,".",IF(OPER!$AB221&lt;=HOUR(AS$7),MAX($Q126:AQ126,0)+1,".")),","),IF(MAX($Q126:AQ126,0)=OPER!$AA221,".",IF(OPER!$AB221&lt;=HOUR(AS$7),MAX($Q126:AQ126,0)+1,".")))</f>
        <v>,</v>
      </c>
      <c r="AS126" s="271" t="str">
        <f>IF($E126=$E125,IF(AT125=".",IF(MAX($Q126:AR126,0)=OPER!$AA221,".",IF(OPER!$AB221&lt;=HOUR(AT$7),MAX($Q126:AR126,0)+1,".")),","),IF(MAX($Q126:AR126,0)=OPER!$AA221,".",IF(OPER!$AB221&lt;=HOUR(AT$7),MAX($Q126:AR126,0)+1,".")))</f>
        <v>,</v>
      </c>
      <c r="AT126" s="269" t="str">
        <f>IF($E126=$E125,IF(AU125=".",IF(MAX($Q126:AS126,0)=OPER!$AA221,".",IF(OPER!$AB221&lt;=HOUR(AU$7),MAX($Q126:AS126,0)+1,".")),","),IF(MAX($Q126:AS126,0)=OPER!$AA221,".",IF(OPER!$AB221&lt;=HOUR(AU$7),MAX($Q126:AS126,0)+1,".")))</f>
        <v>,</v>
      </c>
      <c r="AU126" s="269" t="str">
        <f>IF($E126=$E125,IF(AV125=".",IF(MAX($Q126:AT126,0)=OPER!$AA221,".",IF(OPER!$AB221&lt;=HOUR(AV$7),MAX($Q126:AT126,0)+1,".")),","),IF(MAX($Q126:AT126,0)=OPER!$AA221,".",IF(OPER!$AB221&lt;=HOUR(AV$7),MAX($Q126:AT126,0)+1,".")))</f>
        <v>,</v>
      </c>
      <c r="AV126" s="270" t="str">
        <f>IF($E126=$E125,IF(AW125=".",IF(MAX($Q126:AU126,0)=OPER!$AA221,".",IF(OPER!$AB221&lt;=HOUR(AW$7),MAX($Q126:AU126,0)+1,".")),","),IF(MAX($Q126:AU126,0)=OPER!$AA221,".",IF(OPER!$AB221&lt;=HOUR(AW$7),MAX($Q126:AU126,0)+1,".")))</f>
        <v>,</v>
      </c>
      <c r="AW126" s="271" t="str">
        <f>IF($E126=$E125,IF(AX125=".",IF(MAX($Q126:AV126,0)=OPER!$AA221,".",IF(OPER!$AB221&lt;=HOUR(AX$7),MAX($Q126:AV126,0)+1,".")),","),IF(MAX($Q126:AV126,0)=OPER!$AA221,".",IF(OPER!$AB221&lt;=HOUR(AX$7),MAX($Q126:AV126,0)+1,".")))</f>
        <v>,</v>
      </c>
      <c r="AX126" s="269" t="str">
        <f>IF($E126=$E125,IF(AY125=".",IF(MAX($Q126:AW126,0)=OPER!$AA221,".",IF(OPER!$AB221&lt;=HOUR(AY$7),MAX($Q126:AW126,0)+1,".")),","),IF(MAX($Q126:AW126,0)=OPER!$AA221,".",IF(OPER!$AB221&lt;=HOUR(AY$7),MAX($Q126:AW126,0)+1,".")))</f>
        <v>,</v>
      </c>
      <c r="AY126" s="269" t="str">
        <f>IF($E126=$E125,IF(AZ125=".",IF(MAX($Q126:AX126,0)=OPER!$AA221,".",IF(OPER!$AB221&lt;=HOUR(AZ$7),MAX($Q126:AX126,0)+1,".")),","),IF(MAX($Q126:AX126,0)=OPER!$AA221,".",IF(OPER!$AB221&lt;=HOUR(AZ$7),MAX($Q126:AX126,0)+1,".")))</f>
        <v>,</v>
      </c>
      <c r="AZ126" s="270" t="str">
        <f>IF($E126=$E125,IF(BA125=".",IF(MAX($Q126:AY126,0)=OPER!$AA221,".",IF(OPER!$AB221&lt;=HOUR(BA$7),MAX($Q126:AY126,0)+1,".")),","),IF(MAX($Q126:AY126,0)=OPER!$AA221,".",IF(OPER!$AB221&lt;=HOUR(BA$7),MAX($Q126:AY126,0)+1,".")))</f>
        <v>,</v>
      </c>
      <c r="BA126" s="30" t="str">
        <f>+OPER!AK120</f>
        <v/>
      </c>
    </row>
    <row r="127" spans="1:53" ht="80.5" customHeight="1" x14ac:dyDescent="0.2">
      <c r="A127" s="282" t="str">
        <f>IF(OPER!AF121=0,"",OPER!AF121)</f>
        <v>CRITICA</v>
      </c>
      <c r="B127" s="109" t="str">
        <f>IF(OPER!V121=0,"",OPER!V121)</f>
        <v xml:space="preserve"> </v>
      </c>
      <c r="C127" s="71" t="str">
        <f>IF(OPER!U121 = 0,"", OPER!U121)</f>
        <v/>
      </c>
      <c r="D127" s="30" t="str">
        <f t="shared" si="10"/>
        <v/>
      </c>
      <c r="E127" s="262" t="str">
        <f>IF(OPER!X121 = 0,"",OPER!X121)</f>
        <v xml:space="preserve"> </v>
      </c>
      <c r="F127" s="262" t="str">
        <f>IF(OPER!I121 = 0,"",OPER!I121)</f>
        <v/>
      </c>
      <c r="G127" s="352" t="str">
        <f>IF(OPER!C121=0,"",OPER!C121)</f>
        <v/>
      </c>
      <c r="H127" s="30" t="str">
        <f>IF(OPER!R121 = 0,"",OPER!R121)</f>
        <v/>
      </c>
      <c r="I127" s="30" t="str">
        <f>IF(OPER!F121=0,"", OPER!F121)</f>
        <v/>
      </c>
      <c r="J127" s="108" t="str">
        <f>IF(OPER!G121=0,"",OPER!G121)</f>
        <v/>
      </c>
      <c r="K127" s="250">
        <f>+OPER!R121</f>
        <v>0</v>
      </c>
      <c r="L127" s="262">
        <f t="shared" si="11"/>
        <v>0</v>
      </c>
      <c r="M127" s="250">
        <f t="shared" si="12"/>
        <v>0</v>
      </c>
      <c r="N127" s="205" t="str">
        <f>IF(OPER!A121=0,"",OPER!A121)</f>
        <v/>
      </c>
      <c r="O127" s="73" t="str">
        <f>IF(OPER!AJ1977=0,"",OPER!AJ1977)</f>
        <v/>
      </c>
      <c r="P127" s="264" t="str">
        <f>IF(OPER!AH121="EJECUTADO","SI",IF(OPER!AH121="NO EJECUTADO","NO",""))</f>
        <v/>
      </c>
      <c r="Q127" s="264" t="str">
        <f>IF(OPER!AN121="EJECUTADO","SI",IF(OPER!AN121="NO EJECUTADO","NO",""))</f>
        <v/>
      </c>
      <c r="R127" s="221" t="str">
        <f>IFERROR(VLOOKUP(OPER!Z121,OPER!$AU$490:$AV$577,2,0),"NO ASIGNADO")</f>
        <v xml:space="preserve"> </v>
      </c>
      <c r="S127" s="6" t="str">
        <f>+OPER!AG121</f>
        <v xml:space="preserve"> </v>
      </c>
      <c r="T127" s="268" t="str">
        <f>IF($E127=$E126,IF(U126=".",IF(MAX($Q127:Q127,0)=OPER!$AA222,".",IF(OPER!$AB222&lt;=HOUR(U$7),MAX($Q127:Q127,0)+1,".")),","),IF(MAX($Q127:Q127,0)=OPER!$AA222,".",IF(OPER!$AB222&lt;=HOUR(U$7),MAX($Q127:Q127,0)+1,".")))</f>
        <v>,</v>
      </c>
      <c r="U127" s="269" t="str">
        <f>IF($E127=$E126,IF(V126=".",IF(MAX($Q127:T127,0)=OPER!$AA222,".",IF(OPER!$AB222&lt;=HOUR(V$7),MAX($Q127:T127,0)+1,".")),","),IF(MAX($Q127:T127,0)=OPER!$AA222,".",IF(OPER!$AB222&lt;=HOUR(V$7),MAX($Q127:T127,0)+1,".")))</f>
        <v>,</v>
      </c>
      <c r="V127" s="269" t="str">
        <f>IF($E127=$E126,IF(W126=".",IF(MAX($Q127:U127,0)=OPER!$AA222,".",IF(OPER!$AB222&lt;=HOUR(W$7),MAX($Q127:U127,0)+1,".")),","),IF(MAX($Q127:U127,0)=OPER!$AA222,".",IF(OPER!$AB222&lt;=HOUR(W$7),MAX($Q127:U127,0)+1,".")))</f>
        <v>,</v>
      </c>
      <c r="W127" s="269" t="str">
        <f>IF($E127=$E126,IF(X126=".",IF(MAX($Q127:V127,0)=OPER!$AA222,".",IF(OPER!$AB222&lt;=HOUR(X$7),MAX($Q127:V127,0)+1,".")),","),IF(MAX($Q127:V127,0)=OPER!$AA222,".",IF(OPER!$AB222&lt;=HOUR(X$7),MAX($Q127:V127,0)+1,".")))</f>
        <v>,</v>
      </c>
      <c r="X127" s="270" t="str">
        <f>IF($E127=$E126,IF(Y126=".",IF(MAX($Q127:W127,0)=OPER!$AA222,".",IF(OPER!$AB222&lt;=HOUR(Y$7),MAX($Q127:W127,0)+1,".")),","),IF(MAX($Q127:W127,0)=OPER!$AA222,".",IF(OPER!$AB222&lt;=HOUR(Y$7),MAX($Q127:W127,0)+1,".")))</f>
        <v>,</v>
      </c>
      <c r="Y127" s="271" t="str">
        <f>IF($E127=$E126,IF(Z126=".",IF(MAX($Q127:X127,0)=OPER!$AA222,".",IF(OPER!$AB222&lt;=HOUR(Z$7),MAX($Q127:X127,0)+1,".")),","),IF(MAX($Q127:X127,0)=OPER!$AA222,".",IF(OPER!$AB222&lt;=HOUR(Z$7),MAX($Q127:X127,0)+1,".")))</f>
        <v>,</v>
      </c>
      <c r="Z127" s="269" t="str">
        <f>IF($E127=$E126,IF(AA126=".",IF(MAX($Q127:Y127,0)=OPER!$AA222,".",IF(OPER!$AB222&lt;=HOUR(AA$7),MAX($Q127:Y127,0)+1,".")),","),IF(MAX($Q127:Y127,0)=OPER!$AA222,".",IF(OPER!$AB222&lt;=HOUR(AA$7),MAX($Q127:Y127,0)+1,".")))</f>
        <v>,</v>
      </c>
      <c r="AA127" s="269" t="str">
        <f>IF($E127=$E126,IF(AB126=".",IF(MAX($Q127:Z127,0)=OPER!$AA222,".",IF(OPER!$AB222&lt;=HOUR(AB$7),MAX($Q127:Z127,0)+1,".")),","),IF(MAX($Q127:Z127,0)=OPER!$AA222,".",IF(OPER!$AB222&lt;=HOUR(AB$7),MAX($Q127:Z127,0)+1,".")))</f>
        <v>,</v>
      </c>
      <c r="AB127" s="270" t="str">
        <f>IF($E127=$E126,IF(AC126=".",IF(MAX($Q127:AA127,0)=OPER!$AA222,".",IF(OPER!$AB222&lt;=HOUR(AC$7),MAX($Q127:AA127,0)+1,".")),","),IF(MAX($Q127:AA127,0)=OPER!$AA222,".",IF(OPER!$AB222&lt;=HOUR(AC$7),MAX($Q127:AA127,0)+1,".")))</f>
        <v>,</v>
      </c>
      <c r="AC127" s="271" t="str">
        <f>IF($E127=$E126,IF(AD126=".",IF(MAX($Q127:AB127,0)=OPER!$AA222,".",IF(OPER!$AB222&lt;=HOUR(AD$7),MAX($Q127:AB127,0)+1,".")),","),IF(MAX($Q127:AB127,0)=OPER!$AA222,".",IF(OPER!$AB222&lt;=HOUR(AD$7),MAX($Q127:AB127,0)+1,".")))</f>
        <v>,</v>
      </c>
      <c r="AD127" s="269" t="str">
        <f>IF($E127=$E126,IF(AE126=".",IF(MAX($Q127:AC127,0)=OPER!$AA222,".",IF(OPER!$AB222&lt;=HOUR(AE$7),MAX($Q127:AC127,0)+1,".")),","),IF(MAX($Q127:AC127,0)=OPER!$AA222,".",IF(OPER!$AB222&lt;=HOUR(AE$7),MAX($Q127:AC127,0)+1,".")))</f>
        <v>,</v>
      </c>
      <c r="AE127" s="269" t="str">
        <f>IF($E127=$E126,IF(AF126=".",IF(MAX($Q127:AD127,0)=OPER!$AA222,".",IF(OPER!$AB222&lt;=HOUR(AF$7),MAX($Q127:AD127,0)+1,".")),","),IF(MAX($Q127:AD127,0)=OPER!$AA222,".",IF(OPER!$AB222&lt;=HOUR(AF$7),MAX($Q127:AD127,0)+1,".")))</f>
        <v>,</v>
      </c>
      <c r="AF127" s="270" t="str">
        <f>IF($E127=$E126,IF(AG126=".",IF(MAX($Q127:AE127,0)=OPER!$AA222,".",IF(OPER!$AB222&lt;=HOUR(AG$7),MAX($Q127:AE127,0)+1,".")),","),IF(MAX($Q127:AE127,0)=OPER!$AA222,".",IF(OPER!$AB222&lt;=HOUR(AG$7),MAX($Q127:AE127,0)+1,".")))</f>
        <v>,</v>
      </c>
      <c r="AG127" s="271" t="str">
        <f>IF($E127=$E126,IF(AH126=".",IF(MAX($Q127:AF127,0)=OPER!$AA222,".",IF(OPER!$AB222&lt;=HOUR(AH$7),MAX($Q127:AF127,0)+1,".")),","),IF(MAX($Q127:AF127,0)=OPER!$AA222,".",IF(OPER!$AB222&lt;=HOUR(AH$7),MAX($Q127:AF127,0)+1,".")))</f>
        <v>,</v>
      </c>
      <c r="AH127" s="269" t="str">
        <f>IF($E127=$E126,IF(AI126=".",IF(MAX($Q127:AG127,0)=OPER!$AA222,".",IF(OPER!$AB222&lt;=HOUR(AI$7),MAX($Q127:AG127,0)+1,".")),","),IF(MAX($Q127:AG127,0)=OPER!$AA222,".",IF(OPER!$AB222&lt;=HOUR(AI$7),MAX($Q127:AG127,0)+1,".")))</f>
        <v>,</v>
      </c>
      <c r="AI127" s="269" t="str">
        <f>IF($E127=$E126,IF(AJ126=".",IF(MAX($Q127:AH127,0)=OPER!$AA222,".",IF(OPER!$AB222&lt;=HOUR(AJ$7),MAX($Q127:AH127,0)+1,".")),","),IF(MAX($Q127:AH127,0)=OPER!$AA222,".",IF(OPER!$AB222&lt;=HOUR(AJ$7),MAX($Q127:AH127,0)+1,".")))</f>
        <v>,</v>
      </c>
      <c r="AJ127" s="270" t="str">
        <f>IF($E127=$E126,IF(AK126=".",IF(MAX($Q127:AI127,0)=OPER!$AA222,".",IF(OPER!$AB222&lt;=HOUR(AK$7),MAX($Q127:AI127,0)+1,".")),","),IF(MAX($Q127:AI127,0)=OPER!$AA222,".",IF(OPER!$AB222&lt;=HOUR(AK$7),MAX($Q127:AI127,0)+1,".")))</f>
        <v>,</v>
      </c>
      <c r="AK127" s="271" t="str">
        <f>IF($E127=$E126,IF(AL126=".",IF(MAX($Q127:AJ127,0)=OPER!$AA222,".",IF(OPER!$AB222&lt;=HOUR(AL$7),MAX($Q127:AJ127,0)+1,".")),","),IF(MAX($Q127:AJ127,0)=OPER!$AA222,".",IF(OPER!$AB222&lt;=HOUR(AL$7),MAX($Q127:AJ127,0)+1,".")))</f>
        <v>,</v>
      </c>
      <c r="AL127" s="269" t="str">
        <f>IF($E127=$E126,IF(AM126=".",IF(MAX($Q127:AK127,0)=OPER!$AA222,".",IF(OPER!$AB222&lt;=HOUR(AM$7),MAX($Q127:AK127,0)+1,".")),","),IF(MAX($Q127:AK127,0)=OPER!$AA222,".",IF(OPER!$AB222&lt;=HOUR(AM$7),MAX($Q127:AK127,0)+1,".")))</f>
        <v>,</v>
      </c>
      <c r="AM127" s="269" t="str">
        <f>IF($E127=$E126,IF(AN126=".",IF(MAX($Q127:AL127,0)=OPER!$AA222,".",IF(OPER!$AB222&lt;=HOUR(AN$7),MAX($Q127:AL127,0)+1,".")),","),IF(MAX($Q127:AL127,0)=OPER!$AA222,".",IF(OPER!$AB222&lt;=HOUR(AN$7),MAX($Q127:AL127,0)+1,".")))</f>
        <v>,</v>
      </c>
      <c r="AN127" s="270" t="str">
        <f>IF($E127=$E126,IF(AO126=".",IF(MAX($Q127:AM127,0)=OPER!$AA222,".",IF(OPER!$AB222&lt;=HOUR(AO$7),MAX($Q127:AM127,0)+1,".")),","),IF(MAX($Q127:AM127,0)=OPER!$AA222,".",IF(OPER!$AB222&lt;=HOUR(AO$7),MAX($Q127:AM127,0)+1,".")))</f>
        <v>,</v>
      </c>
      <c r="AO127" s="271" t="str">
        <f>IF($E127=$E126,IF(AP126=".",IF(MAX($Q127:AN127,0)=OPER!$AA222,".",IF(OPER!$AB222&lt;=HOUR(AP$7),MAX($Q127:AN127,0)+1,".")),","),IF(MAX($Q127:AN127,0)=OPER!$AA222,".",IF(OPER!$AB222&lt;=HOUR(AP$7),MAX($Q127:AN127,0)+1,".")))</f>
        <v>,</v>
      </c>
      <c r="AP127" s="269" t="str">
        <f>IF($E127=$E126,IF(AQ126=".",IF(MAX($Q127:AO127,0)=OPER!$AA222,".",IF(OPER!$AB222&lt;=HOUR(AQ$7),MAX($Q127:AO127,0)+1,".")),","),IF(MAX($Q127:AO127,0)=OPER!$AA222,".",IF(OPER!$AB222&lt;=HOUR(AQ$7),MAX($Q127:AO127,0)+1,".")))</f>
        <v>,</v>
      </c>
      <c r="AQ127" s="269" t="str">
        <f>IF($E127=$E126,IF(AR126=".",IF(MAX($Q127:AP127,0)=OPER!$AA222,".",IF(OPER!$AB222&lt;=HOUR(AR$7),MAX($Q127:AP127,0)+1,".")),","),IF(MAX($Q127:AP127,0)=OPER!$AA222,".",IF(OPER!$AB222&lt;=HOUR(AR$7),MAX($Q127:AP127,0)+1,".")))</f>
        <v>,</v>
      </c>
      <c r="AR127" s="270" t="str">
        <f>IF($E127=$E126,IF(AS126=".",IF(MAX($Q127:AQ127,0)=OPER!$AA222,".",IF(OPER!$AB222&lt;=HOUR(AS$7),MAX($Q127:AQ127,0)+1,".")),","),IF(MAX($Q127:AQ127,0)=OPER!$AA222,".",IF(OPER!$AB222&lt;=HOUR(AS$7),MAX($Q127:AQ127,0)+1,".")))</f>
        <v>,</v>
      </c>
      <c r="AS127" s="271" t="str">
        <f>IF($E127=$E126,IF(AT126=".",IF(MAX($Q127:AR127,0)=OPER!$AA222,".",IF(OPER!$AB222&lt;=HOUR(AT$7),MAX($Q127:AR127,0)+1,".")),","),IF(MAX($Q127:AR127,0)=OPER!$AA222,".",IF(OPER!$AB222&lt;=HOUR(AT$7),MAX($Q127:AR127,0)+1,".")))</f>
        <v>,</v>
      </c>
      <c r="AT127" s="269" t="str">
        <f>IF($E127=$E126,IF(AU126=".",IF(MAX($Q127:AS127,0)=OPER!$AA222,".",IF(OPER!$AB222&lt;=HOUR(AU$7),MAX($Q127:AS127,0)+1,".")),","),IF(MAX($Q127:AS127,0)=OPER!$AA222,".",IF(OPER!$AB222&lt;=HOUR(AU$7),MAX($Q127:AS127,0)+1,".")))</f>
        <v>,</v>
      </c>
      <c r="AU127" s="269" t="str">
        <f>IF($E127=$E126,IF(AV126=".",IF(MAX($Q127:AT127,0)=OPER!$AA222,".",IF(OPER!$AB222&lt;=HOUR(AV$7),MAX($Q127:AT127,0)+1,".")),","),IF(MAX($Q127:AT127,0)=OPER!$AA222,".",IF(OPER!$AB222&lt;=HOUR(AV$7),MAX($Q127:AT127,0)+1,".")))</f>
        <v>,</v>
      </c>
      <c r="AV127" s="270" t="str">
        <f>IF($E127=$E126,IF(AW126=".",IF(MAX($Q127:AU127,0)=OPER!$AA222,".",IF(OPER!$AB222&lt;=HOUR(AW$7),MAX($Q127:AU127,0)+1,".")),","),IF(MAX($Q127:AU127,0)=OPER!$AA222,".",IF(OPER!$AB222&lt;=HOUR(AW$7),MAX($Q127:AU127,0)+1,".")))</f>
        <v>,</v>
      </c>
      <c r="AW127" s="271" t="str">
        <f>IF($E127=$E126,IF(AX126=".",IF(MAX($Q127:AV127,0)=OPER!$AA222,".",IF(OPER!$AB222&lt;=HOUR(AX$7),MAX($Q127:AV127,0)+1,".")),","),IF(MAX($Q127:AV127,0)=OPER!$AA222,".",IF(OPER!$AB222&lt;=HOUR(AX$7),MAX($Q127:AV127,0)+1,".")))</f>
        <v>,</v>
      </c>
      <c r="AX127" s="269" t="str">
        <f>IF($E127=$E126,IF(AY126=".",IF(MAX($Q127:AW127,0)=OPER!$AA222,".",IF(OPER!$AB222&lt;=HOUR(AY$7),MAX($Q127:AW127,0)+1,".")),","),IF(MAX($Q127:AW127,0)=OPER!$AA222,".",IF(OPER!$AB222&lt;=HOUR(AY$7),MAX($Q127:AW127,0)+1,".")))</f>
        <v>,</v>
      </c>
      <c r="AY127" s="269" t="str">
        <f>IF($E127=$E126,IF(AZ126=".",IF(MAX($Q127:AX127,0)=OPER!$AA222,".",IF(OPER!$AB222&lt;=HOUR(AZ$7),MAX($Q127:AX127,0)+1,".")),","),IF(MAX($Q127:AX127,0)=OPER!$AA222,".",IF(OPER!$AB222&lt;=HOUR(AZ$7),MAX($Q127:AX127,0)+1,".")))</f>
        <v>,</v>
      </c>
      <c r="AZ127" s="270" t="str">
        <f>IF($E127=$E126,IF(BA126=".",IF(MAX($Q127:AY127,0)=OPER!$AA222,".",IF(OPER!$AB222&lt;=HOUR(BA$7),MAX($Q127:AY127,0)+1,".")),","),IF(MAX($Q127:AY127,0)=OPER!$AA222,".",IF(OPER!$AB222&lt;=HOUR(BA$7),MAX($Q127:AY127,0)+1,".")))</f>
        <v>,</v>
      </c>
      <c r="BA127" s="30" t="str">
        <f>+OPER!AK121</f>
        <v/>
      </c>
    </row>
    <row r="128" spans="1:53" ht="80.5" customHeight="1" x14ac:dyDescent="0.2">
      <c r="A128" s="282" t="str">
        <f>IF(OPER!AF122=0,"",OPER!AF122)</f>
        <v>CRITICA</v>
      </c>
      <c r="B128" s="109" t="str">
        <f>IF(OPER!V122=0,"",OPER!V122)</f>
        <v xml:space="preserve"> </v>
      </c>
      <c r="C128" s="71" t="str">
        <f>IF(OPER!U122 = 0,"", OPER!U122)</f>
        <v/>
      </c>
      <c r="D128" s="30" t="str">
        <f t="shared" si="10"/>
        <v/>
      </c>
      <c r="E128" s="262" t="str">
        <f>IF(OPER!X122 = 0,"",OPER!X122)</f>
        <v xml:space="preserve"> </v>
      </c>
      <c r="F128" s="262" t="str">
        <f>IF(OPER!I122 = 0,"",OPER!I122)</f>
        <v/>
      </c>
      <c r="G128" s="352" t="str">
        <f>IF(OPER!C122=0,"",OPER!C122)</f>
        <v/>
      </c>
      <c r="H128" s="30" t="str">
        <f>IF(OPER!R122 = 0,"",OPER!R122)</f>
        <v/>
      </c>
      <c r="I128" s="30" t="str">
        <f>IF(OPER!F122=0,"", OPER!F122)</f>
        <v/>
      </c>
      <c r="J128" s="108" t="str">
        <f>IF(OPER!G122=0,"",OPER!G122)</f>
        <v/>
      </c>
      <c r="K128" s="250">
        <f>+OPER!R122</f>
        <v>0</v>
      </c>
      <c r="L128" s="262">
        <f t="shared" si="11"/>
        <v>0</v>
      </c>
      <c r="M128" s="250">
        <f t="shared" si="12"/>
        <v>0</v>
      </c>
      <c r="N128" s="205" t="str">
        <f>IF(OPER!A122=0,"",OPER!A122)</f>
        <v/>
      </c>
      <c r="O128" s="73" t="str">
        <f>IF(OPER!AJ1978=0,"",OPER!AJ1978)</f>
        <v/>
      </c>
      <c r="P128" s="264" t="str">
        <f>IF(OPER!AH122="EJECUTADO","SI",IF(OPER!AH122="NO EJECUTADO","NO",""))</f>
        <v/>
      </c>
      <c r="Q128" s="264" t="str">
        <f>IF(OPER!AN122="EJECUTADO","SI",IF(OPER!AN122="NO EJECUTADO","NO",""))</f>
        <v/>
      </c>
      <c r="R128" s="221" t="str">
        <f>IFERROR(VLOOKUP(OPER!Z122,OPER!$AU$490:$AV$577,2,0),"NO ASIGNADO")</f>
        <v xml:space="preserve"> </v>
      </c>
      <c r="S128" s="6" t="str">
        <f>+OPER!AG122</f>
        <v xml:space="preserve"> </v>
      </c>
      <c r="T128" s="268" t="str">
        <f>IF($E128=$E127,IF(U127=".",IF(MAX($Q128:Q128,0)=OPER!$AA223,".",IF(OPER!$AB223&lt;=HOUR(U$7),MAX($Q128:Q128,0)+1,".")),","),IF(MAX($Q128:Q128,0)=OPER!$AA223,".",IF(OPER!$AB223&lt;=HOUR(U$7),MAX($Q128:Q128,0)+1,".")))</f>
        <v>,</v>
      </c>
      <c r="U128" s="269" t="str">
        <f>IF($E128=$E127,IF(V127=".",IF(MAX($Q128:T128,0)=OPER!$AA223,".",IF(OPER!$AB223&lt;=HOUR(V$7),MAX($Q128:T128,0)+1,".")),","),IF(MAX($Q128:T128,0)=OPER!$AA223,".",IF(OPER!$AB223&lt;=HOUR(V$7),MAX($Q128:T128,0)+1,".")))</f>
        <v>,</v>
      </c>
      <c r="V128" s="269" t="str">
        <f>IF($E128=$E127,IF(W127=".",IF(MAX($Q128:U128,0)=OPER!$AA223,".",IF(OPER!$AB223&lt;=HOUR(W$7),MAX($Q128:U128,0)+1,".")),","),IF(MAX($Q128:U128,0)=OPER!$AA223,".",IF(OPER!$AB223&lt;=HOUR(W$7),MAX($Q128:U128,0)+1,".")))</f>
        <v>,</v>
      </c>
      <c r="W128" s="269" t="str">
        <f>IF($E128=$E127,IF(X127=".",IF(MAX($Q128:V128,0)=OPER!$AA223,".",IF(OPER!$AB223&lt;=HOUR(X$7),MAX($Q128:V128,0)+1,".")),","),IF(MAX($Q128:V128,0)=OPER!$AA223,".",IF(OPER!$AB223&lt;=HOUR(X$7),MAX($Q128:V128,0)+1,".")))</f>
        <v>,</v>
      </c>
      <c r="X128" s="270" t="str">
        <f>IF($E128=$E127,IF(Y127=".",IF(MAX($Q128:W128,0)=OPER!$AA223,".",IF(OPER!$AB223&lt;=HOUR(Y$7),MAX($Q128:W128,0)+1,".")),","),IF(MAX($Q128:W128,0)=OPER!$AA223,".",IF(OPER!$AB223&lt;=HOUR(Y$7),MAX($Q128:W128,0)+1,".")))</f>
        <v>,</v>
      </c>
      <c r="Y128" s="271" t="str">
        <f>IF($E128=$E127,IF(Z127=".",IF(MAX($Q128:X128,0)=OPER!$AA223,".",IF(OPER!$AB223&lt;=HOUR(Z$7),MAX($Q128:X128,0)+1,".")),","),IF(MAX($Q128:X128,0)=OPER!$AA223,".",IF(OPER!$AB223&lt;=HOUR(Z$7),MAX($Q128:X128,0)+1,".")))</f>
        <v>,</v>
      </c>
      <c r="Z128" s="269" t="str">
        <f>IF($E128=$E127,IF(AA127=".",IF(MAX($Q128:Y128,0)=OPER!$AA223,".",IF(OPER!$AB223&lt;=HOUR(AA$7),MAX($Q128:Y128,0)+1,".")),","),IF(MAX($Q128:Y128,0)=OPER!$AA223,".",IF(OPER!$AB223&lt;=HOUR(AA$7),MAX($Q128:Y128,0)+1,".")))</f>
        <v>,</v>
      </c>
      <c r="AA128" s="269" t="str">
        <f>IF($E128=$E127,IF(AB127=".",IF(MAX($Q128:Z128,0)=OPER!$AA223,".",IF(OPER!$AB223&lt;=HOUR(AB$7),MAX($Q128:Z128,0)+1,".")),","),IF(MAX($Q128:Z128,0)=OPER!$AA223,".",IF(OPER!$AB223&lt;=HOUR(AB$7),MAX($Q128:Z128,0)+1,".")))</f>
        <v>,</v>
      </c>
      <c r="AB128" s="270" t="str">
        <f>IF($E128=$E127,IF(AC127=".",IF(MAX($Q128:AA128,0)=OPER!$AA223,".",IF(OPER!$AB223&lt;=HOUR(AC$7),MAX($Q128:AA128,0)+1,".")),","),IF(MAX($Q128:AA128,0)=OPER!$AA223,".",IF(OPER!$AB223&lt;=HOUR(AC$7),MAX($Q128:AA128,0)+1,".")))</f>
        <v>,</v>
      </c>
      <c r="AC128" s="271" t="str">
        <f>IF($E128=$E127,IF(AD127=".",IF(MAX($Q128:AB128,0)=OPER!$AA223,".",IF(OPER!$AB223&lt;=HOUR(AD$7),MAX($Q128:AB128,0)+1,".")),","),IF(MAX($Q128:AB128,0)=OPER!$AA223,".",IF(OPER!$AB223&lt;=HOUR(AD$7),MAX($Q128:AB128,0)+1,".")))</f>
        <v>,</v>
      </c>
      <c r="AD128" s="269" t="str">
        <f>IF($E128=$E127,IF(AE127=".",IF(MAX($Q128:AC128,0)=OPER!$AA223,".",IF(OPER!$AB223&lt;=HOUR(AE$7),MAX($Q128:AC128,0)+1,".")),","),IF(MAX($Q128:AC128,0)=OPER!$AA223,".",IF(OPER!$AB223&lt;=HOUR(AE$7),MAX($Q128:AC128,0)+1,".")))</f>
        <v>,</v>
      </c>
      <c r="AE128" s="269" t="str">
        <f>IF($E128=$E127,IF(AF127=".",IF(MAX($Q128:AD128,0)=OPER!$AA223,".",IF(OPER!$AB223&lt;=HOUR(AF$7),MAX($Q128:AD128,0)+1,".")),","),IF(MAX($Q128:AD128,0)=OPER!$AA223,".",IF(OPER!$AB223&lt;=HOUR(AF$7),MAX($Q128:AD128,0)+1,".")))</f>
        <v>,</v>
      </c>
      <c r="AF128" s="270" t="str">
        <f>IF($E128=$E127,IF(AG127=".",IF(MAX($Q128:AE128,0)=OPER!$AA223,".",IF(OPER!$AB223&lt;=HOUR(AG$7),MAX($Q128:AE128,0)+1,".")),","),IF(MAX($Q128:AE128,0)=OPER!$AA223,".",IF(OPER!$AB223&lt;=HOUR(AG$7),MAX($Q128:AE128,0)+1,".")))</f>
        <v>,</v>
      </c>
      <c r="AG128" s="271" t="str">
        <f>IF($E128=$E127,IF(AH127=".",IF(MAX($Q128:AF128,0)=OPER!$AA223,".",IF(OPER!$AB223&lt;=HOUR(AH$7),MAX($Q128:AF128,0)+1,".")),","),IF(MAX($Q128:AF128,0)=OPER!$AA223,".",IF(OPER!$AB223&lt;=HOUR(AH$7),MAX($Q128:AF128,0)+1,".")))</f>
        <v>,</v>
      </c>
      <c r="AH128" s="269" t="str">
        <f>IF($E128=$E127,IF(AI127=".",IF(MAX($Q128:AG128,0)=OPER!$AA223,".",IF(OPER!$AB223&lt;=HOUR(AI$7),MAX($Q128:AG128,0)+1,".")),","),IF(MAX($Q128:AG128,0)=OPER!$AA223,".",IF(OPER!$AB223&lt;=HOUR(AI$7),MAX($Q128:AG128,0)+1,".")))</f>
        <v>,</v>
      </c>
      <c r="AI128" s="269" t="str">
        <f>IF($E128=$E127,IF(AJ127=".",IF(MAX($Q128:AH128,0)=OPER!$AA223,".",IF(OPER!$AB223&lt;=HOUR(AJ$7),MAX($Q128:AH128,0)+1,".")),","),IF(MAX($Q128:AH128,0)=OPER!$AA223,".",IF(OPER!$AB223&lt;=HOUR(AJ$7),MAX($Q128:AH128,0)+1,".")))</f>
        <v>,</v>
      </c>
      <c r="AJ128" s="270" t="str">
        <f>IF($E128=$E127,IF(AK127=".",IF(MAX($Q128:AI128,0)=OPER!$AA223,".",IF(OPER!$AB223&lt;=HOUR(AK$7),MAX($Q128:AI128,0)+1,".")),","),IF(MAX($Q128:AI128,0)=OPER!$AA223,".",IF(OPER!$AB223&lt;=HOUR(AK$7),MAX($Q128:AI128,0)+1,".")))</f>
        <v>,</v>
      </c>
      <c r="AK128" s="271" t="str">
        <f>IF($E128=$E127,IF(AL127=".",IF(MAX($Q128:AJ128,0)=OPER!$AA223,".",IF(OPER!$AB223&lt;=HOUR(AL$7),MAX($Q128:AJ128,0)+1,".")),","),IF(MAX($Q128:AJ128,0)=OPER!$AA223,".",IF(OPER!$AB223&lt;=HOUR(AL$7),MAX($Q128:AJ128,0)+1,".")))</f>
        <v>,</v>
      </c>
      <c r="AL128" s="269" t="str">
        <f>IF($E128=$E127,IF(AM127=".",IF(MAX($Q128:AK128,0)=OPER!$AA223,".",IF(OPER!$AB223&lt;=HOUR(AM$7),MAX($Q128:AK128,0)+1,".")),","),IF(MAX($Q128:AK128,0)=OPER!$AA223,".",IF(OPER!$AB223&lt;=HOUR(AM$7),MAX($Q128:AK128,0)+1,".")))</f>
        <v>,</v>
      </c>
      <c r="AM128" s="269" t="str">
        <f>IF($E128=$E127,IF(AN127=".",IF(MAX($Q128:AL128,0)=OPER!$AA223,".",IF(OPER!$AB223&lt;=HOUR(AN$7),MAX($Q128:AL128,0)+1,".")),","),IF(MAX($Q128:AL128,0)=OPER!$AA223,".",IF(OPER!$AB223&lt;=HOUR(AN$7),MAX($Q128:AL128,0)+1,".")))</f>
        <v>,</v>
      </c>
      <c r="AN128" s="270" t="str">
        <f>IF($E128=$E127,IF(AO127=".",IF(MAX($Q128:AM128,0)=OPER!$AA223,".",IF(OPER!$AB223&lt;=HOUR(AO$7),MAX($Q128:AM128,0)+1,".")),","),IF(MAX($Q128:AM128,0)=OPER!$AA223,".",IF(OPER!$AB223&lt;=HOUR(AO$7),MAX($Q128:AM128,0)+1,".")))</f>
        <v>,</v>
      </c>
      <c r="AO128" s="271" t="str">
        <f>IF($E128=$E127,IF(AP127=".",IF(MAX($Q128:AN128,0)=OPER!$AA223,".",IF(OPER!$AB223&lt;=HOUR(AP$7),MAX($Q128:AN128,0)+1,".")),","),IF(MAX($Q128:AN128,0)=OPER!$AA223,".",IF(OPER!$AB223&lt;=HOUR(AP$7),MAX($Q128:AN128,0)+1,".")))</f>
        <v>,</v>
      </c>
      <c r="AP128" s="269" t="str">
        <f>IF($E128=$E127,IF(AQ127=".",IF(MAX($Q128:AO128,0)=OPER!$AA223,".",IF(OPER!$AB223&lt;=HOUR(AQ$7),MAX($Q128:AO128,0)+1,".")),","),IF(MAX($Q128:AO128,0)=OPER!$AA223,".",IF(OPER!$AB223&lt;=HOUR(AQ$7),MAX($Q128:AO128,0)+1,".")))</f>
        <v>,</v>
      </c>
      <c r="AQ128" s="269" t="str">
        <f>IF($E128=$E127,IF(AR127=".",IF(MAX($Q128:AP128,0)=OPER!$AA223,".",IF(OPER!$AB223&lt;=HOUR(AR$7),MAX($Q128:AP128,0)+1,".")),","),IF(MAX($Q128:AP128,0)=OPER!$AA223,".",IF(OPER!$AB223&lt;=HOUR(AR$7),MAX($Q128:AP128,0)+1,".")))</f>
        <v>,</v>
      </c>
      <c r="AR128" s="270" t="str">
        <f>IF($E128=$E127,IF(AS127=".",IF(MAX($Q128:AQ128,0)=OPER!$AA223,".",IF(OPER!$AB223&lt;=HOUR(AS$7),MAX($Q128:AQ128,0)+1,".")),","),IF(MAX($Q128:AQ128,0)=OPER!$AA223,".",IF(OPER!$AB223&lt;=HOUR(AS$7),MAX($Q128:AQ128,0)+1,".")))</f>
        <v>,</v>
      </c>
      <c r="AS128" s="271" t="str">
        <f>IF($E128=$E127,IF(AT127=".",IF(MAX($Q128:AR128,0)=OPER!$AA223,".",IF(OPER!$AB223&lt;=HOUR(AT$7),MAX($Q128:AR128,0)+1,".")),","),IF(MAX($Q128:AR128,0)=OPER!$AA223,".",IF(OPER!$AB223&lt;=HOUR(AT$7),MAX($Q128:AR128,0)+1,".")))</f>
        <v>,</v>
      </c>
      <c r="AT128" s="269" t="str">
        <f>IF($E128=$E127,IF(AU127=".",IF(MAX($Q128:AS128,0)=OPER!$AA223,".",IF(OPER!$AB223&lt;=HOUR(AU$7),MAX($Q128:AS128,0)+1,".")),","),IF(MAX($Q128:AS128,0)=OPER!$AA223,".",IF(OPER!$AB223&lt;=HOUR(AU$7),MAX($Q128:AS128,0)+1,".")))</f>
        <v>,</v>
      </c>
      <c r="AU128" s="269" t="str">
        <f>IF($E128=$E127,IF(AV127=".",IF(MAX($Q128:AT128,0)=OPER!$AA223,".",IF(OPER!$AB223&lt;=HOUR(AV$7),MAX($Q128:AT128,0)+1,".")),","),IF(MAX($Q128:AT128,0)=OPER!$AA223,".",IF(OPER!$AB223&lt;=HOUR(AV$7),MAX($Q128:AT128,0)+1,".")))</f>
        <v>,</v>
      </c>
      <c r="AV128" s="270" t="str">
        <f>IF($E128=$E127,IF(AW127=".",IF(MAX($Q128:AU128,0)=OPER!$AA223,".",IF(OPER!$AB223&lt;=HOUR(AW$7),MAX($Q128:AU128,0)+1,".")),","),IF(MAX($Q128:AU128,0)=OPER!$AA223,".",IF(OPER!$AB223&lt;=HOUR(AW$7),MAX($Q128:AU128,0)+1,".")))</f>
        <v>,</v>
      </c>
      <c r="AW128" s="271" t="str">
        <f>IF($E128=$E127,IF(AX127=".",IF(MAX($Q128:AV128,0)=OPER!$AA223,".",IF(OPER!$AB223&lt;=HOUR(AX$7),MAX($Q128:AV128,0)+1,".")),","),IF(MAX($Q128:AV128,0)=OPER!$AA223,".",IF(OPER!$AB223&lt;=HOUR(AX$7),MAX($Q128:AV128,0)+1,".")))</f>
        <v>,</v>
      </c>
      <c r="AX128" s="269" t="str">
        <f>IF($E128=$E127,IF(AY127=".",IF(MAX($Q128:AW128,0)=OPER!$AA223,".",IF(OPER!$AB223&lt;=HOUR(AY$7),MAX($Q128:AW128,0)+1,".")),","),IF(MAX($Q128:AW128,0)=OPER!$AA223,".",IF(OPER!$AB223&lt;=HOUR(AY$7),MAX($Q128:AW128,0)+1,".")))</f>
        <v>,</v>
      </c>
      <c r="AY128" s="269" t="str">
        <f>IF($E128=$E127,IF(AZ127=".",IF(MAX($Q128:AX128,0)=OPER!$AA223,".",IF(OPER!$AB223&lt;=HOUR(AZ$7),MAX($Q128:AX128,0)+1,".")),","),IF(MAX($Q128:AX128,0)=OPER!$AA223,".",IF(OPER!$AB223&lt;=HOUR(AZ$7),MAX($Q128:AX128,0)+1,".")))</f>
        <v>,</v>
      </c>
      <c r="AZ128" s="270" t="str">
        <f>IF($E128=$E127,IF(BA127=".",IF(MAX($Q128:AY128,0)=OPER!$AA223,".",IF(OPER!$AB223&lt;=HOUR(BA$7),MAX($Q128:AY128,0)+1,".")),","),IF(MAX($Q128:AY128,0)=OPER!$AA223,".",IF(OPER!$AB223&lt;=HOUR(BA$7),MAX($Q128:AY128,0)+1,".")))</f>
        <v>,</v>
      </c>
      <c r="BA128" s="30" t="str">
        <f>+OPER!AK122</f>
        <v/>
      </c>
    </row>
    <row r="129" spans="1:53" ht="80.5" customHeight="1" x14ac:dyDescent="0.2">
      <c r="A129" s="282" t="str">
        <f>IF(OPER!AF123=0,"",OPER!AF123)</f>
        <v>CRITICA</v>
      </c>
      <c r="B129" s="109" t="str">
        <f>IF(OPER!V123=0,"",OPER!V123)</f>
        <v xml:space="preserve"> </v>
      </c>
      <c r="C129" s="71" t="str">
        <f>IF(OPER!U123 = 0,"", OPER!U123)</f>
        <v/>
      </c>
      <c r="D129" s="30" t="str">
        <f t="shared" si="10"/>
        <v/>
      </c>
      <c r="E129" s="262" t="str">
        <f>IF(OPER!X123 = 0,"",OPER!X123)</f>
        <v xml:space="preserve"> </v>
      </c>
      <c r="F129" s="262" t="str">
        <f>IF(OPER!I123 = 0,"",OPER!I123)</f>
        <v/>
      </c>
      <c r="G129" s="352" t="str">
        <f>IF(OPER!C123=0,"",OPER!C123)</f>
        <v/>
      </c>
      <c r="H129" s="30" t="str">
        <f>IF(OPER!R123 = 0,"",OPER!R123)</f>
        <v/>
      </c>
      <c r="I129" s="30" t="str">
        <f>IF(OPER!F123=0,"", OPER!F123)</f>
        <v/>
      </c>
      <c r="J129" s="108" t="str">
        <f>IF(OPER!G123=0,"",OPER!G123)</f>
        <v/>
      </c>
      <c r="K129" s="250">
        <f>+OPER!R123</f>
        <v>0</v>
      </c>
      <c r="L129" s="262">
        <f t="shared" si="11"/>
        <v>0</v>
      </c>
      <c r="M129" s="250">
        <f t="shared" si="12"/>
        <v>0</v>
      </c>
      <c r="N129" s="205" t="str">
        <f>IF(OPER!A123=0,"",OPER!A123)</f>
        <v/>
      </c>
      <c r="O129" s="73" t="str">
        <f>IF(OPER!AJ1979=0,"",OPER!AJ1979)</f>
        <v/>
      </c>
      <c r="P129" s="264" t="str">
        <f>IF(OPER!AH123="EJECUTADO","SI",IF(OPER!AH123="NO EJECUTADO","NO",""))</f>
        <v/>
      </c>
      <c r="Q129" s="264" t="str">
        <f>IF(OPER!AN123="EJECUTADO","SI",IF(OPER!AN123="NO EJECUTADO","NO",""))</f>
        <v/>
      </c>
      <c r="R129" s="221" t="str">
        <f>IFERROR(VLOOKUP(OPER!Z123,OPER!$AU$490:$AV$577,2,0),"NO ASIGNADO")</f>
        <v xml:space="preserve"> </v>
      </c>
      <c r="S129" s="6" t="str">
        <f>+OPER!AG123</f>
        <v xml:space="preserve"> </v>
      </c>
      <c r="T129" s="268" t="str">
        <f>IF($E129=$E128,IF(U128=".",IF(MAX($Q129:Q129,0)=OPER!$AA224,".",IF(OPER!$AB224&lt;=HOUR(U$7),MAX($Q129:Q129,0)+1,".")),","),IF(MAX($Q129:Q129,0)=OPER!$AA224,".",IF(OPER!$AB224&lt;=HOUR(U$7),MAX($Q129:Q129,0)+1,".")))</f>
        <v>,</v>
      </c>
      <c r="U129" s="269" t="str">
        <f>IF($E129=$E128,IF(V128=".",IF(MAX($Q129:T129,0)=OPER!$AA224,".",IF(OPER!$AB224&lt;=HOUR(V$7),MAX($Q129:T129,0)+1,".")),","),IF(MAX($Q129:T129,0)=OPER!$AA224,".",IF(OPER!$AB224&lt;=HOUR(V$7),MAX($Q129:T129,0)+1,".")))</f>
        <v>,</v>
      </c>
      <c r="V129" s="269" t="str">
        <f>IF($E129=$E128,IF(W128=".",IF(MAX($Q129:U129,0)=OPER!$AA224,".",IF(OPER!$AB224&lt;=HOUR(W$7),MAX($Q129:U129,0)+1,".")),","),IF(MAX($Q129:U129,0)=OPER!$AA224,".",IF(OPER!$AB224&lt;=HOUR(W$7),MAX($Q129:U129,0)+1,".")))</f>
        <v>,</v>
      </c>
      <c r="W129" s="269" t="str">
        <f>IF($E129=$E128,IF(X128=".",IF(MAX($Q129:V129,0)=OPER!$AA224,".",IF(OPER!$AB224&lt;=HOUR(X$7),MAX($Q129:V129,0)+1,".")),","),IF(MAX($Q129:V129,0)=OPER!$AA224,".",IF(OPER!$AB224&lt;=HOUR(X$7),MAX($Q129:V129,0)+1,".")))</f>
        <v>,</v>
      </c>
      <c r="X129" s="270" t="str">
        <f>IF($E129=$E128,IF(Y128=".",IF(MAX($Q129:W129,0)=OPER!$AA224,".",IF(OPER!$AB224&lt;=HOUR(Y$7),MAX($Q129:W129,0)+1,".")),","),IF(MAX($Q129:W129,0)=OPER!$AA224,".",IF(OPER!$AB224&lt;=HOUR(Y$7),MAX($Q129:W129,0)+1,".")))</f>
        <v>,</v>
      </c>
      <c r="Y129" s="271" t="str">
        <f>IF($E129=$E128,IF(Z128=".",IF(MAX($Q129:X129,0)=OPER!$AA224,".",IF(OPER!$AB224&lt;=HOUR(Z$7),MAX($Q129:X129,0)+1,".")),","),IF(MAX($Q129:X129,0)=OPER!$AA224,".",IF(OPER!$AB224&lt;=HOUR(Z$7),MAX($Q129:X129,0)+1,".")))</f>
        <v>,</v>
      </c>
      <c r="Z129" s="269" t="str">
        <f>IF($E129=$E128,IF(AA128=".",IF(MAX($Q129:Y129,0)=OPER!$AA224,".",IF(OPER!$AB224&lt;=HOUR(AA$7),MAX($Q129:Y129,0)+1,".")),","),IF(MAX($Q129:Y129,0)=OPER!$AA224,".",IF(OPER!$AB224&lt;=HOUR(AA$7),MAX($Q129:Y129,0)+1,".")))</f>
        <v>,</v>
      </c>
      <c r="AA129" s="269" t="str">
        <f>IF($E129=$E128,IF(AB128=".",IF(MAX($Q129:Z129,0)=OPER!$AA224,".",IF(OPER!$AB224&lt;=HOUR(AB$7),MAX($Q129:Z129,0)+1,".")),","),IF(MAX($Q129:Z129,0)=OPER!$AA224,".",IF(OPER!$AB224&lt;=HOUR(AB$7),MAX($Q129:Z129,0)+1,".")))</f>
        <v>,</v>
      </c>
      <c r="AB129" s="270" t="str">
        <f>IF($E129=$E128,IF(AC128=".",IF(MAX($Q129:AA129,0)=OPER!$AA224,".",IF(OPER!$AB224&lt;=HOUR(AC$7),MAX($Q129:AA129,0)+1,".")),","),IF(MAX($Q129:AA129,0)=OPER!$AA224,".",IF(OPER!$AB224&lt;=HOUR(AC$7),MAX($Q129:AA129,0)+1,".")))</f>
        <v>,</v>
      </c>
      <c r="AC129" s="271" t="str">
        <f>IF($E129=$E128,IF(AD128=".",IF(MAX($Q129:AB129,0)=OPER!$AA224,".",IF(OPER!$AB224&lt;=HOUR(AD$7),MAX($Q129:AB129,0)+1,".")),","),IF(MAX($Q129:AB129,0)=OPER!$AA224,".",IF(OPER!$AB224&lt;=HOUR(AD$7),MAX($Q129:AB129,0)+1,".")))</f>
        <v>,</v>
      </c>
      <c r="AD129" s="269" t="str">
        <f>IF($E129=$E128,IF(AE128=".",IF(MAX($Q129:AC129,0)=OPER!$AA224,".",IF(OPER!$AB224&lt;=HOUR(AE$7),MAX($Q129:AC129,0)+1,".")),","),IF(MAX($Q129:AC129,0)=OPER!$AA224,".",IF(OPER!$AB224&lt;=HOUR(AE$7),MAX($Q129:AC129,0)+1,".")))</f>
        <v>,</v>
      </c>
      <c r="AE129" s="269" t="str">
        <f>IF($E129=$E128,IF(AF128=".",IF(MAX($Q129:AD129,0)=OPER!$AA224,".",IF(OPER!$AB224&lt;=HOUR(AF$7),MAX($Q129:AD129,0)+1,".")),","),IF(MAX($Q129:AD129,0)=OPER!$AA224,".",IF(OPER!$AB224&lt;=HOUR(AF$7),MAX($Q129:AD129,0)+1,".")))</f>
        <v>,</v>
      </c>
      <c r="AF129" s="270" t="str">
        <f>IF($E129=$E128,IF(AG128=".",IF(MAX($Q129:AE129,0)=OPER!$AA224,".",IF(OPER!$AB224&lt;=HOUR(AG$7),MAX($Q129:AE129,0)+1,".")),","),IF(MAX($Q129:AE129,0)=OPER!$AA224,".",IF(OPER!$AB224&lt;=HOUR(AG$7),MAX($Q129:AE129,0)+1,".")))</f>
        <v>,</v>
      </c>
      <c r="AG129" s="271" t="str">
        <f>IF($E129=$E128,IF(AH128=".",IF(MAX($Q129:AF129,0)=OPER!$AA224,".",IF(OPER!$AB224&lt;=HOUR(AH$7),MAX($Q129:AF129,0)+1,".")),","),IF(MAX($Q129:AF129,0)=OPER!$AA224,".",IF(OPER!$AB224&lt;=HOUR(AH$7),MAX($Q129:AF129,0)+1,".")))</f>
        <v>,</v>
      </c>
      <c r="AH129" s="269" t="str">
        <f>IF($E129=$E128,IF(AI128=".",IF(MAX($Q129:AG129,0)=OPER!$AA224,".",IF(OPER!$AB224&lt;=HOUR(AI$7),MAX($Q129:AG129,0)+1,".")),","),IF(MAX($Q129:AG129,0)=OPER!$AA224,".",IF(OPER!$AB224&lt;=HOUR(AI$7),MAX($Q129:AG129,0)+1,".")))</f>
        <v>,</v>
      </c>
      <c r="AI129" s="269" t="str">
        <f>IF($E129=$E128,IF(AJ128=".",IF(MAX($Q129:AH129,0)=OPER!$AA224,".",IF(OPER!$AB224&lt;=HOUR(AJ$7),MAX($Q129:AH129,0)+1,".")),","),IF(MAX($Q129:AH129,0)=OPER!$AA224,".",IF(OPER!$AB224&lt;=HOUR(AJ$7),MAX($Q129:AH129,0)+1,".")))</f>
        <v>,</v>
      </c>
      <c r="AJ129" s="270" t="str">
        <f>IF($E129=$E128,IF(AK128=".",IF(MAX($Q129:AI129,0)=OPER!$AA224,".",IF(OPER!$AB224&lt;=HOUR(AK$7),MAX($Q129:AI129,0)+1,".")),","),IF(MAX($Q129:AI129,0)=OPER!$AA224,".",IF(OPER!$AB224&lt;=HOUR(AK$7),MAX($Q129:AI129,0)+1,".")))</f>
        <v>,</v>
      </c>
      <c r="AK129" s="271" t="str">
        <f>IF($E129=$E128,IF(AL128=".",IF(MAX($Q129:AJ129,0)=OPER!$AA224,".",IF(OPER!$AB224&lt;=HOUR(AL$7),MAX($Q129:AJ129,0)+1,".")),","),IF(MAX($Q129:AJ129,0)=OPER!$AA224,".",IF(OPER!$AB224&lt;=HOUR(AL$7),MAX($Q129:AJ129,0)+1,".")))</f>
        <v>,</v>
      </c>
      <c r="AL129" s="269" t="str">
        <f>IF($E129=$E128,IF(AM128=".",IF(MAX($Q129:AK129,0)=OPER!$AA224,".",IF(OPER!$AB224&lt;=HOUR(AM$7),MAX($Q129:AK129,0)+1,".")),","),IF(MAX($Q129:AK129,0)=OPER!$AA224,".",IF(OPER!$AB224&lt;=HOUR(AM$7),MAX($Q129:AK129,0)+1,".")))</f>
        <v>,</v>
      </c>
      <c r="AM129" s="269" t="str">
        <f>IF($E129=$E128,IF(AN128=".",IF(MAX($Q129:AL129,0)=OPER!$AA224,".",IF(OPER!$AB224&lt;=HOUR(AN$7),MAX($Q129:AL129,0)+1,".")),","),IF(MAX($Q129:AL129,0)=OPER!$AA224,".",IF(OPER!$AB224&lt;=HOUR(AN$7),MAX($Q129:AL129,0)+1,".")))</f>
        <v>,</v>
      </c>
      <c r="AN129" s="270" t="str">
        <f>IF($E129=$E128,IF(AO128=".",IF(MAX($Q129:AM129,0)=OPER!$AA224,".",IF(OPER!$AB224&lt;=HOUR(AO$7),MAX($Q129:AM129,0)+1,".")),","),IF(MAX($Q129:AM129,0)=OPER!$AA224,".",IF(OPER!$AB224&lt;=HOUR(AO$7),MAX($Q129:AM129,0)+1,".")))</f>
        <v>,</v>
      </c>
      <c r="AO129" s="271" t="str">
        <f>IF($E129=$E128,IF(AP128=".",IF(MAX($Q129:AN129,0)=OPER!$AA224,".",IF(OPER!$AB224&lt;=HOUR(AP$7),MAX($Q129:AN129,0)+1,".")),","),IF(MAX($Q129:AN129,0)=OPER!$AA224,".",IF(OPER!$AB224&lt;=HOUR(AP$7),MAX($Q129:AN129,0)+1,".")))</f>
        <v>,</v>
      </c>
      <c r="AP129" s="269" t="str">
        <f>IF($E129=$E128,IF(AQ128=".",IF(MAX($Q129:AO129,0)=OPER!$AA224,".",IF(OPER!$AB224&lt;=HOUR(AQ$7),MAX($Q129:AO129,0)+1,".")),","),IF(MAX($Q129:AO129,0)=OPER!$AA224,".",IF(OPER!$AB224&lt;=HOUR(AQ$7),MAX($Q129:AO129,0)+1,".")))</f>
        <v>,</v>
      </c>
      <c r="AQ129" s="269" t="str">
        <f>IF($E129=$E128,IF(AR128=".",IF(MAX($Q129:AP129,0)=OPER!$AA224,".",IF(OPER!$AB224&lt;=HOUR(AR$7),MAX($Q129:AP129,0)+1,".")),","),IF(MAX($Q129:AP129,0)=OPER!$AA224,".",IF(OPER!$AB224&lt;=HOUR(AR$7),MAX($Q129:AP129,0)+1,".")))</f>
        <v>,</v>
      </c>
      <c r="AR129" s="270" t="str">
        <f>IF($E129=$E128,IF(AS128=".",IF(MAX($Q129:AQ129,0)=OPER!$AA224,".",IF(OPER!$AB224&lt;=HOUR(AS$7),MAX($Q129:AQ129,0)+1,".")),","),IF(MAX($Q129:AQ129,0)=OPER!$AA224,".",IF(OPER!$AB224&lt;=HOUR(AS$7),MAX($Q129:AQ129,0)+1,".")))</f>
        <v>,</v>
      </c>
      <c r="AS129" s="271" t="str">
        <f>IF($E129=$E128,IF(AT128=".",IF(MAX($Q129:AR129,0)=OPER!$AA224,".",IF(OPER!$AB224&lt;=HOUR(AT$7),MAX($Q129:AR129,0)+1,".")),","),IF(MAX($Q129:AR129,0)=OPER!$AA224,".",IF(OPER!$AB224&lt;=HOUR(AT$7),MAX($Q129:AR129,0)+1,".")))</f>
        <v>,</v>
      </c>
      <c r="AT129" s="269" t="str">
        <f>IF($E129=$E128,IF(AU128=".",IF(MAX($Q129:AS129,0)=OPER!$AA224,".",IF(OPER!$AB224&lt;=HOUR(AU$7),MAX($Q129:AS129,0)+1,".")),","),IF(MAX($Q129:AS129,0)=OPER!$AA224,".",IF(OPER!$AB224&lt;=HOUR(AU$7),MAX($Q129:AS129,0)+1,".")))</f>
        <v>,</v>
      </c>
      <c r="AU129" s="269" t="str">
        <f>IF($E129=$E128,IF(AV128=".",IF(MAX($Q129:AT129,0)=OPER!$AA224,".",IF(OPER!$AB224&lt;=HOUR(AV$7),MAX($Q129:AT129,0)+1,".")),","),IF(MAX($Q129:AT129,0)=OPER!$AA224,".",IF(OPER!$AB224&lt;=HOUR(AV$7),MAX($Q129:AT129,0)+1,".")))</f>
        <v>,</v>
      </c>
      <c r="AV129" s="270" t="str">
        <f>IF($E129=$E128,IF(AW128=".",IF(MAX($Q129:AU129,0)=OPER!$AA224,".",IF(OPER!$AB224&lt;=HOUR(AW$7),MAX($Q129:AU129,0)+1,".")),","),IF(MAX($Q129:AU129,0)=OPER!$AA224,".",IF(OPER!$AB224&lt;=HOUR(AW$7),MAX($Q129:AU129,0)+1,".")))</f>
        <v>,</v>
      </c>
      <c r="AW129" s="271" t="str">
        <f>IF($E129=$E128,IF(AX128=".",IF(MAX($Q129:AV129,0)=OPER!$AA224,".",IF(OPER!$AB224&lt;=HOUR(AX$7),MAX($Q129:AV129,0)+1,".")),","),IF(MAX($Q129:AV129,0)=OPER!$AA224,".",IF(OPER!$AB224&lt;=HOUR(AX$7),MAX($Q129:AV129,0)+1,".")))</f>
        <v>,</v>
      </c>
      <c r="AX129" s="269" t="str">
        <f>IF($E129=$E128,IF(AY128=".",IF(MAX($Q129:AW129,0)=OPER!$AA224,".",IF(OPER!$AB224&lt;=HOUR(AY$7),MAX($Q129:AW129,0)+1,".")),","),IF(MAX($Q129:AW129,0)=OPER!$AA224,".",IF(OPER!$AB224&lt;=HOUR(AY$7),MAX($Q129:AW129,0)+1,".")))</f>
        <v>,</v>
      </c>
      <c r="AY129" s="269" t="str">
        <f>IF($E129=$E128,IF(AZ128=".",IF(MAX($Q129:AX129,0)=OPER!$AA224,".",IF(OPER!$AB224&lt;=HOUR(AZ$7),MAX($Q129:AX129,0)+1,".")),","),IF(MAX($Q129:AX129,0)=OPER!$AA224,".",IF(OPER!$AB224&lt;=HOUR(AZ$7),MAX($Q129:AX129,0)+1,".")))</f>
        <v>,</v>
      </c>
      <c r="AZ129" s="270" t="str">
        <f>IF($E129=$E128,IF(BA128=".",IF(MAX($Q129:AY129,0)=OPER!$AA224,".",IF(OPER!$AB224&lt;=HOUR(BA$7),MAX($Q129:AY129,0)+1,".")),","),IF(MAX($Q129:AY129,0)=OPER!$AA224,".",IF(OPER!$AB224&lt;=HOUR(BA$7),MAX($Q129:AY129,0)+1,".")))</f>
        <v>,</v>
      </c>
      <c r="BA129" s="30" t="str">
        <f>+OPER!AK123</f>
        <v/>
      </c>
    </row>
    <row r="130" spans="1:53" ht="80.5" customHeight="1" x14ac:dyDescent="0.2">
      <c r="A130" s="282" t="str">
        <f>IF(OPER!AF124=0,"",OPER!AF124)</f>
        <v>CRITICA</v>
      </c>
      <c r="B130" s="109" t="str">
        <f>IF(OPER!V124=0,"",OPER!V124)</f>
        <v xml:space="preserve"> </v>
      </c>
      <c r="C130" s="71" t="str">
        <f>IF(OPER!U124 = 0,"", OPER!U124)</f>
        <v/>
      </c>
      <c r="D130" s="30" t="str">
        <f t="shared" si="10"/>
        <v/>
      </c>
      <c r="E130" s="262" t="str">
        <f>IF(OPER!X124 = 0,"",OPER!X124)</f>
        <v xml:space="preserve"> </v>
      </c>
      <c r="F130" s="262" t="str">
        <f>IF(OPER!I124 = 0,"",OPER!I124)</f>
        <v/>
      </c>
      <c r="G130" s="352" t="str">
        <f>IF(OPER!C124=0,"",OPER!C124)</f>
        <v/>
      </c>
      <c r="H130" s="30" t="str">
        <f>IF(OPER!R124 = 0,"",OPER!R124)</f>
        <v/>
      </c>
      <c r="I130" s="30" t="str">
        <f>IF(OPER!F124=0,"", OPER!F124)</f>
        <v/>
      </c>
      <c r="J130" s="108" t="str">
        <f>IF(OPER!G124=0,"",OPER!G124)</f>
        <v/>
      </c>
      <c r="K130" s="250">
        <f>+OPER!R124</f>
        <v>0</v>
      </c>
      <c r="L130" s="262">
        <f t="shared" si="11"/>
        <v>0</v>
      </c>
      <c r="M130" s="250">
        <f t="shared" si="12"/>
        <v>0</v>
      </c>
      <c r="N130" s="205" t="str">
        <f>IF(OPER!A124=0,"",OPER!A124)</f>
        <v/>
      </c>
      <c r="O130" s="73" t="str">
        <f>IF(OPER!AJ1980=0,"",OPER!AJ1980)</f>
        <v/>
      </c>
      <c r="P130" s="264" t="str">
        <f>IF(OPER!AH124="EJECUTADO","SI",IF(OPER!AH124="NO EJECUTADO","NO",""))</f>
        <v/>
      </c>
      <c r="Q130" s="264" t="str">
        <f>IF(OPER!AN124="EJECUTADO","SI",IF(OPER!AN124="NO EJECUTADO","NO",""))</f>
        <v/>
      </c>
      <c r="R130" s="221" t="str">
        <f>IFERROR(VLOOKUP(OPER!Z124,OPER!$AU$490:$AV$577,2,0),"NO ASIGNADO")</f>
        <v xml:space="preserve"> </v>
      </c>
      <c r="S130" s="6" t="str">
        <f>+OPER!AG124</f>
        <v xml:space="preserve"> </v>
      </c>
      <c r="T130" s="268" t="str">
        <f>IF($E130=$E129,IF(U129=".",IF(MAX($Q130:Q130,0)=OPER!$AA225,".",IF(OPER!$AB225&lt;=HOUR(U$7),MAX($Q130:Q130,0)+1,".")),","),IF(MAX($Q130:Q130,0)=OPER!$AA225,".",IF(OPER!$AB225&lt;=HOUR(U$7),MAX($Q130:Q130,0)+1,".")))</f>
        <v>,</v>
      </c>
      <c r="U130" s="269" t="str">
        <f>IF($E130=$E129,IF(V129=".",IF(MAX($Q130:T130,0)=OPER!$AA225,".",IF(OPER!$AB225&lt;=HOUR(V$7),MAX($Q130:T130,0)+1,".")),","),IF(MAX($Q130:T130,0)=OPER!$AA225,".",IF(OPER!$AB225&lt;=HOUR(V$7),MAX($Q130:T130,0)+1,".")))</f>
        <v>,</v>
      </c>
      <c r="V130" s="269" t="str">
        <f>IF($E130=$E129,IF(W129=".",IF(MAX($Q130:U130,0)=OPER!$AA225,".",IF(OPER!$AB225&lt;=HOUR(W$7),MAX($Q130:U130,0)+1,".")),","),IF(MAX($Q130:U130,0)=OPER!$AA225,".",IF(OPER!$AB225&lt;=HOUR(W$7),MAX($Q130:U130,0)+1,".")))</f>
        <v>,</v>
      </c>
      <c r="W130" s="269" t="str">
        <f>IF($E130=$E129,IF(X129=".",IF(MAX($Q130:V130,0)=OPER!$AA225,".",IF(OPER!$AB225&lt;=HOUR(X$7),MAX($Q130:V130,0)+1,".")),","),IF(MAX($Q130:V130,0)=OPER!$AA225,".",IF(OPER!$AB225&lt;=HOUR(X$7),MAX($Q130:V130,0)+1,".")))</f>
        <v>,</v>
      </c>
      <c r="X130" s="270" t="str">
        <f>IF($E130=$E129,IF(Y129=".",IF(MAX($Q130:W130,0)=OPER!$AA225,".",IF(OPER!$AB225&lt;=HOUR(Y$7),MAX($Q130:W130,0)+1,".")),","),IF(MAX($Q130:W130,0)=OPER!$AA225,".",IF(OPER!$AB225&lt;=HOUR(Y$7),MAX($Q130:W130,0)+1,".")))</f>
        <v>,</v>
      </c>
      <c r="Y130" s="271" t="str">
        <f>IF($E130=$E129,IF(Z129=".",IF(MAX($Q130:X130,0)=OPER!$AA225,".",IF(OPER!$AB225&lt;=HOUR(Z$7),MAX($Q130:X130,0)+1,".")),","),IF(MAX($Q130:X130,0)=OPER!$AA225,".",IF(OPER!$AB225&lt;=HOUR(Z$7),MAX($Q130:X130,0)+1,".")))</f>
        <v>,</v>
      </c>
      <c r="Z130" s="269" t="str">
        <f>IF($E130=$E129,IF(AA129=".",IF(MAX($Q130:Y130,0)=OPER!$AA225,".",IF(OPER!$AB225&lt;=HOUR(AA$7),MAX($Q130:Y130,0)+1,".")),","),IF(MAX($Q130:Y130,0)=OPER!$AA225,".",IF(OPER!$AB225&lt;=HOUR(AA$7),MAX($Q130:Y130,0)+1,".")))</f>
        <v>,</v>
      </c>
      <c r="AA130" s="269" t="str">
        <f>IF($E130=$E129,IF(AB129=".",IF(MAX($Q130:Z130,0)=OPER!$AA225,".",IF(OPER!$AB225&lt;=HOUR(AB$7),MAX($Q130:Z130,0)+1,".")),","),IF(MAX($Q130:Z130,0)=OPER!$AA225,".",IF(OPER!$AB225&lt;=HOUR(AB$7),MAX($Q130:Z130,0)+1,".")))</f>
        <v>,</v>
      </c>
      <c r="AB130" s="270" t="str">
        <f>IF($E130=$E129,IF(AC129=".",IF(MAX($Q130:AA130,0)=OPER!$AA225,".",IF(OPER!$AB225&lt;=HOUR(AC$7),MAX($Q130:AA130,0)+1,".")),","),IF(MAX($Q130:AA130,0)=OPER!$AA225,".",IF(OPER!$AB225&lt;=HOUR(AC$7),MAX($Q130:AA130,0)+1,".")))</f>
        <v>,</v>
      </c>
      <c r="AC130" s="271" t="str">
        <f>IF($E130=$E129,IF(AD129=".",IF(MAX($Q130:AB130,0)=OPER!$AA225,".",IF(OPER!$AB225&lt;=HOUR(AD$7),MAX($Q130:AB130,0)+1,".")),","),IF(MAX($Q130:AB130,0)=OPER!$AA225,".",IF(OPER!$AB225&lt;=HOUR(AD$7),MAX($Q130:AB130,0)+1,".")))</f>
        <v>,</v>
      </c>
      <c r="AD130" s="269" t="str">
        <f>IF($E130=$E129,IF(AE129=".",IF(MAX($Q130:AC130,0)=OPER!$AA225,".",IF(OPER!$AB225&lt;=HOUR(AE$7),MAX($Q130:AC130,0)+1,".")),","),IF(MAX($Q130:AC130,0)=OPER!$AA225,".",IF(OPER!$AB225&lt;=HOUR(AE$7),MAX($Q130:AC130,0)+1,".")))</f>
        <v>,</v>
      </c>
      <c r="AE130" s="269" t="str">
        <f>IF($E130=$E129,IF(AF129=".",IF(MAX($Q130:AD130,0)=OPER!$AA225,".",IF(OPER!$AB225&lt;=HOUR(AF$7),MAX($Q130:AD130,0)+1,".")),","),IF(MAX($Q130:AD130,0)=OPER!$AA225,".",IF(OPER!$AB225&lt;=HOUR(AF$7),MAX($Q130:AD130,0)+1,".")))</f>
        <v>,</v>
      </c>
      <c r="AF130" s="270" t="str">
        <f>IF($E130=$E129,IF(AG129=".",IF(MAX($Q130:AE130,0)=OPER!$AA225,".",IF(OPER!$AB225&lt;=HOUR(AG$7),MAX($Q130:AE130,0)+1,".")),","),IF(MAX($Q130:AE130,0)=OPER!$AA225,".",IF(OPER!$AB225&lt;=HOUR(AG$7),MAX($Q130:AE130,0)+1,".")))</f>
        <v>,</v>
      </c>
      <c r="AG130" s="271" t="str">
        <f>IF($E130=$E129,IF(AH129=".",IF(MAX($Q130:AF130,0)=OPER!$AA225,".",IF(OPER!$AB225&lt;=HOUR(AH$7),MAX($Q130:AF130,0)+1,".")),","),IF(MAX($Q130:AF130,0)=OPER!$AA225,".",IF(OPER!$AB225&lt;=HOUR(AH$7),MAX($Q130:AF130,0)+1,".")))</f>
        <v>,</v>
      </c>
      <c r="AH130" s="269" t="str">
        <f>IF($E130=$E129,IF(AI129=".",IF(MAX($Q130:AG130,0)=OPER!$AA225,".",IF(OPER!$AB225&lt;=HOUR(AI$7),MAX($Q130:AG130,0)+1,".")),","),IF(MAX($Q130:AG130,0)=OPER!$AA225,".",IF(OPER!$AB225&lt;=HOUR(AI$7),MAX($Q130:AG130,0)+1,".")))</f>
        <v>,</v>
      </c>
      <c r="AI130" s="269" t="str">
        <f>IF($E130=$E129,IF(AJ129=".",IF(MAX($Q130:AH130,0)=OPER!$AA225,".",IF(OPER!$AB225&lt;=HOUR(AJ$7),MAX($Q130:AH130,0)+1,".")),","),IF(MAX($Q130:AH130,0)=OPER!$AA225,".",IF(OPER!$AB225&lt;=HOUR(AJ$7),MAX($Q130:AH130,0)+1,".")))</f>
        <v>,</v>
      </c>
      <c r="AJ130" s="270" t="str">
        <f>IF($E130=$E129,IF(AK129=".",IF(MAX($Q130:AI130,0)=OPER!$AA225,".",IF(OPER!$AB225&lt;=HOUR(AK$7),MAX($Q130:AI130,0)+1,".")),","),IF(MAX($Q130:AI130,0)=OPER!$AA225,".",IF(OPER!$AB225&lt;=HOUR(AK$7),MAX($Q130:AI130,0)+1,".")))</f>
        <v>,</v>
      </c>
      <c r="AK130" s="271" t="str">
        <f>IF($E130=$E129,IF(AL129=".",IF(MAX($Q130:AJ130,0)=OPER!$AA225,".",IF(OPER!$AB225&lt;=HOUR(AL$7),MAX($Q130:AJ130,0)+1,".")),","),IF(MAX($Q130:AJ130,0)=OPER!$AA225,".",IF(OPER!$AB225&lt;=HOUR(AL$7),MAX($Q130:AJ130,0)+1,".")))</f>
        <v>,</v>
      </c>
      <c r="AL130" s="269" t="str">
        <f>IF($E130=$E129,IF(AM129=".",IF(MAX($Q130:AK130,0)=OPER!$AA225,".",IF(OPER!$AB225&lt;=HOUR(AM$7),MAX($Q130:AK130,0)+1,".")),","),IF(MAX($Q130:AK130,0)=OPER!$AA225,".",IF(OPER!$AB225&lt;=HOUR(AM$7),MAX($Q130:AK130,0)+1,".")))</f>
        <v>,</v>
      </c>
      <c r="AM130" s="269" t="str">
        <f>IF($E130=$E129,IF(AN129=".",IF(MAX($Q130:AL130,0)=OPER!$AA225,".",IF(OPER!$AB225&lt;=HOUR(AN$7),MAX($Q130:AL130,0)+1,".")),","),IF(MAX($Q130:AL130,0)=OPER!$AA225,".",IF(OPER!$AB225&lt;=HOUR(AN$7),MAX($Q130:AL130,0)+1,".")))</f>
        <v>,</v>
      </c>
      <c r="AN130" s="270" t="str">
        <f>IF($E130=$E129,IF(AO129=".",IF(MAX($Q130:AM130,0)=OPER!$AA225,".",IF(OPER!$AB225&lt;=HOUR(AO$7),MAX($Q130:AM130,0)+1,".")),","),IF(MAX($Q130:AM130,0)=OPER!$AA225,".",IF(OPER!$AB225&lt;=HOUR(AO$7),MAX($Q130:AM130,0)+1,".")))</f>
        <v>,</v>
      </c>
      <c r="AO130" s="271" t="str">
        <f>IF($E130=$E129,IF(AP129=".",IF(MAX($Q130:AN130,0)=OPER!$AA225,".",IF(OPER!$AB225&lt;=HOUR(AP$7),MAX($Q130:AN130,0)+1,".")),","),IF(MAX($Q130:AN130,0)=OPER!$AA225,".",IF(OPER!$AB225&lt;=HOUR(AP$7),MAX($Q130:AN130,0)+1,".")))</f>
        <v>,</v>
      </c>
      <c r="AP130" s="269" t="str">
        <f>IF($E130=$E129,IF(AQ129=".",IF(MAX($Q130:AO130,0)=OPER!$AA225,".",IF(OPER!$AB225&lt;=HOUR(AQ$7),MAX($Q130:AO130,0)+1,".")),","),IF(MAX($Q130:AO130,0)=OPER!$AA225,".",IF(OPER!$AB225&lt;=HOUR(AQ$7),MAX($Q130:AO130,0)+1,".")))</f>
        <v>,</v>
      </c>
      <c r="AQ130" s="269" t="str">
        <f>IF($E130=$E129,IF(AR129=".",IF(MAX($Q130:AP130,0)=OPER!$AA225,".",IF(OPER!$AB225&lt;=HOUR(AR$7),MAX($Q130:AP130,0)+1,".")),","),IF(MAX($Q130:AP130,0)=OPER!$AA225,".",IF(OPER!$AB225&lt;=HOUR(AR$7),MAX($Q130:AP130,0)+1,".")))</f>
        <v>,</v>
      </c>
      <c r="AR130" s="270" t="str">
        <f>IF($E130=$E129,IF(AS129=".",IF(MAX($Q130:AQ130,0)=OPER!$AA225,".",IF(OPER!$AB225&lt;=HOUR(AS$7),MAX($Q130:AQ130,0)+1,".")),","),IF(MAX($Q130:AQ130,0)=OPER!$AA225,".",IF(OPER!$AB225&lt;=HOUR(AS$7),MAX($Q130:AQ130,0)+1,".")))</f>
        <v>,</v>
      </c>
      <c r="AS130" s="271" t="str">
        <f>IF($E130=$E129,IF(AT129=".",IF(MAX($Q130:AR130,0)=OPER!$AA225,".",IF(OPER!$AB225&lt;=HOUR(AT$7),MAX($Q130:AR130,0)+1,".")),","),IF(MAX($Q130:AR130,0)=OPER!$AA225,".",IF(OPER!$AB225&lt;=HOUR(AT$7),MAX($Q130:AR130,0)+1,".")))</f>
        <v>,</v>
      </c>
      <c r="AT130" s="269" t="str">
        <f>IF($E130=$E129,IF(AU129=".",IF(MAX($Q130:AS130,0)=OPER!$AA225,".",IF(OPER!$AB225&lt;=HOUR(AU$7),MAX($Q130:AS130,0)+1,".")),","),IF(MAX($Q130:AS130,0)=OPER!$AA225,".",IF(OPER!$AB225&lt;=HOUR(AU$7),MAX($Q130:AS130,0)+1,".")))</f>
        <v>,</v>
      </c>
      <c r="AU130" s="269" t="str">
        <f>IF($E130=$E129,IF(AV129=".",IF(MAX($Q130:AT130,0)=OPER!$AA225,".",IF(OPER!$AB225&lt;=HOUR(AV$7),MAX($Q130:AT130,0)+1,".")),","),IF(MAX($Q130:AT130,0)=OPER!$AA225,".",IF(OPER!$AB225&lt;=HOUR(AV$7),MAX($Q130:AT130,0)+1,".")))</f>
        <v>,</v>
      </c>
      <c r="AV130" s="270" t="str">
        <f>IF($E130=$E129,IF(AW129=".",IF(MAX($Q130:AU130,0)=OPER!$AA225,".",IF(OPER!$AB225&lt;=HOUR(AW$7),MAX($Q130:AU130,0)+1,".")),","),IF(MAX($Q130:AU130,0)=OPER!$AA225,".",IF(OPER!$AB225&lt;=HOUR(AW$7),MAX($Q130:AU130,0)+1,".")))</f>
        <v>,</v>
      </c>
      <c r="AW130" s="271" t="str">
        <f>IF($E130=$E129,IF(AX129=".",IF(MAX($Q130:AV130,0)=OPER!$AA225,".",IF(OPER!$AB225&lt;=HOUR(AX$7),MAX($Q130:AV130,0)+1,".")),","),IF(MAX($Q130:AV130,0)=OPER!$AA225,".",IF(OPER!$AB225&lt;=HOUR(AX$7),MAX($Q130:AV130,0)+1,".")))</f>
        <v>,</v>
      </c>
      <c r="AX130" s="269" t="str">
        <f>IF($E130=$E129,IF(AY129=".",IF(MAX($Q130:AW130,0)=OPER!$AA225,".",IF(OPER!$AB225&lt;=HOUR(AY$7),MAX($Q130:AW130,0)+1,".")),","),IF(MAX($Q130:AW130,0)=OPER!$AA225,".",IF(OPER!$AB225&lt;=HOUR(AY$7),MAX($Q130:AW130,0)+1,".")))</f>
        <v>,</v>
      </c>
      <c r="AY130" s="269" t="str">
        <f>IF($E130=$E129,IF(AZ129=".",IF(MAX($Q130:AX130,0)=OPER!$AA225,".",IF(OPER!$AB225&lt;=HOUR(AZ$7),MAX($Q130:AX130,0)+1,".")),","),IF(MAX($Q130:AX130,0)=OPER!$AA225,".",IF(OPER!$AB225&lt;=HOUR(AZ$7),MAX($Q130:AX130,0)+1,".")))</f>
        <v>,</v>
      </c>
      <c r="AZ130" s="270" t="str">
        <f>IF($E130=$E129,IF(BA129=".",IF(MAX($Q130:AY130,0)=OPER!$AA225,".",IF(OPER!$AB225&lt;=HOUR(BA$7),MAX($Q130:AY130,0)+1,".")),","),IF(MAX($Q130:AY130,0)=OPER!$AA225,".",IF(OPER!$AB225&lt;=HOUR(BA$7),MAX($Q130:AY130,0)+1,".")))</f>
        <v>,</v>
      </c>
      <c r="BA130" s="30" t="str">
        <f>+OPER!AK124</f>
        <v/>
      </c>
    </row>
    <row r="131" spans="1:53" ht="80.5" customHeight="1" x14ac:dyDescent="0.2">
      <c r="A131" s="282" t="str">
        <f>IF(OPER!AF125=0,"",OPER!AF125)</f>
        <v>CRITICA</v>
      </c>
      <c r="B131" s="109" t="str">
        <f>IF(OPER!V125=0,"",OPER!V125)</f>
        <v xml:space="preserve"> </v>
      </c>
      <c r="C131" s="71" t="str">
        <f>IF(OPER!U125 = 0,"", OPER!U125)</f>
        <v/>
      </c>
      <c r="D131" s="30" t="str">
        <f t="shared" si="10"/>
        <v/>
      </c>
      <c r="E131" s="262" t="str">
        <f>IF(OPER!X125 = 0,"",OPER!X125)</f>
        <v xml:space="preserve"> </v>
      </c>
      <c r="F131" s="262" t="str">
        <f>IF(OPER!I125 = 0,"",OPER!I125)</f>
        <v/>
      </c>
      <c r="G131" s="352" t="str">
        <f>IF(OPER!C125=0,"",OPER!C125)</f>
        <v/>
      </c>
      <c r="H131" s="30" t="str">
        <f>IF(OPER!R125 = 0,"",OPER!R125)</f>
        <v/>
      </c>
      <c r="I131" s="30" t="str">
        <f>IF(OPER!F125=0,"", OPER!F125)</f>
        <v/>
      </c>
      <c r="J131" s="108" t="str">
        <f>IF(OPER!G125=0,"",OPER!G125)</f>
        <v/>
      </c>
      <c r="K131" s="250">
        <f>+OPER!R125</f>
        <v>0</v>
      </c>
      <c r="L131" s="262">
        <f t="shared" si="11"/>
        <v>0</v>
      </c>
      <c r="M131" s="250">
        <f t="shared" si="12"/>
        <v>0</v>
      </c>
      <c r="N131" s="205" t="str">
        <f>IF(OPER!A125=0,"",OPER!A125)</f>
        <v/>
      </c>
      <c r="O131" s="73" t="str">
        <f>IF(OPER!AJ1981=0,"",OPER!AJ1981)</f>
        <v/>
      </c>
      <c r="P131" s="264" t="str">
        <f>IF(OPER!AH125="EJECUTADO","SI",IF(OPER!AH125="NO EJECUTADO","NO",""))</f>
        <v/>
      </c>
      <c r="Q131" s="264" t="str">
        <f>IF(OPER!AN125="EJECUTADO","SI",IF(OPER!AN125="NO EJECUTADO","NO",""))</f>
        <v/>
      </c>
      <c r="R131" s="221" t="str">
        <f>IFERROR(VLOOKUP(OPER!Z125,OPER!$AU$490:$AV$577,2,0),"NO ASIGNADO")</f>
        <v xml:space="preserve"> </v>
      </c>
      <c r="S131" s="6" t="str">
        <f>+OPER!AG125</f>
        <v xml:space="preserve"> </v>
      </c>
      <c r="T131" s="268" t="str">
        <f>IF($E131=$E130,IF(U130=".",IF(MAX($Q131:Q131,0)=OPER!$AA226,".",IF(OPER!$AB226&lt;=HOUR(U$7),MAX($Q131:Q131,0)+1,".")),","),IF(MAX($Q131:Q131,0)=OPER!$AA226,".",IF(OPER!$AB226&lt;=HOUR(U$7),MAX($Q131:Q131,0)+1,".")))</f>
        <v>,</v>
      </c>
      <c r="U131" s="269" t="str">
        <f>IF($E131=$E130,IF(V130=".",IF(MAX($Q131:T131,0)=OPER!$AA226,".",IF(OPER!$AB226&lt;=HOUR(V$7),MAX($Q131:T131,0)+1,".")),","),IF(MAX($Q131:T131,0)=OPER!$AA226,".",IF(OPER!$AB226&lt;=HOUR(V$7),MAX($Q131:T131,0)+1,".")))</f>
        <v>,</v>
      </c>
      <c r="V131" s="269" t="str">
        <f>IF($E131=$E130,IF(W130=".",IF(MAX($Q131:U131,0)=OPER!$AA226,".",IF(OPER!$AB226&lt;=HOUR(W$7),MAX($Q131:U131,0)+1,".")),","),IF(MAX($Q131:U131,0)=OPER!$AA226,".",IF(OPER!$AB226&lt;=HOUR(W$7),MAX($Q131:U131,0)+1,".")))</f>
        <v>,</v>
      </c>
      <c r="W131" s="269" t="str">
        <f>IF($E131=$E130,IF(X130=".",IF(MAX($Q131:V131,0)=OPER!$AA226,".",IF(OPER!$AB226&lt;=HOUR(X$7),MAX($Q131:V131,0)+1,".")),","),IF(MAX($Q131:V131,0)=OPER!$AA226,".",IF(OPER!$AB226&lt;=HOUR(X$7),MAX($Q131:V131,0)+1,".")))</f>
        <v>,</v>
      </c>
      <c r="X131" s="270" t="str">
        <f>IF($E131=$E130,IF(Y130=".",IF(MAX($Q131:W131,0)=OPER!$AA226,".",IF(OPER!$AB226&lt;=HOUR(Y$7),MAX($Q131:W131,0)+1,".")),","),IF(MAX($Q131:W131,0)=OPER!$AA226,".",IF(OPER!$AB226&lt;=HOUR(Y$7),MAX($Q131:W131,0)+1,".")))</f>
        <v>,</v>
      </c>
      <c r="Y131" s="271" t="str">
        <f>IF($E131=$E130,IF(Z130=".",IF(MAX($Q131:X131,0)=OPER!$AA226,".",IF(OPER!$AB226&lt;=HOUR(Z$7),MAX($Q131:X131,0)+1,".")),","),IF(MAX($Q131:X131,0)=OPER!$AA226,".",IF(OPER!$AB226&lt;=HOUR(Z$7),MAX($Q131:X131,0)+1,".")))</f>
        <v>,</v>
      </c>
      <c r="Z131" s="269" t="str">
        <f>IF($E131=$E130,IF(AA130=".",IF(MAX($Q131:Y131,0)=OPER!$AA226,".",IF(OPER!$AB226&lt;=HOUR(AA$7),MAX($Q131:Y131,0)+1,".")),","),IF(MAX($Q131:Y131,0)=OPER!$AA226,".",IF(OPER!$AB226&lt;=HOUR(AA$7),MAX($Q131:Y131,0)+1,".")))</f>
        <v>,</v>
      </c>
      <c r="AA131" s="269" t="str">
        <f>IF($E131=$E130,IF(AB130=".",IF(MAX($Q131:Z131,0)=OPER!$AA226,".",IF(OPER!$AB226&lt;=HOUR(AB$7),MAX($Q131:Z131,0)+1,".")),","),IF(MAX($Q131:Z131,0)=OPER!$AA226,".",IF(OPER!$AB226&lt;=HOUR(AB$7),MAX($Q131:Z131,0)+1,".")))</f>
        <v>,</v>
      </c>
      <c r="AB131" s="270" t="str">
        <f>IF($E131=$E130,IF(AC130=".",IF(MAX($Q131:AA131,0)=OPER!$AA226,".",IF(OPER!$AB226&lt;=HOUR(AC$7),MAX($Q131:AA131,0)+1,".")),","),IF(MAX($Q131:AA131,0)=OPER!$AA226,".",IF(OPER!$AB226&lt;=HOUR(AC$7),MAX($Q131:AA131,0)+1,".")))</f>
        <v>,</v>
      </c>
      <c r="AC131" s="271" t="str">
        <f>IF($E131=$E130,IF(AD130=".",IF(MAX($Q131:AB131,0)=OPER!$AA226,".",IF(OPER!$AB226&lt;=HOUR(AD$7),MAX($Q131:AB131,0)+1,".")),","),IF(MAX($Q131:AB131,0)=OPER!$AA226,".",IF(OPER!$AB226&lt;=HOUR(AD$7),MAX($Q131:AB131,0)+1,".")))</f>
        <v>,</v>
      </c>
      <c r="AD131" s="269" t="str">
        <f>IF($E131=$E130,IF(AE130=".",IF(MAX($Q131:AC131,0)=OPER!$AA226,".",IF(OPER!$AB226&lt;=HOUR(AE$7),MAX($Q131:AC131,0)+1,".")),","),IF(MAX($Q131:AC131,0)=OPER!$AA226,".",IF(OPER!$AB226&lt;=HOUR(AE$7),MAX($Q131:AC131,0)+1,".")))</f>
        <v>,</v>
      </c>
      <c r="AE131" s="269" t="str">
        <f>IF($E131=$E130,IF(AF130=".",IF(MAX($Q131:AD131,0)=OPER!$AA226,".",IF(OPER!$AB226&lt;=HOUR(AF$7),MAX($Q131:AD131,0)+1,".")),","),IF(MAX($Q131:AD131,0)=OPER!$AA226,".",IF(OPER!$AB226&lt;=HOUR(AF$7),MAX($Q131:AD131,0)+1,".")))</f>
        <v>,</v>
      </c>
      <c r="AF131" s="270" t="str">
        <f>IF($E131=$E130,IF(AG130=".",IF(MAX($Q131:AE131,0)=OPER!$AA226,".",IF(OPER!$AB226&lt;=HOUR(AG$7),MAX($Q131:AE131,0)+1,".")),","),IF(MAX($Q131:AE131,0)=OPER!$AA226,".",IF(OPER!$AB226&lt;=HOUR(AG$7),MAX($Q131:AE131,0)+1,".")))</f>
        <v>,</v>
      </c>
      <c r="AG131" s="271" t="str">
        <f>IF($E131=$E130,IF(AH130=".",IF(MAX($Q131:AF131,0)=OPER!$AA226,".",IF(OPER!$AB226&lt;=HOUR(AH$7),MAX($Q131:AF131,0)+1,".")),","),IF(MAX($Q131:AF131,0)=OPER!$AA226,".",IF(OPER!$AB226&lt;=HOUR(AH$7),MAX($Q131:AF131,0)+1,".")))</f>
        <v>,</v>
      </c>
      <c r="AH131" s="269" t="str">
        <f>IF($E131=$E130,IF(AI130=".",IF(MAX($Q131:AG131,0)=OPER!$AA226,".",IF(OPER!$AB226&lt;=HOUR(AI$7),MAX($Q131:AG131,0)+1,".")),","),IF(MAX($Q131:AG131,0)=OPER!$AA226,".",IF(OPER!$AB226&lt;=HOUR(AI$7),MAX($Q131:AG131,0)+1,".")))</f>
        <v>,</v>
      </c>
      <c r="AI131" s="269" t="str">
        <f>IF($E131=$E130,IF(AJ130=".",IF(MAX($Q131:AH131,0)=OPER!$AA226,".",IF(OPER!$AB226&lt;=HOUR(AJ$7),MAX($Q131:AH131,0)+1,".")),","),IF(MAX($Q131:AH131,0)=OPER!$AA226,".",IF(OPER!$AB226&lt;=HOUR(AJ$7),MAX($Q131:AH131,0)+1,".")))</f>
        <v>,</v>
      </c>
      <c r="AJ131" s="270" t="str">
        <f>IF($E131=$E130,IF(AK130=".",IF(MAX($Q131:AI131,0)=OPER!$AA226,".",IF(OPER!$AB226&lt;=HOUR(AK$7),MAX($Q131:AI131,0)+1,".")),","),IF(MAX($Q131:AI131,0)=OPER!$AA226,".",IF(OPER!$AB226&lt;=HOUR(AK$7),MAX($Q131:AI131,0)+1,".")))</f>
        <v>,</v>
      </c>
      <c r="AK131" s="271" t="str">
        <f>IF($E131=$E130,IF(AL130=".",IF(MAX($Q131:AJ131,0)=OPER!$AA226,".",IF(OPER!$AB226&lt;=HOUR(AL$7),MAX($Q131:AJ131,0)+1,".")),","),IF(MAX($Q131:AJ131,0)=OPER!$AA226,".",IF(OPER!$AB226&lt;=HOUR(AL$7),MAX($Q131:AJ131,0)+1,".")))</f>
        <v>,</v>
      </c>
      <c r="AL131" s="269" t="str">
        <f>IF($E131=$E130,IF(AM130=".",IF(MAX($Q131:AK131,0)=OPER!$AA226,".",IF(OPER!$AB226&lt;=HOUR(AM$7),MAX($Q131:AK131,0)+1,".")),","),IF(MAX($Q131:AK131,0)=OPER!$AA226,".",IF(OPER!$AB226&lt;=HOUR(AM$7),MAX($Q131:AK131,0)+1,".")))</f>
        <v>,</v>
      </c>
      <c r="AM131" s="269" t="str">
        <f>IF($E131=$E130,IF(AN130=".",IF(MAX($Q131:AL131,0)=OPER!$AA226,".",IF(OPER!$AB226&lt;=HOUR(AN$7),MAX($Q131:AL131,0)+1,".")),","),IF(MAX($Q131:AL131,0)=OPER!$AA226,".",IF(OPER!$AB226&lt;=HOUR(AN$7),MAX($Q131:AL131,0)+1,".")))</f>
        <v>,</v>
      </c>
      <c r="AN131" s="270" t="str">
        <f>IF($E131=$E130,IF(AO130=".",IF(MAX($Q131:AM131,0)=OPER!$AA226,".",IF(OPER!$AB226&lt;=HOUR(AO$7),MAX($Q131:AM131,0)+1,".")),","),IF(MAX($Q131:AM131,0)=OPER!$AA226,".",IF(OPER!$AB226&lt;=HOUR(AO$7),MAX($Q131:AM131,0)+1,".")))</f>
        <v>,</v>
      </c>
      <c r="AO131" s="271" t="str">
        <f>IF($E131=$E130,IF(AP130=".",IF(MAX($Q131:AN131,0)=OPER!$AA226,".",IF(OPER!$AB226&lt;=HOUR(AP$7),MAX($Q131:AN131,0)+1,".")),","),IF(MAX($Q131:AN131,0)=OPER!$AA226,".",IF(OPER!$AB226&lt;=HOUR(AP$7),MAX($Q131:AN131,0)+1,".")))</f>
        <v>,</v>
      </c>
      <c r="AP131" s="269" t="str">
        <f>IF($E131=$E130,IF(AQ130=".",IF(MAX($Q131:AO131,0)=OPER!$AA226,".",IF(OPER!$AB226&lt;=HOUR(AQ$7),MAX($Q131:AO131,0)+1,".")),","),IF(MAX($Q131:AO131,0)=OPER!$AA226,".",IF(OPER!$AB226&lt;=HOUR(AQ$7),MAX($Q131:AO131,0)+1,".")))</f>
        <v>,</v>
      </c>
      <c r="AQ131" s="269" t="str">
        <f>IF($E131=$E130,IF(AR130=".",IF(MAX($Q131:AP131,0)=OPER!$AA226,".",IF(OPER!$AB226&lt;=HOUR(AR$7),MAX($Q131:AP131,0)+1,".")),","),IF(MAX($Q131:AP131,0)=OPER!$AA226,".",IF(OPER!$AB226&lt;=HOUR(AR$7),MAX($Q131:AP131,0)+1,".")))</f>
        <v>,</v>
      </c>
      <c r="AR131" s="270" t="str">
        <f>IF($E131=$E130,IF(AS130=".",IF(MAX($Q131:AQ131,0)=OPER!$AA226,".",IF(OPER!$AB226&lt;=HOUR(AS$7),MAX($Q131:AQ131,0)+1,".")),","),IF(MAX($Q131:AQ131,0)=OPER!$AA226,".",IF(OPER!$AB226&lt;=HOUR(AS$7),MAX($Q131:AQ131,0)+1,".")))</f>
        <v>,</v>
      </c>
      <c r="AS131" s="271" t="str">
        <f>IF($E131=$E130,IF(AT130=".",IF(MAX($Q131:AR131,0)=OPER!$AA226,".",IF(OPER!$AB226&lt;=HOUR(AT$7),MAX($Q131:AR131,0)+1,".")),","),IF(MAX($Q131:AR131,0)=OPER!$AA226,".",IF(OPER!$AB226&lt;=HOUR(AT$7),MAX($Q131:AR131,0)+1,".")))</f>
        <v>,</v>
      </c>
      <c r="AT131" s="269" t="str">
        <f>IF($E131=$E130,IF(AU130=".",IF(MAX($Q131:AS131,0)=OPER!$AA226,".",IF(OPER!$AB226&lt;=HOUR(AU$7),MAX($Q131:AS131,0)+1,".")),","),IF(MAX($Q131:AS131,0)=OPER!$AA226,".",IF(OPER!$AB226&lt;=HOUR(AU$7),MAX($Q131:AS131,0)+1,".")))</f>
        <v>,</v>
      </c>
      <c r="AU131" s="269" t="str">
        <f>IF($E131=$E130,IF(AV130=".",IF(MAX($Q131:AT131,0)=OPER!$AA226,".",IF(OPER!$AB226&lt;=HOUR(AV$7),MAX($Q131:AT131,0)+1,".")),","),IF(MAX($Q131:AT131,0)=OPER!$AA226,".",IF(OPER!$AB226&lt;=HOUR(AV$7),MAX($Q131:AT131,0)+1,".")))</f>
        <v>,</v>
      </c>
      <c r="AV131" s="270" t="str">
        <f>IF($E131=$E130,IF(AW130=".",IF(MAX($Q131:AU131,0)=OPER!$AA226,".",IF(OPER!$AB226&lt;=HOUR(AW$7),MAX($Q131:AU131,0)+1,".")),","),IF(MAX($Q131:AU131,0)=OPER!$AA226,".",IF(OPER!$AB226&lt;=HOUR(AW$7),MAX($Q131:AU131,0)+1,".")))</f>
        <v>,</v>
      </c>
      <c r="AW131" s="271" t="str">
        <f>IF($E131=$E130,IF(AX130=".",IF(MAX($Q131:AV131,0)=OPER!$AA226,".",IF(OPER!$AB226&lt;=HOUR(AX$7),MAX($Q131:AV131,0)+1,".")),","),IF(MAX($Q131:AV131,0)=OPER!$AA226,".",IF(OPER!$AB226&lt;=HOUR(AX$7),MAX($Q131:AV131,0)+1,".")))</f>
        <v>,</v>
      </c>
      <c r="AX131" s="269" t="str">
        <f>IF($E131=$E130,IF(AY130=".",IF(MAX($Q131:AW131,0)=OPER!$AA226,".",IF(OPER!$AB226&lt;=HOUR(AY$7),MAX($Q131:AW131,0)+1,".")),","),IF(MAX($Q131:AW131,0)=OPER!$AA226,".",IF(OPER!$AB226&lt;=HOUR(AY$7),MAX($Q131:AW131,0)+1,".")))</f>
        <v>,</v>
      </c>
      <c r="AY131" s="269" t="str">
        <f>IF($E131=$E130,IF(AZ130=".",IF(MAX($Q131:AX131,0)=OPER!$AA226,".",IF(OPER!$AB226&lt;=HOUR(AZ$7),MAX($Q131:AX131,0)+1,".")),","),IF(MAX($Q131:AX131,0)=OPER!$AA226,".",IF(OPER!$AB226&lt;=HOUR(AZ$7),MAX($Q131:AX131,0)+1,".")))</f>
        <v>,</v>
      </c>
      <c r="AZ131" s="270" t="str">
        <f>IF($E131=$E130,IF(BA130=".",IF(MAX($Q131:AY131,0)=OPER!$AA226,".",IF(OPER!$AB226&lt;=HOUR(BA$7),MAX($Q131:AY131,0)+1,".")),","),IF(MAX($Q131:AY131,0)=OPER!$AA226,".",IF(OPER!$AB226&lt;=HOUR(BA$7),MAX($Q131:AY131,0)+1,".")))</f>
        <v>,</v>
      </c>
      <c r="BA131" s="30" t="str">
        <f>+OPER!AK125</f>
        <v/>
      </c>
    </row>
    <row r="132" spans="1:53" ht="80.5" customHeight="1" x14ac:dyDescent="0.2">
      <c r="A132" s="282" t="str">
        <f>IF(OPER!AF126=0,"",OPER!AF126)</f>
        <v>CRITICA</v>
      </c>
      <c r="B132" s="109" t="str">
        <f>IF(OPER!V126=0,"",OPER!V126)</f>
        <v xml:space="preserve"> </v>
      </c>
      <c r="C132" s="71" t="str">
        <f>IF(OPER!U126 = 0,"", OPER!U126)</f>
        <v/>
      </c>
      <c r="D132" s="30" t="str">
        <f t="shared" si="10"/>
        <v/>
      </c>
      <c r="E132" s="262" t="str">
        <f>IF(OPER!X126 = 0,"",OPER!X126)</f>
        <v xml:space="preserve"> </v>
      </c>
      <c r="F132" s="262" t="str">
        <f>IF(OPER!I126 = 0,"",OPER!I126)</f>
        <v/>
      </c>
      <c r="G132" s="352" t="str">
        <f>IF(OPER!C126=0,"",OPER!C126)</f>
        <v/>
      </c>
      <c r="H132" s="30" t="str">
        <f>IF(OPER!R126 = 0,"",OPER!R126)</f>
        <v/>
      </c>
      <c r="I132" s="30" t="str">
        <f>IF(OPER!F126=0,"", OPER!F126)</f>
        <v/>
      </c>
      <c r="J132" s="108" t="str">
        <f>IF(OPER!G126=0,"",OPER!G126)</f>
        <v/>
      </c>
      <c r="K132" s="250">
        <f>+OPER!R126</f>
        <v>0</v>
      </c>
      <c r="L132" s="262">
        <f t="shared" si="11"/>
        <v>0</v>
      </c>
      <c r="M132" s="250">
        <f t="shared" si="12"/>
        <v>0</v>
      </c>
      <c r="N132" s="205" t="str">
        <f>IF(OPER!A126=0,"",OPER!A126)</f>
        <v/>
      </c>
      <c r="O132" s="73" t="str">
        <f>IF(OPER!AJ1982=0,"",OPER!AJ1982)</f>
        <v/>
      </c>
      <c r="P132" s="264" t="str">
        <f>IF(OPER!AH126="EJECUTADO","SI",IF(OPER!AH126="NO EJECUTADO","NO",""))</f>
        <v/>
      </c>
      <c r="Q132" s="264" t="str">
        <f>IF(OPER!AN126="EJECUTADO","SI",IF(OPER!AN126="NO EJECUTADO","NO",""))</f>
        <v/>
      </c>
      <c r="R132" s="221" t="str">
        <f>IFERROR(VLOOKUP(OPER!Z126,OPER!$AU$490:$AV$577,2,0),"NO ASIGNADO")</f>
        <v xml:space="preserve"> </v>
      </c>
      <c r="S132" s="6" t="str">
        <f>+OPER!AG126</f>
        <v xml:space="preserve"> </v>
      </c>
      <c r="T132" s="268" t="str">
        <f>IF($E132=$E131,IF(U131=".",IF(MAX($Q132:Q132,0)=OPER!$AA227,".",IF(OPER!$AB227&lt;=HOUR(U$7),MAX($Q132:Q132,0)+1,".")),","),IF(MAX($Q132:Q132,0)=OPER!$AA227,".",IF(OPER!$AB227&lt;=HOUR(U$7),MAX($Q132:Q132,0)+1,".")))</f>
        <v>,</v>
      </c>
      <c r="U132" s="269" t="str">
        <f>IF($E132=$E131,IF(V131=".",IF(MAX($Q132:T132,0)=OPER!$AA227,".",IF(OPER!$AB227&lt;=HOUR(V$7),MAX($Q132:T132,0)+1,".")),","),IF(MAX($Q132:T132,0)=OPER!$AA227,".",IF(OPER!$AB227&lt;=HOUR(V$7),MAX($Q132:T132,0)+1,".")))</f>
        <v>,</v>
      </c>
      <c r="V132" s="269" t="str">
        <f>IF($E132=$E131,IF(W131=".",IF(MAX($Q132:U132,0)=OPER!$AA227,".",IF(OPER!$AB227&lt;=HOUR(W$7),MAX($Q132:U132,0)+1,".")),","),IF(MAX($Q132:U132,0)=OPER!$AA227,".",IF(OPER!$AB227&lt;=HOUR(W$7),MAX($Q132:U132,0)+1,".")))</f>
        <v>,</v>
      </c>
      <c r="W132" s="269" t="str">
        <f>IF($E132=$E131,IF(X131=".",IF(MAX($Q132:V132,0)=OPER!$AA227,".",IF(OPER!$AB227&lt;=HOUR(X$7),MAX($Q132:V132,0)+1,".")),","),IF(MAX($Q132:V132,0)=OPER!$AA227,".",IF(OPER!$AB227&lt;=HOUR(X$7),MAX($Q132:V132,0)+1,".")))</f>
        <v>,</v>
      </c>
      <c r="X132" s="270" t="str">
        <f>IF($E132=$E131,IF(Y131=".",IF(MAX($Q132:W132,0)=OPER!$AA227,".",IF(OPER!$AB227&lt;=HOUR(Y$7),MAX($Q132:W132,0)+1,".")),","),IF(MAX($Q132:W132,0)=OPER!$AA227,".",IF(OPER!$AB227&lt;=HOUR(Y$7),MAX($Q132:W132,0)+1,".")))</f>
        <v>,</v>
      </c>
      <c r="Y132" s="271" t="str">
        <f>IF($E132=$E131,IF(Z131=".",IF(MAX($Q132:X132,0)=OPER!$AA227,".",IF(OPER!$AB227&lt;=HOUR(Z$7),MAX($Q132:X132,0)+1,".")),","),IF(MAX($Q132:X132,0)=OPER!$AA227,".",IF(OPER!$AB227&lt;=HOUR(Z$7),MAX($Q132:X132,0)+1,".")))</f>
        <v>,</v>
      </c>
      <c r="Z132" s="269" t="str">
        <f>IF($E132=$E131,IF(AA131=".",IF(MAX($Q132:Y132,0)=OPER!$AA227,".",IF(OPER!$AB227&lt;=HOUR(AA$7),MAX($Q132:Y132,0)+1,".")),","),IF(MAX($Q132:Y132,0)=OPER!$AA227,".",IF(OPER!$AB227&lt;=HOUR(AA$7),MAX($Q132:Y132,0)+1,".")))</f>
        <v>,</v>
      </c>
      <c r="AA132" s="269" t="str">
        <f>IF($E132=$E131,IF(AB131=".",IF(MAX($Q132:Z132,0)=OPER!$AA227,".",IF(OPER!$AB227&lt;=HOUR(AB$7),MAX($Q132:Z132,0)+1,".")),","),IF(MAX($Q132:Z132,0)=OPER!$AA227,".",IF(OPER!$AB227&lt;=HOUR(AB$7),MAX($Q132:Z132,0)+1,".")))</f>
        <v>,</v>
      </c>
      <c r="AB132" s="270" t="str">
        <f>IF($E132=$E131,IF(AC131=".",IF(MAX($Q132:AA132,0)=OPER!$AA227,".",IF(OPER!$AB227&lt;=HOUR(AC$7),MAX($Q132:AA132,0)+1,".")),","),IF(MAX($Q132:AA132,0)=OPER!$AA227,".",IF(OPER!$AB227&lt;=HOUR(AC$7),MAX($Q132:AA132,0)+1,".")))</f>
        <v>,</v>
      </c>
      <c r="AC132" s="271" t="str">
        <f>IF($E132=$E131,IF(AD131=".",IF(MAX($Q132:AB132,0)=OPER!$AA227,".",IF(OPER!$AB227&lt;=HOUR(AD$7),MAX($Q132:AB132,0)+1,".")),","),IF(MAX($Q132:AB132,0)=OPER!$AA227,".",IF(OPER!$AB227&lt;=HOUR(AD$7),MAX($Q132:AB132,0)+1,".")))</f>
        <v>,</v>
      </c>
      <c r="AD132" s="269" t="str">
        <f>IF($E132=$E131,IF(AE131=".",IF(MAX($Q132:AC132,0)=OPER!$AA227,".",IF(OPER!$AB227&lt;=HOUR(AE$7),MAX($Q132:AC132,0)+1,".")),","),IF(MAX($Q132:AC132,0)=OPER!$AA227,".",IF(OPER!$AB227&lt;=HOUR(AE$7),MAX($Q132:AC132,0)+1,".")))</f>
        <v>,</v>
      </c>
      <c r="AE132" s="269" t="str">
        <f>IF($E132=$E131,IF(AF131=".",IF(MAX($Q132:AD132,0)=OPER!$AA227,".",IF(OPER!$AB227&lt;=HOUR(AF$7),MAX($Q132:AD132,0)+1,".")),","),IF(MAX($Q132:AD132,0)=OPER!$AA227,".",IF(OPER!$AB227&lt;=HOUR(AF$7),MAX($Q132:AD132,0)+1,".")))</f>
        <v>,</v>
      </c>
      <c r="AF132" s="270" t="str">
        <f>IF($E132=$E131,IF(AG131=".",IF(MAX($Q132:AE132,0)=OPER!$AA227,".",IF(OPER!$AB227&lt;=HOUR(AG$7),MAX($Q132:AE132,0)+1,".")),","),IF(MAX($Q132:AE132,0)=OPER!$AA227,".",IF(OPER!$AB227&lt;=HOUR(AG$7),MAX($Q132:AE132,0)+1,".")))</f>
        <v>,</v>
      </c>
      <c r="AG132" s="271" t="str">
        <f>IF($E132=$E131,IF(AH131=".",IF(MAX($Q132:AF132,0)=OPER!$AA227,".",IF(OPER!$AB227&lt;=HOUR(AH$7),MAX($Q132:AF132,0)+1,".")),","),IF(MAX($Q132:AF132,0)=OPER!$AA227,".",IF(OPER!$AB227&lt;=HOUR(AH$7),MAX($Q132:AF132,0)+1,".")))</f>
        <v>,</v>
      </c>
      <c r="AH132" s="269" t="str">
        <f>IF($E132=$E131,IF(AI131=".",IF(MAX($Q132:AG132,0)=OPER!$AA227,".",IF(OPER!$AB227&lt;=HOUR(AI$7),MAX($Q132:AG132,0)+1,".")),","),IF(MAX($Q132:AG132,0)=OPER!$AA227,".",IF(OPER!$AB227&lt;=HOUR(AI$7),MAX($Q132:AG132,0)+1,".")))</f>
        <v>,</v>
      </c>
      <c r="AI132" s="269" t="str">
        <f>IF($E132=$E131,IF(AJ131=".",IF(MAX($Q132:AH132,0)=OPER!$AA227,".",IF(OPER!$AB227&lt;=HOUR(AJ$7),MAX($Q132:AH132,0)+1,".")),","),IF(MAX($Q132:AH132,0)=OPER!$AA227,".",IF(OPER!$AB227&lt;=HOUR(AJ$7),MAX($Q132:AH132,0)+1,".")))</f>
        <v>,</v>
      </c>
      <c r="AJ132" s="270" t="str">
        <f>IF($E132=$E131,IF(AK131=".",IF(MAX($Q132:AI132,0)=OPER!$AA227,".",IF(OPER!$AB227&lt;=HOUR(AK$7),MAX($Q132:AI132,0)+1,".")),","),IF(MAX($Q132:AI132,0)=OPER!$AA227,".",IF(OPER!$AB227&lt;=HOUR(AK$7),MAX($Q132:AI132,0)+1,".")))</f>
        <v>,</v>
      </c>
      <c r="AK132" s="271" t="str">
        <f>IF($E132=$E131,IF(AL131=".",IF(MAX($Q132:AJ132,0)=OPER!$AA227,".",IF(OPER!$AB227&lt;=HOUR(AL$7),MAX($Q132:AJ132,0)+1,".")),","),IF(MAX($Q132:AJ132,0)=OPER!$AA227,".",IF(OPER!$AB227&lt;=HOUR(AL$7),MAX($Q132:AJ132,0)+1,".")))</f>
        <v>,</v>
      </c>
      <c r="AL132" s="269" t="str">
        <f>IF($E132=$E131,IF(AM131=".",IF(MAX($Q132:AK132,0)=OPER!$AA227,".",IF(OPER!$AB227&lt;=HOUR(AM$7),MAX($Q132:AK132,0)+1,".")),","),IF(MAX($Q132:AK132,0)=OPER!$AA227,".",IF(OPER!$AB227&lt;=HOUR(AM$7),MAX($Q132:AK132,0)+1,".")))</f>
        <v>,</v>
      </c>
      <c r="AM132" s="269" t="str">
        <f>IF($E132=$E131,IF(AN131=".",IF(MAX($Q132:AL132,0)=OPER!$AA227,".",IF(OPER!$AB227&lt;=HOUR(AN$7),MAX($Q132:AL132,0)+1,".")),","),IF(MAX($Q132:AL132,0)=OPER!$AA227,".",IF(OPER!$AB227&lt;=HOUR(AN$7),MAX($Q132:AL132,0)+1,".")))</f>
        <v>,</v>
      </c>
      <c r="AN132" s="270" t="str">
        <f>IF($E132=$E131,IF(AO131=".",IF(MAX($Q132:AM132,0)=OPER!$AA227,".",IF(OPER!$AB227&lt;=HOUR(AO$7),MAX($Q132:AM132,0)+1,".")),","),IF(MAX($Q132:AM132,0)=OPER!$AA227,".",IF(OPER!$AB227&lt;=HOUR(AO$7),MAX($Q132:AM132,0)+1,".")))</f>
        <v>,</v>
      </c>
      <c r="AO132" s="271" t="str">
        <f>IF($E132=$E131,IF(AP131=".",IF(MAX($Q132:AN132,0)=OPER!$AA227,".",IF(OPER!$AB227&lt;=HOUR(AP$7),MAX($Q132:AN132,0)+1,".")),","),IF(MAX($Q132:AN132,0)=OPER!$AA227,".",IF(OPER!$AB227&lt;=HOUR(AP$7),MAX($Q132:AN132,0)+1,".")))</f>
        <v>,</v>
      </c>
      <c r="AP132" s="269" t="str">
        <f>IF($E132=$E131,IF(AQ131=".",IF(MAX($Q132:AO132,0)=OPER!$AA227,".",IF(OPER!$AB227&lt;=HOUR(AQ$7),MAX($Q132:AO132,0)+1,".")),","),IF(MAX($Q132:AO132,0)=OPER!$AA227,".",IF(OPER!$AB227&lt;=HOUR(AQ$7),MAX($Q132:AO132,0)+1,".")))</f>
        <v>,</v>
      </c>
      <c r="AQ132" s="269" t="str">
        <f>IF($E132=$E131,IF(AR131=".",IF(MAX($Q132:AP132,0)=OPER!$AA227,".",IF(OPER!$AB227&lt;=HOUR(AR$7),MAX($Q132:AP132,0)+1,".")),","),IF(MAX($Q132:AP132,0)=OPER!$AA227,".",IF(OPER!$AB227&lt;=HOUR(AR$7),MAX($Q132:AP132,0)+1,".")))</f>
        <v>,</v>
      </c>
      <c r="AR132" s="270" t="str">
        <f>IF($E132=$E131,IF(AS131=".",IF(MAX($Q132:AQ132,0)=OPER!$AA227,".",IF(OPER!$AB227&lt;=HOUR(AS$7),MAX($Q132:AQ132,0)+1,".")),","),IF(MAX($Q132:AQ132,0)=OPER!$AA227,".",IF(OPER!$AB227&lt;=HOUR(AS$7),MAX($Q132:AQ132,0)+1,".")))</f>
        <v>,</v>
      </c>
      <c r="AS132" s="271" t="str">
        <f>IF($E132=$E131,IF(AT131=".",IF(MAX($Q132:AR132,0)=OPER!$AA227,".",IF(OPER!$AB227&lt;=HOUR(AT$7),MAX($Q132:AR132,0)+1,".")),","),IF(MAX($Q132:AR132,0)=OPER!$AA227,".",IF(OPER!$AB227&lt;=HOUR(AT$7),MAX($Q132:AR132,0)+1,".")))</f>
        <v>,</v>
      </c>
      <c r="AT132" s="269" t="str">
        <f>IF($E132=$E131,IF(AU131=".",IF(MAX($Q132:AS132,0)=OPER!$AA227,".",IF(OPER!$AB227&lt;=HOUR(AU$7),MAX($Q132:AS132,0)+1,".")),","),IF(MAX($Q132:AS132,0)=OPER!$AA227,".",IF(OPER!$AB227&lt;=HOUR(AU$7),MAX($Q132:AS132,0)+1,".")))</f>
        <v>,</v>
      </c>
      <c r="AU132" s="269" t="str">
        <f>IF($E132=$E131,IF(AV131=".",IF(MAX($Q132:AT132,0)=OPER!$AA227,".",IF(OPER!$AB227&lt;=HOUR(AV$7),MAX($Q132:AT132,0)+1,".")),","),IF(MAX($Q132:AT132,0)=OPER!$AA227,".",IF(OPER!$AB227&lt;=HOUR(AV$7),MAX($Q132:AT132,0)+1,".")))</f>
        <v>,</v>
      </c>
      <c r="AV132" s="270" t="str">
        <f>IF($E132=$E131,IF(AW131=".",IF(MAX($Q132:AU132,0)=OPER!$AA227,".",IF(OPER!$AB227&lt;=HOUR(AW$7),MAX($Q132:AU132,0)+1,".")),","),IF(MAX($Q132:AU132,0)=OPER!$AA227,".",IF(OPER!$AB227&lt;=HOUR(AW$7),MAX($Q132:AU132,0)+1,".")))</f>
        <v>,</v>
      </c>
      <c r="AW132" s="271" t="str">
        <f>IF($E132=$E131,IF(AX131=".",IF(MAX($Q132:AV132,0)=OPER!$AA227,".",IF(OPER!$AB227&lt;=HOUR(AX$7),MAX($Q132:AV132,0)+1,".")),","),IF(MAX($Q132:AV132,0)=OPER!$AA227,".",IF(OPER!$AB227&lt;=HOUR(AX$7),MAX($Q132:AV132,0)+1,".")))</f>
        <v>,</v>
      </c>
      <c r="AX132" s="269" t="str">
        <f>IF($E132=$E131,IF(AY131=".",IF(MAX($Q132:AW132,0)=OPER!$AA227,".",IF(OPER!$AB227&lt;=HOUR(AY$7),MAX($Q132:AW132,0)+1,".")),","),IF(MAX($Q132:AW132,0)=OPER!$AA227,".",IF(OPER!$AB227&lt;=HOUR(AY$7),MAX($Q132:AW132,0)+1,".")))</f>
        <v>,</v>
      </c>
      <c r="AY132" s="269" t="str">
        <f>IF($E132=$E131,IF(AZ131=".",IF(MAX($Q132:AX132,0)=OPER!$AA227,".",IF(OPER!$AB227&lt;=HOUR(AZ$7),MAX($Q132:AX132,0)+1,".")),","),IF(MAX($Q132:AX132,0)=OPER!$AA227,".",IF(OPER!$AB227&lt;=HOUR(AZ$7),MAX($Q132:AX132,0)+1,".")))</f>
        <v>,</v>
      </c>
      <c r="AZ132" s="270" t="str">
        <f>IF($E132=$E131,IF(BA131=".",IF(MAX($Q132:AY132,0)=OPER!$AA227,".",IF(OPER!$AB227&lt;=HOUR(BA$7),MAX($Q132:AY132,0)+1,".")),","),IF(MAX($Q132:AY132,0)=OPER!$AA227,".",IF(OPER!$AB227&lt;=HOUR(BA$7),MAX($Q132:AY132,0)+1,".")))</f>
        <v>,</v>
      </c>
      <c r="BA132" s="30" t="str">
        <f>+OPER!AK126</f>
        <v/>
      </c>
    </row>
    <row r="133" spans="1:53" ht="80.5" customHeight="1" x14ac:dyDescent="0.2">
      <c r="A133" s="282" t="str">
        <f>IF(OPER!AF127=0,"",OPER!AF127)</f>
        <v>CRITICA</v>
      </c>
      <c r="B133" s="109" t="str">
        <f>IF(OPER!V127=0,"",OPER!V127)</f>
        <v xml:space="preserve"> </v>
      </c>
      <c r="C133" s="71" t="str">
        <f>IF(OPER!U127 = 0,"", OPER!U127)</f>
        <v/>
      </c>
      <c r="D133" s="30" t="str">
        <f t="shared" si="10"/>
        <v/>
      </c>
      <c r="E133" s="262" t="str">
        <f>IF(OPER!X127 = 0,"",OPER!X127)</f>
        <v xml:space="preserve"> </v>
      </c>
      <c r="F133" s="262" t="str">
        <f>IF(OPER!I127 = 0,"",OPER!I127)</f>
        <v/>
      </c>
      <c r="G133" s="352" t="str">
        <f>IF(OPER!C127=0,"",OPER!C127)</f>
        <v/>
      </c>
      <c r="H133" s="30" t="str">
        <f>IF(OPER!R127 = 0,"",OPER!R127)</f>
        <v/>
      </c>
      <c r="I133" s="30" t="str">
        <f>IF(OPER!F127=0,"", OPER!F127)</f>
        <v/>
      </c>
      <c r="J133" s="108" t="str">
        <f>IF(OPER!G127=0,"",OPER!G127)</f>
        <v/>
      </c>
      <c r="K133" s="250">
        <f>+OPER!R127</f>
        <v>0</v>
      </c>
      <c r="L133" s="262">
        <f t="shared" si="11"/>
        <v>0</v>
      </c>
      <c r="M133" s="250">
        <f t="shared" si="12"/>
        <v>0</v>
      </c>
      <c r="N133" s="205" t="str">
        <f>IF(OPER!A127=0,"",OPER!A127)</f>
        <v/>
      </c>
      <c r="O133" s="73" t="str">
        <f>IF(OPER!AJ1983=0,"",OPER!AJ1983)</f>
        <v/>
      </c>
      <c r="P133" s="264" t="str">
        <f>IF(OPER!AH127="EJECUTADO","SI",IF(OPER!AH127="NO EJECUTADO","NO",""))</f>
        <v/>
      </c>
      <c r="Q133" s="264" t="str">
        <f>IF(OPER!AN127="EJECUTADO","SI",IF(OPER!AN127="NO EJECUTADO","NO",""))</f>
        <v/>
      </c>
      <c r="R133" s="221" t="str">
        <f>IFERROR(VLOOKUP(OPER!Z127,OPER!$AU$490:$AV$577,2,0),"NO ASIGNADO")</f>
        <v xml:space="preserve"> </v>
      </c>
      <c r="S133" s="6" t="str">
        <f>+OPER!AG127</f>
        <v xml:space="preserve"> </v>
      </c>
      <c r="T133" s="268" t="str">
        <f>IF($E133=$E132,IF(U132=".",IF(MAX($Q133:Q133,0)=OPER!$AA228,".",IF(OPER!$AB228&lt;=HOUR(U$7),MAX($Q133:Q133,0)+1,".")),","),IF(MAX($Q133:Q133,0)=OPER!$AA228,".",IF(OPER!$AB228&lt;=HOUR(U$7),MAX($Q133:Q133,0)+1,".")))</f>
        <v>,</v>
      </c>
      <c r="U133" s="269" t="str">
        <f>IF($E133=$E132,IF(V132=".",IF(MAX($Q133:T133,0)=OPER!$AA228,".",IF(OPER!$AB228&lt;=HOUR(V$7),MAX($Q133:T133,0)+1,".")),","),IF(MAX($Q133:T133,0)=OPER!$AA228,".",IF(OPER!$AB228&lt;=HOUR(V$7),MAX($Q133:T133,0)+1,".")))</f>
        <v>,</v>
      </c>
      <c r="V133" s="269" t="str">
        <f>IF($E133=$E132,IF(W132=".",IF(MAX($Q133:U133,0)=OPER!$AA228,".",IF(OPER!$AB228&lt;=HOUR(W$7),MAX($Q133:U133,0)+1,".")),","),IF(MAX($Q133:U133,0)=OPER!$AA228,".",IF(OPER!$AB228&lt;=HOUR(W$7),MAX($Q133:U133,0)+1,".")))</f>
        <v>,</v>
      </c>
      <c r="W133" s="269" t="str">
        <f>IF($E133=$E132,IF(X132=".",IF(MAX($Q133:V133,0)=OPER!$AA228,".",IF(OPER!$AB228&lt;=HOUR(X$7),MAX($Q133:V133,0)+1,".")),","),IF(MAX($Q133:V133,0)=OPER!$AA228,".",IF(OPER!$AB228&lt;=HOUR(X$7),MAX($Q133:V133,0)+1,".")))</f>
        <v>,</v>
      </c>
      <c r="X133" s="270" t="str">
        <f>IF($E133=$E132,IF(Y132=".",IF(MAX($Q133:W133,0)=OPER!$AA228,".",IF(OPER!$AB228&lt;=HOUR(Y$7),MAX($Q133:W133,0)+1,".")),","),IF(MAX($Q133:W133,0)=OPER!$AA228,".",IF(OPER!$AB228&lt;=HOUR(Y$7),MAX($Q133:W133,0)+1,".")))</f>
        <v>,</v>
      </c>
      <c r="Y133" s="271" t="str">
        <f>IF($E133=$E132,IF(Z132=".",IF(MAX($Q133:X133,0)=OPER!$AA228,".",IF(OPER!$AB228&lt;=HOUR(Z$7),MAX($Q133:X133,0)+1,".")),","),IF(MAX($Q133:X133,0)=OPER!$AA228,".",IF(OPER!$AB228&lt;=HOUR(Z$7),MAX($Q133:X133,0)+1,".")))</f>
        <v>,</v>
      </c>
      <c r="Z133" s="269" t="str">
        <f>IF($E133=$E132,IF(AA132=".",IF(MAX($Q133:Y133,0)=OPER!$AA228,".",IF(OPER!$AB228&lt;=HOUR(AA$7),MAX($Q133:Y133,0)+1,".")),","),IF(MAX($Q133:Y133,0)=OPER!$AA228,".",IF(OPER!$AB228&lt;=HOUR(AA$7),MAX($Q133:Y133,0)+1,".")))</f>
        <v>,</v>
      </c>
      <c r="AA133" s="269" t="str">
        <f>IF($E133=$E132,IF(AB132=".",IF(MAX($Q133:Z133,0)=OPER!$AA228,".",IF(OPER!$AB228&lt;=HOUR(AB$7),MAX($Q133:Z133,0)+1,".")),","),IF(MAX($Q133:Z133,0)=OPER!$AA228,".",IF(OPER!$AB228&lt;=HOUR(AB$7),MAX($Q133:Z133,0)+1,".")))</f>
        <v>,</v>
      </c>
      <c r="AB133" s="270" t="str">
        <f>IF($E133=$E132,IF(AC132=".",IF(MAX($Q133:AA133,0)=OPER!$AA228,".",IF(OPER!$AB228&lt;=HOUR(AC$7),MAX($Q133:AA133,0)+1,".")),","),IF(MAX($Q133:AA133,0)=OPER!$AA228,".",IF(OPER!$AB228&lt;=HOUR(AC$7),MAX($Q133:AA133,0)+1,".")))</f>
        <v>,</v>
      </c>
      <c r="AC133" s="271" t="str">
        <f>IF($E133=$E132,IF(AD132=".",IF(MAX($Q133:AB133,0)=OPER!$AA228,".",IF(OPER!$AB228&lt;=HOUR(AD$7),MAX($Q133:AB133,0)+1,".")),","),IF(MAX($Q133:AB133,0)=OPER!$AA228,".",IF(OPER!$AB228&lt;=HOUR(AD$7),MAX($Q133:AB133,0)+1,".")))</f>
        <v>,</v>
      </c>
      <c r="AD133" s="269" t="str">
        <f>IF($E133=$E132,IF(AE132=".",IF(MAX($Q133:AC133,0)=OPER!$AA228,".",IF(OPER!$AB228&lt;=HOUR(AE$7),MAX($Q133:AC133,0)+1,".")),","),IF(MAX($Q133:AC133,0)=OPER!$AA228,".",IF(OPER!$AB228&lt;=HOUR(AE$7),MAX($Q133:AC133,0)+1,".")))</f>
        <v>,</v>
      </c>
      <c r="AE133" s="269" t="str">
        <f>IF($E133=$E132,IF(AF132=".",IF(MAX($Q133:AD133,0)=OPER!$AA228,".",IF(OPER!$AB228&lt;=HOUR(AF$7),MAX($Q133:AD133,0)+1,".")),","),IF(MAX($Q133:AD133,0)=OPER!$AA228,".",IF(OPER!$AB228&lt;=HOUR(AF$7),MAX($Q133:AD133,0)+1,".")))</f>
        <v>,</v>
      </c>
      <c r="AF133" s="270" t="str">
        <f>IF($E133=$E132,IF(AG132=".",IF(MAX($Q133:AE133,0)=OPER!$AA228,".",IF(OPER!$AB228&lt;=HOUR(AG$7),MAX($Q133:AE133,0)+1,".")),","),IF(MAX($Q133:AE133,0)=OPER!$AA228,".",IF(OPER!$AB228&lt;=HOUR(AG$7),MAX($Q133:AE133,0)+1,".")))</f>
        <v>,</v>
      </c>
      <c r="AG133" s="271" t="str">
        <f>IF($E133=$E132,IF(AH132=".",IF(MAX($Q133:AF133,0)=OPER!$AA228,".",IF(OPER!$AB228&lt;=HOUR(AH$7),MAX($Q133:AF133,0)+1,".")),","),IF(MAX($Q133:AF133,0)=OPER!$AA228,".",IF(OPER!$AB228&lt;=HOUR(AH$7),MAX($Q133:AF133,0)+1,".")))</f>
        <v>,</v>
      </c>
      <c r="AH133" s="269" t="str">
        <f>IF($E133=$E132,IF(AI132=".",IF(MAX($Q133:AG133,0)=OPER!$AA228,".",IF(OPER!$AB228&lt;=HOUR(AI$7),MAX($Q133:AG133,0)+1,".")),","),IF(MAX($Q133:AG133,0)=OPER!$AA228,".",IF(OPER!$AB228&lt;=HOUR(AI$7),MAX($Q133:AG133,0)+1,".")))</f>
        <v>,</v>
      </c>
      <c r="AI133" s="269" t="str">
        <f>IF($E133=$E132,IF(AJ132=".",IF(MAX($Q133:AH133,0)=OPER!$AA228,".",IF(OPER!$AB228&lt;=HOUR(AJ$7),MAX($Q133:AH133,0)+1,".")),","),IF(MAX($Q133:AH133,0)=OPER!$AA228,".",IF(OPER!$AB228&lt;=HOUR(AJ$7),MAX($Q133:AH133,0)+1,".")))</f>
        <v>,</v>
      </c>
      <c r="AJ133" s="270" t="str">
        <f>IF($E133=$E132,IF(AK132=".",IF(MAX($Q133:AI133,0)=OPER!$AA228,".",IF(OPER!$AB228&lt;=HOUR(AK$7),MAX($Q133:AI133,0)+1,".")),","),IF(MAX($Q133:AI133,0)=OPER!$AA228,".",IF(OPER!$AB228&lt;=HOUR(AK$7),MAX($Q133:AI133,0)+1,".")))</f>
        <v>,</v>
      </c>
      <c r="AK133" s="271" t="str">
        <f>IF($E133=$E132,IF(AL132=".",IF(MAX($Q133:AJ133,0)=OPER!$AA228,".",IF(OPER!$AB228&lt;=HOUR(AL$7),MAX($Q133:AJ133,0)+1,".")),","),IF(MAX($Q133:AJ133,0)=OPER!$AA228,".",IF(OPER!$AB228&lt;=HOUR(AL$7),MAX($Q133:AJ133,0)+1,".")))</f>
        <v>,</v>
      </c>
      <c r="AL133" s="269" t="str">
        <f>IF($E133=$E132,IF(AM132=".",IF(MAX($Q133:AK133,0)=OPER!$AA228,".",IF(OPER!$AB228&lt;=HOUR(AM$7),MAX($Q133:AK133,0)+1,".")),","),IF(MAX($Q133:AK133,0)=OPER!$AA228,".",IF(OPER!$AB228&lt;=HOUR(AM$7),MAX($Q133:AK133,0)+1,".")))</f>
        <v>,</v>
      </c>
      <c r="AM133" s="269" t="str">
        <f>IF($E133=$E132,IF(AN132=".",IF(MAX($Q133:AL133,0)=OPER!$AA228,".",IF(OPER!$AB228&lt;=HOUR(AN$7),MAX($Q133:AL133,0)+1,".")),","),IF(MAX($Q133:AL133,0)=OPER!$AA228,".",IF(OPER!$AB228&lt;=HOUR(AN$7),MAX($Q133:AL133,0)+1,".")))</f>
        <v>,</v>
      </c>
      <c r="AN133" s="270" t="str">
        <f>IF($E133=$E132,IF(AO132=".",IF(MAX($Q133:AM133,0)=OPER!$AA228,".",IF(OPER!$AB228&lt;=HOUR(AO$7),MAX($Q133:AM133,0)+1,".")),","),IF(MAX($Q133:AM133,0)=OPER!$AA228,".",IF(OPER!$AB228&lt;=HOUR(AO$7),MAX($Q133:AM133,0)+1,".")))</f>
        <v>,</v>
      </c>
      <c r="AO133" s="271" t="str">
        <f>IF($E133=$E132,IF(AP132=".",IF(MAX($Q133:AN133,0)=OPER!$AA228,".",IF(OPER!$AB228&lt;=HOUR(AP$7),MAX($Q133:AN133,0)+1,".")),","),IF(MAX($Q133:AN133,0)=OPER!$AA228,".",IF(OPER!$AB228&lt;=HOUR(AP$7),MAX($Q133:AN133,0)+1,".")))</f>
        <v>,</v>
      </c>
      <c r="AP133" s="269" t="str">
        <f>IF($E133=$E132,IF(AQ132=".",IF(MAX($Q133:AO133,0)=OPER!$AA228,".",IF(OPER!$AB228&lt;=HOUR(AQ$7),MAX($Q133:AO133,0)+1,".")),","),IF(MAX($Q133:AO133,0)=OPER!$AA228,".",IF(OPER!$AB228&lt;=HOUR(AQ$7),MAX($Q133:AO133,0)+1,".")))</f>
        <v>,</v>
      </c>
      <c r="AQ133" s="269" t="str">
        <f>IF($E133=$E132,IF(AR132=".",IF(MAX($Q133:AP133,0)=OPER!$AA228,".",IF(OPER!$AB228&lt;=HOUR(AR$7),MAX($Q133:AP133,0)+1,".")),","),IF(MAX($Q133:AP133,0)=OPER!$AA228,".",IF(OPER!$AB228&lt;=HOUR(AR$7),MAX($Q133:AP133,0)+1,".")))</f>
        <v>,</v>
      </c>
      <c r="AR133" s="270" t="str">
        <f>IF($E133=$E132,IF(AS132=".",IF(MAX($Q133:AQ133,0)=OPER!$AA228,".",IF(OPER!$AB228&lt;=HOUR(AS$7),MAX($Q133:AQ133,0)+1,".")),","),IF(MAX($Q133:AQ133,0)=OPER!$AA228,".",IF(OPER!$AB228&lt;=HOUR(AS$7),MAX($Q133:AQ133,0)+1,".")))</f>
        <v>,</v>
      </c>
      <c r="AS133" s="271" t="str">
        <f>IF($E133=$E132,IF(AT132=".",IF(MAX($Q133:AR133,0)=OPER!$AA228,".",IF(OPER!$AB228&lt;=HOUR(AT$7),MAX($Q133:AR133,0)+1,".")),","),IF(MAX($Q133:AR133,0)=OPER!$AA228,".",IF(OPER!$AB228&lt;=HOUR(AT$7),MAX($Q133:AR133,0)+1,".")))</f>
        <v>,</v>
      </c>
      <c r="AT133" s="269" t="str">
        <f>IF($E133=$E132,IF(AU132=".",IF(MAX($Q133:AS133,0)=OPER!$AA228,".",IF(OPER!$AB228&lt;=HOUR(AU$7),MAX($Q133:AS133,0)+1,".")),","),IF(MAX($Q133:AS133,0)=OPER!$AA228,".",IF(OPER!$AB228&lt;=HOUR(AU$7),MAX($Q133:AS133,0)+1,".")))</f>
        <v>,</v>
      </c>
      <c r="AU133" s="269" t="str">
        <f>IF($E133=$E132,IF(AV132=".",IF(MAX($Q133:AT133,0)=OPER!$AA228,".",IF(OPER!$AB228&lt;=HOUR(AV$7),MAX($Q133:AT133,0)+1,".")),","),IF(MAX($Q133:AT133,0)=OPER!$AA228,".",IF(OPER!$AB228&lt;=HOUR(AV$7),MAX($Q133:AT133,0)+1,".")))</f>
        <v>,</v>
      </c>
      <c r="AV133" s="270" t="str">
        <f>IF($E133=$E132,IF(AW132=".",IF(MAX($Q133:AU133,0)=OPER!$AA228,".",IF(OPER!$AB228&lt;=HOUR(AW$7),MAX($Q133:AU133,0)+1,".")),","),IF(MAX($Q133:AU133,0)=OPER!$AA228,".",IF(OPER!$AB228&lt;=HOUR(AW$7),MAX($Q133:AU133,0)+1,".")))</f>
        <v>,</v>
      </c>
      <c r="AW133" s="271" t="str">
        <f>IF($E133=$E132,IF(AX132=".",IF(MAX($Q133:AV133,0)=OPER!$AA228,".",IF(OPER!$AB228&lt;=HOUR(AX$7),MAX($Q133:AV133,0)+1,".")),","),IF(MAX($Q133:AV133,0)=OPER!$AA228,".",IF(OPER!$AB228&lt;=HOUR(AX$7),MAX($Q133:AV133,0)+1,".")))</f>
        <v>,</v>
      </c>
      <c r="AX133" s="269" t="str">
        <f>IF($E133=$E132,IF(AY132=".",IF(MAX($Q133:AW133,0)=OPER!$AA228,".",IF(OPER!$AB228&lt;=HOUR(AY$7),MAX($Q133:AW133,0)+1,".")),","),IF(MAX($Q133:AW133,0)=OPER!$AA228,".",IF(OPER!$AB228&lt;=HOUR(AY$7),MAX($Q133:AW133,0)+1,".")))</f>
        <v>,</v>
      </c>
      <c r="AY133" s="269" t="str">
        <f>IF($E133=$E132,IF(AZ132=".",IF(MAX($Q133:AX133,0)=OPER!$AA228,".",IF(OPER!$AB228&lt;=HOUR(AZ$7),MAX($Q133:AX133,0)+1,".")),","),IF(MAX($Q133:AX133,0)=OPER!$AA228,".",IF(OPER!$AB228&lt;=HOUR(AZ$7),MAX($Q133:AX133,0)+1,".")))</f>
        <v>,</v>
      </c>
      <c r="AZ133" s="270" t="str">
        <f>IF($E133=$E132,IF(BA132=".",IF(MAX($Q133:AY133,0)=OPER!$AA228,".",IF(OPER!$AB228&lt;=HOUR(BA$7),MAX($Q133:AY133,0)+1,".")),","),IF(MAX($Q133:AY133,0)=OPER!$AA228,".",IF(OPER!$AB228&lt;=HOUR(BA$7),MAX($Q133:AY133,0)+1,".")))</f>
        <v>,</v>
      </c>
      <c r="BA133" s="30" t="str">
        <f>+OPER!AK127</f>
        <v/>
      </c>
    </row>
    <row r="134" spans="1:53" ht="80.5" customHeight="1" x14ac:dyDescent="0.2">
      <c r="A134" s="282" t="str">
        <f>IF(OPER!AF128=0,"",OPER!AF128)</f>
        <v>CRITICA</v>
      </c>
      <c r="B134" s="109" t="str">
        <f>IF(OPER!V128=0,"",OPER!V128)</f>
        <v xml:space="preserve"> </v>
      </c>
      <c r="C134" s="71" t="str">
        <f>IF(OPER!U128 = 0,"", OPER!U128)</f>
        <v/>
      </c>
      <c r="D134" s="30" t="str">
        <f t="shared" si="10"/>
        <v/>
      </c>
      <c r="E134" s="262" t="str">
        <f>IF(OPER!X128 = 0,"",OPER!X128)</f>
        <v xml:space="preserve"> </v>
      </c>
      <c r="F134" s="262" t="str">
        <f>IF(OPER!I128 = 0,"",OPER!I128)</f>
        <v/>
      </c>
      <c r="G134" s="352" t="str">
        <f>IF(OPER!C128=0,"",OPER!C128)</f>
        <v/>
      </c>
      <c r="H134" s="30" t="str">
        <f>IF(OPER!R128 = 0,"",OPER!R128)</f>
        <v/>
      </c>
      <c r="I134" s="30" t="str">
        <f>IF(OPER!F128=0,"", OPER!F128)</f>
        <v/>
      </c>
      <c r="J134" s="108" t="str">
        <f>IF(OPER!G128=0,"",OPER!G128)</f>
        <v/>
      </c>
      <c r="K134" s="250">
        <f>+OPER!R128</f>
        <v>0</v>
      </c>
      <c r="L134" s="262">
        <f t="shared" si="11"/>
        <v>0</v>
      </c>
      <c r="M134" s="250">
        <f t="shared" si="12"/>
        <v>0</v>
      </c>
      <c r="N134" s="205" t="str">
        <f>IF(OPER!A128=0,"",OPER!A128)</f>
        <v/>
      </c>
      <c r="O134" s="73" t="str">
        <f>IF(OPER!AJ1984=0,"",OPER!AJ1984)</f>
        <v/>
      </c>
      <c r="P134" s="264" t="str">
        <f>IF(OPER!AH128="EJECUTADO","SI",IF(OPER!AH128="NO EJECUTADO","NO",""))</f>
        <v/>
      </c>
      <c r="Q134" s="264" t="str">
        <f>IF(OPER!AN128="EJECUTADO","SI",IF(OPER!AN128="NO EJECUTADO","NO",""))</f>
        <v/>
      </c>
      <c r="R134" s="221" t="str">
        <f>IFERROR(VLOOKUP(OPER!Z128,OPER!$AU$490:$AV$577,2,0),"NO ASIGNADO")</f>
        <v xml:space="preserve"> </v>
      </c>
      <c r="S134" s="6" t="str">
        <f>+OPER!AG128</f>
        <v xml:space="preserve"> </v>
      </c>
      <c r="T134" s="268" t="str">
        <f>IF($E134=$E133,IF(U133=".",IF(MAX($Q134:Q134,0)=OPER!$AA229,".",IF(OPER!$AB229&lt;=HOUR(U$7),MAX($Q134:Q134,0)+1,".")),","),IF(MAX($Q134:Q134,0)=OPER!$AA229,".",IF(OPER!$AB229&lt;=HOUR(U$7),MAX($Q134:Q134,0)+1,".")))</f>
        <v>,</v>
      </c>
      <c r="U134" s="269" t="str">
        <f>IF($E134=$E133,IF(V133=".",IF(MAX($Q134:T134,0)=OPER!$AA229,".",IF(OPER!$AB229&lt;=HOUR(V$7),MAX($Q134:T134,0)+1,".")),","),IF(MAX($Q134:T134,0)=OPER!$AA229,".",IF(OPER!$AB229&lt;=HOUR(V$7),MAX($Q134:T134,0)+1,".")))</f>
        <v>,</v>
      </c>
      <c r="V134" s="269" t="str">
        <f>IF($E134=$E133,IF(W133=".",IF(MAX($Q134:U134,0)=OPER!$AA229,".",IF(OPER!$AB229&lt;=HOUR(W$7),MAX($Q134:U134,0)+1,".")),","),IF(MAX($Q134:U134,0)=OPER!$AA229,".",IF(OPER!$AB229&lt;=HOUR(W$7),MAX($Q134:U134,0)+1,".")))</f>
        <v>,</v>
      </c>
      <c r="W134" s="269" t="str">
        <f>IF($E134=$E133,IF(X133=".",IF(MAX($Q134:V134,0)=OPER!$AA229,".",IF(OPER!$AB229&lt;=HOUR(X$7),MAX($Q134:V134,0)+1,".")),","),IF(MAX($Q134:V134,0)=OPER!$AA229,".",IF(OPER!$AB229&lt;=HOUR(X$7),MAX($Q134:V134,0)+1,".")))</f>
        <v>,</v>
      </c>
      <c r="X134" s="270" t="str">
        <f>IF($E134=$E133,IF(Y133=".",IF(MAX($Q134:W134,0)=OPER!$AA229,".",IF(OPER!$AB229&lt;=HOUR(Y$7),MAX($Q134:W134,0)+1,".")),","),IF(MAX($Q134:W134,0)=OPER!$AA229,".",IF(OPER!$AB229&lt;=HOUR(Y$7),MAX($Q134:W134,0)+1,".")))</f>
        <v>,</v>
      </c>
      <c r="Y134" s="271" t="str">
        <f>IF($E134=$E133,IF(Z133=".",IF(MAX($Q134:X134,0)=OPER!$AA229,".",IF(OPER!$AB229&lt;=HOUR(Z$7),MAX($Q134:X134,0)+1,".")),","),IF(MAX($Q134:X134,0)=OPER!$AA229,".",IF(OPER!$AB229&lt;=HOUR(Z$7),MAX($Q134:X134,0)+1,".")))</f>
        <v>,</v>
      </c>
      <c r="Z134" s="269" t="str">
        <f>IF($E134=$E133,IF(AA133=".",IF(MAX($Q134:Y134,0)=OPER!$AA229,".",IF(OPER!$AB229&lt;=HOUR(AA$7),MAX($Q134:Y134,0)+1,".")),","),IF(MAX($Q134:Y134,0)=OPER!$AA229,".",IF(OPER!$AB229&lt;=HOUR(AA$7),MAX($Q134:Y134,0)+1,".")))</f>
        <v>,</v>
      </c>
      <c r="AA134" s="269" t="str">
        <f>IF($E134=$E133,IF(AB133=".",IF(MAX($Q134:Z134,0)=OPER!$AA229,".",IF(OPER!$AB229&lt;=HOUR(AB$7),MAX($Q134:Z134,0)+1,".")),","),IF(MAX($Q134:Z134,0)=OPER!$AA229,".",IF(OPER!$AB229&lt;=HOUR(AB$7),MAX($Q134:Z134,0)+1,".")))</f>
        <v>,</v>
      </c>
      <c r="AB134" s="270" t="str">
        <f>IF($E134=$E133,IF(AC133=".",IF(MAX($Q134:AA134,0)=OPER!$AA229,".",IF(OPER!$AB229&lt;=HOUR(AC$7),MAX($Q134:AA134,0)+1,".")),","),IF(MAX($Q134:AA134,0)=OPER!$AA229,".",IF(OPER!$AB229&lt;=HOUR(AC$7),MAX($Q134:AA134,0)+1,".")))</f>
        <v>,</v>
      </c>
      <c r="AC134" s="271" t="str">
        <f>IF($E134=$E133,IF(AD133=".",IF(MAX($Q134:AB134,0)=OPER!$AA229,".",IF(OPER!$AB229&lt;=HOUR(AD$7),MAX($Q134:AB134,0)+1,".")),","),IF(MAX($Q134:AB134,0)=OPER!$AA229,".",IF(OPER!$AB229&lt;=HOUR(AD$7),MAX($Q134:AB134,0)+1,".")))</f>
        <v>,</v>
      </c>
      <c r="AD134" s="269" t="str">
        <f>IF($E134=$E133,IF(AE133=".",IF(MAX($Q134:AC134,0)=OPER!$AA229,".",IF(OPER!$AB229&lt;=HOUR(AE$7),MAX($Q134:AC134,0)+1,".")),","),IF(MAX($Q134:AC134,0)=OPER!$AA229,".",IF(OPER!$AB229&lt;=HOUR(AE$7),MAX($Q134:AC134,0)+1,".")))</f>
        <v>,</v>
      </c>
      <c r="AE134" s="269" t="str">
        <f>IF($E134=$E133,IF(AF133=".",IF(MAX($Q134:AD134,0)=OPER!$AA229,".",IF(OPER!$AB229&lt;=HOUR(AF$7),MAX($Q134:AD134,0)+1,".")),","),IF(MAX($Q134:AD134,0)=OPER!$AA229,".",IF(OPER!$AB229&lt;=HOUR(AF$7),MAX($Q134:AD134,0)+1,".")))</f>
        <v>,</v>
      </c>
      <c r="AF134" s="270" t="str">
        <f>IF($E134=$E133,IF(AG133=".",IF(MAX($Q134:AE134,0)=OPER!$AA229,".",IF(OPER!$AB229&lt;=HOUR(AG$7),MAX($Q134:AE134,0)+1,".")),","),IF(MAX($Q134:AE134,0)=OPER!$AA229,".",IF(OPER!$AB229&lt;=HOUR(AG$7),MAX($Q134:AE134,0)+1,".")))</f>
        <v>,</v>
      </c>
      <c r="AG134" s="271" t="str">
        <f>IF($E134=$E133,IF(AH133=".",IF(MAX($Q134:AF134,0)=OPER!$AA229,".",IF(OPER!$AB229&lt;=HOUR(AH$7),MAX($Q134:AF134,0)+1,".")),","),IF(MAX($Q134:AF134,0)=OPER!$AA229,".",IF(OPER!$AB229&lt;=HOUR(AH$7),MAX($Q134:AF134,0)+1,".")))</f>
        <v>,</v>
      </c>
      <c r="AH134" s="269" t="str">
        <f>IF($E134=$E133,IF(AI133=".",IF(MAX($Q134:AG134,0)=OPER!$AA229,".",IF(OPER!$AB229&lt;=HOUR(AI$7),MAX($Q134:AG134,0)+1,".")),","),IF(MAX($Q134:AG134,0)=OPER!$AA229,".",IF(OPER!$AB229&lt;=HOUR(AI$7),MAX($Q134:AG134,0)+1,".")))</f>
        <v>,</v>
      </c>
      <c r="AI134" s="269" t="str">
        <f>IF($E134=$E133,IF(AJ133=".",IF(MAX($Q134:AH134,0)=OPER!$AA229,".",IF(OPER!$AB229&lt;=HOUR(AJ$7),MAX($Q134:AH134,0)+1,".")),","),IF(MAX($Q134:AH134,0)=OPER!$AA229,".",IF(OPER!$AB229&lt;=HOUR(AJ$7),MAX($Q134:AH134,0)+1,".")))</f>
        <v>,</v>
      </c>
      <c r="AJ134" s="270" t="str">
        <f>IF($E134=$E133,IF(AK133=".",IF(MAX($Q134:AI134,0)=OPER!$AA229,".",IF(OPER!$AB229&lt;=HOUR(AK$7),MAX($Q134:AI134,0)+1,".")),","),IF(MAX($Q134:AI134,0)=OPER!$AA229,".",IF(OPER!$AB229&lt;=HOUR(AK$7),MAX($Q134:AI134,0)+1,".")))</f>
        <v>,</v>
      </c>
      <c r="AK134" s="271" t="str">
        <f>IF($E134=$E133,IF(AL133=".",IF(MAX($Q134:AJ134,0)=OPER!$AA229,".",IF(OPER!$AB229&lt;=HOUR(AL$7),MAX($Q134:AJ134,0)+1,".")),","),IF(MAX($Q134:AJ134,0)=OPER!$AA229,".",IF(OPER!$AB229&lt;=HOUR(AL$7),MAX($Q134:AJ134,0)+1,".")))</f>
        <v>,</v>
      </c>
      <c r="AL134" s="269" t="str">
        <f>IF($E134=$E133,IF(AM133=".",IF(MAX($Q134:AK134,0)=OPER!$AA229,".",IF(OPER!$AB229&lt;=HOUR(AM$7),MAX($Q134:AK134,0)+1,".")),","),IF(MAX($Q134:AK134,0)=OPER!$AA229,".",IF(OPER!$AB229&lt;=HOUR(AM$7),MAX($Q134:AK134,0)+1,".")))</f>
        <v>,</v>
      </c>
      <c r="AM134" s="269" t="str">
        <f>IF($E134=$E133,IF(AN133=".",IF(MAX($Q134:AL134,0)=OPER!$AA229,".",IF(OPER!$AB229&lt;=HOUR(AN$7),MAX($Q134:AL134,0)+1,".")),","),IF(MAX($Q134:AL134,0)=OPER!$AA229,".",IF(OPER!$AB229&lt;=HOUR(AN$7),MAX($Q134:AL134,0)+1,".")))</f>
        <v>,</v>
      </c>
      <c r="AN134" s="270" t="str">
        <f>IF($E134=$E133,IF(AO133=".",IF(MAX($Q134:AM134,0)=OPER!$AA229,".",IF(OPER!$AB229&lt;=HOUR(AO$7),MAX($Q134:AM134,0)+1,".")),","),IF(MAX($Q134:AM134,0)=OPER!$AA229,".",IF(OPER!$AB229&lt;=HOUR(AO$7),MAX($Q134:AM134,0)+1,".")))</f>
        <v>,</v>
      </c>
      <c r="AO134" s="271" t="str">
        <f>IF($E134=$E133,IF(AP133=".",IF(MAX($Q134:AN134,0)=OPER!$AA229,".",IF(OPER!$AB229&lt;=HOUR(AP$7),MAX($Q134:AN134,0)+1,".")),","),IF(MAX($Q134:AN134,0)=OPER!$AA229,".",IF(OPER!$AB229&lt;=HOUR(AP$7),MAX($Q134:AN134,0)+1,".")))</f>
        <v>,</v>
      </c>
      <c r="AP134" s="269" t="str">
        <f>IF($E134=$E133,IF(AQ133=".",IF(MAX($Q134:AO134,0)=OPER!$AA229,".",IF(OPER!$AB229&lt;=HOUR(AQ$7),MAX($Q134:AO134,0)+1,".")),","),IF(MAX($Q134:AO134,0)=OPER!$AA229,".",IF(OPER!$AB229&lt;=HOUR(AQ$7),MAX($Q134:AO134,0)+1,".")))</f>
        <v>,</v>
      </c>
      <c r="AQ134" s="269" t="str">
        <f>IF($E134=$E133,IF(AR133=".",IF(MAX($Q134:AP134,0)=OPER!$AA229,".",IF(OPER!$AB229&lt;=HOUR(AR$7),MAX($Q134:AP134,0)+1,".")),","),IF(MAX($Q134:AP134,0)=OPER!$AA229,".",IF(OPER!$AB229&lt;=HOUR(AR$7),MAX($Q134:AP134,0)+1,".")))</f>
        <v>,</v>
      </c>
      <c r="AR134" s="270" t="str">
        <f>IF($E134=$E133,IF(AS133=".",IF(MAX($Q134:AQ134,0)=OPER!$AA229,".",IF(OPER!$AB229&lt;=HOUR(AS$7),MAX($Q134:AQ134,0)+1,".")),","),IF(MAX($Q134:AQ134,0)=OPER!$AA229,".",IF(OPER!$AB229&lt;=HOUR(AS$7),MAX($Q134:AQ134,0)+1,".")))</f>
        <v>,</v>
      </c>
      <c r="AS134" s="271" t="str">
        <f>IF($E134=$E133,IF(AT133=".",IF(MAX($Q134:AR134,0)=OPER!$AA229,".",IF(OPER!$AB229&lt;=HOUR(AT$7),MAX($Q134:AR134,0)+1,".")),","),IF(MAX($Q134:AR134,0)=OPER!$AA229,".",IF(OPER!$AB229&lt;=HOUR(AT$7),MAX($Q134:AR134,0)+1,".")))</f>
        <v>,</v>
      </c>
      <c r="AT134" s="269" t="str">
        <f>IF($E134=$E133,IF(AU133=".",IF(MAX($Q134:AS134,0)=OPER!$AA229,".",IF(OPER!$AB229&lt;=HOUR(AU$7),MAX($Q134:AS134,0)+1,".")),","),IF(MAX($Q134:AS134,0)=OPER!$AA229,".",IF(OPER!$AB229&lt;=HOUR(AU$7),MAX($Q134:AS134,0)+1,".")))</f>
        <v>,</v>
      </c>
      <c r="AU134" s="269" t="str">
        <f>IF($E134=$E133,IF(AV133=".",IF(MAX($Q134:AT134,0)=OPER!$AA229,".",IF(OPER!$AB229&lt;=HOUR(AV$7),MAX($Q134:AT134,0)+1,".")),","),IF(MAX($Q134:AT134,0)=OPER!$AA229,".",IF(OPER!$AB229&lt;=HOUR(AV$7),MAX($Q134:AT134,0)+1,".")))</f>
        <v>,</v>
      </c>
      <c r="AV134" s="270" t="str">
        <f>IF($E134=$E133,IF(AW133=".",IF(MAX($Q134:AU134,0)=OPER!$AA229,".",IF(OPER!$AB229&lt;=HOUR(AW$7),MAX($Q134:AU134,0)+1,".")),","),IF(MAX($Q134:AU134,0)=OPER!$AA229,".",IF(OPER!$AB229&lt;=HOUR(AW$7),MAX($Q134:AU134,0)+1,".")))</f>
        <v>,</v>
      </c>
      <c r="AW134" s="271" t="str">
        <f>IF($E134=$E133,IF(AX133=".",IF(MAX($Q134:AV134,0)=OPER!$AA229,".",IF(OPER!$AB229&lt;=HOUR(AX$7),MAX($Q134:AV134,0)+1,".")),","),IF(MAX($Q134:AV134,0)=OPER!$AA229,".",IF(OPER!$AB229&lt;=HOUR(AX$7),MAX($Q134:AV134,0)+1,".")))</f>
        <v>,</v>
      </c>
      <c r="AX134" s="269" t="str">
        <f>IF($E134=$E133,IF(AY133=".",IF(MAX($Q134:AW134,0)=OPER!$AA229,".",IF(OPER!$AB229&lt;=HOUR(AY$7),MAX($Q134:AW134,0)+1,".")),","),IF(MAX($Q134:AW134,0)=OPER!$AA229,".",IF(OPER!$AB229&lt;=HOUR(AY$7),MAX($Q134:AW134,0)+1,".")))</f>
        <v>,</v>
      </c>
      <c r="AY134" s="269" t="str">
        <f>IF($E134=$E133,IF(AZ133=".",IF(MAX($Q134:AX134,0)=OPER!$AA229,".",IF(OPER!$AB229&lt;=HOUR(AZ$7),MAX($Q134:AX134,0)+1,".")),","),IF(MAX($Q134:AX134,0)=OPER!$AA229,".",IF(OPER!$AB229&lt;=HOUR(AZ$7),MAX($Q134:AX134,0)+1,".")))</f>
        <v>,</v>
      </c>
      <c r="AZ134" s="270" t="str">
        <f>IF($E134=$E133,IF(BA133=".",IF(MAX($Q134:AY134,0)=OPER!$AA229,".",IF(OPER!$AB229&lt;=HOUR(BA$7),MAX($Q134:AY134,0)+1,".")),","),IF(MAX($Q134:AY134,0)=OPER!$AA229,".",IF(OPER!$AB229&lt;=HOUR(BA$7),MAX($Q134:AY134,0)+1,".")))</f>
        <v>,</v>
      </c>
      <c r="BA134" s="30" t="str">
        <f>+OPER!AK128</f>
        <v/>
      </c>
    </row>
    <row r="135" spans="1:53" ht="80.5" customHeight="1" x14ac:dyDescent="0.2">
      <c r="A135" s="282" t="str">
        <f>IF(OPER!AF129=0,"",OPER!AF129)</f>
        <v>CRITICA</v>
      </c>
      <c r="B135" s="109" t="str">
        <f>IF(OPER!V129=0,"",OPER!V129)</f>
        <v xml:space="preserve"> </v>
      </c>
      <c r="C135" s="71" t="str">
        <f>IF(OPER!U129 = 0,"", OPER!U129)</f>
        <v/>
      </c>
      <c r="D135" s="30" t="str">
        <f t="shared" si="10"/>
        <v/>
      </c>
      <c r="E135" s="262" t="str">
        <f>IF(OPER!X129 = 0,"",OPER!X129)</f>
        <v xml:space="preserve"> </v>
      </c>
      <c r="F135" s="262" t="str">
        <f>IF(OPER!I129 = 0,"",OPER!I129)</f>
        <v/>
      </c>
      <c r="G135" s="352" t="str">
        <f>IF(OPER!C129=0,"",OPER!C129)</f>
        <v/>
      </c>
      <c r="H135" s="30" t="str">
        <f>IF(OPER!R129 = 0,"",OPER!R129)</f>
        <v/>
      </c>
      <c r="I135" s="30" t="str">
        <f>IF(OPER!F129=0,"", OPER!F129)</f>
        <v/>
      </c>
      <c r="J135" s="108" t="str">
        <f>IF(OPER!G129=0,"",OPER!G129)</f>
        <v/>
      </c>
      <c r="K135" s="250">
        <f>+OPER!R129</f>
        <v>0</v>
      </c>
      <c r="L135" s="262">
        <f t="shared" si="11"/>
        <v>0</v>
      </c>
      <c r="M135" s="250">
        <f t="shared" si="12"/>
        <v>0</v>
      </c>
      <c r="N135" s="205" t="str">
        <f>IF(OPER!A129=0,"",OPER!A129)</f>
        <v/>
      </c>
      <c r="O135" s="73" t="str">
        <f>IF(OPER!AJ1985=0,"",OPER!AJ1985)</f>
        <v/>
      </c>
      <c r="P135" s="264" t="str">
        <f>IF(OPER!AH129="EJECUTADO","SI",IF(OPER!AH129="NO EJECUTADO","NO",""))</f>
        <v/>
      </c>
      <c r="Q135" s="264" t="str">
        <f>IF(OPER!AN129="EJECUTADO","SI",IF(OPER!AN129="NO EJECUTADO","NO",""))</f>
        <v/>
      </c>
      <c r="R135" s="221" t="str">
        <f>IFERROR(VLOOKUP(OPER!Z129,OPER!$AU$490:$AV$577,2,0),"NO ASIGNADO")</f>
        <v xml:space="preserve"> </v>
      </c>
      <c r="S135" s="6" t="str">
        <f>+OPER!AG129</f>
        <v xml:space="preserve"> </v>
      </c>
      <c r="T135" s="268" t="str">
        <f>IF($E135=$E134,IF(U134=".",IF(MAX($Q135:Q135,0)=OPER!$AA230,".",IF(OPER!$AB230&lt;=HOUR(U$7),MAX($Q135:Q135,0)+1,".")),","),IF(MAX($Q135:Q135,0)=OPER!$AA230,".",IF(OPER!$AB230&lt;=HOUR(U$7),MAX($Q135:Q135,0)+1,".")))</f>
        <v>,</v>
      </c>
      <c r="U135" s="269" t="str">
        <f>IF($E135=$E134,IF(V134=".",IF(MAX($Q135:T135,0)=OPER!$AA230,".",IF(OPER!$AB230&lt;=HOUR(V$7),MAX($Q135:T135,0)+1,".")),","),IF(MAX($Q135:T135,0)=OPER!$AA230,".",IF(OPER!$AB230&lt;=HOUR(V$7),MAX($Q135:T135,0)+1,".")))</f>
        <v>,</v>
      </c>
      <c r="V135" s="269" t="str">
        <f>IF($E135=$E134,IF(W134=".",IF(MAX($Q135:U135,0)=OPER!$AA230,".",IF(OPER!$AB230&lt;=HOUR(W$7),MAX($Q135:U135,0)+1,".")),","),IF(MAX($Q135:U135,0)=OPER!$AA230,".",IF(OPER!$AB230&lt;=HOUR(W$7),MAX($Q135:U135,0)+1,".")))</f>
        <v>,</v>
      </c>
      <c r="W135" s="269" t="str">
        <f>IF($E135=$E134,IF(X134=".",IF(MAX($Q135:V135,0)=OPER!$AA230,".",IF(OPER!$AB230&lt;=HOUR(X$7),MAX($Q135:V135,0)+1,".")),","),IF(MAX($Q135:V135,0)=OPER!$AA230,".",IF(OPER!$AB230&lt;=HOUR(X$7),MAX($Q135:V135,0)+1,".")))</f>
        <v>,</v>
      </c>
      <c r="X135" s="270" t="str">
        <f>IF($E135=$E134,IF(Y134=".",IF(MAX($Q135:W135,0)=OPER!$AA230,".",IF(OPER!$AB230&lt;=HOUR(Y$7),MAX($Q135:W135,0)+1,".")),","),IF(MAX($Q135:W135,0)=OPER!$AA230,".",IF(OPER!$AB230&lt;=HOUR(Y$7),MAX($Q135:W135,0)+1,".")))</f>
        <v>,</v>
      </c>
      <c r="Y135" s="271" t="str">
        <f>IF($E135=$E134,IF(Z134=".",IF(MAX($Q135:X135,0)=OPER!$AA230,".",IF(OPER!$AB230&lt;=HOUR(Z$7),MAX($Q135:X135,0)+1,".")),","),IF(MAX($Q135:X135,0)=OPER!$AA230,".",IF(OPER!$AB230&lt;=HOUR(Z$7),MAX($Q135:X135,0)+1,".")))</f>
        <v>,</v>
      </c>
      <c r="Z135" s="269" t="str">
        <f>IF($E135=$E134,IF(AA134=".",IF(MAX($Q135:Y135,0)=OPER!$AA230,".",IF(OPER!$AB230&lt;=HOUR(AA$7),MAX($Q135:Y135,0)+1,".")),","),IF(MAX($Q135:Y135,0)=OPER!$AA230,".",IF(OPER!$AB230&lt;=HOUR(AA$7),MAX($Q135:Y135,0)+1,".")))</f>
        <v>,</v>
      </c>
      <c r="AA135" s="269" t="str">
        <f>IF($E135=$E134,IF(AB134=".",IF(MAX($Q135:Z135,0)=OPER!$AA230,".",IF(OPER!$AB230&lt;=HOUR(AB$7),MAX($Q135:Z135,0)+1,".")),","),IF(MAX($Q135:Z135,0)=OPER!$AA230,".",IF(OPER!$AB230&lt;=HOUR(AB$7),MAX($Q135:Z135,0)+1,".")))</f>
        <v>,</v>
      </c>
      <c r="AB135" s="270" t="str">
        <f>IF($E135=$E134,IF(AC134=".",IF(MAX($Q135:AA135,0)=OPER!$AA230,".",IF(OPER!$AB230&lt;=HOUR(AC$7),MAX($Q135:AA135,0)+1,".")),","),IF(MAX($Q135:AA135,0)=OPER!$AA230,".",IF(OPER!$AB230&lt;=HOUR(AC$7),MAX($Q135:AA135,0)+1,".")))</f>
        <v>,</v>
      </c>
      <c r="AC135" s="271" t="str">
        <f>IF($E135=$E134,IF(AD134=".",IF(MAX($Q135:AB135,0)=OPER!$AA230,".",IF(OPER!$AB230&lt;=HOUR(AD$7),MAX($Q135:AB135,0)+1,".")),","),IF(MAX($Q135:AB135,0)=OPER!$AA230,".",IF(OPER!$AB230&lt;=HOUR(AD$7),MAX($Q135:AB135,0)+1,".")))</f>
        <v>,</v>
      </c>
      <c r="AD135" s="269" t="str">
        <f>IF($E135=$E134,IF(AE134=".",IF(MAX($Q135:AC135,0)=OPER!$AA230,".",IF(OPER!$AB230&lt;=HOUR(AE$7),MAX($Q135:AC135,0)+1,".")),","),IF(MAX($Q135:AC135,0)=OPER!$AA230,".",IF(OPER!$AB230&lt;=HOUR(AE$7),MAX($Q135:AC135,0)+1,".")))</f>
        <v>,</v>
      </c>
      <c r="AE135" s="269" t="str">
        <f>IF($E135=$E134,IF(AF134=".",IF(MAX($Q135:AD135,0)=OPER!$AA230,".",IF(OPER!$AB230&lt;=HOUR(AF$7),MAX($Q135:AD135,0)+1,".")),","),IF(MAX($Q135:AD135,0)=OPER!$AA230,".",IF(OPER!$AB230&lt;=HOUR(AF$7),MAX($Q135:AD135,0)+1,".")))</f>
        <v>,</v>
      </c>
      <c r="AF135" s="270" t="str">
        <f>IF($E135=$E134,IF(AG134=".",IF(MAX($Q135:AE135,0)=OPER!$AA230,".",IF(OPER!$AB230&lt;=HOUR(AG$7),MAX($Q135:AE135,0)+1,".")),","),IF(MAX($Q135:AE135,0)=OPER!$AA230,".",IF(OPER!$AB230&lt;=HOUR(AG$7),MAX($Q135:AE135,0)+1,".")))</f>
        <v>,</v>
      </c>
      <c r="AG135" s="271" t="str">
        <f>IF($E135=$E134,IF(AH134=".",IF(MAX($Q135:AF135,0)=OPER!$AA230,".",IF(OPER!$AB230&lt;=HOUR(AH$7),MAX($Q135:AF135,0)+1,".")),","),IF(MAX($Q135:AF135,0)=OPER!$AA230,".",IF(OPER!$AB230&lt;=HOUR(AH$7),MAX($Q135:AF135,0)+1,".")))</f>
        <v>,</v>
      </c>
      <c r="AH135" s="269" t="str">
        <f>IF($E135=$E134,IF(AI134=".",IF(MAX($Q135:AG135,0)=OPER!$AA230,".",IF(OPER!$AB230&lt;=HOUR(AI$7),MAX($Q135:AG135,0)+1,".")),","),IF(MAX($Q135:AG135,0)=OPER!$AA230,".",IF(OPER!$AB230&lt;=HOUR(AI$7),MAX($Q135:AG135,0)+1,".")))</f>
        <v>,</v>
      </c>
      <c r="AI135" s="269" t="str">
        <f>IF($E135=$E134,IF(AJ134=".",IF(MAX($Q135:AH135,0)=OPER!$AA230,".",IF(OPER!$AB230&lt;=HOUR(AJ$7),MAX($Q135:AH135,0)+1,".")),","),IF(MAX($Q135:AH135,0)=OPER!$AA230,".",IF(OPER!$AB230&lt;=HOUR(AJ$7),MAX($Q135:AH135,0)+1,".")))</f>
        <v>,</v>
      </c>
      <c r="AJ135" s="270" t="str">
        <f>IF($E135=$E134,IF(AK134=".",IF(MAX($Q135:AI135,0)=OPER!$AA230,".",IF(OPER!$AB230&lt;=HOUR(AK$7),MAX($Q135:AI135,0)+1,".")),","),IF(MAX($Q135:AI135,0)=OPER!$AA230,".",IF(OPER!$AB230&lt;=HOUR(AK$7),MAX($Q135:AI135,0)+1,".")))</f>
        <v>,</v>
      </c>
      <c r="AK135" s="271" t="str">
        <f>IF($E135=$E134,IF(AL134=".",IF(MAX($Q135:AJ135,0)=OPER!$AA230,".",IF(OPER!$AB230&lt;=HOUR(AL$7),MAX($Q135:AJ135,0)+1,".")),","),IF(MAX($Q135:AJ135,0)=OPER!$AA230,".",IF(OPER!$AB230&lt;=HOUR(AL$7),MAX($Q135:AJ135,0)+1,".")))</f>
        <v>,</v>
      </c>
      <c r="AL135" s="269" t="str">
        <f>IF($E135=$E134,IF(AM134=".",IF(MAX($Q135:AK135,0)=OPER!$AA230,".",IF(OPER!$AB230&lt;=HOUR(AM$7),MAX($Q135:AK135,0)+1,".")),","),IF(MAX($Q135:AK135,0)=OPER!$AA230,".",IF(OPER!$AB230&lt;=HOUR(AM$7),MAX($Q135:AK135,0)+1,".")))</f>
        <v>,</v>
      </c>
      <c r="AM135" s="269" t="str">
        <f>IF($E135=$E134,IF(AN134=".",IF(MAX($Q135:AL135,0)=OPER!$AA230,".",IF(OPER!$AB230&lt;=HOUR(AN$7),MAX($Q135:AL135,0)+1,".")),","),IF(MAX($Q135:AL135,0)=OPER!$AA230,".",IF(OPER!$AB230&lt;=HOUR(AN$7),MAX($Q135:AL135,0)+1,".")))</f>
        <v>,</v>
      </c>
      <c r="AN135" s="270" t="str">
        <f>IF($E135=$E134,IF(AO134=".",IF(MAX($Q135:AM135,0)=OPER!$AA230,".",IF(OPER!$AB230&lt;=HOUR(AO$7),MAX($Q135:AM135,0)+1,".")),","),IF(MAX($Q135:AM135,0)=OPER!$AA230,".",IF(OPER!$AB230&lt;=HOUR(AO$7),MAX($Q135:AM135,0)+1,".")))</f>
        <v>,</v>
      </c>
      <c r="AO135" s="271" t="str">
        <f>IF($E135=$E134,IF(AP134=".",IF(MAX($Q135:AN135,0)=OPER!$AA230,".",IF(OPER!$AB230&lt;=HOUR(AP$7),MAX($Q135:AN135,0)+1,".")),","),IF(MAX($Q135:AN135,0)=OPER!$AA230,".",IF(OPER!$AB230&lt;=HOUR(AP$7),MAX($Q135:AN135,0)+1,".")))</f>
        <v>,</v>
      </c>
      <c r="AP135" s="269" t="str">
        <f>IF($E135=$E134,IF(AQ134=".",IF(MAX($Q135:AO135,0)=OPER!$AA230,".",IF(OPER!$AB230&lt;=HOUR(AQ$7),MAX($Q135:AO135,0)+1,".")),","),IF(MAX($Q135:AO135,0)=OPER!$AA230,".",IF(OPER!$AB230&lt;=HOUR(AQ$7),MAX($Q135:AO135,0)+1,".")))</f>
        <v>,</v>
      </c>
      <c r="AQ135" s="269" t="str">
        <f>IF($E135=$E134,IF(AR134=".",IF(MAX($Q135:AP135,0)=OPER!$AA230,".",IF(OPER!$AB230&lt;=HOUR(AR$7),MAX($Q135:AP135,0)+1,".")),","),IF(MAX($Q135:AP135,0)=OPER!$AA230,".",IF(OPER!$AB230&lt;=HOUR(AR$7),MAX($Q135:AP135,0)+1,".")))</f>
        <v>,</v>
      </c>
      <c r="AR135" s="270" t="str">
        <f>IF($E135=$E134,IF(AS134=".",IF(MAX($Q135:AQ135,0)=OPER!$AA230,".",IF(OPER!$AB230&lt;=HOUR(AS$7),MAX($Q135:AQ135,0)+1,".")),","),IF(MAX($Q135:AQ135,0)=OPER!$AA230,".",IF(OPER!$AB230&lt;=HOUR(AS$7),MAX($Q135:AQ135,0)+1,".")))</f>
        <v>,</v>
      </c>
      <c r="AS135" s="271" t="str">
        <f>IF($E135=$E134,IF(AT134=".",IF(MAX($Q135:AR135,0)=OPER!$AA230,".",IF(OPER!$AB230&lt;=HOUR(AT$7),MAX($Q135:AR135,0)+1,".")),","),IF(MAX($Q135:AR135,0)=OPER!$AA230,".",IF(OPER!$AB230&lt;=HOUR(AT$7),MAX($Q135:AR135,0)+1,".")))</f>
        <v>,</v>
      </c>
      <c r="AT135" s="269" t="str">
        <f>IF($E135=$E134,IF(AU134=".",IF(MAX($Q135:AS135,0)=OPER!$AA230,".",IF(OPER!$AB230&lt;=HOUR(AU$7),MAX($Q135:AS135,0)+1,".")),","),IF(MAX($Q135:AS135,0)=OPER!$AA230,".",IF(OPER!$AB230&lt;=HOUR(AU$7),MAX($Q135:AS135,0)+1,".")))</f>
        <v>,</v>
      </c>
      <c r="AU135" s="269" t="str">
        <f>IF($E135=$E134,IF(AV134=".",IF(MAX($Q135:AT135,0)=OPER!$AA230,".",IF(OPER!$AB230&lt;=HOUR(AV$7),MAX($Q135:AT135,0)+1,".")),","),IF(MAX($Q135:AT135,0)=OPER!$AA230,".",IF(OPER!$AB230&lt;=HOUR(AV$7),MAX($Q135:AT135,0)+1,".")))</f>
        <v>,</v>
      </c>
      <c r="AV135" s="270" t="str">
        <f>IF($E135=$E134,IF(AW134=".",IF(MAX($Q135:AU135,0)=OPER!$AA230,".",IF(OPER!$AB230&lt;=HOUR(AW$7),MAX($Q135:AU135,0)+1,".")),","),IF(MAX($Q135:AU135,0)=OPER!$AA230,".",IF(OPER!$AB230&lt;=HOUR(AW$7),MAX($Q135:AU135,0)+1,".")))</f>
        <v>,</v>
      </c>
      <c r="AW135" s="271" t="str">
        <f>IF($E135=$E134,IF(AX134=".",IF(MAX($Q135:AV135,0)=OPER!$AA230,".",IF(OPER!$AB230&lt;=HOUR(AX$7),MAX($Q135:AV135,0)+1,".")),","),IF(MAX($Q135:AV135,0)=OPER!$AA230,".",IF(OPER!$AB230&lt;=HOUR(AX$7),MAX($Q135:AV135,0)+1,".")))</f>
        <v>,</v>
      </c>
      <c r="AX135" s="269" t="str">
        <f>IF($E135=$E134,IF(AY134=".",IF(MAX($Q135:AW135,0)=OPER!$AA230,".",IF(OPER!$AB230&lt;=HOUR(AY$7),MAX($Q135:AW135,0)+1,".")),","),IF(MAX($Q135:AW135,0)=OPER!$AA230,".",IF(OPER!$AB230&lt;=HOUR(AY$7),MAX($Q135:AW135,0)+1,".")))</f>
        <v>,</v>
      </c>
      <c r="AY135" s="269" t="str">
        <f>IF($E135=$E134,IF(AZ134=".",IF(MAX($Q135:AX135,0)=OPER!$AA230,".",IF(OPER!$AB230&lt;=HOUR(AZ$7),MAX($Q135:AX135,0)+1,".")),","),IF(MAX($Q135:AX135,0)=OPER!$AA230,".",IF(OPER!$AB230&lt;=HOUR(AZ$7),MAX($Q135:AX135,0)+1,".")))</f>
        <v>,</v>
      </c>
      <c r="AZ135" s="270" t="str">
        <f>IF($E135=$E134,IF(BA134=".",IF(MAX($Q135:AY135,0)=OPER!$AA230,".",IF(OPER!$AB230&lt;=HOUR(BA$7),MAX($Q135:AY135,0)+1,".")),","),IF(MAX($Q135:AY135,0)=OPER!$AA230,".",IF(OPER!$AB230&lt;=HOUR(BA$7),MAX($Q135:AY135,0)+1,".")))</f>
        <v>,</v>
      </c>
      <c r="BA135" s="30" t="str">
        <f>+OPER!AK129</f>
        <v/>
      </c>
    </row>
    <row r="136" spans="1:53" ht="80.5" customHeight="1" x14ac:dyDescent="0.2">
      <c r="A136" s="282" t="str">
        <f>IF(OPER!AF130=0,"",OPER!AF130)</f>
        <v>CRITICA</v>
      </c>
      <c r="B136" s="109" t="str">
        <f>IF(OPER!V130=0,"",OPER!V130)</f>
        <v xml:space="preserve"> </v>
      </c>
      <c r="C136" s="71" t="str">
        <f>IF(OPER!U130 = 0,"", OPER!U130)</f>
        <v/>
      </c>
      <c r="D136" s="30" t="str">
        <f t="shared" si="10"/>
        <v/>
      </c>
      <c r="E136" s="262" t="str">
        <f>IF(OPER!X130 = 0,"",OPER!X130)</f>
        <v xml:space="preserve"> </v>
      </c>
      <c r="F136" s="262" t="str">
        <f>IF(OPER!I130 = 0,"",OPER!I130)</f>
        <v/>
      </c>
      <c r="G136" s="352" t="str">
        <f>IF(OPER!C130=0,"",OPER!C130)</f>
        <v/>
      </c>
      <c r="H136" s="30" t="str">
        <f>IF(OPER!R130 = 0,"",OPER!R130)</f>
        <v/>
      </c>
      <c r="I136" s="30" t="str">
        <f>IF(OPER!F130=0,"", OPER!F130)</f>
        <v/>
      </c>
      <c r="J136" s="108" t="str">
        <f>IF(OPER!G130=0,"",OPER!G130)</f>
        <v/>
      </c>
      <c r="K136" s="250">
        <f>+OPER!R130</f>
        <v>0</v>
      </c>
      <c r="L136" s="262">
        <f t="shared" si="11"/>
        <v>0</v>
      </c>
      <c r="M136" s="250">
        <f t="shared" si="12"/>
        <v>0</v>
      </c>
      <c r="N136" s="205" t="str">
        <f>IF(OPER!A130=0,"",OPER!A130)</f>
        <v/>
      </c>
      <c r="O136" s="73" t="str">
        <f>IF(OPER!AJ1986=0,"",OPER!AJ1986)</f>
        <v/>
      </c>
      <c r="P136" s="264" t="str">
        <f>IF(OPER!AH130="EJECUTADO","SI",IF(OPER!AH130="NO EJECUTADO","NO",""))</f>
        <v/>
      </c>
      <c r="Q136" s="264" t="str">
        <f>IF(OPER!AN130="EJECUTADO","SI",IF(OPER!AN130="NO EJECUTADO","NO",""))</f>
        <v/>
      </c>
      <c r="R136" s="221" t="str">
        <f>IFERROR(VLOOKUP(OPER!Z130,OPER!$AU$490:$AV$577,2,0),"NO ASIGNADO")</f>
        <v xml:space="preserve"> </v>
      </c>
      <c r="S136" s="6" t="str">
        <f>+OPER!AG130</f>
        <v xml:space="preserve"> </v>
      </c>
      <c r="T136" s="268" t="str">
        <f>IF($E136=$E135,IF(U135=".",IF(MAX($Q136:Q136,0)=OPER!$AA231,".",IF(OPER!$AB231&lt;=HOUR(U$7),MAX($Q136:Q136,0)+1,".")),","),IF(MAX($Q136:Q136,0)=OPER!$AA231,".",IF(OPER!$AB231&lt;=HOUR(U$7),MAX($Q136:Q136,0)+1,".")))</f>
        <v>,</v>
      </c>
      <c r="U136" s="269" t="str">
        <f>IF($E136=$E135,IF(V135=".",IF(MAX($Q136:T136,0)=OPER!$AA231,".",IF(OPER!$AB231&lt;=HOUR(V$7),MAX($Q136:T136,0)+1,".")),","),IF(MAX($Q136:T136,0)=OPER!$AA231,".",IF(OPER!$AB231&lt;=HOUR(V$7),MAX($Q136:T136,0)+1,".")))</f>
        <v>,</v>
      </c>
      <c r="V136" s="269" t="str">
        <f>IF($E136=$E135,IF(W135=".",IF(MAX($Q136:U136,0)=OPER!$AA231,".",IF(OPER!$AB231&lt;=HOUR(W$7),MAX($Q136:U136,0)+1,".")),","),IF(MAX($Q136:U136,0)=OPER!$AA231,".",IF(OPER!$AB231&lt;=HOUR(W$7),MAX($Q136:U136,0)+1,".")))</f>
        <v>,</v>
      </c>
      <c r="W136" s="269" t="str">
        <f>IF($E136=$E135,IF(X135=".",IF(MAX($Q136:V136,0)=OPER!$AA231,".",IF(OPER!$AB231&lt;=HOUR(X$7),MAX($Q136:V136,0)+1,".")),","),IF(MAX($Q136:V136,0)=OPER!$AA231,".",IF(OPER!$AB231&lt;=HOUR(X$7),MAX($Q136:V136,0)+1,".")))</f>
        <v>,</v>
      </c>
      <c r="X136" s="270" t="str">
        <f>IF($E136=$E135,IF(Y135=".",IF(MAX($Q136:W136,0)=OPER!$AA231,".",IF(OPER!$AB231&lt;=HOUR(Y$7),MAX($Q136:W136,0)+1,".")),","),IF(MAX($Q136:W136,0)=OPER!$AA231,".",IF(OPER!$AB231&lt;=HOUR(Y$7),MAX($Q136:W136,0)+1,".")))</f>
        <v>,</v>
      </c>
      <c r="Y136" s="271" t="str">
        <f>IF($E136=$E135,IF(Z135=".",IF(MAX($Q136:X136,0)=OPER!$AA231,".",IF(OPER!$AB231&lt;=HOUR(Z$7),MAX($Q136:X136,0)+1,".")),","),IF(MAX($Q136:X136,0)=OPER!$AA231,".",IF(OPER!$AB231&lt;=HOUR(Z$7),MAX($Q136:X136,0)+1,".")))</f>
        <v>,</v>
      </c>
      <c r="Z136" s="269" t="str">
        <f>IF($E136=$E135,IF(AA135=".",IF(MAX($Q136:Y136,0)=OPER!$AA231,".",IF(OPER!$AB231&lt;=HOUR(AA$7),MAX($Q136:Y136,0)+1,".")),","),IF(MAX($Q136:Y136,0)=OPER!$AA231,".",IF(OPER!$AB231&lt;=HOUR(AA$7),MAX($Q136:Y136,0)+1,".")))</f>
        <v>,</v>
      </c>
      <c r="AA136" s="269" t="str">
        <f>IF($E136=$E135,IF(AB135=".",IF(MAX($Q136:Z136,0)=OPER!$AA231,".",IF(OPER!$AB231&lt;=HOUR(AB$7),MAX($Q136:Z136,0)+1,".")),","),IF(MAX($Q136:Z136,0)=OPER!$AA231,".",IF(OPER!$AB231&lt;=HOUR(AB$7),MAX($Q136:Z136,0)+1,".")))</f>
        <v>,</v>
      </c>
      <c r="AB136" s="270" t="str">
        <f>IF($E136=$E135,IF(AC135=".",IF(MAX($Q136:AA136,0)=OPER!$AA231,".",IF(OPER!$AB231&lt;=HOUR(AC$7),MAX($Q136:AA136,0)+1,".")),","),IF(MAX($Q136:AA136,0)=OPER!$AA231,".",IF(OPER!$AB231&lt;=HOUR(AC$7),MAX($Q136:AA136,0)+1,".")))</f>
        <v>,</v>
      </c>
      <c r="AC136" s="271" t="str">
        <f>IF($E136=$E135,IF(AD135=".",IF(MAX($Q136:AB136,0)=OPER!$AA231,".",IF(OPER!$AB231&lt;=HOUR(AD$7),MAX($Q136:AB136,0)+1,".")),","),IF(MAX($Q136:AB136,0)=OPER!$AA231,".",IF(OPER!$AB231&lt;=HOUR(AD$7),MAX($Q136:AB136,0)+1,".")))</f>
        <v>,</v>
      </c>
      <c r="AD136" s="269" t="str">
        <f>IF($E136=$E135,IF(AE135=".",IF(MAX($Q136:AC136,0)=OPER!$AA231,".",IF(OPER!$AB231&lt;=HOUR(AE$7),MAX($Q136:AC136,0)+1,".")),","),IF(MAX($Q136:AC136,0)=OPER!$AA231,".",IF(OPER!$AB231&lt;=HOUR(AE$7),MAX($Q136:AC136,0)+1,".")))</f>
        <v>,</v>
      </c>
      <c r="AE136" s="269" t="str">
        <f>IF($E136=$E135,IF(AF135=".",IF(MAX($Q136:AD136,0)=OPER!$AA231,".",IF(OPER!$AB231&lt;=HOUR(AF$7),MAX($Q136:AD136,0)+1,".")),","),IF(MAX($Q136:AD136,0)=OPER!$AA231,".",IF(OPER!$AB231&lt;=HOUR(AF$7),MAX($Q136:AD136,0)+1,".")))</f>
        <v>,</v>
      </c>
      <c r="AF136" s="270" t="str">
        <f>IF($E136=$E135,IF(AG135=".",IF(MAX($Q136:AE136,0)=OPER!$AA231,".",IF(OPER!$AB231&lt;=HOUR(AG$7),MAX($Q136:AE136,0)+1,".")),","),IF(MAX($Q136:AE136,0)=OPER!$AA231,".",IF(OPER!$AB231&lt;=HOUR(AG$7),MAX($Q136:AE136,0)+1,".")))</f>
        <v>,</v>
      </c>
      <c r="AG136" s="271" t="str">
        <f>IF($E136=$E135,IF(AH135=".",IF(MAX($Q136:AF136,0)=OPER!$AA231,".",IF(OPER!$AB231&lt;=HOUR(AH$7),MAX($Q136:AF136,0)+1,".")),","),IF(MAX($Q136:AF136,0)=OPER!$AA231,".",IF(OPER!$AB231&lt;=HOUR(AH$7),MAX($Q136:AF136,0)+1,".")))</f>
        <v>,</v>
      </c>
      <c r="AH136" s="269" t="str">
        <f>IF($E136=$E135,IF(AI135=".",IF(MAX($Q136:AG136,0)=OPER!$AA231,".",IF(OPER!$AB231&lt;=HOUR(AI$7),MAX($Q136:AG136,0)+1,".")),","),IF(MAX($Q136:AG136,0)=OPER!$AA231,".",IF(OPER!$AB231&lt;=HOUR(AI$7),MAX($Q136:AG136,0)+1,".")))</f>
        <v>,</v>
      </c>
      <c r="AI136" s="269" t="str">
        <f>IF($E136=$E135,IF(AJ135=".",IF(MAX($Q136:AH136,0)=OPER!$AA231,".",IF(OPER!$AB231&lt;=HOUR(AJ$7),MAX($Q136:AH136,0)+1,".")),","),IF(MAX($Q136:AH136,0)=OPER!$AA231,".",IF(OPER!$AB231&lt;=HOUR(AJ$7),MAX($Q136:AH136,0)+1,".")))</f>
        <v>,</v>
      </c>
      <c r="AJ136" s="270" t="str">
        <f>IF($E136=$E135,IF(AK135=".",IF(MAX($Q136:AI136,0)=OPER!$AA231,".",IF(OPER!$AB231&lt;=HOUR(AK$7),MAX($Q136:AI136,0)+1,".")),","),IF(MAX($Q136:AI136,0)=OPER!$AA231,".",IF(OPER!$AB231&lt;=HOUR(AK$7),MAX($Q136:AI136,0)+1,".")))</f>
        <v>,</v>
      </c>
      <c r="AK136" s="271" t="str">
        <f>IF($E136=$E135,IF(AL135=".",IF(MAX($Q136:AJ136,0)=OPER!$AA231,".",IF(OPER!$AB231&lt;=HOUR(AL$7),MAX($Q136:AJ136,0)+1,".")),","),IF(MAX($Q136:AJ136,0)=OPER!$AA231,".",IF(OPER!$AB231&lt;=HOUR(AL$7),MAX($Q136:AJ136,0)+1,".")))</f>
        <v>,</v>
      </c>
      <c r="AL136" s="269" t="str">
        <f>IF($E136=$E135,IF(AM135=".",IF(MAX($Q136:AK136,0)=OPER!$AA231,".",IF(OPER!$AB231&lt;=HOUR(AM$7),MAX($Q136:AK136,0)+1,".")),","),IF(MAX($Q136:AK136,0)=OPER!$AA231,".",IF(OPER!$AB231&lt;=HOUR(AM$7),MAX($Q136:AK136,0)+1,".")))</f>
        <v>,</v>
      </c>
      <c r="AM136" s="269" t="str">
        <f>IF($E136=$E135,IF(AN135=".",IF(MAX($Q136:AL136,0)=OPER!$AA231,".",IF(OPER!$AB231&lt;=HOUR(AN$7),MAX($Q136:AL136,0)+1,".")),","),IF(MAX($Q136:AL136,0)=OPER!$AA231,".",IF(OPER!$AB231&lt;=HOUR(AN$7),MAX($Q136:AL136,0)+1,".")))</f>
        <v>,</v>
      </c>
      <c r="AN136" s="270" t="str">
        <f>IF($E136=$E135,IF(AO135=".",IF(MAX($Q136:AM136,0)=OPER!$AA231,".",IF(OPER!$AB231&lt;=HOUR(AO$7),MAX($Q136:AM136,0)+1,".")),","),IF(MAX($Q136:AM136,0)=OPER!$AA231,".",IF(OPER!$AB231&lt;=HOUR(AO$7),MAX($Q136:AM136,0)+1,".")))</f>
        <v>,</v>
      </c>
      <c r="AO136" s="271" t="str">
        <f>IF($E136=$E135,IF(AP135=".",IF(MAX($Q136:AN136,0)=OPER!$AA231,".",IF(OPER!$AB231&lt;=HOUR(AP$7),MAX($Q136:AN136,0)+1,".")),","),IF(MAX($Q136:AN136,0)=OPER!$AA231,".",IF(OPER!$AB231&lt;=HOUR(AP$7),MAX($Q136:AN136,0)+1,".")))</f>
        <v>,</v>
      </c>
      <c r="AP136" s="269" t="str">
        <f>IF($E136=$E135,IF(AQ135=".",IF(MAX($Q136:AO136,0)=OPER!$AA231,".",IF(OPER!$AB231&lt;=HOUR(AQ$7),MAX($Q136:AO136,0)+1,".")),","),IF(MAX($Q136:AO136,0)=OPER!$AA231,".",IF(OPER!$AB231&lt;=HOUR(AQ$7),MAX($Q136:AO136,0)+1,".")))</f>
        <v>,</v>
      </c>
      <c r="AQ136" s="269" t="str">
        <f>IF($E136=$E135,IF(AR135=".",IF(MAX($Q136:AP136,0)=OPER!$AA231,".",IF(OPER!$AB231&lt;=HOUR(AR$7),MAX($Q136:AP136,0)+1,".")),","),IF(MAX($Q136:AP136,0)=OPER!$AA231,".",IF(OPER!$AB231&lt;=HOUR(AR$7),MAX($Q136:AP136,0)+1,".")))</f>
        <v>,</v>
      </c>
      <c r="AR136" s="270" t="str">
        <f>IF($E136=$E135,IF(AS135=".",IF(MAX($Q136:AQ136,0)=OPER!$AA231,".",IF(OPER!$AB231&lt;=HOUR(AS$7),MAX($Q136:AQ136,0)+1,".")),","),IF(MAX($Q136:AQ136,0)=OPER!$AA231,".",IF(OPER!$AB231&lt;=HOUR(AS$7),MAX($Q136:AQ136,0)+1,".")))</f>
        <v>,</v>
      </c>
      <c r="AS136" s="271" t="str">
        <f>IF($E136=$E135,IF(AT135=".",IF(MAX($Q136:AR136,0)=OPER!$AA231,".",IF(OPER!$AB231&lt;=HOUR(AT$7),MAX($Q136:AR136,0)+1,".")),","),IF(MAX($Q136:AR136,0)=OPER!$AA231,".",IF(OPER!$AB231&lt;=HOUR(AT$7),MAX($Q136:AR136,0)+1,".")))</f>
        <v>,</v>
      </c>
      <c r="AT136" s="269" t="str">
        <f>IF($E136=$E135,IF(AU135=".",IF(MAX($Q136:AS136,0)=OPER!$AA231,".",IF(OPER!$AB231&lt;=HOUR(AU$7),MAX($Q136:AS136,0)+1,".")),","),IF(MAX($Q136:AS136,0)=OPER!$AA231,".",IF(OPER!$AB231&lt;=HOUR(AU$7),MAX($Q136:AS136,0)+1,".")))</f>
        <v>,</v>
      </c>
      <c r="AU136" s="269" t="str">
        <f>IF($E136=$E135,IF(AV135=".",IF(MAX($Q136:AT136,0)=OPER!$AA231,".",IF(OPER!$AB231&lt;=HOUR(AV$7),MAX($Q136:AT136,0)+1,".")),","),IF(MAX($Q136:AT136,0)=OPER!$AA231,".",IF(OPER!$AB231&lt;=HOUR(AV$7),MAX($Q136:AT136,0)+1,".")))</f>
        <v>,</v>
      </c>
      <c r="AV136" s="270" t="str">
        <f>IF($E136=$E135,IF(AW135=".",IF(MAX($Q136:AU136,0)=OPER!$AA231,".",IF(OPER!$AB231&lt;=HOUR(AW$7),MAX($Q136:AU136,0)+1,".")),","),IF(MAX($Q136:AU136,0)=OPER!$AA231,".",IF(OPER!$AB231&lt;=HOUR(AW$7),MAX($Q136:AU136,0)+1,".")))</f>
        <v>,</v>
      </c>
      <c r="AW136" s="271" t="str">
        <f>IF($E136=$E135,IF(AX135=".",IF(MAX($Q136:AV136,0)=OPER!$AA231,".",IF(OPER!$AB231&lt;=HOUR(AX$7),MAX($Q136:AV136,0)+1,".")),","),IF(MAX($Q136:AV136,0)=OPER!$AA231,".",IF(OPER!$AB231&lt;=HOUR(AX$7),MAX($Q136:AV136,0)+1,".")))</f>
        <v>,</v>
      </c>
      <c r="AX136" s="269" t="str">
        <f>IF($E136=$E135,IF(AY135=".",IF(MAX($Q136:AW136,0)=OPER!$AA231,".",IF(OPER!$AB231&lt;=HOUR(AY$7),MAX($Q136:AW136,0)+1,".")),","),IF(MAX($Q136:AW136,0)=OPER!$AA231,".",IF(OPER!$AB231&lt;=HOUR(AY$7),MAX($Q136:AW136,0)+1,".")))</f>
        <v>,</v>
      </c>
      <c r="AY136" s="269" t="str">
        <f>IF($E136=$E135,IF(AZ135=".",IF(MAX($Q136:AX136,0)=OPER!$AA231,".",IF(OPER!$AB231&lt;=HOUR(AZ$7),MAX($Q136:AX136,0)+1,".")),","),IF(MAX($Q136:AX136,0)=OPER!$AA231,".",IF(OPER!$AB231&lt;=HOUR(AZ$7),MAX($Q136:AX136,0)+1,".")))</f>
        <v>,</v>
      </c>
      <c r="AZ136" s="270" t="str">
        <f>IF($E136=$E135,IF(BA135=".",IF(MAX($Q136:AY136,0)=OPER!$AA231,".",IF(OPER!$AB231&lt;=HOUR(BA$7),MAX($Q136:AY136,0)+1,".")),","),IF(MAX($Q136:AY136,0)=OPER!$AA231,".",IF(OPER!$AB231&lt;=HOUR(BA$7),MAX($Q136:AY136,0)+1,".")))</f>
        <v>,</v>
      </c>
      <c r="BA136" s="30" t="str">
        <f>+OPER!AK130</f>
        <v/>
      </c>
    </row>
    <row r="137" spans="1:53" ht="80.5" customHeight="1" x14ac:dyDescent="0.2">
      <c r="A137" s="282" t="str">
        <f>IF(OPER!AF131=0,"",OPER!AF131)</f>
        <v>CRITICA</v>
      </c>
      <c r="B137" s="109" t="str">
        <f>IF(OPER!V131=0,"",OPER!V131)</f>
        <v xml:space="preserve"> </v>
      </c>
      <c r="C137" s="71" t="str">
        <f>IF(OPER!U131 = 0,"", OPER!U131)</f>
        <v/>
      </c>
      <c r="D137" s="30" t="str">
        <f t="shared" ref="D137:D200" si="13">IF(N137&lt;&gt;"",IF(OR(OR(N137="ZOT1",N137="ZOT3"),_xlfn.NUMBERVALUE(C137)&lt;&gt;0),"NO","SI"),"")</f>
        <v/>
      </c>
      <c r="E137" s="262" t="str">
        <f>IF(OPER!X131 = 0,"",OPER!X131)</f>
        <v xml:space="preserve"> </v>
      </c>
      <c r="F137" s="262" t="str">
        <f>IF(OPER!I131 = 0,"",OPER!I131)</f>
        <v/>
      </c>
      <c r="G137" s="352" t="str">
        <f>IF(OPER!C131=0,"",OPER!C131)</f>
        <v/>
      </c>
      <c r="H137" s="30" t="str">
        <f>IF(OPER!R131 = 0,"",OPER!R131)</f>
        <v/>
      </c>
      <c r="I137" s="30" t="str">
        <f>IF(OPER!F131=0,"", OPER!F131)</f>
        <v/>
      </c>
      <c r="J137" s="108" t="str">
        <f>IF(OPER!G131=0,"",OPER!G131)</f>
        <v/>
      </c>
      <c r="K137" s="250">
        <f>+OPER!R131</f>
        <v>0</v>
      </c>
      <c r="L137" s="262">
        <f t="shared" ref="L137:L200" si="14">+SUMIFS($H$8:$H$185,$B$8:$B$185,B137,$E$8:$E$185,E137)</f>
        <v>0</v>
      </c>
      <c r="M137" s="250">
        <f t="shared" ref="M137:M200" si="15">IFERROR(SUMIFS($H$8:$H$184,$B$8:$B$184,B137,$G$8:$G$184,G137)/(SUMIF($B$8:$B$184,B137,$H$8:$H$184)*0+1),"")</f>
        <v>0</v>
      </c>
      <c r="N137" s="205" t="str">
        <f>IF(OPER!A131=0,"",OPER!A131)</f>
        <v/>
      </c>
      <c r="O137" s="73" t="str">
        <f>IF(OPER!AJ1987=0,"",OPER!AJ1987)</f>
        <v/>
      </c>
      <c r="P137" s="264" t="str">
        <f>IF(OPER!AH131="EJECUTADO","SI",IF(OPER!AH131="NO EJECUTADO","NO",""))</f>
        <v/>
      </c>
      <c r="Q137" s="264" t="str">
        <f>IF(OPER!AN131="EJECUTADO","SI",IF(OPER!AN131="NO EJECUTADO","NO",""))</f>
        <v/>
      </c>
      <c r="R137" s="221" t="str">
        <f>IFERROR(VLOOKUP(OPER!Z131,OPER!$AU$490:$AV$577,2,0),"NO ASIGNADO")</f>
        <v xml:space="preserve"> </v>
      </c>
      <c r="S137" s="6" t="str">
        <f>+OPER!AG131</f>
        <v xml:space="preserve"> </v>
      </c>
      <c r="T137" s="268" t="str">
        <f>IF($E137=$E136,IF(U136=".",IF(MAX($Q137:Q137,0)=OPER!$AA232,".",IF(OPER!$AB232&lt;=HOUR(U$7),MAX($Q137:Q137,0)+1,".")),","),IF(MAX($Q137:Q137,0)=OPER!$AA232,".",IF(OPER!$AB232&lt;=HOUR(U$7),MAX($Q137:Q137,0)+1,".")))</f>
        <v>,</v>
      </c>
      <c r="U137" s="269" t="str">
        <f>IF($E137=$E136,IF(V136=".",IF(MAX($Q137:T137,0)=OPER!$AA232,".",IF(OPER!$AB232&lt;=HOUR(V$7),MAX($Q137:T137,0)+1,".")),","),IF(MAX($Q137:T137,0)=OPER!$AA232,".",IF(OPER!$AB232&lt;=HOUR(V$7),MAX($Q137:T137,0)+1,".")))</f>
        <v>,</v>
      </c>
      <c r="V137" s="269" t="str">
        <f>IF($E137=$E136,IF(W136=".",IF(MAX($Q137:U137,0)=OPER!$AA232,".",IF(OPER!$AB232&lt;=HOUR(W$7),MAX($Q137:U137,0)+1,".")),","),IF(MAX($Q137:U137,0)=OPER!$AA232,".",IF(OPER!$AB232&lt;=HOUR(W$7),MAX($Q137:U137,0)+1,".")))</f>
        <v>,</v>
      </c>
      <c r="W137" s="269" t="str">
        <f>IF($E137=$E136,IF(X136=".",IF(MAX($Q137:V137,0)=OPER!$AA232,".",IF(OPER!$AB232&lt;=HOUR(X$7),MAX($Q137:V137,0)+1,".")),","),IF(MAX($Q137:V137,0)=OPER!$AA232,".",IF(OPER!$AB232&lt;=HOUR(X$7),MAX($Q137:V137,0)+1,".")))</f>
        <v>,</v>
      </c>
      <c r="X137" s="270" t="str">
        <f>IF($E137=$E136,IF(Y136=".",IF(MAX($Q137:W137,0)=OPER!$AA232,".",IF(OPER!$AB232&lt;=HOUR(Y$7),MAX($Q137:W137,0)+1,".")),","),IF(MAX($Q137:W137,0)=OPER!$AA232,".",IF(OPER!$AB232&lt;=HOUR(Y$7),MAX($Q137:W137,0)+1,".")))</f>
        <v>,</v>
      </c>
      <c r="Y137" s="271" t="str">
        <f>IF($E137=$E136,IF(Z136=".",IF(MAX($Q137:X137,0)=OPER!$AA232,".",IF(OPER!$AB232&lt;=HOUR(Z$7),MAX($Q137:X137,0)+1,".")),","),IF(MAX($Q137:X137,0)=OPER!$AA232,".",IF(OPER!$AB232&lt;=HOUR(Z$7),MAX($Q137:X137,0)+1,".")))</f>
        <v>,</v>
      </c>
      <c r="Z137" s="269" t="str">
        <f>IF($E137=$E136,IF(AA136=".",IF(MAX($Q137:Y137,0)=OPER!$AA232,".",IF(OPER!$AB232&lt;=HOUR(AA$7),MAX($Q137:Y137,0)+1,".")),","),IF(MAX($Q137:Y137,0)=OPER!$AA232,".",IF(OPER!$AB232&lt;=HOUR(AA$7),MAX($Q137:Y137,0)+1,".")))</f>
        <v>,</v>
      </c>
      <c r="AA137" s="269" t="str">
        <f>IF($E137=$E136,IF(AB136=".",IF(MAX($Q137:Z137,0)=OPER!$AA232,".",IF(OPER!$AB232&lt;=HOUR(AB$7),MAX($Q137:Z137,0)+1,".")),","),IF(MAX($Q137:Z137,0)=OPER!$AA232,".",IF(OPER!$AB232&lt;=HOUR(AB$7),MAX($Q137:Z137,0)+1,".")))</f>
        <v>,</v>
      </c>
      <c r="AB137" s="270" t="str">
        <f>IF($E137=$E136,IF(AC136=".",IF(MAX($Q137:AA137,0)=OPER!$AA232,".",IF(OPER!$AB232&lt;=HOUR(AC$7),MAX($Q137:AA137,0)+1,".")),","),IF(MAX($Q137:AA137,0)=OPER!$AA232,".",IF(OPER!$AB232&lt;=HOUR(AC$7),MAX($Q137:AA137,0)+1,".")))</f>
        <v>,</v>
      </c>
      <c r="AC137" s="271" t="str">
        <f>IF($E137=$E136,IF(AD136=".",IF(MAX($Q137:AB137,0)=OPER!$AA232,".",IF(OPER!$AB232&lt;=HOUR(AD$7),MAX($Q137:AB137,0)+1,".")),","),IF(MAX($Q137:AB137,0)=OPER!$AA232,".",IF(OPER!$AB232&lt;=HOUR(AD$7),MAX($Q137:AB137,0)+1,".")))</f>
        <v>,</v>
      </c>
      <c r="AD137" s="269" t="str">
        <f>IF($E137=$E136,IF(AE136=".",IF(MAX($Q137:AC137,0)=OPER!$AA232,".",IF(OPER!$AB232&lt;=HOUR(AE$7),MAX($Q137:AC137,0)+1,".")),","),IF(MAX($Q137:AC137,0)=OPER!$AA232,".",IF(OPER!$AB232&lt;=HOUR(AE$7),MAX($Q137:AC137,0)+1,".")))</f>
        <v>,</v>
      </c>
      <c r="AE137" s="269" t="str">
        <f>IF($E137=$E136,IF(AF136=".",IF(MAX($Q137:AD137,0)=OPER!$AA232,".",IF(OPER!$AB232&lt;=HOUR(AF$7),MAX($Q137:AD137,0)+1,".")),","),IF(MAX($Q137:AD137,0)=OPER!$AA232,".",IF(OPER!$AB232&lt;=HOUR(AF$7),MAX($Q137:AD137,0)+1,".")))</f>
        <v>,</v>
      </c>
      <c r="AF137" s="270" t="str">
        <f>IF($E137=$E136,IF(AG136=".",IF(MAX($Q137:AE137,0)=OPER!$AA232,".",IF(OPER!$AB232&lt;=HOUR(AG$7),MAX($Q137:AE137,0)+1,".")),","),IF(MAX($Q137:AE137,0)=OPER!$AA232,".",IF(OPER!$AB232&lt;=HOUR(AG$7),MAX($Q137:AE137,0)+1,".")))</f>
        <v>,</v>
      </c>
      <c r="AG137" s="271" t="str">
        <f>IF($E137=$E136,IF(AH136=".",IF(MAX($Q137:AF137,0)=OPER!$AA232,".",IF(OPER!$AB232&lt;=HOUR(AH$7),MAX($Q137:AF137,0)+1,".")),","),IF(MAX($Q137:AF137,0)=OPER!$AA232,".",IF(OPER!$AB232&lt;=HOUR(AH$7),MAX($Q137:AF137,0)+1,".")))</f>
        <v>,</v>
      </c>
      <c r="AH137" s="269" t="str">
        <f>IF($E137=$E136,IF(AI136=".",IF(MAX($Q137:AG137,0)=OPER!$AA232,".",IF(OPER!$AB232&lt;=HOUR(AI$7),MAX($Q137:AG137,0)+1,".")),","),IF(MAX($Q137:AG137,0)=OPER!$AA232,".",IF(OPER!$AB232&lt;=HOUR(AI$7),MAX($Q137:AG137,0)+1,".")))</f>
        <v>,</v>
      </c>
      <c r="AI137" s="269" t="str">
        <f>IF($E137=$E136,IF(AJ136=".",IF(MAX($Q137:AH137,0)=OPER!$AA232,".",IF(OPER!$AB232&lt;=HOUR(AJ$7),MAX($Q137:AH137,0)+1,".")),","),IF(MAX($Q137:AH137,0)=OPER!$AA232,".",IF(OPER!$AB232&lt;=HOUR(AJ$7),MAX($Q137:AH137,0)+1,".")))</f>
        <v>,</v>
      </c>
      <c r="AJ137" s="270" t="str">
        <f>IF($E137=$E136,IF(AK136=".",IF(MAX($Q137:AI137,0)=OPER!$AA232,".",IF(OPER!$AB232&lt;=HOUR(AK$7),MAX($Q137:AI137,0)+1,".")),","),IF(MAX($Q137:AI137,0)=OPER!$AA232,".",IF(OPER!$AB232&lt;=HOUR(AK$7),MAX($Q137:AI137,0)+1,".")))</f>
        <v>,</v>
      </c>
      <c r="AK137" s="271" t="str">
        <f>IF($E137=$E136,IF(AL136=".",IF(MAX($Q137:AJ137,0)=OPER!$AA232,".",IF(OPER!$AB232&lt;=HOUR(AL$7),MAX($Q137:AJ137,0)+1,".")),","),IF(MAX($Q137:AJ137,0)=OPER!$AA232,".",IF(OPER!$AB232&lt;=HOUR(AL$7),MAX($Q137:AJ137,0)+1,".")))</f>
        <v>,</v>
      </c>
      <c r="AL137" s="269" t="str">
        <f>IF($E137=$E136,IF(AM136=".",IF(MAX($Q137:AK137,0)=OPER!$AA232,".",IF(OPER!$AB232&lt;=HOUR(AM$7),MAX($Q137:AK137,0)+1,".")),","),IF(MAX($Q137:AK137,0)=OPER!$AA232,".",IF(OPER!$AB232&lt;=HOUR(AM$7),MAX($Q137:AK137,0)+1,".")))</f>
        <v>,</v>
      </c>
      <c r="AM137" s="269" t="str">
        <f>IF($E137=$E136,IF(AN136=".",IF(MAX($Q137:AL137,0)=OPER!$AA232,".",IF(OPER!$AB232&lt;=HOUR(AN$7),MAX($Q137:AL137,0)+1,".")),","),IF(MAX($Q137:AL137,0)=OPER!$AA232,".",IF(OPER!$AB232&lt;=HOUR(AN$7),MAX($Q137:AL137,0)+1,".")))</f>
        <v>,</v>
      </c>
      <c r="AN137" s="270" t="str">
        <f>IF($E137=$E136,IF(AO136=".",IF(MAX($Q137:AM137,0)=OPER!$AA232,".",IF(OPER!$AB232&lt;=HOUR(AO$7),MAX($Q137:AM137,0)+1,".")),","),IF(MAX($Q137:AM137,0)=OPER!$AA232,".",IF(OPER!$AB232&lt;=HOUR(AO$7),MAX($Q137:AM137,0)+1,".")))</f>
        <v>,</v>
      </c>
      <c r="AO137" s="271" t="str">
        <f>IF($E137=$E136,IF(AP136=".",IF(MAX($Q137:AN137,0)=OPER!$AA232,".",IF(OPER!$AB232&lt;=HOUR(AP$7),MAX($Q137:AN137,0)+1,".")),","),IF(MAX($Q137:AN137,0)=OPER!$AA232,".",IF(OPER!$AB232&lt;=HOUR(AP$7),MAX($Q137:AN137,0)+1,".")))</f>
        <v>,</v>
      </c>
      <c r="AP137" s="269" t="str">
        <f>IF($E137=$E136,IF(AQ136=".",IF(MAX($Q137:AO137,0)=OPER!$AA232,".",IF(OPER!$AB232&lt;=HOUR(AQ$7),MAX($Q137:AO137,0)+1,".")),","),IF(MAX($Q137:AO137,0)=OPER!$AA232,".",IF(OPER!$AB232&lt;=HOUR(AQ$7),MAX($Q137:AO137,0)+1,".")))</f>
        <v>,</v>
      </c>
      <c r="AQ137" s="269" t="str">
        <f>IF($E137=$E136,IF(AR136=".",IF(MAX($Q137:AP137,0)=OPER!$AA232,".",IF(OPER!$AB232&lt;=HOUR(AR$7),MAX($Q137:AP137,0)+1,".")),","),IF(MAX($Q137:AP137,0)=OPER!$AA232,".",IF(OPER!$AB232&lt;=HOUR(AR$7),MAX($Q137:AP137,0)+1,".")))</f>
        <v>,</v>
      </c>
      <c r="AR137" s="270" t="str">
        <f>IF($E137=$E136,IF(AS136=".",IF(MAX($Q137:AQ137,0)=OPER!$AA232,".",IF(OPER!$AB232&lt;=HOUR(AS$7),MAX($Q137:AQ137,0)+1,".")),","),IF(MAX($Q137:AQ137,0)=OPER!$AA232,".",IF(OPER!$AB232&lt;=HOUR(AS$7),MAX($Q137:AQ137,0)+1,".")))</f>
        <v>,</v>
      </c>
      <c r="AS137" s="271" t="str">
        <f>IF($E137=$E136,IF(AT136=".",IF(MAX($Q137:AR137,0)=OPER!$AA232,".",IF(OPER!$AB232&lt;=HOUR(AT$7),MAX($Q137:AR137,0)+1,".")),","),IF(MAX($Q137:AR137,0)=OPER!$AA232,".",IF(OPER!$AB232&lt;=HOUR(AT$7),MAX($Q137:AR137,0)+1,".")))</f>
        <v>,</v>
      </c>
      <c r="AT137" s="269" t="str">
        <f>IF($E137=$E136,IF(AU136=".",IF(MAX($Q137:AS137,0)=OPER!$AA232,".",IF(OPER!$AB232&lt;=HOUR(AU$7),MAX($Q137:AS137,0)+1,".")),","),IF(MAX($Q137:AS137,0)=OPER!$AA232,".",IF(OPER!$AB232&lt;=HOUR(AU$7),MAX($Q137:AS137,0)+1,".")))</f>
        <v>,</v>
      </c>
      <c r="AU137" s="269" t="str">
        <f>IF($E137=$E136,IF(AV136=".",IF(MAX($Q137:AT137,0)=OPER!$AA232,".",IF(OPER!$AB232&lt;=HOUR(AV$7),MAX($Q137:AT137,0)+1,".")),","),IF(MAX($Q137:AT137,0)=OPER!$AA232,".",IF(OPER!$AB232&lt;=HOUR(AV$7),MAX($Q137:AT137,0)+1,".")))</f>
        <v>,</v>
      </c>
      <c r="AV137" s="270" t="str">
        <f>IF($E137=$E136,IF(AW136=".",IF(MAX($Q137:AU137,0)=OPER!$AA232,".",IF(OPER!$AB232&lt;=HOUR(AW$7),MAX($Q137:AU137,0)+1,".")),","),IF(MAX($Q137:AU137,0)=OPER!$AA232,".",IF(OPER!$AB232&lt;=HOUR(AW$7),MAX($Q137:AU137,0)+1,".")))</f>
        <v>,</v>
      </c>
      <c r="AW137" s="271" t="str">
        <f>IF($E137=$E136,IF(AX136=".",IF(MAX($Q137:AV137,0)=OPER!$AA232,".",IF(OPER!$AB232&lt;=HOUR(AX$7),MAX($Q137:AV137,0)+1,".")),","),IF(MAX($Q137:AV137,0)=OPER!$AA232,".",IF(OPER!$AB232&lt;=HOUR(AX$7),MAX($Q137:AV137,0)+1,".")))</f>
        <v>,</v>
      </c>
      <c r="AX137" s="269" t="str">
        <f>IF($E137=$E136,IF(AY136=".",IF(MAX($Q137:AW137,0)=OPER!$AA232,".",IF(OPER!$AB232&lt;=HOUR(AY$7),MAX($Q137:AW137,0)+1,".")),","),IF(MAX($Q137:AW137,0)=OPER!$AA232,".",IF(OPER!$AB232&lt;=HOUR(AY$7),MAX($Q137:AW137,0)+1,".")))</f>
        <v>,</v>
      </c>
      <c r="AY137" s="269" t="str">
        <f>IF($E137=$E136,IF(AZ136=".",IF(MAX($Q137:AX137,0)=OPER!$AA232,".",IF(OPER!$AB232&lt;=HOUR(AZ$7),MAX($Q137:AX137,0)+1,".")),","),IF(MAX($Q137:AX137,0)=OPER!$AA232,".",IF(OPER!$AB232&lt;=HOUR(AZ$7),MAX($Q137:AX137,0)+1,".")))</f>
        <v>,</v>
      </c>
      <c r="AZ137" s="270" t="str">
        <f>IF($E137=$E136,IF(BA136=".",IF(MAX($Q137:AY137,0)=OPER!$AA232,".",IF(OPER!$AB232&lt;=HOUR(BA$7),MAX($Q137:AY137,0)+1,".")),","),IF(MAX($Q137:AY137,0)=OPER!$AA232,".",IF(OPER!$AB232&lt;=HOUR(BA$7),MAX($Q137:AY137,0)+1,".")))</f>
        <v>,</v>
      </c>
      <c r="BA137" s="30" t="str">
        <f>+OPER!AK131</f>
        <v/>
      </c>
    </row>
    <row r="138" spans="1:53" ht="80.5" customHeight="1" x14ac:dyDescent="0.2">
      <c r="A138" s="282" t="str">
        <f>IF(OPER!AF132=0,"",OPER!AF132)</f>
        <v>CRITICA</v>
      </c>
      <c r="B138" s="109" t="str">
        <f>IF(OPER!V132=0,"",OPER!V132)</f>
        <v xml:space="preserve"> </v>
      </c>
      <c r="C138" s="71" t="str">
        <f>IF(OPER!U132 = 0,"", OPER!U132)</f>
        <v/>
      </c>
      <c r="D138" s="30" t="str">
        <f t="shared" si="13"/>
        <v/>
      </c>
      <c r="E138" s="262" t="str">
        <f>IF(OPER!X132 = 0,"",OPER!X132)</f>
        <v xml:space="preserve"> </v>
      </c>
      <c r="F138" s="262" t="str">
        <f>IF(OPER!I132 = 0,"",OPER!I132)</f>
        <v/>
      </c>
      <c r="G138" s="352" t="str">
        <f>IF(OPER!C132=0,"",OPER!C132)</f>
        <v/>
      </c>
      <c r="H138" s="30" t="str">
        <f>IF(OPER!R132 = 0,"",OPER!R132)</f>
        <v/>
      </c>
      <c r="I138" s="30" t="str">
        <f>IF(OPER!F132=0,"", OPER!F132)</f>
        <v/>
      </c>
      <c r="J138" s="108" t="str">
        <f>IF(OPER!G132=0,"",OPER!G132)</f>
        <v/>
      </c>
      <c r="K138" s="250">
        <f>+OPER!R132</f>
        <v>0</v>
      </c>
      <c r="L138" s="262">
        <f t="shared" si="14"/>
        <v>0</v>
      </c>
      <c r="M138" s="250">
        <f t="shared" si="15"/>
        <v>0</v>
      </c>
      <c r="N138" s="205" t="str">
        <f>IF(OPER!A132=0,"",OPER!A132)</f>
        <v/>
      </c>
      <c r="O138" s="73" t="str">
        <f>IF(OPER!AJ1988=0,"",OPER!AJ1988)</f>
        <v/>
      </c>
      <c r="P138" s="264" t="str">
        <f>IF(OPER!AH132="EJECUTADO","SI",IF(OPER!AH132="NO EJECUTADO","NO",""))</f>
        <v/>
      </c>
      <c r="Q138" s="264" t="str">
        <f>IF(OPER!AN132="EJECUTADO","SI",IF(OPER!AN132="NO EJECUTADO","NO",""))</f>
        <v/>
      </c>
      <c r="R138" s="221" t="str">
        <f>IFERROR(VLOOKUP(OPER!Z132,OPER!$AU$490:$AV$577,2,0),"NO ASIGNADO")</f>
        <v xml:space="preserve"> </v>
      </c>
      <c r="S138" s="6" t="str">
        <f>+OPER!AG132</f>
        <v xml:space="preserve"> </v>
      </c>
      <c r="T138" s="268" t="str">
        <f>IF($E138=$E137,IF(U137=".",IF(MAX($Q138:Q138,0)=OPER!$AA233,".",IF(OPER!$AB233&lt;=HOUR(U$7),MAX($Q138:Q138,0)+1,".")),","),IF(MAX($Q138:Q138,0)=OPER!$AA233,".",IF(OPER!$AB233&lt;=HOUR(U$7),MAX($Q138:Q138,0)+1,".")))</f>
        <v>,</v>
      </c>
      <c r="U138" s="269" t="str">
        <f>IF($E138=$E137,IF(V137=".",IF(MAX($Q138:T138,0)=OPER!$AA233,".",IF(OPER!$AB233&lt;=HOUR(V$7),MAX($Q138:T138,0)+1,".")),","),IF(MAX($Q138:T138,0)=OPER!$AA233,".",IF(OPER!$AB233&lt;=HOUR(V$7),MAX($Q138:T138,0)+1,".")))</f>
        <v>,</v>
      </c>
      <c r="V138" s="269" t="str">
        <f>IF($E138=$E137,IF(W137=".",IF(MAX($Q138:U138,0)=OPER!$AA233,".",IF(OPER!$AB233&lt;=HOUR(W$7),MAX($Q138:U138,0)+1,".")),","),IF(MAX($Q138:U138,0)=OPER!$AA233,".",IF(OPER!$AB233&lt;=HOUR(W$7),MAX($Q138:U138,0)+1,".")))</f>
        <v>,</v>
      </c>
      <c r="W138" s="269" t="str">
        <f>IF($E138=$E137,IF(X137=".",IF(MAX($Q138:V138,0)=OPER!$AA233,".",IF(OPER!$AB233&lt;=HOUR(X$7),MAX($Q138:V138,0)+1,".")),","),IF(MAX($Q138:V138,0)=OPER!$AA233,".",IF(OPER!$AB233&lt;=HOUR(X$7),MAX($Q138:V138,0)+1,".")))</f>
        <v>,</v>
      </c>
      <c r="X138" s="270" t="str">
        <f>IF($E138=$E137,IF(Y137=".",IF(MAX($Q138:W138,0)=OPER!$AA233,".",IF(OPER!$AB233&lt;=HOUR(Y$7),MAX($Q138:W138,0)+1,".")),","),IF(MAX($Q138:W138,0)=OPER!$AA233,".",IF(OPER!$AB233&lt;=HOUR(Y$7),MAX($Q138:W138,0)+1,".")))</f>
        <v>,</v>
      </c>
      <c r="Y138" s="271" t="str">
        <f>IF($E138=$E137,IF(Z137=".",IF(MAX($Q138:X138,0)=OPER!$AA233,".",IF(OPER!$AB233&lt;=HOUR(Z$7),MAX($Q138:X138,0)+1,".")),","),IF(MAX($Q138:X138,0)=OPER!$AA233,".",IF(OPER!$AB233&lt;=HOUR(Z$7),MAX($Q138:X138,0)+1,".")))</f>
        <v>,</v>
      </c>
      <c r="Z138" s="269" t="str">
        <f>IF($E138=$E137,IF(AA137=".",IF(MAX($Q138:Y138,0)=OPER!$AA233,".",IF(OPER!$AB233&lt;=HOUR(AA$7),MAX($Q138:Y138,0)+1,".")),","),IF(MAX($Q138:Y138,0)=OPER!$AA233,".",IF(OPER!$AB233&lt;=HOUR(AA$7),MAX($Q138:Y138,0)+1,".")))</f>
        <v>,</v>
      </c>
      <c r="AA138" s="269" t="str">
        <f>IF($E138=$E137,IF(AB137=".",IF(MAX($Q138:Z138,0)=OPER!$AA233,".",IF(OPER!$AB233&lt;=HOUR(AB$7),MAX($Q138:Z138,0)+1,".")),","),IF(MAX($Q138:Z138,0)=OPER!$AA233,".",IF(OPER!$AB233&lt;=HOUR(AB$7),MAX($Q138:Z138,0)+1,".")))</f>
        <v>,</v>
      </c>
      <c r="AB138" s="270" t="str">
        <f>IF($E138=$E137,IF(AC137=".",IF(MAX($Q138:AA138,0)=OPER!$AA233,".",IF(OPER!$AB233&lt;=HOUR(AC$7),MAX($Q138:AA138,0)+1,".")),","),IF(MAX($Q138:AA138,0)=OPER!$AA233,".",IF(OPER!$AB233&lt;=HOUR(AC$7),MAX($Q138:AA138,0)+1,".")))</f>
        <v>,</v>
      </c>
      <c r="AC138" s="271" t="str">
        <f>IF($E138=$E137,IF(AD137=".",IF(MAX($Q138:AB138,0)=OPER!$AA233,".",IF(OPER!$AB233&lt;=HOUR(AD$7),MAX($Q138:AB138,0)+1,".")),","),IF(MAX($Q138:AB138,0)=OPER!$AA233,".",IF(OPER!$AB233&lt;=HOUR(AD$7),MAX($Q138:AB138,0)+1,".")))</f>
        <v>,</v>
      </c>
      <c r="AD138" s="269" t="str">
        <f>IF($E138=$E137,IF(AE137=".",IF(MAX($Q138:AC138,0)=OPER!$AA233,".",IF(OPER!$AB233&lt;=HOUR(AE$7),MAX($Q138:AC138,0)+1,".")),","),IF(MAX($Q138:AC138,0)=OPER!$AA233,".",IF(OPER!$AB233&lt;=HOUR(AE$7),MAX($Q138:AC138,0)+1,".")))</f>
        <v>,</v>
      </c>
      <c r="AE138" s="269" t="str">
        <f>IF($E138=$E137,IF(AF137=".",IF(MAX($Q138:AD138,0)=OPER!$AA233,".",IF(OPER!$AB233&lt;=HOUR(AF$7),MAX($Q138:AD138,0)+1,".")),","),IF(MAX($Q138:AD138,0)=OPER!$AA233,".",IF(OPER!$AB233&lt;=HOUR(AF$7),MAX($Q138:AD138,0)+1,".")))</f>
        <v>,</v>
      </c>
      <c r="AF138" s="270" t="str">
        <f>IF($E138=$E137,IF(AG137=".",IF(MAX($Q138:AE138,0)=OPER!$AA233,".",IF(OPER!$AB233&lt;=HOUR(AG$7),MAX($Q138:AE138,0)+1,".")),","),IF(MAX($Q138:AE138,0)=OPER!$AA233,".",IF(OPER!$AB233&lt;=HOUR(AG$7),MAX($Q138:AE138,0)+1,".")))</f>
        <v>,</v>
      </c>
      <c r="AG138" s="271" t="str">
        <f>IF($E138=$E137,IF(AH137=".",IF(MAX($Q138:AF138,0)=OPER!$AA233,".",IF(OPER!$AB233&lt;=HOUR(AH$7),MAX($Q138:AF138,0)+1,".")),","),IF(MAX($Q138:AF138,0)=OPER!$AA233,".",IF(OPER!$AB233&lt;=HOUR(AH$7),MAX($Q138:AF138,0)+1,".")))</f>
        <v>,</v>
      </c>
      <c r="AH138" s="269" t="str">
        <f>IF($E138=$E137,IF(AI137=".",IF(MAX($Q138:AG138,0)=OPER!$AA233,".",IF(OPER!$AB233&lt;=HOUR(AI$7),MAX($Q138:AG138,0)+1,".")),","),IF(MAX($Q138:AG138,0)=OPER!$AA233,".",IF(OPER!$AB233&lt;=HOUR(AI$7),MAX($Q138:AG138,0)+1,".")))</f>
        <v>,</v>
      </c>
      <c r="AI138" s="269" t="str">
        <f>IF($E138=$E137,IF(AJ137=".",IF(MAX($Q138:AH138,0)=OPER!$AA233,".",IF(OPER!$AB233&lt;=HOUR(AJ$7),MAX($Q138:AH138,0)+1,".")),","),IF(MAX($Q138:AH138,0)=OPER!$AA233,".",IF(OPER!$AB233&lt;=HOUR(AJ$7),MAX($Q138:AH138,0)+1,".")))</f>
        <v>,</v>
      </c>
      <c r="AJ138" s="270" t="str">
        <f>IF($E138=$E137,IF(AK137=".",IF(MAX($Q138:AI138,0)=OPER!$AA233,".",IF(OPER!$AB233&lt;=HOUR(AK$7),MAX($Q138:AI138,0)+1,".")),","),IF(MAX($Q138:AI138,0)=OPER!$AA233,".",IF(OPER!$AB233&lt;=HOUR(AK$7),MAX($Q138:AI138,0)+1,".")))</f>
        <v>,</v>
      </c>
      <c r="AK138" s="271" t="str">
        <f>IF($E138=$E137,IF(AL137=".",IF(MAX($Q138:AJ138,0)=OPER!$AA233,".",IF(OPER!$AB233&lt;=HOUR(AL$7),MAX($Q138:AJ138,0)+1,".")),","),IF(MAX($Q138:AJ138,0)=OPER!$AA233,".",IF(OPER!$AB233&lt;=HOUR(AL$7),MAX($Q138:AJ138,0)+1,".")))</f>
        <v>,</v>
      </c>
      <c r="AL138" s="269" t="str">
        <f>IF($E138=$E137,IF(AM137=".",IF(MAX($Q138:AK138,0)=OPER!$AA233,".",IF(OPER!$AB233&lt;=HOUR(AM$7),MAX($Q138:AK138,0)+1,".")),","),IF(MAX($Q138:AK138,0)=OPER!$AA233,".",IF(OPER!$AB233&lt;=HOUR(AM$7),MAX($Q138:AK138,0)+1,".")))</f>
        <v>,</v>
      </c>
      <c r="AM138" s="269" t="str">
        <f>IF($E138=$E137,IF(AN137=".",IF(MAX($Q138:AL138,0)=OPER!$AA233,".",IF(OPER!$AB233&lt;=HOUR(AN$7),MAX($Q138:AL138,0)+1,".")),","),IF(MAX($Q138:AL138,0)=OPER!$AA233,".",IF(OPER!$AB233&lt;=HOUR(AN$7),MAX($Q138:AL138,0)+1,".")))</f>
        <v>,</v>
      </c>
      <c r="AN138" s="270" t="str">
        <f>IF($E138=$E137,IF(AO137=".",IF(MAX($Q138:AM138,0)=OPER!$AA233,".",IF(OPER!$AB233&lt;=HOUR(AO$7),MAX($Q138:AM138,0)+1,".")),","),IF(MAX($Q138:AM138,0)=OPER!$AA233,".",IF(OPER!$AB233&lt;=HOUR(AO$7),MAX($Q138:AM138,0)+1,".")))</f>
        <v>,</v>
      </c>
      <c r="AO138" s="271" t="str">
        <f>IF($E138=$E137,IF(AP137=".",IF(MAX($Q138:AN138,0)=OPER!$AA233,".",IF(OPER!$AB233&lt;=HOUR(AP$7),MAX($Q138:AN138,0)+1,".")),","),IF(MAX($Q138:AN138,0)=OPER!$AA233,".",IF(OPER!$AB233&lt;=HOUR(AP$7),MAX($Q138:AN138,0)+1,".")))</f>
        <v>,</v>
      </c>
      <c r="AP138" s="269" t="str">
        <f>IF($E138=$E137,IF(AQ137=".",IF(MAX($Q138:AO138,0)=OPER!$AA233,".",IF(OPER!$AB233&lt;=HOUR(AQ$7),MAX($Q138:AO138,0)+1,".")),","),IF(MAX($Q138:AO138,0)=OPER!$AA233,".",IF(OPER!$AB233&lt;=HOUR(AQ$7),MAX($Q138:AO138,0)+1,".")))</f>
        <v>,</v>
      </c>
      <c r="AQ138" s="269" t="str">
        <f>IF($E138=$E137,IF(AR137=".",IF(MAX($Q138:AP138,0)=OPER!$AA233,".",IF(OPER!$AB233&lt;=HOUR(AR$7),MAX($Q138:AP138,0)+1,".")),","),IF(MAX($Q138:AP138,0)=OPER!$AA233,".",IF(OPER!$AB233&lt;=HOUR(AR$7),MAX($Q138:AP138,0)+1,".")))</f>
        <v>,</v>
      </c>
      <c r="AR138" s="270" t="str">
        <f>IF($E138=$E137,IF(AS137=".",IF(MAX($Q138:AQ138,0)=OPER!$AA233,".",IF(OPER!$AB233&lt;=HOUR(AS$7),MAX($Q138:AQ138,0)+1,".")),","),IF(MAX($Q138:AQ138,0)=OPER!$AA233,".",IF(OPER!$AB233&lt;=HOUR(AS$7),MAX($Q138:AQ138,0)+1,".")))</f>
        <v>,</v>
      </c>
      <c r="AS138" s="271" t="str">
        <f>IF($E138=$E137,IF(AT137=".",IF(MAX($Q138:AR138,0)=OPER!$AA233,".",IF(OPER!$AB233&lt;=HOUR(AT$7),MAX($Q138:AR138,0)+1,".")),","),IF(MAX($Q138:AR138,0)=OPER!$AA233,".",IF(OPER!$AB233&lt;=HOUR(AT$7),MAX($Q138:AR138,0)+1,".")))</f>
        <v>,</v>
      </c>
      <c r="AT138" s="269" t="str">
        <f>IF($E138=$E137,IF(AU137=".",IF(MAX($Q138:AS138,0)=OPER!$AA233,".",IF(OPER!$AB233&lt;=HOUR(AU$7),MAX($Q138:AS138,0)+1,".")),","),IF(MAX($Q138:AS138,0)=OPER!$AA233,".",IF(OPER!$AB233&lt;=HOUR(AU$7),MAX($Q138:AS138,0)+1,".")))</f>
        <v>,</v>
      </c>
      <c r="AU138" s="269" t="str">
        <f>IF($E138=$E137,IF(AV137=".",IF(MAX($Q138:AT138,0)=OPER!$AA233,".",IF(OPER!$AB233&lt;=HOUR(AV$7),MAX($Q138:AT138,0)+1,".")),","),IF(MAX($Q138:AT138,0)=OPER!$AA233,".",IF(OPER!$AB233&lt;=HOUR(AV$7),MAX($Q138:AT138,0)+1,".")))</f>
        <v>,</v>
      </c>
      <c r="AV138" s="270" t="str">
        <f>IF($E138=$E137,IF(AW137=".",IF(MAX($Q138:AU138,0)=OPER!$AA233,".",IF(OPER!$AB233&lt;=HOUR(AW$7),MAX($Q138:AU138,0)+1,".")),","),IF(MAX($Q138:AU138,0)=OPER!$AA233,".",IF(OPER!$AB233&lt;=HOUR(AW$7),MAX($Q138:AU138,0)+1,".")))</f>
        <v>,</v>
      </c>
      <c r="AW138" s="271" t="str">
        <f>IF($E138=$E137,IF(AX137=".",IF(MAX($Q138:AV138,0)=OPER!$AA233,".",IF(OPER!$AB233&lt;=HOUR(AX$7),MAX($Q138:AV138,0)+1,".")),","),IF(MAX($Q138:AV138,0)=OPER!$AA233,".",IF(OPER!$AB233&lt;=HOUR(AX$7),MAX($Q138:AV138,0)+1,".")))</f>
        <v>,</v>
      </c>
      <c r="AX138" s="269" t="str">
        <f>IF($E138=$E137,IF(AY137=".",IF(MAX($Q138:AW138,0)=OPER!$AA233,".",IF(OPER!$AB233&lt;=HOUR(AY$7),MAX($Q138:AW138,0)+1,".")),","),IF(MAX($Q138:AW138,0)=OPER!$AA233,".",IF(OPER!$AB233&lt;=HOUR(AY$7),MAX($Q138:AW138,0)+1,".")))</f>
        <v>,</v>
      </c>
      <c r="AY138" s="269" t="str">
        <f>IF($E138=$E137,IF(AZ137=".",IF(MAX($Q138:AX138,0)=OPER!$AA233,".",IF(OPER!$AB233&lt;=HOUR(AZ$7),MAX($Q138:AX138,0)+1,".")),","),IF(MAX($Q138:AX138,0)=OPER!$AA233,".",IF(OPER!$AB233&lt;=HOUR(AZ$7),MAX($Q138:AX138,0)+1,".")))</f>
        <v>,</v>
      </c>
      <c r="AZ138" s="270" t="str">
        <f>IF($E138=$E137,IF(BA137=".",IF(MAX($Q138:AY138,0)=OPER!$AA233,".",IF(OPER!$AB233&lt;=HOUR(BA$7),MAX($Q138:AY138,0)+1,".")),","),IF(MAX($Q138:AY138,0)=OPER!$AA233,".",IF(OPER!$AB233&lt;=HOUR(BA$7),MAX($Q138:AY138,0)+1,".")))</f>
        <v>,</v>
      </c>
      <c r="BA138" s="30" t="str">
        <f>+OPER!AK132</f>
        <v/>
      </c>
    </row>
    <row r="139" spans="1:53" ht="80.5" customHeight="1" x14ac:dyDescent="0.2">
      <c r="A139" s="282" t="str">
        <f>IF(OPER!AF133=0,"",OPER!AF133)</f>
        <v>CRITICA</v>
      </c>
      <c r="B139" s="109" t="str">
        <f>IF(OPER!V133=0,"",OPER!V133)</f>
        <v xml:space="preserve"> </v>
      </c>
      <c r="C139" s="71" t="str">
        <f>IF(OPER!U133 = 0,"", OPER!U133)</f>
        <v/>
      </c>
      <c r="D139" s="30" t="str">
        <f t="shared" si="13"/>
        <v/>
      </c>
      <c r="E139" s="262" t="str">
        <f>IF(OPER!X133 = 0,"",OPER!X133)</f>
        <v xml:space="preserve"> </v>
      </c>
      <c r="F139" s="262" t="str">
        <f>IF(OPER!I133 = 0,"",OPER!I133)</f>
        <v/>
      </c>
      <c r="G139" s="352" t="str">
        <f>IF(OPER!C133=0,"",OPER!C133)</f>
        <v/>
      </c>
      <c r="H139" s="30" t="str">
        <f>IF(OPER!R133 = 0,"",OPER!R133)</f>
        <v/>
      </c>
      <c r="I139" s="30" t="str">
        <f>IF(OPER!F133=0,"", OPER!F133)</f>
        <v/>
      </c>
      <c r="J139" s="108" t="str">
        <f>IF(OPER!G133=0,"",OPER!G133)</f>
        <v/>
      </c>
      <c r="K139" s="250">
        <f>+OPER!R133</f>
        <v>0</v>
      </c>
      <c r="L139" s="262">
        <f t="shared" si="14"/>
        <v>0</v>
      </c>
      <c r="M139" s="250">
        <f t="shared" si="15"/>
        <v>0</v>
      </c>
      <c r="N139" s="205" t="str">
        <f>IF(OPER!A133=0,"",OPER!A133)</f>
        <v/>
      </c>
      <c r="O139" s="73" t="str">
        <f>IF(OPER!AJ1989=0,"",OPER!AJ1989)</f>
        <v/>
      </c>
      <c r="P139" s="264" t="str">
        <f>IF(OPER!AH133="EJECUTADO","SI",IF(OPER!AH133="NO EJECUTADO","NO",""))</f>
        <v/>
      </c>
      <c r="Q139" s="264" t="str">
        <f>IF(OPER!AN133="EJECUTADO","SI",IF(OPER!AN133="NO EJECUTADO","NO",""))</f>
        <v/>
      </c>
      <c r="R139" s="221" t="str">
        <f>IFERROR(VLOOKUP(OPER!Z133,OPER!$AU$490:$AV$577,2,0),"NO ASIGNADO")</f>
        <v xml:space="preserve"> </v>
      </c>
      <c r="S139" s="6" t="str">
        <f>+OPER!AG133</f>
        <v xml:space="preserve"> </v>
      </c>
      <c r="T139" s="268" t="str">
        <f>IF($E139=$E138,IF(U138=".",IF(MAX($Q139:Q139,0)=OPER!$AA234,".",IF(OPER!$AB234&lt;=HOUR(U$7),MAX($Q139:Q139,0)+1,".")),","),IF(MAX($Q139:Q139,0)=OPER!$AA234,".",IF(OPER!$AB234&lt;=HOUR(U$7),MAX($Q139:Q139,0)+1,".")))</f>
        <v>,</v>
      </c>
      <c r="U139" s="269" t="str">
        <f>IF($E139=$E138,IF(V138=".",IF(MAX($Q139:T139,0)=OPER!$AA234,".",IF(OPER!$AB234&lt;=HOUR(V$7),MAX($Q139:T139,0)+1,".")),","),IF(MAX($Q139:T139,0)=OPER!$AA234,".",IF(OPER!$AB234&lt;=HOUR(V$7),MAX($Q139:T139,0)+1,".")))</f>
        <v>,</v>
      </c>
      <c r="V139" s="269" t="str">
        <f>IF($E139=$E138,IF(W138=".",IF(MAX($Q139:U139,0)=OPER!$AA234,".",IF(OPER!$AB234&lt;=HOUR(W$7),MAX($Q139:U139,0)+1,".")),","),IF(MAX($Q139:U139,0)=OPER!$AA234,".",IF(OPER!$AB234&lt;=HOUR(W$7),MAX($Q139:U139,0)+1,".")))</f>
        <v>,</v>
      </c>
      <c r="W139" s="269" t="str">
        <f>IF($E139=$E138,IF(X138=".",IF(MAX($Q139:V139,0)=OPER!$AA234,".",IF(OPER!$AB234&lt;=HOUR(X$7),MAX($Q139:V139,0)+1,".")),","),IF(MAX($Q139:V139,0)=OPER!$AA234,".",IF(OPER!$AB234&lt;=HOUR(X$7),MAX($Q139:V139,0)+1,".")))</f>
        <v>,</v>
      </c>
      <c r="X139" s="270" t="str">
        <f>IF($E139=$E138,IF(Y138=".",IF(MAX($Q139:W139,0)=OPER!$AA234,".",IF(OPER!$AB234&lt;=HOUR(Y$7),MAX($Q139:W139,0)+1,".")),","),IF(MAX($Q139:W139,0)=OPER!$AA234,".",IF(OPER!$AB234&lt;=HOUR(Y$7),MAX($Q139:W139,0)+1,".")))</f>
        <v>,</v>
      </c>
      <c r="Y139" s="271" t="str">
        <f>IF($E139=$E138,IF(Z138=".",IF(MAX($Q139:X139,0)=OPER!$AA234,".",IF(OPER!$AB234&lt;=HOUR(Z$7),MAX($Q139:X139,0)+1,".")),","),IF(MAX($Q139:X139,0)=OPER!$AA234,".",IF(OPER!$AB234&lt;=HOUR(Z$7),MAX($Q139:X139,0)+1,".")))</f>
        <v>,</v>
      </c>
      <c r="Z139" s="269" t="str">
        <f>IF($E139=$E138,IF(AA138=".",IF(MAX($Q139:Y139,0)=OPER!$AA234,".",IF(OPER!$AB234&lt;=HOUR(AA$7),MAX($Q139:Y139,0)+1,".")),","),IF(MAX($Q139:Y139,0)=OPER!$AA234,".",IF(OPER!$AB234&lt;=HOUR(AA$7),MAX($Q139:Y139,0)+1,".")))</f>
        <v>,</v>
      </c>
      <c r="AA139" s="269" t="str">
        <f>IF($E139=$E138,IF(AB138=".",IF(MAX($Q139:Z139,0)=OPER!$AA234,".",IF(OPER!$AB234&lt;=HOUR(AB$7),MAX($Q139:Z139,0)+1,".")),","),IF(MAX($Q139:Z139,0)=OPER!$AA234,".",IF(OPER!$AB234&lt;=HOUR(AB$7),MAX($Q139:Z139,0)+1,".")))</f>
        <v>,</v>
      </c>
      <c r="AB139" s="270" t="str">
        <f>IF($E139=$E138,IF(AC138=".",IF(MAX($Q139:AA139,0)=OPER!$AA234,".",IF(OPER!$AB234&lt;=HOUR(AC$7),MAX($Q139:AA139,0)+1,".")),","),IF(MAX($Q139:AA139,0)=OPER!$AA234,".",IF(OPER!$AB234&lt;=HOUR(AC$7),MAX($Q139:AA139,0)+1,".")))</f>
        <v>,</v>
      </c>
      <c r="AC139" s="271" t="str">
        <f>IF($E139=$E138,IF(AD138=".",IF(MAX($Q139:AB139,0)=OPER!$AA234,".",IF(OPER!$AB234&lt;=HOUR(AD$7),MAX($Q139:AB139,0)+1,".")),","),IF(MAX($Q139:AB139,0)=OPER!$AA234,".",IF(OPER!$AB234&lt;=HOUR(AD$7),MAX($Q139:AB139,0)+1,".")))</f>
        <v>,</v>
      </c>
      <c r="AD139" s="269" t="str">
        <f>IF($E139=$E138,IF(AE138=".",IF(MAX($Q139:AC139,0)=OPER!$AA234,".",IF(OPER!$AB234&lt;=HOUR(AE$7),MAX($Q139:AC139,0)+1,".")),","),IF(MAX($Q139:AC139,0)=OPER!$AA234,".",IF(OPER!$AB234&lt;=HOUR(AE$7),MAX($Q139:AC139,0)+1,".")))</f>
        <v>,</v>
      </c>
      <c r="AE139" s="269" t="str">
        <f>IF($E139=$E138,IF(AF138=".",IF(MAX($Q139:AD139,0)=OPER!$AA234,".",IF(OPER!$AB234&lt;=HOUR(AF$7),MAX($Q139:AD139,0)+1,".")),","),IF(MAX($Q139:AD139,0)=OPER!$AA234,".",IF(OPER!$AB234&lt;=HOUR(AF$7),MAX($Q139:AD139,0)+1,".")))</f>
        <v>,</v>
      </c>
      <c r="AF139" s="270" t="str">
        <f>IF($E139=$E138,IF(AG138=".",IF(MAX($Q139:AE139,0)=OPER!$AA234,".",IF(OPER!$AB234&lt;=HOUR(AG$7),MAX($Q139:AE139,0)+1,".")),","),IF(MAX($Q139:AE139,0)=OPER!$AA234,".",IF(OPER!$AB234&lt;=HOUR(AG$7),MAX($Q139:AE139,0)+1,".")))</f>
        <v>,</v>
      </c>
      <c r="AG139" s="271" t="str">
        <f>IF($E139=$E138,IF(AH138=".",IF(MAX($Q139:AF139,0)=OPER!$AA234,".",IF(OPER!$AB234&lt;=HOUR(AH$7),MAX($Q139:AF139,0)+1,".")),","),IF(MAX($Q139:AF139,0)=OPER!$AA234,".",IF(OPER!$AB234&lt;=HOUR(AH$7),MAX($Q139:AF139,0)+1,".")))</f>
        <v>,</v>
      </c>
      <c r="AH139" s="269" t="str">
        <f>IF($E139=$E138,IF(AI138=".",IF(MAX($Q139:AG139,0)=OPER!$AA234,".",IF(OPER!$AB234&lt;=HOUR(AI$7),MAX($Q139:AG139,0)+1,".")),","),IF(MAX($Q139:AG139,0)=OPER!$AA234,".",IF(OPER!$AB234&lt;=HOUR(AI$7),MAX($Q139:AG139,0)+1,".")))</f>
        <v>,</v>
      </c>
      <c r="AI139" s="269" t="str">
        <f>IF($E139=$E138,IF(AJ138=".",IF(MAX($Q139:AH139,0)=OPER!$AA234,".",IF(OPER!$AB234&lt;=HOUR(AJ$7),MAX($Q139:AH139,0)+1,".")),","),IF(MAX($Q139:AH139,0)=OPER!$AA234,".",IF(OPER!$AB234&lt;=HOUR(AJ$7),MAX($Q139:AH139,0)+1,".")))</f>
        <v>,</v>
      </c>
      <c r="AJ139" s="270" t="str">
        <f>IF($E139=$E138,IF(AK138=".",IF(MAX($Q139:AI139,0)=OPER!$AA234,".",IF(OPER!$AB234&lt;=HOUR(AK$7),MAX($Q139:AI139,0)+1,".")),","),IF(MAX($Q139:AI139,0)=OPER!$AA234,".",IF(OPER!$AB234&lt;=HOUR(AK$7),MAX($Q139:AI139,0)+1,".")))</f>
        <v>,</v>
      </c>
      <c r="AK139" s="271" t="str">
        <f>IF($E139=$E138,IF(AL138=".",IF(MAX($Q139:AJ139,0)=OPER!$AA234,".",IF(OPER!$AB234&lt;=HOUR(AL$7),MAX($Q139:AJ139,0)+1,".")),","),IF(MAX($Q139:AJ139,0)=OPER!$AA234,".",IF(OPER!$AB234&lt;=HOUR(AL$7),MAX($Q139:AJ139,0)+1,".")))</f>
        <v>,</v>
      </c>
      <c r="AL139" s="269" t="str">
        <f>IF($E139=$E138,IF(AM138=".",IF(MAX($Q139:AK139,0)=OPER!$AA234,".",IF(OPER!$AB234&lt;=HOUR(AM$7),MAX($Q139:AK139,0)+1,".")),","),IF(MAX($Q139:AK139,0)=OPER!$AA234,".",IF(OPER!$AB234&lt;=HOUR(AM$7),MAX($Q139:AK139,0)+1,".")))</f>
        <v>,</v>
      </c>
      <c r="AM139" s="269" t="str">
        <f>IF($E139=$E138,IF(AN138=".",IF(MAX($Q139:AL139,0)=OPER!$AA234,".",IF(OPER!$AB234&lt;=HOUR(AN$7),MAX($Q139:AL139,0)+1,".")),","),IF(MAX($Q139:AL139,0)=OPER!$AA234,".",IF(OPER!$AB234&lt;=HOUR(AN$7),MAX($Q139:AL139,0)+1,".")))</f>
        <v>,</v>
      </c>
      <c r="AN139" s="270" t="str">
        <f>IF($E139=$E138,IF(AO138=".",IF(MAX($Q139:AM139,0)=OPER!$AA234,".",IF(OPER!$AB234&lt;=HOUR(AO$7),MAX($Q139:AM139,0)+1,".")),","),IF(MAX($Q139:AM139,0)=OPER!$AA234,".",IF(OPER!$AB234&lt;=HOUR(AO$7),MAX($Q139:AM139,0)+1,".")))</f>
        <v>,</v>
      </c>
      <c r="AO139" s="271" t="str">
        <f>IF($E139=$E138,IF(AP138=".",IF(MAX($Q139:AN139,0)=OPER!$AA234,".",IF(OPER!$AB234&lt;=HOUR(AP$7),MAX($Q139:AN139,0)+1,".")),","),IF(MAX($Q139:AN139,0)=OPER!$AA234,".",IF(OPER!$AB234&lt;=HOUR(AP$7),MAX($Q139:AN139,0)+1,".")))</f>
        <v>,</v>
      </c>
      <c r="AP139" s="269" t="str">
        <f>IF($E139=$E138,IF(AQ138=".",IF(MAX($Q139:AO139,0)=OPER!$AA234,".",IF(OPER!$AB234&lt;=HOUR(AQ$7),MAX($Q139:AO139,0)+1,".")),","),IF(MAX($Q139:AO139,0)=OPER!$AA234,".",IF(OPER!$AB234&lt;=HOUR(AQ$7),MAX($Q139:AO139,0)+1,".")))</f>
        <v>,</v>
      </c>
      <c r="AQ139" s="269" t="str">
        <f>IF($E139=$E138,IF(AR138=".",IF(MAX($Q139:AP139,0)=OPER!$AA234,".",IF(OPER!$AB234&lt;=HOUR(AR$7),MAX($Q139:AP139,0)+1,".")),","),IF(MAX($Q139:AP139,0)=OPER!$AA234,".",IF(OPER!$AB234&lt;=HOUR(AR$7),MAX($Q139:AP139,0)+1,".")))</f>
        <v>,</v>
      </c>
      <c r="AR139" s="270" t="str">
        <f>IF($E139=$E138,IF(AS138=".",IF(MAX($Q139:AQ139,0)=OPER!$AA234,".",IF(OPER!$AB234&lt;=HOUR(AS$7),MAX($Q139:AQ139,0)+1,".")),","),IF(MAX($Q139:AQ139,0)=OPER!$AA234,".",IF(OPER!$AB234&lt;=HOUR(AS$7),MAX($Q139:AQ139,0)+1,".")))</f>
        <v>,</v>
      </c>
      <c r="AS139" s="271" t="str">
        <f>IF($E139=$E138,IF(AT138=".",IF(MAX($Q139:AR139,0)=OPER!$AA234,".",IF(OPER!$AB234&lt;=HOUR(AT$7),MAX($Q139:AR139,0)+1,".")),","),IF(MAX($Q139:AR139,0)=OPER!$AA234,".",IF(OPER!$AB234&lt;=HOUR(AT$7),MAX($Q139:AR139,0)+1,".")))</f>
        <v>,</v>
      </c>
      <c r="AT139" s="269" t="str">
        <f>IF($E139=$E138,IF(AU138=".",IF(MAX($Q139:AS139,0)=OPER!$AA234,".",IF(OPER!$AB234&lt;=HOUR(AU$7),MAX($Q139:AS139,0)+1,".")),","),IF(MAX($Q139:AS139,0)=OPER!$AA234,".",IF(OPER!$AB234&lt;=HOUR(AU$7),MAX($Q139:AS139,0)+1,".")))</f>
        <v>,</v>
      </c>
      <c r="AU139" s="269" t="str">
        <f>IF($E139=$E138,IF(AV138=".",IF(MAX($Q139:AT139,0)=OPER!$AA234,".",IF(OPER!$AB234&lt;=HOUR(AV$7),MAX($Q139:AT139,0)+1,".")),","),IF(MAX($Q139:AT139,0)=OPER!$AA234,".",IF(OPER!$AB234&lt;=HOUR(AV$7),MAX($Q139:AT139,0)+1,".")))</f>
        <v>,</v>
      </c>
      <c r="AV139" s="270" t="str">
        <f>IF($E139=$E138,IF(AW138=".",IF(MAX($Q139:AU139,0)=OPER!$AA234,".",IF(OPER!$AB234&lt;=HOUR(AW$7),MAX($Q139:AU139,0)+1,".")),","),IF(MAX($Q139:AU139,0)=OPER!$AA234,".",IF(OPER!$AB234&lt;=HOUR(AW$7),MAX($Q139:AU139,0)+1,".")))</f>
        <v>,</v>
      </c>
      <c r="AW139" s="271" t="str">
        <f>IF($E139=$E138,IF(AX138=".",IF(MAX($Q139:AV139,0)=OPER!$AA234,".",IF(OPER!$AB234&lt;=HOUR(AX$7),MAX($Q139:AV139,0)+1,".")),","),IF(MAX($Q139:AV139,0)=OPER!$AA234,".",IF(OPER!$AB234&lt;=HOUR(AX$7),MAX($Q139:AV139,0)+1,".")))</f>
        <v>,</v>
      </c>
      <c r="AX139" s="269" t="str">
        <f>IF($E139=$E138,IF(AY138=".",IF(MAX($Q139:AW139,0)=OPER!$AA234,".",IF(OPER!$AB234&lt;=HOUR(AY$7),MAX($Q139:AW139,0)+1,".")),","),IF(MAX($Q139:AW139,0)=OPER!$AA234,".",IF(OPER!$AB234&lt;=HOUR(AY$7),MAX($Q139:AW139,0)+1,".")))</f>
        <v>,</v>
      </c>
      <c r="AY139" s="269" t="str">
        <f>IF($E139=$E138,IF(AZ138=".",IF(MAX($Q139:AX139,0)=OPER!$AA234,".",IF(OPER!$AB234&lt;=HOUR(AZ$7),MAX($Q139:AX139,0)+1,".")),","),IF(MAX($Q139:AX139,0)=OPER!$AA234,".",IF(OPER!$AB234&lt;=HOUR(AZ$7),MAX($Q139:AX139,0)+1,".")))</f>
        <v>,</v>
      </c>
      <c r="AZ139" s="270" t="str">
        <f>IF($E139=$E138,IF(BA138=".",IF(MAX($Q139:AY139,0)=OPER!$AA234,".",IF(OPER!$AB234&lt;=HOUR(BA$7),MAX($Q139:AY139,0)+1,".")),","),IF(MAX($Q139:AY139,0)=OPER!$AA234,".",IF(OPER!$AB234&lt;=HOUR(BA$7),MAX($Q139:AY139,0)+1,".")))</f>
        <v>,</v>
      </c>
      <c r="BA139" s="30" t="str">
        <f>+OPER!AK133</f>
        <v/>
      </c>
    </row>
    <row r="140" spans="1:53" ht="80.5" customHeight="1" x14ac:dyDescent="0.2">
      <c r="A140" s="282" t="str">
        <f>IF(OPER!AF134=0,"",OPER!AF134)</f>
        <v>CRITICA</v>
      </c>
      <c r="B140" s="109" t="str">
        <f>IF(OPER!V134=0,"",OPER!V134)</f>
        <v xml:space="preserve"> </v>
      </c>
      <c r="C140" s="71" t="str">
        <f>IF(OPER!U134 = 0,"", OPER!U134)</f>
        <v/>
      </c>
      <c r="D140" s="30" t="str">
        <f t="shared" si="13"/>
        <v/>
      </c>
      <c r="E140" s="262" t="str">
        <f>IF(OPER!X134 = 0,"",OPER!X134)</f>
        <v xml:space="preserve"> </v>
      </c>
      <c r="F140" s="262" t="str">
        <f>IF(OPER!I134 = 0,"",OPER!I134)</f>
        <v/>
      </c>
      <c r="G140" s="352" t="str">
        <f>IF(OPER!C134=0,"",OPER!C134)</f>
        <v/>
      </c>
      <c r="H140" s="30" t="str">
        <f>IF(OPER!R134 = 0,"",OPER!R134)</f>
        <v/>
      </c>
      <c r="I140" s="30" t="str">
        <f>IF(OPER!F134=0,"", OPER!F134)</f>
        <v/>
      </c>
      <c r="J140" s="108" t="str">
        <f>IF(OPER!G134=0,"",OPER!G134)</f>
        <v/>
      </c>
      <c r="K140" s="250">
        <f>+OPER!R134</f>
        <v>0</v>
      </c>
      <c r="L140" s="262">
        <f t="shared" si="14"/>
        <v>0</v>
      </c>
      <c r="M140" s="250">
        <f t="shared" si="15"/>
        <v>0</v>
      </c>
      <c r="N140" s="205" t="str">
        <f>IF(OPER!A134=0,"",OPER!A134)</f>
        <v/>
      </c>
      <c r="O140" s="73" t="str">
        <f>IF(OPER!AJ1990=0,"",OPER!AJ1990)</f>
        <v/>
      </c>
      <c r="P140" s="264" t="str">
        <f>IF(OPER!AH134="EJECUTADO","SI",IF(OPER!AH134="NO EJECUTADO","NO",""))</f>
        <v/>
      </c>
      <c r="Q140" s="264" t="str">
        <f>IF(OPER!AN134="EJECUTADO","SI",IF(OPER!AN134="NO EJECUTADO","NO",""))</f>
        <v/>
      </c>
      <c r="R140" s="221" t="str">
        <f>IFERROR(VLOOKUP(OPER!Z134,OPER!$AU$490:$AV$577,2,0),"NO ASIGNADO")</f>
        <v xml:space="preserve"> </v>
      </c>
      <c r="S140" s="6" t="str">
        <f>+OPER!AG134</f>
        <v xml:space="preserve"> </v>
      </c>
      <c r="T140" s="268" t="str">
        <f>IF($E140=$E139,IF(U139=".",IF(MAX($Q140:Q140,0)=OPER!$AA235,".",IF(OPER!$AB235&lt;=HOUR(U$7),MAX($Q140:Q140,0)+1,".")),","),IF(MAX($Q140:Q140,0)=OPER!$AA235,".",IF(OPER!$AB235&lt;=HOUR(U$7),MAX($Q140:Q140,0)+1,".")))</f>
        <v>,</v>
      </c>
      <c r="U140" s="269" t="str">
        <f>IF($E140=$E139,IF(V139=".",IF(MAX($Q140:T140,0)=OPER!$AA235,".",IF(OPER!$AB235&lt;=HOUR(V$7),MAX($Q140:T140,0)+1,".")),","),IF(MAX($Q140:T140,0)=OPER!$AA235,".",IF(OPER!$AB235&lt;=HOUR(V$7),MAX($Q140:T140,0)+1,".")))</f>
        <v>,</v>
      </c>
      <c r="V140" s="269" t="str">
        <f>IF($E140=$E139,IF(W139=".",IF(MAX($Q140:U140,0)=OPER!$AA235,".",IF(OPER!$AB235&lt;=HOUR(W$7),MAX($Q140:U140,0)+1,".")),","),IF(MAX($Q140:U140,0)=OPER!$AA235,".",IF(OPER!$AB235&lt;=HOUR(W$7),MAX($Q140:U140,0)+1,".")))</f>
        <v>,</v>
      </c>
      <c r="W140" s="269" t="str">
        <f>IF($E140=$E139,IF(X139=".",IF(MAX($Q140:V140,0)=OPER!$AA235,".",IF(OPER!$AB235&lt;=HOUR(X$7),MAX($Q140:V140,0)+1,".")),","),IF(MAX($Q140:V140,0)=OPER!$AA235,".",IF(OPER!$AB235&lt;=HOUR(X$7),MAX($Q140:V140,0)+1,".")))</f>
        <v>,</v>
      </c>
      <c r="X140" s="270" t="str">
        <f>IF($E140=$E139,IF(Y139=".",IF(MAX($Q140:W140,0)=OPER!$AA235,".",IF(OPER!$AB235&lt;=HOUR(Y$7),MAX($Q140:W140,0)+1,".")),","),IF(MAX($Q140:W140,0)=OPER!$AA235,".",IF(OPER!$AB235&lt;=HOUR(Y$7),MAX($Q140:W140,0)+1,".")))</f>
        <v>,</v>
      </c>
      <c r="Y140" s="271" t="str">
        <f>IF($E140=$E139,IF(Z139=".",IF(MAX($Q140:X140,0)=OPER!$AA235,".",IF(OPER!$AB235&lt;=HOUR(Z$7),MAX($Q140:X140,0)+1,".")),","),IF(MAX($Q140:X140,0)=OPER!$AA235,".",IF(OPER!$AB235&lt;=HOUR(Z$7),MAX($Q140:X140,0)+1,".")))</f>
        <v>,</v>
      </c>
      <c r="Z140" s="269" t="str">
        <f>IF($E140=$E139,IF(AA139=".",IF(MAX($Q140:Y140,0)=OPER!$AA235,".",IF(OPER!$AB235&lt;=HOUR(AA$7),MAX($Q140:Y140,0)+1,".")),","),IF(MAX($Q140:Y140,0)=OPER!$AA235,".",IF(OPER!$AB235&lt;=HOUR(AA$7),MAX($Q140:Y140,0)+1,".")))</f>
        <v>,</v>
      </c>
      <c r="AA140" s="269" t="str">
        <f>IF($E140=$E139,IF(AB139=".",IF(MAX($Q140:Z140,0)=OPER!$AA235,".",IF(OPER!$AB235&lt;=HOUR(AB$7),MAX($Q140:Z140,0)+1,".")),","),IF(MAX($Q140:Z140,0)=OPER!$AA235,".",IF(OPER!$AB235&lt;=HOUR(AB$7),MAX($Q140:Z140,0)+1,".")))</f>
        <v>,</v>
      </c>
      <c r="AB140" s="270" t="str">
        <f>IF($E140=$E139,IF(AC139=".",IF(MAX($Q140:AA140,0)=OPER!$AA235,".",IF(OPER!$AB235&lt;=HOUR(AC$7),MAX($Q140:AA140,0)+1,".")),","),IF(MAX($Q140:AA140,0)=OPER!$AA235,".",IF(OPER!$AB235&lt;=HOUR(AC$7),MAX($Q140:AA140,0)+1,".")))</f>
        <v>,</v>
      </c>
      <c r="AC140" s="271" t="str">
        <f>IF($E140=$E139,IF(AD139=".",IF(MAX($Q140:AB140,0)=OPER!$AA235,".",IF(OPER!$AB235&lt;=HOUR(AD$7),MAX($Q140:AB140,0)+1,".")),","),IF(MAX($Q140:AB140,0)=OPER!$AA235,".",IF(OPER!$AB235&lt;=HOUR(AD$7),MAX($Q140:AB140,0)+1,".")))</f>
        <v>,</v>
      </c>
      <c r="AD140" s="269" t="str">
        <f>IF($E140=$E139,IF(AE139=".",IF(MAX($Q140:AC140,0)=OPER!$AA235,".",IF(OPER!$AB235&lt;=HOUR(AE$7),MAX($Q140:AC140,0)+1,".")),","),IF(MAX($Q140:AC140,0)=OPER!$AA235,".",IF(OPER!$AB235&lt;=HOUR(AE$7),MAX($Q140:AC140,0)+1,".")))</f>
        <v>,</v>
      </c>
      <c r="AE140" s="269" t="str">
        <f>IF($E140=$E139,IF(AF139=".",IF(MAX($Q140:AD140,0)=OPER!$AA235,".",IF(OPER!$AB235&lt;=HOUR(AF$7),MAX($Q140:AD140,0)+1,".")),","),IF(MAX($Q140:AD140,0)=OPER!$AA235,".",IF(OPER!$AB235&lt;=HOUR(AF$7),MAX($Q140:AD140,0)+1,".")))</f>
        <v>,</v>
      </c>
      <c r="AF140" s="270" t="str">
        <f>IF($E140=$E139,IF(AG139=".",IF(MAX($Q140:AE140,0)=OPER!$AA235,".",IF(OPER!$AB235&lt;=HOUR(AG$7),MAX($Q140:AE140,0)+1,".")),","),IF(MAX($Q140:AE140,0)=OPER!$AA235,".",IF(OPER!$AB235&lt;=HOUR(AG$7),MAX($Q140:AE140,0)+1,".")))</f>
        <v>,</v>
      </c>
      <c r="AG140" s="271" t="str">
        <f>IF($E140=$E139,IF(AH139=".",IF(MAX($Q140:AF140,0)=OPER!$AA235,".",IF(OPER!$AB235&lt;=HOUR(AH$7),MAX($Q140:AF140,0)+1,".")),","),IF(MAX($Q140:AF140,0)=OPER!$AA235,".",IF(OPER!$AB235&lt;=HOUR(AH$7),MAX($Q140:AF140,0)+1,".")))</f>
        <v>,</v>
      </c>
      <c r="AH140" s="269" t="str">
        <f>IF($E140=$E139,IF(AI139=".",IF(MAX($Q140:AG140,0)=OPER!$AA235,".",IF(OPER!$AB235&lt;=HOUR(AI$7),MAX($Q140:AG140,0)+1,".")),","),IF(MAX($Q140:AG140,0)=OPER!$AA235,".",IF(OPER!$AB235&lt;=HOUR(AI$7),MAX($Q140:AG140,0)+1,".")))</f>
        <v>,</v>
      </c>
      <c r="AI140" s="269" t="str">
        <f>IF($E140=$E139,IF(AJ139=".",IF(MAX($Q140:AH140,0)=OPER!$AA235,".",IF(OPER!$AB235&lt;=HOUR(AJ$7),MAX($Q140:AH140,0)+1,".")),","),IF(MAX($Q140:AH140,0)=OPER!$AA235,".",IF(OPER!$AB235&lt;=HOUR(AJ$7),MAX($Q140:AH140,0)+1,".")))</f>
        <v>,</v>
      </c>
      <c r="AJ140" s="270" t="str">
        <f>IF($E140=$E139,IF(AK139=".",IF(MAX($Q140:AI140,0)=OPER!$AA235,".",IF(OPER!$AB235&lt;=HOUR(AK$7),MAX($Q140:AI140,0)+1,".")),","),IF(MAX($Q140:AI140,0)=OPER!$AA235,".",IF(OPER!$AB235&lt;=HOUR(AK$7),MAX($Q140:AI140,0)+1,".")))</f>
        <v>,</v>
      </c>
      <c r="AK140" s="271" t="str">
        <f>IF($E140=$E139,IF(AL139=".",IF(MAX($Q140:AJ140,0)=OPER!$AA235,".",IF(OPER!$AB235&lt;=HOUR(AL$7),MAX($Q140:AJ140,0)+1,".")),","),IF(MAX($Q140:AJ140,0)=OPER!$AA235,".",IF(OPER!$AB235&lt;=HOUR(AL$7),MAX($Q140:AJ140,0)+1,".")))</f>
        <v>,</v>
      </c>
      <c r="AL140" s="269" t="str">
        <f>IF($E140=$E139,IF(AM139=".",IF(MAX($Q140:AK140,0)=OPER!$AA235,".",IF(OPER!$AB235&lt;=HOUR(AM$7),MAX($Q140:AK140,0)+1,".")),","),IF(MAX($Q140:AK140,0)=OPER!$AA235,".",IF(OPER!$AB235&lt;=HOUR(AM$7),MAX($Q140:AK140,0)+1,".")))</f>
        <v>,</v>
      </c>
      <c r="AM140" s="269" t="str">
        <f>IF($E140=$E139,IF(AN139=".",IF(MAX($Q140:AL140,0)=OPER!$AA235,".",IF(OPER!$AB235&lt;=HOUR(AN$7),MAX($Q140:AL140,0)+1,".")),","),IF(MAX($Q140:AL140,0)=OPER!$AA235,".",IF(OPER!$AB235&lt;=HOUR(AN$7),MAX($Q140:AL140,0)+1,".")))</f>
        <v>,</v>
      </c>
      <c r="AN140" s="270" t="str">
        <f>IF($E140=$E139,IF(AO139=".",IF(MAX($Q140:AM140,0)=OPER!$AA235,".",IF(OPER!$AB235&lt;=HOUR(AO$7),MAX($Q140:AM140,0)+1,".")),","),IF(MAX($Q140:AM140,0)=OPER!$AA235,".",IF(OPER!$AB235&lt;=HOUR(AO$7),MAX($Q140:AM140,0)+1,".")))</f>
        <v>,</v>
      </c>
      <c r="AO140" s="271" t="str">
        <f>IF($E140=$E139,IF(AP139=".",IF(MAX($Q140:AN140,0)=OPER!$AA235,".",IF(OPER!$AB235&lt;=HOUR(AP$7),MAX($Q140:AN140,0)+1,".")),","),IF(MAX($Q140:AN140,0)=OPER!$AA235,".",IF(OPER!$AB235&lt;=HOUR(AP$7),MAX($Q140:AN140,0)+1,".")))</f>
        <v>,</v>
      </c>
      <c r="AP140" s="269" t="str">
        <f>IF($E140=$E139,IF(AQ139=".",IF(MAX($Q140:AO140,0)=OPER!$AA235,".",IF(OPER!$AB235&lt;=HOUR(AQ$7),MAX($Q140:AO140,0)+1,".")),","),IF(MAX($Q140:AO140,0)=OPER!$AA235,".",IF(OPER!$AB235&lt;=HOUR(AQ$7),MAX($Q140:AO140,0)+1,".")))</f>
        <v>,</v>
      </c>
      <c r="AQ140" s="269" t="str">
        <f>IF($E140=$E139,IF(AR139=".",IF(MAX($Q140:AP140,0)=OPER!$AA235,".",IF(OPER!$AB235&lt;=HOUR(AR$7),MAX($Q140:AP140,0)+1,".")),","),IF(MAX($Q140:AP140,0)=OPER!$AA235,".",IF(OPER!$AB235&lt;=HOUR(AR$7),MAX($Q140:AP140,0)+1,".")))</f>
        <v>,</v>
      </c>
      <c r="AR140" s="270" t="str">
        <f>IF($E140=$E139,IF(AS139=".",IF(MAX($Q140:AQ140,0)=OPER!$AA235,".",IF(OPER!$AB235&lt;=HOUR(AS$7),MAX($Q140:AQ140,0)+1,".")),","),IF(MAX($Q140:AQ140,0)=OPER!$AA235,".",IF(OPER!$AB235&lt;=HOUR(AS$7),MAX($Q140:AQ140,0)+1,".")))</f>
        <v>,</v>
      </c>
      <c r="AS140" s="271" t="str">
        <f>IF($E140=$E139,IF(AT139=".",IF(MAX($Q140:AR140,0)=OPER!$AA235,".",IF(OPER!$AB235&lt;=HOUR(AT$7),MAX($Q140:AR140,0)+1,".")),","),IF(MAX($Q140:AR140,0)=OPER!$AA235,".",IF(OPER!$AB235&lt;=HOUR(AT$7),MAX($Q140:AR140,0)+1,".")))</f>
        <v>,</v>
      </c>
      <c r="AT140" s="269" t="str">
        <f>IF($E140=$E139,IF(AU139=".",IF(MAX($Q140:AS140,0)=OPER!$AA235,".",IF(OPER!$AB235&lt;=HOUR(AU$7),MAX($Q140:AS140,0)+1,".")),","),IF(MAX($Q140:AS140,0)=OPER!$AA235,".",IF(OPER!$AB235&lt;=HOUR(AU$7),MAX($Q140:AS140,0)+1,".")))</f>
        <v>,</v>
      </c>
      <c r="AU140" s="269" t="str">
        <f>IF($E140=$E139,IF(AV139=".",IF(MAX($Q140:AT140,0)=OPER!$AA235,".",IF(OPER!$AB235&lt;=HOUR(AV$7),MAX($Q140:AT140,0)+1,".")),","),IF(MAX($Q140:AT140,0)=OPER!$AA235,".",IF(OPER!$AB235&lt;=HOUR(AV$7),MAX($Q140:AT140,0)+1,".")))</f>
        <v>,</v>
      </c>
      <c r="AV140" s="270" t="str">
        <f>IF($E140=$E139,IF(AW139=".",IF(MAX($Q140:AU140,0)=OPER!$AA235,".",IF(OPER!$AB235&lt;=HOUR(AW$7),MAX($Q140:AU140,0)+1,".")),","),IF(MAX($Q140:AU140,0)=OPER!$AA235,".",IF(OPER!$AB235&lt;=HOUR(AW$7),MAX($Q140:AU140,0)+1,".")))</f>
        <v>,</v>
      </c>
      <c r="AW140" s="271" t="str">
        <f>IF($E140=$E139,IF(AX139=".",IF(MAX($Q140:AV140,0)=OPER!$AA235,".",IF(OPER!$AB235&lt;=HOUR(AX$7),MAX($Q140:AV140,0)+1,".")),","),IF(MAX($Q140:AV140,0)=OPER!$AA235,".",IF(OPER!$AB235&lt;=HOUR(AX$7),MAX($Q140:AV140,0)+1,".")))</f>
        <v>,</v>
      </c>
      <c r="AX140" s="269" t="str">
        <f>IF($E140=$E139,IF(AY139=".",IF(MAX($Q140:AW140,0)=OPER!$AA235,".",IF(OPER!$AB235&lt;=HOUR(AY$7),MAX($Q140:AW140,0)+1,".")),","),IF(MAX($Q140:AW140,0)=OPER!$AA235,".",IF(OPER!$AB235&lt;=HOUR(AY$7),MAX($Q140:AW140,0)+1,".")))</f>
        <v>,</v>
      </c>
      <c r="AY140" s="269" t="str">
        <f>IF($E140=$E139,IF(AZ139=".",IF(MAX($Q140:AX140,0)=OPER!$AA235,".",IF(OPER!$AB235&lt;=HOUR(AZ$7),MAX($Q140:AX140,0)+1,".")),","),IF(MAX($Q140:AX140,0)=OPER!$AA235,".",IF(OPER!$AB235&lt;=HOUR(AZ$7),MAX($Q140:AX140,0)+1,".")))</f>
        <v>,</v>
      </c>
      <c r="AZ140" s="270" t="str">
        <f>IF($E140=$E139,IF(BA139=".",IF(MAX($Q140:AY140,0)=OPER!$AA235,".",IF(OPER!$AB235&lt;=HOUR(BA$7),MAX($Q140:AY140,0)+1,".")),","),IF(MAX($Q140:AY140,0)=OPER!$AA235,".",IF(OPER!$AB235&lt;=HOUR(BA$7),MAX($Q140:AY140,0)+1,".")))</f>
        <v>,</v>
      </c>
      <c r="BA140" s="30" t="str">
        <f>+OPER!AK134</f>
        <v/>
      </c>
    </row>
    <row r="141" spans="1:53" ht="80.5" customHeight="1" x14ac:dyDescent="0.2">
      <c r="A141" s="282" t="str">
        <f>IF(OPER!AF135=0,"",OPER!AF135)</f>
        <v>CRITICA</v>
      </c>
      <c r="B141" s="109" t="str">
        <f>IF(OPER!V135=0,"",OPER!V135)</f>
        <v xml:space="preserve"> </v>
      </c>
      <c r="C141" s="71" t="str">
        <f>IF(OPER!U135 = 0,"", OPER!U135)</f>
        <v/>
      </c>
      <c r="D141" s="30" t="str">
        <f t="shared" si="13"/>
        <v/>
      </c>
      <c r="E141" s="262" t="str">
        <f>IF(OPER!X135 = 0,"",OPER!X135)</f>
        <v xml:space="preserve"> </v>
      </c>
      <c r="F141" s="262" t="str">
        <f>IF(OPER!I135 = 0,"",OPER!I135)</f>
        <v/>
      </c>
      <c r="G141" s="352" t="str">
        <f>IF(OPER!C135=0,"",OPER!C135)</f>
        <v/>
      </c>
      <c r="H141" s="30" t="str">
        <f>IF(OPER!R135 = 0,"",OPER!R135)</f>
        <v/>
      </c>
      <c r="I141" s="30" t="str">
        <f>IF(OPER!F135=0,"", OPER!F135)</f>
        <v/>
      </c>
      <c r="J141" s="108" t="str">
        <f>IF(OPER!G135=0,"",OPER!G135)</f>
        <v/>
      </c>
      <c r="K141" s="250">
        <f>+OPER!R135</f>
        <v>0</v>
      </c>
      <c r="L141" s="262">
        <f t="shared" si="14"/>
        <v>0</v>
      </c>
      <c r="M141" s="250">
        <f t="shared" si="15"/>
        <v>0</v>
      </c>
      <c r="N141" s="205" t="str">
        <f>IF(OPER!A135=0,"",OPER!A135)</f>
        <v/>
      </c>
      <c r="O141" s="73" t="str">
        <f>IF(OPER!AJ1991=0,"",OPER!AJ1991)</f>
        <v/>
      </c>
      <c r="P141" s="264" t="str">
        <f>IF(OPER!AH135="EJECUTADO","SI",IF(OPER!AH135="NO EJECUTADO","NO",""))</f>
        <v/>
      </c>
      <c r="Q141" s="264" t="str">
        <f>IF(OPER!AN135="EJECUTADO","SI",IF(OPER!AN135="NO EJECUTADO","NO",""))</f>
        <v/>
      </c>
      <c r="R141" s="221" t="str">
        <f>IFERROR(VLOOKUP(OPER!Z135,OPER!$AU$490:$AV$577,2,0),"NO ASIGNADO")</f>
        <v xml:space="preserve"> </v>
      </c>
      <c r="S141" s="6" t="str">
        <f>+OPER!AG135</f>
        <v xml:space="preserve"> </v>
      </c>
      <c r="T141" s="268" t="str">
        <f>IF($E141=$E140,IF(U140=".",IF(MAX($Q141:Q141,0)=OPER!$AA236,".",IF(OPER!$AB236&lt;=HOUR(U$7),MAX($Q141:Q141,0)+1,".")),","),IF(MAX($Q141:Q141,0)=OPER!$AA236,".",IF(OPER!$AB236&lt;=HOUR(U$7),MAX($Q141:Q141,0)+1,".")))</f>
        <v>,</v>
      </c>
      <c r="U141" s="269" t="str">
        <f>IF($E141=$E140,IF(V140=".",IF(MAX($Q141:T141,0)=OPER!$AA236,".",IF(OPER!$AB236&lt;=HOUR(V$7),MAX($Q141:T141,0)+1,".")),","),IF(MAX($Q141:T141,0)=OPER!$AA236,".",IF(OPER!$AB236&lt;=HOUR(V$7),MAX($Q141:T141,0)+1,".")))</f>
        <v>,</v>
      </c>
      <c r="V141" s="269" t="str">
        <f>IF($E141=$E140,IF(W140=".",IF(MAX($Q141:U141,0)=OPER!$AA236,".",IF(OPER!$AB236&lt;=HOUR(W$7),MAX($Q141:U141,0)+1,".")),","),IF(MAX($Q141:U141,0)=OPER!$AA236,".",IF(OPER!$AB236&lt;=HOUR(W$7),MAX($Q141:U141,0)+1,".")))</f>
        <v>,</v>
      </c>
      <c r="W141" s="269" t="str">
        <f>IF($E141=$E140,IF(X140=".",IF(MAX($Q141:V141,0)=OPER!$AA236,".",IF(OPER!$AB236&lt;=HOUR(X$7),MAX($Q141:V141,0)+1,".")),","),IF(MAX($Q141:V141,0)=OPER!$AA236,".",IF(OPER!$AB236&lt;=HOUR(X$7),MAX($Q141:V141,0)+1,".")))</f>
        <v>,</v>
      </c>
      <c r="X141" s="270" t="str">
        <f>IF($E141=$E140,IF(Y140=".",IF(MAX($Q141:W141,0)=OPER!$AA236,".",IF(OPER!$AB236&lt;=HOUR(Y$7),MAX($Q141:W141,0)+1,".")),","),IF(MAX($Q141:W141,0)=OPER!$AA236,".",IF(OPER!$AB236&lt;=HOUR(Y$7),MAX($Q141:W141,0)+1,".")))</f>
        <v>,</v>
      </c>
      <c r="Y141" s="271" t="str">
        <f>IF($E141=$E140,IF(Z140=".",IF(MAX($Q141:X141,0)=OPER!$AA236,".",IF(OPER!$AB236&lt;=HOUR(Z$7),MAX($Q141:X141,0)+1,".")),","),IF(MAX($Q141:X141,0)=OPER!$AA236,".",IF(OPER!$AB236&lt;=HOUR(Z$7),MAX($Q141:X141,0)+1,".")))</f>
        <v>,</v>
      </c>
      <c r="Z141" s="269" t="str">
        <f>IF($E141=$E140,IF(AA140=".",IF(MAX($Q141:Y141,0)=OPER!$AA236,".",IF(OPER!$AB236&lt;=HOUR(AA$7),MAX($Q141:Y141,0)+1,".")),","),IF(MAX($Q141:Y141,0)=OPER!$AA236,".",IF(OPER!$AB236&lt;=HOUR(AA$7),MAX($Q141:Y141,0)+1,".")))</f>
        <v>,</v>
      </c>
      <c r="AA141" s="269" t="str">
        <f>IF($E141=$E140,IF(AB140=".",IF(MAX($Q141:Z141,0)=OPER!$AA236,".",IF(OPER!$AB236&lt;=HOUR(AB$7),MAX($Q141:Z141,0)+1,".")),","),IF(MAX($Q141:Z141,0)=OPER!$AA236,".",IF(OPER!$AB236&lt;=HOUR(AB$7),MAX($Q141:Z141,0)+1,".")))</f>
        <v>,</v>
      </c>
      <c r="AB141" s="270" t="str">
        <f>IF($E141=$E140,IF(AC140=".",IF(MAX($Q141:AA141,0)=OPER!$AA236,".",IF(OPER!$AB236&lt;=HOUR(AC$7),MAX($Q141:AA141,0)+1,".")),","),IF(MAX($Q141:AA141,0)=OPER!$AA236,".",IF(OPER!$AB236&lt;=HOUR(AC$7),MAX($Q141:AA141,0)+1,".")))</f>
        <v>,</v>
      </c>
      <c r="AC141" s="271" t="str">
        <f>IF($E141=$E140,IF(AD140=".",IF(MAX($Q141:AB141,0)=OPER!$AA236,".",IF(OPER!$AB236&lt;=HOUR(AD$7),MAX($Q141:AB141,0)+1,".")),","),IF(MAX($Q141:AB141,0)=OPER!$AA236,".",IF(OPER!$AB236&lt;=HOUR(AD$7),MAX($Q141:AB141,0)+1,".")))</f>
        <v>,</v>
      </c>
      <c r="AD141" s="269" t="str">
        <f>IF($E141=$E140,IF(AE140=".",IF(MAX($Q141:AC141,0)=OPER!$AA236,".",IF(OPER!$AB236&lt;=HOUR(AE$7),MAX($Q141:AC141,0)+1,".")),","),IF(MAX($Q141:AC141,0)=OPER!$AA236,".",IF(OPER!$AB236&lt;=HOUR(AE$7),MAX($Q141:AC141,0)+1,".")))</f>
        <v>,</v>
      </c>
      <c r="AE141" s="269" t="str">
        <f>IF($E141=$E140,IF(AF140=".",IF(MAX($Q141:AD141,0)=OPER!$AA236,".",IF(OPER!$AB236&lt;=HOUR(AF$7),MAX($Q141:AD141,0)+1,".")),","),IF(MAX($Q141:AD141,0)=OPER!$AA236,".",IF(OPER!$AB236&lt;=HOUR(AF$7),MAX($Q141:AD141,0)+1,".")))</f>
        <v>,</v>
      </c>
      <c r="AF141" s="270" t="str">
        <f>IF($E141=$E140,IF(AG140=".",IF(MAX($Q141:AE141,0)=OPER!$AA236,".",IF(OPER!$AB236&lt;=HOUR(AG$7),MAX($Q141:AE141,0)+1,".")),","),IF(MAX($Q141:AE141,0)=OPER!$AA236,".",IF(OPER!$AB236&lt;=HOUR(AG$7),MAX($Q141:AE141,0)+1,".")))</f>
        <v>,</v>
      </c>
      <c r="AG141" s="271" t="str">
        <f>IF($E141=$E140,IF(AH140=".",IF(MAX($Q141:AF141,0)=OPER!$AA236,".",IF(OPER!$AB236&lt;=HOUR(AH$7),MAX($Q141:AF141,0)+1,".")),","),IF(MAX($Q141:AF141,0)=OPER!$AA236,".",IF(OPER!$AB236&lt;=HOUR(AH$7),MAX($Q141:AF141,0)+1,".")))</f>
        <v>,</v>
      </c>
      <c r="AH141" s="269" t="str">
        <f>IF($E141=$E140,IF(AI140=".",IF(MAX($Q141:AG141,0)=OPER!$AA236,".",IF(OPER!$AB236&lt;=HOUR(AI$7),MAX($Q141:AG141,0)+1,".")),","),IF(MAX($Q141:AG141,0)=OPER!$AA236,".",IF(OPER!$AB236&lt;=HOUR(AI$7),MAX($Q141:AG141,0)+1,".")))</f>
        <v>,</v>
      </c>
      <c r="AI141" s="269" t="str">
        <f>IF($E141=$E140,IF(AJ140=".",IF(MAX($Q141:AH141,0)=OPER!$AA236,".",IF(OPER!$AB236&lt;=HOUR(AJ$7),MAX($Q141:AH141,0)+1,".")),","),IF(MAX($Q141:AH141,0)=OPER!$AA236,".",IF(OPER!$AB236&lt;=HOUR(AJ$7),MAX($Q141:AH141,0)+1,".")))</f>
        <v>,</v>
      </c>
      <c r="AJ141" s="270" t="str">
        <f>IF($E141=$E140,IF(AK140=".",IF(MAX($Q141:AI141,0)=OPER!$AA236,".",IF(OPER!$AB236&lt;=HOUR(AK$7),MAX($Q141:AI141,0)+1,".")),","),IF(MAX($Q141:AI141,0)=OPER!$AA236,".",IF(OPER!$AB236&lt;=HOUR(AK$7),MAX($Q141:AI141,0)+1,".")))</f>
        <v>,</v>
      </c>
      <c r="AK141" s="271" t="str">
        <f>IF($E141=$E140,IF(AL140=".",IF(MAX($Q141:AJ141,0)=OPER!$AA236,".",IF(OPER!$AB236&lt;=HOUR(AL$7),MAX($Q141:AJ141,0)+1,".")),","),IF(MAX($Q141:AJ141,0)=OPER!$AA236,".",IF(OPER!$AB236&lt;=HOUR(AL$7),MAX($Q141:AJ141,0)+1,".")))</f>
        <v>,</v>
      </c>
      <c r="AL141" s="269" t="str">
        <f>IF($E141=$E140,IF(AM140=".",IF(MAX($Q141:AK141,0)=OPER!$AA236,".",IF(OPER!$AB236&lt;=HOUR(AM$7),MAX($Q141:AK141,0)+1,".")),","),IF(MAX($Q141:AK141,0)=OPER!$AA236,".",IF(OPER!$AB236&lt;=HOUR(AM$7),MAX($Q141:AK141,0)+1,".")))</f>
        <v>,</v>
      </c>
      <c r="AM141" s="269" t="str">
        <f>IF($E141=$E140,IF(AN140=".",IF(MAX($Q141:AL141,0)=OPER!$AA236,".",IF(OPER!$AB236&lt;=HOUR(AN$7),MAX($Q141:AL141,0)+1,".")),","),IF(MAX($Q141:AL141,0)=OPER!$AA236,".",IF(OPER!$AB236&lt;=HOUR(AN$7),MAX($Q141:AL141,0)+1,".")))</f>
        <v>,</v>
      </c>
      <c r="AN141" s="270" t="str">
        <f>IF($E141=$E140,IF(AO140=".",IF(MAX($Q141:AM141,0)=OPER!$AA236,".",IF(OPER!$AB236&lt;=HOUR(AO$7),MAX($Q141:AM141,0)+1,".")),","),IF(MAX($Q141:AM141,0)=OPER!$AA236,".",IF(OPER!$AB236&lt;=HOUR(AO$7),MAX($Q141:AM141,0)+1,".")))</f>
        <v>,</v>
      </c>
      <c r="AO141" s="271" t="str">
        <f>IF($E141=$E140,IF(AP140=".",IF(MAX($Q141:AN141,0)=OPER!$AA236,".",IF(OPER!$AB236&lt;=HOUR(AP$7),MAX($Q141:AN141,0)+1,".")),","),IF(MAX($Q141:AN141,0)=OPER!$AA236,".",IF(OPER!$AB236&lt;=HOUR(AP$7),MAX($Q141:AN141,0)+1,".")))</f>
        <v>,</v>
      </c>
      <c r="AP141" s="269" t="str">
        <f>IF($E141=$E140,IF(AQ140=".",IF(MAX($Q141:AO141,0)=OPER!$AA236,".",IF(OPER!$AB236&lt;=HOUR(AQ$7),MAX($Q141:AO141,0)+1,".")),","),IF(MAX($Q141:AO141,0)=OPER!$AA236,".",IF(OPER!$AB236&lt;=HOUR(AQ$7),MAX($Q141:AO141,0)+1,".")))</f>
        <v>,</v>
      </c>
      <c r="AQ141" s="269" t="str">
        <f>IF($E141=$E140,IF(AR140=".",IF(MAX($Q141:AP141,0)=OPER!$AA236,".",IF(OPER!$AB236&lt;=HOUR(AR$7),MAX($Q141:AP141,0)+1,".")),","),IF(MAX($Q141:AP141,0)=OPER!$AA236,".",IF(OPER!$AB236&lt;=HOUR(AR$7),MAX($Q141:AP141,0)+1,".")))</f>
        <v>,</v>
      </c>
      <c r="AR141" s="270" t="str">
        <f>IF($E141=$E140,IF(AS140=".",IF(MAX($Q141:AQ141,0)=OPER!$AA236,".",IF(OPER!$AB236&lt;=HOUR(AS$7),MAX($Q141:AQ141,0)+1,".")),","),IF(MAX($Q141:AQ141,0)=OPER!$AA236,".",IF(OPER!$AB236&lt;=HOUR(AS$7),MAX($Q141:AQ141,0)+1,".")))</f>
        <v>,</v>
      </c>
      <c r="AS141" s="271" t="str">
        <f>IF($E141=$E140,IF(AT140=".",IF(MAX($Q141:AR141,0)=OPER!$AA236,".",IF(OPER!$AB236&lt;=HOUR(AT$7),MAX($Q141:AR141,0)+1,".")),","),IF(MAX($Q141:AR141,0)=OPER!$AA236,".",IF(OPER!$AB236&lt;=HOUR(AT$7),MAX($Q141:AR141,0)+1,".")))</f>
        <v>,</v>
      </c>
      <c r="AT141" s="269" t="str">
        <f>IF($E141=$E140,IF(AU140=".",IF(MAX($Q141:AS141,0)=OPER!$AA236,".",IF(OPER!$AB236&lt;=HOUR(AU$7),MAX($Q141:AS141,0)+1,".")),","),IF(MAX($Q141:AS141,0)=OPER!$AA236,".",IF(OPER!$AB236&lt;=HOUR(AU$7),MAX($Q141:AS141,0)+1,".")))</f>
        <v>,</v>
      </c>
      <c r="AU141" s="269" t="str">
        <f>IF($E141=$E140,IF(AV140=".",IF(MAX($Q141:AT141,0)=OPER!$AA236,".",IF(OPER!$AB236&lt;=HOUR(AV$7),MAX($Q141:AT141,0)+1,".")),","),IF(MAX($Q141:AT141,0)=OPER!$AA236,".",IF(OPER!$AB236&lt;=HOUR(AV$7),MAX($Q141:AT141,0)+1,".")))</f>
        <v>,</v>
      </c>
      <c r="AV141" s="270" t="str">
        <f>IF($E141=$E140,IF(AW140=".",IF(MAX($Q141:AU141,0)=OPER!$AA236,".",IF(OPER!$AB236&lt;=HOUR(AW$7),MAX($Q141:AU141,0)+1,".")),","),IF(MAX($Q141:AU141,0)=OPER!$AA236,".",IF(OPER!$AB236&lt;=HOUR(AW$7),MAX($Q141:AU141,0)+1,".")))</f>
        <v>,</v>
      </c>
      <c r="AW141" s="271" t="str">
        <f>IF($E141=$E140,IF(AX140=".",IF(MAX($Q141:AV141,0)=OPER!$AA236,".",IF(OPER!$AB236&lt;=HOUR(AX$7),MAX($Q141:AV141,0)+1,".")),","),IF(MAX($Q141:AV141,0)=OPER!$AA236,".",IF(OPER!$AB236&lt;=HOUR(AX$7),MAX($Q141:AV141,0)+1,".")))</f>
        <v>,</v>
      </c>
      <c r="AX141" s="269" t="str">
        <f>IF($E141=$E140,IF(AY140=".",IF(MAX($Q141:AW141,0)=OPER!$AA236,".",IF(OPER!$AB236&lt;=HOUR(AY$7),MAX($Q141:AW141,0)+1,".")),","),IF(MAX($Q141:AW141,0)=OPER!$AA236,".",IF(OPER!$AB236&lt;=HOUR(AY$7),MAX($Q141:AW141,0)+1,".")))</f>
        <v>,</v>
      </c>
      <c r="AY141" s="269" t="str">
        <f>IF($E141=$E140,IF(AZ140=".",IF(MAX($Q141:AX141,0)=OPER!$AA236,".",IF(OPER!$AB236&lt;=HOUR(AZ$7),MAX($Q141:AX141,0)+1,".")),","),IF(MAX($Q141:AX141,0)=OPER!$AA236,".",IF(OPER!$AB236&lt;=HOUR(AZ$7),MAX($Q141:AX141,0)+1,".")))</f>
        <v>,</v>
      </c>
      <c r="AZ141" s="270" t="str">
        <f>IF($E141=$E140,IF(BA140=".",IF(MAX($Q141:AY141,0)=OPER!$AA236,".",IF(OPER!$AB236&lt;=HOUR(BA$7),MAX($Q141:AY141,0)+1,".")),","),IF(MAX($Q141:AY141,0)=OPER!$AA236,".",IF(OPER!$AB236&lt;=HOUR(BA$7),MAX($Q141:AY141,0)+1,".")))</f>
        <v>,</v>
      </c>
      <c r="BA141" s="30" t="str">
        <f>+OPER!AK135</f>
        <v/>
      </c>
    </row>
    <row r="142" spans="1:53" ht="80.5" customHeight="1" x14ac:dyDescent="0.2">
      <c r="A142" s="282" t="str">
        <f>IF(OPER!AF136=0,"",OPER!AF136)</f>
        <v>CRITICA</v>
      </c>
      <c r="B142" s="109" t="str">
        <f>IF(OPER!V136=0,"",OPER!V136)</f>
        <v xml:space="preserve"> </v>
      </c>
      <c r="C142" s="71" t="str">
        <f>IF(OPER!U136 = 0,"", OPER!U136)</f>
        <v/>
      </c>
      <c r="D142" s="30" t="str">
        <f t="shared" si="13"/>
        <v/>
      </c>
      <c r="E142" s="262" t="str">
        <f>IF(OPER!X136 = 0,"",OPER!X136)</f>
        <v xml:space="preserve"> </v>
      </c>
      <c r="F142" s="262" t="str">
        <f>IF(OPER!I136 = 0,"",OPER!I136)</f>
        <v/>
      </c>
      <c r="G142" s="352" t="str">
        <f>IF(OPER!C136=0,"",OPER!C136)</f>
        <v/>
      </c>
      <c r="H142" s="30" t="str">
        <f>IF(OPER!R136 = 0,"",OPER!R136)</f>
        <v/>
      </c>
      <c r="I142" s="30" t="str">
        <f>IF(OPER!F136=0,"", OPER!F136)</f>
        <v/>
      </c>
      <c r="J142" s="108" t="str">
        <f>IF(OPER!G136=0,"",OPER!G136)</f>
        <v/>
      </c>
      <c r="K142" s="250">
        <f>+OPER!R136</f>
        <v>0</v>
      </c>
      <c r="L142" s="262">
        <f t="shared" si="14"/>
        <v>0</v>
      </c>
      <c r="M142" s="250">
        <f t="shared" si="15"/>
        <v>0</v>
      </c>
      <c r="N142" s="205" t="str">
        <f>IF(OPER!A136=0,"",OPER!A136)</f>
        <v/>
      </c>
      <c r="O142" s="73" t="str">
        <f>IF(OPER!AJ1992=0,"",OPER!AJ1992)</f>
        <v/>
      </c>
      <c r="P142" s="264" t="str">
        <f>IF(OPER!AH136="EJECUTADO","SI",IF(OPER!AH136="NO EJECUTADO","NO",""))</f>
        <v/>
      </c>
      <c r="Q142" s="264" t="str">
        <f>IF(OPER!AN136="EJECUTADO","SI",IF(OPER!AN136="NO EJECUTADO","NO",""))</f>
        <v/>
      </c>
      <c r="R142" s="221" t="str">
        <f>IFERROR(VLOOKUP(OPER!Z136,OPER!$AU$490:$AV$577,2,0),"NO ASIGNADO")</f>
        <v xml:space="preserve"> </v>
      </c>
      <c r="S142" s="6" t="str">
        <f>+OPER!AG136</f>
        <v xml:space="preserve"> </v>
      </c>
      <c r="T142" s="268" t="str">
        <f>IF($E142=$E141,IF(U141=".",IF(MAX($Q142:Q142,0)=OPER!$AA237,".",IF(OPER!$AB237&lt;=HOUR(U$7),MAX($Q142:Q142,0)+1,".")),","),IF(MAX($Q142:Q142,0)=OPER!$AA237,".",IF(OPER!$AB237&lt;=HOUR(U$7),MAX($Q142:Q142,0)+1,".")))</f>
        <v>,</v>
      </c>
      <c r="U142" s="269" t="str">
        <f>IF($E142=$E141,IF(V141=".",IF(MAX($Q142:T142,0)=OPER!$AA237,".",IF(OPER!$AB237&lt;=HOUR(V$7),MAX($Q142:T142,0)+1,".")),","),IF(MAX($Q142:T142,0)=OPER!$AA237,".",IF(OPER!$AB237&lt;=HOUR(V$7),MAX($Q142:T142,0)+1,".")))</f>
        <v>,</v>
      </c>
      <c r="V142" s="269" t="str">
        <f>IF($E142=$E141,IF(W141=".",IF(MAX($Q142:U142,0)=OPER!$AA237,".",IF(OPER!$AB237&lt;=HOUR(W$7),MAX($Q142:U142,0)+1,".")),","),IF(MAX($Q142:U142,0)=OPER!$AA237,".",IF(OPER!$AB237&lt;=HOUR(W$7),MAX($Q142:U142,0)+1,".")))</f>
        <v>,</v>
      </c>
      <c r="W142" s="269" t="str">
        <f>IF($E142=$E141,IF(X141=".",IF(MAX($Q142:V142,0)=OPER!$AA237,".",IF(OPER!$AB237&lt;=HOUR(X$7),MAX($Q142:V142,0)+1,".")),","),IF(MAX($Q142:V142,0)=OPER!$AA237,".",IF(OPER!$AB237&lt;=HOUR(X$7),MAX($Q142:V142,0)+1,".")))</f>
        <v>,</v>
      </c>
      <c r="X142" s="270" t="str">
        <f>IF($E142=$E141,IF(Y141=".",IF(MAX($Q142:W142,0)=OPER!$AA237,".",IF(OPER!$AB237&lt;=HOUR(Y$7),MAX($Q142:W142,0)+1,".")),","),IF(MAX($Q142:W142,0)=OPER!$AA237,".",IF(OPER!$AB237&lt;=HOUR(Y$7),MAX($Q142:W142,0)+1,".")))</f>
        <v>,</v>
      </c>
      <c r="Y142" s="271" t="str">
        <f>IF($E142=$E141,IF(Z141=".",IF(MAX($Q142:X142,0)=OPER!$AA237,".",IF(OPER!$AB237&lt;=HOUR(Z$7),MAX($Q142:X142,0)+1,".")),","),IF(MAX($Q142:X142,0)=OPER!$AA237,".",IF(OPER!$AB237&lt;=HOUR(Z$7),MAX($Q142:X142,0)+1,".")))</f>
        <v>,</v>
      </c>
      <c r="Z142" s="269" t="str">
        <f>IF($E142=$E141,IF(AA141=".",IF(MAX($Q142:Y142,0)=OPER!$AA237,".",IF(OPER!$AB237&lt;=HOUR(AA$7),MAX($Q142:Y142,0)+1,".")),","),IF(MAX($Q142:Y142,0)=OPER!$AA237,".",IF(OPER!$AB237&lt;=HOUR(AA$7),MAX($Q142:Y142,0)+1,".")))</f>
        <v>,</v>
      </c>
      <c r="AA142" s="269" t="str">
        <f>IF($E142=$E141,IF(AB141=".",IF(MAX($Q142:Z142,0)=OPER!$AA237,".",IF(OPER!$AB237&lt;=HOUR(AB$7),MAX($Q142:Z142,0)+1,".")),","),IF(MAX($Q142:Z142,0)=OPER!$AA237,".",IF(OPER!$AB237&lt;=HOUR(AB$7),MAX($Q142:Z142,0)+1,".")))</f>
        <v>,</v>
      </c>
      <c r="AB142" s="270" t="str">
        <f>IF($E142=$E141,IF(AC141=".",IF(MAX($Q142:AA142,0)=OPER!$AA237,".",IF(OPER!$AB237&lt;=HOUR(AC$7),MAX($Q142:AA142,0)+1,".")),","),IF(MAX($Q142:AA142,0)=OPER!$AA237,".",IF(OPER!$AB237&lt;=HOUR(AC$7),MAX($Q142:AA142,0)+1,".")))</f>
        <v>,</v>
      </c>
      <c r="AC142" s="271" t="str">
        <f>IF($E142=$E141,IF(AD141=".",IF(MAX($Q142:AB142,0)=OPER!$AA237,".",IF(OPER!$AB237&lt;=HOUR(AD$7),MAX($Q142:AB142,0)+1,".")),","),IF(MAX($Q142:AB142,0)=OPER!$AA237,".",IF(OPER!$AB237&lt;=HOUR(AD$7),MAX($Q142:AB142,0)+1,".")))</f>
        <v>,</v>
      </c>
      <c r="AD142" s="269" t="str">
        <f>IF($E142=$E141,IF(AE141=".",IF(MAX($Q142:AC142,0)=OPER!$AA237,".",IF(OPER!$AB237&lt;=HOUR(AE$7),MAX($Q142:AC142,0)+1,".")),","),IF(MAX($Q142:AC142,0)=OPER!$AA237,".",IF(OPER!$AB237&lt;=HOUR(AE$7),MAX($Q142:AC142,0)+1,".")))</f>
        <v>,</v>
      </c>
      <c r="AE142" s="269" t="str">
        <f>IF($E142=$E141,IF(AF141=".",IF(MAX($Q142:AD142,0)=OPER!$AA237,".",IF(OPER!$AB237&lt;=HOUR(AF$7),MAX($Q142:AD142,0)+1,".")),","),IF(MAX($Q142:AD142,0)=OPER!$AA237,".",IF(OPER!$AB237&lt;=HOUR(AF$7),MAX($Q142:AD142,0)+1,".")))</f>
        <v>,</v>
      </c>
      <c r="AF142" s="270" t="str">
        <f>IF($E142=$E141,IF(AG141=".",IF(MAX($Q142:AE142,0)=OPER!$AA237,".",IF(OPER!$AB237&lt;=HOUR(AG$7),MAX($Q142:AE142,0)+1,".")),","),IF(MAX($Q142:AE142,0)=OPER!$AA237,".",IF(OPER!$AB237&lt;=HOUR(AG$7),MAX($Q142:AE142,0)+1,".")))</f>
        <v>,</v>
      </c>
      <c r="AG142" s="271" t="str">
        <f>IF($E142=$E141,IF(AH141=".",IF(MAX($Q142:AF142,0)=OPER!$AA237,".",IF(OPER!$AB237&lt;=HOUR(AH$7),MAX($Q142:AF142,0)+1,".")),","),IF(MAX($Q142:AF142,0)=OPER!$AA237,".",IF(OPER!$AB237&lt;=HOUR(AH$7),MAX($Q142:AF142,0)+1,".")))</f>
        <v>,</v>
      </c>
      <c r="AH142" s="269" t="str">
        <f>IF($E142=$E141,IF(AI141=".",IF(MAX($Q142:AG142,0)=OPER!$AA237,".",IF(OPER!$AB237&lt;=HOUR(AI$7),MAX($Q142:AG142,0)+1,".")),","),IF(MAX($Q142:AG142,0)=OPER!$AA237,".",IF(OPER!$AB237&lt;=HOUR(AI$7),MAX($Q142:AG142,0)+1,".")))</f>
        <v>,</v>
      </c>
      <c r="AI142" s="269" t="str">
        <f>IF($E142=$E141,IF(AJ141=".",IF(MAX($Q142:AH142,0)=OPER!$AA237,".",IF(OPER!$AB237&lt;=HOUR(AJ$7),MAX($Q142:AH142,0)+1,".")),","),IF(MAX($Q142:AH142,0)=OPER!$AA237,".",IF(OPER!$AB237&lt;=HOUR(AJ$7),MAX($Q142:AH142,0)+1,".")))</f>
        <v>,</v>
      </c>
      <c r="AJ142" s="270" t="str">
        <f>IF($E142=$E141,IF(AK141=".",IF(MAX($Q142:AI142,0)=OPER!$AA237,".",IF(OPER!$AB237&lt;=HOUR(AK$7),MAX($Q142:AI142,0)+1,".")),","),IF(MAX($Q142:AI142,0)=OPER!$AA237,".",IF(OPER!$AB237&lt;=HOUR(AK$7),MAX($Q142:AI142,0)+1,".")))</f>
        <v>,</v>
      </c>
      <c r="AK142" s="271" t="str">
        <f>IF($E142=$E141,IF(AL141=".",IF(MAX($Q142:AJ142,0)=OPER!$AA237,".",IF(OPER!$AB237&lt;=HOUR(AL$7),MAX($Q142:AJ142,0)+1,".")),","),IF(MAX($Q142:AJ142,0)=OPER!$AA237,".",IF(OPER!$AB237&lt;=HOUR(AL$7),MAX($Q142:AJ142,0)+1,".")))</f>
        <v>,</v>
      </c>
      <c r="AL142" s="269" t="str">
        <f>IF($E142=$E141,IF(AM141=".",IF(MAX($Q142:AK142,0)=OPER!$AA237,".",IF(OPER!$AB237&lt;=HOUR(AM$7),MAX($Q142:AK142,0)+1,".")),","),IF(MAX($Q142:AK142,0)=OPER!$AA237,".",IF(OPER!$AB237&lt;=HOUR(AM$7),MAX($Q142:AK142,0)+1,".")))</f>
        <v>,</v>
      </c>
      <c r="AM142" s="269" t="str">
        <f>IF($E142=$E141,IF(AN141=".",IF(MAX($Q142:AL142,0)=OPER!$AA237,".",IF(OPER!$AB237&lt;=HOUR(AN$7),MAX($Q142:AL142,0)+1,".")),","),IF(MAX($Q142:AL142,0)=OPER!$AA237,".",IF(OPER!$AB237&lt;=HOUR(AN$7),MAX($Q142:AL142,0)+1,".")))</f>
        <v>,</v>
      </c>
      <c r="AN142" s="270" t="str">
        <f>IF($E142=$E141,IF(AO141=".",IF(MAX($Q142:AM142,0)=OPER!$AA237,".",IF(OPER!$AB237&lt;=HOUR(AO$7),MAX($Q142:AM142,0)+1,".")),","),IF(MAX($Q142:AM142,0)=OPER!$AA237,".",IF(OPER!$AB237&lt;=HOUR(AO$7),MAX($Q142:AM142,0)+1,".")))</f>
        <v>,</v>
      </c>
      <c r="AO142" s="271" t="str">
        <f>IF($E142=$E141,IF(AP141=".",IF(MAX($Q142:AN142,0)=OPER!$AA237,".",IF(OPER!$AB237&lt;=HOUR(AP$7),MAX($Q142:AN142,0)+1,".")),","),IF(MAX($Q142:AN142,0)=OPER!$AA237,".",IF(OPER!$AB237&lt;=HOUR(AP$7),MAX($Q142:AN142,0)+1,".")))</f>
        <v>,</v>
      </c>
      <c r="AP142" s="269" t="str">
        <f>IF($E142=$E141,IF(AQ141=".",IF(MAX($Q142:AO142,0)=OPER!$AA237,".",IF(OPER!$AB237&lt;=HOUR(AQ$7),MAX($Q142:AO142,0)+1,".")),","),IF(MAX($Q142:AO142,0)=OPER!$AA237,".",IF(OPER!$AB237&lt;=HOUR(AQ$7),MAX($Q142:AO142,0)+1,".")))</f>
        <v>,</v>
      </c>
      <c r="AQ142" s="269" t="str">
        <f>IF($E142=$E141,IF(AR141=".",IF(MAX($Q142:AP142,0)=OPER!$AA237,".",IF(OPER!$AB237&lt;=HOUR(AR$7),MAX($Q142:AP142,0)+1,".")),","),IF(MAX($Q142:AP142,0)=OPER!$AA237,".",IF(OPER!$AB237&lt;=HOUR(AR$7),MAX($Q142:AP142,0)+1,".")))</f>
        <v>,</v>
      </c>
      <c r="AR142" s="270" t="str">
        <f>IF($E142=$E141,IF(AS141=".",IF(MAX($Q142:AQ142,0)=OPER!$AA237,".",IF(OPER!$AB237&lt;=HOUR(AS$7),MAX($Q142:AQ142,0)+1,".")),","),IF(MAX($Q142:AQ142,0)=OPER!$AA237,".",IF(OPER!$AB237&lt;=HOUR(AS$7),MAX($Q142:AQ142,0)+1,".")))</f>
        <v>,</v>
      </c>
      <c r="AS142" s="271" t="str">
        <f>IF($E142=$E141,IF(AT141=".",IF(MAX($Q142:AR142,0)=OPER!$AA237,".",IF(OPER!$AB237&lt;=HOUR(AT$7),MAX($Q142:AR142,0)+1,".")),","),IF(MAX($Q142:AR142,0)=OPER!$AA237,".",IF(OPER!$AB237&lt;=HOUR(AT$7),MAX($Q142:AR142,0)+1,".")))</f>
        <v>,</v>
      </c>
      <c r="AT142" s="269" t="str">
        <f>IF($E142=$E141,IF(AU141=".",IF(MAX($Q142:AS142,0)=OPER!$AA237,".",IF(OPER!$AB237&lt;=HOUR(AU$7),MAX($Q142:AS142,0)+1,".")),","),IF(MAX($Q142:AS142,0)=OPER!$AA237,".",IF(OPER!$AB237&lt;=HOUR(AU$7),MAX($Q142:AS142,0)+1,".")))</f>
        <v>,</v>
      </c>
      <c r="AU142" s="269" t="str">
        <f>IF($E142=$E141,IF(AV141=".",IF(MAX($Q142:AT142,0)=OPER!$AA237,".",IF(OPER!$AB237&lt;=HOUR(AV$7),MAX($Q142:AT142,0)+1,".")),","),IF(MAX($Q142:AT142,0)=OPER!$AA237,".",IF(OPER!$AB237&lt;=HOUR(AV$7),MAX($Q142:AT142,0)+1,".")))</f>
        <v>,</v>
      </c>
      <c r="AV142" s="270" t="str">
        <f>IF($E142=$E141,IF(AW141=".",IF(MAX($Q142:AU142,0)=OPER!$AA237,".",IF(OPER!$AB237&lt;=HOUR(AW$7),MAX($Q142:AU142,0)+1,".")),","),IF(MAX($Q142:AU142,0)=OPER!$AA237,".",IF(OPER!$AB237&lt;=HOUR(AW$7),MAX($Q142:AU142,0)+1,".")))</f>
        <v>,</v>
      </c>
      <c r="AW142" s="271" t="str">
        <f>IF($E142=$E141,IF(AX141=".",IF(MAX($Q142:AV142,0)=OPER!$AA237,".",IF(OPER!$AB237&lt;=HOUR(AX$7),MAX($Q142:AV142,0)+1,".")),","),IF(MAX($Q142:AV142,0)=OPER!$AA237,".",IF(OPER!$AB237&lt;=HOUR(AX$7),MAX($Q142:AV142,0)+1,".")))</f>
        <v>,</v>
      </c>
      <c r="AX142" s="269" t="str">
        <f>IF($E142=$E141,IF(AY141=".",IF(MAX($Q142:AW142,0)=OPER!$AA237,".",IF(OPER!$AB237&lt;=HOUR(AY$7),MAX($Q142:AW142,0)+1,".")),","),IF(MAX($Q142:AW142,0)=OPER!$AA237,".",IF(OPER!$AB237&lt;=HOUR(AY$7),MAX($Q142:AW142,0)+1,".")))</f>
        <v>,</v>
      </c>
      <c r="AY142" s="269" t="str">
        <f>IF($E142=$E141,IF(AZ141=".",IF(MAX($Q142:AX142,0)=OPER!$AA237,".",IF(OPER!$AB237&lt;=HOUR(AZ$7),MAX($Q142:AX142,0)+1,".")),","),IF(MAX($Q142:AX142,0)=OPER!$AA237,".",IF(OPER!$AB237&lt;=HOUR(AZ$7),MAX($Q142:AX142,0)+1,".")))</f>
        <v>,</v>
      </c>
      <c r="AZ142" s="270" t="str">
        <f>IF($E142=$E141,IF(BA141=".",IF(MAX($Q142:AY142,0)=OPER!$AA237,".",IF(OPER!$AB237&lt;=HOUR(BA$7),MAX($Q142:AY142,0)+1,".")),","),IF(MAX($Q142:AY142,0)=OPER!$AA237,".",IF(OPER!$AB237&lt;=HOUR(BA$7),MAX($Q142:AY142,0)+1,".")))</f>
        <v>,</v>
      </c>
      <c r="BA142" s="30" t="str">
        <f>+OPER!AK136</f>
        <v/>
      </c>
    </row>
    <row r="143" spans="1:53" ht="80.5" customHeight="1" x14ac:dyDescent="0.2">
      <c r="A143" s="282" t="str">
        <f>IF(OPER!AF137=0,"",OPER!AF137)</f>
        <v>CRITICA</v>
      </c>
      <c r="B143" s="109" t="str">
        <f>IF(OPER!V137=0,"",OPER!V137)</f>
        <v xml:space="preserve"> </v>
      </c>
      <c r="C143" s="71" t="str">
        <f>IF(OPER!U137 = 0,"", OPER!U137)</f>
        <v/>
      </c>
      <c r="D143" s="30" t="str">
        <f t="shared" si="13"/>
        <v/>
      </c>
      <c r="E143" s="262" t="str">
        <f>IF(OPER!X137 = 0,"",OPER!X137)</f>
        <v xml:space="preserve"> </v>
      </c>
      <c r="F143" s="262" t="str">
        <f>IF(OPER!I137 = 0,"",OPER!I137)</f>
        <v/>
      </c>
      <c r="G143" s="352" t="str">
        <f>IF(OPER!C137=0,"",OPER!C137)</f>
        <v/>
      </c>
      <c r="H143" s="30" t="str">
        <f>IF(OPER!R137 = 0,"",OPER!R137)</f>
        <v/>
      </c>
      <c r="I143" s="30" t="str">
        <f>IF(OPER!F137=0,"", OPER!F137)</f>
        <v/>
      </c>
      <c r="J143" s="108" t="str">
        <f>IF(OPER!G137=0,"",OPER!G137)</f>
        <v/>
      </c>
      <c r="K143" s="250">
        <f>+OPER!R137</f>
        <v>0</v>
      </c>
      <c r="L143" s="262">
        <f t="shared" si="14"/>
        <v>0</v>
      </c>
      <c r="M143" s="250">
        <f t="shared" si="15"/>
        <v>0</v>
      </c>
      <c r="N143" s="205" t="str">
        <f>IF(OPER!A137=0,"",OPER!A137)</f>
        <v/>
      </c>
      <c r="O143" s="73" t="str">
        <f>IF(OPER!AJ1993=0,"",OPER!AJ1993)</f>
        <v/>
      </c>
      <c r="P143" s="264" t="str">
        <f>IF(OPER!AH137="EJECUTADO","SI",IF(OPER!AH137="NO EJECUTADO","NO",""))</f>
        <v/>
      </c>
      <c r="Q143" s="264" t="str">
        <f>IF(OPER!AN137="EJECUTADO","SI",IF(OPER!AN137="NO EJECUTADO","NO",""))</f>
        <v/>
      </c>
      <c r="R143" s="221" t="str">
        <f>IFERROR(VLOOKUP(OPER!Z137,OPER!$AU$490:$AV$577,2,0),"NO ASIGNADO")</f>
        <v xml:space="preserve"> </v>
      </c>
      <c r="S143" s="6" t="str">
        <f>+OPER!AG137</f>
        <v xml:space="preserve"> </v>
      </c>
      <c r="T143" s="268" t="str">
        <f>IF($E143=$E142,IF(U142=".",IF(MAX($Q143:Q143,0)=OPER!$AA238,".",IF(OPER!$AB238&lt;=HOUR(U$7),MAX($Q143:Q143,0)+1,".")),","),IF(MAX($Q143:Q143,0)=OPER!$AA238,".",IF(OPER!$AB238&lt;=HOUR(U$7),MAX($Q143:Q143,0)+1,".")))</f>
        <v>,</v>
      </c>
      <c r="U143" s="269" t="str">
        <f>IF($E143=$E142,IF(V142=".",IF(MAX($Q143:T143,0)=OPER!$AA238,".",IF(OPER!$AB238&lt;=HOUR(V$7),MAX($Q143:T143,0)+1,".")),","),IF(MAX($Q143:T143,0)=OPER!$AA238,".",IF(OPER!$AB238&lt;=HOUR(V$7),MAX($Q143:T143,0)+1,".")))</f>
        <v>,</v>
      </c>
      <c r="V143" s="269" t="str">
        <f>IF($E143=$E142,IF(W142=".",IF(MAX($Q143:U143,0)=OPER!$AA238,".",IF(OPER!$AB238&lt;=HOUR(W$7),MAX($Q143:U143,0)+1,".")),","),IF(MAX($Q143:U143,0)=OPER!$AA238,".",IF(OPER!$AB238&lt;=HOUR(W$7),MAX($Q143:U143,0)+1,".")))</f>
        <v>,</v>
      </c>
      <c r="W143" s="269" t="str">
        <f>IF($E143=$E142,IF(X142=".",IF(MAX($Q143:V143,0)=OPER!$AA238,".",IF(OPER!$AB238&lt;=HOUR(X$7),MAX($Q143:V143,0)+1,".")),","),IF(MAX($Q143:V143,0)=OPER!$AA238,".",IF(OPER!$AB238&lt;=HOUR(X$7),MAX($Q143:V143,0)+1,".")))</f>
        <v>,</v>
      </c>
      <c r="X143" s="270" t="str">
        <f>IF($E143=$E142,IF(Y142=".",IF(MAX($Q143:W143,0)=OPER!$AA238,".",IF(OPER!$AB238&lt;=HOUR(Y$7),MAX($Q143:W143,0)+1,".")),","),IF(MAX($Q143:W143,0)=OPER!$AA238,".",IF(OPER!$AB238&lt;=HOUR(Y$7),MAX($Q143:W143,0)+1,".")))</f>
        <v>,</v>
      </c>
      <c r="Y143" s="271" t="str">
        <f>IF($E143=$E142,IF(Z142=".",IF(MAX($Q143:X143,0)=OPER!$AA238,".",IF(OPER!$AB238&lt;=HOUR(Z$7),MAX($Q143:X143,0)+1,".")),","),IF(MAX($Q143:X143,0)=OPER!$AA238,".",IF(OPER!$AB238&lt;=HOUR(Z$7),MAX($Q143:X143,0)+1,".")))</f>
        <v>,</v>
      </c>
      <c r="Z143" s="269" t="str">
        <f>IF($E143=$E142,IF(AA142=".",IF(MAX($Q143:Y143,0)=OPER!$AA238,".",IF(OPER!$AB238&lt;=HOUR(AA$7),MAX($Q143:Y143,0)+1,".")),","),IF(MAX($Q143:Y143,0)=OPER!$AA238,".",IF(OPER!$AB238&lt;=HOUR(AA$7),MAX($Q143:Y143,0)+1,".")))</f>
        <v>,</v>
      </c>
      <c r="AA143" s="269" t="str">
        <f>IF($E143=$E142,IF(AB142=".",IF(MAX($Q143:Z143,0)=OPER!$AA238,".",IF(OPER!$AB238&lt;=HOUR(AB$7),MAX($Q143:Z143,0)+1,".")),","),IF(MAX($Q143:Z143,0)=OPER!$AA238,".",IF(OPER!$AB238&lt;=HOUR(AB$7),MAX($Q143:Z143,0)+1,".")))</f>
        <v>,</v>
      </c>
      <c r="AB143" s="270" t="str">
        <f>IF($E143=$E142,IF(AC142=".",IF(MAX($Q143:AA143,0)=OPER!$AA238,".",IF(OPER!$AB238&lt;=HOUR(AC$7),MAX($Q143:AA143,0)+1,".")),","),IF(MAX($Q143:AA143,0)=OPER!$AA238,".",IF(OPER!$AB238&lt;=HOUR(AC$7),MAX($Q143:AA143,0)+1,".")))</f>
        <v>,</v>
      </c>
      <c r="AC143" s="271" t="str">
        <f>IF($E143=$E142,IF(AD142=".",IF(MAX($Q143:AB143,0)=OPER!$AA238,".",IF(OPER!$AB238&lt;=HOUR(AD$7),MAX($Q143:AB143,0)+1,".")),","),IF(MAX($Q143:AB143,0)=OPER!$AA238,".",IF(OPER!$AB238&lt;=HOUR(AD$7),MAX($Q143:AB143,0)+1,".")))</f>
        <v>,</v>
      </c>
      <c r="AD143" s="269" t="str">
        <f>IF($E143=$E142,IF(AE142=".",IF(MAX($Q143:AC143,0)=OPER!$AA238,".",IF(OPER!$AB238&lt;=HOUR(AE$7),MAX($Q143:AC143,0)+1,".")),","),IF(MAX($Q143:AC143,0)=OPER!$AA238,".",IF(OPER!$AB238&lt;=HOUR(AE$7),MAX($Q143:AC143,0)+1,".")))</f>
        <v>,</v>
      </c>
      <c r="AE143" s="269" t="str">
        <f>IF($E143=$E142,IF(AF142=".",IF(MAX($Q143:AD143,0)=OPER!$AA238,".",IF(OPER!$AB238&lt;=HOUR(AF$7),MAX($Q143:AD143,0)+1,".")),","),IF(MAX($Q143:AD143,0)=OPER!$AA238,".",IF(OPER!$AB238&lt;=HOUR(AF$7),MAX($Q143:AD143,0)+1,".")))</f>
        <v>,</v>
      </c>
      <c r="AF143" s="270" t="str">
        <f>IF($E143=$E142,IF(AG142=".",IF(MAX($Q143:AE143,0)=OPER!$AA238,".",IF(OPER!$AB238&lt;=HOUR(AG$7),MAX($Q143:AE143,0)+1,".")),","),IF(MAX($Q143:AE143,0)=OPER!$AA238,".",IF(OPER!$AB238&lt;=HOUR(AG$7),MAX($Q143:AE143,0)+1,".")))</f>
        <v>,</v>
      </c>
      <c r="AG143" s="271" t="str">
        <f>IF($E143=$E142,IF(AH142=".",IF(MAX($Q143:AF143,0)=OPER!$AA238,".",IF(OPER!$AB238&lt;=HOUR(AH$7),MAX($Q143:AF143,0)+1,".")),","),IF(MAX($Q143:AF143,0)=OPER!$AA238,".",IF(OPER!$AB238&lt;=HOUR(AH$7),MAX($Q143:AF143,0)+1,".")))</f>
        <v>,</v>
      </c>
      <c r="AH143" s="269" t="str">
        <f>IF($E143=$E142,IF(AI142=".",IF(MAX($Q143:AG143,0)=OPER!$AA238,".",IF(OPER!$AB238&lt;=HOUR(AI$7),MAX($Q143:AG143,0)+1,".")),","),IF(MAX($Q143:AG143,0)=OPER!$AA238,".",IF(OPER!$AB238&lt;=HOUR(AI$7),MAX($Q143:AG143,0)+1,".")))</f>
        <v>,</v>
      </c>
      <c r="AI143" s="269" t="str">
        <f>IF($E143=$E142,IF(AJ142=".",IF(MAX($Q143:AH143,0)=OPER!$AA238,".",IF(OPER!$AB238&lt;=HOUR(AJ$7),MAX($Q143:AH143,0)+1,".")),","),IF(MAX($Q143:AH143,0)=OPER!$AA238,".",IF(OPER!$AB238&lt;=HOUR(AJ$7),MAX($Q143:AH143,0)+1,".")))</f>
        <v>,</v>
      </c>
      <c r="AJ143" s="270" t="str">
        <f>IF($E143=$E142,IF(AK142=".",IF(MAX($Q143:AI143,0)=OPER!$AA238,".",IF(OPER!$AB238&lt;=HOUR(AK$7),MAX($Q143:AI143,0)+1,".")),","),IF(MAX($Q143:AI143,0)=OPER!$AA238,".",IF(OPER!$AB238&lt;=HOUR(AK$7),MAX($Q143:AI143,0)+1,".")))</f>
        <v>,</v>
      </c>
      <c r="AK143" s="271" t="str">
        <f>IF($E143=$E142,IF(AL142=".",IF(MAX($Q143:AJ143,0)=OPER!$AA238,".",IF(OPER!$AB238&lt;=HOUR(AL$7),MAX($Q143:AJ143,0)+1,".")),","),IF(MAX($Q143:AJ143,0)=OPER!$AA238,".",IF(OPER!$AB238&lt;=HOUR(AL$7),MAX($Q143:AJ143,0)+1,".")))</f>
        <v>,</v>
      </c>
      <c r="AL143" s="269" t="str">
        <f>IF($E143=$E142,IF(AM142=".",IF(MAX($Q143:AK143,0)=OPER!$AA238,".",IF(OPER!$AB238&lt;=HOUR(AM$7),MAX($Q143:AK143,0)+1,".")),","),IF(MAX($Q143:AK143,0)=OPER!$AA238,".",IF(OPER!$AB238&lt;=HOUR(AM$7),MAX($Q143:AK143,0)+1,".")))</f>
        <v>,</v>
      </c>
      <c r="AM143" s="269" t="str">
        <f>IF($E143=$E142,IF(AN142=".",IF(MAX($Q143:AL143,0)=OPER!$AA238,".",IF(OPER!$AB238&lt;=HOUR(AN$7),MAX($Q143:AL143,0)+1,".")),","),IF(MAX($Q143:AL143,0)=OPER!$AA238,".",IF(OPER!$AB238&lt;=HOUR(AN$7),MAX($Q143:AL143,0)+1,".")))</f>
        <v>,</v>
      </c>
      <c r="AN143" s="270" t="str">
        <f>IF($E143=$E142,IF(AO142=".",IF(MAX($Q143:AM143,0)=OPER!$AA238,".",IF(OPER!$AB238&lt;=HOUR(AO$7),MAX($Q143:AM143,0)+1,".")),","),IF(MAX($Q143:AM143,0)=OPER!$AA238,".",IF(OPER!$AB238&lt;=HOUR(AO$7),MAX($Q143:AM143,0)+1,".")))</f>
        <v>,</v>
      </c>
      <c r="AO143" s="271" t="str">
        <f>IF($E143=$E142,IF(AP142=".",IF(MAX($Q143:AN143,0)=OPER!$AA238,".",IF(OPER!$AB238&lt;=HOUR(AP$7),MAX($Q143:AN143,0)+1,".")),","),IF(MAX($Q143:AN143,0)=OPER!$AA238,".",IF(OPER!$AB238&lt;=HOUR(AP$7),MAX($Q143:AN143,0)+1,".")))</f>
        <v>,</v>
      </c>
      <c r="AP143" s="269" t="str">
        <f>IF($E143=$E142,IF(AQ142=".",IF(MAX($Q143:AO143,0)=OPER!$AA238,".",IF(OPER!$AB238&lt;=HOUR(AQ$7),MAX($Q143:AO143,0)+1,".")),","),IF(MAX($Q143:AO143,0)=OPER!$AA238,".",IF(OPER!$AB238&lt;=HOUR(AQ$7),MAX($Q143:AO143,0)+1,".")))</f>
        <v>,</v>
      </c>
      <c r="AQ143" s="269" t="str">
        <f>IF($E143=$E142,IF(AR142=".",IF(MAX($Q143:AP143,0)=OPER!$AA238,".",IF(OPER!$AB238&lt;=HOUR(AR$7),MAX($Q143:AP143,0)+1,".")),","),IF(MAX($Q143:AP143,0)=OPER!$AA238,".",IF(OPER!$AB238&lt;=HOUR(AR$7),MAX($Q143:AP143,0)+1,".")))</f>
        <v>,</v>
      </c>
      <c r="AR143" s="270" t="str">
        <f>IF($E143=$E142,IF(AS142=".",IF(MAX($Q143:AQ143,0)=OPER!$AA238,".",IF(OPER!$AB238&lt;=HOUR(AS$7),MAX($Q143:AQ143,0)+1,".")),","),IF(MAX($Q143:AQ143,0)=OPER!$AA238,".",IF(OPER!$AB238&lt;=HOUR(AS$7),MAX($Q143:AQ143,0)+1,".")))</f>
        <v>,</v>
      </c>
      <c r="AS143" s="271" t="str">
        <f>IF($E143=$E142,IF(AT142=".",IF(MAX($Q143:AR143,0)=OPER!$AA238,".",IF(OPER!$AB238&lt;=HOUR(AT$7),MAX($Q143:AR143,0)+1,".")),","),IF(MAX($Q143:AR143,0)=OPER!$AA238,".",IF(OPER!$AB238&lt;=HOUR(AT$7),MAX($Q143:AR143,0)+1,".")))</f>
        <v>,</v>
      </c>
      <c r="AT143" s="269" t="str">
        <f>IF($E143=$E142,IF(AU142=".",IF(MAX($Q143:AS143,0)=OPER!$AA238,".",IF(OPER!$AB238&lt;=HOUR(AU$7),MAX($Q143:AS143,0)+1,".")),","),IF(MAX($Q143:AS143,0)=OPER!$AA238,".",IF(OPER!$AB238&lt;=HOUR(AU$7),MAX($Q143:AS143,0)+1,".")))</f>
        <v>,</v>
      </c>
      <c r="AU143" s="269" t="str">
        <f>IF($E143=$E142,IF(AV142=".",IF(MAX($Q143:AT143,0)=OPER!$AA238,".",IF(OPER!$AB238&lt;=HOUR(AV$7),MAX($Q143:AT143,0)+1,".")),","),IF(MAX($Q143:AT143,0)=OPER!$AA238,".",IF(OPER!$AB238&lt;=HOUR(AV$7),MAX($Q143:AT143,0)+1,".")))</f>
        <v>,</v>
      </c>
      <c r="AV143" s="270" t="str">
        <f>IF($E143=$E142,IF(AW142=".",IF(MAX($Q143:AU143,0)=OPER!$AA238,".",IF(OPER!$AB238&lt;=HOUR(AW$7),MAX($Q143:AU143,0)+1,".")),","),IF(MAX($Q143:AU143,0)=OPER!$AA238,".",IF(OPER!$AB238&lt;=HOUR(AW$7),MAX($Q143:AU143,0)+1,".")))</f>
        <v>,</v>
      </c>
      <c r="AW143" s="271" t="str">
        <f>IF($E143=$E142,IF(AX142=".",IF(MAX($Q143:AV143,0)=OPER!$AA238,".",IF(OPER!$AB238&lt;=HOUR(AX$7),MAX($Q143:AV143,0)+1,".")),","),IF(MAX($Q143:AV143,0)=OPER!$AA238,".",IF(OPER!$AB238&lt;=HOUR(AX$7),MAX($Q143:AV143,0)+1,".")))</f>
        <v>,</v>
      </c>
      <c r="AX143" s="269" t="str">
        <f>IF($E143=$E142,IF(AY142=".",IF(MAX($Q143:AW143,0)=OPER!$AA238,".",IF(OPER!$AB238&lt;=HOUR(AY$7),MAX($Q143:AW143,0)+1,".")),","),IF(MAX($Q143:AW143,0)=OPER!$AA238,".",IF(OPER!$AB238&lt;=HOUR(AY$7),MAX($Q143:AW143,0)+1,".")))</f>
        <v>,</v>
      </c>
      <c r="AY143" s="269" t="str">
        <f>IF($E143=$E142,IF(AZ142=".",IF(MAX($Q143:AX143,0)=OPER!$AA238,".",IF(OPER!$AB238&lt;=HOUR(AZ$7),MAX($Q143:AX143,0)+1,".")),","),IF(MAX($Q143:AX143,0)=OPER!$AA238,".",IF(OPER!$AB238&lt;=HOUR(AZ$7),MAX($Q143:AX143,0)+1,".")))</f>
        <v>,</v>
      </c>
      <c r="AZ143" s="270" t="str">
        <f>IF($E143=$E142,IF(BA142=".",IF(MAX($Q143:AY143,0)=OPER!$AA238,".",IF(OPER!$AB238&lt;=HOUR(BA$7),MAX($Q143:AY143,0)+1,".")),","),IF(MAX($Q143:AY143,0)=OPER!$AA238,".",IF(OPER!$AB238&lt;=HOUR(BA$7),MAX($Q143:AY143,0)+1,".")))</f>
        <v>,</v>
      </c>
      <c r="BA143" s="30" t="str">
        <f>+OPER!AK137</f>
        <v/>
      </c>
    </row>
    <row r="144" spans="1:53" ht="80.5" customHeight="1" x14ac:dyDescent="0.2">
      <c r="A144" s="282" t="str">
        <f>IF(OPER!AF138=0,"",OPER!AF138)</f>
        <v>CRITICA</v>
      </c>
      <c r="B144" s="109" t="str">
        <f>IF(OPER!V138=0,"",OPER!V138)</f>
        <v xml:space="preserve"> </v>
      </c>
      <c r="C144" s="71" t="str">
        <f>IF(OPER!U138 = 0,"", OPER!U138)</f>
        <v/>
      </c>
      <c r="D144" s="30" t="str">
        <f t="shared" si="13"/>
        <v/>
      </c>
      <c r="E144" s="262" t="str">
        <f>IF(OPER!X138 = 0,"",OPER!X138)</f>
        <v xml:space="preserve"> </v>
      </c>
      <c r="F144" s="262" t="str">
        <f>IF(OPER!I138 = 0,"",OPER!I138)</f>
        <v/>
      </c>
      <c r="G144" s="352" t="str">
        <f>IF(OPER!C138=0,"",OPER!C138)</f>
        <v/>
      </c>
      <c r="H144" s="30" t="str">
        <f>IF(OPER!R138 = 0,"",OPER!R138)</f>
        <v/>
      </c>
      <c r="I144" s="30" t="str">
        <f>IF(OPER!F138=0,"", OPER!F138)</f>
        <v/>
      </c>
      <c r="J144" s="108" t="str">
        <f>IF(OPER!G138=0,"",OPER!G138)</f>
        <v/>
      </c>
      <c r="K144" s="250">
        <f>+OPER!R138</f>
        <v>0</v>
      </c>
      <c r="L144" s="262">
        <f t="shared" si="14"/>
        <v>0</v>
      </c>
      <c r="M144" s="250">
        <f t="shared" si="15"/>
        <v>0</v>
      </c>
      <c r="N144" s="205" t="str">
        <f>IF(OPER!A138=0,"",OPER!A138)</f>
        <v/>
      </c>
      <c r="O144" s="73" t="str">
        <f>IF(OPER!AJ1994=0,"",OPER!AJ1994)</f>
        <v/>
      </c>
      <c r="P144" s="264" t="str">
        <f>IF(OPER!AH138="EJECUTADO","SI",IF(OPER!AH138="NO EJECUTADO","NO",""))</f>
        <v/>
      </c>
      <c r="Q144" s="264" t="str">
        <f>IF(OPER!AN138="EJECUTADO","SI",IF(OPER!AN138="NO EJECUTADO","NO",""))</f>
        <v/>
      </c>
      <c r="R144" s="221" t="str">
        <f>IFERROR(VLOOKUP(OPER!Z138,OPER!$AU$490:$AV$577,2,0),"NO ASIGNADO")</f>
        <v xml:space="preserve"> </v>
      </c>
      <c r="S144" s="6" t="str">
        <f>+OPER!AG138</f>
        <v xml:space="preserve"> </v>
      </c>
      <c r="T144" s="268" t="str">
        <f>IF($E144=$E143,IF(U143=".",IF(MAX($Q144:Q144,0)=OPER!$AA239,".",IF(OPER!$AB239&lt;=HOUR(U$7),MAX($Q144:Q144,0)+1,".")),","),IF(MAX($Q144:Q144,0)=OPER!$AA239,".",IF(OPER!$AB239&lt;=HOUR(U$7),MAX($Q144:Q144,0)+1,".")))</f>
        <v>,</v>
      </c>
      <c r="U144" s="269" t="str">
        <f>IF($E144=$E143,IF(V143=".",IF(MAX($Q144:T144,0)=OPER!$AA239,".",IF(OPER!$AB239&lt;=HOUR(V$7),MAX($Q144:T144,0)+1,".")),","),IF(MAX($Q144:T144,0)=OPER!$AA239,".",IF(OPER!$AB239&lt;=HOUR(V$7),MAX($Q144:T144,0)+1,".")))</f>
        <v>,</v>
      </c>
      <c r="V144" s="269" t="str">
        <f>IF($E144=$E143,IF(W143=".",IF(MAX($Q144:U144,0)=OPER!$AA239,".",IF(OPER!$AB239&lt;=HOUR(W$7),MAX($Q144:U144,0)+1,".")),","),IF(MAX($Q144:U144,0)=OPER!$AA239,".",IF(OPER!$AB239&lt;=HOUR(W$7),MAX($Q144:U144,0)+1,".")))</f>
        <v>,</v>
      </c>
      <c r="W144" s="269" t="str">
        <f>IF($E144=$E143,IF(X143=".",IF(MAX($Q144:V144,0)=OPER!$AA239,".",IF(OPER!$AB239&lt;=HOUR(X$7),MAX($Q144:V144,0)+1,".")),","),IF(MAX($Q144:V144,0)=OPER!$AA239,".",IF(OPER!$AB239&lt;=HOUR(X$7),MAX($Q144:V144,0)+1,".")))</f>
        <v>,</v>
      </c>
      <c r="X144" s="270" t="str">
        <f>IF($E144=$E143,IF(Y143=".",IF(MAX($Q144:W144,0)=OPER!$AA239,".",IF(OPER!$AB239&lt;=HOUR(Y$7),MAX($Q144:W144,0)+1,".")),","),IF(MAX($Q144:W144,0)=OPER!$AA239,".",IF(OPER!$AB239&lt;=HOUR(Y$7),MAX($Q144:W144,0)+1,".")))</f>
        <v>,</v>
      </c>
      <c r="Y144" s="271" t="str">
        <f>IF($E144=$E143,IF(Z143=".",IF(MAX($Q144:X144,0)=OPER!$AA239,".",IF(OPER!$AB239&lt;=HOUR(Z$7),MAX($Q144:X144,0)+1,".")),","),IF(MAX($Q144:X144,0)=OPER!$AA239,".",IF(OPER!$AB239&lt;=HOUR(Z$7),MAX($Q144:X144,0)+1,".")))</f>
        <v>,</v>
      </c>
      <c r="Z144" s="269" t="str">
        <f>IF($E144=$E143,IF(AA143=".",IF(MAX($Q144:Y144,0)=OPER!$AA239,".",IF(OPER!$AB239&lt;=HOUR(AA$7),MAX($Q144:Y144,0)+1,".")),","),IF(MAX($Q144:Y144,0)=OPER!$AA239,".",IF(OPER!$AB239&lt;=HOUR(AA$7),MAX($Q144:Y144,0)+1,".")))</f>
        <v>,</v>
      </c>
      <c r="AA144" s="269" t="str">
        <f>IF($E144=$E143,IF(AB143=".",IF(MAX($Q144:Z144,0)=OPER!$AA239,".",IF(OPER!$AB239&lt;=HOUR(AB$7),MAX($Q144:Z144,0)+1,".")),","),IF(MAX($Q144:Z144,0)=OPER!$AA239,".",IF(OPER!$AB239&lt;=HOUR(AB$7),MAX($Q144:Z144,0)+1,".")))</f>
        <v>,</v>
      </c>
      <c r="AB144" s="270" t="str">
        <f>IF($E144=$E143,IF(AC143=".",IF(MAX($Q144:AA144,0)=OPER!$AA239,".",IF(OPER!$AB239&lt;=HOUR(AC$7),MAX($Q144:AA144,0)+1,".")),","),IF(MAX($Q144:AA144,0)=OPER!$AA239,".",IF(OPER!$AB239&lt;=HOUR(AC$7),MAX($Q144:AA144,0)+1,".")))</f>
        <v>,</v>
      </c>
      <c r="AC144" s="271" t="str">
        <f>IF($E144=$E143,IF(AD143=".",IF(MAX($Q144:AB144,0)=OPER!$AA239,".",IF(OPER!$AB239&lt;=HOUR(AD$7),MAX($Q144:AB144,0)+1,".")),","),IF(MAX($Q144:AB144,0)=OPER!$AA239,".",IF(OPER!$AB239&lt;=HOUR(AD$7),MAX($Q144:AB144,0)+1,".")))</f>
        <v>,</v>
      </c>
      <c r="AD144" s="269" t="str">
        <f>IF($E144=$E143,IF(AE143=".",IF(MAX($Q144:AC144,0)=OPER!$AA239,".",IF(OPER!$AB239&lt;=HOUR(AE$7),MAX($Q144:AC144,0)+1,".")),","),IF(MAX($Q144:AC144,0)=OPER!$AA239,".",IF(OPER!$AB239&lt;=HOUR(AE$7),MAX($Q144:AC144,0)+1,".")))</f>
        <v>,</v>
      </c>
      <c r="AE144" s="269" t="str">
        <f>IF($E144=$E143,IF(AF143=".",IF(MAX($Q144:AD144,0)=OPER!$AA239,".",IF(OPER!$AB239&lt;=HOUR(AF$7),MAX($Q144:AD144,0)+1,".")),","),IF(MAX($Q144:AD144,0)=OPER!$AA239,".",IF(OPER!$AB239&lt;=HOUR(AF$7),MAX($Q144:AD144,0)+1,".")))</f>
        <v>,</v>
      </c>
      <c r="AF144" s="270" t="str">
        <f>IF($E144=$E143,IF(AG143=".",IF(MAX($Q144:AE144,0)=OPER!$AA239,".",IF(OPER!$AB239&lt;=HOUR(AG$7),MAX($Q144:AE144,0)+1,".")),","),IF(MAX($Q144:AE144,0)=OPER!$AA239,".",IF(OPER!$AB239&lt;=HOUR(AG$7),MAX($Q144:AE144,0)+1,".")))</f>
        <v>,</v>
      </c>
      <c r="AG144" s="271" t="str">
        <f>IF($E144=$E143,IF(AH143=".",IF(MAX($Q144:AF144,0)=OPER!$AA239,".",IF(OPER!$AB239&lt;=HOUR(AH$7),MAX($Q144:AF144,0)+1,".")),","),IF(MAX($Q144:AF144,0)=OPER!$AA239,".",IF(OPER!$AB239&lt;=HOUR(AH$7),MAX($Q144:AF144,0)+1,".")))</f>
        <v>,</v>
      </c>
      <c r="AH144" s="269" t="str">
        <f>IF($E144=$E143,IF(AI143=".",IF(MAX($Q144:AG144,0)=OPER!$AA239,".",IF(OPER!$AB239&lt;=HOUR(AI$7),MAX($Q144:AG144,0)+1,".")),","),IF(MAX($Q144:AG144,0)=OPER!$AA239,".",IF(OPER!$AB239&lt;=HOUR(AI$7),MAX($Q144:AG144,0)+1,".")))</f>
        <v>,</v>
      </c>
      <c r="AI144" s="269" t="str">
        <f>IF($E144=$E143,IF(AJ143=".",IF(MAX($Q144:AH144,0)=OPER!$AA239,".",IF(OPER!$AB239&lt;=HOUR(AJ$7),MAX($Q144:AH144,0)+1,".")),","),IF(MAX($Q144:AH144,0)=OPER!$AA239,".",IF(OPER!$AB239&lt;=HOUR(AJ$7),MAX($Q144:AH144,0)+1,".")))</f>
        <v>,</v>
      </c>
      <c r="AJ144" s="270" t="str">
        <f>IF($E144=$E143,IF(AK143=".",IF(MAX($Q144:AI144,0)=OPER!$AA239,".",IF(OPER!$AB239&lt;=HOUR(AK$7),MAX($Q144:AI144,0)+1,".")),","),IF(MAX($Q144:AI144,0)=OPER!$AA239,".",IF(OPER!$AB239&lt;=HOUR(AK$7),MAX($Q144:AI144,0)+1,".")))</f>
        <v>,</v>
      </c>
      <c r="AK144" s="271" t="str">
        <f>IF($E144=$E143,IF(AL143=".",IF(MAX($Q144:AJ144,0)=OPER!$AA239,".",IF(OPER!$AB239&lt;=HOUR(AL$7),MAX($Q144:AJ144,0)+1,".")),","),IF(MAX($Q144:AJ144,0)=OPER!$AA239,".",IF(OPER!$AB239&lt;=HOUR(AL$7),MAX($Q144:AJ144,0)+1,".")))</f>
        <v>,</v>
      </c>
      <c r="AL144" s="269" t="str">
        <f>IF($E144=$E143,IF(AM143=".",IF(MAX($Q144:AK144,0)=OPER!$AA239,".",IF(OPER!$AB239&lt;=HOUR(AM$7),MAX($Q144:AK144,0)+1,".")),","),IF(MAX($Q144:AK144,0)=OPER!$AA239,".",IF(OPER!$AB239&lt;=HOUR(AM$7),MAX($Q144:AK144,0)+1,".")))</f>
        <v>,</v>
      </c>
      <c r="AM144" s="269" t="str">
        <f>IF($E144=$E143,IF(AN143=".",IF(MAX($Q144:AL144,0)=OPER!$AA239,".",IF(OPER!$AB239&lt;=HOUR(AN$7),MAX($Q144:AL144,0)+1,".")),","),IF(MAX($Q144:AL144,0)=OPER!$AA239,".",IF(OPER!$AB239&lt;=HOUR(AN$7),MAX($Q144:AL144,0)+1,".")))</f>
        <v>,</v>
      </c>
      <c r="AN144" s="270" t="str">
        <f>IF($E144=$E143,IF(AO143=".",IF(MAX($Q144:AM144,0)=OPER!$AA239,".",IF(OPER!$AB239&lt;=HOUR(AO$7),MAX($Q144:AM144,0)+1,".")),","),IF(MAX($Q144:AM144,0)=OPER!$AA239,".",IF(OPER!$AB239&lt;=HOUR(AO$7),MAX($Q144:AM144,0)+1,".")))</f>
        <v>,</v>
      </c>
      <c r="AO144" s="271" t="str">
        <f>IF($E144=$E143,IF(AP143=".",IF(MAX($Q144:AN144,0)=OPER!$AA239,".",IF(OPER!$AB239&lt;=HOUR(AP$7),MAX($Q144:AN144,0)+1,".")),","),IF(MAX($Q144:AN144,0)=OPER!$AA239,".",IF(OPER!$AB239&lt;=HOUR(AP$7),MAX($Q144:AN144,0)+1,".")))</f>
        <v>,</v>
      </c>
      <c r="AP144" s="269" t="str">
        <f>IF($E144=$E143,IF(AQ143=".",IF(MAX($Q144:AO144,0)=OPER!$AA239,".",IF(OPER!$AB239&lt;=HOUR(AQ$7),MAX($Q144:AO144,0)+1,".")),","),IF(MAX($Q144:AO144,0)=OPER!$AA239,".",IF(OPER!$AB239&lt;=HOUR(AQ$7),MAX($Q144:AO144,0)+1,".")))</f>
        <v>,</v>
      </c>
      <c r="AQ144" s="269" t="str">
        <f>IF($E144=$E143,IF(AR143=".",IF(MAX($Q144:AP144,0)=OPER!$AA239,".",IF(OPER!$AB239&lt;=HOUR(AR$7),MAX($Q144:AP144,0)+1,".")),","),IF(MAX($Q144:AP144,0)=OPER!$AA239,".",IF(OPER!$AB239&lt;=HOUR(AR$7),MAX($Q144:AP144,0)+1,".")))</f>
        <v>,</v>
      </c>
      <c r="AR144" s="270" t="str">
        <f>IF($E144=$E143,IF(AS143=".",IF(MAX($Q144:AQ144,0)=OPER!$AA239,".",IF(OPER!$AB239&lt;=HOUR(AS$7),MAX($Q144:AQ144,0)+1,".")),","),IF(MAX($Q144:AQ144,0)=OPER!$AA239,".",IF(OPER!$AB239&lt;=HOUR(AS$7),MAX($Q144:AQ144,0)+1,".")))</f>
        <v>,</v>
      </c>
      <c r="AS144" s="271" t="str">
        <f>IF($E144=$E143,IF(AT143=".",IF(MAX($Q144:AR144,0)=OPER!$AA239,".",IF(OPER!$AB239&lt;=HOUR(AT$7),MAX($Q144:AR144,0)+1,".")),","),IF(MAX($Q144:AR144,0)=OPER!$AA239,".",IF(OPER!$AB239&lt;=HOUR(AT$7),MAX($Q144:AR144,0)+1,".")))</f>
        <v>,</v>
      </c>
      <c r="AT144" s="269" t="str">
        <f>IF($E144=$E143,IF(AU143=".",IF(MAX($Q144:AS144,0)=OPER!$AA239,".",IF(OPER!$AB239&lt;=HOUR(AU$7),MAX($Q144:AS144,0)+1,".")),","),IF(MAX($Q144:AS144,0)=OPER!$AA239,".",IF(OPER!$AB239&lt;=HOUR(AU$7),MAX($Q144:AS144,0)+1,".")))</f>
        <v>,</v>
      </c>
      <c r="AU144" s="269" t="str">
        <f>IF($E144=$E143,IF(AV143=".",IF(MAX($Q144:AT144,0)=OPER!$AA239,".",IF(OPER!$AB239&lt;=HOUR(AV$7),MAX($Q144:AT144,0)+1,".")),","),IF(MAX($Q144:AT144,0)=OPER!$AA239,".",IF(OPER!$AB239&lt;=HOUR(AV$7),MAX($Q144:AT144,0)+1,".")))</f>
        <v>,</v>
      </c>
      <c r="AV144" s="270" t="str">
        <f>IF($E144=$E143,IF(AW143=".",IF(MAX($Q144:AU144,0)=OPER!$AA239,".",IF(OPER!$AB239&lt;=HOUR(AW$7),MAX($Q144:AU144,0)+1,".")),","),IF(MAX($Q144:AU144,0)=OPER!$AA239,".",IF(OPER!$AB239&lt;=HOUR(AW$7),MAX($Q144:AU144,0)+1,".")))</f>
        <v>,</v>
      </c>
      <c r="AW144" s="271" t="str">
        <f>IF($E144=$E143,IF(AX143=".",IF(MAX($Q144:AV144,0)=OPER!$AA239,".",IF(OPER!$AB239&lt;=HOUR(AX$7),MAX($Q144:AV144,0)+1,".")),","),IF(MAX($Q144:AV144,0)=OPER!$AA239,".",IF(OPER!$AB239&lt;=HOUR(AX$7),MAX($Q144:AV144,0)+1,".")))</f>
        <v>,</v>
      </c>
      <c r="AX144" s="269" t="str">
        <f>IF($E144=$E143,IF(AY143=".",IF(MAX($Q144:AW144,0)=OPER!$AA239,".",IF(OPER!$AB239&lt;=HOUR(AY$7),MAX($Q144:AW144,0)+1,".")),","),IF(MAX($Q144:AW144,0)=OPER!$AA239,".",IF(OPER!$AB239&lt;=HOUR(AY$7),MAX($Q144:AW144,0)+1,".")))</f>
        <v>,</v>
      </c>
      <c r="AY144" s="269" t="str">
        <f>IF($E144=$E143,IF(AZ143=".",IF(MAX($Q144:AX144,0)=OPER!$AA239,".",IF(OPER!$AB239&lt;=HOUR(AZ$7),MAX($Q144:AX144,0)+1,".")),","),IF(MAX($Q144:AX144,0)=OPER!$AA239,".",IF(OPER!$AB239&lt;=HOUR(AZ$7),MAX($Q144:AX144,0)+1,".")))</f>
        <v>,</v>
      </c>
      <c r="AZ144" s="270" t="str">
        <f>IF($E144=$E143,IF(BA143=".",IF(MAX($Q144:AY144,0)=OPER!$AA239,".",IF(OPER!$AB239&lt;=HOUR(BA$7),MAX($Q144:AY144,0)+1,".")),","),IF(MAX($Q144:AY144,0)=OPER!$AA239,".",IF(OPER!$AB239&lt;=HOUR(BA$7),MAX($Q144:AY144,0)+1,".")))</f>
        <v>,</v>
      </c>
      <c r="BA144" s="30" t="str">
        <f>+OPER!AK138</f>
        <v/>
      </c>
    </row>
    <row r="145" spans="1:53" ht="80.5" customHeight="1" x14ac:dyDescent="0.2">
      <c r="A145" s="282" t="str">
        <f>IF(OPER!AF139=0,"",OPER!AF139)</f>
        <v>CRITICA</v>
      </c>
      <c r="B145" s="109" t="str">
        <f>IF(OPER!V139=0,"",OPER!V139)</f>
        <v xml:space="preserve"> </v>
      </c>
      <c r="C145" s="71" t="str">
        <f>IF(OPER!U139 = 0,"", OPER!U139)</f>
        <v/>
      </c>
      <c r="D145" s="30" t="str">
        <f t="shared" si="13"/>
        <v/>
      </c>
      <c r="E145" s="262" t="str">
        <f>IF(OPER!X139 = 0,"",OPER!X139)</f>
        <v xml:space="preserve"> </v>
      </c>
      <c r="F145" s="262" t="str">
        <f>IF(OPER!I139 = 0,"",OPER!I139)</f>
        <v/>
      </c>
      <c r="G145" s="352" t="str">
        <f>IF(OPER!C139=0,"",OPER!C139)</f>
        <v/>
      </c>
      <c r="H145" s="30" t="str">
        <f>IF(OPER!R139 = 0,"",OPER!R139)</f>
        <v/>
      </c>
      <c r="I145" s="30" t="str">
        <f>IF(OPER!F139=0,"", OPER!F139)</f>
        <v/>
      </c>
      <c r="J145" s="108" t="str">
        <f>IF(OPER!G139=0,"",OPER!G139)</f>
        <v/>
      </c>
      <c r="K145" s="250">
        <f>+OPER!R139</f>
        <v>0</v>
      </c>
      <c r="L145" s="262">
        <f t="shared" si="14"/>
        <v>0</v>
      </c>
      <c r="M145" s="250">
        <f t="shared" si="15"/>
        <v>0</v>
      </c>
      <c r="N145" s="205" t="str">
        <f>IF(OPER!A139=0,"",OPER!A139)</f>
        <v/>
      </c>
      <c r="O145" s="73" t="str">
        <f>IF(OPER!AJ1995=0,"",OPER!AJ1995)</f>
        <v/>
      </c>
      <c r="P145" s="264" t="str">
        <f>IF(OPER!AH139="EJECUTADO","SI",IF(OPER!AH139="NO EJECUTADO","NO",""))</f>
        <v/>
      </c>
      <c r="Q145" s="264" t="str">
        <f>IF(OPER!AN139="EJECUTADO","SI",IF(OPER!AN139="NO EJECUTADO","NO",""))</f>
        <v/>
      </c>
      <c r="R145" s="221" t="str">
        <f>IFERROR(VLOOKUP(OPER!Z139,OPER!$AU$490:$AV$577,2,0),"NO ASIGNADO")</f>
        <v xml:space="preserve"> </v>
      </c>
      <c r="S145" s="6" t="str">
        <f>+OPER!AG139</f>
        <v xml:space="preserve"> </v>
      </c>
      <c r="T145" s="268" t="str">
        <f>IF($E145=$E144,IF(U144=".",IF(MAX($Q145:Q145,0)=OPER!$AA240,".",IF(OPER!$AB240&lt;=HOUR(U$7),MAX($Q145:Q145,0)+1,".")),","),IF(MAX($Q145:Q145,0)=OPER!$AA240,".",IF(OPER!$AB240&lt;=HOUR(U$7),MAX($Q145:Q145,0)+1,".")))</f>
        <v>,</v>
      </c>
      <c r="U145" s="269" t="str">
        <f>IF($E145=$E144,IF(V144=".",IF(MAX($Q145:T145,0)=OPER!$AA240,".",IF(OPER!$AB240&lt;=HOUR(V$7),MAX($Q145:T145,0)+1,".")),","),IF(MAX($Q145:T145,0)=OPER!$AA240,".",IF(OPER!$AB240&lt;=HOUR(V$7),MAX($Q145:T145,0)+1,".")))</f>
        <v>,</v>
      </c>
      <c r="V145" s="269" t="str">
        <f>IF($E145=$E144,IF(W144=".",IF(MAX($Q145:U145,0)=OPER!$AA240,".",IF(OPER!$AB240&lt;=HOUR(W$7),MAX($Q145:U145,0)+1,".")),","),IF(MAX($Q145:U145,0)=OPER!$AA240,".",IF(OPER!$AB240&lt;=HOUR(W$7),MAX($Q145:U145,0)+1,".")))</f>
        <v>,</v>
      </c>
      <c r="W145" s="269" t="str">
        <f>IF($E145=$E144,IF(X144=".",IF(MAX($Q145:V145,0)=OPER!$AA240,".",IF(OPER!$AB240&lt;=HOUR(X$7),MAX($Q145:V145,0)+1,".")),","),IF(MAX($Q145:V145,0)=OPER!$AA240,".",IF(OPER!$AB240&lt;=HOUR(X$7),MAX($Q145:V145,0)+1,".")))</f>
        <v>,</v>
      </c>
      <c r="X145" s="270" t="str">
        <f>IF($E145=$E144,IF(Y144=".",IF(MAX($Q145:W145,0)=OPER!$AA240,".",IF(OPER!$AB240&lt;=HOUR(Y$7),MAX($Q145:W145,0)+1,".")),","),IF(MAX($Q145:W145,0)=OPER!$AA240,".",IF(OPER!$AB240&lt;=HOUR(Y$7),MAX($Q145:W145,0)+1,".")))</f>
        <v>,</v>
      </c>
      <c r="Y145" s="271" t="str">
        <f>IF($E145=$E144,IF(Z144=".",IF(MAX($Q145:X145,0)=OPER!$AA240,".",IF(OPER!$AB240&lt;=HOUR(Z$7),MAX($Q145:X145,0)+1,".")),","),IF(MAX($Q145:X145,0)=OPER!$AA240,".",IF(OPER!$AB240&lt;=HOUR(Z$7),MAX($Q145:X145,0)+1,".")))</f>
        <v>,</v>
      </c>
      <c r="Z145" s="269" t="str">
        <f>IF($E145=$E144,IF(AA144=".",IF(MAX($Q145:Y145,0)=OPER!$AA240,".",IF(OPER!$AB240&lt;=HOUR(AA$7),MAX($Q145:Y145,0)+1,".")),","),IF(MAX($Q145:Y145,0)=OPER!$AA240,".",IF(OPER!$AB240&lt;=HOUR(AA$7),MAX($Q145:Y145,0)+1,".")))</f>
        <v>,</v>
      </c>
      <c r="AA145" s="269" t="str">
        <f>IF($E145=$E144,IF(AB144=".",IF(MAX($Q145:Z145,0)=OPER!$AA240,".",IF(OPER!$AB240&lt;=HOUR(AB$7),MAX($Q145:Z145,0)+1,".")),","),IF(MAX($Q145:Z145,0)=OPER!$AA240,".",IF(OPER!$AB240&lt;=HOUR(AB$7),MAX($Q145:Z145,0)+1,".")))</f>
        <v>,</v>
      </c>
      <c r="AB145" s="270" t="str">
        <f>IF($E145=$E144,IF(AC144=".",IF(MAX($Q145:AA145,0)=OPER!$AA240,".",IF(OPER!$AB240&lt;=HOUR(AC$7),MAX($Q145:AA145,0)+1,".")),","),IF(MAX($Q145:AA145,0)=OPER!$AA240,".",IF(OPER!$AB240&lt;=HOUR(AC$7),MAX($Q145:AA145,0)+1,".")))</f>
        <v>,</v>
      </c>
      <c r="AC145" s="271" t="str">
        <f>IF($E145=$E144,IF(AD144=".",IF(MAX($Q145:AB145,0)=OPER!$AA240,".",IF(OPER!$AB240&lt;=HOUR(AD$7),MAX($Q145:AB145,0)+1,".")),","),IF(MAX($Q145:AB145,0)=OPER!$AA240,".",IF(OPER!$AB240&lt;=HOUR(AD$7),MAX($Q145:AB145,0)+1,".")))</f>
        <v>,</v>
      </c>
      <c r="AD145" s="269" t="str">
        <f>IF($E145=$E144,IF(AE144=".",IF(MAX($Q145:AC145,0)=OPER!$AA240,".",IF(OPER!$AB240&lt;=HOUR(AE$7),MAX($Q145:AC145,0)+1,".")),","),IF(MAX($Q145:AC145,0)=OPER!$AA240,".",IF(OPER!$AB240&lt;=HOUR(AE$7),MAX($Q145:AC145,0)+1,".")))</f>
        <v>,</v>
      </c>
      <c r="AE145" s="269" t="str">
        <f>IF($E145=$E144,IF(AF144=".",IF(MAX($Q145:AD145,0)=OPER!$AA240,".",IF(OPER!$AB240&lt;=HOUR(AF$7),MAX($Q145:AD145,0)+1,".")),","),IF(MAX($Q145:AD145,0)=OPER!$AA240,".",IF(OPER!$AB240&lt;=HOUR(AF$7),MAX($Q145:AD145,0)+1,".")))</f>
        <v>,</v>
      </c>
      <c r="AF145" s="270" t="str">
        <f>IF($E145=$E144,IF(AG144=".",IF(MAX($Q145:AE145,0)=OPER!$AA240,".",IF(OPER!$AB240&lt;=HOUR(AG$7),MAX($Q145:AE145,0)+1,".")),","),IF(MAX($Q145:AE145,0)=OPER!$AA240,".",IF(OPER!$AB240&lt;=HOUR(AG$7),MAX($Q145:AE145,0)+1,".")))</f>
        <v>,</v>
      </c>
      <c r="AG145" s="271" t="str">
        <f>IF($E145=$E144,IF(AH144=".",IF(MAX($Q145:AF145,0)=OPER!$AA240,".",IF(OPER!$AB240&lt;=HOUR(AH$7),MAX($Q145:AF145,0)+1,".")),","),IF(MAX($Q145:AF145,0)=OPER!$AA240,".",IF(OPER!$AB240&lt;=HOUR(AH$7),MAX($Q145:AF145,0)+1,".")))</f>
        <v>,</v>
      </c>
      <c r="AH145" s="269" t="str">
        <f>IF($E145=$E144,IF(AI144=".",IF(MAX($Q145:AG145,0)=OPER!$AA240,".",IF(OPER!$AB240&lt;=HOUR(AI$7),MAX($Q145:AG145,0)+1,".")),","),IF(MAX($Q145:AG145,0)=OPER!$AA240,".",IF(OPER!$AB240&lt;=HOUR(AI$7),MAX($Q145:AG145,0)+1,".")))</f>
        <v>,</v>
      </c>
      <c r="AI145" s="269" t="str">
        <f>IF($E145=$E144,IF(AJ144=".",IF(MAX($Q145:AH145,0)=OPER!$AA240,".",IF(OPER!$AB240&lt;=HOUR(AJ$7),MAX($Q145:AH145,0)+1,".")),","),IF(MAX($Q145:AH145,0)=OPER!$AA240,".",IF(OPER!$AB240&lt;=HOUR(AJ$7),MAX($Q145:AH145,0)+1,".")))</f>
        <v>,</v>
      </c>
      <c r="AJ145" s="270" t="str">
        <f>IF($E145=$E144,IF(AK144=".",IF(MAX($Q145:AI145,0)=OPER!$AA240,".",IF(OPER!$AB240&lt;=HOUR(AK$7),MAX($Q145:AI145,0)+1,".")),","),IF(MAX($Q145:AI145,0)=OPER!$AA240,".",IF(OPER!$AB240&lt;=HOUR(AK$7),MAX($Q145:AI145,0)+1,".")))</f>
        <v>,</v>
      </c>
      <c r="AK145" s="271" t="str">
        <f>IF($E145=$E144,IF(AL144=".",IF(MAX($Q145:AJ145,0)=OPER!$AA240,".",IF(OPER!$AB240&lt;=HOUR(AL$7),MAX($Q145:AJ145,0)+1,".")),","),IF(MAX($Q145:AJ145,0)=OPER!$AA240,".",IF(OPER!$AB240&lt;=HOUR(AL$7),MAX($Q145:AJ145,0)+1,".")))</f>
        <v>,</v>
      </c>
      <c r="AL145" s="269" t="str">
        <f>IF($E145=$E144,IF(AM144=".",IF(MAX($Q145:AK145,0)=OPER!$AA240,".",IF(OPER!$AB240&lt;=HOUR(AM$7),MAX($Q145:AK145,0)+1,".")),","),IF(MAX($Q145:AK145,0)=OPER!$AA240,".",IF(OPER!$AB240&lt;=HOUR(AM$7),MAX($Q145:AK145,0)+1,".")))</f>
        <v>,</v>
      </c>
      <c r="AM145" s="269" t="str">
        <f>IF($E145=$E144,IF(AN144=".",IF(MAX($Q145:AL145,0)=OPER!$AA240,".",IF(OPER!$AB240&lt;=HOUR(AN$7),MAX($Q145:AL145,0)+1,".")),","),IF(MAX($Q145:AL145,0)=OPER!$AA240,".",IF(OPER!$AB240&lt;=HOUR(AN$7),MAX($Q145:AL145,0)+1,".")))</f>
        <v>,</v>
      </c>
      <c r="AN145" s="270" t="str">
        <f>IF($E145=$E144,IF(AO144=".",IF(MAX($Q145:AM145,0)=OPER!$AA240,".",IF(OPER!$AB240&lt;=HOUR(AO$7),MAX($Q145:AM145,0)+1,".")),","),IF(MAX($Q145:AM145,0)=OPER!$AA240,".",IF(OPER!$AB240&lt;=HOUR(AO$7),MAX($Q145:AM145,0)+1,".")))</f>
        <v>,</v>
      </c>
      <c r="AO145" s="271" t="str">
        <f>IF($E145=$E144,IF(AP144=".",IF(MAX($Q145:AN145,0)=OPER!$AA240,".",IF(OPER!$AB240&lt;=HOUR(AP$7),MAX($Q145:AN145,0)+1,".")),","),IF(MAX($Q145:AN145,0)=OPER!$AA240,".",IF(OPER!$AB240&lt;=HOUR(AP$7),MAX($Q145:AN145,0)+1,".")))</f>
        <v>,</v>
      </c>
      <c r="AP145" s="269" t="str">
        <f>IF($E145=$E144,IF(AQ144=".",IF(MAX($Q145:AO145,0)=OPER!$AA240,".",IF(OPER!$AB240&lt;=HOUR(AQ$7),MAX($Q145:AO145,0)+1,".")),","),IF(MAX($Q145:AO145,0)=OPER!$AA240,".",IF(OPER!$AB240&lt;=HOUR(AQ$7),MAX($Q145:AO145,0)+1,".")))</f>
        <v>,</v>
      </c>
      <c r="AQ145" s="269" t="str">
        <f>IF($E145=$E144,IF(AR144=".",IF(MAX($Q145:AP145,0)=OPER!$AA240,".",IF(OPER!$AB240&lt;=HOUR(AR$7),MAX($Q145:AP145,0)+1,".")),","),IF(MAX($Q145:AP145,0)=OPER!$AA240,".",IF(OPER!$AB240&lt;=HOUR(AR$7),MAX($Q145:AP145,0)+1,".")))</f>
        <v>,</v>
      </c>
      <c r="AR145" s="270" t="str">
        <f>IF($E145=$E144,IF(AS144=".",IF(MAX($Q145:AQ145,0)=OPER!$AA240,".",IF(OPER!$AB240&lt;=HOUR(AS$7),MAX($Q145:AQ145,0)+1,".")),","),IF(MAX($Q145:AQ145,0)=OPER!$AA240,".",IF(OPER!$AB240&lt;=HOUR(AS$7),MAX($Q145:AQ145,0)+1,".")))</f>
        <v>,</v>
      </c>
      <c r="AS145" s="271" t="str">
        <f>IF($E145=$E144,IF(AT144=".",IF(MAX($Q145:AR145,0)=OPER!$AA240,".",IF(OPER!$AB240&lt;=HOUR(AT$7),MAX($Q145:AR145,0)+1,".")),","),IF(MAX($Q145:AR145,0)=OPER!$AA240,".",IF(OPER!$AB240&lt;=HOUR(AT$7),MAX($Q145:AR145,0)+1,".")))</f>
        <v>,</v>
      </c>
      <c r="AT145" s="269" t="str">
        <f>IF($E145=$E144,IF(AU144=".",IF(MAX($Q145:AS145,0)=OPER!$AA240,".",IF(OPER!$AB240&lt;=HOUR(AU$7),MAX($Q145:AS145,0)+1,".")),","),IF(MAX($Q145:AS145,0)=OPER!$AA240,".",IF(OPER!$AB240&lt;=HOUR(AU$7),MAX($Q145:AS145,0)+1,".")))</f>
        <v>,</v>
      </c>
      <c r="AU145" s="269" t="str">
        <f>IF($E145=$E144,IF(AV144=".",IF(MAX($Q145:AT145,0)=OPER!$AA240,".",IF(OPER!$AB240&lt;=HOUR(AV$7),MAX($Q145:AT145,0)+1,".")),","),IF(MAX($Q145:AT145,0)=OPER!$AA240,".",IF(OPER!$AB240&lt;=HOUR(AV$7),MAX($Q145:AT145,0)+1,".")))</f>
        <v>,</v>
      </c>
      <c r="AV145" s="270" t="str">
        <f>IF($E145=$E144,IF(AW144=".",IF(MAX($Q145:AU145,0)=OPER!$AA240,".",IF(OPER!$AB240&lt;=HOUR(AW$7),MAX($Q145:AU145,0)+1,".")),","),IF(MAX($Q145:AU145,0)=OPER!$AA240,".",IF(OPER!$AB240&lt;=HOUR(AW$7),MAX($Q145:AU145,0)+1,".")))</f>
        <v>,</v>
      </c>
      <c r="AW145" s="271" t="str">
        <f>IF($E145=$E144,IF(AX144=".",IF(MAX($Q145:AV145,0)=OPER!$AA240,".",IF(OPER!$AB240&lt;=HOUR(AX$7),MAX($Q145:AV145,0)+1,".")),","),IF(MAX($Q145:AV145,0)=OPER!$AA240,".",IF(OPER!$AB240&lt;=HOUR(AX$7),MAX($Q145:AV145,0)+1,".")))</f>
        <v>,</v>
      </c>
      <c r="AX145" s="269" t="str">
        <f>IF($E145=$E144,IF(AY144=".",IF(MAX($Q145:AW145,0)=OPER!$AA240,".",IF(OPER!$AB240&lt;=HOUR(AY$7),MAX($Q145:AW145,0)+1,".")),","),IF(MAX($Q145:AW145,0)=OPER!$AA240,".",IF(OPER!$AB240&lt;=HOUR(AY$7),MAX($Q145:AW145,0)+1,".")))</f>
        <v>,</v>
      </c>
      <c r="AY145" s="269" t="str">
        <f>IF($E145=$E144,IF(AZ144=".",IF(MAX($Q145:AX145,0)=OPER!$AA240,".",IF(OPER!$AB240&lt;=HOUR(AZ$7),MAX($Q145:AX145,0)+1,".")),","),IF(MAX($Q145:AX145,0)=OPER!$AA240,".",IF(OPER!$AB240&lt;=HOUR(AZ$7),MAX($Q145:AX145,0)+1,".")))</f>
        <v>,</v>
      </c>
      <c r="AZ145" s="270" t="str">
        <f>IF($E145=$E144,IF(BA144=".",IF(MAX($Q145:AY145,0)=OPER!$AA240,".",IF(OPER!$AB240&lt;=HOUR(BA$7),MAX($Q145:AY145,0)+1,".")),","),IF(MAX($Q145:AY145,0)=OPER!$AA240,".",IF(OPER!$AB240&lt;=HOUR(BA$7),MAX($Q145:AY145,0)+1,".")))</f>
        <v>,</v>
      </c>
      <c r="BA145" s="30" t="str">
        <f>+OPER!AK139</f>
        <v/>
      </c>
    </row>
    <row r="146" spans="1:53" ht="80.5" customHeight="1" x14ac:dyDescent="0.2">
      <c r="A146" s="282" t="str">
        <f>IF(OPER!AF140=0,"",OPER!AF140)</f>
        <v>CRITICA</v>
      </c>
      <c r="B146" s="109" t="str">
        <f>IF(OPER!V140=0,"",OPER!V140)</f>
        <v xml:space="preserve"> </v>
      </c>
      <c r="C146" s="71" t="str">
        <f>IF(OPER!U140 = 0,"", OPER!U140)</f>
        <v/>
      </c>
      <c r="D146" s="30" t="str">
        <f t="shared" si="13"/>
        <v/>
      </c>
      <c r="E146" s="262" t="str">
        <f>IF(OPER!X140 = 0,"",OPER!X140)</f>
        <v xml:space="preserve"> </v>
      </c>
      <c r="F146" s="262" t="str">
        <f>IF(OPER!I140 = 0,"",OPER!I140)</f>
        <v/>
      </c>
      <c r="G146" s="352" t="str">
        <f>IF(OPER!C140=0,"",OPER!C140)</f>
        <v/>
      </c>
      <c r="H146" s="30" t="str">
        <f>IF(OPER!R140 = 0,"",OPER!R140)</f>
        <v/>
      </c>
      <c r="I146" s="30" t="str">
        <f>IF(OPER!F140=0,"", OPER!F140)</f>
        <v/>
      </c>
      <c r="J146" s="108" t="str">
        <f>IF(OPER!G140=0,"",OPER!G140)</f>
        <v/>
      </c>
      <c r="K146" s="250">
        <f>+OPER!R140</f>
        <v>0</v>
      </c>
      <c r="L146" s="262">
        <f t="shared" si="14"/>
        <v>0</v>
      </c>
      <c r="M146" s="250">
        <f t="shared" si="15"/>
        <v>0</v>
      </c>
      <c r="N146" s="205" t="str">
        <f>IF(OPER!A140=0,"",OPER!A140)</f>
        <v/>
      </c>
      <c r="O146" s="73" t="str">
        <f>IF(OPER!AJ1996=0,"",OPER!AJ1996)</f>
        <v/>
      </c>
      <c r="P146" s="264" t="str">
        <f>IF(OPER!AH140="EJECUTADO","SI",IF(OPER!AH140="NO EJECUTADO","NO",""))</f>
        <v/>
      </c>
      <c r="Q146" s="264" t="str">
        <f>IF(OPER!AN140="EJECUTADO","SI",IF(OPER!AN140="NO EJECUTADO","NO",""))</f>
        <v/>
      </c>
      <c r="R146" s="221" t="str">
        <f>IFERROR(VLOOKUP(OPER!Z140,OPER!$AU$490:$AV$577,2,0),"NO ASIGNADO")</f>
        <v xml:space="preserve"> </v>
      </c>
      <c r="S146" s="6" t="str">
        <f>+OPER!AG140</f>
        <v xml:space="preserve"> </v>
      </c>
      <c r="T146" s="268" t="str">
        <f>IF($E146=$E145,IF(U145=".",IF(MAX($Q146:Q146,0)=OPER!$AA241,".",IF(OPER!$AB241&lt;=HOUR(U$7),MAX($Q146:Q146,0)+1,".")),","),IF(MAX($Q146:Q146,0)=OPER!$AA241,".",IF(OPER!$AB241&lt;=HOUR(U$7),MAX($Q146:Q146,0)+1,".")))</f>
        <v>,</v>
      </c>
      <c r="U146" s="269" t="str">
        <f>IF($E146=$E145,IF(V145=".",IF(MAX($Q146:T146,0)=OPER!$AA241,".",IF(OPER!$AB241&lt;=HOUR(V$7),MAX($Q146:T146,0)+1,".")),","),IF(MAX($Q146:T146,0)=OPER!$AA241,".",IF(OPER!$AB241&lt;=HOUR(V$7),MAX($Q146:T146,0)+1,".")))</f>
        <v>,</v>
      </c>
      <c r="V146" s="269" t="str">
        <f>IF($E146=$E145,IF(W145=".",IF(MAX($Q146:U146,0)=OPER!$AA241,".",IF(OPER!$AB241&lt;=HOUR(W$7),MAX($Q146:U146,0)+1,".")),","),IF(MAX($Q146:U146,0)=OPER!$AA241,".",IF(OPER!$AB241&lt;=HOUR(W$7),MAX($Q146:U146,0)+1,".")))</f>
        <v>,</v>
      </c>
      <c r="W146" s="269" t="str">
        <f>IF($E146=$E145,IF(X145=".",IF(MAX($Q146:V146,0)=OPER!$AA241,".",IF(OPER!$AB241&lt;=HOUR(X$7),MAX($Q146:V146,0)+1,".")),","),IF(MAX($Q146:V146,0)=OPER!$AA241,".",IF(OPER!$AB241&lt;=HOUR(X$7),MAX($Q146:V146,0)+1,".")))</f>
        <v>,</v>
      </c>
      <c r="X146" s="270" t="str">
        <f>IF($E146=$E145,IF(Y145=".",IF(MAX($Q146:W146,0)=OPER!$AA241,".",IF(OPER!$AB241&lt;=HOUR(Y$7),MAX($Q146:W146,0)+1,".")),","),IF(MAX($Q146:W146,0)=OPER!$AA241,".",IF(OPER!$AB241&lt;=HOUR(Y$7),MAX($Q146:W146,0)+1,".")))</f>
        <v>,</v>
      </c>
      <c r="Y146" s="271" t="str">
        <f>IF($E146=$E145,IF(Z145=".",IF(MAX($Q146:X146,0)=OPER!$AA241,".",IF(OPER!$AB241&lt;=HOUR(Z$7),MAX($Q146:X146,0)+1,".")),","),IF(MAX($Q146:X146,0)=OPER!$AA241,".",IF(OPER!$AB241&lt;=HOUR(Z$7),MAX($Q146:X146,0)+1,".")))</f>
        <v>,</v>
      </c>
      <c r="Z146" s="269" t="str">
        <f>IF($E146=$E145,IF(AA145=".",IF(MAX($Q146:Y146,0)=OPER!$AA241,".",IF(OPER!$AB241&lt;=HOUR(AA$7),MAX($Q146:Y146,0)+1,".")),","),IF(MAX($Q146:Y146,0)=OPER!$AA241,".",IF(OPER!$AB241&lt;=HOUR(AA$7),MAX($Q146:Y146,0)+1,".")))</f>
        <v>,</v>
      </c>
      <c r="AA146" s="269" t="str">
        <f>IF($E146=$E145,IF(AB145=".",IF(MAX($Q146:Z146,0)=OPER!$AA241,".",IF(OPER!$AB241&lt;=HOUR(AB$7),MAX($Q146:Z146,0)+1,".")),","),IF(MAX($Q146:Z146,0)=OPER!$AA241,".",IF(OPER!$AB241&lt;=HOUR(AB$7),MAX($Q146:Z146,0)+1,".")))</f>
        <v>,</v>
      </c>
      <c r="AB146" s="270" t="str">
        <f>IF($E146=$E145,IF(AC145=".",IF(MAX($Q146:AA146,0)=OPER!$AA241,".",IF(OPER!$AB241&lt;=HOUR(AC$7),MAX($Q146:AA146,0)+1,".")),","),IF(MAX($Q146:AA146,0)=OPER!$AA241,".",IF(OPER!$AB241&lt;=HOUR(AC$7),MAX($Q146:AA146,0)+1,".")))</f>
        <v>,</v>
      </c>
      <c r="AC146" s="271" t="str">
        <f>IF($E146=$E145,IF(AD145=".",IF(MAX($Q146:AB146,0)=OPER!$AA241,".",IF(OPER!$AB241&lt;=HOUR(AD$7),MAX($Q146:AB146,0)+1,".")),","),IF(MAX($Q146:AB146,0)=OPER!$AA241,".",IF(OPER!$AB241&lt;=HOUR(AD$7),MAX($Q146:AB146,0)+1,".")))</f>
        <v>,</v>
      </c>
      <c r="AD146" s="269" t="str">
        <f>IF($E146=$E145,IF(AE145=".",IF(MAX($Q146:AC146,0)=OPER!$AA241,".",IF(OPER!$AB241&lt;=HOUR(AE$7),MAX($Q146:AC146,0)+1,".")),","),IF(MAX($Q146:AC146,0)=OPER!$AA241,".",IF(OPER!$AB241&lt;=HOUR(AE$7),MAX($Q146:AC146,0)+1,".")))</f>
        <v>,</v>
      </c>
      <c r="AE146" s="269" t="str">
        <f>IF($E146=$E145,IF(AF145=".",IF(MAX($Q146:AD146,0)=OPER!$AA241,".",IF(OPER!$AB241&lt;=HOUR(AF$7),MAX($Q146:AD146,0)+1,".")),","),IF(MAX($Q146:AD146,0)=OPER!$AA241,".",IF(OPER!$AB241&lt;=HOUR(AF$7),MAX($Q146:AD146,0)+1,".")))</f>
        <v>,</v>
      </c>
      <c r="AF146" s="270" t="str">
        <f>IF($E146=$E145,IF(AG145=".",IF(MAX($Q146:AE146,0)=OPER!$AA241,".",IF(OPER!$AB241&lt;=HOUR(AG$7),MAX($Q146:AE146,0)+1,".")),","),IF(MAX($Q146:AE146,0)=OPER!$AA241,".",IF(OPER!$AB241&lt;=HOUR(AG$7),MAX($Q146:AE146,0)+1,".")))</f>
        <v>,</v>
      </c>
      <c r="AG146" s="271" t="str">
        <f>IF($E146=$E145,IF(AH145=".",IF(MAX($Q146:AF146,0)=OPER!$AA241,".",IF(OPER!$AB241&lt;=HOUR(AH$7),MAX($Q146:AF146,0)+1,".")),","),IF(MAX($Q146:AF146,0)=OPER!$AA241,".",IF(OPER!$AB241&lt;=HOUR(AH$7),MAX($Q146:AF146,0)+1,".")))</f>
        <v>,</v>
      </c>
      <c r="AH146" s="269" t="str">
        <f>IF($E146=$E145,IF(AI145=".",IF(MAX($Q146:AG146,0)=OPER!$AA241,".",IF(OPER!$AB241&lt;=HOUR(AI$7),MAX($Q146:AG146,0)+1,".")),","),IF(MAX($Q146:AG146,0)=OPER!$AA241,".",IF(OPER!$AB241&lt;=HOUR(AI$7),MAX($Q146:AG146,0)+1,".")))</f>
        <v>,</v>
      </c>
      <c r="AI146" s="269" t="str">
        <f>IF($E146=$E145,IF(AJ145=".",IF(MAX($Q146:AH146,0)=OPER!$AA241,".",IF(OPER!$AB241&lt;=HOUR(AJ$7),MAX($Q146:AH146,0)+1,".")),","),IF(MAX($Q146:AH146,0)=OPER!$AA241,".",IF(OPER!$AB241&lt;=HOUR(AJ$7),MAX($Q146:AH146,0)+1,".")))</f>
        <v>,</v>
      </c>
      <c r="AJ146" s="270" t="str">
        <f>IF($E146=$E145,IF(AK145=".",IF(MAX($Q146:AI146,0)=OPER!$AA241,".",IF(OPER!$AB241&lt;=HOUR(AK$7),MAX($Q146:AI146,0)+1,".")),","),IF(MAX($Q146:AI146,0)=OPER!$AA241,".",IF(OPER!$AB241&lt;=HOUR(AK$7),MAX($Q146:AI146,0)+1,".")))</f>
        <v>,</v>
      </c>
      <c r="AK146" s="271" t="str">
        <f>IF($E146=$E145,IF(AL145=".",IF(MAX($Q146:AJ146,0)=OPER!$AA241,".",IF(OPER!$AB241&lt;=HOUR(AL$7),MAX($Q146:AJ146,0)+1,".")),","),IF(MAX($Q146:AJ146,0)=OPER!$AA241,".",IF(OPER!$AB241&lt;=HOUR(AL$7),MAX($Q146:AJ146,0)+1,".")))</f>
        <v>,</v>
      </c>
      <c r="AL146" s="269" t="str">
        <f>IF($E146=$E145,IF(AM145=".",IF(MAX($Q146:AK146,0)=OPER!$AA241,".",IF(OPER!$AB241&lt;=HOUR(AM$7),MAX($Q146:AK146,0)+1,".")),","),IF(MAX($Q146:AK146,0)=OPER!$AA241,".",IF(OPER!$AB241&lt;=HOUR(AM$7),MAX($Q146:AK146,0)+1,".")))</f>
        <v>,</v>
      </c>
      <c r="AM146" s="269" t="str">
        <f>IF($E146=$E145,IF(AN145=".",IF(MAX($Q146:AL146,0)=OPER!$AA241,".",IF(OPER!$AB241&lt;=HOUR(AN$7),MAX($Q146:AL146,0)+1,".")),","),IF(MAX($Q146:AL146,0)=OPER!$AA241,".",IF(OPER!$AB241&lt;=HOUR(AN$7),MAX($Q146:AL146,0)+1,".")))</f>
        <v>,</v>
      </c>
      <c r="AN146" s="270" t="str">
        <f>IF($E146=$E145,IF(AO145=".",IF(MAX($Q146:AM146,0)=OPER!$AA241,".",IF(OPER!$AB241&lt;=HOUR(AO$7),MAX($Q146:AM146,0)+1,".")),","),IF(MAX($Q146:AM146,0)=OPER!$AA241,".",IF(OPER!$AB241&lt;=HOUR(AO$7),MAX($Q146:AM146,0)+1,".")))</f>
        <v>,</v>
      </c>
      <c r="AO146" s="271" t="str">
        <f>IF($E146=$E145,IF(AP145=".",IF(MAX($Q146:AN146,0)=OPER!$AA241,".",IF(OPER!$AB241&lt;=HOUR(AP$7),MAX($Q146:AN146,0)+1,".")),","),IF(MAX($Q146:AN146,0)=OPER!$AA241,".",IF(OPER!$AB241&lt;=HOUR(AP$7),MAX($Q146:AN146,0)+1,".")))</f>
        <v>,</v>
      </c>
      <c r="AP146" s="269" t="str">
        <f>IF($E146=$E145,IF(AQ145=".",IF(MAX($Q146:AO146,0)=OPER!$AA241,".",IF(OPER!$AB241&lt;=HOUR(AQ$7),MAX($Q146:AO146,0)+1,".")),","),IF(MAX($Q146:AO146,0)=OPER!$AA241,".",IF(OPER!$AB241&lt;=HOUR(AQ$7),MAX($Q146:AO146,0)+1,".")))</f>
        <v>,</v>
      </c>
      <c r="AQ146" s="269" t="str">
        <f>IF($E146=$E145,IF(AR145=".",IF(MAX($Q146:AP146,0)=OPER!$AA241,".",IF(OPER!$AB241&lt;=HOUR(AR$7),MAX($Q146:AP146,0)+1,".")),","),IF(MAX($Q146:AP146,0)=OPER!$AA241,".",IF(OPER!$AB241&lt;=HOUR(AR$7),MAX($Q146:AP146,0)+1,".")))</f>
        <v>,</v>
      </c>
      <c r="AR146" s="270" t="str">
        <f>IF($E146=$E145,IF(AS145=".",IF(MAX($Q146:AQ146,0)=OPER!$AA241,".",IF(OPER!$AB241&lt;=HOUR(AS$7),MAX($Q146:AQ146,0)+1,".")),","),IF(MAX($Q146:AQ146,0)=OPER!$AA241,".",IF(OPER!$AB241&lt;=HOUR(AS$7),MAX($Q146:AQ146,0)+1,".")))</f>
        <v>,</v>
      </c>
      <c r="AS146" s="271" t="str">
        <f>IF($E146=$E145,IF(AT145=".",IF(MAX($Q146:AR146,0)=OPER!$AA241,".",IF(OPER!$AB241&lt;=HOUR(AT$7),MAX($Q146:AR146,0)+1,".")),","),IF(MAX($Q146:AR146,0)=OPER!$AA241,".",IF(OPER!$AB241&lt;=HOUR(AT$7),MAX($Q146:AR146,0)+1,".")))</f>
        <v>,</v>
      </c>
      <c r="AT146" s="269" t="str">
        <f>IF($E146=$E145,IF(AU145=".",IF(MAX($Q146:AS146,0)=OPER!$AA241,".",IF(OPER!$AB241&lt;=HOUR(AU$7),MAX($Q146:AS146,0)+1,".")),","),IF(MAX($Q146:AS146,0)=OPER!$AA241,".",IF(OPER!$AB241&lt;=HOUR(AU$7),MAX($Q146:AS146,0)+1,".")))</f>
        <v>,</v>
      </c>
      <c r="AU146" s="269" t="str">
        <f>IF($E146=$E145,IF(AV145=".",IF(MAX($Q146:AT146,0)=OPER!$AA241,".",IF(OPER!$AB241&lt;=HOUR(AV$7),MAX($Q146:AT146,0)+1,".")),","),IF(MAX($Q146:AT146,0)=OPER!$AA241,".",IF(OPER!$AB241&lt;=HOUR(AV$7),MAX($Q146:AT146,0)+1,".")))</f>
        <v>,</v>
      </c>
      <c r="AV146" s="270" t="str">
        <f>IF($E146=$E145,IF(AW145=".",IF(MAX($Q146:AU146,0)=OPER!$AA241,".",IF(OPER!$AB241&lt;=HOUR(AW$7),MAX($Q146:AU146,0)+1,".")),","),IF(MAX($Q146:AU146,0)=OPER!$AA241,".",IF(OPER!$AB241&lt;=HOUR(AW$7),MAX($Q146:AU146,0)+1,".")))</f>
        <v>,</v>
      </c>
      <c r="AW146" s="271" t="str">
        <f>IF($E146=$E145,IF(AX145=".",IF(MAX($Q146:AV146,0)=OPER!$AA241,".",IF(OPER!$AB241&lt;=HOUR(AX$7),MAX($Q146:AV146,0)+1,".")),","),IF(MAX($Q146:AV146,0)=OPER!$AA241,".",IF(OPER!$AB241&lt;=HOUR(AX$7),MAX($Q146:AV146,0)+1,".")))</f>
        <v>,</v>
      </c>
      <c r="AX146" s="269" t="str">
        <f>IF($E146=$E145,IF(AY145=".",IF(MAX($Q146:AW146,0)=OPER!$AA241,".",IF(OPER!$AB241&lt;=HOUR(AY$7),MAX($Q146:AW146,0)+1,".")),","),IF(MAX($Q146:AW146,0)=OPER!$AA241,".",IF(OPER!$AB241&lt;=HOUR(AY$7),MAX($Q146:AW146,0)+1,".")))</f>
        <v>,</v>
      </c>
      <c r="AY146" s="269" t="str">
        <f>IF($E146=$E145,IF(AZ145=".",IF(MAX($Q146:AX146,0)=OPER!$AA241,".",IF(OPER!$AB241&lt;=HOUR(AZ$7),MAX($Q146:AX146,0)+1,".")),","),IF(MAX($Q146:AX146,0)=OPER!$AA241,".",IF(OPER!$AB241&lt;=HOUR(AZ$7),MAX($Q146:AX146,0)+1,".")))</f>
        <v>,</v>
      </c>
      <c r="AZ146" s="270" t="str">
        <f>IF($E146=$E145,IF(BA145=".",IF(MAX($Q146:AY146,0)=OPER!$AA241,".",IF(OPER!$AB241&lt;=HOUR(BA$7),MAX($Q146:AY146,0)+1,".")),","),IF(MAX($Q146:AY146,0)=OPER!$AA241,".",IF(OPER!$AB241&lt;=HOUR(BA$7),MAX($Q146:AY146,0)+1,".")))</f>
        <v>,</v>
      </c>
      <c r="BA146" s="30" t="str">
        <f>+OPER!AK140</f>
        <v/>
      </c>
    </row>
    <row r="147" spans="1:53" ht="80.5" customHeight="1" x14ac:dyDescent="0.2">
      <c r="A147" s="282" t="str">
        <f>IF(OPER!AF141=0,"",OPER!AF141)</f>
        <v>CRITICA</v>
      </c>
      <c r="B147" s="109" t="str">
        <f>IF(OPER!V141=0,"",OPER!V141)</f>
        <v xml:space="preserve"> </v>
      </c>
      <c r="C147" s="71" t="str">
        <f>IF(OPER!U141 = 0,"", OPER!U141)</f>
        <v/>
      </c>
      <c r="D147" s="30" t="str">
        <f t="shared" si="13"/>
        <v/>
      </c>
      <c r="E147" s="262" t="str">
        <f>IF(OPER!X141 = 0,"",OPER!X141)</f>
        <v xml:space="preserve"> </v>
      </c>
      <c r="F147" s="262" t="str">
        <f>IF(OPER!I141 = 0,"",OPER!I141)</f>
        <v/>
      </c>
      <c r="G147" s="352" t="str">
        <f>IF(OPER!C141=0,"",OPER!C141)</f>
        <v/>
      </c>
      <c r="H147" s="30" t="str">
        <f>IF(OPER!R141 = 0,"",OPER!R141)</f>
        <v/>
      </c>
      <c r="I147" s="30" t="str">
        <f>IF(OPER!F141=0,"", OPER!F141)</f>
        <v/>
      </c>
      <c r="J147" s="108" t="str">
        <f>IF(OPER!G141=0,"",OPER!G141)</f>
        <v/>
      </c>
      <c r="K147" s="250">
        <f>+OPER!R141</f>
        <v>0</v>
      </c>
      <c r="L147" s="262">
        <f t="shared" si="14"/>
        <v>0</v>
      </c>
      <c r="M147" s="250">
        <f t="shared" si="15"/>
        <v>0</v>
      </c>
      <c r="N147" s="205" t="str">
        <f>IF(OPER!A141=0,"",OPER!A141)</f>
        <v/>
      </c>
      <c r="O147" s="73" t="str">
        <f>IF(OPER!AJ1997=0,"",OPER!AJ1997)</f>
        <v/>
      </c>
      <c r="P147" s="264" t="str">
        <f>IF(OPER!AH141="EJECUTADO","SI",IF(OPER!AH141="NO EJECUTADO","NO",""))</f>
        <v/>
      </c>
      <c r="Q147" s="264" t="str">
        <f>IF(OPER!AN141="EJECUTADO","SI",IF(OPER!AN141="NO EJECUTADO","NO",""))</f>
        <v/>
      </c>
      <c r="R147" s="221" t="str">
        <f>IFERROR(VLOOKUP(OPER!Z141,OPER!$AU$490:$AV$577,2,0),"NO ASIGNADO")</f>
        <v xml:space="preserve"> </v>
      </c>
      <c r="S147" s="6" t="str">
        <f>+OPER!AG141</f>
        <v xml:space="preserve"> </v>
      </c>
      <c r="T147" s="268" t="str">
        <f>IF($E147=$E146,IF(U146=".",IF(MAX($Q147:Q147,0)=OPER!$AA242,".",IF(OPER!$AB242&lt;=HOUR(U$7),MAX($Q147:Q147,0)+1,".")),","),IF(MAX($Q147:Q147,0)=OPER!$AA242,".",IF(OPER!$AB242&lt;=HOUR(U$7),MAX($Q147:Q147,0)+1,".")))</f>
        <v>,</v>
      </c>
      <c r="U147" s="269" t="str">
        <f>IF($E147=$E146,IF(V146=".",IF(MAX($Q147:T147,0)=OPER!$AA242,".",IF(OPER!$AB242&lt;=HOUR(V$7),MAX($Q147:T147,0)+1,".")),","),IF(MAX($Q147:T147,0)=OPER!$AA242,".",IF(OPER!$AB242&lt;=HOUR(V$7),MAX($Q147:T147,0)+1,".")))</f>
        <v>,</v>
      </c>
      <c r="V147" s="269" t="str">
        <f>IF($E147=$E146,IF(W146=".",IF(MAX($Q147:U147,0)=OPER!$AA242,".",IF(OPER!$AB242&lt;=HOUR(W$7),MAX($Q147:U147,0)+1,".")),","),IF(MAX($Q147:U147,0)=OPER!$AA242,".",IF(OPER!$AB242&lt;=HOUR(W$7),MAX($Q147:U147,0)+1,".")))</f>
        <v>,</v>
      </c>
      <c r="W147" s="269" t="str">
        <f>IF($E147=$E146,IF(X146=".",IF(MAX($Q147:V147,0)=OPER!$AA242,".",IF(OPER!$AB242&lt;=HOUR(X$7),MAX($Q147:V147,0)+1,".")),","),IF(MAX($Q147:V147,0)=OPER!$AA242,".",IF(OPER!$AB242&lt;=HOUR(X$7),MAX($Q147:V147,0)+1,".")))</f>
        <v>,</v>
      </c>
      <c r="X147" s="270" t="str">
        <f>IF($E147=$E146,IF(Y146=".",IF(MAX($Q147:W147,0)=OPER!$AA242,".",IF(OPER!$AB242&lt;=HOUR(Y$7),MAX($Q147:W147,0)+1,".")),","),IF(MAX($Q147:W147,0)=OPER!$AA242,".",IF(OPER!$AB242&lt;=HOUR(Y$7),MAX($Q147:W147,0)+1,".")))</f>
        <v>,</v>
      </c>
      <c r="Y147" s="271" t="str">
        <f>IF($E147=$E146,IF(Z146=".",IF(MAX($Q147:X147,0)=OPER!$AA242,".",IF(OPER!$AB242&lt;=HOUR(Z$7),MAX($Q147:X147,0)+1,".")),","),IF(MAX($Q147:X147,0)=OPER!$AA242,".",IF(OPER!$AB242&lt;=HOUR(Z$7),MAX($Q147:X147,0)+1,".")))</f>
        <v>,</v>
      </c>
      <c r="Z147" s="269" t="str">
        <f>IF($E147=$E146,IF(AA146=".",IF(MAX($Q147:Y147,0)=OPER!$AA242,".",IF(OPER!$AB242&lt;=HOUR(AA$7),MAX($Q147:Y147,0)+1,".")),","),IF(MAX($Q147:Y147,0)=OPER!$AA242,".",IF(OPER!$AB242&lt;=HOUR(AA$7),MAX($Q147:Y147,0)+1,".")))</f>
        <v>,</v>
      </c>
      <c r="AA147" s="269" t="str">
        <f>IF($E147=$E146,IF(AB146=".",IF(MAX($Q147:Z147,0)=OPER!$AA242,".",IF(OPER!$AB242&lt;=HOUR(AB$7),MAX($Q147:Z147,0)+1,".")),","),IF(MAX($Q147:Z147,0)=OPER!$AA242,".",IF(OPER!$AB242&lt;=HOUR(AB$7),MAX($Q147:Z147,0)+1,".")))</f>
        <v>,</v>
      </c>
      <c r="AB147" s="270" t="str">
        <f>IF($E147=$E146,IF(AC146=".",IF(MAX($Q147:AA147,0)=OPER!$AA242,".",IF(OPER!$AB242&lt;=HOUR(AC$7),MAX($Q147:AA147,0)+1,".")),","),IF(MAX($Q147:AA147,0)=OPER!$AA242,".",IF(OPER!$AB242&lt;=HOUR(AC$7),MAX($Q147:AA147,0)+1,".")))</f>
        <v>,</v>
      </c>
      <c r="AC147" s="271" t="str">
        <f>IF($E147=$E146,IF(AD146=".",IF(MAX($Q147:AB147,0)=OPER!$AA242,".",IF(OPER!$AB242&lt;=HOUR(AD$7),MAX($Q147:AB147,0)+1,".")),","),IF(MAX($Q147:AB147,0)=OPER!$AA242,".",IF(OPER!$AB242&lt;=HOUR(AD$7),MAX($Q147:AB147,0)+1,".")))</f>
        <v>,</v>
      </c>
      <c r="AD147" s="269" t="str">
        <f>IF($E147=$E146,IF(AE146=".",IF(MAX($Q147:AC147,0)=OPER!$AA242,".",IF(OPER!$AB242&lt;=HOUR(AE$7),MAX($Q147:AC147,0)+1,".")),","),IF(MAX($Q147:AC147,0)=OPER!$AA242,".",IF(OPER!$AB242&lt;=HOUR(AE$7),MAX($Q147:AC147,0)+1,".")))</f>
        <v>,</v>
      </c>
      <c r="AE147" s="269" t="str">
        <f>IF($E147=$E146,IF(AF146=".",IF(MAX($Q147:AD147,0)=OPER!$AA242,".",IF(OPER!$AB242&lt;=HOUR(AF$7),MAX($Q147:AD147,0)+1,".")),","),IF(MAX($Q147:AD147,0)=OPER!$AA242,".",IF(OPER!$AB242&lt;=HOUR(AF$7),MAX($Q147:AD147,0)+1,".")))</f>
        <v>,</v>
      </c>
      <c r="AF147" s="270" t="str">
        <f>IF($E147=$E146,IF(AG146=".",IF(MAX($Q147:AE147,0)=OPER!$AA242,".",IF(OPER!$AB242&lt;=HOUR(AG$7),MAX($Q147:AE147,0)+1,".")),","),IF(MAX($Q147:AE147,0)=OPER!$AA242,".",IF(OPER!$AB242&lt;=HOUR(AG$7),MAX($Q147:AE147,0)+1,".")))</f>
        <v>,</v>
      </c>
      <c r="AG147" s="271" t="str">
        <f>IF($E147=$E146,IF(AH146=".",IF(MAX($Q147:AF147,0)=OPER!$AA242,".",IF(OPER!$AB242&lt;=HOUR(AH$7),MAX($Q147:AF147,0)+1,".")),","),IF(MAX($Q147:AF147,0)=OPER!$AA242,".",IF(OPER!$AB242&lt;=HOUR(AH$7),MAX($Q147:AF147,0)+1,".")))</f>
        <v>,</v>
      </c>
      <c r="AH147" s="269" t="str">
        <f>IF($E147=$E146,IF(AI146=".",IF(MAX($Q147:AG147,0)=OPER!$AA242,".",IF(OPER!$AB242&lt;=HOUR(AI$7),MAX($Q147:AG147,0)+1,".")),","),IF(MAX($Q147:AG147,0)=OPER!$AA242,".",IF(OPER!$AB242&lt;=HOUR(AI$7),MAX($Q147:AG147,0)+1,".")))</f>
        <v>,</v>
      </c>
      <c r="AI147" s="269" t="str">
        <f>IF($E147=$E146,IF(AJ146=".",IF(MAX($Q147:AH147,0)=OPER!$AA242,".",IF(OPER!$AB242&lt;=HOUR(AJ$7),MAX($Q147:AH147,0)+1,".")),","),IF(MAX($Q147:AH147,0)=OPER!$AA242,".",IF(OPER!$AB242&lt;=HOUR(AJ$7),MAX($Q147:AH147,0)+1,".")))</f>
        <v>,</v>
      </c>
      <c r="AJ147" s="270" t="str">
        <f>IF($E147=$E146,IF(AK146=".",IF(MAX($Q147:AI147,0)=OPER!$AA242,".",IF(OPER!$AB242&lt;=HOUR(AK$7),MAX($Q147:AI147,0)+1,".")),","),IF(MAX($Q147:AI147,0)=OPER!$AA242,".",IF(OPER!$AB242&lt;=HOUR(AK$7),MAX($Q147:AI147,0)+1,".")))</f>
        <v>,</v>
      </c>
      <c r="AK147" s="271" t="str">
        <f>IF($E147=$E146,IF(AL146=".",IF(MAX($Q147:AJ147,0)=OPER!$AA242,".",IF(OPER!$AB242&lt;=HOUR(AL$7),MAX($Q147:AJ147,0)+1,".")),","),IF(MAX($Q147:AJ147,0)=OPER!$AA242,".",IF(OPER!$AB242&lt;=HOUR(AL$7),MAX($Q147:AJ147,0)+1,".")))</f>
        <v>,</v>
      </c>
      <c r="AL147" s="269" t="str">
        <f>IF($E147=$E146,IF(AM146=".",IF(MAX($Q147:AK147,0)=OPER!$AA242,".",IF(OPER!$AB242&lt;=HOUR(AM$7),MAX($Q147:AK147,0)+1,".")),","),IF(MAX($Q147:AK147,0)=OPER!$AA242,".",IF(OPER!$AB242&lt;=HOUR(AM$7),MAX($Q147:AK147,0)+1,".")))</f>
        <v>,</v>
      </c>
      <c r="AM147" s="269" t="str">
        <f>IF($E147=$E146,IF(AN146=".",IF(MAX($Q147:AL147,0)=OPER!$AA242,".",IF(OPER!$AB242&lt;=HOUR(AN$7),MAX($Q147:AL147,0)+1,".")),","),IF(MAX($Q147:AL147,0)=OPER!$AA242,".",IF(OPER!$AB242&lt;=HOUR(AN$7),MAX($Q147:AL147,0)+1,".")))</f>
        <v>,</v>
      </c>
      <c r="AN147" s="270" t="str">
        <f>IF($E147=$E146,IF(AO146=".",IF(MAX($Q147:AM147,0)=OPER!$AA242,".",IF(OPER!$AB242&lt;=HOUR(AO$7),MAX($Q147:AM147,0)+1,".")),","),IF(MAX($Q147:AM147,0)=OPER!$AA242,".",IF(OPER!$AB242&lt;=HOUR(AO$7),MAX($Q147:AM147,0)+1,".")))</f>
        <v>,</v>
      </c>
      <c r="AO147" s="271" t="str">
        <f>IF($E147=$E146,IF(AP146=".",IF(MAX($Q147:AN147,0)=OPER!$AA242,".",IF(OPER!$AB242&lt;=HOUR(AP$7),MAX($Q147:AN147,0)+1,".")),","),IF(MAX($Q147:AN147,0)=OPER!$AA242,".",IF(OPER!$AB242&lt;=HOUR(AP$7),MAX($Q147:AN147,0)+1,".")))</f>
        <v>,</v>
      </c>
      <c r="AP147" s="269" t="str">
        <f>IF($E147=$E146,IF(AQ146=".",IF(MAX($Q147:AO147,0)=OPER!$AA242,".",IF(OPER!$AB242&lt;=HOUR(AQ$7),MAX($Q147:AO147,0)+1,".")),","),IF(MAX($Q147:AO147,0)=OPER!$AA242,".",IF(OPER!$AB242&lt;=HOUR(AQ$7),MAX($Q147:AO147,0)+1,".")))</f>
        <v>,</v>
      </c>
      <c r="AQ147" s="269" t="str">
        <f>IF($E147=$E146,IF(AR146=".",IF(MAX($Q147:AP147,0)=OPER!$AA242,".",IF(OPER!$AB242&lt;=HOUR(AR$7),MAX($Q147:AP147,0)+1,".")),","),IF(MAX($Q147:AP147,0)=OPER!$AA242,".",IF(OPER!$AB242&lt;=HOUR(AR$7),MAX($Q147:AP147,0)+1,".")))</f>
        <v>,</v>
      </c>
      <c r="AR147" s="270" t="str">
        <f>IF($E147=$E146,IF(AS146=".",IF(MAX($Q147:AQ147,0)=OPER!$AA242,".",IF(OPER!$AB242&lt;=HOUR(AS$7),MAX($Q147:AQ147,0)+1,".")),","),IF(MAX($Q147:AQ147,0)=OPER!$AA242,".",IF(OPER!$AB242&lt;=HOUR(AS$7),MAX($Q147:AQ147,0)+1,".")))</f>
        <v>,</v>
      </c>
      <c r="AS147" s="271" t="str">
        <f>IF($E147=$E146,IF(AT146=".",IF(MAX($Q147:AR147,0)=OPER!$AA242,".",IF(OPER!$AB242&lt;=HOUR(AT$7),MAX($Q147:AR147,0)+1,".")),","),IF(MAX($Q147:AR147,0)=OPER!$AA242,".",IF(OPER!$AB242&lt;=HOUR(AT$7),MAX($Q147:AR147,0)+1,".")))</f>
        <v>,</v>
      </c>
      <c r="AT147" s="269" t="str">
        <f>IF($E147=$E146,IF(AU146=".",IF(MAX($Q147:AS147,0)=OPER!$AA242,".",IF(OPER!$AB242&lt;=HOUR(AU$7),MAX($Q147:AS147,0)+1,".")),","),IF(MAX($Q147:AS147,0)=OPER!$AA242,".",IF(OPER!$AB242&lt;=HOUR(AU$7),MAX($Q147:AS147,0)+1,".")))</f>
        <v>,</v>
      </c>
      <c r="AU147" s="269" t="str">
        <f>IF($E147=$E146,IF(AV146=".",IF(MAX($Q147:AT147,0)=OPER!$AA242,".",IF(OPER!$AB242&lt;=HOUR(AV$7),MAX($Q147:AT147,0)+1,".")),","),IF(MAX($Q147:AT147,0)=OPER!$AA242,".",IF(OPER!$AB242&lt;=HOUR(AV$7),MAX($Q147:AT147,0)+1,".")))</f>
        <v>,</v>
      </c>
      <c r="AV147" s="270" t="str">
        <f>IF($E147=$E146,IF(AW146=".",IF(MAX($Q147:AU147,0)=OPER!$AA242,".",IF(OPER!$AB242&lt;=HOUR(AW$7),MAX($Q147:AU147,0)+1,".")),","),IF(MAX($Q147:AU147,0)=OPER!$AA242,".",IF(OPER!$AB242&lt;=HOUR(AW$7),MAX($Q147:AU147,0)+1,".")))</f>
        <v>,</v>
      </c>
      <c r="AW147" s="271" t="str">
        <f>IF($E147=$E146,IF(AX146=".",IF(MAX($Q147:AV147,0)=OPER!$AA242,".",IF(OPER!$AB242&lt;=HOUR(AX$7),MAX($Q147:AV147,0)+1,".")),","),IF(MAX($Q147:AV147,0)=OPER!$AA242,".",IF(OPER!$AB242&lt;=HOUR(AX$7),MAX($Q147:AV147,0)+1,".")))</f>
        <v>,</v>
      </c>
      <c r="AX147" s="269" t="str">
        <f>IF($E147=$E146,IF(AY146=".",IF(MAX($Q147:AW147,0)=OPER!$AA242,".",IF(OPER!$AB242&lt;=HOUR(AY$7),MAX($Q147:AW147,0)+1,".")),","),IF(MAX($Q147:AW147,0)=OPER!$AA242,".",IF(OPER!$AB242&lt;=HOUR(AY$7),MAX($Q147:AW147,0)+1,".")))</f>
        <v>,</v>
      </c>
      <c r="AY147" s="269" t="str">
        <f>IF($E147=$E146,IF(AZ146=".",IF(MAX($Q147:AX147,0)=OPER!$AA242,".",IF(OPER!$AB242&lt;=HOUR(AZ$7),MAX($Q147:AX147,0)+1,".")),","),IF(MAX($Q147:AX147,0)=OPER!$AA242,".",IF(OPER!$AB242&lt;=HOUR(AZ$7),MAX($Q147:AX147,0)+1,".")))</f>
        <v>,</v>
      </c>
      <c r="AZ147" s="270" t="str">
        <f>IF($E147=$E146,IF(BA146=".",IF(MAX($Q147:AY147,0)=OPER!$AA242,".",IF(OPER!$AB242&lt;=HOUR(BA$7),MAX($Q147:AY147,0)+1,".")),","),IF(MAX($Q147:AY147,0)=OPER!$AA242,".",IF(OPER!$AB242&lt;=HOUR(BA$7),MAX($Q147:AY147,0)+1,".")))</f>
        <v>,</v>
      </c>
      <c r="BA147" s="30" t="str">
        <f>+OPER!AK141</f>
        <v/>
      </c>
    </row>
    <row r="148" spans="1:53" ht="80.5" customHeight="1" x14ac:dyDescent="0.2">
      <c r="A148" s="282" t="str">
        <f>IF(OPER!AF142=0,"",OPER!AF142)</f>
        <v>CRITICA</v>
      </c>
      <c r="B148" s="109" t="str">
        <f>IF(OPER!V142=0,"",OPER!V142)</f>
        <v xml:space="preserve"> </v>
      </c>
      <c r="C148" s="71" t="str">
        <f>IF(OPER!U142 = 0,"", OPER!U142)</f>
        <v/>
      </c>
      <c r="D148" s="30" t="str">
        <f t="shared" si="13"/>
        <v/>
      </c>
      <c r="E148" s="262" t="str">
        <f>IF(OPER!X142 = 0,"",OPER!X142)</f>
        <v xml:space="preserve"> </v>
      </c>
      <c r="F148" s="262" t="str">
        <f>IF(OPER!I142 = 0,"",OPER!I142)</f>
        <v/>
      </c>
      <c r="G148" s="352" t="str">
        <f>IF(OPER!C142=0,"",OPER!C142)</f>
        <v/>
      </c>
      <c r="H148" s="30" t="str">
        <f>IF(OPER!R142 = 0,"",OPER!R142)</f>
        <v/>
      </c>
      <c r="I148" s="30" t="str">
        <f>IF(OPER!F142=0,"", OPER!F142)</f>
        <v/>
      </c>
      <c r="J148" s="108" t="str">
        <f>IF(OPER!G142=0,"",OPER!G142)</f>
        <v/>
      </c>
      <c r="K148" s="250">
        <f>+OPER!R142</f>
        <v>0</v>
      </c>
      <c r="L148" s="262">
        <f t="shared" si="14"/>
        <v>0</v>
      </c>
      <c r="M148" s="250">
        <f t="shared" si="15"/>
        <v>0</v>
      </c>
      <c r="N148" s="205" t="str">
        <f>IF(OPER!A142=0,"",OPER!A142)</f>
        <v/>
      </c>
      <c r="O148" s="73" t="str">
        <f>IF(OPER!AJ1998=0,"",OPER!AJ1998)</f>
        <v/>
      </c>
      <c r="P148" s="264" t="str">
        <f>IF(OPER!AH142="EJECUTADO","SI",IF(OPER!AH142="NO EJECUTADO","NO",""))</f>
        <v/>
      </c>
      <c r="Q148" s="264" t="str">
        <f>IF(OPER!AN142="EJECUTADO","SI",IF(OPER!AN142="NO EJECUTADO","NO",""))</f>
        <v/>
      </c>
      <c r="R148" s="221" t="str">
        <f>IFERROR(VLOOKUP(OPER!Z142,OPER!$AU$490:$AV$577,2,0),"NO ASIGNADO")</f>
        <v xml:space="preserve"> </v>
      </c>
      <c r="S148" s="6" t="str">
        <f>+OPER!AG142</f>
        <v xml:space="preserve"> </v>
      </c>
      <c r="T148" s="268" t="str">
        <f>IF($E148=$E147,IF(U147=".",IF(MAX($Q148:Q148,0)=OPER!$AA243,".",IF(OPER!$AB243&lt;=HOUR(U$7),MAX($Q148:Q148,0)+1,".")),","),IF(MAX($Q148:Q148,0)=OPER!$AA243,".",IF(OPER!$AB243&lt;=HOUR(U$7),MAX($Q148:Q148,0)+1,".")))</f>
        <v>,</v>
      </c>
      <c r="U148" s="269" t="str">
        <f>IF($E148=$E147,IF(V147=".",IF(MAX($Q148:T148,0)=OPER!$AA243,".",IF(OPER!$AB243&lt;=HOUR(V$7),MAX($Q148:T148,0)+1,".")),","),IF(MAX($Q148:T148,0)=OPER!$AA243,".",IF(OPER!$AB243&lt;=HOUR(V$7),MAX($Q148:T148,0)+1,".")))</f>
        <v>,</v>
      </c>
      <c r="V148" s="269" t="str">
        <f>IF($E148=$E147,IF(W147=".",IF(MAX($Q148:U148,0)=OPER!$AA243,".",IF(OPER!$AB243&lt;=HOUR(W$7),MAX($Q148:U148,0)+1,".")),","),IF(MAX($Q148:U148,0)=OPER!$AA243,".",IF(OPER!$AB243&lt;=HOUR(W$7),MAX($Q148:U148,0)+1,".")))</f>
        <v>,</v>
      </c>
      <c r="W148" s="269" t="str">
        <f>IF($E148=$E147,IF(X147=".",IF(MAX($Q148:V148,0)=OPER!$AA243,".",IF(OPER!$AB243&lt;=HOUR(X$7),MAX($Q148:V148,0)+1,".")),","),IF(MAX($Q148:V148,0)=OPER!$AA243,".",IF(OPER!$AB243&lt;=HOUR(X$7),MAX($Q148:V148,0)+1,".")))</f>
        <v>,</v>
      </c>
      <c r="X148" s="270" t="str">
        <f>IF($E148=$E147,IF(Y147=".",IF(MAX($Q148:W148,0)=OPER!$AA243,".",IF(OPER!$AB243&lt;=HOUR(Y$7),MAX($Q148:W148,0)+1,".")),","),IF(MAX($Q148:W148,0)=OPER!$AA243,".",IF(OPER!$AB243&lt;=HOUR(Y$7),MAX($Q148:W148,0)+1,".")))</f>
        <v>,</v>
      </c>
      <c r="Y148" s="271" t="str">
        <f>IF($E148=$E147,IF(Z147=".",IF(MAX($Q148:X148,0)=OPER!$AA243,".",IF(OPER!$AB243&lt;=HOUR(Z$7),MAX($Q148:X148,0)+1,".")),","),IF(MAX($Q148:X148,0)=OPER!$AA243,".",IF(OPER!$AB243&lt;=HOUR(Z$7),MAX($Q148:X148,0)+1,".")))</f>
        <v>,</v>
      </c>
      <c r="Z148" s="269" t="str">
        <f>IF($E148=$E147,IF(AA147=".",IF(MAX($Q148:Y148,0)=OPER!$AA243,".",IF(OPER!$AB243&lt;=HOUR(AA$7),MAX($Q148:Y148,0)+1,".")),","),IF(MAX($Q148:Y148,0)=OPER!$AA243,".",IF(OPER!$AB243&lt;=HOUR(AA$7),MAX($Q148:Y148,0)+1,".")))</f>
        <v>,</v>
      </c>
      <c r="AA148" s="269" t="str">
        <f>IF($E148=$E147,IF(AB147=".",IF(MAX($Q148:Z148,0)=OPER!$AA243,".",IF(OPER!$AB243&lt;=HOUR(AB$7),MAX($Q148:Z148,0)+1,".")),","),IF(MAX($Q148:Z148,0)=OPER!$AA243,".",IF(OPER!$AB243&lt;=HOUR(AB$7),MAX($Q148:Z148,0)+1,".")))</f>
        <v>,</v>
      </c>
      <c r="AB148" s="270" t="str">
        <f>IF($E148=$E147,IF(AC147=".",IF(MAX($Q148:AA148,0)=OPER!$AA243,".",IF(OPER!$AB243&lt;=HOUR(AC$7),MAX($Q148:AA148,0)+1,".")),","),IF(MAX($Q148:AA148,0)=OPER!$AA243,".",IF(OPER!$AB243&lt;=HOUR(AC$7),MAX($Q148:AA148,0)+1,".")))</f>
        <v>,</v>
      </c>
      <c r="AC148" s="271" t="str">
        <f>IF($E148=$E147,IF(AD147=".",IF(MAX($Q148:AB148,0)=OPER!$AA243,".",IF(OPER!$AB243&lt;=HOUR(AD$7),MAX($Q148:AB148,0)+1,".")),","),IF(MAX($Q148:AB148,0)=OPER!$AA243,".",IF(OPER!$AB243&lt;=HOUR(AD$7),MAX($Q148:AB148,0)+1,".")))</f>
        <v>,</v>
      </c>
      <c r="AD148" s="269" t="str">
        <f>IF($E148=$E147,IF(AE147=".",IF(MAX($Q148:AC148,0)=OPER!$AA243,".",IF(OPER!$AB243&lt;=HOUR(AE$7),MAX($Q148:AC148,0)+1,".")),","),IF(MAX($Q148:AC148,0)=OPER!$AA243,".",IF(OPER!$AB243&lt;=HOUR(AE$7),MAX($Q148:AC148,0)+1,".")))</f>
        <v>,</v>
      </c>
      <c r="AE148" s="269" t="str">
        <f>IF($E148=$E147,IF(AF147=".",IF(MAX($Q148:AD148,0)=OPER!$AA243,".",IF(OPER!$AB243&lt;=HOUR(AF$7),MAX($Q148:AD148,0)+1,".")),","),IF(MAX($Q148:AD148,0)=OPER!$AA243,".",IF(OPER!$AB243&lt;=HOUR(AF$7),MAX($Q148:AD148,0)+1,".")))</f>
        <v>,</v>
      </c>
      <c r="AF148" s="270" t="str">
        <f>IF($E148=$E147,IF(AG147=".",IF(MAX($Q148:AE148,0)=OPER!$AA243,".",IF(OPER!$AB243&lt;=HOUR(AG$7),MAX($Q148:AE148,0)+1,".")),","),IF(MAX($Q148:AE148,0)=OPER!$AA243,".",IF(OPER!$AB243&lt;=HOUR(AG$7),MAX($Q148:AE148,0)+1,".")))</f>
        <v>,</v>
      </c>
      <c r="AG148" s="271" t="str">
        <f>IF($E148=$E147,IF(AH147=".",IF(MAX($Q148:AF148,0)=OPER!$AA243,".",IF(OPER!$AB243&lt;=HOUR(AH$7),MAX($Q148:AF148,0)+1,".")),","),IF(MAX($Q148:AF148,0)=OPER!$AA243,".",IF(OPER!$AB243&lt;=HOUR(AH$7),MAX($Q148:AF148,0)+1,".")))</f>
        <v>,</v>
      </c>
      <c r="AH148" s="269" t="str">
        <f>IF($E148=$E147,IF(AI147=".",IF(MAX($Q148:AG148,0)=OPER!$AA243,".",IF(OPER!$AB243&lt;=HOUR(AI$7),MAX($Q148:AG148,0)+1,".")),","),IF(MAX($Q148:AG148,0)=OPER!$AA243,".",IF(OPER!$AB243&lt;=HOUR(AI$7),MAX($Q148:AG148,0)+1,".")))</f>
        <v>,</v>
      </c>
      <c r="AI148" s="269" t="str">
        <f>IF($E148=$E147,IF(AJ147=".",IF(MAX($Q148:AH148,0)=OPER!$AA243,".",IF(OPER!$AB243&lt;=HOUR(AJ$7),MAX($Q148:AH148,0)+1,".")),","),IF(MAX($Q148:AH148,0)=OPER!$AA243,".",IF(OPER!$AB243&lt;=HOUR(AJ$7),MAX($Q148:AH148,0)+1,".")))</f>
        <v>,</v>
      </c>
      <c r="AJ148" s="270" t="str">
        <f>IF($E148=$E147,IF(AK147=".",IF(MAX($Q148:AI148,0)=OPER!$AA243,".",IF(OPER!$AB243&lt;=HOUR(AK$7),MAX($Q148:AI148,0)+1,".")),","),IF(MAX($Q148:AI148,0)=OPER!$AA243,".",IF(OPER!$AB243&lt;=HOUR(AK$7),MAX($Q148:AI148,0)+1,".")))</f>
        <v>,</v>
      </c>
      <c r="AK148" s="271" t="str">
        <f>IF($E148=$E147,IF(AL147=".",IF(MAX($Q148:AJ148,0)=OPER!$AA243,".",IF(OPER!$AB243&lt;=HOUR(AL$7),MAX($Q148:AJ148,0)+1,".")),","),IF(MAX($Q148:AJ148,0)=OPER!$AA243,".",IF(OPER!$AB243&lt;=HOUR(AL$7),MAX($Q148:AJ148,0)+1,".")))</f>
        <v>,</v>
      </c>
      <c r="AL148" s="269" t="str">
        <f>IF($E148=$E147,IF(AM147=".",IF(MAX($Q148:AK148,0)=OPER!$AA243,".",IF(OPER!$AB243&lt;=HOUR(AM$7),MAX($Q148:AK148,0)+1,".")),","),IF(MAX($Q148:AK148,0)=OPER!$AA243,".",IF(OPER!$AB243&lt;=HOUR(AM$7),MAX($Q148:AK148,0)+1,".")))</f>
        <v>,</v>
      </c>
      <c r="AM148" s="269" t="str">
        <f>IF($E148=$E147,IF(AN147=".",IF(MAX($Q148:AL148,0)=OPER!$AA243,".",IF(OPER!$AB243&lt;=HOUR(AN$7),MAX($Q148:AL148,0)+1,".")),","),IF(MAX($Q148:AL148,0)=OPER!$AA243,".",IF(OPER!$AB243&lt;=HOUR(AN$7),MAX($Q148:AL148,0)+1,".")))</f>
        <v>,</v>
      </c>
      <c r="AN148" s="270" t="str">
        <f>IF($E148=$E147,IF(AO147=".",IF(MAX($Q148:AM148,0)=OPER!$AA243,".",IF(OPER!$AB243&lt;=HOUR(AO$7),MAX($Q148:AM148,0)+1,".")),","),IF(MAX($Q148:AM148,0)=OPER!$AA243,".",IF(OPER!$AB243&lt;=HOUR(AO$7),MAX($Q148:AM148,0)+1,".")))</f>
        <v>,</v>
      </c>
      <c r="AO148" s="271" t="str">
        <f>IF($E148=$E147,IF(AP147=".",IF(MAX($Q148:AN148,0)=OPER!$AA243,".",IF(OPER!$AB243&lt;=HOUR(AP$7),MAX($Q148:AN148,0)+1,".")),","),IF(MAX($Q148:AN148,0)=OPER!$AA243,".",IF(OPER!$AB243&lt;=HOUR(AP$7),MAX($Q148:AN148,0)+1,".")))</f>
        <v>,</v>
      </c>
      <c r="AP148" s="269" t="str">
        <f>IF($E148=$E147,IF(AQ147=".",IF(MAX($Q148:AO148,0)=OPER!$AA243,".",IF(OPER!$AB243&lt;=HOUR(AQ$7),MAX($Q148:AO148,0)+1,".")),","),IF(MAX($Q148:AO148,0)=OPER!$AA243,".",IF(OPER!$AB243&lt;=HOUR(AQ$7),MAX($Q148:AO148,0)+1,".")))</f>
        <v>,</v>
      </c>
      <c r="AQ148" s="269" t="str">
        <f>IF($E148=$E147,IF(AR147=".",IF(MAX($Q148:AP148,0)=OPER!$AA243,".",IF(OPER!$AB243&lt;=HOUR(AR$7),MAX($Q148:AP148,0)+1,".")),","),IF(MAX($Q148:AP148,0)=OPER!$AA243,".",IF(OPER!$AB243&lt;=HOUR(AR$7),MAX($Q148:AP148,0)+1,".")))</f>
        <v>,</v>
      </c>
      <c r="AR148" s="270" t="str">
        <f>IF($E148=$E147,IF(AS147=".",IF(MAX($Q148:AQ148,0)=OPER!$AA243,".",IF(OPER!$AB243&lt;=HOUR(AS$7),MAX($Q148:AQ148,0)+1,".")),","),IF(MAX($Q148:AQ148,0)=OPER!$AA243,".",IF(OPER!$AB243&lt;=HOUR(AS$7),MAX($Q148:AQ148,0)+1,".")))</f>
        <v>,</v>
      </c>
      <c r="AS148" s="271" t="str">
        <f>IF($E148=$E147,IF(AT147=".",IF(MAX($Q148:AR148,0)=OPER!$AA243,".",IF(OPER!$AB243&lt;=HOUR(AT$7),MAX($Q148:AR148,0)+1,".")),","),IF(MAX($Q148:AR148,0)=OPER!$AA243,".",IF(OPER!$AB243&lt;=HOUR(AT$7),MAX($Q148:AR148,0)+1,".")))</f>
        <v>,</v>
      </c>
      <c r="AT148" s="269" t="str">
        <f>IF($E148=$E147,IF(AU147=".",IF(MAX($Q148:AS148,0)=OPER!$AA243,".",IF(OPER!$AB243&lt;=HOUR(AU$7),MAX($Q148:AS148,0)+1,".")),","),IF(MAX($Q148:AS148,0)=OPER!$AA243,".",IF(OPER!$AB243&lt;=HOUR(AU$7),MAX($Q148:AS148,0)+1,".")))</f>
        <v>,</v>
      </c>
      <c r="AU148" s="269" t="str">
        <f>IF($E148=$E147,IF(AV147=".",IF(MAX($Q148:AT148,0)=OPER!$AA243,".",IF(OPER!$AB243&lt;=HOUR(AV$7),MAX($Q148:AT148,0)+1,".")),","),IF(MAX($Q148:AT148,0)=OPER!$AA243,".",IF(OPER!$AB243&lt;=HOUR(AV$7),MAX($Q148:AT148,0)+1,".")))</f>
        <v>,</v>
      </c>
      <c r="AV148" s="270" t="str">
        <f>IF($E148=$E147,IF(AW147=".",IF(MAX($Q148:AU148,0)=OPER!$AA243,".",IF(OPER!$AB243&lt;=HOUR(AW$7),MAX($Q148:AU148,0)+1,".")),","),IF(MAX($Q148:AU148,0)=OPER!$AA243,".",IF(OPER!$AB243&lt;=HOUR(AW$7),MAX($Q148:AU148,0)+1,".")))</f>
        <v>,</v>
      </c>
      <c r="AW148" s="271" t="str">
        <f>IF($E148=$E147,IF(AX147=".",IF(MAX($Q148:AV148,0)=OPER!$AA243,".",IF(OPER!$AB243&lt;=HOUR(AX$7),MAX($Q148:AV148,0)+1,".")),","),IF(MAX($Q148:AV148,0)=OPER!$AA243,".",IF(OPER!$AB243&lt;=HOUR(AX$7),MAX($Q148:AV148,0)+1,".")))</f>
        <v>,</v>
      </c>
      <c r="AX148" s="269" t="str">
        <f>IF($E148=$E147,IF(AY147=".",IF(MAX($Q148:AW148,0)=OPER!$AA243,".",IF(OPER!$AB243&lt;=HOUR(AY$7),MAX($Q148:AW148,0)+1,".")),","),IF(MAX($Q148:AW148,0)=OPER!$AA243,".",IF(OPER!$AB243&lt;=HOUR(AY$7),MAX($Q148:AW148,0)+1,".")))</f>
        <v>,</v>
      </c>
      <c r="AY148" s="269" t="str">
        <f>IF($E148=$E147,IF(AZ147=".",IF(MAX($Q148:AX148,0)=OPER!$AA243,".",IF(OPER!$AB243&lt;=HOUR(AZ$7),MAX($Q148:AX148,0)+1,".")),","),IF(MAX($Q148:AX148,0)=OPER!$AA243,".",IF(OPER!$AB243&lt;=HOUR(AZ$7),MAX($Q148:AX148,0)+1,".")))</f>
        <v>,</v>
      </c>
      <c r="AZ148" s="270" t="str">
        <f>IF($E148=$E147,IF(BA147=".",IF(MAX($Q148:AY148,0)=OPER!$AA243,".",IF(OPER!$AB243&lt;=HOUR(BA$7),MAX($Q148:AY148,0)+1,".")),","),IF(MAX($Q148:AY148,0)=OPER!$AA243,".",IF(OPER!$AB243&lt;=HOUR(BA$7),MAX($Q148:AY148,0)+1,".")))</f>
        <v>,</v>
      </c>
      <c r="BA148" s="30" t="str">
        <f>+OPER!AK142</f>
        <v/>
      </c>
    </row>
    <row r="149" spans="1:53" ht="80.5" customHeight="1" x14ac:dyDescent="0.2">
      <c r="A149" s="282" t="str">
        <f>IF(OPER!AF143=0,"",OPER!AF143)</f>
        <v>CRITICA</v>
      </c>
      <c r="B149" s="109" t="str">
        <f>IF(OPER!V143=0,"",OPER!V143)</f>
        <v xml:space="preserve"> </v>
      </c>
      <c r="C149" s="71" t="str">
        <f>IF(OPER!U143 = 0,"", OPER!U143)</f>
        <v/>
      </c>
      <c r="D149" s="30" t="str">
        <f t="shared" si="13"/>
        <v/>
      </c>
      <c r="E149" s="262" t="str">
        <f>IF(OPER!X143 = 0,"",OPER!X143)</f>
        <v xml:space="preserve"> </v>
      </c>
      <c r="F149" s="262" t="str">
        <f>IF(OPER!I143 = 0,"",OPER!I143)</f>
        <v/>
      </c>
      <c r="G149" s="352" t="str">
        <f>IF(OPER!C143=0,"",OPER!C143)</f>
        <v/>
      </c>
      <c r="H149" s="30" t="str">
        <f>IF(OPER!R143 = 0,"",OPER!R143)</f>
        <v/>
      </c>
      <c r="I149" s="30" t="str">
        <f>IF(OPER!F143=0,"", OPER!F143)</f>
        <v/>
      </c>
      <c r="J149" s="108" t="str">
        <f>IF(OPER!G143=0,"",OPER!G143)</f>
        <v/>
      </c>
      <c r="K149" s="250">
        <f>+OPER!R143</f>
        <v>0</v>
      </c>
      <c r="L149" s="262">
        <f t="shared" si="14"/>
        <v>0</v>
      </c>
      <c r="M149" s="250">
        <f t="shared" si="15"/>
        <v>0</v>
      </c>
      <c r="N149" s="205" t="str">
        <f>IF(OPER!A143=0,"",OPER!A143)</f>
        <v/>
      </c>
      <c r="O149" s="73" t="str">
        <f>IF(OPER!AJ1999=0,"",OPER!AJ1999)</f>
        <v/>
      </c>
      <c r="P149" s="264" t="str">
        <f>IF(OPER!AH143="EJECUTADO","SI",IF(OPER!AH143="NO EJECUTADO","NO",""))</f>
        <v/>
      </c>
      <c r="Q149" s="264" t="str">
        <f>IF(OPER!AN143="EJECUTADO","SI",IF(OPER!AN143="NO EJECUTADO","NO",""))</f>
        <v/>
      </c>
      <c r="R149" s="221" t="str">
        <f>IFERROR(VLOOKUP(OPER!Z143,OPER!$AU$490:$AV$577,2,0),"NO ASIGNADO")</f>
        <v xml:space="preserve"> </v>
      </c>
      <c r="S149" s="6" t="str">
        <f>+OPER!AG143</f>
        <v xml:space="preserve"> </v>
      </c>
      <c r="T149" s="268" t="str">
        <f>IF($E149=$E148,IF(U148=".",IF(MAX($Q149:Q149,0)=OPER!$AA244,".",IF(OPER!$AB244&lt;=HOUR(U$7),MAX($Q149:Q149,0)+1,".")),","),IF(MAX($Q149:Q149,0)=OPER!$AA244,".",IF(OPER!$AB244&lt;=HOUR(U$7),MAX($Q149:Q149,0)+1,".")))</f>
        <v>,</v>
      </c>
      <c r="U149" s="269" t="str">
        <f>IF($E149=$E148,IF(V148=".",IF(MAX($Q149:T149,0)=OPER!$AA244,".",IF(OPER!$AB244&lt;=HOUR(V$7),MAX($Q149:T149,0)+1,".")),","),IF(MAX($Q149:T149,0)=OPER!$AA244,".",IF(OPER!$AB244&lt;=HOUR(V$7),MAX($Q149:T149,0)+1,".")))</f>
        <v>,</v>
      </c>
      <c r="V149" s="269" t="str">
        <f>IF($E149=$E148,IF(W148=".",IF(MAX($Q149:U149,0)=OPER!$AA244,".",IF(OPER!$AB244&lt;=HOUR(W$7),MAX($Q149:U149,0)+1,".")),","),IF(MAX($Q149:U149,0)=OPER!$AA244,".",IF(OPER!$AB244&lt;=HOUR(W$7),MAX($Q149:U149,0)+1,".")))</f>
        <v>,</v>
      </c>
      <c r="W149" s="269" t="str">
        <f>IF($E149=$E148,IF(X148=".",IF(MAX($Q149:V149,0)=OPER!$AA244,".",IF(OPER!$AB244&lt;=HOUR(X$7),MAX($Q149:V149,0)+1,".")),","),IF(MAX($Q149:V149,0)=OPER!$AA244,".",IF(OPER!$AB244&lt;=HOUR(X$7),MAX($Q149:V149,0)+1,".")))</f>
        <v>,</v>
      </c>
      <c r="X149" s="270" t="str">
        <f>IF($E149=$E148,IF(Y148=".",IF(MAX($Q149:W149,0)=OPER!$AA244,".",IF(OPER!$AB244&lt;=HOUR(Y$7),MAX($Q149:W149,0)+1,".")),","),IF(MAX($Q149:W149,0)=OPER!$AA244,".",IF(OPER!$AB244&lt;=HOUR(Y$7),MAX($Q149:W149,0)+1,".")))</f>
        <v>,</v>
      </c>
      <c r="Y149" s="271" t="str">
        <f>IF($E149=$E148,IF(Z148=".",IF(MAX($Q149:X149,0)=OPER!$AA244,".",IF(OPER!$AB244&lt;=HOUR(Z$7),MAX($Q149:X149,0)+1,".")),","),IF(MAX($Q149:X149,0)=OPER!$AA244,".",IF(OPER!$AB244&lt;=HOUR(Z$7),MAX($Q149:X149,0)+1,".")))</f>
        <v>,</v>
      </c>
      <c r="Z149" s="269" t="str">
        <f>IF($E149=$E148,IF(AA148=".",IF(MAX($Q149:Y149,0)=OPER!$AA244,".",IF(OPER!$AB244&lt;=HOUR(AA$7),MAX($Q149:Y149,0)+1,".")),","),IF(MAX($Q149:Y149,0)=OPER!$AA244,".",IF(OPER!$AB244&lt;=HOUR(AA$7),MAX($Q149:Y149,0)+1,".")))</f>
        <v>,</v>
      </c>
      <c r="AA149" s="269" t="str">
        <f>IF($E149=$E148,IF(AB148=".",IF(MAX($Q149:Z149,0)=OPER!$AA244,".",IF(OPER!$AB244&lt;=HOUR(AB$7),MAX($Q149:Z149,0)+1,".")),","),IF(MAX($Q149:Z149,0)=OPER!$AA244,".",IF(OPER!$AB244&lt;=HOUR(AB$7),MAX($Q149:Z149,0)+1,".")))</f>
        <v>,</v>
      </c>
      <c r="AB149" s="270" t="str">
        <f>IF($E149=$E148,IF(AC148=".",IF(MAX($Q149:AA149,0)=OPER!$AA244,".",IF(OPER!$AB244&lt;=HOUR(AC$7),MAX($Q149:AA149,0)+1,".")),","),IF(MAX($Q149:AA149,0)=OPER!$AA244,".",IF(OPER!$AB244&lt;=HOUR(AC$7),MAX($Q149:AA149,0)+1,".")))</f>
        <v>,</v>
      </c>
      <c r="AC149" s="271" t="str">
        <f>IF($E149=$E148,IF(AD148=".",IF(MAX($Q149:AB149,0)=OPER!$AA244,".",IF(OPER!$AB244&lt;=HOUR(AD$7),MAX($Q149:AB149,0)+1,".")),","),IF(MAX($Q149:AB149,0)=OPER!$AA244,".",IF(OPER!$AB244&lt;=HOUR(AD$7),MAX($Q149:AB149,0)+1,".")))</f>
        <v>,</v>
      </c>
      <c r="AD149" s="269" t="str">
        <f>IF($E149=$E148,IF(AE148=".",IF(MAX($Q149:AC149,0)=OPER!$AA244,".",IF(OPER!$AB244&lt;=HOUR(AE$7),MAX($Q149:AC149,0)+1,".")),","),IF(MAX($Q149:AC149,0)=OPER!$AA244,".",IF(OPER!$AB244&lt;=HOUR(AE$7),MAX($Q149:AC149,0)+1,".")))</f>
        <v>,</v>
      </c>
      <c r="AE149" s="269" t="str">
        <f>IF($E149=$E148,IF(AF148=".",IF(MAX($Q149:AD149,0)=OPER!$AA244,".",IF(OPER!$AB244&lt;=HOUR(AF$7),MAX($Q149:AD149,0)+1,".")),","),IF(MAX($Q149:AD149,0)=OPER!$AA244,".",IF(OPER!$AB244&lt;=HOUR(AF$7),MAX($Q149:AD149,0)+1,".")))</f>
        <v>,</v>
      </c>
      <c r="AF149" s="270" t="str">
        <f>IF($E149=$E148,IF(AG148=".",IF(MAX($Q149:AE149,0)=OPER!$AA244,".",IF(OPER!$AB244&lt;=HOUR(AG$7),MAX($Q149:AE149,0)+1,".")),","),IF(MAX($Q149:AE149,0)=OPER!$AA244,".",IF(OPER!$AB244&lt;=HOUR(AG$7),MAX($Q149:AE149,0)+1,".")))</f>
        <v>,</v>
      </c>
      <c r="AG149" s="271" t="str">
        <f>IF($E149=$E148,IF(AH148=".",IF(MAX($Q149:AF149,0)=OPER!$AA244,".",IF(OPER!$AB244&lt;=HOUR(AH$7),MAX($Q149:AF149,0)+1,".")),","),IF(MAX($Q149:AF149,0)=OPER!$AA244,".",IF(OPER!$AB244&lt;=HOUR(AH$7),MAX($Q149:AF149,0)+1,".")))</f>
        <v>,</v>
      </c>
      <c r="AH149" s="269" t="str">
        <f>IF($E149=$E148,IF(AI148=".",IF(MAX($Q149:AG149,0)=OPER!$AA244,".",IF(OPER!$AB244&lt;=HOUR(AI$7),MAX($Q149:AG149,0)+1,".")),","),IF(MAX($Q149:AG149,0)=OPER!$AA244,".",IF(OPER!$AB244&lt;=HOUR(AI$7),MAX($Q149:AG149,0)+1,".")))</f>
        <v>,</v>
      </c>
      <c r="AI149" s="269" t="str">
        <f>IF($E149=$E148,IF(AJ148=".",IF(MAX($Q149:AH149,0)=OPER!$AA244,".",IF(OPER!$AB244&lt;=HOUR(AJ$7),MAX($Q149:AH149,0)+1,".")),","),IF(MAX($Q149:AH149,0)=OPER!$AA244,".",IF(OPER!$AB244&lt;=HOUR(AJ$7),MAX($Q149:AH149,0)+1,".")))</f>
        <v>,</v>
      </c>
      <c r="AJ149" s="270" t="str">
        <f>IF($E149=$E148,IF(AK148=".",IF(MAX($Q149:AI149,0)=OPER!$AA244,".",IF(OPER!$AB244&lt;=HOUR(AK$7),MAX($Q149:AI149,0)+1,".")),","),IF(MAX($Q149:AI149,0)=OPER!$AA244,".",IF(OPER!$AB244&lt;=HOUR(AK$7),MAX($Q149:AI149,0)+1,".")))</f>
        <v>,</v>
      </c>
      <c r="AK149" s="271" t="str">
        <f>IF($E149=$E148,IF(AL148=".",IF(MAX($Q149:AJ149,0)=OPER!$AA244,".",IF(OPER!$AB244&lt;=HOUR(AL$7),MAX($Q149:AJ149,0)+1,".")),","),IF(MAX($Q149:AJ149,0)=OPER!$AA244,".",IF(OPER!$AB244&lt;=HOUR(AL$7),MAX($Q149:AJ149,0)+1,".")))</f>
        <v>,</v>
      </c>
      <c r="AL149" s="269" t="str">
        <f>IF($E149=$E148,IF(AM148=".",IF(MAX($Q149:AK149,0)=OPER!$AA244,".",IF(OPER!$AB244&lt;=HOUR(AM$7),MAX($Q149:AK149,0)+1,".")),","),IF(MAX($Q149:AK149,0)=OPER!$AA244,".",IF(OPER!$AB244&lt;=HOUR(AM$7),MAX($Q149:AK149,0)+1,".")))</f>
        <v>,</v>
      </c>
      <c r="AM149" s="269" t="str">
        <f>IF($E149=$E148,IF(AN148=".",IF(MAX($Q149:AL149,0)=OPER!$AA244,".",IF(OPER!$AB244&lt;=HOUR(AN$7),MAX($Q149:AL149,0)+1,".")),","),IF(MAX($Q149:AL149,0)=OPER!$AA244,".",IF(OPER!$AB244&lt;=HOUR(AN$7),MAX($Q149:AL149,0)+1,".")))</f>
        <v>,</v>
      </c>
      <c r="AN149" s="270" t="str">
        <f>IF($E149=$E148,IF(AO148=".",IF(MAX($Q149:AM149,0)=OPER!$AA244,".",IF(OPER!$AB244&lt;=HOUR(AO$7),MAX($Q149:AM149,0)+1,".")),","),IF(MAX($Q149:AM149,0)=OPER!$AA244,".",IF(OPER!$AB244&lt;=HOUR(AO$7),MAX($Q149:AM149,0)+1,".")))</f>
        <v>,</v>
      </c>
      <c r="AO149" s="271" t="str">
        <f>IF($E149=$E148,IF(AP148=".",IF(MAX($Q149:AN149,0)=OPER!$AA244,".",IF(OPER!$AB244&lt;=HOUR(AP$7),MAX($Q149:AN149,0)+1,".")),","),IF(MAX($Q149:AN149,0)=OPER!$AA244,".",IF(OPER!$AB244&lt;=HOUR(AP$7),MAX($Q149:AN149,0)+1,".")))</f>
        <v>,</v>
      </c>
      <c r="AP149" s="269" t="str">
        <f>IF($E149=$E148,IF(AQ148=".",IF(MAX($Q149:AO149,0)=OPER!$AA244,".",IF(OPER!$AB244&lt;=HOUR(AQ$7),MAX($Q149:AO149,0)+1,".")),","),IF(MAX($Q149:AO149,0)=OPER!$AA244,".",IF(OPER!$AB244&lt;=HOUR(AQ$7),MAX($Q149:AO149,0)+1,".")))</f>
        <v>,</v>
      </c>
      <c r="AQ149" s="269" t="str">
        <f>IF($E149=$E148,IF(AR148=".",IF(MAX($Q149:AP149,0)=OPER!$AA244,".",IF(OPER!$AB244&lt;=HOUR(AR$7),MAX($Q149:AP149,0)+1,".")),","),IF(MAX($Q149:AP149,0)=OPER!$AA244,".",IF(OPER!$AB244&lt;=HOUR(AR$7),MAX($Q149:AP149,0)+1,".")))</f>
        <v>,</v>
      </c>
      <c r="AR149" s="270" t="str">
        <f>IF($E149=$E148,IF(AS148=".",IF(MAX($Q149:AQ149,0)=OPER!$AA244,".",IF(OPER!$AB244&lt;=HOUR(AS$7),MAX($Q149:AQ149,0)+1,".")),","),IF(MAX($Q149:AQ149,0)=OPER!$AA244,".",IF(OPER!$AB244&lt;=HOUR(AS$7),MAX($Q149:AQ149,0)+1,".")))</f>
        <v>,</v>
      </c>
      <c r="AS149" s="271" t="str">
        <f>IF($E149=$E148,IF(AT148=".",IF(MAX($Q149:AR149,0)=OPER!$AA244,".",IF(OPER!$AB244&lt;=HOUR(AT$7),MAX($Q149:AR149,0)+1,".")),","),IF(MAX($Q149:AR149,0)=OPER!$AA244,".",IF(OPER!$AB244&lt;=HOUR(AT$7),MAX($Q149:AR149,0)+1,".")))</f>
        <v>,</v>
      </c>
      <c r="AT149" s="269" t="str">
        <f>IF($E149=$E148,IF(AU148=".",IF(MAX($Q149:AS149,0)=OPER!$AA244,".",IF(OPER!$AB244&lt;=HOUR(AU$7),MAX($Q149:AS149,0)+1,".")),","),IF(MAX($Q149:AS149,0)=OPER!$AA244,".",IF(OPER!$AB244&lt;=HOUR(AU$7),MAX($Q149:AS149,0)+1,".")))</f>
        <v>,</v>
      </c>
      <c r="AU149" s="269" t="str">
        <f>IF($E149=$E148,IF(AV148=".",IF(MAX($Q149:AT149,0)=OPER!$AA244,".",IF(OPER!$AB244&lt;=HOUR(AV$7),MAX($Q149:AT149,0)+1,".")),","),IF(MAX($Q149:AT149,0)=OPER!$AA244,".",IF(OPER!$AB244&lt;=HOUR(AV$7),MAX($Q149:AT149,0)+1,".")))</f>
        <v>,</v>
      </c>
      <c r="AV149" s="270" t="str">
        <f>IF($E149=$E148,IF(AW148=".",IF(MAX($Q149:AU149,0)=OPER!$AA244,".",IF(OPER!$AB244&lt;=HOUR(AW$7),MAX($Q149:AU149,0)+1,".")),","),IF(MAX($Q149:AU149,0)=OPER!$AA244,".",IF(OPER!$AB244&lt;=HOUR(AW$7),MAX($Q149:AU149,0)+1,".")))</f>
        <v>,</v>
      </c>
      <c r="AW149" s="271" t="str">
        <f>IF($E149=$E148,IF(AX148=".",IF(MAX($Q149:AV149,0)=OPER!$AA244,".",IF(OPER!$AB244&lt;=HOUR(AX$7),MAX($Q149:AV149,0)+1,".")),","),IF(MAX($Q149:AV149,0)=OPER!$AA244,".",IF(OPER!$AB244&lt;=HOUR(AX$7),MAX($Q149:AV149,0)+1,".")))</f>
        <v>,</v>
      </c>
      <c r="AX149" s="269" t="str">
        <f>IF($E149=$E148,IF(AY148=".",IF(MAX($Q149:AW149,0)=OPER!$AA244,".",IF(OPER!$AB244&lt;=HOUR(AY$7),MAX($Q149:AW149,0)+1,".")),","),IF(MAX($Q149:AW149,0)=OPER!$AA244,".",IF(OPER!$AB244&lt;=HOUR(AY$7),MAX($Q149:AW149,0)+1,".")))</f>
        <v>,</v>
      </c>
      <c r="AY149" s="269" t="str">
        <f>IF($E149=$E148,IF(AZ148=".",IF(MAX($Q149:AX149,0)=OPER!$AA244,".",IF(OPER!$AB244&lt;=HOUR(AZ$7),MAX($Q149:AX149,0)+1,".")),","),IF(MAX($Q149:AX149,0)=OPER!$AA244,".",IF(OPER!$AB244&lt;=HOUR(AZ$7),MAX($Q149:AX149,0)+1,".")))</f>
        <v>,</v>
      </c>
      <c r="AZ149" s="270" t="str">
        <f>IF($E149=$E148,IF(BA148=".",IF(MAX($Q149:AY149,0)=OPER!$AA244,".",IF(OPER!$AB244&lt;=HOUR(BA$7),MAX($Q149:AY149,0)+1,".")),","),IF(MAX($Q149:AY149,0)=OPER!$AA244,".",IF(OPER!$AB244&lt;=HOUR(BA$7),MAX($Q149:AY149,0)+1,".")))</f>
        <v>,</v>
      </c>
      <c r="BA149" s="30" t="str">
        <f>+OPER!AK143</f>
        <v/>
      </c>
    </row>
    <row r="150" spans="1:53" ht="80.5" customHeight="1" x14ac:dyDescent="0.2">
      <c r="A150" s="282" t="str">
        <f>IF(OPER!AF144=0,"",OPER!AF144)</f>
        <v>CRITICA</v>
      </c>
      <c r="B150" s="109" t="str">
        <f>IF(OPER!V144=0,"",OPER!V144)</f>
        <v xml:space="preserve"> </v>
      </c>
      <c r="C150" s="71" t="str">
        <f>IF(OPER!U144 = 0,"", OPER!U144)</f>
        <v/>
      </c>
      <c r="D150" s="30" t="str">
        <f t="shared" si="13"/>
        <v/>
      </c>
      <c r="E150" s="262" t="str">
        <f>IF(OPER!X144 = 0,"",OPER!X144)</f>
        <v xml:space="preserve"> </v>
      </c>
      <c r="F150" s="262" t="str">
        <f>IF(OPER!I144 = 0,"",OPER!I144)</f>
        <v/>
      </c>
      <c r="G150" s="352" t="str">
        <f>IF(OPER!C144=0,"",OPER!C144)</f>
        <v/>
      </c>
      <c r="H150" s="30" t="str">
        <f>IF(OPER!R144 = 0,"",OPER!R144)</f>
        <v/>
      </c>
      <c r="I150" s="30" t="str">
        <f>IF(OPER!F144=0,"", OPER!F144)</f>
        <v/>
      </c>
      <c r="J150" s="108" t="str">
        <f>IF(OPER!G144=0,"",OPER!G144)</f>
        <v/>
      </c>
      <c r="K150" s="250">
        <f>+OPER!R144</f>
        <v>0</v>
      </c>
      <c r="L150" s="262">
        <f t="shared" si="14"/>
        <v>0</v>
      </c>
      <c r="M150" s="250">
        <f t="shared" si="15"/>
        <v>0</v>
      </c>
      <c r="N150" s="205" t="str">
        <f>IF(OPER!A144=0,"",OPER!A144)</f>
        <v/>
      </c>
      <c r="O150" s="73" t="str">
        <f>IF(OPER!AJ2000=0,"",OPER!AJ2000)</f>
        <v/>
      </c>
      <c r="P150" s="264" t="str">
        <f>IF(OPER!AH144="EJECUTADO","SI",IF(OPER!AH144="NO EJECUTADO","NO",""))</f>
        <v/>
      </c>
      <c r="Q150" s="264" t="str">
        <f>IF(OPER!AN144="EJECUTADO","SI",IF(OPER!AN144="NO EJECUTADO","NO",""))</f>
        <v/>
      </c>
      <c r="R150" s="221" t="str">
        <f>IFERROR(VLOOKUP(OPER!Z144,OPER!$AU$490:$AV$577,2,0),"NO ASIGNADO")</f>
        <v xml:space="preserve"> </v>
      </c>
      <c r="S150" s="6" t="str">
        <f>+OPER!AG144</f>
        <v xml:space="preserve"> </v>
      </c>
      <c r="T150" s="268" t="str">
        <f>IF($E150=$E149,IF(U149=".",IF(MAX($Q150:Q150,0)=OPER!$AA245,".",IF(OPER!$AB245&lt;=HOUR(U$7),MAX($Q150:Q150,0)+1,".")),","),IF(MAX($Q150:Q150,0)=OPER!$AA245,".",IF(OPER!$AB245&lt;=HOUR(U$7),MAX($Q150:Q150,0)+1,".")))</f>
        <v>,</v>
      </c>
      <c r="U150" s="269" t="str">
        <f>IF($E150=$E149,IF(V149=".",IF(MAX($Q150:T150,0)=OPER!$AA245,".",IF(OPER!$AB245&lt;=HOUR(V$7),MAX($Q150:T150,0)+1,".")),","),IF(MAX($Q150:T150,0)=OPER!$AA245,".",IF(OPER!$AB245&lt;=HOUR(V$7),MAX($Q150:T150,0)+1,".")))</f>
        <v>,</v>
      </c>
      <c r="V150" s="269" t="str">
        <f>IF($E150=$E149,IF(W149=".",IF(MAX($Q150:U150,0)=OPER!$AA245,".",IF(OPER!$AB245&lt;=HOUR(W$7),MAX($Q150:U150,0)+1,".")),","),IF(MAX($Q150:U150,0)=OPER!$AA245,".",IF(OPER!$AB245&lt;=HOUR(W$7),MAX($Q150:U150,0)+1,".")))</f>
        <v>,</v>
      </c>
      <c r="W150" s="269" t="str">
        <f>IF($E150=$E149,IF(X149=".",IF(MAX($Q150:V150,0)=OPER!$AA245,".",IF(OPER!$AB245&lt;=HOUR(X$7),MAX($Q150:V150,0)+1,".")),","),IF(MAX($Q150:V150,0)=OPER!$AA245,".",IF(OPER!$AB245&lt;=HOUR(X$7),MAX($Q150:V150,0)+1,".")))</f>
        <v>,</v>
      </c>
      <c r="X150" s="270" t="str">
        <f>IF($E150=$E149,IF(Y149=".",IF(MAX($Q150:W150,0)=OPER!$AA245,".",IF(OPER!$AB245&lt;=HOUR(Y$7),MAX($Q150:W150,0)+1,".")),","),IF(MAX($Q150:W150,0)=OPER!$AA245,".",IF(OPER!$AB245&lt;=HOUR(Y$7),MAX($Q150:W150,0)+1,".")))</f>
        <v>,</v>
      </c>
      <c r="Y150" s="271" t="str">
        <f>IF($E150=$E149,IF(Z149=".",IF(MAX($Q150:X150,0)=OPER!$AA245,".",IF(OPER!$AB245&lt;=HOUR(Z$7),MAX($Q150:X150,0)+1,".")),","),IF(MAX($Q150:X150,0)=OPER!$AA245,".",IF(OPER!$AB245&lt;=HOUR(Z$7),MAX($Q150:X150,0)+1,".")))</f>
        <v>,</v>
      </c>
      <c r="Z150" s="269" t="str">
        <f>IF($E150=$E149,IF(AA149=".",IF(MAX($Q150:Y150,0)=OPER!$AA245,".",IF(OPER!$AB245&lt;=HOUR(AA$7),MAX($Q150:Y150,0)+1,".")),","),IF(MAX($Q150:Y150,0)=OPER!$AA245,".",IF(OPER!$AB245&lt;=HOUR(AA$7),MAX($Q150:Y150,0)+1,".")))</f>
        <v>,</v>
      </c>
      <c r="AA150" s="269" t="str">
        <f>IF($E150=$E149,IF(AB149=".",IF(MAX($Q150:Z150,0)=OPER!$AA245,".",IF(OPER!$AB245&lt;=HOUR(AB$7),MAX($Q150:Z150,0)+1,".")),","),IF(MAX($Q150:Z150,0)=OPER!$AA245,".",IF(OPER!$AB245&lt;=HOUR(AB$7),MAX($Q150:Z150,0)+1,".")))</f>
        <v>,</v>
      </c>
      <c r="AB150" s="270" t="str">
        <f>IF($E150=$E149,IF(AC149=".",IF(MAX($Q150:AA150,0)=OPER!$AA245,".",IF(OPER!$AB245&lt;=HOUR(AC$7),MAX($Q150:AA150,0)+1,".")),","),IF(MAX($Q150:AA150,0)=OPER!$AA245,".",IF(OPER!$AB245&lt;=HOUR(AC$7),MAX($Q150:AA150,0)+1,".")))</f>
        <v>,</v>
      </c>
      <c r="AC150" s="271" t="str">
        <f>IF($E150=$E149,IF(AD149=".",IF(MAX($Q150:AB150,0)=OPER!$AA245,".",IF(OPER!$AB245&lt;=HOUR(AD$7),MAX($Q150:AB150,0)+1,".")),","),IF(MAX($Q150:AB150,0)=OPER!$AA245,".",IF(OPER!$AB245&lt;=HOUR(AD$7),MAX($Q150:AB150,0)+1,".")))</f>
        <v>,</v>
      </c>
      <c r="AD150" s="269" t="str">
        <f>IF($E150=$E149,IF(AE149=".",IF(MAX($Q150:AC150,0)=OPER!$AA245,".",IF(OPER!$AB245&lt;=HOUR(AE$7),MAX($Q150:AC150,0)+1,".")),","),IF(MAX($Q150:AC150,0)=OPER!$AA245,".",IF(OPER!$AB245&lt;=HOUR(AE$7),MAX($Q150:AC150,0)+1,".")))</f>
        <v>,</v>
      </c>
      <c r="AE150" s="269" t="str">
        <f>IF($E150=$E149,IF(AF149=".",IF(MAX($Q150:AD150,0)=OPER!$AA245,".",IF(OPER!$AB245&lt;=HOUR(AF$7),MAX($Q150:AD150,0)+1,".")),","),IF(MAX($Q150:AD150,0)=OPER!$AA245,".",IF(OPER!$AB245&lt;=HOUR(AF$7),MAX($Q150:AD150,0)+1,".")))</f>
        <v>,</v>
      </c>
      <c r="AF150" s="270" t="str">
        <f>IF($E150=$E149,IF(AG149=".",IF(MAX($Q150:AE150,0)=OPER!$AA245,".",IF(OPER!$AB245&lt;=HOUR(AG$7),MAX($Q150:AE150,0)+1,".")),","),IF(MAX($Q150:AE150,0)=OPER!$AA245,".",IF(OPER!$AB245&lt;=HOUR(AG$7),MAX($Q150:AE150,0)+1,".")))</f>
        <v>,</v>
      </c>
      <c r="AG150" s="271" t="str">
        <f>IF($E150=$E149,IF(AH149=".",IF(MAX($Q150:AF150,0)=OPER!$AA245,".",IF(OPER!$AB245&lt;=HOUR(AH$7),MAX($Q150:AF150,0)+1,".")),","),IF(MAX($Q150:AF150,0)=OPER!$AA245,".",IF(OPER!$AB245&lt;=HOUR(AH$7),MAX($Q150:AF150,0)+1,".")))</f>
        <v>,</v>
      </c>
      <c r="AH150" s="269" t="str">
        <f>IF($E150=$E149,IF(AI149=".",IF(MAX($Q150:AG150,0)=OPER!$AA245,".",IF(OPER!$AB245&lt;=HOUR(AI$7),MAX($Q150:AG150,0)+1,".")),","),IF(MAX($Q150:AG150,0)=OPER!$AA245,".",IF(OPER!$AB245&lt;=HOUR(AI$7),MAX($Q150:AG150,0)+1,".")))</f>
        <v>,</v>
      </c>
      <c r="AI150" s="269" t="str">
        <f>IF($E150=$E149,IF(AJ149=".",IF(MAX($Q150:AH150,0)=OPER!$AA245,".",IF(OPER!$AB245&lt;=HOUR(AJ$7),MAX($Q150:AH150,0)+1,".")),","),IF(MAX($Q150:AH150,0)=OPER!$AA245,".",IF(OPER!$AB245&lt;=HOUR(AJ$7),MAX($Q150:AH150,0)+1,".")))</f>
        <v>,</v>
      </c>
      <c r="AJ150" s="270" t="str">
        <f>IF($E150=$E149,IF(AK149=".",IF(MAX($Q150:AI150,0)=OPER!$AA245,".",IF(OPER!$AB245&lt;=HOUR(AK$7),MAX($Q150:AI150,0)+1,".")),","),IF(MAX($Q150:AI150,0)=OPER!$AA245,".",IF(OPER!$AB245&lt;=HOUR(AK$7),MAX($Q150:AI150,0)+1,".")))</f>
        <v>,</v>
      </c>
      <c r="AK150" s="271" t="str">
        <f>IF($E150=$E149,IF(AL149=".",IF(MAX($Q150:AJ150,0)=OPER!$AA245,".",IF(OPER!$AB245&lt;=HOUR(AL$7),MAX($Q150:AJ150,0)+1,".")),","),IF(MAX($Q150:AJ150,0)=OPER!$AA245,".",IF(OPER!$AB245&lt;=HOUR(AL$7),MAX($Q150:AJ150,0)+1,".")))</f>
        <v>,</v>
      </c>
      <c r="AL150" s="269" t="str">
        <f>IF($E150=$E149,IF(AM149=".",IF(MAX($Q150:AK150,0)=OPER!$AA245,".",IF(OPER!$AB245&lt;=HOUR(AM$7),MAX($Q150:AK150,0)+1,".")),","),IF(MAX($Q150:AK150,0)=OPER!$AA245,".",IF(OPER!$AB245&lt;=HOUR(AM$7),MAX($Q150:AK150,0)+1,".")))</f>
        <v>,</v>
      </c>
      <c r="AM150" s="269" t="str">
        <f>IF($E150=$E149,IF(AN149=".",IF(MAX($Q150:AL150,0)=OPER!$AA245,".",IF(OPER!$AB245&lt;=HOUR(AN$7),MAX($Q150:AL150,0)+1,".")),","),IF(MAX($Q150:AL150,0)=OPER!$AA245,".",IF(OPER!$AB245&lt;=HOUR(AN$7),MAX($Q150:AL150,0)+1,".")))</f>
        <v>,</v>
      </c>
      <c r="AN150" s="270" t="str">
        <f>IF($E150=$E149,IF(AO149=".",IF(MAX($Q150:AM150,0)=OPER!$AA245,".",IF(OPER!$AB245&lt;=HOUR(AO$7),MAX($Q150:AM150,0)+1,".")),","),IF(MAX($Q150:AM150,0)=OPER!$AA245,".",IF(OPER!$AB245&lt;=HOUR(AO$7),MAX($Q150:AM150,0)+1,".")))</f>
        <v>,</v>
      </c>
      <c r="AO150" s="271" t="str">
        <f>IF($E150=$E149,IF(AP149=".",IF(MAX($Q150:AN150,0)=OPER!$AA245,".",IF(OPER!$AB245&lt;=HOUR(AP$7),MAX($Q150:AN150,0)+1,".")),","),IF(MAX($Q150:AN150,0)=OPER!$AA245,".",IF(OPER!$AB245&lt;=HOUR(AP$7),MAX($Q150:AN150,0)+1,".")))</f>
        <v>,</v>
      </c>
      <c r="AP150" s="269" t="str">
        <f>IF($E150=$E149,IF(AQ149=".",IF(MAX($Q150:AO150,0)=OPER!$AA245,".",IF(OPER!$AB245&lt;=HOUR(AQ$7),MAX($Q150:AO150,0)+1,".")),","),IF(MAX($Q150:AO150,0)=OPER!$AA245,".",IF(OPER!$AB245&lt;=HOUR(AQ$7),MAX($Q150:AO150,0)+1,".")))</f>
        <v>,</v>
      </c>
      <c r="AQ150" s="269" t="str">
        <f>IF($E150=$E149,IF(AR149=".",IF(MAX($Q150:AP150,0)=OPER!$AA245,".",IF(OPER!$AB245&lt;=HOUR(AR$7),MAX($Q150:AP150,0)+1,".")),","),IF(MAX($Q150:AP150,0)=OPER!$AA245,".",IF(OPER!$AB245&lt;=HOUR(AR$7),MAX($Q150:AP150,0)+1,".")))</f>
        <v>,</v>
      </c>
      <c r="AR150" s="270" t="str">
        <f>IF($E150=$E149,IF(AS149=".",IF(MAX($Q150:AQ150,0)=OPER!$AA245,".",IF(OPER!$AB245&lt;=HOUR(AS$7),MAX($Q150:AQ150,0)+1,".")),","),IF(MAX($Q150:AQ150,0)=OPER!$AA245,".",IF(OPER!$AB245&lt;=HOUR(AS$7),MAX($Q150:AQ150,0)+1,".")))</f>
        <v>,</v>
      </c>
      <c r="AS150" s="271" t="str">
        <f>IF($E150=$E149,IF(AT149=".",IF(MAX($Q150:AR150,0)=OPER!$AA245,".",IF(OPER!$AB245&lt;=HOUR(AT$7),MAX($Q150:AR150,0)+1,".")),","),IF(MAX($Q150:AR150,0)=OPER!$AA245,".",IF(OPER!$AB245&lt;=HOUR(AT$7),MAX($Q150:AR150,0)+1,".")))</f>
        <v>,</v>
      </c>
      <c r="AT150" s="269" t="str">
        <f>IF($E150=$E149,IF(AU149=".",IF(MAX($Q150:AS150,0)=OPER!$AA245,".",IF(OPER!$AB245&lt;=HOUR(AU$7),MAX($Q150:AS150,0)+1,".")),","),IF(MAX($Q150:AS150,0)=OPER!$AA245,".",IF(OPER!$AB245&lt;=HOUR(AU$7),MAX($Q150:AS150,0)+1,".")))</f>
        <v>,</v>
      </c>
      <c r="AU150" s="269" t="str">
        <f>IF($E150=$E149,IF(AV149=".",IF(MAX($Q150:AT150,0)=OPER!$AA245,".",IF(OPER!$AB245&lt;=HOUR(AV$7),MAX($Q150:AT150,0)+1,".")),","),IF(MAX($Q150:AT150,0)=OPER!$AA245,".",IF(OPER!$AB245&lt;=HOUR(AV$7),MAX($Q150:AT150,0)+1,".")))</f>
        <v>,</v>
      </c>
      <c r="AV150" s="270" t="str">
        <f>IF($E150=$E149,IF(AW149=".",IF(MAX($Q150:AU150,0)=OPER!$AA245,".",IF(OPER!$AB245&lt;=HOUR(AW$7),MAX($Q150:AU150,0)+1,".")),","),IF(MAX($Q150:AU150,0)=OPER!$AA245,".",IF(OPER!$AB245&lt;=HOUR(AW$7),MAX($Q150:AU150,0)+1,".")))</f>
        <v>,</v>
      </c>
      <c r="AW150" s="271" t="str">
        <f>IF($E150=$E149,IF(AX149=".",IF(MAX($Q150:AV150,0)=OPER!$AA245,".",IF(OPER!$AB245&lt;=HOUR(AX$7),MAX($Q150:AV150,0)+1,".")),","),IF(MAX($Q150:AV150,0)=OPER!$AA245,".",IF(OPER!$AB245&lt;=HOUR(AX$7),MAX($Q150:AV150,0)+1,".")))</f>
        <v>,</v>
      </c>
      <c r="AX150" s="269" t="str">
        <f>IF($E150=$E149,IF(AY149=".",IF(MAX($Q150:AW150,0)=OPER!$AA245,".",IF(OPER!$AB245&lt;=HOUR(AY$7),MAX($Q150:AW150,0)+1,".")),","),IF(MAX($Q150:AW150,0)=OPER!$AA245,".",IF(OPER!$AB245&lt;=HOUR(AY$7),MAX($Q150:AW150,0)+1,".")))</f>
        <v>,</v>
      </c>
      <c r="AY150" s="269" t="str">
        <f>IF($E150=$E149,IF(AZ149=".",IF(MAX($Q150:AX150,0)=OPER!$AA245,".",IF(OPER!$AB245&lt;=HOUR(AZ$7),MAX($Q150:AX150,0)+1,".")),","),IF(MAX($Q150:AX150,0)=OPER!$AA245,".",IF(OPER!$AB245&lt;=HOUR(AZ$7),MAX($Q150:AX150,0)+1,".")))</f>
        <v>,</v>
      </c>
      <c r="AZ150" s="270" t="str">
        <f>IF($E150=$E149,IF(BA149=".",IF(MAX($Q150:AY150,0)=OPER!$AA245,".",IF(OPER!$AB245&lt;=HOUR(BA$7),MAX($Q150:AY150,0)+1,".")),","),IF(MAX($Q150:AY150,0)=OPER!$AA245,".",IF(OPER!$AB245&lt;=HOUR(BA$7),MAX($Q150:AY150,0)+1,".")))</f>
        <v>,</v>
      </c>
      <c r="BA150" s="30" t="str">
        <f>+OPER!AK144</f>
        <v/>
      </c>
    </row>
    <row r="151" spans="1:53" ht="80.5" customHeight="1" x14ac:dyDescent="0.2">
      <c r="A151" s="282" t="str">
        <f>IF(OPER!AF145=0,"",OPER!AF145)</f>
        <v>CRITICA</v>
      </c>
      <c r="B151" s="109" t="str">
        <f>IF(OPER!V145=0,"",OPER!V145)</f>
        <v xml:space="preserve"> </v>
      </c>
      <c r="C151" s="71" t="str">
        <f>IF(OPER!U145 = 0,"", OPER!U145)</f>
        <v/>
      </c>
      <c r="D151" s="30" t="str">
        <f t="shared" si="13"/>
        <v/>
      </c>
      <c r="E151" s="262" t="str">
        <f>IF(OPER!X145 = 0,"",OPER!X145)</f>
        <v xml:space="preserve"> </v>
      </c>
      <c r="F151" s="262" t="str">
        <f>IF(OPER!I145 = 0,"",OPER!I145)</f>
        <v/>
      </c>
      <c r="G151" s="352" t="str">
        <f>IF(OPER!C145=0,"",OPER!C145)</f>
        <v/>
      </c>
      <c r="H151" s="30" t="str">
        <f>IF(OPER!R145 = 0,"",OPER!R145)</f>
        <v/>
      </c>
      <c r="I151" s="30" t="str">
        <f>IF(OPER!F145=0,"", OPER!F145)</f>
        <v/>
      </c>
      <c r="J151" s="108" t="str">
        <f>IF(OPER!G145=0,"",OPER!G145)</f>
        <v/>
      </c>
      <c r="K151" s="250">
        <f>+OPER!R145</f>
        <v>0</v>
      </c>
      <c r="L151" s="262">
        <f t="shared" si="14"/>
        <v>0</v>
      </c>
      <c r="M151" s="250">
        <f t="shared" si="15"/>
        <v>0</v>
      </c>
      <c r="N151" s="205" t="str">
        <f>IF(OPER!A145=0,"",OPER!A145)</f>
        <v/>
      </c>
      <c r="O151" s="73" t="str">
        <f>IF(OPER!AJ2001=0,"",OPER!AJ2001)</f>
        <v/>
      </c>
      <c r="P151" s="264" t="str">
        <f>IF(OPER!AH145="EJECUTADO","SI",IF(OPER!AH145="NO EJECUTADO","NO",""))</f>
        <v/>
      </c>
      <c r="Q151" s="264" t="str">
        <f>IF(OPER!AN145="EJECUTADO","SI",IF(OPER!AN145="NO EJECUTADO","NO",""))</f>
        <v/>
      </c>
      <c r="R151" s="221" t="str">
        <f>IFERROR(VLOOKUP(OPER!Z145,OPER!$AU$490:$AV$577,2,0),"NO ASIGNADO")</f>
        <v xml:space="preserve"> </v>
      </c>
      <c r="S151" s="6" t="str">
        <f>+OPER!AG145</f>
        <v xml:space="preserve"> </v>
      </c>
      <c r="T151" s="268" t="str">
        <f>IF($E151=$E150,IF(U150=".",IF(MAX($Q151:Q151,0)=OPER!$AA246,".",IF(OPER!$AB246&lt;=HOUR(U$7),MAX($Q151:Q151,0)+1,".")),","),IF(MAX($Q151:Q151,0)=OPER!$AA246,".",IF(OPER!$AB246&lt;=HOUR(U$7),MAX($Q151:Q151,0)+1,".")))</f>
        <v>,</v>
      </c>
      <c r="U151" s="269" t="str">
        <f>IF($E151=$E150,IF(V150=".",IF(MAX($Q151:T151,0)=OPER!$AA246,".",IF(OPER!$AB246&lt;=HOUR(V$7),MAX($Q151:T151,0)+1,".")),","),IF(MAX($Q151:T151,0)=OPER!$AA246,".",IF(OPER!$AB246&lt;=HOUR(V$7),MAX($Q151:T151,0)+1,".")))</f>
        <v>,</v>
      </c>
      <c r="V151" s="269" t="str">
        <f>IF($E151=$E150,IF(W150=".",IF(MAX($Q151:U151,0)=OPER!$AA246,".",IF(OPER!$AB246&lt;=HOUR(W$7),MAX($Q151:U151,0)+1,".")),","),IF(MAX($Q151:U151,0)=OPER!$AA246,".",IF(OPER!$AB246&lt;=HOUR(W$7),MAX($Q151:U151,0)+1,".")))</f>
        <v>,</v>
      </c>
      <c r="W151" s="269" t="str">
        <f>IF($E151=$E150,IF(X150=".",IF(MAX($Q151:V151,0)=OPER!$AA246,".",IF(OPER!$AB246&lt;=HOUR(X$7),MAX($Q151:V151,0)+1,".")),","),IF(MAX($Q151:V151,0)=OPER!$AA246,".",IF(OPER!$AB246&lt;=HOUR(X$7),MAX($Q151:V151,0)+1,".")))</f>
        <v>,</v>
      </c>
      <c r="X151" s="270" t="str">
        <f>IF($E151=$E150,IF(Y150=".",IF(MAX($Q151:W151,0)=OPER!$AA246,".",IF(OPER!$AB246&lt;=HOUR(Y$7),MAX($Q151:W151,0)+1,".")),","),IF(MAX($Q151:W151,0)=OPER!$AA246,".",IF(OPER!$AB246&lt;=HOUR(Y$7),MAX($Q151:W151,0)+1,".")))</f>
        <v>,</v>
      </c>
      <c r="Y151" s="271" t="str">
        <f>IF($E151=$E150,IF(Z150=".",IF(MAX($Q151:X151,0)=OPER!$AA246,".",IF(OPER!$AB246&lt;=HOUR(Z$7),MAX($Q151:X151,0)+1,".")),","),IF(MAX($Q151:X151,0)=OPER!$AA246,".",IF(OPER!$AB246&lt;=HOUR(Z$7),MAX($Q151:X151,0)+1,".")))</f>
        <v>,</v>
      </c>
      <c r="Z151" s="269" t="str">
        <f>IF($E151=$E150,IF(AA150=".",IF(MAX($Q151:Y151,0)=OPER!$AA246,".",IF(OPER!$AB246&lt;=HOUR(AA$7),MAX($Q151:Y151,0)+1,".")),","),IF(MAX($Q151:Y151,0)=OPER!$AA246,".",IF(OPER!$AB246&lt;=HOUR(AA$7),MAX($Q151:Y151,0)+1,".")))</f>
        <v>,</v>
      </c>
      <c r="AA151" s="269" t="str">
        <f>IF($E151=$E150,IF(AB150=".",IF(MAX($Q151:Z151,0)=OPER!$AA246,".",IF(OPER!$AB246&lt;=HOUR(AB$7),MAX($Q151:Z151,0)+1,".")),","),IF(MAX($Q151:Z151,0)=OPER!$AA246,".",IF(OPER!$AB246&lt;=HOUR(AB$7),MAX($Q151:Z151,0)+1,".")))</f>
        <v>,</v>
      </c>
      <c r="AB151" s="270" t="str">
        <f>IF($E151=$E150,IF(AC150=".",IF(MAX($Q151:AA151,0)=OPER!$AA246,".",IF(OPER!$AB246&lt;=HOUR(AC$7),MAX($Q151:AA151,0)+1,".")),","),IF(MAX($Q151:AA151,0)=OPER!$AA246,".",IF(OPER!$AB246&lt;=HOUR(AC$7),MAX($Q151:AA151,0)+1,".")))</f>
        <v>,</v>
      </c>
      <c r="AC151" s="271" t="str">
        <f>IF($E151=$E150,IF(AD150=".",IF(MAX($Q151:AB151,0)=OPER!$AA246,".",IF(OPER!$AB246&lt;=HOUR(AD$7),MAX($Q151:AB151,0)+1,".")),","),IF(MAX($Q151:AB151,0)=OPER!$AA246,".",IF(OPER!$AB246&lt;=HOUR(AD$7),MAX($Q151:AB151,0)+1,".")))</f>
        <v>,</v>
      </c>
      <c r="AD151" s="269" t="str">
        <f>IF($E151=$E150,IF(AE150=".",IF(MAX($Q151:AC151,0)=OPER!$AA246,".",IF(OPER!$AB246&lt;=HOUR(AE$7),MAX($Q151:AC151,0)+1,".")),","),IF(MAX($Q151:AC151,0)=OPER!$AA246,".",IF(OPER!$AB246&lt;=HOUR(AE$7),MAX($Q151:AC151,0)+1,".")))</f>
        <v>,</v>
      </c>
      <c r="AE151" s="269" t="str">
        <f>IF($E151=$E150,IF(AF150=".",IF(MAX($Q151:AD151,0)=OPER!$AA246,".",IF(OPER!$AB246&lt;=HOUR(AF$7),MAX($Q151:AD151,0)+1,".")),","),IF(MAX($Q151:AD151,0)=OPER!$AA246,".",IF(OPER!$AB246&lt;=HOUR(AF$7),MAX($Q151:AD151,0)+1,".")))</f>
        <v>,</v>
      </c>
      <c r="AF151" s="270" t="str">
        <f>IF($E151=$E150,IF(AG150=".",IF(MAX($Q151:AE151,0)=OPER!$AA246,".",IF(OPER!$AB246&lt;=HOUR(AG$7),MAX($Q151:AE151,0)+1,".")),","),IF(MAX($Q151:AE151,0)=OPER!$AA246,".",IF(OPER!$AB246&lt;=HOUR(AG$7),MAX($Q151:AE151,0)+1,".")))</f>
        <v>,</v>
      </c>
      <c r="AG151" s="271" t="str">
        <f>IF($E151=$E150,IF(AH150=".",IF(MAX($Q151:AF151,0)=OPER!$AA246,".",IF(OPER!$AB246&lt;=HOUR(AH$7),MAX($Q151:AF151,0)+1,".")),","),IF(MAX($Q151:AF151,0)=OPER!$AA246,".",IF(OPER!$AB246&lt;=HOUR(AH$7),MAX($Q151:AF151,0)+1,".")))</f>
        <v>,</v>
      </c>
      <c r="AH151" s="269" t="str">
        <f>IF($E151=$E150,IF(AI150=".",IF(MAX($Q151:AG151,0)=OPER!$AA246,".",IF(OPER!$AB246&lt;=HOUR(AI$7),MAX($Q151:AG151,0)+1,".")),","),IF(MAX($Q151:AG151,0)=OPER!$AA246,".",IF(OPER!$AB246&lt;=HOUR(AI$7),MAX($Q151:AG151,0)+1,".")))</f>
        <v>,</v>
      </c>
      <c r="AI151" s="269" t="str">
        <f>IF($E151=$E150,IF(AJ150=".",IF(MAX($Q151:AH151,0)=OPER!$AA246,".",IF(OPER!$AB246&lt;=HOUR(AJ$7),MAX($Q151:AH151,0)+1,".")),","),IF(MAX($Q151:AH151,0)=OPER!$AA246,".",IF(OPER!$AB246&lt;=HOUR(AJ$7),MAX($Q151:AH151,0)+1,".")))</f>
        <v>,</v>
      </c>
      <c r="AJ151" s="270" t="str">
        <f>IF($E151=$E150,IF(AK150=".",IF(MAX($Q151:AI151,0)=OPER!$AA246,".",IF(OPER!$AB246&lt;=HOUR(AK$7),MAX($Q151:AI151,0)+1,".")),","),IF(MAX($Q151:AI151,0)=OPER!$AA246,".",IF(OPER!$AB246&lt;=HOUR(AK$7),MAX($Q151:AI151,0)+1,".")))</f>
        <v>,</v>
      </c>
      <c r="AK151" s="271" t="str">
        <f>IF($E151=$E150,IF(AL150=".",IF(MAX($Q151:AJ151,0)=OPER!$AA246,".",IF(OPER!$AB246&lt;=HOUR(AL$7),MAX($Q151:AJ151,0)+1,".")),","),IF(MAX($Q151:AJ151,0)=OPER!$AA246,".",IF(OPER!$AB246&lt;=HOUR(AL$7),MAX($Q151:AJ151,0)+1,".")))</f>
        <v>,</v>
      </c>
      <c r="AL151" s="269" t="str">
        <f>IF($E151=$E150,IF(AM150=".",IF(MAX($Q151:AK151,0)=OPER!$AA246,".",IF(OPER!$AB246&lt;=HOUR(AM$7),MAX($Q151:AK151,0)+1,".")),","),IF(MAX($Q151:AK151,0)=OPER!$AA246,".",IF(OPER!$AB246&lt;=HOUR(AM$7),MAX($Q151:AK151,0)+1,".")))</f>
        <v>,</v>
      </c>
      <c r="AM151" s="269" t="str">
        <f>IF($E151=$E150,IF(AN150=".",IF(MAX($Q151:AL151,0)=OPER!$AA246,".",IF(OPER!$AB246&lt;=HOUR(AN$7),MAX($Q151:AL151,0)+1,".")),","),IF(MAX($Q151:AL151,0)=OPER!$AA246,".",IF(OPER!$AB246&lt;=HOUR(AN$7),MAX($Q151:AL151,0)+1,".")))</f>
        <v>,</v>
      </c>
      <c r="AN151" s="270" t="str">
        <f>IF($E151=$E150,IF(AO150=".",IF(MAX($Q151:AM151,0)=OPER!$AA246,".",IF(OPER!$AB246&lt;=HOUR(AO$7),MAX($Q151:AM151,0)+1,".")),","),IF(MAX($Q151:AM151,0)=OPER!$AA246,".",IF(OPER!$AB246&lt;=HOUR(AO$7),MAX($Q151:AM151,0)+1,".")))</f>
        <v>,</v>
      </c>
      <c r="AO151" s="271" t="str">
        <f>IF($E151=$E150,IF(AP150=".",IF(MAX($Q151:AN151,0)=OPER!$AA246,".",IF(OPER!$AB246&lt;=HOUR(AP$7),MAX($Q151:AN151,0)+1,".")),","),IF(MAX($Q151:AN151,0)=OPER!$AA246,".",IF(OPER!$AB246&lt;=HOUR(AP$7),MAX($Q151:AN151,0)+1,".")))</f>
        <v>,</v>
      </c>
      <c r="AP151" s="269" t="str">
        <f>IF($E151=$E150,IF(AQ150=".",IF(MAX($Q151:AO151,0)=OPER!$AA246,".",IF(OPER!$AB246&lt;=HOUR(AQ$7),MAX($Q151:AO151,0)+1,".")),","),IF(MAX($Q151:AO151,0)=OPER!$AA246,".",IF(OPER!$AB246&lt;=HOUR(AQ$7),MAX($Q151:AO151,0)+1,".")))</f>
        <v>,</v>
      </c>
      <c r="AQ151" s="269" t="str">
        <f>IF($E151=$E150,IF(AR150=".",IF(MAX($Q151:AP151,0)=OPER!$AA246,".",IF(OPER!$AB246&lt;=HOUR(AR$7),MAX($Q151:AP151,0)+1,".")),","),IF(MAX($Q151:AP151,0)=OPER!$AA246,".",IF(OPER!$AB246&lt;=HOUR(AR$7),MAX($Q151:AP151,0)+1,".")))</f>
        <v>,</v>
      </c>
      <c r="AR151" s="270" t="str">
        <f>IF($E151=$E150,IF(AS150=".",IF(MAX($Q151:AQ151,0)=OPER!$AA246,".",IF(OPER!$AB246&lt;=HOUR(AS$7),MAX($Q151:AQ151,0)+1,".")),","),IF(MAX($Q151:AQ151,0)=OPER!$AA246,".",IF(OPER!$AB246&lt;=HOUR(AS$7),MAX($Q151:AQ151,0)+1,".")))</f>
        <v>,</v>
      </c>
      <c r="AS151" s="271" t="str">
        <f>IF($E151=$E150,IF(AT150=".",IF(MAX($Q151:AR151,0)=OPER!$AA246,".",IF(OPER!$AB246&lt;=HOUR(AT$7),MAX($Q151:AR151,0)+1,".")),","),IF(MAX($Q151:AR151,0)=OPER!$AA246,".",IF(OPER!$AB246&lt;=HOUR(AT$7),MAX($Q151:AR151,0)+1,".")))</f>
        <v>,</v>
      </c>
      <c r="AT151" s="269" t="str">
        <f>IF($E151=$E150,IF(AU150=".",IF(MAX($Q151:AS151,0)=OPER!$AA246,".",IF(OPER!$AB246&lt;=HOUR(AU$7),MAX($Q151:AS151,0)+1,".")),","),IF(MAX($Q151:AS151,0)=OPER!$AA246,".",IF(OPER!$AB246&lt;=HOUR(AU$7),MAX($Q151:AS151,0)+1,".")))</f>
        <v>,</v>
      </c>
      <c r="AU151" s="269" t="str">
        <f>IF($E151=$E150,IF(AV150=".",IF(MAX($Q151:AT151,0)=OPER!$AA246,".",IF(OPER!$AB246&lt;=HOUR(AV$7),MAX($Q151:AT151,0)+1,".")),","),IF(MAX($Q151:AT151,0)=OPER!$AA246,".",IF(OPER!$AB246&lt;=HOUR(AV$7),MAX($Q151:AT151,0)+1,".")))</f>
        <v>,</v>
      </c>
      <c r="AV151" s="270" t="str">
        <f>IF($E151=$E150,IF(AW150=".",IF(MAX($Q151:AU151,0)=OPER!$AA246,".",IF(OPER!$AB246&lt;=HOUR(AW$7),MAX($Q151:AU151,0)+1,".")),","),IF(MAX($Q151:AU151,0)=OPER!$AA246,".",IF(OPER!$AB246&lt;=HOUR(AW$7),MAX($Q151:AU151,0)+1,".")))</f>
        <v>,</v>
      </c>
      <c r="AW151" s="271" t="str">
        <f>IF($E151=$E150,IF(AX150=".",IF(MAX($Q151:AV151,0)=OPER!$AA246,".",IF(OPER!$AB246&lt;=HOUR(AX$7),MAX($Q151:AV151,0)+1,".")),","),IF(MAX($Q151:AV151,0)=OPER!$AA246,".",IF(OPER!$AB246&lt;=HOUR(AX$7),MAX($Q151:AV151,0)+1,".")))</f>
        <v>,</v>
      </c>
      <c r="AX151" s="269" t="str">
        <f>IF($E151=$E150,IF(AY150=".",IF(MAX($Q151:AW151,0)=OPER!$AA246,".",IF(OPER!$AB246&lt;=HOUR(AY$7),MAX($Q151:AW151,0)+1,".")),","),IF(MAX($Q151:AW151,0)=OPER!$AA246,".",IF(OPER!$AB246&lt;=HOUR(AY$7),MAX($Q151:AW151,0)+1,".")))</f>
        <v>,</v>
      </c>
      <c r="AY151" s="269" t="str">
        <f>IF($E151=$E150,IF(AZ150=".",IF(MAX($Q151:AX151,0)=OPER!$AA246,".",IF(OPER!$AB246&lt;=HOUR(AZ$7),MAX($Q151:AX151,0)+1,".")),","),IF(MAX($Q151:AX151,0)=OPER!$AA246,".",IF(OPER!$AB246&lt;=HOUR(AZ$7),MAX($Q151:AX151,0)+1,".")))</f>
        <v>,</v>
      </c>
      <c r="AZ151" s="270" t="str">
        <f>IF($E151=$E150,IF(BA150=".",IF(MAX($Q151:AY151,0)=OPER!$AA246,".",IF(OPER!$AB246&lt;=HOUR(BA$7),MAX($Q151:AY151,0)+1,".")),","),IF(MAX($Q151:AY151,0)=OPER!$AA246,".",IF(OPER!$AB246&lt;=HOUR(BA$7),MAX($Q151:AY151,0)+1,".")))</f>
        <v>,</v>
      </c>
      <c r="BA151" s="30" t="str">
        <f>+OPER!AK145</f>
        <v/>
      </c>
    </row>
    <row r="152" spans="1:53" ht="80.5" customHeight="1" x14ac:dyDescent="0.2">
      <c r="A152" s="282" t="str">
        <f>IF(OPER!AF146=0,"",OPER!AF146)</f>
        <v>CRITICA</v>
      </c>
      <c r="B152" s="109" t="str">
        <f>IF(OPER!V146=0,"",OPER!V146)</f>
        <v xml:space="preserve"> </v>
      </c>
      <c r="C152" s="71" t="str">
        <f>IF(OPER!U146 = 0,"", OPER!U146)</f>
        <v/>
      </c>
      <c r="D152" s="30" t="str">
        <f t="shared" si="13"/>
        <v/>
      </c>
      <c r="E152" s="262" t="str">
        <f>IF(OPER!X146 = 0,"",OPER!X146)</f>
        <v xml:space="preserve"> </v>
      </c>
      <c r="F152" s="262" t="str">
        <f>IF(OPER!I146 = 0,"",OPER!I146)</f>
        <v/>
      </c>
      <c r="G152" s="352" t="str">
        <f>IF(OPER!C146=0,"",OPER!C146)</f>
        <v/>
      </c>
      <c r="H152" s="30" t="str">
        <f>IF(OPER!R146 = 0,"",OPER!R146)</f>
        <v/>
      </c>
      <c r="I152" s="30" t="str">
        <f>IF(OPER!F146=0,"", OPER!F146)</f>
        <v/>
      </c>
      <c r="J152" s="108" t="str">
        <f>IF(OPER!G146=0,"",OPER!G146)</f>
        <v/>
      </c>
      <c r="K152" s="250">
        <f>+OPER!R146</f>
        <v>0</v>
      </c>
      <c r="L152" s="262">
        <f t="shared" si="14"/>
        <v>0</v>
      </c>
      <c r="M152" s="250">
        <f t="shared" si="15"/>
        <v>0</v>
      </c>
      <c r="N152" s="205" t="str">
        <f>IF(OPER!A146=0,"",OPER!A146)</f>
        <v/>
      </c>
      <c r="O152" s="73" t="str">
        <f>IF(OPER!AJ2002=0,"",OPER!AJ2002)</f>
        <v/>
      </c>
      <c r="P152" s="264" t="str">
        <f>IF(OPER!AH146="EJECUTADO","SI",IF(OPER!AH146="NO EJECUTADO","NO",""))</f>
        <v/>
      </c>
      <c r="Q152" s="264" t="str">
        <f>IF(OPER!AN146="EJECUTADO","SI",IF(OPER!AN146="NO EJECUTADO","NO",""))</f>
        <v/>
      </c>
      <c r="R152" s="221" t="str">
        <f>IFERROR(VLOOKUP(OPER!Z146,OPER!$AU$490:$AV$577,2,0),"NO ASIGNADO")</f>
        <v xml:space="preserve"> </v>
      </c>
      <c r="S152" s="6" t="str">
        <f>+OPER!AG146</f>
        <v xml:space="preserve"> </v>
      </c>
      <c r="T152" s="268" t="str">
        <f>IF($E152=$E151,IF(U151=".",IF(MAX($Q152:Q152,0)=OPER!$AA247,".",IF(OPER!$AB247&lt;=HOUR(U$7),MAX($Q152:Q152,0)+1,".")),","),IF(MAX($Q152:Q152,0)=OPER!$AA247,".",IF(OPER!$AB247&lt;=HOUR(U$7),MAX($Q152:Q152,0)+1,".")))</f>
        <v>,</v>
      </c>
      <c r="U152" s="269" t="str">
        <f>IF($E152=$E151,IF(V151=".",IF(MAX($Q152:T152,0)=OPER!$AA247,".",IF(OPER!$AB247&lt;=HOUR(V$7),MAX($Q152:T152,0)+1,".")),","),IF(MAX($Q152:T152,0)=OPER!$AA247,".",IF(OPER!$AB247&lt;=HOUR(V$7),MAX($Q152:T152,0)+1,".")))</f>
        <v>,</v>
      </c>
      <c r="V152" s="269" t="str">
        <f>IF($E152=$E151,IF(W151=".",IF(MAX($Q152:U152,0)=OPER!$AA247,".",IF(OPER!$AB247&lt;=HOUR(W$7),MAX($Q152:U152,0)+1,".")),","),IF(MAX($Q152:U152,0)=OPER!$AA247,".",IF(OPER!$AB247&lt;=HOUR(W$7),MAX($Q152:U152,0)+1,".")))</f>
        <v>,</v>
      </c>
      <c r="W152" s="269" t="str">
        <f>IF($E152=$E151,IF(X151=".",IF(MAX($Q152:V152,0)=OPER!$AA247,".",IF(OPER!$AB247&lt;=HOUR(X$7),MAX($Q152:V152,0)+1,".")),","),IF(MAX($Q152:V152,0)=OPER!$AA247,".",IF(OPER!$AB247&lt;=HOUR(X$7),MAX($Q152:V152,0)+1,".")))</f>
        <v>,</v>
      </c>
      <c r="X152" s="270" t="str">
        <f>IF($E152=$E151,IF(Y151=".",IF(MAX($Q152:W152,0)=OPER!$AA247,".",IF(OPER!$AB247&lt;=HOUR(Y$7),MAX($Q152:W152,0)+1,".")),","),IF(MAX($Q152:W152,0)=OPER!$AA247,".",IF(OPER!$AB247&lt;=HOUR(Y$7),MAX($Q152:W152,0)+1,".")))</f>
        <v>,</v>
      </c>
      <c r="Y152" s="271" t="str">
        <f>IF($E152=$E151,IF(Z151=".",IF(MAX($Q152:X152,0)=OPER!$AA247,".",IF(OPER!$AB247&lt;=HOUR(Z$7),MAX($Q152:X152,0)+1,".")),","),IF(MAX($Q152:X152,0)=OPER!$AA247,".",IF(OPER!$AB247&lt;=HOUR(Z$7),MAX($Q152:X152,0)+1,".")))</f>
        <v>,</v>
      </c>
      <c r="Z152" s="269" t="str">
        <f>IF($E152=$E151,IF(AA151=".",IF(MAX($Q152:Y152,0)=OPER!$AA247,".",IF(OPER!$AB247&lt;=HOUR(AA$7),MAX($Q152:Y152,0)+1,".")),","),IF(MAX($Q152:Y152,0)=OPER!$AA247,".",IF(OPER!$AB247&lt;=HOUR(AA$7),MAX($Q152:Y152,0)+1,".")))</f>
        <v>,</v>
      </c>
      <c r="AA152" s="269" t="str">
        <f>IF($E152=$E151,IF(AB151=".",IF(MAX($Q152:Z152,0)=OPER!$AA247,".",IF(OPER!$AB247&lt;=HOUR(AB$7),MAX($Q152:Z152,0)+1,".")),","),IF(MAX($Q152:Z152,0)=OPER!$AA247,".",IF(OPER!$AB247&lt;=HOUR(AB$7),MAX($Q152:Z152,0)+1,".")))</f>
        <v>,</v>
      </c>
      <c r="AB152" s="270" t="str">
        <f>IF($E152=$E151,IF(AC151=".",IF(MAX($Q152:AA152,0)=OPER!$AA247,".",IF(OPER!$AB247&lt;=HOUR(AC$7),MAX($Q152:AA152,0)+1,".")),","),IF(MAX($Q152:AA152,0)=OPER!$AA247,".",IF(OPER!$AB247&lt;=HOUR(AC$7),MAX($Q152:AA152,0)+1,".")))</f>
        <v>,</v>
      </c>
      <c r="AC152" s="271" t="str">
        <f>IF($E152=$E151,IF(AD151=".",IF(MAX($Q152:AB152,0)=OPER!$AA247,".",IF(OPER!$AB247&lt;=HOUR(AD$7),MAX($Q152:AB152,0)+1,".")),","),IF(MAX($Q152:AB152,0)=OPER!$AA247,".",IF(OPER!$AB247&lt;=HOUR(AD$7),MAX($Q152:AB152,0)+1,".")))</f>
        <v>,</v>
      </c>
      <c r="AD152" s="269" t="str">
        <f>IF($E152=$E151,IF(AE151=".",IF(MAX($Q152:AC152,0)=OPER!$AA247,".",IF(OPER!$AB247&lt;=HOUR(AE$7),MAX($Q152:AC152,0)+1,".")),","),IF(MAX($Q152:AC152,0)=OPER!$AA247,".",IF(OPER!$AB247&lt;=HOUR(AE$7),MAX($Q152:AC152,0)+1,".")))</f>
        <v>,</v>
      </c>
      <c r="AE152" s="269" t="str">
        <f>IF($E152=$E151,IF(AF151=".",IF(MAX($Q152:AD152,0)=OPER!$AA247,".",IF(OPER!$AB247&lt;=HOUR(AF$7),MAX($Q152:AD152,0)+1,".")),","),IF(MAX($Q152:AD152,0)=OPER!$AA247,".",IF(OPER!$AB247&lt;=HOUR(AF$7),MAX($Q152:AD152,0)+1,".")))</f>
        <v>,</v>
      </c>
      <c r="AF152" s="270" t="str">
        <f>IF($E152=$E151,IF(AG151=".",IF(MAX($Q152:AE152,0)=OPER!$AA247,".",IF(OPER!$AB247&lt;=HOUR(AG$7),MAX($Q152:AE152,0)+1,".")),","),IF(MAX($Q152:AE152,0)=OPER!$AA247,".",IF(OPER!$AB247&lt;=HOUR(AG$7),MAX($Q152:AE152,0)+1,".")))</f>
        <v>,</v>
      </c>
      <c r="AG152" s="271" t="str">
        <f>IF($E152=$E151,IF(AH151=".",IF(MAX($Q152:AF152,0)=OPER!$AA247,".",IF(OPER!$AB247&lt;=HOUR(AH$7),MAX($Q152:AF152,0)+1,".")),","),IF(MAX($Q152:AF152,0)=OPER!$AA247,".",IF(OPER!$AB247&lt;=HOUR(AH$7),MAX($Q152:AF152,0)+1,".")))</f>
        <v>,</v>
      </c>
      <c r="AH152" s="269" t="str">
        <f>IF($E152=$E151,IF(AI151=".",IF(MAX($Q152:AG152,0)=OPER!$AA247,".",IF(OPER!$AB247&lt;=HOUR(AI$7),MAX($Q152:AG152,0)+1,".")),","),IF(MAX($Q152:AG152,0)=OPER!$AA247,".",IF(OPER!$AB247&lt;=HOUR(AI$7),MAX($Q152:AG152,0)+1,".")))</f>
        <v>,</v>
      </c>
      <c r="AI152" s="269" t="str">
        <f>IF($E152=$E151,IF(AJ151=".",IF(MAX($Q152:AH152,0)=OPER!$AA247,".",IF(OPER!$AB247&lt;=HOUR(AJ$7),MAX($Q152:AH152,0)+1,".")),","),IF(MAX($Q152:AH152,0)=OPER!$AA247,".",IF(OPER!$AB247&lt;=HOUR(AJ$7),MAX($Q152:AH152,0)+1,".")))</f>
        <v>,</v>
      </c>
      <c r="AJ152" s="270" t="str">
        <f>IF($E152=$E151,IF(AK151=".",IF(MAX($Q152:AI152,0)=OPER!$AA247,".",IF(OPER!$AB247&lt;=HOUR(AK$7),MAX($Q152:AI152,0)+1,".")),","),IF(MAX($Q152:AI152,0)=OPER!$AA247,".",IF(OPER!$AB247&lt;=HOUR(AK$7),MAX($Q152:AI152,0)+1,".")))</f>
        <v>,</v>
      </c>
      <c r="AK152" s="271" t="str">
        <f>IF($E152=$E151,IF(AL151=".",IF(MAX($Q152:AJ152,0)=OPER!$AA247,".",IF(OPER!$AB247&lt;=HOUR(AL$7),MAX($Q152:AJ152,0)+1,".")),","),IF(MAX($Q152:AJ152,0)=OPER!$AA247,".",IF(OPER!$AB247&lt;=HOUR(AL$7),MAX($Q152:AJ152,0)+1,".")))</f>
        <v>,</v>
      </c>
      <c r="AL152" s="269" t="str">
        <f>IF($E152=$E151,IF(AM151=".",IF(MAX($Q152:AK152,0)=OPER!$AA247,".",IF(OPER!$AB247&lt;=HOUR(AM$7),MAX($Q152:AK152,0)+1,".")),","),IF(MAX($Q152:AK152,0)=OPER!$AA247,".",IF(OPER!$AB247&lt;=HOUR(AM$7),MAX($Q152:AK152,0)+1,".")))</f>
        <v>,</v>
      </c>
      <c r="AM152" s="269" t="str">
        <f>IF($E152=$E151,IF(AN151=".",IF(MAX($Q152:AL152,0)=OPER!$AA247,".",IF(OPER!$AB247&lt;=HOUR(AN$7),MAX($Q152:AL152,0)+1,".")),","),IF(MAX($Q152:AL152,0)=OPER!$AA247,".",IF(OPER!$AB247&lt;=HOUR(AN$7),MAX($Q152:AL152,0)+1,".")))</f>
        <v>,</v>
      </c>
      <c r="AN152" s="270" t="str">
        <f>IF($E152=$E151,IF(AO151=".",IF(MAX($Q152:AM152,0)=OPER!$AA247,".",IF(OPER!$AB247&lt;=HOUR(AO$7),MAX($Q152:AM152,0)+1,".")),","),IF(MAX($Q152:AM152,0)=OPER!$AA247,".",IF(OPER!$AB247&lt;=HOUR(AO$7),MAX($Q152:AM152,0)+1,".")))</f>
        <v>,</v>
      </c>
      <c r="AO152" s="271" t="str">
        <f>IF($E152=$E151,IF(AP151=".",IF(MAX($Q152:AN152,0)=OPER!$AA247,".",IF(OPER!$AB247&lt;=HOUR(AP$7),MAX($Q152:AN152,0)+1,".")),","),IF(MAX($Q152:AN152,0)=OPER!$AA247,".",IF(OPER!$AB247&lt;=HOUR(AP$7),MAX($Q152:AN152,0)+1,".")))</f>
        <v>,</v>
      </c>
      <c r="AP152" s="269" t="str">
        <f>IF($E152=$E151,IF(AQ151=".",IF(MAX($Q152:AO152,0)=OPER!$AA247,".",IF(OPER!$AB247&lt;=HOUR(AQ$7),MAX($Q152:AO152,0)+1,".")),","),IF(MAX($Q152:AO152,0)=OPER!$AA247,".",IF(OPER!$AB247&lt;=HOUR(AQ$7),MAX($Q152:AO152,0)+1,".")))</f>
        <v>,</v>
      </c>
      <c r="AQ152" s="269" t="str">
        <f>IF($E152=$E151,IF(AR151=".",IF(MAX($Q152:AP152,0)=OPER!$AA247,".",IF(OPER!$AB247&lt;=HOUR(AR$7),MAX($Q152:AP152,0)+1,".")),","),IF(MAX($Q152:AP152,0)=OPER!$AA247,".",IF(OPER!$AB247&lt;=HOUR(AR$7),MAX($Q152:AP152,0)+1,".")))</f>
        <v>,</v>
      </c>
      <c r="AR152" s="270" t="str">
        <f>IF($E152=$E151,IF(AS151=".",IF(MAX($Q152:AQ152,0)=OPER!$AA247,".",IF(OPER!$AB247&lt;=HOUR(AS$7),MAX($Q152:AQ152,0)+1,".")),","),IF(MAX($Q152:AQ152,0)=OPER!$AA247,".",IF(OPER!$AB247&lt;=HOUR(AS$7),MAX($Q152:AQ152,0)+1,".")))</f>
        <v>,</v>
      </c>
      <c r="AS152" s="271" t="str">
        <f>IF($E152=$E151,IF(AT151=".",IF(MAX($Q152:AR152,0)=OPER!$AA247,".",IF(OPER!$AB247&lt;=HOUR(AT$7),MAX($Q152:AR152,0)+1,".")),","),IF(MAX($Q152:AR152,0)=OPER!$AA247,".",IF(OPER!$AB247&lt;=HOUR(AT$7),MAX($Q152:AR152,0)+1,".")))</f>
        <v>,</v>
      </c>
      <c r="AT152" s="269" t="str">
        <f>IF($E152=$E151,IF(AU151=".",IF(MAX($Q152:AS152,0)=OPER!$AA247,".",IF(OPER!$AB247&lt;=HOUR(AU$7),MAX($Q152:AS152,0)+1,".")),","),IF(MAX($Q152:AS152,0)=OPER!$AA247,".",IF(OPER!$AB247&lt;=HOUR(AU$7),MAX($Q152:AS152,0)+1,".")))</f>
        <v>,</v>
      </c>
      <c r="AU152" s="269" t="str">
        <f>IF($E152=$E151,IF(AV151=".",IF(MAX($Q152:AT152,0)=OPER!$AA247,".",IF(OPER!$AB247&lt;=HOUR(AV$7),MAX($Q152:AT152,0)+1,".")),","),IF(MAX($Q152:AT152,0)=OPER!$AA247,".",IF(OPER!$AB247&lt;=HOUR(AV$7),MAX($Q152:AT152,0)+1,".")))</f>
        <v>,</v>
      </c>
      <c r="AV152" s="270" t="str">
        <f>IF($E152=$E151,IF(AW151=".",IF(MAX($Q152:AU152,0)=OPER!$AA247,".",IF(OPER!$AB247&lt;=HOUR(AW$7),MAX($Q152:AU152,0)+1,".")),","),IF(MAX($Q152:AU152,0)=OPER!$AA247,".",IF(OPER!$AB247&lt;=HOUR(AW$7),MAX($Q152:AU152,0)+1,".")))</f>
        <v>,</v>
      </c>
      <c r="AW152" s="271" t="str">
        <f>IF($E152=$E151,IF(AX151=".",IF(MAX($Q152:AV152,0)=OPER!$AA247,".",IF(OPER!$AB247&lt;=HOUR(AX$7),MAX($Q152:AV152,0)+1,".")),","),IF(MAX($Q152:AV152,0)=OPER!$AA247,".",IF(OPER!$AB247&lt;=HOUR(AX$7),MAX($Q152:AV152,0)+1,".")))</f>
        <v>,</v>
      </c>
      <c r="AX152" s="269" t="str">
        <f>IF($E152=$E151,IF(AY151=".",IF(MAX($Q152:AW152,0)=OPER!$AA247,".",IF(OPER!$AB247&lt;=HOUR(AY$7),MAX($Q152:AW152,0)+1,".")),","),IF(MAX($Q152:AW152,0)=OPER!$AA247,".",IF(OPER!$AB247&lt;=HOUR(AY$7),MAX($Q152:AW152,0)+1,".")))</f>
        <v>,</v>
      </c>
      <c r="AY152" s="269" t="str">
        <f>IF($E152=$E151,IF(AZ151=".",IF(MAX($Q152:AX152,0)=OPER!$AA247,".",IF(OPER!$AB247&lt;=HOUR(AZ$7),MAX($Q152:AX152,0)+1,".")),","),IF(MAX($Q152:AX152,0)=OPER!$AA247,".",IF(OPER!$AB247&lt;=HOUR(AZ$7),MAX($Q152:AX152,0)+1,".")))</f>
        <v>,</v>
      </c>
      <c r="AZ152" s="270" t="str">
        <f>IF($E152=$E151,IF(BA151=".",IF(MAX($Q152:AY152,0)=OPER!$AA247,".",IF(OPER!$AB247&lt;=HOUR(BA$7),MAX($Q152:AY152,0)+1,".")),","),IF(MAX($Q152:AY152,0)=OPER!$AA247,".",IF(OPER!$AB247&lt;=HOUR(BA$7),MAX($Q152:AY152,0)+1,".")))</f>
        <v>,</v>
      </c>
      <c r="BA152" s="30" t="str">
        <f>+OPER!AK146</f>
        <v/>
      </c>
    </row>
    <row r="153" spans="1:53" ht="80.5" customHeight="1" x14ac:dyDescent="0.2">
      <c r="A153" s="282" t="str">
        <f>IF(OPER!AF147=0,"",OPER!AF147)</f>
        <v>CRITICA</v>
      </c>
      <c r="B153" s="109" t="str">
        <f>IF(OPER!V147=0,"",OPER!V147)</f>
        <v xml:space="preserve"> </v>
      </c>
      <c r="C153" s="71" t="str">
        <f>IF(OPER!U147 = 0,"", OPER!U147)</f>
        <v/>
      </c>
      <c r="D153" s="30" t="str">
        <f t="shared" si="13"/>
        <v/>
      </c>
      <c r="E153" s="262" t="str">
        <f>IF(OPER!X147 = 0,"",OPER!X147)</f>
        <v xml:space="preserve"> </v>
      </c>
      <c r="F153" s="262" t="str">
        <f>IF(OPER!I147 = 0,"",OPER!I147)</f>
        <v/>
      </c>
      <c r="G153" s="352" t="str">
        <f>IF(OPER!C147=0,"",OPER!C147)</f>
        <v/>
      </c>
      <c r="H153" s="30" t="str">
        <f>IF(OPER!R147 = 0,"",OPER!R147)</f>
        <v/>
      </c>
      <c r="I153" s="30" t="str">
        <f>IF(OPER!F147=0,"", OPER!F147)</f>
        <v/>
      </c>
      <c r="J153" s="108" t="str">
        <f>IF(OPER!G147=0,"",OPER!G147)</f>
        <v/>
      </c>
      <c r="K153" s="250">
        <f>+OPER!R147</f>
        <v>0</v>
      </c>
      <c r="L153" s="262">
        <f t="shared" si="14"/>
        <v>0</v>
      </c>
      <c r="M153" s="250">
        <f t="shared" si="15"/>
        <v>0</v>
      </c>
      <c r="N153" s="205" t="str">
        <f>IF(OPER!A147=0,"",OPER!A147)</f>
        <v/>
      </c>
      <c r="O153" s="73" t="str">
        <f>IF(OPER!AJ2003=0,"",OPER!AJ2003)</f>
        <v/>
      </c>
      <c r="P153" s="264" t="str">
        <f>IF(OPER!AH147="EJECUTADO","SI",IF(OPER!AH147="NO EJECUTADO","NO",""))</f>
        <v/>
      </c>
      <c r="Q153" s="264" t="str">
        <f>IF(OPER!AN147="EJECUTADO","SI",IF(OPER!AN147="NO EJECUTADO","NO",""))</f>
        <v/>
      </c>
      <c r="R153" s="221" t="str">
        <f>IFERROR(VLOOKUP(OPER!Z147,OPER!$AU$490:$AV$577,2,0),"NO ASIGNADO")</f>
        <v xml:space="preserve"> </v>
      </c>
      <c r="S153" s="6" t="str">
        <f>+OPER!AG147</f>
        <v xml:space="preserve"> </v>
      </c>
      <c r="T153" s="268" t="str">
        <f>IF($E153=$E152,IF(U152=".",IF(MAX($Q153:Q153,0)=OPER!$AA248,".",IF(OPER!$AB248&lt;=HOUR(U$7),MAX($Q153:Q153,0)+1,".")),","),IF(MAX($Q153:Q153,0)=OPER!$AA248,".",IF(OPER!$AB248&lt;=HOUR(U$7),MAX($Q153:Q153,0)+1,".")))</f>
        <v>,</v>
      </c>
      <c r="U153" s="269" t="str">
        <f>IF($E153=$E152,IF(V152=".",IF(MAX($Q153:T153,0)=OPER!$AA248,".",IF(OPER!$AB248&lt;=HOUR(V$7),MAX($Q153:T153,0)+1,".")),","),IF(MAX($Q153:T153,0)=OPER!$AA248,".",IF(OPER!$AB248&lt;=HOUR(V$7),MAX($Q153:T153,0)+1,".")))</f>
        <v>,</v>
      </c>
      <c r="V153" s="269" t="str">
        <f>IF($E153=$E152,IF(W152=".",IF(MAX($Q153:U153,0)=OPER!$AA248,".",IF(OPER!$AB248&lt;=HOUR(W$7),MAX($Q153:U153,0)+1,".")),","),IF(MAX($Q153:U153,0)=OPER!$AA248,".",IF(OPER!$AB248&lt;=HOUR(W$7),MAX($Q153:U153,0)+1,".")))</f>
        <v>,</v>
      </c>
      <c r="W153" s="269" t="str">
        <f>IF($E153=$E152,IF(X152=".",IF(MAX($Q153:V153,0)=OPER!$AA248,".",IF(OPER!$AB248&lt;=HOUR(X$7),MAX($Q153:V153,0)+1,".")),","),IF(MAX($Q153:V153,0)=OPER!$AA248,".",IF(OPER!$AB248&lt;=HOUR(X$7),MAX($Q153:V153,0)+1,".")))</f>
        <v>,</v>
      </c>
      <c r="X153" s="270" t="str">
        <f>IF($E153=$E152,IF(Y152=".",IF(MAX($Q153:W153,0)=OPER!$AA248,".",IF(OPER!$AB248&lt;=HOUR(Y$7),MAX($Q153:W153,0)+1,".")),","),IF(MAX($Q153:W153,0)=OPER!$AA248,".",IF(OPER!$AB248&lt;=HOUR(Y$7),MAX($Q153:W153,0)+1,".")))</f>
        <v>,</v>
      </c>
      <c r="Y153" s="271" t="str">
        <f>IF($E153=$E152,IF(Z152=".",IF(MAX($Q153:X153,0)=OPER!$AA248,".",IF(OPER!$AB248&lt;=HOUR(Z$7),MAX($Q153:X153,0)+1,".")),","),IF(MAX($Q153:X153,0)=OPER!$AA248,".",IF(OPER!$AB248&lt;=HOUR(Z$7),MAX($Q153:X153,0)+1,".")))</f>
        <v>,</v>
      </c>
      <c r="Z153" s="269" t="str">
        <f>IF($E153=$E152,IF(AA152=".",IF(MAX($Q153:Y153,0)=OPER!$AA248,".",IF(OPER!$AB248&lt;=HOUR(AA$7),MAX($Q153:Y153,0)+1,".")),","),IF(MAX($Q153:Y153,0)=OPER!$AA248,".",IF(OPER!$AB248&lt;=HOUR(AA$7),MAX($Q153:Y153,0)+1,".")))</f>
        <v>,</v>
      </c>
      <c r="AA153" s="269" t="str">
        <f>IF($E153=$E152,IF(AB152=".",IF(MAX($Q153:Z153,0)=OPER!$AA248,".",IF(OPER!$AB248&lt;=HOUR(AB$7),MAX($Q153:Z153,0)+1,".")),","),IF(MAX($Q153:Z153,0)=OPER!$AA248,".",IF(OPER!$AB248&lt;=HOUR(AB$7),MAX($Q153:Z153,0)+1,".")))</f>
        <v>,</v>
      </c>
      <c r="AB153" s="270" t="str">
        <f>IF($E153=$E152,IF(AC152=".",IF(MAX($Q153:AA153,0)=OPER!$AA248,".",IF(OPER!$AB248&lt;=HOUR(AC$7),MAX($Q153:AA153,0)+1,".")),","),IF(MAX($Q153:AA153,0)=OPER!$AA248,".",IF(OPER!$AB248&lt;=HOUR(AC$7),MAX($Q153:AA153,0)+1,".")))</f>
        <v>,</v>
      </c>
      <c r="AC153" s="271" t="str">
        <f>IF($E153=$E152,IF(AD152=".",IF(MAX($Q153:AB153,0)=OPER!$AA248,".",IF(OPER!$AB248&lt;=HOUR(AD$7),MAX($Q153:AB153,0)+1,".")),","),IF(MAX($Q153:AB153,0)=OPER!$AA248,".",IF(OPER!$AB248&lt;=HOUR(AD$7),MAX($Q153:AB153,0)+1,".")))</f>
        <v>,</v>
      </c>
      <c r="AD153" s="269" t="str">
        <f>IF($E153=$E152,IF(AE152=".",IF(MAX($Q153:AC153,0)=OPER!$AA248,".",IF(OPER!$AB248&lt;=HOUR(AE$7),MAX($Q153:AC153,0)+1,".")),","),IF(MAX($Q153:AC153,0)=OPER!$AA248,".",IF(OPER!$AB248&lt;=HOUR(AE$7),MAX($Q153:AC153,0)+1,".")))</f>
        <v>,</v>
      </c>
      <c r="AE153" s="269" t="str">
        <f>IF($E153=$E152,IF(AF152=".",IF(MAX($Q153:AD153,0)=OPER!$AA248,".",IF(OPER!$AB248&lt;=HOUR(AF$7),MAX($Q153:AD153,0)+1,".")),","),IF(MAX($Q153:AD153,0)=OPER!$AA248,".",IF(OPER!$AB248&lt;=HOUR(AF$7),MAX($Q153:AD153,0)+1,".")))</f>
        <v>,</v>
      </c>
      <c r="AF153" s="270" t="str">
        <f>IF($E153=$E152,IF(AG152=".",IF(MAX($Q153:AE153,0)=OPER!$AA248,".",IF(OPER!$AB248&lt;=HOUR(AG$7),MAX($Q153:AE153,0)+1,".")),","),IF(MAX($Q153:AE153,0)=OPER!$AA248,".",IF(OPER!$AB248&lt;=HOUR(AG$7),MAX($Q153:AE153,0)+1,".")))</f>
        <v>,</v>
      </c>
      <c r="AG153" s="271" t="str">
        <f>IF($E153=$E152,IF(AH152=".",IF(MAX($Q153:AF153,0)=OPER!$AA248,".",IF(OPER!$AB248&lt;=HOUR(AH$7),MAX($Q153:AF153,0)+1,".")),","),IF(MAX($Q153:AF153,0)=OPER!$AA248,".",IF(OPER!$AB248&lt;=HOUR(AH$7),MAX($Q153:AF153,0)+1,".")))</f>
        <v>,</v>
      </c>
      <c r="AH153" s="269" t="str">
        <f>IF($E153=$E152,IF(AI152=".",IF(MAX($Q153:AG153,0)=OPER!$AA248,".",IF(OPER!$AB248&lt;=HOUR(AI$7),MAX($Q153:AG153,0)+1,".")),","),IF(MAX($Q153:AG153,0)=OPER!$AA248,".",IF(OPER!$AB248&lt;=HOUR(AI$7),MAX($Q153:AG153,0)+1,".")))</f>
        <v>,</v>
      </c>
      <c r="AI153" s="269" t="str">
        <f>IF($E153=$E152,IF(AJ152=".",IF(MAX($Q153:AH153,0)=OPER!$AA248,".",IF(OPER!$AB248&lt;=HOUR(AJ$7),MAX($Q153:AH153,0)+1,".")),","),IF(MAX($Q153:AH153,0)=OPER!$AA248,".",IF(OPER!$AB248&lt;=HOUR(AJ$7),MAX($Q153:AH153,0)+1,".")))</f>
        <v>,</v>
      </c>
      <c r="AJ153" s="270" t="str">
        <f>IF($E153=$E152,IF(AK152=".",IF(MAX($Q153:AI153,0)=OPER!$AA248,".",IF(OPER!$AB248&lt;=HOUR(AK$7),MAX($Q153:AI153,0)+1,".")),","),IF(MAX($Q153:AI153,0)=OPER!$AA248,".",IF(OPER!$AB248&lt;=HOUR(AK$7),MAX($Q153:AI153,0)+1,".")))</f>
        <v>,</v>
      </c>
      <c r="AK153" s="271" t="str">
        <f>IF($E153=$E152,IF(AL152=".",IF(MAX($Q153:AJ153,0)=OPER!$AA248,".",IF(OPER!$AB248&lt;=HOUR(AL$7),MAX($Q153:AJ153,0)+1,".")),","),IF(MAX($Q153:AJ153,0)=OPER!$AA248,".",IF(OPER!$AB248&lt;=HOUR(AL$7),MAX($Q153:AJ153,0)+1,".")))</f>
        <v>,</v>
      </c>
      <c r="AL153" s="269" t="str">
        <f>IF($E153=$E152,IF(AM152=".",IF(MAX($Q153:AK153,0)=OPER!$AA248,".",IF(OPER!$AB248&lt;=HOUR(AM$7),MAX($Q153:AK153,0)+1,".")),","),IF(MAX($Q153:AK153,0)=OPER!$AA248,".",IF(OPER!$AB248&lt;=HOUR(AM$7),MAX($Q153:AK153,0)+1,".")))</f>
        <v>,</v>
      </c>
      <c r="AM153" s="269" t="str">
        <f>IF($E153=$E152,IF(AN152=".",IF(MAX($Q153:AL153,0)=OPER!$AA248,".",IF(OPER!$AB248&lt;=HOUR(AN$7),MAX($Q153:AL153,0)+1,".")),","),IF(MAX($Q153:AL153,0)=OPER!$AA248,".",IF(OPER!$AB248&lt;=HOUR(AN$7),MAX($Q153:AL153,0)+1,".")))</f>
        <v>,</v>
      </c>
      <c r="AN153" s="270" t="str">
        <f>IF($E153=$E152,IF(AO152=".",IF(MAX($Q153:AM153,0)=OPER!$AA248,".",IF(OPER!$AB248&lt;=HOUR(AO$7),MAX($Q153:AM153,0)+1,".")),","),IF(MAX($Q153:AM153,0)=OPER!$AA248,".",IF(OPER!$AB248&lt;=HOUR(AO$7),MAX($Q153:AM153,0)+1,".")))</f>
        <v>,</v>
      </c>
      <c r="AO153" s="271" t="str">
        <f>IF($E153=$E152,IF(AP152=".",IF(MAX($Q153:AN153,0)=OPER!$AA248,".",IF(OPER!$AB248&lt;=HOUR(AP$7),MAX($Q153:AN153,0)+1,".")),","),IF(MAX($Q153:AN153,0)=OPER!$AA248,".",IF(OPER!$AB248&lt;=HOUR(AP$7),MAX($Q153:AN153,0)+1,".")))</f>
        <v>,</v>
      </c>
      <c r="AP153" s="269" t="str">
        <f>IF($E153=$E152,IF(AQ152=".",IF(MAX($Q153:AO153,0)=OPER!$AA248,".",IF(OPER!$AB248&lt;=HOUR(AQ$7),MAX($Q153:AO153,0)+1,".")),","),IF(MAX($Q153:AO153,0)=OPER!$AA248,".",IF(OPER!$AB248&lt;=HOUR(AQ$7),MAX($Q153:AO153,0)+1,".")))</f>
        <v>,</v>
      </c>
      <c r="AQ153" s="269" t="str">
        <f>IF($E153=$E152,IF(AR152=".",IF(MAX($Q153:AP153,0)=OPER!$AA248,".",IF(OPER!$AB248&lt;=HOUR(AR$7),MAX($Q153:AP153,0)+1,".")),","),IF(MAX($Q153:AP153,0)=OPER!$AA248,".",IF(OPER!$AB248&lt;=HOUR(AR$7),MAX($Q153:AP153,0)+1,".")))</f>
        <v>,</v>
      </c>
      <c r="AR153" s="270" t="str">
        <f>IF($E153=$E152,IF(AS152=".",IF(MAX($Q153:AQ153,0)=OPER!$AA248,".",IF(OPER!$AB248&lt;=HOUR(AS$7),MAX($Q153:AQ153,0)+1,".")),","),IF(MAX($Q153:AQ153,0)=OPER!$AA248,".",IF(OPER!$AB248&lt;=HOUR(AS$7),MAX($Q153:AQ153,0)+1,".")))</f>
        <v>,</v>
      </c>
      <c r="AS153" s="271" t="str">
        <f>IF($E153=$E152,IF(AT152=".",IF(MAX($Q153:AR153,0)=OPER!$AA248,".",IF(OPER!$AB248&lt;=HOUR(AT$7),MAX($Q153:AR153,0)+1,".")),","),IF(MAX($Q153:AR153,0)=OPER!$AA248,".",IF(OPER!$AB248&lt;=HOUR(AT$7),MAX($Q153:AR153,0)+1,".")))</f>
        <v>,</v>
      </c>
      <c r="AT153" s="269" t="str">
        <f>IF($E153=$E152,IF(AU152=".",IF(MAX($Q153:AS153,0)=OPER!$AA248,".",IF(OPER!$AB248&lt;=HOUR(AU$7),MAX($Q153:AS153,0)+1,".")),","),IF(MAX($Q153:AS153,0)=OPER!$AA248,".",IF(OPER!$AB248&lt;=HOUR(AU$7),MAX($Q153:AS153,0)+1,".")))</f>
        <v>,</v>
      </c>
      <c r="AU153" s="269" t="str">
        <f>IF($E153=$E152,IF(AV152=".",IF(MAX($Q153:AT153,0)=OPER!$AA248,".",IF(OPER!$AB248&lt;=HOUR(AV$7),MAX($Q153:AT153,0)+1,".")),","),IF(MAX($Q153:AT153,0)=OPER!$AA248,".",IF(OPER!$AB248&lt;=HOUR(AV$7),MAX($Q153:AT153,0)+1,".")))</f>
        <v>,</v>
      </c>
      <c r="AV153" s="270" t="str">
        <f>IF($E153=$E152,IF(AW152=".",IF(MAX($Q153:AU153,0)=OPER!$AA248,".",IF(OPER!$AB248&lt;=HOUR(AW$7),MAX($Q153:AU153,0)+1,".")),","),IF(MAX($Q153:AU153,0)=OPER!$AA248,".",IF(OPER!$AB248&lt;=HOUR(AW$7),MAX($Q153:AU153,0)+1,".")))</f>
        <v>,</v>
      </c>
      <c r="AW153" s="271" t="str">
        <f>IF($E153=$E152,IF(AX152=".",IF(MAX($Q153:AV153,0)=OPER!$AA248,".",IF(OPER!$AB248&lt;=HOUR(AX$7),MAX($Q153:AV153,0)+1,".")),","),IF(MAX($Q153:AV153,0)=OPER!$AA248,".",IF(OPER!$AB248&lt;=HOUR(AX$7),MAX($Q153:AV153,0)+1,".")))</f>
        <v>,</v>
      </c>
      <c r="AX153" s="269" t="str">
        <f>IF($E153=$E152,IF(AY152=".",IF(MAX($Q153:AW153,0)=OPER!$AA248,".",IF(OPER!$AB248&lt;=HOUR(AY$7),MAX($Q153:AW153,0)+1,".")),","),IF(MAX($Q153:AW153,0)=OPER!$AA248,".",IF(OPER!$AB248&lt;=HOUR(AY$7),MAX($Q153:AW153,0)+1,".")))</f>
        <v>,</v>
      </c>
      <c r="AY153" s="269" t="str">
        <f>IF($E153=$E152,IF(AZ152=".",IF(MAX($Q153:AX153,0)=OPER!$AA248,".",IF(OPER!$AB248&lt;=HOUR(AZ$7),MAX($Q153:AX153,0)+1,".")),","),IF(MAX($Q153:AX153,0)=OPER!$AA248,".",IF(OPER!$AB248&lt;=HOUR(AZ$7),MAX($Q153:AX153,0)+1,".")))</f>
        <v>,</v>
      </c>
      <c r="AZ153" s="270" t="str">
        <f>IF($E153=$E152,IF(BA152=".",IF(MAX($Q153:AY153,0)=OPER!$AA248,".",IF(OPER!$AB248&lt;=HOUR(BA$7),MAX($Q153:AY153,0)+1,".")),","),IF(MAX($Q153:AY153,0)=OPER!$AA248,".",IF(OPER!$AB248&lt;=HOUR(BA$7),MAX($Q153:AY153,0)+1,".")))</f>
        <v>,</v>
      </c>
      <c r="BA153" s="30" t="str">
        <f>+OPER!AK147</f>
        <v/>
      </c>
    </row>
    <row r="154" spans="1:53" ht="80.5" customHeight="1" x14ac:dyDescent="0.2">
      <c r="A154" s="282" t="str">
        <f>IF(OPER!AF148=0,"",OPER!AF148)</f>
        <v>CRITICA</v>
      </c>
      <c r="B154" s="109" t="str">
        <f>IF(OPER!V148=0,"",OPER!V148)</f>
        <v xml:space="preserve"> </v>
      </c>
      <c r="C154" s="71" t="str">
        <f>IF(OPER!U148 = 0,"", OPER!U148)</f>
        <v/>
      </c>
      <c r="D154" s="30" t="str">
        <f t="shared" si="13"/>
        <v/>
      </c>
      <c r="E154" s="262" t="str">
        <f>IF(OPER!X148 = 0,"",OPER!X148)</f>
        <v xml:space="preserve"> </v>
      </c>
      <c r="F154" s="262" t="str">
        <f>IF(OPER!I148 = 0,"",OPER!I148)</f>
        <v/>
      </c>
      <c r="G154" s="352" t="str">
        <f>IF(OPER!C148=0,"",OPER!C148)</f>
        <v/>
      </c>
      <c r="H154" s="30" t="str">
        <f>IF(OPER!R148 = 0,"",OPER!R148)</f>
        <v/>
      </c>
      <c r="I154" s="30" t="str">
        <f>IF(OPER!F148=0,"", OPER!F148)</f>
        <v/>
      </c>
      <c r="J154" s="108" t="str">
        <f>IF(OPER!G148=0,"",OPER!G148)</f>
        <v/>
      </c>
      <c r="K154" s="250">
        <f>+OPER!R148</f>
        <v>0</v>
      </c>
      <c r="L154" s="262">
        <f t="shared" si="14"/>
        <v>0</v>
      </c>
      <c r="M154" s="250">
        <f t="shared" si="15"/>
        <v>0</v>
      </c>
      <c r="N154" s="205" t="str">
        <f>IF(OPER!A148=0,"",OPER!A148)</f>
        <v/>
      </c>
      <c r="O154" s="73" t="str">
        <f>IF(OPER!AJ2004=0,"",OPER!AJ2004)</f>
        <v/>
      </c>
      <c r="P154" s="264" t="str">
        <f>IF(OPER!AH148="EJECUTADO","SI",IF(OPER!AH148="NO EJECUTADO","NO",""))</f>
        <v/>
      </c>
      <c r="Q154" s="264" t="str">
        <f>IF(OPER!AN148="EJECUTADO","SI",IF(OPER!AN148="NO EJECUTADO","NO",""))</f>
        <v/>
      </c>
      <c r="R154" s="221" t="str">
        <f>IFERROR(VLOOKUP(OPER!Z148,OPER!$AU$490:$AV$577,2,0),"NO ASIGNADO")</f>
        <v xml:space="preserve"> </v>
      </c>
      <c r="S154" s="6" t="str">
        <f>+OPER!AG148</f>
        <v xml:space="preserve"> </v>
      </c>
      <c r="T154" s="268" t="str">
        <f>IF($E154=$E153,IF(U153=".",IF(MAX($Q154:Q154,0)=OPER!$AA249,".",IF(OPER!$AB249&lt;=HOUR(U$7),MAX($Q154:Q154,0)+1,".")),","),IF(MAX($Q154:Q154,0)=OPER!$AA249,".",IF(OPER!$AB249&lt;=HOUR(U$7),MAX($Q154:Q154,0)+1,".")))</f>
        <v>,</v>
      </c>
      <c r="U154" s="269" t="str">
        <f>IF($E154=$E153,IF(V153=".",IF(MAX($Q154:T154,0)=OPER!$AA249,".",IF(OPER!$AB249&lt;=HOUR(V$7),MAX($Q154:T154,0)+1,".")),","),IF(MAX($Q154:T154,0)=OPER!$AA249,".",IF(OPER!$AB249&lt;=HOUR(V$7),MAX($Q154:T154,0)+1,".")))</f>
        <v>,</v>
      </c>
      <c r="V154" s="269" t="str">
        <f>IF($E154=$E153,IF(W153=".",IF(MAX($Q154:U154,0)=OPER!$AA249,".",IF(OPER!$AB249&lt;=HOUR(W$7),MAX($Q154:U154,0)+1,".")),","),IF(MAX($Q154:U154,0)=OPER!$AA249,".",IF(OPER!$AB249&lt;=HOUR(W$7),MAX($Q154:U154,0)+1,".")))</f>
        <v>,</v>
      </c>
      <c r="W154" s="269" t="str">
        <f>IF($E154=$E153,IF(X153=".",IF(MAX($Q154:V154,0)=OPER!$AA249,".",IF(OPER!$AB249&lt;=HOUR(X$7),MAX($Q154:V154,0)+1,".")),","),IF(MAX($Q154:V154,0)=OPER!$AA249,".",IF(OPER!$AB249&lt;=HOUR(X$7),MAX($Q154:V154,0)+1,".")))</f>
        <v>,</v>
      </c>
      <c r="X154" s="270" t="str">
        <f>IF($E154=$E153,IF(Y153=".",IF(MAX($Q154:W154,0)=OPER!$AA249,".",IF(OPER!$AB249&lt;=HOUR(Y$7),MAX($Q154:W154,0)+1,".")),","),IF(MAX($Q154:W154,0)=OPER!$AA249,".",IF(OPER!$AB249&lt;=HOUR(Y$7),MAX($Q154:W154,0)+1,".")))</f>
        <v>,</v>
      </c>
      <c r="Y154" s="271" t="str">
        <f>IF($E154=$E153,IF(Z153=".",IF(MAX($Q154:X154,0)=OPER!$AA249,".",IF(OPER!$AB249&lt;=HOUR(Z$7),MAX($Q154:X154,0)+1,".")),","),IF(MAX($Q154:X154,0)=OPER!$AA249,".",IF(OPER!$AB249&lt;=HOUR(Z$7),MAX($Q154:X154,0)+1,".")))</f>
        <v>,</v>
      </c>
      <c r="Z154" s="269" t="str">
        <f>IF($E154=$E153,IF(AA153=".",IF(MAX($Q154:Y154,0)=OPER!$AA249,".",IF(OPER!$AB249&lt;=HOUR(AA$7),MAX($Q154:Y154,0)+1,".")),","),IF(MAX($Q154:Y154,0)=OPER!$AA249,".",IF(OPER!$AB249&lt;=HOUR(AA$7),MAX($Q154:Y154,0)+1,".")))</f>
        <v>,</v>
      </c>
      <c r="AA154" s="269" t="str">
        <f>IF($E154=$E153,IF(AB153=".",IF(MAX($Q154:Z154,0)=OPER!$AA249,".",IF(OPER!$AB249&lt;=HOUR(AB$7),MAX($Q154:Z154,0)+1,".")),","),IF(MAX($Q154:Z154,0)=OPER!$AA249,".",IF(OPER!$AB249&lt;=HOUR(AB$7),MAX($Q154:Z154,0)+1,".")))</f>
        <v>,</v>
      </c>
      <c r="AB154" s="270" t="str">
        <f>IF($E154=$E153,IF(AC153=".",IF(MAX($Q154:AA154,0)=OPER!$AA249,".",IF(OPER!$AB249&lt;=HOUR(AC$7),MAX($Q154:AA154,0)+1,".")),","),IF(MAX($Q154:AA154,0)=OPER!$AA249,".",IF(OPER!$AB249&lt;=HOUR(AC$7),MAX($Q154:AA154,0)+1,".")))</f>
        <v>,</v>
      </c>
      <c r="AC154" s="271" t="str">
        <f>IF($E154=$E153,IF(AD153=".",IF(MAX($Q154:AB154,0)=OPER!$AA249,".",IF(OPER!$AB249&lt;=HOUR(AD$7),MAX($Q154:AB154,0)+1,".")),","),IF(MAX($Q154:AB154,0)=OPER!$AA249,".",IF(OPER!$AB249&lt;=HOUR(AD$7),MAX($Q154:AB154,0)+1,".")))</f>
        <v>,</v>
      </c>
      <c r="AD154" s="269" t="str">
        <f>IF($E154=$E153,IF(AE153=".",IF(MAX($Q154:AC154,0)=OPER!$AA249,".",IF(OPER!$AB249&lt;=HOUR(AE$7),MAX($Q154:AC154,0)+1,".")),","),IF(MAX($Q154:AC154,0)=OPER!$AA249,".",IF(OPER!$AB249&lt;=HOUR(AE$7),MAX($Q154:AC154,0)+1,".")))</f>
        <v>,</v>
      </c>
      <c r="AE154" s="269" t="str">
        <f>IF($E154=$E153,IF(AF153=".",IF(MAX($Q154:AD154,0)=OPER!$AA249,".",IF(OPER!$AB249&lt;=HOUR(AF$7),MAX($Q154:AD154,0)+1,".")),","),IF(MAX($Q154:AD154,0)=OPER!$AA249,".",IF(OPER!$AB249&lt;=HOUR(AF$7),MAX($Q154:AD154,0)+1,".")))</f>
        <v>,</v>
      </c>
      <c r="AF154" s="270" t="str">
        <f>IF($E154=$E153,IF(AG153=".",IF(MAX($Q154:AE154,0)=OPER!$AA249,".",IF(OPER!$AB249&lt;=HOUR(AG$7),MAX($Q154:AE154,0)+1,".")),","),IF(MAX($Q154:AE154,0)=OPER!$AA249,".",IF(OPER!$AB249&lt;=HOUR(AG$7),MAX($Q154:AE154,0)+1,".")))</f>
        <v>,</v>
      </c>
      <c r="AG154" s="271" t="str">
        <f>IF($E154=$E153,IF(AH153=".",IF(MAX($Q154:AF154,0)=OPER!$AA249,".",IF(OPER!$AB249&lt;=HOUR(AH$7),MAX($Q154:AF154,0)+1,".")),","),IF(MAX($Q154:AF154,0)=OPER!$AA249,".",IF(OPER!$AB249&lt;=HOUR(AH$7),MAX($Q154:AF154,0)+1,".")))</f>
        <v>,</v>
      </c>
      <c r="AH154" s="269" t="str">
        <f>IF($E154=$E153,IF(AI153=".",IF(MAX($Q154:AG154,0)=OPER!$AA249,".",IF(OPER!$AB249&lt;=HOUR(AI$7),MAX($Q154:AG154,0)+1,".")),","),IF(MAX($Q154:AG154,0)=OPER!$AA249,".",IF(OPER!$AB249&lt;=HOUR(AI$7),MAX($Q154:AG154,0)+1,".")))</f>
        <v>,</v>
      </c>
      <c r="AI154" s="269" t="str">
        <f>IF($E154=$E153,IF(AJ153=".",IF(MAX($Q154:AH154,0)=OPER!$AA249,".",IF(OPER!$AB249&lt;=HOUR(AJ$7),MAX($Q154:AH154,0)+1,".")),","),IF(MAX($Q154:AH154,0)=OPER!$AA249,".",IF(OPER!$AB249&lt;=HOUR(AJ$7),MAX($Q154:AH154,0)+1,".")))</f>
        <v>,</v>
      </c>
      <c r="AJ154" s="270" t="str">
        <f>IF($E154=$E153,IF(AK153=".",IF(MAX($Q154:AI154,0)=OPER!$AA249,".",IF(OPER!$AB249&lt;=HOUR(AK$7),MAX($Q154:AI154,0)+1,".")),","),IF(MAX($Q154:AI154,0)=OPER!$AA249,".",IF(OPER!$AB249&lt;=HOUR(AK$7),MAX($Q154:AI154,0)+1,".")))</f>
        <v>,</v>
      </c>
      <c r="AK154" s="271" t="str">
        <f>IF($E154=$E153,IF(AL153=".",IF(MAX($Q154:AJ154,0)=OPER!$AA249,".",IF(OPER!$AB249&lt;=HOUR(AL$7),MAX($Q154:AJ154,0)+1,".")),","),IF(MAX($Q154:AJ154,0)=OPER!$AA249,".",IF(OPER!$AB249&lt;=HOUR(AL$7),MAX($Q154:AJ154,0)+1,".")))</f>
        <v>,</v>
      </c>
      <c r="AL154" s="269" t="str">
        <f>IF($E154=$E153,IF(AM153=".",IF(MAX($Q154:AK154,0)=OPER!$AA249,".",IF(OPER!$AB249&lt;=HOUR(AM$7),MAX($Q154:AK154,0)+1,".")),","),IF(MAX($Q154:AK154,0)=OPER!$AA249,".",IF(OPER!$AB249&lt;=HOUR(AM$7),MAX($Q154:AK154,0)+1,".")))</f>
        <v>,</v>
      </c>
      <c r="AM154" s="269" t="str">
        <f>IF($E154=$E153,IF(AN153=".",IF(MAX($Q154:AL154,0)=OPER!$AA249,".",IF(OPER!$AB249&lt;=HOUR(AN$7),MAX($Q154:AL154,0)+1,".")),","),IF(MAX($Q154:AL154,0)=OPER!$AA249,".",IF(OPER!$AB249&lt;=HOUR(AN$7),MAX($Q154:AL154,0)+1,".")))</f>
        <v>,</v>
      </c>
      <c r="AN154" s="270" t="str">
        <f>IF($E154=$E153,IF(AO153=".",IF(MAX($Q154:AM154,0)=OPER!$AA249,".",IF(OPER!$AB249&lt;=HOUR(AO$7),MAX($Q154:AM154,0)+1,".")),","),IF(MAX($Q154:AM154,0)=OPER!$AA249,".",IF(OPER!$AB249&lt;=HOUR(AO$7),MAX($Q154:AM154,0)+1,".")))</f>
        <v>,</v>
      </c>
      <c r="AO154" s="271" t="str">
        <f>IF($E154=$E153,IF(AP153=".",IF(MAX($Q154:AN154,0)=OPER!$AA249,".",IF(OPER!$AB249&lt;=HOUR(AP$7),MAX($Q154:AN154,0)+1,".")),","),IF(MAX($Q154:AN154,0)=OPER!$AA249,".",IF(OPER!$AB249&lt;=HOUR(AP$7),MAX($Q154:AN154,0)+1,".")))</f>
        <v>,</v>
      </c>
      <c r="AP154" s="269" t="str">
        <f>IF($E154=$E153,IF(AQ153=".",IF(MAX($Q154:AO154,0)=OPER!$AA249,".",IF(OPER!$AB249&lt;=HOUR(AQ$7),MAX($Q154:AO154,0)+1,".")),","),IF(MAX($Q154:AO154,0)=OPER!$AA249,".",IF(OPER!$AB249&lt;=HOUR(AQ$7),MAX($Q154:AO154,0)+1,".")))</f>
        <v>,</v>
      </c>
      <c r="AQ154" s="269" t="str">
        <f>IF($E154=$E153,IF(AR153=".",IF(MAX($Q154:AP154,0)=OPER!$AA249,".",IF(OPER!$AB249&lt;=HOUR(AR$7),MAX($Q154:AP154,0)+1,".")),","),IF(MAX($Q154:AP154,0)=OPER!$AA249,".",IF(OPER!$AB249&lt;=HOUR(AR$7),MAX($Q154:AP154,0)+1,".")))</f>
        <v>,</v>
      </c>
      <c r="AR154" s="270" t="str">
        <f>IF($E154=$E153,IF(AS153=".",IF(MAX($Q154:AQ154,0)=OPER!$AA249,".",IF(OPER!$AB249&lt;=HOUR(AS$7),MAX($Q154:AQ154,0)+1,".")),","),IF(MAX($Q154:AQ154,0)=OPER!$AA249,".",IF(OPER!$AB249&lt;=HOUR(AS$7),MAX($Q154:AQ154,0)+1,".")))</f>
        <v>,</v>
      </c>
      <c r="AS154" s="271" t="str">
        <f>IF($E154=$E153,IF(AT153=".",IF(MAX($Q154:AR154,0)=OPER!$AA249,".",IF(OPER!$AB249&lt;=HOUR(AT$7),MAX($Q154:AR154,0)+1,".")),","),IF(MAX($Q154:AR154,0)=OPER!$AA249,".",IF(OPER!$AB249&lt;=HOUR(AT$7),MAX($Q154:AR154,0)+1,".")))</f>
        <v>,</v>
      </c>
      <c r="AT154" s="269" t="str">
        <f>IF($E154=$E153,IF(AU153=".",IF(MAX($Q154:AS154,0)=OPER!$AA249,".",IF(OPER!$AB249&lt;=HOUR(AU$7),MAX($Q154:AS154,0)+1,".")),","),IF(MAX($Q154:AS154,0)=OPER!$AA249,".",IF(OPER!$AB249&lt;=HOUR(AU$7),MAX($Q154:AS154,0)+1,".")))</f>
        <v>,</v>
      </c>
      <c r="AU154" s="269" t="str">
        <f>IF($E154=$E153,IF(AV153=".",IF(MAX($Q154:AT154,0)=OPER!$AA249,".",IF(OPER!$AB249&lt;=HOUR(AV$7),MAX($Q154:AT154,0)+1,".")),","),IF(MAX($Q154:AT154,0)=OPER!$AA249,".",IF(OPER!$AB249&lt;=HOUR(AV$7),MAX($Q154:AT154,0)+1,".")))</f>
        <v>,</v>
      </c>
      <c r="AV154" s="270" t="str">
        <f>IF($E154=$E153,IF(AW153=".",IF(MAX($Q154:AU154,0)=OPER!$AA249,".",IF(OPER!$AB249&lt;=HOUR(AW$7),MAX($Q154:AU154,0)+1,".")),","),IF(MAX($Q154:AU154,0)=OPER!$AA249,".",IF(OPER!$AB249&lt;=HOUR(AW$7),MAX($Q154:AU154,0)+1,".")))</f>
        <v>,</v>
      </c>
      <c r="AW154" s="271" t="str">
        <f>IF($E154=$E153,IF(AX153=".",IF(MAX($Q154:AV154,0)=OPER!$AA249,".",IF(OPER!$AB249&lt;=HOUR(AX$7),MAX($Q154:AV154,0)+1,".")),","),IF(MAX($Q154:AV154,0)=OPER!$AA249,".",IF(OPER!$AB249&lt;=HOUR(AX$7),MAX($Q154:AV154,0)+1,".")))</f>
        <v>,</v>
      </c>
      <c r="AX154" s="269" t="str">
        <f>IF($E154=$E153,IF(AY153=".",IF(MAX($Q154:AW154,0)=OPER!$AA249,".",IF(OPER!$AB249&lt;=HOUR(AY$7),MAX($Q154:AW154,0)+1,".")),","),IF(MAX($Q154:AW154,0)=OPER!$AA249,".",IF(OPER!$AB249&lt;=HOUR(AY$7),MAX($Q154:AW154,0)+1,".")))</f>
        <v>,</v>
      </c>
      <c r="AY154" s="269" t="str">
        <f>IF($E154=$E153,IF(AZ153=".",IF(MAX($Q154:AX154,0)=OPER!$AA249,".",IF(OPER!$AB249&lt;=HOUR(AZ$7),MAX($Q154:AX154,0)+1,".")),","),IF(MAX($Q154:AX154,0)=OPER!$AA249,".",IF(OPER!$AB249&lt;=HOUR(AZ$7),MAX($Q154:AX154,0)+1,".")))</f>
        <v>,</v>
      </c>
      <c r="AZ154" s="270" t="str">
        <f>IF($E154=$E153,IF(BA153=".",IF(MAX($Q154:AY154,0)=OPER!$AA249,".",IF(OPER!$AB249&lt;=HOUR(BA$7),MAX($Q154:AY154,0)+1,".")),","),IF(MAX($Q154:AY154,0)=OPER!$AA249,".",IF(OPER!$AB249&lt;=HOUR(BA$7),MAX($Q154:AY154,0)+1,".")))</f>
        <v>,</v>
      </c>
      <c r="BA154" s="30" t="str">
        <f>+OPER!AK148</f>
        <v/>
      </c>
    </row>
    <row r="155" spans="1:53" ht="80.5" customHeight="1" x14ac:dyDescent="0.2">
      <c r="A155" s="282" t="str">
        <f>IF(OPER!AF149=0,"",OPER!AF149)</f>
        <v>CRITICA</v>
      </c>
      <c r="B155" s="109" t="str">
        <f>IF(OPER!V149=0,"",OPER!V149)</f>
        <v xml:space="preserve"> </v>
      </c>
      <c r="C155" s="71" t="str">
        <f>IF(OPER!U149 = 0,"", OPER!U149)</f>
        <v/>
      </c>
      <c r="D155" s="30" t="str">
        <f t="shared" si="13"/>
        <v/>
      </c>
      <c r="E155" s="262" t="str">
        <f>IF(OPER!X149 = 0,"",OPER!X149)</f>
        <v xml:space="preserve"> </v>
      </c>
      <c r="F155" s="262" t="str">
        <f>IF(OPER!I149 = 0,"",OPER!I149)</f>
        <v/>
      </c>
      <c r="G155" s="352" t="str">
        <f>IF(OPER!C149=0,"",OPER!C149)</f>
        <v/>
      </c>
      <c r="H155" s="30" t="str">
        <f>IF(OPER!R149 = 0,"",OPER!R149)</f>
        <v/>
      </c>
      <c r="I155" s="30" t="str">
        <f>IF(OPER!F149=0,"", OPER!F149)</f>
        <v/>
      </c>
      <c r="J155" s="108" t="str">
        <f>IF(OPER!G149=0,"",OPER!G149)</f>
        <v/>
      </c>
      <c r="K155" s="250">
        <f>+OPER!R149</f>
        <v>0</v>
      </c>
      <c r="L155" s="262">
        <f t="shared" si="14"/>
        <v>0</v>
      </c>
      <c r="M155" s="250">
        <f t="shared" si="15"/>
        <v>0</v>
      </c>
      <c r="N155" s="205" t="str">
        <f>IF(OPER!A149=0,"",OPER!A149)</f>
        <v/>
      </c>
      <c r="O155" s="73" t="str">
        <f>IF(OPER!AJ2005=0,"",OPER!AJ2005)</f>
        <v/>
      </c>
      <c r="P155" s="264" t="str">
        <f>IF(OPER!AH149="EJECUTADO","SI",IF(OPER!AH149="NO EJECUTADO","NO",""))</f>
        <v/>
      </c>
      <c r="Q155" s="264" t="str">
        <f>IF(OPER!AN149="EJECUTADO","SI",IF(OPER!AN149="NO EJECUTADO","NO",""))</f>
        <v/>
      </c>
      <c r="R155" s="221" t="str">
        <f>IFERROR(VLOOKUP(OPER!Z149,OPER!$AU$490:$AV$577,2,0),"NO ASIGNADO")</f>
        <v xml:space="preserve"> </v>
      </c>
      <c r="S155" s="6" t="str">
        <f>+OPER!AG149</f>
        <v xml:space="preserve"> </v>
      </c>
      <c r="T155" s="268" t="str">
        <f>IF($E155=$E154,IF(U154=".",IF(MAX($Q155:Q155,0)=OPER!$AA250,".",IF(OPER!$AB250&lt;=HOUR(U$7),MAX($Q155:Q155,0)+1,".")),","),IF(MAX($Q155:Q155,0)=OPER!$AA250,".",IF(OPER!$AB250&lt;=HOUR(U$7),MAX($Q155:Q155,0)+1,".")))</f>
        <v>,</v>
      </c>
      <c r="U155" s="269" t="str">
        <f>IF($E155=$E154,IF(V154=".",IF(MAX($Q155:T155,0)=OPER!$AA250,".",IF(OPER!$AB250&lt;=HOUR(V$7),MAX($Q155:T155,0)+1,".")),","),IF(MAX($Q155:T155,0)=OPER!$AA250,".",IF(OPER!$AB250&lt;=HOUR(V$7),MAX($Q155:T155,0)+1,".")))</f>
        <v>,</v>
      </c>
      <c r="V155" s="269" t="str">
        <f>IF($E155=$E154,IF(W154=".",IF(MAX($Q155:U155,0)=OPER!$AA250,".",IF(OPER!$AB250&lt;=HOUR(W$7),MAX($Q155:U155,0)+1,".")),","),IF(MAX($Q155:U155,0)=OPER!$AA250,".",IF(OPER!$AB250&lt;=HOUR(W$7),MAX($Q155:U155,0)+1,".")))</f>
        <v>,</v>
      </c>
      <c r="W155" s="269" t="str">
        <f>IF($E155=$E154,IF(X154=".",IF(MAX($Q155:V155,0)=OPER!$AA250,".",IF(OPER!$AB250&lt;=HOUR(X$7),MAX($Q155:V155,0)+1,".")),","),IF(MAX($Q155:V155,0)=OPER!$AA250,".",IF(OPER!$AB250&lt;=HOUR(X$7),MAX($Q155:V155,0)+1,".")))</f>
        <v>,</v>
      </c>
      <c r="X155" s="270" t="str">
        <f>IF($E155=$E154,IF(Y154=".",IF(MAX($Q155:W155,0)=OPER!$AA250,".",IF(OPER!$AB250&lt;=HOUR(Y$7),MAX($Q155:W155,0)+1,".")),","),IF(MAX($Q155:W155,0)=OPER!$AA250,".",IF(OPER!$AB250&lt;=HOUR(Y$7),MAX($Q155:W155,0)+1,".")))</f>
        <v>,</v>
      </c>
      <c r="Y155" s="271" t="str">
        <f>IF($E155=$E154,IF(Z154=".",IF(MAX($Q155:X155,0)=OPER!$AA250,".",IF(OPER!$AB250&lt;=HOUR(Z$7),MAX($Q155:X155,0)+1,".")),","),IF(MAX($Q155:X155,0)=OPER!$AA250,".",IF(OPER!$AB250&lt;=HOUR(Z$7),MAX($Q155:X155,0)+1,".")))</f>
        <v>,</v>
      </c>
      <c r="Z155" s="269" t="str">
        <f>IF($E155=$E154,IF(AA154=".",IF(MAX($Q155:Y155,0)=OPER!$AA250,".",IF(OPER!$AB250&lt;=HOUR(AA$7),MAX($Q155:Y155,0)+1,".")),","),IF(MAX($Q155:Y155,0)=OPER!$AA250,".",IF(OPER!$AB250&lt;=HOUR(AA$7),MAX($Q155:Y155,0)+1,".")))</f>
        <v>,</v>
      </c>
      <c r="AA155" s="269" t="str">
        <f>IF($E155=$E154,IF(AB154=".",IF(MAX($Q155:Z155,0)=OPER!$AA250,".",IF(OPER!$AB250&lt;=HOUR(AB$7),MAX($Q155:Z155,0)+1,".")),","),IF(MAX($Q155:Z155,0)=OPER!$AA250,".",IF(OPER!$AB250&lt;=HOUR(AB$7),MAX($Q155:Z155,0)+1,".")))</f>
        <v>,</v>
      </c>
      <c r="AB155" s="270" t="str">
        <f>IF($E155=$E154,IF(AC154=".",IF(MAX($Q155:AA155,0)=OPER!$AA250,".",IF(OPER!$AB250&lt;=HOUR(AC$7),MAX($Q155:AA155,0)+1,".")),","),IF(MAX($Q155:AA155,0)=OPER!$AA250,".",IF(OPER!$AB250&lt;=HOUR(AC$7),MAX($Q155:AA155,0)+1,".")))</f>
        <v>,</v>
      </c>
      <c r="AC155" s="271" t="str">
        <f>IF($E155=$E154,IF(AD154=".",IF(MAX($Q155:AB155,0)=OPER!$AA250,".",IF(OPER!$AB250&lt;=HOUR(AD$7),MAX($Q155:AB155,0)+1,".")),","),IF(MAX($Q155:AB155,0)=OPER!$AA250,".",IF(OPER!$AB250&lt;=HOUR(AD$7),MAX($Q155:AB155,0)+1,".")))</f>
        <v>,</v>
      </c>
      <c r="AD155" s="269" t="str">
        <f>IF($E155=$E154,IF(AE154=".",IF(MAX($Q155:AC155,0)=OPER!$AA250,".",IF(OPER!$AB250&lt;=HOUR(AE$7),MAX($Q155:AC155,0)+1,".")),","),IF(MAX($Q155:AC155,0)=OPER!$AA250,".",IF(OPER!$AB250&lt;=HOUR(AE$7),MAX($Q155:AC155,0)+1,".")))</f>
        <v>,</v>
      </c>
      <c r="AE155" s="269" t="str">
        <f>IF($E155=$E154,IF(AF154=".",IF(MAX($Q155:AD155,0)=OPER!$AA250,".",IF(OPER!$AB250&lt;=HOUR(AF$7),MAX($Q155:AD155,0)+1,".")),","),IF(MAX($Q155:AD155,0)=OPER!$AA250,".",IF(OPER!$AB250&lt;=HOUR(AF$7),MAX($Q155:AD155,0)+1,".")))</f>
        <v>,</v>
      </c>
      <c r="AF155" s="270" t="str">
        <f>IF($E155=$E154,IF(AG154=".",IF(MAX($Q155:AE155,0)=OPER!$AA250,".",IF(OPER!$AB250&lt;=HOUR(AG$7),MAX($Q155:AE155,0)+1,".")),","),IF(MAX($Q155:AE155,0)=OPER!$AA250,".",IF(OPER!$AB250&lt;=HOUR(AG$7),MAX($Q155:AE155,0)+1,".")))</f>
        <v>,</v>
      </c>
      <c r="AG155" s="271" t="str">
        <f>IF($E155=$E154,IF(AH154=".",IF(MAX($Q155:AF155,0)=OPER!$AA250,".",IF(OPER!$AB250&lt;=HOUR(AH$7),MAX($Q155:AF155,0)+1,".")),","),IF(MAX($Q155:AF155,0)=OPER!$AA250,".",IF(OPER!$AB250&lt;=HOUR(AH$7),MAX($Q155:AF155,0)+1,".")))</f>
        <v>,</v>
      </c>
      <c r="AH155" s="269" t="str">
        <f>IF($E155=$E154,IF(AI154=".",IF(MAX($Q155:AG155,0)=OPER!$AA250,".",IF(OPER!$AB250&lt;=HOUR(AI$7),MAX($Q155:AG155,0)+1,".")),","),IF(MAX($Q155:AG155,0)=OPER!$AA250,".",IF(OPER!$AB250&lt;=HOUR(AI$7),MAX($Q155:AG155,0)+1,".")))</f>
        <v>,</v>
      </c>
      <c r="AI155" s="269" t="str">
        <f>IF($E155=$E154,IF(AJ154=".",IF(MAX($Q155:AH155,0)=OPER!$AA250,".",IF(OPER!$AB250&lt;=HOUR(AJ$7),MAX($Q155:AH155,0)+1,".")),","),IF(MAX($Q155:AH155,0)=OPER!$AA250,".",IF(OPER!$AB250&lt;=HOUR(AJ$7),MAX($Q155:AH155,0)+1,".")))</f>
        <v>,</v>
      </c>
      <c r="AJ155" s="270" t="str">
        <f>IF($E155=$E154,IF(AK154=".",IF(MAX($Q155:AI155,0)=OPER!$AA250,".",IF(OPER!$AB250&lt;=HOUR(AK$7),MAX($Q155:AI155,0)+1,".")),","),IF(MAX($Q155:AI155,0)=OPER!$AA250,".",IF(OPER!$AB250&lt;=HOUR(AK$7),MAX($Q155:AI155,0)+1,".")))</f>
        <v>,</v>
      </c>
      <c r="AK155" s="271" t="str">
        <f>IF($E155=$E154,IF(AL154=".",IF(MAX($Q155:AJ155,0)=OPER!$AA250,".",IF(OPER!$AB250&lt;=HOUR(AL$7),MAX($Q155:AJ155,0)+1,".")),","),IF(MAX($Q155:AJ155,0)=OPER!$AA250,".",IF(OPER!$AB250&lt;=HOUR(AL$7),MAX($Q155:AJ155,0)+1,".")))</f>
        <v>,</v>
      </c>
      <c r="AL155" s="269" t="str">
        <f>IF($E155=$E154,IF(AM154=".",IF(MAX($Q155:AK155,0)=OPER!$AA250,".",IF(OPER!$AB250&lt;=HOUR(AM$7),MAX($Q155:AK155,0)+1,".")),","),IF(MAX($Q155:AK155,0)=OPER!$AA250,".",IF(OPER!$AB250&lt;=HOUR(AM$7),MAX($Q155:AK155,0)+1,".")))</f>
        <v>,</v>
      </c>
      <c r="AM155" s="269" t="str">
        <f>IF($E155=$E154,IF(AN154=".",IF(MAX($Q155:AL155,0)=OPER!$AA250,".",IF(OPER!$AB250&lt;=HOUR(AN$7),MAX($Q155:AL155,0)+1,".")),","),IF(MAX($Q155:AL155,0)=OPER!$AA250,".",IF(OPER!$AB250&lt;=HOUR(AN$7),MAX($Q155:AL155,0)+1,".")))</f>
        <v>,</v>
      </c>
      <c r="AN155" s="270" t="str">
        <f>IF($E155=$E154,IF(AO154=".",IF(MAX($Q155:AM155,0)=OPER!$AA250,".",IF(OPER!$AB250&lt;=HOUR(AO$7),MAX($Q155:AM155,0)+1,".")),","),IF(MAX($Q155:AM155,0)=OPER!$AA250,".",IF(OPER!$AB250&lt;=HOUR(AO$7),MAX($Q155:AM155,0)+1,".")))</f>
        <v>,</v>
      </c>
      <c r="AO155" s="271" t="str">
        <f>IF($E155=$E154,IF(AP154=".",IF(MAX($Q155:AN155,0)=OPER!$AA250,".",IF(OPER!$AB250&lt;=HOUR(AP$7),MAX($Q155:AN155,0)+1,".")),","),IF(MAX($Q155:AN155,0)=OPER!$AA250,".",IF(OPER!$AB250&lt;=HOUR(AP$7),MAX($Q155:AN155,0)+1,".")))</f>
        <v>,</v>
      </c>
      <c r="AP155" s="269" t="str">
        <f>IF($E155=$E154,IF(AQ154=".",IF(MAX($Q155:AO155,0)=OPER!$AA250,".",IF(OPER!$AB250&lt;=HOUR(AQ$7),MAX($Q155:AO155,0)+1,".")),","),IF(MAX($Q155:AO155,0)=OPER!$AA250,".",IF(OPER!$AB250&lt;=HOUR(AQ$7),MAX($Q155:AO155,0)+1,".")))</f>
        <v>,</v>
      </c>
      <c r="AQ155" s="269" t="str">
        <f>IF($E155=$E154,IF(AR154=".",IF(MAX($Q155:AP155,0)=OPER!$AA250,".",IF(OPER!$AB250&lt;=HOUR(AR$7),MAX($Q155:AP155,0)+1,".")),","),IF(MAX($Q155:AP155,0)=OPER!$AA250,".",IF(OPER!$AB250&lt;=HOUR(AR$7),MAX($Q155:AP155,0)+1,".")))</f>
        <v>,</v>
      </c>
      <c r="AR155" s="270" t="str">
        <f>IF($E155=$E154,IF(AS154=".",IF(MAX($Q155:AQ155,0)=OPER!$AA250,".",IF(OPER!$AB250&lt;=HOUR(AS$7),MAX($Q155:AQ155,0)+1,".")),","),IF(MAX($Q155:AQ155,0)=OPER!$AA250,".",IF(OPER!$AB250&lt;=HOUR(AS$7),MAX($Q155:AQ155,0)+1,".")))</f>
        <v>,</v>
      </c>
      <c r="AS155" s="271" t="str">
        <f>IF($E155=$E154,IF(AT154=".",IF(MAX($Q155:AR155,0)=OPER!$AA250,".",IF(OPER!$AB250&lt;=HOUR(AT$7),MAX($Q155:AR155,0)+1,".")),","),IF(MAX($Q155:AR155,0)=OPER!$AA250,".",IF(OPER!$AB250&lt;=HOUR(AT$7),MAX($Q155:AR155,0)+1,".")))</f>
        <v>,</v>
      </c>
      <c r="AT155" s="269" t="str">
        <f>IF($E155=$E154,IF(AU154=".",IF(MAX($Q155:AS155,0)=OPER!$AA250,".",IF(OPER!$AB250&lt;=HOUR(AU$7),MAX($Q155:AS155,0)+1,".")),","),IF(MAX($Q155:AS155,0)=OPER!$AA250,".",IF(OPER!$AB250&lt;=HOUR(AU$7),MAX($Q155:AS155,0)+1,".")))</f>
        <v>,</v>
      </c>
      <c r="AU155" s="269" t="str">
        <f>IF($E155=$E154,IF(AV154=".",IF(MAX($Q155:AT155,0)=OPER!$AA250,".",IF(OPER!$AB250&lt;=HOUR(AV$7),MAX($Q155:AT155,0)+1,".")),","),IF(MAX($Q155:AT155,0)=OPER!$AA250,".",IF(OPER!$AB250&lt;=HOUR(AV$7),MAX($Q155:AT155,0)+1,".")))</f>
        <v>,</v>
      </c>
      <c r="AV155" s="270" t="str">
        <f>IF($E155=$E154,IF(AW154=".",IF(MAX($Q155:AU155,0)=OPER!$AA250,".",IF(OPER!$AB250&lt;=HOUR(AW$7),MAX($Q155:AU155,0)+1,".")),","),IF(MAX($Q155:AU155,0)=OPER!$AA250,".",IF(OPER!$AB250&lt;=HOUR(AW$7),MAX($Q155:AU155,0)+1,".")))</f>
        <v>,</v>
      </c>
      <c r="AW155" s="271" t="str">
        <f>IF($E155=$E154,IF(AX154=".",IF(MAX($Q155:AV155,0)=OPER!$AA250,".",IF(OPER!$AB250&lt;=HOUR(AX$7),MAX($Q155:AV155,0)+1,".")),","),IF(MAX($Q155:AV155,0)=OPER!$AA250,".",IF(OPER!$AB250&lt;=HOUR(AX$7),MAX($Q155:AV155,0)+1,".")))</f>
        <v>,</v>
      </c>
      <c r="AX155" s="269" t="str">
        <f>IF($E155=$E154,IF(AY154=".",IF(MAX($Q155:AW155,0)=OPER!$AA250,".",IF(OPER!$AB250&lt;=HOUR(AY$7),MAX($Q155:AW155,0)+1,".")),","),IF(MAX($Q155:AW155,0)=OPER!$AA250,".",IF(OPER!$AB250&lt;=HOUR(AY$7),MAX($Q155:AW155,0)+1,".")))</f>
        <v>,</v>
      </c>
      <c r="AY155" s="269" t="str">
        <f>IF($E155=$E154,IF(AZ154=".",IF(MAX($Q155:AX155,0)=OPER!$AA250,".",IF(OPER!$AB250&lt;=HOUR(AZ$7),MAX($Q155:AX155,0)+1,".")),","),IF(MAX($Q155:AX155,0)=OPER!$AA250,".",IF(OPER!$AB250&lt;=HOUR(AZ$7),MAX($Q155:AX155,0)+1,".")))</f>
        <v>,</v>
      </c>
      <c r="AZ155" s="270" t="str">
        <f>IF($E155=$E154,IF(BA154=".",IF(MAX($Q155:AY155,0)=OPER!$AA250,".",IF(OPER!$AB250&lt;=HOUR(BA$7),MAX($Q155:AY155,0)+1,".")),","),IF(MAX($Q155:AY155,0)=OPER!$AA250,".",IF(OPER!$AB250&lt;=HOUR(BA$7),MAX($Q155:AY155,0)+1,".")))</f>
        <v>,</v>
      </c>
      <c r="BA155" s="30" t="str">
        <f>+OPER!AK149</f>
        <v/>
      </c>
    </row>
    <row r="156" spans="1:53" ht="80.5" customHeight="1" x14ac:dyDescent="0.2">
      <c r="A156" s="282" t="str">
        <f>IF(OPER!AF150=0,"",OPER!AF150)</f>
        <v>CRITICA</v>
      </c>
      <c r="B156" s="109" t="str">
        <f>IF(OPER!V150=0,"",OPER!V150)</f>
        <v xml:space="preserve"> </v>
      </c>
      <c r="C156" s="71" t="str">
        <f>IF(OPER!U150 = 0,"", OPER!U150)</f>
        <v/>
      </c>
      <c r="D156" s="30" t="str">
        <f t="shared" si="13"/>
        <v/>
      </c>
      <c r="E156" s="262" t="str">
        <f>IF(OPER!X150 = 0,"",OPER!X150)</f>
        <v xml:space="preserve"> </v>
      </c>
      <c r="F156" s="262" t="str">
        <f>IF(OPER!I150 = 0,"",OPER!I150)</f>
        <v/>
      </c>
      <c r="G156" s="352" t="str">
        <f>IF(OPER!C150=0,"",OPER!C150)</f>
        <v/>
      </c>
      <c r="H156" s="30" t="str">
        <f>IF(OPER!R150 = 0,"",OPER!R150)</f>
        <v/>
      </c>
      <c r="I156" s="30" t="str">
        <f>IF(OPER!F150=0,"", OPER!F150)</f>
        <v/>
      </c>
      <c r="J156" s="108" t="str">
        <f>IF(OPER!G150=0,"",OPER!G150)</f>
        <v/>
      </c>
      <c r="K156" s="250">
        <f>+OPER!R150</f>
        <v>0</v>
      </c>
      <c r="L156" s="262">
        <f t="shared" si="14"/>
        <v>0</v>
      </c>
      <c r="M156" s="250">
        <f t="shared" si="15"/>
        <v>0</v>
      </c>
      <c r="N156" s="205" t="str">
        <f>IF(OPER!A150=0,"",OPER!A150)</f>
        <v/>
      </c>
      <c r="O156" s="73" t="str">
        <f>IF(OPER!AJ2006=0,"",OPER!AJ2006)</f>
        <v/>
      </c>
      <c r="P156" s="264" t="str">
        <f>IF(OPER!AH150="EJECUTADO","SI",IF(OPER!AH150="NO EJECUTADO","NO",""))</f>
        <v/>
      </c>
      <c r="Q156" s="264" t="str">
        <f>IF(OPER!AN150="EJECUTADO","SI",IF(OPER!AN150="NO EJECUTADO","NO",""))</f>
        <v/>
      </c>
      <c r="R156" s="221" t="str">
        <f>IFERROR(VLOOKUP(OPER!Z150,OPER!$AU$490:$AV$577,2,0),"NO ASIGNADO")</f>
        <v xml:space="preserve"> </v>
      </c>
      <c r="S156" s="6" t="str">
        <f>+OPER!AG150</f>
        <v xml:space="preserve"> </v>
      </c>
      <c r="T156" s="268" t="str">
        <f>IF($E156=$E155,IF(U155=".",IF(MAX($Q156:Q156,0)=OPER!$AA251,".",IF(OPER!$AB251&lt;=HOUR(U$7),MAX($Q156:Q156,0)+1,".")),","),IF(MAX($Q156:Q156,0)=OPER!$AA251,".",IF(OPER!$AB251&lt;=HOUR(U$7),MAX($Q156:Q156,0)+1,".")))</f>
        <v>,</v>
      </c>
      <c r="U156" s="269" t="str">
        <f>IF($E156=$E155,IF(V155=".",IF(MAX($Q156:T156,0)=OPER!$AA251,".",IF(OPER!$AB251&lt;=HOUR(V$7),MAX($Q156:T156,0)+1,".")),","),IF(MAX($Q156:T156,0)=OPER!$AA251,".",IF(OPER!$AB251&lt;=HOUR(V$7),MAX($Q156:T156,0)+1,".")))</f>
        <v>,</v>
      </c>
      <c r="V156" s="269" t="str">
        <f>IF($E156=$E155,IF(W155=".",IF(MAX($Q156:U156,0)=OPER!$AA251,".",IF(OPER!$AB251&lt;=HOUR(W$7),MAX($Q156:U156,0)+1,".")),","),IF(MAX($Q156:U156,0)=OPER!$AA251,".",IF(OPER!$AB251&lt;=HOUR(W$7),MAX($Q156:U156,0)+1,".")))</f>
        <v>,</v>
      </c>
      <c r="W156" s="269" t="str">
        <f>IF($E156=$E155,IF(X155=".",IF(MAX($Q156:V156,0)=OPER!$AA251,".",IF(OPER!$AB251&lt;=HOUR(X$7),MAX($Q156:V156,0)+1,".")),","),IF(MAX($Q156:V156,0)=OPER!$AA251,".",IF(OPER!$AB251&lt;=HOUR(X$7),MAX($Q156:V156,0)+1,".")))</f>
        <v>,</v>
      </c>
      <c r="X156" s="270" t="str">
        <f>IF($E156=$E155,IF(Y155=".",IF(MAX($Q156:W156,0)=OPER!$AA251,".",IF(OPER!$AB251&lt;=HOUR(Y$7),MAX($Q156:W156,0)+1,".")),","),IF(MAX($Q156:W156,0)=OPER!$AA251,".",IF(OPER!$AB251&lt;=HOUR(Y$7),MAX($Q156:W156,0)+1,".")))</f>
        <v>,</v>
      </c>
      <c r="Y156" s="271" t="str">
        <f>IF($E156=$E155,IF(Z155=".",IF(MAX($Q156:X156,0)=OPER!$AA251,".",IF(OPER!$AB251&lt;=HOUR(Z$7),MAX($Q156:X156,0)+1,".")),","),IF(MAX($Q156:X156,0)=OPER!$AA251,".",IF(OPER!$AB251&lt;=HOUR(Z$7),MAX($Q156:X156,0)+1,".")))</f>
        <v>,</v>
      </c>
      <c r="Z156" s="269" t="str">
        <f>IF($E156=$E155,IF(AA155=".",IF(MAX($Q156:Y156,0)=OPER!$AA251,".",IF(OPER!$AB251&lt;=HOUR(AA$7),MAX($Q156:Y156,0)+1,".")),","),IF(MAX($Q156:Y156,0)=OPER!$AA251,".",IF(OPER!$AB251&lt;=HOUR(AA$7),MAX($Q156:Y156,0)+1,".")))</f>
        <v>,</v>
      </c>
      <c r="AA156" s="269" t="str">
        <f>IF($E156=$E155,IF(AB155=".",IF(MAX($Q156:Z156,0)=OPER!$AA251,".",IF(OPER!$AB251&lt;=HOUR(AB$7),MAX($Q156:Z156,0)+1,".")),","),IF(MAX($Q156:Z156,0)=OPER!$AA251,".",IF(OPER!$AB251&lt;=HOUR(AB$7),MAX($Q156:Z156,0)+1,".")))</f>
        <v>,</v>
      </c>
      <c r="AB156" s="270" t="str">
        <f>IF($E156=$E155,IF(AC155=".",IF(MAX($Q156:AA156,0)=OPER!$AA251,".",IF(OPER!$AB251&lt;=HOUR(AC$7),MAX($Q156:AA156,0)+1,".")),","),IF(MAX($Q156:AA156,0)=OPER!$AA251,".",IF(OPER!$AB251&lt;=HOUR(AC$7),MAX($Q156:AA156,0)+1,".")))</f>
        <v>,</v>
      </c>
      <c r="AC156" s="271" t="str">
        <f>IF($E156=$E155,IF(AD155=".",IF(MAX($Q156:AB156,0)=OPER!$AA251,".",IF(OPER!$AB251&lt;=HOUR(AD$7),MAX($Q156:AB156,0)+1,".")),","),IF(MAX($Q156:AB156,0)=OPER!$AA251,".",IF(OPER!$AB251&lt;=HOUR(AD$7),MAX($Q156:AB156,0)+1,".")))</f>
        <v>,</v>
      </c>
      <c r="AD156" s="269" t="str">
        <f>IF($E156=$E155,IF(AE155=".",IF(MAX($Q156:AC156,0)=OPER!$AA251,".",IF(OPER!$AB251&lt;=HOUR(AE$7),MAX($Q156:AC156,0)+1,".")),","),IF(MAX($Q156:AC156,0)=OPER!$AA251,".",IF(OPER!$AB251&lt;=HOUR(AE$7),MAX($Q156:AC156,0)+1,".")))</f>
        <v>,</v>
      </c>
      <c r="AE156" s="269" t="str">
        <f>IF($E156=$E155,IF(AF155=".",IF(MAX($Q156:AD156,0)=OPER!$AA251,".",IF(OPER!$AB251&lt;=HOUR(AF$7),MAX($Q156:AD156,0)+1,".")),","),IF(MAX($Q156:AD156,0)=OPER!$AA251,".",IF(OPER!$AB251&lt;=HOUR(AF$7),MAX($Q156:AD156,0)+1,".")))</f>
        <v>,</v>
      </c>
      <c r="AF156" s="270" t="str">
        <f>IF($E156=$E155,IF(AG155=".",IF(MAX($Q156:AE156,0)=OPER!$AA251,".",IF(OPER!$AB251&lt;=HOUR(AG$7),MAX($Q156:AE156,0)+1,".")),","),IF(MAX($Q156:AE156,0)=OPER!$AA251,".",IF(OPER!$AB251&lt;=HOUR(AG$7),MAX($Q156:AE156,0)+1,".")))</f>
        <v>,</v>
      </c>
      <c r="AG156" s="271" t="str">
        <f>IF($E156=$E155,IF(AH155=".",IF(MAX($Q156:AF156,0)=OPER!$AA251,".",IF(OPER!$AB251&lt;=HOUR(AH$7),MAX($Q156:AF156,0)+1,".")),","),IF(MAX($Q156:AF156,0)=OPER!$AA251,".",IF(OPER!$AB251&lt;=HOUR(AH$7),MAX($Q156:AF156,0)+1,".")))</f>
        <v>,</v>
      </c>
      <c r="AH156" s="269" t="str">
        <f>IF($E156=$E155,IF(AI155=".",IF(MAX($Q156:AG156,0)=OPER!$AA251,".",IF(OPER!$AB251&lt;=HOUR(AI$7),MAX($Q156:AG156,0)+1,".")),","),IF(MAX($Q156:AG156,0)=OPER!$AA251,".",IF(OPER!$AB251&lt;=HOUR(AI$7),MAX($Q156:AG156,0)+1,".")))</f>
        <v>,</v>
      </c>
      <c r="AI156" s="269" t="str">
        <f>IF($E156=$E155,IF(AJ155=".",IF(MAX($Q156:AH156,0)=OPER!$AA251,".",IF(OPER!$AB251&lt;=HOUR(AJ$7),MAX($Q156:AH156,0)+1,".")),","),IF(MAX($Q156:AH156,0)=OPER!$AA251,".",IF(OPER!$AB251&lt;=HOUR(AJ$7),MAX($Q156:AH156,0)+1,".")))</f>
        <v>,</v>
      </c>
      <c r="AJ156" s="270" t="str">
        <f>IF($E156=$E155,IF(AK155=".",IF(MAX($Q156:AI156,0)=OPER!$AA251,".",IF(OPER!$AB251&lt;=HOUR(AK$7),MAX($Q156:AI156,0)+1,".")),","),IF(MAX($Q156:AI156,0)=OPER!$AA251,".",IF(OPER!$AB251&lt;=HOUR(AK$7),MAX($Q156:AI156,0)+1,".")))</f>
        <v>,</v>
      </c>
      <c r="AK156" s="271" t="str">
        <f>IF($E156=$E155,IF(AL155=".",IF(MAX($Q156:AJ156,0)=OPER!$AA251,".",IF(OPER!$AB251&lt;=HOUR(AL$7),MAX($Q156:AJ156,0)+1,".")),","),IF(MAX($Q156:AJ156,0)=OPER!$AA251,".",IF(OPER!$AB251&lt;=HOUR(AL$7),MAX($Q156:AJ156,0)+1,".")))</f>
        <v>,</v>
      </c>
      <c r="AL156" s="269" t="str">
        <f>IF($E156=$E155,IF(AM155=".",IF(MAX($Q156:AK156,0)=OPER!$AA251,".",IF(OPER!$AB251&lt;=HOUR(AM$7),MAX($Q156:AK156,0)+1,".")),","),IF(MAX($Q156:AK156,0)=OPER!$AA251,".",IF(OPER!$AB251&lt;=HOUR(AM$7),MAX($Q156:AK156,0)+1,".")))</f>
        <v>,</v>
      </c>
      <c r="AM156" s="269" t="str">
        <f>IF($E156=$E155,IF(AN155=".",IF(MAX($Q156:AL156,0)=OPER!$AA251,".",IF(OPER!$AB251&lt;=HOUR(AN$7),MAX($Q156:AL156,0)+1,".")),","),IF(MAX($Q156:AL156,0)=OPER!$AA251,".",IF(OPER!$AB251&lt;=HOUR(AN$7),MAX($Q156:AL156,0)+1,".")))</f>
        <v>,</v>
      </c>
      <c r="AN156" s="270" t="str">
        <f>IF($E156=$E155,IF(AO155=".",IF(MAX($Q156:AM156,0)=OPER!$AA251,".",IF(OPER!$AB251&lt;=HOUR(AO$7),MAX($Q156:AM156,0)+1,".")),","),IF(MAX($Q156:AM156,0)=OPER!$AA251,".",IF(OPER!$AB251&lt;=HOUR(AO$7),MAX($Q156:AM156,0)+1,".")))</f>
        <v>,</v>
      </c>
      <c r="AO156" s="271" t="str">
        <f>IF($E156=$E155,IF(AP155=".",IF(MAX($Q156:AN156,0)=OPER!$AA251,".",IF(OPER!$AB251&lt;=HOUR(AP$7),MAX($Q156:AN156,0)+1,".")),","),IF(MAX($Q156:AN156,0)=OPER!$AA251,".",IF(OPER!$AB251&lt;=HOUR(AP$7),MAX($Q156:AN156,0)+1,".")))</f>
        <v>,</v>
      </c>
      <c r="AP156" s="269" t="str">
        <f>IF($E156=$E155,IF(AQ155=".",IF(MAX($Q156:AO156,0)=OPER!$AA251,".",IF(OPER!$AB251&lt;=HOUR(AQ$7),MAX($Q156:AO156,0)+1,".")),","),IF(MAX($Q156:AO156,0)=OPER!$AA251,".",IF(OPER!$AB251&lt;=HOUR(AQ$7),MAX($Q156:AO156,0)+1,".")))</f>
        <v>,</v>
      </c>
      <c r="AQ156" s="269" t="str">
        <f>IF($E156=$E155,IF(AR155=".",IF(MAX($Q156:AP156,0)=OPER!$AA251,".",IF(OPER!$AB251&lt;=HOUR(AR$7),MAX($Q156:AP156,0)+1,".")),","),IF(MAX($Q156:AP156,0)=OPER!$AA251,".",IF(OPER!$AB251&lt;=HOUR(AR$7),MAX($Q156:AP156,0)+1,".")))</f>
        <v>,</v>
      </c>
      <c r="AR156" s="270" t="str">
        <f>IF($E156=$E155,IF(AS155=".",IF(MAX($Q156:AQ156,0)=OPER!$AA251,".",IF(OPER!$AB251&lt;=HOUR(AS$7),MAX($Q156:AQ156,0)+1,".")),","),IF(MAX($Q156:AQ156,0)=OPER!$AA251,".",IF(OPER!$AB251&lt;=HOUR(AS$7),MAX($Q156:AQ156,0)+1,".")))</f>
        <v>,</v>
      </c>
      <c r="AS156" s="271" t="str">
        <f>IF($E156=$E155,IF(AT155=".",IF(MAX($Q156:AR156,0)=OPER!$AA251,".",IF(OPER!$AB251&lt;=HOUR(AT$7),MAX($Q156:AR156,0)+1,".")),","),IF(MAX($Q156:AR156,0)=OPER!$AA251,".",IF(OPER!$AB251&lt;=HOUR(AT$7),MAX($Q156:AR156,0)+1,".")))</f>
        <v>,</v>
      </c>
      <c r="AT156" s="269" t="str">
        <f>IF($E156=$E155,IF(AU155=".",IF(MAX($Q156:AS156,0)=OPER!$AA251,".",IF(OPER!$AB251&lt;=HOUR(AU$7),MAX($Q156:AS156,0)+1,".")),","),IF(MAX($Q156:AS156,0)=OPER!$AA251,".",IF(OPER!$AB251&lt;=HOUR(AU$7),MAX($Q156:AS156,0)+1,".")))</f>
        <v>,</v>
      </c>
      <c r="AU156" s="269" t="str">
        <f>IF($E156=$E155,IF(AV155=".",IF(MAX($Q156:AT156,0)=OPER!$AA251,".",IF(OPER!$AB251&lt;=HOUR(AV$7),MAX($Q156:AT156,0)+1,".")),","),IF(MAX($Q156:AT156,0)=OPER!$AA251,".",IF(OPER!$AB251&lt;=HOUR(AV$7),MAX($Q156:AT156,0)+1,".")))</f>
        <v>,</v>
      </c>
      <c r="AV156" s="270" t="str">
        <f>IF($E156=$E155,IF(AW155=".",IF(MAX($Q156:AU156,0)=OPER!$AA251,".",IF(OPER!$AB251&lt;=HOUR(AW$7),MAX($Q156:AU156,0)+1,".")),","),IF(MAX($Q156:AU156,0)=OPER!$AA251,".",IF(OPER!$AB251&lt;=HOUR(AW$7),MAX($Q156:AU156,0)+1,".")))</f>
        <v>,</v>
      </c>
      <c r="AW156" s="271" t="str">
        <f>IF($E156=$E155,IF(AX155=".",IF(MAX($Q156:AV156,0)=OPER!$AA251,".",IF(OPER!$AB251&lt;=HOUR(AX$7),MAX($Q156:AV156,0)+1,".")),","),IF(MAX($Q156:AV156,0)=OPER!$AA251,".",IF(OPER!$AB251&lt;=HOUR(AX$7),MAX($Q156:AV156,0)+1,".")))</f>
        <v>,</v>
      </c>
      <c r="AX156" s="269" t="str">
        <f>IF($E156=$E155,IF(AY155=".",IF(MAX($Q156:AW156,0)=OPER!$AA251,".",IF(OPER!$AB251&lt;=HOUR(AY$7),MAX($Q156:AW156,0)+1,".")),","),IF(MAX($Q156:AW156,0)=OPER!$AA251,".",IF(OPER!$AB251&lt;=HOUR(AY$7),MAX($Q156:AW156,0)+1,".")))</f>
        <v>,</v>
      </c>
      <c r="AY156" s="269" t="str">
        <f>IF($E156=$E155,IF(AZ155=".",IF(MAX($Q156:AX156,0)=OPER!$AA251,".",IF(OPER!$AB251&lt;=HOUR(AZ$7),MAX($Q156:AX156,0)+1,".")),","),IF(MAX($Q156:AX156,0)=OPER!$AA251,".",IF(OPER!$AB251&lt;=HOUR(AZ$7),MAX($Q156:AX156,0)+1,".")))</f>
        <v>,</v>
      </c>
      <c r="AZ156" s="270" t="str">
        <f>IF($E156=$E155,IF(BA155=".",IF(MAX($Q156:AY156,0)=OPER!$AA251,".",IF(OPER!$AB251&lt;=HOUR(BA$7),MAX($Q156:AY156,0)+1,".")),","),IF(MAX($Q156:AY156,0)=OPER!$AA251,".",IF(OPER!$AB251&lt;=HOUR(BA$7),MAX($Q156:AY156,0)+1,".")))</f>
        <v>,</v>
      </c>
      <c r="BA156" s="30" t="str">
        <f>+OPER!AK150</f>
        <v/>
      </c>
    </row>
    <row r="157" spans="1:53" ht="80.5" customHeight="1" x14ac:dyDescent="0.2">
      <c r="A157" s="282" t="str">
        <f>IF(OPER!AF151=0,"",OPER!AF151)</f>
        <v>CRITICA</v>
      </c>
      <c r="B157" s="109" t="str">
        <f>IF(OPER!V151=0,"",OPER!V151)</f>
        <v xml:space="preserve"> </v>
      </c>
      <c r="C157" s="71" t="str">
        <f>IF(OPER!U151 = 0,"", OPER!U151)</f>
        <v/>
      </c>
      <c r="D157" s="30" t="str">
        <f t="shared" si="13"/>
        <v/>
      </c>
      <c r="E157" s="262" t="str">
        <f>IF(OPER!X151 = 0,"",OPER!X151)</f>
        <v xml:space="preserve"> </v>
      </c>
      <c r="F157" s="262" t="str">
        <f>IF(OPER!I151 = 0,"",OPER!I151)</f>
        <v/>
      </c>
      <c r="G157" s="352" t="str">
        <f>IF(OPER!C151=0,"",OPER!C151)</f>
        <v/>
      </c>
      <c r="H157" s="30" t="str">
        <f>IF(OPER!R151 = 0,"",OPER!R151)</f>
        <v/>
      </c>
      <c r="I157" s="30" t="str">
        <f>IF(OPER!F151=0,"", OPER!F151)</f>
        <v/>
      </c>
      <c r="J157" s="108" t="str">
        <f>IF(OPER!G151=0,"",OPER!G151)</f>
        <v/>
      </c>
      <c r="K157" s="250">
        <f>+OPER!R151</f>
        <v>0</v>
      </c>
      <c r="L157" s="262">
        <f t="shared" si="14"/>
        <v>0</v>
      </c>
      <c r="M157" s="250">
        <f t="shared" si="15"/>
        <v>0</v>
      </c>
      <c r="N157" s="205" t="str">
        <f>IF(OPER!A151=0,"",OPER!A151)</f>
        <v/>
      </c>
      <c r="O157" s="73" t="str">
        <f>IF(OPER!AJ2007=0,"",OPER!AJ2007)</f>
        <v/>
      </c>
      <c r="P157" s="264" t="str">
        <f>IF(OPER!AH151="EJECUTADO","SI",IF(OPER!AH151="NO EJECUTADO","NO",""))</f>
        <v/>
      </c>
      <c r="Q157" s="264" t="str">
        <f>IF(OPER!AN151="EJECUTADO","SI",IF(OPER!AN151="NO EJECUTADO","NO",""))</f>
        <v/>
      </c>
      <c r="R157" s="221" t="str">
        <f>IFERROR(VLOOKUP(OPER!Z151,OPER!$AU$490:$AV$577,2,0),"NO ASIGNADO")</f>
        <v xml:space="preserve"> </v>
      </c>
      <c r="S157" s="6" t="str">
        <f>+OPER!AG151</f>
        <v xml:space="preserve"> </v>
      </c>
      <c r="T157" s="268" t="str">
        <f>IF($E157=$E156,IF(U156=".",IF(MAX($Q157:Q157,0)=OPER!$AA252,".",IF(OPER!$AB252&lt;=HOUR(U$7),MAX($Q157:Q157,0)+1,".")),","),IF(MAX($Q157:Q157,0)=OPER!$AA252,".",IF(OPER!$AB252&lt;=HOUR(U$7),MAX($Q157:Q157,0)+1,".")))</f>
        <v>,</v>
      </c>
      <c r="U157" s="269" t="str">
        <f>IF($E157=$E156,IF(V156=".",IF(MAX($Q157:T157,0)=OPER!$AA252,".",IF(OPER!$AB252&lt;=HOUR(V$7),MAX($Q157:T157,0)+1,".")),","),IF(MAX($Q157:T157,0)=OPER!$AA252,".",IF(OPER!$AB252&lt;=HOUR(V$7),MAX($Q157:T157,0)+1,".")))</f>
        <v>,</v>
      </c>
      <c r="V157" s="269" t="str">
        <f>IF($E157=$E156,IF(W156=".",IF(MAX($Q157:U157,0)=OPER!$AA252,".",IF(OPER!$AB252&lt;=HOUR(W$7),MAX($Q157:U157,0)+1,".")),","),IF(MAX($Q157:U157,0)=OPER!$AA252,".",IF(OPER!$AB252&lt;=HOUR(W$7),MAX($Q157:U157,0)+1,".")))</f>
        <v>,</v>
      </c>
      <c r="W157" s="269" t="str">
        <f>IF($E157=$E156,IF(X156=".",IF(MAX($Q157:V157,0)=OPER!$AA252,".",IF(OPER!$AB252&lt;=HOUR(X$7),MAX($Q157:V157,0)+1,".")),","),IF(MAX($Q157:V157,0)=OPER!$AA252,".",IF(OPER!$AB252&lt;=HOUR(X$7),MAX($Q157:V157,0)+1,".")))</f>
        <v>,</v>
      </c>
      <c r="X157" s="270" t="str">
        <f>IF($E157=$E156,IF(Y156=".",IF(MAX($Q157:W157,0)=OPER!$AA252,".",IF(OPER!$AB252&lt;=HOUR(Y$7),MAX($Q157:W157,0)+1,".")),","),IF(MAX($Q157:W157,0)=OPER!$AA252,".",IF(OPER!$AB252&lt;=HOUR(Y$7),MAX($Q157:W157,0)+1,".")))</f>
        <v>,</v>
      </c>
      <c r="Y157" s="271" t="str">
        <f>IF($E157=$E156,IF(Z156=".",IF(MAX($Q157:X157,0)=OPER!$AA252,".",IF(OPER!$AB252&lt;=HOUR(Z$7),MAX($Q157:X157,0)+1,".")),","),IF(MAX($Q157:X157,0)=OPER!$AA252,".",IF(OPER!$AB252&lt;=HOUR(Z$7),MAX($Q157:X157,0)+1,".")))</f>
        <v>,</v>
      </c>
      <c r="Z157" s="269" t="str">
        <f>IF($E157=$E156,IF(AA156=".",IF(MAX($Q157:Y157,0)=OPER!$AA252,".",IF(OPER!$AB252&lt;=HOUR(AA$7),MAX($Q157:Y157,0)+1,".")),","),IF(MAX($Q157:Y157,0)=OPER!$AA252,".",IF(OPER!$AB252&lt;=HOUR(AA$7),MAX($Q157:Y157,0)+1,".")))</f>
        <v>,</v>
      </c>
      <c r="AA157" s="269" t="str">
        <f>IF($E157=$E156,IF(AB156=".",IF(MAX($Q157:Z157,0)=OPER!$AA252,".",IF(OPER!$AB252&lt;=HOUR(AB$7),MAX($Q157:Z157,0)+1,".")),","),IF(MAX($Q157:Z157,0)=OPER!$AA252,".",IF(OPER!$AB252&lt;=HOUR(AB$7),MAX($Q157:Z157,0)+1,".")))</f>
        <v>,</v>
      </c>
      <c r="AB157" s="270" t="str">
        <f>IF($E157=$E156,IF(AC156=".",IF(MAX($Q157:AA157,0)=OPER!$AA252,".",IF(OPER!$AB252&lt;=HOUR(AC$7),MAX($Q157:AA157,0)+1,".")),","),IF(MAX($Q157:AA157,0)=OPER!$AA252,".",IF(OPER!$AB252&lt;=HOUR(AC$7),MAX($Q157:AA157,0)+1,".")))</f>
        <v>,</v>
      </c>
      <c r="AC157" s="271" t="str">
        <f>IF($E157=$E156,IF(AD156=".",IF(MAX($Q157:AB157,0)=OPER!$AA252,".",IF(OPER!$AB252&lt;=HOUR(AD$7),MAX($Q157:AB157,0)+1,".")),","),IF(MAX($Q157:AB157,0)=OPER!$AA252,".",IF(OPER!$AB252&lt;=HOUR(AD$7),MAX($Q157:AB157,0)+1,".")))</f>
        <v>,</v>
      </c>
      <c r="AD157" s="269" t="str">
        <f>IF($E157=$E156,IF(AE156=".",IF(MAX($Q157:AC157,0)=OPER!$AA252,".",IF(OPER!$AB252&lt;=HOUR(AE$7),MAX($Q157:AC157,0)+1,".")),","),IF(MAX($Q157:AC157,0)=OPER!$AA252,".",IF(OPER!$AB252&lt;=HOUR(AE$7),MAX($Q157:AC157,0)+1,".")))</f>
        <v>,</v>
      </c>
      <c r="AE157" s="269" t="str">
        <f>IF($E157=$E156,IF(AF156=".",IF(MAX($Q157:AD157,0)=OPER!$AA252,".",IF(OPER!$AB252&lt;=HOUR(AF$7),MAX($Q157:AD157,0)+1,".")),","),IF(MAX($Q157:AD157,0)=OPER!$AA252,".",IF(OPER!$AB252&lt;=HOUR(AF$7),MAX($Q157:AD157,0)+1,".")))</f>
        <v>,</v>
      </c>
      <c r="AF157" s="270" t="str">
        <f>IF($E157=$E156,IF(AG156=".",IF(MAX($Q157:AE157,0)=OPER!$AA252,".",IF(OPER!$AB252&lt;=HOUR(AG$7),MAX($Q157:AE157,0)+1,".")),","),IF(MAX($Q157:AE157,0)=OPER!$AA252,".",IF(OPER!$AB252&lt;=HOUR(AG$7),MAX($Q157:AE157,0)+1,".")))</f>
        <v>,</v>
      </c>
      <c r="AG157" s="271" t="str">
        <f>IF($E157=$E156,IF(AH156=".",IF(MAX($Q157:AF157,0)=OPER!$AA252,".",IF(OPER!$AB252&lt;=HOUR(AH$7),MAX($Q157:AF157,0)+1,".")),","),IF(MAX($Q157:AF157,0)=OPER!$AA252,".",IF(OPER!$AB252&lt;=HOUR(AH$7),MAX($Q157:AF157,0)+1,".")))</f>
        <v>,</v>
      </c>
      <c r="AH157" s="269" t="str">
        <f>IF($E157=$E156,IF(AI156=".",IF(MAX($Q157:AG157,0)=OPER!$AA252,".",IF(OPER!$AB252&lt;=HOUR(AI$7),MAX($Q157:AG157,0)+1,".")),","),IF(MAX($Q157:AG157,0)=OPER!$AA252,".",IF(OPER!$AB252&lt;=HOUR(AI$7),MAX($Q157:AG157,0)+1,".")))</f>
        <v>,</v>
      </c>
      <c r="AI157" s="269" t="str">
        <f>IF($E157=$E156,IF(AJ156=".",IF(MAX($Q157:AH157,0)=OPER!$AA252,".",IF(OPER!$AB252&lt;=HOUR(AJ$7),MAX($Q157:AH157,0)+1,".")),","),IF(MAX($Q157:AH157,0)=OPER!$AA252,".",IF(OPER!$AB252&lt;=HOUR(AJ$7),MAX($Q157:AH157,0)+1,".")))</f>
        <v>,</v>
      </c>
      <c r="AJ157" s="270" t="str">
        <f>IF($E157=$E156,IF(AK156=".",IF(MAX($Q157:AI157,0)=OPER!$AA252,".",IF(OPER!$AB252&lt;=HOUR(AK$7),MAX($Q157:AI157,0)+1,".")),","),IF(MAX($Q157:AI157,0)=OPER!$AA252,".",IF(OPER!$AB252&lt;=HOUR(AK$7),MAX($Q157:AI157,0)+1,".")))</f>
        <v>,</v>
      </c>
      <c r="AK157" s="271" t="str">
        <f>IF($E157=$E156,IF(AL156=".",IF(MAX($Q157:AJ157,0)=OPER!$AA252,".",IF(OPER!$AB252&lt;=HOUR(AL$7),MAX($Q157:AJ157,0)+1,".")),","),IF(MAX($Q157:AJ157,0)=OPER!$AA252,".",IF(OPER!$AB252&lt;=HOUR(AL$7),MAX($Q157:AJ157,0)+1,".")))</f>
        <v>,</v>
      </c>
      <c r="AL157" s="269" t="str">
        <f>IF($E157=$E156,IF(AM156=".",IF(MAX($Q157:AK157,0)=OPER!$AA252,".",IF(OPER!$AB252&lt;=HOUR(AM$7),MAX($Q157:AK157,0)+1,".")),","),IF(MAX($Q157:AK157,0)=OPER!$AA252,".",IF(OPER!$AB252&lt;=HOUR(AM$7),MAX($Q157:AK157,0)+1,".")))</f>
        <v>,</v>
      </c>
      <c r="AM157" s="269" t="str">
        <f>IF($E157=$E156,IF(AN156=".",IF(MAX($Q157:AL157,0)=OPER!$AA252,".",IF(OPER!$AB252&lt;=HOUR(AN$7),MAX($Q157:AL157,0)+1,".")),","),IF(MAX($Q157:AL157,0)=OPER!$AA252,".",IF(OPER!$AB252&lt;=HOUR(AN$7),MAX($Q157:AL157,0)+1,".")))</f>
        <v>,</v>
      </c>
      <c r="AN157" s="270" t="str">
        <f>IF($E157=$E156,IF(AO156=".",IF(MAX($Q157:AM157,0)=OPER!$AA252,".",IF(OPER!$AB252&lt;=HOUR(AO$7),MAX($Q157:AM157,0)+1,".")),","),IF(MAX($Q157:AM157,0)=OPER!$AA252,".",IF(OPER!$AB252&lt;=HOUR(AO$7),MAX($Q157:AM157,0)+1,".")))</f>
        <v>,</v>
      </c>
      <c r="AO157" s="271" t="str">
        <f>IF($E157=$E156,IF(AP156=".",IF(MAX($Q157:AN157,0)=OPER!$AA252,".",IF(OPER!$AB252&lt;=HOUR(AP$7),MAX($Q157:AN157,0)+1,".")),","),IF(MAX($Q157:AN157,0)=OPER!$AA252,".",IF(OPER!$AB252&lt;=HOUR(AP$7),MAX($Q157:AN157,0)+1,".")))</f>
        <v>,</v>
      </c>
      <c r="AP157" s="269" t="str">
        <f>IF($E157=$E156,IF(AQ156=".",IF(MAX($Q157:AO157,0)=OPER!$AA252,".",IF(OPER!$AB252&lt;=HOUR(AQ$7),MAX($Q157:AO157,0)+1,".")),","),IF(MAX($Q157:AO157,0)=OPER!$AA252,".",IF(OPER!$AB252&lt;=HOUR(AQ$7),MAX($Q157:AO157,0)+1,".")))</f>
        <v>,</v>
      </c>
      <c r="AQ157" s="269" t="str">
        <f>IF($E157=$E156,IF(AR156=".",IF(MAX($Q157:AP157,0)=OPER!$AA252,".",IF(OPER!$AB252&lt;=HOUR(AR$7),MAX($Q157:AP157,0)+1,".")),","),IF(MAX($Q157:AP157,0)=OPER!$AA252,".",IF(OPER!$AB252&lt;=HOUR(AR$7),MAX($Q157:AP157,0)+1,".")))</f>
        <v>,</v>
      </c>
      <c r="AR157" s="270" t="str">
        <f>IF($E157=$E156,IF(AS156=".",IF(MAX($Q157:AQ157,0)=OPER!$AA252,".",IF(OPER!$AB252&lt;=HOUR(AS$7),MAX($Q157:AQ157,0)+1,".")),","),IF(MAX($Q157:AQ157,0)=OPER!$AA252,".",IF(OPER!$AB252&lt;=HOUR(AS$7),MAX($Q157:AQ157,0)+1,".")))</f>
        <v>,</v>
      </c>
      <c r="AS157" s="271" t="str">
        <f>IF($E157=$E156,IF(AT156=".",IF(MAX($Q157:AR157,0)=OPER!$AA252,".",IF(OPER!$AB252&lt;=HOUR(AT$7),MAX($Q157:AR157,0)+1,".")),","),IF(MAX($Q157:AR157,0)=OPER!$AA252,".",IF(OPER!$AB252&lt;=HOUR(AT$7),MAX($Q157:AR157,0)+1,".")))</f>
        <v>,</v>
      </c>
      <c r="AT157" s="269" t="str">
        <f>IF($E157=$E156,IF(AU156=".",IF(MAX($Q157:AS157,0)=OPER!$AA252,".",IF(OPER!$AB252&lt;=HOUR(AU$7),MAX($Q157:AS157,0)+1,".")),","),IF(MAX($Q157:AS157,0)=OPER!$AA252,".",IF(OPER!$AB252&lt;=HOUR(AU$7),MAX($Q157:AS157,0)+1,".")))</f>
        <v>,</v>
      </c>
      <c r="AU157" s="269" t="str">
        <f>IF($E157=$E156,IF(AV156=".",IF(MAX($Q157:AT157,0)=OPER!$AA252,".",IF(OPER!$AB252&lt;=HOUR(AV$7),MAX($Q157:AT157,0)+1,".")),","),IF(MAX($Q157:AT157,0)=OPER!$AA252,".",IF(OPER!$AB252&lt;=HOUR(AV$7),MAX($Q157:AT157,0)+1,".")))</f>
        <v>,</v>
      </c>
      <c r="AV157" s="270" t="str">
        <f>IF($E157=$E156,IF(AW156=".",IF(MAX($Q157:AU157,0)=OPER!$AA252,".",IF(OPER!$AB252&lt;=HOUR(AW$7),MAX($Q157:AU157,0)+1,".")),","),IF(MAX($Q157:AU157,0)=OPER!$AA252,".",IF(OPER!$AB252&lt;=HOUR(AW$7),MAX($Q157:AU157,0)+1,".")))</f>
        <v>,</v>
      </c>
      <c r="AW157" s="271" t="str">
        <f>IF($E157=$E156,IF(AX156=".",IF(MAX($Q157:AV157,0)=OPER!$AA252,".",IF(OPER!$AB252&lt;=HOUR(AX$7),MAX($Q157:AV157,0)+1,".")),","),IF(MAX($Q157:AV157,0)=OPER!$AA252,".",IF(OPER!$AB252&lt;=HOUR(AX$7),MAX($Q157:AV157,0)+1,".")))</f>
        <v>,</v>
      </c>
      <c r="AX157" s="269" t="str">
        <f>IF($E157=$E156,IF(AY156=".",IF(MAX($Q157:AW157,0)=OPER!$AA252,".",IF(OPER!$AB252&lt;=HOUR(AY$7),MAX($Q157:AW157,0)+1,".")),","),IF(MAX($Q157:AW157,0)=OPER!$AA252,".",IF(OPER!$AB252&lt;=HOUR(AY$7),MAX($Q157:AW157,0)+1,".")))</f>
        <v>,</v>
      </c>
      <c r="AY157" s="269" t="str">
        <f>IF($E157=$E156,IF(AZ156=".",IF(MAX($Q157:AX157,0)=OPER!$AA252,".",IF(OPER!$AB252&lt;=HOUR(AZ$7),MAX($Q157:AX157,0)+1,".")),","),IF(MAX($Q157:AX157,0)=OPER!$AA252,".",IF(OPER!$AB252&lt;=HOUR(AZ$7),MAX($Q157:AX157,0)+1,".")))</f>
        <v>,</v>
      </c>
      <c r="AZ157" s="270" t="str">
        <f>IF($E157=$E156,IF(BA156=".",IF(MAX($Q157:AY157,0)=OPER!$AA252,".",IF(OPER!$AB252&lt;=HOUR(BA$7),MAX($Q157:AY157,0)+1,".")),","),IF(MAX($Q157:AY157,0)=OPER!$AA252,".",IF(OPER!$AB252&lt;=HOUR(BA$7),MAX($Q157:AY157,0)+1,".")))</f>
        <v>,</v>
      </c>
      <c r="BA157" s="30" t="str">
        <f>+OPER!AK151</f>
        <v/>
      </c>
    </row>
    <row r="158" spans="1:53" ht="80.5" customHeight="1" x14ac:dyDescent="0.2">
      <c r="A158" s="282" t="str">
        <f>IF(OPER!AF152=0,"",OPER!AF152)</f>
        <v>CRITICA</v>
      </c>
      <c r="B158" s="109" t="str">
        <f>IF(OPER!V152=0,"",OPER!V152)</f>
        <v xml:space="preserve"> </v>
      </c>
      <c r="C158" s="71" t="str">
        <f>IF(OPER!U152 = 0,"", OPER!U152)</f>
        <v/>
      </c>
      <c r="D158" s="30" t="str">
        <f t="shared" si="13"/>
        <v/>
      </c>
      <c r="E158" s="262" t="str">
        <f>IF(OPER!X152 = 0,"",OPER!X152)</f>
        <v xml:space="preserve"> </v>
      </c>
      <c r="F158" s="262" t="str">
        <f>IF(OPER!I152 = 0,"",OPER!I152)</f>
        <v/>
      </c>
      <c r="G158" s="352" t="str">
        <f>IF(OPER!C152=0,"",OPER!C152)</f>
        <v/>
      </c>
      <c r="H158" s="30" t="str">
        <f>IF(OPER!R152 = 0,"",OPER!R152)</f>
        <v/>
      </c>
      <c r="I158" s="30" t="str">
        <f>IF(OPER!F152=0,"", OPER!F152)</f>
        <v/>
      </c>
      <c r="J158" s="108" t="str">
        <f>IF(OPER!G152=0,"",OPER!G152)</f>
        <v/>
      </c>
      <c r="K158" s="250">
        <f>+OPER!R152</f>
        <v>0</v>
      </c>
      <c r="L158" s="262">
        <f t="shared" si="14"/>
        <v>0</v>
      </c>
      <c r="M158" s="250">
        <f t="shared" si="15"/>
        <v>0</v>
      </c>
      <c r="N158" s="205" t="str">
        <f>IF(OPER!A152=0,"",OPER!A152)</f>
        <v/>
      </c>
      <c r="O158" s="73" t="str">
        <f>IF(OPER!AJ2008=0,"",OPER!AJ2008)</f>
        <v/>
      </c>
      <c r="P158" s="264" t="str">
        <f>IF(OPER!AH152="EJECUTADO","SI",IF(OPER!AH152="NO EJECUTADO","NO",""))</f>
        <v/>
      </c>
      <c r="Q158" s="264" t="str">
        <f>IF(OPER!AN152="EJECUTADO","SI",IF(OPER!AN152="NO EJECUTADO","NO",""))</f>
        <v/>
      </c>
      <c r="R158" s="221" t="str">
        <f>IFERROR(VLOOKUP(OPER!Z152,OPER!$AU$490:$AV$577,2,0),"NO ASIGNADO")</f>
        <v xml:space="preserve"> </v>
      </c>
      <c r="S158" s="6" t="str">
        <f>+OPER!AG152</f>
        <v xml:space="preserve"> </v>
      </c>
      <c r="T158" s="268" t="str">
        <f>IF($E158=$E157,IF(U157=".",IF(MAX($Q158:Q158,0)=OPER!$AA253,".",IF(OPER!$AB253&lt;=HOUR(U$7),MAX($Q158:Q158,0)+1,".")),","),IF(MAX($Q158:Q158,0)=OPER!$AA253,".",IF(OPER!$AB253&lt;=HOUR(U$7),MAX($Q158:Q158,0)+1,".")))</f>
        <v>,</v>
      </c>
      <c r="U158" s="269" t="str">
        <f>IF($E158=$E157,IF(V157=".",IF(MAX($Q158:T158,0)=OPER!$AA253,".",IF(OPER!$AB253&lt;=HOUR(V$7),MAX($Q158:T158,0)+1,".")),","),IF(MAX($Q158:T158,0)=OPER!$AA253,".",IF(OPER!$AB253&lt;=HOUR(V$7),MAX($Q158:T158,0)+1,".")))</f>
        <v>,</v>
      </c>
      <c r="V158" s="269" t="str">
        <f>IF($E158=$E157,IF(W157=".",IF(MAX($Q158:U158,0)=OPER!$AA253,".",IF(OPER!$AB253&lt;=HOUR(W$7),MAX($Q158:U158,0)+1,".")),","),IF(MAX($Q158:U158,0)=OPER!$AA253,".",IF(OPER!$AB253&lt;=HOUR(W$7),MAX($Q158:U158,0)+1,".")))</f>
        <v>,</v>
      </c>
      <c r="W158" s="269" t="str">
        <f>IF($E158=$E157,IF(X157=".",IF(MAX($Q158:V158,0)=OPER!$AA253,".",IF(OPER!$AB253&lt;=HOUR(X$7),MAX($Q158:V158,0)+1,".")),","),IF(MAX($Q158:V158,0)=OPER!$AA253,".",IF(OPER!$AB253&lt;=HOUR(X$7),MAX($Q158:V158,0)+1,".")))</f>
        <v>,</v>
      </c>
      <c r="X158" s="270" t="str">
        <f>IF($E158=$E157,IF(Y157=".",IF(MAX($Q158:W158,0)=OPER!$AA253,".",IF(OPER!$AB253&lt;=HOUR(Y$7),MAX($Q158:W158,0)+1,".")),","),IF(MAX($Q158:W158,0)=OPER!$AA253,".",IF(OPER!$AB253&lt;=HOUR(Y$7),MAX($Q158:W158,0)+1,".")))</f>
        <v>,</v>
      </c>
      <c r="Y158" s="271" t="str">
        <f>IF($E158=$E157,IF(Z157=".",IF(MAX($Q158:X158,0)=OPER!$AA253,".",IF(OPER!$AB253&lt;=HOUR(Z$7),MAX($Q158:X158,0)+1,".")),","),IF(MAX($Q158:X158,0)=OPER!$AA253,".",IF(OPER!$AB253&lt;=HOUR(Z$7),MAX($Q158:X158,0)+1,".")))</f>
        <v>,</v>
      </c>
      <c r="Z158" s="269" t="str">
        <f>IF($E158=$E157,IF(AA157=".",IF(MAX($Q158:Y158,0)=OPER!$AA253,".",IF(OPER!$AB253&lt;=HOUR(AA$7),MAX($Q158:Y158,0)+1,".")),","),IF(MAX($Q158:Y158,0)=OPER!$AA253,".",IF(OPER!$AB253&lt;=HOUR(AA$7),MAX($Q158:Y158,0)+1,".")))</f>
        <v>,</v>
      </c>
      <c r="AA158" s="269" t="str">
        <f>IF($E158=$E157,IF(AB157=".",IF(MAX($Q158:Z158,0)=OPER!$AA253,".",IF(OPER!$AB253&lt;=HOUR(AB$7),MAX($Q158:Z158,0)+1,".")),","),IF(MAX($Q158:Z158,0)=OPER!$AA253,".",IF(OPER!$AB253&lt;=HOUR(AB$7),MAX($Q158:Z158,0)+1,".")))</f>
        <v>,</v>
      </c>
      <c r="AB158" s="270" t="str">
        <f>IF($E158=$E157,IF(AC157=".",IF(MAX($Q158:AA158,0)=OPER!$AA253,".",IF(OPER!$AB253&lt;=HOUR(AC$7),MAX($Q158:AA158,0)+1,".")),","),IF(MAX($Q158:AA158,0)=OPER!$AA253,".",IF(OPER!$AB253&lt;=HOUR(AC$7),MAX($Q158:AA158,0)+1,".")))</f>
        <v>,</v>
      </c>
      <c r="AC158" s="271" t="str">
        <f>IF($E158=$E157,IF(AD157=".",IF(MAX($Q158:AB158,0)=OPER!$AA253,".",IF(OPER!$AB253&lt;=HOUR(AD$7),MAX($Q158:AB158,0)+1,".")),","),IF(MAX($Q158:AB158,0)=OPER!$AA253,".",IF(OPER!$AB253&lt;=HOUR(AD$7),MAX($Q158:AB158,0)+1,".")))</f>
        <v>,</v>
      </c>
      <c r="AD158" s="269" t="str">
        <f>IF($E158=$E157,IF(AE157=".",IF(MAX($Q158:AC158,0)=OPER!$AA253,".",IF(OPER!$AB253&lt;=HOUR(AE$7),MAX($Q158:AC158,0)+1,".")),","),IF(MAX($Q158:AC158,0)=OPER!$AA253,".",IF(OPER!$AB253&lt;=HOUR(AE$7),MAX($Q158:AC158,0)+1,".")))</f>
        <v>,</v>
      </c>
      <c r="AE158" s="269" t="str">
        <f>IF($E158=$E157,IF(AF157=".",IF(MAX($Q158:AD158,0)=OPER!$AA253,".",IF(OPER!$AB253&lt;=HOUR(AF$7),MAX($Q158:AD158,0)+1,".")),","),IF(MAX($Q158:AD158,0)=OPER!$AA253,".",IF(OPER!$AB253&lt;=HOUR(AF$7),MAX($Q158:AD158,0)+1,".")))</f>
        <v>,</v>
      </c>
      <c r="AF158" s="270" t="str">
        <f>IF($E158=$E157,IF(AG157=".",IF(MAX($Q158:AE158,0)=OPER!$AA253,".",IF(OPER!$AB253&lt;=HOUR(AG$7),MAX($Q158:AE158,0)+1,".")),","),IF(MAX($Q158:AE158,0)=OPER!$AA253,".",IF(OPER!$AB253&lt;=HOUR(AG$7),MAX($Q158:AE158,0)+1,".")))</f>
        <v>,</v>
      </c>
      <c r="AG158" s="271" t="str">
        <f>IF($E158=$E157,IF(AH157=".",IF(MAX($Q158:AF158,0)=OPER!$AA253,".",IF(OPER!$AB253&lt;=HOUR(AH$7),MAX($Q158:AF158,0)+1,".")),","),IF(MAX($Q158:AF158,0)=OPER!$AA253,".",IF(OPER!$AB253&lt;=HOUR(AH$7),MAX($Q158:AF158,0)+1,".")))</f>
        <v>,</v>
      </c>
      <c r="AH158" s="269" t="str">
        <f>IF($E158=$E157,IF(AI157=".",IF(MAX($Q158:AG158,0)=OPER!$AA253,".",IF(OPER!$AB253&lt;=HOUR(AI$7),MAX($Q158:AG158,0)+1,".")),","),IF(MAX($Q158:AG158,0)=OPER!$AA253,".",IF(OPER!$AB253&lt;=HOUR(AI$7),MAX($Q158:AG158,0)+1,".")))</f>
        <v>,</v>
      </c>
      <c r="AI158" s="269" t="str">
        <f>IF($E158=$E157,IF(AJ157=".",IF(MAX($Q158:AH158,0)=OPER!$AA253,".",IF(OPER!$AB253&lt;=HOUR(AJ$7),MAX($Q158:AH158,0)+1,".")),","),IF(MAX($Q158:AH158,0)=OPER!$AA253,".",IF(OPER!$AB253&lt;=HOUR(AJ$7),MAX($Q158:AH158,0)+1,".")))</f>
        <v>,</v>
      </c>
      <c r="AJ158" s="270" t="str">
        <f>IF($E158=$E157,IF(AK157=".",IF(MAX($Q158:AI158,0)=OPER!$AA253,".",IF(OPER!$AB253&lt;=HOUR(AK$7),MAX($Q158:AI158,0)+1,".")),","),IF(MAX($Q158:AI158,0)=OPER!$AA253,".",IF(OPER!$AB253&lt;=HOUR(AK$7),MAX($Q158:AI158,0)+1,".")))</f>
        <v>,</v>
      </c>
      <c r="AK158" s="271" t="str">
        <f>IF($E158=$E157,IF(AL157=".",IF(MAX($Q158:AJ158,0)=OPER!$AA253,".",IF(OPER!$AB253&lt;=HOUR(AL$7),MAX($Q158:AJ158,0)+1,".")),","),IF(MAX($Q158:AJ158,0)=OPER!$AA253,".",IF(OPER!$AB253&lt;=HOUR(AL$7),MAX($Q158:AJ158,0)+1,".")))</f>
        <v>,</v>
      </c>
      <c r="AL158" s="269" t="str">
        <f>IF($E158=$E157,IF(AM157=".",IF(MAX($Q158:AK158,0)=OPER!$AA253,".",IF(OPER!$AB253&lt;=HOUR(AM$7),MAX($Q158:AK158,0)+1,".")),","),IF(MAX($Q158:AK158,0)=OPER!$AA253,".",IF(OPER!$AB253&lt;=HOUR(AM$7),MAX($Q158:AK158,0)+1,".")))</f>
        <v>,</v>
      </c>
      <c r="AM158" s="269" t="str">
        <f>IF($E158=$E157,IF(AN157=".",IF(MAX($Q158:AL158,0)=OPER!$AA253,".",IF(OPER!$AB253&lt;=HOUR(AN$7),MAX($Q158:AL158,0)+1,".")),","),IF(MAX($Q158:AL158,0)=OPER!$AA253,".",IF(OPER!$AB253&lt;=HOUR(AN$7),MAX($Q158:AL158,0)+1,".")))</f>
        <v>,</v>
      </c>
      <c r="AN158" s="270" t="str">
        <f>IF($E158=$E157,IF(AO157=".",IF(MAX($Q158:AM158,0)=OPER!$AA253,".",IF(OPER!$AB253&lt;=HOUR(AO$7),MAX($Q158:AM158,0)+1,".")),","),IF(MAX($Q158:AM158,0)=OPER!$AA253,".",IF(OPER!$AB253&lt;=HOUR(AO$7),MAX($Q158:AM158,0)+1,".")))</f>
        <v>,</v>
      </c>
      <c r="AO158" s="271" t="str">
        <f>IF($E158=$E157,IF(AP157=".",IF(MAX($Q158:AN158,0)=OPER!$AA253,".",IF(OPER!$AB253&lt;=HOUR(AP$7),MAX($Q158:AN158,0)+1,".")),","),IF(MAX($Q158:AN158,0)=OPER!$AA253,".",IF(OPER!$AB253&lt;=HOUR(AP$7),MAX($Q158:AN158,0)+1,".")))</f>
        <v>,</v>
      </c>
      <c r="AP158" s="269" t="str">
        <f>IF($E158=$E157,IF(AQ157=".",IF(MAX($Q158:AO158,0)=OPER!$AA253,".",IF(OPER!$AB253&lt;=HOUR(AQ$7),MAX($Q158:AO158,0)+1,".")),","),IF(MAX($Q158:AO158,0)=OPER!$AA253,".",IF(OPER!$AB253&lt;=HOUR(AQ$7),MAX($Q158:AO158,0)+1,".")))</f>
        <v>,</v>
      </c>
      <c r="AQ158" s="269" t="str">
        <f>IF($E158=$E157,IF(AR157=".",IF(MAX($Q158:AP158,0)=OPER!$AA253,".",IF(OPER!$AB253&lt;=HOUR(AR$7),MAX($Q158:AP158,0)+1,".")),","),IF(MAX($Q158:AP158,0)=OPER!$AA253,".",IF(OPER!$AB253&lt;=HOUR(AR$7),MAX($Q158:AP158,0)+1,".")))</f>
        <v>,</v>
      </c>
      <c r="AR158" s="270" t="str">
        <f>IF($E158=$E157,IF(AS157=".",IF(MAX($Q158:AQ158,0)=OPER!$AA253,".",IF(OPER!$AB253&lt;=HOUR(AS$7),MAX($Q158:AQ158,0)+1,".")),","),IF(MAX($Q158:AQ158,0)=OPER!$AA253,".",IF(OPER!$AB253&lt;=HOUR(AS$7),MAX($Q158:AQ158,0)+1,".")))</f>
        <v>,</v>
      </c>
      <c r="AS158" s="271" t="str">
        <f>IF($E158=$E157,IF(AT157=".",IF(MAX($Q158:AR158,0)=OPER!$AA253,".",IF(OPER!$AB253&lt;=HOUR(AT$7),MAX($Q158:AR158,0)+1,".")),","),IF(MAX($Q158:AR158,0)=OPER!$AA253,".",IF(OPER!$AB253&lt;=HOUR(AT$7),MAX($Q158:AR158,0)+1,".")))</f>
        <v>,</v>
      </c>
      <c r="AT158" s="269" t="str">
        <f>IF($E158=$E157,IF(AU157=".",IF(MAX($Q158:AS158,0)=OPER!$AA253,".",IF(OPER!$AB253&lt;=HOUR(AU$7),MAX($Q158:AS158,0)+1,".")),","),IF(MAX($Q158:AS158,0)=OPER!$AA253,".",IF(OPER!$AB253&lt;=HOUR(AU$7),MAX($Q158:AS158,0)+1,".")))</f>
        <v>,</v>
      </c>
      <c r="AU158" s="269" t="str">
        <f>IF($E158=$E157,IF(AV157=".",IF(MAX($Q158:AT158,0)=OPER!$AA253,".",IF(OPER!$AB253&lt;=HOUR(AV$7),MAX($Q158:AT158,0)+1,".")),","),IF(MAX($Q158:AT158,0)=OPER!$AA253,".",IF(OPER!$AB253&lt;=HOUR(AV$7),MAX($Q158:AT158,0)+1,".")))</f>
        <v>,</v>
      </c>
      <c r="AV158" s="270" t="str">
        <f>IF($E158=$E157,IF(AW157=".",IF(MAX($Q158:AU158,0)=OPER!$AA253,".",IF(OPER!$AB253&lt;=HOUR(AW$7),MAX($Q158:AU158,0)+1,".")),","),IF(MAX($Q158:AU158,0)=OPER!$AA253,".",IF(OPER!$AB253&lt;=HOUR(AW$7),MAX($Q158:AU158,0)+1,".")))</f>
        <v>,</v>
      </c>
      <c r="AW158" s="271" t="str">
        <f>IF($E158=$E157,IF(AX157=".",IF(MAX($Q158:AV158,0)=OPER!$AA253,".",IF(OPER!$AB253&lt;=HOUR(AX$7),MAX($Q158:AV158,0)+1,".")),","),IF(MAX($Q158:AV158,0)=OPER!$AA253,".",IF(OPER!$AB253&lt;=HOUR(AX$7),MAX($Q158:AV158,0)+1,".")))</f>
        <v>,</v>
      </c>
      <c r="AX158" s="269" t="str">
        <f>IF($E158=$E157,IF(AY157=".",IF(MAX($Q158:AW158,0)=OPER!$AA253,".",IF(OPER!$AB253&lt;=HOUR(AY$7),MAX($Q158:AW158,0)+1,".")),","),IF(MAX($Q158:AW158,0)=OPER!$AA253,".",IF(OPER!$AB253&lt;=HOUR(AY$7),MAX($Q158:AW158,0)+1,".")))</f>
        <v>,</v>
      </c>
      <c r="AY158" s="269" t="str">
        <f>IF($E158=$E157,IF(AZ157=".",IF(MAX($Q158:AX158,0)=OPER!$AA253,".",IF(OPER!$AB253&lt;=HOUR(AZ$7),MAX($Q158:AX158,0)+1,".")),","),IF(MAX($Q158:AX158,0)=OPER!$AA253,".",IF(OPER!$AB253&lt;=HOUR(AZ$7),MAX($Q158:AX158,0)+1,".")))</f>
        <v>,</v>
      </c>
      <c r="AZ158" s="270" t="str">
        <f>IF($E158=$E157,IF(BA157=".",IF(MAX($Q158:AY158,0)=OPER!$AA253,".",IF(OPER!$AB253&lt;=HOUR(BA$7),MAX($Q158:AY158,0)+1,".")),","),IF(MAX($Q158:AY158,0)=OPER!$AA253,".",IF(OPER!$AB253&lt;=HOUR(BA$7),MAX($Q158:AY158,0)+1,".")))</f>
        <v>,</v>
      </c>
      <c r="BA158" s="30" t="str">
        <f>+OPER!AK152</f>
        <v/>
      </c>
    </row>
    <row r="159" spans="1:53" ht="80.5" customHeight="1" x14ac:dyDescent="0.2">
      <c r="A159" s="282" t="str">
        <f>IF(OPER!AF153=0,"",OPER!AF153)</f>
        <v>CRITICA</v>
      </c>
      <c r="B159" s="109" t="str">
        <f>IF(OPER!V153=0,"",OPER!V153)</f>
        <v xml:space="preserve"> </v>
      </c>
      <c r="C159" s="71" t="str">
        <f>IF(OPER!U153 = 0,"", OPER!U153)</f>
        <v/>
      </c>
      <c r="D159" s="30" t="str">
        <f t="shared" si="13"/>
        <v/>
      </c>
      <c r="E159" s="262" t="str">
        <f>IF(OPER!X153 = 0,"",OPER!X153)</f>
        <v xml:space="preserve"> </v>
      </c>
      <c r="F159" s="262" t="str">
        <f>IF(OPER!I153 = 0,"",OPER!I153)</f>
        <v/>
      </c>
      <c r="G159" s="352" t="str">
        <f>IF(OPER!C153=0,"",OPER!C153)</f>
        <v/>
      </c>
      <c r="H159" s="30" t="str">
        <f>IF(OPER!R153 = 0,"",OPER!R153)</f>
        <v/>
      </c>
      <c r="I159" s="30" t="str">
        <f>IF(OPER!F153=0,"", OPER!F153)</f>
        <v/>
      </c>
      <c r="J159" s="108" t="str">
        <f>IF(OPER!G153=0,"",OPER!G153)</f>
        <v/>
      </c>
      <c r="K159" s="250">
        <f>+OPER!R153</f>
        <v>0</v>
      </c>
      <c r="L159" s="262">
        <f t="shared" si="14"/>
        <v>0</v>
      </c>
      <c r="M159" s="250">
        <f t="shared" si="15"/>
        <v>0</v>
      </c>
      <c r="N159" s="205" t="str">
        <f>IF(OPER!A153=0,"",OPER!A153)</f>
        <v/>
      </c>
      <c r="O159" s="73" t="str">
        <f>IF(OPER!AJ2009=0,"",OPER!AJ2009)</f>
        <v/>
      </c>
      <c r="P159" s="264" t="str">
        <f>IF(OPER!AH153="EJECUTADO","SI",IF(OPER!AH153="NO EJECUTADO","NO",""))</f>
        <v/>
      </c>
      <c r="Q159" s="264" t="str">
        <f>IF(OPER!AN153="EJECUTADO","SI",IF(OPER!AN153="NO EJECUTADO","NO",""))</f>
        <v/>
      </c>
      <c r="R159" s="221" t="str">
        <f>IFERROR(VLOOKUP(OPER!Z153,OPER!$AU$490:$AV$577,2,0),"NO ASIGNADO")</f>
        <v xml:space="preserve"> </v>
      </c>
      <c r="S159" s="6" t="str">
        <f>+OPER!AG153</f>
        <v xml:space="preserve"> </v>
      </c>
      <c r="T159" s="268" t="str">
        <f>IF($E159=$E158,IF(U158=".",IF(MAX($Q159:Q159,0)=OPER!$AA254,".",IF(OPER!$AB254&lt;=HOUR(U$7),MAX($Q159:Q159,0)+1,".")),","),IF(MAX($Q159:Q159,0)=OPER!$AA254,".",IF(OPER!$AB254&lt;=HOUR(U$7),MAX($Q159:Q159,0)+1,".")))</f>
        <v>,</v>
      </c>
      <c r="U159" s="269" t="str">
        <f>IF($E159=$E158,IF(V158=".",IF(MAX($Q159:T159,0)=OPER!$AA254,".",IF(OPER!$AB254&lt;=HOUR(V$7),MAX($Q159:T159,0)+1,".")),","),IF(MAX($Q159:T159,0)=OPER!$AA254,".",IF(OPER!$AB254&lt;=HOUR(V$7),MAX($Q159:T159,0)+1,".")))</f>
        <v>,</v>
      </c>
      <c r="V159" s="269" t="str">
        <f>IF($E159=$E158,IF(W158=".",IF(MAX($Q159:U159,0)=OPER!$AA254,".",IF(OPER!$AB254&lt;=HOUR(W$7),MAX($Q159:U159,0)+1,".")),","),IF(MAX($Q159:U159,0)=OPER!$AA254,".",IF(OPER!$AB254&lt;=HOUR(W$7),MAX($Q159:U159,0)+1,".")))</f>
        <v>,</v>
      </c>
      <c r="W159" s="269" t="str">
        <f>IF($E159=$E158,IF(X158=".",IF(MAX($Q159:V159,0)=OPER!$AA254,".",IF(OPER!$AB254&lt;=HOUR(X$7),MAX($Q159:V159,0)+1,".")),","),IF(MAX($Q159:V159,0)=OPER!$AA254,".",IF(OPER!$AB254&lt;=HOUR(X$7),MAX($Q159:V159,0)+1,".")))</f>
        <v>,</v>
      </c>
      <c r="X159" s="270" t="str">
        <f>IF($E159=$E158,IF(Y158=".",IF(MAX($Q159:W159,0)=OPER!$AA254,".",IF(OPER!$AB254&lt;=HOUR(Y$7),MAX($Q159:W159,0)+1,".")),","),IF(MAX($Q159:W159,0)=OPER!$AA254,".",IF(OPER!$AB254&lt;=HOUR(Y$7),MAX($Q159:W159,0)+1,".")))</f>
        <v>,</v>
      </c>
      <c r="Y159" s="271" t="str">
        <f>IF($E159=$E158,IF(Z158=".",IF(MAX($Q159:X159,0)=OPER!$AA254,".",IF(OPER!$AB254&lt;=HOUR(Z$7),MAX($Q159:X159,0)+1,".")),","),IF(MAX($Q159:X159,0)=OPER!$AA254,".",IF(OPER!$AB254&lt;=HOUR(Z$7),MAX($Q159:X159,0)+1,".")))</f>
        <v>,</v>
      </c>
      <c r="Z159" s="269" t="str">
        <f>IF($E159=$E158,IF(AA158=".",IF(MAX($Q159:Y159,0)=OPER!$AA254,".",IF(OPER!$AB254&lt;=HOUR(AA$7),MAX($Q159:Y159,0)+1,".")),","),IF(MAX($Q159:Y159,0)=OPER!$AA254,".",IF(OPER!$AB254&lt;=HOUR(AA$7),MAX($Q159:Y159,0)+1,".")))</f>
        <v>,</v>
      </c>
      <c r="AA159" s="269" t="str">
        <f>IF($E159=$E158,IF(AB158=".",IF(MAX($Q159:Z159,0)=OPER!$AA254,".",IF(OPER!$AB254&lt;=HOUR(AB$7),MAX($Q159:Z159,0)+1,".")),","),IF(MAX($Q159:Z159,0)=OPER!$AA254,".",IF(OPER!$AB254&lt;=HOUR(AB$7),MAX($Q159:Z159,0)+1,".")))</f>
        <v>,</v>
      </c>
      <c r="AB159" s="270" t="str">
        <f>IF($E159=$E158,IF(AC158=".",IF(MAX($Q159:AA159,0)=OPER!$AA254,".",IF(OPER!$AB254&lt;=HOUR(AC$7),MAX($Q159:AA159,0)+1,".")),","),IF(MAX($Q159:AA159,0)=OPER!$AA254,".",IF(OPER!$AB254&lt;=HOUR(AC$7),MAX($Q159:AA159,0)+1,".")))</f>
        <v>,</v>
      </c>
      <c r="AC159" s="271" t="str">
        <f>IF($E159=$E158,IF(AD158=".",IF(MAX($Q159:AB159,0)=OPER!$AA254,".",IF(OPER!$AB254&lt;=HOUR(AD$7),MAX($Q159:AB159,0)+1,".")),","),IF(MAX($Q159:AB159,0)=OPER!$AA254,".",IF(OPER!$AB254&lt;=HOUR(AD$7),MAX($Q159:AB159,0)+1,".")))</f>
        <v>,</v>
      </c>
      <c r="AD159" s="269" t="str">
        <f>IF($E159=$E158,IF(AE158=".",IF(MAX($Q159:AC159,0)=OPER!$AA254,".",IF(OPER!$AB254&lt;=HOUR(AE$7),MAX($Q159:AC159,0)+1,".")),","),IF(MAX($Q159:AC159,0)=OPER!$AA254,".",IF(OPER!$AB254&lt;=HOUR(AE$7),MAX($Q159:AC159,0)+1,".")))</f>
        <v>,</v>
      </c>
      <c r="AE159" s="269" t="str">
        <f>IF($E159=$E158,IF(AF158=".",IF(MAX($Q159:AD159,0)=OPER!$AA254,".",IF(OPER!$AB254&lt;=HOUR(AF$7),MAX($Q159:AD159,0)+1,".")),","),IF(MAX($Q159:AD159,0)=OPER!$AA254,".",IF(OPER!$AB254&lt;=HOUR(AF$7),MAX($Q159:AD159,0)+1,".")))</f>
        <v>,</v>
      </c>
      <c r="AF159" s="270" t="str">
        <f>IF($E159=$E158,IF(AG158=".",IF(MAX($Q159:AE159,0)=OPER!$AA254,".",IF(OPER!$AB254&lt;=HOUR(AG$7),MAX($Q159:AE159,0)+1,".")),","),IF(MAX($Q159:AE159,0)=OPER!$AA254,".",IF(OPER!$AB254&lt;=HOUR(AG$7),MAX($Q159:AE159,0)+1,".")))</f>
        <v>,</v>
      </c>
      <c r="AG159" s="271" t="str">
        <f>IF($E159=$E158,IF(AH158=".",IF(MAX($Q159:AF159,0)=OPER!$AA254,".",IF(OPER!$AB254&lt;=HOUR(AH$7),MAX($Q159:AF159,0)+1,".")),","),IF(MAX($Q159:AF159,0)=OPER!$AA254,".",IF(OPER!$AB254&lt;=HOUR(AH$7),MAX($Q159:AF159,0)+1,".")))</f>
        <v>,</v>
      </c>
      <c r="AH159" s="269" t="str">
        <f>IF($E159=$E158,IF(AI158=".",IF(MAX($Q159:AG159,0)=OPER!$AA254,".",IF(OPER!$AB254&lt;=HOUR(AI$7),MAX($Q159:AG159,0)+1,".")),","),IF(MAX($Q159:AG159,0)=OPER!$AA254,".",IF(OPER!$AB254&lt;=HOUR(AI$7),MAX($Q159:AG159,0)+1,".")))</f>
        <v>,</v>
      </c>
      <c r="AI159" s="269" t="str">
        <f>IF($E159=$E158,IF(AJ158=".",IF(MAX($Q159:AH159,0)=OPER!$AA254,".",IF(OPER!$AB254&lt;=HOUR(AJ$7),MAX($Q159:AH159,0)+1,".")),","),IF(MAX($Q159:AH159,0)=OPER!$AA254,".",IF(OPER!$AB254&lt;=HOUR(AJ$7),MAX($Q159:AH159,0)+1,".")))</f>
        <v>,</v>
      </c>
      <c r="AJ159" s="270" t="str">
        <f>IF($E159=$E158,IF(AK158=".",IF(MAX($Q159:AI159,0)=OPER!$AA254,".",IF(OPER!$AB254&lt;=HOUR(AK$7),MAX($Q159:AI159,0)+1,".")),","),IF(MAX($Q159:AI159,0)=OPER!$AA254,".",IF(OPER!$AB254&lt;=HOUR(AK$7),MAX($Q159:AI159,0)+1,".")))</f>
        <v>,</v>
      </c>
      <c r="AK159" s="271" t="str">
        <f>IF($E159=$E158,IF(AL158=".",IF(MAX($Q159:AJ159,0)=OPER!$AA254,".",IF(OPER!$AB254&lt;=HOUR(AL$7),MAX($Q159:AJ159,0)+1,".")),","),IF(MAX($Q159:AJ159,0)=OPER!$AA254,".",IF(OPER!$AB254&lt;=HOUR(AL$7),MAX($Q159:AJ159,0)+1,".")))</f>
        <v>,</v>
      </c>
      <c r="AL159" s="269" t="str">
        <f>IF($E159=$E158,IF(AM158=".",IF(MAX($Q159:AK159,0)=OPER!$AA254,".",IF(OPER!$AB254&lt;=HOUR(AM$7),MAX($Q159:AK159,0)+1,".")),","),IF(MAX($Q159:AK159,0)=OPER!$AA254,".",IF(OPER!$AB254&lt;=HOUR(AM$7),MAX($Q159:AK159,0)+1,".")))</f>
        <v>,</v>
      </c>
      <c r="AM159" s="269" t="str">
        <f>IF($E159=$E158,IF(AN158=".",IF(MAX($Q159:AL159,0)=OPER!$AA254,".",IF(OPER!$AB254&lt;=HOUR(AN$7),MAX($Q159:AL159,0)+1,".")),","),IF(MAX($Q159:AL159,0)=OPER!$AA254,".",IF(OPER!$AB254&lt;=HOUR(AN$7),MAX($Q159:AL159,0)+1,".")))</f>
        <v>,</v>
      </c>
      <c r="AN159" s="270" t="str">
        <f>IF($E159=$E158,IF(AO158=".",IF(MAX($Q159:AM159,0)=OPER!$AA254,".",IF(OPER!$AB254&lt;=HOUR(AO$7),MAX($Q159:AM159,0)+1,".")),","),IF(MAX($Q159:AM159,0)=OPER!$AA254,".",IF(OPER!$AB254&lt;=HOUR(AO$7),MAX($Q159:AM159,0)+1,".")))</f>
        <v>,</v>
      </c>
      <c r="AO159" s="271" t="str">
        <f>IF($E159=$E158,IF(AP158=".",IF(MAX($Q159:AN159,0)=OPER!$AA254,".",IF(OPER!$AB254&lt;=HOUR(AP$7),MAX($Q159:AN159,0)+1,".")),","),IF(MAX($Q159:AN159,0)=OPER!$AA254,".",IF(OPER!$AB254&lt;=HOUR(AP$7),MAX($Q159:AN159,0)+1,".")))</f>
        <v>,</v>
      </c>
      <c r="AP159" s="269" t="str">
        <f>IF($E159=$E158,IF(AQ158=".",IF(MAX($Q159:AO159,0)=OPER!$AA254,".",IF(OPER!$AB254&lt;=HOUR(AQ$7),MAX($Q159:AO159,0)+1,".")),","),IF(MAX($Q159:AO159,0)=OPER!$AA254,".",IF(OPER!$AB254&lt;=HOUR(AQ$7),MAX($Q159:AO159,0)+1,".")))</f>
        <v>,</v>
      </c>
      <c r="AQ159" s="269" t="str">
        <f>IF($E159=$E158,IF(AR158=".",IF(MAX($Q159:AP159,0)=OPER!$AA254,".",IF(OPER!$AB254&lt;=HOUR(AR$7),MAX($Q159:AP159,0)+1,".")),","),IF(MAX($Q159:AP159,0)=OPER!$AA254,".",IF(OPER!$AB254&lt;=HOUR(AR$7),MAX($Q159:AP159,0)+1,".")))</f>
        <v>,</v>
      </c>
      <c r="AR159" s="270" t="str">
        <f>IF($E159=$E158,IF(AS158=".",IF(MAX($Q159:AQ159,0)=OPER!$AA254,".",IF(OPER!$AB254&lt;=HOUR(AS$7),MAX($Q159:AQ159,0)+1,".")),","),IF(MAX($Q159:AQ159,0)=OPER!$AA254,".",IF(OPER!$AB254&lt;=HOUR(AS$7),MAX($Q159:AQ159,0)+1,".")))</f>
        <v>,</v>
      </c>
      <c r="AS159" s="271" t="str">
        <f>IF($E159=$E158,IF(AT158=".",IF(MAX($Q159:AR159,0)=OPER!$AA254,".",IF(OPER!$AB254&lt;=HOUR(AT$7),MAX($Q159:AR159,0)+1,".")),","),IF(MAX($Q159:AR159,0)=OPER!$AA254,".",IF(OPER!$AB254&lt;=HOUR(AT$7),MAX($Q159:AR159,0)+1,".")))</f>
        <v>,</v>
      </c>
      <c r="AT159" s="269" t="str">
        <f>IF($E159=$E158,IF(AU158=".",IF(MAX($Q159:AS159,0)=OPER!$AA254,".",IF(OPER!$AB254&lt;=HOUR(AU$7),MAX($Q159:AS159,0)+1,".")),","),IF(MAX($Q159:AS159,0)=OPER!$AA254,".",IF(OPER!$AB254&lt;=HOUR(AU$7),MAX($Q159:AS159,0)+1,".")))</f>
        <v>,</v>
      </c>
      <c r="AU159" s="269" t="str">
        <f>IF($E159=$E158,IF(AV158=".",IF(MAX($Q159:AT159,0)=OPER!$AA254,".",IF(OPER!$AB254&lt;=HOUR(AV$7),MAX($Q159:AT159,0)+1,".")),","),IF(MAX($Q159:AT159,0)=OPER!$AA254,".",IF(OPER!$AB254&lt;=HOUR(AV$7),MAX($Q159:AT159,0)+1,".")))</f>
        <v>,</v>
      </c>
      <c r="AV159" s="270" t="str">
        <f>IF($E159=$E158,IF(AW158=".",IF(MAX($Q159:AU159,0)=OPER!$AA254,".",IF(OPER!$AB254&lt;=HOUR(AW$7),MAX($Q159:AU159,0)+1,".")),","),IF(MAX($Q159:AU159,0)=OPER!$AA254,".",IF(OPER!$AB254&lt;=HOUR(AW$7),MAX($Q159:AU159,0)+1,".")))</f>
        <v>,</v>
      </c>
      <c r="AW159" s="271" t="str">
        <f>IF($E159=$E158,IF(AX158=".",IF(MAX($Q159:AV159,0)=OPER!$AA254,".",IF(OPER!$AB254&lt;=HOUR(AX$7),MAX($Q159:AV159,0)+1,".")),","),IF(MAX($Q159:AV159,0)=OPER!$AA254,".",IF(OPER!$AB254&lt;=HOUR(AX$7),MAX($Q159:AV159,0)+1,".")))</f>
        <v>,</v>
      </c>
      <c r="AX159" s="269" t="str">
        <f>IF($E159=$E158,IF(AY158=".",IF(MAX($Q159:AW159,0)=OPER!$AA254,".",IF(OPER!$AB254&lt;=HOUR(AY$7),MAX($Q159:AW159,0)+1,".")),","),IF(MAX($Q159:AW159,0)=OPER!$AA254,".",IF(OPER!$AB254&lt;=HOUR(AY$7),MAX($Q159:AW159,0)+1,".")))</f>
        <v>,</v>
      </c>
      <c r="AY159" s="269" t="str">
        <f>IF($E159=$E158,IF(AZ158=".",IF(MAX($Q159:AX159,0)=OPER!$AA254,".",IF(OPER!$AB254&lt;=HOUR(AZ$7),MAX($Q159:AX159,0)+1,".")),","),IF(MAX($Q159:AX159,0)=OPER!$AA254,".",IF(OPER!$AB254&lt;=HOUR(AZ$7),MAX($Q159:AX159,0)+1,".")))</f>
        <v>,</v>
      </c>
      <c r="AZ159" s="270" t="str">
        <f>IF($E159=$E158,IF(BA158=".",IF(MAX($Q159:AY159,0)=OPER!$AA254,".",IF(OPER!$AB254&lt;=HOUR(BA$7),MAX($Q159:AY159,0)+1,".")),","),IF(MAX($Q159:AY159,0)=OPER!$AA254,".",IF(OPER!$AB254&lt;=HOUR(BA$7),MAX($Q159:AY159,0)+1,".")))</f>
        <v>,</v>
      </c>
      <c r="BA159" s="30" t="str">
        <f>+OPER!AK153</f>
        <v/>
      </c>
    </row>
    <row r="160" spans="1:53" ht="80.5" customHeight="1" x14ac:dyDescent="0.2">
      <c r="A160" s="282" t="str">
        <f>IF(OPER!AF154=0,"",OPER!AF154)</f>
        <v>CRITICA</v>
      </c>
      <c r="B160" s="109" t="str">
        <f>IF(OPER!V154=0,"",OPER!V154)</f>
        <v xml:space="preserve"> </v>
      </c>
      <c r="C160" s="71" t="str">
        <f>IF(OPER!U154 = 0,"", OPER!U154)</f>
        <v/>
      </c>
      <c r="D160" s="30" t="str">
        <f t="shared" si="13"/>
        <v/>
      </c>
      <c r="E160" s="262" t="str">
        <f>IF(OPER!X154 = 0,"",OPER!X154)</f>
        <v xml:space="preserve"> </v>
      </c>
      <c r="F160" s="262" t="str">
        <f>IF(OPER!I154 = 0,"",OPER!I154)</f>
        <v/>
      </c>
      <c r="G160" s="352" t="str">
        <f>IF(OPER!C154=0,"",OPER!C154)</f>
        <v/>
      </c>
      <c r="H160" s="30" t="str">
        <f>IF(OPER!R154 = 0,"",OPER!R154)</f>
        <v/>
      </c>
      <c r="I160" s="30" t="str">
        <f>IF(OPER!F154=0,"", OPER!F154)</f>
        <v/>
      </c>
      <c r="J160" s="108" t="str">
        <f>IF(OPER!G154=0,"",OPER!G154)</f>
        <v/>
      </c>
      <c r="K160" s="250">
        <f>+OPER!R154</f>
        <v>0</v>
      </c>
      <c r="L160" s="262">
        <f t="shared" si="14"/>
        <v>0</v>
      </c>
      <c r="M160" s="250">
        <f t="shared" si="15"/>
        <v>0</v>
      </c>
      <c r="N160" s="205" t="str">
        <f>IF(OPER!A154=0,"",OPER!A154)</f>
        <v/>
      </c>
      <c r="O160" s="73" t="str">
        <f>IF(OPER!AJ2010=0,"",OPER!AJ2010)</f>
        <v/>
      </c>
      <c r="P160" s="264" t="str">
        <f>IF(OPER!AH154="EJECUTADO","SI",IF(OPER!AH154="NO EJECUTADO","NO",""))</f>
        <v/>
      </c>
      <c r="Q160" s="264" t="str">
        <f>IF(OPER!AN154="EJECUTADO","SI",IF(OPER!AN154="NO EJECUTADO","NO",""))</f>
        <v/>
      </c>
      <c r="R160" s="221" t="str">
        <f>IFERROR(VLOOKUP(OPER!Z154,OPER!$AU$490:$AV$577,2,0),"NO ASIGNADO")</f>
        <v xml:space="preserve"> </v>
      </c>
      <c r="S160" s="6" t="str">
        <f>+OPER!AG154</f>
        <v xml:space="preserve"> </v>
      </c>
      <c r="T160" s="268" t="str">
        <f>IF($E160=$E159,IF(U159=".",IF(MAX($Q160:Q160,0)=OPER!$AA255,".",IF(OPER!$AB255&lt;=HOUR(U$7),MAX($Q160:Q160,0)+1,".")),","),IF(MAX($Q160:Q160,0)=OPER!$AA255,".",IF(OPER!$AB255&lt;=HOUR(U$7),MAX($Q160:Q160,0)+1,".")))</f>
        <v>,</v>
      </c>
      <c r="U160" s="269" t="str">
        <f>IF($E160=$E159,IF(V159=".",IF(MAX($Q160:T160,0)=OPER!$AA255,".",IF(OPER!$AB255&lt;=HOUR(V$7),MAX($Q160:T160,0)+1,".")),","),IF(MAX($Q160:T160,0)=OPER!$AA255,".",IF(OPER!$AB255&lt;=HOUR(V$7),MAX($Q160:T160,0)+1,".")))</f>
        <v>,</v>
      </c>
      <c r="V160" s="269" t="str">
        <f>IF($E160=$E159,IF(W159=".",IF(MAX($Q160:U160,0)=OPER!$AA255,".",IF(OPER!$AB255&lt;=HOUR(W$7),MAX($Q160:U160,0)+1,".")),","),IF(MAX($Q160:U160,0)=OPER!$AA255,".",IF(OPER!$AB255&lt;=HOUR(W$7),MAX($Q160:U160,0)+1,".")))</f>
        <v>,</v>
      </c>
      <c r="W160" s="269" t="str">
        <f>IF($E160=$E159,IF(X159=".",IF(MAX($Q160:V160,0)=OPER!$AA255,".",IF(OPER!$AB255&lt;=HOUR(X$7),MAX($Q160:V160,0)+1,".")),","),IF(MAX($Q160:V160,0)=OPER!$AA255,".",IF(OPER!$AB255&lt;=HOUR(X$7),MAX($Q160:V160,0)+1,".")))</f>
        <v>,</v>
      </c>
      <c r="X160" s="270" t="str">
        <f>IF($E160=$E159,IF(Y159=".",IF(MAX($Q160:W160,0)=OPER!$AA255,".",IF(OPER!$AB255&lt;=HOUR(Y$7),MAX($Q160:W160,0)+1,".")),","),IF(MAX($Q160:W160,0)=OPER!$AA255,".",IF(OPER!$AB255&lt;=HOUR(Y$7),MAX($Q160:W160,0)+1,".")))</f>
        <v>,</v>
      </c>
      <c r="Y160" s="271" t="str">
        <f>IF($E160=$E159,IF(Z159=".",IF(MAX($Q160:X160,0)=OPER!$AA255,".",IF(OPER!$AB255&lt;=HOUR(Z$7),MAX($Q160:X160,0)+1,".")),","),IF(MAX($Q160:X160,0)=OPER!$AA255,".",IF(OPER!$AB255&lt;=HOUR(Z$7),MAX($Q160:X160,0)+1,".")))</f>
        <v>,</v>
      </c>
      <c r="Z160" s="269" t="str">
        <f>IF($E160=$E159,IF(AA159=".",IF(MAX($Q160:Y160,0)=OPER!$AA255,".",IF(OPER!$AB255&lt;=HOUR(AA$7),MAX($Q160:Y160,0)+1,".")),","),IF(MAX($Q160:Y160,0)=OPER!$AA255,".",IF(OPER!$AB255&lt;=HOUR(AA$7),MAX($Q160:Y160,0)+1,".")))</f>
        <v>,</v>
      </c>
      <c r="AA160" s="269" t="str">
        <f>IF($E160=$E159,IF(AB159=".",IF(MAX($Q160:Z160,0)=OPER!$AA255,".",IF(OPER!$AB255&lt;=HOUR(AB$7),MAX($Q160:Z160,0)+1,".")),","),IF(MAX($Q160:Z160,0)=OPER!$AA255,".",IF(OPER!$AB255&lt;=HOUR(AB$7),MAX($Q160:Z160,0)+1,".")))</f>
        <v>,</v>
      </c>
      <c r="AB160" s="270" t="str">
        <f>IF($E160=$E159,IF(AC159=".",IF(MAX($Q160:AA160,0)=OPER!$AA255,".",IF(OPER!$AB255&lt;=HOUR(AC$7),MAX($Q160:AA160,0)+1,".")),","),IF(MAX($Q160:AA160,0)=OPER!$AA255,".",IF(OPER!$AB255&lt;=HOUR(AC$7),MAX($Q160:AA160,0)+1,".")))</f>
        <v>,</v>
      </c>
      <c r="AC160" s="271" t="str">
        <f>IF($E160=$E159,IF(AD159=".",IF(MAX($Q160:AB160,0)=OPER!$AA255,".",IF(OPER!$AB255&lt;=HOUR(AD$7),MAX($Q160:AB160,0)+1,".")),","),IF(MAX($Q160:AB160,0)=OPER!$AA255,".",IF(OPER!$AB255&lt;=HOUR(AD$7),MAX($Q160:AB160,0)+1,".")))</f>
        <v>,</v>
      </c>
      <c r="AD160" s="269" t="str">
        <f>IF($E160=$E159,IF(AE159=".",IF(MAX($Q160:AC160,0)=OPER!$AA255,".",IF(OPER!$AB255&lt;=HOUR(AE$7),MAX($Q160:AC160,0)+1,".")),","),IF(MAX($Q160:AC160,0)=OPER!$AA255,".",IF(OPER!$AB255&lt;=HOUR(AE$7),MAX($Q160:AC160,0)+1,".")))</f>
        <v>,</v>
      </c>
      <c r="AE160" s="269" t="str">
        <f>IF($E160=$E159,IF(AF159=".",IF(MAX($Q160:AD160,0)=OPER!$AA255,".",IF(OPER!$AB255&lt;=HOUR(AF$7),MAX($Q160:AD160,0)+1,".")),","),IF(MAX($Q160:AD160,0)=OPER!$AA255,".",IF(OPER!$AB255&lt;=HOUR(AF$7),MAX($Q160:AD160,0)+1,".")))</f>
        <v>,</v>
      </c>
      <c r="AF160" s="270" t="str">
        <f>IF($E160=$E159,IF(AG159=".",IF(MAX($Q160:AE160,0)=OPER!$AA255,".",IF(OPER!$AB255&lt;=HOUR(AG$7),MAX($Q160:AE160,0)+1,".")),","),IF(MAX($Q160:AE160,0)=OPER!$AA255,".",IF(OPER!$AB255&lt;=HOUR(AG$7),MAX($Q160:AE160,0)+1,".")))</f>
        <v>,</v>
      </c>
      <c r="AG160" s="271" t="str">
        <f>IF($E160=$E159,IF(AH159=".",IF(MAX($Q160:AF160,0)=OPER!$AA255,".",IF(OPER!$AB255&lt;=HOUR(AH$7),MAX($Q160:AF160,0)+1,".")),","),IF(MAX($Q160:AF160,0)=OPER!$AA255,".",IF(OPER!$AB255&lt;=HOUR(AH$7),MAX($Q160:AF160,0)+1,".")))</f>
        <v>,</v>
      </c>
      <c r="AH160" s="269" t="str">
        <f>IF($E160=$E159,IF(AI159=".",IF(MAX($Q160:AG160,0)=OPER!$AA255,".",IF(OPER!$AB255&lt;=HOUR(AI$7),MAX($Q160:AG160,0)+1,".")),","),IF(MAX($Q160:AG160,0)=OPER!$AA255,".",IF(OPER!$AB255&lt;=HOUR(AI$7),MAX($Q160:AG160,0)+1,".")))</f>
        <v>,</v>
      </c>
      <c r="AI160" s="269" t="str">
        <f>IF($E160=$E159,IF(AJ159=".",IF(MAX($Q160:AH160,0)=OPER!$AA255,".",IF(OPER!$AB255&lt;=HOUR(AJ$7),MAX($Q160:AH160,0)+1,".")),","),IF(MAX($Q160:AH160,0)=OPER!$AA255,".",IF(OPER!$AB255&lt;=HOUR(AJ$7),MAX($Q160:AH160,0)+1,".")))</f>
        <v>,</v>
      </c>
      <c r="AJ160" s="270" t="str">
        <f>IF($E160=$E159,IF(AK159=".",IF(MAX($Q160:AI160,0)=OPER!$AA255,".",IF(OPER!$AB255&lt;=HOUR(AK$7),MAX($Q160:AI160,0)+1,".")),","),IF(MAX($Q160:AI160,0)=OPER!$AA255,".",IF(OPER!$AB255&lt;=HOUR(AK$7),MAX($Q160:AI160,0)+1,".")))</f>
        <v>,</v>
      </c>
      <c r="AK160" s="271" t="str">
        <f>IF($E160=$E159,IF(AL159=".",IF(MAX($Q160:AJ160,0)=OPER!$AA255,".",IF(OPER!$AB255&lt;=HOUR(AL$7),MAX($Q160:AJ160,0)+1,".")),","),IF(MAX($Q160:AJ160,0)=OPER!$AA255,".",IF(OPER!$AB255&lt;=HOUR(AL$7),MAX($Q160:AJ160,0)+1,".")))</f>
        <v>,</v>
      </c>
      <c r="AL160" s="269" t="str">
        <f>IF($E160=$E159,IF(AM159=".",IF(MAX($Q160:AK160,0)=OPER!$AA255,".",IF(OPER!$AB255&lt;=HOUR(AM$7),MAX($Q160:AK160,0)+1,".")),","),IF(MAX($Q160:AK160,0)=OPER!$AA255,".",IF(OPER!$AB255&lt;=HOUR(AM$7),MAX($Q160:AK160,0)+1,".")))</f>
        <v>,</v>
      </c>
      <c r="AM160" s="269" t="str">
        <f>IF($E160=$E159,IF(AN159=".",IF(MAX($Q160:AL160,0)=OPER!$AA255,".",IF(OPER!$AB255&lt;=HOUR(AN$7),MAX($Q160:AL160,0)+1,".")),","),IF(MAX($Q160:AL160,0)=OPER!$AA255,".",IF(OPER!$AB255&lt;=HOUR(AN$7),MAX($Q160:AL160,0)+1,".")))</f>
        <v>,</v>
      </c>
      <c r="AN160" s="270" t="str">
        <f>IF($E160=$E159,IF(AO159=".",IF(MAX($Q160:AM160,0)=OPER!$AA255,".",IF(OPER!$AB255&lt;=HOUR(AO$7),MAX($Q160:AM160,0)+1,".")),","),IF(MAX($Q160:AM160,0)=OPER!$AA255,".",IF(OPER!$AB255&lt;=HOUR(AO$7),MAX($Q160:AM160,0)+1,".")))</f>
        <v>,</v>
      </c>
      <c r="AO160" s="271" t="str">
        <f>IF($E160=$E159,IF(AP159=".",IF(MAX($Q160:AN160,0)=OPER!$AA255,".",IF(OPER!$AB255&lt;=HOUR(AP$7),MAX($Q160:AN160,0)+1,".")),","),IF(MAX($Q160:AN160,0)=OPER!$AA255,".",IF(OPER!$AB255&lt;=HOUR(AP$7),MAX($Q160:AN160,0)+1,".")))</f>
        <v>,</v>
      </c>
      <c r="AP160" s="269" t="str">
        <f>IF($E160=$E159,IF(AQ159=".",IF(MAX($Q160:AO160,0)=OPER!$AA255,".",IF(OPER!$AB255&lt;=HOUR(AQ$7),MAX($Q160:AO160,0)+1,".")),","),IF(MAX($Q160:AO160,0)=OPER!$AA255,".",IF(OPER!$AB255&lt;=HOUR(AQ$7),MAX($Q160:AO160,0)+1,".")))</f>
        <v>,</v>
      </c>
      <c r="AQ160" s="269" t="str">
        <f>IF($E160=$E159,IF(AR159=".",IF(MAX($Q160:AP160,0)=OPER!$AA255,".",IF(OPER!$AB255&lt;=HOUR(AR$7),MAX($Q160:AP160,0)+1,".")),","),IF(MAX($Q160:AP160,0)=OPER!$AA255,".",IF(OPER!$AB255&lt;=HOUR(AR$7),MAX($Q160:AP160,0)+1,".")))</f>
        <v>,</v>
      </c>
      <c r="AR160" s="270" t="str">
        <f>IF($E160=$E159,IF(AS159=".",IF(MAX($Q160:AQ160,0)=OPER!$AA255,".",IF(OPER!$AB255&lt;=HOUR(AS$7),MAX($Q160:AQ160,0)+1,".")),","),IF(MAX($Q160:AQ160,0)=OPER!$AA255,".",IF(OPER!$AB255&lt;=HOUR(AS$7),MAX($Q160:AQ160,0)+1,".")))</f>
        <v>,</v>
      </c>
      <c r="AS160" s="271" t="str">
        <f>IF($E160=$E159,IF(AT159=".",IF(MAX($Q160:AR160,0)=OPER!$AA255,".",IF(OPER!$AB255&lt;=HOUR(AT$7),MAX($Q160:AR160,0)+1,".")),","),IF(MAX($Q160:AR160,0)=OPER!$AA255,".",IF(OPER!$AB255&lt;=HOUR(AT$7),MAX($Q160:AR160,0)+1,".")))</f>
        <v>,</v>
      </c>
      <c r="AT160" s="269" t="str">
        <f>IF($E160=$E159,IF(AU159=".",IF(MAX($Q160:AS160,0)=OPER!$AA255,".",IF(OPER!$AB255&lt;=HOUR(AU$7),MAX($Q160:AS160,0)+1,".")),","),IF(MAX($Q160:AS160,0)=OPER!$AA255,".",IF(OPER!$AB255&lt;=HOUR(AU$7),MAX($Q160:AS160,0)+1,".")))</f>
        <v>,</v>
      </c>
      <c r="AU160" s="269" t="str">
        <f>IF($E160=$E159,IF(AV159=".",IF(MAX($Q160:AT160,0)=OPER!$AA255,".",IF(OPER!$AB255&lt;=HOUR(AV$7),MAX($Q160:AT160,0)+1,".")),","),IF(MAX($Q160:AT160,0)=OPER!$AA255,".",IF(OPER!$AB255&lt;=HOUR(AV$7),MAX($Q160:AT160,0)+1,".")))</f>
        <v>,</v>
      </c>
      <c r="AV160" s="270" t="str">
        <f>IF($E160=$E159,IF(AW159=".",IF(MAX($Q160:AU160,0)=OPER!$AA255,".",IF(OPER!$AB255&lt;=HOUR(AW$7),MAX($Q160:AU160,0)+1,".")),","),IF(MAX($Q160:AU160,0)=OPER!$AA255,".",IF(OPER!$AB255&lt;=HOUR(AW$7),MAX($Q160:AU160,0)+1,".")))</f>
        <v>,</v>
      </c>
      <c r="AW160" s="271" t="str">
        <f>IF($E160=$E159,IF(AX159=".",IF(MAX($Q160:AV160,0)=OPER!$AA255,".",IF(OPER!$AB255&lt;=HOUR(AX$7),MAX($Q160:AV160,0)+1,".")),","),IF(MAX($Q160:AV160,0)=OPER!$AA255,".",IF(OPER!$AB255&lt;=HOUR(AX$7),MAX($Q160:AV160,0)+1,".")))</f>
        <v>,</v>
      </c>
      <c r="AX160" s="269" t="str">
        <f>IF($E160=$E159,IF(AY159=".",IF(MAX($Q160:AW160,0)=OPER!$AA255,".",IF(OPER!$AB255&lt;=HOUR(AY$7),MAX($Q160:AW160,0)+1,".")),","),IF(MAX($Q160:AW160,0)=OPER!$AA255,".",IF(OPER!$AB255&lt;=HOUR(AY$7),MAX($Q160:AW160,0)+1,".")))</f>
        <v>,</v>
      </c>
      <c r="AY160" s="269" t="str">
        <f>IF($E160=$E159,IF(AZ159=".",IF(MAX($Q160:AX160,0)=OPER!$AA255,".",IF(OPER!$AB255&lt;=HOUR(AZ$7),MAX($Q160:AX160,0)+1,".")),","),IF(MAX($Q160:AX160,0)=OPER!$AA255,".",IF(OPER!$AB255&lt;=HOUR(AZ$7),MAX($Q160:AX160,0)+1,".")))</f>
        <v>,</v>
      </c>
      <c r="AZ160" s="270" t="str">
        <f>IF($E160=$E159,IF(BA159=".",IF(MAX($Q160:AY160,0)=OPER!$AA255,".",IF(OPER!$AB255&lt;=HOUR(BA$7),MAX($Q160:AY160,0)+1,".")),","),IF(MAX($Q160:AY160,0)=OPER!$AA255,".",IF(OPER!$AB255&lt;=HOUR(BA$7),MAX($Q160:AY160,0)+1,".")))</f>
        <v>,</v>
      </c>
      <c r="BA160" s="30" t="str">
        <f>+OPER!AK154</f>
        <v/>
      </c>
    </row>
    <row r="161" spans="1:53" ht="80.5" customHeight="1" x14ac:dyDescent="0.2">
      <c r="A161" s="282" t="str">
        <f>IF(OPER!AF155=0,"",OPER!AF155)</f>
        <v>CRITICA</v>
      </c>
      <c r="B161" s="109" t="str">
        <f>IF(OPER!V155=0,"",OPER!V155)</f>
        <v xml:space="preserve"> </v>
      </c>
      <c r="C161" s="71" t="str">
        <f>IF(OPER!U155 = 0,"", OPER!U155)</f>
        <v/>
      </c>
      <c r="D161" s="30" t="str">
        <f t="shared" si="13"/>
        <v/>
      </c>
      <c r="E161" s="262" t="str">
        <f>IF(OPER!X155 = 0,"",OPER!X155)</f>
        <v xml:space="preserve"> </v>
      </c>
      <c r="F161" s="262" t="str">
        <f>IF(OPER!I155 = 0,"",OPER!I155)</f>
        <v/>
      </c>
      <c r="G161" s="352" t="str">
        <f>IF(OPER!C155=0,"",OPER!C155)</f>
        <v/>
      </c>
      <c r="H161" s="30" t="str">
        <f>IF(OPER!R155 = 0,"",OPER!R155)</f>
        <v/>
      </c>
      <c r="I161" s="30" t="str">
        <f>IF(OPER!F155=0,"", OPER!F155)</f>
        <v/>
      </c>
      <c r="J161" s="108" t="str">
        <f>IF(OPER!G155=0,"",OPER!G155)</f>
        <v/>
      </c>
      <c r="K161" s="250">
        <f>+OPER!R155</f>
        <v>0</v>
      </c>
      <c r="L161" s="262">
        <f t="shared" si="14"/>
        <v>0</v>
      </c>
      <c r="M161" s="250">
        <f t="shared" si="15"/>
        <v>0</v>
      </c>
      <c r="N161" s="205" t="str">
        <f>IF(OPER!A155=0,"",OPER!A155)</f>
        <v/>
      </c>
      <c r="O161" s="73" t="str">
        <f>IF(OPER!AJ2011=0,"",OPER!AJ2011)</f>
        <v/>
      </c>
      <c r="P161" s="264" t="str">
        <f>IF(OPER!AH155="EJECUTADO","SI",IF(OPER!AH155="NO EJECUTADO","NO",""))</f>
        <v/>
      </c>
      <c r="Q161" s="264" t="str">
        <f>IF(OPER!AN155="EJECUTADO","SI",IF(OPER!AN155="NO EJECUTADO","NO",""))</f>
        <v/>
      </c>
      <c r="R161" s="221" t="str">
        <f>IFERROR(VLOOKUP(OPER!Z155,OPER!$AU$490:$AV$577,2,0),"NO ASIGNADO")</f>
        <v xml:space="preserve"> </v>
      </c>
      <c r="S161" s="6" t="str">
        <f>+OPER!AG155</f>
        <v xml:space="preserve"> </v>
      </c>
      <c r="T161" s="268" t="str">
        <f>IF($E161=$E160,IF(U160=".",IF(MAX($Q161:Q161,0)=OPER!$AA256,".",IF(OPER!$AB256&lt;=HOUR(U$7),MAX($Q161:Q161,0)+1,".")),","),IF(MAX($Q161:Q161,0)=OPER!$AA256,".",IF(OPER!$AB256&lt;=HOUR(U$7),MAX($Q161:Q161,0)+1,".")))</f>
        <v>,</v>
      </c>
      <c r="U161" s="269" t="str">
        <f>IF($E161=$E160,IF(V160=".",IF(MAX($Q161:T161,0)=OPER!$AA256,".",IF(OPER!$AB256&lt;=HOUR(V$7),MAX($Q161:T161,0)+1,".")),","),IF(MAX($Q161:T161,0)=OPER!$AA256,".",IF(OPER!$AB256&lt;=HOUR(V$7),MAX($Q161:T161,0)+1,".")))</f>
        <v>,</v>
      </c>
      <c r="V161" s="269" t="str">
        <f>IF($E161=$E160,IF(W160=".",IF(MAX($Q161:U161,0)=OPER!$AA256,".",IF(OPER!$AB256&lt;=HOUR(W$7),MAX($Q161:U161,0)+1,".")),","),IF(MAX($Q161:U161,0)=OPER!$AA256,".",IF(OPER!$AB256&lt;=HOUR(W$7),MAX($Q161:U161,0)+1,".")))</f>
        <v>,</v>
      </c>
      <c r="W161" s="269" t="str">
        <f>IF($E161=$E160,IF(X160=".",IF(MAX($Q161:V161,0)=OPER!$AA256,".",IF(OPER!$AB256&lt;=HOUR(X$7),MAX($Q161:V161,0)+1,".")),","),IF(MAX($Q161:V161,0)=OPER!$AA256,".",IF(OPER!$AB256&lt;=HOUR(X$7),MAX($Q161:V161,0)+1,".")))</f>
        <v>,</v>
      </c>
      <c r="X161" s="270" t="str">
        <f>IF($E161=$E160,IF(Y160=".",IF(MAX($Q161:W161,0)=OPER!$AA256,".",IF(OPER!$AB256&lt;=HOUR(Y$7),MAX($Q161:W161,0)+1,".")),","),IF(MAX($Q161:W161,0)=OPER!$AA256,".",IF(OPER!$AB256&lt;=HOUR(Y$7),MAX($Q161:W161,0)+1,".")))</f>
        <v>,</v>
      </c>
      <c r="Y161" s="271" t="str">
        <f>IF($E161=$E160,IF(Z160=".",IF(MAX($Q161:X161,0)=OPER!$AA256,".",IF(OPER!$AB256&lt;=HOUR(Z$7),MAX($Q161:X161,0)+1,".")),","),IF(MAX($Q161:X161,0)=OPER!$AA256,".",IF(OPER!$AB256&lt;=HOUR(Z$7),MAX($Q161:X161,0)+1,".")))</f>
        <v>,</v>
      </c>
      <c r="Z161" s="269" t="str">
        <f>IF($E161=$E160,IF(AA160=".",IF(MAX($Q161:Y161,0)=OPER!$AA256,".",IF(OPER!$AB256&lt;=HOUR(AA$7),MAX($Q161:Y161,0)+1,".")),","),IF(MAX($Q161:Y161,0)=OPER!$AA256,".",IF(OPER!$AB256&lt;=HOUR(AA$7),MAX($Q161:Y161,0)+1,".")))</f>
        <v>,</v>
      </c>
      <c r="AA161" s="269" t="str">
        <f>IF($E161=$E160,IF(AB160=".",IF(MAX($Q161:Z161,0)=OPER!$AA256,".",IF(OPER!$AB256&lt;=HOUR(AB$7),MAX($Q161:Z161,0)+1,".")),","),IF(MAX($Q161:Z161,0)=OPER!$AA256,".",IF(OPER!$AB256&lt;=HOUR(AB$7),MAX($Q161:Z161,0)+1,".")))</f>
        <v>,</v>
      </c>
      <c r="AB161" s="270" t="str">
        <f>IF($E161=$E160,IF(AC160=".",IF(MAX($Q161:AA161,0)=OPER!$AA256,".",IF(OPER!$AB256&lt;=HOUR(AC$7),MAX($Q161:AA161,0)+1,".")),","),IF(MAX($Q161:AA161,0)=OPER!$AA256,".",IF(OPER!$AB256&lt;=HOUR(AC$7),MAX($Q161:AA161,0)+1,".")))</f>
        <v>,</v>
      </c>
      <c r="AC161" s="271" t="str">
        <f>IF($E161=$E160,IF(AD160=".",IF(MAX($Q161:AB161,0)=OPER!$AA256,".",IF(OPER!$AB256&lt;=HOUR(AD$7),MAX($Q161:AB161,0)+1,".")),","),IF(MAX($Q161:AB161,0)=OPER!$AA256,".",IF(OPER!$AB256&lt;=HOUR(AD$7),MAX($Q161:AB161,0)+1,".")))</f>
        <v>,</v>
      </c>
      <c r="AD161" s="269" t="str">
        <f>IF($E161=$E160,IF(AE160=".",IF(MAX($Q161:AC161,0)=OPER!$AA256,".",IF(OPER!$AB256&lt;=HOUR(AE$7),MAX($Q161:AC161,0)+1,".")),","),IF(MAX($Q161:AC161,0)=OPER!$AA256,".",IF(OPER!$AB256&lt;=HOUR(AE$7),MAX($Q161:AC161,0)+1,".")))</f>
        <v>,</v>
      </c>
      <c r="AE161" s="269" t="str">
        <f>IF($E161=$E160,IF(AF160=".",IF(MAX($Q161:AD161,0)=OPER!$AA256,".",IF(OPER!$AB256&lt;=HOUR(AF$7),MAX($Q161:AD161,0)+1,".")),","),IF(MAX($Q161:AD161,0)=OPER!$AA256,".",IF(OPER!$AB256&lt;=HOUR(AF$7),MAX($Q161:AD161,0)+1,".")))</f>
        <v>,</v>
      </c>
      <c r="AF161" s="270" t="str">
        <f>IF($E161=$E160,IF(AG160=".",IF(MAX($Q161:AE161,0)=OPER!$AA256,".",IF(OPER!$AB256&lt;=HOUR(AG$7),MAX($Q161:AE161,0)+1,".")),","),IF(MAX($Q161:AE161,0)=OPER!$AA256,".",IF(OPER!$AB256&lt;=HOUR(AG$7),MAX($Q161:AE161,0)+1,".")))</f>
        <v>,</v>
      </c>
      <c r="AG161" s="271" t="str">
        <f>IF($E161=$E160,IF(AH160=".",IF(MAX($Q161:AF161,0)=OPER!$AA256,".",IF(OPER!$AB256&lt;=HOUR(AH$7),MAX($Q161:AF161,0)+1,".")),","),IF(MAX($Q161:AF161,0)=OPER!$AA256,".",IF(OPER!$AB256&lt;=HOUR(AH$7),MAX($Q161:AF161,0)+1,".")))</f>
        <v>,</v>
      </c>
      <c r="AH161" s="269" t="str">
        <f>IF($E161=$E160,IF(AI160=".",IF(MAX($Q161:AG161,0)=OPER!$AA256,".",IF(OPER!$AB256&lt;=HOUR(AI$7),MAX($Q161:AG161,0)+1,".")),","),IF(MAX($Q161:AG161,0)=OPER!$AA256,".",IF(OPER!$AB256&lt;=HOUR(AI$7),MAX($Q161:AG161,0)+1,".")))</f>
        <v>,</v>
      </c>
      <c r="AI161" s="269" t="str">
        <f>IF($E161=$E160,IF(AJ160=".",IF(MAX($Q161:AH161,0)=OPER!$AA256,".",IF(OPER!$AB256&lt;=HOUR(AJ$7),MAX($Q161:AH161,0)+1,".")),","),IF(MAX($Q161:AH161,0)=OPER!$AA256,".",IF(OPER!$AB256&lt;=HOUR(AJ$7),MAX($Q161:AH161,0)+1,".")))</f>
        <v>,</v>
      </c>
      <c r="AJ161" s="270" t="str">
        <f>IF($E161=$E160,IF(AK160=".",IF(MAX($Q161:AI161,0)=OPER!$AA256,".",IF(OPER!$AB256&lt;=HOUR(AK$7),MAX($Q161:AI161,0)+1,".")),","),IF(MAX($Q161:AI161,0)=OPER!$AA256,".",IF(OPER!$AB256&lt;=HOUR(AK$7),MAX($Q161:AI161,0)+1,".")))</f>
        <v>,</v>
      </c>
      <c r="AK161" s="271" t="str">
        <f>IF($E161=$E160,IF(AL160=".",IF(MAX($Q161:AJ161,0)=OPER!$AA256,".",IF(OPER!$AB256&lt;=HOUR(AL$7),MAX($Q161:AJ161,0)+1,".")),","),IF(MAX($Q161:AJ161,0)=OPER!$AA256,".",IF(OPER!$AB256&lt;=HOUR(AL$7),MAX($Q161:AJ161,0)+1,".")))</f>
        <v>,</v>
      </c>
      <c r="AL161" s="269" t="str">
        <f>IF($E161=$E160,IF(AM160=".",IF(MAX($Q161:AK161,0)=OPER!$AA256,".",IF(OPER!$AB256&lt;=HOUR(AM$7),MAX($Q161:AK161,0)+1,".")),","),IF(MAX($Q161:AK161,0)=OPER!$AA256,".",IF(OPER!$AB256&lt;=HOUR(AM$7),MAX($Q161:AK161,0)+1,".")))</f>
        <v>,</v>
      </c>
      <c r="AM161" s="269" t="str">
        <f>IF($E161=$E160,IF(AN160=".",IF(MAX($Q161:AL161,0)=OPER!$AA256,".",IF(OPER!$AB256&lt;=HOUR(AN$7),MAX($Q161:AL161,0)+1,".")),","),IF(MAX($Q161:AL161,0)=OPER!$AA256,".",IF(OPER!$AB256&lt;=HOUR(AN$7),MAX($Q161:AL161,0)+1,".")))</f>
        <v>,</v>
      </c>
      <c r="AN161" s="270" t="str">
        <f>IF($E161=$E160,IF(AO160=".",IF(MAX($Q161:AM161,0)=OPER!$AA256,".",IF(OPER!$AB256&lt;=HOUR(AO$7),MAX($Q161:AM161,0)+1,".")),","),IF(MAX($Q161:AM161,0)=OPER!$AA256,".",IF(OPER!$AB256&lt;=HOUR(AO$7),MAX($Q161:AM161,0)+1,".")))</f>
        <v>,</v>
      </c>
      <c r="AO161" s="271" t="str">
        <f>IF($E161=$E160,IF(AP160=".",IF(MAX($Q161:AN161,0)=OPER!$AA256,".",IF(OPER!$AB256&lt;=HOUR(AP$7),MAX($Q161:AN161,0)+1,".")),","),IF(MAX($Q161:AN161,0)=OPER!$AA256,".",IF(OPER!$AB256&lt;=HOUR(AP$7),MAX($Q161:AN161,0)+1,".")))</f>
        <v>,</v>
      </c>
      <c r="AP161" s="269" t="str">
        <f>IF($E161=$E160,IF(AQ160=".",IF(MAX($Q161:AO161,0)=OPER!$AA256,".",IF(OPER!$AB256&lt;=HOUR(AQ$7),MAX($Q161:AO161,0)+1,".")),","),IF(MAX($Q161:AO161,0)=OPER!$AA256,".",IF(OPER!$AB256&lt;=HOUR(AQ$7),MAX($Q161:AO161,0)+1,".")))</f>
        <v>,</v>
      </c>
      <c r="AQ161" s="269" t="str">
        <f>IF($E161=$E160,IF(AR160=".",IF(MAX($Q161:AP161,0)=OPER!$AA256,".",IF(OPER!$AB256&lt;=HOUR(AR$7),MAX($Q161:AP161,0)+1,".")),","),IF(MAX($Q161:AP161,0)=OPER!$AA256,".",IF(OPER!$AB256&lt;=HOUR(AR$7),MAX($Q161:AP161,0)+1,".")))</f>
        <v>,</v>
      </c>
      <c r="AR161" s="270" t="str">
        <f>IF($E161=$E160,IF(AS160=".",IF(MAX($Q161:AQ161,0)=OPER!$AA256,".",IF(OPER!$AB256&lt;=HOUR(AS$7),MAX($Q161:AQ161,0)+1,".")),","),IF(MAX($Q161:AQ161,0)=OPER!$AA256,".",IF(OPER!$AB256&lt;=HOUR(AS$7),MAX($Q161:AQ161,0)+1,".")))</f>
        <v>,</v>
      </c>
      <c r="AS161" s="271" t="str">
        <f>IF($E161=$E160,IF(AT160=".",IF(MAX($Q161:AR161,0)=OPER!$AA256,".",IF(OPER!$AB256&lt;=HOUR(AT$7),MAX($Q161:AR161,0)+1,".")),","),IF(MAX($Q161:AR161,0)=OPER!$AA256,".",IF(OPER!$AB256&lt;=HOUR(AT$7),MAX($Q161:AR161,0)+1,".")))</f>
        <v>,</v>
      </c>
      <c r="AT161" s="269" t="str">
        <f>IF($E161=$E160,IF(AU160=".",IF(MAX($Q161:AS161,0)=OPER!$AA256,".",IF(OPER!$AB256&lt;=HOUR(AU$7),MAX($Q161:AS161,0)+1,".")),","),IF(MAX($Q161:AS161,0)=OPER!$AA256,".",IF(OPER!$AB256&lt;=HOUR(AU$7),MAX($Q161:AS161,0)+1,".")))</f>
        <v>,</v>
      </c>
      <c r="AU161" s="269" t="str">
        <f>IF($E161=$E160,IF(AV160=".",IF(MAX($Q161:AT161,0)=OPER!$AA256,".",IF(OPER!$AB256&lt;=HOUR(AV$7),MAX($Q161:AT161,0)+1,".")),","),IF(MAX($Q161:AT161,0)=OPER!$AA256,".",IF(OPER!$AB256&lt;=HOUR(AV$7),MAX($Q161:AT161,0)+1,".")))</f>
        <v>,</v>
      </c>
      <c r="AV161" s="270" t="str">
        <f>IF($E161=$E160,IF(AW160=".",IF(MAX($Q161:AU161,0)=OPER!$AA256,".",IF(OPER!$AB256&lt;=HOUR(AW$7),MAX($Q161:AU161,0)+1,".")),","),IF(MAX($Q161:AU161,0)=OPER!$AA256,".",IF(OPER!$AB256&lt;=HOUR(AW$7),MAX($Q161:AU161,0)+1,".")))</f>
        <v>,</v>
      </c>
      <c r="AW161" s="271" t="str">
        <f>IF($E161=$E160,IF(AX160=".",IF(MAX($Q161:AV161,0)=OPER!$AA256,".",IF(OPER!$AB256&lt;=HOUR(AX$7),MAX($Q161:AV161,0)+1,".")),","),IF(MAX($Q161:AV161,0)=OPER!$AA256,".",IF(OPER!$AB256&lt;=HOUR(AX$7),MAX($Q161:AV161,0)+1,".")))</f>
        <v>,</v>
      </c>
      <c r="AX161" s="269" t="str">
        <f>IF($E161=$E160,IF(AY160=".",IF(MAX($Q161:AW161,0)=OPER!$AA256,".",IF(OPER!$AB256&lt;=HOUR(AY$7),MAX($Q161:AW161,0)+1,".")),","),IF(MAX($Q161:AW161,0)=OPER!$AA256,".",IF(OPER!$AB256&lt;=HOUR(AY$7),MAX($Q161:AW161,0)+1,".")))</f>
        <v>,</v>
      </c>
      <c r="AY161" s="269" t="str">
        <f>IF($E161=$E160,IF(AZ160=".",IF(MAX($Q161:AX161,0)=OPER!$AA256,".",IF(OPER!$AB256&lt;=HOUR(AZ$7),MAX($Q161:AX161,0)+1,".")),","),IF(MAX($Q161:AX161,0)=OPER!$AA256,".",IF(OPER!$AB256&lt;=HOUR(AZ$7),MAX($Q161:AX161,0)+1,".")))</f>
        <v>,</v>
      </c>
      <c r="AZ161" s="270" t="str">
        <f>IF($E161=$E160,IF(BA160=".",IF(MAX($Q161:AY161,0)=OPER!$AA256,".",IF(OPER!$AB256&lt;=HOUR(BA$7),MAX($Q161:AY161,0)+1,".")),","),IF(MAX($Q161:AY161,0)=OPER!$AA256,".",IF(OPER!$AB256&lt;=HOUR(BA$7),MAX($Q161:AY161,0)+1,".")))</f>
        <v>,</v>
      </c>
      <c r="BA161" s="30" t="str">
        <f>+OPER!AK155</f>
        <v/>
      </c>
    </row>
    <row r="162" spans="1:53" ht="80.5" customHeight="1" x14ac:dyDescent="0.2">
      <c r="A162" s="282" t="str">
        <f>IF(OPER!AF156=0,"",OPER!AF156)</f>
        <v>CRITICA</v>
      </c>
      <c r="B162" s="109" t="str">
        <f>IF(OPER!V156=0,"",OPER!V156)</f>
        <v xml:space="preserve"> </v>
      </c>
      <c r="C162" s="71" t="str">
        <f>IF(OPER!U156 = 0,"", OPER!U156)</f>
        <v/>
      </c>
      <c r="D162" s="30" t="str">
        <f t="shared" si="13"/>
        <v/>
      </c>
      <c r="E162" s="262" t="str">
        <f>IF(OPER!X156 = 0,"",OPER!X156)</f>
        <v xml:space="preserve"> </v>
      </c>
      <c r="F162" s="262" t="str">
        <f>IF(OPER!I156 = 0,"",OPER!I156)</f>
        <v/>
      </c>
      <c r="G162" s="352" t="str">
        <f>IF(OPER!C156=0,"",OPER!C156)</f>
        <v/>
      </c>
      <c r="H162" s="30" t="str">
        <f>IF(OPER!R156 = 0,"",OPER!R156)</f>
        <v/>
      </c>
      <c r="I162" s="30" t="str">
        <f>IF(OPER!F156=0,"", OPER!F156)</f>
        <v/>
      </c>
      <c r="J162" s="108" t="str">
        <f>IF(OPER!G156=0,"",OPER!G156)</f>
        <v/>
      </c>
      <c r="K162" s="250">
        <f>+OPER!R156</f>
        <v>0</v>
      </c>
      <c r="L162" s="262">
        <f t="shared" si="14"/>
        <v>0</v>
      </c>
      <c r="M162" s="250">
        <f t="shared" si="15"/>
        <v>0</v>
      </c>
      <c r="N162" s="205" t="str">
        <f>IF(OPER!A156=0,"",OPER!A156)</f>
        <v/>
      </c>
      <c r="O162" s="73" t="str">
        <f>IF(OPER!AJ2012=0,"",OPER!AJ2012)</f>
        <v/>
      </c>
      <c r="P162" s="264" t="str">
        <f>IF(OPER!AH156="EJECUTADO","SI",IF(OPER!AH156="NO EJECUTADO","NO",""))</f>
        <v/>
      </c>
      <c r="Q162" s="264" t="str">
        <f>IF(OPER!AN156="EJECUTADO","SI",IF(OPER!AN156="NO EJECUTADO","NO",""))</f>
        <v/>
      </c>
      <c r="R162" s="221" t="str">
        <f>IFERROR(VLOOKUP(OPER!Z156,OPER!$AU$490:$AV$577,2,0),"NO ASIGNADO")</f>
        <v xml:space="preserve"> </v>
      </c>
      <c r="S162" s="6" t="str">
        <f>+OPER!AG156</f>
        <v xml:space="preserve"> </v>
      </c>
      <c r="T162" s="268" t="str">
        <f>IF($E162=$E161,IF(U161=".",IF(MAX($Q162:Q162,0)=OPER!$AA257,".",IF(OPER!$AB257&lt;=HOUR(U$7),MAX($Q162:Q162,0)+1,".")),","),IF(MAX($Q162:Q162,0)=OPER!$AA257,".",IF(OPER!$AB257&lt;=HOUR(U$7),MAX($Q162:Q162,0)+1,".")))</f>
        <v>,</v>
      </c>
      <c r="U162" s="269" t="str">
        <f>IF($E162=$E161,IF(V161=".",IF(MAX($Q162:T162,0)=OPER!$AA257,".",IF(OPER!$AB257&lt;=HOUR(V$7),MAX($Q162:T162,0)+1,".")),","),IF(MAX($Q162:T162,0)=OPER!$AA257,".",IF(OPER!$AB257&lt;=HOUR(V$7),MAX($Q162:T162,0)+1,".")))</f>
        <v>,</v>
      </c>
      <c r="V162" s="269" t="str">
        <f>IF($E162=$E161,IF(W161=".",IF(MAX($Q162:U162,0)=OPER!$AA257,".",IF(OPER!$AB257&lt;=HOUR(W$7),MAX($Q162:U162,0)+1,".")),","),IF(MAX($Q162:U162,0)=OPER!$AA257,".",IF(OPER!$AB257&lt;=HOUR(W$7),MAX($Q162:U162,0)+1,".")))</f>
        <v>,</v>
      </c>
      <c r="W162" s="269" t="str">
        <f>IF($E162=$E161,IF(X161=".",IF(MAX($Q162:V162,0)=OPER!$AA257,".",IF(OPER!$AB257&lt;=HOUR(X$7),MAX($Q162:V162,0)+1,".")),","),IF(MAX($Q162:V162,0)=OPER!$AA257,".",IF(OPER!$AB257&lt;=HOUR(X$7),MAX($Q162:V162,0)+1,".")))</f>
        <v>,</v>
      </c>
      <c r="X162" s="270" t="str">
        <f>IF($E162=$E161,IF(Y161=".",IF(MAX($Q162:W162,0)=OPER!$AA257,".",IF(OPER!$AB257&lt;=HOUR(Y$7),MAX($Q162:W162,0)+1,".")),","),IF(MAX($Q162:W162,0)=OPER!$AA257,".",IF(OPER!$AB257&lt;=HOUR(Y$7),MAX($Q162:W162,0)+1,".")))</f>
        <v>,</v>
      </c>
      <c r="Y162" s="271" t="str">
        <f>IF($E162=$E161,IF(Z161=".",IF(MAX($Q162:X162,0)=OPER!$AA257,".",IF(OPER!$AB257&lt;=HOUR(Z$7),MAX($Q162:X162,0)+1,".")),","),IF(MAX($Q162:X162,0)=OPER!$AA257,".",IF(OPER!$AB257&lt;=HOUR(Z$7),MAX($Q162:X162,0)+1,".")))</f>
        <v>,</v>
      </c>
      <c r="Z162" s="269" t="str">
        <f>IF($E162=$E161,IF(AA161=".",IF(MAX($Q162:Y162,0)=OPER!$AA257,".",IF(OPER!$AB257&lt;=HOUR(AA$7),MAX($Q162:Y162,0)+1,".")),","),IF(MAX($Q162:Y162,0)=OPER!$AA257,".",IF(OPER!$AB257&lt;=HOUR(AA$7),MAX($Q162:Y162,0)+1,".")))</f>
        <v>,</v>
      </c>
      <c r="AA162" s="269" t="str">
        <f>IF($E162=$E161,IF(AB161=".",IF(MAX($Q162:Z162,0)=OPER!$AA257,".",IF(OPER!$AB257&lt;=HOUR(AB$7),MAX($Q162:Z162,0)+1,".")),","),IF(MAX($Q162:Z162,0)=OPER!$AA257,".",IF(OPER!$AB257&lt;=HOUR(AB$7),MAX($Q162:Z162,0)+1,".")))</f>
        <v>,</v>
      </c>
      <c r="AB162" s="270" t="str">
        <f>IF($E162=$E161,IF(AC161=".",IF(MAX($Q162:AA162,0)=OPER!$AA257,".",IF(OPER!$AB257&lt;=HOUR(AC$7),MAX($Q162:AA162,0)+1,".")),","),IF(MAX($Q162:AA162,0)=OPER!$AA257,".",IF(OPER!$AB257&lt;=HOUR(AC$7),MAX($Q162:AA162,0)+1,".")))</f>
        <v>,</v>
      </c>
      <c r="AC162" s="271" t="str">
        <f>IF($E162=$E161,IF(AD161=".",IF(MAX($Q162:AB162,0)=OPER!$AA257,".",IF(OPER!$AB257&lt;=HOUR(AD$7),MAX($Q162:AB162,0)+1,".")),","),IF(MAX($Q162:AB162,0)=OPER!$AA257,".",IF(OPER!$AB257&lt;=HOUR(AD$7),MAX($Q162:AB162,0)+1,".")))</f>
        <v>,</v>
      </c>
      <c r="AD162" s="269" t="str">
        <f>IF($E162=$E161,IF(AE161=".",IF(MAX($Q162:AC162,0)=OPER!$AA257,".",IF(OPER!$AB257&lt;=HOUR(AE$7),MAX($Q162:AC162,0)+1,".")),","),IF(MAX($Q162:AC162,0)=OPER!$AA257,".",IF(OPER!$AB257&lt;=HOUR(AE$7),MAX($Q162:AC162,0)+1,".")))</f>
        <v>,</v>
      </c>
      <c r="AE162" s="269" t="str">
        <f>IF($E162=$E161,IF(AF161=".",IF(MAX($Q162:AD162,0)=OPER!$AA257,".",IF(OPER!$AB257&lt;=HOUR(AF$7),MAX($Q162:AD162,0)+1,".")),","),IF(MAX($Q162:AD162,0)=OPER!$AA257,".",IF(OPER!$AB257&lt;=HOUR(AF$7),MAX($Q162:AD162,0)+1,".")))</f>
        <v>,</v>
      </c>
      <c r="AF162" s="270" t="str">
        <f>IF($E162=$E161,IF(AG161=".",IF(MAX($Q162:AE162,0)=OPER!$AA257,".",IF(OPER!$AB257&lt;=HOUR(AG$7),MAX($Q162:AE162,0)+1,".")),","),IF(MAX($Q162:AE162,0)=OPER!$AA257,".",IF(OPER!$AB257&lt;=HOUR(AG$7),MAX($Q162:AE162,0)+1,".")))</f>
        <v>,</v>
      </c>
      <c r="AG162" s="271" t="str">
        <f>IF($E162=$E161,IF(AH161=".",IF(MAX($Q162:AF162,0)=OPER!$AA257,".",IF(OPER!$AB257&lt;=HOUR(AH$7),MAX($Q162:AF162,0)+1,".")),","),IF(MAX($Q162:AF162,0)=OPER!$AA257,".",IF(OPER!$AB257&lt;=HOUR(AH$7),MAX($Q162:AF162,0)+1,".")))</f>
        <v>,</v>
      </c>
      <c r="AH162" s="269" t="str">
        <f>IF($E162=$E161,IF(AI161=".",IF(MAX($Q162:AG162,0)=OPER!$AA257,".",IF(OPER!$AB257&lt;=HOUR(AI$7),MAX($Q162:AG162,0)+1,".")),","),IF(MAX($Q162:AG162,0)=OPER!$AA257,".",IF(OPER!$AB257&lt;=HOUR(AI$7),MAX($Q162:AG162,0)+1,".")))</f>
        <v>,</v>
      </c>
      <c r="AI162" s="269" t="str">
        <f>IF($E162=$E161,IF(AJ161=".",IF(MAX($Q162:AH162,0)=OPER!$AA257,".",IF(OPER!$AB257&lt;=HOUR(AJ$7),MAX($Q162:AH162,0)+1,".")),","),IF(MAX($Q162:AH162,0)=OPER!$AA257,".",IF(OPER!$AB257&lt;=HOUR(AJ$7),MAX($Q162:AH162,0)+1,".")))</f>
        <v>,</v>
      </c>
      <c r="AJ162" s="270" t="str">
        <f>IF($E162=$E161,IF(AK161=".",IF(MAX($Q162:AI162,0)=OPER!$AA257,".",IF(OPER!$AB257&lt;=HOUR(AK$7),MAX($Q162:AI162,0)+1,".")),","),IF(MAX($Q162:AI162,0)=OPER!$AA257,".",IF(OPER!$AB257&lt;=HOUR(AK$7),MAX($Q162:AI162,0)+1,".")))</f>
        <v>,</v>
      </c>
      <c r="AK162" s="271" t="str">
        <f>IF($E162=$E161,IF(AL161=".",IF(MAX($Q162:AJ162,0)=OPER!$AA257,".",IF(OPER!$AB257&lt;=HOUR(AL$7),MAX($Q162:AJ162,0)+1,".")),","),IF(MAX($Q162:AJ162,0)=OPER!$AA257,".",IF(OPER!$AB257&lt;=HOUR(AL$7),MAX($Q162:AJ162,0)+1,".")))</f>
        <v>,</v>
      </c>
      <c r="AL162" s="269" t="str">
        <f>IF($E162=$E161,IF(AM161=".",IF(MAX($Q162:AK162,0)=OPER!$AA257,".",IF(OPER!$AB257&lt;=HOUR(AM$7),MAX($Q162:AK162,0)+1,".")),","),IF(MAX($Q162:AK162,0)=OPER!$AA257,".",IF(OPER!$AB257&lt;=HOUR(AM$7),MAX($Q162:AK162,0)+1,".")))</f>
        <v>,</v>
      </c>
      <c r="AM162" s="269" t="str">
        <f>IF($E162=$E161,IF(AN161=".",IF(MAX($Q162:AL162,0)=OPER!$AA257,".",IF(OPER!$AB257&lt;=HOUR(AN$7),MAX($Q162:AL162,0)+1,".")),","),IF(MAX($Q162:AL162,0)=OPER!$AA257,".",IF(OPER!$AB257&lt;=HOUR(AN$7),MAX($Q162:AL162,0)+1,".")))</f>
        <v>,</v>
      </c>
      <c r="AN162" s="270" t="str">
        <f>IF($E162=$E161,IF(AO161=".",IF(MAX($Q162:AM162,0)=OPER!$AA257,".",IF(OPER!$AB257&lt;=HOUR(AO$7),MAX($Q162:AM162,0)+1,".")),","),IF(MAX($Q162:AM162,0)=OPER!$AA257,".",IF(OPER!$AB257&lt;=HOUR(AO$7),MAX($Q162:AM162,0)+1,".")))</f>
        <v>,</v>
      </c>
      <c r="AO162" s="271" t="str">
        <f>IF($E162=$E161,IF(AP161=".",IF(MAX($Q162:AN162,0)=OPER!$AA257,".",IF(OPER!$AB257&lt;=HOUR(AP$7),MAX($Q162:AN162,0)+1,".")),","),IF(MAX($Q162:AN162,0)=OPER!$AA257,".",IF(OPER!$AB257&lt;=HOUR(AP$7),MAX($Q162:AN162,0)+1,".")))</f>
        <v>,</v>
      </c>
      <c r="AP162" s="269" t="str">
        <f>IF($E162=$E161,IF(AQ161=".",IF(MAX($Q162:AO162,0)=OPER!$AA257,".",IF(OPER!$AB257&lt;=HOUR(AQ$7),MAX($Q162:AO162,0)+1,".")),","),IF(MAX($Q162:AO162,0)=OPER!$AA257,".",IF(OPER!$AB257&lt;=HOUR(AQ$7),MAX($Q162:AO162,0)+1,".")))</f>
        <v>,</v>
      </c>
      <c r="AQ162" s="269" t="str">
        <f>IF($E162=$E161,IF(AR161=".",IF(MAX($Q162:AP162,0)=OPER!$AA257,".",IF(OPER!$AB257&lt;=HOUR(AR$7),MAX($Q162:AP162,0)+1,".")),","),IF(MAX($Q162:AP162,0)=OPER!$AA257,".",IF(OPER!$AB257&lt;=HOUR(AR$7),MAX($Q162:AP162,0)+1,".")))</f>
        <v>,</v>
      </c>
      <c r="AR162" s="270" t="str">
        <f>IF($E162=$E161,IF(AS161=".",IF(MAX($Q162:AQ162,0)=OPER!$AA257,".",IF(OPER!$AB257&lt;=HOUR(AS$7),MAX($Q162:AQ162,0)+1,".")),","),IF(MAX($Q162:AQ162,0)=OPER!$AA257,".",IF(OPER!$AB257&lt;=HOUR(AS$7),MAX($Q162:AQ162,0)+1,".")))</f>
        <v>,</v>
      </c>
      <c r="AS162" s="271" t="str">
        <f>IF($E162=$E161,IF(AT161=".",IF(MAX($Q162:AR162,0)=OPER!$AA257,".",IF(OPER!$AB257&lt;=HOUR(AT$7),MAX($Q162:AR162,0)+1,".")),","),IF(MAX($Q162:AR162,0)=OPER!$AA257,".",IF(OPER!$AB257&lt;=HOUR(AT$7),MAX($Q162:AR162,0)+1,".")))</f>
        <v>,</v>
      </c>
      <c r="AT162" s="269" t="str">
        <f>IF($E162=$E161,IF(AU161=".",IF(MAX($Q162:AS162,0)=OPER!$AA257,".",IF(OPER!$AB257&lt;=HOUR(AU$7),MAX($Q162:AS162,0)+1,".")),","),IF(MAX($Q162:AS162,0)=OPER!$AA257,".",IF(OPER!$AB257&lt;=HOUR(AU$7),MAX($Q162:AS162,0)+1,".")))</f>
        <v>,</v>
      </c>
      <c r="AU162" s="269" t="str">
        <f>IF($E162=$E161,IF(AV161=".",IF(MAX($Q162:AT162,0)=OPER!$AA257,".",IF(OPER!$AB257&lt;=HOUR(AV$7),MAX($Q162:AT162,0)+1,".")),","),IF(MAX($Q162:AT162,0)=OPER!$AA257,".",IF(OPER!$AB257&lt;=HOUR(AV$7),MAX($Q162:AT162,0)+1,".")))</f>
        <v>,</v>
      </c>
      <c r="AV162" s="270" t="str">
        <f>IF($E162=$E161,IF(AW161=".",IF(MAX($Q162:AU162,0)=OPER!$AA257,".",IF(OPER!$AB257&lt;=HOUR(AW$7),MAX($Q162:AU162,0)+1,".")),","),IF(MAX($Q162:AU162,0)=OPER!$AA257,".",IF(OPER!$AB257&lt;=HOUR(AW$7),MAX($Q162:AU162,0)+1,".")))</f>
        <v>,</v>
      </c>
      <c r="AW162" s="271" t="str">
        <f>IF($E162=$E161,IF(AX161=".",IF(MAX($Q162:AV162,0)=OPER!$AA257,".",IF(OPER!$AB257&lt;=HOUR(AX$7),MAX($Q162:AV162,0)+1,".")),","),IF(MAX($Q162:AV162,0)=OPER!$AA257,".",IF(OPER!$AB257&lt;=HOUR(AX$7),MAX($Q162:AV162,0)+1,".")))</f>
        <v>,</v>
      </c>
      <c r="AX162" s="269" t="str">
        <f>IF($E162=$E161,IF(AY161=".",IF(MAX($Q162:AW162,0)=OPER!$AA257,".",IF(OPER!$AB257&lt;=HOUR(AY$7),MAX($Q162:AW162,0)+1,".")),","),IF(MAX($Q162:AW162,0)=OPER!$AA257,".",IF(OPER!$AB257&lt;=HOUR(AY$7),MAX($Q162:AW162,0)+1,".")))</f>
        <v>,</v>
      </c>
      <c r="AY162" s="269" t="str">
        <f>IF($E162=$E161,IF(AZ161=".",IF(MAX($Q162:AX162,0)=OPER!$AA257,".",IF(OPER!$AB257&lt;=HOUR(AZ$7),MAX($Q162:AX162,0)+1,".")),","),IF(MAX($Q162:AX162,0)=OPER!$AA257,".",IF(OPER!$AB257&lt;=HOUR(AZ$7),MAX($Q162:AX162,0)+1,".")))</f>
        <v>,</v>
      </c>
      <c r="AZ162" s="270" t="str">
        <f>IF($E162=$E161,IF(BA161=".",IF(MAX($Q162:AY162,0)=OPER!$AA257,".",IF(OPER!$AB257&lt;=HOUR(BA$7),MAX($Q162:AY162,0)+1,".")),","),IF(MAX($Q162:AY162,0)=OPER!$AA257,".",IF(OPER!$AB257&lt;=HOUR(BA$7),MAX($Q162:AY162,0)+1,".")))</f>
        <v>,</v>
      </c>
      <c r="BA162" s="30" t="str">
        <f>+OPER!AK156</f>
        <v/>
      </c>
    </row>
    <row r="163" spans="1:53" ht="80.5" customHeight="1" x14ac:dyDescent="0.2">
      <c r="A163" s="282" t="str">
        <f>IF(OPER!AF157=0,"",OPER!AF157)</f>
        <v>CRITICA</v>
      </c>
      <c r="B163" s="109" t="str">
        <f>IF(OPER!V157=0,"",OPER!V157)</f>
        <v xml:space="preserve"> </v>
      </c>
      <c r="C163" s="71" t="str">
        <f>IF(OPER!U157 = 0,"", OPER!U157)</f>
        <v/>
      </c>
      <c r="D163" s="30" t="str">
        <f t="shared" si="13"/>
        <v/>
      </c>
      <c r="E163" s="262" t="str">
        <f>IF(OPER!X157 = 0,"",OPER!X157)</f>
        <v xml:space="preserve"> </v>
      </c>
      <c r="F163" s="262" t="str">
        <f>IF(OPER!I157 = 0,"",OPER!I157)</f>
        <v/>
      </c>
      <c r="G163" s="352" t="str">
        <f>IF(OPER!C157=0,"",OPER!C157)</f>
        <v/>
      </c>
      <c r="H163" s="30" t="str">
        <f>IF(OPER!R157 = 0,"",OPER!R157)</f>
        <v/>
      </c>
      <c r="I163" s="30" t="str">
        <f>IF(OPER!F157=0,"", OPER!F157)</f>
        <v/>
      </c>
      <c r="J163" s="108" t="str">
        <f>IF(OPER!G157=0,"",OPER!G157)</f>
        <v/>
      </c>
      <c r="K163" s="250">
        <f>+OPER!R157</f>
        <v>0</v>
      </c>
      <c r="L163" s="262">
        <f t="shared" si="14"/>
        <v>0</v>
      </c>
      <c r="M163" s="250">
        <f t="shared" si="15"/>
        <v>0</v>
      </c>
      <c r="N163" s="205" t="str">
        <f>IF(OPER!A157=0,"",OPER!A157)</f>
        <v/>
      </c>
      <c r="O163" s="73" t="str">
        <f>IF(OPER!AJ2013=0,"",OPER!AJ2013)</f>
        <v/>
      </c>
      <c r="P163" s="264" t="str">
        <f>IF(OPER!AH157="EJECUTADO","SI",IF(OPER!AH157="NO EJECUTADO","NO",""))</f>
        <v/>
      </c>
      <c r="Q163" s="264" t="str">
        <f>IF(OPER!AN157="EJECUTADO","SI",IF(OPER!AN157="NO EJECUTADO","NO",""))</f>
        <v/>
      </c>
      <c r="R163" s="221" t="str">
        <f>IFERROR(VLOOKUP(OPER!Z157,OPER!$AU$490:$AV$577,2,0),"NO ASIGNADO")</f>
        <v xml:space="preserve"> </v>
      </c>
      <c r="S163" s="6" t="str">
        <f>+OPER!AG157</f>
        <v xml:space="preserve"> </v>
      </c>
      <c r="T163" s="268" t="str">
        <f>IF($E163=$E162,IF(U162=".",IF(MAX($Q163:Q163,0)=OPER!$AA258,".",IF(OPER!$AB258&lt;=HOUR(U$7),MAX($Q163:Q163,0)+1,".")),","),IF(MAX($Q163:Q163,0)=OPER!$AA258,".",IF(OPER!$AB258&lt;=HOUR(U$7),MAX($Q163:Q163,0)+1,".")))</f>
        <v>,</v>
      </c>
      <c r="U163" s="269" t="str">
        <f>IF($E163=$E162,IF(V162=".",IF(MAX($Q163:T163,0)=OPER!$AA258,".",IF(OPER!$AB258&lt;=HOUR(V$7),MAX($Q163:T163,0)+1,".")),","),IF(MAX($Q163:T163,0)=OPER!$AA258,".",IF(OPER!$AB258&lt;=HOUR(V$7),MAX($Q163:T163,0)+1,".")))</f>
        <v>,</v>
      </c>
      <c r="V163" s="269" t="str">
        <f>IF($E163=$E162,IF(W162=".",IF(MAX($Q163:U163,0)=OPER!$AA258,".",IF(OPER!$AB258&lt;=HOUR(W$7),MAX($Q163:U163,0)+1,".")),","),IF(MAX($Q163:U163,0)=OPER!$AA258,".",IF(OPER!$AB258&lt;=HOUR(W$7),MAX($Q163:U163,0)+1,".")))</f>
        <v>,</v>
      </c>
      <c r="W163" s="269" t="str">
        <f>IF($E163=$E162,IF(X162=".",IF(MAX($Q163:V163,0)=OPER!$AA258,".",IF(OPER!$AB258&lt;=HOUR(X$7),MAX($Q163:V163,0)+1,".")),","),IF(MAX($Q163:V163,0)=OPER!$AA258,".",IF(OPER!$AB258&lt;=HOUR(X$7),MAX($Q163:V163,0)+1,".")))</f>
        <v>,</v>
      </c>
      <c r="X163" s="270" t="str">
        <f>IF($E163=$E162,IF(Y162=".",IF(MAX($Q163:W163,0)=OPER!$AA258,".",IF(OPER!$AB258&lt;=HOUR(Y$7),MAX($Q163:W163,0)+1,".")),","),IF(MAX($Q163:W163,0)=OPER!$AA258,".",IF(OPER!$AB258&lt;=HOUR(Y$7),MAX($Q163:W163,0)+1,".")))</f>
        <v>,</v>
      </c>
      <c r="Y163" s="271" t="str">
        <f>IF($E163=$E162,IF(Z162=".",IF(MAX($Q163:X163,0)=OPER!$AA258,".",IF(OPER!$AB258&lt;=HOUR(Z$7),MAX($Q163:X163,0)+1,".")),","),IF(MAX($Q163:X163,0)=OPER!$AA258,".",IF(OPER!$AB258&lt;=HOUR(Z$7),MAX($Q163:X163,0)+1,".")))</f>
        <v>,</v>
      </c>
      <c r="Z163" s="269" t="str">
        <f>IF($E163=$E162,IF(AA162=".",IF(MAX($Q163:Y163,0)=OPER!$AA258,".",IF(OPER!$AB258&lt;=HOUR(AA$7),MAX($Q163:Y163,0)+1,".")),","),IF(MAX($Q163:Y163,0)=OPER!$AA258,".",IF(OPER!$AB258&lt;=HOUR(AA$7),MAX($Q163:Y163,0)+1,".")))</f>
        <v>,</v>
      </c>
      <c r="AA163" s="269" t="str">
        <f>IF($E163=$E162,IF(AB162=".",IF(MAX($Q163:Z163,0)=OPER!$AA258,".",IF(OPER!$AB258&lt;=HOUR(AB$7),MAX($Q163:Z163,0)+1,".")),","),IF(MAX($Q163:Z163,0)=OPER!$AA258,".",IF(OPER!$AB258&lt;=HOUR(AB$7),MAX($Q163:Z163,0)+1,".")))</f>
        <v>,</v>
      </c>
      <c r="AB163" s="270" t="str">
        <f>IF($E163=$E162,IF(AC162=".",IF(MAX($Q163:AA163,0)=OPER!$AA258,".",IF(OPER!$AB258&lt;=HOUR(AC$7),MAX($Q163:AA163,0)+1,".")),","),IF(MAX($Q163:AA163,0)=OPER!$AA258,".",IF(OPER!$AB258&lt;=HOUR(AC$7),MAX($Q163:AA163,0)+1,".")))</f>
        <v>,</v>
      </c>
      <c r="AC163" s="271" t="str">
        <f>IF($E163=$E162,IF(AD162=".",IF(MAX($Q163:AB163,0)=OPER!$AA258,".",IF(OPER!$AB258&lt;=HOUR(AD$7),MAX($Q163:AB163,0)+1,".")),","),IF(MAX($Q163:AB163,0)=OPER!$AA258,".",IF(OPER!$AB258&lt;=HOUR(AD$7),MAX($Q163:AB163,0)+1,".")))</f>
        <v>,</v>
      </c>
      <c r="AD163" s="269" t="str">
        <f>IF($E163=$E162,IF(AE162=".",IF(MAX($Q163:AC163,0)=OPER!$AA258,".",IF(OPER!$AB258&lt;=HOUR(AE$7),MAX($Q163:AC163,0)+1,".")),","),IF(MAX($Q163:AC163,0)=OPER!$AA258,".",IF(OPER!$AB258&lt;=HOUR(AE$7),MAX($Q163:AC163,0)+1,".")))</f>
        <v>,</v>
      </c>
      <c r="AE163" s="269" t="str">
        <f>IF($E163=$E162,IF(AF162=".",IF(MAX($Q163:AD163,0)=OPER!$AA258,".",IF(OPER!$AB258&lt;=HOUR(AF$7),MAX($Q163:AD163,0)+1,".")),","),IF(MAX($Q163:AD163,0)=OPER!$AA258,".",IF(OPER!$AB258&lt;=HOUR(AF$7),MAX($Q163:AD163,0)+1,".")))</f>
        <v>,</v>
      </c>
      <c r="AF163" s="270" t="str">
        <f>IF($E163=$E162,IF(AG162=".",IF(MAX($Q163:AE163,0)=OPER!$AA258,".",IF(OPER!$AB258&lt;=HOUR(AG$7),MAX($Q163:AE163,0)+1,".")),","),IF(MAX($Q163:AE163,0)=OPER!$AA258,".",IF(OPER!$AB258&lt;=HOUR(AG$7),MAX($Q163:AE163,0)+1,".")))</f>
        <v>,</v>
      </c>
      <c r="AG163" s="271" t="str">
        <f>IF($E163=$E162,IF(AH162=".",IF(MAX($Q163:AF163,0)=OPER!$AA258,".",IF(OPER!$AB258&lt;=HOUR(AH$7),MAX($Q163:AF163,0)+1,".")),","),IF(MAX($Q163:AF163,0)=OPER!$AA258,".",IF(OPER!$AB258&lt;=HOUR(AH$7),MAX($Q163:AF163,0)+1,".")))</f>
        <v>,</v>
      </c>
      <c r="AH163" s="269" t="str">
        <f>IF($E163=$E162,IF(AI162=".",IF(MAX($Q163:AG163,0)=OPER!$AA258,".",IF(OPER!$AB258&lt;=HOUR(AI$7),MAX($Q163:AG163,0)+1,".")),","),IF(MAX($Q163:AG163,0)=OPER!$AA258,".",IF(OPER!$AB258&lt;=HOUR(AI$7),MAX($Q163:AG163,0)+1,".")))</f>
        <v>,</v>
      </c>
      <c r="AI163" s="269" t="str">
        <f>IF($E163=$E162,IF(AJ162=".",IF(MAX($Q163:AH163,0)=OPER!$AA258,".",IF(OPER!$AB258&lt;=HOUR(AJ$7),MAX($Q163:AH163,0)+1,".")),","),IF(MAX($Q163:AH163,0)=OPER!$AA258,".",IF(OPER!$AB258&lt;=HOUR(AJ$7),MAX($Q163:AH163,0)+1,".")))</f>
        <v>,</v>
      </c>
      <c r="AJ163" s="270" t="str">
        <f>IF($E163=$E162,IF(AK162=".",IF(MAX($Q163:AI163,0)=OPER!$AA258,".",IF(OPER!$AB258&lt;=HOUR(AK$7),MAX($Q163:AI163,0)+1,".")),","),IF(MAX($Q163:AI163,0)=OPER!$AA258,".",IF(OPER!$AB258&lt;=HOUR(AK$7),MAX($Q163:AI163,0)+1,".")))</f>
        <v>,</v>
      </c>
      <c r="AK163" s="271" t="str">
        <f>IF($E163=$E162,IF(AL162=".",IF(MAX($Q163:AJ163,0)=OPER!$AA258,".",IF(OPER!$AB258&lt;=HOUR(AL$7),MAX($Q163:AJ163,0)+1,".")),","),IF(MAX($Q163:AJ163,0)=OPER!$AA258,".",IF(OPER!$AB258&lt;=HOUR(AL$7),MAX($Q163:AJ163,0)+1,".")))</f>
        <v>,</v>
      </c>
      <c r="AL163" s="269" t="str">
        <f>IF($E163=$E162,IF(AM162=".",IF(MAX($Q163:AK163,0)=OPER!$AA258,".",IF(OPER!$AB258&lt;=HOUR(AM$7),MAX($Q163:AK163,0)+1,".")),","),IF(MAX($Q163:AK163,0)=OPER!$AA258,".",IF(OPER!$AB258&lt;=HOUR(AM$7),MAX($Q163:AK163,0)+1,".")))</f>
        <v>,</v>
      </c>
      <c r="AM163" s="269" t="str">
        <f>IF($E163=$E162,IF(AN162=".",IF(MAX($Q163:AL163,0)=OPER!$AA258,".",IF(OPER!$AB258&lt;=HOUR(AN$7),MAX($Q163:AL163,0)+1,".")),","),IF(MAX($Q163:AL163,0)=OPER!$AA258,".",IF(OPER!$AB258&lt;=HOUR(AN$7),MAX($Q163:AL163,0)+1,".")))</f>
        <v>,</v>
      </c>
      <c r="AN163" s="270" t="str">
        <f>IF($E163=$E162,IF(AO162=".",IF(MAX($Q163:AM163,0)=OPER!$AA258,".",IF(OPER!$AB258&lt;=HOUR(AO$7),MAX($Q163:AM163,0)+1,".")),","),IF(MAX($Q163:AM163,0)=OPER!$AA258,".",IF(OPER!$AB258&lt;=HOUR(AO$7),MAX($Q163:AM163,0)+1,".")))</f>
        <v>,</v>
      </c>
      <c r="AO163" s="271" t="str">
        <f>IF($E163=$E162,IF(AP162=".",IF(MAX($Q163:AN163,0)=OPER!$AA258,".",IF(OPER!$AB258&lt;=HOUR(AP$7),MAX($Q163:AN163,0)+1,".")),","),IF(MAX($Q163:AN163,0)=OPER!$AA258,".",IF(OPER!$AB258&lt;=HOUR(AP$7),MAX($Q163:AN163,0)+1,".")))</f>
        <v>,</v>
      </c>
      <c r="AP163" s="269" t="str">
        <f>IF($E163=$E162,IF(AQ162=".",IF(MAX($Q163:AO163,0)=OPER!$AA258,".",IF(OPER!$AB258&lt;=HOUR(AQ$7),MAX($Q163:AO163,0)+1,".")),","),IF(MAX($Q163:AO163,0)=OPER!$AA258,".",IF(OPER!$AB258&lt;=HOUR(AQ$7),MAX($Q163:AO163,0)+1,".")))</f>
        <v>,</v>
      </c>
      <c r="AQ163" s="269" t="str">
        <f>IF($E163=$E162,IF(AR162=".",IF(MAX($Q163:AP163,0)=OPER!$AA258,".",IF(OPER!$AB258&lt;=HOUR(AR$7),MAX($Q163:AP163,0)+1,".")),","),IF(MAX($Q163:AP163,0)=OPER!$AA258,".",IF(OPER!$AB258&lt;=HOUR(AR$7),MAX($Q163:AP163,0)+1,".")))</f>
        <v>,</v>
      </c>
      <c r="AR163" s="270" t="str">
        <f>IF($E163=$E162,IF(AS162=".",IF(MAX($Q163:AQ163,0)=OPER!$AA258,".",IF(OPER!$AB258&lt;=HOUR(AS$7),MAX($Q163:AQ163,0)+1,".")),","),IF(MAX($Q163:AQ163,0)=OPER!$AA258,".",IF(OPER!$AB258&lt;=HOUR(AS$7),MAX($Q163:AQ163,0)+1,".")))</f>
        <v>,</v>
      </c>
      <c r="AS163" s="271" t="str">
        <f>IF($E163=$E162,IF(AT162=".",IF(MAX($Q163:AR163,0)=OPER!$AA258,".",IF(OPER!$AB258&lt;=HOUR(AT$7),MAX($Q163:AR163,0)+1,".")),","),IF(MAX($Q163:AR163,0)=OPER!$AA258,".",IF(OPER!$AB258&lt;=HOUR(AT$7),MAX($Q163:AR163,0)+1,".")))</f>
        <v>,</v>
      </c>
      <c r="AT163" s="269" t="str">
        <f>IF($E163=$E162,IF(AU162=".",IF(MAX($Q163:AS163,0)=OPER!$AA258,".",IF(OPER!$AB258&lt;=HOUR(AU$7),MAX($Q163:AS163,0)+1,".")),","),IF(MAX($Q163:AS163,0)=OPER!$AA258,".",IF(OPER!$AB258&lt;=HOUR(AU$7),MAX($Q163:AS163,0)+1,".")))</f>
        <v>,</v>
      </c>
      <c r="AU163" s="269" t="str">
        <f>IF($E163=$E162,IF(AV162=".",IF(MAX($Q163:AT163,0)=OPER!$AA258,".",IF(OPER!$AB258&lt;=HOUR(AV$7),MAX($Q163:AT163,0)+1,".")),","),IF(MAX($Q163:AT163,0)=OPER!$AA258,".",IF(OPER!$AB258&lt;=HOUR(AV$7),MAX($Q163:AT163,0)+1,".")))</f>
        <v>,</v>
      </c>
      <c r="AV163" s="270" t="str">
        <f>IF($E163=$E162,IF(AW162=".",IF(MAX($Q163:AU163,0)=OPER!$AA258,".",IF(OPER!$AB258&lt;=HOUR(AW$7),MAX($Q163:AU163,0)+1,".")),","),IF(MAX($Q163:AU163,0)=OPER!$AA258,".",IF(OPER!$AB258&lt;=HOUR(AW$7),MAX($Q163:AU163,0)+1,".")))</f>
        <v>,</v>
      </c>
      <c r="AW163" s="271" t="str">
        <f>IF($E163=$E162,IF(AX162=".",IF(MAX($Q163:AV163,0)=OPER!$AA258,".",IF(OPER!$AB258&lt;=HOUR(AX$7),MAX($Q163:AV163,0)+1,".")),","),IF(MAX($Q163:AV163,0)=OPER!$AA258,".",IF(OPER!$AB258&lt;=HOUR(AX$7),MAX($Q163:AV163,0)+1,".")))</f>
        <v>,</v>
      </c>
      <c r="AX163" s="269" t="str">
        <f>IF($E163=$E162,IF(AY162=".",IF(MAX($Q163:AW163,0)=OPER!$AA258,".",IF(OPER!$AB258&lt;=HOUR(AY$7),MAX($Q163:AW163,0)+1,".")),","),IF(MAX($Q163:AW163,0)=OPER!$AA258,".",IF(OPER!$AB258&lt;=HOUR(AY$7),MAX($Q163:AW163,0)+1,".")))</f>
        <v>,</v>
      </c>
      <c r="AY163" s="269" t="str">
        <f>IF($E163=$E162,IF(AZ162=".",IF(MAX($Q163:AX163,0)=OPER!$AA258,".",IF(OPER!$AB258&lt;=HOUR(AZ$7),MAX($Q163:AX163,0)+1,".")),","),IF(MAX($Q163:AX163,0)=OPER!$AA258,".",IF(OPER!$AB258&lt;=HOUR(AZ$7),MAX($Q163:AX163,0)+1,".")))</f>
        <v>,</v>
      </c>
      <c r="AZ163" s="270" t="str">
        <f>IF($E163=$E162,IF(BA162=".",IF(MAX($Q163:AY163,0)=OPER!$AA258,".",IF(OPER!$AB258&lt;=HOUR(BA$7),MAX($Q163:AY163,0)+1,".")),","),IF(MAX($Q163:AY163,0)=OPER!$AA258,".",IF(OPER!$AB258&lt;=HOUR(BA$7),MAX($Q163:AY163,0)+1,".")))</f>
        <v>,</v>
      </c>
      <c r="BA163" s="30" t="str">
        <f>+OPER!AK157</f>
        <v/>
      </c>
    </row>
    <row r="164" spans="1:53" ht="80.5" customHeight="1" x14ac:dyDescent="0.2">
      <c r="A164" s="282" t="str">
        <f>IF(OPER!AF158=0,"",OPER!AF158)</f>
        <v>CRITICA</v>
      </c>
      <c r="B164" s="109" t="str">
        <f>IF(OPER!V158=0,"",OPER!V158)</f>
        <v xml:space="preserve"> </v>
      </c>
      <c r="C164" s="71" t="str">
        <f>IF(OPER!U158 = 0,"", OPER!U158)</f>
        <v/>
      </c>
      <c r="D164" s="30" t="str">
        <f t="shared" si="13"/>
        <v/>
      </c>
      <c r="E164" s="262" t="str">
        <f>IF(OPER!X158 = 0,"",OPER!X158)</f>
        <v xml:space="preserve"> </v>
      </c>
      <c r="F164" s="262" t="str">
        <f>IF(OPER!I158 = 0,"",OPER!I158)</f>
        <v/>
      </c>
      <c r="G164" s="352" t="str">
        <f>IF(OPER!C158=0,"",OPER!C158)</f>
        <v/>
      </c>
      <c r="H164" s="30" t="str">
        <f>IF(OPER!R158 = 0,"",OPER!R158)</f>
        <v/>
      </c>
      <c r="I164" s="30" t="str">
        <f>IF(OPER!F158=0,"", OPER!F158)</f>
        <v/>
      </c>
      <c r="J164" s="108" t="str">
        <f>IF(OPER!G158=0,"",OPER!G158)</f>
        <v/>
      </c>
      <c r="K164" s="250">
        <f>+OPER!R158</f>
        <v>0</v>
      </c>
      <c r="L164" s="262">
        <f t="shared" si="14"/>
        <v>0</v>
      </c>
      <c r="M164" s="250">
        <f t="shared" si="15"/>
        <v>0</v>
      </c>
      <c r="N164" s="205" t="str">
        <f>IF(OPER!A158=0,"",OPER!A158)</f>
        <v/>
      </c>
      <c r="O164" s="73" t="str">
        <f>IF(OPER!AJ2014=0,"",OPER!AJ2014)</f>
        <v/>
      </c>
      <c r="P164" s="264" t="str">
        <f>IF(OPER!AH158="EJECUTADO","SI",IF(OPER!AH158="NO EJECUTADO","NO",""))</f>
        <v/>
      </c>
      <c r="Q164" s="264" t="str">
        <f>IF(OPER!AN158="EJECUTADO","SI",IF(OPER!AN158="NO EJECUTADO","NO",""))</f>
        <v/>
      </c>
      <c r="R164" s="221" t="str">
        <f>IFERROR(VLOOKUP(OPER!Z158,OPER!$AU$490:$AV$577,2,0),"NO ASIGNADO")</f>
        <v xml:space="preserve"> </v>
      </c>
      <c r="S164" s="6" t="str">
        <f>+OPER!AG158</f>
        <v xml:space="preserve"> </v>
      </c>
      <c r="T164" s="268" t="str">
        <f>IF($E164=$E163,IF(U163=".",IF(MAX($Q164:Q164,0)=OPER!$AA259,".",IF(OPER!$AB259&lt;=HOUR(U$7),MAX($Q164:Q164,0)+1,".")),","),IF(MAX($Q164:Q164,0)=OPER!$AA259,".",IF(OPER!$AB259&lt;=HOUR(U$7),MAX($Q164:Q164,0)+1,".")))</f>
        <v>,</v>
      </c>
      <c r="U164" s="269" t="str">
        <f>IF($E164=$E163,IF(V163=".",IF(MAX($Q164:T164,0)=OPER!$AA259,".",IF(OPER!$AB259&lt;=HOUR(V$7),MAX($Q164:T164,0)+1,".")),","),IF(MAX($Q164:T164,0)=OPER!$AA259,".",IF(OPER!$AB259&lt;=HOUR(V$7),MAX($Q164:T164,0)+1,".")))</f>
        <v>,</v>
      </c>
      <c r="V164" s="269" t="str">
        <f>IF($E164=$E163,IF(W163=".",IF(MAX($Q164:U164,0)=OPER!$AA259,".",IF(OPER!$AB259&lt;=HOUR(W$7),MAX($Q164:U164,0)+1,".")),","),IF(MAX($Q164:U164,0)=OPER!$AA259,".",IF(OPER!$AB259&lt;=HOUR(W$7),MAX($Q164:U164,0)+1,".")))</f>
        <v>,</v>
      </c>
      <c r="W164" s="269" t="str">
        <f>IF($E164=$E163,IF(X163=".",IF(MAX($Q164:V164,0)=OPER!$AA259,".",IF(OPER!$AB259&lt;=HOUR(X$7),MAX($Q164:V164,0)+1,".")),","),IF(MAX($Q164:V164,0)=OPER!$AA259,".",IF(OPER!$AB259&lt;=HOUR(X$7),MAX($Q164:V164,0)+1,".")))</f>
        <v>,</v>
      </c>
      <c r="X164" s="270" t="str">
        <f>IF($E164=$E163,IF(Y163=".",IF(MAX($Q164:W164,0)=OPER!$AA259,".",IF(OPER!$AB259&lt;=HOUR(Y$7),MAX($Q164:W164,0)+1,".")),","),IF(MAX($Q164:W164,0)=OPER!$AA259,".",IF(OPER!$AB259&lt;=HOUR(Y$7),MAX($Q164:W164,0)+1,".")))</f>
        <v>,</v>
      </c>
      <c r="Y164" s="271" t="str">
        <f>IF($E164=$E163,IF(Z163=".",IF(MAX($Q164:X164,0)=OPER!$AA259,".",IF(OPER!$AB259&lt;=HOUR(Z$7),MAX($Q164:X164,0)+1,".")),","),IF(MAX($Q164:X164,0)=OPER!$AA259,".",IF(OPER!$AB259&lt;=HOUR(Z$7),MAX($Q164:X164,0)+1,".")))</f>
        <v>,</v>
      </c>
      <c r="Z164" s="269" t="str">
        <f>IF($E164=$E163,IF(AA163=".",IF(MAX($Q164:Y164,0)=OPER!$AA259,".",IF(OPER!$AB259&lt;=HOUR(AA$7),MAX($Q164:Y164,0)+1,".")),","),IF(MAX($Q164:Y164,0)=OPER!$AA259,".",IF(OPER!$AB259&lt;=HOUR(AA$7),MAX($Q164:Y164,0)+1,".")))</f>
        <v>,</v>
      </c>
      <c r="AA164" s="269" t="str">
        <f>IF($E164=$E163,IF(AB163=".",IF(MAX($Q164:Z164,0)=OPER!$AA259,".",IF(OPER!$AB259&lt;=HOUR(AB$7),MAX($Q164:Z164,0)+1,".")),","),IF(MAX($Q164:Z164,0)=OPER!$AA259,".",IF(OPER!$AB259&lt;=HOUR(AB$7),MAX($Q164:Z164,0)+1,".")))</f>
        <v>,</v>
      </c>
      <c r="AB164" s="270" t="str">
        <f>IF($E164=$E163,IF(AC163=".",IF(MAX($Q164:AA164,0)=OPER!$AA259,".",IF(OPER!$AB259&lt;=HOUR(AC$7),MAX($Q164:AA164,0)+1,".")),","),IF(MAX($Q164:AA164,0)=OPER!$AA259,".",IF(OPER!$AB259&lt;=HOUR(AC$7),MAX($Q164:AA164,0)+1,".")))</f>
        <v>,</v>
      </c>
      <c r="AC164" s="271" t="str">
        <f>IF($E164=$E163,IF(AD163=".",IF(MAX($Q164:AB164,0)=OPER!$AA259,".",IF(OPER!$AB259&lt;=HOUR(AD$7),MAX($Q164:AB164,0)+1,".")),","),IF(MAX($Q164:AB164,0)=OPER!$AA259,".",IF(OPER!$AB259&lt;=HOUR(AD$7),MAX($Q164:AB164,0)+1,".")))</f>
        <v>,</v>
      </c>
      <c r="AD164" s="269" t="str">
        <f>IF($E164=$E163,IF(AE163=".",IF(MAX($Q164:AC164,0)=OPER!$AA259,".",IF(OPER!$AB259&lt;=HOUR(AE$7),MAX($Q164:AC164,0)+1,".")),","),IF(MAX($Q164:AC164,0)=OPER!$AA259,".",IF(OPER!$AB259&lt;=HOUR(AE$7),MAX($Q164:AC164,0)+1,".")))</f>
        <v>,</v>
      </c>
      <c r="AE164" s="269" t="str">
        <f>IF($E164=$E163,IF(AF163=".",IF(MAX($Q164:AD164,0)=OPER!$AA259,".",IF(OPER!$AB259&lt;=HOUR(AF$7),MAX($Q164:AD164,0)+1,".")),","),IF(MAX($Q164:AD164,0)=OPER!$AA259,".",IF(OPER!$AB259&lt;=HOUR(AF$7),MAX($Q164:AD164,0)+1,".")))</f>
        <v>,</v>
      </c>
      <c r="AF164" s="270" t="str">
        <f>IF($E164=$E163,IF(AG163=".",IF(MAX($Q164:AE164,0)=OPER!$AA259,".",IF(OPER!$AB259&lt;=HOUR(AG$7),MAX($Q164:AE164,0)+1,".")),","),IF(MAX($Q164:AE164,0)=OPER!$AA259,".",IF(OPER!$AB259&lt;=HOUR(AG$7),MAX($Q164:AE164,0)+1,".")))</f>
        <v>,</v>
      </c>
      <c r="AG164" s="271" t="str">
        <f>IF($E164=$E163,IF(AH163=".",IF(MAX($Q164:AF164,0)=OPER!$AA259,".",IF(OPER!$AB259&lt;=HOUR(AH$7),MAX($Q164:AF164,0)+1,".")),","),IF(MAX($Q164:AF164,0)=OPER!$AA259,".",IF(OPER!$AB259&lt;=HOUR(AH$7),MAX($Q164:AF164,0)+1,".")))</f>
        <v>,</v>
      </c>
      <c r="AH164" s="269" t="str">
        <f>IF($E164=$E163,IF(AI163=".",IF(MAX($Q164:AG164,0)=OPER!$AA259,".",IF(OPER!$AB259&lt;=HOUR(AI$7),MAX($Q164:AG164,0)+1,".")),","),IF(MAX($Q164:AG164,0)=OPER!$AA259,".",IF(OPER!$AB259&lt;=HOUR(AI$7),MAX($Q164:AG164,0)+1,".")))</f>
        <v>,</v>
      </c>
      <c r="AI164" s="269" t="str">
        <f>IF($E164=$E163,IF(AJ163=".",IF(MAX($Q164:AH164,0)=OPER!$AA259,".",IF(OPER!$AB259&lt;=HOUR(AJ$7),MAX($Q164:AH164,0)+1,".")),","),IF(MAX($Q164:AH164,0)=OPER!$AA259,".",IF(OPER!$AB259&lt;=HOUR(AJ$7),MAX($Q164:AH164,0)+1,".")))</f>
        <v>,</v>
      </c>
      <c r="AJ164" s="270" t="str">
        <f>IF($E164=$E163,IF(AK163=".",IF(MAX($Q164:AI164,0)=OPER!$AA259,".",IF(OPER!$AB259&lt;=HOUR(AK$7),MAX($Q164:AI164,0)+1,".")),","),IF(MAX($Q164:AI164,0)=OPER!$AA259,".",IF(OPER!$AB259&lt;=HOUR(AK$7),MAX($Q164:AI164,0)+1,".")))</f>
        <v>,</v>
      </c>
      <c r="AK164" s="271" t="str">
        <f>IF($E164=$E163,IF(AL163=".",IF(MAX($Q164:AJ164,0)=OPER!$AA259,".",IF(OPER!$AB259&lt;=HOUR(AL$7),MAX($Q164:AJ164,0)+1,".")),","),IF(MAX($Q164:AJ164,0)=OPER!$AA259,".",IF(OPER!$AB259&lt;=HOUR(AL$7),MAX($Q164:AJ164,0)+1,".")))</f>
        <v>,</v>
      </c>
      <c r="AL164" s="269" t="str">
        <f>IF($E164=$E163,IF(AM163=".",IF(MAX($Q164:AK164,0)=OPER!$AA259,".",IF(OPER!$AB259&lt;=HOUR(AM$7),MAX($Q164:AK164,0)+1,".")),","),IF(MAX($Q164:AK164,0)=OPER!$AA259,".",IF(OPER!$AB259&lt;=HOUR(AM$7),MAX($Q164:AK164,0)+1,".")))</f>
        <v>,</v>
      </c>
      <c r="AM164" s="269" t="str">
        <f>IF($E164=$E163,IF(AN163=".",IF(MAX($Q164:AL164,0)=OPER!$AA259,".",IF(OPER!$AB259&lt;=HOUR(AN$7),MAX($Q164:AL164,0)+1,".")),","),IF(MAX($Q164:AL164,0)=OPER!$AA259,".",IF(OPER!$AB259&lt;=HOUR(AN$7),MAX($Q164:AL164,0)+1,".")))</f>
        <v>,</v>
      </c>
      <c r="AN164" s="270" t="str">
        <f>IF($E164=$E163,IF(AO163=".",IF(MAX($Q164:AM164,0)=OPER!$AA259,".",IF(OPER!$AB259&lt;=HOUR(AO$7),MAX($Q164:AM164,0)+1,".")),","),IF(MAX($Q164:AM164,0)=OPER!$AA259,".",IF(OPER!$AB259&lt;=HOUR(AO$7),MAX($Q164:AM164,0)+1,".")))</f>
        <v>,</v>
      </c>
      <c r="AO164" s="271" t="str">
        <f>IF($E164=$E163,IF(AP163=".",IF(MAX($Q164:AN164,0)=OPER!$AA259,".",IF(OPER!$AB259&lt;=HOUR(AP$7),MAX($Q164:AN164,0)+1,".")),","),IF(MAX($Q164:AN164,0)=OPER!$AA259,".",IF(OPER!$AB259&lt;=HOUR(AP$7),MAX($Q164:AN164,0)+1,".")))</f>
        <v>,</v>
      </c>
      <c r="AP164" s="269" t="str">
        <f>IF($E164=$E163,IF(AQ163=".",IF(MAX($Q164:AO164,0)=OPER!$AA259,".",IF(OPER!$AB259&lt;=HOUR(AQ$7),MAX($Q164:AO164,0)+1,".")),","),IF(MAX($Q164:AO164,0)=OPER!$AA259,".",IF(OPER!$AB259&lt;=HOUR(AQ$7),MAX($Q164:AO164,0)+1,".")))</f>
        <v>,</v>
      </c>
      <c r="AQ164" s="269" t="str">
        <f>IF($E164=$E163,IF(AR163=".",IF(MAX($Q164:AP164,0)=OPER!$AA259,".",IF(OPER!$AB259&lt;=HOUR(AR$7),MAX($Q164:AP164,0)+1,".")),","),IF(MAX($Q164:AP164,0)=OPER!$AA259,".",IF(OPER!$AB259&lt;=HOUR(AR$7),MAX($Q164:AP164,0)+1,".")))</f>
        <v>,</v>
      </c>
      <c r="AR164" s="270" t="str">
        <f>IF($E164=$E163,IF(AS163=".",IF(MAX($Q164:AQ164,0)=OPER!$AA259,".",IF(OPER!$AB259&lt;=HOUR(AS$7),MAX($Q164:AQ164,0)+1,".")),","),IF(MAX($Q164:AQ164,0)=OPER!$AA259,".",IF(OPER!$AB259&lt;=HOUR(AS$7),MAX($Q164:AQ164,0)+1,".")))</f>
        <v>,</v>
      </c>
      <c r="AS164" s="271" t="str">
        <f>IF($E164=$E163,IF(AT163=".",IF(MAX($Q164:AR164,0)=OPER!$AA259,".",IF(OPER!$AB259&lt;=HOUR(AT$7),MAX($Q164:AR164,0)+1,".")),","),IF(MAX($Q164:AR164,0)=OPER!$AA259,".",IF(OPER!$AB259&lt;=HOUR(AT$7),MAX($Q164:AR164,0)+1,".")))</f>
        <v>,</v>
      </c>
      <c r="AT164" s="269" t="str">
        <f>IF($E164=$E163,IF(AU163=".",IF(MAX($Q164:AS164,0)=OPER!$AA259,".",IF(OPER!$AB259&lt;=HOUR(AU$7),MAX($Q164:AS164,0)+1,".")),","),IF(MAX($Q164:AS164,0)=OPER!$AA259,".",IF(OPER!$AB259&lt;=HOUR(AU$7),MAX($Q164:AS164,0)+1,".")))</f>
        <v>,</v>
      </c>
      <c r="AU164" s="269" t="str">
        <f>IF($E164=$E163,IF(AV163=".",IF(MAX($Q164:AT164,0)=OPER!$AA259,".",IF(OPER!$AB259&lt;=HOUR(AV$7),MAX($Q164:AT164,0)+1,".")),","),IF(MAX($Q164:AT164,0)=OPER!$AA259,".",IF(OPER!$AB259&lt;=HOUR(AV$7),MAX($Q164:AT164,0)+1,".")))</f>
        <v>,</v>
      </c>
      <c r="AV164" s="270" t="str">
        <f>IF($E164=$E163,IF(AW163=".",IF(MAX($Q164:AU164,0)=OPER!$AA259,".",IF(OPER!$AB259&lt;=HOUR(AW$7),MAX($Q164:AU164,0)+1,".")),","),IF(MAX($Q164:AU164,0)=OPER!$AA259,".",IF(OPER!$AB259&lt;=HOUR(AW$7),MAX($Q164:AU164,0)+1,".")))</f>
        <v>,</v>
      </c>
      <c r="AW164" s="271" t="str">
        <f>IF($E164=$E163,IF(AX163=".",IF(MAX($Q164:AV164,0)=OPER!$AA259,".",IF(OPER!$AB259&lt;=HOUR(AX$7),MAX($Q164:AV164,0)+1,".")),","),IF(MAX($Q164:AV164,0)=OPER!$AA259,".",IF(OPER!$AB259&lt;=HOUR(AX$7),MAX($Q164:AV164,0)+1,".")))</f>
        <v>,</v>
      </c>
      <c r="AX164" s="269" t="str">
        <f>IF($E164=$E163,IF(AY163=".",IF(MAX($Q164:AW164,0)=OPER!$AA259,".",IF(OPER!$AB259&lt;=HOUR(AY$7),MAX($Q164:AW164,0)+1,".")),","),IF(MAX($Q164:AW164,0)=OPER!$AA259,".",IF(OPER!$AB259&lt;=HOUR(AY$7),MAX($Q164:AW164,0)+1,".")))</f>
        <v>,</v>
      </c>
      <c r="AY164" s="269" t="str">
        <f>IF($E164=$E163,IF(AZ163=".",IF(MAX($Q164:AX164,0)=OPER!$AA259,".",IF(OPER!$AB259&lt;=HOUR(AZ$7),MAX($Q164:AX164,0)+1,".")),","),IF(MAX($Q164:AX164,0)=OPER!$AA259,".",IF(OPER!$AB259&lt;=HOUR(AZ$7),MAX($Q164:AX164,0)+1,".")))</f>
        <v>,</v>
      </c>
      <c r="AZ164" s="270" t="str">
        <f>IF($E164=$E163,IF(BA163=".",IF(MAX($Q164:AY164,0)=OPER!$AA259,".",IF(OPER!$AB259&lt;=HOUR(BA$7),MAX($Q164:AY164,0)+1,".")),","),IF(MAX($Q164:AY164,0)=OPER!$AA259,".",IF(OPER!$AB259&lt;=HOUR(BA$7),MAX($Q164:AY164,0)+1,".")))</f>
        <v>,</v>
      </c>
      <c r="BA164" s="30" t="str">
        <f>+OPER!AK158</f>
        <v/>
      </c>
    </row>
    <row r="165" spans="1:53" ht="80.5" customHeight="1" x14ac:dyDescent="0.2">
      <c r="A165" s="282" t="str">
        <f>IF(OPER!AF159=0,"",OPER!AF159)</f>
        <v>CRITICA</v>
      </c>
      <c r="B165" s="109" t="str">
        <f>IF(OPER!V159=0,"",OPER!V159)</f>
        <v xml:space="preserve"> </v>
      </c>
      <c r="C165" s="71" t="str">
        <f>IF(OPER!U159 = 0,"", OPER!U159)</f>
        <v/>
      </c>
      <c r="D165" s="30" t="str">
        <f t="shared" si="13"/>
        <v/>
      </c>
      <c r="E165" s="262" t="str">
        <f>IF(OPER!X159 = 0,"",OPER!X159)</f>
        <v xml:space="preserve"> </v>
      </c>
      <c r="F165" s="262" t="str">
        <f>IF(OPER!I159 = 0,"",OPER!I159)</f>
        <v/>
      </c>
      <c r="G165" s="352" t="str">
        <f>IF(OPER!C159=0,"",OPER!C159)</f>
        <v/>
      </c>
      <c r="H165" s="30" t="str">
        <f>IF(OPER!R159 = 0,"",OPER!R159)</f>
        <v/>
      </c>
      <c r="I165" s="30" t="str">
        <f>IF(OPER!F159=0,"", OPER!F159)</f>
        <v/>
      </c>
      <c r="J165" s="108" t="str">
        <f>IF(OPER!G159=0,"",OPER!G159)</f>
        <v/>
      </c>
      <c r="K165" s="250">
        <f>+OPER!R159</f>
        <v>0</v>
      </c>
      <c r="L165" s="262">
        <f t="shared" si="14"/>
        <v>0</v>
      </c>
      <c r="M165" s="250">
        <f t="shared" si="15"/>
        <v>0</v>
      </c>
      <c r="N165" s="205" t="str">
        <f>IF(OPER!A159=0,"",OPER!A159)</f>
        <v/>
      </c>
      <c r="O165" s="73" t="str">
        <f>IF(OPER!AJ2015=0,"",OPER!AJ2015)</f>
        <v/>
      </c>
      <c r="P165" s="264" t="str">
        <f>IF(OPER!AH159="EJECUTADO","SI",IF(OPER!AH159="NO EJECUTADO","NO",""))</f>
        <v/>
      </c>
      <c r="Q165" s="264" t="str">
        <f>IF(OPER!AN159="EJECUTADO","SI",IF(OPER!AN159="NO EJECUTADO","NO",""))</f>
        <v/>
      </c>
      <c r="R165" s="221" t="str">
        <f>IFERROR(VLOOKUP(OPER!Z159,OPER!$AU$490:$AV$577,2,0),"NO ASIGNADO")</f>
        <v xml:space="preserve"> </v>
      </c>
      <c r="S165" s="6" t="str">
        <f>+OPER!AG159</f>
        <v xml:space="preserve"> </v>
      </c>
      <c r="T165" s="268" t="str">
        <f>IF($E165=$E164,IF(U164=".",IF(MAX($Q165:Q165,0)=OPER!$AA260,".",IF(OPER!$AB260&lt;=HOUR(U$7),MAX($Q165:Q165,0)+1,".")),","),IF(MAX($Q165:Q165,0)=OPER!$AA260,".",IF(OPER!$AB260&lt;=HOUR(U$7),MAX($Q165:Q165,0)+1,".")))</f>
        <v>,</v>
      </c>
      <c r="U165" s="269" t="str">
        <f>IF($E165=$E164,IF(V164=".",IF(MAX($Q165:T165,0)=OPER!$AA260,".",IF(OPER!$AB260&lt;=HOUR(V$7),MAX($Q165:T165,0)+1,".")),","),IF(MAX($Q165:T165,0)=OPER!$AA260,".",IF(OPER!$AB260&lt;=HOUR(V$7),MAX($Q165:T165,0)+1,".")))</f>
        <v>,</v>
      </c>
      <c r="V165" s="269" t="str">
        <f>IF($E165=$E164,IF(W164=".",IF(MAX($Q165:U165,0)=OPER!$AA260,".",IF(OPER!$AB260&lt;=HOUR(W$7),MAX($Q165:U165,0)+1,".")),","),IF(MAX($Q165:U165,0)=OPER!$AA260,".",IF(OPER!$AB260&lt;=HOUR(W$7),MAX($Q165:U165,0)+1,".")))</f>
        <v>,</v>
      </c>
      <c r="W165" s="269" t="str">
        <f>IF($E165=$E164,IF(X164=".",IF(MAX($Q165:V165,0)=OPER!$AA260,".",IF(OPER!$AB260&lt;=HOUR(X$7),MAX($Q165:V165,0)+1,".")),","),IF(MAX($Q165:V165,0)=OPER!$AA260,".",IF(OPER!$AB260&lt;=HOUR(X$7),MAX($Q165:V165,0)+1,".")))</f>
        <v>,</v>
      </c>
      <c r="X165" s="270" t="str">
        <f>IF($E165=$E164,IF(Y164=".",IF(MAX($Q165:W165,0)=OPER!$AA260,".",IF(OPER!$AB260&lt;=HOUR(Y$7),MAX($Q165:W165,0)+1,".")),","),IF(MAX($Q165:W165,0)=OPER!$AA260,".",IF(OPER!$AB260&lt;=HOUR(Y$7),MAX($Q165:W165,0)+1,".")))</f>
        <v>,</v>
      </c>
      <c r="Y165" s="271" t="str">
        <f>IF($E165=$E164,IF(Z164=".",IF(MAX($Q165:X165,0)=OPER!$AA260,".",IF(OPER!$AB260&lt;=HOUR(Z$7),MAX($Q165:X165,0)+1,".")),","),IF(MAX($Q165:X165,0)=OPER!$AA260,".",IF(OPER!$AB260&lt;=HOUR(Z$7),MAX($Q165:X165,0)+1,".")))</f>
        <v>,</v>
      </c>
      <c r="Z165" s="269" t="str">
        <f>IF($E165=$E164,IF(AA164=".",IF(MAX($Q165:Y165,0)=OPER!$AA260,".",IF(OPER!$AB260&lt;=HOUR(AA$7),MAX($Q165:Y165,0)+1,".")),","),IF(MAX($Q165:Y165,0)=OPER!$AA260,".",IF(OPER!$AB260&lt;=HOUR(AA$7),MAX($Q165:Y165,0)+1,".")))</f>
        <v>,</v>
      </c>
      <c r="AA165" s="269" t="str">
        <f>IF($E165=$E164,IF(AB164=".",IF(MAX($Q165:Z165,0)=OPER!$AA260,".",IF(OPER!$AB260&lt;=HOUR(AB$7),MAX($Q165:Z165,0)+1,".")),","),IF(MAX($Q165:Z165,0)=OPER!$AA260,".",IF(OPER!$AB260&lt;=HOUR(AB$7),MAX($Q165:Z165,0)+1,".")))</f>
        <v>,</v>
      </c>
      <c r="AB165" s="270" t="str">
        <f>IF($E165=$E164,IF(AC164=".",IF(MAX($Q165:AA165,0)=OPER!$AA260,".",IF(OPER!$AB260&lt;=HOUR(AC$7),MAX($Q165:AA165,0)+1,".")),","),IF(MAX($Q165:AA165,0)=OPER!$AA260,".",IF(OPER!$AB260&lt;=HOUR(AC$7),MAX($Q165:AA165,0)+1,".")))</f>
        <v>,</v>
      </c>
      <c r="AC165" s="271" t="str">
        <f>IF($E165=$E164,IF(AD164=".",IF(MAX($Q165:AB165,0)=OPER!$AA260,".",IF(OPER!$AB260&lt;=HOUR(AD$7),MAX($Q165:AB165,0)+1,".")),","),IF(MAX($Q165:AB165,0)=OPER!$AA260,".",IF(OPER!$AB260&lt;=HOUR(AD$7),MAX($Q165:AB165,0)+1,".")))</f>
        <v>,</v>
      </c>
      <c r="AD165" s="269" t="str">
        <f>IF($E165=$E164,IF(AE164=".",IF(MAX($Q165:AC165,0)=OPER!$AA260,".",IF(OPER!$AB260&lt;=HOUR(AE$7),MAX($Q165:AC165,0)+1,".")),","),IF(MAX($Q165:AC165,0)=OPER!$AA260,".",IF(OPER!$AB260&lt;=HOUR(AE$7),MAX($Q165:AC165,0)+1,".")))</f>
        <v>,</v>
      </c>
      <c r="AE165" s="269" t="str">
        <f>IF($E165=$E164,IF(AF164=".",IF(MAX($Q165:AD165,0)=OPER!$AA260,".",IF(OPER!$AB260&lt;=HOUR(AF$7),MAX($Q165:AD165,0)+1,".")),","),IF(MAX($Q165:AD165,0)=OPER!$AA260,".",IF(OPER!$AB260&lt;=HOUR(AF$7),MAX($Q165:AD165,0)+1,".")))</f>
        <v>,</v>
      </c>
      <c r="AF165" s="270" t="str">
        <f>IF($E165=$E164,IF(AG164=".",IF(MAX($Q165:AE165,0)=OPER!$AA260,".",IF(OPER!$AB260&lt;=HOUR(AG$7),MAX($Q165:AE165,0)+1,".")),","),IF(MAX($Q165:AE165,0)=OPER!$AA260,".",IF(OPER!$AB260&lt;=HOUR(AG$7),MAX($Q165:AE165,0)+1,".")))</f>
        <v>,</v>
      </c>
      <c r="AG165" s="271" t="str">
        <f>IF($E165=$E164,IF(AH164=".",IF(MAX($Q165:AF165,0)=OPER!$AA260,".",IF(OPER!$AB260&lt;=HOUR(AH$7),MAX($Q165:AF165,0)+1,".")),","),IF(MAX($Q165:AF165,0)=OPER!$AA260,".",IF(OPER!$AB260&lt;=HOUR(AH$7),MAX($Q165:AF165,0)+1,".")))</f>
        <v>,</v>
      </c>
      <c r="AH165" s="269" t="str">
        <f>IF($E165=$E164,IF(AI164=".",IF(MAX($Q165:AG165,0)=OPER!$AA260,".",IF(OPER!$AB260&lt;=HOUR(AI$7),MAX($Q165:AG165,0)+1,".")),","),IF(MAX($Q165:AG165,0)=OPER!$AA260,".",IF(OPER!$AB260&lt;=HOUR(AI$7),MAX($Q165:AG165,0)+1,".")))</f>
        <v>,</v>
      </c>
      <c r="AI165" s="269" t="str">
        <f>IF($E165=$E164,IF(AJ164=".",IF(MAX($Q165:AH165,0)=OPER!$AA260,".",IF(OPER!$AB260&lt;=HOUR(AJ$7),MAX($Q165:AH165,0)+1,".")),","),IF(MAX($Q165:AH165,0)=OPER!$AA260,".",IF(OPER!$AB260&lt;=HOUR(AJ$7),MAX($Q165:AH165,0)+1,".")))</f>
        <v>,</v>
      </c>
      <c r="AJ165" s="270" t="str">
        <f>IF($E165=$E164,IF(AK164=".",IF(MAX($Q165:AI165,0)=OPER!$AA260,".",IF(OPER!$AB260&lt;=HOUR(AK$7),MAX($Q165:AI165,0)+1,".")),","),IF(MAX($Q165:AI165,0)=OPER!$AA260,".",IF(OPER!$AB260&lt;=HOUR(AK$7),MAX($Q165:AI165,0)+1,".")))</f>
        <v>,</v>
      </c>
      <c r="AK165" s="271" t="str">
        <f>IF($E165=$E164,IF(AL164=".",IF(MAX($Q165:AJ165,0)=OPER!$AA260,".",IF(OPER!$AB260&lt;=HOUR(AL$7),MAX($Q165:AJ165,0)+1,".")),","),IF(MAX($Q165:AJ165,0)=OPER!$AA260,".",IF(OPER!$AB260&lt;=HOUR(AL$7),MAX($Q165:AJ165,0)+1,".")))</f>
        <v>,</v>
      </c>
      <c r="AL165" s="269" t="str">
        <f>IF($E165=$E164,IF(AM164=".",IF(MAX($Q165:AK165,0)=OPER!$AA260,".",IF(OPER!$AB260&lt;=HOUR(AM$7),MAX($Q165:AK165,0)+1,".")),","),IF(MAX($Q165:AK165,0)=OPER!$AA260,".",IF(OPER!$AB260&lt;=HOUR(AM$7),MAX($Q165:AK165,0)+1,".")))</f>
        <v>,</v>
      </c>
      <c r="AM165" s="269" t="str">
        <f>IF($E165=$E164,IF(AN164=".",IF(MAX($Q165:AL165,0)=OPER!$AA260,".",IF(OPER!$AB260&lt;=HOUR(AN$7),MAX($Q165:AL165,0)+1,".")),","),IF(MAX($Q165:AL165,0)=OPER!$AA260,".",IF(OPER!$AB260&lt;=HOUR(AN$7),MAX($Q165:AL165,0)+1,".")))</f>
        <v>,</v>
      </c>
      <c r="AN165" s="270" t="str">
        <f>IF($E165=$E164,IF(AO164=".",IF(MAX($Q165:AM165,0)=OPER!$AA260,".",IF(OPER!$AB260&lt;=HOUR(AO$7),MAX($Q165:AM165,0)+1,".")),","),IF(MAX($Q165:AM165,0)=OPER!$AA260,".",IF(OPER!$AB260&lt;=HOUR(AO$7),MAX($Q165:AM165,0)+1,".")))</f>
        <v>,</v>
      </c>
      <c r="AO165" s="271" t="str">
        <f>IF($E165=$E164,IF(AP164=".",IF(MAX($Q165:AN165,0)=OPER!$AA260,".",IF(OPER!$AB260&lt;=HOUR(AP$7),MAX($Q165:AN165,0)+1,".")),","),IF(MAX($Q165:AN165,0)=OPER!$AA260,".",IF(OPER!$AB260&lt;=HOUR(AP$7),MAX($Q165:AN165,0)+1,".")))</f>
        <v>,</v>
      </c>
      <c r="AP165" s="269" t="str">
        <f>IF($E165=$E164,IF(AQ164=".",IF(MAX($Q165:AO165,0)=OPER!$AA260,".",IF(OPER!$AB260&lt;=HOUR(AQ$7),MAX($Q165:AO165,0)+1,".")),","),IF(MAX($Q165:AO165,0)=OPER!$AA260,".",IF(OPER!$AB260&lt;=HOUR(AQ$7),MAX($Q165:AO165,0)+1,".")))</f>
        <v>,</v>
      </c>
      <c r="AQ165" s="269" t="str">
        <f>IF($E165=$E164,IF(AR164=".",IF(MAX($Q165:AP165,0)=OPER!$AA260,".",IF(OPER!$AB260&lt;=HOUR(AR$7),MAX($Q165:AP165,0)+1,".")),","),IF(MAX($Q165:AP165,0)=OPER!$AA260,".",IF(OPER!$AB260&lt;=HOUR(AR$7),MAX($Q165:AP165,0)+1,".")))</f>
        <v>,</v>
      </c>
      <c r="AR165" s="270" t="str">
        <f>IF($E165=$E164,IF(AS164=".",IF(MAX($Q165:AQ165,0)=OPER!$AA260,".",IF(OPER!$AB260&lt;=HOUR(AS$7),MAX($Q165:AQ165,0)+1,".")),","),IF(MAX($Q165:AQ165,0)=OPER!$AA260,".",IF(OPER!$AB260&lt;=HOUR(AS$7),MAX($Q165:AQ165,0)+1,".")))</f>
        <v>,</v>
      </c>
      <c r="AS165" s="271" t="str">
        <f>IF($E165=$E164,IF(AT164=".",IF(MAX($Q165:AR165,0)=OPER!$AA260,".",IF(OPER!$AB260&lt;=HOUR(AT$7),MAX($Q165:AR165,0)+1,".")),","),IF(MAX($Q165:AR165,0)=OPER!$AA260,".",IF(OPER!$AB260&lt;=HOUR(AT$7),MAX($Q165:AR165,0)+1,".")))</f>
        <v>,</v>
      </c>
      <c r="AT165" s="269" t="str">
        <f>IF($E165=$E164,IF(AU164=".",IF(MAX($Q165:AS165,0)=OPER!$AA260,".",IF(OPER!$AB260&lt;=HOUR(AU$7),MAX($Q165:AS165,0)+1,".")),","),IF(MAX($Q165:AS165,0)=OPER!$AA260,".",IF(OPER!$AB260&lt;=HOUR(AU$7),MAX($Q165:AS165,0)+1,".")))</f>
        <v>,</v>
      </c>
      <c r="AU165" s="269" t="str">
        <f>IF($E165=$E164,IF(AV164=".",IF(MAX($Q165:AT165,0)=OPER!$AA260,".",IF(OPER!$AB260&lt;=HOUR(AV$7),MAX($Q165:AT165,0)+1,".")),","),IF(MAX($Q165:AT165,0)=OPER!$AA260,".",IF(OPER!$AB260&lt;=HOUR(AV$7),MAX($Q165:AT165,0)+1,".")))</f>
        <v>,</v>
      </c>
      <c r="AV165" s="270" t="str">
        <f>IF($E165=$E164,IF(AW164=".",IF(MAX($Q165:AU165,0)=OPER!$AA260,".",IF(OPER!$AB260&lt;=HOUR(AW$7),MAX($Q165:AU165,0)+1,".")),","),IF(MAX($Q165:AU165,0)=OPER!$AA260,".",IF(OPER!$AB260&lt;=HOUR(AW$7),MAX($Q165:AU165,0)+1,".")))</f>
        <v>,</v>
      </c>
      <c r="AW165" s="271" t="str">
        <f>IF($E165=$E164,IF(AX164=".",IF(MAX($Q165:AV165,0)=OPER!$AA260,".",IF(OPER!$AB260&lt;=HOUR(AX$7),MAX($Q165:AV165,0)+1,".")),","),IF(MAX($Q165:AV165,0)=OPER!$AA260,".",IF(OPER!$AB260&lt;=HOUR(AX$7),MAX($Q165:AV165,0)+1,".")))</f>
        <v>,</v>
      </c>
      <c r="AX165" s="269" t="str">
        <f>IF($E165=$E164,IF(AY164=".",IF(MAX($Q165:AW165,0)=OPER!$AA260,".",IF(OPER!$AB260&lt;=HOUR(AY$7),MAX($Q165:AW165,0)+1,".")),","),IF(MAX($Q165:AW165,0)=OPER!$AA260,".",IF(OPER!$AB260&lt;=HOUR(AY$7),MAX($Q165:AW165,0)+1,".")))</f>
        <v>,</v>
      </c>
      <c r="AY165" s="269" t="str">
        <f>IF($E165=$E164,IF(AZ164=".",IF(MAX($Q165:AX165,0)=OPER!$AA260,".",IF(OPER!$AB260&lt;=HOUR(AZ$7),MAX($Q165:AX165,0)+1,".")),","),IF(MAX($Q165:AX165,0)=OPER!$AA260,".",IF(OPER!$AB260&lt;=HOUR(AZ$7),MAX($Q165:AX165,0)+1,".")))</f>
        <v>,</v>
      </c>
      <c r="AZ165" s="270" t="str">
        <f>IF($E165=$E164,IF(BA164=".",IF(MAX($Q165:AY165,0)=OPER!$AA260,".",IF(OPER!$AB260&lt;=HOUR(BA$7),MAX($Q165:AY165,0)+1,".")),","),IF(MAX($Q165:AY165,0)=OPER!$AA260,".",IF(OPER!$AB260&lt;=HOUR(BA$7),MAX($Q165:AY165,0)+1,".")))</f>
        <v>,</v>
      </c>
      <c r="BA165" s="30" t="str">
        <f>+OPER!AK159</f>
        <v/>
      </c>
    </row>
    <row r="166" spans="1:53" ht="80.5" customHeight="1" x14ac:dyDescent="0.2">
      <c r="A166" s="282" t="str">
        <f>IF(OPER!AF160=0,"",OPER!AF160)</f>
        <v>CRITICA</v>
      </c>
      <c r="B166" s="109" t="str">
        <f>IF(OPER!V160=0,"",OPER!V160)</f>
        <v xml:space="preserve"> </v>
      </c>
      <c r="C166" s="71" t="str">
        <f>IF(OPER!U160 = 0,"", OPER!U160)</f>
        <v/>
      </c>
      <c r="D166" s="30" t="str">
        <f t="shared" si="13"/>
        <v/>
      </c>
      <c r="E166" s="262" t="str">
        <f>IF(OPER!X160 = 0,"",OPER!X160)</f>
        <v xml:space="preserve"> </v>
      </c>
      <c r="F166" s="262" t="str">
        <f>IF(OPER!I160 = 0,"",OPER!I160)</f>
        <v/>
      </c>
      <c r="G166" s="352" t="str">
        <f>IF(OPER!C160=0,"",OPER!C160)</f>
        <v/>
      </c>
      <c r="H166" s="30" t="str">
        <f>IF(OPER!R160 = 0,"",OPER!R160)</f>
        <v/>
      </c>
      <c r="I166" s="30" t="str">
        <f>IF(OPER!F160=0,"", OPER!F160)</f>
        <v/>
      </c>
      <c r="J166" s="108" t="str">
        <f>IF(OPER!G160=0,"",OPER!G160)</f>
        <v/>
      </c>
      <c r="K166" s="250">
        <f>+OPER!R160</f>
        <v>0</v>
      </c>
      <c r="L166" s="262">
        <f t="shared" si="14"/>
        <v>0</v>
      </c>
      <c r="M166" s="250">
        <f t="shared" si="15"/>
        <v>0</v>
      </c>
      <c r="N166" s="205" t="str">
        <f>IF(OPER!A160=0,"",OPER!A160)</f>
        <v/>
      </c>
      <c r="O166" s="73" t="str">
        <f>IF(OPER!AJ2016=0,"",OPER!AJ2016)</f>
        <v/>
      </c>
      <c r="P166" s="264" t="str">
        <f>IF(OPER!AH160="EJECUTADO","SI",IF(OPER!AH160="NO EJECUTADO","NO",""))</f>
        <v/>
      </c>
      <c r="Q166" s="264" t="str">
        <f>IF(OPER!AN160="EJECUTADO","SI",IF(OPER!AN160="NO EJECUTADO","NO",""))</f>
        <v/>
      </c>
      <c r="R166" s="221" t="str">
        <f>IFERROR(VLOOKUP(OPER!Z160,OPER!$AU$490:$AV$577,2,0),"NO ASIGNADO")</f>
        <v xml:space="preserve"> </v>
      </c>
      <c r="S166" s="6" t="str">
        <f>+OPER!AG160</f>
        <v xml:space="preserve"> </v>
      </c>
      <c r="T166" s="268" t="str">
        <f>IF($E166=$E165,IF(U165=".",IF(MAX($Q166:Q166,0)=OPER!$AA261,".",IF(OPER!$AB261&lt;=HOUR(U$7),MAX($Q166:Q166,0)+1,".")),","),IF(MAX($Q166:Q166,0)=OPER!$AA261,".",IF(OPER!$AB261&lt;=HOUR(U$7),MAX($Q166:Q166,0)+1,".")))</f>
        <v>,</v>
      </c>
      <c r="U166" s="269" t="str">
        <f>IF($E166=$E165,IF(V165=".",IF(MAX($Q166:T166,0)=OPER!$AA261,".",IF(OPER!$AB261&lt;=HOUR(V$7),MAX($Q166:T166,0)+1,".")),","),IF(MAX($Q166:T166,0)=OPER!$AA261,".",IF(OPER!$AB261&lt;=HOUR(V$7),MAX($Q166:T166,0)+1,".")))</f>
        <v>,</v>
      </c>
      <c r="V166" s="269" t="str">
        <f>IF($E166=$E165,IF(W165=".",IF(MAX($Q166:U166,0)=OPER!$AA261,".",IF(OPER!$AB261&lt;=HOUR(W$7),MAX($Q166:U166,0)+1,".")),","),IF(MAX($Q166:U166,0)=OPER!$AA261,".",IF(OPER!$AB261&lt;=HOUR(W$7),MAX($Q166:U166,0)+1,".")))</f>
        <v>,</v>
      </c>
      <c r="W166" s="269" t="str">
        <f>IF($E166=$E165,IF(X165=".",IF(MAX($Q166:V166,0)=OPER!$AA261,".",IF(OPER!$AB261&lt;=HOUR(X$7),MAX($Q166:V166,0)+1,".")),","),IF(MAX($Q166:V166,0)=OPER!$AA261,".",IF(OPER!$AB261&lt;=HOUR(X$7),MAX($Q166:V166,0)+1,".")))</f>
        <v>,</v>
      </c>
      <c r="X166" s="270" t="str">
        <f>IF($E166=$E165,IF(Y165=".",IF(MAX($Q166:W166,0)=OPER!$AA261,".",IF(OPER!$AB261&lt;=HOUR(Y$7),MAX($Q166:W166,0)+1,".")),","),IF(MAX($Q166:W166,0)=OPER!$AA261,".",IF(OPER!$AB261&lt;=HOUR(Y$7),MAX($Q166:W166,0)+1,".")))</f>
        <v>,</v>
      </c>
      <c r="Y166" s="271" t="str">
        <f>IF($E166=$E165,IF(Z165=".",IF(MAX($Q166:X166,0)=OPER!$AA261,".",IF(OPER!$AB261&lt;=HOUR(Z$7),MAX($Q166:X166,0)+1,".")),","),IF(MAX($Q166:X166,0)=OPER!$AA261,".",IF(OPER!$AB261&lt;=HOUR(Z$7),MAX($Q166:X166,0)+1,".")))</f>
        <v>,</v>
      </c>
      <c r="Z166" s="269" t="str">
        <f>IF($E166=$E165,IF(AA165=".",IF(MAX($Q166:Y166,0)=OPER!$AA261,".",IF(OPER!$AB261&lt;=HOUR(AA$7),MAX($Q166:Y166,0)+1,".")),","),IF(MAX($Q166:Y166,0)=OPER!$AA261,".",IF(OPER!$AB261&lt;=HOUR(AA$7),MAX($Q166:Y166,0)+1,".")))</f>
        <v>,</v>
      </c>
      <c r="AA166" s="269" t="str">
        <f>IF($E166=$E165,IF(AB165=".",IF(MAX($Q166:Z166,0)=OPER!$AA261,".",IF(OPER!$AB261&lt;=HOUR(AB$7),MAX($Q166:Z166,0)+1,".")),","),IF(MAX($Q166:Z166,0)=OPER!$AA261,".",IF(OPER!$AB261&lt;=HOUR(AB$7),MAX($Q166:Z166,0)+1,".")))</f>
        <v>,</v>
      </c>
      <c r="AB166" s="270" t="str">
        <f>IF($E166=$E165,IF(AC165=".",IF(MAX($Q166:AA166,0)=OPER!$AA261,".",IF(OPER!$AB261&lt;=HOUR(AC$7),MAX($Q166:AA166,0)+1,".")),","),IF(MAX($Q166:AA166,0)=OPER!$AA261,".",IF(OPER!$AB261&lt;=HOUR(AC$7),MAX($Q166:AA166,0)+1,".")))</f>
        <v>,</v>
      </c>
      <c r="AC166" s="271" t="str">
        <f>IF($E166=$E165,IF(AD165=".",IF(MAX($Q166:AB166,0)=OPER!$AA261,".",IF(OPER!$AB261&lt;=HOUR(AD$7),MAX($Q166:AB166,0)+1,".")),","),IF(MAX($Q166:AB166,0)=OPER!$AA261,".",IF(OPER!$AB261&lt;=HOUR(AD$7),MAX($Q166:AB166,0)+1,".")))</f>
        <v>,</v>
      </c>
      <c r="AD166" s="269" t="str">
        <f>IF($E166=$E165,IF(AE165=".",IF(MAX($Q166:AC166,0)=OPER!$AA261,".",IF(OPER!$AB261&lt;=HOUR(AE$7),MAX($Q166:AC166,0)+1,".")),","),IF(MAX($Q166:AC166,0)=OPER!$AA261,".",IF(OPER!$AB261&lt;=HOUR(AE$7),MAX($Q166:AC166,0)+1,".")))</f>
        <v>,</v>
      </c>
      <c r="AE166" s="269" t="str">
        <f>IF($E166=$E165,IF(AF165=".",IF(MAX($Q166:AD166,0)=OPER!$AA261,".",IF(OPER!$AB261&lt;=HOUR(AF$7),MAX($Q166:AD166,0)+1,".")),","),IF(MAX($Q166:AD166,0)=OPER!$AA261,".",IF(OPER!$AB261&lt;=HOUR(AF$7),MAX($Q166:AD166,0)+1,".")))</f>
        <v>,</v>
      </c>
      <c r="AF166" s="270" t="str">
        <f>IF($E166=$E165,IF(AG165=".",IF(MAX($Q166:AE166,0)=OPER!$AA261,".",IF(OPER!$AB261&lt;=HOUR(AG$7),MAX($Q166:AE166,0)+1,".")),","),IF(MAX($Q166:AE166,0)=OPER!$AA261,".",IF(OPER!$AB261&lt;=HOUR(AG$7),MAX($Q166:AE166,0)+1,".")))</f>
        <v>,</v>
      </c>
      <c r="AG166" s="271" t="str">
        <f>IF($E166=$E165,IF(AH165=".",IF(MAX($Q166:AF166,0)=OPER!$AA261,".",IF(OPER!$AB261&lt;=HOUR(AH$7),MAX($Q166:AF166,0)+1,".")),","),IF(MAX($Q166:AF166,0)=OPER!$AA261,".",IF(OPER!$AB261&lt;=HOUR(AH$7),MAX($Q166:AF166,0)+1,".")))</f>
        <v>,</v>
      </c>
      <c r="AH166" s="269" t="str">
        <f>IF($E166=$E165,IF(AI165=".",IF(MAX($Q166:AG166,0)=OPER!$AA261,".",IF(OPER!$AB261&lt;=HOUR(AI$7),MAX($Q166:AG166,0)+1,".")),","),IF(MAX($Q166:AG166,0)=OPER!$AA261,".",IF(OPER!$AB261&lt;=HOUR(AI$7),MAX($Q166:AG166,0)+1,".")))</f>
        <v>,</v>
      </c>
      <c r="AI166" s="269" t="str">
        <f>IF($E166=$E165,IF(AJ165=".",IF(MAX($Q166:AH166,0)=OPER!$AA261,".",IF(OPER!$AB261&lt;=HOUR(AJ$7),MAX($Q166:AH166,0)+1,".")),","),IF(MAX($Q166:AH166,0)=OPER!$AA261,".",IF(OPER!$AB261&lt;=HOUR(AJ$7),MAX($Q166:AH166,0)+1,".")))</f>
        <v>,</v>
      </c>
      <c r="AJ166" s="270" t="str">
        <f>IF($E166=$E165,IF(AK165=".",IF(MAX($Q166:AI166,0)=OPER!$AA261,".",IF(OPER!$AB261&lt;=HOUR(AK$7),MAX($Q166:AI166,0)+1,".")),","),IF(MAX($Q166:AI166,0)=OPER!$AA261,".",IF(OPER!$AB261&lt;=HOUR(AK$7),MAX($Q166:AI166,0)+1,".")))</f>
        <v>,</v>
      </c>
      <c r="AK166" s="271" t="str">
        <f>IF($E166=$E165,IF(AL165=".",IF(MAX($Q166:AJ166,0)=OPER!$AA261,".",IF(OPER!$AB261&lt;=HOUR(AL$7),MAX($Q166:AJ166,0)+1,".")),","),IF(MAX($Q166:AJ166,0)=OPER!$AA261,".",IF(OPER!$AB261&lt;=HOUR(AL$7),MAX($Q166:AJ166,0)+1,".")))</f>
        <v>,</v>
      </c>
      <c r="AL166" s="269" t="str">
        <f>IF($E166=$E165,IF(AM165=".",IF(MAX($Q166:AK166,0)=OPER!$AA261,".",IF(OPER!$AB261&lt;=HOUR(AM$7),MAX($Q166:AK166,0)+1,".")),","),IF(MAX($Q166:AK166,0)=OPER!$AA261,".",IF(OPER!$AB261&lt;=HOUR(AM$7),MAX($Q166:AK166,0)+1,".")))</f>
        <v>,</v>
      </c>
      <c r="AM166" s="269" t="str">
        <f>IF($E166=$E165,IF(AN165=".",IF(MAX($Q166:AL166,0)=OPER!$AA261,".",IF(OPER!$AB261&lt;=HOUR(AN$7),MAX($Q166:AL166,0)+1,".")),","),IF(MAX($Q166:AL166,0)=OPER!$AA261,".",IF(OPER!$AB261&lt;=HOUR(AN$7),MAX($Q166:AL166,0)+1,".")))</f>
        <v>,</v>
      </c>
      <c r="AN166" s="270" t="str">
        <f>IF($E166=$E165,IF(AO165=".",IF(MAX($Q166:AM166,0)=OPER!$AA261,".",IF(OPER!$AB261&lt;=HOUR(AO$7),MAX($Q166:AM166,0)+1,".")),","),IF(MAX($Q166:AM166,0)=OPER!$AA261,".",IF(OPER!$AB261&lt;=HOUR(AO$7),MAX($Q166:AM166,0)+1,".")))</f>
        <v>,</v>
      </c>
      <c r="AO166" s="271" t="str">
        <f>IF($E166=$E165,IF(AP165=".",IF(MAX($Q166:AN166,0)=OPER!$AA261,".",IF(OPER!$AB261&lt;=HOUR(AP$7),MAX($Q166:AN166,0)+1,".")),","),IF(MAX($Q166:AN166,0)=OPER!$AA261,".",IF(OPER!$AB261&lt;=HOUR(AP$7),MAX($Q166:AN166,0)+1,".")))</f>
        <v>,</v>
      </c>
      <c r="AP166" s="269" t="str">
        <f>IF($E166=$E165,IF(AQ165=".",IF(MAX($Q166:AO166,0)=OPER!$AA261,".",IF(OPER!$AB261&lt;=HOUR(AQ$7),MAX($Q166:AO166,0)+1,".")),","),IF(MAX($Q166:AO166,0)=OPER!$AA261,".",IF(OPER!$AB261&lt;=HOUR(AQ$7),MAX($Q166:AO166,0)+1,".")))</f>
        <v>,</v>
      </c>
      <c r="AQ166" s="269" t="str">
        <f>IF($E166=$E165,IF(AR165=".",IF(MAX($Q166:AP166,0)=OPER!$AA261,".",IF(OPER!$AB261&lt;=HOUR(AR$7),MAX($Q166:AP166,0)+1,".")),","),IF(MAX($Q166:AP166,0)=OPER!$AA261,".",IF(OPER!$AB261&lt;=HOUR(AR$7),MAX($Q166:AP166,0)+1,".")))</f>
        <v>,</v>
      </c>
      <c r="AR166" s="270" t="str">
        <f>IF($E166=$E165,IF(AS165=".",IF(MAX($Q166:AQ166,0)=OPER!$AA261,".",IF(OPER!$AB261&lt;=HOUR(AS$7),MAX($Q166:AQ166,0)+1,".")),","),IF(MAX($Q166:AQ166,0)=OPER!$AA261,".",IF(OPER!$AB261&lt;=HOUR(AS$7),MAX($Q166:AQ166,0)+1,".")))</f>
        <v>,</v>
      </c>
      <c r="AS166" s="271" t="str">
        <f>IF($E166=$E165,IF(AT165=".",IF(MAX($Q166:AR166,0)=OPER!$AA261,".",IF(OPER!$AB261&lt;=HOUR(AT$7),MAX($Q166:AR166,0)+1,".")),","),IF(MAX($Q166:AR166,0)=OPER!$AA261,".",IF(OPER!$AB261&lt;=HOUR(AT$7),MAX($Q166:AR166,0)+1,".")))</f>
        <v>,</v>
      </c>
      <c r="AT166" s="269" t="str">
        <f>IF($E166=$E165,IF(AU165=".",IF(MAX($Q166:AS166,0)=OPER!$AA261,".",IF(OPER!$AB261&lt;=HOUR(AU$7),MAX($Q166:AS166,0)+1,".")),","),IF(MAX($Q166:AS166,0)=OPER!$AA261,".",IF(OPER!$AB261&lt;=HOUR(AU$7),MAX($Q166:AS166,0)+1,".")))</f>
        <v>,</v>
      </c>
      <c r="AU166" s="269" t="str">
        <f>IF($E166=$E165,IF(AV165=".",IF(MAX($Q166:AT166,0)=OPER!$AA261,".",IF(OPER!$AB261&lt;=HOUR(AV$7),MAX($Q166:AT166,0)+1,".")),","),IF(MAX($Q166:AT166,0)=OPER!$AA261,".",IF(OPER!$AB261&lt;=HOUR(AV$7),MAX($Q166:AT166,0)+1,".")))</f>
        <v>,</v>
      </c>
      <c r="AV166" s="270" t="str">
        <f>IF($E166=$E165,IF(AW165=".",IF(MAX($Q166:AU166,0)=OPER!$AA261,".",IF(OPER!$AB261&lt;=HOUR(AW$7),MAX($Q166:AU166,0)+1,".")),","),IF(MAX($Q166:AU166,0)=OPER!$AA261,".",IF(OPER!$AB261&lt;=HOUR(AW$7),MAX($Q166:AU166,0)+1,".")))</f>
        <v>,</v>
      </c>
      <c r="AW166" s="271" t="str">
        <f>IF($E166=$E165,IF(AX165=".",IF(MAX($Q166:AV166,0)=OPER!$AA261,".",IF(OPER!$AB261&lt;=HOUR(AX$7),MAX($Q166:AV166,0)+1,".")),","),IF(MAX($Q166:AV166,0)=OPER!$AA261,".",IF(OPER!$AB261&lt;=HOUR(AX$7),MAX($Q166:AV166,0)+1,".")))</f>
        <v>,</v>
      </c>
      <c r="AX166" s="269" t="str">
        <f>IF($E166=$E165,IF(AY165=".",IF(MAX($Q166:AW166,0)=OPER!$AA261,".",IF(OPER!$AB261&lt;=HOUR(AY$7),MAX($Q166:AW166,0)+1,".")),","),IF(MAX($Q166:AW166,0)=OPER!$AA261,".",IF(OPER!$AB261&lt;=HOUR(AY$7),MAX($Q166:AW166,0)+1,".")))</f>
        <v>,</v>
      </c>
      <c r="AY166" s="269" t="str">
        <f>IF($E166=$E165,IF(AZ165=".",IF(MAX($Q166:AX166,0)=OPER!$AA261,".",IF(OPER!$AB261&lt;=HOUR(AZ$7),MAX($Q166:AX166,0)+1,".")),","),IF(MAX($Q166:AX166,0)=OPER!$AA261,".",IF(OPER!$AB261&lt;=HOUR(AZ$7),MAX($Q166:AX166,0)+1,".")))</f>
        <v>,</v>
      </c>
      <c r="AZ166" s="270" t="str">
        <f>IF($E166=$E165,IF(BA165=".",IF(MAX($Q166:AY166,0)=OPER!$AA261,".",IF(OPER!$AB261&lt;=HOUR(BA$7),MAX($Q166:AY166,0)+1,".")),","),IF(MAX($Q166:AY166,0)=OPER!$AA261,".",IF(OPER!$AB261&lt;=HOUR(BA$7),MAX($Q166:AY166,0)+1,".")))</f>
        <v>,</v>
      </c>
      <c r="BA166" s="30" t="str">
        <f>+OPER!AK160</f>
        <v/>
      </c>
    </row>
    <row r="167" spans="1:53" ht="80.5" customHeight="1" x14ac:dyDescent="0.2">
      <c r="A167" s="282" t="str">
        <f>IF(OPER!AF161=0,"",OPER!AF161)</f>
        <v>CRITICA</v>
      </c>
      <c r="B167" s="109" t="str">
        <f>IF(OPER!V161=0,"",OPER!V161)</f>
        <v xml:space="preserve"> </v>
      </c>
      <c r="C167" s="71" t="str">
        <f>IF(OPER!U161 = 0,"", OPER!U161)</f>
        <v/>
      </c>
      <c r="D167" s="30" t="str">
        <f t="shared" si="13"/>
        <v/>
      </c>
      <c r="E167" s="262" t="str">
        <f>IF(OPER!X161 = 0,"",OPER!X161)</f>
        <v xml:space="preserve"> </v>
      </c>
      <c r="F167" s="262" t="str">
        <f>IF(OPER!I161 = 0,"",OPER!I161)</f>
        <v/>
      </c>
      <c r="G167" s="352" t="str">
        <f>IF(OPER!C161=0,"",OPER!C161)</f>
        <v/>
      </c>
      <c r="H167" s="30" t="str">
        <f>IF(OPER!R161 = 0,"",OPER!R161)</f>
        <v/>
      </c>
      <c r="I167" s="30" t="str">
        <f>IF(OPER!F161=0,"", OPER!F161)</f>
        <v/>
      </c>
      <c r="J167" s="108" t="str">
        <f>IF(OPER!G161=0,"",OPER!G161)</f>
        <v/>
      </c>
      <c r="K167" s="250">
        <f>+OPER!R161</f>
        <v>0</v>
      </c>
      <c r="L167" s="262">
        <f t="shared" si="14"/>
        <v>0</v>
      </c>
      <c r="M167" s="250">
        <f t="shared" si="15"/>
        <v>0</v>
      </c>
      <c r="N167" s="205" t="str">
        <f>IF(OPER!A161=0,"",OPER!A161)</f>
        <v/>
      </c>
      <c r="O167" s="73" t="str">
        <f>IF(OPER!AJ2017=0,"",OPER!AJ2017)</f>
        <v/>
      </c>
      <c r="P167" s="264" t="str">
        <f>IF(OPER!AH161="EJECUTADO","SI",IF(OPER!AH161="NO EJECUTADO","NO",""))</f>
        <v/>
      </c>
      <c r="Q167" s="264" t="str">
        <f>IF(OPER!AN161="EJECUTADO","SI",IF(OPER!AN161="NO EJECUTADO","NO",""))</f>
        <v/>
      </c>
      <c r="R167" s="221" t="str">
        <f>IFERROR(VLOOKUP(OPER!Z161,OPER!$AU$490:$AV$577,2,0),"NO ASIGNADO")</f>
        <v xml:space="preserve"> </v>
      </c>
      <c r="S167" s="6" t="str">
        <f>+OPER!AG161</f>
        <v xml:space="preserve"> </v>
      </c>
      <c r="T167" s="268" t="str">
        <f>IF($E167=$E166,IF(U166=".",IF(MAX($Q167:Q167,0)=OPER!$AA262,".",IF(OPER!$AB262&lt;=HOUR(U$7),MAX($Q167:Q167,0)+1,".")),","),IF(MAX($Q167:Q167,0)=OPER!$AA262,".",IF(OPER!$AB262&lt;=HOUR(U$7),MAX($Q167:Q167,0)+1,".")))</f>
        <v>,</v>
      </c>
      <c r="U167" s="269" t="str">
        <f>IF($E167=$E166,IF(V166=".",IF(MAX($Q167:T167,0)=OPER!$AA262,".",IF(OPER!$AB262&lt;=HOUR(V$7),MAX($Q167:T167,0)+1,".")),","),IF(MAX($Q167:T167,0)=OPER!$AA262,".",IF(OPER!$AB262&lt;=HOUR(V$7),MAX($Q167:T167,0)+1,".")))</f>
        <v>,</v>
      </c>
      <c r="V167" s="269" t="str">
        <f>IF($E167=$E166,IF(W166=".",IF(MAX($Q167:U167,0)=OPER!$AA262,".",IF(OPER!$AB262&lt;=HOUR(W$7),MAX($Q167:U167,0)+1,".")),","),IF(MAX($Q167:U167,0)=OPER!$AA262,".",IF(OPER!$AB262&lt;=HOUR(W$7),MAX($Q167:U167,0)+1,".")))</f>
        <v>,</v>
      </c>
      <c r="W167" s="269" t="str">
        <f>IF($E167=$E166,IF(X166=".",IF(MAX($Q167:V167,0)=OPER!$AA262,".",IF(OPER!$AB262&lt;=HOUR(X$7),MAX($Q167:V167,0)+1,".")),","),IF(MAX($Q167:V167,0)=OPER!$AA262,".",IF(OPER!$AB262&lt;=HOUR(X$7),MAX($Q167:V167,0)+1,".")))</f>
        <v>,</v>
      </c>
      <c r="X167" s="270" t="str">
        <f>IF($E167=$E166,IF(Y166=".",IF(MAX($Q167:W167,0)=OPER!$AA262,".",IF(OPER!$AB262&lt;=HOUR(Y$7),MAX($Q167:W167,0)+1,".")),","),IF(MAX($Q167:W167,0)=OPER!$AA262,".",IF(OPER!$AB262&lt;=HOUR(Y$7),MAX($Q167:W167,0)+1,".")))</f>
        <v>,</v>
      </c>
      <c r="Y167" s="271" t="str">
        <f>IF($E167=$E166,IF(Z166=".",IF(MAX($Q167:X167,0)=OPER!$AA262,".",IF(OPER!$AB262&lt;=HOUR(Z$7),MAX($Q167:X167,0)+1,".")),","),IF(MAX($Q167:X167,0)=OPER!$AA262,".",IF(OPER!$AB262&lt;=HOUR(Z$7),MAX($Q167:X167,0)+1,".")))</f>
        <v>,</v>
      </c>
      <c r="Z167" s="269" t="str">
        <f>IF($E167=$E166,IF(AA166=".",IF(MAX($Q167:Y167,0)=OPER!$AA262,".",IF(OPER!$AB262&lt;=HOUR(AA$7),MAX($Q167:Y167,0)+1,".")),","),IF(MAX($Q167:Y167,0)=OPER!$AA262,".",IF(OPER!$AB262&lt;=HOUR(AA$7),MAX($Q167:Y167,0)+1,".")))</f>
        <v>,</v>
      </c>
      <c r="AA167" s="269" t="str">
        <f>IF($E167=$E166,IF(AB166=".",IF(MAX($Q167:Z167,0)=OPER!$AA262,".",IF(OPER!$AB262&lt;=HOUR(AB$7),MAX($Q167:Z167,0)+1,".")),","),IF(MAX($Q167:Z167,0)=OPER!$AA262,".",IF(OPER!$AB262&lt;=HOUR(AB$7),MAX($Q167:Z167,0)+1,".")))</f>
        <v>,</v>
      </c>
      <c r="AB167" s="270" t="str">
        <f>IF($E167=$E166,IF(AC166=".",IF(MAX($Q167:AA167,0)=OPER!$AA262,".",IF(OPER!$AB262&lt;=HOUR(AC$7),MAX($Q167:AA167,0)+1,".")),","),IF(MAX($Q167:AA167,0)=OPER!$AA262,".",IF(OPER!$AB262&lt;=HOUR(AC$7),MAX($Q167:AA167,0)+1,".")))</f>
        <v>,</v>
      </c>
      <c r="AC167" s="271" t="str">
        <f>IF($E167=$E166,IF(AD166=".",IF(MAX($Q167:AB167,0)=OPER!$AA262,".",IF(OPER!$AB262&lt;=HOUR(AD$7),MAX($Q167:AB167,0)+1,".")),","),IF(MAX($Q167:AB167,0)=OPER!$AA262,".",IF(OPER!$AB262&lt;=HOUR(AD$7),MAX($Q167:AB167,0)+1,".")))</f>
        <v>,</v>
      </c>
      <c r="AD167" s="269" t="str">
        <f>IF($E167=$E166,IF(AE166=".",IF(MAX($Q167:AC167,0)=OPER!$AA262,".",IF(OPER!$AB262&lt;=HOUR(AE$7),MAX($Q167:AC167,0)+1,".")),","),IF(MAX($Q167:AC167,0)=OPER!$AA262,".",IF(OPER!$AB262&lt;=HOUR(AE$7),MAX($Q167:AC167,0)+1,".")))</f>
        <v>,</v>
      </c>
      <c r="AE167" s="269" t="str">
        <f>IF($E167=$E166,IF(AF166=".",IF(MAX($Q167:AD167,0)=OPER!$AA262,".",IF(OPER!$AB262&lt;=HOUR(AF$7),MAX($Q167:AD167,0)+1,".")),","),IF(MAX($Q167:AD167,0)=OPER!$AA262,".",IF(OPER!$AB262&lt;=HOUR(AF$7),MAX($Q167:AD167,0)+1,".")))</f>
        <v>,</v>
      </c>
      <c r="AF167" s="270" t="str">
        <f>IF($E167=$E166,IF(AG166=".",IF(MAX($Q167:AE167,0)=OPER!$AA262,".",IF(OPER!$AB262&lt;=HOUR(AG$7),MAX($Q167:AE167,0)+1,".")),","),IF(MAX($Q167:AE167,0)=OPER!$AA262,".",IF(OPER!$AB262&lt;=HOUR(AG$7),MAX($Q167:AE167,0)+1,".")))</f>
        <v>,</v>
      </c>
      <c r="AG167" s="271" t="str">
        <f>IF($E167=$E166,IF(AH166=".",IF(MAX($Q167:AF167,0)=OPER!$AA262,".",IF(OPER!$AB262&lt;=HOUR(AH$7),MAX($Q167:AF167,0)+1,".")),","),IF(MAX($Q167:AF167,0)=OPER!$AA262,".",IF(OPER!$AB262&lt;=HOUR(AH$7),MAX($Q167:AF167,0)+1,".")))</f>
        <v>,</v>
      </c>
      <c r="AH167" s="269" t="str">
        <f>IF($E167=$E166,IF(AI166=".",IF(MAX($Q167:AG167,0)=OPER!$AA262,".",IF(OPER!$AB262&lt;=HOUR(AI$7),MAX($Q167:AG167,0)+1,".")),","),IF(MAX($Q167:AG167,0)=OPER!$AA262,".",IF(OPER!$AB262&lt;=HOUR(AI$7),MAX($Q167:AG167,0)+1,".")))</f>
        <v>,</v>
      </c>
      <c r="AI167" s="269" t="str">
        <f>IF($E167=$E166,IF(AJ166=".",IF(MAX($Q167:AH167,0)=OPER!$AA262,".",IF(OPER!$AB262&lt;=HOUR(AJ$7),MAX($Q167:AH167,0)+1,".")),","),IF(MAX($Q167:AH167,0)=OPER!$AA262,".",IF(OPER!$AB262&lt;=HOUR(AJ$7),MAX($Q167:AH167,0)+1,".")))</f>
        <v>,</v>
      </c>
      <c r="AJ167" s="270" t="str">
        <f>IF($E167=$E166,IF(AK166=".",IF(MAX($Q167:AI167,0)=OPER!$AA262,".",IF(OPER!$AB262&lt;=HOUR(AK$7),MAX($Q167:AI167,0)+1,".")),","),IF(MAX($Q167:AI167,0)=OPER!$AA262,".",IF(OPER!$AB262&lt;=HOUR(AK$7),MAX($Q167:AI167,0)+1,".")))</f>
        <v>,</v>
      </c>
      <c r="AK167" s="271" t="str">
        <f>IF($E167=$E166,IF(AL166=".",IF(MAX($Q167:AJ167,0)=OPER!$AA262,".",IF(OPER!$AB262&lt;=HOUR(AL$7),MAX($Q167:AJ167,0)+1,".")),","),IF(MAX($Q167:AJ167,0)=OPER!$AA262,".",IF(OPER!$AB262&lt;=HOUR(AL$7),MAX($Q167:AJ167,0)+1,".")))</f>
        <v>,</v>
      </c>
      <c r="AL167" s="269" t="str">
        <f>IF($E167=$E166,IF(AM166=".",IF(MAX($Q167:AK167,0)=OPER!$AA262,".",IF(OPER!$AB262&lt;=HOUR(AM$7),MAX($Q167:AK167,0)+1,".")),","),IF(MAX($Q167:AK167,0)=OPER!$AA262,".",IF(OPER!$AB262&lt;=HOUR(AM$7),MAX($Q167:AK167,0)+1,".")))</f>
        <v>,</v>
      </c>
      <c r="AM167" s="269" t="str">
        <f>IF($E167=$E166,IF(AN166=".",IF(MAX($Q167:AL167,0)=OPER!$AA262,".",IF(OPER!$AB262&lt;=HOUR(AN$7),MAX($Q167:AL167,0)+1,".")),","),IF(MAX($Q167:AL167,0)=OPER!$AA262,".",IF(OPER!$AB262&lt;=HOUR(AN$7),MAX($Q167:AL167,0)+1,".")))</f>
        <v>,</v>
      </c>
      <c r="AN167" s="270" t="str">
        <f>IF($E167=$E166,IF(AO166=".",IF(MAX($Q167:AM167,0)=OPER!$AA262,".",IF(OPER!$AB262&lt;=HOUR(AO$7),MAX($Q167:AM167,0)+1,".")),","),IF(MAX($Q167:AM167,0)=OPER!$AA262,".",IF(OPER!$AB262&lt;=HOUR(AO$7),MAX($Q167:AM167,0)+1,".")))</f>
        <v>,</v>
      </c>
      <c r="AO167" s="271" t="str">
        <f>IF($E167=$E166,IF(AP166=".",IF(MAX($Q167:AN167,0)=OPER!$AA262,".",IF(OPER!$AB262&lt;=HOUR(AP$7),MAX($Q167:AN167,0)+1,".")),","),IF(MAX($Q167:AN167,0)=OPER!$AA262,".",IF(OPER!$AB262&lt;=HOUR(AP$7),MAX($Q167:AN167,0)+1,".")))</f>
        <v>,</v>
      </c>
      <c r="AP167" s="269" t="str">
        <f>IF($E167=$E166,IF(AQ166=".",IF(MAX($Q167:AO167,0)=OPER!$AA262,".",IF(OPER!$AB262&lt;=HOUR(AQ$7),MAX($Q167:AO167,0)+1,".")),","),IF(MAX($Q167:AO167,0)=OPER!$AA262,".",IF(OPER!$AB262&lt;=HOUR(AQ$7),MAX($Q167:AO167,0)+1,".")))</f>
        <v>,</v>
      </c>
      <c r="AQ167" s="269" t="str">
        <f>IF($E167=$E166,IF(AR166=".",IF(MAX($Q167:AP167,0)=OPER!$AA262,".",IF(OPER!$AB262&lt;=HOUR(AR$7),MAX($Q167:AP167,0)+1,".")),","),IF(MAX($Q167:AP167,0)=OPER!$AA262,".",IF(OPER!$AB262&lt;=HOUR(AR$7),MAX($Q167:AP167,0)+1,".")))</f>
        <v>,</v>
      </c>
      <c r="AR167" s="270" t="str">
        <f>IF($E167=$E166,IF(AS166=".",IF(MAX($Q167:AQ167,0)=OPER!$AA262,".",IF(OPER!$AB262&lt;=HOUR(AS$7),MAX($Q167:AQ167,0)+1,".")),","),IF(MAX($Q167:AQ167,0)=OPER!$AA262,".",IF(OPER!$AB262&lt;=HOUR(AS$7),MAX($Q167:AQ167,0)+1,".")))</f>
        <v>,</v>
      </c>
      <c r="AS167" s="271" t="str">
        <f>IF($E167=$E166,IF(AT166=".",IF(MAX($Q167:AR167,0)=OPER!$AA262,".",IF(OPER!$AB262&lt;=HOUR(AT$7),MAX($Q167:AR167,0)+1,".")),","),IF(MAX($Q167:AR167,0)=OPER!$AA262,".",IF(OPER!$AB262&lt;=HOUR(AT$7),MAX($Q167:AR167,0)+1,".")))</f>
        <v>,</v>
      </c>
      <c r="AT167" s="269" t="str">
        <f>IF($E167=$E166,IF(AU166=".",IF(MAX($Q167:AS167,0)=OPER!$AA262,".",IF(OPER!$AB262&lt;=HOUR(AU$7),MAX($Q167:AS167,0)+1,".")),","),IF(MAX($Q167:AS167,0)=OPER!$AA262,".",IF(OPER!$AB262&lt;=HOUR(AU$7),MAX($Q167:AS167,0)+1,".")))</f>
        <v>,</v>
      </c>
      <c r="AU167" s="269" t="str">
        <f>IF($E167=$E166,IF(AV166=".",IF(MAX($Q167:AT167,0)=OPER!$AA262,".",IF(OPER!$AB262&lt;=HOUR(AV$7),MAX($Q167:AT167,0)+1,".")),","),IF(MAX($Q167:AT167,0)=OPER!$AA262,".",IF(OPER!$AB262&lt;=HOUR(AV$7),MAX($Q167:AT167,0)+1,".")))</f>
        <v>,</v>
      </c>
      <c r="AV167" s="270" t="str">
        <f>IF($E167=$E166,IF(AW166=".",IF(MAX($Q167:AU167,0)=OPER!$AA262,".",IF(OPER!$AB262&lt;=HOUR(AW$7),MAX($Q167:AU167,0)+1,".")),","),IF(MAX($Q167:AU167,0)=OPER!$AA262,".",IF(OPER!$AB262&lt;=HOUR(AW$7),MAX($Q167:AU167,0)+1,".")))</f>
        <v>,</v>
      </c>
      <c r="AW167" s="271" t="str">
        <f>IF($E167=$E166,IF(AX166=".",IF(MAX($Q167:AV167,0)=OPER!$AA262,".",IF(OPER!$AB262&lt;=HOUR(AX$7),MAX($Q167:AV167,0)+1,".")),","),IF(MAX($Q167:AV167,0)=OPER!$AA262,".",IF(OPER!$AB262&lt;=HOUR(AX$7),MAX($Q167:AV167,0)+1,".")))</f>
        <v>,</v>
      </c>
      <c r="AX167" s="269" t="str">
        <f>IF($E167=$E166,IF(AY166=".",IF(MAX($Q167:AW167,0)=OPER!$AA262,".",IF(OPER!$AB262&lt;=HOUR(AY$7),MAX($Q167:AW167,0)+1,".")),","),IF(MAX($Q167:AW167,0)=OPER!$AA262,".",IF(OPER!$AB262&lt;=HOUR(AY$7),MAX($Q167:AW167,0)+1,".")))</f>
        <v>,</v>
      </c>
      <c r="AY167" s="269" t="str">
        <f>IF($E167=$E166,IF(AZ166=".",IF(MAX($Q167:AX167,0)=OPER!$AA262,".",IF(OPER!$AB262&lt;=HOUR(AZ$7),MAX($Q167:AX167,0)+1,".")),","),IF(MAX($Q167:AX167,0)=OPER!$AA262,".",IF(OPER!$AB262&lt;=HOUR(AZ$7),MAX($Q167:AX167,0)+1,".")))</f>
        <v>,</v>
      </c>
      <c r="AZ167" s="270" t="str">
        <f>IF($E167=$E166,IF(BA166=".",IF(MAX($Q167:AY167,0)=OPER!$AA262,".",IF(OPER!$AB262&lt;=HOUR(BA$7),MAX($Q167:AY167,0)+1,".")),","),IF(MAX($Q167:AY167,0)=OPER!$AA262,".",IF(OPER!$AB262&lt;=HOUR(BA$7),MAX($Q167:AY167,0)+1,".")))</f>
        <v>,</v>
      </c>
      <c r="BA167" s="30" t="str">
        <f>+OPER!AK161</f>
        <v/>
      </c>
    </row>
    <row r="168" spans="1:53" ht="80.5" customHeight="1" x14ac:dyDescent="0.2">
      <c r="A168" s="282" t="str">
        <f>IF(OPER!AF162=0,"",OPER!AF162)</f>
        <v>CRITICA</v>
      </c>
      <c r="B168" s="109" t="str">
        <f>IF(OPER!V162=0,"",OPER!V162)</f>
        <v xml:space="preserve"> </v>
      </c>
      <c r="C168" s="71" t="str">
        <f>IF(OPER!U162 = 0,"", OPER!U162)</f>
        <v/>
      </c>
      <c r="D168" s="30" t="str">
        <f t="shared" si="13"/>
        <v/>
      </c>
      <c r="E168" s="262" t="str">
        <f>IF(OPER!X162 = 0,"",OPER!X162)</f>
        <v xml:space="preserve"> </v>
      </c>
      <c r="F168" s="262" t="str">
        <f>IF(OPER!I162 = 0,"",OPER!I162)</f>
        <v/>
      </c>
      <c r="G168" s="352" t="str">
        <f>IF(OPER!C162=0,"",OPER!C162)</f>
        <v/>
      </c>
      <c r="H168" s="30" t="str">
        <f>IF(OPER!R162 = 0,"",OPER!R162)</f>
        <v/>
      </c>
      <c r="I168" s="30" t="str">
        <f>IF(OPER!F162=0,"", OPER!F162)</f>
        <v/>
      </c>
      <c r="J168" s="108" t="str">
        <f>IF(OPER!G162=0,"",OPER!G162)</f>
        <v/>
      </c>
      <c r="K168" s="250">
        <f>+OPER!R162</f>
        <v>0</v>
      </c>
      <c r="L168" s="262">
        <f t="shared" si="14"/>
        <v>0</v>
      </c>
      <c r="M168" s="250">
        <f t="shared" si="15"/>
        <v>0</v>
      </c>
      <c r="N168" s="205" t="str">
        <f>IF(OPER!A162=0,"",OPER!A162)</f>
        <v/>
      </c>
      <c r="O168" s="73" t="str">
        <f>IF(OPER!AJ2018=0,"",OPER!AJ2018)</f>
        <v/>
      </c>
      <c r="P168" s="264" t="str">
        <f>IF(OPER!AH162="EJECUTADO","SI",IF(OPER!AH162="NO EJECUTADO","NO",""))</f>
        <v/>
      </c>
      <c r="Q168" s="264" t="str">
        <f>IF(OPER!AN162="EJECUTADO","SI",IF(OPER!AN162="NO EJECUTADO","NO",""))</f>
        <v/>
      </c>
      <c r="R168" s="221" t="str">
        <f>IFERROR(VLOOKUP(OPER!Z162,OPER!$AU$490:$AV$577,2,0),"NO ASIGNADO")</f>
        <v xml:space="preserve"> </v>
      </c>
      <c r="S168" s="6" t="str">
        <f>+OPER!AG162</f>
        <v xml:space="preserve"> </v>
      </c>
      <c r="T168" s="268" t="str">
        <f>IF($E168=$E167,IF(U167=".",IF(MAX($Q168:Q168,0)=OPER!$AA263,".",IF(OPER!$AB263&lt;=HOUR(U$7),MAX($Q168:Q168,0)+1,".")),","),IF(MAX($Q168:Q168,0)=OPER!$AA263,".",IF(OPER!$AB263&lt;=HOUR(U$7),MAX($Q168:Q168,0)+1,".")))</f>
        <v>,</v>
      </c>
      <c r="U168" s="269" t="str">
        <f>IF($E168=$E167,IF(V167=".",IF(MAX($Q168:T168,0)=OPER!$AA263,".",IF(OPER!$AB263&lt;=HOUR(V$7),MAX($Q168:T168,0)+1,".")),","),IF(MAX($Q168:T168,0)=OPER!$AA263,".",IF(OPER!$AB263&lt;=HOUR(V$7),MAX($Q168:T168,0)+1,".")))</f>
        <v>,</v>
      </c>
      <c r="V168" s="269" t="str">
        <f>IF($E168=$E167,IF(W167=".",IF(MAX($Q168:U168,0)=OPER!$AA263,".",IF(OPER!$AB263&lt;=HOUR(W$7),MAX($Q168:U168,0)+1,".")),","),IF(MAX($Q168:U168,0)=OPER!$AA263,".",IF(OPER!$AB263&lt;=HOUR(W$7),MAX($Q168:U168,0)+1,".")))</f>
        <v>,</v>
      </c>
      <c r="W168" s="269" t="str">
        <f>IF($E168=$E167,IF(X167=".",IF(MAX($Q168:V168,0)=OPER!$AA263,".",IF(OPER!$AB263&lt;=HOUR(X$7),MAX($Q168:V168,0)+1,".")),","),IF(MAX($Q168:V168,0)=OPER!$AA263,".",IF(OPER!$AB263&lt;=HOUR(X$7),MAX($Q168:V168,0)+1,".")))</f>
        <v>,</v>
      </c>
      <c r="X168" s="270" t="str">
        <f>IF($E168=$E167,IF(Y167=".",IF(MAX($Q168:W168,0)=OPER!$AA263,".",IF(OPER!$AB263&lt;=HOUR(Y$7),MAX($Q168:W168,0)+1,".")),","),IF(MAX($Q168:W168,0)=OPER!$AA263,".",IF(OPER!$AB263&lt;=HOUR(Y$7),MAX($Q168:W168,0)+1,".")))</f>
        <v>,</v>
      </c>
      <c r="Y168" s="271" t="str">
        <f>IF($E168=$E167,IF(Z167=".",IF(MAX($Q168:X168,0)=OPER!$AA263,".",IF(OPER!$AB263&lt;=HOUR(Z$7),MAX($Q168:X168,0)+1,".")),","),IF(MAX($Q168:X168,0)=OPER!$AA263,".",IF(OPER!$AB263&lt;=HOUR(Z$7),MAX($Q168:X168,0)+1,".")))</f>
        <v>,</v>
      </c>
      <c r="Z168" s="269" t="str">
        <f>IF($E168=$E167,IF(AA167=".",IF(MAX($Q168:Y168,0)=OPER!$AA263,".",IF(OPER!$AB263&lt;=HOUR(AA$7),MAX($Q168:Y168,0)+1,".")),","),IF(MAX($Q168:Y168,0)=OPER!$AA263,".",IF(OPER!$AB263&lt;=HOUR(AA$7),MAX($Q168:Y168,0)+1,".")))</f>
        <v>,</v>
      </c>
      <c r="AA168" s="269" t="str">
        <f>IF($E168=$E167,IF(AB167=".",IF(MAX($Q168:Z168,0)=OPER!$AA263,".",IF(OPER!$AB263&lt;=HOUR(AB$7),MAX($Q168:Z168,0)+1,".")),","),IF(MAX($Q168:Z168,0)=OPER!$AA263,".",IF(OPER!$AB263&lt;=HOUR(AB$7),MAX($Q168:Z168,0)+1,".")))</f>
        <v>,</v>
      </c>
      <c r="AB168" s="270" t="str">
        <f>IF($E168=$E167,IF(AC167=".",IF(MAX($Q168:AA168,0)=OPER!$AA263,".",IF(OPER!$AB263&lt;=HOUR(AC$7),MAX($Q168:AA168,0)+1,".")),","),IF(MAX($Q168:AA168,0)=OPER!$AA263,".",IF(OPER!$AB263&lt;=HOUR(AC$7),MAX($Q168:AA168,0)+1,".")))</f>
        <v>,</v>
      </c>
      <c r="AC168" s="271" t="str">
        <f>IF($E168=$E167,IF(AD167=".",IF(MAX($Q168:AB168,0)=OPER!$AA263,".",IF(OPER!$AB263&lt;=HOUR(AD$7),MAX($Q168:AB168,0)+1,".")),","),IF(MAX($Q168:AB168,0)=OPER!$AA263,".",IF(OPER!$AB263&lt;=HOUR(AD$7),MAX($Q168:AB168,0)+1,".")))</f>
        <v>,</v>
      </c>
      <c r="AD168" s="269" t="str">
        <f>IF($E168=$E167,IF(AE167=".",IF(MAX($Q168:AC168,0)=OPER!$AA263,".",IF(OPER!$AB263&lt;=HOUR(AE$7),MAX($Q168:AC168,0)+1,".")),","),IF(MAX($Q168:AC168,0)=OPER!$AA263,".",IF(OPER!$AB263&lt;=HOUR(AE$7),MAX($Q168:AC168,0)+1,".")))</f>
        <v>,</v>
      </c>
      <c r="AE168" s="269" t="str">
        <f>IF($E168=$E167,IF(AF167=".",IF(MAX($Q168:AD168,0)=OPER!$AA263,".",IF(OPER!$AB263&lt;=HOUR(AF$7),MAX($Q168:AD168,0)+1,".")),","),IF(MAX($Q168:AD168,0)=OPER!$AA263,".",IF(OPER!$AB263&lt;=HOUR(AF$7),MAX($Q168:AD168,0)+1,".")))</f>
        <v>,</v>
      </c>
      <c r="AF168" s="270" t="str">
        <f>IF($E168=$E167,IF(AG167=".",IF(MAX($Q168:AE168,0)=OPER!$AA263,".",IF(OPER!$AB263&lt;=HOUR(AG$7),MAX($Q168:AE168,0)+1,".")),","),IF(MAX($Q168:AE168,0)=OPER!$AA263,".",IF(OPER!$AB263&lt;=HOUR(AG$7),MAX($Q168:AE168,0)+1,".")))</f>
        <v>,</v>
      </c>
      <c r="AG168" s="271" t="str">
        <f>IF($E168=$E167,IF(AH167=".",IF(MAX($Q168:AF168,0)=OPER!$AA263,".",IF(OPER!$AB263&lt;=HOUR(AH$7),MAX($Q168:AF168,0)+1,".")),","),IF(MAX($Q168:AF168,0)=OPER!$AA263,".",IF(OPER!$AB263&lt;=HOUR(AH$7),MAX($Q168:AF168,0)+1,".")))</f>
        <v>,</v>
      </c>
      <c r="AH168" s="269" t="str">
        <f>IF($E168=$E167,IF(AI167=".",IF(MAX($Q168:AG168,0)=OPER!$AA263,".",IF(OPER!$AB263&lt;=HOUR(AI$7),MAX($Q168:AG168,0)+1,".")),","),IF(MAX($Q168:AG168,0)=OPER!$AA263,".",IF(OPER!$AB263&lt;=HOUR(AI$7),MAX($Q168:AG168,0)+1,".")))</f>
        <v>,</v>
      </c>
      <c r="AI168" s="269" t="str">
        <f>IF($E168=$E167,IF(AJ167=".",IF(MAX($Q168:AH168,0)=OPER!$AA263,".",IF(OPER!$AB263&lt;=HOUR(AJ$7),MAX($Q168:AH168,0)+1,".")),","),IF(MAX($Q168:AH168,0)=OPER!$AA263,".",IF(OPER!$AB263&lt;=HOUR(AJ$7),MAX($Q168:AH168,0)+1,".")))</f>
        <v>,</v>
      </c>
      <c r="AJ168" s="270" t="str">
        <f>IF($E168=$E167,IF(AK167=".",IF(MAX($Q168:AI168,0)=OPER!$AA263,".",IF(OPER!$AB263&lt;=HOUR(AK$7),MAX($Q168:AI168,0)+1,".")),","),IF(MAX($Q168:AI168,0)=OPER!$AA263,".",IF(OPER!$AB263&lt;=HOUR(AK$7),MAX($Q168:AI168,0)+1,".")))</f>
        <v>,</v>
      </c>
      <c r="AK168" s="271" t="str">
        <f>IF($E168=$E167,IF(AL167=".",IF(MAX($Q168:AJ168,0)=OPER!$AA263,".",IF(OPER!$AB263&lt;=HOUR(AL$7),MAX($Q168:AJ168,0)+1,".")),","),IF(MAX($Q168:AJ168,0)=OPER!$AA263,".",IF(OPER!$AB263&lt;=HOUR(AL$7),MAX($Q168:AJ168,0)+1,".")))</f>
        <v>,</v>
      </c>
      <c r="AL168" s="269" t="str">
        <f>IF($E168=$E167,IF(AM167=".",IF(MAX($Q168:AK168,0)=OPER!$AA263,".",IF(OPER!$AB263&lt;=HOUR(AM$7),MAX($Q168:AK168,0)+1,".")),","),IF(MAX($Q168:AK168,0)=OPER!$AA263,".",IF(OPER!$AB263&lt;=HOUR(AM$7),MAX($Q168:AK168,0)+1,".")))</f>
        <v>,</v>
      </c>
      <c r="AM168" s="269" t="str">
        <f>IF($E168=$E167,IF(AN167=".",IF(MAX($Q168:AL168,0)=OPER!$AA263,".",IF(OPER!$AB263&lt;=HOUR(AN$7),MAX($Q168:AL168,0)+1,".")),","),IF(MAX($Q168:AL168,0)=OPER!$AA263,".",IF(OPER!$AB263&lt;=HOUR(AN$7),MAX($Q168:AL168,0)+1,".")))</f>
        <v>,</v>
      </c>
      <c r="AN168" s="270" t="str">
        <f>IF($E168=$E167,IF(AO167=".",IF(MAX($Q168:AM168,0)=OPER!$AA263,".",IF(OPER!$AB263&lt;=HOUR(AO$7),MAX($Q168:AM168,0)+1,".")),","),IF(MAX($Q168:AM168,0)=OPER!$AA263,".",IF(OPER!$AB263&lt;=HOUR(AO$7),MAX($Q168:AM168,0)+1,".")))</f>
        <v>,</v>
      </c>
      <c r="AO168" s="271" t="str">
        <f>IF($E168=$E167,IF(AP167=".",IF(MAX($Q168:AN168,0)=OPER!$AA263,".",IF(OPER!$AB263&lt;=HOUR(AP$7),MAX($Q168:AN168,0)+1,".")),","),IF(MAX($Q168:AN168,0)=OPER!$AA263,".",IF(OPER!$AB263&lt;=HOUR(AP$7),MAX($Q168:AN168,0)+1,".")))</f>
        <v>,</v>
      </c>
      <c r="AP168" s="269" t="str">
        <f>IF($E168=$E167,IF(AQ167=".",IF(MAX($Q168:AO168,0)=OPER!$AA263,".",IF(OPER!$AB263&lt;=HOUR(AQ$7),MAX($Q168:AO168,0)+1,".")),","),IF(MAX($Q168:AO168,0)=OPER!$AA263,".",IF(OPER!$AB263&lt;=HOUR(AQ$7),MAX($Q168:AO168,0)+1,".")))</f>
        <v>,</v>
      </c>
      <c r="AQ168" s="269" t="str">
        <f>IF($E168=$E167,IF(AR167=".",IF(MAX($Q168:AP168,0)=OPER!$AA263,".",IF(OPER!$AB263&lt;=HOUR(AR$7),MAX($Q168:AP168,0)+1,".")),","),IF(MAX($Q168:AP168,0)=OPER!$AA263,".",IF(OPER!$AB263&lt;=HOUR(AR$7),MAX($Q168:AP168,0)+1,".")))</f>
        <v>,</v>
      </c>
      <c r="AR168" s="270" t="str">
        <f>IF($E168=$E167,IF(AS167=".",IF(MAX($Q168:AQ168,0)=OPER!$AA263,".",IF(OPER!$AB263&lt;=HOUR(AS$7),MAX($Q168:AQ168,0)+1,".")),","),IF(MAX($Q168:AQ168,0)=OPER!$AA263,".",IF(OPER!$AB263&lt;=HOUR(AS$7),MAX($Q168:AQ168,0)+1,".")))</f>
        <v>,</v>
      </c>
      <c r="AS168" s="271" t="str">
        <f>IF($E168=$E167,IF(AT167=".",IF(MAX($Q168:AR168,0)=OPER!$AA263,".",IF(OPER!$AB263&lt;=HOUR(AT$7),MAX($Q168:AR168,0)+1,".")),","),IF(MAX($Q168:AR168,0)=OPER!$AA263,".",IF(OPER!$AB263&lt;=HOUR(AT$7),MAX($Q168:AR168,0)+1,".")))</f>
        <v>,</v>
      </c>
      <c r="AT168" s="269" t="str">
        <f>IF($E168=$E167,IF(AU167=".",IF(MAX($Q168:AS168,0)=OPER!$AA263,".",IF(OPER!$AB263&lt;=HOUR(AU$7),MAX($Q168:AS168,0)+1,".")),","),IF(MAX($Q168:AS168,0)=OPER!$AA263,".",IF(OPER!$AB263&lt;=HOUR(AU$7),MAX($Q168:AS168,0)+1,".")))</f>
        <v>,</v>
      </c>
      <c r="AU168" s="269" t="str">
        <f>IF($E168=$E167,IF(AV167=".",IF(MAX($Q168:AT168,0)=OPER!$AA263,".",IF(OPER!$AB263&lt;=HOUR(AV$7),MAX($Q168:AT168,0)+1,".")),","),IF(MAX($Q168:AT168,0)=OPER!$AA263,".",IF(OPER!$AB263&lt;=HOUR(AV$7),MAX($Q168:AT168,0)+1,".")))</f>
        <v>,</v>
      </c>
      <c r="AV168" s="270" t="str">
        <f>IF($E168=$E167,IF(AW167=".",IF(MAX($Q168:AU168,0)=OPER!$AA263,".",IF(OPER!$AB263&lt;=HOUR(AW$7),MAX($Q168:AU168,0)+1,".")),","),IF(MAX($Q168:AU168,0)=OPER!$AA263,".",IF(OPER!$AB263&lt;=HOUR(AW$7),MAX($Q168:AU168,0)+1,".")))</f>
        <v>,</v>
      </c>
      <c r="AW168" s="271" t="str">
        <f>IF($E168=$E167,IF(AX167=".",IF(MAX($Q168:AV168,0)=OPER!$AA263,".",IF(OPER!$AB263&lt;=HOUR(AX$7),MAX($Q168:AV168,0)+1,".")),","),IF(MAX($Q168:AV168,0)=OPER!$AA263,".",IF(OPER!$AB263&lt;=HOUR(AX$7),MAX($Q168:AV168,0)+1,".")))</f>
        <v>,</v>
      </c>
      <c r="AX168" s="269" t="str">
        <f>IF($E168=$E167,IF(AY167=".",IF(MAX($Q168:AW168,0)=OPER!$AA263,".",IF(OPER!$AB263&lt;=HOUR(AY$7),MAX($Q168:AW168,0)+1,".")),","),IF(MAX($Q168:AW168,0)=OPER!$AA263,".",IF(OPER!$AB263&lt;=HOUR(AY$7),MAX($Q168:AW168,0)+1,".")))</f>
        <v>,</v>
      </c>
      <c r="AY168" s="269" t="str">
        <f>IF($E168=$E167,IF(AZ167=".",IF(MAX($Q168:AX168,0)=OPER!$AA263,".",IF(OPER!$AB263&lt;=HOUR(AZ$7),MAX($Q168:AX168,0)+1,".")),","),IF(MAX($Q168:AX168,0)=OPER!$AA263,".",IF(OPER!$AB263&lt;=HOUR(AZ$7),MAX($Q168:AX168,0)+1,".")))</f>
        <v>,</v>
      </c>
      <c r="AZ168" s="270" t="str">
        <f>IF($E168=$E167,IF(BA167=".",IF(MAX($Q168:AY168,0)=OPER!$AA263,".",IF(OPER!$AB263&lt;=HOUR(BA$7),MAX($Q168:AY168,0)+1,".")),","),IF(MAX($Q168:AY168,0)=OPER!$AA263,".",IF(OPER!$AB263&lt;=HOUR(BA$7),MAX($Q168:AY168,0)+1,".")))</f>
        <v>,</v>
      </c>
      <c r="BA168" s="30" t="str">
        <f>+OPER!AK162</f>
        <v/>
      </c>
    </row>
    <row r="169" spans="1:53" ht="80.5" customHeight="1" x14ac:dyDescent="0.2">
      <c r="A169" s="282" t="str">
        <f>IF(OPER!AF163=0,"",OPER!AF163)</f>
        <v>CRITICA</v>
      </c>
      <c r="B169" s="109" t="str">
        <f>IF(OPER!V163=0,"",OPER!V163)</f>
        <v xml:space="preserve"> </v>
      </c>
      <c r="C169" s="71" t="str">
        <f>IF(OPER!U163 = 0,"", OPER!U163)</f>
        <v/>
      </c>
      <c r="D169" s="30" t="str">
        <f t="shared" si="13"/>
        <v/>
      </c>
      <c r="E169" s="262" t="str">
        <f>IF(OPER!X163 = 0,"",OPER!X163)</f>
        <v xml:space="preserve"> </v>
      </c>
      <c r="F169" s="262" t="str">
        <f>IF(OPER!I163 = 0,"",OPER!I163)</f>
        <v/>
      </c>
      <c r="G169" s="352" t="str">
        <f>IF(OPER!C163=0,"",OPER!C163)</f>
        <v/>
      </c>
      <c r="H169" s="30" t="str">
        <f>IF(OPER!R163 = 0,"",OPER!R163)</f>
        <v/>
      </c>
      <c r="I169" s="30" t="str">
        <f>IF(OPER!F163=0,"", OPER!F163)</f>
        <v/>
      </c>
      <c r="J169" s="108" t="str">
        <f>IF(OPER!G163=0,"",OPER!G163)</f>
        <v/>
      </c>
      <c r="K169" s="250">
        <f>+OPER!R163</f>
        <v>0</v>
      </c>
      <c r="L169" s="262">
        <f t="shared" si="14"/>
        <v>0</v>
      </c>
      <c r="M169" s="250">
        <f t="shared" si="15"/>
        <v>0</v>
      </c>
      <c r="N169" s="205" t="str">
        <f>IF(OPER!A163=0,"",OPER!A163)</f>
        <v/>
      </c>
      <c r="O169" s="73" t="str">
        <f>IF(OPER!AJ2019=0,"",OPER!AJ2019)</f>
        <v/>
      </c>
      <c r="P169" s="264" t="str">
        <f>IF(OPER!AH163="EJECUTADO","SI",IF(OPER!AH163="NO EJECUTADO","NO",""))</f>
        <v/>
      </c>
      <c r="Q169" s="264" t="str">
        <f>IF(OPER!AN163="EJECUTADO","SI",IF(OPER!AN163="NO EJECUTADO","NO",""))</f>
        <v/>
      </c>
      <c r="R169" s="221" t="str">
        <f>IFERROR(VLOOKUP(OPER!Z163,OPER!$AU$490:$AV$577,2,0),"NO ASIGNADO")</f>
        <v xml:space="preserve"> </v>
      </c>
      <c r="S169" s="6" t="str">
        <f>+OPER!AG163</f>
        <v xml:space="preserve"> </v>
      </c>
      <c r="T169" s="268" t="str">
        <f>IF($E169=$E168,IF(U168=".",IF(MAX($Q169:Q169,0)=OPER!$AA264,".",IF(OPER!$AB264&lt;=HOUR(U$7),MAX($Q169:Q169,0)+1,".")),","),IF(MAX($Q169:Q169,0)=OPER!$AA264,".",IF(OPER!$AB264&lt;=HOUR(U$7),MAX($Q169:Q169,0)+1,".")))</f>
        <v>,</v>
      </c>
      <c r="U169" s="269" t="str">
        <f>IF($E169=$E168,IF(V168=".",IF(MAX($Q169:T169,0)=OPER!$AA264,".",IF(OPER!$AB264&lt;=HOUR(V$7),MAX($Q169:T169,0)+1,".")),","),IF(MAX($Q169:T169,0)=OPER!$AA264,".",IF(OPER!$AB264&lt;=HOUR(V$7),MAX($Q169:T169,0)+1,".")))</f>
        <v>,</v>
      </c>
      <c r="V169" s="269" t="str">
        <f>IF($E169=$E168,IF(W168=".",IF(MAX($Q169:U169,0)=OPER!$AA264,".",IF(OPER!$AB264&lt;=HOUR(W$7),MAX($Q169:U169,0)+1,".")),","),IF(MAX($Q169:U169,0)=OPER!$AA264,".",IF(OPER!$AB264&lt;=HOUR(W$7),MAX($Q169:U169,0)+1,".")))</f>
        <v>,</v>
      </c>
      <c r="W169" s="269" t="str">
        <f>IF($E169=$E168,IF(X168=".",IF(MAX($Q169:V169,0)=OPER!$AA264,".",IF(OPER!$AB264&lt;=HOUR(X$7),MAX($Q169:V169,0)+1,".")),","),IF(MAX($Q169:V169,0)=OPER!$AA264,".",IF(OPER!$AB264&lt;=HOUR(X$7),MAX($Q169:V169,0)+1,".")))</f>
        <v>,</v>
      </c>
      <c r="X169" s="270" t="str">
        <f>IF($E169=$E168,IF(Y168=".",IF(MAX($Q169:W169,0)=OPER!$AA264,".",IF(OPER!$AB264&lt;=HOUR(Y$7),MAX($Q169:W169,0)+1,".")),","),IF(MAX($Q169:W169,0)=OPER!$AA264,".",IF(OPER!$AB264&lt;=HOUR(Y$7),MAX($Q169:W169,0)+1,".")))</f>
        <v>,</v>
      </c>
      <c r="Y169" s="271" t="str">
        <f>IF($E169=$E168,IF(Z168=".",IF(MAX($Q169:X169,0)=OPER!$AA264,".",IF(OPER!$AB264&lt;=HOUR(Z$7),MAX($Q169:X169,0)+1,".")),","),IF(MAX($Q169:X169,0)=OPER!$AA264,".",IF(OPER!$AB264&lt;=HOUR(Z$7),MAX($Q169:X169,0)+1,".")))</f>
        <v>,</v>
      </c>
      <c r="Z169" s="269" t="str">
        <f>IF($E169=$E168,IF(AA168=".",IF(MAX($Q169:Y169,0)=OPER!$AA264,".",IF(OPER!$AB264&lt;=HOUR(AA$7),MAX($Q169:Y169,0)+1,".")),","),IF(MAX($Q169:Y169,0)=OPER!$AA264,".",IF(OPER!$AB264&lt;=HOUR(AA$7),MAX($Q169:Y169,0)+1,".")))</f>
        <v>,</v>
      </c>
      <c r="AA169" s="269" t="str">
        <f>IF($E169=$E168,IF(AB168=".",IF(MAX($Q169:Z169,0)=OPER!$AA264,".",IF(OPER!$AB264&lt;=HOUR(AB$7),MAX($Q169:Z169,0)+1,".")),","),IF(MAX($Q169:Z169,0)=OPER!$AA264,".",IF(OPER!$AB264&lt;=HOUR(AB$7),MAX($Q169:Z169,0)+1,".")))</f>
        <v>,</v>
      </c>
      <c r="AB169" s="270" t="str">
        <f>IF($E169=$E168,IF(AC168=".",IF(MAX($Q169:AA169,0)=OPER!$AA264,".",IF(OPER!$AB264&lt;=HOUR(AC$7),MAX($Q169:AA169,0)+1,".")),","),IF(MAX($Q169:AA169,0)=OPER!$AA264,".",IF(OPER!$AB264&lt;=HOUR(AC$7),MAX($Q169:AA169,0)+1,".")))</f>
        <v>,</v>
      </c>
      <c r="AC169" s="271" t="str">
        <f>IF($E169=$E168,IF(AD168=".",IF(MAX($Q169:AB169,0)=OPER!$AA264,".",IF(OPER!$AB264&lt;=HOUR(AD$7),MAX($Q169:AB169,0)+1,".")),","),IF(MAX($Q169:AB169,0)=OPER!$AA264,".",IF(OPER!$AB264&lt;=HOUR(AD$7),MAX($Q169:AB169,0)+1,".")))</f>
        <v>,</v>
      </c>
      <c r="AD169" s="269" t="str">
        <f>IF($E169=$E168,IF(AE168=".",IF(MAX($Q169:AC169,0)=OPER!$AA264,".",IF(OPER!$AB264&lt;=HOUR(AE$7),MAX($Q169:AC169,0)+1,".")),","),IF(MAX($Q169:AC169,0)=OPER!$AA264,".",IF(OPER!$AB264&lt;=HOUR(AE$7),MAX($Q169:AC169,0)+1,".")))</f>
        <v>,</v>
      </c>
      <c r="AE169" s="269" t="str">
        <f>IF($E169=$E168,IF(AF168=".",IF(MAX($Q169:AD169,0)=OPER!$AA264,".",IF(OPER!$AB264&lt;=HOUR(AF$7),MAX($Q169:AD169,0)+1,".")),","),IF(MAX($Q169:AD169,0)=OPER!$AA264,".",IF(OPER!$AB264&lt;=HOUR(AF$7),MAX($Q169:AD169,0)+1,".")))</f>
        <v>,</v>
      </c>
      <c r="AF169" s="270" t="str">
        <f>IF($E169=$E168,IF(AG168=".",IF(MAX($Q169:AE169,0)=OPER!$AA264,".",IF(OPER!$AB264&lt;=HOUR(AG$7),MAX($Q169:AE169,0)+1,".")),","),IF(MAX($Q169:AE169,0)=OPER!$AA264,".",IF(OPER!$AB264&lt;=HOUR(AG$7),MAX($Q169:AE169,0)+1,".")))</f>
        <v>,</v>
      </c>
      <c r="AG169" s="271" t="str">
        <f>IF($E169=$E168,IF(AH168=".",IF(MAX($Q169:AF169,0)=OPER!$AA264,".",IF(OPER!$AB264&lt;=HOUR(AH$7),MAX($Q169:AF169,0)+1,".")),","),IF(MAX($Q169:AF169,0)=OPER!$AA264,".",IF(OPER!$AB264&lt;=HOUR(AH$7),MAX($Q169:AF169,0)+1,".")))</f>
        <v>,</v>
      </c>
      <c r="AH169" s="269" t="str">
        <f>IF($E169=$E168,IF(AI168=".",IF(MAX($Q169:AG169,0)=OPER!$AA264,".",IF(OPER!$AB264&lt;=HOUR(AI$7),MAX($Q169:AG169,0)+1,".")),","),IF(MAX($Q169:AG169,0)=OPER!$AA264,".",IF(OPER!$AB264&lt;=HOUR(AI$7),MAX($Q169:AG169,0)+1,".")))</f>
        <v>,</v>
      </c>
      <c r="AI169" s="269" t="str">
        <f>IF($E169=$E168,IF(AJ168=".",IF(MAX($Q169:AH169,0)=OPER!$AA264,".",IF(OPER!$AB264&lt;=HOUR(AJ$7),MAX($Q169:AH169,0)+1,".")),","),IF(MAX($Q169:AH169,0)=OPER!$AA264,".",IF(OPER!$AB264&lt;=HOUR(AJ$7),MAX($Q169:AH169,0)+1,".")))</f>
        <v>,</v>
      </c>
      <c r="AJ169" s="270" t="str">
        <f>IF($E169=$E168,IF(AK168=".",IF(MAX($Q169:AI169,0)=OPER!$AA264,".",IF(OPER!$AB264&lt;=HOUR(AK$7),MAX($Q169:AI169,0)+1,".")),","),IF(MAX($Q169:AI169,0)=OPER!$AA264,".",IF(OPER!$AB264&lt;=HOUR(AK$7),MAX($Q169:AI169,0)+1,".")))</f>
        <v>,</v>
      </c>
      <c r="AK169" s="271" t="str">
        <f>IF($E169=$E168,IF(AL168=".",IF(MAX($Q169:AJ169,0)=OPER!$AA264,".",IF(OPER!$AB264&lt;=HOUR(AL$7),MAX($Q169:AJ169,0)+1,".")),","),IF(MAX($Q169:AJ169,0)=OPER!$AA264,".",IF(OPER!$AB264&lt;=HOUR(AL$7),MAX($Q169:AJ169,0)+1,".")))</f>
        <v>,</v>
      </c>
      <c r="AL169" s="269" t="str">
        <f>IF($E169=$E168,IF(AM168=".",IF(MAX($Q169:AK169,0)=OPER!$AA264,".",IF(OPER!$AB264&lt;=HOUR(AM$7),MAX($Q169:AK169,0)+1,".")),","),IF(MAX($Q169:AK169,0)=OPER!$AA264,".",IF(OPER!$AB264&lt;=HOUR(AM$7),MAX($Q169:AK169,0)+1,".")))</f>
        <v>,</v>
      </c>
      <c r="AM169" s="269" t="str">
        <f>IF($E169=$E168,IF(AN168=".",IF(MAX($Q169:AL169,0)=OPER!$AA264,".",IF(OPER!$AB264&lt;=HOUR(AN$7),MAX($Q169:AL169,0)+1,".")),","),IF(MAX($Q169:AL169,0)=OPER!$AA264,".",IF(OPER!$AB264&lt;=HOUR(AN$7),MAX($Q169:AL169,0)+1,".")))</f>
        <v>,</v>
      </c>
      <c r="AN169" s="270" t="str">
        <f>IF($E169=$E168,IF(AO168=".",IF(MAX($Q169:AM169,0)=OPER!$AA264,".",IF(OPER!$AB264&lt;=HOUR(AO$7),MAX($Q169:AM169,0)+1,".")),","),IF(MAX($Q169:AM169,0)=OPER!$AA264,".",IF(OPER!$AB264&lt;=HOUR(AO$7),MAX($Q169:AM169,0)+1,".")))</f>
        <v>,</v>
      </c>
      <c r="AO169" s="271" t="str">
        <f>IF($E169=$E168,IF(AP168=".",IF(MAX($Q169:AN169,0)=OPER!$AA264,".",IF(OPER!$AB264&lt;=HOUR(AP$7),MAX($Q169:AN169,0)+1,".")),","),IF(MAX($Q169:AN169,0)=OPER!$AA264,".",IF(OPER!$AB264&lt;=HOUR(AP$7),MAX($Q169:AN169,0)+1,".")))</f>
        <v>,</v>
      </c>
      <c r="AP169" s="269" t="str">
        <f>IF($E169=$E168,IF(AQ168=".",IF(MAX($Q169:AO169,0)=OPER!$AA264,".",IF(OPER!$AB264&lt;=HOUR(AQ$7),MAX($Q169:AO169,0)+1,".")),","),IF(MAX($Q169:AO169,0)=OPER!$AA264,".",IF(OPER!$AB264&lt;=HOUR(AQ$7),MAX($Q169:AO169,0)+1,".")))</f>
        <v>,</v>
      </c>
      <c r="AQ169" s="269" t="str">
        <f>IF($E169=$E168,IF(AR168=".",IF(MAX($Q169:AP169,0)=OPER!$AA264,".",IF(OPER!$AB264&lt;=HOUR(AR$7),MAX($Q169:AP169,0)+1,".")),","),IF(MAX($Q169:AP169,0)=OPER!$AA264,".",IF(OPER!$AB264&lt;=HOUR(AR$7),MAX($Q169:AP169,0)+1,".")))</f>
        <v>,</v>
      </c>
      <c r="AR169" s="270" t="str">
        <f>IF($E169=$E168,IF(AS168=".",IF(MAX($Q169:AQ169,0)=OPER!$AA264,".",IF(OPER!$AB264&lt;=HOUR(AS$7),MAX($Q169:AQ169,0)+1,".")),","),IF(MAX($Q169:AQ169,0)=OPER!$AA264,".",IF(OPER!$AB264&lt;=HOUR(AS$7),MAX($Q169:AQ169,0)+1,".")))</f>
        <v>,</v>
      </c>
      <c r="AS169" s="271" t="str">
        <f>IF($E169=$E168,IF(AT168=".",IF(MAX($Q169:AR169,0)=OPER!$AA264,".",IF(OPER!$AB264&lt;=HOUR(AT$7),MAX($Q169:AR169,0)+1,".")),","),IF(MAX($Q169:AR169,0)=OPER!$AA264,".",IF(OPER!$AB264&lt;=HOUR(AT$7),MAX($Q169:AR169,0)+1,".")))</f>
        <v>,</v>
      </c>
      <c r="AT169" s="269" t="str">
        <f>IF($E169=$E168,IF(AU168=".",IF(MAX($Q169:AS169,0)=OPER!$AA264,".",IF(OPER!$AB264&lt;=HOUR(AU$7),MAX($Q169:AS169,0)+1,".")),","),IF(MAX($Q169:AS169,0)=OPER!$AA264,".",IF(OPER!$AB264&lt;=HOUR(AU$7),MAX($Q169:AS169,0)+1,".")))</f>
        <v>,</v>
      </c>
      <c r="AU169" s="269" t="str">
        <f>IF($E169=$E168,IF(AV168=".",IF(MAX($Q169:AT169,0)=OPER!$AA264,".",IF(OPER!$AB264&lt;=HOUR(AV$7),MAX($Q169:AT169,0)+1,".")),","),IF(MAX($Q169:AT169,0)=OPER!$AA264,".",IF(OPER!$AB264&lt;=HOUR(AV$7),MAX($Q169:AT169,0)+1,".")))</f>
        <v>,</v>
      </c>
      <c r="AV169" s="270" t="str">
        <f>IF($E169=$E168,IF(AW168=".",IF(MAX($Q169:AU169,0)=OPER!$AA264,".",IF(OPER!$AB264&lt;=HOUR(AW$7),MAX($Q169:AU169,0)+1,".")),","),IF(MAX($Q169:AU169,0)=OPER!$AA264,".",IF(OPER!$AB264&lt;=HOUR(AW$7),MAX($Q169:AU169,0)+1,".")))</f>
        <v>,</v>
      </c>
      <c r="AW169" s="271" t="str">
        <f>IF($E169=$E168,IF(AX168=".",IF(MAX($Q169:AV169,0)=OPER!$AA264,".",IF(OPER!$AB264&lt;=HOUR(AX$7),MAX($Q169:AV169,0)+1,".")),","),IF(MAX($Q169:AV169,0)=OPER!$AA264,".",IF(OPER!$AB264&lt;=HOUR(AX$7),MAX($Q169:AV169,0)+1,".")))</f>
        <v>,</v>
      </c>
      <c r="AX169" s="269" t="str">
        <f>IF($E169=$E168,IF(AY168=".",IF(MAX($Q169:AW169,0)=OPER!$AA264,".",IF(OPER!$AB264&lt;=HOUR(AY$7),MAX($Q169:AW169,0)+1,".")),","),IF(MAX($Q169:AW169,0)=OPER!$AA264,".",IF(OPER!$AB264&lt;=HOUR(AY$7),MAX($Q169:AW169,0)+1,".")))</f>
        <v>,</v>
      </c>
      <c r="AY169" s="269" t="str">
        <f>IF($E169=$E168,IF(AZ168=".",IF(MAX($Q169:AX169,0)=OPER!$AA264,".",IF(OPER!$AB264&lt;=HOUR(AZ$7),MAX($Q169:AX169,0)+1,".")),","),IF(MAX($Q169:AX169,0)=OPER!$AA264,".",IF(OPER!$AB264&lt;=HOUR(AZ$7),MAX($Q169:AX169,0)+1,".")))</f>
        <v>,</v>
      </c>
      <c r="AZ169" s="270" t="str">
        <f>IF($E169=$E168,IF(BA168=".",IF(MAX($Q169:AY169,0)=OPER!$AA264,".",IF(OPER!$AB264&lt;=HOUR(BA$7),MAX($Q169:AY169,0)+1,".")),","),IF(MAX($Q169:AY169,0)=OPER!$AA264,".",IF(OPER!$AB264&lt;=HOUR(BA$7),MAX($Q169:AY169,0)+1,".")))</f>
        <v>,</v>
      </c>
      <c r="BA169" s="30" t="str">
        <f>+OPER!AK163</f>
        <v/>
      </c>
    </row>
    <row r="170" spans="1:53" ht="80.5" customHeight="1" x14ac:dyDescent="0.2">
      <c r="A170" s="282" t="str">
        <f>IF(OPER!AF164=0,"",OPER!AF164)</f>
        <v>CRITICA</v>
      </c>
      <c r="B170" s="109" t="str">
        <f>IF(OPER!V164=0,"",OPER!V164)</f>
        <v xml:space="preserve"> </v>
      </c>
      <c r="C170" s="71" t="str">
        <f>IF(OPER!U164 = 0,"", OPER!U164)</f>
        <v/>
      </c>
      <c r="D170" s="30" t="str">
        <f t="shared" si="13"/>
        <v/>
      </c>
      <c r="E170" s="262" t="str">
        <f>IF(OPER!X164 = 0,"",OPER!X164)</f>
        <v xml:space="preserve"> </v>
      </c>
      <c r="F170" s="262" t="str">
        <f>IF(OPER!I164 = 0,"",OPER!I164)</f>
        <v/>
      </c>
      <c r="G170" s="352" t="str">
        <f>IF(OPER!C164=0,"",OPER!C164)</f>
        <v/>
      </c>
      <c r="H170" s="30" t="str">
        <f>IF(OPER!R164 = 0,"",OPER!R164)</f>
        <v/>
      </c>
      <c r="I170" s="30" t="str">
        <f>IF(OPER!F164=0,"", OPER!F164)</f>
        <v/>
      </c>
      <c r="J170" s="108" t="str">
        <f>IF(OPER!G164=0,"",OPER!G164)</f>
        <v/>
      </c>
      <c r="K170" s="250">
        <f>+OPER!R164</f>
        <v>0</v>
      </c>
      <c r="L170" s="262">
        <f t="shared" si="14"/>
        <v>0</v>
      </c>
      <c r="M170" s="250">
        <f t="shared" si="15"/>
        <v>0</v>
      </c>
      <c r="N170" s="205" t="str">
        <f>IF(OPER!A164=0,"",OPER!A164)</f>
        <v/>
      </c>
      <c r="O170" s="73" t="str">
        <f>IF(OPER!AJ2020=0,"",OPER!AJ2020)</f>
        <v/>
      </c>
      <c r="P170" s="264" t="str">
        <f>IF(OPER!AH164="EJECUTADO","SI",IF(OPER!AH164="NO EJECUTADO","NO",""))</f>
        <v/>
      </c>
      <c r="Q170" s="264" t="str">
        <f>IF(OPER!AN164="EJECUTADO","SI",IF(OPER!AN164="NO EJECUTADO","NO",""))</f>
        <v/>
      </c>
      <c r="R170" s="221" t="str">
        <f>IFERROR(VLOOKUP(OPER!Z164,OPER!$AU$490:$AV$577,2,0),"NO ASIGNADO")</f>
        <v xml:space="preserve"> </v>
      </c>
      <c r="S170" s="6" t="str">
        <f>+OPER!AG164</f>
        <v xml:space="preserve"> </v>
      </c>
      <c r="T170" s="268" t="str">
        <f>IF($E170=$E169,IF(U169=".",IF(MAX($Q170:Q170,0)=OPER!$AA265,".",IF(OPER!$AB265&lt;=HOUR(U$7),MAX($Q170:Q170,0)+1,".")),","),IF(MAX($Q170:Q170,0)=OPER!$AA265,".",IF(OPER!$AB265&lt;=HOUR(U$7),MAX($Q170:Q170,0)+1,".")))</f>
        <v>,</v>
      </c>
      <c r="U170" s="269" t="str">
        <f>IF($E170=$E169,IF(V169=".",IF(MAX($Q170:T170,0)=OPER!$AA265,".",IF(OPER!$AB265&lt;=HOUR(V$7),MAX($Q170:T170,0)+1,".")),","),IF(MAX($Q170:T170,0)=OPER!$AA265,".",IF(OPER!$AB265&lt;=HOUR(V$7),MAX($Q170:T170,0)+1,".")))</f>
        <v>,</v>
      </c>
      <c r="V170" s="269" t="str">
        <f>IF($E170=$E169,IF(W169=".",IF(MAX($Q170:U170,0)=OPER!$AA265,".",IF(OPER!$AB265&lt;=HOUR(W$7),MAX($Q170:U170,0)+1,".")),","),IF(MAX($Q170:U170,0)=OPER!$AA265,".",IF(OPER!$AB265&lt;=HOUR(W$7),MAX($Q170:U170,0)+1,".")))</f>
        <v>,</v>
      </c>
      <c r="W170" s="269" t="str">
        <f>IF($E170=$E169,IF(X169=".",IF(MAX($Q170:V170,0)=OPER!$AA265,".",IF(OPER!$AB265&lt;=HOUR(X$7),MAX($Q170:V170,0)+1,".")),","),IF(MAX($Q170:V170,0)=OPER!$AA265,".",IF(OPER!$AB265&lt;=HOUR(X$7),MAX($Q170:V170,0)+1,".")))</f>
        <v>,</v>
      </c>
      <c r="X170" s="270" t="str">
        <f>IF($E170=$E169,IF(Y169=".",IF(MAX($Q170:W170,0)=OPER!$AA265,".",IF(OPER!$AB265&lt;=HOUR(Y$7),MAX($Q170:W170,0)+1,".")),","),IF(MAX($Q170:W170,0)=OPER!$AA265,".",IF(OPER!$AB265&lt;=HOUR(Y$7),MAX($Q170:W170,0)+1,".")))</f>
        <v>,</v>
      </c>
      <c r="Y170" s="271" t="str">
        <f>IF($E170=$E169,IF(Z169=".",IF(MAX($Q170:X170,0)=OPER!$AA265,".",IF(OPER!$AB265&lt;=HOUR(Z$7),MAX($Q170:X170,0)+1,".")),","),IF(MAX($Q170:X170,0)=OPER!$AA265,".",IF(OPER!$AB265&lt;=HOUR(Z$7),MAX($Q170:X170,0)+1,".")))</f>
        <v>,</v>
      </c>
      <c r="Z170" s="269" t="str">
        <f>IF($E170=$E169,IF(AA169=".",IF(MAX($Q170:Y170,0)=OPER!$AA265,".",IF(OPER!$AB265&lt;=HOUR(AA$7),MAX($Q170:Y170,0)+1,".")),","),IF(MAX($Q170:Y170,0)=OPER!$AA265,".",IF(OPER!$AB265&lt;=HOUR(AA$7),MAX($Q170:Y170,0)+1,".")))</f>
        <v>,</v>
      </c>
      <c r="AA170" s="269" t="str">
        <f>IF($E170=$E169,IF(AB169=".",IF(MAX($Q170:Z170,0)=OPER!$AA265,".",IF(OPER!$AB265&lt;=HOUR(AB$7),MAX($Q170:Z170,0)+1,".")),","),IF(MAX($Q170:Z170,0)=OPER!$AA265,".",IF(OPER!$AB265&lt;=HOUR(AB$7),MAX($Q170:Z170,0)+1,".")))</f>
        <v>,</v>
      </c>
      <c r="AB170" s="270" t="str">
        <f>IF($E170=$E169,IF(AC169=".",IF(MAX($Q170:AA170,0)=OPER!$AA265,".",IF(OPER!$AB265&lt;=HOUR(AC$7),MAX($Q170:AA170,0)+1,".")),","),IF(MAX($Q170:AA170,0)=OPER!$AA265,".",IF(OPER!$AB265&lt;=HOUR(AC$7),MAX($Q170:AA170,0)+1,".")))</f>
        <v>,</v>
      </c>
      <c r="AC170" s="271" t="str">
        <f>IF($E170=$E169,IF(AD169=".",IF(MAX($Q170:AB170,0)=OPER!$AA265,".",IF(OPER!$AB265&lt;=HOUR(AD$7),MAX($Q170:AB170,0)+1,".")),","),IF(MAX($Q170:AB170,0)=OPER!$AA265,".",IF(OPER!$AB265&lt;=HOUR(AD$7),MAX($Q170:AB170,0)+1,".")))</f>
        <v>,</v>
      </c>
      <c r="AD170" s="269" t="str">
        <f>IF($E170=$E169,IF(AE169=".",IF(MAX($Q170:AC170,0)=OPER!$AA265,".",IF(OPER!$AB265&lt;=HOUR(AE$7),MAX($Q170:AC170,0)+1,".")),","),IF(MAX($Q170:AC170,0)=OPER!$AA265,".",IF(OPER!$AB265&lt;=HOUR(AE$7),MAX($Q170:AC170,0)+1,".")))</f>
        <v>,</v>
      </c>
      <c r="AE170" s="269" t="str">
        <f>IF($E170=$E169,IF(AF169=".",IF(MAX($Q170:AD170,0)=OPER!$AA265,".",IF(OPER!$AB265&lt;=HOUR(AF$7),MAX($Q170:AD170,0)+1,".")),","),IF(MAX($Q170:AD170,0)=OPER!$AA265,".",IF(OPER!$AB265&lt;=HOUR(AF$7),MAX($Q170:AD170,0)+1,".")))</f>
        <v>,</v>
      </c>
      <c r="AF170" s="270" t="str">
        <f>IF($E170=$E169,IF(AG169=".",IF(MAX($Q170:AE170,0)=OPER!$AA265,".",IF(OPER!$AB265&lt;=HOUR(AG$7),MAX($Q170:AE170,0)+1,".")),","),IF(MAX($Q170:AE170,0)=OPER!$AA265,".",IF(OPER!$AB265&lt;=HOUR(AG$7),MAX($Q170:AE170,0)+1,".")))</f>
        <v>,</v>
      </c>
      <c r="AG170" s="271" t="str">
        <f>IF($E170=$E169,IF(AH169=".",IF(MAX($Q170:AF170,0)=OPER!$AA265,".",IF(OPER!$AB265&lt;=HOUR(AH$7),MAX($Q170:AF170,0)+1,".")),","),IF(MAX($Q170:AF170,0)=OPER!$AA265,".",IF(OPER!$AB265&lt;=HOUR(AH$7),MAX($Q170:AF170,0)+1,".")))</f>
        <v>,</v>
      </c>
      <c r="AH170" s="269" t="str">
        <f>IF($E170=$E169,IF(AI169=".",IF(MAX($Q170:AG170,0)=OPER!$AA265,".",IF(OPER!$AB265&lt;=HOUR(AI$7),MAX($Q170:AG170,0)+1,".")),","),IF(MAX($Q170:AG170,0)=OPER!$AA265,".",IF(OPER!$AB265&lt;=HOUR(AI$7),MAX($Q170:AG170,0)+1,".")))</f>
        <v>,</v>
      </c>
      <c r="AI170" s="269" t="str">
        <f>IF($E170=$E169,IF(AJ169=".",IF(MAX($Q170:AH170,0)=OPER!$AA265,".",IF(OPER!$AB265&lt;=HOUR(AJ$7),MAX($Q170:AH170,0)+1,".")),","),IF(MAX($Q170:AH170,0)=OPER!$AA265,".",IF(OPER!$AB265&lt;=HOUR(AJ$7),MAX($Q170:AH170,0)+1,".")))</f>
        <v>,</v>
      </c>
      <c r="AJ170" s="270" t="str">
        <f>IF($E170=$E169,IF(AK169=".",IF(MAX($Q170:AI170,0)=OPER!$AA265,".",IF(OPER!$AB265&lt;=HOUR(AK$7),MAX($Q170:AI170,0)+1,".")),","),IF(MAX($Q170:AI170,0)=OPER!$AA265,".",IF(OPER!$AB265&lt;=HOUR(AK$7),MAX($Q170:AI170,0)+1,".")))</f>
        <v>,</v>
      </c>
      <c r="AK170" s="271" t="str">
        <f>IF($E170=$E169,IF(AL169=".",IF(MAX($Q170:AJ170,0)=OPER!$AA265,".",IF(OPER!$AB265&lt;=HOUR(AL$7),MAX($Q170:AJ170,0)+1,".")),","),IF(MAX($Q170:AJ170,0)=OPER!$AA265,".",IF(OPER!$AB265&lt;=HOUR(AL$7),MAX($Q170:AJ170,0)+1,".")))</f>
        <v>,</v>
      </c>
      <c r="AL170" s="269" t="str">
        <f>IF($E170=$E169,IF(AM169=".",IF(MAX($Q170:AK170,0)=OPER!$AA265,".",IF(OPER!$AB265&lt;=HOUR(AM$7),MAX($Q170:AK170,0)+1,".")),","),IF(MAX($Q170:AK170,0)=OPER!$AA265,".",IF(OPER!$AB265&lt;=HOUR(AM$7),MAX($Q170:AK170,0)+1,".")))</f>
        <v>,</v>
      </c>
      <c r="AM170" s="269" t="str">
        <f>IF($E170=$E169,IF(AN169=".",IF(MAX($Q170:AL170,0)=OPER!$AA265,".",IF(OPER!$AB265&lt;=HOUR(AN$7),MAX($Q170:AL170,0)+1,".")),","),IF(MAX($Q170:AL170,0)=OPER!$AA265,".",IF(OPER!$AB265&lt;=HOUR(AN$7),MAX($Q170:AL170,0)+1,".")))</f>
        <v>,</v>
      </c>
      <c r="AN170" s="270" t="str">
        <f>IF($E170=$E169,IF(AO169=".",IF(MAX($Q170:AM170,0)=OPER!$AA265,".",IF(OPER!$AB265&lt;=HOUR(AO$7),MAX($Q170:AM170,0)+1,".")),","),IF(MAX($Q170:AM170,0)=OPER!$AA265,".",IF(OPER!$AB265&lt;=HOUR(AO$7),MAX($Q170:AM170,0)+1,".")))</f>
        <v>,</v>
      </c>
      <c r="AO170" s="271" t="str">
        <f>IF($E170=$E169,IF(AP169=".",IF(MAX($Q170:AN170,0)=OPER!$AA265,".",IF(OPER!$AB265&lt;=HOUR(AP$7),MAX($Q170:AN170,0)+1,".")),","),IF(MAX($Q170:AN170,0)=OPER!$AA265,".",IF(OPER!$AB265&lt;=HOUR(AP$7),MAX($Q170:AN170,0)+1,".")))</f>
        <v>,</v>
      </c>
      <c r="AP170" s="269" t="str">
        <f>IF($E170=$E169,IF(AQ169=".",IF(MAX($Q170:AO170,0)=OPER!$AA265,".",IF(OPER!$AB265&lt;=HOUR(AQ$7),MAX($Q170:AO170,0)+1,".")),","),IF(MAX($Q170:AO170,0)=OPER!$AA265,".",IF(OPER!$AB265&lt;=HOUR(AQ$7),MAX($Q170:AO170,0)+1,".")))</f>
        <v>,</v>
      </c>
      <c r="AQ170" s="269" t="str">
        <f>IF($E170=$E169,IF(AR169=".",IF(MAX($Q170:AP170,0)=OPER!$AA265,".",IF(OPER!$AB265&lt;=HOUR(AR$7),MAX($Q170:AP170,0)+1,".")),","),IF(MAX($Q170:AP170,0)=OPER!$AA265,".",IF(OPER!$AB265&lt;=HOUR(AR$7),MAX($Q170:AP170,0)+1,".")))</f>
        <v>,</v>
      </c>
      <c r="AR170" s="270" t="str">
        <f>IF($E170=$E169,IF(AS169=".",IF(MAX($Q170:AQ170,0)=OPER!$AA265,".",IF(OPER!$AB265&lt;=HOUR(AS$7),MAX($Q170:AQ170,0)+1,".")),","),IF(MAX($Q170:AQ170,0)=OPER!$AA265,".",IF(OPER!$AB265&lt;=HOUR(AS$7),MAX($Q170:AQ170,0)+1,".")))</f>
        <v>,</v>
      </c>
      <c r="AS170" s="271" t="str">
        <f>IF($E170=$E169,IF(AT169=".",IF(MAX($Q170:AR170,0)=OPER!$AA265,".",IF(OPER!$AB265&lt;=HOUR(AT$7),MAX($Q170:AR170,0)+1,".")),","),IF(MAX($Q170:AR170,0)=OPER!$AA265,".",IF(OPER!$AB265&lt;=HOUR(AT$7),MAX($Q170:AR170,0)+1,".")))</f>
        <v>,</v>
      </c>
      <c r="AT170" s="269" t="str">
        <f>IF($E170=$E169,IF(AU169=".",IF(MAX($Q170:AS170,0)=OPER!$AA265,".",IF(OPER!$AB265&lt;=HOUR(AU$7),MAX($Q170:AS170,0)+1,".")),","),IF(MAX($Q170:AS170,0)=OPER!$AA265,".",IF(OPER!$AB265&lt;=HOUR(AU$7),MAX($Q170:AS170,0)+1,".")))</f>
        <v>,</v>
      </c>
      <c r="AU170" s="269" t="str">
        <f>IF($E170=$E169,IF(AV169=".",IF(MAX($Q170:AT170,0)=OPER!$AA265,".",IF(OPER!$AB265&lt;=HOUR(AV$7),MAX($Q170:AT170,0)+1,".")),","),IF(MAX($Q170:AT170,0)=OPER!$AA265,".",IF(OPER!$AB265&lt;=HOUR(AV$7),MAX($Q170:AT170,0)+1,".")))</f>
        <v>,</v>
      </c>
      <c r="AV170" s="270" t="str">
        <f>IF($E170=$E169,IF(AW169=".",IF(MAX($Q170:AU170,0)=OPER!$AA265,".",IF(OPER!$AB265&lt;=HOUR(AW$7),MAX($Q170:AU170,0)+1,".")),","),IF(MAX($Q170:AU170,0)=OPER!$AA265,".",IF(OPER!$AB265&lt;=HOUR(AW$7),MAX($Q170:AU170,0)+1,".")))</f>
        <v>,</v>
      </c>
      <c r="AW170" s="271" t="str">
        <f>IF($E170=$E169,IF(AX169=".",IF(MAX($Q170:AV170,0)=OPER!$AA265,".",IF(OPER!$AB265&lt;=HOUR(AX$7),MAX($Q170:AV170,0)+1,".")),","),IF(MAX($Q170:AV170,0)=OPER!$AA265,".",IF(OPER!$AB265&lt;=HOUR(AX$7),MAX($Q170:AV170,0)+1,".")))</f>
        <v>,</v>
      </c>
      <c r="AX170" s="269" t="str">
        <f>IF($E170=$E169,IF(AY169=".",IF(MAX($Q170:AW170,0)=OPER!$AA265,".",IF(OPER!$AB265&lt;=HOUR(AY$7),MAX($Q170:AW170,0)+1,".")),","),IF(MAX($Q170:AW170,0)=OPER!$AA265,".",IF(OPER!$AB265&lt;=HOUR(AY$7),MAX($Q170:AW170,0)+1,".")))</f>
        <v>,</v>
      </c>
      <c r="AY170" s="269" t="str">
        <f>IF($E170=$E169,IF(AZ169=".",IF(MAX($Q170:AX170,0)=OPER!$AA265,".",IF(OPER!$AB265&lt;=HOUR(AZ$7),MAX($Q170:AX170,0)+1,".")),","),IF(MAX($Q170:AX170,0)=OPER!$AA265,".",IF(OPER!$AB265&lt;=HOUR(AZ$7),MAX($Q170:AX170,0)+1,".")))</f>
        <v>,</v>
      </c>
      <c r="AZ170" s="270" t="str">
        <f>IF($E170=$E169,IF(BA169=".",IF(MAX($Q170:AY170,0)=OPER!$AA265,".",IF(OPER!$AB265&lt;=HOUR(BA$7),MAX($Q170:AY170,0)+1,".")),","),IF(MAX($Q170:AY170,0)=OPER!$AA265,".",IF(OPER!$AB265&lt;=HOUR(BA$7),MAX($Q170:AY170,0)+1,".")))</f>
        <v>,</v>
      </c>
      <c r="BA170" s="30" t="str">
        <f>+OPER!AK164</f>
        <v/>
      </c>
    </row>
    <row r="171" spans="1:53" ht="80.5" customHeight="1" x14ac:dyDescent="0.2">
      <c r="A171" s="282" t="str">
        <f>IF(OPER!AF165=0,"",OPER!AF165)</f>
        <v>CRITICA</v>
      </c>
      <c r="B171" s="109" t="str">
        <f>IF(OPER!V165=0,"",OPER!V165)</f>
        <v xml:space="preserve"> </v>
      </c>
      <c r="C171" s="71" t="str">
        <f>IF(OPER!U165 = 0,"", OPER!U165)</f>
        <v/>
      </c>
      <c r="D171" s="30" t="str">
        <f t="shared" si="13"/>
        <v/>
      </c>
      <c r="E171" s="262" t="str">
        <f>IF(OPER!X165 = 0,"",OPER!X165)</f>
        <v xml:space="preserve"> </v>
      </c>
      <c r="F171" s="262" t="str">
        <f>IF(OPER!I165 = 0,"",OPER!I165)</f>
        <v/>
      </c>
      <c r="G171" s="352" t="str">
        <f>IF(OPER!C165=0,"",OPER!C165)</f>
        <v/>
      </c>
      <c r="H171" s="30" t="str">
        <f>IF(OPER!R165 = 0,"",OPER!R165)</f>
        <v/>
      </c>
      <c r="I171" s="30" t="str">
        <f>IF(OPER!F165=0,"", OPER!F165)</f>
        <v/>
      </c>
      <c r="J171" s="108" t="str">
        <f>IF(OPER!G165=0,"",OPER!G165)</f>
        <v/>
      </c>
      <c r="K171" s="250">
        <f>+OPER!R165</f>
        <v>0</v>
      </c>
      <c r="L171" s="262">
        <f t="shared" si="14"/>
        <v>0</v>
      </c>
      <c r="M171" s="250">
        <f t="shared" si="15"/>
        <v>0</v>
      </c>
      <c r="N171" s="205" t="str">
        <f>IF(OPER!A165=0,"",OPER!A165)</f>
        <v/>
      </c>
      <c r="O171" s="73" t="str">
        <f>IF(OPER!AJ2021=0,"",OPER!AJ2021)</f>
        <v/>
      </c>
      <c r="P171" s="264" t="str">
        <f>IF(OPER!AH165="EJECUTADO","SI",IF(OPER!AH165="NO EJECUTADO","NO",""))</f>
        <v/>
      </c>
      <c r="Q171" s="264" t="str">
        <f>IF(OPER!AN165="EJECUTADO","SI",IF(OPER!AN165="NO EJECUTADO","NO",""))</f>
        <v/>
      </c>
      <c r="R171" s="221" t="str">
        <f>IFERROR(VLOOKUP(OPER!Z165,OPER!$AU$490:$AV$577,2,0),"NO ASIGNADO")</f>
        <v xml:space="preserve"> </v>
      </c>
      <c r="S171" s="6" t="str">
        <f>+OPER!AG165</f>
        <v xml:space="preserve"> </v>
      </c>
      <c r="T171" s="268" t="str">
        <f>IF($E171=$E170,IF(U170=".",IF(MAX($Q171:Q171,0)=OPER!$AA266,".",IF(OPER!$AB266&lt;=HOUR(U$7),MAX($Q171:Q171,0)+1,".")),","),IF(MAX($Q171:Q171,0)=OPER!$AA266,".",IF(OPER!$AB266&lt;=HOUR(U$7),MAX($Q171:Q171,0)+1,".")))</f>
        <v>,</v>
      </c>
      <c r="U171" s="269" t="str">
        <f>IF($E171=$E170,IF(V170=".",IF(MAX($Q171:T171,0)=OPER!$AA266,".",IF(OPER!$AB266&lt;=HOUR(V$7),MAX($Q171:T171,0)+1,".")),","),IF(MAX($Q171:T171,0)=OPER!$AA266,".",IF(OPER!$AB266&lt;=HOUR(V$7),MAX($Q171:T171,0)+1,".")))</f>
        <v>,</v>
      </c>
      <c r="V171" s="269" t="str">
        <f>IF($E171=$E170,IF(W170=".",IF(MAX($Q171:U171,0)=OPER!$AA266,".",IF(OPER!$AB266&lt;=HOUR(W$7),MAX($Q171:U171,0)+1,".")),","),IF(MAX($Q171:U171,0)=OPER!$AA266,".",IF(OPER!$AB266&lt;=HOUR(W$7),MAX($Q171:U171,0)+1,".")))</f>
        <v>,</v>
      </c>
      <c r="W171" s="269" t="str">
        <f>IF($E171=$E170,IF(X170=".",IF(MAX($Q171:V171,0)=OPER!$AA266,".",IF(OPER!$AB266&lt;=HOUR(X$7),MAX($Q171:V171,0)+1,".")),","),IF(MAX($Q171:V171,0)=OPER!$AA266,".",IF(OPER!$AB266&lt;=HOUR(X$7),MAX($Q171:V171,0)+1,".")))</f>
        <v>,</v>
      </c>
      <c r="X171" s="270" t="str">
        <f>IF($E171=$E170,IF(Y170=".",IF(MAX($Q171:W171,0)=OPER!$AA266,".",IF(OPER!$AB266&lt;=HOUR(Y$7),MAX($Q171:W171,0)+1,".")),","),IF(MAX($Q171:W171,0)=OPER!$AA266,".",IF(OPER!$AB266&lt;=HOUR(Y$7),MAX($Q171:W171,0)+1,".")))</f>
        <v>,</v>
      </c>
      <c r="Y171" s="271" t="str">
        <f>IF($E171=$E170,IF(Z170=".",IF(MAX($Q171:X171,0)=OPER!$AA266,".",IF(OPER!$AB266&lt;=HOUR(Z$7),MAX($Q171:X171,0)+1,".")),","),IF(MAX($Q171:X171,0)=OPER!$AA266,".",IF(OPER!$AB266&lt;=HOUR(Z$7),MAX($Q171:X171,0)+1,".")))</f>
        <v>,</v>
      </c>
      <c r="Z171" s="269" t="str">
        <f>IF($E171=$E170,IF(AA170=".",IF(MAX($Q171:Y171,0)=OPER!$AA266,".",IF(OPER!$AB266&lt;=HOUR(AA$7),MAX($Q171:Y171,0)+1,".")),","),IF(MAX($Q171:Y171,0)=OPER!$AA266,".",IF(OPER!$AB266&lt;=HOUR(AA$7),MAX($Q171:Y171,0)+1,".")))</f>
        <v>,</v>
      </c>
      <c r="AA171" s="269" t="str">
        <f>IF($E171=$E170,IF(AB170=".",IF(MAX($Q171:Z171,0)=OPER!$AA266,".",IF(OPER!$AB266&lt;=HOUR(AB$7),MAX($Q171:Z171,0)+1,".")),","),IF(MAX($Q171:Z171,0)=OPER!$AA266,".",IF(OPER!$AB266&lt;=HOUR(AB$7),MAX($Q171:Z171,0)+1,".")))</f>
        <v>,</v>
      </c>
      <c r="AB171" s="270" t="str">
        <f>IF($E171=$E170,IF(AC170=".",IF(MAX($Q171:AA171,0)=OPER!$AA266,".",IF(OPER!$AB266&lt;=HOUR(AC$7),MAX($Q171:AA171,0)+1,".")),","),IF(MAX($Q171:AA171,0)=OPER!$AA266,".",IF(OPER!$AB266&lt;=HOUR(AC$7),MAX($Q171:AA171,0)+1,".")))</f>
        <v>,</v>
      </c>
      <c r="AC171" s="271" t="str">
        <f>IF($E171=$E170,IF(AD170=".",IF(MAX($Q171:AB171,0)=OPER!$AA266,".",IF(OPER!$AB266&lt;=HOUR(AD$7),MAX($Q171:AB171,0)+1,".")),","),IF(MAX($Q171:AB171,0)=OPER!$AA266,".",IF(OPER!$AB266&lt;=HOUR(AD$7),MAX($Q171:AB171,0)+1,".")))</f>
        <v>,</v>
      </c>
      <c r="AD171" s="269" t="str">
        <f>IF($E171=$E170,IF(AE170=".",IF(MAX($Q171:AC171,0)=OPER!$AA266,".",IF(OPER!$AB266&lt;=HOUR(AE$7),MAX($Q171:AC171,0)+1,".")),","),IF(MAX($Q171:AC171,0)=OPER!$AA266,".",IF(OPER!$AB266&lt;=HOUR(AE$7),MAX($Q171:AC171,0)+1,".")))</f>
        <v>,</v>
      </c>
      <c r="AE171" s="269" t="str">
        <f>IF($E171=$E170,IF(AF170=".",IF(MAX($Q171:AD171,0)=OPER!$AA266,".",IF(OPER!$AB266&lt;=HOUR(AF$7),MAX($Q171:AD171,0)+1,".")),","),IF(MAX($Q171:AD171,0)=OPER!$AA266,".",IF(OPER!$AB266&lt;=HOUR(AF$7),MAX($Q171:AD171,0)+1,".")))</f>
        <v>,</v>
      </c>
      <c r="AF171" s="270" t="str">
        <f>IF($E171=$E170,IF(AG170=".",IF(MAX($Q171:AE171,0)=OPER!$AA266,".",IF(OPER!$AB266&lt;=HOUR(AG$7),MAX($Q171:AE171,0)+1,".")),","),IF(MAX($Q171:AE171,0)=OPER!$AA266,".",IF(OPER!$AB266&lt;=HOUR(AG$7),MAX($Q171:AE171,0)+1,".")))</f>
        <v>,</v>
      </c>
      <c r="AG171" s="271" t="str">
        <f>IF($E171=$E170,IF(AH170=".",IF(MAX($Q171:AF171,0)=OPER!$AA266,".",IF(OPER!$AB266&lt;=HOUR(AH$7),MAX($Q171:AF171,0)+1,".")),","),IF(MAX($Q171:AF171,0)=OPER!$AA266,".",IF(OPER!$AB266&lt;=HOUR(AH$7),MAX($Q171:AF171,0)+1,".")))</f>
        <v>,</v>
      </c>
      <c r="AH171" s="269" t="str">
        <f>IF($E171=$E170,IF(AI170=".",IF(MAX($Q171:AG171,0)=OPER!$AA266,".",IF(OPER!$AB266&lt;=HOUR(AI$7),MAX($Q171:AG171,0)+1,".")),","),IF(MAX($Q171:AG171,0)=OPER!$AA266,".",IF(OPER!$AB266&lt;=HOUR(AI$7),MAX($Q171:AG171,0)+1,".")))</f>
        <v>,</v>
      </c>
      <c r="AI171" s="269" t="str">
        <f>IF($E171=$E170,IF(AJ170=".",IF(MAX($Q171:AH171,0)=OPER!$AA266,".",IF(OPER!$AB266&lt;=HOUR(AJ$7),MAX($Q171:AH171,0)+1,".")),","),IF(MAX($Q171:AH171,0)=OPER!$AA266,".",IF(OPER!$AB266&lt;=HOUR(AJ$7),MAX($Q171:AH171,0)+1,".")))</f>
        <v>,</v>
      </c>
      <c r="AJ171" s="270" t="str">
        <f>IF($E171=$E170,IF(AK170=".",IF(MAX($Q171:AI171,0)=OPER!$AA266,".",IF(OPER!$AB266&lt;=HOUR(AK$7),MAX($Q171:AI171,0)+1,".")),","),IF(MAX($Q171:AI171,0)=OPER!$AA266,".",IF(OPER!$AB266&lt;=HOUR(AK$7),MAX($Q171:AI171,0)+1,".")))</f>
        <v>,</v>
      </c>
      <c r="AK171" s="271" t="str">
        <f>IF($E171=$E170,IF(AL170=".",IF(MAX($Q171:AJ171,0)=OPER!$AA266,".",IF(OPER!$AB266&lt;=HOUR(AL$7),MAX($Q171:AJ171,0)+1,".")),","),IF(MAX($Q171:AJ171,0)=OPER!$AA266,".",IF(OPER!$AB266&lt;=HOUR(AL$7),MAX($Q171:AJ171,0)+1,".")))</f>
        <v>,</v>
      </c>
      <c r="AL171" s="269" t="str">
        <f>IF($E171=$E170,IF(AM170=".",IF(MAX($Q171:AK171,0)=OPER!$AA266,".",IF(OPER!$AB266&lt;=HOUR(AM$7),MAX($Q171:AK171,0)+1,".")),","),IF(MAX($Q171:AK171,0)=OPER!$AA266,".",IF(OPER!$AB266&lt;=HOUR(AM$7),MAX($Q171:AK171,0)+1,".")))</f>
        <v>,</v>
      </c>
      <c r="AM171" s="269" t="str">
        <f>IF($E171=$E170,IF(AN170=".",IF(MAX($Q171:AL171,0)=OPER!$AA266,".",IF(OPER!$AB266&lt;=HOUR(AN$7),MAX($Q171:AL171,0)+1,".")),","),IF(MAX($Q171:AL171,0)=OPER!$AA266,".",IF(OPER!$AB266&lt;=HOUR(AN$7),MAX($Q171:AL171,0)+1,".")))</f>
        <v>,</v>
      </c>
      <c r="AN171" s="270" t="str">
        <f>IF($E171=$E170,IF(AO170=".",IF(MAX($Q171:AM171,0)=OPER!$AA266,".",IF(OPER!$AB266&lt;=HOUR(AO$7),MAX($Q171:AM171,0)+1,".")),","),IF(MAX($Q171:AM171,0)=OPER!$AA266,".",IF(OPER!$AB266&lt;=HOUR(AO$7),MAX($Q171:AM171,0)+1,".")))</f>
        <v>,</v>
      </c>
      <c r="AO171" s="271" t="str">
        <f>IF($E171=$E170,IF(AP170=".",IF(MAX($Q171:AN171,0)=OPER!$AA266,".",IF(OPER!$AB266&lt;=HOUR(AP$7),MAX($Q171:AN171,0)+1,".")),","),IF(MAX($Q171:AN171,0)=OPER!$AA266,".",IF(OPER!$AB266&lt;=HOUR(AP$7),MAX($Q171:AN171,0)+1,".")))</f>
        <v>,</v>
      </c>
      <c r="AP171" s="269" t="str">
        <f>IF($E171=$E170,IF(AQ170=".",IF(MAX($Q171:AO171,0)=OPER!$AA266,".",IF(OPER!$AB266&lt;=HOUR(AQ$7),MAX($Q171:AO171,0)+1,".")),","),IF(MAX($Q171:AO171,0)=OPER!$AA266,".",IF(OPER!$AB266&lt;=HOUR(AQ$7),MAX($Q171:AO171,0)+1,".")))</f>
        <v>,</v>
      </c>
      <c r="AQ171" s="269" t="str">
        <f>IF($E171=$E170,IF(AR170=".",IF(MAX($Q171:AP171,0)=OPER!$AA266,".",IF(OPER!$AB266&lt;=HOUR(AR$7),MAX($Q171:AP171,0)+1,".")),","),IF(MAX($Q171:AP171,0)=OPER!$AA266,".",IF(OPER!$AB266&lt;=HOUR(AR$7),MAX($Q171:AP171,0)+1,".")))</f>
        <v>,</v>
      </c>
      <c r="AR171" s="270" t="str">
        <f>IF($E171=$E170,IF(AS170=".",IF(MAX($Q171:AQ171,0)=OPER!$AA266,".",IF(OPER!$AB266&lt;=HOUR(AS$7),MAX($Q171:AQ171,0)+1,".")),","),IF(MAX($Q171:AQ171,0)=OPER!$AA266,".",IF(OPER!$AB266&lt;=HOUR(AS$7),MAX($Q171:AQ171,0)+1,".")))</f>
        <v>,</v>
      </c>
      <c r="AS171" s="271" t="str">
        <f>IF($E171=$E170,IF(AT170=".",IF(MAX($Q171:AR171,0)=OPER!$AA266,".",IF(OPER!$AB266&lt;=HOUR(AT$7),MAX($Q171:AR171,0)+1,".")),","),IF(MAX($Q171:AR171,0)=OPER!$AA266,".",IF(OPER!$AB266&lt;=HOUR(AT$7),MAX($Q171:AR171,0)+1,".")))</f>
        <v>,</v>
      </c>
      <c r="AT171" s="269" t="str">
        <f>IF($E171=$E170,IF(AU170=".",IF(MAX($Q171:AS171,0)=OPER!$AA266,".",IF(OPER!$AB266&lt;=HOUR(AU$7),MAX($Q171:AS171,0)+1,".")),","),IF(MAX($Q171:AS171,0)=OPER!$AA266,".",IF(OPER!$AB266&lt;=HOUR(AU$7),MAX($Q171:AS171,0)+1,".")))</f>
        <v>,</v>
      </c>
      <c r="AU171" s="269" t="str">
        <f>IF($E171=$E170,IF(AV170=".",IF(MAX($Q171:AT171,0)=OPER!$AA266,".",IF(OPER!$AB266&lt;=HOUR(AV$7),MAX($Q171:AT171,0)+1,".")),","),IF(MAX($Q171:AT171,0)=OPER!$AA266,".",IF(OPER!$AB266&lt;=HOUR(AV$7),MAX($Q171:AT171,0)+1,".")))</f>
        <v>,</v>
      </c>
      <c r="AV171" s="270" t="str">
        <f>IF($E171=$E170,IF(AW170=".",IF(MAX($Q171:AU171,0)=OPER!$AA266,".",IF(OPER!$AB266&lt;=HOUR(AW$7),MAX($Q171:AU171,0)+1,".")),","),IF(MAX($Q171:AU171,0)=OPER!$AA266,".",IF(OPER!$AB266&lt;=HOUR(AW$7),MAX($Q171:AU171,0)+1,".")))</f>
        <v>,</v>
      </c>
      <c r="AW171" s="271" t="str">
        <f>IF($E171=$E170,IF(AX170=".",IF(MAX($Q171:AV171,0)=OPER!$AA266,".",IF(OPER!$AB266&lt;=HOUR(AX$7),MAX($Q171:AV171,0)+1,".")),","),IF(MAX($Q171:AV171,0)=OPER!$AA266,".",IF(OPER!$AB266&lt;=HOUR(AX$7),MAX($Q171:AV171,0)+1,".")))</f>
        <v>,</v>
      </c>
      <c r="AX171" s="269" t="str">
        <f>IF($E171=$E170,IF(AY170=".",IF(MAX($Q171:AW171,0)=OPER!$AA266,".",IF(OPER!$AB266&lt;=HOUR(AY$7),MAX($Q171:AW171,0)+1,".")),","),IF(MAX($Q171:AW171,0)=OPER!$AA266,".",IF(OPER!$AB266&lt;=HOUR(AY$7),MAX($Q171:AW171,0)+1,".")))</f>
        <v>,</v>
      </c>
      <c r="AY171" s="269" t="str">
        <f>IF($E171=$E170,IF(AZ170=".",IF(MAX($Q171:AX171,0)=OPER!$AA266,".",IF(OPER!$AB266&lt;=HOUR(AZ$7),MAX($Q171:AX171,0)+1,".")),","),IF(MAX($Q171:AX171,0)=OPER!$AA266,".",IF(OPER!$AB266&lt;=HOUR(AZ$7),MAX($Q171:AX171,0)+1,".")))</f>
        <v>,</v>
      </c>
      <c r="AZ171" s="270" t="str">
        <f>IF($E171=$E170,IF(BA170=".",IF(MAX($Q171:AY171,0)=OPER!$AA266,".",IF(OPER!$AB266&lt;=HOUR(BA$7),MAX($Q171:AY171,0)+1,".")),","),IF(MAX($Q171:AY171,0)=OPER!$AA266,".",IF(OPER!$AB266&lt;=HOUR(BA$7),MAX($Q171:AY171,0)+1,".")))</f>
        <v>,</v>
      </c>
      <c r="BA171" s="30" t="str">
        <f>+OPER!AK165</f>
        <v/>
      </c>
    </row>
    <row r="172" spans="1:53" ht="80.5" customHeight="1" x14ac:dyDescent="0.2">
      <c r="A172" s="282" t="str">
        <f>IF(OPER!AF166=0,"",OPER!AF166)</f>
        <v>CRITICA</v>
      </c>
      <c r="B172" s="109" t="str">
        <f>IF(OPER!V166=0,"",OPER!V166)</f>
        <v xml:space="preserve"> </v>
      </c>
      <c r="C172" s="71" t="str">
        <f>IF(OPER!U166 = 0,"", OPER!U166)</f>
        <v/>
      </c>
      <c r="D172" s="30" t="str">
        <f t="shared" si="13"/>
        <v/>
      </c>
      <c r="E172" s="262" t="str">
        <f>IF(OPER!X166 = 0,"",OPER!X166)</f>
        <v xml:space="preserve"> </v>
      </c>
      <c r="F172" s="262" t="str">
        <f>IF(OPER!I166 = 0,"",OPER!I166)</f>
        <v/>
      </c>
      <c r="G172" s="352" t="str">
        <f>IF(OPER!C166=0,"",OPER!C166)</f>
        <v/>
      </c>
      <c r="H172" s="30" t="str">
        <f>IF(OPER!R166 = 0,"",OPER!R166)</f>
        <v/>
      </c>
      <c r="I172" s="30" t="str">
        <f>IF(OPER!F166=0,"", OPER!F166)</f>
        <v/>
      </c>
      <c r="J172" s="108" t="str">
        <f>IF(OPER!G166=0,"",OPER!G166)</f>
        <v/>
      </c>
      <c r="K172" s="250">
        <f>+OPER!R166</f>
        <v>0</v>
      </c>
      <c r="L172" s="262">
        <f t="shared" si="14"/>
        <v>0</v>
      </c>
      <c r="M172" s="250">
        <f t="shared" si="15"/>
        <v>0</v>
      </c>
      <c r="N172" s="205" t="str">
        <f>IF(OPER!A166=0,"",OPER!A166)</f>
        <v/>
      </c>
      <c r="O172" s="73" t="str">
        <f>IF(OPER!AJ2022=0,"",OPER!AJ2022)</f>
        <v/>
      </c>
      <c r="P172" s="264" t="str">
        <f>IF(OPER!AH166="EJECUTADO","SI",IF(OPER!AH166="NO EJECUTADO","NO",""))</f>
        <v/>
      </c>
      <c r="Q172" s="264" t="str">
        <f>IF(OPER!AN166="EJECUTADO","SI",IF(OPER!AN166="NO EJECUTADO","NO",""))</f>
        <v/>
      </c>
      <c r="R172" s="221" t="str">
        <f>IFERROR(VLOOKUP(OPER!Z166,OPER!$AU$490:$AV$577,2,0),"NO ASIGNADO")</f>
        <v xml:space="preserve"> </v>
      </c>
      <c r="S172" s="6" t="str">
        <f>+OPER!AG166</f>
        <v xml:space="preserve"> </v>
      </c>
      <c r="T172" s="268" t="str">
        <f>IF($E172=$E171,IF(U171=".",IF(MAX($Q172:Q172,0)=OPER!$AA267,".",IF(OPER!$AB267&lt;=HOUR(U$7),MAX($Q172:Q172,0)+1,".")),","),IF(MAX($Q172:Q172,0)=OPER!$AA267,".",IF(OPER!$AB267&lt;=HOUR(U$7),MAX($Q172:Q172,0)+1,".")))</f>
        <v>,</v>
      </c>
      <c r="U172" s="269" t="str">
        <f>IF($E172=$E171,IF(V171=".",IF(MAX($Q172:T172,0)=OPER!$AA267,".",IF(OPER!$AB267&lt;=HOUR(V$7),MAX($Q172:T172,0)+1,".")),","),IF(MAX($Q172:T172,0)=OPER!$AA267,".",IF(OPER!$AB267&lt;=HOUR(V$7),MAX($Q172:T172,0)+1,".")))</f>
        <v>,</v>
      </c>
      <c r="V172" s="269" t="str">
        <f>IF($E172=$E171,IF(W171=".",IF(MAX($Q172:U172,0)=OPER!$AA267,".",IF(OPER!$AB267&lt;=HOUR(W$7),MAX($Q172:U172,0)+1,".")),","),IF(MAX($Q172:U172,0)=OPER!$AA267,".",IF(OPER!$AB267&lt;=HOUR(W$7),MAX($Q172:U172,0)+1,".")))</f>
        <v>,</v>
      </c>
      <c r="W172" s="269" t="str">
        <f>IF($E172=$E171,IF(X171=".",IF(MAX($Q172:V172,0)=OPER!$AA267,".",IF(OPER!$AB267&lt;=HOUR(X$7),MAX($Q172:V172,0)+1,".")),","),IF(MAX($Q172:V172,0)=OPER!$AA267,".",IF(OPER!$AB267&lt;=HOUR(X$7),MAX($Q172:V172,0)+1,".")))</f>
        <v>,</v>
      </c>
      <c r="X172" s="270" t="str">
        <f>IF($E172=$E171,IF(Y171=".",IF(MAX($Q172:W172,0)=OPER!$AA267,".",IF(OPER!$AB267&lt;=HOUR(Y$7),MAX($Q172:W172,0)+1,".")),","),IF(MAX($Q172:W172,0)=OPER!$AA267,".",IF(OPER!$AB267&lt;=HOUR(Y$7),MAX($Q172:W172,0)+1,".")))</f>
        <v>,</v>
      </c>
      <c r="Y172" s="271" t="str">
        <f>IF($E172=$E171,IF(Z171=".",IF(MAX($Q172:X172,0)=OPER!$AA267,".",IF(OPER!$AB267&lt;=HOUR(Z$7),MAX($Q172:X172,0)+1,".")),","),IF(MAX($Q172:X172,0)=OPER!$AA267,".",IF(OPER!$AB267&lt;=HOUR(Z$7),MAX($Q172:X172,0)+1,".")))</f>
        <v>,</v>
      </c>
      <c r="Z172" s="269" t="str">
        <f>IF($E172=$E171,IF(AA171=".",IF(MAX($Q172:Y172,0)=OPER!$AA267,".",IF(OPER!$AB267&lt;=HOUR(AA$7),MAX($Q172:Y172,0)+1,".")),","),IF(MAX($Q172:Y172,0)=OPER!$AA267,".",IF(OPER!$AB267&lt;=HOUR(AA$7),MAX($Q172:Y172,0)+1,".")))</f>
        <v>,</v>
      </c>
      <c r="AA172" s="269" t="str">
        <f>IF($E172=$E171,IF(AB171=".",IF(MAX($Q172:Z172,0)=OPER!$AA267,".",IF(OPER!$AB267&lt;=HOUR(AB$7),MAX($Q172:Z172,0)+1,".")),","),IF(MAX($Q172:Z172,0)=OPER!$AA267,".",IF(OPER!$AB267&lt;=HOUR(AB$7),MAX($Q172:Z172,0)+1,".")))</f>
        <v>,</v>
      </c>
      <c r="AB172" s="270" t="str">
        <f>IF($E172=$E171,IF(AC171=".",IF(MAX($Q172:AA172,0)=OPER!$AA267,".",IF(OPER!$AB267&lt;=HOUR(AC$7),MAX($Q172:AA172,0)+1,".")),","),IF(MAX($Q172:AA172,0)=OPER!$AA267,".",IF(OPER!$AB267&lt;=HOUR(AC$7),MAX($Q172:AA172,0)+1,".")))</f>
        <v>,</v>
      </c>
      <c r="AC172" s="271" t="str">
        <f>IF($E172=$E171,IF(AD171=".",IF(MAX($Q172:AB172,0)=OPER!$AA267,".",IF(OPER!$AB267&lt;=HOUR(AD$7),MAX($Q172:AB172,0)+1,".")),","),IF(MAX($Q172:AB172,0)=OPER!$AA267,".",IF(OPER!$AB267&lt;=HOUR(AD$7),MAX($Q172:AB172,0)+1,".")))</f>
        <v>,</v>
      </c>
      <c r="AD172" s="269" t="str">
        <f>IF($E172=$E171,IF(AE171=".",IF(MAX($Q172:AC172,0)=OPER!$AA267,".",IF(OPER!$AB267&lt;=HOUR(AE$7),MAX($Q172:AC172,0)+1,".")),","),IF(MAX($Q172:AC172,0)=OPER!$AA267,".",IF(OPER!$AB267&lt;=HOUR(AE$7),MAX($Q172:AC172,0)+1,".")))</f>
        <v>,</v>
      </c>
      <c r="AE172" s="269" t="str">
        <f>IF($E172=$E171,IF(AF171=".",IF(MAX($Q172:AD172,0)=OPER!$AA267,".",IF(OPER!$AB267&lt;=HOUR(AF$7),MAX($Q172:AD172,0)+1,".")),","),IF(MAX($Q172:AD172,0)=OPER!$AA267,".",IF(OPER!$AB267&lt;=HOUR(AF$7),MAX($Q172:AD172,0)+1,".")))</f>
        <v>,</v>
      </c>
      <c r="AF172" s="270" t="str">
        <f>IF($E172=$E171,IF(AG171=".",IF(MAX($Q172:AE172,0)=OPER!$AA267,".",IF(OPER!$AB267&lt;=HOUR(AG$7),MAX($Q172:AE172,0)+1,".")),","),IF(MAX($Q172:AE172,0)=OPER!$AA267,".",IF(OPER!$AB267&lt;=HOUR(AG$7),MAX($Q172:AE172,0)+1,".")))</f>
        <v>,</v>
      </c>
      <c r="AG172" s="271" t="str">
        <f>IF($E172=$E171,IF(AH171=".",IF(MAX($Q172:AF172,0)=OPER!$AA267,".",IF(OPER!$AB267&lt;=HOUR(AH$7),MAX($Q172:AF172,0)+1,".")),","),IF(MAX($Q172:AF172,0)=OPER!$AA267,".",IF(OPER!$AB267&lt;=HOUR(AH$7),MAX($Q172:AF172,0)+1,".")))</f>
        <v>,</v>
      </c>
      <c r="AH172" s="269" t="str">
        <f>IF($E172=$E171,IF(AI171=".",IF(MAX($Q172:AG172,0)=OPER!$AA267,".",IF(OPER!$AB267&lt;=HOUR(AI$7),MAX($Q172:AG172,0)+1,".")),","),IF(MAX($Q172:AG172,0)=OPER!$AA267,".",IF(OPER!$AB267&lt;=HOUR(AI$7),MAX($Q172:AG172,0)+1,".")))</f>
        <v>,</v>
      </c>
      <c r="AI172" s="269" t="str">
        <f>IF($E172=$E171,IF(AJ171=".",IF(MAX($Q172:AH172,0)=OPER!$AA267,".",IF(OPER!$AB267&lt;=HOUR(AJ$7),MAX($Q172:AH172,0)+1,".")),","),IF(MAX($Q172:AH172,0)=OPER!$AA267,".",IF(OPER!$AB267&lt;=HOUR(AJ$7),MAX($Q172:AH172,0)+1,".")))</f>
        <v>,</v>
      </c>
      <c r="AJ172" s="270" t="str">
        <f>IF($E172=$E171,IF(AK171=".",IF(MAX($Q172:AI172,0)=OPER!$AA267,".",IF(OPER!$AB267&lt;=HOUR(AK$7),MAX($Q172:AI172,0)+1,".")),","),IF(MAX($Q172:AI172,0)=OPER!$AA267,".",IF(OPER!$AB267&lt;=HOUR(AK$7),MAX($Q172:AI172,0)+1,".")))</f>
        <v>,</v>
      </c>
      <c r="AK172" s="271" t="str">
        <f>IF($E172=$E171,IF(AL171=".",IF(MAX($Q172:AJ172,0)=OPER!$AA267,".",IF(OPER!$AB267&lt;=HOUR(AL$7),MAX($Q172:AJ172,0)+1,".")),","),IF(MAX($Q172:AJ172,0)=OPER!$AA267,".",IF(OPER!$AB267&lt;=HOUR(AL$7),MAX($Q172:AJ172,0)+1,".")))</f>
        <v>,</v>
      </c>
      <c r="AL172" s="269" t="str">
        <f>IF($E172=$E171,IF(AM171=".",IF(MAX($Q172:AK172,0)=OPER!$AA267,".",IF(OPER!$AB267&lt;=HOUR(AM$7),MAX($Q172:AK172,0)+1,".")),","),IF(MAX($Q172:AK172,0)=OPER!$AA267,".",IF(OPER!$AB267&lt;=HOUR(AM$7),MAX($Q172:AK172,0)+1,".")))</f>
        <v>,</v>
      </c>
      <c r="AM172" s="269" t="str">
        <f>IF($E172=$E171,IF(AN171=".",IF(MAX($Q172:AL172,0)=OPER!$AA267,".",IF(OPER!$AB267&lt;=HOUR(AN$7),MAX($Q172:AL172,0)+1,".")),","),IF(MAX($Q172:AL172,0)=OPER!$AA267,".",IF(OPER!$AB267&lt;=HOUR(AN$7),MAX($Q172:AL172,0)+1,".")))</f>
        <v>,</v>
      </c>
      <c r="AN172" s="270" t="str">
        <f>IF($E172=$E171,IF(AO171=".",IF(MAX($Q172:AM172,0)=OPER!$AA267,".",IF(OPER!$AB267&lt;=HOUR(AO$7),MAX($Q172:AM172,0)+1,".")),","),IF(MAX($Q172:AM172,0)=OPER!$AA267,".",IF(OPER!$AB267&lt;=HOUR(AO$7),MAX($Q172:AM172,0)+1,".")))</f>
        <v>,</v>
      </c>
      <c r="AO172" s="271" t="str">
        <f>IF($E172=$E171,IF(AP171=".",IF(MAX($Q172:AN172,0)=OPER!$AA267,".",IF(OPER!$AB267&lt;=HOUR(AP$7),MAX($Q172:AN172,0)+1,".")),","),IF(MAX($Q172:AN172,0)=OPER!$AA267,".",IF(OPER!$AB267&lt;=HOUR(AP$7),MAX($Q172:AN172,0)+1,".")))</f>
        <v>,</v>
      </c>
      <c r="AP172" s="269" t="str">
        <f>IF($E172=$E171,IF(AQ171=".",IF(MAX($Q172:AO172,0)=OPER!$AA267,".",IF(OPER!$AB267&lt;=HOUR(AQ$7),MAX($Q172:AO172,0)+1,".")),","),IF(MAX($Q172:AO172,0)=OPER!$AA267,".",IF(OPER!$AB267&lt;=HOUR(AQ$7),MAX($Q172:AO172,0)+1,".")))</f>
        <v>,</v>
      </c>
      <c r="AQ172" s="269" t="str">
        <f>IF($E172=$E171,IF(AR171=".",IF(MAX($Q172:AP172,0)=OPER!$AA267,".",IF(OPER!$AB267&lt;=HOUR(AR$7),MAX($Q172:AP172,0)+1,".")),","),IF(MAX($Q172:AP172,0)=OPER!$AA267,".",IF(OPER!$AB267&lt;=HOUR(AR$7),MAX($Q172:AP172,0)+1,".")))</f>
        <v>,</v>
      </c>
      <c r="AR172" s="270" t="str">
        <f>IF($E172=$E171,IF(AS171=".",IF(MAX($Q172:AQ172,0)=OPER!$AA267,".",IF(OPER!$AB267&lt;=HOUR(AS$7),MAX($Q172:AQ172,0)+1,".")),","),IF(MAX($Q172:AQ172,0)=OPER!$AA267,".",IF(OPER!$AB267&lt;=HOUR(AS$7),MAX($Q172:AQ172,0)+1,".")))</f>
        <v>,</v>
      </c>
      <c r="AS172" s="271" t="str">
        <f>IF($E172=$E171,IF(AT171=".",IF(MAX($Q172:AR172,0)=OPER!$AA267,".",IF(OPER!$AB267&lt;=HOUR(AT$7),MAX($Q172:AR172,0)+1,".")),","),IF(MAX($Q172:AR172,0)=OPER!$AA267,".",IF(OPER!$AB267&lt;=HOUR(AT$7),MAX($Q172:AR172,0)+1,".")))</f>
        <v>,</v>
      </c>
      <c r="AT172" s="269" t="str">
        <f>IF($E172=$E171,IF(AU171=".",IF(MAX($Q172:AS172,0)=OPER!$AA267,".",IF(OPER!$AB267&lt;=HOUR(AU$7),MAX($Q172:AS172,0)+1,".")),","),IF(MAX($Q172:AS172,0)=OPER!$AA267,".",IF(OPER!$AB267&lt;=HOUR(AU$7),MAX($Q172:AS172,0)+1,".")))</f>
        <v>,</v>
      </c>
      <c r="AU172" s="269" t="str">
        <f>IF($E172=$E171,IF(AV171=".",IF(MAX($Q172:AT172,0)=OPER!$AA267,".",IF(OPER!$AB267&lt;=HOUR(AV$7),MAX($Q172:AT172,0)+1,".")),","),IF(MAX($Q172:AT172,0)=OPER!$AA267,".",IF(OPER!$AB267&lt;=HOUR(AV$7),MAX($Q172:AT172,0)+1,".")))</f>
        <v>,</v>
      </c>
      <c r="AV172" s="270" t="str">
        <f>IF($E172=$E171,IF(AW171=".",IF(MAX($Q172:AU172,0)=OPER!$AA267,".",IF(OPER!$AB267&lt;=HOUR(AW$7),MAX($Q172:AU172,0)+1,".")),","),IF(MAX($Q172:AU172,0)=OPER!$AA267,".",IF(OPER!$AB267&lt;=HOUR(AW$7),MAX($Q172:AU172,0)+1,".")))</f>
        <v>,</v>
      </c>
      <c r="AW172" s="271" t="str">
        <f>IF($E172=$E171,IF(AX171=".",IF(MAX($Q172:AV172,0)=OPER!$AA267,".",IF(OPER!$AB267&lt;=HOUR(AX$7),MAX($Q172:AV172,0)+1,".")),","),IF(MAX($Q172:AV172,0)=OPER!$AA267,".",IF(OPER!$AB267&lt;=HOUR(AX$7),MAX($Q172:AV172,0)+1,".")))</f>
        <v>,</v>
      </c>
      <c r="AX172" s="269" t="str">
        <f>IF($E172=$E171,IF(AY171=".",IF(MAX($Q172:AW172,0)=OPER!$AA267,".",IF(OPER!$AB267&lt;=HOUR(AY$7),MAX($Q172:AW172,0)+1,".")),","),IF(MAX($Q172:AW172,0)=OPER!$AA267,".",IF(OPER!$AB267&lt;=HOUR(AY$7),MAX($Q172:AW172,0)+1,".")))</f>
        <v>,</v>
      </c>
      <c r="AY172" s="269" t="str">
        <f>IF($E172=$E171,IF(AZ171=".",IF(MAX($Q172:AX172,0)=OPER!$AA267,".",IF(OPER!$AB267&lt;=HOUR(AZ$7),MAX($Q172:AX172,0)+1,".")),","),IF(MAX($Q172:AX172,0)=OPER!$AA267,".",IF(OPER!$AB267&lt;=HOUR(AZ$7),MAX($Q172:AX172,0)+1,".")))</f>
        <v>,</v>
      </c>
      <c r="AZ172" s="270" t="str">
        <f>IF($E172=$E171,IF(BA171=".",IF(MAX($Q172:AY172,0)=OPER!$AA267,".",IF(OPER!$AB267&lt;=HOUR(BA$7),MAX($Q172:AY172,0)+1,".")),","),IF(MAX($Q172:AY172,0)=OPER!$AA267,".",IF(OPER!$AB267&lt;=HOUR(BA$7),MAX($Q172:AY172,0)+1,".")))</f>
        <v>,</v>
      </c>
      <c r="BA172" s="30" t="str">
        <f>+OPER!AK166</f>
        <v/>
      </c>
    </row>
    <row r="173" spans="1:53" ht="80.5" customHeight="1" x14ac:dyDescent="0.2">
      <c r="A173" s="282" t="str">
        <f>IF(OPER!AF167=0,"",OPER!AF167)</f>
        <v>CRITICA</v>
      </c>
      <c r="B173" s="109" t="str">
        <f>IF(OPER!V167=0,"",OPER!V167)</f>
        <v xml:space="preserve"> </v>
      </c>
      <c r="C173" s="71" t="str">
        <f>IF(OPER!U167 = 0,"", OPER!U167)</f>
        <v/>
      </c>
      <c r="D173" s="30" t="str">
        <f t="shared" si="13"/>
        <v/>
      </c>
      <c r="E173" s="262" t="str">
        <f>IF(OPER!X167 = 0,"",OPER!X167)</f>
        <v xml:space="preserve"> </v>
      </c>
      <c r="F173" s="262" t="str">
        <f>IF(OPER!I167 = 0,"",OPER!I167)</f>
        <v/>
      </c>
      <c r="G173" s="352" t="str">
        <f>IF(OPER!C167=0,"",OPER!C167)</f>
        <v/>
      </c>
      <c r="H173" s="30" t="str">
        <f>IF(OPER!R167 = 0,"",OPER!R167)</f>
        <v/>
      </c>
      <c r="I173" s="30" t="str">
        <f>IF(OPER!F167=0,"", OPER!F167)</f>
        <v/>
      </c>
      <c r="J173" s="108" t="str">
        <f>IF(OPER!G167=0,"",OPER!G167)</f>
        <v/>
      </c>
      <c r="K173" s="250">
        <f>+OPER!R167</f>
        <v>0</v>
      </c>
      <c r="L173" s="262">
        <f t="shared" si="14"/>
        <v>0</v>
      </c>
      <c r="M173" s="250">
        <f t="shared" si="15"/>
        <v>0</v>
      </c>
      <c r="N173" s="205" t="str">
        <f>IF(OPER!A167=0,"",OPER!A167)</f>
        <v/>
      </c>
      <c r="O173" s="73" t="str">
        <f>IF(OPER!AJ2023=0,"",OPER!AJ2023)</f>
        <v/>
      </c>
      <c r="P173" s="264" t="str">
        <f>IF(OPER!AH167="EJECUTADO","SI",IF(OPER!AH167="NO EJECUTADO","NO",""))</f>
        <v/>
      </c>
      <c r="Q173" s="264" t="str">
        <f>IF(OPER!AN167="EJECUTADO","SI",IF(OPER!AN167="NO EJECUTADO","NO",""))</f>
        <v/>
      </c>
      <c r="R173" s="221" t="str">
        <f>IFERROR(VLOOKUP(OPER!Z167,OPER!$AU$490:$AV$577,2,0),"NO ASIGNADO")</f>
        <v xml:space="preserve"> </v>
      </c>
      <c r="S173" s="6" t="str">
        <f>+OPER!AG167</f>
        <v xml:space="preserve"> </v>
      </c>
      <c r="T173" s="268" t="str">
        <f>IF($E173=$E172,IF(U172=".",IF(MAX($Q173:Q173,0)=OPER!$AA268,".",IF(OPER!$AB268&lt;=HOUR(U$7),MAX($Q173:Q173,0)+1,".")),","),IF(MAX($Q173:Q173,0)=OPER!$AA268,".",IF(OPER!$AB268&lt;=HOUR(U$7),MAX($Q173:Q173,0)+1,".")))</f>
        <v>,</v>
      </c>
      <c r="U173" s="269" t="str">
        <f>IF($E173=$E172,IF(V172=".",IF(MAX($Q173:T173,0)=OPER!$AA268,".",IF(OPER!$AB268&lt;=HOUR(V$7),MAX($Q173:T173,0)+1,".")),","),IF(MAX($Q173:T173,0)=OPER!$AA268,".",IF(OPER!$AB268&lt;=HOUR(V$7),MAX($Q173:T173,0)+1,".")))</f>
        <v>,</v>
      </c>
      <c r="V173" s="269" t="str">
        <f>IF($E173=$E172,IF(W172=".",IF(MAX($Q173:U173,0)=OPER!$AA268,".",IF(OPER!$AB268&lt;=HOUR(W$7),MAX($Q173:U173,0)+1,".")),","),IF(MAX($Q173:U173,0)=OPER!$AA268,".",IF(OPER!$AB268&lt;=HOUR(W$7),MAX($Q173:U173,0)+1,".")))</f>
        <v>,</v>
      </c>
      <c r="W173" s="269" t="str">
        <f>IF($E173=$E172,IF(X172=".",IF(MAX($Q173:V173,0)=OPER!$AA268,".",IF(OPER!$AB268&lt;=HOUR(X$7),MAX($Q173:V173,0)+1,".")),","),IF(MAX($Q173:V173,0)=OPER!$AA268,".",IF(OPER!$AB268&lt;=HOUR(X$7),MAX($Q173:V173,0)+1,".")))</f>
        <v>,</v>
      </c>
      <c r="X173" s="270" t="str">
        <f>IF($E173=$E172,IF(Y172=".",IF(MAX($Q173:W173,0)=OPER!$AA268,".",IF(OPER!$AB268&lt;=HOUR(Y$7),MAX($Q173:W173,0)+1,".")),","),IF(MAX($Q173:W173,0)=OPER!$AA268,".",IF(OPER!$AB268&lt;=HOUR(Y$7),MAX($Q173:W173,0)+1,".")))</f>
        <v>,</v>
      </c>
      <c r="Y173" s="271" t="str">
        <f>IF($E173=$E172,IF(Z172=".",IF(MAX($Q173:X173,0)=OPER!$AA268,".",IF(OPER!$AB268&lt;=HOUR(Z$7),MAX($Q173:X173,0)+1,".")),","),IF(MAX($Q173:X173,0)=OPER!$AA268,".",IF(OPER!$AB268&lt;=HOUR(Z$7),MAX($Q173:X173,0)+1,".")))</f>
        <v>,</v>
      </c>
      <c r="Z173" s="269" t="str">
        <f>IF($E173=$E172,IF(AA172=".",IF(MAX($Q173:Y173,0)=OPER!$AA268,".",IF(OPER!$AB268&lt;=HOUR(AA$7),MAX($Q173:Y173,0)+1,".")),","),IF(MAX($Q173:Y173,0)=OPER!$AA268,".",IF(OPER!$AB268&lt;=HOUR(AA$7),MAX($Q173:Y173,0)+1,".")))</f>
        <v>,</v>
      </c>
      <c r="AA173" s="269" t="str">
        <f>IF($E173=$E172,IF(AB172=".",IF(MAX($Q173:Z173,0)=OPER!$AA268,".",IF(OPER!$AB268&lt;=HOUR(AB$7),MAX($Q173:Z173,0)+1,".")),","),IF(MAX($Q173:Z173,0)=OPER!$AA268,".",IF(OPER!$AB268&lt;=HOUR(AB$7),MAX($Q173:Z173,0)+1,".")))</f>
        <v>,</v>
      </c>
      <c r="AB173" s="270" t="str">
        <f>IF($E173=$E172,IF(AC172=".",IF(MAX($Q173:AA173,0)=OPER!$AA268,".",IF(OPER!$AB268&lt;=HOUR(AC$7),MAX($Q173:AA173,0)+1,".")),","),IF(MAX($Q173:AA173,0)=OPER!$AA268,".",IF(OPER!$AB268&lt;=HOUR(AC$7),MAX($Q173:AA173,0)+1,".")))</f>
        <v>,</v>
      </c>
      <c r="AC173" s="271" t="str">
        <f>IF($E173=$E172,IF(AD172=".",IF(MAX($Q173:AB173,0)=OPER!$AA268,".",IF(OPER!$AB268&lt;=HOUR(AD$7),MAX($Q173:AB173,0)+1,".")),","),IF(MAX($Q173:AB173,0)=OPER!$AA268,".",IF(OPER!$AB268&lt;=HOUR(AD$7),MAX($Q173:AB173,0)+1,".")))</f>
        <v>,</v>
      </c>
      <c r="AD173" s="269" t="str">
        <f>IF($E173=$E172,IF(AE172=".",IF(MAX($Q173:AC173,0)=OPER!$AA268,".",IF(OPER!$AB268&lt;=HOUR(AE$7),MAX($Q173:AC173,0)+1,".")),","),IF(MAX($Q173:AC173,0)=OPER!$AA268,".",IF(OPER!$AB268&lt;=HOUR(AE$7),MAX($Q173:AC173,0)+1,".")))</f>
        <v>,</v>
      </c>
      <c r="AE173" s="269" t="str">
        <f>IF($E173=$E172,IF(AF172=".",IF(MAX($Q173:AD173,0)=OPER!$AA268,".",IF(OPER!$AB268&lt;=HOUR(AF$7),MAX($Q173:AD173,0)+1,".")),","),IF(MAX($Q173:AD173,0)=OPER!$AA268,".",IF(OPER!$AB268&lt;=HOUR(AF$7),MAX($Q173:AD173,0)+1,".")))</f>
        <v>,</v>
      </c>
      <c r="AF173" s="270" t="str">
        <f>IF($E173=$E172,IF(AG172=".",IF(MAX($Q173:AE173,0)=OPER!$AA268,".",IF(OPER!$AB268&lt;=HOUR(AG$7),MAX($Q173:AE173,0)+1,".")),","),IF(MAX($Q173:AE173,0)=OPER!$AA268,".",IF(OPER!$AB268&lt;=HOUR(AG$7),MAX($Q173:AE173,0)+1,".")))</f>
        <v>,</v>
      </c>
      <c r="AG173" s="271" t="str">
        <f>IF($E173=$E172,IF(AH172=".",IF(MAX($Q173:AF173,0)=OPER!$AA268,".",IF(OPER!$AB268&lt;=HOUR(AH$7),MAX($Q173:AF173,0)+1,".")),","),IF(MAX($Q173:AF173,0)=OPER!$AA268,".",IF(OPER!$AB268&lt;=HOUR(AH$7),MAX($Q173:AF173,0)+1,".")))</f>
        <v>,</v>
      </c>
      <c r="AH173" s="269" t="str">
        <f>IF($E173=$E172,IF(AI172=".",IF(MAX($Q173:AG173,0)=OPER!$AA268,".",IF(OPER!$AB268&lt;=HOUR(AI$7),MAX($Q173:AG173,0)+1,".")),","),IF(MAX($Q173:AG173,0)=OPER!$AA268,".",IF(OPER!$AB268&lt;=HOUR(AI$7),MAX($Q173:AG173,0)+1,".")))</f>
        <v>,</v>
      </c>
      <c r="AI173" s="269" t="str">
        <f>IF($E173=$E172,IF(AJ172=".",IF(MAX($Q173:AH173,0)=OPER!$AA268,".",IF(OPER!$AB268&lt;=HOUR(AJ$7),MAX($Q173:AH173,0)+1,".")),","),IF(MAX($Q173:AH173,0)=OPER!$AA268,".",IF(OPER!$AB268&lt;=HOUR(AJ$7),MAX($Q173:AH173,0)+1,".")))</f>
        <v>,</v>
      </c>
      <c r="AJ173" s="270" t="str">
        <f>IF($E173=$E172,IF(AK172=".",IF(MAX($Q173:AI173,0)=OPER!$AA268,".",IF(OPER!$AB268&lt;=HOUR(AK$7),MAX($Q173:AI173,0)+1,".")),","),IF(MAX($Q173:AI173,0)=OPER!$AA268,".",IF(OPER!$AB268&lt;=HOUR(AK$7),MAX($Q173:AI173,0)+1,".")))</f>
        <v>,</v>
      </c>
      <c r="AK173" s="271" t="str">
        <f>IF($E173=$E172,IF(AL172=".",IF(MAX($Q173:AJ173,0)=OPER!$AA268,".",IF(OPER!$AB268&lt;=HOUR(AL$7),MAX($Q173:AJ173,0)+1,".")),","),IF(MAX($Q173:AJ173,0)=OPER!$AA268,".",IF(OPER!$AB268&lt;=HOUR(AL$7),MAX($Q173:AJ173,0)+1,".")))</f>
        <v>,</v>
      </c>
      <c r="AL173" s="269" t="str">
        <f>IF($E173=$E172,IF(AM172=".",IF(MAX($Q173:AK173,0)=OPER!$AA268,".",IF(OPER!$AB268&lt;=HOUR(AM$7),MAX($Q173:AK173,0)+1,".")),","),IF(MAX($Q173:AK173,0)=OPER!$AA268,".",IF(OPER!$AB268&lt;=HOUR(AM$7),MAX($Q173:AK173,0)+1,".")))</f>
        <v>,</v>
      </c>
      <c r="AM173" s="269" t="str">
        <f>IF($E173=$E172,IF(AN172=".",IF(MAX($Q173:AL173,0)=OPER!$AA268,".",IF(OPER!$AB268&lt;=HOUR(AN$7),MAX($Q173:AL173,0)+1,".")),","),IF(MAX($Q173:AL173,0)=OPER!$AA268,".",IF(OPER!$AB268&lt;=HOUR(AN$7),MAX($Q173:AL173,0)+1,".")))</f>
        <v>,</v>
      </c>
      <c r="AN173" s="270" t="str">
        <f>IF($E173=$E172,IF(AO172=".",IF(MAX($Q173:AM173,0)=OPER!$AA268,".",IF(OPER!$AB268&lt;=HOUR(AO$7),MAX($Q173:AM173,0)+1,".")),","),IF(MAX($Q173:AM173,0)=OPER!$AA268,".",IF(OPER!$AB268&lt;=HOUR(AO$7),MAX($Q173:AM173,0)+1,".")))</f>
        <v>,</v>
      </c>
      <c r="AO173" s="271" t="str">
        <f>IF($E173=$E172,IF(AP172=".",IF(MAX($Q173:AN173,0)=OPER!$AA268,".",IF(OPER!$AB268&lt;=HOUR(AP$7),MAX($Q173:AN173,0)+1,".")),","),IF(MAX($Q173:AN173,0)=OPER!$AA268,".",IF(OPER!$AB268&lt;=HOUR(AP$7),MAX($Q173:AN173,0)+1,".")))</f>
        <v>,</v>
      </c>
      <c r="AP173" s="269" t="str">
        <f>IF($E173=$E172,IF(AQ172=".",IF(MAX($Q173:AO173,0)=OPER!$AA268,".",IF(OPER!$AB268&lt;=HOUR(AQ$7),MAX($Q173:AO173,0)+1,".")),","),IF(MAX($Q173:AO173,0)=OPER!$AA268,".",IF(OPER!$AB268&lt;=HOUR(AQ$7),MAX($Q173:AO173,0)+1,".")))</f>
        <v>,</v>
      </c>
      <c r="AQ173" s="269" t="str">
        <f>IF($E173=$E172,IF(AR172=".",IF(MAX($Q173:AP173,0)=OPER!$AA268,".",IF(OPER!$AB268&lt;=HOUR(AR$7),MAX($Q173:AP173,0)+1,".")),","),IF(MAX($Q173:AP173,0)=OPER!$AA268,".",IF(OPER!$AB268&lt;=HOUR(AR$7),MAX($Q173:AP173,0)+1,".")))</f>
        <v>,</v>
      </c>
      <c r="AR173" s="270" t="str">
        <f>IF($E173=$E172,IF(AS172=".",IF(MAX($Q173:AQ173,0)=OPER!$AA268,".",IF(OPER!$AB268&lt;=HOUR(AS$7),MAX($Q173:AQ173,0)+1,".")),","),IF(MAX($Q173:AQ173,0)=OPER!$AA268,".",IF(OPER!$AB268&lt;=HOUR(AS$7),MAX($Q173:AQ173,0)+1,".")))</f>
        <v>,</v>
      </c>
      <c r="AS173" s="271" t="str">
        <f>IF($E173=$E172,IF(AT172=".",IF(MAX($Q173:AR173,0)=OPER!$AA268,".",IF(OPER!$AB268&lt;=HOUR(AT$7),MAX($Q173:AR173,0)+1,".")),","),IF(MAX($Q173:AR173,0)=OPER!$AA268,".",IF(OPER!$AB268&lt;=HOUR(AT$7),MAX($Q173:AR173,0)+1,".")))</f>
        <v>,</v>
      </c>
      <c r="AT173" s="269" t="str">
        <f>IF($E173=$E172,IF(AU172=".",IF(MAX($Q173:AS173,0)=OPER!$AA268,".",IF(OPER!$AB268&lt;=HOUR(AU$7),MAX($Q173:AS173,0)+1,".")),","),IF(MAX($Q173:AS173,0)=OPER!$AA268,".",IF(OPER!$AB268&lt;=HOUR(AU$7),MAX($Q173:AS173,0)+1,".")))</f>
        <v>,</v>
      </c>
      <c r="AU173" s="269" t="str">
        <f>IF($E173=$E172,IF(AV172=".",IF(MAX($Q173:AT173,0)=OPER!$AA268,".",IF(OPER!$AB268&lt;=HOUR(AV$7),MAX($Q173:AT173,0)+1,".")),","),IF(MAX($Q173:AT173,0)=OPER!$AA268,".",IF(OPER!$AB268&lt;=HOUR(AV$7),MAX($Q173:AT173,0)+1,".")))</f>
        <v>,</v>
      </c>
      <c r="AV173" s="270" t="str">
        <f>IF($E173=$E172,IF(AW172=".",IF(MAX($Q173:AU173,0)=OPER!$AA268,".",IF(OPER!$AB268&lt;=HOUR(AW$7),MAX($Q173:AU173,0)+1,".")),","),IF(MAX($Q173:AU173,0)=OPER!$AA268,".",IF(OPER!$AB268&lt;=HOUR(AW$7),MAX($Q173:AU173,0)+1,".")))</f>
        <v>,</v>
      </c>
      <c r="AW173" s="271" t="str">
        <f>IF($E173=$E172,IF(AX172=".",IF(MAX($Q173:AV173,0)=OPER!$AA268,".",IF(OPER!$AB268&lt;=HOUR(AX$7),MAX($Q173:AV173,0)+1,".")),","),IF(MAX($Q173:AV173,0)=OPER!$AA268,".",IF(OPER!$AB268&lt;=HOUR(AX$7),MAX($Q173:AV173,0)+1,".")))</f>
        <v>,</v>
      </c>
      <c r="AX173" s="269" t="str">
        <f>IF($E173=$E172,IF(AY172=".",IF(MAX($Q173:AW173,0)=OPER!$AA268,".",IF(OPER!$AB268&lt;=HOUR(AY$7),MAX($Q173:AW173,0)+1,".")),","),IF(MAX($Q173:AW173,0)=OPER!$AA268,".",IF(OPER!$AB268&lt;=HOUR(AY$7),MAX($Q173:AW173,0)+1,".")))</f>
        <v>,</v>
      </c>
      <c r="AY173" s="269" t="str">
        <f>IF($E173=$E172,IF(AZ172=".",IF(MAX($Q173:AX173,0)=OPER!$AA268,".",IF(OPER!$AB268&lt;=HOUR(AZ$7),MAX($Q173:AX173,0)+1,".")),","),IF(MAX($Q173:AX173,0)=OPER!$AA268,".",IF(OPER!$AB268&lt;=HOUR(AZ$7),MAX($Q173:AX173,0)+1,".")))</f>
        <v>,</v>
      </c>
      <c r="AZ173" s="270" t="str">
        <f>IF($E173=$E172,IF(BA172=".",IF(MAX($Q173:AY173,0)=OPER!$AA268,".",IF(OPER!$AB268&lt;=HOUR(BA$7),MAX($Q173:AY173,0)+1,".")),","),IF(MAX($Q173:AY173,0)=OPER!$AA268,".",IF(OPER!$AB268&lt;=HOUR(BA$7),MAX($Q173:AY173,0)+1,".")))</f>
        <v>,</v>
      </c>
      <c r="BA173" s="30" t="str">
        <f>+OPER!AK167</f>
        <v/>
      </c>
    </row>
    <row r="174" spans="1:53" ht="80.5" customHeight="1" x14ac:dyDescent="0.2">
      <c r="A174" s="282" t="str">
        <f>IF(OPER!AF168=0,"",OPER!AF168)</f>
        <v>CRITICA</v>
      </c>
      <c r="B174" s="109" t="str">
        <f>IF(OPER!V168=0,"",OPER!V168)</f>
        <v xml:space="preserve"> </v>
      </c>
      <c r="C174" s="71" t="str">
        <f>IF(OPER!U168 = 0,"", OPER!U168)</f>
        <v/>
      </c>
      <c r="D174" s="30" t="str">
        <f t="shared" si="13"/>
        <v/>
      </c>
      <c r="E174" s="262" t="str">
        <f>IF(OPER!X168 = 0,"",OPER!X168)</f>
        <v xml:space="preserve"> </v>
      </c>
      <c r="F174" s="262" t="str">
        <f>IF(OPER!I168 = 0,"",OPER!I168)</f>
        <v/>
      </c>
      <c r="G174" s="352" t="str">
        <f>IF(OPER!C168=0,"",OPER!C168)</f>
        <v/>
      </c>
      <c r="H174" s="30" t="str">
        <f>IF(OPER!R168 = 0,"",OPER!R168)</f>
        <v/>
      </c>
      <c r="I174" s="30" t="str">
        <f>IF(OPER!F168=0,"", OPER!F168)</f>
        <v/>
      </c>
      <c r="J174" s="108" t="str">
        <f>IF(OPER!G168=0,"",OPER!G168)</f>
        <v/>
      </c>
      <c r="K174" s="250">
        <f>+OPER!R168</f>
        <v>0</v>
      </c>
      <c r="L174" s="262">
        <f t="shared" si="14"/>
        <v>0</v>
      </c>
      <c r="M174" s="250">
        <f t="shared" si="15"/>
        <v>0</v>
      </c>
      <c r="N174" s="205" t="str">
        <f>IF(OPER!A168=0,"",OPER!A168)</f>
        <v/>
      </c>
      <c r="O174" s="73" t="str">
        <f>IF(OPER!AJ2024=0,"",OPER!AJ2024)</f>
        <v/>
      </c>
      <c r="P174" s="264" t="str">
        <f>IF(OPER!AH168="EJECUTADO","SI",IF(OPER!AH168="NO EJECUTADO","NO",""))</f>
        <v/>
      </c>
      <c r="Q174" s="264" t="str">
        <f>IF(OPER!AN168="EJECUTADO","SI",IF(OPER!AN168="NO EJECUTADO","NO",""))</f>
        <v/>
      </c>
      <c r="R174" s="221" t="str">
        <f>IFERROR(VLOOKUP(OPER!Z168,OPER!$AU$490:$AV$577,2,0),"NO ASIGNADO")</f>
        <v xml:space="preserve"> </v>
      </c>
      <c r="S174" s="6" t="str">
        <f>+OPER!AG168</f>
        <v xml:space="preserve"> </v>
      </c>
      <c r="T174" s="268" t="str">
        <f>IF($E174=$E173,IF(U173=".",IF(MAX($Q174:Q174,0)=OPER!$AA269,".",IF(OPER!$AB269&lt;=HOUR(U$7),MAX($Q174:Q174,0)+1,".")),","),IF(MAX($Q174:Q174,0)=OPER!$AA269,".",IF(OPER!$AB269&lt;=HOUR(U$7),MAX($Q174:Q174,0)+1,".")))</f>
        <v>,</v>
      </c>
      <c r="U174" s="269" t="str">
        <f>IF($E174=$E173,IF(V173=".",IF(MAX($Q174:T174,0)=OPER!$AA269,".",IF(OPER!$AB269&lt;=HOUR(V$7),MAX($Q174:T174,0)+1,".")),","),IF(MAX($Q174:T174,0)=OPER!$AA269,".",IF(OPER!$AB269&lt;=HOUR(V$7),MAX($Q174:T174,0)+1,".")))</f>
        <v>,</v>
      </c>
      <c r="V174" s="269" t="str">
        <f>IF($E174=$E173,IF(W173=".",IF(MAX($Q174:U174,0)=OPER!$AA269,".",IF(OPER!$AB269&lt;=HOUR(W$7),MAX($Q174:U174,0)+1,".")),","),IF(MAX($Q174:U174,0)=OPER!$AA269,".",IF(OPER!$AB269&lt;=HOUR(W$7),MAX($Q174:U174,0)+1,".")))</f>
        <v>,</v>
      </c>
      <c r="W174" s="269" t="str">
        <f>IF($E174=$E173,IF(X173=".",IF(MAX($Q174:V174,0)=OPER!$AA269,".",IF(OPER!$AB269&lt;=HOUR(X$7),MAX($Q174:V174,0)+1,".")),","),IF(MAX($Q174:V174,0)=OPER!$AA269,".",IF(OPER!$AB269&lt;=HOUR(X$7),MAX($Q174:V174,0)+1,".")))</f>
        <v>,</v>
      </c>
      <c r="X174" s="270" t="str">
        <f>IF($E174=$E173,IF(Y173=".",IF(MAX($Q174:W174,0)=OPER!$AA269,".",IF(OPER!$AB269&lt;=HOUR(Y$7),MAX($Q174:W174,0)+1,".")),","),IF(MAX($Q174:W174,0)=OPER!$AA269,".",IF(OPER!$AB269&lt;=HOUR(Y$7),MAX($Q174:W174,0)+1,".")))</f>
        <v>,</v>
      </c>
      <c r="Y174" s="271" t="str">
        <f>IF($E174=$E173,IF(Z173=".",IF(MAX($Q174:X174,0)=OPER!$AA269,".",IF(OPER!$AB269&lt;=HOUR(Z$7),MAX($Q174:X174,0)+1,".")),","),IF(MAX($Q174:X174,0)=OPER!$AA269,".",IF(OPER!$AB269&lt;=HOUR(Z$7),MAX($Q174:X174,0)+1,".")))</f>
        <v>,</v>
      </c>
      <c r="Z174" s="269" t="str">
        <f>IF($E174=$E173,IF(AA173=".",IF(MAX($Q174:Y174,0)=OPER!$AA269,".",IF(OPER!$AB269&lt;=HOUR(AA$7),MAX($Q174:Y174,0)+1,".")),","),IF(MAX($Q174:Y174,0)=OPER!$AA269,".",IF(OPER!$AB269&lt;=HOUR(AA$7),MAX($Q174:Y174,0)+1,".")))</f>
        <v>,</v>
      </c>
      <c r="AA174" s="269" t="str">
        <f>IF($E174=$E173,IF(AB173=".",IF(MAX($Q174:Z174,0)=OPER!$AA269,".",IF(OPER!$AB269&lt;=HOUR(AB$7),MAX($Q174:Z174,0)+1,".")),","),IF(MAX($Q174:Z174,0)=OPER!$AA269,".",IF(OPER!$AB269&lt;=HOUR(AB$7),MAX($Q174:Z174,0)+1,".")))</f>
        <v>,</v>
      </c>
      <c r="AB174" s="270" t="str">
        <f>IF($E174=$E173,IF(AC173=".",IF(MAX($Q174:AA174,0)=OPER!$AA269,".",IF(OPER!$AB269&lt;=HOUR(AC$7),MAX($Q174:AA174,0)+1,".")),","),IF(MAX($Q174:AA174,0)=OPER!$AA269,".",IF(OPER!$AB269&lt;=HOUR(AC$7),MAX($Q174:AA174,0)+1,".")))</f>
        <v>,</v>
      </c>
      <c r="AC174" s="271" t="str">
        <f>IF($E174=$E173,IF(AD173=".",IF(MAX($Q174:AB174,0)=OPER!$AA269,".",IF(OPER!$AB269&lt;=HOUR(AD$7),MAX($Q174:AB174,0)+1,".")),","),IF(MAX($Q174:AB174,0)=OPER!$AA269,".",IF(OPER!$AB269&lt;=HOUR(AD$7),MAX($Q174:AB174,0)+1,".")))</f>
        <v>,</v>
      </c>
      <c r="AD174" s="269" t="str">
        <f>IF($E174=$E173,IF(AE173=".",IF(MAX($Q174:AC174,0)=OPER!$AA269,".",IF(OPER!$AB269&lt;=HOUR(AE$7),MAX($Q174:AC174,0)+1,".")),","),IF(MAX($Q174:AC174,0)=OPER!$AA269,".",IF(OPER!$AB269&lt;=HOUR(AE$7),MAX($Q174:AC174,0)+1,".")))</f>
        <v>,</v>
      </c>
      <c r="AE174" s="269" t="str">
        <f>IF($E174=$E173,IF(AF173=".",IF(MAX($Q174:AD174,0)=OPER!$AA269,".",IF(OPER!$AB269&lt;=HOUR(AF$7),MAX($Q174:AD174,0)+1,".")),","),IF(MAX($Q174:AD174,0)=OPER!$AA269,".",IF(OPER!$AB269&lt;=HOUR(AF$7),MAX($Q174:AD174,0)+1,".")))</f>
        <v>,</v>
      </c>
      <c r="AF174" s="270" t="str">
        <f>IF($E174=$E173,IF(AG173=".",IF(MAX($Q174:AE174,0)=OPER!$AA269,".",IF(OPER!$AB269&lt;=HOUR(AG$7),MAX($Q174:AE174,0)+1,".")),","),IF(MAX($Q174:AE174,0)=OPER!$AA269,".",IF(OPER!$AB269&lt;=HOUR(AG$7),MAX($Q174:AE174,0)+1,".")))</f>
        <v>,</v>
      </c>
      <c r="AG174" s="271" t="str">
        <f>IF($E174=$E173,IF(AH173=".",IF(MAX($Q174:AF174,0)=OPER!$AA269,".",IF(OPER!$AB269&lt;=HOUR(AH$7),MAX($Q174:AF174,0)+1,".")),","),IF(MAX($Q174:AF174,0)=OPER!$AA269,".",IF(OPER!$AB269&lt;=HOUR(AH$7),MAX($Q174:AF174,0)+1,".")))</f>
        <v>,</v>
      </c>
      <c r="AH174" s="269" t="str">
        <f>IF($E174=$E173,IF(AI173=".",IF(MAX($Q174:AG174,0)=OPER!$AA269,".",IF(OPER!$AB269&lt;=HOUR(AI$7),MAX($Q174:AG174,0)+1,".")),","),IF(MAX($Q174:AG174,0)=OPER!$AA269,".",IF(OPER!$AB269&lt;=HOUR(AI$7),MAX($Q174:AG174,0)+1,".")))</f>
        <v>,</v>
      </c>
      <c r="AI174" s="269" t="str">
        <f>IF($E174=$E173,IF(AJ173=".",IF(MAX($Q174:AH174,0)=OPER!$AA269,".",IF(OPER!$AB269&lt;=HOUR(AJ$7),MAX($Q174:AH174,0)+1,".")),","),IF(MAX($Q174:AH174,0)=OPER!$AA269,".",IF(OPER!$AB269&lt;=HOUR(AJ$7),MAX($Q174:AH174,0)+1,".")))</f>
        <v>,</v>
      </c>
      <c r="AJ174" s="270" t="str">
        <f>IF($E174=$E173,IF(AK173=".",IF(MAX($Q174:AI174,0)=OPER!$AA269,".",IF(OPER!$AB269&lt;=HOUR(AK$7),MAX($Q174:AI174,0)+1,".")),","),IF(MAX($Q174:AI174,0)=OPER!$AA269,".",IF(OPER!$AB269&lt;=HOUR(AK$7),MAX($Q174:AI174,0)+1,".")))</f>
        <v>,</v>
      </c>
      <c r="AK174" s="271" t="str">
        <f>IF($E174=$E173,IF(AL173=".",IF(MAX($Q174:AJ174,0)=OPER!$AA269,".",IF(OPER!$AB269&lt;=HOUR(AL$7),MAX($Q174:AJ174,0)+1,".")),","),IF(MAX($Q174:AJ174,0)=OPER!$AA269,".",IF(OPER!$AB269&lt;=HOUR(AL$7),MAX($Q174:AJ174,0)+1,".")))</f>
        <v>,</v>
      </c>
      <c r="AL174" s="269" t="str">
        <f>IF($E174=$E173,IF(AM173=".",IF(MAX($Q174:AK174,0)=OPER!$AA269,".",IF(OPER!$AB269&lt;=HOUR(AM$7),MAX($Q174:AK174,0)+1,".")),","),IF(MAX($Q174:AK174,0)=OPER!$AA269,".",IF(OPER!$AB269&lt;=HOUR(AM$7),MAX($Q174:AK174,0)+1,".")))</f>
        <v>,</v>
      </c>
      <c r="AM174" s="269" t="str">
        <f>IF($E174=$E173,IF(AN173=".",IF(MAX($Q174:AL174,0)=OPER!$AA269,".",IF(OPER!$AB269&lt;=HOUR(AN$7),MAX($Q174:AL174,0)+1,".")),","),IF(MAX($Q174:AL174,0)=OPER!$AA269,".",IF(OPER!$AB269&lt;=HOUR(AN$7),MAX($Q174:AL174,0)+1,".")))</f>
        <v>,</v>
      </c>
      <c r="AN174" s="270" t="str">
        <f>IF($E174=$E173,IF(AO173=".",IF(MAX($Q174:AM174,0)=OPER!$AA269,".",IF(OPER!$AB269&lt;=HOUR(AO$7),MAX($Q174:AM174,0)+1,".")),","),IF(MAX($Q174:AM174,0)=OPER!$AA269,".",IF(OPER!$AB269&lt;=HOUR(AO$7),MAX($Q174:AM174,0)+1,".")))</f>
        <v>,</v>
      </c>
      <c r="AO174" s="271" t="str">
        <f>IF($E174=$E173,IF(AP173=".",IF(MAX($Q174:AN174,0)=OPER!$AA269,".",IF(OPER!$AB269&lt;=HOUR(AP$7),MAX($Q174:AN174,0)+1,".")),","),IF(MAX($Q174:AN174,0)=OPER!$AA269,".",IF(OPER!$AB269&lt;=HOUR(AP$7),MAX($Q174:AN174,0)+1,".")))</f>
        <v>,</v>
      </c>
      <c r="AP174" s="269" t="str">
        <f>IF($E174=$E173,IF(AQ173=".",IF(MAX($Q174:AO174,0)=OPER!$AA269,".",IF(OPER!$AB269&lt;=HOUR(AQ$7),MAX($Q174:AO174,0)+1,".")),","),IF(MAX($Q174:AO174,0)=OPER!$AA269,".",IF(OPER!$AB269&lt;=HOUR(AQ$7),MAX($Q174:AO174,0)+1,".")))</f>
        <v>,</v>
      </c>
      <c r="AQ174" s="269" t="str">
        <f>IF($E174=$E173,IF(AR173=".",IF(MAX($Q174:AP174,0)=OPER!$AA269,".",IF(OPER!$AB269&lt;=HOUR(AR$7),MAX($Q174:AP174,0)+1,".")),","),IF(MAX($Q174:AP174,0)=OPER!$AA269,".",IF(OPER!$AB269&lt;=HOUR(AR$7),MAX($Q174:AP174,0)+1,".")))</f>
        <v>,</v>
      </c>
      <c r="AR174" s="270" t="str">
        <f>IF($E174=$E173,IF(AS173=".",IF(MAX($Q174:AQ174,0)=OPER!$AA269,".",IF(OPER!$AB269&lt;=HOUR(AS$7),MAX($Q174:AQ174,0)+1,".")),","),IF(MAX($Q174:AQ174,0)=OPER!$AA269,".",IF(OPER!$AB269&lt;=HOUR(AS$7),MAX($Q174:AQ174,0)+1,".")))</f>
        <v>,</v>
      </c>
      <c r="AS174" s="271" t="str">
        <f>IF($E174=$E173,IF(AT173=".",IF(MAX($Q174:AR174,0)=OPER!$AA269,".",IF(OPER!$AB269&lt;=HOUR(AT$7),MAX($Q174:AR174,0)+1,".")),","),IF(MAX($Q174:AR174,0)=OPER!$AA269,".",IF(OPER!$AB269&lt;=HOUR(AT$7),MAX($Q174:AR174,0)+1,".")))</f>
        <v>,</v>
      </c>
      <c r="AT174" s="269" t="str">
        <f>IF($E174=$E173,IF(AU173=".",IF(MAX($Q174:AS174,0)=OPER!$AA269,".",IF(OPER!$AB269&lt;=HOUR(AU$7),MAX($Q174:AS174,0)+1,".")),","),IF(MAX($Q174:AS174,0)=OPER!$AA269,".",IF(OPER!$AB269&lt;=HOUR(AU$7),MAX($Q174:AS174,0)+1,".")))</f>
        <v>,</v>
      </c>
      <c r="AU174" s="269" t="str">
        <f>IF($E174=$E173,IF(AV173=".",IF(MAX($Q174:AT174,0)=OPER!$AA269,".",IF(OPER!$AB269&lt;=HOUR(AV$7),MAX($Q174:AT174,0)+1,".")),","),IF(MAX($Q174:AT174,0)=OPER!$AA269,".",IF(OPER!$AB269&lt;=HOUR(AV$7),MAX($Q174:AT174,0)+1,".")))</f>
        <v>,</v>
      </c>
      <c r="AV174" s="270" t="str">
        <f>IF($E174=$E173,IF(AW173=".",IF(MAX($Q174:AU174,0)=OPER!$AA269,".",IF(OPER!$AB269&lt;=HOUR(AW$7),MAX($Q174:AU174,0)+1,".")),","),IF(MAX($Q174:AU174,0)=OPER!$AA269,".",IF(OPER!$AB269&lt;=HOUR(AW$7),MAX($Q174:AU174,0)+1,".")))</f>
        <v>,</v>
      </c>
      <c r="AW174" s="271" t="str">
        <f>IF($E174=$E173,IF(AX173=".",IF(MAX($Q174:AV174,0)=OPER!$AA269,".",IF(OPER!$AB269&lt;=HOUR(AX$7),MAX($Q174:AV174,0)+1,".")),","),IF(MAX($Q174:AV174,0)=OPER!$AA269,".",IF(OPER!$AB269&lt;=HOUR(AX$7),MAX($Q174:AV174,0)+1,".")))</f>
        <v>,</v>
      </c>
      <c r="AX174" s="269" t="str">
        <f>IF($E174=$E173,IF(AY173=".",IF(MAX($Q174:AW174,0)=OPER!$AA269,".",IF(OPER!$AB269&lt;=HOUR(AY$7),MAX($Q174:AW174,0)+1,".")),","),IF(MAX($Q174:AW174,0)=OPER!$AA269,".",IF(OPER!$AB269&lt;=HOUR(AY$7),MAX($Q174:AW174,0)+1,".")))</f>
        <v>,</v>
      </c>
      <c r="AY174" s="269" t="str">
        <f>IF($E174=$E173,IF(AZ173=".",IF(MAX($Q174:AX174,0)=OPER!$AA269,".",IF(OPER!$AB269&lt;=HOUR(AZ$7),MAX($Q174:AX174,0)+1,".")),","),IF(MAX($Q174:AX174,0)=OPER!$AA269,".",IF(OPER!$AB269&lt;=HOUR(AZ$7),MAX($Q174:AX174,0)+1,".")))</f>
        <v>,</v>
      </c>
      <c r="AZ174" s="270" t="str">
        <f>IF($E174=$E173,IF(BA173=".",IF(MAX($Q174:AY174,0)=OPER!$AA269,".",IF(OPER!$AB269&lt;=HOUR(BA$7),MAX($Q174:AY174,0)+1,".")),","),IF(MAX($Q174:AY174,0)=OPER!$AA269,".",IF(OPER!$AB269&lt;=HOUR(BA$7),MAX($Q174:AY174,0)+1,".")))</f>
        <v>,</v>
      </c>
      <c r="BA174" s="30" t="str">
        <f>+OPER!AK168</f>
        <v/>
      </c>
    </row>
    <row r="175" spans="1:53" ht="80.5" customHeight="1" x14ac:dyDescent="0.2">
      <c r="A175" s="282" t="str">
        <f>IF(OPER!AF169=0,"",OPER!AF169)</f>
        <v>CRITICA</v>
      </c>
      <c r="B175" s="109" t="str">
        <f>IF(OPER!V169=0,"",OPER!V169)</f>
        <v xml:space="preserve"> </v>
      </c>
      <c r="C175" s="71" t="str">
        <f>IF(OPER!U169 = 0,"", OPER!U169)</f>
        <v/>
      </c>
      <c r="D175" s="30" t="str">
        <f t="shared" si="13"/>
        <v/>
      </c>
      <c r="E175" s="262" t="str">
        <f>IF(OPER!X169 = 0,"",OPER!X169)</f>
        <v xml:space="preserve"> </v>
      </c>
      <c r="F175" s="262" t="str">
        <f>IF(OPER!I169 = 0,"",OPER!I169)</f>
        <v/>
      </c>
      <c r="G175" s="352" t="str">
        <f>IF(OPER!C169=0,"",OPER!C169)</f>
        <v/>
      </c>
      <c r="H175" s="30" t="str">
        <f>IF(OPER!R169 = 0,"",OPER!R169)</f>
        <v/>
      </c>
      <c r="I175" s="30" t="str">
        <f>IF(OPER!F169=0,"", OPER!F169)</f>
        <v/>
      </c>
      <c r="J175" s="108" t="str">
        <f>IF(OPER!G169=0,"",OPER!G169)</f>
        <v/>
      </c>
      <c r="K175" s="250">
        <f>+OPER!R169</f>
        <v>0</v>
      </c>
      <c r="L175" s="262">
        <f t="shared" si="14"/>
        <v>0</v>
      </c>
      <c r="M175" s="250">
        <f t="shared" si="15"/>
        <v>0</v>
      </c>
      <c r="N175" s="205" t="str">
        <f>IF(OPER!A169=0,"",OPER!A169)</f>
        <v/>
      </c>
      <c r="O175" s="73" t="str">
        <f>IF(OPER!AJ2025=0,"",OPER!AJ2025)</f>
        <v/>
      </c>
      <c r="P175" s="264" t="str">
        <f>IF(OPER!AH169="EJECUTADO","SI",IF(OPER!AH169="NO EJECUTADO","NO",""))</f>
        <v/>
      </c>
      <c r="Q175" s="264" t="str">
        <f>IF(OPER!AN169="EJECUTADO","SI",IF(OPER!AN169="NO EJECUTADO","NO",""))</f>
        <v/>
      </c>
      <c r="R175" s="221" t="str">
        <f>IFERROR(VLOOKUP(OPER!Z169,OPER!$AU$490:$AV$577,2,0),"NO ASIGNADO")</f>
        <v xml:space="preserve"> </v>
      </c>
      <c r="S175" s="6" t="str">
        <f>+OPER!AG169</f>
        <v xml:space="preserve"> </v>
      </c>
      <c r="T175" s="268" t="str">
        <f>IF($E175=$E174,IF(U174=".",IF(MAX($Q175:Q175,0)=OPER!$AA270,".",IF(OPER!$AB270&lt;=HOUR(U$7),MAX($Q175:Q175,0)+1,".")),","),IF(MAX($Q175:Q175,0)=OPER!$AA270,".",IF(OPER!$AB270&lt;=HOUR(U$7),MAX($Q175:Q175,0)+1,".")))</f>
        <v>,</v>
      </c>
      <c r="U175" s="269" t="str">
        <f>IF($E175=$E174,IF(V174=".",IF(MAX($Q175:T175,0)=OPER!$AA270,".",IF(OPER!$AB270&lt;=HOUR(V$7),MAX($Q175:T175,0)+1,".")),","),IF(MAX($Q175:T175,0)=OPER!$AA270,".",IF(OPER!$AB270&lt;=HOUR(V$7),MAX($Q175:T175,0)+1,".")))</f>
        <v>,</v>
      </c>
      <c r="V175" s="269" t="str">
        <f>IF($E175=$E174,IF(W174=".",IF(MAX($Q175:U175,0)=OPER!$AA270,".",IF(OPER!$AB270&lt;=HOUR(W$7),MAX($Q175:U175,0)+1,".")),","),IF(MAX($Q175:U175,0)=OPER!$AA270,".",IF(OPER!$AB270&lt;=HOUR(W$7),MAX($Q175:U175,0)+1,".")))</f>
        <v>,</v>
      </c>
      <c r="W175" s="269" t="str">
        <f>IF($E175=$E174,IF(X174=".",IF(MAX($Q175:V175,0)=OPER!$AA270,".",IF(OPER!$AB270&lt;=HOUR(X$7),MAX($Q175:V175,0)+1,".")),","),IF(MAX($Q175:V175,0)=OPER!$AA270,".",IF(OPER!$AB270&lt;=HOUR(X$7),MAX($Q175:V175,0)+1,".")))</f>
        <v>,</v>
      </c>
      <c r="X175" s="270" t="str">
        <f>IF($E175=$E174,IF(Y174=".",IF(MAX($Q175:W175,0)=OPER!$AA270,".",IF(OPER!$AB270&lt;=HOUR(Y$7),MAX($Q175:W175,0)+1,".")),","),IF(MAX($Q175:W175,0)=OPER!$AA270,".",IF(OPER!$AB270&lt;=HOUR(Y$7),MAX($Q175:W175,0)+1,".")))</f>
        <v>,</v>
      </c>
      <c r="Y175" s="271" t="str">
        <f>IF($E175=$E174,IF(Z174=".",IF(MAX($Q175:X175,0)=OPER!$AA270,".",IF(OPER!$AB270&lt;=HOUR(Z$7),MAX($Q175:X175,0)+1,".")),","),IF(MAX($Q175:X175,0)=OPER!$AA270,".",IF(OPER!$AB270&lt;=HOUR(Z$7),MAX($Q175:X175,0)+1,".")))</f>
        <v>,</v>
      </c>
      <c r="Z175" s="269" t="str">
        <f>IF($E175=$E174,IF(AA174=".",IF(MAX($Q175:Y175,0)=OPER!$AA270,".",IF(OPER!$AB270&lt;=HOUR(AA$7),MAX($Q175:Y175,0)+1,".")),","),IF(MAX($Q175:Y175,0)=OPER!$AA270,".",IF(OPER!$AB270&lt;=HOUR(AA$7),MAX($Q175:Y175,0)+1,".")))</f>
        <v>,</v>
      </c>
      <c r="AA175" s="269" t="str">
        <f>IF($E175=$E174,IF(AB174=".",IF(MAX($Q175:Z175,0)=OPER!$AA270,".",IF(OPER!$AB270&lt;=HOUR(AB$7),MAX($Q175:Z175,0)+1,".")),","),IF(MAX($Q175:Z175,0)=OPER!$AA270,".",IF(OPER!$AB270&lt;=HOUR(AB$7),MAX($Q175:Z175,0)+1,".")))</f>
        <v>,</v>
      </c>
      <c r="AB175" s="270" t="str">
        <f>IF($E175=$E174,IF(AC174=".",IF(MAX($Q175:AA175,0)=OPER!$AA270,".",IF(OPER!$AB270&lt;=HOUR(AC$7),MAX($Q175:AA175,0)+1,".")),","),IF(MAX($Q175:AA175,0)=OPER!$AA270,".",IF(OPER!$AB270&lt;=HOUR(AC$7),MAX($Q175:AA175,0)+1,".")))</f>
        <v>,</v>
      </c>
      <c r="AC175" s="271" t="str">
        <f>IF($E175=$E174,IF(AD174=".",IF(MAX($Q175:AB175,0)=OPER!$AA270,".",IF(OPER!$AB270&lt;=HOUR(AD$7),MAX($Q175:AB175,0)+1,".")),","),IF(MAX($Q175:AB175,0)=OPER!$AA270,".",IF(OPER!$AB270&lt;=HOUR(AD$7),MAX($Q175:AB175,0)+1,".")))</f>
        <v>,</v>
      </c>
      <c r="AD175" s="269" t="str">
        <f>IF($E175=$E174,IF(AE174=".",IF(MAX($Q175:AC175,0)=OPER!$AA270,".",IF(OPER!$AB270&lt;=HOUR(AE$7),MAX($Q175:AC175,0)+1,".")),","),IF(MAX($Q175:AC175,0)=OPER!$AA270,".",IF(OPER!$AB270&lt;=HOUR(AE$7),MAX($Q175:AC175,0)+1,".")))</f>
        <v>,</v>
      </c>
      <c r="AE175" s="269" t="str">
        <f>IF($E175=$E174,IF(AF174=".",IF(MAX($Q175:AD175,0)=OPER!$AA270,".",IF(OPER!$AB270&lt;=HOUR(AF$7),MAX($Q175:AD175,0)+1,".")),","),IF(MAX($Q175:AD175,0)=OPER!$AA270,".",IF(OPER!$AB270&lt;=HOUR(AF$7),MAX($Q175:AD175,0)+1,".")))</f>
        <v>,</v>
      </c>
      <c r="AF175" s="270" t="str">
        <f>IF($E175=$E174,IF(AG174=".",IF(MAX($Q175:AE175,0)=OPER!$AA270,".",IF(OPER!$AB270&lt;=HOUR(AG$7),MAX($Q175:AE175,0)+1,".")),","),IF(MAX($Q175:AE175,0)=OPER!$AA270,".",IF(OPER!$AB270&lt;=HOUR(AG$7),MAX($Q175:AE175,0)+1,".")))</f>
        <v>,</v>
      </c>
      <c r="AG175" s="271" t="str">
        <f>IF($E175=$E174,IF(AH174=".",IF(MAX($Q175:AF175,0)=OPER!$AA270,".",IF(OPER!$AB270&lt;=HOUR(AH$7),MAX($Q175:AF175,0)+1,".")),","),IF(MAX($Q175:AF175,0)=OPER!$AA270,".",IF(OPER!$AB270&lt;=HOUR(AH$7),MAX($Q175:AF175,0)+1,".")))</f>
        <v>,</v>
      </c>
      <c r="AH175" s="269" t="str">
        <f>IF($E175=$E174,IF(AI174=".",IF(MAX($Q175:AG175,0)=OPER!$AA270,".",IF(OPER!$AB270&lt;=HOUR(AI$7),MAX($Q175:AG175,0)+1,".")),","),IF(MAX($Q175:AG175,0)=OPER!$AA270,".",IF(OPER!$AB270&lt;=HOUR(AI$7),MAX($Q175:AG175,0)+1,".")))</f>
        <v>,</v>
      </c>
      <c r="AI175" s="269" t="str">
        <f>IF($E175=$E174,IF(AJ174=".",IF(MAX($Q175:AH175,0)=OPER!$AA270,".",IF(OPER!$AB270&lt;=HOUR(AJ$7),MAX($Q175:AH175,0)+1,".")),","),IF(MAX($Q175:AH175,0)=OPER!$AA270,".",IF(OPER!$AB270&lt;=HOUR(AJ$7),MAX($Q175:AH175,0)+1,".")))</f>
        <v>,</v>
      </c>
      <c r="AJ175" s="270" t="str">
        <f>IF($E175=$E174,IF(AK174=".",IF(MAX($Q175:AI175,0)=OPER!$AA270,".",IF(OPER!$AB270&lt;=HOUR(AK$7),MAX($Q175:AI175,0)+1,".")),","),IF(MAX($Q175:AI175,0)=OPER!$AA270,".",IF(OPER!$AB270&lt;=HOUR(AK$7),MAX($Q175:AI175,0)+1,".")))</f>
        <v>,</v>
      </c>
      <c r="AK175" s="271" t="str">
        <f>IF($E175=$E174,IF(AL174=".",IF(MAX($Q175:AJ175,0)=OPER!$AA270,".",IF(OPER!$AB270&lt;=HOUR(AL$7),MAX($Q175:AJ175,0)+1,".")),","),IF(MAX($Q175:AJ175,0)=OPER!$AA270,".",IF(OPER!$AB270&lt;=HOUR(AL$7),MAX($Q175:AJ175,0)+1,".")))</f>
        <v>,</v>
      </c>
      <c r="AL175" s="269" t="str">
        <f>IF($E175=$E174,IF(AM174=".",IF(MAX($Q175:AK175,0)=OPER!$AA270,".",IF(OPER!$AB270&lt;=HOUR(AM$7),MAX($Q175:AK175,0)+1,".")),","),IF(MAX($Q175:AK175,0)=OPER!$AA270,".",IF(OPER!$AB270&lt;=HOUR(AM$7),MAX($Q175:AK175,0)+1,".")))</f>
        <v>,</v>
      </c>
      <c r="AM175" s="269" t="str">
        <f>IF($E175=$E174,IF(AN174=".",IF(MAX($Q175:AL175,0)=OPER!$AA270,".",IF(OPER!$AB270&lt;=HOUR(AN$7),MAX($Q175:AL175,0)+1,".")),","),IF(MAX($Q175:AL175,0)=OPER!$AA270,".",IF(OPER!$AB270&lt;=HOUR(AN$7),MAX($Q175:AL175,0)+1,".")))</f>
        <v>,</v>
      </c>
      <c r="AN175" s="270" t="str">
        <f>IF($E175=$E174,IF(AO174=".",IF(MAX($Q175:AM175,0)=OPER!$AA270,".",IF(OPER!$AB270&lt;=HOUR(AO$7),MAX($Q175:AM175,0)+1,".")),","),IF(MAX($Q175:AM175,0)=OPER!$AA270,".",IF(OPER!$AB270&lt;=HOUR(AO$7),MAX($Q175:AM175,0)+1,".")))</f>
        <v>,</v>
      </c>
      <c r="AO175" s="271" t="str">
        <f>IF($E175=$E174,IF(AP174=".",IF(MAX($Q175:AN175,0)=OPER!$AA270,".",IF(OPER!$AB270&lt;=HOUR(AP$7),MAX($Q175:AN175,0)+1,".")),","),IF(MAX($Q175:AN175,0)=OPER!$AA270,".",IF(OPER!$AB270&lt;=HOUR(AP$7),MAX($Q175:AN175,0)+1,".")))</f>
        <v>,</v>
      </c>
      <c r="AP175" s="269" t="str">
        <f>IF($E175=$E174,IF(AQ174=".",IF(MAX($Q175:AO175,0)=OPER!$AA270,".",IF(OPER!$AB270&lt;=HOUR(AQ$7),MAX($Q175:AO175,0)+1,".")),","),IF(MAX($Q175:AO175,0)=OPER!$AA270,".",IF(OPER!$AB270&lt;=HOUR(AQ$7),MAX($Q175:AO175,0)+1,".")))</f>
        <v>,</v>
      </c>
      <c r="AQ175" s="269" t="str">
        <f>IF($E175=$E174,IF(AR174=".",IF(MAX($Q175:AP175,0)=OPER!$AA270,".",IF(OPER!$AB270&lt;=HOUR(AR$7),MAX($Q175:AP175,0)+1,".")),","),IF(MAX($Q175:AP175,0)=OPER!$AA270,".",IF(OPER!$AB270&lt;=HOUR(AR$7),MAX($Q175:AP175,0)+1,".")))</f>
        <v>,</v>
      </c>
      <c r="AR175" s="270" t="str">
        <f>IF($E175=$E174,IF(AS174=".",IF(MAX($Q175:AQ175,0)=OPER!$AA270,".",IF(OPER!$AB270&lt;=HOUR(AS$7),MAX($Q175:AQ175,0)+1,".")),","),IF(MAX($Q175:AQ175,0)=OPER!$AA270,".",IF(OPER!$AB270&lt;=HOUR(AS$7),MAX($Q175:AQ175,0)+1,".")))</f>
        <v>,</v>
      </c>
      <c r="AS175" s="271" t="str">
        <f>IF($E175=$E174,IF(AT174=".",IF(MAX($Q175:AR175,0)=OPER!$AA270,".",IF(OPER!$AB270&lt;=HOUR(AT$7),MAX($Q175:AR175,0)+1,".")),","),IF(MAX($Q175:AR175,0)=OPER!$AA270,".",IF(OPER!$AB270&lt;=HOUR(AT$7),MAX($Q175:AR175,0)+1,".")))</f>
        <v>,</v>
      </c>
      <c r="AT175" s="269" t="str">
        <f>IF($E175=$E174,IF(AU174=".",IF(MAX($Q175:AS175,0)=OPER!$AA270,".",IF(OPER!$AB270&lt;=HOUR(AU$7),MAX($Q175:AS175,0)+1,".")),","),IF(MAX($Q175:AS175,0)=OPER!$AA270,".",IF(OPER!$AB270&lt;=HOUR(AU$7),MAX($Q175:AS175,0)+1,".")))</f>
        <v>,</v>
      </c>
      <c r="AU175" s="269" t="str">
        <f>IF($E175=$E174,IF(AV174=".",IF(MAX($Q175:AT175,0)=OPER!$AA270,".",IF(OPER!$AB270&lt;=HOUR(AV$7),MAX($Q175:AT175,0)+1,".")),","),IF(MAX($Q175:AT175,0)=OPER!$AA270,".",IF(OPER!$AB270&lt;=HOUR(AV$7),MAX($Q175:AT175,0)+1,".")))</f>
        <v>,</v>
      </c>
      <c r="AV175" s="270" t="str">
        <f>IF($E175=$E174,IF(AW174=".",IF(MAX($Q175:AU175,0)=OPER!$AA270,".",IF(OPER!$AB270&lt;=HOUR(AW$7),MAX($Q175:AU175,0)+1,".")),","),IF(MAX($Q175:AU175,0)=OPER!$AA270,".",IF(OPER!$AB270&lt;=HOUR(AW$7),MAX($Q175:AU175,0)+1,".")))</f>
        <v>,</v>
      </c>
      <c r="AW175" s="271" t="str">
        <f>IF($E175=$E174,IF(AX174=".",IF(MAX($Q175:AV175,0)=OPER!$AA270,".",IF(OPER!$AB270&lt;=HOUR(AX$7),MAX($Q175:AV175,0)+1,".")),","),IF(MAX($Q175:AV175,0)=OPER!$AA270,".",IF(OPER!$AB270&lt;=HOUR(AX$7),MAX($Q175:AV175,0)+1,".")))</f>
        <v>,</v>
      </c>
      <c r="AX175" s="269" t="str">
        <f>IF($E175=$E174,IF(AY174=".",IF(MAX($Q175:AW175,0)=OPER!$AA270,".",IF(OPER!$AB270&lt;=HOUR(AY$7),MAX($Q175:AW175,0)+1,".")),","),IF(MAX($Q175:AW175,0)=OPER!$AA270,".",IF(OPER!$AB270&lt;=HOUR(AY$7),MAX($Q175:AW175,0)+1,".")))</f>
        <v>,</v>
      </c>
      <c r="AY175" s="269" t="str">
        <f>IF($E175=$E174,IF(AZ174=".",IF(MAX($Q175:AX175,0)=OPER!$AA270,".",IF(OPER!$AB270&lt;=HOUR(AZ$7),MAX($Q175:AX175,0)+1,".")),","),IF(MAX($Q175:AX175,0)=OPER!$AA270,".",IF(OPER!$AB270&lt;=HOUR(AZ$7),MAX($Q175:AX175,0)+1,".")))</f>
        <v>,</v>
      </c>
      <c r="AZ175" s="270" t="str">
        <f>IF($E175=$E174,IF(BA174=".",IF(MAX($Q175:AY175,0)=OPER!$AA270,".",IF(OPER!$AB270&lt;=HOUR(BA$7),MAX($Q175:AY175,0)+1,".")),","),IF(MAX($Q175:AY175,0)=OPER!$AA270,".",IF(OPER!$AB270&lt;=HOUR(BA$7),MAX($Q175:AY175,0)+1,".")))</f>
        <v>,</v>
      </c>
      <c r="BA175" s="30" t="str">
        <f>+OPER!AK169</f>
        <v/>
      </c>
    </row>
    <row r="176" spans="1:53" ht="80.5" customHeight="1" x14ac:dyDescent="0.2">
      <c r="A176" s="282" t="str">
        <f>IF(OPER!AF170=0,"",OPER!AF170)</f>
        <v>CRITICA</v>
      </c>
      <c r="B176" s="109" t="str">
        <f>IF(OPER!V170=0,"",OPER!V170)</f>
        <v xml:space="preserve"> </v>
      </c>
      <c r="C176" s="71" t="str">
        <f>IF(OPER!U170 = 0,"", OPER!U170)</f>
        <v/>
      </c>
      <c r="D176" s="30" t="str">
        <f t="shared" si="13"/>
        <v/>
      </c>
      <c r="E176" s="262" t="str">
        <f>IF(OPER!X170 = 0,"",OPER!X170)</f>
        <v xml:space="preserve"> </v>
      </c>
      <c r="F176" s="262" t="str">
        <f>IF(OPER!I170 = 0,"",OPER!I170)</f>
        <v/>
      </c>
      <c r="G176" s="352" t="str">
        <f>IF(OPER!C170=0,"",OPER!C170)</f>
        <v/>
      </c>
      <c r="H176" s="30" t="str">
        <f>IF(OPER!R170 = 0,"",OPER!R170)</f>
        <v/>
      </c>
      <c r="I176" s="30" t="str">
        <f>IF(OPER!F170=0,"", OPER!F170)</f>
        <v/>
      </c>
      <c r="J176" s="108" t="str">
        <f>IF(OPER!G170=0,"",OPER!G170)</f>
        <v/>
      </c>
      <c r="K176" s="250">
        <f>+OPER!R170</f>
        <v>0</v>
      </c>
      <c r="L176" s="262">
        <f t="shared" si="14"/>
        <v>0</v>
      </c>
      <c r="M176" s="250">
        <f t="shared" si="15"/>
        <v>0</v>
      </c>
      <c r="N176" s="205" t="str">
        <f>IF(OPER!A170=0,"",OPER!A170)</f>
        <v/>
      </c>
      <c r="O176" s="73" t="str">
        <f>IF(OPER!AJ2026=0,"",OPER!AJ2026)</f>
        <v/>
      </c>
      <c r="P176" s="264" t="str">
        <f>IF(OPER!AH170="EJECUTADO","SI",IF(OPER!AH170="NO EJECUTADO","NO",""))</f>
        <v/>
      </c>
      <c r="Q176" s="264" t="str">
        <f>IF(OPER!AN170="EJECUTADO","SI",IF(OPER!AN170="NO EJECUTADO","NO",""))</f>
        <v/>
      </c>
      <c r="R176" s="221" t="str">
        <f>IFERROR(VLOOKUP(OPER!Z170,OPER!$AU$490:$AV$577,2,0),"NO ASIGNADO")</f>
        <v xml:space="preserve"> </v>
      </c>
      <c r="S176" s="6" t="str">
        <f>+OPER!AG170</f>
        <v xml:space="preserve"> </v>
      </c>
      <c r="T176" s="268" t="str">
        <f>IF($E176=$E175,IF(U175=".",IF(MAX($Q176:Q176,0)=OPER!$AA271,".",IF(OPER!$AB271&lt;=HOUR(U$7),MAX($Q176:Q176,0)+1,".")),","),IF(MAX($Q176:Q176,0)=OPER!$AA271,".",IF(OPER!$AB271&lt;=HOUR(U$7),MAX($Q176:Q176,0)+1,".")))</f>
        <v>,</v>
      </c>
      <c r="U176" s="269" t="str">
        <f>IF($E176=$E175,IF(V175=".",IF(MAX($Q176:T176,0)=OPER!$AA271,".",IF(OPER!$AB271&lt;=HOUR(V$7),MAX($Q176:T176,0)+1,".")),","),IF(MAX($Q176:T176,0)=OPER!$AA271,".",IF(OPER!$AB271&lt;=HOUR(V$7),MAX($Q176:T176,0)+1,".")))</f>
        <v>,</v>
      </c>
      <c r="V176" s="269" t="str">
        <f>IF($E176=$E175,IF(W175=".",IF(MAX($Q176:U176,0)=OPER!$AA271,".",IF(OPER!$AB271&lt;=HOUR(W$7),MAX($Q176:U176,0)+1,".")),","),IF(MAX($Q176:U176,0)=OPER!$AA271,".",IF(OPER!$AB271&lt;=HOUR(W$7),MAX($Q176:U176,0)+1,".")))</f>
        <v>,</v>
      </c>
      <c r="W176" s="269" t="str">
        <f>IF($E176=$E175,IF(X175=".",IF(MAX($Q176:V176,0)=OPER!$AA271,".",IF(OPER!$AB271&lt;=HOUR(X$7),MAX($Q176:V176,0)+1,".")),","),IF(MAX($Q176:V176,0)=OPER!$AA271,".",IF(OPER!$AB271&lt;=HOUR(X$7),MAX($Q176:V176,0)+1,".")))</f>
        <v>,</v>
      </c>
      <c r="X176" s="270" t="str">
        <f>IF($E176=$E175,IF(Y175=".",IF(MAX($Q176:W176,0)=OPER!$AA271,".",IF(OPER!$AB271&lt;=HOUR(Y$7),MAX($Q176:W176,0)+1,".")),","),IF(MAX($Q176:W176,0)=OPER!$AA271,".",IF(OPER!$AB271&lt;=HOUR(Y$7),MAX($Q176:W176,0)+1,".")))</f>
        <v>,</v>
      </c>
      <c r="Y176" s="271" t="str">
        <f>IF($E176=$E175,IF(Z175=".",IF(MAX($Q176:X176,0)=OPER!$AA271,".",IF(OPER!$AB271&lt;=HOUR(Z$7),MAX($Q176:X176,0)+1,".")),","),IF(MAX($Q176:X176,0)=OPER!$AA271,".",IF(OPER!$AB271&lt;=HOUR(Z$7),MAX($Q176:X176,0)+1,".")))</f>
        <v>,</v>
      </c>
      <c r="Z176" s="269" t="str">
        <f>IF($E176=$E175,IF(AA175=".",IF(MAX($Q176:Y176,0)=OPER!$AA271,".",IF(OPER!$AB271&lt;=HOUR(AA$7),MAX($Q176:Y176,0)+1,".")),","),IF(MAX($Q176:Y176,0)=OPER!$AA271,".",IF(OPER!$AB271&lt;=HOUR(AA$7),MAX($Q176:Y176,0)+1,".")))</f>
        <v>,</v>
      </c>
      <c r="AA176" s="269" t="str">
        <f>IF($E176=$E175,IF(AB175=".",IF(MAX($Q176:Z176,0)=OPER!$AA271,".",IF(OPER!$AB271&lt;=HOUR(AB$7),MAX($Q176:Z176,0)+1,".")),","),IF(MAX($Q176:Z176,0)=OPER!$AA271,".",IF(OPER!$AB271&lt;=HOUR(AB$7),MAX($Q176:Z176,0)+1,".")))</f>
        <v>,</v>
      </c>
      <c r="AB176" s="270" t="str">
        <f>IF($E176=$E175,IF(AC175=".",IF(MAX($Q176:AA176,0)=OPER!$AA271,".",IF(OPER!$AB271&lt;=HOUR(AC$7),MAX($Q176:AA176,0)+1,".")),","),IF(MAX($Q176:AA176,0)=OPER!$AA271,".",IF(OPER!$AB271&lt;=HOUR(AC$7),MAX($Q176:AA176,0)+1,".")))</f>
        <v>,</v>
      </c>
      <c r="AC176" s="271" t="str">
        <f>IF($E176=$E175,IF(AD175=".",IF(MAX($Q176:AB176,0)=OPER!$AA271,".",IF(OPER!$AB271&lt;=HOUR(AD$7),MAX($Q176:AB176,0)+1,".")),","),IF(MAX($Q176:AB176,0)=OPER!$AA271,".",IF(OPER!$AB271&lt;=HOUR(AD$7),MAX($Q176:AB176,0)+1,".")))</f>
        <v>,</v>
      </c>
      <c r="AD176" s="269" t="str">
        <f>IF($E176=$E175,IF(AE175=".",IF(MAX($Q176:AC176,0)=OPER!$AA271,".",IF(OPER!$AB271&lt;=HOUR(AE$7),MAX($Q176:AC176,0)+1,".")),","),IF(MAX($Q176:AC176,0)=OPER!$AA271,".",IF(OPER!$AB271&lt;=HOUR(AE$7),MAX($Q176:AC176,0)+1,".")))</f>
        <v>,</v>
      </c>
      <c r="AE176" s="269" t="str">
        <f>IF($E176=$E175,IF(AF175=".",IF(MAX($Q176:AD176,0)=OPER!$AA271,".",IF(OPER!$AB271&lt;=HOUR(AF$7),MAX($Q176:AD176,0)+1,".")),","),IF(MAX($Q176:AD176,0)=OPER!$AA271,".",IF(OPER!$AB271&lt;=HOUR(AF$7),MAX($Q176:AD176,0)+1,".")))</f>
        <v>,</v>
      </c>
      <c r="AF176" s="270" t="str">
        <f>IF($E176=$E175,IF(AG175=".",IF(MAX($Q176:AE176,0)=OPER!$AA271,".",IF(OPER!$AB271&lt;=HOUR(AG$7),MAX($Q176:AE176,0)+1,".")),","),IF(MAX($Q176:AE176,0)=OPER!$AA271,".",IF(OPER!$AB271&lt;=HOUR(AG$7),MAX($Q176:AE176,0)+1,".")))</f>
        <v>,</v>
      </c>
      <c r="AG176" s="271" t="str">
        <f>IF($E176=$E175,IF(AH175=".",IF(MAX($Q176:AF176,0)=OPER!$AA271,".",IF(OPER!$AB271&lt;=HOUR(AH$7),MAX($Q176:AF176,0)+1,".")),","),IF(MAX($Q176:AF176,0)=OPER!$AA271,".",IF(OPER!$AB271&lt;=HOUR(AH$7),MAX($Q176:AF176,0)+1,".")))</f>
        <v>,</v>
      </c>
      <c r="AH176" s="269" t="str">
        <f>IF($E176=$E175,IF(AI175=".",IF(MAX($Q176:AG176,0)=OPER!$AA271,".",IF(OPER!$AB271&lt;=HOUR(AI$7),MAX($Q176:AG176,0)+1,".")),","),IF(MAX($Q176:AG176,0)=OPER!$AA271,".",IF(OPER!$AB271&lt;=HOUR(AI$7),MAX($Q176:AG176,0)+1,".")))</f>
        <v>,</v>
      </c>
      <c r="AI176" s="269" t="str">
        <f>IF($E176=$E175,IF(AJ175=".",IF(MAX($Q176:AH176,0)=OPER!$AA271,".",IF(OPER!$AB271&lt;=HOUR(AJ$7),MAX($Q176:AH176,0)+1,".")),","),IF(MAX($Q176:AH176,0)=OPER!$AA271,".",IF(OPER!$AB271&lt;=HOUR(AJ$7),MAX($Q176:AH176,0)+1,".")))</f>
        <v>,</v>
      </c>
      <c r="AJ176" s="270" t="str">
        <f>IF($E176=$E175,IF(AK175=".",IF(MAX($Q176:AI176,0)=OPER!$AA271,".",IF(OPER!$AB271&lt;=HOUR(AK$7),MAX($Q176:AI176,0)+1,".")),","),IF(MAX($Q176:AI176,0)=OPER!$AA271,".",IF(OPER!$AB271&lt;=HOUR(AK$7),MAX($Q176:AI176,0)+1,".")))</f>
        <v>,</v>
      </c>
      <c r="AK176" s="271" t="str">
        <f>IF($E176=$E175,IF(AL175=".",IF(MAX($Q176:AJ176,0)=OPER!$AA271,".",IF(OPER!$AB271&lt;=HOUR(AL$7),MAX($Q176:AJ176,0)+1,".")),","),IF(MAX($Q176:AJ176,0)=OPER!$AA271,".",IF(OPER!$AB271&lt;=HOUR(AL$7),MAX($Q176:AJ176,0)+1,".")))</f>
        <v>,</v>
      </c>
      <c r="AL176" s="269" t="str">
        <f>IF($E176=$E175,IF(AM175=".",IF(MAX($Q176:AK176,0)=OPER!$AA271,".",IF(OPER!$AB271&lt;=HOUR(AM$7),MAX($Q176:AK176,0)+1,".")),","),IF(MAX($Q176:AK176,0)=OPER!$AA271,".",IF(OPER!$AB271&lt;=HOUR(AM$7),MAX($Q176:AK176,0)+1,".")))</f>
        <v>,</v>
      </c>
      <c r="AM176" s="269" t="str">
        <f>IF($E176=$E175,IF(AN175=".",IF(MAX($Q176:AL176,0)=OPER!$AA271,".",IF(OPER!$AB271&lt;=HOUR(AN$7),MAX($Q176:AL176,0)+1,".")),","),IF(MAX($Q176:AL176,0)=OPER!$AA271,".",IF(OPER!$AB271&lt;=HOUR(AN$7),MAX($Q176:AL176,0)+1,".")))</f>
        <v>,</v>
      </c>
      <c r="AN176" s="270" t="str">
        <f>IF($E176=$E175,IF(AO175=".",IF(MAX($Q176:AM176,0)=OPER!$AA271,".",IF(OPER!$AB271&lt;=HOUR(AO$7),MAX($Q176:AM176,0)+1,".")),","),IF(MAX($Q176:AM176,0)=OPER!$AA271,".",IF(OPER!$AB271&lt;=HOUR(AO$7),MAX($Q176:AM176,0)+1,".")))</f>
        <v>,</v>
      </c>
      <c r="AO176" s="271" t="str">
        <f>IF($E176=$E175,IF(AP175=".",IF(MAX($Q176:AN176,0)=OPER!$AA271,".",IF(OPER!$AB271&lt;=HOUR(AP$7),MAX($Q176:AN176,0)+1,".")),","),IF(MAX($Q176:AN176,0)=OPER!$AA271,".",IF(OPER!$AB271&lt;=HOUR(AP$7),MAX($Q176:AN176,0)+1,".")))</f>
        <v>,</v>
      </c>
      <c r="AP176" s="269" t="str">
        <f>IF($E176=$E175,IF(AQ175=".",IF(MAX($Q176:AO176,0)=OPER!$AA271,".",IF(OPER!$AB271&lt;=HOUR(AQ$7),MAX($Q176:AO176,0)+1,".")),","),IF(MAX($Q176:AO176,0)=OPER!$AA271,".",IF(OPER!$AB271&lt;=HOUR(AQ$7),MAX($Q176:AO176,0)+1,".")))</f>
        <v>,</v>
      </c>
      <c r="AQ176" s="269" t="str">
        <f>IF($E176=$E175,IF(AR175=".",IF(MAX($Q176:AP176,0)=OPER!$AA271,".",IF(OPER!$AB271&lt;=HOUR(AR$7),MAX($Q176:AP176,0)+1,".")),","),IF(MAX($Q176:AP176,0)=OPER!$AA271,".",IF(OPER!$AB271&lt;=HOUR(AR$7),MAX($Q176:AP176,0)+1,".")))</f>
        <v>,</v>
      </c>
      <c r="AR176" s="270" t="str">
        <f>IF($E176=$E175,IF(AS175=".",IF(MAX($Q176:AQ176,0)=OPER!$AA271,".",IF(OPER!$AB271&lt;=HOUR(AS$7),MAX($Q176:AQ176,0)+1,".")),","),IF(MAX($Q176:AQ176,0)=OPER!$AA271,".",IF(OPER!$AB271&lt;=HOUR(AS$7),MAX($Q176:AQ176,0)+1,".")))</f>
        <v>,</v>
      </c>
      <c r="AS176" s="271" t="str">
        <f>IF($E176=$E175,IF(AT175=".",IF(MAX($Q176:AR176,0)=OPER!$AA271,".",IF(OPER!$AB271&lt;=HOUR(AT$7),MAX($Q176:AR176,0)+1,".")),","),IF(MAX($Q176:AR176,0)=OPER!$AA271,".",IF(OPER!$AB271&lt;=HOUR(AT$7),MAX($Q176:AR176,0)+1,".")))</f>
        <v>,</v>
      </c>
      <c r="AT176" s="269" t="str">
        <f>IF($E176=$E175,IF(AU175=".",IF(MAX($Q176:AS176,0)=OPER!$AA271,".",IF(OPER!$AB271&lt;=HOUR(AU$7),MAX($Q176:AS176,0)+1,".")),","),IF(MAX($Q176:AS176,0)=OPER!$AA271,".",IF(OPER!$AB271&lt;=HOUR(AU$7),MAX($Q176:AS176,0)+1,".")))</f>
        <v>,</v>
      </c>
      <c r="AU176" s="269" t="str">
        <f>IF($E176=$E175,IF(AV175=".",IF(MAX($Q176:AT176,0)=OPER!$AA271,".",IF(OPER!$AB271&lt;=HOUR(AV$7),MAX($Q176:AT176,0)+1,".")),","),IF(MAX($Q176:AT176,0)=OPER!$AA271,".",IF(OPER!$AB271&lt;=HOUR(AV$7),MAX($Q176:AT176,0)+1,".")))</f>
        <v>,</v>
      </c>
      <c r="AV176" s="270" t="str">
        <f>IF($E176=$E175,IF(AW175=".",IF(MAX($Q176:AU176,0)=OPER!$AA271,".",IF(OPER!$AB271&lt;=HOUR(AW$7),MAX($Q176:AU176,0)+1,".")),","),IF(MAX($Q176:AU176,0)=OPER!$AA271,".",IF(OPER!$AB271&lt;=HOUR(AW$7),MAX($Q176:AU176,0)+1,".")))</f>
        <v>,</v>
      </c>
      <c r="AW176" s="271" t="str">
        <f>IF($E176=$E175,IF(AX175=".",IF(MAX($Q176:AV176,0)=OPER!$AA271,".",IF(OPER!$AB271&lt;=HOUR(AX$7),MAX($Q176:AV176,0)+1,".")),","),IF(MAX($Q176:AV176,0)=OPER!$AA271,".",IF(OPER!$AB271&lt;=HOUR(AX$7),MAX($Q176:AV176,0)+1,".")))</f>
        <v>,</v>
      </c>
      <c r="AX176" s="269" t="str">
        <f>IF($E176=$E175,IF(AY175=".",IF(MAX($Q176:AW176,0)=OPER!$AA271,".",IF(OPER!$AB271&lt;=HOUR(AY$7),MAX($Q176:AW176,0)+1,".")),","),IF(MAX($Q176:AW176,0)=OPER!$AA271,".",IF(OPER!$AB271&lt;=HOUR(AY$7),MAX($Q176:AW176,0)+1,".")))</f>
        <v>,</v>
      </c>
      <c r="AY176" s="269" t="str">
        <f>IF($E176=$E175,IF(AZ175=".",IF(MAX($Q176:AX176,0)=OPER!$AA271,".",IF(OPER!$AB271&lt;=HOUR(AZ$7),MAX($Q176:AX176,0)+1,".")),","),IF(MAX($Q176:AX176,0)=OPER!$AA271,".",IF(OPER!$AB271&lt;=HOUR(AZ$7),MAX($Q176:AX176,0)+1,".")))</f>
        <v>,</v>
      </c>
      <c r="AZ176" s="270" t="str">
        <f>IF($E176=$E175,IF(BA175=".",IF(MAX($Q176:AY176,0)=OPER!$AA271,".",IF(OPER!$AB271&lt;=HOUR(BA$7),MAX($Q176:AY176,0)+1,".")),","),IF(MAX($Q176:AY176,0)=OPER!$AA271,".",IF(OPER!$AB271&lt;=HOUR(BA$7),MAX($Q176:AY176,0)+1,".")))</f>
        <v>,</v>
      </c>
      <c r="BA176" s="30" t="str">
        <f>+OPER!AK170</f>
        <v/>
      </c>
    </row>
    <row r="177" spans="1:53" ht="59.8" x14ac:dyDescent="0.2">
      <c r="A177" s="282" t="str">
        <f>IF(OPER!AF171=0,"",OPER!AF171)</f>
        <v>CRITICA</v>
      </c>
      <c r="B177" s="109" t="str">
        <f>IF(OPER!V171=0,"",OPER!V171)</f>
        <v xml:space="preserve"> </v>
      </c>
      <c r="C177" s="71" t="str">
        <f>IF(OPER!U171 = 0,"", OPER!U171)</f>
        <v/>
      </c>
      <c r="D177" s="30" t="str">
        <f t="shared" si="13"/>
        <v/>
      </c>
      <c r="E177" s="262" t="str">
        <f>IF(OPER!X171 = 0,"",OPER!X171)</f>
        <v xml:space="preserve"> </v>
      </c>
      <c r="F177" s="262" t="str">
        <f>IF(OPER!I171 = 0,"",OPER!I171)</f>
        <v/>
      </c>
      <c r="G177" s="263" t="str">
        <f>IF(OPER!C171=0,"",OPER!C171)</f>
        <v/>
      </c>
      <c r="H177" s="30" t="str">
        <f>IF(OPER!R171 = 0,"",OPER!R171)</f>
        <v/>
      </c>
      <c r="I177" s="30" t="str">
        <f>IF(OPER!F171=0,"", OPER!F171)</f>
        <v/>
      </c>
      <c r="J177" s="108" t="str">
        <f>IF(OPER!G171=0,"",OPER!G171)</f>
        <v/>
      </c>
      <c r="K177" s="250">
        <f>+OPER!R171</f>
        <v>0</v>
      </c>
      <c r="L177" s="262">
        <f t="shared" si="14"/>
        <v>0</v>
      </c>
      <c r="M177" s="250">
        <f t="shared" si="15"/>
        <v>0</v>
      </c>
      <c r="N177" s="205" t="str">
        <f>IF(OPER!A171=0,"",OPER!A171)</f>
        <v/>
      </c>
      <c r="O177" s="73" t="str">
        <f>IF(OPER!AJ2027=0,"",OPER!AJ2027)</f>
        <v/>
      </c>
      <c r="P177" s="264" t="str">
        <f>IF(OPER!AH171="EJECUTADO","SI",IF(OPER!AH171="NO EJECUTADO","NO",""))</f>
        <v/>
      </c>
      <c r="Q177" s="264" t="str">
        <f>IF(OPER!AN171="EJECUTADO","SI",IF(OPER!AN171="NO EJECUTADO","NO",""))</f>
        <v/>
      </c>
      <c r="R177" s="221" t="str">
        <f>IFERROR(VLOOKUP(OPER!Z171,OPER!$AU$490:$AV$577,2,0),"NO ASIGNADO")</f>
        <v xml:space="preserve"> </v>
      </c>
      <c r="S177" s="6" t="str">
        <f>+OPER!AG171</f>
        <v xml:space="preserve"> </v>
      </c>
      <c r="T177" s="268" t="str">
        <f>IF($E177=$E176,IF(U176=".",IF(MAX($Q177:Q177,0)=OPER!$AA272,".",IF(OPER!$AB272&lt;=HOUR(U$7),MAX($Q177:Q177,0)+1,".")),","),IF(MAX($Q177:Q177,0)=OPER!$AA272,".",IF(OPER!$AB272&lt;=HOUR(U$7),MAX($Q177:Q177,0)+1,".")))</f>
        <v>,</v>
      </c>
      <c r="U177" s="269" t="str">
        <f>IF($E177=$E176,IF(V176=".",IF(MAX($Q177:T177,0)=OPER!$AA272,".",IF(OPER!$AB272&lt;=HOUR(V$7),MAX($Q177:T177,0)+1,".")),","),IF(MAX($Q177:T177,0)=OPER!$AA272,".",IF(OPER!$AB272&lt;=HOUR(V$7),MAX($Q177:T177,0)+1,".")))</f>
        <v>,</v>
      </c>
      <c r="V177" s="269" t="str">
        <f>IF($E177=$E176,IF(W176=".",IF(MAX($Q177:U177,0)=OPER!$AA272,".",IF(OPER!$AB272&lt;=HOUR(W$7),MAX($Q177:U177,0)+1,".")),","),IF(MAX($Q177:U177,0)=OPER!$AA272,".",IF(OPER!$AB272&lt;=HOUR(W$7),MAX($Q177:U177,0)+1,".")))</f>
        <v>,</v>
      </c>
      <c r="W177" s="269" t="str">
        <f>IF($E177=$E176,IF(X176=".",IF(MAX($Q177:V177,0)=OPER!$AA272,".",IF(OPER!$AB272&lt;=HOUR(X$7),MAX($Q177:V177,0)+1,".")),","),IF(MAX($Q177:V177,0)=OPER!$AA272,".",IF(OPER!$AB272&lt;=HOUR(X$7),MAX($Q177:V177,0)+1,".")))</f>
        <v>,</v>
      </c>
      <c r="X177" s="270" t="str">
        <f>IF($E177=$E176,IF(Y176=".",IF(MAX($Q177:W177,0)=OPER!$AA272,".",IF(OPER!$AB272&lt;=HOUR(Y$7),MAX($Q177:W177,0)+1,".")),","),IF(MAX($Q177:W177,0)=OPER!$AA272,".",IF(OPER!$AB272&lt;=HOUR(Y$7),MAX($Q177:W177,0)+1,".")))</f>
        <v>,</v>
      </c>
      <c r="Y177" s="271" t="str">
        <f>IF($E177=$E176,IF(Z176=".",IF(MAX($Q177:X177,0)=OPER!$AA272,".",IF(OPER!$AB272&lt;=HOUR(Z$7),MAX($Q177:X177,0)+1,".")),","),IF(MAX($Q177:X177,0)=OPER!$AA272,".",IF(OPER!$AB272&lt;=HOUR(Z$7),MAX($Q177:X177,0)+1,".")))</f>
        <v>,</v>
      </c>
      <c r="Z177" s="269" t="str">
        <f>IF($E177=$E176,IF(AA176=".",IF(MAX($Q177:Y177,0)=OPER!$AA272,".",IF(OPER!$AB272&lt;=HOUR(AA$7),MAX($Q177:Y177,0)+1,".")),","),IF(MAX($Q177:Y177,0)=OPER!$AA272,".",IF(OPER!$AB272&lt;=HOUR(AA$7),MAX($Q177:Y177,0)+1,".")))</f>
        <v>,</v>
      </c>
      <c r="AA177" s="269" t="str">
        <f>IF($E177=$E176,IF(AB176=".",IF(MAX($Q177:Z177,0)=OPER!$AA272,".",IF(OPER!$AB272&lt;=HOUR(AB$7),MAX($Q177:Z177,0)+1,".")),","),IF(MAX($Q177:Z177,0)=OPER!$AA272,".",IF(OPER!$AB272&lt;=HOUR(AB$7),MAX($Q177:Z177,0)+1,".")))</f>
        <v>,</v>
      </c>
      <c r="AB177" s="270" t="str">
        <f>IF($E177=$E176,IF(AC176=".",IF(MAX($Q177:AA177,0)=OPER!$AA272,".",IF(OPER!$AB272&lt;=HOUR(AC$7),MAX($Q177:AA177,0)+1,".")),","),IF(MAX($Q177:AA177,0)=OPER!$AA272,".",IF(OPER!$AB272&lt;=HOUR(AC$7),MAX($Q177:AA177,0)+1,".")))</f>
        <v>,</v>
      </c>
      <c r="AC177" s="271" t="str">
        <f>IF($E177=$E176,IF(AD176=".",IF(MAX($Q177:AB177,0)=OPER!$AA272,".",IF(OPER!$AB272&lt;=HOUR(AD$7),MAX($Q177:AB177,0)+1,".")),","),IF(MAX($Q177:AB177,0)=OPER!$AA272,".",IF(OPER!$AB272&lt;=HOUR(AD$7),MAX($Q177:AB177,0)+1,".")))</f>
        <v>,</v>
      </c>
      <c r="AD177" s="269" t="str">
        <f>IF($E177=$E176,IF(AE176=".",IF(MAX($Q177:AC177,0)=OPER!$AA272,".",IF(OPER!$AB272&lt;=HOUR(AE$7),MAX($Q177:AC177,0)+1,".")),","),IF(MAX($Q177:AC177,0)=OPER!$AA272,".",IF(OPER!$AB272&lt;=HOUR(AE$7),MAX($Q177:AC177,0)+1,".")))</f>
        <v>,</v>
      </c>
      <c r="AE177" s="269" t="str">
        <f>IF($E177=$E176,IF(AF176=".",IF(MAX($Q177:AD177,0)=OPER!$AA272,".",IF(OPER!$AB272&lt;=HOUR(AF$7),MAX($Q177:AD177,0)+1,".")),","),IF(MAX($Q177:AD177,0)=OPER!$AA272,".",IF(OPER!$AB272&lt;=HOUR(AF$7),MAX($Q177:AD177,0)+1,".")))</f>
        <v>,</v>
      </c>
      <c r="AF177" s="270" t="str">
        <f>IF($E177=$E176,IF(AG176=".",IF(MAX($Q177:AE177,0)=OPER!$AA272,".",IF(OPER!$AB272&lt;=HOUR(AG$7),MAX($Q177:AE177,0)+1,".")),","),IF(MAX($Q177:AE177,0)=OPER!$AA272,".",IF(OPER!$AB272&lt;=HOUR(AG$7),MAX($Q177:AE177,0)+1,".")))</f>
        <v>,</v>
      </c>
      <c r="AG177" s="271" t="str">
        <f>IF($E177=$E176,IF(AH176=".",IF(MAX($Q177:AF177,0)=OPER!$AA272,".",IF(OPER!$AB272&lt;=HOUR(AH$7),MAX($Q177:AF177,0)+1,".")),","),IF(MAX($Q177:AF177,0)=OPER!$AA272,".",IF(OPER!$AB272&lt;=HOUR(AH$7),MAX($Q177:AF177,0)+1,".")))</f>
        <v>,</v>
      </c>
      <c r="AH177" s="269" t="str">
        <f>IF($E177=$E176,IF(AI176=".",IF(MAX($Q177:AG177,0)=OPER!$AA272,".",IF(OPER!$AB272&lt;=HOUR(AI$7),MAX($Q177:AG177,0)+1,".")),","),IF(MAX($Q177:AG177,0)=OPER!$AA272,".",IF(OPER!$AB272&lt;=HOUR(AI$7),MAX($Q177:AG177,0)+1,".")))</f>
        <v>,</v>
      </c>
      <c r="AI177" s="269" t="str">
        <f>IF($E177=$E176,IF(AJ176=".",IF(MAX($Q177:AH177,0)=OPER!$AA272,".",IF(OPER!$AB272&lt;=HOUR(AJ$7),MAX($Q177:AH177,0)+1,".")),","),IF(MAX($Q177:AH177,0)=OPER!$AA272,".",IF(OPER!$AB272&lt;=HOUR(AJ$7),MAX($Q177:AH177,0)+1,".")))</f>
        <v>,</v>
      </c>
      <c r="AJ177" s="270" t="str">
        <f>IF($E177=$E176,IF(AK176=".",IF(MAX($Q177:AI177,0)=OPER!$AA272,".",IF(OPER!$AB272&lt;=HOUR(AK$7),MAX($Q177:AI177,0)+1,".")),","),IF(MAX($Q177:AI177,0)=OPER!$AA272,".",IF(OPER!$AB272&lt;=HOUR(AK$7),MAX($Q177:AI177,0)+1,".")))</f>
        <v>,</v>
      </c>
      <c r="AK177" s="271" t="str">
        <f>IF($E177=$E176,IF(AL176=".",IF(MAX($Q177:AJ177,0)=OPER!$AA272,".",IF(OPER!$AB272&lt;=HOUR(AL$7),MAX($Q177:AJ177,0)+1,".")),","),IF(MAX($Q177:AJ177,0)=OPER!$AA272,".",IF(OPER!$AB272&lt;=HOUR(AL$7),MAX($Q177:AJ177,0)+1,".")))</f>
        <v>,</v>
      </c>
      <c r="AL177" s="269" t="str">
        <f>IF($E177=$E176,IF(AM176=".",IF(MAX($Q177:AK177,0)=OPER!$AA272,".",IF(OPER!$AB272&lt;=HOUR(AM$7),MAX($Q177:AK177,0)+1,".")),","),IF(MAX($Q177:AK177,0)=OPER!$AA272,".",IF(OPER!$AB272&lt;=HOUR(AM$7),MAX($Q177:AK177,0)+1,".")))</f>
        <v>,</v>
      </c>
      <c r="AM177" s="269" t="str">
        <f>IF($E177=$E176,IF(AN176=".",IF(MAX($Q177:AL177,0)=OPER!$AA272,".",IF(OPER!$AB272&lt;=HOUR(AN$7),MAX($Q177:AL177,0)+1,".")),","),IF(MAX($Q177:AL177,0)=OPER!$AA272,".",IF(OPER!$AB272&lt;=HOUR(AN$7),MAX($Q177:AL177,0)+1,".")))</f>
        <v>,</v>
      </c>
      <c r="AN177" s="270" t="str">
        <f>IF($E177=$E176,IF(AO176=".",IF(MAX($Q177:AM177,0)=OPER!$AA272,".",IF(OPER!$AB272&lt;=HOUR(AO$7),MAX($Q177:AM177,0)+1,".")),","),IF(MAX($Q177:AM177,0)=OPER!$AA272,".",IF(OPER!$AB272&lt;=HOUR(AO$7),MAX($Q177:AM177,0)+1,".")))</f>
        <v>,</v>
      </c>
      <c r="AO177" s="271" t="str">
        <f>IF($E177=$E176,IF(AP176=".",IF(MAX($Q177:AN177,0)=OPER!$AA272,".",IF(OPER!$AB272&lt;=HOUR(AP$7),MAX($Q177:AN177,0)+1,".")),","),IF(MAX($Q177:AN177,0)=OPER!$AA272,".",IF(OPER!$AB272&lt;=HOUR(AP$7),MAX($Q177:AN177,0)+1,".")))</f>
        <v>,</v>
      </c>
      <c r="AP177" s="269" t="str">
        <f>IF($E177=$E176,IF(AQ176=".",IF(MAX($Q177:AO177,0)=OPER!$AA272,".",IF(OPER!$AB272&lt;=HOUR(AQ$7),MAX($Q177:AO177,0)+1,".")),","),IF(MAX($Q177:AO177,0)=OPER!$AA272,".",IF(OPER!$AB272&lt;=HOUR(AQ$7),MAX($Q177:AO177,0)+1,".")))</f>
        <v>,</v>
      </c>
      <c r="AQ177" s="269" t="str">
        <f>IF($E177=$E176,IF(AR176=".",IF(MAX($Q177:AP177,0)=OPER!$AA272,".",IF(OPER!$AB272&lt;=HOUR(AR$7),MAX($Q177:AP177,0)+1,".")),","),IF(MAX($Q177:AP177,0)=OPER!$AA272,".",IF(OPER!$AB272&lt;=HOUR(AR$7),MAX($Q177:AP177,0)+1,".")))</f>
        <v>,</v>
      </c>
      <c r="AR177" s="270" t="str">
        <f>IF($E177=$E176,IF(AS176=".",IF(MAX($Q177:AQ177,0)=OPER!$AA272,".",IF(OPER!$AB272&lt;=HOUR(AS$7),MAX($Q177:AQ177,0)+1,".")),","),IF(MAX($Q177:AQ177,0)=OPER!$AA272,".",IF(OPER!$AB272&lt;=HOUR(AS$7),MAX($Q177:AQ177,0)+1,".")))</f>
        <v>,</v>
      </c>
      <c r="AS177" s="271" t="str">
        <f>IF($E177=$E176,IF(AT176=".",IF(MAX($Q177:AR177,0)=OPER!$AA272,".",IF(OPER!$AB272&lt;=HOUR(AT$7),MAX($Q177:AR177,0)+1,".")),","),IF(MAX($Q177:AR177,0)=OPER!$AA272,".",IF(OPER!$AB272&lt;=HOUR(AT$7),MAX($Q177:AR177,0)+1,".")))</f>
        <v>,</v>
      </c>
      <c r="AT177" s="269" t="str">
        <f>IF($E177=$E176,IF(AU176=".",IF(MAX($Q177:AS177,0)=OPER!$AA272,".",IF(OPER!$AB272&lt;=HOUR(AU$7),MAX($Q177:AS177,0)+1,".")),","),IF(MAX($Q177:AS177,0)=OPER!$AA272,".",IF(OPER!$AB272&lt;=HOUR(AU$7),MAX($Q177:AS177,0)+1,".")))</f>
        <v>,</v>
      </c>
      <c r="AU177" s="269" t="str">
        <f>IF($E177=$E176,IF(AV176=".",IF(MAX($Q177:AT177,0)=OPER!$AA272,".",IF(OPER!$AB272&lt;=HOUR(AV$7),MAX($Q177:AT177,0)+1,".")),","),IF(MAX($Q177:AT177,0)=OPER!$AA272,".",IF(OPER!$AB272&lt;=HOUR(AV$7),MAX($Q177:AT177,0)+1,".")))</f>
        <v>,</v>
      </c>
      <c r="AV177" s="270" t="str">
        <f>IF($E177=$E176,IF(AW176=".",IF(MAX($Q177:AU177,0)=OPER!$AA272,".",IF(OPER!$AB272&lt;=HOUR(AW$7),MAX($Q177:AU177,0)+1,".")),","),IF(MAX($Q177:AU177,0)=OPER!$AA272,".",IF(OPER!$AB272&lt;=HOUR(AW$7),MAX($Q177:AU177,0)+1,".")))</f>
        <v>,</v>
      </c>
      <c r="AW177" s="271" t="str">
        <f>IF($E177=$E176,IF(AX176=".",IF(MAX($Q177:AV177,0)=OPER!$AA272,".",IF(OPER!$AB272&lt;=HOUR(AX$7),MAX($Q177:AV177,0)+1,".")),","),IF(MAX($Q177:AV177,0)=OPER!$AA272,".",IF(OPER!$AB272&lt;=HOUR(AX$7),MAX($Q177:AV177,0)+1,".")))</f>
        <v>,</v>
      </c>
      <c r="AX177" s="269" t="str">
        <f>IF($E177=$E176,IF(AY176=".",IF(MAX($Q177:AW177,0)=OPER!$AA272,".",IF(OPER!$AB272&lt;=HOUR(AY$7),MAX($Q177:AW177,0)+1,".")),","),IF(MAX($Q177:AW177,0)=OPER!$AA272,".",IF(OPER!$AB272&lt;=HOUR(AY$7),MAX($Q177:AW177,0)+1,".")))</f>
        <v>,</v>
      </c>
      <c r="AY177" s="269" t="str">
        <f>IF($E177=$E176,IF(AZ176=".",IF(MAX($Q177:AX177,0)=OPER!$AA272,".",IF(OPER!$AB272&lt;=HOUR(AZ$7),MAX($Q177:AX177,0)+1,".")),","),IF(MAX($Q177:AX177,0)=OPER!$AA272,".",IF(OPER!$AB272&lt;=HOUR(AZ$7),MAX($Q177:AX177,0)+1,".")))</f>
        <v>,</v>
      </c>
      <c r="AZ177" s="270" t="str">
        <f>IF($E177=$E176,IF(BA176=".",IF(MAX($Q177:AY177,0)=OPER!$AA272,".",IF(OPER!$AB272&lt;=HOUR(BA$7),MAX($Q177:AY177,0)+1,".")),","),IF(MAX($Q177:AY177,0)=OPER!$AA272,".",IF(OPER!$AB272&lt;=HOUR(BA$7),MAX($Q177:AY177,0)+1,".")))</f>
        <v>,</v>
      </c>
      <c r="BA177" s="30" t="str">
        <f>+OPER!AK171</f>
        <v/>
      </c>
    </row>
    <row r="178" spans="1:53" ht="59.8" x14ac:dyDescent="0.2">
      <c r="A178" s="282" t="str">
        <f>IF(OPER!AF172=0,"",OPER!AF172)</f>
        <v>CRITICA</v>
      </c>
      <c r="B178" s="109" t="str">
        <f>IF(OPER!V172=0,"",OPER!V172)</f>
        <v xml:space="preserve"> </v>
      </c>
      <c r="C178" s="71" t="str">
        <f>IF(OPER!U172 = 0,"", OPER!U172)</f>
        <v/>
      </c>
      <c r="D178" s="30" t="str">
        <f t="shared" si="13"/>
        <v/>
      </c>
      <c r="E178" s="262" t="str">
        <f>IF(OPER!X172 = 0,"",OPER!X172)</f>
        <v xml:space="preserve"> </v>
      </c>
      <c r="F178" s="262" t="str">
        <f>IF(OPER!I172 = 0,"",OPER!I172)</f>
        <v/>
      </c>
      <c r="G178" s="263" t="str">
        <f>IF(OPER!C172=0,"",OPER!C172)</f>
        <v/>
      </c>
      <c r="H178" s="30" t="str">
        <f>IF(OPER!R172 = 0,"",OPER!R172)</f>
        <v/>
      </c>
      <c r="I178" s="30" t="str">
        <f>IF(OPER!F172=0,"", OPER!F172)</f>
        <v/>
      </c>
      <c r="J178" s="108" t="str">
        <f>IF(OPER!G172=0,"",OPER!G172)</f>
        <v/>
      </c>
      <c r="K178" s="250">
        <f>+OPER!R172</f>
        <v>0</v>
      </c>
      <c r="L178" s="262">
        <f t="shared" si="14"/>
        <v>0</v>
      </c>
      <c r="M178" s="250">
        <f t="shared" si="15"/>
        <v>0</v>
      </c>
      <c r="N178" s="205" t="str">
        <f>IF(OPER!A172=0,"",OPER!A172)</f>
        <v/>
      </c>
      <c r="O178" s="73" t="str">
        <f>IF(OPER!AJ2028=0,"",OPER!AJ2028)</f>
        <v/>
      </c>
      <c r="P178" s="264" t="str">
        <f>IF(OPER!AH172="EJECUTADO","SI",IF(OPER!AH172="NO EJECUTADO","NO",""))</f>
        <v/>
      </c>
      <c r="Q178" s="264" t="str">
        <f>IF(OPER!AN172="EJECUTADO","SI",IF(OPER!AN172="NO EJECUTADO","NO",""))</f>
        <v/>
      </c>
      <c r="R178" s="221" t="str">
        <f>IFERROR(VLOOKUP(OPER!Z172,OPER!$AU$490:$AV$577,2,0),"NO ASIGNADO")</f>
        <v xml:space="preserve"> </v>
      </c>
      <c r="S178" s="6" t="str">
        <f>+OPER!AG172</f>
        <v xml:space="preserve"> </v>
      </c>
      <c r="T178" s="268" t="str">
        <f>IF($E178=$E177,IF(U177=".",IF(MAX($Q178:Q178,0)=OPER!$AA273,".",IF(OPER!$AB273&lt;=HOUR(U$7),MAX($Q178:Q178,0)+1,".")),","),IF(MAX($Q178:Q178,0)=OPER!$AA273,".",IF(OPER!$AB273&lt;=HOUR(U$7),MAX($Q178:Q178,0)+1,".")))</f>
        <v>,</v>
      </c>
      <c r="U178" s="269" t="str">
        <f>IF($E178=$E177,IF(V177=".",IF(MAX($Q178:T178,0)=OPER!$AA273,".",IF(OPER!$AB273&lt;=HOUR(V$7),MAX($Q178:T178,0)+1,".")),","),IF(MAX($Q178:T178,0)=OPER!$AA273,".",IF(OPER!$AB273&lt;=HOUR(V$7),MAX($Q178:T178,0)+1,".")))</f>
        <v>,</v>
      </c>
      <c r="V178" s="269" t="str">
        <f>IF($E178=$E177,IF(W177=".",IF(MAX($Q178:U178,0)=OPER!$AA273,".",IF(OPER!$AB273&lt;=HOUR(W$7),MAX($Q178:U178,0)+1,".")),","),IF(MAX($Q178:U178,0)=OPER!$AA273,".",IF(OPER!$AB273&lt;=HOUR(W$7),MAX($Q178:U178,0)+1,".")))</f>
        <v>,</v>
      </c>
      <c r="W178" s="269" t="str">
        <f>IF($E178=$E177,IF(X177=".",IF(MAX($Q178:V178,0)=OPER!$AA273,".",IF(OPER!$AB273&lt;=HOUR(X$7),MAX($Q178:V178,0)+1,".")),","),IF(MAX($Q178:V178,0)=OPER!$AA273,".",IF(OPER!$AB273&lt;=HOUR(X$7),MAX($Q178:V178,0)+1,".")))</f>
        <v>,</v>
      </c>
      <c r="X178" s="270" t="str">
        <f>IF($E178=$E177,IF(Y177=".",IF(MAX($Q178:W178,0)=OPER!$AA273,".",IF(OPER!$AB273&lt;=HOUR(Y$7),MAX($Q178:W178,0)+1,".")),","),IF(MAX($Q178:W178,0)=OPER!$AA273,".",IF(OPER!$AB273&lt;=HOUR(Y$7),MAX($Q178:W178,0)+1,".")))</f>
        <v>,</v>
      </c>
      <c r="Y178" s="271" t="str">
        <f>IF($E178=$E177,IF(Z177=".",IF(MAX($Q178:X178,0)=OPER!$AA273,".",IF(OPER!$AB273&lt;=HOUR(Z$7),MAX($Q178:X178,0)+1,".")),","),IF(MAX($Q178:X178,0)=OPER!$AA273,".",IF(OPER!$AB273&lt;=HOUR(Z$7),MAX($Q178:X178,0)+1,".")))</f>
        <v>,</v>
      </c>
      <c r="Z178" s="269" t="str">
        <f>IF($E178=$E177,IF(AA177=".",IF(MAX($Q178:Y178,0)=OPER!$AA273,".",IF(OPER!$AB273&lt;=HOUR(AA$7),MAX($Q178:Y178,0)+1,".")),","),IF(MAX($Q178:Y178,0)=OPER!$AA273,".",IF(OPER!$AB273&lt;=HOUR(AA$7),MAX($Q178:Y178,0)+1,".")))</f>
        <v>,</v>
      </c>
      <c r="AA178" s="269" t="str">
        <f>IF($E178=$E177,IF(AB177=".",IF(MAX($Q178:Z178,0)=OPER!$AA273,".",IF(OPER!$AB273&lt;=HOUR(AB$7),MAX($Q178:Z178,0)+1,".")),","),IF(MAX($Q178:Z178,0)=OPER!$AA273,".",IF(OPER!$AB273&lt;=HOUR(AB$7),MAX($Q178:Z178,0)+1,".")))</f>
        <v>,</v>
      </c>
      <c r="AB178" s="270" t="str">
        <f>IF($E178=$E177,IF(AC177=".",IF(MAX($Q178:AA178,0)=OPER!$AA273,".",IF(OPER!$AB273&lt;=HOUR(AC$7),MAX($Q178:AA178,0)+1,".")),","),IF(MAX($Q178:AA178,0)=OPER!$AA273,".",IF(OPER!$AB273&lt;=HOUR(AC$7),MAX($Q178:AA178,0)+1,".")))</f>
        <v>,</v>
      </c>
      <c r="AC178" s="271" t="str">
        <f>IF($E178=$E177,IF(AD177=".",IF(MAX($Q178:AB178,0)=OPER!$AA273,".",IF(OPER!$AB273&lt;=HOUR(AD$7),MAX($Q178:AB178,0)+1,".")),","),IF(MAX($Q178:AB178,0)=OPER!$AA273,".",IF(OPER!$AB273&lt;=HOUR(AD$7),MAX($Q178:AB178,0)+1,".")))</f>
        <v>,</v>
      </c>
      <c r="AD178" s="269" t="str">
        <f>IF($E178=$E177,IF(AE177=".",IF(MAX($Q178:AC178,0)=OPER!$AA273,".",IF(OPER!$AB273&lt;=HOUR(AE$7),MAX($Q178:AC178,0)+1,".")),","),IF(MAX($Q178:AC178,0)=OPER!$AA273,".",IF(OPER!$AB273&lt;=HOUR(AE$7),MAX($Q178:AC178,0)+1,".")))</f>
        <v>,</v>
      </c>
      <c r="AE178" s="269" t="str">
        <f>IF($E178=$E177,IF(AF177=".",IF(MAX($Q178:AD178,0)=OPER!$AA273,".",IF(OPER!$AB273&lt;=HOUR(AF$7),MAX($Q178:AD178,0)+1,".")),","),IF(MAX($Q178:AD178,0)=OPER!$AA273,".",IF(OPER!$AB273&lt;=HOUR(AF$7),MAX($Q178:AD178,0)+1,".")))</f>
        <v>,</v>
      </c>
      <c r="AF178" s="270" t="str">
        <f>IF($E178=$E177,IF(AG177=".",IF(MAX($Q178:AE178,0)=OPER!$AA273,".",IF(OPER!$AB273&lt;=HOUR(AG$7),MAX($Q178:AE178,0)+1,".")),","),IF(MAX($Q178:AE178,0)=OPER!$AA273,".",IF(OPER!$AB273&lt;=HOUR(AG$7),MAX($Q178:AE178,0)+1,".")))</f>
        <v>,</v>
      </c>
      <c r="AG178" s="271" t="str">
        <f>IF($E178=$E177,IF(AH177=".",IF(MAX($Q178:AF178,0)=OPER!$AA273,".",IF(OPER!$AB273&lt;=HOUR(AH$7),MAX($Q178:AF178,0)+1,".")),","),IF(MAX($Q178:AF178,0)=OPER!$AA273,".",IF(OPER!$AB273&lt;=HOUR(AH$7),MAX($Q178:AF178,0)+1,".")))</f>
        <v>,</v>
      </c>
      <c r="AH178" s="269" t="str">
        <f>IF($E178=$E177,IF(AI177=".",IF(MAX($Q178:AG178,0)=OPER!$AA273,".",IF(OPER!$AB273&lt;=HOUR(AI$7),MAX($Q178:AG178,0)+1,".")),","),IF(MAX($Q178:AG178,0)=OPER!$AA273,".",IF(OPER!$AB273&lt;=HOUR(AI$7),MAX($Q178:AG178,0)+1,".")))</f>
        <v>,</v>
      </c>
      <c r="AI178" s="269" t="str">
        <f>IF($E178=$E177,IF(AJ177=".",IF(MAX($Q178:AH178,0)=OPER!$AA273,".",IF(OPER!$AB273&lt;=HOUR(AJ$7),MAX($Q178:AH178,0)+1,".")),","),IF(MAX($Q178:AH178,0)=OPER!$AA273,".",IF(OPER!$AB273&lt;=HOUR(AJ$7),MAX($Q178:AH178,0)+1,".")))</f>
        <v>,</v>
      </c>
      <c r="AJ178" s="270" t="str">
        <f>IF($E178=$E177,IF(AK177=".",IF(MAX($Q178:AI178,0)=OPER!$AA273,".",IF(OPER!$AB273&lt;=HOUR(AK$7),MAX($Q178:AI178,0)+1,".")),","),IF(MAX($Q178:AI178,0)=OPER!$AA273,".",IF(OPER!$AB273&lt;=HOUR(AK$7),MAX($Q178:AI178,0)+1,".")))</f>
        <v>,</v>
      </c>
      <c r="AK178" s="271" t="str">
        <f>IF($E178=$E177,IF(AL177=".",IF(MAX($Q178:AJ178,0)=OPER!$AA273,".",IF(OPER!$AB273&lt;=HOUR(AL$7),MAX($Q178:AJ178,0)+1,".")),","),IF(MAX($Q178:AJ178,0)=OPER!$AA273,".",IF(OPER!$AB273&lt;=HOUR(AL$7),MAX($Q178:AJ178,0)+1,".")))</f>
        <v>,</v>
      </c>
      <c r="AL178" s="269" t="str">
        <f>IF($E178=$E177,IF(AM177=".",IF(MAX($Q178:AK178,0)=OPER!$AA273,".",IF(OPER!$AB273&lt;=HOUR(AM$7),MAX($Q178:AK178,0)+1,".")),","),IF(MAX($Q178:AK178,0)=OPER!$AA273,".",IF(OPER!$AB273&lt;=HOUR(AM$7),MAX($Q178:AK178,0)+1,".")))</f>
        <v>,</v>
      </c>
      <c r="AM178" s="269" t="str">
        <f>IF($E178=$E177,IF(AN177=".",IF(MAX($Q178:AL178,0)=OPER!$AA273,".",IF(OPER!$AB273&lt;=HOUR(AN$7),MAX($Q178:AL178,0)+1,".")),","),IF(MAX($Q178:AL178,0)=OPER!$AA273,".",IF(OPER!$AB273&lt;=HOUR(AN$7),MAX($Q178:AL178,0)+1,".")))</f>
        <v>,</v>
      </c>
      <c r="AN178" s="270" t="str">
        <f>IF($E178=$E177,IF(AO177=".",IF(MAX($Q178:AM178,0)=OPER!$AA273,".",IF(OPER!$AB273&lt;=HOUR(AO$7),MAX($Q178:AM178,0)+1,".")),","),IF(MAX($Q178:AM178,0)=OPER!$AA273,".",IF(OPER!$AB273&lt;=HOUR(AO$7),MAX($Q178:AM178,0)+1,".")))</f>
        <v>,</v>
      </c>
      <c r="AO178" s="271" t="str">
        <f>IF($E178=$E177,IF(AP177=".",IF(MAX($Q178:AN178,0)=OPER!$AA273,".",IF(OPER!$AB273&lt;=HOUR(AP$7),MAX($Q178:AN178,0)+1,".")),","),IF(MAX($Q178:AN178,0)=OPER!$AA273,".",IF(OPER!$AB273&lt;=HOUR(AP$7),MAX($Q178:AN178,0)+1,".")))</f>
        <v>,</v>
      </c>
      <c r="AP178" s="269" t="str">
        <f>IF($E178=$E177,IF(AQ177=".",IF(MAX($Q178:AO178,0)=OPER!$AA273,".",IF(OPER!$AB273&lt;=HOUR(AQ$7),MAX($Q178:AO178,0)+1,".")),","),IF(MAX($Q178:AO178,0)=OPER!$AA273,".",IF(OPER!$AB273&lt;=HOUR(AQ$7),MAX($Q178:AO178,0)+1,".")))</f>
        <v>,</v>
      </c>
      <c r="AQ178" s="269" t="str">
        <f>IF($E178=$E177,IF(AR177=".",IF(MAX($Q178:AP178,0)=OPER!$AA273,".",IF(OPER!$AB273&lt;=HOUR(AR$7),MAX($Q178:AP178,0)+1,".")),","),IF(MAX($Q178:AP178,0)=OPER!$AA273,".",IF(OPER!$AB273&lt;=HOUR(AR$7),MAX($Q178:AP178,0)+1,".")))</f>
        <v>,</v>
      </c>
      <c r="AR178" s="270" t="str">
        <f>IF($E178=$E177,IF(AS177=".",IF(MAX($Q178:AQ178,0)=OPER!$AA273,".",IF(OPER!$AB273&lt;=HOUR(AS$7),MAX($Q178:AQ178,0)+1,".")),","),IF(MAX($Q178:AQ178,0)=OPER!$AA273,".",IF(OPER!$AB273&lt;=HOUR(AS$7),MAX($Q178:AQ178,0)+1,".")))</f>
        <v>,</v>
      </c>
      <c r="AS178" s="271" t="str">
        <f>IF($E178=$E177,IF(AT177=".",IF(MAX($Q178:AR178,0)=OPER!$AA273,".",IF(OPER!$AB273&lt;=HOUR(AT$7),MAX($Q178:AR178,0)+1,".")),","),IF(MAX($Q178:AR178,0)=OPER!$AA273,".",IF(OPER!$AB273&lt;=HOUR(AT$7),MAX($Q178:AR178,0)+1,".")))</f>
        <v>,</v>
      </c>
      <c r="AT178" s="269" t="str">
        <f>IF($E178=$E177,IF(AU177=".",IF(MAX($Q178:AS178,0)=OPER!$AA273,".",IF(OPER!$AB273&lt;=HOUR(AU$7),MAX($Q178:AS178,0)+1,".")),","),IF(MAX($Q178:AS178,0)=OPER!$AA273,".",IF(OPER!$AB273&lt;=HOUR(AU$7),MAX($Q178:AS178,0)+1,".")))</f>
        <v>,</v>
      </c>
      <c r="AU178" s="269" t="str">
        <f>IF($E178=$E177,IF(AV177=".",IF(MAX($Q178:AT178,0)=OPER!$AA273,".",IF(OPER!$AB273&lt;=HOUR(AV$7),MAX($Q178:AT178,0)+1,".")),","),IF(MAX($Q178:AT178,0)=OPER!$AA273,".",IF(OPER!$AB273&lt;=HOUR(AV$7),MAX($Q178:AT178,0)+1,".")))</f>
        <v>,</v>
      </c>
      <c r="AV178" s="270" t="str">
        <f>IF($E178=$E177,IF(AW177=".",IF(MAX($Q178:AU178,0)=OPER!$AA273,".",IF(OPER!$AB273&lt;=HOUR(AW$7),MAX($Q178:AU178,0)+1,".")),","),IF(MAX($Q178:AU178,0)=OPER!$AA273,".",IF(OPER!$AB273&lt;=HOUR(AW$7),MAX($Q178:AU178,0)+1,".")))</f>
        <v>,</v>
      </c>
      <c r="AW178" s="271" t="str">
        <f>IF($E178=$E177,IF(AX177=".",IF(MAX($Q178:AV178,0)=OPER!$AA273,".",IF(OPER!$AB273&lt;=HOUR(AX$7),MAX($Q178:AV178,0)+1,".")),","),IF(MAX($Q178:AV178,0)=OPER!$AA273,".",IF(OPER!$AB273&lt;=HOUR(AX$7),MAX($Q178:AV178,0)+1,".")))</f>
        <v>,</v>
      </c>
      <c r="AX178" s="269" t="str">
        <f>IF($E178=$E177,IF(AY177=".",IF(MAX($Q178:AW178,0)=OPER!$AA273,".",IF(OPER!$AB273&lt;=HOUR(AY$7),MAX($Q178:AW178,0)+1,".")),","),IF(MAX($Q178:AW178,0)=OPER!$AA273,".",IF(OPER!$AB273&lt;=HOUR(AY$7),MAX($Q178:AW178,0)+1,".")))</f>
        <v>,</v>
      </c>
      <c r="AY178" s="269" t="str">
        <f>IF($E178=$E177,IF(AZ177=".",IF(MAX($Q178:AX178,0)=OPER!$AA273,".",IF(OPER!$AB273&lt;=HOUR(AZ$7),MAX($Q178:AX178,0)+1,".")),","),IF(MAX($Q178:AX178,0)=OPER!$AA273,".",IF(OPER!$AB273&lt;=HOUR(AZ$7),MAX($Q178:AX178,0)+1,".")))</f>
        <v>,</v>
      </c>
      <c r="AZ178" s="270" t="str">
        <f>IF($E178=$E177,IF(BA177=".",IF(MAX($Q178:AY178,0)=OPER!$AA273,".",IF(OPER!$AB273&lt;=HOUR(BA$7),MAX($Q178:AY178,0)+1,".")),","),IF(MAX($Q178:AY178,0)=OPER!$AA273,".",IF(OPER!$AB273&lt;=HOUR(BA$7),MAX($Q178:AY178,0)+1,".")))</f>
        <v>,</v>
      </c>
      <c r="BA178" s="30" t="str">
        <f>+OPER!AK172</f>
        <v/>
      </c>
    </row>
    <row r="179" spans="1:53" ht="59.8" x14ac:dyDescent="0.2">
      <c r="A179" s="282" t="str">
        <f>IF(OPER!AF173=0,"",OPER!AF173)</f>
        <v>CRITICA</v>
      </c>
      <c r="B179" s="109" t="str">
        <f>IF(OPER!V173=0,"",OPER!V173)</f>
        <v xml:space="preserve"> </v>
      </c>
      <c r="C179" s="71" t="str">
        <f>IF(OPER!U173 = 0,"", OPER!U173)</f>
        <v/>
      </c>
      <c r="D179" s="30" t="str">
        <f t="shared" si="13"/>
        <v/>
      </c>
      <c r="E179" s="262" t="str">
        <f>IF(OPER!X173 = 0,"",OPER!X173)</f>
        <v xml:space="preserve"> </v>
      </c>
      <c r="F179" s="262" t="str">
        <f>IF(OPER!I173 = 0,"",OPER!I173)</f>
        <v/>
      </c>
      <c r="G179" s="263" t="str">
        <f>IF(OPER!C173=0,"",OPER!C173)</f>
        <v/>
      </c>
      <c r="H179" s="30" t="str">
        <f>IF(OPER!R173 = 0,"",OPER!R173)</f>
        <v/>
      </c>
      <c r="I179" s="30" t="str">
        <f>IF(OPER!F173=0,"", OPER!F173)</f>
        <v/>
      </c>
      <c r="J179" s="108" t="str">
        <f>IF(OPER!G173=0,"",OPER!G173)</f>
        <v/>
      </c>
      <c r="K179" s="250">
        <f>+OPER!R173</f>
        <v>0</v>
      </c>
      <c r="L179" s="262">
        <f t="shared" si="14"/>
        <v>0</v>
      </c>
      <c r="M179" s="250">
        <f t="shared" si="15"/>
        <v>0</v>
      </c>
      <c r="N179" s="205" t="str">
        <f>IF(OPER!A173=0,"",OPER!A173)</f>
        <v/>
      </c>
      <c r="O179" s="73" t="str">
        <f>IF(OPER!AJ2029=0,"",OPER!AJ2029)</f>
        <v/>
      </c>
      <c r="P179" s="264" t="str">
        <f>IF(OPER!AH173="EJECUTADO","SI",IF(OPER!AH173="NO EJECUTADO","NO",""))</f>
        <v/>
      </c>
      <c r="Q179" s="264" t="str">
        <f>IF(OPER!AN173="EJECUTADO","SI",IF(OPER!AN173="NO EJECUTADO","NO",""))</f>
        <v/>
      </c>
      <c r="R179" s="221" t="str">
        <f>IFERROR(VLOOKUP(OPER!Z173,OPER!$AU$490:$AV$577,2,0),"NO ASIGNADO")</f>
        <v xml:space="preserve"> </v>
      </c>
      <c r="S179" s="6" t="str">
        <f>+OPER!AG173</f>
        <v xml:space="preserve"> </v>
      </c>
      <c r="T179" s="268" t="str">
        <f>IF($E179=$E178,IF(U178=".",IF(MAX($Q179:Q179,0)=OPER!$AA274,".",IF(OPER!$AB274&lt;=HOUR(U$7),MAX($Q179:Q179,0)+1,".")),","),IF(MAX($Q179:Q179,0)=OPER!$AA274,".",IF(OPER!$AB274&lt;=HOUR(U$7),MAX($Q179:Q179,0)+1,".")))</f>
        <v>,</v>
      </c>
      <c r="U179" s="269" t="str">
        <f>IF($E179=$E178,IF(V178=".",IF(MAX($Q179:T179,0)=OPER!$AA274,".",IF(OPER!$AB274&lt;=HOUR(V$7),MAX($Q179:T179,0)+1,".")),","),IF(MAX($Q179:T179,0)=OPER!$AA274,".",IF(OPER!$AB274&lt;=HOUR(V$7),MAX($Q179:T179,0)+1,".")))</f>
        <v>,</v>
      </c>
      <c r="V179" s="269" t="str">
        <f>IF($E179=$E178,IF(W178=".",IF(MAX($Q179:U179,0)=OPER!$AA274,".",IF(OPER!$AB274&lt;=HOUR(W$7),MAX($Q179:U179,0)+1,".")),","),IF(MAX($Q179:U179,0)=OPER!$AA274,".",IF(OPER!$AB274&lt;=HOUR(W$7),MAX($Q179:U179,0)+1,".")))</f>
        <v>,</v>
      </c>
      <c r="W179" s="269" t="str">
        <f>IF($E179=$E178,IF(X178=".",IF(MAX($Q179:V179,0)=OPER!$AA274,".",IF(OPER!$AB274&lt;=HOUR(X$7),MAX($Q179:V179,0)+1,".")),","),IF(MAX($Q179:V179,0)=OPER!$AA274,".",IF(OPER!$AB274&lt;=HOUR(X$7),MAX($Q179:V179,0)+1,".")))</f>
        <v>,</v>
      </c>
      <c r="X179" s="270" t="str">
        <f>IF($E179=$E178,IF(Y178=".",IF(MAX($Q179:W179,0)=OPER!$AA274,".",IF(OPER!$AB274&lt;=HOUR(Y$7),MAX($Q179:W179,0)+1,".")),","),IF(MAX($Q179:W179,0)=OPER!$AA274,".",IF(OPER!$AB274&lt;=HOUR(Y$7),MAX($Q179:W179,0)+1,".")))</f>
        <v>,</v>
      </c>
      <c r="Y179" s="271" t="str">
        <f>IF($E179=$E178,IF(Z178=".",IF(MAX($Q179:X179,0)=OPER!$AA274,".",IF(OPER!$AB274&lt;=HOUR(Z$7),MAX($Q179:X179,0)+1,".")),","),IF(MAX($Q179:X179,0)=OPER!$AA274,".",IF(OPER!$AB274&lt;=HOUR(Z$7),MAX($Q179:X179,0)+1,".")))</f>
        <v>,</v>
      </c>
      <c r="Z179" s="269" t="str">
        <f>IF($E179=$E178,IF(AA178=".",IF(MAX($Q179:Y179,0)=OPER!$AA274,".",IF(OPER!$AB274&lt;=HOUR(AA$7),MAX($Q179:Y179,0)+1,".")),","),IF(MAX($Q179:Y179,0)=OPER!$AA274,".",IF(OPER!$AB274&lt;=HOUR(AA$7),MAX($Q179:Y179,0)+1,".")))</f>
        <v>,</v>
      </c>
      <c r="AA179" s="269" t="str">
        <f>IF($E179=$E178,IF(AB178=".",IF(MAX($Q179:Z179,0)=OPER!$AA274,".",IF(OPER!$AB274&lt;=HOUR(AB$7),MAX($Q179:Z179,0)+1,".")),","),IF(MAX($Q179:Z179,0)=OPER!$AA274,".",IF(OPER!$AB274&lt;=HOUR(AB$7),MAX($Q179:Z179,0)+1,".")))</f>
        <v>,</v>
      </c>
      <c r="AB179" s="270" t="str">
        <f>IF($E179=$E178,IF(AC178=".",IF(MAX($Q179:AA179,0)=OPER!$AA274,".",IF(OPER!$AB274&lt;=HOUR(AC$7),MAX($Q179:AA179,0)+1,".")),","),IF(MAX($Q179:AA179,0)=OPER!$AA274,".",IF(OPER!$AB274&lt;=HOUR(AC$7),MAX($Q179:AA179,0)+1,".")))</f>
        <v>,</v>
      </c>
      <c r="AC179" s="271" t="str">
        <f>IF($E179=$E178,IF(AD178=".",IF(MAX($Q179:AB179,0)=OPER!$AA274,".",IF(OPER!$AB274&lt;=HOUR(AD$7),MAX($Q179:AB179,0)+1,".")),","),IF(MAX($Q179:AB179,0)=OPER!$AA274,".",IF(OPER!$AB274&lt;=HOUR(AD$7),MAX($Q179:AB179,0)+1,".")))</f>
        <v>,</v>
      </c>
      <c r="AD179" s="269" t="str">
        <f>IF($E179=$E178,IF(AE178=".",IF(MAX($Q179:AC179,0)=OPER!$AA274,".",IF(OPER!$AB274&lt;=HOUR(AE$7),MAX($Q179:AC179,0)+1,".")),","),IF(MAX($Q179:AC179,0)=OPER!$AA274,".",IF(OPER!$AB274&lt;=HOUR(AE$7),MAX($Q179:AC179,0)+1,".")))</f>
        <v>,</v>
      </c>
      <c r="AE179" s="269" t="str">
        <f>IF($E179=$E178,IF(AF178=".",IF(MAX($Q179:AD179,0)=OPER!$AA274,".",IF(OPER!$AB274&lt;=HOUR(AF$7),MAX($Q179:AD179,0)+1,".")),","),IF(MAX($Q179:AD179,0)=OPER!$AA274,".",IF(OPER!$AB274&lt;=HOUR(AF$7),MAX($Q179:AD179,0)+1,".")))</f>
        <v>,</v>
      </c>
      <c r="AF179" s="270" t="str">
        <f>IF($E179=$E178,IF(AG178=".",IF(MAX($Q179:AE179,0)=OPER!$AA274,".",IF(OPER!$AB274&lt;=HOUR(AG$7),MAX($Q179:AE179,0)+1,".")),","),IF(MAX($Q179:AE179,0)=OPER!$AA274,".",IF(OPER!$AB274&lt;=HOUR(AG$7),MAX($Q179:AE179,0)+1,".")))</f>
        <v>,</v>
      </c>
      <c r="AG179" s="271" t="str">
        <f>IF($E179=$E178,IF(AH178=".",IF(MAX($Q179:AF179,0)=OPER!$AA274,".",IF(OPER!$AB274&lt;=HOUR(AH$7),MAX($Q179:AF179,0)+1,".")),","),IF(MAX($Q179:AF179,0)=OPER!$AA274,".",IF(OPER!$AB274&lt;=HOUR(AH$7),MAX($Q179:AF179,0)+1,".")))</f>
        <v>,</v>
      </c>
      <c r="AH179" s="269" t="str">
        <f>IF($E179=$E178,IF(AI178=".",IF(MAX($Q179:AG179,0)=OPER!$AA274,".",IF(OPER!$AB274&lt;=HOUR(AI$7),MAX($Q179:AG179,0)+1,".")),","),IF(MAX($Q179:AG179,0)=OPER!$AA274,".",IF(OPER!$AB274&lt;=HOUR(AI$7),MAX($Q179:AG179,0)+1,".")))</f>
        <v>,</v>
      </c>
      <c r="AI179" s="269" t="str">
        <f>IF($E179=$E178,IF(AJ178=".",IF(MAX($Q179:AH179,0)=OPER!$AA274,".",IF(OPER!$AB274&lt;=HOUR(AJ$7),MAX($Q179:AH179,0)+1,".")),","),IF(MAX($Q179:AH179,0)=OPER!$AA274,".",IF(OPER!$AB274&lt;=HOUR(AJ$7),MAX($Q179:AH179,0)+1,".")))</f>
        <v>,</v>
      </c>
      <c r="AJ179" s="270" t="str">
        <f>IF($E179=$E178,IF(AK178=".",IF(MAX($Q179:AI179,0)=OPER!$AA274,".",IF(OPER!$AB274&lt;=HOUR(AK$7),MAX($Q179:AI179,0)+1,".")),","),IF(MAX($Q179:AI179,0)=OPER!$AA274,".",IF(OPER!$AB274&lt;=HOUR(AK$7),MAX($Q179:AI179,0)+1,".")))</f>
        <v>,</v>
      </c>
      <c r="AK179" s="271" t="str">
        <f>IF($E179=$E178,IF(AL178=".",IF(MAX($Q179:AJ179,0)=OPER!$AA274,".",IF(OPER!$AB274&lt;=HOUR(AL$7),MAX($Q179:AJ179,0)+1,".")),","),IF(MAX($Q179:AJ179,0)=OPER!$AA274,".",IF(OPER!$AB274&lt;=HOUR(AL$7),MAX($Q179:AJ179,0)+1,".")))</f>
        <v>,</v>
      </c>
      <c r="AL179" s="269" t="str">
        <f>IF($E179=$E178,IF(AM178=".",IF(MAX($Q179:AK179,0)=OPER!$AA274,".",IF(OPER!$AB274&lt;=HOUR(AM$7),MAX($Q179:AK179,0)+1,".")),","),IF(MAX($Q179:AK179,0)=OPER!$AA274,".",IF(OPER!$AB274&lt;=HOUR(AM$7),MAX($Q179:AK179,0)+1,".")))</f>
        <v>,</v>
      </c>
      <c r="AM179" s="269" t="str">
        <f>IF($E179=$E178,IF(AN178=".",IF(MAX($Q179:AL179,0)=OPER!$AA274,".",IF(OPER!$AB274&lt;=HOUR(AN$7),MAX($Q179:AL179,0)+1,".")),","),IF(MAX($Q179:AL179,0)=OPER!$AA274,".",IF(OPER!$AB274&lt;=HOUR(AN$7),MAX($Q179:AL179,0)+1,".")))</f>
        <v>,</v>
      </c>
      <c r="AN179" s="270" t="str">
        <f>IF($E179=$E178,IF(AO178=".",IF(MAX($Q179:AM179,0)=OPER!$AA274,".",IF(OPER!$AB274&lt;=HOUR(AO$7),MAX($Q179:AM179,0)+1,".")),","),IF(MAX($Q179:AM179,0)=OPER!$AA274,".",IF(OPER!$AB274&lt;=HOUR(AO$7),MAX($Q179:AM179,0)+1,".")))</f>
        <v>,</v>
      </c>
      <c r="AO179" s="271" t="str">
        <f>IF($E179=$E178,IF(AP178=".",IF(MAX($Q179:AN179,0)=OPER!$AA274,".",IF(OPER!$AB274&lt;=HOUR(AP$7),MAX($Q179:AN179,0)+1,".")),","),IF(MAX($Q179:AN179,0)=OPER!$AA274,".",IF(OPER!$AB274&lt;=HOUR(AP$7),MAX($Q179:AN179,0)+1,".")))</f>
        <v>,</v>
      </c>
      <c r="AP179" s="269" t="str">
        <f>IF($E179=$E178,IF(AQ178=".",IF(MAX($Q179:AO179,0)=OPER!$AA274,".",IF(OPER!$AB274&lt;=HOUR(AQ$7),MAX($Q179:AO179,0)+1,".")),","),IF(MAX($Q179:AO179,0)=OPER!$AA274,".",IF(OPER!$AB274&lt;=HOUR(AQ$7),MAX($Q179:AO179,0)+1,".")))</f>
        <v>,</v>
      </c>
      <c r="AQ179" s="269" t="str">
        <f>IF($E179=$E178,IF(AR178=".",IF(MAX($Q179:AP179,0)=OPER!$AA274,".",IF(OPER!$AB274&lt;=HOUR(AR$7),MAX($Q179:AP179,0)+1,".")),","),IF(MAX($Q179:AP179,0)=OPER!$AA274,".",IF(OPER!$AB274&lt;=HOUR(AR$7),MAX($Q179:AP179,0)+1,".")))</f>
        <v>,</v>
      </c>
      <c r="AR179" s="270" t="str">
        <f>IF($E179=$E178,IF(AS178=".",IF(MAX($Q179:AQ179,0)=OPER!$AA274,".",IF(OPER!$AB274&lt;=HOUR(AS$7),MAX($Q179:AQ179,0)+1,".")),","),IF(MAX($Q179:AQ179,0)=OPER!$AA274,".",IF(OPER!$AB274&lt;=HOUR(AS$7),MAX($Q179:AQ179,0)+1,".")))</f>
        <v>,</v>
      </c>
      <c r="AS179" s="271" t="str">
        <f>IF($E179=$E178,IF(AT178=".",IF(MAX($Q179:AR179,0)=OPER!$AA274,".",IF(OPER!$AB274&lt;=HOUR(AT$7),MAX($Q179:AR179,0)+1,".")),","),IF(MAX($Q179:AR179,0)=OPER!$AA274,".",IF(OPER!$AB274&lt;=HOUR(AT$7),MAX($Q179:AR179,0)+1,".")))</f>
        <v>,</v>
      </c>
      <c r="AT179" s="269" t="str">
        <f>IF($E179=$E178,IF(AU178=".",IF(MAX($Q179:AS179,0)=OPER!$AA274,".",IF(OPER!$AB274&lt;=HOUR(AU$7),MAX($Q179:AS179,0)+1,".")),","),IF(MAX($Q179:AS179,0)=OPER!$AA274,".",IF(OPER!$AB274&lt;=HOUR(AU$7),MAX($Q179:AS179,0)+1,".")))</f>
        <v>,</v>
      </c>
      <c r="AU179" s="269" t="str">
        <f>IF($E179=$E178,IF(AV178=".",IF(MAX($Q179:AT179,0)=OPER!$AA274,".",IF(OPER!$AB274&lt;=HOUR(AV$7),MAX($Q179:AT179,0)+1,".")),","),IF(MAX($Q179:AT179,0)=OPER!$AA274,".",IF(OPER!$AB274&lt;=HOUR(AV$7),MAX($Q179:AT179,0)+1,".")))</f>
        <v>,</v>
      </c>
      <c r="AV179" s="270" t="str">
        <f>IF($E179=$E178,IF(AW178=".",IF(MAX($Q179:AU179,0)=OPER!$AA274,".",IF(OPER!$AB274&lt;=HOUR(AW$7),MAX($Q179:AU179,0)+1,".")),","),IF(MAX($Q179:AU179,0)=OPER!$AA274,".",IF(OPER!$AB274&lt;=HOUR(AW$7),MAX($Q179:AU179,0)+1,".")))</f>
        <v>,</v>
      </c>
      <c r="AW179" s="271" t="str">
        <f>IF($E179=$E178,IF(AX178=".",IF(MAX($Q179:AV179,0)=OPER!$AA274,".",IF(OPER!$AB274&lt;=HOUR(AX$7),MAX($Q179:AV179,0)+1,".")),","),IF(MAX($Q179:AV179,0)=OPER!$AA274,".",IF(OPER!$AB274&lt;=HOUR(AX$7),MAX($Q179:AV179,0)+1,".")))</f>
        <v>,</v>
      </c>
      <c r="AX179" s="269" t="str">
        <f>IF($E179=$E178,IF(AY178=".",IF(MAX($Q179:AW179,0)=OPER!$AA274,".",IF(OPER!$AB274&lt;=HOUR(AY$7),MAX($Q179:AW179,0)+1,".")),","),IF(MAX($Q179:AW179,0)=OPER!$AA274,".",IF(OPER!$AB274&lt;=HOUR(AY$7),MAX($Q179:AW179,0)+1,".")))</f>
        <v>,</v>
      </c>
      <c r="AY179" s="269" t="str">
        <f>IF($E179=$E178,IF(AZ178=".",IF(MAX($Q179:AX179,0)=OPER!$AA274,".",IF(OPER!$AB274&lt;=HOUR(AZ$7),MAX($Q179:AX179,0)+1,".")),","),IF(MAX($Q179:AX179,0)=OPER!$AA274,".",IF(OPER!$AB274&lt;=HOUR(AZ$7),MAX($Q179:AX179,0)+1,".")))</f>
        <v>,</v>
      </c>
      <c r="AZ179" s="270" t="str">
        <f>IF($E179=$E178,IF(BA178=".",IF(MAX($Q179:AY179,0)=OPER!$AA274,".",IF(OPER!$AB274&lt;=HOUR(BA$7),MAX($Q179:AY179,0)+1,".")),","),IF(MAX($Q179:AY179,0)=OPER!$AA274,".",IF(OPER!$AB274&lt;=HOUR(BA$7),MAX($Q179:AY179,0)+1,".")))</f>
        <v>,</v>
      </c>
      <c r="BA179" s="30" t="str">
        <f>+OPER!AK173</f>
        <v/>
      </c>
    </row>
    <row r="180" spans="1:53" ht="59.8" x14ac:dyDescent="0.2">
      <c r="A180" s="282" t="str">
        <f>IF(OPER!AF174=0,"",OPER!AF174)</f>
        <v>CRITICA</v>
      </c>
      <c r="B180" s="109" t="str">
        <f>IF(OPER!V174=0,"",OPER!V174)</f>
        <v xml:space="preserve"> </v>
      </c>
      <c r="C180" s="71" t="str">
        <f>IF(OPER!U174 = 0,"", OPER!U174)</f>
        <v/>
      </c>
      <c r="D180" s="30" t="str">
        <f t="shared" si="13"/>
        <v/>
      </c>
      <c r="E180" s="262" t="str">
        <f>IF(OPER!X174 = 0,"",OPER!X174)</f>
        <v xml:space="preserve"> </v>
      </c>
      <c r="F180" s="262" t="str">
        <f>IF(OPER!I174 = 0,"",OPER!I174)</f>
        <v/>
      </c>
      <c r="G180" s="263" t="str">
        <f>IF(OPER!C174=0,"",OPER!C174)</f>
        <v/>
      </c>
      <c r="H180" s="30" t="str">
        <f>IF(OPER!R174 = 0,"",OPER!R174)</f>
        <v/>
      </c>
      <c r="I180" s="30" t="str">
        <f>IF(OPER!F174=0,"", OPER!F174)</f>
        <v/>
      </c>
      <c r="J180" s="108" t="str">
        <f>IF(OPER!G174=0,"",OPER!G174)</f>
        <v/>
      </c>
      <c r="K180" s="250">
        <f>+OPER!R174</f>
        <v>0</v>
      </c>
      <c r="L180" s="262">
        <f t="shared" si="14"/>
        <v>0</v>
      </c>
      <c r="M180" s="250">
        <f t="shared" si="15"/>
        <v>0</v>
      </c>
      <c r="N180" s="205" t="str">
        <f>IF(OPER!A174=0,"",OPER!A174)</f>
        <v/>
      </c>
      <c r="O180" s="73" t="str">
        <f>IF(OPER!AJ2030=0,"",OPER!AJ2030)</f>
        <v/>
      </c>
      <c r="P180" s="264" t="str">
        <f>IF(OPER!AH174="EJECUTADO","SI",IF(OPER!AH174="NO EJECUTADO","NO",""))</f>
        <v/>
      </c>
      <c r="Q180" s="264" t="str">
        <f>IF(OPER!AN174="EJECUTADO","SI",IF(OPER!AN174="NO EJECUTADO","NO",""))</f>
        <v/>
      </c>
      <c r="R180" s="221" t="str">
        <f>IFERROR(VLOOKUP(OPER!Z174,OPER!$AU$490:$AV$577,2,0),"NO ASIGNADO")</f>
        <v xml:space="preserve"> </v>
      </c>
      <c r="S180" s="6" t="str">
        <f>+OPER!AG174</f>
        <v xml:space="preserve"> </v>
      </c>
      <c r="T180" s="268" t="str">
        <f>IF($E180=$E179,IF(U179=".",IF(MAX($Q180:Q180,0)=OPER!$AA275,".",IF(OPER!$AB275&lt;=HOUR(U$7),MAX($Q180:Q180,0)+1,".")),","),IF(MAX($Q180:Q180,0)=OPER!$AA275,".",IF(OPER!$AB275&lt;=HOUR(U$7),MAX($Q180:Q180,0)+1,".")))</f>
        <v>,</v>
      </c>
      <c r="U180" s="269" t="str">
        <f>IF($E180=$E179,IF(V179=".",IF(MAX($Q180:T180,0)=OPER!$AA275,".",IF(OPER!$AB275&lt;=HOUR(V$7),MAX($Q180:T180,0)+1,".")),","),IF(MAX($Q180:T180,0)=OPER!$AA275,".",IF(OPER!$AB275&lt;=HOUR(V$7),MAX($Q180:T180,0)+1,".")))</f>
        <v>,</v>
      </c>
      <c r="V180" s="269" t="str">
        <f>IF($E180=$E179,IF(W179=".",IF(MAX($Q180:U180,0)=OPER!$AA275,".",IF(OPER!$AB275&lt;=HOUR(W$7),MAX($Q180:U180,0)+1,".")),","),IF(MAX($Q180:U180,0)=OPER!$AA275,".",IF(OPER!$AB275&lt;=HOUR(W$7),MAX($Q180:U180,0)+1,".")))</f>
        <v>,</v>
      </c>
      <c r="W180" s="269" t="str">
        <f>IF($E180=$E179,IF(X179=".",IF(MAX($Q180:V180,0)=OPER!$AA275,".",IF(OPER!$AB275&lt;=HOUR(X$7),MAX($Q180:V180,0)+1,".")),","),IF(MAX($Q180:V180,0)=OPER!$AA275,".",IF(OPER!$AB275&lt;=HOUR(X$7),MAX($Q180:V180,0)+1,".")))</f>
        <v>,</v>
      </c>
      <c r="X180" s="270" t="str">
        <f>IF($E180=$E179,IF(Y179=".",IF(MAX($Q180:W180,0)=OPER!$AA275,".",IF(OPER!$AB275&lt;=HOUR(Y$7),MAX($Q180:W180,0)+1,".")),","),IF(MAX($Q180:W180,0)=OPER!$AA275,".",IF(OPER!$AB275&lt;=HOUR(Y$7),MAX($Q180:W180,0)+1,".")))</f>
        <v>,</v>
      </c>
      <c r="Y180" s="271" t="str">
        <f>IF($E180=$E179,IF(Z179=".",IF(MAX($Q180:X180,0)=OPER!$AA275,".",IF(OPER!$AB275&lt;=HOUR(Z$7),MAX($Q180:X180,0)+1,".")),","),IF(MAX($Q180:X180,0)=OPER!$AA275,".",IF(OPER!$AB275&lt;=HOUR(Z$7),MAX($Q180:X180,0)+1,".")))</f>
        <v>,</v>
      </c>
      <c r="Z180" s="269" t="str">
        <f>IF($E180=$E179,IF(AA179=".",IF(MAX($Q180:Y180,0)=OPER!$AA275,".",IF(OPER!$AB275&lt;=HOUR(AA$7),MAX($Q180:Y180,0)+1,".")),","),IF(MAX($Q180:Y180,0)=OPER!$AA275,".",IF(OPER!$AB275&lt;=HOUR(AA$7),MAX($Q180:Y180,0)+1,".")))</f>
        <v>,</v>
      </c>
      <c r="AA180" s="269" t="str">
        <f>IF($E180=$E179,IF(AB179=".",IF(MAX($Q180:Z180,0)=OPER!$AA275,".",IF(OPER!$AB275&lt;=HOUR(AB$7),MAX($Q180:Z180,0)+1,".")),","),IF(MAX($Q180:Z180,0)=OPER!$AA275,".",IF(OPER!$AB275&lt;=HOUR(AB$7),MAX($Q180:Z180,0)+1,".")))</f>
        <v>,</v>
      </c>
      <c r="AB180" s="270" t="str">
        <f>IF($E180=$E179,IF(AC179=".",IF(MAX($Q180:AA180,0)=OPER!$AA275,".",IF(OPER!$AB275&lt;=HOUR(AC$7),MAX($Q180:AA180,0)+1,".")),","),IF(MAX($Q180:AA180,0)=OPER!$AA275,".",IF(OPER!$AB275&lt;=HOUR(AC$7),MAX($Q180:AA180,0)+1,".")))</f>
        <v>,</v>
      </c>
      <c r="AC180" s="271" t="str">
        <f>IF($E180=$E179,IF(AD179=".",IF(MAX($Q180:AB180,0)=OPER!$AA275,".",IF(OPER!$AB275&lt;=HOUR(AD$7),MAX($Q180:AB180,0)+1,".")),","),IF(MAX($Q180:AB180,0)=OPER!$AA275,".",IF(OPER!$AB275&lt;=HOUR(AD$7),MAX($Q180:AB180,0)+1,".")))</f>
        <v>,</v>
      </c>
      <c r="AD180" s="269" t="str">
        <f>IF($E180=$E179,IF(AE179=".",IF(MAX($Q180:AC180,0)=OPER!$AA275,".",IF(OPER!$AB275&lt;=HOUR(AE$7),MAX($Q180:AC180,0)+1,".")),","),IF(MAX($Q180:AC180,0)=OPER!$AA275,".",IF(OPER!$AB275&lt;=HOUR(AE$7),MAX($Q180:AC180,0)+1,".")))</f>
        <v>,</v>
      </c>
      <c r="AE180" s="269" t="str">
        <f>IF($E180=$E179,IF(AF179=".",IF(MAX($Q180:AD180,0)=OPER!$AA275,".",IF(OPER!$AB275&lt;=HOUR(AF$7),MAX($Q180:AD180,0)+1,".")),","),IF(MAX($Q180:AD180,0)=OPER!$AA275,".",IF(OPER!$AB275&lt;=HOUR(AF$7),MAX($Q180:AD180,0)+1,".")))</f>
        <v>,</v>
      </c>
      <c r="AF180" s="270" t="str">
        <f>IF($E180=$E179,IF(AG179=".",IF(MAX($Q180:AE180,0)=OPER!$AA275,".",IF(OPER!$AB275&lt;=HOUR(AG$7),MAX($Q180:AE180,0)+1,".")),","),IF(MAX($Q180:AE180,0)=OPER!$AA275,".",IF(OPER!$AB275&lt;=HOUR(AG$7),MAX($Q180:AE180,0)+1,".")))</f>
        <v>,</v>
      </c>
      <c r="AG180" s="271" t="str">
        <f>IF($E180=$E179,IF(AH179=".",IF(MAX($Q180:AF180,0)=OPER!$AA275,".",IF(OPER!$AB275&lt;=HOUR(AH$7),MAX($Q180:AF180,0)+1,".")),","),IF(MAX($Q180:AF180,0)=OPER!$AA275,".",IF(OPER!$AB275&lt;=HOUR(AH$7),MAX($Q180:AF180,0)+1,".")))</f>
        <v>,</v>
      </c>
      <c r="AH180" s="269" t="str">
        <f>IF($E180=$E179,IF(AI179=".",IF(MAX($Q180:AG180,0)=OPER!$AA275,".",IF(OPER!$AB275&lt;=HOUR(AI$7),MAX($Q180:AG180,0)+1,".")),","),IF(MAX($Q180:AG180,0)=OPER!$AA275,".",IF(OPER!$AB275&lt;=HOUR(AI$7),MAX($Q180:AG180,0)+1,".")))</f>
        <v>,</v>
      </c>
      <c r="AI180" s="269" t="str">
        <f>IF($E180=$E179,IF(AJ179=".",IF(MAX($Q180:AH180,0)=OPER!$AA275,".",IF(OPER!$AB275&lt;=HOUR(AJ$7),MAX($Q180:AH180,0)+1,".")),","),IF(MAX($Q180:AH180,0)=OPER!$AA275,".",IF(OPER!$AB275&lt;=HOUR(AJ$7),MAX($Q180:AH180,0)+1,".")))</f>
        <v>,</v>
      </c>
      <c r="AJ180" s="270" t="str">
        <f>IF($E180=$E179,IF(AK179=".",IF(MAX($Q180:AI180,0)=OPER!$AA275,".",IF(OPER!$AB275&lt;=HOUR(AK$7),MAX($Q180:AI180,0)+1,".")),","),IF(MAX($Q180:AI180,0)=OPER!$AA275,".",IF(OPER!$AB275&lt;=HOUR(AK$7),MAX($Q180:AI180,0)+1,".")))</f>
        <v>,</v>
      </c>
      <c r="AK180" s="271" t="str">
        <f>IF($E180=$E179,IF(AL179=".",IF(MAX($Q180:AJ180,0)=OPER!$AA275,".",IF(OPER!$AB275&lt;=HOUR(AL$7),MAX($Q180:AJ180,0)+1,".")),","),IF(MAX($Q180:AJ180,0)=OPER!$AA275,".",IF(OPER!$AB275&lt;=HOUR(AL$7),MAX($Q180:AJ180,0)+1,".")))</f>
        <v>,</v>
      </c>
      <c r="AL180" s="269" t="str">
        <f>IF($E180=$E179,IF(AM179=".",IF(MAX($Q180:AK180,0)=OPER!$AA275,".",IF(OPER!$AB275&lt;=HOUR(AM$7),MAX($Q180:AK180,0)+1,".")),","),IF(MAX($Q180:AK180,0)=OPER!$AA275,".",IF(OPER!$AB275&lt;=HOUR(AM$7),MAX($Q180:AK180,0)+1,".")))</f>
        <v>,</v>
      </c>
      <c r="AM180" s="269" t="str">
        <f>IF($E180=$E179,IF(AN179=".",IF(MAX($Q180:AL180,0)=OPER!$AA275,".",IF(OPER!$AB275&lt;=HOUR(AN$7),MAX($Q180:AL180,0)+1,".")),","),IF(MAX($Q180:AL180,0)=OPER!$AA275,".",IF(OPER!$AB275&lt;=HOUR(AN$7),MAX($Q180:AL180,0)+1,".")))</f>
        <v>,</v>
      </c>
      <c r="AN180" s="270" t="str">
        <f>IF($E180=$E179,IF(AO179=".",IF(MAX($Q180:AM180,0)=OPER!$AA275,".",IF(OPER!$AB275&lt;=HOUR(AO$7),MAX($Q180:AM180,0)+1,".")),","),IF(MAX($Q180:AM180,0)=OPER!$AA275,".",IF(OPER!$AB275&lt;=HOUR(AO$7),MAX($Q180:AM180,0)+1,".")))</f>
        <v>,</v>
      </c>
      <c r="AO180" s="271" t="str">
        <f>IF($E180=$E179,IF(AP179=".",IF(MAX($Q180:AN180,0)=OPER!$AA275,".",IF(OPER!$AB275&lt;=HOUR(AP$7),MAX($Q180:AN180,0)+1,".")),","),IF(MAX($Q180:AN180,0)=OPER!$AA275,".",IF(OPER!$AB275&lt;=HOUR(AP$7),MAX($Q180:AN180,0)+1,".")))</f>
        <v>,</v>
      </c>
      <c r="AP180" s="269" t="str">
        <f>IF($E180=$E179,IF(AQ179=".",IF(MAX($Q180:AO180,0)=OPER!$AA275,".",IF(OPER!$AB275&lt;=HOUR(AQ$7),MAX($Q180:AO180,0)+1,".")),","),IF(MAX($Q180:AO180,0)=OPER!$AA275,".",IF(OPER!$AB275&lt;=HOUR(AQ$7),MAX($Q180:AO180,0)+1,".")))</f>
        <v>,</v>
      </c>
      <c r="AQ180" s="269" t="str">
        <f>IF($E180=$E179,IF(AR179=".",IF(MAX($Q180:AP180,0)=OPER!$AA275,".",IF(OPER!$AB275&lt;=HOUR(AR$7),MAX($Q180:AP180,0)+1,".")),","),IF(MAX($Q180:AP180,0)=OPER!$AA275,".",IF(OPER!$AB275&lt;=HOUR(AR$7),MAX($Q180:AP180,0)+1,".")))</f>
        <v>,</v>
      </c>
      <c r="AR180" s="270" t="str">
        <f>IF($E180=$E179,IF(AS179=".",IF(MAX($Q180:AQ180,0)=OPER!$AA275,".",IF(OPER!$AB275&lt;=HOUR(AS$7),MAX($Q180:AQ180,0)+1,".")),","),IF(MAX($Q180:AQ180,0)=OPER!$AA275,".",IF(OPER!$AB275&lt;=HOUR(AS$7),MAX($Q180:AQ180,0)+1,".")))</f>
        <v>,</v>
      </c>
      <c r="AS180" s="271" t="str">
        <f>IF($E180=$E179,IF(AT179=".",IF(MAX($Q180:AR180,0)=OPER!$AA275,".",IF(OPER!$AB275&lt;=HOUR(AT$7),MAX($Q180:AR180,0)+1,".")),","),IF(MAX($Q180:AR180,0)=OPER!$AA275,".",IF(OPER!$AB275&lt;=HOUR(AT$7),MAX($Q180:AR180,0)+1,".")))</f>
        <v>,</v>
      </c>
      <c r="AT180" s="269" t="str">
        <f>IF($E180=$E179,IF(AU179=".",IF(MAX($Q180:AS180,0)=OPER!$AA275,".",IF(OPER!$AB275&lt;=HOUR(AU$7),MAX($Q180:AS180,0)+1,".")),","),IF(MAX($Q180:AS180,0)=OPER!$AA275,".",IF(OPER!$AB275&lt;=HOUR(AU$7),MAX($Q180:AS180,0)+1,".")))</f>
        <v>,</v>
      </c>
      <c r="AU180" s="269" t="str">
        <f>IF($E180=$E179,IF(AV179=".",IF(MAX($Q180:AT180,0)=OPER!$AA275,".",IF(OPER!$AB275&lt;=HOUR(AV$7),MAX($Q180:AT180,0)+1,".")),","),IF(MAX($Q180:AT180,0)=OPER!$AA275,".",IF(OPER!$AB275&lt;=HOUR(AV$7),MAX($Q180:AT180,0)+1,".")))</f>
        <v>,</v>
      </c>
      <c r="AV180" s="270" t="str">
        <f>IF($E180=$E179,IF(AW179=".",IF(MAX($Q180:AU180,0)=OPER!$AA275,".",IF(OPER!$AB275&lt;=HOUR(AW$7),MAX($Q180:AU180,0)+1,".")),","),IF(MAX($Q180:AU180,0)=OPER!$AA275,".",IF(OPER!$AB275&lt;=HOUR(AW$7),MAX($Q180:AU180,0)+1,".")))</f>
        <v>,</v>
      </c>
      <c r="AW180" s="271" t="str">
        <f>IF($E180=$E179,IF(AX179=".",IF(MAX($Q180:AV180,0)=OPER!$AA275,".",IF(OPER!$AB275&lt;=HOUR(AX$7),MAX($Q180:AV180,0)+1,".")),","),IF(MAX($Q180:AV180,0)=OPER!$AA275,".",IF(OPER!$AB275&lt;=HOUR(AX$7),MAX($Q180:AV180,0)+1,".")))</f>
        <v>,</v>
      </c>
      <c r="AX180" s="269" t="str">
        <f>IF($E180=$E179,IF(AY179=".",IF(MAX($Q180:AW180,0)=OPER!$AA275,".",IF(OPER!$AB275&lt;=HOUR(AY$7),MAX($Q180:AW180,0)+1,".")),","),IF(MAX($Q180:AW180,0)=OPER!$AA275,".",IF(OPER!$AB275&lt;=HOUR(AY$7),MAX($Q180:AW180,0)+1,".")))</f>
        <v>,</v>
      </c>
      <c r="AY180" s="269" t="str">
        <f>IF($E180=$E179,IF(AZ179=".",IF(MAX($Q180:AX180,0)=OPER!$AA275,".",IF(OPER!$AB275&lt;=HOUR(AZ$7),MAX($Q180:AX180,0)+1,".")),","),IF(MAX($Q180:AX180,0)=OPER!$AA275,".",IF(OPER!$AB275&lt;=HOUR(AZ$7),MAX($Q180:AX180,0)+1,".")))</f>
        <v>,</v>
      </c>
      <c r="AZ180" s="270" t="str">
        <f>IF($E180=$E179,IF(BA179=".",IF(MAX($Q180:AY180,0)=OPER!$AA275,".",IF(OPER!$AB275&lt;=HOUR(BA$7),MAX($Q180:AY180,0)+1,".")),","),IF(MAX($Q180:AY180,0)=OPER!$AA275,".",IF(OPER!$AB275&lt;=HOUR(BA$7),MAX($Q180:AY180,0)+1,".")))</f>
        <v>,</v>
      </c>
      <c r="BA180" s="30" t="str">
        <f>+OPER!AK174</f>
        <v/>
      </c>
    </row>
    <row r="181" spans="1:53" ht="59.8" x14ac:dyDescent="0.2">
      <c r="A181" s="282" t="str">
        <f>IF(OPER!AF175=0,"",OPER!AF175)</f>
        <v>CRITICA</v>
      </c>
      <c r="B181" s="109" t="str">
        <f>IF(OPER!V175=0,"",OPER!V175)</f>
        <v xml:space="preserve"> </v>
      </c>
      <c r="C181" s="71" t="str">
        <f>IF(OPER!U175 = 0,"", OPER!U175)</f>
        <v/>
      </c>
      <c r="D181" s="30" t="str">
        <f t="shared" si="13"/>
        <v/>
      </c>
      <c r="E181" s="262" t="str">
        <f>IF(OPER!X175 = 0,"",OPER!X175)</f>
        <v xml:space="preserve"> </v>
      </c>
      <c r="F181" s="262" t="str">
        <f>IF(OPER!I175 = 0,"",OPER!I175)</f>
        <v/>
      </c>
      <c r="G181" s="263" t="str">
        <f>IF(OPER!C175=0,"",OPER!C175)</f>
        <v/>
      </c>
      <c r="H181" s="30" t="str">
        <f>IF(OPER!R175 = 0,"",OPER!R175)</f>
        <v/>
      </c>
      <c r="I181" s="30" t="str">
        <f>IF(OPER!F175=0,"", OPER!F175)</f>
        <v/>
      </c>
      <c r="J181" s="108" t="str">
        <f>IF(OPER!G175=0,"",OPER!G175)</f>
        <v/>
      </c>
      <c r="K181" s="250">
        <f>+OPER!R175</f>
        <v>0</v>
      </c>
      <c r="L181" s="262">
        <f t="shared" si="14"/>
        <v>0</v>
      </c>
      <c r="M181" s="250">
        <f t="shared" si="15"/>
        <v>0</v>
      </c>
      <c r="N181" s="205" t="str">
        <f>IF(OPER!A175=0,"",OPER!A175)</f>
        <v/>
      </c>
      <c r="O181" s="73" t="str">
        <f>IF(OPER!AJ2031=0,"",OPER!AJ2031)</f>
        <v/>
      </c>
      <c r="P181" s="264" t="str">
        <f>IF(OPER!AH175="EJECUTADO","SI",IF(OPER!AH175="NO EJECUTADO","NO",""))</f>
        <v/>
      </c>
      <c r="Q181" s="264" t="str">
        <f>IF(OPER!AN175="EJECUTADO","SI",IF(OPER!AN175="NO EJECUTADO","NO",""))</f>
        <v/>
      </c>
      <c r="R181" s="221" t="str">
        <f>IFERROR(VLOOKUP(OPER!Z175,OPER!$AU$490:$AV$577,2,0),"NO ASIGNADO")</f>
        <v xml:space="preserve"> </v>
      </c>
      <c r="S181" s="6" t="str">
        <f>+OPER!AG175</f>
        <v xml:space="preserve"> </v>
      </c>
      <c r="T181" s="268" t="str">
        <f>IF($E181=$E180,IF(U180=".",IF(MAX($Q181:Q181,0)=OPER!$AA276,".",IF(OPER!$AB276&lt;=HOUR(U$7),MAX($Q181:Q181,0)+1,".")),","),IF(MAX($Q181:Q181,0)=OPER!$AA276,".",IF(OPER!$AB276&lt;=HOUR(U$7),MAX($Q181:Q181,0)+1,".")))</f>
        <v>,</v>
      </c>
      <c r="U181" s="269" t="str">
        <f>IF($E181=$E180,IF(V180=".",IF(MAX($Q181:T181,0)=OPER!$AA276,".",IF(OPER!$AB276&lt;=HOUR(V$7),MAX($Q181:T181,0)+1,".")),","),IF(MAX($Q181:T181,0)=OPER!$AA276,".",IF(OPER!$AB276&lt;=HOUR(V$7),MAX($Q181:T181,0)+1,".")))</f>
        <v>,</v>
      </c>
      <c r="V181" s="269" t="str">
        <f>IF($E181=$E180,IF(W180=".",IF(MAX($Q181:U181,0)=OPER!$AA276,".",IF(OPER!$AB276&lt;=HOUR(W$7),MAX($Q181:U181,0)+1,".")),","),IF(MAX($Q181:U181,0)=OPER!$AA276,".",IF(OPER!$AB276&lt;=HOUR(W$7),MAX($Q181:U181,0)+1,".")))</f>
        <v>,</v>
      </c>
      <c r="W181" s="269" t="str">
        <f>IF($E181=$E180,IF(X180=".",IF(MAX($Q181:V181,0)=OPER!$AA276,".",IF(OPER!$AB276&lt;=HOUR(X$7),MAX($Q181:V181,0)+1,".")),","),IF(MAX($Q181:V181,0)=OPER!$AA276,".",IF(OPER!$AB276&lt;=HOUR(X$7),MAX($Q181:V181,0)+1,".")))</f>
        <v>,</v>
      </c>
      <c r="X181" s="270" t="str">
        <f>IF($E181=$E180,IF(Y180=".",IF(MAX($Q181:W181,0)=OPER!$AA276,".",IF(OPER!$AB276&lt;=HOUR(Y$7),MAX($Q181:W181,0)+1,".")),","),IF(MAX($Q181:W181,0)=OPER!$AA276,".",IF(OPER!$AB276&lt;=HOUR(Y$7),MAX($Q181:W181,0)+1,".")))</f>
        <v>,</v>
      </c>
      <c r="Y181" s="271" t="str">
        <f>IF($E181=$E180,IF(Z180=".",IF(MAX($Q181:X181,0)=OPER!$AA276,".",IF(OPER!$AB276&lt;=HOUR(Z$7),MAX($Q181:X181,0)+1,".")),","),IF(MAX($Q181:X181,0)=OPER!$AA276,".",IF(OPER!$AB276&lt;=HOUR(Z$7),MAX($Q181:X181,0)+1,".")))</f>
        <v>,</v>
      </c>
      <c r="Z181" s="269" t="str">
        <f>IF($E181=$E180,IF(AA180=".",IF(MAX($Q181:Y181,0)=OPER!$AA276,".",IF(OPER!$AB276&lt;=HOUR(AA$7),MAX($Q181:Y181,0)+1,".")),","),IF(MAX($Q181:Y181,0)=OPER!$AA276,".",IF(OPER!$AB276&lt;=HOUR(AA$7),MAX($Q181:Y181,0)+1,".")))</f>
        <v>,</v>
      </c>
      <c r="AA181" s="269" t="str">
        <f>IF($E181=$E180,IF(AB180=".",IF(MAX($Q181:Z181,0)=OPER!$AA276,".",IF(OPER!$AB276&lt;=HOUR(AB$7),MAX($Q181:Z181,0)+1,".")),","),IF(MAX($Q181:Z181,0)=OPER!$AA276,".",IF(OPER!$AB276&lt;=HOUR(AB$7),MAX($Q181:Z181,0)+1,".")))</f>
        <v>,</v>
      </c>
      <c r="AB181" s="270" t="str">
        <f>IF($E181=$E180,IF(AC180=".",IF(MAX($Q181:AA181,0)=OPER!$AA276,".",IF(OPER!$AB276&lt;=HOUR(AC$7),MAX($Q181:AA181,0)+1,".")),","),IF(MAX($Q181:AA181,0)=OPER!$AA276,".",IF(OPER!$AB276&lt;=HOUR(AC$7),MAX($Q181:AA181,0)+1,".")))</f>
        <v>,</v>
      </c>
      <c r="AC181" s="271" t="str">
        <f>IF($E181=$E180,IF(AD180=".",IF(MAX($Q181:AB181,0)=OPER!$AA276,".",IF(OPER!$AB276&lt;=HOUR(AD$7),MAX($Q181:AB181,0)+1,".")),","),IF(MAX($Q181:AB181,0)=OPER!$AA276,".",IF(OPER!$AB276&lt;=HOUR(AD$7),MAX($Q181:AB181,0)+1,".")))</f>
        <v>,</v>
      </c>
      <c r="AD181" s="269" t="str">
        <f>IF($E181=$E180,IF(AE180=".",IF(MAX($Q181:AC181,0)=OPER!$AA276,".",IF(OPER!$AB276&lt;=HOUR(AE$7),MAX($Q181:AC181,0)+1,".")),","),IF(MAX($Q181:AC181,0)=OPER!$AA276,".",IF(OPER!$AB276&lt;=HOUR(AE$7),MAX($Q181:AC181,0)+1,".")))</f>
        <v>,</v>
      </c>
      <c r="AE181" s="269" t="str">
        <f>IF($E181=$E180,IF(AF180=".",IF(MAX($Q181:AD181,0)=OPER!$AA276,".",IF(OPER!$AB276&lt;=HOUR(AF$7),MAX($Q181:AD181,0)+1,".")),","),IF(MAX($Q181:AD181,0)=OPER!$AA276,".",IF(OPER!$AB276&lt;=HOUR(AF$7),MAX($Q181:AD181,0)+1,".")))</f>
        <v>,</v>
      </c>
      <c r="AF181" s="270" t="str">
        <f>IF($E181=$E180,IF(AG180=".",IF(MAX($Q181:AE181,0)=OPER!$AA276,".",IF(OPER!$AB276&lt;=HOUR(AG$7),MAX($Q181:AE181,0)+1,".")),","),IF(MAX($Q181:AE181,0)=OPER!$AA276,".",IF(OPER!$AB276&lt;=HOUR(AG$7),MAX($Q181:AE181,0)+1,".")))</f>
        <v>,</v>
      </c>
      <c r="AG181" s="271" t="str">
        <f>IF($E181=$E180,IF(AH180=".",IF(MAX($Q181:AF181,0)=OPER!$AA276,".",IF(OPER!$AB276&lt;=HOUR(AH$7),MAX($Q181:AF181,0)+1,".")),","),IF(MAX($Q181:AF181,0)=OPER!$AA276,".",IF(OPER!$AB276&lt;=HOUR(AH$7),MAX($Q181:AF181,0)+1,".")))</f>
        <v>,</v>
      </c>
      <c r="AH181" s="269" t="str">
        <f>IF($E181=$E180,IF(AI180=".",IF(MAX($Q181:AG181,0)=OPER!$AA276,".",IF(OPER!$AB276&lt;=HOUR(AI$7),MAX($Q181:AG181,0)+1,".")),","),IF(MAX($Q181:AG181,0)=OPER!$AA276,".",IF(OPER!$AB276&lt;=HOUR(AI$7),MAX($Q181:AG181,0)+1,".")))</f>
        <v>,</v>
      </c>
      <c r="AI181" s="269" t="str">
        <f>IF($E181=$E180,IF(AJ180=".",IF(MAX($Q181:AH181,0)=OPER!$AA276,".",IF(OPER!$AB276&lt;=HOUR(AJ$7),MAX($Q181:AH181,0)+1,".")),","),IF(MAX($Q181:AH181,0)=OPER!$AA276,".",IF(OPER!$AB276&lt;=HOUR(AJ$7),MAX($Q181:AH181,0)+1,".")))</f>
        <v>,</v>
      </c>
      <c r="AJ181" s="270" t="str">
        <f>IF($E181=$E180,IF(AK180=".",IF(MAX($Q181:AI181,0)=OPER!$AA276,".",IF(OPER!$AB276&lt;=HOUR(AK$7),MAX($Q181:AI181,0)+1,".")),","),IF(MAX($Q181:AI181,0)=OPER!$AA276,".",IF(OPER!$AB276&lt;=HOUR(AK$7),MAX($Q181:AI181,0)+1,".")))</f>
        <v>,</v>
      </c>
      <c r="AK181" s="271" t="str">
        <f>IF($E181=$E180,IF(AL180=".",IF(MAX($Q181:AJ181,0)=OPER!$AA276,".",IF(OPER!$AB276&lt;=HOUR(AL$7),MAX($Q181:AJ181,0)+1,".")),","),IF(MAX($Q181:AJ181,0)=OPER!$AA276,".",IF(OPER!$AB276&lt;=HOUR(AL$7),MAX($Q181:AJ181,0)+1,".")))</f>
        <v>,</v>
      </c>
      <c r="AL181" s="269" t="str">
        <f>IF($E181=$E180,IF(AM180=".",IF(MAX($Q181:AK181,0)=OPER!$AA276,".",IF(OPER!$AB276&lt;=HOUR(AM$7),MAX($Q181:AK181,0)+1,".")),","),IF(MAX($Q181:AK181,0)=OPER!$AA276,".",IF(OPER!$AB276&lt;=HOUR(AM$7),MAX($Q181:AK181,0)+1,".")))</f>
        <v>,</v>
      </c>
      <c r="AM181" s="269" t="str">
        <f>IF($E181=$E180,IF(AN180=".",IF(MAX($Q181:AL181,0)=OPER!$AA276,".",IF(OPER!$AB276&lt;=HOUR(AN$7),MAX($Q181:AL181,0)+1,".")),","),IF(MAX($Q181:AL181,0)=OPER!$AA276,".",IF(OPER!$AB276&lt;=HOUR(AN$7),MAX($Q181:AL181,0)+1,".")))</f>
        <v>,</v>
      </c>
      <c r="AN181" s="270" t="str">
        <f>IF($E181=$E180,IF(AO180=".",IF(MAX($Q181:AM181,0)=OPER!$AA276,".",IF(OPER!$AB276&lt;=HOUR(AO$7),MAX($Q181:AM181,0)+1,".")),","),IF(MAX($Q181:AM181,0)=OPER!$AA276,".",IF(OPER!$AB276&lt;=HOUR(AO$7),MAX($Q181:AM181,0)+1,".")))</f>
        <v>,</v>
      </c>
      <c r="AO181" s="271" t="str">
        <f>IF($E181=$E180,IF(AP180=".",IF(MAX($Q181:AN181,0)=OPER!$AA276,".",IF(OPER!$AB276&lt;=HOUR(AP$7),MAX($Q181:AN181,0)+1,".")),","),IF(MAX($Q181:AN181,0)=OPER!$AA276,".",IF(OPER!$AB276&lt;=HOUR(AP$7),MAX($Q181:AN181,0)+1,".")))</f>
        <v>,</v>
      </c>
      <c r="AP181" s="269" t="str">
        <f>IF($E181=$E180,IF(AQ180=".",IF(MAX($Q181:AO181,0)=OPER!$AA276,".",IF(OPER!$AB276&lt;=HOUR(AQ$7),MAX($Q181:AO181,0)+1,".")),","),IF(MAX($Q181:AO181,0)=OPER!$AA276,".",IF(OPER!$AB276&lt;=HOUR(AQ$7),MAX($Q181:AO181,0)+1,".")))</f>
        <v>,</v>
      </c>
      <c r="AQ181" s="269" t="str">
        <f>IF($E181=$E180,IF(AR180=".",IF(MAX($Q181:AP181,0)=OPER!$AA276,".",IF(OPER!$AB276&lt;=HOUR(AR$7),MAX($Q181:AP181,0)+1,".")),","),IF(MAX($Q181:AP181,0)=OPER!$AA276,".",IF(OPER!$AB276&lt;=HOUR(AR$7),MAX($Q181:AP181,0)+1,".")))</f>
        <v>,</v>
      </c>
      <c r="AR181" s="270" t="str">
        <f>IF($E181=$E180,IF(AS180=".",IF(MAX($Q181:AQ181,0)=OPER!$AA276,".",IF(OPER!$AB276&lt;=HOUR(AS$7),MAX($Q181:AQ181,0)+1,".")),","),IF(MAX($Q181:AQ181,0)=OPER!$AA276,".",IF(OPER!$AB276&lt;=HOUR(AS$7),MAX($Q181:AQ181,0)+1,".")))</f>
        <v>,</v>
      </c>
      <c r="AS181" s="271" t="str">
        <f>IF($E181=$E180,IF(AT180=".",IF(MAX($Q181:AR181,0)=OPER!$AA276,".",IF(OPER!$AB276&lt;=HOUR(AT$7),MAX($Q181:AR181,0)+1,".")),","),IF(MAX($Q181:AR181,0)=OPER!$AA276,".",IF(OPER!$AB276&lt;=HOUR(AT$7),MAX($Q181:AR181,0)+1,".")))</f>
        <v>,</v>
      </c>
      <c r="AT181" s="269" t="str">
        <f>IF($E181=$E180,IF(AU180=".",IF(MAX($Q181:AS181,0)=OPER!$AA276,".",IF(OPER!$AB276&lt;=HOUR(AU$7),MAX($Q181:AS181,0)+1,".")),","),IF(MAX($Q181:AS181,0)=OPER!$AA276,".",IF(OPER!$AB276&lt;=HOUR(AU$7),MAX($Q181:AS181,0)+1,".")))</f>
        <v>,</v>
      </c>
      <c r="AU181" s="269" t="str">
        <f>IF($E181=$E180,IF(AV180=".",IF(MAX($Q181:AT181,0)=OPER!$AA276,".",IF(OPER!$AB276&lt;=HOUR(AV$7),MAX($Q181:AT181,0)+1,".")),","),IF(MAX($Q181:AT181,0)=OPER!$AA276,".",IF(OPER!$AB276&lt;=HOUR(AV$7),MAX($Q181:AT181,0)+1,".")))</f>
        <v>,</v>
      </c>
      <c r="AV181" s="270" t="str">
        <f>IF($E181=$E180,IF(AW180=".",IF(MAX($Q181:AU181,0)=OPER!$AA276,".",IF(OPER!$AB276&lt;=HOUR(AW$7),MAX($Q181:AU181,0)+1,".")),","),IF(MAX($Q181:AU181,0)=OPER!$AA276,".",IF(OPER!$AB276&lt;=HOUR(AW$7),MAX($Q181:AU181,0)+1,".")))</f>
        <v>,</v>
      </c>
      <c r="AW181" s="271" t="str">
        <f>IF($E181=$E180,IF(AX180=".",IF(MAX($Q181:AV181,0)=OPER!$AA276,".",IF(OPER!$AB276&lt;=HOUR(AX$7),MAX($Q181:AV181,0)+1,".")),","),IF(MAX($Q181:AV181,0)=OPER!$AA276,".",IF(OPER!$AB276&lt;=HOUR(AX$7),MAX($Q181:AV181,0)+1,".")))</f>
        <v>,</v>
      </c>
      <c r="AX181" s="269" t="str">
        <f>IF($E181=$E180,IF(AY180=".",IF(MAX($Q181:AW181,0)=OPER!$AA276,".",IF(OPER!$AB276&lt;=HOUR(AY$7),MAX($Q181:AW181,0)+1,".")),","),IF(MAX($Q181:AW181,0)=OPER!$AA276,".",IF(OPER!$AB276&lt;=HOUR(AY$7),MAX($Q181:AW181,0)+1,".")))</f>
        <v>,</v>
      </c>
      <c r="AY181" s="269" t="str">
        <f>IF($E181=$E180,IF(AZ180=".",IF(MAX($Q181:AX181,0)=OPER!$AA276,".",IF(OPER!$AB276&lt;=HOUR(AZ$7),MAX($Q181:AX181,0)+1,".")),","),IF(MAX($Q181:AX181,0)=OPER!$AA276,".",IF(OPER!$AB276&lt;=HOUR(AZ$7),MAX($Q181:AX181,0)+1,".")))</f>
        <v>,</v>
      </c>
      <c r="AZ181" s="270" t="str">
        <f>IF($E181=$E180,IF(BA180=".",IF(MAX($Q181:AY181,0)=OPER!$AA276,".",IF(OPER!$AB276&lt;=HOUR(BA$7),MAX($Q181:AY181,0)+1,".")),","),IF(MAX($Q181:AY181,0)=OPER!$AA276,".",IF(OPER!$AB276&lt;=HOUR(BA$7),MAX($Q181:AY181,0)+1,".")))</f>
        <v>,</v>
      </c>
      <c r="BA181" s="30" t="str">
        <f>+OPER!AK175</f>
        <v/>
      </c>
    </row>
    <row r="182" spans="1:53" ht="59.8" x14ac:dyDescent="0.2">
      <c r="A182" s="282" t="str">
        <f>IF(OPER!AF176=0,"",OPER!AF176)</f>
        <v>CRITICA</v>
      </c>
      <c r="B182" s="109" t="str">
        <f>IF(OPER!V176=0,"",OPER!V176)</f>
        <v xml:space="preserve"> </v>
      </c>
      <c r="C182" s="71" t="str">
        <f>IF(OPER!U176 = 0,"", OPER!U176)</f>
        <v/>
      </c>
      <c r="D182" s="30" t="str">
        <f t="shared" si="13"/>
        <v/>
      </c>
      <c r="E182" s="262" t="str">
        <f>IF(OPER!X176 = 0,"",OPER!X176)</f>
        <v xml:space="preserve"> </v>
      </c>
      <c r="F182" s="262" t="str">
        <f>IF(OPER!I176 = 0,"",OPER!I176)</f>
        <v/>
      </c>
      <c r="G182" s="263" t="str">
        <f>IF(OPER!C176=0,"",OPER!C176)</f>
        <v/>
      </c>
      <c r="H182" s="30" t="str">
        <f>IF(OPER!R176 = 0,"",OPER!R176)</f>
        <v/>
      </c>
      <c r="I182" s="30" t="str">
        <f>IF(OPER!F176=0,"", OPER!F176)</f>
        <v/>
      </c>
      <c r="J182" s="108" t="str">
        <f>IF(OPER!G176=0,"",OPER!G176)</f>
        <v/>
      </c>
      <c r="K182" s="250">
        <f>+OPER!R176</f>
        <v>0</v>
      </c>
      <c r="L182" s="262">
        <f t="shared" si="14"/>
        <v>0</v>
      </c>
      <c r="M182" s="250">
        <f t="shared" si="15"/>
        <v>0</v>
      </c>
      <c r="N182" s="205" t="str">
        <f>IF(OPER!A176=0,"",OPER!A176)</f>
        <v/>
      </c>
      <c r="O182" s="73" t="str">
        <f>IF(OPER!AJ2032=0,"",OPER!AJ2032)</f>
        <v/>
      </c>
      <c r="P182" s="264" t="str">
        <f>IF(OPER!AH176="EJECUTADO","SI",IF(OPER!AH176="NO EJECUTADO","NO",""))</f>
        <v/>
      </c>
      <c r="Q182" s="264" t="str">
        <f>IF(OPER!AN176="EJECUTADO","SI",IF(OPER!AN176="NO EJECUTADO","NO",""))</f>
        <v/>
      </c>
      <c r="R182" s="221" t="str">
        <f>IFERROR(VLOOKUP(OPER!Z176,OPER!$AU$490:$AV$577,2,0),"NO ASIGNADO")</f>
        <v xml:space="preserve"> </v>
      </c>
      <c r="S182" s="6" t="str">
        <f>+OPER!AG176</f>
        <v xml:space="preserve"> </v>
      </c>
      <c r="T182" s="268" t="str">
        <f>IF($E182=$E181,IF(U181=".",IF(MAX($Q182:Q182,0)=OPER!$AA277,".",IF(OPER!$AB277&lt;=HOUR(U$7),MAX($Q182:Q182,0)+1,".")),","),IF(MAX($Q182:Q182,0)=OPER!$AA277,".",IF(OPER!$AB277&lt;=HOUR(U$7),MAX($Q182:Q182,0)+1,".")))</f>
        <v>,</v>
      </c>
      <c r="U182" s="269" t="str">
        <f>IF($E182=$E181,IF(V181=".",IF(MAX($Q182:T182,0)=OPER!$AA277,".",IF(OPER!$AB277&lt;=HOUR(V$7),MAX($Q182:T182,0)+1,".")),","),IF(MAX($Q182:T182,0)=OPER!$AA277,".",IF(OPER!$AB277&lt;=HOUR(V$7),MAX($Q182:T182,0)+1,".")))</f>
        <v>,</v>
      </c>
      <c r="V182" s="269" t="str">
        <f>IF($E182=$E181,IF(W181=".",IF(MAX($Q182:U182,0)=OPER!$AA277,".",IF(OPER!$AB277&lt;=HOUR(W$7),MAX($Q182:U182,0)+1,".")),","),IF(MAX($Q182:U182,0)=OPER!$AA277,".",IF(OPER!$AB277&lt;=HOUR(W$7),MAX($Q182:U182,0)+1,".")))</f>
        <v>,</v>
      </c>
      <c r="W182" s="269" t="str">
        <f>IF($E182=$E181,IF(X181=".",IF(MAX($Q182:V182,0)=OPER!$AA277,".",IF(OPER!$AB277&lt;=HOUR(X$7),MAX($Q182:V182,0)+1,".")),","),IF(MAX($Q182:V182,0)=OPER!$AA277,".",IF(OPER!$AB277&lt;=HOUR(X$7),MAX($Q182:V182,0)+1,".")))</f>
        <v>,</v>
      </c>
      <c r="X182" s="270" t="str">
        <f>IF($E182=$E181,IF(Y181=".",IF(MAX($Q182:W182,0)=OPER!$AA277,".",IF(OPER!$AB277&lt;=HOUR(Y$7),MAX($Q182:W182,0)+1,".")),","),IF(MAX($Q182:W182,0)=OPER!$AA277,".",IF(OPER!$AB277&lt;=HOUR(Y$7),MAX($Q182:W182,0)+1,".")))</f>
        <v>,</v>
      </c>
      <c r="Y182" s="271" t="str">
        <f>IF($E182=$E181,IF(Z181=".",IF(MAX($Q182:X182,0)=OPER!$AA277,".",IF(OPER!$AB277&lt;=HOUR(Z$7),MAX($Q182:X182,0)+1,".")),","),IF(MAX($Q182:X182,0)=OPER!$AA277,".",IF(OPER!$AB277&lt;=HOUR(Z$7),MAX($Q182:X182,0)+1,".")))</f>
        <v>,</v>
      </c>
      <c r="Z182" s="269" t="str">
        <f>IF($E182=$E181,IF(AA181=".",IF(MAX($Q182:Y182,0)=OPER!$AA277,".",IF(OPER!$AB277&lt;=HOUR(AA$7),MAX($Q182:Y182,0)+1,".")),","),IF(MAX($Q182:Y182,0)=OPER!$AA277,".",IF(OPER!$AB277&lt;=HOUR(AA$7),MAX($Q182:Y182,0)+1,".")))</f>
        <v>,</v>
      </c>
      <c r="AA182" s="269" t="str">
        <f>IF($E182=$E181,IF(AB181=".",IF(MAX($Q182:Z182,0)=OPER!$AA277,".",IF(OPER!$AB277&lt;=HOUR(AB$7),MAX($Q182:Z182,0)+1,".")),","),IF(MAX($Q182:Z182,0)=OPER!$AA277,".",IF(OPER!$AB277&lt;=HOUR(AB$7),MAX($Q182:Z182,0)+1,".")))</f>
        <v>,</v>
      </c>
      <c r="AB182" s="270" t="str">
        <f>IF($E182=$E181,IF(AC181=".",IF(MAX($Q182:AA182,0)=OPER!$AA277,".",IF(OPER!$AB277&lt;=HOUR(AC$7),MAX($Q182:AA182,0)+1,".")),","),IF(MAX($Q182:AA182,0)=OPER!$AA277,".",IF(OPER!$AB277&lt;=HOUR(AC$7),MAX($Q182:AA182,0)+1,".")))</f>
        <v>,</v>
      </c>
      <c r="AC182" s="271" t="str">
        <f>IF($E182=$E181,IF(AD181=".",IF(MAX($Q182:AB182,0)=OPER!$AA277,".",IF(OPER!$AB277&lt;=HOUR(AD$7),MAX($Q182:AB182,0)+1,".")),","),IF(MAX($Q182:AB182,0)=OPER!$AA277,".",IF(OPER!$AB277&lt;=HOUR(AD$7),MAX($Q182:AB182,0)+1,".")))</f>
        <v>,</v>
      </c>
      <c r="AD182" s="269" t="str">
        <f>IF($E182=$E181,IF(AE181=".",IF(MAX($Q182:AC182,0)=OPER!$AA277,".",IF(OPER!$AB277&lt;=HOUR(AE$7),MAX($Q182:AC182,0)+1,".")),","),IF(MAX($Q182:AC182,0)=OPER!$AA277,".",IF(OPER!$AB277&lt;=HOUR(AE$7),MAX($Q182:AC182,0)+1,".")))</f>
        <v>,</v>
      </c>
      <c r="AE182" s="269" t="str">
        <f>IF($E182=$E181,IF(AF181=".",IF(MAX($Q182:AD182,0)=OPER!$AA277,".",IF(OPER!$AB277&lt;=HOUR(AF$7),MAX($Q182:AD182,0)+1,".")),","),IF(MAX($Q182:AD182,0)=OPER!$AA277,".",IF(OPER!$AB277&lt;=HOUR(AF$7),MAX($Q182:AD182,0)+1,".")))</f>
        <v>,</v>
      </c>
      <c r="AF182" s="270" t="str">
        <f>IF($E182=$E181,IF(AG181=".",IF(MAX($Q182:AE182,0)=OPER!$AA277,".",IF(OPER!$AB277&lt;=HOUR(AG$7),MAX($Q182:AE182,0)+1,".")),","),IF(MAX($Q182:AE182,0)=OPER!$AA277,".",IF(OPER!$AB277&lt;=HOUR(AG$7),MAX($Q182:AE182,0)+1,".")))</f>
        <v>,</v>
      </c>
      <c r="AG182" s="271" t="str">
        <f>IF($E182=$E181,IF(AH181=".",IF(MAX($Q182:AF182,0)=OPER!$AA277,".",IF(OPER!$AB277&lt;=HOUR(AH$7),MAX($Q182:AF182,0)+1,".")),","),IF(MAX($Q182:AF182,0)=OPER!$AA277,".",IF(OPER!$AB277&lt;=HOUR(AH$7),MAX($Q182:AF182,0)+1,".")))</f>
        <v>,</v>
      </c>
      <c r="AH182" s="269" t="str">
        <f>IF($E182=$E181,IF(AI181=".",IF(MAX($Q182:AG182,0)=OPER!$AA277,".",IF(OPER!$AB277&lt;=HOUR(AI$7),MAX($Q182:AG182,0)+1,".")),","),IF(MAX($Q182:AG182,0)=OPER!$AA277,".",IF(OPER!$AB277&lt;=HOUR(AI$7),MAX($Q182:AG182,0)+1,".")))</f>
        <v>,</v>
      </c>
      <c r="AI182" s="269" t="str">
        <f>IF($E182=$E181,IF(AJ181=".",IF(MAX($Q182:AH182,0)=OPER!$AA277,".",IF(OPER!$AB277&lt;=HOUR(AJ$7),MAX($Q182:AH182,0)+1,".")),","),IF(MAX($Q182:AH182,0)=OPER!$AA277,".",IF(OPER!$AB277&lt;=HOUR(AJ$7),MAX($Q182:AH182,0)+1,".")))</f>
        <v>,</v>
      </c>
      <c r="AJ182" s="270" t="str">
        <f>IF($E182=$E181,IF(AK181=".",IF(MAX($Q182:AI182,0)=OPER!$AA277,".",IF(OPER!$AB277&lt;=HOUR(AK$7),MAX($Q182:AI182,0)+1,".")),","),IF(MAX($Q182:AI182,0)=OPER!$AA277,".",IF(OPER!$AB277&lt;=HOUR(AK$7),MAX($Q182:AI182,0)+1,".")))</f>
        <v>,</v>
      </c>
      <c r="AK182" s="271" t="str">
        <f>IF($E182=$E181,IF(AL181=".",IF(MAX($Q182:AJ182,0)=OPER!$AA277,".",IF(OPER!$AB277&lt;=HOUR(AL$7),MAX($Q182:AJ182,0)+1,".")),","),IF(MAX($Q182:AJ182,0)=OPER!$AA277,".",IF(OPER!$AB277&lt;=HOUR(AL$7),MAX($Q182:AJ182,0)+1,".")))</f>
        <v>,</v>
      </c>
      <c r="AL182" s="269" t="str">
        <f>IF($E182=$E181,IF(AM181=".",IF(MAX($Q182:AK182,0)=OPER!$AA277,".",IF(OPER!$AB277&lt;=HOUR(AM$7),MAX($Q182:AK182,0)+1,".")),","),IF(MAX($Q182:AK182,0)=OPER!$AA277,".",IF(OPER!$AB277&lt;=HOUR(AM$7),MAX($Q182:AK182,0)+1,".")))</f>
        <v>,</v>
      </c>
      <c r="AM182" s="269" t="str">
        <f>IF($E182=$E181,IF(AN181=".",IF(MAX($Q182:AL182,0)=OPER!$AA277,".",IF(OPER!$AB277&lt;=HOUR(AN$7),MAX($Q182:AL182,0)+1,".")),","),IF(MAX($Q182:AL182,0)=OPER!$AA277,".",IF(OPER!$AB277&lt;=HOUR(AN$7),MAX($Q182:AL182,0)+1,".")))</f>
        <v>,</v>
      </c>
      <c r="AN182" s="270" t="str">
        <f>IF($E182=$E181,IF(AO181=".",IF(MAX($Q182:AM182,0)=OPER!$AA277,".",IF(OPER!$AB277&lt;=HOUR(AO$7),MAX($Q182:AM182,0)+1,".")),","),IF(MAX($Q182:AM182,0)=OPER!$AA277,".",IF(OPER!$AB277&lt;=HOUR(AO$7),MAX($Q182:AM182,0)+1,".")))</f>
        <v>,</v>
      </c>
      <c r="AO182" s="271" t="str">
        <f>IF($E182=$E181,IF(AP181=".",IF(MAX($Q182:AN182,0)=OPER!$AA277,".",IF(OPER!$AB277&lt;=HOUR(AP$7),MAX($Q182:AN182,0)+1,".")),","),IF(MAX($Q182:AN182,0)=OPER!$AA277,".",IF(OPER!$AB277&lt;=HOUR(AP$7),MAX($Q182:AN182,0)+1,".")))</f>
        <v>,</v>
      </c>
      <c r="AP182" s="269" t="str">
        <f>IF($E182=$E181,IF(AQ181=".",IF(MAX($Q182:AO182,0)=OPER!$AA277,".",IF(OPER!$AB277&lt;=HOUR(AQ$7),MAX($Q182:AO182,0)+1,".")),","),IF(MAX($Q182:AO182,0)=OPER!$AA277,".",IF(OPER!$AB277&lt;=HOUR(AQ$7),MAX($Q182:AO182,0)+1,".")))</f>
        <v>,</v>
      </c>
      <c r="AQ182" s="269" t="str">
        <f>IF($E182=$E181,IF(AR181=".",IF(MAX($Q182:AP182,0)=OPER!$AA277,".",IF(OPER!$AB277&lt;=HOUR(AR$7),MAX($Q182:AP182,0)+1,".")),","),IF(MAX($Q182:AP182,0)=OPER!$AA277,".",IF(OPER!$AB277&lt;=HOUR(AR$7),MAX($Q182:AP182,0)+1,".")))</f>
        <v>,</v>
      </c>
      <c r="AR182" s="270" t="str">
        <f>IF($E182=$E181,IF(AS181=".",IF(MAX($Q182:AQ182,0)=OPER!$AA277,".",IF(OPER!$AB277&lt;=HOUR(AS$7),MAX($Q182:AQ182,0)+1,".")),","),IF(MAX($Q182:AQ182,0)=OPER!$AA277,".",IF(OPER!$AB277&lt;=HOUR(AS$7),MAX($Q182:AQ182,0)+1,".")))</f>
        <v>,</v>
      </c>
      <c r="AS182" s="271" t="str">
        <f>IF($E182=$E181,IF(AT181=".",IF(MAX($Q182:AR182,0)=OPER!$AA277,".",IF(OPER!$AB277&lt;=HOUR(AT$7),MAX($Q182:AR182,0)+1,".")),","),IF(MAX($Q182:AR182,0)=OPER!$AA277,".",IF(OPER!$AB277&lt;=HOUR(AT$7),MAX($Q182:AR182,0)+1,".")))</f>
        <v>,</v>
      </c>
      <c r="AT182" s="269" t="str">
        <f>IF($E182=$E181,IF(AU181=".",IF(MAX($Q182:AS182,0)=OPER!$AA277,".",IF(OPER!$AB277&lt;=HOUR(AU$7),MAX($Q182:AS182,0)+1,".")),","),IF(MAX($Q182:AS182,0)=OPER!$AA277,".",IF(OPER!$AB277&lt;=HOUR(AU$7),MAX($Q182:AS182,0)+1,".")))</f>
        <v>,</v>
      </c>
      <c r="AU182" s="269" t="str">
        <f>IF($E182=$E181,IF(AV181=".",IF(MAX($Q182:AT182,0)=OPER!$AA277,".",IF(OPER!$AB277&lt;=HOUR(AV$7),MAX($Q182:AT182,0)+1,".")),","),IF(MAX($Q182:AT182,0)=OPER!$AA277,".",IF(OPER!$AB277&lt;=HOUR(AV$7),MAX($Q182:AT182,0)+1,".")))</f>
        <v>,</v>
      </c>
      <c r="AV182" s="270" t="str">
        <f>IF($E182=$E181,IF(AW181=".",IF(MAX($Q182:AU182,0)=OPER!$AA277,".",IF(OPER!$AB277&lt;=HOUR(AW$7),MAX($Q182:AU182,0)+1,".")),","),IF(MAX($Q182:AU182,0)=OPER!$AA277,".",IF(OPER!$AB277&lt;=HOUR(AW$7),MAX($Q182:AU182,0)+1,".")))</f>
        <v>,</v>
      </c>
      <c r="AW182" s="271" t="str">
        <f>IF($E182=$E181,IF(AX181=".",IF(MAX($Q182:AV182,0)=OPER!$AA277,".",IF(OPER!$AB277&lt;=HOUR(AX$7),MAX($Q182:AV182,0)+1,".")),","),IF(MAX($Q182:AV182,0)=OPER!$AA277,".",IF(OPER!$AB277&lt;=HOUR(AX$7),MAX($Q182:AV182,0)+1,".")))</f>
        <v>,</v>
      </c>
      <c r="AX182" s="269" t="str">
        <f>IF($E182=$E181,IF(AY181=".",IF(MAX($Q182:AW182,0)=OPER!$AA277,".",IF(OPER!$AB277&lt;=HOUR(AY$7),MAX($Q182:AW182,0)+1,".")),","),IF(MAX($Q182:AW182,0)=OPER!$AA277,".",IF(OPER!$AB277&lt;=HOUR(AY$7),MAX($Q182:AW182,0)+1,".")))</f>
        <v>,</v>
      </c>
      <c r="AY182" s="269" t="str">
        <f>IF($E182=$E181,IF(AZ181=".",IF(MAX($Q182:AX182,0)=OPER!$AA277,".",IF(OPER!$AB277&lt;=HOUR(AZ$7),MAX($Q182:AX182,0)+1,".")),","),IF(MAX($Q182:AX182,0)=OPER!$AA277,".",IF(OPER!$AB277&lt;=HOUR(AZ$7),MAX($Q182:AX182,0)+1,".")))</f>
        <v>,</v>
      </c>
      <c r="AZ182" s="270" t="str">
        <f>IF($E182=$E181,IF(BA181=".",IF(MAX($Q182:AY182,0)=OPER!$AA277,".",IF(OPER!$AB277&lt;=HOUR(BA$7),MAX($Q182:AY182,0)+1,".")),","),IF(MAX($Q182:AY182,0)=OPER!$AA277,".",IF(OPER!$AB277&lt;=HOUR(BA$7),MAX($Q182:AY182,0)+1,".")))</f>
        <v>,</v>
      </c>
      <c r="BA182" s="30" t="str">
        <f>+OPER!AK176</f>
        <v/>
      </c>
    </row>
    <row r="183" spans="1:53" ht="59.8" x14ac:dyDescent="0.2">
      <c r="A183" s="282" t="str">
        <f>IF(OPER!AF177=0,"",OPER!AF177)</f>
        <v>CRITICA</v>
      </c>
      <c r="B183" s="109" t="str">
        <f>IF(OPER!V177=0,"",OPER!V177)</f>
        <v xml:space="preserve"> </v>
      </c>
      <c r="C183" s="71" t="str">
        <f>IF(OPER!U177 = 0,"", OPER!U177)</f>
        <v/>
      </c>
      <c r="D183" s="30" t="str">
        <f t="shared" si="13"/>
        <v/>
      </c>
      <c r="E183" s="262" t="str">
        <f>IF(OPER!X177 = 0,"",OPER!X177)</f>
        <v xml:space="preserve"> </v>
      </c>
      <c r="F183" s="262" t="str">
        <f>IF(OPER!I177 = 0,"",OPER!I177)</f>
        <v/>
      </c>
      <c r="G183" s="263" t="str">
        <f>IF(OPER!C177=0,"",OPER!C177)</f>
        <v/>
      </c>
      <c r="H183" s="30" t="str">
        <f>IF(OPER!R177 = 0,"",OPER!R177)</f>
        <v/>
      </c>
      <c r="I183" s="30" t="str">
        <f>IF(OPER!F177=0,"", OPER!F177)</f>
        <v/>
      </c>
      <c r="J183" s="108" t="str">
        <f>IF(OPER!G177=0,"",OPER!G177)</f>
        <v/>
      </c>
      <c r="K183" s="250">
        <f>+OPER!R177</f>
        <v>0</v>
      </c>
      <c r="L183" s="262">
        <f t="shared" si="14"/>
        <v>0</v>
      </c>
      <c r="M183" s="250">
        <f t="shared" si="15"/>
        <v>0</v>
      </c>
      <c r="N183" s="205" t="str">
        <f>IF(OPER!A177=0,"",OPER!A177)</f>
        <v/>
      </c>
      <c r="O183" s="73" t="str">
        <f>IF(OPER!AJ2033=0,"",OPER!AJ2033)</f>
        <v/>
      </c>
      <c r="P183" s="264" t="str">
        <f>IF(OPER!AH177="EJECUTADO","SI",IF(OPER!AH177="NO EJECUTADO","NO",""))</f>
        <v/>
      </c>
      <c r="Q183" s="264" t="str">
        <f>IF(OPER!AN177="EJECUTADO","SI",IF(OPER!AN177="NO EJECUTADO","NO",""))</f>
        <v/>
      </c>
      <c r="R183" s="221" t="str">
        <f>IFERROR(VLOOKUP(OPER!Z177,OPER!$AU$490:$AV$577,2,0),"NO ASIGNADO")</f>
        <v xml:space="preserve"> </v>
      </c>
      <c r="S183" s="6" t="str">
        <f>+OPER!AG177</f>
        <v xml:space="preserve"> </v>
      </c>
      <c r="T183" s="268" t="str">
        <f>IF($E183=$E182,IF(U182=".",IF(MAX($Q183:Q183,0)=OPER!$AA278,".",IF(OPER!$AB278&lt;=HOUR(U$7),MAX($Q183:Q183,0)+1,".")),","),IF(MAX($Q183:Q183,0)=OPER!$AA278,".",IF(OPER!$AB278&lt;=HOUR(U$7),MAX($Q183:Q183,0)+1,".")))</f>
        <v>,</v>
      </c>
      <c r="U183" s="269" t="str">
        <f>IF($E183=$E182,IF(V182=".",IF(MAX($Q183:T183,0)=OPER!$AA278,".",IF(OPER!$AB278&lt;=HOUR(V$7),MAX($Q183:T183,0)+1,".")),","),IF(MAX($Q183:T183,0)=OPER!$AA278,".",IF(OPER!$AB278&lt;=HOUR(V$7),MAX($Q183:T183,0)+1,".")))</f>
        <v>,</v>
      </c>
      <c r="V183" s="269" t="str">
        <f>IF($E183=$E182,IF(W182=".",IF(MAX($Q183:U183,0)=OPER!$AA278,".",IF(OPER!$AB278&lt;=HOUR(W$7),MAX($Q183:U183,0)+1,".")),","),IF(MAX($Q183:U183,0)=OPER!$AA278,".",IF(OPER!$AB278&lt;=HOUR(W$7),MAX($Q183:U183,0)+1,".")))</f>
        <v>,</v>
      </c>
      <c r="W183" s="269" t="str">
        <f>IF($E183=$E182,IF(X182=".",IF(MAX($Q183:V183,0)=OPER!$AA278,".",IF(OPER!$AB278&lt;=HOUR(X$7),MAX($Q183:V183,0)+1,".")),","),IF(MAX($Q183:V183,0)=OPER!$AA278,".",IF(OPER!$AB278&lt;=HOUR(X$7),MAX($Q183:V183,0)+1,".")))</f>
        <v>,</v>
      </c>
      <c r="X183" s="270" t="str">
        <f>IF($E183=$E182,IF(Y182=".",IF(MAX($Q183:W183,0)=OPER!$AA278,".",IF(OPER!$AB278&lt;=HOUR(Y$7),MAX($Q183:W183,0)+1,".")),","),IF(MAX($Q183:W183,0)=OPER!$AA278,".",IF(OPER!$AB278&lt;=HOUR(Y$7),MAX($Q183:W183,0)+1,".")))</f>
        <v>,</v>
      </c>
      <c r="Y183" s="271" t="str">
        <f>IF($E183=$E182,IF(Z182=".",IF(MAX($Q183:X183,0)=OPER!$AA278,".",IF(OPER!$AB278&lt;=HOUR(Z$7),MAX($Q183:X183,0)+1,".")),","),IF(MAX($Q183:X183,0)=OPER!$AA278,".",IF(OPER!$AB278&lt;=HOUR(Z$7),MAX($Q183:X183,0)+1,".")))</f>
        <v>,</v>
      </c>
      <c r="Z183" s="269" t="str">
        <f>IF($E183=$E182,IF(AA182=".",IF(MAX($Q183:Y183,0)=OPER!$AA278,".",IF(OPER!$AB278&lt;=HOUR(AA$7),MAX($Q183:Y183,0)+1,".")),","),IF(MAX($Q183:Y183,0)=OPER!$AA278,".",IF(OPER!$AB278&lt;=HOUR(AA$7),MAX($Q183:Y183,0)+1,".")))</f>
        <v>,</v>
      </c>
      <c r="AA183" s="269" t="str">
        <f>IF($E183=$E182,IF(AB182=".",IF(MAX($Q183:Z183,0)=OPER!$AA278,".",IF(OPER!$AB278&lt;=HOUR(AB$7),MAX($Q183:Z183,0)+1,".")),","),IF(MAX($Q183:Z183,0)=OPER!$AA278,".",IF(OPER!$AB278&lt;=HOUR(AB$7),MAX($Q183:Z183,0)+1,".")))</f>
        <v>,</v>
      </c>
      <c r="AB183" s="270" t="str">
        <f>IF($E183=$E182,IF(AC182=".",IF(MAX($Q183:AA183,0)=OPER!$AA278,".",IF(OPER!$AB278&lt;=HOUR(AC$7),MAX($Q183:AA183,0)+1,".")),","),IF(MAX($Q183:AA183,0)=OPER!$AA278,".",IF(OPER!$AB278&lt;=HOUR(AC$7),MAX($Q183:AA183,0)+1,".")))</f>
        <v>,</v>
      </c>
      <c r="AC183" s="271" t="str">
        <f>IF($E183=$E182,IF(AD182=".",IF(MAX($Q183:AB183,0)=OPER!$AA278,".",IF(OPER!$AB278&lt;=HOUR(AD$7),MAX($Q183:AB183,0)+1,".")),","),IF(MAX($Q183:AB183,0)=OPER!$AA278,".",IF(OPER!$AB278&lt;=HOUR(AD$7),MAX($Q183:AB183,0)+1,".")))</f>
        <v>,</v>
      </c>
      <c r="AD183" s="269" t="str">
        <f>IF($E183=$E182,IF(AE182=".",IF(MAX($Q183:AC183,0)=OPER!$AA278,".",IF(OPER!$AB278&lt;=HOUR(AE$7),MAX($Q183:AC183,0)+1,".")),","),IF(MAX($Q183:AC183,0)=OPER!$AA278,".",IF(OPER!$AB278&lt;=HOUR(AE$7),MAX($Q183:AC183,0)+1,".")))</f>
        <v>,</v>
      </c>
      <c r="AE183" s="269" t="str">
        <f>IF($E183=$E182,IF(AF182=".",IF(MAX($Q183:AD183,0)=OPER!$AA278,".",IF(OPER!$AB278&lt;=HOUR(AF$7),MAX($Q183:AD183,0)+1,".")),","),IF(MAX($Q183:AD183,0)=OPER!$AA278,".",IF(OPER!$AB278&lt;=HOUR(AF$7),MAX($Q183:AD183,0)+1,".")))</f>
        <v>,</v>
      </c>
      <c r="AF183" s="270" t="str">
        <f>IF($E183=$E182,IF(AG182=".",IF(MAX($Q183:AE183,0)=OPER!$AA278,".",IF(OPER!$AB278&lt;=HOUR(AG$7),MAX($Q183:AE183,0)+1,".")),","),IF(MAX($Q183:AE183,0)=OPER!$AA278,".",IF(OPER!$AB278&lt;=HOUR(AG$7),MAX($Q183:AE183,0)+1,".")))</f>
        <v>,</v>
      </c>
      <c r="AG183" s="271" t="str">
        <f>IF($E183=$E182,IF(AH182=".",IF(MAX($Q183:AF183,0)=OPER!$AA278,".",IF(OPER!$AB278&lt;=HOUR(AH$7),MAX($Q183:AF183,0)+1,".")),","),IF(MAX($Q183:AF183,0)=OPER!$AA278,".",IF(OPER!$AB278&lt;=HOUR(AH$7),MAX($Q183:AF183,0)+1,".")))</f>
        <v>,</v>
      </c>
      <c r="AH183" s="269" t="str">
        <f>IF($E183=$E182,IF(AI182=".",IF(MAX($Q183:AG183,0)=OPER!$AA278,".",IF(OPER!$AB278&lt;=HOUR(AI$7),MAX($Q183:AG183,0)+1,".")),","),IF(MAX($Q183:AG183,0)=OPER!$AA278,".",IF(OPER!$AB278&lt;=HOUR(AI$7),MAX($Q183:AG183,0)+1,".")))</f>
        <v>,</v>
      </c>
      <c r="AI183" s="269" t="str">
        <f>IF($E183=$E182,IF(AJ182=".",IF(MAX($Q183:AH183,0)=OPER!$AA278,".",IF(OPER!$AB278&lt;=HOUR(AJ$7),MAX($Q183:AH183,0)+1,".")),","),IF(MAX($Q183:AH183,0)=OPER!$AA278,".",IF(OPER!$AB278&lt;=HOUR(AJ$7),MAX($Q183:AH183,0)+1,".")))</f>
        <v>,</v>
      </c>
      <c r="AJ183" s="270" t="str">
        <f>IF($E183=$E182,IF(AK182=".",IF(MAX($Q183:AI183,0)=OPER!$AA278,".",IF(OPER!$AB278&lt;=HOUR(AK$7),MAX($Q183:AI183,0)+1,".")),","),IF(MAX($Q183:AI183,0)=OPER!$AA278,".",IF(OPER!$AB278&lt;=HOUR(AK$7),MAX($Q183:AI183,0)+1,".")))</f>
        <v>,</v>
      </c>
      <c r="AK183" s="271" t="str">
        <f>IF($E183=$E182,IF(AL182=".",IF(MAX($Q183:AJ183,0)=OPER!$AA278,".",IF(OPER!$AB278&lt;=HOUR(AL$7),MAX($Q183:AJ183,0)+1,".")),","),IF(MAX($Q183:AJ183,0)=OPER!$AA278,".",IF(OPER!$AB278&lt;=HOUR(AL$7),MAX($Q183:AJ183,0)+1,".")))</f>
        <v>,</v>
      </c>
      <c r="AL183" s="269" t="str">
        <f>IF($E183=$E182,IF(AM182=".",IF(MAX($Q183:AK183,0)=OPER!$AA278,".",IF(OPER!$AB278&lt;=HOUR(AM$7),MAX($Q183:AK183,0)+1,".")),","),IF(MAX($Q183:AK183,0)=OPER!$AA278,".",IF(OPER!$AB278&lt;=HOUR(AM$7),MAX($Q183:AK183,0)+1,".")))</f>
        <v>,</v>
      </c>
      <c r="AM183" s="269" t="str">
        <f>IF($E183=$E182,IF(AN182=".",IF(MAX($Q183:AL183,0)=OPER!$AA278,".",IF(OPER!$AB278&lt;=HOUR(AN$7),MAX($Q183:AL183,0)+1,".")),","),IF(MAX($Q183:AL183,0)=OPER!$AA278,".",IF(OPER!$AB278&lt;=HOUR(AN$7),MAX($Q183:AL183,0)+1,".")))</f>
        <v>,</v>
      </c>
      <c r="AN183" s="270" t="str">
        <f>IF($E183=$E182,IF(AO182=".",IF(MAX($Q183:AM183,0)=OPER!$AA278,".",IF(OPER!$AB278&lt;=HOUR(AO$7),MAX($Q183:AM183,0)+1,".")),","),IF(MAX($Q183:AM183,0)=OPER!$AA278,".",IF(OPER!$AB278&lt;=HOUR(AO$7),MAX($Q183:AM183,0)+1,".")))</f>
        <v>,</v>
      </c>
      <c r="AO183" s="271" t="str">
        <f>IF($E183=$E182,IF(AP182=".",IF(MAX($Q183:AN183,0)=OPER!$AA278,".",IF(OPER!$AB278&lt;=HOUR(AP$7),MAX($Q183:AN183,0)+1,".")),","),IF(MAX($Q183:AN183,0)=OPER!$AA278,".",IF(OPER!$AB278&lt;=HOUR(AP$7),MAX($Q183:AN183,0)+1,".")))</f>
        <v>,</v>
      </c>
      <c r="AP183" s="269" t="str">
        <f>IF($E183=$E182,IF(AQ182=".",IF(MAX($Q183:AO183,0)=OPER!$AA278,".",IF(OPER!$AB278&lt;=HOUR(AQ$7),MAX($Q183:AO183,0)+1,".")),","),IF(MAX($Q183:AO183,0)=OPER!$AA278,".",IF(OPER!$AB278&lt;=HOUR(AQ$7),MAX($Q183:AO183,0)+1,".")))</f>
        <v>,</v>
      </c>
      <c r="AQ183" s="269" t="str">
        <f>IF($E183=$E182,IF(AR182=".",IF(MAX($Q183:AP183,0)=OPER!$AA278,".",IF(OPER!$AB278&lt;=HOUR(AR$7),MAX($Q183:AP183,0)+1,".")),","),IF(MAX($Q183:AP183,0)=OPER!$AA278,".",IF(OPER!$AB278&lt;=HOUR(AR$7),MAX($Q183:AP183,0)+1,".")))</f>
        <v>,</v>
      </c>
      <c r="AR183" s="270" t="str">
        <f>IF($E183=$E182,IF(AS182=".",IF(MAX($Q183:AQ183,0)=OPER!$AA278,".",IF(OPER!$AB278&lt;=HOUR(AS$7),MAX($Q183:AQ183,0)+1,".")),","),IF(MAX($Q183:AQ183,0)=OPER!$AA278,".",IF(OPER!$AB278&lt;=HOUR(AS$7),MAX($Q183:AQ183,0)+1,".")))</f>
        <v>,</v>
      </c>
      <c r="AS183" s="271" t="str">
        <f>IF($E183=$E182,IF(AT182=".",IF(MAX($Q183:AR183,0)=OPER!$AA278,".",IF(OPER!$AB278&lt;=HOUR(AT$7),MAX($Q183:AR183,0)+1,".")),","),IF(MAX($Q183:AR183,0)=OPER!$AA278,".",IF(OPER!$AB278&lt;=HOUR(AT$7),MAX($Q183:AR183,0)+1,".")))</f>
        <v>,</v>
      </c>
      <c r="AT183" s="269" t="str">
        <f>IF($E183=$E182,IF(AU182=".",IF(MAX($Q183:AS183,0)=OPER!$AA278,".",IF(OPER!$AB278&lt;=HOUR(AU$7),MAX($Q183:AS183,0)+1,".")),","),IF(MAX($Q183:AS183,0)=OPER!$AA278,".",IF(OPER!$AB278&lt;=HOUR(AU$7),MAX($Q183:AS183,0)+1,".")))</f>
        <v>,</v>
      </c>
      <c r="AU183" s="269" t="str">
        <f>IF($E183=$E182,IF(AV182=".",IF(MAX($Q183:AT183,0)=OPER!$AA278,".",IF(OPER!$AB278&lt;=HOUR(AV$7),MAX($Q183:AT183,0)+1,".")),","),IF(MAX($Q183:AT183,0)=OPER!$AA278,".",IF(OPER!$AB278&lt;=HOUR(AV$7),MAX($Q183:AT183,0)+1,".")))</f>
        <v>,</v>
      </c>
      <c r="AV183" s="270" t="str">
        <f>IF($E183=$E182,IF(AW182=".",IF(MAX($Q183:AU183,0)=OPER!$AA278,".",IF(OPER!$AB278&lt;=HOUR(AW$7),MAX($Q183:AU183,0)+1,".")),","),IF(MAX($Q183:AU183,0)=OPER!$AA278,".",IF(OPER!$AB278&lt;=HOUR(AW$7),MAX($Q183:AU183,0)+1,".")))</f>
        <v>,</v>
      </c>
      <c r="AW183" s="271" t="str">
        <f>IF($E183=$E182,IF(AX182=".",IF(MAX($Q183:AV183,0)=OPER!$AA278,".",IF(OPER!$AB278&lt;=HOUR(AX$7),MAX($Q183:AV183,0)+1,".")),","),IF(MAX($Q183:AV183,0)=OPER!$AA278,".",IF(OPER!$AB278&lt;=HOUR(AX$7),MAX($Q183:AV183,0)+1,".")))</f>
        <v>,</v>
      </c>
      <c r="AX183" s="269" t="str">
        <f>IF($E183=$E182,IF(AY182=".",IF(MAX($Q183:AW183,0)=OPER!$AA278,".",IF(OPER!$AB278&lt;=HOUR(AY$7),MAX($Q183:AW183,0)+1,".")),","),IF(MAX($Q183:AW183,0)=OPER!$AA278,".",IF(OPER!$AB278&lt;=HOUR(AY$7),MAX($Q183:AW183,0)+1,".")))</f>
        <v>,</v>
      </c>
      <c r="AY183" s="269" t="str">
        <f>IF($E183=$E182,IF(AZ182=".",IF(MAX($Q183:AX183,0)=OPER!$AA278,".",IF(OPER!$AB278&lt;=HOUR(AZ$7),MAX($Q183:AX183,0)+1,".")),","),IF(MAX($Q183:AX183,0)=OPER!$AA278,".",IF(OPER!$AB278&lt;=HOUR(AZ$7),MAX($Q183:AX183,0)+1,".")))</f>
        <v>,</v>
      </c>
      <c r="AZ183" s="270" t="str">
        <f>IF($E183=$E182,IF(BA182=".",IF(MAX($Q183:AY183,0)=OPER!$AA278,".",IF(OPER!$AB278&lt;=HOUR(BA$7),MAX($Q183:AY183,0)+1,".")),","),IF(MAX($Q183:AY183,0)=OPER!$AA278,".",IF(OPER!$AB278&lt;=HOUR(BA$7),MAX($Q183:AY183,0)+1,".")))</f>
        <v>,</v>
      </c>
      <c r="BA183" s="30" t="str">
        <f>+OPER!AK177</f>
        <v/>
      </c>
    </row>
    <row r="184" spans="1:53" ht="59.8" x14ac:dyDescent="0.2">
      <c r="A184" s="282" t="str">
        <f>IF(OPER!AF178=0,"",OPER!AF178)</f>
        <v>CRITICA</v>
      </c>
      <c r="B184" s="109" t="str">
        <f>IF(OPER!V178=0,"",OPER!V178)</f>
        <v xml:space="preserve"> </v>
      </c>
      <c r="C184" s="71" t="str">
        <f>IF(OPER!U178 = 0,"", OPER!U178)</f>
        <v/>
      </c>
      <c r="D184" s="30" t="str">
        <f t="shared" si="13"/>
        <v/>
      </c>
      <c r="E184" s="262" t="str">
        <f>IF(OPER!X178 = 0,"",OPER!X178)</f>
        <v xml:space="preserve"> </v>
      </c>
      <c r="F184" s="262" t="str">
        <f>IF(OPER!I178 = 0,"",OPER!I178)</f>
        <v/>
      </c>
      <c r="G184" s="263" t="str">
        <f>IF(OPER!C178=0,"",OPER!C178)</f>
        <v/>
      </c>
      <c r="H184" s="30" t="str">
        <f>IF(OPER!R178 = 0,"",OPER!R178)</f>
        <v/>
      </c>
      <c r="I184" s="30" t="str">
        <f>IF(OPER!F178=0,"", OPER!F178)</f>
        <v/>
      </c>
      <c r="J184" s="108" t="str">
        <f>IF(OPER!G178=0,"",OPER!G178)</f>
        <v/>
      </c>
      <c r="K184" s="250">
        <f>+OPER!R178</f>
        <v>0</v>
      </c>
      <c r="L184" s="262">
        <f t="shared" si="14"/>
        <v>0</v>
      </c>
      <c r="M184" s="250">
        <f t="shared" si="15"/>
        <v>0</v>
      </c>
      <c r="N184" s="205" t="str">
        <f>IF(OPER!A178=0,"",OPER!A178)</f>
        <v/>
      </c>
      <c r="O184" s="73" t="str">
        <f>IF(OPER!AJ2034=0,"",OPER!AJ2034)</f>
        <v/>
      </c>
      <c r="P184" s="264" t="str">
        <f>IF(OPER!AH178="EJECUTADO","SI",IF(OPER!AH178="NO EJECUTADO","NO",""))</f>
        <v/>
      </c>
      <c r="Q184" s="264" t="str">
        <f>IF(OPER!AN178="EJECUTADO","SI",IF(OPER!AN178="NO EJECUTADO","NO",""))</f>
        <v/>
      </c>
      <c r="R184" s="221" t="str">
        <f>IFERROR(VLOOKUP(OPER!Z178,OPER!$AU$490:$AV$577,2,0),"NO ASIGNADO")</f>
        <v xml:space="preserve"> </v>
      </c>
      <c r="S184" s="6" t="str">
        <f>+OPER!AG178</f>
        <v xml:space="preserve"> </v>
      </c>
      <c r="T184" s="268" t="str">
        <f>IF($E184=$E183,IF(U183=".",IF(MAX($Q184:Q184,0)=OPER!$AA279,".",IF(OPER!$AB279&lt;=HOUR(U$7),MAX($Q184:Q184,0)+1,".")),","),IF(MAX($Q184:Q184,0)=OPER!$AA279,".",IF(OPER!$AB279&lt;=HOUR(U$7),MAX($Q184:Q184,0)+1,".")))</f>
        <v>,</v>
      </c>
      <c r="U184" s="269" t="str">
        <f>IF($E184=$E183,IF(V183=".",IF(MAX($Q184:T184,0)=OPER!$AA279,".",IF(OPER!$AB279&lt;=HOUR(V$7),MAX($Q184:T184,0)+1,".")),","),IF(MAX($Q184:T184,0)=OPER!$AA279,".",IF(OPER!$AB279&lt;=HOUR(V$7),MAX($Q184:T184,0)+1,".")))</f>
        <v>,</v>
      </c>
      <c r="V184" s="269" t="str">
        <f>IF($E184=$E183,IF(W183=".",IF(MAX($Q184:U184,0)=OPER!$AA279,".",IF(OPER!$AB279&lt;=HOUR(W$7),MAX($Q184:U184,0)+1,".")),","),IF(MAX($Q184:U184,0)=OPER!$AA279,".",IF(OPER!$AB279&lt;=HOUR(W$7),MAX($Q184:U184,0)+1,".")))</f>
        <v>,</v>
      </c>
      <c r="W184" s="269" t="str">
        <f>IF($E184=$E183,IF(X183=".",IF(MAX($Q184:V184,0)=OPER!$AA279,".",IF(OPER!$AB279&lt;=HOUR(X$7),MAX($Q184:V184,0)+1,".")),","),IF(MAX($Q184:V184,0)=OPER!$AA279,".",IF(OPER!$AB279&lt;=HOUR(X$7),MAX($Q184:V184,0)+1,".")))</f>
        <v>,</v>
      </c>
      <c r="X184" s="270" t="str">
        <f>IF($E184=$E183,IF(Y183=".",IF(MAX($Q184:W184,0)=OPER!$AA279,".",IF(OPER!$AB279&lt;=HOUR(Y$7),MAX($Q184:W184,0)+1,".")),","),IF(MAX($Q184:W184,0)=OPER!$AA279,".",IF(OPER!$AB279&lt;=HOUR(Y$7),MAX($Q184:W184,0)+1,".")))</f>
        <v>,</v>
      </c>
      <c r="Y184" s="271" t="str">
        <f>IF($E184=$E183,IF(Z183=".",IF(MAX($Q184:X184,0)=OPER!$AA279,".",IF(OPER!$AB279&lt;=HOUR(Z$7),MAX($Q184:X184,0)+1,".")),","),IF(MAX($Q184:X184,0)=OPER!$AA279,".",IF(OPER!$AB279&lt;=HOUR(Z$7),MAX($Q184:X184,0)+1,".")))</f>
        <v>,</v>
      </c>
      <c r="Z184" s="269" t="str">
        <f>IF($E184=$E183,IF(AA183=".",IF(MAX($Q184:Y184,0)=OPER!$AA279,".",IF(OPER!$AB279&lt;=HOUR(AA$7),MAX($Q184:Y184,0)+1,".")),","),IF(MAX($Q184:Y184,0)=OPER!$AA279,".",IF(OPER!$AB279&lt;=HOUR(AA$7),MAX($Q184:Y184,0)+1,".")))</f>
        <v>,</v>
      </c>
      <c r="AA184" s="269" t="str">
        <f>IF($E184=$E183,IF(AB183=".",IF(MAX($Q184:Z184,0)=OPER!$AA279,".",IF(OPER!$AB279&lt;=HOUR(AB$7),MAX($Q184:Z184,0)+1,".")),","),IF(MAX($Q184:Z184,0)=OPER!$AA279,".",IF(OPER!$AB279&lt;=HOUR(AB$7),MAX($Q184:Z184,0)+1,".")))</f>
        <v>,</v>
      </c>
      <c r="AB184" s="270" t="str">
        <f>IF($E184=$E183,IF(AC183=".",IF(MAX($Q184:AA184,0)=OPER!$AA279,".",IF(OPER!$AB279&lt;=HOUR(AC$7),MAX($Q184:AA184,0)+1,".")),","),IF(MAX($Q184:AA184,0)=OPER!$AA279,".",IF(OPER!$AB279&lt;=HOUR(AC$7),MAX($Q184:AA184,0)+1,".")))</f>
        <v>,</v>
      </c>
      <c r="AC184" s="271" t="str">
        <f>IF($E184=$E183,IF(AD183=".",IF(MAX($Q184:AB184,0)=OPER!$AA279,".",IF(OPER!$AB279&lt;=HOUR(AD$7),MAX($Q184:AB184,0)+1,".")),","),IF(MAX($Q184:AB184,0)=OPER!$AA279,".",IF(OPER!$AB279&lt;=HOUR(AD$7),MAX($Q184:AB184,0)+1,".")))</f>
        <v>,</v>
      </c>
      <c r="AD184" s="269" t="str">
        <f>IF($E184=$E183,IF(AE183=".",IF(MAX($Q184:AC184,0)=OPER!$AA279,".",IF(OPER!$AB279&lt;=HOUR(AE$7),MAX($Q184:AC184,0)+1,".")),","),IF(MAX($Q184:AC184,0)=OPER!$AA279,".",IF(OPER!$AB279&lt;=HOUR(AE$7),MAX($Q184:AC184,0)+1,".")))</f>
        <v>,</v>
      </c>
      <c r="AE184" s="269" t="str">
        <f>IF($E184=$E183,IF(AF183=".",IF(MAX($Q184:AD184,0)=OPER!$AA279,".",IF(OPER!$AB279&lt;=HOUR(AF$7),MAX($Q184:AD184,0)+1,".")),","),IF(MAX($Q184:AD184,0)=OPER!$AA279,".",IF(OPER!$AB279&lt;=HOUR(AF$7),MAX($Q184:AD184,0)+1,".")))</f>
        <v>,</v>
      </c>
      <c r="AF184" s="270" t="str">
        <f>IF($E184=$E183,IF(AG183=".",IF(MAX($Q184:AE184,0)=OPER!$AA279,".",IF(OPER!$AB279&lt;=HOUR(AG$7),MAX($Q184:AE184,0)+1,".")),","),IF(MAX($Q184:AE184,0)=OPER!$AA279,".",IF(OPER!$AB279&lt;=HOUR(AG$7),MAX($Q184:AE184,0)+1,".")))</f>
        <v>,</v>
      </c>
      <c r="AG184" s="271" t="str">
        <f>IF($E184=$E183,IF(AH183=".",IF(MAX($Q184:AF184,0)=OPER!$AA279,".",IF(OPER!$AB279&lt;=HOUR(AH$7),MAX($Q184:AF184,0)+1,".")),","),IF(MAX($Q184:AF184,0)=OPER!$AA279,".",IF(OPER!$AB279&lt;=HOUR(AH$7),MAX($Q184:AF184,0)+1,".")))</f>
        <v>,</v>
      </c>
      <c r="AH184" s="269" t="str">
        <f>IF($E184=$E183,IF(AI183=".",IF(MAX($Q184:AG184,0)=OPER!$AA279,".",IF(OPER!$AB279&lt;=HOUR(AI$7),MAX($Q184:AG184,0)+1,".")),","),IF(MAX($Q184:AG184,0)=OPER!$AA279,".",IF(OPER!$AB279&lt;=HOUR(AI$7),MAX($Q184:AG184,0)+1,".")))</f>
        <v>,</v>
      </c>
      <c r="AI184" s="269" t="str">
        <f>IF($E184=$E183,IF(AJ183=".",IF(MAX($Q184:AH184,0)=OPER!$AA279,".",IF(OPER!$AB279&lt;=HOUR(AJ$7),MAX($Q184:AH184,0)+1,".")),","),IF(MAX($Q184:AH184,0)=OPER!$AA279,".",IF(OPER!$AB279&lt;=HOUR(AJ$7),MAX($Q184:AH184,0)+1,".")))</f>
        <v>,</v>
      </c>
      <c r="AJ184" s="270" t="str">
        <f>IF($E184=$E183,IF(AK183=".",IF(MAX($Q184:AI184,0)=OPER!$AA279,".",IF(OPER!$AB279&lt;=HOUR(AK$7),MAX($Q184:AI184,0)+1,".")),","),IF(MAX($Q184:AI184,0)=OPER!$AA279,".",IF(OPER!$AB279&lt;=HOUR(AK$7),MAX($Q184:AI184,0)+1,".")))</f>
        <v>,</v>
      </c>
      <c r="AK184" s="271" t="str">
        <f>IF($E184=$E183,IF(AL183=".",IF(MAX($Q184:AJ184,0)=OPER!$AA279,".",IF(OPER!$AB279&lt;=HOUR(AL$7),MAX($Q184:AJ184,0)+1,".")),","),IF(MAX($Q184:AJ184,0)=OPER!$AA279,".",IF(OPER!$AB279&lt;=HOUR(AL$7),MAX($Q184:AJ184,0)+1,".")))</f>
        <v>,</v>
      </c>
      <c r="AL184" s="269" t="str">
        <f>IF($E184=$E183,IF(AM183=".",IF(MAX($Q184:AK184,0)=OPER!$AA279,".",IF(OPER!$AB279&lt;=HOUR(AM$7),MAX($Q184:AK184,0)+1,".")),","),IF(MAX($Q184:AK184,0)=OPER!$AA279,".",IF(OPER!$AB279&lt;=HOUR(AM$7),MAX($Q184:AK184,0)+1,".")))</f>
        <v>,</v>
      </c>
      <c r="AM184" s="269" t="str">
        <f>IF($E184=$E183,IF(AN183=".",IF(MAX($Q184:AL184,0)=OPER!$AA279,".",IF(OPER!$AB279&lt;=HOUR(AN$7),MAX($Q184:AL184,0)+1,".")),","),IF(MAX($Q184:AL184,0)=OPER!$AA279,".",IF(OPER!$AB279&lt;=HOUR(AN$7),MAX($Q184:AL184,0)+1,".")))</f>
        <v>,</v>
      </c>
      <c r="AN184" s="270" t="str">
        <f>IF($E184=$E183,IF(AO183=".",IF(MAX($Q184:AM184,0)=OPER!$AA279,".",IF(OPER!$AB279&lt;=HOUR(AO$7),MAX($Q184:AM184,0)+1,".")),","),IF(MAX($Q184:AM184,0)=OPER!$AA279,".",IF(OPER!$AB279&lt;=HOUR(AO$7),MAX($Q184:AM184,0)+1,".")))</f>
        <v>,</v>
      </c>
      <c r="AO184" s="271" t="str">
        <f>IF($E184=$E183,IF(AP183=".",IF(MAX($Q184:AN184,0)=OPER!$AA279,".",IF(OPER!$AB279&lt;=HOUR(AP$7),MAX($Q184:AN184,0)+1,".")),","),IF(MAX($Q184:AN184,0)=OPER!$AA279,".",IF(OPER!$AB279&lt;=HOUR(AP$7),MAX($Q184:AN184,0)+1,".")))</f>
        <v>,</v>
      </c>
      <c r="AP184" s="269" t="str">
        <f>IF($E184=$E183,IF(AQ183=".",IF(MAX($Q184:AO184,0)=OPER!$AA279,".",IF(OPER!$AB279&lt;=HOUR(AQ$7),MAX($Q184:AO184,0)+1,".")),","),IF(MAX($Q184:AO184,0)=OPER!$AA279,".",IF(OPER!$AB279&lt;=HOUR(AQ$7),MAX($Q184:AO184,0)+1,".")))</f>
        <v>,</v>
      </c>
      <c r="AQ184" s="269" t="str">
        <f>IF($E184=$E183,IF(AR183=".",IF(MAX($Q184:AP184,0)=OPER!$AA279,".",IF(OPER!$AB279&lt;=HOUR(AR$7),MAX($Q184:AP184,0)+1,".")),","),IF(MAX($Q184:AP184,0)=OPER!$AA279,".",IF(OPER!$AB279&lt;=HOUR(AR$7),MAX($Q184:AP184,0)+1,".")))</f>
        <v>,</v>
      </c>
      <c r="AR184" s="270" t="str">
        <f>IF($E184=$E183,IF(AS183=".",IF(MAX($Q184:AQ184,0)=OPER!$AA279,".",IF(OPER!$AB279&lt;=HOUR(AS$7),MAX($Q184:AQ184,0)+1,".")),","),IF(MAX($Q184:AQ184,0)=OPER!$AA279,".",IF(OPER!$AB279&lt;=HOUR(AS$7),MAX($Q184:AQ184,0)+1,".")))</f>
        <v>,</v>
      </c>
      <c r="AS184" s="271" t="str">
        <f>IF($E184=$E183,IF(AT183=".",IF(MAX($Q184:AR184,0)=OPER!$AA279,".",IF(OPER!$AB279&lt;=HOUR(AT$7),MAX($Q184:AR184,0)+1,".")),","),IF(MAX($Q184:AR184,0)=OPER!$AA279,".",IF(OPER!$AB279&lt;=HOUR(AT$7),MAX($Q184:AR184,0)+1,".")))</f>
        <v>,</v>
      </c>
      <c r="AT184" s="269" t="str">
        <f>IF($E184=$E183,IF(AU183=".",IF(MAX($Q184:AS184,0)=OPER!$AA279,".",IF(OPER!$AB279&lt;=HOUR(AU$7),MAX($Q184:AS184,0)+1,".")),","),IF(MAX($Q184:AS184,0)=OPER!$AA279,".",IF(OPER!$AB279&lt;=HOUR(AU$7),MAX($Q184:AS184,0)+1,".")))</f>
        <v>,</v>
      </c>
      <c r="AU184" s="269" t="str">
        <f>IF($E184=$E183,IF(AV183=".",IF(MAX($Q184:AT184,0)=OPER!$AA279,".",IF(OPER!$AB279&lt;=HOUR(AV$7),MAX($Q184:AT184,0)+1,".")),","),IF(MAX($Q184:AT184,0)=OPER!$AA279,".",IF(OPER!$AB279&lt;=HOUR(AV$7),MAX($Q184:AT184,0)+1,".")))</f>
        <v>,</v>
      </c>
      <c r="AV184" s="270" t="str">
        <f>IF($E184=$E183,IF(AW183=".",IF(MAX($Q184:AU184,0)=OPER!$AA279,".",IF(OPER!$AB279&lt;=HOUR(AW$7),MAX($Q184:AU184,0)+1,".")),","),IF(MAX($Q184:AU184,0)=OPER!$AA279,".",IF(OPER!$AB279&lt;=HOUR(AW$7),MAX($Q184:AU184,0)+1,".")))</f>
        <v>,</v>
      </c>
      <c r="AW184" s="271" t="str">
        <f>IF($E184=$E183,IF(AX183=".",IF(MAX($Q184:AV184,0)=OPER!$AA279,".",IF(OPER!$AB279&lt;=HOUR(AX$7),MAX($Q184:AV184,0)+1,".")),","),IF(MAX($Q184:AV184,0)=OPER!$AA279,".",IF(OPER!$AB279&lt;=HOUR(AX$7),MAX($Q184:AV184,0)+1,".")))</f>
        <v>,</v>
      </c>
      <c r="AX184" s="269" t="str">
        <f>IF($E184=$E183,IF(AY183=".",IF(MAX($Q184:AW184,0)=OPER!$AA279,".",IF(OPER!$AB279&lt;=HOUR(AY$7),MAX($Q184:AW184,0)+1,".")),","),IF(MAX($Q184:AW184,0)=OPER!$AA279,".",IF(OPER!$AB279&lt;=HOUR(AY$7),MAX($Q184:AW184,0)+1,".")))</f>
        <v>,</v>
      </c>
      <c r="AY184" s="269" t="str">
        <f>IF($E184=$E183,IF(AZ183=".",IF(MAX($Q184:AX184,0)=OPER!$AA279,".",IF(OPER!$AB279&lt;=HOUR(AZ$7),MAX($Q184:AX184,0)+1,".")),","),IF(MAX($Q184:AX184,0)=OPER!$AA279,".",IF(OPER!$AB279&lt;=HOUR(AZ$7),MAX($Q184:AX184,0)+1,".")))</f>
        <v>,</v>
      </c>
      <c r="AZ184" s="270" t="str">
        <f>IF($E184=$E183,IF(BA183=".",IF(MAX($Q184:AY184,0)=OPER!$AA279,".",IF(OPER!$AB279&lt;=HOUR(BA$7),MAX($Q184:AY184,0)+1,".")),","),IF(MAX($Q184:AY184,0)=OPER!$AA279,".",IF(OPER!$AB279&lt;=HOUR(BA$7),MAX($Q184:AY184,0)+1,".")))</f>
        <v>,</v>
      </c>
      <c r="BA184" s="30" t="str">
        <f>+OPER!AK178</f>
        <v/>
      </c>
    </row>
    <row r="185" spans="1:53" ht="59.8" x14ac:dyDescent="0.2">
      <c r="A185" s="282" t="str">
        <f>IF(OPER!AF179=0,"",OPER!AF179)</f>
        <v>CRITICA</v>
      </c>
      <c r="B185" s="109" t="str">
        <f>IF(OPER!V179=0,"",OPER!V179)</f>
        <v xml:space="preserve"> </v>
      </c>
      <c r="C185" s="71" t="str">
        <f>IF(OPER!U179 = 0,"", OPER!U179)</f>
        <v/>
      </c>
      <c r="D185" s="30" t="str">
        <f t="shared" si="13"/>
        <v/>
      </c>
      <c r="E185" s="262" t="str">
        <f>IF(OPER!X179 = 0,"",OPER!X179)</f>
        <v xml:space="preserve"> </v>
      </c>
      <c r="F185" s="262" t="str">
        <f>IF(OPER!I179 = 0,"",OPER!I179)</f>
        <v/>
      </c>
      <c r="G185" s="263" t="str">
        <f>IF(OPER!C179=0,"",OPER!C179)</f>
        <v/>
      </c>
      <c r="H185" s="30" t="str">
        <f>IF(OPER!R179 = 0,"",OPER!R179)</f>
        <v/>
      </c>
      <c r="I185" s="30" t="str">
        <f>IF(OPER!F179=0,"", OPER!F179)</f>
        <v/>
      </c>
      <c r="J185" s="108" t="str">
        <f>IF(OPER!G179=0,"",OPER!G179)</f>
        <v/>
      </c>
      <c r="K185" s="250">
        <f>+OPER!R179</f>
        <v>0</v>
      </c>
      <c r="L185" s="262">
        <f t="shared" si="14"/>
        <v>0</v>
      </c>
      <c r="M185" s="250">
        <f t="shared" si="15"/>
        <v>0</v>
      </c>
      <c r="N185" s="205" t="str">
        <f>IF(OPER!A179=0,"",OPER!A179)</f>
        <v/>
      </c>
      <c r="O185" s="73" t="str">
        <f>IF(OPER!AJ2035=0,"",OPER!AJ2035)</f>
        <v/>
      </c>
      <c r="P185" s="264" t="str">
        <f>IF(OPER!AH179="EJECUTADO","SI",IF(OPER!AH179="NO EJECUTADO","NO",""))</f>
        <v/>
      </c>
      <c r="Q185" s="264" t="str">
        <f>IF(OPER!AN179="EJECUTADO","SI",IF(OPER!AN179="NO EJECUTADO","NO",""))</f>
        <v/>
      </c>
      <c r="R185" s="221" t="str">
        <f>IFERROR(VLOOKUP(OPER!Z179,OPER!$AU$490:$AV$577,2,0),"NO ASIGNADO")</f>
        <v xml:space="preserve"> </v>
      </c>
      <c r="S185" s="6" t="str">
        <f>+OPER!AG179</f>
        <v xml:space="preserve"> </v>
      </c>
      <c r="T185" s="268" t="str">
        <f>IF($E185=$E184,IF(U184=".",IF(MAX($Q185:Q185,0)=OPER!$AA280,".",IF(OPER!$AB280&lt;=HOUR(U$7),MAX($Q185:Q185,0)+1,".")),","),IF(MAX($Q185:Q185,0)=OPER!$AA280,".",IF(OPER!$AB280&lt;=HOUR(U$7),MAX($Q185:Q185,0)+1,".")))</f>
        <v>,</v>
      </c>
      <c r="U185" s="269" t="str">
        <f>IF($E185=$E184,IF(V184=".",IF(MAX($Q185:T185,0)=OPER!$AA280,".",IF(OPER!$AB280&lt;=HOUR(V$7),MAX($Q185:T185,0)+1,".")),","),IF(MAX($Q185:T185,0)=OPER!$AA280,".",IF(OPER!$AB280&lt;=HOUR(V$7),MAX($Q185:T185,0)+1,".")))</f>
        <v>,</v>
      </c>
      <c r="V185" s="269" t="str">
        <f>IF($E185=$E184,IF(W184=".",IF(MAX($Q185:U185,0)=OPER!$AA280,".",IF(OPER!$AB280&lt;=HOUR(W$7),MAX($Q185:U185,0)+1,".")),","),IF(MAX($Q185:U185,0)=OPER!$AA280,".",IF(OPER!$AB280&lt;=HOUR(W$7),MAX($Q185:U185,0)+1,".")))</f>
        <v>,</v>
      </c>
      <c r="W185" s="269" t="str">
        <f>IF($E185=$E184,IF(X184=".",IF(MAX($Q185:V185,0)=OPER!$AA280,".",IF(OPER!$AB280&lt;=HOUR(X$7),MAX($Q185:V185,0)+1,".")),","),IF(MAX($Q185:V185,0)=OPER!$AA280,".",IF(OPER!$AB280&lt;=HOUR(X$7),MAX($Q185:V185,0)+1,".")))</f>
        <v>,</v>
      </c>
      <c r="X185" s="270" t="str">
        <f>IF($E185=$E184,IF(Y184=".",IF(MAX($Q185:W185,0)=OPER!$AA280,".",IF(OPER!$AB280&lt;=HOUR(Y$7),MAX($Q185:W185,0)+1,".")),","),IF(MAX($Q185:W185,0)=OPER!$AA280,".",IF(OPER!$AB280&lt;=HOUR(Y$7),MAX($Q185:W185,0)+1,".")))</f>
        <v>,</v>
      </c>
      <c r="Y185" s="271" t="str">
        <f>IF($E185=$E184,IF(Z184=".",IF(MAX($Q185:X185,0)=OPER!$AA280,".",IF(OPER!$AB280&lt;=HOUR(Z$7),MAX($Q185:X185,0)+1,".")),","),IF(MAX($Q185:X185,0)=OPER!$AA280,".",IF(OPER!$AB280&lt;=HOUR(Z$7),MAX($Q185:X185,0)+1,".")))</f>
        <v>,</v>
      </c>
      <c r="Z185" s="269" t="str">
        <f>IF($E185=$E184,IF(AA184=".",IF(MAX($Q185:Y185,0)=OPER!$AA280,".",IF(OPER!$AB280&lt;=HOUR(AA$7),MAX($Q185:Y185,0)+1,".")),","),IF(MAX($Q185:Y185,0)=OPER!$AA280,".",IF(OPER!$AB280&lt;=HOUR(AA$7),MAX($Q185:Y185,0)+1,".")))</f>
        <v>,</v>
      </c>
      <c r="AA185" s="269" t="str">
        <f>IF($E185=$E184,IF(AB184=".",IF(MAX($Q185:Z185,0)=OPER!$AA280,".",IF(OPER!$AB280&lt;=HOUR(AB$7),MAX($Q185:Z185,0)+1,".")),","),IF(MAX($Q185:Z185,0)=OPER!$AA280,".",IF(OPER!$AB280&lt;=HOUR(AB$7),MAX($Q185:Z185,0)+1,".")))</f>
        <v>,</v>
      </c>
      <c r="AB185" s="270" t="str">
        <f>IF($E185=$E184,IF(AC184=".",IF(MAX($Q185:AA185,0)=OPER!$AA280,".",IF(OPER!$AB280&lt;=HOUR(AC$7),MAX($Q185:AA185,0)+1,".")),","),IF(MAX($Q185:AA185,0)=OPER!$AA280,".",IF(OPER!$AB280&lt;=HOUR(AC$7),MAX($Q185:AA185,0)+1,".")))</f>
        <v>,</v>
      </c>
      <c r="AC185" s="271" t="str">
        <f>IF($E185=$E184,IF(AD184=".",IF(MAX($Q185:AB185,0)=OPER!$AA280,".",IF(OPER!$AB280&lt;=HOUR(AD$7),MAX($Q185:AB185,0)+1,".")),","),IF(MAX($Q185:AB185,0)=OPER!$AA280,".",IF(OPER!$AB280&lt;=HOUR(AD$7),MAX($Q185:AB185,0)+1,".")))</f>
        <v>,</v>
      </c>
      <c r="AD185" s="269" t="str">
        <f>IF($E185=$E184,IF(AE184=".",IF(MAX($Q185:AC185,0)=OPER!$AA280,".",IF(OPER!$AB280&lt;=HOUR(AE$7),MAX($Q185:AC185,0)+1,".")),","),IF(MAX($Q185:AC185,0)=OPER!$AA280,".",IF(OPER!$AB280&lt;=HOUR(AE$7),MAX($Q185:AC185,0)+1,".")))</f>
        <v>,</v>
      </c>
      <c r="AE185" s="269" t="str">
        <f>IF($E185=$E184,IF(AF184=".",IF(MAX($Q185:AD185,0)=OPER!$AA280,".",IF(OPER!$AB280&lt;=HOUR(AF$7),MAX($Q185:AD185,0)+1,".")),","),IF(MAX($Q185:AD185,0)=OPER!$AA280,".",IF(OPER!$AB280&lt;=HOUR(AF$7),MAX($Q185:AD185,0)+1,".")))</f>
        <v>,</v>
      </c>
      <c r="AF185" s="270" t="str">
        <f>IF($E185=$E184,IF(AG184=".",IF(MAX($Q185:AE185,0)=OPER!$AA280,".",IF(OPER!$AB280&lt;=HOUR(AG$7),MAX($Q185:AE185,0)+1,".")),","),IF(MAX($Q185:AE185,0)=OPER!$AA280,".",IF(OPER!$AB280&lt;=HOUR(AG$7),MAX($Q185:AE185,0)+1,".")))</f>
        <v>,</v>
      </c>
      <c r="AG185" s="271" t="str">
        <f>IF($E185=$E184,IF(AH184=".",IF(MAX($Q185:AF185,0)=OPER!$AA280,".",IF(OPER!$AB280&lt;=HOUR(AH$7),MAX($Q185:AF185,0)+1,".")),","),IF(MAX($Q185:AF185,0)=OPER!$AA280,".",IF(OPER!$AB280&lt;=HOUR(AH$7),MAX($Q185:AF185,0)+1,".")))</f>
        <v>,</v>
      </c>
      <c r="AH185" s="269" t="str">
        <f>IF($E185=$E184,IF(AI184=".",IF(MAX($Q185:AG185,0)=OPER!$AA280,".",IF(OPER!$AB280&lt;=HOUR(AI$7),MAX($Q185:AG185,0)+1,".")),","),IF(MAX($Q185:AG185,0)=OPER!$AA280,".",IF(OPER!$AB280&lt;=HOUR(AI$7),MAX($Q185:AG185,0)+1,".")))</f>
        <v>,</v>
      </c>
      <c r="AI185" s="269" t="str">
        <f>IF($E185=$E184,IF(AJ184=".",IF(MAX($Q185:AH185,0)=OPER!$AA280,".",IF(OPER!$AB280&lt;=HOUR(AJ$7),MAX($Q185:AH185,0)+1,".")),","),IF(MAX($Q185:AH185,0)=OPER!$AA280,".",IF(OPER!$AB280&lt;=HOUR(AJ$7),MAX($Q185:AH185,0)+1,".")))</f>
        <v>,</v>
      </c>
      <c r="AJ185" s="270" t="str">
        <f>IF($E185=$E184,IF(AK184=".",IF(MAX($Q185:AI185,0)=OPER!$AA280,".",IF(OPER!$AB280&lt;=HOUR(AK$7),MAX($Q185:AI185,0)+1,".")),","),IF(MAX($Q185:AI185,0)=OPER!$AA280,".",IF(OPER!$AB280&lt;=HOUR(AK$7),MAX($Q185:AI185,0)+1,".")))</f>
        <v>,</v>
      </c>
      <c r="AK185" s="271" t="str">
        <f>IF($E185=$E184,IF(AL184=".",IF(MAX($Q185:AJ185,0)=OPER!$AA280,".",IF(OPER!$AB280&lt;=HOUR(AL$7),MAX($Q185:AJ185,0)+1,".")),","),IF(MAX($Q185:AJ185,0)=OPER!$AA280,".",IF(OPER!$AB280&lt;=HOUR(AL$7),MAX($Q185:AJ185,0)+1,".")))</f>
        <v>,</v>
      </c>
      <c r="AL185" s="269" t="str">
        <f>IF($E185=$E184,IF(AM184=".",IF(MAX($Q185:AK185,0)=OPER!$AA280,".",IF(OPER!$AB280&lt;=HOUR(AM$7),MAX($Q185:AK185,0)+1,".")),","),IF(MAX($Q185:AK185,0)=OPER!$AA280,".",IF(OPER!$AB280&lt;=HOUR(AM$7),MAX($Q185:AK185,0)+1,".")))</f>
        <v>,</v>
      </c>
      <c r="AM185" s="269" t="str">
        <f>IF($E185=$E184,IF(AN184=".",IF(MAX($Q185:AL185,0)=OPER!$AA280,".",IF(OPER!$AB280&lt;=HOUR(AN$7),MAX($Q185:AL185,0)+1,".")),","),IF(MAX($Q185:AL185,0)=OPER!$AA280,".",IF(OPER!$AB280&lt;=HOUR(AN$7),MAX($Q185:AL185,0)+1,".")))</f>
        <v>,</v>
      </c>
      <c r="AN185" s="270" t="str">
        <f>IF($E185=$E184,IF(AO184=".",IF(MAX($Q185:AM185,0)=OPER!$AA280,".",IF(OPER!$AB280&lt;=HOUR(AO$7),MAX($Q185:AM185,0)+1,".")),","),IF(MAX($Q185:AM185,0)=OPER!$AA280,".",IF(OPER!$AB280&lt;=HOUR(AO$7),MAX($Q185:AM185,0)+1,".")))</f>
        <v>,</v>
      </c>
      <c r="AO185" s="271" t="str">
        <f>IF($E185=$E184,IF(AP184=".",IF(MAX($Q185:AN185,0)=OPER!$AA280,".",IF(OPER!$AB280&lt;=HOUR(AP$7),MAX($Q185:AN185,0)+1,".")),","),IF(MAX($Q185:AN185,0)=OPER!$AA280,".",IF(OPER!$AB280&lt;=HOUR(AP$7),MAX($Q185:AN185,0)+1,".")))</f>
        <v>,</v>
      </c>
      <c r="AP185" s="269" t="str">
        <f>IF($E185=$E184,IF(AQ184=".",IF(MAX($Q185:AO185,0)=OPER!$AA280,".",IF(OPER!$AB280&lt;=HOUR(AQ$7),MAX($Q185:AO185,0)+1,".")),","),IF(MAX($Q185:AO185,0)=OPER!$AA280,".",IF(OPER!$AB280&lt;=HOUR(AQ$7),MAX($Q185:AO185,0)+1,".")))</f>
        <v>,</v>
      </c>
      <c r="AQ185" s="269" t="str">
        <f>IF($E185=$E184,IF(AR184=".",IF(MAX($Q185:AP185,0)=OPER!$AA280,".",IF(OPER!$AB280&lt;=HOUR(AR$7),MAX($Q185:AP185,0)+1,".")),","),IF(MAX($Q185:AP185,0)=OPER!$AA280,".",IF(OPER!$AB280&lt;=HOUR(AR$7),MAX($Q185:AP185,0)+1,".")))</f>
        <v>,</v>
      </c>
      <c r="AR185" s="270" t="str">
        <f>IF($E185=$E184,IF(AS184=".",IF(MAX($Q185:AQ185,0)=OPER!$AA280,".",IF(OPER!$AB280&lt;=HOUR(AS$7),MAX($Q185:AQ185,0)+1,".")),","),IF(MAX($Q185:AQ185,0)=OPER!$AA280,".",IF(OPER!$AB280&lt;=HOUR(AS$7),MAX($Q185:AQ185,0)+1,".")))</f>
        <v>,</v>
      </c>
      <c r="AS185" s="271" t="str">
        <f>IF($E185=$E184,IF(AT184=".",IF(MAX($Q185:AR185,0)=OPER!$AA280,".",IF(OPER!$AB280&lt;=HOUR(AT$7),MAX($Q185:AR185,0)+1,".")),","),IF(MAX($Q185:AR185,0)=OPER!$AA280,".",IF(OPER!$AB280&lt;=HOUR(AT$7),MAX($Q185:AR185,0)+1,".")))</f>
        <v>,</v>
      </c>
      <c r="AT185" s="269" t="str">
        <f>IF($E185=$E184,IF(AU184=".",IF(MAX($Q185:AS185,0)=OPER!$AA280,".",IF(OPER!$AB280&lt;=HOUR(AU$7),MAX($Q185:AS185,0)+1,".")),","),IF(MAX($Q185:AS185,0)=OPER!$AA280,".",IF(OPER!$AB280&lt;=HOUR(AU$7),MAX($Q185:AS185,0)+1,".")))</f>
        <v>,</v>
      </c>
      <c r="AU185" s="269" t="str">
        <f>IF($E185=$E184,IF(AV184=".",IF(MAX($Q185:AT185,0)=OPER!$AA280,".",IF(OPER!$AB280&lt;=HOUR(AV$7),MAX($Q185:AT185,0)+1,".")),","),IF(MAX($Q185:AT185,0)=OPER!$AA280,".",IF(OPER!$AB280&lt;=HOUR(AV$7),MAX($Q185:AT185,0)+1,".")))</f>
        <v>,</v>
      </c>
      <c r="AV185" s="270" t="str">
        <f>IF($E185=$E184,IF(AW184=".",IF(MAX($Q185:AU185,0)=OPER!$AA280,".",IF(OPER!$AB280&lt;=HOUR(AW$7),MAX($Q185:AU185,0)+1,".")),","),IF(MAX($Q185:AU185,0)=OPER!$AA280,".",IF(OPER!$AB280&lt;=HOUR(AW$7),MAX($Q185:AU185,0)+1,".")))</f>
        <v>,</v>
      </c>
      <c r="AW185" s="271" t="str">
        <f>IF($E185=$E184,IF(AX184=".",IF(MAX($Q185:AV185,0)=OPER!$AA280,".",IF(OPER!$AB280&lt;=HOUR(AX$7),MAX($Q185:AV185,0)+1,".")),","),IF(MAX($Q185:AV185,0)=OPER!$AA280,".",IF(OPER!$AB280&lt;=HOUR(AX$7),MAX($Q185:AV185,0)+1,".")))</f>
        <v>,</v>
      </c>
      <c r="AX185" s="269" t="str">
        <f>IF($E185=$E184,IF(AY184=".",IF(MAX($Q185:AW185,0)=OPER!$AA280,".",IF(OPER!$AB280&lt;=HOUR(AY$7),MAX($Q185:AW185,0)+1,".")),","),IF(MAX($Q185:AW185,0)=OPER!$AA280,".",IF(OPER!$AB280&lt;=HOUR(AY$7),MAX($Q185:AW185,0)+1,".")))</f>
        <v>,</v>
      </c>
      <c r="AY185" s="269" t="str">
        <f>IF($E185=$E184,IF(AZ184=".",IF(MAX($Q185:AX185,0)=OPER!$AA280,".",IF(OPER!$AB280&lt;=HOUR(AZ$7),MAX($Q185:AX185,0)+1,".")),","),IF(MAX($Q185:AX185,0)=OPER!$AA280,".",IF(OPER!$AB280&lt;=HOUR(AZ$7),MAX($Q185:AX185,0)+1,".")))</f>
        <v>,</v>
      </c>
      <c r="AZ185" s="270" t="str">
        <f>IF($E185=$E184,IF(BA184=".",IF(MAX($Q185:AY185,0)=OPER!$AA280,".",IF(OPER!$AB280&lt;=HOUR(BA$7),MAX($Q185:AY185,0)+1,".")),","),IF(MAX($Q185:AY185,0)=OPER!$AA280,".",IF(OPER!$AB280&lt;=HOUR(BA$7),MAX($Q185:AY185,0)+1,".")))</f>
        <v>,</v>
      </c>
      <c r="BA185" s="30" t="str">
        <f>+OPER!AK179</f>
        <v/>
      </c>
    </row>
    <row r="186" spans="1:53" ht="59.8" x14ac:dyDescent="0.2">
      <c r="A186" s="282" t="str">
        <f>IF(OPER!AF180=0,"",OPER!AF180)</f>
        <v>CRITICA</v>
      </c>
      <c r="B186" s="109" t="str">
        <f>IF(OPER!V180=0,"",OPER!V180)</f>
        <v xml:space="preserve"> </v>
      </c>
      <c r="C186" s="71" t="str">
        <f>IF(OPER!U180 = 0,"", OPER!U180)</f>
        <v/>
      </c>
      <c r="D186" s="30" t="str">
        <f t="shared" si="13"/>
        <v/>
      </c>
      <c r="E186" s="262" t="str">
        <f>IF(OPER!X180 = 0,"",OPER!X180)</f>
        <v xml:space="preserve"> </v>
      </c>
      <c r="F186" s="262" t="str">
        <f>IF(OPER!I180 = 0,"",OPER!I180)</f>
        <v/>
      </c>
      <c r="G186" s="263" t="str">
        <f>IF(OPER!C180=0,"",OPER!C180)</f>
        <v/>
      </c>
      <c r="H186" s="30" t="str">
        <f>IF(OPER!R180 = 0,"",OPER!R180)</f>
        <v/>
      </c>
      <c r="I186" s="30" t="str">
        <f>IF(OPER!F180=0,"", OPER!F180)</f>
        <v/>
      </c>
      <c r="J186" s="108" t="str">
        <f>IF(OPER!G180=0,"",OPER!G180)</f>
        <v/>
      </c>
      <c r="K186" s="250">
        <f>+OPER!R180</f>
        <v>0</v>
      </c>
      <c r="L186" s="262">
        <f t="shared" si="14"/>
        <v>0</v>
      </c>
      <c r="M186" s="250">
        <f t="shared" si="15"/>
        <v>0</v>
      </c>
      <c r="N186" s="205" t="str">
        <f>IF(OPER!A180=0,"",OPER!A180)</f>
        <v/>
      </c>
      <c r="O186" s="73" t="str">
        <f>IF(OPER!AJ2036=0,"",OPER!AJ2036)</f>
        <v/>
      </c>
      <c r="P186" s="264" t="str">
        <f>IF(OPER!AH180="EJECUTADO","SI",IF(OPER!AH180="NO EJECUTADO","NO",""))</f>
        <v/>
      </c>
      <c r="Q186" s="264" t="str">
        <f>IF(OPER!AN180="EJECUTADO","SI",IF(OPER!AN180="NO EJECUTADO","NO",""))</f>
        <v/>
      </c>
      <c r="R186" s="221" t="str">
        <f>IFERROR(VLOOKUP(OPER!Z180,OPER!$AU$490:$AV$577,2,0),"NO ASIGNADO")</f>
        <v xml:space="preserve"> </v>
      </c>
      <c r="S186" s="6" t="str">
        <f>+OPER!AG180</f>
        <v xml:space="preserve"> </v>
      </c>
      <c r="T186" s="268" t="str">
        <f>IF($E186=$E185,IF(U185=".",IF(MAX($Q186:Q186,0)=OPER!$AA281,".",IF(OPER!$AB281&lt;=HOUR(U$7),MAX($Q186:Q186,0)+1,".")),","),IF(MAX($Q186:Q186,0)=OPER!$AA281,".",IF(OPER!$AB281&lt;=HOUR(U$7),MAX($Q186:Q186,0)+1,".")))</f>
        <v>,</v>
      </c>
      <c r="U186" s="269" t="str">
        <f>IF($E186=$E185,IF(V185=".",IF(MAX($Q186:T186,0)=OPER!$AA281,".",IF(OPER!$AB281&lt;=HOUR(V$7),MAX($Q186:T186,0)+1,".")),","),IF(MAX($Q186:T186,0)=OPER!$AA281,".",IF(OPER!$AB281&lt;=HOUR(V$7),MAX($Q186:T186,0)+1,".")))</f>
        <v>,</v>
      </c>
      <c r="V186" s="269" t="str">
        <f>IF($E186=$E185,IF(W185=".",IF(MAX($Q186:U186,0)=OPER!$AA281,".",IF(OPER!$AB281&lt;=HOUR(W$7),MAX($Q186:U186,0)+1,".")),","),IF(MAX($Q186:U186,0)=OPER!$AA281,".",IF(OPER!$AB281&lt;=HOUR(W$7),MAX($Q186:U186,0)+1,".")))</f>
        <v>,</v>
      </c>
      <c r="W186" s="269" t="str">
        <f>IF($E186=$E185,IF(X185=".",IF(MAX($Q186:V186,0)=OPER!$AA281,".",IF(OPER!$AB281&lt;=HOUR(X$7),MAX($Q186:V186,0)+1,".")),","),IF(MAX($Q186:V186,0)=OPER!$AA281,".",IF(OPER!$AB281&lt;=HOUR(X$7),MAX($Q186:V186,0)+1,".")))</f>
        <v>,</v>
      </c>
      <c r="X186" s="270" t="str">
        <f>IF($E186=$E185,IF(Y185=".",IF(MAX($Q186:W186,0)=OPER!$AA281,".",IF(OPER!$AB281&lt;=HOUR(Y$7),MAX($Q186:W186,0)+1,".")),","),IF(MAX($Q186:W186,0)=OPER!$AA281,".",IF(OPER!$AB281&lt;=HOUR(Y$7),MAX($Q186:W186,0)+1,".")))</f>
        <v>,</v>
      </c>
      <c r="Y186" s="271" t="str">
        <f>IF($E186=$E185,IF(Z185=".",IF(MAX($Q186:X186,0)=OPER!$AA281,".",IF(OPER!$AB281&lt;=HOUR(Z$7),MAX($Q186:X186,0)+1,".")),","),IF(MAX($Q186:X186,0)=OPER!$AA281,".",IF(OPER!$AB281&lt;=HOUR(Z$7),MAX($Q186:X186,0)+1,".")))</f>
        <v>,</v>
      </c>
      <c r="Z186" s="269" t="str">
        <f>IF($E186=$E185,IF(AA185=".",IF(MAX($Q186:Y186,0)=OPER!$AA281,".",IF(OPER!$AB281&lt;=HOUR(AA$7),MAX($Q186:Y186,0)+1,".")),","),IF(MAX($Q186:Y186,0)=OPER!$AA281,".",IF(OPER!$AB281&lt;=HOUR(AA$7),MAX($Q186:Y186,0)+1,".")))</f>
        <v>,</v>
      </c>
      <c r="AA186" s="269" t="str">
        <f>IF($E186=$E185,IF(AB185=".",IF(MAX($Q186:Z186,0)=OPER!$AA281,".",IF(OPER!$AB281&lt;=HOUR(AB$7),MAX($Q186:Z186,0)+1,".")),","),IF(MAX($Q186:Z186,0)=OPER!$AA281,".",IF(OPER!$AB281&lt;=HOUR(AB$7),MAX($Q186:Z186,0)+1,".")))</f>
        <v>,</v>
      </c>
      <c r="AB186" s="270" t="str">
        <f>IF($E186=$E185,IF(AC185=".",IF(MAX($Q186:AA186,0)=OPER!$AA281,".",IF(OPER!$AB281&lt;=HOUR(AC$7),MAX($Q186:AA186,0)+1,".")),","),IF(MAX($Q186:AA186,0)=OPER!$AA281,".",IF(OPER!$AB281&lt;=HOUR(AC$7),MAX($Q186:AA186,0)+1,".")))</f>
        <v>,</v>
      </c>
      <c r="AC186" s="271" t="str">
        <f>IF($E186=$E185,IF(AD185=".",IF(MAX($Q186:AB186,0)=OPER!$AA281,".",IF(OPER!$AB281&lt;=HOUR(AD$7),MAX($Q186:AB186,0)+1,".")),","),IF(MAX($Q186:AB186,0)=OPER!$AA281,".",IF(OPER!$AB281&lt;=HOUR(AD$7),MAX($Q186:AB186,0)+1,".")))</f>
        <v>,</v>
      </c>
      <c r="AD186" s="269" t="str">
        <f>IF($E186=$E185,IF(AE185=".",IF(MAX($Q186:AC186,0)=OPER!$AA281,".",IF(OPER!$AB281&lt;=HOUR(AE$7),MAX($Q186:AC186,0)+1,".")),","),IF(MAX($Q186:AC186,0)=OPER!$AA281,".",IF(OPER!$AB281&lt;=HOUR(AE$7),MAX($Q186:AC186,0)+1,".")))</f>
        <v>,</v>
      </c>
      <c r="AE186" s="269" t="str">
        <f>IF($E186=$E185,IF(AF185=".",IF(MAX($Q186:AD186,0)=OPER!$AA281,".",IF(OPER!$AB281&lt;=HOUR(AF$7),MAX($Q186:AD186,0)+1,".")),","),IF(MAX($Q186:AD186,0)=OPER!$AA281,".",IF(OPER!$AB281&lt;=HOUR(AF$7),MAX($Q186:AD186,0)+1,".")))</f>
        <v>,</v>
      </c>
      <c r="AF186" s="270" t="str">
        <f>IF($E186=$E185,IF(AG185=".",IF(MAX($Q186:AE186,0)=OPER!$AA281,".",IF(OPER!$AB281&lt;=HOUR(AG$7),MAX($Q186:AE186,0)+1,".")),","),IF(MAX($Q186:AE186,0)=OPER!$AA281,".",IF(OPER!$AB281&lt;=HOUR(AG$7),MAX($Q186:AE186,0)+1,".")))</f>
        <v>,</v>
      </c>
      <c r="AG186" s="271" t="str">
        <f>IF($E186=$E185,IF(AH185=".",IF(MAX($Q186:AF186,0)=OPER!$AA281,".",IF(OPER!$AB281&lt;=HOUR(AH$7),MAX($Q186:AF186,0)+1,".")),","),IF(MAX($Q186:AF186,0)=OPER!$AA281,".",IF(OPER!$AB281&lt;=HOUR(AH$7),MAX($Q186:AF186,0)+1,".")))</f>
        <v>,</v>
      </c>
      <c r="AH186" s="269" t="str">
        <f>IF($E186=$E185,IF(AI185=".",IF(MAX($Q186:AG186,0)=OPER!$AA281,".",IF(OPER!$AB281&lt;=HOUR(AI$7),MAX($Q186:AG186,0)+1,".")),","),IF(MAX($Q186:AG186,0)=OPER!$AA281,".",IF(OPER!$AB281&lt;=HOUR(AI$7),MAX($Q186:AG186,0)+1,".")))</f>
        <v>,</v>
      </c>
      <c r="AI186" s="269" t="str">
        <f>IF($E186=$E185,IF(AJ185=".",IF(MAX($Q186:AH186,0)=OPER!$AA281,".",IF(OPER!$AB281&lt;=HOUR(AJ$7),MAX($Q186:AH186,0)+1,".")),","),IF(MAX($Q186:AH186,0)=OPER!$AA281,".",IF(OPER!$AB281&lt;=HOUR(AJ$7),MAX($Q186:AH186,0)+1,".")))</f>
        <v>,</v>
      </c>
      <c r="AJ186" s="270" t="str">
        <f>IF($E186=$E185,IF(AK185=".",IF(MAX($Q186:AI186,0)=OPER!$AA281,".",IF(OPER!$AB281&lt;=HOUR(AK$7),MAX($Q186:AI186,0)+1,".")),","),IF(MAX($Q186:AI186,0)=OPER!$AA281,".",IF(OPER!$AB281&lt;=HOUR(AK$7),MAX($Q186:AI186,0)+1,".")))</f>
        <v>,</v>
      </c>
      <c r="AK186" s="271" t="str">
        <f>IF($E186=$E185,IF(AL185=".",IF(MAX($Q186:AJ186,0)=OPER!$AA281,".",IF(OPER!$AB281&lt;=HOUR(AL$7),MAX($Q186:AJ186,0)+1,".")),","),IF(MAX($Q186:AJ186,0)=OPER!$AA281,".",IF(OPER!$AB281&lt;=HOUR(AL$7),MAX($Q186:AJ186,0)+1,".")))</f>
        <v>,</v>
      </c>
      <c r="AL186" s="269" t="str">
        <f>IF($E186=$E185,IF(AM185=".",IF(MAX($Q186:AK186,0)=OPER!$AA281,".",IF(OPER!$AB281&lt;=HOUR(AM$7),MAX($Q186:AK186,0)+1,".")),","),IF(MAX($Q186:AK186,0)=OPER!$AA281,".",IF(OPER!$AB281&lt;=HOUR(AM$7),MAX($Q186:AK186,0)+1,".")))</f>
        <v>,</v>
      </c>
      <c r="AM186" s="269" t="str">
        <f>IF($E186=$E185,IF(AN185=".",IF(MAX($Q186:AL186,0)=OPER!$AA281,".",IF(OPER!$AB281&lt;=HOUR(AN$7),MAX($Q186:AL186,0)+1,".")),","),IF(MAX($Q186:AL186,0)=OPER!$AA281,".",IF(OPER!$AB281&lt;=HOUR(AN$7),MAX($Q186:AL186,0)+1,".")))</f>
        <v>,</v>
      </c>
      <c r="AN186" s="270" t="str">
        <f>IF($E186=$E185,IF(AO185=".",IF(MAX($Q186:AM186,0)=OPER!$AA281,".",IF(OPER!$AB281&lt;=HOUR(AO$7),MAX($Q186:AM186,0)+1,".")),","),IF(MAX($Q186:AM186,0)=OPER!$AA281,".",IF(OPER!$AB281&lt;=HOUR(AO$7),MAX($Q186:AM186,0)+1,".")))</f>
        <v>,</v>
      </c>
      <c r="AO186" s="271" t="str">
        <f>IF($E186=$E185,IF(AP185=".",IF(MAX($Q186:AN186,0)=OPER!$AA281,".",IF(OPER!$AB281&lt;=HOUR(AP$7),MAX($Q186:AN186,0)+1,".")),","),IF(MAX($Q186:AN186,0)=OPER!$AA281,".",IF(OPER!$AB281&lt;=HOUR(AP$7),MAX($Q186:AN186,0)+1,".")))</f>
        <v>,</v>
      </c>
      <c r="AP186" s="269" t="str">
        <f>IF($E186=$E185,IF(AQ185=".",IF(MAX($Q186:AO186,0)=OPER!$AA281,".",IF(OPER!$AB281&lt;=HOUR(AQ$7),MAX($Q186:AO186,0)+1,".")),","),IF(MAX($Q186:AO186,0)=OPER!$AA281,".",IF(OPER!$AB281&lt;=HOUR(AQ$7),MAX($Q186:AO186,0)+1,".")))</f>
        <v>,</v>
      </c>
      <c r="AQ186" s="269" t="str">
        <f>IF($E186=$E185,IF(AR185=".",IF(MAX($Q186:AP186,0)=OPER!$AA281,".",IF(OPER!$AB281&lt;=HOUR(AR$7),MAX($Q186:AP186,0)+1,".")),","),IF(MAX($Q186:AP186,0)=OPER!$AA281,".",IF(OPER!$AB281&lt;=HOUR(AR$7),MAX($Q186:AP186,0)+1,".")))</f>
        <v>,</v>
      </c>
      <c r="AR186" s="270" t="str">
        <f>IF($E186=$E185,IF(AS185=".",IF(MAX($Q186:AQ186,0)=OPER!$AA281,".",IF(OPER!$AB281&lt;=HOUR(AS$7),MAX($Q186:AQ186,0)+1,".")),","),IF(MAX($Q186:AQ186,0)=OPER!$AA281,".",IF(OPER!$AB281&lt;=HOUR(AS$7),MAX($Q186:AQ186,0)+1,".")))</f>
        <v>,</v>
      </c>
      <c r="AS186" s="271" t="str">
        <f>IF($E186=$E185,IF(AT185=".",IF(MAX($Q186:AR186,0)=OPER!$AA281,".",IF(OPER!$AB281&lt;=HOUR(AT$7),MAX($Q186:AR186,0)+1,".")),","),IF(MAX($Q186:AR186,0)=OPER!$AA281,".",IF(OPER!$AB281&lt;=HOUR(AT$7),MAX($Q186:AR186,0)+1,".")))</f>
        <v>,</v>
      </c>
      <c r="AT186" s="269" t="str">
        <f>IF($E186=$E185,IF(AU185=".",IF(MAX($Q186:AS186,0)=OPER!$AA281,".",IF(OPER!$AB281&lt;=HOUR(AU$7),MAX($Q186:AS186,0)+1,".")),","),IF(MAX($Q186:AS186,0)=OPER!$AA281,".",IF(OPER!$AB281&lt;=HOUR(AU$7),MAX($Q186:AS186,0)+1,".")))</f>
        <v>,</v>
      </c>
      <c r="AU186" s="269" t="str">
        <f>IF($E186=$E185,IF(AV185=".",IF(MAX($Q186:AT186,0)=OPER!$AA281,".",IF(OPER!$AB281&lt;=HOUR(AV$7),MAX($Q186:AT186,0)+1,".")),","),IF(MAX($Q186:AT186,0)=OPER!$AA281,".",IF(OPER!$AB281&lt;=HOUR(AV$7),MAX($Q186:AT186,0)+1,".")))</f>
        <v>,</v>
      </c>
      <c r="AV186" s="270" t="str">
        <f>IF($E186=$E185,IF(AW185=".",IF(MAX($Q186:AU186,0)=OPER!$AA281,".",IF(OPER!$AB281&lt;=HOUR(AW$7),MAX($Q186:AU186,0)+1,".")),","),IF(MAX($Q186:AU186,0)=OPER!$AA281,".",IF(OPER!$AB281&lt;=HOUR(AW$7),MAX($Q186:AU186,0)+1,".")))</f>
        <v>,</v>
      </c>
      <c r="AW186" s="271" t="str">
        <f>IF($E186=$E185,IF(AX185=".",IF(MAX($Q186:AV186,0)=OPER!$AA281,".",IF(OPER!$AB281&lt;=HOUR(AX$7),MAX($Q186:AV186,0)+1,".")),","),IF(MAX($Q186:AV186,0)=OPER!$AA281,".",IF(OPER!$AB281&lt;=HOUR(AX$7),MAX($Q186:AV186,0)+1,".")))</f>
        <v>,</v>
      </c>
      <c r="AX186" s="269" t="str">
        <f>IF($E186=$E185,IF(AY185=".",IF(MAX($Q186:AW186,0)=OPER!$AA281,".",IF(OPER!$AB281&lt;=HOUR(AY$7),MAX($Q186:AW186,0)+1,".")),","),IF(MAX($Q186:AW186,0)=OPER!$AA281,".",IF(OPER!$AB281&lt;=HOUR(AY$7),MAX($Q186:AW186,0)+1,".")))</f>
        <v>,</v>
      </c>
      <c r="AY186" s="269" t="str">
        <f>IF($E186=$E185,IF(AZ185=".",IF(MAX($Q186:AX186,0)=OPER!$AA281,".",IF(OPER!$AB281&lt;=HOUR(AZ$7),MAX($Q186:AX186,0)+1,".")),","),IF(MAX($Q186:AX186,0)=OPER!$AA281,".",IF(OPER!$AB281&lt;=HOUR(AZ$7),MAX($Q186:AX186,0)+1,".")))</f>
        <v>,</v>
      </c>
      <c r="AZ186" s="270" t="str">
        <f>IF($E186=$E185,IF(BA185=".",IF(MAX($Q186:AY186,0)=OPER!$AA281,".",IF(OPER!$AB281&lt;=HOUR(BA$7),MAX($Q186:AY186,0)+1,".")),","),IF(MAX($Q186:AY186,0)=OPER!$AA281,".",IF(OPER!$AB281&lt;=HOUR(BA$7),MAX($Q186:AY186,0)+1,".")))</f>
        <v>,</v>
      </c>
      <c r="BA186" s="30" t="str">
        <f>+OPER!AK180</f>
        <v/>
      </c>
    </row>
    <row r="187" spans="1:53" ht="59.8" x14ac:dyDescent="0.2">
      <c r="A187" s="282" t="str">
        <f>IF(OPER!AF181=0,"",OPER!AF181)</f>
        <v>CRITICA</v>
      </c>
      <c r="B187" s="109" t="str">
        <f>IF(OPER!V181=0,"",OPER!V181)</f>
        <v xml:space="preserve"> </v>
      </c>
      <c r="C187" s="71" t="str">
        <f>IF(OPER!U181 = 0,"", OPER!U181)</f>
        <v/>
      </c>
      <c r="D187" s="30" t="str">
        <f t="shared" si="13"/>
        <v/>
      </c>
      <c r="E187" s="262" t="str">
        <f>IF(OPER!X181 = 0,"",OPER!X181)</f>
        <v xml:space="preserve"> </v>
      </c>
      <c r="F187" s="262" t="str">
        <f>IF(OPER!I181 = 0,"",OPER!I181)</f>
        <v/>
      </c>
      <c r="G187" s="263" t="str">
        <f>IF(OPER!C181=0,"",OPER!C181)</f>
        <v/>
      </c>
      <c r="H187" s="30" t="str">
        <f>IF(OPER!R181 = 0,"",OPER!R181)</f>
        <v/>
      </c>
      <c r="I187" s="30" t="str">
        <f>IF(OPER!F181=0,"", OPER!F181)</f>
        <v/>
      </c>
      <c r="J187" s="108" t="str">
        <f>IF(OPER!G181=0,"",OPER!G181)</f>
        <v/>
      </c>
      <c r="K187" s="250">
        <f>+OPER!R181</f>
        <v>0</v>
      </c>
      <c r="L187" s="262">
        <f t="shared" si="14"/>
        <v>0</v>
      </c>
      <c r="M187" s="250">
        <f t="shared" si="15"/>
        <v>0</v>
      </c>
      <c r="N187" s="205" t="str">
        <f>IF(OPER!A181=0,"",OPER!A181)</f>
        <v/>
      </c>
      <c r="O187" s="73" t="str">
        <f>IF(OPER!AJ2037=0,"",OPER!AJ2037)</f>
        <v/>
      </c>
      <c r="P187" s="264" t="str">
        <f>IF(OPER!AH181="EJECUTADO","SI",IF(OPER!AH181="NO EJECUTADO","NO",""))</f>
        <v/>
      </c>
      <c r="Q187" s="264" t="str">
        <f>IF(OPER!AN181="EJECUTADO","SI",IF(OPER!AN181="NO EJECUTADO","NO",""))</f>
        <v/>
      </c>
      <c r="R187" s="221" t="str">
        <f>IFERROR(VLOOKUP(OPER!Z181,OPER!$AU$490:$AV$577,2,0),"NO ASIGNADO")</f>
        <v xml:space="preserve"> </v>
      </c>
      <c r="S187" s="6" t="str">
        <f>+OPER!AG181</f>
        <v xml:space="preserve"> </v>
      </c>
      <c r="T187" s="268" t="str">
        <f>IF($E187=$E186,IF(U186=".",IF(MAX($Q187:Q187,0)=OPER!$AA282,".",IF(OPER!$AB282&lt;=HOUR(U$7),MAX($Q187:Q187,0)+1,".")),","),IF(MAX($Q187:Q187,0)=OPER!$AA282,".",IF(OPER!$AB282&lt;=HOUR(U$7),MAX($Q187:Q187,0)+1,".")))</f>
        <v>,</v>
      </c>
      <c r="U187" s="269" t="str">
        <f>IF($E187=$E186,IF(V186=".",IF(MAX($Q187:T187,0)=OPER!$AA282,".",IF(OPER!$AB282&lt;=HOUR(V$7),MAX($Q187:T187,0)+1,".")),","),IF(MAX($Q187:T187,0)=OPER!$AA282,".",IF(OPER!$AB282&lt;=HOUR(V$7),MAX($Q187:T187,0)+1,".")))</f>
        <v>,</v>
      </c>
      <c r="V187" s="269" t="str">
        <f>IF($E187=$E186,IF(W186=".",IF(MAX($Q187:U187,0)=OPER!$AA282,".",IF(OPER!$AB282&lt;=HOUR(W$7),MAX($Q187:U187,0)+1,".")),","),IF(MAX($Q187:U187,0)=OPER!$AA282,".",IF(OPER!$AB282&lt;=HOUR(W$7),MAX($Q187:U187,0)+1,".")))</f>
        <v>,</v>
      </c>
      <c r="W187" s="269" t="str">
        <f>IF($E187=$E186,IF(X186=".",IF(MAX($Q187:V187,0)=OPER!$AA282,".",IF(OPER!$AB282&lt;=HOUR(X$7),MAX($Q187:V187,0)+1,".")),","),IF(MAX($Q187:V187,0)=OPER!$AA282,".",IF(OPER!$AB282&lt;=HOUR(X$7),MAX($Q187:V187,0)+1,".")))</f>
        <v>,</v>
      </c>
      <c r="X187" s="270" t="str">
        <f>IF($E187=$E186,IF(Y186=".",IF(MAX($Q187:W187,0)=OPER!$AA282,".",IF(OPER!$AB282&lt;=HOUR(Y$7),MAX($Q187:W187,0)+1,".")),","),IF(MAX($Q187:W187,0)=OPER!$AA282,".",IF(OPER!$AB282&lt;=HOUR(Y$7),MAX($Q187:W187,0)+1,".")))</f>
        <v>,</v>
      </c>
      <c r="Y187" s="271" t="str">
        <f>IF($E187=$E186,IF(Z186=".",IF(MAX($Q187:X187,0)=OPER!$AA282,".",IF(OPER!$AB282&lt;=HOUR(Z$7),MAX($Q187:X187,0)+1,".")),","),IF(MAX($Q187:X187,0)=OPER!$AA282,".",IF(OPER!$AB282&lt;=HOUR(Z$7),MAX($Q187:X187,0)+1,".")))</f>
        <v>,</v>
      </c>
      <c r="Z187" s="269" t="str">
        <f>IF($E187=$E186,IF(AA186=".",IF(MAX($Q187:Y187,0)=OPER!$AA282,".",IF(OPER!$AB282&lt;=HOUR(AA$7),MAX($Q187:Y187,0)+1,".")),","),IF(MAX($Q187:Y187,0)=OPER!$AA282,".",IF(OPER!$AB282&lt;=HOUR(AA$7),MAX($Q187:Y187,0)+1,".")))</f>
        <v>,</v>
      </c>
      <c r="AA187" s="269" t="str">
        <f>IF($E187=$E186,IF(AB186=".",IF(MAX($Q187:Z187,0)=OPER!$AA282,".",IF(OPER!$AB282&lt;=HOUR(AB$7),MAX($Q187:Z187,0)+1,".")),","),IF(MAX($Q187:Z187,0)=OPER!$AA282,".",IF(OPER!$AB282&lt;=HOUR(AB$7),MAX($Q187:Z187,0)+1,".")))</f>
        <v>,</v>
      </c>
      <c r="AB187" s="270" t="str">
        <f>IF($E187=$E186,IF(AC186=".",IF(MAX($Q187:AA187,0)=OPER!$AA282,".",IF(OPER!$AB282&lt;=HOUR(AC$7),MAX($Q187:AA187,0)+1,".")),","),IF(MAX($Q187:AA187,0)=OPER!$AA282,".",IF(OPER!$AB282&lt;=HOUR(AC$7),MAX($Q187:AA187,0)+1,".")))</f>
        <v>,</v>
      </c>
      <c r="AC187" s="271" t="str">
        <f>IF($E187=$E186,IF(AD186=".",IF(MAX($Q187:AB187,0)=OPER!$AA282,".",IF(OPER!$AB282&lt;=HOUR(AD$7),MAX($Q187:AB187,0)+1,".")),","),IF(MAX($Q187:AB187,0)=OPER!$AA282,".",IF(OPER!$AB282&lt;=HOUR(AD$7),MAX($Q187:AB187,0)+1,".")))</f>
        <v>,</v>
      </c>
      <c r="AD187" s="269" t="str">
        <f>IF($E187=$E186,IF(AE186=".",IF(MAX($Q187:AC187,0)=OPER!$AA282,".",IF(OPER!$AB282&lt;=HOUR(AE$7),MAX($Q187:AC187,0)+1,".")),","),IF(MAX($Q187:AC187,0)=OPER!$AA282,".",IF(OPER!$AB282&lt;=HOUR(AE$7),MAX($Q187:AC187,0)+1,".")))</f>
        <v>,</v>
      </c>
      <c r="AE187" s="269" t="str">
        <f>IF($E187=$E186,IF(AF186=".",IF(MAX($Q187:AD187,0)=OPER!$AA282,".",IF(OPER!$AB282&lt;=HOUR(AF$7),MAX($Q187:AD187,0)+1,".")),","),IF(MAX($Q187:AD187,0)=OPER!$AA282,".",IF(OPER!$AB282&lt;=HOUR(AF$7),MAX($Q187:AD187,0)+1,".")))</f>
        <v>,</v>
      </c>
      <c r="AF187" s="270" t="str">
        <f>IF($E187=$E186,IF(AG186=".",IF(MAX($Q187:AE187,0)=OPER!$AA282,".",IF(OPER!$AB282&lt;=HOUR(AG$7),MAX($Q187:AE187,0)+1,".")),","),IF(MAX($Q187:AE187,0)=OPER!$AA282,".",IF(OPER!$AB282&lt;=HOUR(AG$7),MAX($Q187:AE187,0)+1,".")))</f>
        <v>,</v>
      </c>
      <c r="AG187" s="271" t="str">
        <f>IF($E187=$E186,IF(AH186=".",IF(MAX($Q187:AF187,0)=OPER!$AA282,".",IF(OPER!$AB282&lt;=HOUR(AH$7),MAX($Q187:AF187,0)+1,".")),","),IF(MAX($Q187:AF187,0)=OPER!$AA282,".",IF(OPER!$AB282&lt;=HOUR(AH$7),MAX($Q187:AF187,0)+1,".")))</f>
        <v>,</v>
      </c>
      <c r="AH187" s="269" t="str">
        <f>IF($E187=$E186,IF(AI186=".",IF(MAX($Q187:AG187,0)=OPER!$AA282,".",IF(OPER!$AB282&lt;=HOUR(AI$7),MAX($Q187:AG187,0)+1,".")),","),IF(MAX($Q187:AG187,0)=OPER!$AA282,".",IF(OPER!$AB282&lt;=HOUR(AI$7),MAX($Q187:AG187,0)+1,".")))</f>
        <v>,</v>
      </c>
      <c r="AI187" s="269" t="str">
        <f>IF($E187=$E186,IF(AJ186=".",IF(MAX($Q187:AH187,0)=OPER!$AA282,".",IF(OPER!$AB282&lt;=HOUR(AJ$7),MAX($Q187:AH187,0)+1,".")),","),IF(MAX($Q187:AH187,0)=OPER!$AA282,".",IF(OPER!$AB282&lt;=HOUR(AJ$7),MAX($Q187:AH187,0)+1,".")))</f>
        <v>,</v>
      </c>
      <c r="AJ187" s="270" t="str">
        <f>IF($E187=$E186,IF(AK186=".",IF(MAX($Q187:AI187,0)=OPER!$AA282,".",IF(OPER!$AB282&lt;=HOUR(AK$7),MAX($Q187:AI187,0)+1,".")),","),IF(MAX($Q187:AI187,0)=OPER!$AA282,".",IF(OPER!$AB282&lt;=HOUR(AK$7),MAX($Q187:AI187,0)+1,".")))</f>
        <v>,</v>
      </c>
      <c r="AK187" s="271" t="str">
        <f>IF($E187=$E186,IF(AL186=".",IF(MAX($Q187:AJ187,0)=OPER!$AA282,".",IF(OPER!$AB282&lt;=HOUR(AL$7),MAX($Q187:AJ187,0)+1,".")),","),IF(MAX($Q187:AJ187,0)=OPER!$AA282,".",IF(OPER!$AB282&lt;=HOUR(AL$7),MAX($Q187:AJ187,0)+1,".")))</f>
        <v>,</v>
      </c>
      <c r="AL187" s="269" t="str">
        <f>IF($E187=$E186,IF(AM186=".",IF(MAX($Q187:AK187,0)=OPER!$AA282,".",IF(OPER!$AB282&lt;=HOUR(AM$7),MAX($Q187:AK187,0)+1,".")),","),IF(MAX($Q187:AK187,0)=OPER!$AA282,".",IF(OPER!$AB282&lt;=HOUR(AM$7),MAX($Q187:AK187,0)+1,".")))</f>
        <v>,</v>
      </c>
      <c r="AM187" s="269" t="str">
        <f>IF($E187=$E186,IF(AN186=".",IF(MAX($Q187:AL187,0)=OPER!$AA282,".",IF(OPER!$AB282&lt;=HOUR(AN$7),MAX($Q187:AL187,0)+1,".")),","),IF(MAX($Q187:AL187,0)=OPER!$AA282,".",IF(OPER!$AB282&lt;=HOUR(AN$7),MAX($Q187:AL187,0)+1,".")))</f>
        <v>,</v>
      </c>
      <c r="AN187" s="270" t="str">
        <f>IF($E187=$E186,IF(AO186=".",IF(MAX($Q187:AM187,0)=OPER!$AA282,".",IF(OPER!$AB282&lt;=HOUR(AO$7),MAX($Q187:AM187,0)+1,".")),","),IF(MAX($Q187:AM187,0)=OPER!$AA282,".",IF(OPER!$AB282&lt;=HOUR(AO$7),MAX($Q187:AM187,0)+1,".")))</f>
        <v>,</v>
      </c>
      <c r="AO187" s="271" t="str">
        <f>IF($E187=$E186,IF(AP186=".",IF(MAX($Q187:AN187,0)=OPER!$AA282,".",IF(OPER!$AB282&lt;=HOUR(AP$7),MAX($Q187:AN187,0)+1,".")),","),IF(MAX($Q187:AN187,0)=OPER!$AA282,".",IF(OPER!$AB282&lt;=HOUR(AP$7),MAX($Q187:AN187,0)+1,".")))</f>
        <v>,</v>
      </c>
      <c r="AP187" s="269" t="str">
        <f>IF($E187=$E186,IF(AQ186=".",IF(MAX($Q187:AO187,0)=OPER!$AA282,".",IF(OPER!$AB282&lt;=HOUR(AQ$7),MAX($Q187:AO187,0)+1,".")),","),IF(MAX($Q187:AO187,0)=OPER!$AA282,".",IF(OPER!$AB282&lt;=HOUR(AQ$7),MAX($Q187:AO187,0)+1,".")))</f>
        <v>,</v>
      </c>
      <c r="AQ187" s="269" t="str">
        <f>IF($E187=$E186,IF(AR186=".",IF(MAX($Q187:AP187,0)=OPER!$AA282,".",IF(OPER!$AB282&lt;=HOUR(AR$7),MAX($Q187:AP187,0)+1,".")),","),IF(MAX($Q187:AP187,0)=OPER!$AA282,".",IF(OPER!$AB282&lt;=HOUR(AR$7),MAX($Q187:AP187,0)+1,".")))</f>
        <v>,</v>
      </c>
      <c r="AR187" s="270" t="str">
        <f>IF($E187=$E186,IF(AS186=".",IF(MAX($Q187:AQ187,0)=OPER!$AA282,".",IF(OPER!$AB282&lt;=HOUR(AS$7),MAX($Q187:AQ187,0)+1,".")),","),IF(MAX($Q187:AQ187,0)=OPER!$AA282,".",IF(OPER!$AB282&lt;=HOUR(AS$7),MAX($Q187:AQ187,0)+1,".")))</f>
        <v>,</v>
      </c>
      <c r="AS187" s="271" t="str">
        <f>IF($E187=$E186,IF(AT186=".",IF(MAX($Q187:AR187,0)=OPER!$AA282,".",IF(OPER!$AB282&lt;=HOUR(AT$7),MAX($Q187:AR187,0)+1,".")),","),IF(MAX($Q187:AR187,0)=OPER!$AA282,".",IF(OPER!$AB282&lt;=HOUR(AT$7),MAX($Q187:AR187,0)+1,".")))</f>
        <v>,</v>
      </c>
      <c r="AT187" s="269" t="str">
        <f>IF($E187=$E186,IF(AU186=".",IF(MAX($Q187:AS187,0)=OPER!$AA282,".",IF(OPER!$AB282&lt;=HOUR(AU$7),MAX($Q187:AS187,0)+1,".")),","),IF(MAX($Q187:AS187,0)=OPER!$AA282,".",IF(OPER!$AB282&lt;=HOUR(AU$7),MAX($Q187:AS187,0)+1,".")))</f>
        <v>,</v>
      </c>
      <c r="AU187" s="269" t="str">
        <f>IF($E187=$E186,IF(AV186=".",IF(MAX($Q187:AT187,0)=OPER!$AA282,".",IF(OPER!$AB282&lt;=HOUR(AV$7),MAX($Q187:AT187,0)+1,".")),","),IF(MAX($Q187:AT187,0)=OPER!$AA282,".",IF(OPER!$AB282&lt;=HOUR(AV$7),MAX($Q187:AT187,0)+1,".")))</f>
        <v>,</v>
      </c>
      <c r="AV187" s="270" t="str">
        <f>IF($E187=$E186,IF(AW186=".",IF(MAX($Q187:AU187,0)=OPER!$AA282,".",IF(OPER!$AB282&lt;=HOUR(AW$7),MAX($Q187:AU187,0)+1,".")),","),IF(MAX($Q187:AU187,0)=OPER!$AA282,".",IF(OPER!$AB282&lt;=HOUR(AW$7),MAX($Q187:AU187,0)+1,".")))</f>
        <v>,</v>
      </c>
      <c r="AW187" s="271" t="str">
        <f>IF($E187=$E186,IF(AX186=".",IF(MAX($Q187:AV187,0)=OPER!$AA282,".",IF(OPER!$AB282&lt;=HOUR(AX$7),MAX($Q187:AV187,0)+1,".")),","),IF(MAX($Q187:AV187,0)=OPER!$AA282,".",IF(OPER!$AB282&lt;=HOUR(AX$7),MAX($Q187:AV187,0)+1,".")))</f>
        <v>,</v>
      </c>
      <c r="AX187" s="269" t="str">
        <f>IF($E187=$E186,IF(AY186=".",IF(MAX($Q187:AW187,0)=OPER!$AA282,".",IF(OPER!$AB282&lt;=HOUR(AY$7),MAX($Q187:AW187,0)+1,".")),","),IF(MAX($Q187:AW187,0)=OPER!$AA282,".",IF(OPER!$AB282&lt;=HOUR(AY$7),MAX($Q187:AW187,0)+1,".")))</f>
        <v>,</v>
      </c>
      <c r="AY187" s="269" t="str">
        <f>IF($E187=$E186,IF(AZ186=".",IF(MAX($Q187:AX187,0)=OPER!$AA282,".",IF(OPER!$AB282&lt;=HOUR(AZ$7),MAX($Q187:AX187,0)+1,".")),","),IF(MAX($Q187:AX187,0)=OPER!$AA282,".",IF(OPER!$AB282&lt;=HOUR(AZ$7),MAX($Q187:AX187,0)+1,".")))</f>
        <v>,</v>
      </c>
      <c r="AZ187" s="270" t="str">
        <f>IF($E187=$E186,IF(BA186=".",IF(MAX($Q187:AY187,0)=OPER!$AA282,".",IF(OPER!$AB282&lt;=HOUR(BA$7),MAX($Q187:AY187,0)+1,".")),","),IF(MAX($Q187:AY187,0)=OPER!$AA282,".",IF(OPER!$AB282&lt;=HOUR(BA$7),MAX($Q187:AY187,0)+1,".")))</f>
        <v>,</v>
      </c>
      <c r="BA187" s="30" t="str">
        <f>+OPER!AK181</f>
        <v/>
      </c>
    </row>
    <row r="188" spans="1:53" ht="59.8" x14ac:dyDescent="0.2">
      <c r="A188" s="282" t="str">
        <f>IF(OPER!AF182=0,"",OPER!AF182)</f>
        <v>CRITICA</v>
      </c>
      <c r="B188" s="109" t="str">
        <f>IF(OPER!V182=0,"",OPER!V182)</f>
        <v xml:space="preserve"> </v>
      </c>
      <c r="C188" s="71" t="str">
        <f>IF(OPER!U182 = 0,"", OPER!U182)</f>
        <v/>
      </c>
      <c r="D188" s="30" t="str">
        <f t="shared" si="13"/>
        <v/>
      </c>
      <c r="E188" s="262" t="str">
        <f>IF(OPER!X182 = 0,"",OPER!X182)</f>
        <v xml:space="preserve"> </v>
      </c>
      <c r="F188" s="262" t="str">
        <f>IF(OPER!I182 = 0,"",OPER!I182)</f>
        <v/>
      </c>
      <c r="G188" s="263" t="str">
        <f>IF(OPER!C182=0,"",OPER!C182)</f>
        <v/>
      </c>
      <c r="H188" s="30" t="str">
        <f>IF(OPER!R182 = 0,"",OPER!R182)</f>
        <v/>
      </c>
      <c r="I188" s="30" t="str">
        <f>IF(OPER!F182=0,"", OPER!F182)</f>
        <v/>
      </c>
      <c r="J188" s="108" t="str">
        <f>IF(OPER!G182=0,"",OPER!G182)</f>
        <v/>
      </c>
      <c r="K188" s="250">
        <f>+OPER!R182</f>
        <v>0</v>
      </c>
      <c r="L188" s="262">
        <f t="shared" si="14"/>
        <v>0</v>
      </c>
      <c r="M188" s="250">
        <f t="shared" si="15"/>
        <v>0</v>
      </c>
      <c r="N188" s="205" t="str">
        <f>IF(OPER!A182=0,"",OPER!A182)</f>
        <v/>
      </c>
      <c r="O188" s="73" t="str">
        <f>IF(OPER!AJ2038=0,"",OPER!AJ2038)</f>
        <v/>
      </c>
      <c r="P188" s="264" t="str">
        <f>IF(OPER!AH182="EJECUTADO","SI",IF(OPER!AH182="NO EJECUTADO","NO",""))</f>
        <v/>
      </c>
      <c r="Q188" s="264" t="str">
        <f>IF(OPER!AN182="EJECUTADO","SI",IF(OPER!AN182="NO EJECUTADO","NO",""))</f>
        <v/>
      </c>
      <c r="R188" s="221" t="str">
        <f>IFERROR(VLOOKUP(OPER!Z182,OPER!$AU$490:$AV$577,2,0),"NO ASIGNADO")</f>
        <v xml:space="preserve"> </v>
      </c>
      <c r="S188" s="6" t="str">
        <f>+OPER!AG182</f>
        <v xml:space="preserve"> </v>
      </c>
      <c r="T188" s="268" t="str">
        <f>IF($E188=$E187,IF(U187=".",IF(MAX($Q188:Q188,0)=OPER!$AA283,".",IF(OPER!$AB283&lt;=HOUR(U$7),MAX($Q188:Q188,0)+1,".")),","),IF(MAX($Q188:Q188,0)=OPER!$AA283,".",IF(OPER!$AB283&lt;=HOUR(U$7),MAX($Q188:Q188,0)+1,".")))</f>
        <v>,</v>
      </c>
      <c r="U188" s="269" t="str">
        <f>IF($E188=$E187,IF(V187=".",IF(MAX($Q188:T188,0)=OPER!$AA283,".",IF(OPER!$AB283&lt;=HOUR(V$7),MAX($Q188:T188,0)+1,".")),","),IF(MAX($Q188:T188,0)=OPER!$AA283,".",IF(OPER!$AB283&lt;=HOUR(V$7),MAX($Q188:T188,0)+1,".")))</f>
        <v>,</v>
      </c>
      <c r="V188" s="269" t="str">
        <f>IF($E188=$E187,IF(W187=".",IF(MAX($Q188:U188,0)=OPER!$AA283,".",IF(OPER!$AB283&lt;=HOUR(W$7),MAX($Q188:U188,0)+1,".")),","),IF(MAX($Q188:U188,0)=OPER!$AA283,".",IF(OPER!$AB283&lt;=HOUR(W$7),MAX($Q188:U188,0)+1,".")))</f>
        <v>,</v>
      </c>
      <c r="W188" s="269" t="str">
        <f>IF($E188=$E187,IF(X187=".",IF(MAX($Q188:V188,0)=OPER!$AA283,".",IF(OPER!$AB283&lt;=HOUR(X$7),MAX($Q188:V188,0)+1,".")),","),IF(MAX($Q188:V188,0)=OPER!$AA283,".",IF(OPER!$AB283&lt;=HOUR(X$7),MAX($Q188:V188,0)+1,".")))</f>
        <v>,</v>
      </c>
      <c r="X188" s="270" t="str">
        <f>IF($E188=$E187,IF(Y187=".",IF(MAX($Q188:W188,0)=OPER!$AA283,".",IF(OPER!$AB283&lt;=HOUR(Y$7),MAX($Q188:W188,0)+1,".")),","),IF(MAX($Q188:W188,0)=OPER!$AA283,".",IF(OPER!$AB283&lt;=HOUR(Y$7),MAX($Q188:W188,0)+1,".")))</f>
        <v>,</v>
      </c>
      <c r="Y188" s="271" t="str">
        <f>IF($E188=$E187,IF(Z187=".",IF(MAX($Q188:X188,0)=OPER!$AA283,".",IF(OPER!$AB283&lt;=HOUR(Z$7),MAX($Q188:X188,0)+1,".")),","),IF(MAX($Q188:X188,0)=OPER!$AA283,".",IF(OPER!$AB283&lt;=HOUR(Z$7),MAX($Q188:X188,0)+1,".")))</f>
        <v>,</v>
      </c>
      <c r="Z188" s="269" t="str">
        <f>IF($E188=$E187,IF(AA187=".",IF(MAX($Q188:Y188,0)=OPER!$AA283,".",IF(OPER!$AB283&lt;=HOUR(AA$7),MAX($Q188:Y188,0)+1,".")),","),IF(MAX($Q188:Y188,0)=OPER!$AA283,".",IF(OPER!$AB283&lt;=HOUR(AA$7),MAX($Q188:Y188,0)+1,".")))</f>
        <v>,</v>
      </c>
      <c r="AA188" s="269" t="str">
        <f>IF($E188=$E187,IF(AB187=".",IF(MAX($Q188:Z188,0)=OPER!$AA283,".",IF(OPER!$AB283&lt;=HOUR(AB$7),MAX($Q188:Z188,0)+1,".")),","),IF(MAX($Q188:Z188,0)=OPER!$AA283,".",IF(OPER!$AB283&lt;=HOUR(AB$7),MAX($Q188:Z188,0)+1,".")))</f>
        <v>,</v>
      </c>
      <c r="AB188" s="270" t="str">
        <f>IF($E188=$E187,IF(AC187=".",IF(MAX($Q188:AA188,0)=OPER!$AA283,".",IF(OPER!$AB283&lt;=HOUR(AC$7),MAX($Q188:AA188,0)+1,".")),","),IF(MAX($Q188:AA188,0)=OPER!$AA283,".",IF(OPER!$AB283&lt;=HOUR(AC$7),MAX($Q188:AA188,0)+1,".")))</f>
        <v>,</v>
      </c>
      <c r="AC188" s="271" t="str">
        <f>IF($E188=$E187,IF(AD187=".",IF(MAX($Q188:AB188,0)=OPER!$AA283,".",IF(OPER!$AB283&lt;=HOUR(AD$7),MAX($Q188:AB188,0)+1,".")),","),IF(MAX($Q188:AB188,0)=OPER!$AA283,".",IF(OPER!$AB283&lt;=HOUR(AD$7),MAX($Q188:AB188,0)+1,".")))</f>
        <v>,</v>
      </c>
      <c r="AD188" s="269" t="str">
        <f>IF($E188=$E187,IF(AE187=".",IF(MAX($Q188:AC188,0)=OPER!$AA283,".",IF(OPER!$AB283&lt;=HOUR(AE$7),MAX($Q188:AC188,0)+1,".")),","),IF(MAX($Q188:AC188,0)=OPER!$AA283,".",IF(OPER!$AB283&lt;=HOUR(AE$7),MAX($Q188:AC188,0)+1,".")))</f>
        <v>,</v>
      </c>
      <c r="AE188" s="269" t="str">
        <f>IF($E188=$E187,IF(AF187=".",IF(MAX($Q188:AD188,0)=OPER!$AA283,".",IF(OPER!$AB283&lt;=HOUR(AF$7),MAX($Q188:AD188,0)+1,".")),","),IF(MAX($Q188:AD188,0)=OPER!$AA283,".",IF(OPER!$AB283&lt;=HOUR(AF$7),MAX($Q188:AD188,0)+1,".")))</f>
        <v>,</v>
      </c>
      <c r="AF188" s="270" t="str">
        <f>IF($E188=$E187,IF(AG187=".",IF(MAX($Q188:AE188,0)=OPER!$AA283,".",IF(OPER!$AB283&lt;=HOUR(AG$7),MAX($Q188:AE188,0)+1,".")),","),IF(MAX($Q188:AE188,0)=OPER!$AA283,".",IF(OPER!$AB283&lt;=HOUR(AG$7),MAX($Q188:AE188,0)+1,".")))</f>
        <v>,</v>
      </c>
      <c r="AG188" s="271" t="str">
        <f>IF($E188=$E187,IF(AH187=".",IF(MAX($Q188:AF188,0)=OPER!$AA283,".",IF(OPER!$AB283&lt;=HOUR(AH$7),MAX($Q188:AF188,0)+1,".")),","),IF(MAX($Q188:AF188,0)=OPER!$AA283,".",IF(OPER!$AB283&lt;=HOUR(AH$7),MAX($Q188:AF188,0)+1,".")))</f>
        <v>,</v>
      </c>
      <c r="AH188" s="269" t="str">
        <f>IF($E188=$E187,IF(AI187=".",IF(MAX($Q188:AG188,0)=OPER!$AA283,".",IF(OPER!$AB283&lt;=HOUR(AI$7),MAX($Q188:AG188,0)+1,".")),","),IF(MAX($Q188:AG188,0)=OPER!$AA283,".",IF(OPER!$AB283&lt;=HOUR(AI$7),MAX($Q188:AG188,0)+1,".")))</f>
        <v>,</v>
      </c>
      <c r="AI188" s="269" t="str">
        <f>IF($E188=$E187,IF(AJ187=".",IF(MAX($Q188:AH188,0)=OPER!$AA283,".",IF(OPER!$AB283&lt;=HOUR(AJ$7),MAX($Q188:AH188,0)+1,".")),","),IF(MAX($Q188:AH188,0)=OPER!$AA283,".",IF(OPER!$AB283&lt;=HOUR(AJ$7),MAX($Q188:AH188,0)+1,".")))</f>
        <v>,</v>
      </c>
      <c r="AJ188" s="270" t="str">
        <f>IF($E188=$E187,IF(AK187=".",IF(MAX($Q188:AI188,0)=OPER!$AA283,".",IF(OPER!$AB283&lt;=HOUR(AK$7),MAX($Q188:AI188,0)+1,".")),","),IF(MAX($Q188:AI188,0)=OPER!$AA283,".",IF(OPER!$AB283&lt;=HOUR(AK$7),MAX($Q188:AI188,0)+1,".")))</f>
        <v>,</v>
      </c>
      <c r="AK188" s="271" t="str">
        <f>IF($E188=$E187,IF(AL187=".",IF(MAX($Q188:AJ188,0)=OPER!$AA283,".",IF(OPER!$AB283&lt;=HOUR(AL$7),MAX($Q188:AJ188,0)+1,".")),","),IF(MAX($Q188:AJ188,0)=OPER!$AA283,".",IF(OPER!$AB283&lt;=HOUR(AL$7),MAX($Q188:AJ188,0)+1,".")))</f>
        <v>,</v>
      </c>
      <c r="AL188" s="269" t="str">
        <f>IF($E188=$E187,IF(AM187=".",IF(MAX($Q188:AK188,0)=OPER!$AA283,".",IF(OPER!$AB283&lt;=HOUR(AM$7),MAX($Q188:AK188,0)+1,".")),","),IF(MAX($Q188:AK188,0)=OPER!$AA283,".",IF(OPER!$AB283&lt;=HOUR(AM$7),MAX($Q188:AK188,0)+1,".")))</f>
        <v>,</v>
      </c>
      <c r="AM188" s="269" t="str">
        <f>IF($E188=$E187,IF(AN187=".",IF(MAX($Q188:AL188,0)=OPER!$AA283,".",IF(OPER!$AB283&lt;=HOUR(AN$7),MAX($Q188:AL188,0)+1,".")),","),IF(MAX($Q188:AL188,0)=OPER!$AA283,".",IF(OPER!$AB283&lt;=HOUR(AN$7),MAX($Q188:AL188,0)+1,".")))</f>
        <v>,</v>
      </c>
      <c r="AN188" s="270" t="str">
        <f>IF($E188=$E187,IF(AO187=".",IF(MAX($Q188:AM188,0)=OPER!$AA283,".",IF(OPER!$AB283&lt;=HOUR(AO$7),MAX($Q188:AM188,0)+1,".")),","),IF(MAX($Q188:AM188,0)=OPER!$AA283,".",IF(OPER!$AB283&lt;=HOUR(AO$7),MAX($Q188:AM188,0)+1,".")))</f>
        <v>,</v>
      </c>
      <c r="AO188" s="271" t="str">
        <f>IF($E188=$E187,IF(AP187=".",IF(MAX($Q188:AN188,0)=OPER!$AA283,".",IF(OPER!$AB283&lt;=HOUR(AP$7),MAX($Q188:AN188,0)+1,".")),","),IF(MAX($Q188:AN188,0)=OPER!$AA283,".",IF(OPER!$AB283&lt;=HOUR(AP$7),MAX($Q188:AN188,0)+1,".")))</f>
        <v>,</v>
      </c>
      <c r="AP188" s="269" t="str">
        <f>IF($E188=$E187,IF(AQ187=".",IF(MAX($Q188:AO188,0)=OPER!$AA283,".",IF(OPER!$AB283&lt;=HOUR(AQ$7),MAX($Q188:AO188,0)+1,".")),","),IF(MAX($Q188:AO188,0)=OPER!$AA283,".",IF(OPER!$AB283&lt;=HOUR(AQ$7),MAX($Q188:AO188,0)+1,".")))</f>
        <v>,</v>
      </c>
      <c r="AQ188" s="269" t="str">
        <f>IF($E188=$E187,IF(AR187=".",IF(MAX($Q188:AP188,0)=OPER!$AA283,".",IF(OPER!$AB283&lt;=HOUR(AR$7),MAX($Q188:AP188,0)+1,".")),","),IF(MAX($Q188:AP188,0)=OPER!$AA283,".",IF(OPER!$AB283&lt;=HOUR(AR$7),MAX($Q188:AP188,0)+1,".")))</f>
        <v>,</v>
      </c>
      <c r="AR188" s="270" t="str">
        <f>IF($E188=$E187,IF(AS187=".",IF(MAX($Q188:AQ188,0)=OPER!$AA283,".",IF(OPER!$AB283&lt;=HOUR(AS$7),MAX($Q188:AQ188,0)+1,".")),","),IF(MAX($Q188:AQ188,0)=OPER!$AA283,".",IF(OPER!$AB283&lt;=HOUR(AS$7),MAX($Q188:AQ188,0)+1,".")))</f>
        <v>,</v>
      </c>
      <c r="AS188" s="271" t="str">
        <f>IF($E188=$E187,IF(AT187=".",IF(MAX($Q188:AR188,0)=OPER!$AA283,".",IF(OPER!$AB283&lt;=HOUR(AT$7),MAX($Q188:AR188,0)+1,".")),","),IF(MAX($Q188:AR188,0)=OPER!$AA283,".",IF(OPER!$AB283&lt;=HOUR(AT$7),MAX($Q188:AR188,0)+1,".")))</f>
        <v>,</v>
      </c>
      <c r="AT188" s="269" t="str">
        <f>IF($E188=$E187,IF(AU187=".",IF(MAX($Q188:AS188,0)=OPER!$AA283,".",IF(OPER!$AB283&lt;=HOUR(AU$7),MAX($Q188:AS188,0)+1,".")),","),IF(MAX($Q188:AS188,0)=OPER!$AA283,".",IF(OPER!$AB283&lt;=HOUR(AU$7),MAX($Q188:AS188,0)+1,".")))</f>
        <v>,</v>
      </c>
      <c r="AU188" s="269" t="str">
        <f>IF($E188=$E187,IF(AV187=".",IF(MAX($Q188:AT188,0)=OPER!$AA283,".",IF(OPER!$AB283&lt;=HOUR(AV$7),MAX($Q188:AT188,0)+1,".")),","),IF(MAX($Q188:AT188,0)=OPER!$AA283,".",IF(OPER!$AB283&lt;=HOUR(AV$7),MAX($Q188:AT188,0)+1,".")))</f>
        <v>,</v>
      </c>
      <c r="AV188" s="270" t="str">
        <f>IF($E188=$E187,IF(AW187=".",IF(MAX($Q188:AU188,0)=OPER!$AA283,".",IF(OPER!$AB283&lt;=HOUR(AW$7),MAX($Q188:AU188,0)+1,".")),","),IF(MAX($Q188:AU188,0)=OPER!$AA283,".",IF(OPER!$AB283&lt;=HOUR(AW$7),MAX($Q188:AU188,0)+1,".")))</f>
        <v>,</v>
      </c>
      <c r="AW188" s="271" t="str">
        <f>IF($E188=$E187,IF(AX187=".",IF(MAX($Q188:AV188,0)=OPER!$AA283,".",IF(OPER!$AB283&lt;=HOUR(AX$7),MAX($Q188:AV188,0)+1,".")),","),IF(MAX($Q188:AV188,0)=OPER!$AA283,".",IF(OPER!$AB283&lt;=HOUR(AX$7),MAX($Q188:AV188,0)+1,".")))</f>
        <v>,</v>
      </c>
      <c r="AX188" s="269" t="str">
        <f>IF($E188=$E187,IF(AY187=".",IF(MAX($Q188:AW188,0)=OPER!$AA283,".",IF(OPER!$AB283&lt;=HOUR(AY$7),MAX($Q188:AW188,0)+1,".")),","),IF(MAX($Q188:AW188,0)=OPER!$AA283,".",IF(OPER!$AB283&lt;=HOUR(AY$7),MAX($Q188:AW188,0)+1,".")))</f>
        <v>,</v>
      </c>
      <c r="AY188" s="269" t="str">
        <f>IF($E188=$E187,IF(AZ187=".",IF(MAX($Q188:AX188,0)=OPER!$AA283,".",IF(OPER!$AB283&lt;=HOUR(AZ$7),MAX($Q188:AX188,0)+1,".")),","),IF(MAX($Q188:AX188,0)=OPER!$AA283,".",IF(OPER!$AB283&lt;=HOUR(AZ$7),MAX($Q188:AX188,0)+1,".")))</f>
        <v>,</v>
      </c>
      <c r="AZ188" s="270" t="str">
        <f>IF($E188=$E187,IF(BA187=".",IF(MAX($Q188:AY188,0)=OPER!$AA283,".",IF(OPER!$AB283&lt;=HOUR(BA$7),MAX($Q188:AY188,0)+1,".")),","),IF(MAX($Q188:AY188,0)=OPER!$AA283,".",IF(OPER!$AB283&lt;=HOUR(BA$7),MAX($Q188:AY188,0)+1,".")))</f>
        <v>,</v>
      </c>
      <c r="BA188" s="30" t="str">
        <f>+OPER!AK182</f>
        <v/>
      </c>
    </row>
    <row r="189" spans="1:53" ht="59.8" x14ac:dyDescent="0.2">
      <c r="A189" s="282" t="str">
        <f>IF(OPER!AF183=0,"",OPER!AF183)</f>
        <v>CRITICA</v>
      </c>
      <c r="B189" s="109" t="str">
        <f>IF(OPER!V183=0,"",OPER!V183)</f>
        <v xml:space="preserve"> </v>
      </c>
      <c r="C189" s="71" t="str">
        <f>IF(OPER!U183 = 0,"", OPER!U183)</f>
        <v/>
      </c>
      <c r="D189" s="30" t="str">
        <f t="shared" si="13"/>
        <v/>
      </c>
      <c r="E189" s="262" t="str">
        <f>IF(OPER!X183 = 0,"",OPER!X183)</f>
        <v xml:space="preserve"> </v>
      </c>
      <c r="F189" s="262" t="str">
        <f>IF(OPER!I183 = 0,"",OPER!I183)</f>
        <v/>
      </c>
      <c r="G189" s="263" t="str">
        <f>IF(OPER!C183=0,"",OPER!C183)</f>
        <v/>
      </c>
      <c r="H189" s="30" t="str">
        <f>IF(OPER!R183 = 0,"",OPER!R183)</f>
        <v/>
      </c>
      <c r="I189" s="30" t="str">
        <f>IF(OPER!F183=0,"", OPER!F183)</f>
        <v/>
      </c>
      <c r="J189" s="108" t="str">
        <f>IF(OPER!G183=0,"",OPER!G183)</f>
        <v/>
      </c>
      <c r="K189" s="250">
        <f>+OPER!R183</f>
        <v>0</v>
      </c>
      <c r="L189" s="262">
        <f t="shared" si="14"/>
        <v>0</v>
      </c>
      <c r="M189" s="250">
        <f t="shared" si="15"/>
        <v>0</v>
      </c>
      <c r="N189" s="205" t="str">
        <f>IF(OPER!A183=0,"",OPER!A183)</f>
        <v/>
      </c>
      <c r="O189" s="73" t="str">
        <f>IF(OPER!AJ2039=0,"",OPER!AJ2039)</f>
        <v/>
      </c>
      <c r="P189" s="264" t="str">
        <f>IF(OPER!AH183="EJECUTADO","SI",IF(OPER!AH183="NO EJECUTADO","NO",""))</f>
        <v/>
      </c>
      <c r="Q189" s="264" t="str">
        <f>IF(OPER!AN183="EJECUTADO","SI",IF(OPER!AN183="NO EJECUTADO","NO",""))</f>
        <v/>
      </c>
      <c r="R189" s="221" t="str">
        <f>IFERROR(VLOOKUP(OPER!Z183,OPER!$AU$490:$AV$577,2,0),"NO ASIGNADO")</f>
        <v xml:space="preserve"> </v>
      </c>
      <c r="S189" s="6" t="str">
        <f>+OPER!AG183</f>
        <v xml:space="preserve"> </v>
      </c>
      <c r="T189" s="268" t="str">
        <f>IF($E189=$E188,IF(U188=".",IF(MAX($Q189:Q189,0)=OPER!$AA284,".",IF(OPER!$AB284&lt;=HOUR(U$7),MAX($Q189:Q189,0)+1,".")),","),IF(MAX($Q189:Q189,0)=OPER!$AA284,".",IF(OPER!$AB284&lt;=HOUR(U$7),MAX($Q189:Q189,0)+1,".")))</f>
        <v>,</v>
      </c>
      <c r="U189" s="269" t="str">
        <f>IF($E189=$E188,IF(V188=".",IF(MAX($Q189:T189,0)=OPER!$AA284,".",IF(OPER!$AB284&lt;=HOUR(V$7),MAX($Q189:T189,0)+1,".")),","),IF(MAX($Q189:T189,0)=OPER!$AA284,".",IF(OPER!$AB284&lt;=HOUR(V$7),MAX($Q189:T189,0)+1,".")))</f>
        <v>,</v>
      </c>
      <c r="V189" s="269" t="str">
        <f>IF($E189=$E188,IF(W188=".",IF(MAX($Q189:U189,0)=OPER!$AA284,".",IF(OPER!$AB284&lt;=HOUR(W$7),MAX($Q189:U189,0)+1,".")),","),IF(MAX($Q189:U189,0)=OPER!$AA284,".",IF(OPER!$AB284&lt;=HOUR(W$7),MAX($Q189:U189,0)+1,".")))</f>
        <v>,</v>
      </c>
      <c r="W189" s="269" t="str">
        <f>IF($E189=$E188,IF(X188=".",IF(MAX($Q189:V189,0)=OPER!$AA284,".",IF(OPER!$AB284&lt;=HOUR(X$7),MAX($Q189:V189,0)+1,".")),","),IF(MAX($Q189:V189,0)=OPER!$AA284,".",IF(OPER!$AB284&lt;=HOUR(X$7),MAX($Q189:V189,0)+1,".")))</f>
        <v>,</v>
      </c>
      <c r="X189" s="270" t="str">
        <f>IF($E189=$E188,IF(Y188=".",IF(MAX($Q189:W189,0)=OPER!$AA284,".",IF(OPER!$AB284&lt;=HOUR(Y$7),MAX($Q189:W189,0)+1,".")),","),IF(MAX($Q189:W189,0)=OPER!$AA284,".",IF(OPER!$AB284&lt;=HOUR(Y$7),MAX($Q189:W189,0)+1,".")))</f>
        <v>,</v>
      </c>
      <c r="Y189" s="271" t="str">
        <f>IF($E189=$E188,IF(Z188=".",IF(MAX($Q189:X189,0)=OPER!$AA284,".",IF(OPER!$AB284&lt;=HOUR(Z$7),MAX($Q189:X189,0)+1,".")),","),IF(MAX($Q189:X189,0)=OPER!$AA284,".",IF(OPER!$AB284&lt;=HOUR(Z$7),MAX($Q189:X189,0)+1,".")))</f>
        <v>,</v>
      </c>
      <c r="Z189" s="269" t="str">
        <f>IF($E189=$E188,IF(AA188=".",IF(MAX($Q189:Y189,0)=OPER!$AA284,".",IF(OPER!$AB284&lt;=HOUR(AA$7),MAX($Q189:Y189,0)+1,".")),","),IF(MAX($Q189:Y189,0)=OPER!$AA284,".",IF(OPER!$AB284&lt;=HOUR(AA$7),MAX($Q189:Y189,0)+1,".")))</f>
        <v>,</v>
      </c>
      <c r="AA189" s="269" t="str">
        <f>IF($E189=$E188,IF(AB188=".",IF(MAX($Q189:Z189,0)=OPER!$AA284,".",IF(OPER!$AB284&lt;=HOUR(AB$7),MAX($Q189:Z189,0)+1,".")),","),IF(MAX($Q189:Z189,0)=OPER!$AA284,".",IF(OPER!$AB284&lt;=HOUR(AB$7),MAX($Q189:Z189,0)+1,".")))</f>
        <v>,</v>
      </c>
      <c r="AB189" s="270" t="str">
        <f>IF($E189=$E188,IF(AC188=".",IF(MAX($Q189:AA189,0)=OPER!$AA284,".",IF(OPER!$AB284&lt;=HOUR(AC$7),MAX($Q189:AA189,0)+1,".")),","),IF(MAX($Q189:AA189,0)=OPER!$AA284,".",IF(OPER!$AB284&lt;=HOUR(AC$7),MAX($Q189:AA189,0)+1,".")))</f>
        <v>,</v>
      </c>
      <c r="AC189" s="271" t="str">
        <f>IF($E189=$E188,IF(AD188=".",IF(MAX($Q189:AB189,0)=OPER!$AA284,".",IF(OPER!$AB284&lt;=HOUR(AD$7),MAX($Q189:AB189,0)+1,".")),","),IF(MAX($Q189:AB189,0)=OPER!$AA284,".",IF(OPER!$AB284&lt;=HOUR(AD$7),MAX($Q189:AB189,0)+1,".")))</f>
        <v>,</v>
      </c>
      <c r="AD189" s="269" t="str">
        <f>IF($E189=$E188,IF(AE188=".",IF(MAX($Q189:AC189,0)=OPER!$AA284,".",IF(OPER!$AB284&lt;=HOUR(AE$7),MAX($Q189:AC189,0)+1,".")),","),IF(MAX($Q189:AC189,0)=OPER!$AA284,".",IF(OPER!$AB284&lt;=HOUR(AE$7),MAX($Q189:AC189,0)+1,".")))</f>
        <v>,</v>
      </c>
      <c r="AE189" s="269" t="str">
        <f>IF($E189=$E188,IF(AF188=".",IF(MAX($Q189:AD189,0)=OPER!$AA284,".",IF(OPER!$AB284&lt;=HOUR(AF$7),MAX($Q189:AD189,0)+1,".")),","),IF(MAX($Q189:AD189,0)=OPER!$AA284,".",IF(OPER!$AB284&lt;=HOUR(AF$7),MAX($Q189:AD189,0)+1,".")))</f>
        <v>,</v>
      </c>
      <c r="AF189" s="270" t="str">
        <f>IF($E189=$E188,IF(AG188=".",IF(MAX($Q189:AE189,0)=OPER!$AA284,".",IF(OPER!$AB284&lt;=HOUR(AG$7),MAX($Q189:AE189,0)+1,".")),","),IF(MAX($Q189:AE189,0)=OPER!$AA284,".",IF(OPER!$AB284&lt;=HOUR(AG$7),MAX($Q189:AE189,0)+1,".")))</f>
        <v>,</v>
      </c>
      <c r="AG189" s="271" t="str">
        <f>IF($E189=$E188,IF(AH188=".",IF(MAX($Q189:AF189,0)=OPER!$AA284,".",IF(OPER!$AB284&lt;=HOUR(AH$7),MAX($Q189:AF189,0)+1,".")),","),IF(MAX($Q189:AF189,0)=OPER!$AA284,".",IF(OPER!$AB284&lt;=HOUR(AH$7),MAX($Q189:AF189,0)+1,".")))</f>
        <v>,</v>
      </c>
      <c r="AH189" s="269" t="str">
        <f>IF($E189=$E188,IF(AI188=".",IF(MAX($Q189:AG189,0)=OPER!$AA284,".",IF(OPER!$AB284&lt;=HOUR(AI$7),MAX($Q189:AG189,0)+1,".")),","),IF(MAX($Q189:AG189,0)=OPER!$AA284,".",IF(OPER!$AB284&lt;=HOUR(AI$7),MAX($Q189:AG189,0)+1,".")))</f>
        <v>,</v>
      </c>
      <c r="AI189" s="269" t="str">
        <f>IF($E189=$E188,IF(AJ188=".",IF(MAX($Q189:AH189,0)=OPER!$AA284,".",IF(OPER!$AB284&lt;=HOUR(AJ$7),MAX($Q189:AH189,0)+1,".")),","),IF(MAX($Q189:AH189,0)=OPER!$AA284,".",IF(OPER!$AB284&lt;=HOUR(AJ$7),MAX($Q189:AH189,0)+1,".")))</f>
        <v>,</v>
      </c>
      <c r="AJ189" s="270" t="str">
        <f>IF($E189=$E188,IF(AK188=".",IF(MAX($Q189:AI189,0)=OPER!$AA284,".",IF(OPER!$AB284&lt;=HOUR(AK$7),MAX($Q189:AI189,0)+1,".")),","),IF(MAX($Q189:AI189,0)=OPER!$AA284,".",IF(OPER!$AB284&lt;=HOUR(AK$7),MAX($Q189:AI189,0)+1,".")))</f>
        <v>,</v>
      </c>
      <c r="AK189" s="271" t="str">
        <f>IF($E189=$E188,IF(AL188=".",IF(MAX($Q189:AJ189,0)=OPER!$AA284,".",IF(OPER!$AB284&lt;=HOUR(AL$7),MAX($Q189:AJ189,0)+1,".")),","),IF(MAX($Q189:AJ189,0)=OPER!$AA284,".",IF(OPER!$AB284&lt;=HOUR(AL$7),MAX($Q189:AJ189,0)+1,".")))</f>
        <v>,</v>
      </c>
      <c r="AL189" s="269" t="str">
        <f>IF($E189=$E188,IF(AM188=".",IF(MAX($Q189:AK189,0)=OPER!$AA284,".",IF(OPER!$AB284&lt;=HOUR(AM$7),MAX($Q189:AK189,0)+1,".")),","),IF(MAX($Q189:AK189,0)=OPER!$AA284,".",IF(OPER!$AB284&lt;=HOUR(AM$7),MAX($Q189:AK189,0)+1,".")))</f>
        <v>,</v>
      </c>
      <c r="AM189" s="269" t="str">
        <f>IF($E189=$E188,IF(AN188=".",IF(MAX($Q189:AL189,0)=OPER!$AA284,".",IF(OPER!$AB284&lt;=HOUR(AN$7),MAX($Q189:AL189,0)+1,".")),","),IF(MAX($Q189:AL189,0)=OPER!$AA284,".",IF(OPER!$AB284&lt;=HOUR(AN$7),MAX($Q189:AL189,0)+1,".")))</f>
        <v>,</v>
      </c>
      <c r="AN189" s="270" t="str">
        <f>IF($E189=$E188,IF(AO188=".",IF(MAX($Q189:AM189,0)=OPER!$AA284,".",IF(OPER!$AB284&lt;=HOUR(AO$7),MAX($Q189:AM189,0)+1,".")),","),IF(MAX($Q189:AM189,0)=OPER!$AA284,".",IF(OPER!$AB284&lt;=HOUR(AO$7),MAX($Q189:AM189,0)+1,".")))</f>
        <v>,</v>
      </c>
      <c r="AO189" s="271" t="str">
        <f>IF($E189=$E188,IF(AP188=".",IF(MAX($Q189:AN189,0)=OPER!$AA284,".",IF(OPER!$AB284&lt;=HOUR(AP$7),MAX($Q189:AN189,0)+1,".")),","),IF(MAX($Q189:AN189,0)=OPER!$AA284,".",IF(OPER!$AB284&lt;=HOUR(AP$7),MAX($Q189:AN189,0)+1,".")))</f>
        <v>,</v>
      </c>
      <c r="AP189" s="269" t="str">
        <f>IF($E189=$E188,IF(AQ188=".",IF(MAX($Q189:AO189,0)=OPER!$AA284,".",IF(OPER!$AB284&lt;=HOUR(AQ$7),MAX($Q189:AO189,0)+1,".")),","),IF(MAX($Q189:AO189,0)=OPER!$AA284,".",IF(OPER!$AB284&lt;=HOUR(AQ$7),MAX($Q189:AO189,0)+1,".")))</f>
        <v>,</v>
      </c>
      <c r="AQ189" s="269" t="str">
        <f>IF($E189=$E188,IF(AR188=".",IF(MAX($Q189:AP189,0)=OPER!$AA284,".",IF(OPER!$AB284&lt;=HOUR(AR$7),MAX($Q189:AP189,0)+1,".")),","),IF(MAX($Q189:AP189,0)=OPER!$AA284,".",IF(OPER!$AB284&lt;=HOUR(AR$7),MAX($Q189:AP189,0)+1,".")))</f>
        <v>,</v>
      </c>
      <c r="AR189" s="270" t="str">
        <f>IF($E189=$E188,IF(AS188=".",IF(MAX($Q189:AQ189,0)=OPER!$AA284,".",IF(OPER!$AB284&lt;=HOUR(AS$7),MAX($Q189:AQ189,0)+1,".")),","),IF(MAX($Q189:AQ189,0)=OPER!$AA284,".",IF(OPER!$AB284&lt;=HOUR(AS$7),MAX($Q189:AQ189,0)+1,".")))</f>
        <v>,</v>
      </c>
      <c r="AS189" s="271" t="str">
        <f>IF($E189=$E188,IF(AT188=".",IF(MAX($Q189:AR189,0)=OPER!$AA284,".",IF(OPER!$AB284&lt;=HOUR(AT$7),MAX($Q189:AR189,0)+1,".")),","),IF(MAX($Q189:AR189,0)=OPER!$AA284,".",IF(OPER!$AB284&lt;=HOUR(AT$7),MAX($Q189:AR189,0)+1,".")))</f>
        <v>,</v>
      </c>
      <c r="AT189" s="269" t="str">
        <f>IF($E189=$E188,IF(AU188=".",IF(MAX($Q189:AS189,0)=OPER!$AA284,".",IF(OPER!$AB284&lt;=HOUR(AU$7),MAX($Q189:AS189,0)+1,".")),","),IF(MAX($Q189:AS189,0)=OPER!$AA284,".",IF(OPER!$AB284&lt;=HOUR(AU$7),MAX($Q189:AS189,0)+1,".")))</f>
        <v>,</v>
      </c>
      <c r="AU189" s="269" t="str">
        <f>IF($E189=$E188,IF(AV188=".",IF(MAX($Q189:AT189,0)=OPER!$AA284,".",IF(OPER!$AB284&lt;=HOUR(AV$7),MAX($Q189:AT189,0)+1,".")),","),IF(MAX($Q189:AT189,0)=OPER!$AA284,".",IF(OPER!$AB284&lt;=HOUR(AV$7),MAX($Q189:AT189,0)+1,".")))</f>
        <v>,</v>
      </c>
      <c r="AV189" s="270" t="str">
        <f>IF($E189=$E188,IF(AW188=".",IF(MAX($Q189:AU189,0)=OPER!$AA284,".",IF(OPER!$AB284&lt;=HOUR(AW$7),MAX($Q189:AU189,0)+1,".")),","),IF(MAX($Q189:AU189,0)=OPER!$AA284,".",IF(OPER!$AB284&lt;=HOUR(AW$7),MAX($Q189:AU189,0)+1,".")))</f>
        <v>,</v>
      </c>
      <c r="AW189" s="271" t="str">
        <f>IF($E189=$E188,IF(AX188=".",IF(MAX($Q189:AV189,0)=OPER!$AA284,".",IF(OPER!$AB284&lt;=HOUR(AX$7),MAX($Q189:AV189,0)+1,".")),","),IF(MAX($Q189:AV189,0)=OPER!$AA284,".",IF(OPER!$AB284&lt;=HOUR(AX$7),MAX($Q189:AV189,0)+1,".")))</f>
        <v>,</v>
      </c>
      <c r="AX189" s="269" t="str">
        <f>IF($E189=$E188,IF(AY188=".",IF(MAX($Q189:AW189,0)=OPER!$AA284,".",IF(OPER!$AB284&lt;=HOUR(AY$7),MAX($Q189:AW189,0)+1,".")),","),IF(MAX($Q189:AW189,0)=OPER!$AA284,".",IF(OPER!$AB284&lt;=HOUR(AY$7),MAX($Q189:AW189,0)+1,".")))</f>
        <v>,</v>
      </c>
      <c r="AY189" s="269" t="str">
        <f>IF($E189=$E188,IF(AZ188=".",IF(MAX($Q189:AX189,0)=OPER!$AA284,".",IF(OPER!$AB284&lt;=HOUR(AZ$7),MAX($Q189:AX189,0)+1,".")),","),IF(MAX($Q189:AX189,0)=OPER!$AA284,".",IF(OPER!$AB284&lt;=HOUR(AZ$7),MAX($Q189:AX189,0)+1,".")))</f>
        <v>,</v>
      </c>
      <c r="AZ189" s="270" t="str">
        <f>IF($E189=$E188,IF(BA188=".",IF(MAX($Q189:AY189,0)=OPER!$AA284,".",IF(OPER!$AB284&lt;=HOUR(BA$7),MAX($Q189:AY189,0)+1,".")),","),IF(MAX($Q189:AY189,0)=OPER!$AA284,".",IF(OPER!$AB284&lt;=HOUR(BA$7),MAX($Q189:AY189,0)+1,".")))</f>
        <v>,</v>
      </c>
      <c r="BA189" s="30" t="str">
        <f>+OPER!AK183</f>
        <v/>
      </c>
    </row>
    <row r="190" spans="1:53" ht="59.8" x14ac:dyDescent="0.2">
      <c r="A190" s="282" t="str">
        <f>IF(OPER!AF184=0,"",OPER!AF184)</f>
        <v>CRITICA</v>
      </c>
      <c r="B190" s="109" t="str">
        <f>IF(OPER!V184=0,"",OPER!V184)</f>
        <v xml:space="preserve"> </v>
      </c>
      <c r="C190" s="71" t="str">
        <f>IF(OPER!U184 = 0,"", OPER!U184)</f>
        <v/>
      </c>
      <c r="D190" s="30" t="str">
        <f t="shared" si="13"/>
        <v/>
      </c>
      <c r="E190" s="262" t="str">
        <f>IF(OPER!X184 = 0,"",OPER!X184)</f>
        <v xml:space="preserve"> </v>
      </c>
      <c r="F190" s="262" t="str">
        <f>IF(OPER!I184 = 0,"",OPER!I184)</f>
        <v/>
      </c>
      <c r="G190" s="263" t="str">
        <f>IF(OPER!C184=0,"",OPER!C184)</f>
        <v/>
      </c>
      <c r="H190" s="30" t="str">
        <f>IF(OPER!R184 = 0,"",OPER!R184)</f>
        <v/>
      </c>
      <c r="I190" s="30" t="str">
        <f>IF(OPER!F184=0,"", OPER!F184)</f>
        <v/>
      </c>
      <c r="J190" s="108" t="str">
        <f>IF(OPER!G184=0,"",OPER!G184)</f>
        <v/>
      </c>
      <c r="K190" s="250">
        <f>+OPER!R184</f>
        <v>0</v>
      </c>
      <c r="L190" s="262">
        <f t="shared" si="14"/>
        <v>0</v>
      </c>
      <c r="M190" s="250">
        <f t="shared" si="15"/>
        <v>0</v>
      </c>
      <c r="N190" s="205" t="str">
        <f>IF(OPER!A184=0,"",OPER!A184)</f>
        <v/>
      </c>
      <c r="O190" s="73" t="str">
        <f>IF(OPER!AJ2040=0,"",OPER!AJ2040)</f>
        <v/>
      </c>
      <c r="P190" s="264" t="str">
        <f>IF(OPER!AH184="EJECUTADO","SI",IF(OPER!AH184="NO EJECUTADO","NO",""))</f>
        <v/>
      </c>
      <c r="Q190" s="264" t="str">
        <f>IF(OPER!AN184="EJECUTADO","SI",IF(OPER!AN184="NO EJECUTADO","NO",""))</f>
        <v/>
      </c>
      <c r="R190" s="221" t="str">
        <f>IFERROR(VLOOKUP(OPER!Z184,OPER!$AU$490:$AV$577,2,0),"NO ASIGNADO")</f>
        <v xml:space="preserve"> </v>
      </c>
      <c r="S190" s="6" t="str">
        <f>+OPER!AG184</f>
        <v xml:space="preserve"> </v>
      </c>
      <c r="T190" s="268" t="str">
        <f>IF($E190=$E189,IF(U189=".",IF(MAX($Q190:Q190,0)=OPER!$AA285,".",IF(OPER!$AB285&lt;=HOUR(U$7),MAX($Q190:Q190,0)+1,".")),","),IF(MAX($Q190:Q190,0)=OPER!$AA285,".",IF(OPER!$AB285&lt;=HOUR(U$7),MAX($Q190:Q190,0)+1,".")))</f>
        <v>,</v>
      </c>
      <c r="U190" s="269" t="str">
        <f>IF($E190=$E189,IF(V189=".",IF(MAX($Q190:T190,0)=OPER!$AA285,".",IF(OPER!$AB285&lt;=HOUR(V$7),MAX($Q190:T190,0)+1,".")),","),IF(MAX($Q190:T190,0)=OPER!$AA285,".",IF(OPER!$AB285&lt;=HOUR(V$7),MAX($Q190:T190,0)+1,".")))</f>
        <v>,</v>
      </c>
      <c r="V190" s="269" t="str">
        <f>IF($E190=$E189,IF(W189=".",IF(MAX($Q190:U190,0)=OPER!$AA285,".",IF(OPER!$AB285&lt;=HOUR(W$7),MAX($Q190:U190,0)+1,".")),","),IF(MAX($Q190:U190,0)=OPER!$AA285,".",IF(OPER!$AB285&lt;=HOUR(W$7),MAX($Q190:U190,0)+1,".")))</f>
        <v>,</v>
      </c>
      <c r="W190" s="269" t="str">
        <f>IF($E190=$E189,IF(X189=".",IF(MAX($Q190:V190,0)=OPER!$AA285,".",IF(OPER!$AB285&lt;=HOUR(X$7),MAX($Q190:V190,0)+1,".")),","),IF(MAX($Q190:V190,0)=OPER!$AA285,".",IF(OPER!$AB285&lt;=HOUR(X$7),MAX($Q190:V190,0)+1,".")))</f>
        <v>,</v>
      </c>
      <c r="X190" s="270" t="str">
        <f>IF($E190=$E189,IF(Y189=".",IF(MAX($Q190:W190,0)=OPER!$AA285,".",IF(OPER!$AB285&lt;=HOUR(Y$7),MAX($Q190:W190,0)+1,".")),","),IF(MAX($Q190:W190,0)=OPER!$AA285,".",IF(OPER!$AB285&lt;=HOUR(Y$7),MAX($Q190:W190,0)+1,".")))</f>
        <v>,</v>
      </c>
      <c r="Y190" s="271" t="str">
        <f>IF($E190=$E189,IF(Z189=".",IF(MAX($Q190:X190,0)=OPER!$AA285,".",IF(OPER!$AB285&lt;=HOUR(Z$7),MAX($Q190:X190,0)+1,".")),","),IF(MAX($Q190:X190,0)=OPER!$AA285,".",IF(OPER!$AB285&lt;=HOUR(Z$7),MAX($Q190:X190,0)+1,".")))</f>
        <v>,</v>
      </c>
      <c r="Z190" s="269" t="str">
        <f>IF($E190=$E189,IF(AA189=".",IF(MAX($Q190:Y190,0)=OPER!$AA285,".",IF(OPER!$AB285&lt;=HOUR(AA$7),MAX($Q190:Y190,0)+1,".")),","),IF(MAX($Q190:Y190,0)=OPER!$AA285,".",IF(OPER!$AB285&lt;=HOUR(AA$7),MAX($Q190:Y190,0)+1,".")))</f>
        <v>,</v>
      </c>
      <c r="AA190" s="269" t="str">
        <f>IF($E190=$E189,IF(AB189=".",IF(MAX($Q190:Z190,0)=OPER!$AA285,".",IF(OPER!$AB285&lt;=HOUR(AB$7),MAX($Q190:Z190,0)+1,".")),","),IF(MAX($Q190:Z190,0)=OPER!$AA285,".",IF(OPER!$AB285&lt;=HOUR(AB$7),MAX($Q190:Z190,0)+1,".")))</f>
        <v>,</v>
      </c>
      <c r="AB190" s="270" t="str">
        <f>IF($E190=$E189,IF(AC189=".",IF(MAX($Q190:AA190,0)=OPER!$AA285,".",IF(OPER!$AB285&lt;=HOUR(AC$7),MAX($Q190:AA190,0)+1,".")),","),IF(MAX($Q190:AA190,0)=OPER!$AA285,".",IF(OPER!$AB285&lt;=HOUR(AC$7),MAX($Q190:AA190,0)+1,".")))</f>
        <v>,</v>
      </c>
      <c r="AC190" s="271" t="str">
        <f>IF($E190=$E189,IF(AD189=".",IF(MAX($Q190:AB190,0)=OPER!$AA285,".",IF(OPER!$AB285&lt;=HOUR(AD$7),MAX($Q190:AB190,0)+1,".")),","),IF(MAX($Q190:AB190,0)=OPER!$AA285,".",IF(OPER!$AB285&lt;=HOUR(AD$7),MAX($Q190:AB190,0)+1,".")))</f>
        <v>,</v>
      </c>
      <c r="AD190" s="269" t="str">
        <f>IF($E190=$E189,IF(AE189=".",IF(MAX($Q190:AC190,0)=OPER!$AA285,".",IF(OPER!$AB285&lt;=HOUR(AE$7),MAX($Q190:AC190,0)+1,".")),","),IF(MAX($Q190:AC190,0)=OPER!$AA285,".",IF(OPER!$AB285&lt;=HOUR(AE$7),MAX($Q190:AC190,0)+1,".")))</f>
        <v>,</v>
      </c>
      <c r="AE190" s="269" t="str">
        <f>IF($E190=$E189,IF(AF189=".",IF(MAX($Q190:AD190,0)=OPER!$AA285,".",IF(OPER!$AB285&lt;=HOUR(AF$7),MAX($Q190:AD190,0)+1,".")),","),IF(MAX($Q190:AD190,0)=OPER!$AA285,".",IF(OPER!$AB285&lt;=HOUR(AF$7),MAX($Q190:AD190,0)+1,".")))</f>
        <v>,</v>
      </c>
      <c r="AF190" s="270" t="str">
        <f>IF($E190=$E189,IF(AG189=".",IF(MAX($Q190:AE190,0)=OPER!$AA285,".",IF(OPER!$AB285&lt;=HOUR(AG$7),MAX($Q190:AE190,0)+1,".")),","),IF(MAX($Q190:AE190,0)=OPER!$AA285,".",IF(OPER!$AB285&lt;=HOUR(AG$7),MAX($Q190:AE190,0)+1,".")))</f>
        <v>,</v>
      </c>
      <c r="AG190" s="271" t="str">
        <f>IF($E190=$E189,IF(AH189=".",IF(MAX($Q190:AF190,0)=OPER!$AA285,".",IF(OPER!$AB285&lt;=HOUR(AH$7),MAX($Q190:AF190,0)+1,".")),","),IF(MAX($Q190:AF190,0)=OPER!$AA285,".",IF(OPER!$AB285&lt;=HOUR(AH$7),MAX($Q190:AF190,0)+1,".")))</f>
        <v>,</v>
      </c>
      <c r="AH190" s="269" t="str">
        <f>IF($E190=$E189,IF(AI189=".",IF(MAX($Q190:AG190,0)=OPER!$AA285,".",IF(OPER!$AB285&lt;=HOUR(AI$7),MAX($Q190:AG190,0)+1,".")),","),IF(MAX($Q190:AG190,0)=OPER!$AA285,".",IF(OPER!$AB285&lt;=HOUR(AI$7),MAX($Q190:AG190,0)+1,".")))</f>
        <v>,</v>
      </c>
      <c r="AI190" s="269" t="str">
        <f>IF($E190=$E189,IF(AJ189=".",IF(MAX($Q190:AH190,0)=OPER!$AA285,".",IF(OPER!$AB285&lt;=HOUR(AJ$7),MAX($Q190:AH190,0)+1,".")),","),IF(MAX($Q190:AH190,0)=OPER!$AA285,".",IF(OPER!$AB285&lt;=HOUR(AJ$7),MAX($Q190:AH190,0)+1,".")))</f>
        <v>,</v>
      </c>
      <c r="AJ190" s="270" t="str">
        <f>IF($E190=$E189,IF(AK189=".",IF(MAX($Q190:AI190,0)=OPER!$AA285,".",IF(OPER!$AB285&lt;=HOUR(AK$7),MAX($Q190:AI190,0)+1,".")),","),IF(MAX($Q190:AI190,0)=OPER!$AA285,".",IF(OPER!$AB285&lt;=HOUR(AK$7),MAX($Q190:AI190,0)+1,".")))</f>
        <v>,</v>
      </c>
      <c r="AK190" s="271" t="str">
        <f>IF($E190=$E189,IF(AL189=".",IF(MAX($Q190:AJ190,0)=OPER!$AA285,".",IF(OPER!$AB285&lt;=HOUR(AL$7),MAX($Q190:AJ190,0)+1,".")),","),IF(MAX($Q190:AJ190,0)=OPER!$AA285,".",IF(OPER!$AB285&lt;=HOUR(AL$7),MAX($Q190:AJ190,0)+1,".")))</f>
        <v>,</v>
      </c>
      <c r="AL190" s="269" t="str">
        <f>IF($E190=$E189,IF(AM189=".",IF(MAX($Q190:AK190,0)=OPER!$AA285,".",IF(OPER!$AB285&lt;=HOUR(AM$7),MAX($Q190:AK190,0)+1,".")),","),IF(MAX($Q190:AK190,0)=OPER!$AA285,".",IF(OPER!$AB285&lt;=HOUR(AM$7),MAX($Q190:AK190,0)+1,".")))</f>
        <v>,</v>
      </c>
      <c r="AM190" s="269" t="str">
        <f>IF($E190=$E189,IF(AN189=".",IF(MAX($Q190:AL190,0)=OPER!$AA285,".",IF(OPER!$AB285&lt;=HOUR(AN$7),MAX($Q190:AL190,0)+1,".")),","),IF(MAX($Q190:AL190,0)=OPER!$AA285,".",IF(OPER!$AB285&lt;=HOUR(AN$7),MAX($Q190:AL190,0)+1,".")))</f>
        <v>,</v>
      </c>
      <c r="AN190" s="270" t="str">
        <f>IF($E190=$E189,IF(AO189=".",IF(MAX($Q190:AM190,0)=OPER!$AA285,".",IF(OPER!$AB285&lt;=HOUR(AO$7),MAX($Q190:AM190,0)+1,".")),","),IF(MAX($Q190:AM190,0)=OPER!$AA285,".",IF(OPER!$AB285&lt;=HOUR(AO$7),MAX($Q190:AM190,0)+1,".")))</f>
        <v>,</v>
      </c>
      <c r="AO190" s="271" t="str">
        <f>IF($E190=$E189,IF(AP189=".",IF(MAX($Q190:AN190,0)=OPER!$AA285,".",IF(OPER!$AB285&lt;=HOUR(AP$7),MAX($Q190:AN190,0)+1,".")),","),IF(MAX($Q190:AN190,0)=OPER!$AA285,".",IF(OPER!$AB285&lt;=HOUR(AP$7),MAX($Q190:AN190,0)+1,".")))</f>
        <v>,</v>
      </c>
      <c r="AP190" s="269" t="str">
        <f>IF($E190=$E189,IF(AQ189=".",IF(MAX($Q190:AO190,0)=OPER!$AA285,".",IF(OPER!$AB285&lt;=HOUR(AQ$7),MAX($Q190:AO190,0)+1,".")),","),IF(MAX($Q190:AO190,0)=OPER!$AA285,".",IF(OPER!$AB285&lt;=HOUR(AQ$7),MAX($Q190:AO190,0)+1,".")))</f>
        <v>,</v>
      </c>
      <c r="AQ190" s="269" t="str">
        <f>IF($E190=$E189,IF(AR189=".",IF(MAX($Q190:AP190,0)=OPER!$AA285,".",IF(OPER!$AB285&lt;=HOUR(AR$7),MAX($Q190:AP190,0)+1,".")),","),IF(MAX($Q190:AP190,0)=OPER!$AA285,".",IF(OPER!$AB285&lt;=HOUR(AR$7),MAX($Q190:AP190,0)+1,".")))</f>
        <v>,</v>
      </c>
      <c r="AR190" s="270" t="str">
        <f>IF($E190=$E189,IF(AS189=".",IF(MAX($Q190:AQ190,0)=OPER!$AA285,".",IF(OPER!$AB285&lt;=HOUR(AS$7),MAX($Q190:AQ190,0)+1,".")),","),IF(MAX($Q190:AQ190,0)=OPER!$AA285,".",IF(OPER!$AB285&lt;=HOUR(AS$7),MAX($Q190:AQ190,0)+1,".")))</f>
        <v>,</v>
      </c>
      <c r="AS190" s="271" t="str">
        <f>IF($E190=$E189,IF(AT189=".",IF(MAX($Q190:AR190,0)=OPER!$AA285,".",IF(OPER!$AB285&lt;=HOUR(AT$7),MAX($Q190:AR190,0)+1,".")),","),IF(MAX($Q190:AR190,0)=OPER!$AA285,".",IF(OPER!$AB285&lt;=HOUR(AT$7),MAX($Q190:AR190,0)+1,".")))</f>
        <v>,</v>
      </c>
      <c r="AT190" s="269" t="str">
        <f>IF($E190=$E189,IF(AU189=".",IF(MAX($Q190:AS190,0)=OPER!$AA285,".",IF(OPER!$AB285&lt;=HOUR(AU$7),MAX($Q190:AS190,0)+1,".")),","),IF(MAX($Q190:AS190,0)=OPER!$AA285,".",IF(OPER!$AB285&lt;=HOUR(AU$7),MAX($Q190:AS190,0)+1,".")))</f>
        <v>,</v>
      </c>
      <c r="AU190" s="269" t="str">
        <f>IF($E190=$E189,IF(AV189=".",IF(MAX($Q190:AT190,0)=OPER!$AA285,".",IF(OPER!$AB285&lt;=HOUR(AV$7),MAX($Q190:AT190,0)+1,".")),","),IF(MAX($Q190:AT190,0)=OPER!$AA285,".",IF(OPER!$AB285&lt;=HOUR(AV$7),MAX($Q190:AT190,0)+1,".")))</f>
        <v>,</v>
      </c>
      <c r="AV190" s="270" t="str">
        <f>IF($E190=$E189,IF(AW189=".",IF(MAX($Q190:AU190,0)=OPER!$AA285,".",IF(OPER!$AB285&lt;=HOUR(AW$7),MAX($Q190:AU190,0)+1,".")),","),IF(MAX($Q190:AU190,0)=OPER!$AA285,".",IF(OPER!$AB285&lt;=HOUR(AW$7),MAX($Q190:AU190,0)+1,".")))</f>
        <v>,</v>
      </c>
      <c r="AW190" s="271" t="str">
        <f>IF($E190=$E189,IF(AX189=".",IF(MAX($Q190:AV190,0)=OPER!$AA285,".",IF(OPER!$AB285&lt;=HOUR(AX$7),MAX($Q190:AV190,0)+1,".")),","),IF(MAX($Q190:AV190,0)=OPER!$AA285,".",IF(OPER!$AB285&lt;=HOUR(AX$7),MAX($Q190:AV190,0)+1,".")))</f>
        <v>,</v>
      </c>
      <c r="AX190" s="269" t="str">
        <f>IF($E190=$E189,IF(AY189=".",IF(MAX($Q190:AW190,0)=OPER!$AA285,".",IF(OPER!$AB285&lt;=HOUR(AY$7),MAX($Q190:AW190,0)+1,".")),","),IF(MAX($Q190:AW190,0)=OPER!$AA285,".",IF(OPER!$AB285&lt;=HOUR(AY$7),MAX($Q190:AW190,0)+1,".")))</f>
        <v>,</v>
      </c>
      <c r="AY190" s="269" t="str">
        <f>IF($E190=$E189,IF(AZ189=".",IF(MAX($Q190:AX190,0)=OPER!$AA285,".",IF(OPER!$AB285&lt;=HOUR(AZ$7),MAX($Q190:AX190,0)+1,".")),","),IF(MAX($Q190:AX190,0)=OPER!$AA285,".",IF(OPER!$AB285&lt;=HOUR(AZ$7),MAX($Q190:AX190,0)+1,".")))</f>
        <v>,</v>
      </c>
      <c r="AZ190" s="270" t="str">
        <f>IF($E190=$E189,IF(BA189=".",IF(MAX($Q190:AY190,0)=OPER!$AA285,".",IF(OPER!$AB285&lt;=HOUR(BA$7),MAX($Q190:AY190,0)+1,".")),","),IF(MAX($Q190:AY190,0)=OPER!$AA285,".",IF(OPER!$AB285&lt;=HOUR(BA$7),MAX($Q190:AY190,0)+1,".")))</f>
        <v>,</v>
      </c>
      <c r="BA190" s="30" t="str">
        <f>+OPER!AK184</f>
        <v/>
      </c>
    </row>
    <row r="191" spans="1:53" ht="59.8" x14ac:dyDescent="0.2">
      <c r="A191" s="282" t="str">
        <f>IF(OPER!AF185=0,"",OPER!AF185)</f>
        <v>CRITICA</v>
      </c>
      <c r="B191" s="109" t="str">
        <f>IF(OPER!V185=0,"",OPER!V185)</f>
        <v xml:space="preserve"> </v>
      </c>
      <c r="C191" s="71" t="str">
        <f>IF(OPER!U185 = 0,"", OPER!U185)</f>
        <v/>
      </c>
      <c r="D191" s="30" t="str">
        <f t="shared" si="13"/>
        <v/>
      </c>
      <c r="E191" s="262" t="str">
        <f>IF(OPER!X185 = 0,"",OPER!X185)</f>
        <v xml:space="preserve"> </v>
      </c>
      <c r="F191" s="262" t="str">
        <f>IF(OPER!I185 = 0,"",OPER!I185)</f>
        <v/>
      </c>
      <c r="G191" s="263" t="str">
        <f>IF(OPER!C185=0,"",OPER!C185)</f>
        <v/>
      </c>
      <c r="H191" s="30" t="str">
        <f>IF(OPER!R185 = 0,"",OPER!R185)</f>
        <v/>
      </c>
      <c r="I191" s="30" t="str">
        <f>IF(OPER!F185=0,"", OPER!F185)</f>
        <v/>
      </c>
      <c r="J191" s="108" t="str">
        <f>IF(OPER!G185=0,"",OPER!G185)</f>
        <v/>
      </c>
      <c r="K191" s="250">
        <f>+OPER!R185</f>
        <v>0</v>
      </c>
      <c r="L191" s="262">
        <f t="shared" si="14"/>
        <v>0</v>
      </c>
      <c r="M191" s="250">
        <f t="shared" si="15"/>
        <v>0</v>
      </c>
      <c r="N191" s="205" t="str">
        <f>IF(OPER!A185=0,"",OPER!A185)</f>
        <v/>
      </c>
      <c r="O191" s="73" t="str">
        <f>IF(OPER!AJ2041=0,"",OPER!AJ2041)</f>
        <v/>
      </c>
      <c r="P191" s="264" t="str">
        <f>IF(OPER!AH185="EJECUTADO","SI",IF(OPER!AH185="NO EJECUTADO","NO",""))</f>
        <v/>
      </c>
      <c r="Q191" s="264" t="str">
        <f>IF(OPER!AN185="EJECUTADO","SI",IF(OPER!AN185="NO EJECUTADO","NO",""))</f>
        <v/>
      </c>
      <c r="R191" s="221" t="str">
        <f>IFERROR(VLOOKUP(OPER!Z185,OPER!$AU$490:$AV$577,2,0),"NO ASIGNADO")</f>
        <v xml:space="preserve"> </v>
      </c>
      <c r="S191" s="6" t="str">
        <f>+OPER!AG185</f>
        <v xml:space="preserve"> </v>
      </c>
      <c r="T191" s="268" t="str">
        <f>IF($E191=$E190,IF(U190=".",IF(MAX($Q191:Q191,0)=OPER!$AA286,".",IF(OPER!$AB286&lt;=HOUR(U$7),MAX($Q191:Q191,0)+1,".")),","),IF(MAX($Q191:Q191,0)=OPER!$AA286,".",IF(OPER!$AB286&lt;=HOUR(U$7),MAX($Q191:Q191,0)+1,".")))</f>
        <v>,</v>
      </c>
      <c r="U191" s="269" t="str">
        <f>IF($E191=$E190,IF(V190=".",IF(MAX($Q191:T191,0)=OPER!$AA286,".",IF(OPER!$AB286&lt;=HOUR(V$7),MAX($Q191:T191,0)+1,".")),","),IF(MAX($Q191:T191,0)=OPER!$AA286,".",IF(OPER!$AB286&lt;=HOUR(V$7),MAX($Q191:T191,0)+1,".")))</f>
        <v>,</v>
      </c>
      <c r="V191" s="269" t="str">
        <f>IF($E191=$E190,IF(W190=".",IF(MAX($Q191:U191,0)=OPER!$AA286,".",IF(OPER!$AB286&lt;=HOUR(W$7),MAX($Q191:U191,0)+1,".")),","),IF(MAX($Q191:U191,0)=OPER!$AA286,".",IF(OPER!$AB286&lt;=HOUR(W$7),MAX($Q191:U191,0)+1,".")))</f>
        <v>,</v>
      </c>
      <c r="W191" s="269" t="str">
        <f>IF($E191=$E190,IF(X190=".",IF(MAX($Q191:V191,0)=OPER!$AA286,".",IF(OPER!$AB286&lt;=HOUR(X$7),MAX($Q191:V191,0)+1,".")),","),IF(MAX($Q191:V191,0)=OPER!$AA286,".",IF(OPER!$AB286&lt;=HOUR(X$7),MAX($Q191:V191,0)+1,".")))</f>
        <v>,</v>
      </c>
      <c r="X191" s="270" t="str">
        <f>IF($E191=$E190,IF(Y190=".",IF(MAX($Q191:W191,0)=OPER!$AA286,".",IF(OPER!$AB286&lt;=HOUR(Y$7),MAX($Q191:W191,0)+1,".")),","),IF(MAX($Q191:W191,0)=OPER!$AA286,".",IF(OPER!$AB286&lt;=HOUR(Y$7),MAX($Q191:W191,0)+1,".")))</f>
        <v>,</v>
      </c>
      <c r="Y191" s="271" t="str">
        <f>IF($E191=$E190,IF(Z190=".",IF(MAX($Q191:X191,0)=OPER!$AA286,".",IF(OPER!$AB286&lt;=HOUR(Z$7),MAX($Q191:X191,0)+1,".")),","),IF(MAX($Q191:X191,0)=OPER!$AA286,".",IF(OPER!$AB286&lt;=HOUR(Z$7),MAX($Q191:X191,0)+1,".")))</f>
        <v>,</v>
      </c>
      <c r="Z191" s="269" t="str">
        <f>IF($E191=$E190,IF(AA190=".",IF(MAX($Q191:Y191,0)=OPER!$AA286,".",IF(OPER!$AB286&lt;=HOUR(AA$7),MAX($Q191:Y191,0)+1,".")),","),IF(MAX($Q191:Y191,0)=OPER!$AA286,".",IF(OPER!$AB286&lt;=HOUR(AA$7),MAX($Q191:Y191,0)+1,".")))</f>
        <v>,</v>
      </c>
      <c r="AA191" s="269" t="str">
        <f>IF($E191=$E190,IF(AB190=".",IF(MAX($Q191:Z191,0)=OPER!$AA286,".",IF(OPER!$AB286&lt;=HOUR(AB$7),MAX($Q191:Z191,0)+1,".")),","),IF(MAX($Q191:Z191,0)=OPER!$AA286,".",IF(OPER!$AB286&lt;=HOUR(AB$7),MAX($Q191:Z191,0)+1,".")))</f>
        <v>,</v>
      </c>
      <c r="AB191" s="270" t="str">
        <f>IF($E191=$E190,IF(AC190=".",IF(MAX($Q191:AA191,0)=OPER!$AA286,".",IF(OPER!$AB286&lt;=HOUR(AC$7),MAX($Q191:AA191,0)+1,".")),","),IF(MAX($Q191:AA191,0)=OPER!$AA286,".",IF(OPER!$AB286&lt;=HOUR(AC$7),MAX($Q191:AA191,0)+1,".")))</f>
        <v>,</v>
      </c>
      <c r="AC191" s="271" t="str">
        <f>IF($E191=$E190,IF(AD190=".",IF(MAX($Q191:AB191,0)=OPER!$AA286,".",IF(OPER!$AB286&lt;=HOUR(AD$7),MAX($Q191:AB191,0)+1,".")),","),IF(MAX($Q191:AB191,0)=OPER!$AA286,".",IF(OPER!$AB286&lt;=HOUR(AD$7),MAX($Q191:AB191,0)+1,".")))</f>
        <v>,</v>
      </c>
      <c r="AD191" s="269" t="str">
        <f>IF($E191=$E190,IF(AE190=".",IF(MAX($Q191:AC191,0)=OPER!$AA286,".",IF(OPER!$AB286&lt;=HOUR(AE$7),MAX($Q191:AC191,0)+1,".")),","),IF(MAX($Q191:AC191,0)=OPER!$AA286,".",IF(OPER!$AB286&lt;=HOUR(AE$7),MAX($Q191:AC191,0)+1,".")))</f>
        <v>,</v>
      </c>
      <c r="AE191" s="269" t="str">
        <f>IF($E191=$E190,IF(AF190=".",IF(MAX($Q191:AD191,0)=OPER!$AA286,".",IF(OPER!$AB286&lt;=HOUR(AF$7),MAX($Q191:AD191,0)+1,".")),","),IF(MAX($Q191:AD191,0)=OPER!$AA286,".",IF(OPER!$AB286&lt;=HOUR(AF$7),MAX($Q191:AD191,0)+1,".")))</f>
        <v>,</v>
      </c>
      <c r="AF191" s="270" t="str">
        <f>IF($E191=$E190,IF(AG190=".",IF(MAX($Q191:AE191,0)=OPER!$AA286,".",IF(OPER!$AB286&lt;=HOUR(AG$7),MAX($Q191:AE191,0)+1,".")),","),IF(MAX($Q191:AE191,0)=OPER!$AA286,".",IF(OPER!$AB286&lt;=HOUR(AG$7),MAX($Q191:AE191,0)+1,".")))</f>
        <v>,</v>
      </c>
      <c r="AG191" s="271" t="str">
        <f>IF($E191=$E190,IF(AH190=".",IF(MAX($Q191:AF191,0)=OPER!$AA286,".",IF(OPER!$AB286&lt;=HOUR(AH$7),MAX($Q191:AF191,0)+1,".")),","),IF(MAX($Q191:AF191,0)=OPER!$AA286,".",IF(OPER!$AB286&lt;=HOUR(AH$7),MAX($Q191:AF191,0)+1,".")))</f>
        <v>,</v>
      </c>
      <c r="AH191" s="269" t="str">
        <f>IF($E191=$E190,IF(AI190=".",IF(MAX($Q191:AG191,0)=OPER!$AA286,".",IF(OPER!$AB286&lt;=HOUR(AI$7),MAX($Q191:AG191,0)+1,".")),","),IF(MAX($Q191:AG191,0)=OPER!$AA286,".",IF(OPER!$AB286&lt;=HOUR(AI$7),MAX($Q191:AG191,0)+1,".")))</f>
        <v>,</v>
      </c>
      <c r="AI191" s="269" t="str">
        <f>IF($E191=$E190,IF(AJ190=".",IF(MAX($Q191:AH191,0)=OPER!$AA286,".",IF(OPER!$AB286&lt;=HOUR(AJ$7),MAX($Q191:AH191,0)+1,".")),","),IF(MAX($Q191:AH191,0)=OPER!$AA286,".",IF(OPER!$AB286&lt;=HOUR(AJ$7),MAX($Q191:AH191,0)+1,".")))</f>
        <v>,</v>
      </c>
      <c r="AJ191" s="270" t="str">
        <f>IF($E191=$E190,IF(AK190=".",IF(MAX($Q191:AI191,0)=OPER!$AA286,".",IF(OPER!$AB286&lt;=HOUR(AK$7),MAX($Q191:AI191,0)+1,".")),","),IF(MAX($Q191:AI191,0)=OPER!$AA286,".",IF(OPER!$AB286&lt;=HOUR(AK$7),MAX($Q191:AI191,0)+1,".")))</f>
        <v>,</v>
      </c>
      <c r="AK191" s="271" t="str">
        <f>IF($E191=$E190,IF(AL190=".",IF(MAX($Q191:AJ191,0)=OPER!$AA286,".",IF(OPER!$AB286&lt;=HOUR(AL$7),MAX($Q191:AJ191,0)+1,".")),","),IF(MAX($Q191:AJ191,0)=OPER!$AA286,".",IF(OPER!$AB286&lt;=HOUR(AL$7),MAX($Q191:AJ191,0)+1,".")))</f>
        <v>,</v>
      </c>
      <c r="AL191" s="269" t="str">
        <f>IF($E191=$E190,IF(AM190=".",IF(MAX($Q191:AK191,0)=OPER!$AA286,".",IF(OPER!$AB286&lt;=HOUR(AM$7),MAX($Q191:AK191,0)+1,".")),","),IF(MAX($Q191:AK191,0)=OPER!$AA286,".",IF(OPER!$AB286&lt;=HOUR(AM$7),MAX($Q191:AK191,0)+1,".")))</f>
        <v>,</v>
      </c>
      <c r="AM191" s="269" t="str">
        <f>IF($E191=$E190,IF(AN190=".",IF(MAX($Q191:AL191,0)=OPER!$AA286,".",IF(OPER!$AB286&lt;=HOUR(AN$7),MAX($Q191:AL191,0)+1,".")),","),IF(MAX($Q191:AL191,0)=OPER!$AA286,".",IF(OPER!$AB286&lt;=HOUR(AN$7),MAX($Q191:AL191,0)+1,".")))</f>
        <v>,</v>
      </c>
      <c r="AN191" s="270" t="str">
        <f>IF($E191=$E190,IF(AO190=".",IF(MAX($Q191:AM191,0)=OPER!$AA286,".",IF(OPER!$AB286&lt;=HOUR(AO$7),MAX($Q191:AM191,0)+1,".")),","),IF(MAX($Q191:AM191,0)=OPER!$AA286,".",IF(OPER!$AB286&lt;=HOUR(AO$7),MAX($Q191:AM191,0)+1,".")))</f>
        <v>,</v>
      </c>
      <c r="AO191" s="271" t="str">
        <f>IF($E191=$E190,IF(AP190=".",IF(MAX($Q191:AN191,0)=OPER!$AA286,".",IF(OPER!$AB286&lt;=HOUR(AP$7),MAX($Q191:AN191,0)+1,".")),","),IF(MAX($Q191:AN191,0)=OPER!$AA286,".",IF(OPER!$AB286&lt;=HOUR(AP$7),MAX($Q191:AN191,0)+1,".")))</f>
        <v>,</v>
      </c>
      <c r="AP191" s="269" t="str">
        <f>IF($E191=$E190,IF(AQ190=".",IF(MAX($Q191:AO191,0)=OPER!$AA286,".",IF(OPER!$AB286&lt;=HOUR(AQ$7),MAX($Q191:AO191,0)+1,".")),","),IF(MAX($Q191:AO191,0)=OPER!$AA286,".",IF(OPER!$AB286&lt;=HOUR(AQ$7),MAX($Q191:AO191,0)+1,".")))</f>
        <v>,</v>
      </c>
      <c r="AQ191" s="269" t="str">
        <f>IF($E191=$E190,IF(AR190=".",IF(MAX($Q191:AP191,0)=OPER!$AA286,".",IF(OPER!$AB286&lt;=HOUR(AR$7),MAX($Q191:AP191,0)+1,".")),","),IF(MAX($Q191:AP191,0)=OPER!$AA286,".",IF(OPER!$AB286&lt;=HOUR(AR$7),MAX($Q191:AP191,0)+1,".")))</f>
        <v>,</v>
      </c>
      <c r="AR191" s="270" t="str">
        <f>IF($E191=$E190,IF(AS190=".",IF(MAX($Q191:AQ191,0)=OPER!$AA286,".",IF(OPER!$AB286&lt;=HOUR(AS$7),MAX($Q191:AQ191,0)+1,".")),","),IF(MAX($Q191:AQ191,0)=OPER!$AA286,".",IF(OPER!$AB286&lt;=HOUR(AS$7),MAX($Q191:AQ191,0)+1,".")))</f>
        <v>,</v>
      </c>
      <c r="AS191" s="271" t="str">
        <f>IF($E191=$E190,IF(AT190=".",IF(MAX($Q191:AR191,0)=OPER!$AA286,".",IF(OPER!$AB286&lt;=HOUR(AT$7),MAX($Q191:AR191,0)+1,".")),","),IF(MAX($Q191:AR191,0)=OPER!$AA286,".",IF(OPER!$AB286&lt;=HOUR(AT$7),MAX($Q191:AR191,0)+1,".")))</f>
        <v>,</v>
      </c>
      <c r="AT191" s="269" t="str">
        <f>IF($E191=$E190,IF(AU190=".",IF(MAX($Q191:AS191,0)=OPER!$AA286,".",IF(OPER!$AB286&lt;=HOUR(AU$7),MAX($Q191:AS191,0)+1,".")),","),IF(MAX($Q191:AS191,0)=OPER!$AA286,".",IF(OPER!$AB286&lt;=HOUR(AU$7),MAX($Q191:AS191,0)+1,".")))</f>
        <v>,</v>
      </c>
      <c r="AU191" s="269" t="str">
        <f>IF($E191=$E190,IF(AV190=".",IF(MAX($Q191:AT191,0)=OPER!$AA286,".",IF(OPER!$AB286&lt;=HOUR(AV$7),MAX($Q191:AT191,0)+1,".")),","),IF(MAX($Q191:AT191,0)=OPER!$AA286,".",IF(OPER!$AB286&lt;=HOUR(AV$7),MAX($Q191:AT191,0)+1,".")))</f>
        <v>,</v>
      </c>
      <c r="AV191" s="270" t="str">
        <f>IF($E191=$E190,IF(AW190=".",IF(MAX($Q191:AU191,0)=OPER!$AA286,".",IF(OPER!$AB286&lt;=HOUR(AW$7),MAX($Q191:AU191,0)+1,".")),","),IF(MAX($Q191:AU191,0)=OPER!$AA286,".",IF(OPER!$AB286&lt;=HOUR(AW$7),MAX($Q191:AU191,0)+1,".")))</f>
        <v>,</v>
      </c>
      <c r="AW191" s="271" t="str">
        <f>IF($E191=$E190,IF(AX190=".",IF(MAX($Q191:AV191,0)=OPER!$AA286,".",IF(OPER!$AB286&lt;=HOUR(AX$7),MAX($Q191:AV191,0)+1,".")),","),IF(MAX($Q191:AV191,0)=OPER!$AA286,".",IF(OPER!$AB286&lt;=HOUR(AX$7),MAX($Q191:AV191,0)+1,".")))</f>
        <v>,</v>
      </c>
      <c r="AX191" s="269" t="str">
        <f>IF($E191=$E190,IF(AY190=".",IF(MAX($Q191:AW191,0)=OPER!$AA286,".",IF(OPER!$AB286&lt;=HOUR(AY$7),MAX($Q191:AW191,0)+1,".")),","),IF(MAX($Q191:AW191,0)=OPER!$AA286,".",IF(OPER!$AB286&lt;=HOUR(AY$7),MAX($Q191:AW191,0)+1,".")))</f>
        <v>,</v>
      </c>
      <c r="AY191" s="269" t="str">
        <f>IF($E191=$E190,IF(AZ190=".",IF(MAX($Q191:AX191,0)=OPER!$AA286,".",IF(OPER!$AB286&lt;=HOUR(AZ$7),MAX($Q191:AX191,0)+1,".")),","),IF(MAX($Q191:AX191,0)=OPER!$AA286,".",IF(OPER!$AB286&lt;=HOUR(AZ$7),MAX($Q191:AX191,0)+1,".")))</f>
        <v>,</v>
      </c>
      <c r="AZ191" s="270" t="str">
        <f>IF($E191=$E190,IF(BA190=".",IF(MAX($Q191:AY191,0)=OPER!$AA286,".",IF(OPER!$AB286&lt;=HOUR(BA$7),MAX($Q191:AY191,0)+1,".")),","),IF(MAX($Q191:AY191,0)=OPER!$AA286,".",IF(OPER!$AB286&lt;=HOUR(BA$7),MAX($Q191:AY191,0)+1,".")))</f>
        <v>,</v>
      </c>
      <c r="BA191" s="30" t="str">
        <f>+OPER!AK185</f>
        <v/>
      </c>
    </row>
    <row r="192" spans="1:53" ht="59.8" x14ac:dyDescent="0.2">
      <c r="A192" s="282" t="str">
        <f>IF(OPER!AF186=0,"",OPER!AF186)</f>
        <v>CRITICA</v>
      </c>
      <c r="B192" s="109" t="str">
        <f>IF(OPER!V186=0,"",OPER!V186)</f>
        <v xml:space="preserve"> </v>
      </c>
      <c r="C192" s="71" t="str">
        <f>IF(OPER!U186 = 0,"", OPER!U186)</f>
        <v/>
      </c>
      <c r="D192" s="30" t="str">
        <f t="shared" si="13"/>
        <v/>
      </c>
      <c r="E192" s="262" t="str">
        <f>IF(OPER!X186 = 0,"",OPER!X186)</f>
        <v xml:space="preserve"> </v>
      </c>
      <c r="F192" s="262" t="str">
        <f>IF(OPER!I186 = 0,"",OPER!I186)</f>
        <v/>
      </c>
      <c r="G192" s="263" t="str">
        <f>IF(OPER!C186=0,"",OPER!C186)</f>
        <v/>
      </c>
      <c r="H192" s="30" t="str">
        <f>IF(OPER!R186 = 0,"",OPER!R186)</f>
        <v/>
      </c>
      <c r="I192" s="30" t="str">
        <f>IF(OPER!F186=0,"", OPER!F186)</f>
        <v/>
      </c>
      <c r="J192" s="108" t="str">
        <f>IF(OPER!G186=0,"",OPER!G186)</f>
        <v/>
      </c>
      <c r="K192" s="250">
        <f>+OPER!R186</f>
        <v>0</v>
      </c>
      <c r="L192" s="262">
        <f t="shared" si="14"/>
        <v>0</v>
      </c>
      <c r="M192" s="250">
        <f t="shared" si="15"/>
        <v>0</v>
      </c>
      <c r="N192" s="205" t="str">
        <f>IF(OPER!A186=0,"",OPER!A186)</f>
        <v/>
      </c>
      <c r="O192" s="73" t="str">
        <f>IF(OPER!AJ2042=0,"",OPER!AJ2042)</f>
        <v/>
      </c>
      <c r="P192" s="264" t="str">
        <f>IF(OPER!AH186="EJECUTADO","SI",IF(OPER!AH186="NO EJECUTADO","NO",""))</f>
        <v/>
      </c>
      <c r="Q192" s="264" t="str">
        <f>IF(OPER!AN186="EJECUTADO","SI",IF(OPER!AN186="NO EJECUTADO","NO",""))</f>
        <v/>
      </c>
      <c r="R192" s="221" t="str">
        <f>IFERROR(VLOOKUP(OPER!Z186,OPER!$AU$490:$AV$577,2,0),"NO ASIGNADO")</f>
        <v xml:space="preserve"> </v>
      </c>
      <c r="S192" s="6" t="str">
        <f>+OPER!AG186</f>
        <v xml:space="preserve"> </v>
      </c>
      <c r="T192" s="268" t="str">
        <f>IF($E192=$E191,IF(U191=".",IF(MAX($Q192:Q192,0)=OPER!$AA287,".",IF(OPER!$AB287&lt;=HOUR(U$7),MAX($Q192:Q192,0)+1,".")),","),IF(MAX($Q192:Q192,0)=OPER!$AA287,".",IF(OPER!$AB287&lt;=HOUR(U$7),MAX($Q192:Q192,0)+1,".")))</f>
        <v>,</v>
      </c>
      <c r="U192" s="269" t="str">
        <f>IF($E192=$E191,IF(V191=".",IF(MAX($Q192:T192,0)=OPER!$AA287,".",IF(OPER!$AB287&lt;=HOUR(V$7),MAX($Q192:T192,0)+1,".")),","),IF(MAX($Q192:T192,0)=OPER!$AA287,".",IF(OPER!$AB287&lt;=HOUR(V$7),MAX($Q192:T192,0)+1,".")))</f>
        <v>,</v>
      </c>
      <c r="V192" s="269" t="str">
        <f>IF($E192=$E191,IF(W191=".",IF(MAX($Q192:U192,0)=OPER!$AA287,".",IF(OPER!$AB287&lt;=HOUR(W$7),MAX($Q192:U192,0)+1,".")),","),IF(MAX($Q192:U192,0)=OPER!$AA287,".",IF(OPER!$AB287&lt;=HOUR(W$7),MAX($Q192:U192,0)+1,".")))</f>
        <v>,</v>
      </c>
      <c r="W192" s="269" t="str">
        <f>IF($E192=$E191,IF(X191=".",IF(MAX($Q192:V192,0)=OPER!$AA287,".",IF(OPER!$AB287&lt;=HOUR(X$7),MAX($Q192:V192,0)+1,".")),","),IF(MAX($Q192:V192,0)=OPER!$AA287,".",IF(OPER!$AB287&lt;=HOUR(X$7),MAX($Q192:V192,0)+1,".")))</f>
        <v>,</v>
      </c>
      <c r="X192" s="270" t="str">
        <f>IF($E192=$E191,IF(Y191=".",IF(MAX($Q192:W192,0)=OPER!$AA287,".",IF(OPER!$AB287&lt;=HOUR(Y$7),MAX($Q192:W192,0)+1,".")),","),IF(MAX($Q192:W192,0)=OPER!$AA287,".",IF(OPER!$AB287&lt;=HOUR(Y$7),MAX($Q192:W192,0)+1,".")))</f>
        <v>,</v>
      </c>
      <c r="Y192" s="271" t="str">
        <f>IF($E192=$E191,IF(Z191=".",IF(MAX($Q192:X192,0)=OPER!$AA287,".",IF(OPER!$AB287&lt;=HOUR(Z$7),MAX($Q192:X192,0)+1,".")),","),IF(MAX($Q192:X192,0)=OPER!$AA287,".",IF(OPER!$AB287&lt;=HOUR(Z$7),MAX($Q192:X192,0)+1,".")))</f>
        <v>,</v>
      </c>
      <c r="Z192" s="269" t="str">
        <f>IF($E192=$E191,IF(AA191=".",IF(MAX($Q192:Y192,0)=OPER!$AA287,".",IF(OPER!$AB287&lt;=HOUR(AA$7),MAX($Q192:Y192,0)+1,".")),","),IF(MAX($Q192:Y192,0)=OPER!$AA287,".",IF(OPER!$AB287&lt;=HOUR(AA$7),MAX($Q192:Y192,0)+1,".")))</f>
        <v>,</v>
      </c>
      <c r="AA192" s="269" t="str">
        <f>IF($E192=$E191,IF(AB191=".",IF(MAX($Q192:Z192,0)=OPER!$AA287,".",IF(OPER!$AB287&lt;=HOUR(AB$7),MAX($Q192:Z192,0)+1,".")),","),IF(MAX($Q192:Z192,0)=OPER!$AA287,".",IF(OPER!$AB287&lt;=HOUR(AB$7),MAX($Q192:Z192,0)+1,".")))</f>
        <v>,</v>
      </c>
      <c r="AB192" s="270" t="str">
        <f>IF($E192=$E191,IF(AC191=".",IF(MAX($Q192:AA192,0)=OPER!$AA287,".",IF(OPER!$AB287&lt;=HOUR(AC$7),MAX($Q192:AA192,0)+1,".")),","),IF(MAX($Q192:AA192,0)=OPER!$AA287,".",IF(OPER!$AB287&lt;=HOUR(AC$7),MAX($Q192:AA192,0)+1,".")))</f>
        <v>,</v>
      </c>
      <c r="AC192" s="271" t="str">
        <f>IF($E192=$E191,IF(AD191=".",IF(MAX($Q192:AB192,0)=OPER!$AA287,".",IF(OPER!$AB287&lt;=HOUR(AD$7),MAX($Q192:AB192,0)+1,".")),","),IF(MAX($Q192:AB192,0)=OPER!$AA287,".",IF(OPER!$AB287&lt;=HOUR(AD$7),MAX($Q192:AB192,0)+1,".")))</f>
        <v>,</v>
      </c>
      <c r="AD192" s="269" t="str">
        <f>IF($E192=$E191,IF(AE191=".",IF(MAX($Q192:AC192,0)=OPER!$AA287,".",IF(OPER!$AB287&lt;=HOUR(AE$7),MAX($Q192:AC192,0)+1,".")),","),IF(MAX($Q192:AC192,0)=OPER!$AA287,".",IF(OPER!$AB287&lt;=HOUR(AE$7),MAX($Q192:AC192,0)+1,".")))</f>
        <v>,</v>
      </c>
      <c r="AE192" s="269" t="str">
        <f>IF($E192=$E191,IF(AF191=".",IF(MAX($Q192:AD192,0)=OPER!$AA287,".",IF(OPER!$AB287&lt;=HOUR(AF$7),MAX($Q192:AD192,0)+1,".")),","),IF(MAX($Q192:AD192,0)=OPER!$AA287,".",IF(OPER!$AB287&lt;=HOUR(AF$7),MAX($Q192:AD192,0)+1,".")))</f>
        <v>,</v>
      </c>
      <c r="AF192" s="270" t="str">
        <f>IF($E192=$E191,IF(AG191=".",IF(MAX($Q192:AE192,0)=OPER!$AA287,".",IF(OPER!$AB287&lt;=HOUR(AG$7),MAX($Q192:AE192,0)+1,".")),","),IF(MAX($Q192:AE192,0)=OPER!$AA287,".",IF(OPER!$AB287&lt;=HOUR(AG$7),MAX($Q192:AE192,0)+1,".")))</f>
        <v>,</v>
      </c>
      <c r="AG192" s="271" t="str">
        <f>IF($E192=$E191,IF(AH191=".",IF(MAX($Q192:AF192,0)=OPER!$AA287,".",IF(OPER!$AB287&lt;=HOUR(AH$7),MAX($Q192:AF192,0)+1,".")),","),IF(MAX($Q192:AF192,0)=OPER!$AA287,".",IF(OPER!$AB287&lt;=HOUR(AH$7),MAX($Q192:AF192,0)+1,".")))</f>
        <v>,</v>
      </c>
      <c r="AH192" s="269" t="str">
        <f>IF($E192=$E191,IF(AI191=".",IF(MAX($Q192:AG192,0)=OPER!$AA287,".",IF(OPER!$AB287&lt;=HOUR(AI$7),MAX($Q192:AG192,0)+1,".")),","),IF(MAX($Q192:AG192,0)=OPER!$AA287,".",IF(OPER!$AB287&lt;=HOUR(AI$7),MAX($Q192:AG192,0)+1,".")))</f>
        <v>,</v>
      </c>
      <c r="AI192" s="269" t="str">
        <f>IF($E192=$E191,IF(AJ191=".",IF(MAX($Q192:AH192,0)=OPER!$AA287,".",IF(OPER!$AB287&lt;=HOUR(AJ$7),MAX($Q192:AH192,0)+1,".")),","),IF(MAX($Q192:AH192,0)=OPER!$AA287,".",IF(OPER!$AB287&lt;=HOUR(AJ$7),MAX($Q192:AH192,0)+1,".")))</f>
        <v>,</v>
      </c>
      <c r="AJ192" s="270" t="str">
        <f>IF($E192=$E191,IF(AK191=".",IF(MAX($Q192:AI192,0)=OPER!$AA287,".",IF(OPER!$AB287&lt;=HOUR(AK$7),MAX($Q192:AI192,0)+1,".")),","),IF(MAX($Q192:AI192,0)=OPER!$AA287,".",IF(OPER!$AB287&lt;=HOUR(AK$7),MAX($Q192:AI192,0)+1,".")))</f>
        <v>,</v>
      </c>
      <c r="AK192" s="271" t="str">
        <f>IF($E192=$E191,IF(AL191=".",IF(MAX($Q192:AJ192,0)=OPER!$AA287,".",IF(OPER!$AB287&lt;=HOUR(AL$7),MAX($Q192:AJ192,0)+1,".")),","),IF(MAX($Q192:AJ192,0)=OPER!$AA287,".",IF(OPER!$AB287&lt;=HOUR(AL$7),MAX($Q192:AJ192,0)+1,".")))</f>
        <v>,</v>
      </c>
      <c r="AL192" s="269" t="str">
        <f>IF($E192=$E191,IF(AM191=".",IF(MAX($Q192:AK192,0)=OPER!$AA287,".",IF(OPER!$AB287&lt;=HOUR(AM$7),MAX($Q192:AK192,0)+1,".")),","),IF(MAX($Q192:AK192,0)=OPER!$AA287,".",IF(OPER!$AB287&lt;=HOUR(AM$7),MAX($Q192:AK192,0)+1,".")))</f>
        <v>,</v>
      </c>
      <c r="AM192" s="269" t="str">
        <f>IF($E192=$E191,IF(AN191=".",IF(MAX($Q192:AL192,0)=OPER!$AA287,".",IF(OPER!$AB287&lt;=HOUR(AN$7),MAX($Q192:AL192,0)+1,".")),","),IF(MAX($Q192:AL192,0)=OPER!$AA287,".",IF(OPER!$AB287&lt;=HOUR(AN$7),MAX($Q192:AL192,0)+1,".")))</f>
        <v>,</v>
      </c>
      <c r="AN192" s="270" t="str">
        <f>IF($E192=$E191,IF(AO191=".",IF(MAX($Q192:AM192,0)=OPER!$AA287,".",IF(OPER!$AB287&lt;=HOUR(AO$7),MAX($Q192:AM192,0)+1,".")),","),IF(MAX($Q192:AM192,0)=OPER!$AA287,".",IF(OPER!$AB287&lt;=HOUR(AO$7),MAX($Q192:AM192,0)+1,".")))</f>
        <v>,</v>
      </c>
      <c r="AO192" s="271" t="str">
        <f>IF($E192=$E191,IF(AP191=".",IF(MAX($Q192:AN192,0)=OPER!$AA287,".",IF(OPER!$AB287&lt;=HOUR(AP$7),MAX($Q192:AN192,0)+1,".")),","),IF(MAX($Q192:AN192,0)=OPER!$AA287,".",IF(OPER!$AB287&lt;=HOUR(AP$7),MAX($Q192:AN192,0)+1,".")))</f>
        <v>,</v>
      </c>
      <c r="AP192" s="269" t="str">
        <f>IF($E192=$E191,IF(AQ191=".",IF(MAX($Q192:AO192,0)=OPER!$AA287,".",IF(OPER!$AB287&lt;=HOUR(AQ$7),MAX($Q192:AO192,0)+1,".")),","),IF(MAX($Q192:AO192,0)=OPER!$AA287,".",IF(OPER!$AB287&lt;=HOUR(AQ$7),MAX($Q192:AO192,0)+1,".")))</f>
        <v>,</v>
      </c>
      <c r="AQ192" s="269" t="str">
        <f>IF($E192=$E191,IF(AR191=".",IF(MAX($Q192:AP192,0)=OPER!$AA287,".",IF(OPER!$AB287&lt;=HOUR(AR$7),MAX($Q192:AP192,0)+1,".")),","),IF(MAX($Q192:AP192,0)=OPER!$AA287,".",IF(OPER!$AB287&lt;=HOUR(AR$7),MAX($Q192:AP192,0)+1,".")))</f>
        <v>,</v>
      </c>
      <c r="AR192" s="270" t="str">
        <f>IF($E192=$E191,IF(AS191=".",IF(MAX($Q192:AQ192,0)=OPER!$AA287,".",IF(OPER!$AB287&lt;=HOUR(AS$7),MAX($Q192:AQ192,0)+1,".")),","),IF(MAX($Q192:AQ192,0)=OPER!$AA287,".",IF(OPER!$AB287&lt;=HOUR(AS$7),MAX($Q192:AQ192,0)+1,".")))</f>
        <v>,</v>
      </c>
      <c r="AS192" s="271" t="str">
        <f>IF($E192=$E191,IF(AT191=".",IF(MAX($Q192:AR192,0)=OPER!$AA287,".",IF(OPER!$AB287&lt;=HOUR(AT$7),MAX($Q192:AR192,0)+1,".")),","),IF(MAX($Q192:AR192,0)=OPER!$AA287,".",IF(OPER!$AB287&lt;=HOUR(AT$7),MAX($Q192:AR192,0)+1,".")))</f>
        <v>,</v>
      </c>
      <c r="AT192" s="269" t="str">
        <f>IF($E192=$E191,IF(AU191=".",IF(MAX($Q192:AS192,0)=OPER!$AA287,".",IF(OPER!$AB287&lt;=HOUR(AU$7),MAX($Q192:AS192,0)+1,".")),","),IF(MAX($Q192:AS192,0)=OPER!$AA287,".",IF(OPER!$AB287&lt;=HOUR(AU$7),MAX($Q192:AS192,0)+1,".")))</f>
        <v>,</v>
      </c>
      <c r="AU192" s="269" t="str">
        <f>IF($E192=$E191,IF(AV191=".",IF(MAX($Q192:AT192,0)=OPER!$AA287,".",IF(OPER!$AB287&lt;=HOUR(AV$7),MAX($Q192:AT192,0)+1,".")),","),IF(MAX($Q192:AT192,0)=OPER!$AA287,".",IF(OPER!$AB287&lt;=HOUR(AV$7),MAX($Q192:AT192,0)+1,".")))</f>
        <v>,</v>
      </c>
      <c r="AV192" s="270" t="str">
        <f>IF($E192=$E191,IF(AW191=".",IF(MAX($Q192:AU192,0)=OPER!$AA287,".",IF(OPER!$AB287&lt;=HOUR(AW$7),MAX($Q192:AU192,0)+1,".")),","),IF(MAX($Q192:AU192,0)=OPER!$AA287,".",IF(OPER!$AB287&lt;=HOUR(AW$7),MAX($Q192:AU192,0)+1,".")))</f>
        <v>,</v>
      </c>
      <c r="AW192" s="271" t="str">
        <f>IF($E192=$E191,IF(AX191=".",IF(MAX($Q192:AV192,0)=OPER!$AA287,".",IF(OPER!$AB287&lt;=HOUR(AX$7),MAX($Q192:AV192,0)+1,".")),","),IF(MAX($Q192:AV192,0)=OPER!$AA287,".",IF(OPER!$AB287&lt;=HOUR(AX$7),MAX($Q192:AV192,0)+1,".")))</f>
        <v>,</v>
      </c>
      <c r="AX192" s="269" t="str">
        <f>IF($E192=$E191,IF(AY191=".",IF(MAX($Q192:AW192,0)=OPER!$AA287,".",IF(OPER!$AB287&lt;=HOUR(AY$7),MAX($Q192:AW192,0)+1,".")),","),IF(MAX($Q192:AW192,0)=OPER!$AA287,".",IF(OPER!$AB287&lt;=HOUR(AY$7),MAX($Q192:AW192,0)+1,".")))</f>
        <v>,</v>
      </c>
      <c r="AY192" s="269" t="str">
        <f>IF($E192=$E191,IF(AZ191=".",IF(MAX($Q192:AX192,0)=OPER!$AA287,".",IF(OPER!$AB287&lt;=HOUR(AZ$7),MAX($Q192:AX192,0)+1,".")),","),IF(MAX($Q192:AX192,0)=OPER!$AA287,".",IF(OPER!$AB287&lt;=HOUR(AZ$7),MAX($Q192:AX192,0)+1,".")))</f>
        <v>,</v>
      </c>
      <c r="AZ192" s="270" t="str">
        <f>IF($E192=$E191,IF(BA191=".",IF(MAX($Q192:AY192,0)=OPER!$AA287,".",IF(OPER!$AB287&lt;=HOUR(BA$7),MAX($Q192:AY192,0)+1,".")),","),IF(MAX($Q192:AY192,0)=OPER!$AA287,".",IF(OPER!$AB287&lt;=HOUR(BA$7),MAX($Q192:AY192,0)+1,".")))</f>
        <v>,</v>
      </c>
      <c r="BA192" s="30" t="str">
        <f>+OPER!AK186</f>
        <v/>
      </c>
    </row>
    <row r="193" spans="1:53" ht="59.8" x14ac:dyDescent="0.2">
      <c r="A193" s="282" t="str">
        <f>IF(OPER!AF187=0,"",OPER!AF187)</f>
        <v>CRITICA</v>
      </c>
      <c r="B193" s="109" t="str">
        <f>IF(OPER!V187=0,"",OPER!V187)</f>
        <v xml:space="preserve"> </v>
      </c>
      <c r="C193" s="71" t="str">
        <f>IF(OPER!U187 = 0,"", OPER!U187)</f>
        <v/>
      </c>
      <c r="D193" s="30" t="str">
        <f t="shared" si="13"/>
        <v/>
      </c>
      <c r="E193" s="262" t="str">
        <f>IF(OPER!X187 = 0,"",OPER!X187)</f>
        <v xml:space="preserve"> </v>
      </c>
      <c r="F193" s="262" t="str">
        <f>IF(OPER!I187 = 0,"",OPER!I187)</f>
        <v/>
      </c>
      <c r="G193" s="263" t="str">
        <f>IF(OPER!C187=0,"",OPER!C187)</f>
        <v/>
      </c>
      <c r="H193" s="30" t="str">
        <f>IF(OPER!R187 = 0,"",OPER!R187)</f>
        <v/>
      </c>
      <c r="I193" s="30" t="str">
        <f>IF(OPER!F187=0,"", OPER!F187)</f>
        <v/>
      </c>
      <c r="J193" s="108" t="str">
        <f>IF(OPER!G187=0,"",OPER!G187)</f>
        <v/>
      </c>
      <c r="K193" s="250">
        <f>+OPER!R187</f>
        <v>0</v>
      </c>
      <c r="L193" s="262">
        <f t="shared" si="14"/>
        <v>0</v>
      </c>
      <c r="M193" s="250">
        <f t="shared" si="15"/>
        <v>0</v>
      </c>
      <c r="N193" s="205" t="str">
        <f>IF(OPER!A187=0,"",OPER!A187)</f>
        <v/>
      </c>
      <c r="O193" s="73" t="str">
        <f>IF(OPER!AJ2043=0,"",OPER!AJ2043)</f>
        <v/>
      </c>
      <c r="P193" s="264" t="str">
        <f>IF(OPER!AH187="EJECUTADO","SI",IF(OPER!AH187="NO EJECUTADO","NO",""))</f>
        <v/>
      </c>
      <c r="Q193" s="264" t="str">
        <f>IF(OPER!AN187="EJECUTADO","SI",IF(OPER!AN187="NO EJECUTADO","NO",""))</f>
        <v/>
      </c>
      <c r="R193" s="221" t="str">
        <f>IFERROR(VLOOKUP(OPER!Z187,OPER!$AU$490:$AV$577,2,0),"NO ASIGNADO")</f>
        <v xml:space="preserve"> </v>
      </c>
      <c r="S193" s="6" t="str">
        <f>+OPER!AG187</f>
        <v xml:space="preserve"> </v>
      </c>
      <c r="T193" s="268" t="str">
        <f>IF($E193=$E192,IF(U192=".",IF(MAX($Q193:Q193,0)=OPER!$AA288,".",IF(OPER!$AB288&lt;=HOUR(U$7),MAX($Q193:Q193,0)+1,".")),","),IF(MAX($Q193:Q193,0)=OPER!$AA288,".",IF(OPER!$AB288&lt;=HOUR(U$7),MAX($Q193:Q193,0)+1,".")))</f>
        <v>,</v>
      </c>
      <c r="U193" s="269" t="str">
        <f>IF($E193=$E192,IF(V192=".",IF(MAX($Q193:T193,0)=OPER!$AA288,".",IF(OPER!$AB288&lt;=HOUR(V$7),MAX($Q193:T193,0)+1,".")),","),IF(MAX($Q193:T193,0)=OPER!$AA288,".",IF(OPER!$AB288&lt;=HOUR(V$7),MAX($Q193:T193,0)+1,".")))</f>
        <v>,</v>
      </c>
      <c r="V193" s="269" t="str">
        <f>IF($E193=$E192,IF(W192=".",IF(MAX($Q193:U193,0)=OPER!$AA288,".",IF(OPER!$AB288&lt;=HOUR(W$7),MAX($Q193:U193,0)+1,".")),","),IF(MAX($Q193:U193,0)=OPER!$AA288,".",IF(OPER!$AB288&lt;=HOUR(W$7),MAX($Q193:U193,0)+1,".")))</f>
        <v>,</v>
      </c>
      <c r="W193" s="269" t="str">
        <f>IF($E193=$E192,IF(X192=".",IF(MAX($Q193:V193,0)=OPER!$AA288,".",IF(OPER!$AB288&lt;=HOUR(X$7),MAX($Q193:V193,0)+1,".")),","),IF(MAX($Q193:V193,0)=OPER!$AA288,".",IF(OPER!$AB288&lt;=HOUR(X$7),MAX($Q193:V193,0)+1,".")))</f>
        <v>,</v>
      </c>
      <c r="X193" s="270" t="str">
        <f>IF($E193=$E192,IF(Y192=".",IF(MAX($Q193:W193,0)=OPER!$AA288,".",IF(OPER!$AB288&lt;=HOUR(Y$7),MAX($Q193:W193,0)+1,".")),","),IF(MAX($Q193:W193,0)=OPER!$AA288,".",IF(OPER!$AB288&lt;=HOUR(Y$7),MAX($Q193:W193,0)+1,".")))</f>
        <v>,</v>
      </c>
      <c r="Y193" s="271" t="str">
        <f>IF($E193=$E192,IF(Z192=".",IF(MAX($Q193:X193,0)=OPER!$AA288,".",IF(OPER!$AB288&lt;=HOUR(Z$7),MAX($Q193:X193,0)+1,".")),","),IF(MAX($Q193:X193,0)=OPER!$AA288,".",IF(OPER!$AB288&lt;=HOUR(Z$7),MAX($Q193:X193,0)+1,".")))</f>
        <v>,</v>
      </c>
      <c r="Z193" s="269" t="str">
        <f>IF($E193=$E192,IF(AA192=".",IF(MAX($Q193:Y193,0)=OPER!$AA288,".",IF(OPER!$AB288&lt;=HOUR(AA$7),MAX($Q193:Y193,0)+1,".")),","),IF(MAX($Q193:Y193,0)=OPER!$AA288,".",IF(OPER!$AB288&lt;=HOUR(AA$7),MAX($Q193:Y193,0)+1,".")))</f>
        <v>,</v>
      </c>
      <c r="AA193" s="269" t="str">
        <f>IF($E193=$E192,IF(AB192=".",IF(MAX($Q193:Z193,0)=OPER!$AA288,".",IF(OPER!$AB288&lt;=HOUR(AB$7),MAX($Q193:Z193,0)+1,".")),","),IF(MAX($Q193:Z193,0)=OPER!$AA288,".",IF(OPER!$AB288&lt;=HOUR(AB$7),MAX($Q193:Z193,0)+1,".")))</f>
        <v>,</v>
      </c>
      <c r="AB193" s="270" t="str">
        <f>IF($E193=$E192,IF(AC192=".",IF(MAX($Q193:AA193,0)=OPER!$AA288,".",IF(OPER!$AB288&lt;=HOUR(AC$7),MAX($Q193:AA193,0)+1,".")),","),IF(MAX($Q193:AA193,0)=OPER!$AA288,".",IF(OPER!$AB288&lt;=HOUR(AC$7),MAX($Q193:AA193,0)+1,".")))</f>
        <v>,</v>
      </c>
      <c r="AC193" s="271" t="str">
        <f>IF($E193=$E192,IF(AD192=".",IF(MAX($Q193:AB193,0)=OPER!$AA288,".",IF(OPER!$AB288&lt;=HOUR(AD$7),MAX($Q193:AB193,0)+1,".")),","),IF(MAX($Q193:AB193,0)=OPER!$AA288,".",IF(OPER!$AB288&lt;=HOUR(AD$7),MAX($Q193:AB193,0)+1,".")))</f>
        <v>,</v>
      </c>
      <c r="AD193" s="269" t="str">
        <f>IF($E193=$E192,IF(AE192=".",IF(MAX($Q193:AC193,0)=OPER!$AA288,".",IF(OPER!$AB288&lt;=HOUR(AE$7),MAX($Q193:AC193,0)+1,".")),","),IF(MAX($Q193:AC193,0)=OPER!$AA288,".",IF(OPER!$AB288&lt;=HOUR(AE$7),MAX($Q193:AC193,0)+1,".")))</f>
        <v>,</v>
      </c>
      <c r="AE193" s="269" t="str">
        <f>IF($E193=$E192,IF(AF192=".",IF(MAX($Q193:AD193,0)=OPER!$AA288,".",IF(OPER!$AB288&lt;=HOUR(AF$7),MAX($Q193:AD193,0)+1,".")),","),IF(MAX($Q193:AD193,0)=OPER!$AA288,".",IF(OPER!$AB288&lt;=HOUR(AF$7),MAX($Q193:AD193,0)+1,".")))</f>
        <v>,</v>
      </c>
      <c r="AF193" s="270" t="str">
        <f>IF($E193=$E192,IF(AG192=".",IF(MAX($Q193:AE193,0)=OPER!$AA288,".",IF(OPER!$AB288&lt;=HOUR(AG$7),MAX($Q193:AE193,0)+1,".")),","),IF(MAX($Q193:AE193,0)=OPER!$AA288,".",IF(OPER!$AB288&lt;=HOUR(AG$7),MAX($Q193:AE193,0)+1,".")))</f>
        <v>,</v>
      </c>
      <c r="AG193" s="271" t="str">
        <f>IF($E193=$E192,IF(AH192=".",IF(MAX($Q193:AF193,0)=OPER!$AA288,".",IF(OPER!$AB288&lt;=HOUR(AH$7),MAX($Q193:AF193,0)+1,".")),","),IF(MAX($Q193:AF193,0)=OPER!$AA288,".",IF(OPER!$AB288&lt;=HOUR(AH$7),MAX($Q193:AF193,0)+1,".")))</f>
        <v>,</v>
      </c>
      <c r="AH193" s="269" t="str">
        <f>IF($E193=$E192,IF(AI192=".",IF(MAX($Q193:AG193,0)=OPER!$AA288,".",IF(OPER!$AB288&lt;=HOUR(AI$7),MAX($Q193:AG193,0)+1,".")),","),IF(MAX($Q193:AG193,0)=OPER!$AA288,".",IF(OPER!$AB288&lt;=HOUR(AI$7),MAX($Q193:AG193,0)+1,".")))</f>
        <v>,</v>
      </c>
      <c r="AI193" s="269" t="str">
        <f>IF($E193=$E192,IF(AJ192=".",IF(MAX($Q193:AH193,0)=OPER!$AA288,".",IF(OPER!$AB288&lt;=HOUR(AJ$7),MAX($Q193:AH193,0)+1,".")),","),IF(MAX($Q193:AH193,0)=OPER!$AA288,".",IF(OPER!$AB288&lt;=HOUR(AJ$7),MAX($Q193:AH193,0)+1,".")))</f>
        <v>,</v>
      </c>
      <c r="AJ193" s="270" t="str">
        <f>IF($E193=$E192,IF(AK192=".",IF(MAX($Q193:AI193,0)=OPER!$AA288,".",IF(OPER!$AB288&lt;=HOUR(AK$7),MAX($Q193:AI193,0)+1,".")),","),IF(MAX($Q193:AI193,0)=OPER!$AA288,".",IF(OPER!$AB288&lt;=HOUR(AK$7),MAX($Q193:AI193,0)+1,".")))</f>
        <v>,</v>
      </c>
      <c r="AK193" s="271" t="str">
        <f>IF($E193=$E192,IF(AL192=".",IF(MAX($Q193:AJ193,0)=OPER!$AA288,".",IF(OPER!$AB288&lt;=HOUR(AL$7),MAX($Q193:AJ193,0)+1,".")),","),IF(MAX($Q193:AJ193,0)=OPER!$AA288,".",IF(OPER!$AB288&lt;=HOUR(AL$7),MAX($Q193:AJ193,0)+1,".")))</f>
        <v>,</v>
      </c>
      <c r="AL193" s="269" t="str">
        <f>IF($E193=$E192,IF(AM192=".",IF(MAX($Q193:AK193,0)=OPER!$AA288,".",IF(OPER!$AB288&lt;=HOUR(AM$7),MAX($Q193:AK193,0)+1,".")),","),IF(MAX($Q193:AK193,0)=OPER!$AA288,".",IF(OPER!$AB288&lt;=HOUR(AM$7),MAX($Q193:AK193,0)+1,".")))</f>
        <v>,</v>
      </c>
      <c r="AM193" s="269" t="str">
        <f>IF($E193=$E192,IF(AN192=".",IF(MAX($Q193:AL193,0)=OPER!$AA288,".",IF(OPER!$AB288&lt;=HOUR(AN$7),MAX($Q193:AL193,0)+1,".")),","),IF(MAX($Q193:AL193,0)=OPER!$AA288,".",IF(OPER!$AB288&lt;=HOUR(AN$7),MAX($Q193:AL193,0)+1,".")))</f>
        <v>,</v>
      </c>
      <c r="AN193" s="270" t="str">
        <f>IF($E193=$E192,IF(AO192=".",IF(MAX($Q193:AM193,0)=OPER!$AA288,".",IF(OPER!$AB288&lt;=HOUR(AO$7),MAX($Q193:AM193,0)+1,".")),","),IF(MAX($Q193:AM193,0)=OPER!$AA288,".",IF(OPER!$AB288&lt;=HOUR(AO$7),MAX($Q193:AM193,0)+1,".")))</f>
        <v>,</v>
      </c>
      <c r="AO193" s="271" t="str">
        <f>IF($E193=$E192,IF(AP192=".",IF(MAX($Q193:AN193,0)=OPER!$AA288,".",IF(OPER!$AB288&lt;=HOUR(AP$7),MAX($Q193:AN193,0)+1,".")),","),IF(MAX($Q193:AN193,0)=OPER!$AA288,".",IF(OPER!$AB288&lt;=HOUR(AP$7),MAX($Q193:AN193,0)+1,".")))</f>
        <v>,</v>
      </c>
      <c r="AP193" s="269" t="str">
        <f>IF($E193=$E192,IF(AQ192=".",IF(MAX($Q193:AO193,0)=OPER!$AA288,".",IF(OPER!$AB288&lt;=HOUR(AQ$7),MAX($Q193:AO193,0)+1,".")),","),IF(MAX($Q193:AO193,0)=OPER!$AA288,".",IF(OPER!$AB288&lt;=HOUR(AQ$7),MAX($Q193:AO193,0)+1,".")))</f>
        <v>,</v>
      </c>
      <c r="AQ193" s="269" t="str">
        <f>IF($E193=$E192,IF(AR192=".",IF(MAX($Q193:AP193,0)=OPER!$AA288,".",IF(OPER!$AB288&lt;=HOUR(AR$7),MAX($Q193:AP193,0)+1,".")),","),IF(MAX($Q193:AP193,0)=OPER!$AA288,".",IF(OPER!$AB288&lt;=HOUR(AR$7),MAX($Q193:AP193,0)+1,".")))</f>
        <v>,</v>
      </c>
      <c r="AR193" s="270" t="str">
        <f>IF($E193=$E192,IF(AS192=".",IF(MAX($Q193:AQ193,0)=OPER!$AA288,".",IF(OPER!$AB288&lt;=HOUR(AS$7),MAX($Q193:AQ193,0)+1,".")),","),IF(MAX($Q193:AQ193,0)=OPER!$AA288,".",IF(OPER!$AB288&lt;=HOUR(AS$7),MAX($Q193:AQ193,0)+1,".")))</f>
        <v>,</v>
      </c>
      <c r="AS193" s="271" t="str">
        <f>IF($E193=$E192,IF(AT192=".",IF(MAX($Q193:AR193,0)=OPER!$AA288,".",IF(OPER!$AB288&lt;=HOUR(AT$7),MAX($Q193:AR193,0)+1,".")),","),IF(MAX($Q193:AR193,0)=OPER!$AA288,".",IF(OPER!$AB288&lt;=HOUR(AT$7),MAX($Q193:AR193,0)+1,".")))</f>
        <v>,</v>
      </c>
      <c r="AT193" s="269" t="str">
        <f>IF($E193=$E192,IF(AU192=".",IF(MAX($Q193:AS193,0)=OPER!$AA288,".",IF(OPER!$AB288&lt;=HOUR(AU$7),MAX($Q193:AS193,0)+1,".")),","),IF(MAX($Q193:AS193,0)=OPER!$AA288,".",IF(OPER!$AB288&lt;=HOUR(AU$7),MAX($Q193:AS193,0)+1,".")))</f>
        <v>,</v>
      </c>
      <c r="AU193" s="269" t="str">
        <f>IF($E193=$E192,IF(AV192=".",IF(MAX($Q193:AT193,0)=OPER!$AA288,".",IF(OPER!$AB288&lt;=HOUR(AV$7),MAX($Q193:AT193,0)+1,".")),","),IF(MAX($Q193:AT193,0)=OPER!$AA288,".",IF(OPER!$AB288&lt;=HOUR(AV$7),MAX($Q193:AT193,0)+1,".")))</f>
        <v>,</v>
      </c>
      <c r="AV193" s="270" t="str">
        <f>IF($E193=$E192,IF(AW192=".",IF(MAX($Q193:AU193,0)=OPER!$AA288,".",IF(OPER!$AB288&lt;=HOUR(AW$7),MAX($Q193:AU193,0)+1,".")),","),IF(MAX($Q193:AU193,0)=OPER!$AA288,".",IF(OPER!$AB288&lt;=HOUR(AW$7),MAX($Q193:AU193,0)+1,".")))</f>
        <v>,</v>
      </c>
      <c r="AW193" s="271" t="str">
        <f>IF($E193=$E192,IF(AX192=".",IF(MAX($Q193:AV193,0)=OPER!$AA288,".",IF(OPER!$AB288&lt;=HOUR(AX$7),MAX($Q193:AV193,0)+1,".")),","),IF(MAX($Q193:AV193,0)=OPER!$AA288,".",IF(OPER!$AB288&lt;=HOUR(AX$7),MAX($Q193:AV193,0)+1,".")))</f>
        <v>,</v>
      </c>
      <c r="AX193" s="269" t="str">
        <f>IF($E193=$E192,IF(AY192=".",IF(MAX($Q193:AW193,0)=OPER!$AA288,".",IF(OPER!$AB288&lt;=HOUR(AY$7),MAX($Q193:AW193,0)+1,".")),","),IF(MAX($Q193:AW193,0)=OPER!$AA288,".",IF(OPER!$AB288&lt;=HOUR(AY$7),MAX($Q193:AW193,0)+1,".")))</f>
        <v>,</v>
      </c>
      <c r="AY193" s="269" t="str">
        <f>IF($E193=$E192,IF(AZ192=".",IF(MAX($Q193:AX193,0)=OPER!$AA288,".",IF(OPER!$AB288&lt;=HOUR(AZ$7),MAX($Q193:AX193,0)+1,".")),","),IF(MAX($Q193:AX193,0)=OPER!$AA288,".",IF(OPER!$AB288&lt;=HOUR(AZ$7),MAX($Q193:AX193,0)+1,".")))</f>
        <v>,</v>
      </c>
      <c r="AZ193" s="270" t="str">
        <f>IF($E193=$E192,IF(BA192=".",IF(MAX($Q193:AY193,0)=OPER!$AA288,".",IF(OPER!$AB288&lt;=HOUR(BA$7),MAX($Q193:AY193,0)+1,".")),","),IF(MAX($Q193:AY193,0)=OPER!$AA288,".",IF(OPER!$AB288&lt;=HOUR(BA$7),MAX($Q193:AY193,0)+1,".")))</f>
        <v>,</v>
      </c>
      <c r="BA193" s="30" t="str">
        <f>+OPER!AK187</f>
        <v/>
      </c>
    </row>
    <row r="194" spans="1:53" ht="59.8" x14ac:dyDescent="0.2">
      <c r="A194" s="282" t="str">
        <f>IF(OPER!AF188=0,"",OPER!AF188)</f>
        <v>CRITICA</v>
      </c>
      <c r="B194" s="109" t="str">
        <f>IF(OPER!V188=0,"",OPER!V188)</f>
        <v xml:space="preserve"> </v>
      </c>
      <c r="C194" s="71" t="str">
        <f>IF(OPER!U188 = 0,"", OPER!U188)</f>
        <v/>
      </c>
      <c r="D194" s="30" t="str">
        <f t="shared" si="13"/>
        <v/>
      </c>
      <c r="E194" s="262" t="str">
        <f>IF(OPER!X188 = 0,"",OPER!X188)</f>
        <v xml:space="preserve"> </v>
      </c>
      <c r="F194" s="262" t="str">
        <f>IF(OPER!I188 = 0,"",OPER!I188)</f>
        <v/>
      </c>
      <c r="G194" s="263" t="str">
        <f>IF(OPER!C188=0,"",OPER!C188)</f>
        <v/>
      </c>
      <c r="H194" s="30" t="str">
        <f>IF(OPER!R188 = 0,"",OPER!R188)</f>
        <v/>
      </c>
      <c r="I194" s="30" t="str">
        <f>IF(OPER!F188=0,"", OPER!F188)</f>
        <v/>
      </c>
      <c r="J194" s="108" t="str">
        <f>IF(OPER!G188=0,"",OPER!G188)</f>
        <v/>
      </c>
      <c r="K194" s="250">
        <f>+OPER!R188</f>
        <v>0</v>
      </c>
      <c r="L194" s="262">
        <f t="shared" si="14"/>
        <v>0</v>
      </c>
      <c r="M194" s="250">
        <f t="shared" si="15"/>
        <v>0</v>
      </c>
      <c r="N194" s="205" t="str">
        <f>IF(OPER!A188=0,"",OPER!A188)</f>
        <v/>
      </c>
      <c r="O194" s="73" t="str">
        <f>IF(OPER!AJ2044=0,"",OPER!AJ2044)</f>
        <v/>
      </c>
      <c r="P194" s="264" t="str">
        <f>IF(OPER!AH188="EJECUTADO","SI",IF(OPER!AH188="NO EJECUTADO","NO",""))</f>
        <v/>
      </c>
      <c r="Q194" s="264" t="str">
        <f>IF(OPER!AN188="EJECUTADO","SI",IF(OPER!AN188="NO EJECUTADO","NO",""))</f>
        <v/>
      </c>
      <c r="R194" s="221" t="str">
        <f>IFERROR(VLOOKUP(OPER!Z188,OPER!$AU$490:$AV$577,2,0),"NO ASIGNADO")</f>
        <v xml:space="preserve"> </v>
      </c>
      <c r="S194" s="6" t="str">
        <f>+OPER!AG188</f>
        <v xml:space="preserve"> </v>
      </c>
      <c r="T194" s="268" t="str">
        <f>IF($E194=$E193,IF(U193=".",IF(MAX($Q194:Q194,0)=OPER!$AA289,".",IF(OPER!$AB289&lt;=HOUR(U$7),MAX($Q194:Q194,0)+1,".")),","),IF(MAX($Q194:Q194,0)=OPER!$AA289,".",IF(OPER!$AB289&lt;=HOUR(U$7),MAX($Q194:Q194,0)+1,".")))</f>
        <v>,</v>
      </c>
      <c r="U194" s="269" t="str">
        <f>IF($E194=$E193,IF(V193=".",IF(MAX($Q194:T194,0)=OPER!$AA289,".",IF(OPER!$AB289&lt;=HOUR(V$7),MAX($Q194:T194,0)+1,".")),","),IF(MAX($Q194:T194,0)=OPER!$AA289,".",IF(OPER!$AB289&lt;=HOUR(V$7),MAX($Q194:T194,0)+1,".")))</f>
        <v>,</v>
      </c>
      <c r="V194" s="269" t="str">
        <f>IF($E194=$E193,IF(W193=".",IF(MAX($Q194:U194,0)=OPER!$AA289,".",IF(OPER!$AB289&lt;=HOUR(W$7),MAX($Q194:U194,0)+1,".")),","),IF(MAX($Q194:U194,0)=OPER!$AA289,".",IF(OPER!$AB289&lt;=HOUR(W$7),MAX($Q194:U194,0)+1,".")))</f>
        <v>,</v>
      </c>
      <c r="W194" s="269" t="str">
        <f>IF($E194=$E193,IF(X193=".",IF(MAX($Q194:V194,0)=OPER!$AA289,".",IF(OPER!$AB289&lt;=HOUR(X$7),MAX($Q194:V194,0)+1,".")),","),IF(MAX($Q194:V194,0)=OPER!$AA289,".",IF(OPER!$AB289&lt;=HOUR(X$7),MAX($Q194:V194,0)+1,".")))</f>
        <v>,</v>
      </c>
      <c r="X194" s="270" t="str">
        <f>IF($E194=$E193,IF(Y193=".",IF(MAX($Q194:W194,0)=OPER!$AA289,".",IF(OPER!$AB289&lt;=HOUR(Y$7),MAX($Q194:W194,0)+1,".")),","),IF(MAX($Q194:W194,0)=OPER!$AA289,".",IF(OPER!$AB289&lt;=HOUR(Y$7),MAX($Q194:W194,0)+1,".")))</f>
        <v>,</v>
      </c>
      <c r="Y194" s="271" t="str">
        <f>IF($E194=$E193,IF(Z193=".",IF(MAX($Q194:X194,0)=OPER!$AA289,".",IF(OPER!$AB289&lt;=HOUR(Z$7),MAX($Q194:X194,0)+1,".")),","),IF(MAX($Q194:X194,0)=OPER!$AA289,".",IF(OPER!$AB289&lt;=HOUR(Z$7),MAX($Q194:X194,0)+1,".")))</f>
        <v>,</v>
      </c>
      <c r="Z194" s="269" t="str">
        <f>IF($E194=$E193,IF(AA193=".",IF(MAX($Q194:Y194,0)=OPER!$AA289,".",IF(OPER!$AB289&lt;=HOUR(AA$7),MAX($Q194:Y194,0)+1,".")),","),IF(MAX($Q194:Y194,0)=OPER!$AA289,".",IF(OPER!$AB289&lt;=HOUR(AA$7),MAX($Q194:Y194,0)+1,".")))</f>
        <v>,</v>
      </c>
      <c r="AA194" s="269" t="str">
        <f>IF($E194=$E193,IF(AB193=".",IF(MAX($Q194:Z194,0)=OPER!$AA289,".",IF(OPER!$AB289&lt;=HOUR(AB$7),MAX($Q194:Z194,0)+1,".")),","),IF(MAX($Q194:Z194,0)=OPER!$AA289,".",IF(OPER!$AB289&lt;=HOUR(AB$7),MAX($Q194:Z194,0)+1,".")))</f>
        <v>,</v>
      </c>
      <c r="AB194" s="270" t="str">
        <f>IF($E194=$E193,IF(AC193=".",IF(MAX($Q194:AA194,0)=OPER!$AA289,".",IF(OPER!$AB289&lt;=HOUR(AC$7),MAX($Q194:AA194,0)+1,".")),","),IF(MAX($Q194:AA194,0)=OPER!$AA289,".",IF(OPER!$AB289&lt;=HOUR(AC$7),MAX($Q194:AA194,0)+1,".")))</f>
        <v>,</v>
      </c>
      <c r="AC194" s="271" t="str">
        <f>IF($E194=$E193,IF(AD193=".",IF(MAX($Q194:AB194,0)=OPER!$AA289,".",IF(OPER!$AB289&lt;=HOUR(AD$7),MAX($Q194:AB194,0)+1,".")),","),IF(MAX($Q194:AB194,0)=OPER!$AA289,".",IF(OPER!$AB289&lt;=HOUR(AD$7),MAX($Q194:AB194,0)+1,".")))</f>
        <v>,</v>
      </c>
      <c r="AD194" s="269" t="str">
        <f>IF($E194=$E193,IF(AE193=".",IF(MAX($Q194:AC194,0)=OPER!$AA289,".",IF(OPER!$AB289&lt;=HOUR(AE$7),MAX($Q194:AC194,0)+1,".")),","),IF(MAX($Q194:AC194,0)=OPER!$AA289,".",IF(OPER!$AB289&lt;=HOUR(AE$7),MAX($Q194:AC194,0)+1,".")))</f>
        <v>,</v>
      </c>
      <c r="AE194" s="269" t="str">
        <f>IF($E194=$E193,IF(AF193=".",IF(MAX($Q194:AD194,0)=OPER!$AA289,".",IF(OPER!$AB289&lt;=HOUR(AF$7),MAX($Q194:AD194,0)+1,".")),","),IF(MAX($Q194:AD194,0)=OPER!$AA289,".",IF(OPER!$AB289&lt;=HOUR(AF$7),MAX($Q194:AD194,0)+1,".")))</f>
        <v>,</v>
      </c>
      <c r="AF194" s="270" t="str">
        <f>IF($E194=$E193,IF(AG193=".",IF(MAX($Q194:AE194,0)=OPER!$AA289,".",IF(OPER!$AB289&lt;=HOUR(AG$7),MAX($Q194:AE194,0)+1,".")),","),IF(MAX($Q194:AE194,0)=OPER!$AA289,".",IF(OPER!$AB289&lt;=HOUR(AG$7),MAX($Q194:AE194,0)+1,".")))</f>
        <v>,</v>
      </c>
      <c r="AG194" s="271" t="str">
        <f>IF($E194=$E193,IF(AH193=".",IF(MAX($Q194:AF194,0)=OPER!$AA289,".",IF(OPER!$AB289&lt;=HOUR(AH$7),MAX($Q194:AF194,0)+1,".")),","),IF(MAX($Q194:AF194,0)=OPER!$AA289,".",IF(OPER!$AB289&lt;=HOUR(AH$7),MAX($Q194:AF194,0)+1,".")))</f>
        <v>,</v>
      </c>
      <c r="AH194" s="269" t="str">
        <f>IF($E194=$E193,IF(AI193=".",IF(MAX($Q194:AG194,0)=OPER!$AA289,".",IF(OPER!$AB289&lt;=HOUR(AI$7),MAX($Q194:AG194,0)+1,".")),","),IF(MAX($Q194:AG194,0)=OPER!$AA289,".",IF(OPER!$AB289&lt;=HOUR(AI$7),MAX($Q194:AG194,0)+1,".")))</f>
        <v>,</v>
      </c>
      <c r="AI194" s="269" t="str">
        <f>IF($E194=$E193,IF(AJ193=".",IF(MAX($Q194:AH194,0)=OPER!$AA289,".",IF(OPER!$AB289&lt;=HOUR(AJ$7),MAX($Q194:AH194,0)+1,".")),","),IF(MAX($Q194:AH194,0)=OPER!$AA289,".",IF(OPER!$AB289&lt;=HOUR(AJ$7),MAX($Q194:AH194,0)+1,".")))</f>
        <v>,</v>
      </c>
      <c r="AJ194" s="270" t="str">
        <f>IF($E194=$E193,IF(AK193=".",IF(MAX($Q194:AI194,0)=OPER!$AA289,".",IF(OPER!$AB289&lt;=HOUR(AK$7),MAX($Q194:AI194,0)+1,".")),","),IF(MAX($Q194:AI194,0)=OPER!$AA289,".",IF(OPER!$AB289&lt;=HOUR(AK$7),MAX($Q194:AI194,0)+1,".")))</f>
        <v>,</v>
      </c>
      <c r="AK194" s="271" t="str">
        <f>IF($E194=$E193,IF(AL193=".",IF(MAX($Q194:AJ194,0)=OPER!$AA289,".",IF(OPER!$AB289&lt;=HOUR(AL$7),MAX($Q194:AJ194,0)+1,".")),","),IF(MAX($Q194:AJ194,0)=OPER!$AA289,".",IF(OPER!$AB289&lt;=HOUR(AL$7),MAX($Q194:AJ194,0)+1,".")))</f>
        <v>,</v>
      </c>
      <c r="AL194" s="269" t="str">
        <f>IF($E194=$E193,IF(AM193=".",IF(MAX($Q194:AK194,0)=OPER!$AA289,".",IF(OPER!$AB289&lt;=HOUR(AM$7),MAX($Q194:AK194,0)+1,".")),","),IF(MAX($Q194:AK194,0)=OPER!$AA289,".",IF(OPER!$AB289&lt;=HOUR(AM$7),MAX($Q194:AK194,0)+1,".")))</f>
        <v>,</v>
      </c>
      <c r="AM194" s="269" t="str">
        <f>IF($E194=$E193,IF(AN193=".",IF(MAX($Q194:AL194,0)=OPER!$AA289,".",IF(OPER!$AB289&lt;=HOUR(AN$7),MAX($Q194:AL194,0)+1,".")),","),IF(MAX($Q194:AL194,0)=OPER!$AA289,".",IF(OPER!$AB289&lt;=HOUR(AN$7),MAX($Q194:AL194,0)+1,".")))</f>
        <v>,</v>
      </c>
      <c r="AN194" s="270" t="str">
        <f>IF($E194=$E193,IF(AO193=".",IF(MAX($Q194:AM194,0)=OPER!$AA289,".",IF(OPER!$AB289&lt;=HOUR(AO$7),MAX($Q194:AM194,0)+1,".")),","),IF(MAX($Q194:AM194,0)=OPER!$AA289,".",IF(OPER!$AB289&lt;=HOUR(AO$7),MAX($Q194:AM194,0)+1,".")))</f>
        <v>,</v>
      </c>
      <c r="AO194" s="271" t="str">
        <f>IF($E194=$E193,IF(AP193=".",IF(MAX($Q194:AN194,0)=OPER!$AA289,".",IF(OPER!$AB289&lt;=HOUR(AP$7),MAX($Q194:AN194,0)+1,".")),","),IF(MAX($Q194:AN194,0)=OPER!$AA289,".",IF(OPER!$AB289&lt;=HOUR(AP$7),MAX($Q194:AN194,0)+1,".")))</f>
        <v>,</v>
      </c>
      <c r="AP194" s="269" t="str">
        <f>IF($E194=$E193,IF(AQ193=".",IF(MAX($Q194:AO194,0)=OPER!$AA289,".",IF(OPER!$AB289&lt;=HOUR(AQ$7),MAX($Q194:AO194,0)+1,".")),","),IF(MAX($Q194:AO194,0)=OPER!$AA289,".",IF(OPER!$AB289&lt;=HOUR(AQ$7),MAX($Q194:AO194,0)+1,".")))</f>
        <v>,</v>
      </c>
      <c r="AQ194" s="269" t="str">
        <f>IF($E194=$E193,IF(AR193=".",IF(MAX($Q194:AP194,0)=OPER!$AA289,".",IF(OPER!$AB289&lt;=HOUR(AR$7),MAX($Q194:AP194,0)+1,".")),","),IF(MAX($Q194:AP194,0)=OPER!$AA289,".",IF(OPER!$AB289&lt;=HOUR(AR$7),MAX($Q194:AP194,0)+1,".")))</f>
        <v>,</v>
      </c>
      <c r="AR194" s="270" t="str">
        <f>IF($E194=$E193,IF(AS193=".",IF(MAX($Q194:AQ194,0)=OPER!$AA289,".",IF(OPER!$AB289&lt;=HOUR(AS$7),MAX($Q194:AQ194,0)+1,".")),","),IF(MAX($Q194:AQ194,0)=OPER!$AA289,".",IF(OPER!$AB289&lt;=HOUR(AS$7),MAX($Q194:AQ194,0)+1,".")))</f>
        <v>,</v>
      </c>
      <c r="AS194" s="271" t="str">
        <f>IF($E194=$E193,IF(AT193=".",IF(MAX($Q194:AR194,0)=OPER!$AA289,".",IF(OPER!$AB289&lt;=HOUR(AT$7),MAX($Q194:AR194,0)+1,".")),","),IF(MAX($Q194:AR194,0)=OPER!$AA289,".",IF(OPER!$AB289&lt;=HOUR(AT$7),MAX($Q194:AR194,0)+1,".")))</f>
        <v>,</v>
      </c>
      <c r="AT194" s="269" t="str">
        <f>IF($E194=$E193,IF(AU193=".",IF(MAX($Q194:AS194,0)=OPER!$AA289,".",IF(OPER!$AB289&lt;=HOUR(AU$7),MAX($Q194:AS194,0)+1,".")),","),IF(MAX($Q194:AS194,0)=OPER!$AA289,".",IF(OPER!$AB289&lt;=HOUR(AU$7),MAX($Q194:AS194,0)+1,".")))</f>
        <v>,</v>
      </c>
      <c r="AU194" s="269" t="str">
        <f>IF($E194=$E193,IF(AV193=".",IF(MAX($Q194:AT194,0)=OPER!$AA289,".",IF(OPER!$AB289&lt;=HOUR(AV$7),MAX($Q194:AT194,0)+1,".")),","),IF(MAX($Q194:AT194,0)=OPER!$AA289,".",IF(OPER!$AB289&lt;=HOUR(AV$7),MAX($Q194:AT194,0)+1,".")))</f>
        <v>,</v>
      </c>
      <c r="AV194" s="270" t="str">
        <f>IF($E194=$E193,IF(AW193=".",IF(MAX($Q194:AU194,0)=OPER!$AA289,".",IF(OPER!$AB289&lt;=HOUR(AW$7),MAX($Q194:AU194,0)+1,".")),","),IF(MAX($Q194:AU194,0)=OPER!$AA289,".",IF(OPER!$AB289&lt;=HOUR(AW$7),MAX($Q194:AU194,0)+1,".")))</f>
        <v>,</v>
      </c>
      <c r="AW194" s="271" t="str">
        <f>IF($E194=$E193,IF(AX193=".",IF(MAX($Q194:AV194,0)=OPER!$AA289,".",IF(OPER!$AB289&lt;=HOUR(AX$7),MAX($Q194:AV194,0)+1,".")),","),IF(MAX($Q194:AV194,0)=OPER!$AA289,".",IF(OPER!$AB289&lt;=HOUR(AX$7),MAX($Q194:AV194,0)+1,".")))</f>
        <v>,</v>
      </c>
      <c r="AX194" s="269" t="str">
        <f>IF($E194=$E193,IF(AY193=".",IF(MAX($Q194:AW194,0)=OPER!$AA289,".",IF(OPER!$AB289&lt;=HOUR(AY$7),MAX($Q194:AW194,0)+1,".")),","),IF(MAX($Q194:AW194,0)=OPER!$AA289,".",IF(OPER!$AB289&lt;=HOUR(AY$7),MAX($Q194:AW194,0)+1,".")))</f>
        <v>,</v>
      </c>
      <c r="AY194" s="269" t="str">
        <f>IF($E194=$E193,IF(AZ193=".",IF(MAX($Q194:AX194,0)=OPER!$AA289,".",IF(OPER!$AB289&lt;=HOUR(AZ$7),MAX($Q194:AX194,0)+1,".")),","),IF(MAX($Q194:AX194,0)=OPER!$AA289,".",IF(OPER!$AB289&lt;=HOUR(AZ$7),MAX($Q194:AX194,0)+1,".")))</f>
        <v>,</v>
      </c>
      <c r="AZ194" s="270" t="str">
        <f>IF($E194=$E193,IF(BA193=".",IF(MAX($Q194:AY194,0)=OPER!$AA289,".",IF(OPER!$AB289&lt;=HOUR(BA$7),MAX($Q194:AY194,0)+1,".")),","),IF(MAX($Q194:AY194,0)=OPER!$AA289,".",IF(OPER!$AB289&lt;=HOUR(BA$7),MAX($Q194:AY194,0)+1,".")))</f>
        <v>,</v>
      </c>
      <c r="BA194" s="30" t="str">
        <f>+OPER!AK188</f>
        <v/>
      </c>
    </row>
    <row r="195" spans="1:53" ht="59.8" x14ac:dyDescent="0.2">
      <c r="A195" s="282" t="str">
        <f>IF(OPER!AF189=0,"",OPER!AF189)</f>
        <v>CRITICA</v>
      </c>
      <c r="B195" s="109" t="str">
        <f>IF(OPER!V189=0,"",OPER!V189)</f>
        <v xml:space="preserve"> </v>
      </c>
      <c r="C195" s="71" t="str">
        <f>IF(OPER!U189 = 0,"", OPER!U189)</f>
        <v/>
      </c>
      <c r="D195" s="30" t="str">
        <f t="shared" si="13"/>
        <v/>
      </c>
      <c r="E195" s="262" t="str">
        <f>IF(OPER!X189 = 0,"",OPER!X189)</f>
        <v xml:space="preserve"> </v>
      </c>
      <c r="F195" s="262" t="str">
        <f>IF(OPER!I189 = 0,"",OPER!I189)</f>
        <v/>
      </c>
      <c r="G195" s="263" t="str">
        <f>IF(OPER!C189=0,"",OPER!C189)</f>
        <v/>
      </c>
      <c r="H195" s="30" t="str">
        <f>IF(OPER!R189 = 0,"",OPER!R189)</f>
        <v/>
      </c>
      <c r="I195" s="30" t="str">
        <f>IF(OPER!F189=0,"", OPER!F189)</f>
        <v/>
      </c>
      <c r="J195" s="108" t="str">
        <f>IF(OPER!G189=0,"",OPER!G189)</f>
        <v/>
      </c>
      <c r="K195" s="250">
        <f>+OPER!R189</f>
        <v>0</v>
      </c>
      <c r="L195" s="262">
        <f t="shared" si="14"/>
        <v>0</v>
      </c>
      <c r="M195" s="250">
        <f t="shared" si="15"/>
        <v>0</v>
      </c>
      <c r="N195" s="205" t="str">
        <f>IF(OPER!A189=0,"",OPER!A189)</f>
        <v/>
      </c>
      <c r="O195" s="73" t="str">
        <f>IF(OPER!AJ2045=0,"",OPER!AJ2045)</f>
        <v/>
      </c>
      <c r="P195" s="264" t="str">
        <f>IF(OPER!AH189="EJECUTADO","SI",IF(OPER!AH189="NO EJECUTADO","NO",""))</f>
        <v/>
      </c>
      <c r="Q195" s="264" t="str">
        <f>IF(OPER!AN189="EJECUTADO","SI",IF(OPER!AN189="NO EJECUTADO","NO",""))</f>
        <v/>
      </c>
      <c r="R195" s="221" t="str">
        <f>IFERROR(VLOOKUP(OPER!Z189,OPER!$AU$490:$AV$577,2,0),"NO ASIGNADO")</f>
        <v xml:space="preserve"> </v>
      </c>
      <c r="S195" s="6" t="str">
        <f>+OPER!AG189</f>
        <v xml:space="preserve"> </v>
      </c>
      <c r="T195" s="268" t="str">
        <f>IF($E195=$E194,IF(U194=".",IF(MAX($Q195:Q195,0)=OPER!$AA290,".",IF(OPER!$AB290&lt;=HOUR(U$7),MAX($Q195:Q195,0)+1,".")),","),IF(MAX($Q195:Q195,0)=OPER!$AA290,".",IF(OPER!$AB290&lt;=HOUR(U$7),MAX($Q195:Q195,0)+1,".")))</f>
        <v>,</v>
      </c>
      <c r="U195" s="269" t="str">
        <f>IF($E195=$E194,IF(V194=".",IF(MAX($Q195:T195,0)=OPER!$AA290,".",IF(OPER!$AB290&lt;=HOUR(V$7),MAX($Q195:T195,0)+1,".")),","),IF(MAX($Q195:T195,0)=OPER!$AA290,".",IF(OPER!$AB290&lt;=HOUR(V$7),MAX($Q195:T195,0)+1,".")))</f>
        <v>,</v>
      </c>
      <c r="V195" s="269" t="str">
        <f>IF($E195=$E194,IF(W194=".",IF(MAX($Q195:U195,0)=OPER!$AA290,".",IF(OPER!$AB290&lt;=HOUR(W$7),MAX($Q195:U195,0)+1,".")),","),IF(MAX($Q195:U195,0)=OPER!$AA290,".",IF(OPER!$AB290&lt;=HOUR(W$7),MAX($Q195:U195,0)+1,".")))</f>
        <v>,</v>
      </c>
      <c r="W195" s="269" t="str">
        <f>IF($E195=$E194,IF(X194=".",IF(MAX($Q195:V195,0)=OPER!$AA290,".",IF(OPER!$AB290&lt;=HOUR(X$7),MAX($Q195:V195,0)+1,".")),","),IF(MAX($Q195:V195,0)=OPER!$AA290,".",IF(OPER!$AB290&lt;=HOUR(X$7),MAX($Q195:V195,0)+1,".")))</f>
        <v>,</v>
      </c>
      <c r="X195" s="270" t="str">
        <f>IF($E195=$E194,IF(Y194=".",IF(MAX($Q195:W195,0)=OPER!$AA290,".",IF(OPER!$AB290&lt;=HOUR(Y$7),MAX($Q195:W195,0)+1,".")),","),IF(MAX($Q195:W195,0)=OPER!$AA290,".",IF(OPER!$AB290&lt;=HOUR(Y$7),MAX($Q195:W195,0)+1,".")))</f>
        <v>,</v>
      </c>
      <c r="Y195" s="271" t="str">
        <f>IF($E195=$E194,IF(Z194=".",IF(MAX($Q195:X195,0)=OPER!$AA290,".",IF(OPER!$AB290&lt;=HOUR(Z$7),MAX($Q195:X195,0)+1,".")),","),IF(MAX($Q195:X195,0)=OPER!$AA290,".",IF(OPER!$AB290&lt;=HOUR(Z$7),MAX($Q195:X195,0)+1,".")))</f>
        <v>,</v>
      </c>
      <c r="Z195" s="269" t="str">
        <f>IF($E195=$E194,IF(AA194=".",IF(MAX($Q195:Y195,0)=OPER!$AA290,".",IF(OPER!$AB290&lt;=HOUR(AA$7),MAX($Q195:Y195,0)+1,".")),","),IF(MAX($Q195:Y195,0)=OPER!$AA290,".",IF(OPER!$AB290&lt;=HOUR(AA$7),MAX($Q195:Y195,0)+1,".")))</f>
        <v>,</v>
      </c>
      <c r="AA195" s="269" t="str">
        <f>IF($E195=$E194,IF(AB194=".",IF(MAX($Q195:Z195,0)=OPER!$AA290,".",IF(OPER!$AB290&lt;=HOUR(AB$7),MAX($Q195:Z195,0)+1,".")),","),IF(MAX($Q195:Z195,0)=OPER!$AA290,".",IF(OPER!$AB290&lt;=HOUR(AB$7),MAX($Q195:Z195,0)+1,".")))</f>
        <v>,</v>
      </c>
      <c r="AB195" s="270" t="str">
        <f>IF($E195=$E194,IF(AC194=".",IF(MAX($Q195:AA195,0)=OPER!$AA290,".",IF(OPER!$AB290&lt;=HOUR(AC$7),MAX($Q195:AA195,0)+1,".")),","),IF(MAX($Q195:AA195,0)=OPER!$AA290,".",IF(OPER!$AB290&lt;=HOUR(AC$7),MAX($Q195:AA195,0)+1,".")))</f>
        <v>,</v>
      </c>
      <c r="AC195" s="271" t="str">
        <f>IF($E195=$E194,IF(AD194=".",IF(MAX($Q195:AB195,0)=OPER!$AA290,".",IF(OPER!$AB290&lt;=HOUR(AD$7),MAX($Q195:AB195,0)+1,".")),","),IF(MAX($Q195:AB195,0)=OPER!$AA290,".",IF(OPER!$AB290&lt;=HOUR(AD$7),MAX($Q195:AB195,0)+1,".")))</f>
        <v>,</v>
      </c>
      <c r="AD195" s="269" t="str">
        <f>IF($E195=$E194,IF(AE194=".",IF(MAX($Q195:AC195,0)=OPER!$AA290,".",IF(OPER!$AB290&lt;=HOUR(AE$7),MAX($Q195:AC195,0)+1,".")),","),IF(MAX($Q195:AC195,0)=OPER!$AA290,".",IF(OPER!$AB290&lt;=HOUR(AE$7),MAX($Q195:AC195,0)+1,".")))</f>
        <v>,</v>
      </c>
      <c r="AE195" s="269" t="str">
        <f>IF($E195=$E194,IF(AF194=".",IF(MAX($Q195:AD195,0)=OPER!$AA290,".",IF(OPER!$AB290&lt;=HOUR(AF$7),MAX($Q195:AD195,0)+1,".")),","),IF(MAX($Q195:AD195,0)=OPER!$AA290,".",IF(OPER!$AB290&lt;=HOUR(AF$7),MAX($Q195:AD195,0)+1,".")))</f>
        <v>,</v>
      </c>
      <c r="AF195" s="270" t="str">
        <f>IF($E195=$E194,IF(AG194=".",IF(MAX($Q195:AE195,0)=OPER!$AA290,".",IF(OPER!$AB290&lt;=HOUR(AG$7),MAX($Q195:AE195,0)+1,".")),","),IF(MAX($Q195:AE195,0)=OPER!$AA290,".",IF(OPER!$AB290&lt;=HOUR(AG$7),MAX($Q195:AE195,0)+1,".")))</f>
        <v>,</v>
      </c>
      <c r="AG195" s="271" t="str">
        <f>IF($E195=$E194,IF(AH194=".",IF(MAX($Q195:AF195,0)=OPER!$AA290,".",IF(OPER!$AB290&lt;=HOUR(AH$7),MAX($Q195:AF195,0)+1,".")),","),IF(MAX($Q195:AF195,0)=OPER!$AA290,".",IF(OPER!$AB290&lt;=HOUR(AH$7),MAX($Q195:AF195,0)+1,".")))</f>
        <v>,</v>
      </c>
      <c r="AH195" s="269" t="str">
        <f>IF($E195=$E194,IF(AI194=".",IF(MAX($Q195:AG195,0)=OPER!$AA290,".",IF(OPER!$AB290&lt;=HOUR(AI$7),MAX($Q195:AG195,0)+1,".")),","),IF(MAX($Q195:AG195,0)=OPER!$AA290,".",IF(OPER!$AB290&lt;=HOUR(AI$7),MAX($Q195:AG195,0)+1,".")))</f>
        <v>,</v>
      </c>
      <c r="AI195" s="269" t="str">
        <f>IF($E195=$E194,IF(AJ194=".",IF(MAX($Q195:AH195,0)=OPER!$AA290,".",IF(OPER!$AB290&lt;=HOUR(AJ$7),MAX($Q195:AH195,0)+1,".")),","),IF(MAX($Q195:AH195,0)=OPER!$AA290,".",IF(OPER!$AB290&lt;=HOUR(AJ$7),MAX($Q195:AH195,0)+1,".")))</f>
        <v>,</v>
      </c>
      <c r="AJ195" s="270" t="str">
        <f>IF($E195=$E194,IF(AK194=".",IF(MAX($Q195:AI195,0)=OPER!$AA290,".",IF(OPER!$AB290&lt;=HOUR(AK$7),MAX($Q195:AI195,0)+1,".")),","),IF(MAX($Q195:AI195,0)=OPER!$AA290,".",IF(OPER!$AB290&lt;=HOUR(AK$7),MAX($Q195:AI195,0)+1,".")))</f>
        <v>,</v>
      </c>
      <c r="AK195" s="271" t="str">
        <f>IF($E195=$E194,IF(AL194=".",IF(MAX($Q195:AJ195,0)=OPER!$AA290,".",IF(OPER!$AB290&lt;=HOUR(AL$7),MAX($Q195:AJ195,0)+1,".")),","),IF(MAX($Q195:AJ195,0)=OPER!$AA290,".",IF(OPER!$AB290&lt;=HOUR(AL$7),MAX($Q195:AJ195,0)+1,".")))</f>
        <v>,</v>
      </c>
      <c r="AL195" s="269" t="str">
        <f>IF($E195=$E194,IF(AM194=".",IF(MAX($Q195:AK195,0)=OPER!$AA290,".",IF(OPER!$AB290&lt;=HOUR(AM$7),MAX($Q195:AK195,0)+1,".")),","),IF(MAX($Q195:AK195,0)=OPER!$AA290,".",IF(OPER!$AB290&lt;=HOUR(AM$7),MAX($Q195:AK195,0)+1,".")))</f>
        <v>,</v>
      </c>
      <c r="AM195" s="269" t="str">
        <f>IF($E195=$E194,IF(AN194=".",IF(MAX($Q195:AL195,0)=OPER!$AA290,".",IF(OPER!$AB290&lt;=HOUR(AN$7),MAX($Q195:AL195,0)+1,".")),","),IF(MAX($Q195:AL195,0)=OPER!$AA290,".",IF(OPER!$AB290&lt;=HOUR(AN$7),MAX($Q195:AL195,0)+1,".")))</f>
        <v>,</v>
      </c>
      <c r="AN195" s="270" t="str">
        <f>IF($E195=$E194,IF(AO194=".",IF(MAX($Q195:AM195,0)=OPER!$AA290,".",IF(OPER!$AB290&lt;=HOUR(AO$7),MAX($Q195:AM195,0)+1,".")),","),IF(MAX($Q195:AM195,0)=OPER!$AA290,".",IF(OPER!$AB290&lt;=HOUR(AO$7),MAX($Q195:AM195,0)+1,".")))</f>
        <v>,</v>
      </c>
      <c r="AO195" s="271" t="str">
        <f>IF($E195=$E194,IF(AP194=".",IF(MAX($Q195:AN195,0)=OPER!$AA290,".",IF(OPER!$AB290&lt;=HOUR(AP$7),MAX($Q195:AN195,0)+1,".")),","),IF(MAX($Q195:AN195,0)=OPER!$AA290,".",IF(OPER!$AB290&lt;=HOUR(AP$7),MAX($Q195:AN195,0)+1,".")))</f>
        <v>,</v>
      </c>
      <c r="AP195" s="269" t="str">
        <f>IF($E195=$E194,IF(AQ194=".",IF(MAX($Q195:AO195,0)=OPER!$AA290,".",IF(OPER!$AB290&lt;=HOUR(AQ$7),MAX($Q195:AO195,0)+1,".")),","),IF(MAX($Q195:AO195,0)=OPER!$AA290,".",IF(OPER!$AB290&lt;=HOUR(AQ$7),MAX($Q195:AO195,0)+1,".")))</f>
        <v>,</v>
      </c>
      <c r="AQ195" s="269" t="str">
        <f>IF($E195=$E194,IF(AR194=".",IF(MAX($Q195:AP195,0)=OPER!$AA290,".",IF(OPER!$AB290&lt;=HOUR(AR$7),MAX($Q195:AP195,0)+1,".")),","),IF(MAX($Q195:AP195,0)=OPER!$AA290,".",IF(OPER!$AB290&lt;=HOUR(AR$7),MAX($Q195:AP195,0)+1,".")))</f>
        <v>,</v>
      </c>
      <c r="AR195" s="270" t="str">
        <f>IF($E195=$E194,IF(AS194=".",IF(MAX($Q195:AQ195,0)=OPER!$AA290,".",IF(OPER!$AB290&lt;=HOUR(AS$7),MAX($Q195:AQ195,0)+1,".")),","),IF(MAX($Q195:AQ195,0)=OPER!$AA290,".",IF(OPER!$AB290&lt;=HOUR(AS$7),MAX($Q195:AQ195,0)+1,".")))</f>
        <v>,</v>
      </c>
      <c r="AS195" s="271" t="str">
        <f>IF($E195=$E194,IF(AT194=".",IF(MAX($Q195:AR195,0)=OPER!$AA290,".",IF(OPER!$AB290&lt;=HOUR(AT$7),MAX($Q195:AR195,0)+1,".")),","),IF(MAX($Q195:AR195,0)=OPER!$AA290,".",IF(OPER!$AB290&lt;=HOUR(AT$7),MAX($Q195:AR195,0)+1,".")))</f>
        <v>,</v>
      </c>
      <c r="AT195" s="269" t="str">
        <f>IF($E195=$E194,IF(AU194=".",IF(MAX($Q195:AS195,0)=OPER!$AA290,".",IF(OPER!$AB290&lt;=HOUR(AU$7),MAX($Q195:AS195,0)+1,".")),","),IF(MAX($Q195:AS195,0)=OPER!$AA290,".",IF(OPER!$AB290&lt;=HOUR(AU$7),MAX($Q195:AS195,0)+1,".")))</f>
        <v>,</v>
      </c>
      <c r="AU195" s="269" t="str">
        <f>IF($E195=$E194,IF(AV194=".",IF(MAX($Q195:AT195,0)=OPER!$AA290,".",IF(OPER!$AB290&lt;=HOUR(AV$7),MAX($Q195:AT195,0)+1,".")),","),IF(MAX($Q195:AT195,0)=OPER!$AA290,".",IF(OPER!$AB290&lt;=HOUR(AV$7),MAX($Q195:AT195,0)+1,".")))</f>
        <v>,</v>
      </c>
      <c r="AV195" s="270" t="str">
        <f>IF($E195=$E194,IF(AW194=".",IF(MAX($Q195:AU195,0)=OPER!$AA290,".",IF(OPER!$AB290&lt;=HOUR(AW$7),MAX($Q195:AU195,0)+1,".")),","),IF(MAX($Q195:AU195,0)=OPER!$AA290,".",IF(OPER!$AB290&lt;=HOUR(AW$7),MAX($Q195:AU195,0)+1,".")))</f>
        <v>,</v>
      </c>
      <c r="AW195" s="271" t="str">
        <f>IF($E195=$E194,IF(AX194=".",IF(MAX($Q195:AV195,0)=OPER!$AA290,".",IF(OPER!$AB290&lt;=HOUR(AX$7),MAX($Q195:AV195,0)+1,".")),","),IF(MAX($Q195:AV195,0)=OPER!$AA290,".",IF(OPER!$AB290&lt;=HOUR(AX$7),MAX($Q195:AV195,0)+1,".")))</f>
        <v>,</v>
      </c>
      <c r="AX195" s="269" t="str">
        <f>IF($E195=$E194,IF(AY194=".",IF(MAX($Q195:AW195,0)=OPER!$AA290,".",IF(OPER!$AB290&lt;=HOUR(AY$7),MAX($Q195:AW195,0)+1,".")),","),IF(MAX($Q195:AW195,0)=OPER!$AA290,".",IF(OPER!$AB290&lt;=HOUR(AY$7),MAX($Q195:AW195,0)+1,".")))</f>
        <v>,</v>
      </c>
      <c r="AY195" s="269" t="str">
        <f>IF($E195=$E194,IF(AZ194=".",IF(MAX($Q195:AX195,0)=OPER!$AA290,".",IF(OPER!$AB290&lt;=HOUR(AZ$7),MAX($Q195:AX195,0)+1,".")),","),IF(MAX($Q195:AX195,0)=OPER!$AA290,".",IF(OPER!$AB290&lt;=HOUR(AZ$7),MAX($Q195:AX195,0)+1,".")))</f>
        <v>,</v>
      </c>
      <c r="AZ195" s="270" t="str">
        <f>IF($E195=$E194,IF(BA194=".",IF(MAX($Q195:AY195,0)=OPER!$AA290,".",IF(OPER!$AB290&lt;=HOUR(BA$7),MAX($Q195:AY195,0)+1,".")),","),IF(MAX($Q195:AY195,0)=OPER!$AA290,".",IF(OPER!$AB290&lt;=HOUR(BA$7),MAX($Q195:AY195,0)+1,".")))</f>
        <v>,</v>
      </c>
      <c r="BA195" s="30" t="str">
        <f>+OPER!AK189</f>
        <v/>
      </c>
    </row>
    <row r="196" spans="1:53" ht="59.8" x14ac:dyDescent="0.2">
      <c r="A196" s="282" t="str">
        <f>IF(OPER!AF190=0,"",OPER!AF190)</f>
        <v/>
      </c>
      <c r="B196" s="109" t="str">
        <f>IF(OPER!V190=0,"",OPER!V190)</f>
        <v/>
      </c>
      <c r="C196" s="71" t="str">
        <f>IF(OPER!U190 = 0,"", OPER!U190)</f>
        <v/>
      </c>
      <c r="D196" s="30" t="str">
        <f t="shared" si="13"/>
        <v/>
      </c>
      <c r="E196" s="262" t="str">
        <f>IF(OPER!X190 = 0,"",OPER!X190)</f>
        <v/>
      </c>
      <c r="F196" s="262" t="str">
        <f>IF(OPER!I190 = 0,"",OPER!I190)</f>
        <v/>
      </c>
      <c r="G196" s="263" t="str">
        <f>IF(OPER!C190=0,"",OPER!C190)</f>
        <v/>
      </c>
      <c r="H196" s="30" t="str">
        <f>IF(OPER!R190 = 0,"",OPER!R190)</f>
        <v/>
      </c>
      <c r="I196" s="30" t="str">
        <f>IF(OPER!F190=0,"", OPER!F190)</f>
        <v/>
      </c>
      <c r="J196" s="108" t="str">
        <f>IF(OPER!G190=0,"",OPER!G190)</f>
        <v/>
      </c>
      <c r="K196" s="250">
        <f>+OPER!R190</f>
        <v>0</v>
      </c>
      <c r="L196" s="262">
        <f t="shared" si="14"/>
        <v>0</v>
      </c>
      <c r="M196" s="250">
        <f t="shared" si="15"/>
        <v>0</v>
      </c>
      <c r="N196" s="205" t="str">
        <f>IF(OPER!A190=0,"",OPER!A190)</f>
        <v/>
      </c>
      <c r="O196" s="73" t="str">
        <f>IF(OPER!AJ2046=0,"",OPER!AJ2046)</f>
        <v/>
      </c>
      <c r="P196" s="264" t="str">
        <f>IF(OPER!AH190="EJECUTADO","SI",IF(OPER!AH190="NO EJECUTADO","NO",""))</f>
        <v/>
      </c>
      <c r="Q196" s="264" t="str">
        <f>IF(OPER!AN190="EJECUTADO","SI",IF(OPER!AN190="NO EJECUTADO","NO",""))</f>
        <v/>
      </c>
      <c r="R196" s="221" t="str">
        <f>IFERROR(VLOOKUP(OPER!Z190,OPER!$AU$490:$AV$577,2,0),"NO ASIGNADO")</f>
        <v>NO ASIGNADO</v>
      </c>
      <c r="S196" s="6">
        <f>+OPER!AG190</f>
        <v>0</v>
      </c>
      <c r="T196" s="268" t="str">
        <f>IF($E196=$E195,IF(U195=".",IF(MAX($Q196:Q196,0)=OPER!$AA291,".",IF(OPER!$AB291&lt;=HOUR(U$7),MAX($Q196:Q196,0)+1,".")),","),IF(MAX($Q196:Q196,0)=OPER!$AA291,".",IF(OPER!$AB291&lt;=HOUR(U$7),MAX($Q196:Q196,0)+1,".")))</f>
        <v>.</v>
      </c>
      <c r="U196" s="269" t="str">
        <f>IF($E196=$E195,IF(V195=".",IF(MAX($Q196:T196,0)=OPER!$AA291,".",IF(OPER!$AB291&lt;=HOUR(V$7),MAX($Q196:T196,0)+1,".")),","),IF(MAX($Q196:T196,0)=OPER!$AA291,".",IF(OPER!$AB291&lt;=HOUR(V$7),MAX($Q196:T196,0)+1,".")))</f>
        <v>.</v>
      </c>
      <c r="V196" s="269" t="str">
        <f>IF($E196=$E195,IF(W195=".",IF(MAX($Q196:U196,0)=OPER!$AA291,".",IF(OPER!$AB291&lt;=HOUR(W$7),MAX($Q196:U196,0)+1,".")),","),IF(MAX($Q196:U196,0)=OPER!$AA291,".",IF(OPER!$AB291&lt;=HOUR(W$7),MAX($Q196:U196,0)+1,".")))</f>
        <v>.</v>
      </c>
      <c r="W196" s="269" t="str">
        <f>IF($E196=$E195,IF(X195=".",IF(MAX($Q196:V196,0)=OPER!$AA291,".",IF(OPER!$AB291&lt;=HOUR(X$7),MAX($Q196:V196,0)+1,".")),","),IF(MAX($Q196:V196,0)=OPER!$AA291,".",IF(OPER!$AB291&lt;=HOUR(X$7),MAX($Q196:V196,0)+1,".")))</f>
        <v>.</v>
      </c>
      <c r="X196" s="270" t="str">
        <f>IF($E196=$E195,IF(Y195=".",IF(MAX($Q196:W196,0)=OPER!$AA291,".",IF(OPER!$AB291&lt;=HOUR(Y$7),MAX($Q196:W196,0)+1,".")),","),IF(MAX($Q196:W196,0)=OPER!$AA291,".",IF(OPER!$AB291&lt;=HOUR(Y$7),MAX($Q196:W196,0)+1,".")))</f>
        <v>.</v>
      </c>
      <c r="Y196" s="271" t="str">
        <f>IF($E196=$E195,IF(Z195=".",IF(MAX($Q196:X196,0)=OPER!$AA291,".",IF(OPER!$AB291&lt;=HOUR(Z$7),MAX($Q196:X196,0)+1,".")),","),IF(MAX($Q196:X196,0)=OPER!$AA291,".",IF(OPER!$AB291&lt;=HOUR(Z$7),MAX($Q196:X196,0)+1,".")))</f>
        <v>.</v>
      </c>
      <c r="Z196" s="269" t="str">
        <f>IF($E196=$E195,IF(AA195=".",IF(MAX($Q196:Y196,0)=OPER!$AA291,".",IF(OPER!$AB291&lt;=HOUR(AA$7),MAX($Q196:Y196,0)+1,".")),","),IF(MAX($Q196:Y196,0)=OPER!$AA291,".",IF(OPER!$AB291&lt;=HOUR(AA$7),MAX($Q196:Y196,0)+1,".")))</f>
        <v>.</v>
      </c>
      <c r="AA196" s="269" t="str">
        <f>IF($E196=$E195,IF(AB195=".",IF(MAX($Q196:Z196,0)=OPER!$AA291,".",IF(OPER!$AB291&lt;=HOUR(AB$7),MAX($Q196:Z196,0)+1,".")),","),IF(MAX($Q196:Z196,0)=OPER!$AA291,".",IF(OPER!$AB291&lt;=HOUR(AB$7),MAX($Q196:Z196,0)+1,".")))</f>
        <v>.</v>
      </c>
      <c r="AB196" s="270" t="str">
        <f>IF($E196=$E195,IF(AC195=".",IF(MAX($Q196:AA196,0)=OPER!$AA291,".",IF(OPER!$AB291&lt;=HOUR(AC$7),MAX($Q196:AA196,0)+1,".")),","),IF(MAX($Q196:AA196,0)=OPER!$AA291,".",IF(OPER!$AB291&lt;=HOUR(AC$7),MAX($Q196:AA196,0)+1,".")))</f>
        <v>.</v>
      </c>
      <c r="AC196" s="271" t="str">
        <f>IF($E196=$E195,IF(AD195=".",IF(MAX($Q196:AB196,0)=OPER!$AA291,".",IF(OPER!$AB291&lt;=HOUR(AD$7),MAX($Q196:AB196,0)+1,".")),","),IF(MAX($Q196:AB196,0)=OPER!$AA291,".",IF(OPER!$AB291&lt;=HOUR(AD$7),MAX($Q196:AB196,0)+1,".")))</f>
        <v>.</v>
      </c>
      <c r="AD196" s="269" t="str">
        <f>IF($E196=$E195,IF(AE195=".",IF(MAX($Q196:AC196,0)=OPER!$AA291,".",IF(OPER!$AB291&lt;=HOUR(AE$7),MAX($Q196:AC196,0)+1,".")),","),IF(MAX($Q196:AC196,0)=OPER!$AA291,".",IF(OPER!$AB291&lt;=HOUR(AE$7),MAX($Q196:AC196,0)+1,".")))</f>
        <v>.</v>
      </c>
      <c r="AE196" s="269" t="str">
        <f>IF($E196=$E195,IF(AF195=".",IF(MAX($Q196:AD196,0)=OPER!$AA291,".",IF(OPER!$AB291&lt;=HOUR(AF$7),MAX($Q196:AD196,0)+1,".")),","),IF(MAX($Q196:AD196,0)=OPER!$AA291,".",IF(OPER!$AB291&lt;=HOUR(AF$7),MAX($Q196:AD196,0)+1,".")))</f>
        <v>.</v>
      </c>
      <c r="AF196" s="270" t="str">
        <f>IF($E196=$E195,IF(AG195=".",IF(MAX($Q196:AE196,0)=OPER!$AA291,".",IF(OPER!$AB291&lt;=HOUR(AG$7),MAX($Q196:AE196,0)+1,".")),","),IF(MAX($Q196:AE196,0)=OPER!$AA291,".",IF(OPER!$AB291&lt;=HOUR(AG$7),MAX($Q196:AE196,0)+1,".")))</f>
        <v>.</v>
      </c>
      <c r="AG196" s="271" t="str">
        <f>IF($E196=$E195,IF(AH195=".",IF(MAX($Q196:AF196,0)=OPER!$AA291,".",IF(OPER!$AB291&lt;=HOUR(AH$7),MAX($Q196:AF196,0)+1,".")),","),IF(MAX($Q196:AF196,0)=OPER!$AA291,".",IF(OPER!$AB291&lt;=HOUR(AH$7),MAX($Q196:AF196,0)+1,".")))</f>
        <v>.</v>
      </c>
      <c r="AH196" s="269" t="str">
        <f>IF($E196=$E195,IF(AI195=".",IF(MAX($Q196:AG196,0)=OPER!$AA291,".",IF(OPER!$AB291&lt;=HOUR(AI$7),MAX($Q196:AG196,0)+1,".")),","),IF(MAX($Q196:AG196,0)=OPER!$AA291,".",IF(OPER!$AB291&lt;=HOUR(AI$7),MAX($Q196:AG196,0)+1,".")))</f>
        <v>.</v>
      </c>
      <c r="AI196" s="269" t="str">
        <f>IF($E196=$E195,IF(AJ195=".",IF(MAX($Q196:AH196,0)=OPER!$AA291,".",IF(OPER!$AB291&lt;=HOUR(AJ$7),MAX($Q196:AH196,0)+1,".")),","),IF(MAX($Q196:AH196,0)=OPER!$AA291,".",IF(OPER!$AB291&lt;=HOUR(AJ$7),MAX($Q196:AH196,0)+1,".")))</f>
        <v>.</v>
      </c>
      <c r="AJ196" s="270" t="str">
        <f>IF($E196=$E195,IF(AK195=".",IF(MAX($Q196:AI196,0)=OPER!$AA291,".",IF(OPER!$AB291&lt;=HOUR(AK$7),MAX($Q196:AI196,0)+1,".")),","),IF(MAX($Q196:AI196,0)=OPER!$AA291,".",IF(OPER!$AB291&lt;=HOUR(AK$7),MAX($Q196:AI196,0)+1,".")))</f>
        <v>.</v>
      </c>
      <c r="AK196" s="271" t="str">
        <f>IF($E196=$E195,IF(AL195=".",IF(MAX($Q196:AJ196,0)=OPER!$AA291,".",IF(OPER!$AB291&lt;=HOUR(AL$7),MAX($Q196:AJ196,0)+1,".")),","),IF(MAX($Q196:AJ196,0)=OPER!$AA291,".",IF(OPER!$AB291&lt;=HOUR(AL$7),MAX($Q196:AJ196,0)+1,".")))</f>
        <v>.</v>
      </c>
      <c r="AL196" s="269" t="str">
        <f>IF($E196=$E195,IF(AM195=".",IF(MAX($Q196:AK196,0)=OPER!$AA291,".",IF(OPER!$AB291&lt;=HOUR(AM$7),MAX($Q196:AK196,0)+1,".")),","),IF(MAX($Q196:AK196,0)=OPER!$AA291,".",IF(OPER!$AB291&lt;=HOUR(AM$7),MAX($Q196:AK196,0)+1,".")))</f>
        <v>.</v>
      </c>
      <c r="AM196" s="269" t="str">
        <f>IF($E196=$E195,IF(AN195=".",IF(MAX($Q196:AL196,0)=OPER!$AA291,".",IF(OPER!$AB291&lt;=HOUR(AN$7),MAX($Q196:AL196,0)+1,".")),","),IF(MAX($Q196:AL196,0)=OPER!$AA291,".",IF(OPER!$AB291&lt;=HOUR(AN$7),MAX($Q196:AL196,0)+1,".")))</f>
        <v>.</v>
      </c>
      <c r="AN196" s="270" t="str">
        <f>IF($E196=$E195,IF(AO195=".",IF(MAX($Q196:AM196,0)=OPER!$AA291,".",IF(OPER!$AB291&lt;=HOUR(AO$7),MAX($Q196:AM196,0)+1,".")),","),IF(MAX($Q196:AM196,0)=OPER!$AA291,".",IF(OPER!$AB291&lt;=HOUR(AO$7),MAX($Q196:AM196,0)+1,".")))</f>
        <v>.</v>
      </c>
      <c r="AO196" s="271" t="str">
        <f>IF($E196=$E195,IF(AP195=".",IF(MAX($Q196:AN196,0)=OPER!$AA291,".",IF(OPER!$AB291&lt;=HOUR(AP$7),MAX($Q196:AN196,0)+1,".")),","),IF(MAX($Q196:AN196,0)=OPER!$AA291,".",IF(OPER!$AB291&lt;=HOUR(AP$7),MAX($Q196:AN196,0)+1,".")))</f>
        <v>.</v>
      </c>
      <c r="AP196" s="269" t="str">
        <f>IF($E196=$E195,IF(AQ195=".",IF(MAX($Q196:AO196,0)=OPER!$AA291,".",IF(OPER!$AB291&lt;=HOUR(AQ$7),MAX($Q196:AO196,0)+1,".")),","),IF(MAX($Q196:AO196,0)=OPER!$AA291,".",IF(OPER!$AB291&lt;=HOUR(AQ$7),MAX($Q196:AO196,0)+1,".")))</f>
        <v>.</v>
      </c>
      <c r="AQ196" s="269" t="str">
        <f>IF($E196=$E195,IF(AR195=".",IF(MAX($Q196:AP196,0)=OPER!$AA291,".",IF(OPER!$AB291&lt;=HOUR(AR$7),MAX($Q196:AP196,0)+1,".")),","),IF(MAX($Q196:AP196,0)=OPER!$AA291,".",IF(OPER!$AB291&lt;=HOUR(AR$7),MAX($Q196:AP196,0)+1,".")))</f>
        <v>.</v>
      </c>
      <c r="AR196" s="270" t="str">
        <f>IF($E196=$E195,IF(AS195=".",IF(MAX($Q196:AQ196,0)=OPER!$AA291,".",IF(OPER!$AB291&lt;=HOUR(AS$7),MAX($Q196:AQ196,0)+1,".")),","),IF(MAX($Q196:AQ196,0)=OPER!$AA291,".",IF(OPER!$AB291&lt;=HOUR(AS$7),MAX($Q196:AQ196,0)+1,".")))</f>
        <v>.</v>
      </c>
      <c r="AS196" s="271" t="str">
        <f>IF($E196=$E195,IF(AT195=".",IF(MAX($Q196:AR196,0)=OPER!$AA291,".",IF(OPER!$AB291&lt;=HOUR(AT$7),MAX($Q196:AR196,0)+1,".")),","),IF(MAX($Q196:AR196,0)=OPER!$AA291,".",IF(OPER!$AB291&lt;=HOUR(AT$7),MAX($Q196:AR196,0)+1,".")))</f>
        <v>.</v>
      </c>
      <c r="AT196" s="269" t="str">
        <f>IF($E196=$E195,IF(AU195=".",IF(MAX($Q196:AS196,0)=OPER!$AA291,".",IF(OPER!$AB291&lt;=HOUR(AU$7),MAX($Q196:AS196,0)+1,".")),","),IF(MAX($Q196:AS196,0)=OPER!$AA291,".",IF(OPER!$AB291&lt;=HOUR(AU$7),MAX($Q196:AS196,0)+1,".")))</f>
        <v>.</v>
      </c>
      <c r="AU196" s="269" t="str">
        <f>IF($E196=$E195,IF(AV195=".",IF(MAX($Q196:AT196,0)=OPER!$AA291,".",IF(OPER!$AB291&lt;=HOUR(AV$7),MAX($Q196:AT196,0)+1,".")),","),IF(MAX($Q196:AT196,0)=OPER!$AA291,".",IF(OPER!$AB291&lt;=HOUR(AV$7),MAX($Q196:AT196,0)+1,".")))</f>
        <v>.</v>
      </c>
      <c r="AV196" s="270" t="str">
        <f>IF($E196=$E195,IF(AW195=".",IF(MAX($Q196:AU196,0)=OPER!$AA291,".",IF(OPER!$AB291&lt;=HOUR(AW$7),MAX($Q196:AU196,0)+1,".")),","),IF(MAX($Q196:AU196,0)=OPER!$AA291,".",IF(OPER!$AB291&lt;=HOUR(AW$7),MAX($Q196:AU196,0)+1,".")))</f>
        <v>.</v>
      </c>
      <c r="AW196" s="271" t="str">
        <f>IF($E196=$E195,IF(AX195=".",IF(MAX($Q196:AV196,0)=OPER!$AA291,".",IF(OPER!$AB291&lt;=HOUR(AX$7),MAX($Q196:AV196,0)+1,".")),","),IF(MAX($Q196:AV196,0)=OPER!$AA291,".",IF(OPER!$AB291&lt;=HOUR(AX$7),MAX($Q196:AV196,0)+1,".")))</f>
        <v>.</v>
      </c>
      <c r="AX196" s="269" t="str">
        <f>IF($E196=$E195,IF(AY195=".",IF(MAX($Q196:AW196,0)=OPER!$AA291,".",IF(OPER!$AB291&lt;=HOUR(AY$7),MAX($Q196:AW196,0)+1,".")),","),IF(MAX($Q196:AW196,0)=OPER!$AA291,".",IF(OPER!$AB291&lt;=HOUR(AY$7),MAX($Q196:AW196,0)+1,".")))</f>
        <v>.</v>
      </c>
      <c r="AY196" s="269" t="str">
        <f>IF($E196=$E195,IF(AZ195=".",IF(MAX($Q196:AX196,0)=OPER!$AA291,".",IF(OPER!$AB291&lt;=HOUR(AZ$7),MAX($Q196:AX196,0)+1,".")),","),IF(MAX($Q196:AX196,0)=OPER!$AA291,".",IF(OPER!$AB291&lt;=HOUR(AZ$7),MAX($Q196:AX196,0)+1,".")))</f>
        <v>.</v>
      </c>
      <c r="AZ196" s="270" t="str">
        <f>IF($E196=$E195,IF(BA195=".",IF(MAX($Q196:AY196,0)=OPER!$AA291,".",IF(OPER!$AB291&lt;=HOUR(BA$7),MAX($Q196:AY196,0)+1,".")),","),IF(MAX($Q196:AY196,0)=OPER!$AA291,".",IF(OPER!$AB291&lt;=HOUR(BA$7),MAX($Q196:AY196,0)+1,".")))</f>
        <v>.</v>
      </c>
      <c r="BA196" s="30">
        <f>+OPER!AK190</f>
        <v>0</v>
      </c>
    </row>
    <row r="197" spans="1:53" ht="59.8" x14ac:dyDescent="0.2">
      <c r="A197" s="282" t="str">
        <f>IF(OPER!AF191=0,"",OPER!AF191)</f>
        <v/>
      </c>
      <c r="B197" s="109" t="str">
        <f>IF(OPER!V191=0,"",OPER!V191)</f>
        <v/>
      </c>
      <c r="C197" s="71" t="str">
        <f>IF(OPER!U191 = 0,"", OPER!U191)</f>
        <v/>
      </c>
      <c r="D197" s="30" t="str">
        <f t="shared" si="13"/>
        <v/>
      </c>
      <c r="E197" s="262" t="str">
        <f>IF(OPER!X191 = 0,"",OPER!X191)</f>
        <v/>
      </c>
      <c r="F197" s="262" t="str">
        <f>IF(OPER!I191 = 0,"",OPER!I191)</f>
        <v/>
      </c>
      <c r="G197" s="263" t="str">
        <f>IF(OPER!C191=0,"",OPER!C191)</f>
        <v/>
      </c>
      <c r="H197" s="30" t="str">
        <f>IF(OPER!R191 = 0,"",OPER!R191)</f>
        <v/>
      </c>
      <c r="I197" s="30" t="str">
        <f>IF(OPER!F191=0,"", OPER!F191)</f>
        <v/>
      </c>
      <c r="J197" s="108" t="str">
        <f>IF(OPER!G191=0,"",OPER!G191)</f>
        <v/>
      </c>
      <c r="K197" s="250">
        <f>+OPER!R191</f>
        <v>0</v>
      </c>
      <c r="L197" s="262">
        <f t="shared" si="14"/>
        <v>0</v>
      </c>
      <c r="M197" s="250">
        <f t="shared" si="15"/>
        <v>0</v>
      </c>
      <c r="N197" s="205" t="str">
        <f>IF(OPER!A191=0,"",OPER!A191)</f>
        <v/>
      </c>
      <c r="O197" s="73" t="str">
        <f>IF(OPER!AJ2047=0,"",OPER!AJ2047)</f>
        <v/>
      </c>
      <c r="P197" s="264" t="str">
        <f>IF(OPER!AH191="EJECUTADO","SI",IF(OPER!AH191="NO EJECUTADO","NO",""))</f>
        <v/>
      </c>
      <c r="Q197" s="264" t="str">
        <f>IF(OPER!AN191="EJECUTADO","SI",IF(OPER!AN191="NO EJECUTADO","NO",""))</f>
        <v/>
      </c>
      <c r="R197" s="221" t="str">
        <f>IFERROR(VLOOKUP(OPER!Z191,OPER!$AU$490:$AV$577,2,0),"NO ASIGNADO")</f>
        <v>NO ASIGNADO</v>
      </c>
      <c r="S197" s="6">
        <f>+OPER!AG191</f>
        <v>0</v>
      </c>
      <c r="T197" s="268" t="str">
        <f>IF($E197=$E196,IF(U196=".",IF(MAX($Q197:Q197,0)=OPER!$AA292,".",IF(OPER!$AB292&lt;=HOUR(U$7),MAX($Q197:Q197,0)+1,".")),","),IF(MAX($Q197:Q197,0)=OPER!$AA292,".",IF(OPER!$AB292&lt;=HOUR(U$7),MAX($Q197:Q197,0)+1,".")))</f>
        <v>.</v>
      </c>
      <c r="U197" s="269" t="str">
        <f>IF($E197=$E196,IF(V196=".",IF(MAX($Q197:T197,0)=OPER!$AA292,".",IF(OPER!$AB292&lt;=HOUR(V$7),MAX($Q197:T197,0)+1,".")),","),IF(MAX($Q197:T197,0)=OPER!$AA292,".",IF(OPER!$AB292&lt;=HOUR(V$7),MAX($Q197:T197,0)+1,".")))</f>
        <v>.</v>
      </c>
      <c r="V197" s="269" t="str">
        <f>IF($E197=$E196,IF(W196=".",IF(MAX($Q197:U197,0)=OPER!$AA292,".",IF(OPER!$AB292&lt;=HOUR(W$7),MAX($Q197:U197,0)+1,".")),","),IF(MAX($Q197:U197,0)=OPER!$AA292,".",IF(OPER!$AB292&lt;=HOUR(W$7),MAX($Q197:U197,0)+1,".")))</f>
        <v>.</v>
      </c>
      <c r="W197" s="269" t="str">
        <f>IF($E197=$E196,IF(X196=".",IF(MAX($Q197:V197,0)=OPER!$AA292,".",IF(OPER!$AB292&lt;=HOUR(X$7),MAX($Q197:V197,0)+1,".")),","),IF(MAX($Q197:V197,0)=OPER!$AA292,".",IF(OPER!$AB292&lt;=HOUR(X$7),MAX($Q197:V197,0)+1,".")))</f>
        <v>.</v>
      </c>
      <c r="X197" s="270" t="str">
        <f>IF($E197=$E196,IF(Y196=".",IF(MAX($Q197:W197,0)=OPER!$AA292,".",IF(OPER!$AB292&lt;=HOUR(Y$7),MAX($Q197:W197,0)+1,".")),","),IF(MAX($Q197:W197,0)=OPER!$AA292,".",IF(OPER!$AB292&lt;=HOUR(Y$7),MAX($Q197:W197,0)+1,".")))</f>
        <v>.</v>
      </c>
      <c r="Y197" s="271" t="str">
        <f>IF($E197=$E196,IF(Z196=".",IF(MAX($Q197:X197,0)=OPER!$AA292,".",IF(OPER!$AB292&lt;=HOUR(Z$7),MAX($Q197:X197,0)+1,".")),","),IF(MAX($Q197:X197,0)=OPER!$AA292,".",IF(OPER!$AB292&lt;=HOUR(Z$7),MAX($Q197:X197,0)+1,".")))</f>
        <v>.</v>
      </c>
      <c r="Z197" s="269" t="str">
        <f>IF($E197=$E196,IF(AA196=".",IF(MAX($Q197:Y197,0)=OPER!$AA292,".",IF(OPER!$AB292&lt;=HOUR(AA$7),MAX($Q197:Y197,0)+1,".")),","),IF(MAX($Q197:Y197,0)=OPER!$AA292,".",IF(OPER!$AB292&lt;=HOUR(AA$7),MAX($Q197:Y197,0)+1,".")))</f>
        <v>.</v>
      </c>
      <c r="AA197" s="269" t="str">
        <f>IF($E197=$E196,IF(AB196=".",IF(MAX($Q197:Z197,0)=OPER!$AA292,".",IF(OPER!$AB292&lt;=HOUR(AB$7),MAX($Q197:Z197,0)+1,".")),","),IF(MAX($Q197:Z197,0)=OPER!$AA292,".",IF(OPER!$AB292&lt;=HOUR(AB$7),MAX($Q197:Z197,0)+1,".")))</f>
        <v>.</v>
      </c>
      <c r="AB197" s="270" t="str">
        <f>IF($E197=$E196,IF(AC196=".",IF(MAX($Q197:AA197,0)=OPER!$AA292,".",IF(OPER!$AB292&lt;=HOUR(AC$7),MAX($Q197:AA197,0)+1,".")),","),IF(MAX($Q197:AA197,0)=OPER!$AA292,".",IF(OPER!$AB292&lt;=HOUR(AC$7),MAX($Q197:AA197,0)+1,".")))</f>
        <v>.</v>
      </c>
      <c r="AC197" s="271" t="str">
        <f>IF($E197=$E196,IF(AD196=".",IF(MAX($Q197:AB197,0)=OPER!$AA292,".",IF(OPER!$AB292&lt;=HOUR(AD$7),MAX($Q197:AB197,0)+1,".")),","),IF(MAX($Q197:AB197,0)=OPER!$AA292,".",IF(OPER!$AB292&lt;=HOUR(AD$7),MAX($Q197:AB197,0)+1,".")))</f>
        <v>.</v>
      </c>
      <c r="AD197" s="269" t="str">
        <f>IF($E197=$E196,IF(AE196=".",IF(MAX($Q197:AC197,0)=OPER!$AA292,".",IF(OPER!$AB292&lt;=HOUR(AE$7),MAX($Q197:AC197,0)+1,".")),","),IF(MAX($Q197:AC197,0)=OPER!$AA292,".",IF(OPER!$AB292&lt;=HOUR(AE$7),MAX($Q197:AC197,0)+1,".")))</f>
        <v>.</v>
      </c>
      <c r="AE197" s="269" t="str">
        <f>IF($E197=$E196,IF(AF196=".",IF(MAX($Q197:AD197,0)=OPER!$AA292,".",IF(OPER!$AB292&lt;=HOUR(AF$7),MAX($Q197:AD197,0)+1,".")),","),IF(MAX($Q197:AD197,0)=OPER!$AA292,".",IF(OPER!$AB292&lt;=HOUR(AF$7),MAX($Q197:AD197,0)+1,".")))</f>
        <v>.</v>
      </c>
      <c r="AF197" s="270" t="str">
        <f>IF($E197=$E196,IF(AG196=".",IF(MAX($Q197:AE197,0)=OPER!$AA292,".",IF(OPER!$AB292&lt;=HOUR(AG$7),MAX($Q197:AE197,0)+1,".")),","),IF(MAX($Q197:AE197,0)=OPER!$AA292,".",IF(OPER!$AB292&lt;=HOUR(AG$7),MAX($Q197:AE197,0)+1,".")))</f>
        <v>.</v>
      </c>
      <c r="AG197" s="271" t="str">
        <f>IF($E197=$E196,IF(AH196=".",IF(MAX($Q197:AF197,0)=OPER!$AA292,".",IF(OPER!$AB292&lt;=HOUR(AH$7),MAX($Q197:AF197,0)+1,".")),","),IF(MAX($Q197:AF197,0)=OPER!$AA292,".",IF(OPER!$AB292&lt;=HOUR(AH$7),MAX($Q197:AF197,0)+1,".")))</f>
        <v>.</v>
      </c>
      <c r="AH197" s="269" t="str">
        <f>IF($E197=$E196,IF(AI196=".",IF(MAX($Q197:AG197,0)=OPER!$AA292,".",IF(OPER!$AB292&lt;=HOUR(AI$7),MAX($Q197:AG197,0)+1,".")),","),IF(MAX($Q197:AG197,0)=OPER!$AA292,".",IF(OPER!$AB292&lt;=HOUR(AI$7),MAX($Q197:AG197,0)+1,".")))</f>
        <v>.</v>
      </c>
      <c r="AI197" s="269" t="str">
        <f>IF($E197=$E196,IF(AJ196=".",IF(MAX($Q197:AH197,0)=OPER!$AA292,".",IF(OPER!$AB292&lt;=HOUR(AJ$7),MAX($Q197:AH197,0)+1,".")),","),IF(MAX($Q197:AH197,0)=OPER!$AA292,".",IF(OPER!$AB292&lt;=HOUR(AJ$7),MAX($Q197:AH197,0)+1,".")))</f>
        <v>.</v>
      </c>
      <c r="AJ197" s="270" t="str">
        <f>IF($E197=$E196,IF(AK196=".",IF(MAX($Q197:AI197,0)=OPER!$AA292,".",IF(OPER!$AB292&lt;=HOUR(AK$7),MAX($Q197:AI197,0)+1,".")),","),IF(MAX($Q197:AI197,0)=OPER!$AA292,".",IF(OPER!$AB292&lt;=HOUR(AK$7),MAX($Q197:AI197,0)+1,".")))</f>
        <v>.</v>
      </c>
      <c r="AK197" s="271" t="str">
        <f>IF($E197=$E196,IF(AL196=".",IF(MAX($Q197:AJ197,0)=OPER!$AA292,".",IF(OPER!$AB292&lt;=HOUR(AL$7),MAX($Q197:AJ197,0)+1,".")),","),IF(MAX($Q197:AJ197,0)=OPER!$AA292,".",IF(OPER!$AB292&lt;=HOUR(AL$7),MAX($Q197:AJ197,0)+1,".")))</f>
        <v>.</v>
      </c>
      <c r="AL197" s="269" t="str">
        <f>IF($E197=$E196,IF(AM196=".",IF(MAX($Q197:AK197,0)=OPER!$AA292,".",IF(OPER!$AB292&lt;=HOUR(AM$7),MAX($Q197:AK197,0)+1,".")),","),IF(MAX($Q197:AK197,0)=OPER!$AA292,".",IF(OPER!$AB292&lt;=HOUR(AM$7),MAX($Q197:AK197,0)+1,".")))</f>
        <v>.</v>
      </c>
      <c r="AM197" s="269" t="str">
        <f>IF($E197=$E196,IF(AN196=".",IF(MAX($Q197:AL197,0)=OPER!$AA292,".",IF(OPER!$AB292&lt;=HOUR(AN$7),MAX($Q197:AL197,0)+1,".")),","),IF(MAX($Q197:AL197,0)=OPER!$AA292,".",IF(OPER!$AB292&lt;=HOUR(AN$7),MAX($Q197:AL197,0)+1,".")))</f>
        <v>.</v>
      </c>
      <c r="AN197" s="270" t="str">
        <f>IF($E197=$E196,IF(AO196=".",IF(MAX($Q197:AM197,0)=OPER!$AA292,".",IF(OPER!$AB292&lt;=HOUR(AO$7),MAX($Q197:AM197,0)+1,".")),","),IF(MAX($Q197:AM197,0)=OPER!$AA292,".",IF(OPER!$AB292&lt;=HOUR(AO$7),MAX($Q197:AM197,0)+1,".")))</f>
        <v>.</v>
      </c>
      <c r="AO197" s="271" t="str">
        <f>IF($E197=$E196,IF(AP196=".",IF(MAX($Q197:AN197,0)=OPER!$AA292,".",IF(OPER!$AB292&lt;=HOUR(AP$7),MAX($Q197:AN197,0)+1,".")),","),IF(MAX($Q197:AN197,0)=OPER!$AA292,".",IF(OPER!$AB292&lt;=HOUR(AP$7),MAX($Q197:AN197,0)+1,".")))</f>
        <v>.</v>
      </c>
      <c r="AP197" s="269" t="str">
        <f>IF($E197=$E196,IF(AQ196=".",IF(MAX($Q197:AO197,0)=OPER!$AA292,".",IF(OPER!$AB292&lt;=HOUR(AQ$7),MAX($Q197:AO197,0)+1,".")),","),IF(MAX($Q197:AO197,0)=OPER!$AA292,".",IF(OPER!$AB292&lt;=HOUR(AQ$7),MAX($Q197:AO197,0)+1,".")))</f>
        <v>.</v>
      </c>
      <c r="AQ197" s="269" t="str">
        <f>IF($E197=$E196,IF(AR196=".",IF(MAX($Q197:AP197,0)=OPER!$AA292,".",IF(OPER!$AB292&lt;=HOUR(AR$7),MAX($Q197:AP197,0)+1,".")),","),IF(MAX($Q197:AP197,0)=OPER!$AA292,".",IF(OPER!$AB292&lt;=HOUR(AR$7),MAX($Q197:AP197,0)+1,".")))</f>
        <v>.</v>
      </c>
      <c r="AR197" s="270" t="str">
        <f>IF($E197=$E196,IF(AS196=".",IF(MAX($Q197:AQ197,0)=OPER!$AA292,".",IF(OPER!$AB292&lt;=HOUR(AS$7),MAX($Q197:AQ197,0)+1,".")),","),IF(MAX($Q197:AQ197,0)=OPER!$AA292,".",IF(OPER!$AB292&lt;=HOUR(AS$7),MAX($Q197:AQ197,0)+1,".")))</f>
        <v>.</v>
      </c>
      <c r="AS197" s="271" t="str">
        <f>IF($E197=$E196,IF(AT196=".",IF(MAX($Q197:AR197,0)=OPER!$AA292,".",IF(OPER!$AB292&lt;=HOUR(AT$7),MAX($Q197:AR197,0)+1,".")),","),IF(MAX($Q197:AR197,0)=OPER!$AA292,".",IF(OPER!$AB292&lt;=HOUR(AT$7),MAX($Q197:AR197,0)+1,".")))</f>
        <v>.</v>
      </c>
      <c r="AT197" s="269" t="str">
        <f>IF($E197=$E196,IF(AU196=".",IF(MAX($Q197:AS197,0)=OPER!$AA292,".",IF(OPER!$AB292&lt;=HOUR(AU$7),MAX($Q197:AS197,0)+1,".")),","),IF(MAX($Q197:AS197,0)=OPER!$AA292,".",IF(OPER!$AB292&lt;=HOUR(AU$7),MAX($Q197:AS197,0)+1,".")))</f>
        <v>.</v>
      </c>
      <c r="AU197" s="269" t="str">
        <f>IF($E197=$E196,IF(AV196=".",IF(MAX($Q197:AT197,0)=OPER!$AA292,".",IF(OPER!$AB292&lt;=HOUR(AV$7),MAX($Q197:AT197,0)+1,".")),","),IF(MAX($Q197:AT197,0)=OPER!$AA292,".",IF(OPER!$AB292&lt;=HOUR(AV$7),MAX($Q197:AT197,0)+1,".")))</f>
        <v>.</v>
      </c>
      <c r="AV197" s="270" t="str">
        <f>IF($E197=$E196,IF(AW196=".",IF(MAX($Q197:AU197,0)=OPER!$AA292,".",IF(OPER!$AB292&lt;=HOUR(AW$7),MAX($Q197:AU197,0)+1,".")),","),IF(MAX($Q197:AU197,0)=OPER!$AA292,".",IF(OPER!$AB292&lt;=HOUR(AW$7),MAX($Q197:AU197,0)+1,".")))</f>
        <v>.</v>
      </c>
      <c r="AW197" s="271" t="str">
        <f>IF($E197=$E196,IF(AX196=".",IF(MAX($Q197:AV197,0)=OPER!$AA292,".",IF(OPER!$AB292&lt;=HOUR(AX$7),MAX($Q197:AV197,0)+1,".")),","),IF(MAX($Q197:AV197,0)=OPER!$AA292,".",IF(OPER!$AB292&lt;=HOUR(AX$7),MAX($Q197:AV197,0)+1,".")))</f>
        <v>.</v>
      </c>
      <c r="AX197" s="269" t="str">
        <f>IF($E197=$E196,IF(AY196=".",IF(MAX($Q197:AW197,0)=OPER!$AA292,".",IF(OPER!$AB292&lt;=HOUR(AY$7),MAX($Q197:AW197,0)+1,".")),","),IF(MAX($Q197:AW197,0)=OPER!$AA292,".",IF(OPER!$AB292&lt;=HOUR(AY$7),MAX($Q197:AW197,0)+1,".")))</f>
        <v>.</v>
      </c>
      <c r="AY197" s="269" t="str">
        <f>IF($E197=$E196,IF(AZ196=".",IF(MAX($Q197:AX197,0)=OPER!$AA292,".",IF(OPER!$AB292&lt;=HOUR(AZ$7),MAX($Q197:AX197,0)+1,".")),","),IF(MAX($Q197:AX197,0)=OPER!$AA292,".",IF(OPER!$AB292&lt;=HOUR(AZ$7),MAX($Q197:AX197,0)+1,".")))</f>
        <v>.</v>
      </c>
      <c r="AZ197" s="270" t="str">
        <f>IF($E197=$E196,IF(BA196=".",IF(MAX($Q197:AY197,0)=OPER!$AA292,".",IF(OPER!$AB292&lt;=HOUR(BA$7),MAX($Q197:AY197,0)+1,".")),","),IF(MAX($Q197:AY197,0)=OPER!$AA292,".",IF(OPER!$AB292&lt;=HOUR(BA$7),MAX($Q197:AY197,0)+1,".")))</f>
        <v>,</v>
      </c>
      <c r="BA197" s="30">
        <f>+OPER!AK191</f>
        <v>0</v>
      </c>
    </row>
    <row r="198" spans="1:53" ht="59.8" x14ac:dyDescent="0.2">
      <c r="A198" s="282" t="str">
        <f>IF(OPER!AF192=0,"",OPER!AF192)</f>
        <v/>
      </c>
      <c r="B198" s="109" t="str">
        <f>IF(OPER!V192=0,"",OPER!V192)</f>
        <v/>
      </c>
      <c r="C198" s="71" t="str">
        <f>IF(OPER!U192 = 0,"", OPER!U192)</f>
        <v/>
      </c>
      <c r="D198" s="30" t="str">
        <f t="shared" si="13"/>
        <v/>
      </c>
      <c r="E198" s="262" t="str">
        <f>IF(OPER!X192 = 0,"",OPER!X192)</f>
        <v/>
      </c>
      <c r="F198" s="262" t="str">
        <f>IF(OPER!I192 = 0,"",OPER!I192)</f>
        <v/>
      </c>
      <c r="G198" s="263" t="str">
        <f>IF(OPER!C192=0,"",OPER!C192)</f>
        <v/>
      </c>
      <c r="H198" s="30" t="str">
        <f>IF(OPER!R192 = 0,"",OPER!R192)</f>
        <v/>
      </c>
      <c r="I198" s="30" t="str">
        <f>IF(OPER!F192=0,"", OPER!F192)</f>
        <v/>
      </c>
      <c r="J198" s="108" t="str">
        <f>IF(OPER!G192=0,"",OPER!G192)</f>
        <v/>
      </c>
      <c r="K198" s="250">
        <f>+OPER!R192</f>
        <v>0</v>
      </c>
      <c r="L198" s="262">
        <f t="shared" si="14"/>
        <v>0</v>
      </c>
      <c r="M198" s="250">
        <f t="shared" si="15"/>
        <v>0</v>
      </c>
      <c r="N198" s="205" t="str">
        <f>IF(OPER!A192=0,"",OPER!A192)</f>
        <v/>
      </c>
      <c r="O198" s="73" t="str">
        <f>IF(OPER!AJ2048=0,"",OPER!AJ2048)</f>
        <v/>
      </c>
      <c r="P198" s="264" t="str">
        <f>IF(OPER!AH192="EJECUTADO","SI",IF(OPER!AH192="NO EJECUTADO","NO",""))</f>
        <v/>
      </c>
      <c r="Q198" s="264" t="str">
        <f>IF(OPER!AN192="EJECUTADO","SI",IF(OPER!AN192="NO EJECUTADO","NO",""))</f>
        <v/>
      </c>
      <c r="R198" s="221" t="str">
        <f>IFERROR(VLOOKUP(OPER!Z192,OPER!$AU$490:$AV$577,2,0),"NO ASIGNADO")</f>
        <v>NO ASIGNADO</v>
      </c>
      <c r="S198" s="6">
        <f>+OPER!AG192</f>
        <v>0</v>
      </c>
      <c r="T198" s="268" t="str">
        <f>IF($E198=$E197,IF(U197=".",IF(MAX($Q198:Q198,0)=OPER!$AA293,".",IF(OPER!$AB293&lt;=HOUR(U$7),MAX($Q198:Q198,0)+1,".")),","),IF(MAX($Q198:Q198,0)=OPER!$AA293,".",IF(OPER!$AB293&lt;=HOUR(U$7),MAX($Q198:Q198,0)+1,".")))</f>
        <v>.</v>
      </c>
      <c r="U198" s="269" t="str">
        <f>IF($E198=$E197,IF(V197=".",IF(MAX($Q198:T198,0)=OPER!$AA293,".",IF(OPER!$AB293&lt;=HOUR(V$7),MAX($Q198:T198,0)+1,".")),","),IF(MAX($Q198:T198,0)=OPER!$AA293,".",IF(OPER!$AB293&lt;=HOUR(V$7),MAX($Q198:T198,0)+1,".")))</f>
        <v>.</v>
      </c>
      <c r="V198" s="269" t="str">
        <f>IF($E198=$E197,IF(W197=".",IF(MAX($Q198:U198,0)=OPER!$AA293,".",IF(OPER!$AB293&lt;=HOUR(W$7),MAX($Q198:U198,0)+1,".")),","),IF(MAX($Q198:U198,0)=OPER!$AA293,".",IF(OPER!$AB293&lt;=HOUR(W$7),MAX($Q198:U198,0)+1,".")))</f>
        <v>.</v>
      </c>
      <c r="W198" s="269" t="str">
        <f>IF($E198=$E197,IF(X197=".",IF(MAX($Q198:V198,0)=OPER!$AA293,".",IF(OPER!$AB293&lt;=HOUR(X$7),MAX($Q198:V198,0)+1,".")),","),IF(MAX($Q198:V198,0)=OPER!$AA293,".",IF(OPER!$AB293&lt;=HOUR(X$7),MAX($Q198:V198,0)+1,".")))</f>
        <v>.</v>
      </c>
      <c r="X198" s="270" t="str">
        <f>IF($E198=$E197,IF(Y197=".",IF(MAX($Q198:W198,0)=OPER!$AA293,".",IF(OPER!$AB293&lt;=HOUR(Y$7),MAX($Q198:W198,0)+1,".")),","),IF(MAX($Q198:W198,0)=OPER!$AA293,".",IF(OPER!$AB293&lt;=HOUR(Y$7),MAX($Q198:W198,0)+1,".")))</f>
        <v>.</v>
      </c>
      <c r="Y198" s="271" t="str">
        <f>IF($E198=$E197,IF(Z197=".",IF(MAX($Q198:X198,0)=OPER!$AA293,".",IF(OPER!$AB293&lt;=HOUR(Z$7),MAX($Q198:X198,0)+1,".")),","),IF(MAX($Q198:X198,0)=OPER!$AA293,".",IF(OPER!$AB293&lt;=HOUR(Z$7),MAX($Q198:X198,0)+1,".")))</f>
        <v>.</v>
      </c>
      <c r="Z198" s="269" t="str">
        <f>IF($E198=$E197,IF(AA197=".",IF(MAX($Q198:Y198,0)=OPER!$AA293,".",IF(OPER!$AB293&lt;=HOUR(AA$7),MAX($Q198:Y198,0)+1,".")),","),IF(MAX($Q198:Y198,0)=OPER!$AA293,".",IF(OPER!$AB293&lt;=HOUR(AA$7),MAX($Q198:Y198,0)+1,".")))</f>
        <v>.</v>
      </c>
      <c r="AA198" s="269" t="str">
        <f>IF($E198=$E197,IF(AB197=".",IF(MAX($Q198:Z198,0)=OPER!$AA293,".",IF(OPER!$AB293&lt;=HOUR(AB$7),MAX($Q198:Z198,0)+1,".")),","),IF(MAX($Q198:Z198,0)=OPER!$AA293,".",IF(OPER!$AB293&lt;=HOUR(AB$7),MAX($Q198:Z198,0)+1,".")))</f>
        <v>.</v>
      </c>
      <c r="AB198" s="270" t="str">
        <f>IF($E198=$E197,IF(AC197=".",IF(MAX($Q198:AA198,0)=OPER!$AA293,".",IF(OPER!$AB293&lt;=HOUR(AC$7),MAX($Q198:AA198,0)+1,".")),","),IF(MAX($Q198:AA198,0)=OPER!$AA293,".",IF(OPER!$AB293&lt;=HOUR(AC$7),MAX($Q198:AA198,0)+1,".")))</f>
        <v>.</v>
      </c>
      <c r="AC198" s="271" t="str">
        <f>IF($E198=$E197,IF(AD197=".",IF(MAX($Q198:AB198,0)=OPER!$AA293,".",IF(OPER!$AB293&lt;=HOUR(AD$7),MAX($Q198:AB198,0)+1,".")),","),IF(MAX($Q198:AB198,0)=OPER!$AA293,".",IF(OPER!$AB293&lt;=HOUR(AD$7),MAX($Q198:AB198,0)+1,".")))</f>
        <v>.</v>
      </c>
      <c r="AD198" s="269" t="str">
        <f>IF($E198=$E197,IF(AE197=".",IF(MAX($Q198:AC198,0)=OPER!$AA293,".",IF(OPER!$AB293&lt;=HOUR(AE$7),MAX($Q198:AC198,0)+1,".")),","),IF(MAX($Q198:AC198,0)=OPER!$AA293,".",IF(OPER!$AB293&lt;=HOUR(AE$7),MAX($Q198:AC198,0)+1,".")))</f>
        <v>.</v>
      </c>
      <c r="AE198" s="269" t="str">
        <f>IF($E198=$E197,IF(AF197=".",IF(MAX($Q198:AD198,0)=OPER!$AA293,".",IF(OPER!$AB293&lt;=HOUR(AF$7),MAX($Q198:AD198,0)+1,".")),","),IF(MAX($Q198:AD198,0)=OPER!$AA293,".",IF(OPER!$AB293&lt;=HOUR(AF$7),MAX($Q198:AD198,0)+1,".")))</f>
        <v>.</v>
      </c>
      <c r="AF198" s="270" t="str">
        <f>IF($E198=$E197,IF(AG197=".",IF(MAX($Q198:AE198,0)=OPER!$AA293,".",IF(OPER!$AB293&lt;=HOUR(AG$7),MAX($Q198:AE198,0)+1,".")),","),IF(MAX($Q198:AE198,0)=OPER!$AA293,".",IF(OPER!$AB293&lt;=HOUR(AG$7),MAX($Q198:AE198,0)+1,".")))</f>
        <v>.</v>
      </c>
      <c r="AG198" s="271" t="str">
        <f>IF($E198=$E197,IF(AH197=".",IF(MAX($Q198:AF198,0)=OPER!$AA293,".",IF(OPER!$AB293&lt;=HOUR(AH$7),MAX($Q198:AF198,0)+1,".")),","),IF(MAX($Q198:AF198,0)=OPER!$AA293,".",IF(OPER!$AB293&lt;=HOUR(AH$7),MAX($Q198:AF198,0)+1,".")))</f>
        <v>.</v>
      </c>
      <c r="AH198" s="269" t="str">
        <f>IF($E198=$E197,IF(AI197=".",IF(MAX($Q198:AG198,0)=OPER!$AA293,".",IF(OPER!$AB293&lt;=HOUR(AI$7),MAX($Q198:AG198,0)+1,".")),","),IF(MAX($Q198:AG198,0)=OPER!$AA293,".",IF(OPER!$AB293&lt;=HOUR(AI$7),MAX($Q198:AG198,0)+1,".")))</f>
        <v>.</v>
      </c>
      <c r="AI198" s="269" t="str">
        <f>IF($E198=$E197,IF(AJ197=".",IF(MAX($Q198:AH198,0)=OPER!$AA293,".",IF(OPER!$AB293&lt;=HOUR(AJ$7),MAX($Q198:AH198,0)+1,".")),","),IF(MAX($Q198:AH198,0)=OPER!$AA293,".",IF(OPER!$AB293&lt;=HOUR(AJ$7),MAX($Q198:AH198,0)+1,".")))</f>
        <v>.</v>
      </c>
      <c r="AJ198" s="270" t="str">
        <f>IF($E198=$E197,IF(AK197=".",IF(MAX($Q198:AI198,0)=OPER!$AA293,".",IF(OPER!$AB293&lt;=HOUR(AK$7),MAX($Q198:AI198,0)+1,".")),","),IF(MAX($Q198:AI198,0)=OPER!$AA293,".",IF(OPER!$AB293&lt;=HOUR(AK$7),MAX($Q198:AI198,0)+1,".")))</f>
        <v>.</v>
      </c>
      <c r="AK198" s="271" t="str">
        <f>IF($E198=$E197,IF(AL197=".",IF(MAX($Q198:AJ198,0)=OPER!$AA293,".",IF(OPER!$AB293&lt;=HOUR(AL$7),MAX($Q198:AJ198,0)+1,".")),","),IF(MAX($Q198:AJ198,0)=OPER!$AA293,".",IF(OPER!$AB293&lt;=HOUR(AL$7),MAX($Q198:AJ198,0)+1,".")))</f>
        <v>.</v>
      </c>
      <c r="AL198" s="269" t="str">
        <f>IF($E198=$E197,IF(AM197=".",IF(MAX($Q198:AK198,0)=OPER!$AA293,".",IF(OPER!$AB293&lt;=HOUR(AM$7),MAX($Q198:AK198,0)+1,".")),","),IF(MAX($Q198:AK198,0)=OPER!$AA293,".",IF(OPER!$AB293&lt;=HOUR(AM$7),MAX($Q198:AK198,0)+1,".")))</f>
        <v>.</v>
      </c>
      <c r="AM198" s="269" t="str">
        <f>IF($E198=$E197,IF(AN197=".",IF(MAX($Q198:AL198,0)=OPER!$AA293,".",IF(OPER!$AB293&lt;=HOUR(AN$7),MAX($Q198:AL198,0)+1,".")),","),IF(MAX($Q198:AL198,0)=OPER!$AA293,".",IF(OPER!$AB293&lt;=HOUR(AN$7),MAX($Q198:AL198,0)+1,".")))</f>
        <v>.</v>
      </c>
      <c r="AN198" s="270" t="str">
        <f>IF($E198=$E197,IF(AO197=".",IF(MAX($Q198:AM198,0)=OPER!$AA293,".",IF(OPER!$AB293&lt;=HOUR(AO$7),MAX($Q198:AM198,0)+1,".")),","),IF(MAX($Q198:AM198,0)=OPER!$AA293,".",IF(OPER!$AB293&lt;=HOUR(AO$7),MAX($Q198:AM198,0)+1,".")))</f>
        <v>.</v>
      </c>
      <c r="AO198" s="271" t="str">
        <f>IF($E198=$E197,IF(AP197=".",IF(MAX($Q198:AN198,0)=OPER!$AA293,".",IF(OPER!$AB293&lt;=HOUR(AP$7),MAX($Q198:AN198,0)+1,".")),","),IF(MAX($Q198:AN198,0)=OPER!$AA293,".",IF(OPER!$AB293&lt;=HOUR(AP$7),MAX($Q198:AN198,0)+1,".")))</f>
        <v>.</v>
      </c>
      <c r="AP198" s="269" t="str">
        <f>IF($E198=$E197,IF(AQ197=".",IF(MAX($Q198:AO198,0)=OPER!$AA293,".",IF(OPER!$AB293&lt;=HOUR(AQ$7),MAX($Q198:AO198,0)+1,".")),","),IF(MAX($Q198:AO198,0)=OPER!$AA293,".",IF(OPER!$AB293&lt;=HOUR(AQ$7),MAX($Q198:AO198,0)+1,".")))</f>
        <v>.</v>
      </c>
      <c r="AQ198" s="269" t="str">
        <f>IF($E198=$E197,IF(AR197=".",IF(MAX($Q198:AP198,0)=OPER!$AA293,".",IF(OPER!$AB293&lt;=HOUR(AR$7),MAX($Q198:AP198,0)+1,".")),","),IF(MAX($Q198:AP198,0)=OPER!$AA293,".",IF(OPER!$AB293&lt;=HOUR(AR$7),MAX($Q198:AP198,0)+1,".")))</f>
        <v>.</v>
      </c>
      <c r="AR198" s="270" t="str">
        <f>IF($E198=$E197,IF(AS197=".",IF(MAX($Q198:AQ198,0)=OPER!$AA293,".",IF(OPER!$AB293&lt;=HOUR(AS$7),MAX($Q198:AQ198,0)+1,".")),","),IF(MAX($Q198:AQ198,0)=OPER!$AA293,".",IF(OPER!$AB293&lt;=HOUR(AS$7),MAX($Q198:AQ198,0)+1,".")))</f>
        <v>.</v>
      </c>
      <c r="AS198" s="271" t="str">
        <f>IF($E198=$E197,IF(AT197=".",IF(MAX($Q198:AR198,0)=OPER!$AA293,".",IF(OPER!$AB293&lt;=HOUR(AT$7),MAX($Q198:AR198,0)+1,".")),","),IF(MAX($Q198:AR198,0)=OPER!$AA293,".",IF(OPER!$AB293&lt;=HOUR(AT$7),MAX($Q198:AR198,0)+1,".")))</f>
        <v>.</v>
      </c>
      <c r="AT198" s="269" t="str">
        <f>IF($E198=$E197,IF(AU197=".",IF(MAX($Q198:AS198,0)=OPER!$AA293,".",IF(OPER!$AB293&lt;=HOUR(AU$7),MAX($Q198:AS198,0)+1,".")),","),IF(MAX($Q198:AS198,0)=OPER!$AA293,".",IF(OPER!$AB293&lt;=HOUR(AU$7),MAX($Q198:AS198,0)+1,".")))</f>
        <v>.</v>
      </c>
      <c r="AU198" s="269" t="str">
        <f>IF($E198=$E197,IF(AV197=".",IF(MAX($Q198:AT198,0)=OPER!$AA293,".",IF(OPER!$AB293&lt;=HOUR(AV$7),MAX($Q198:AT198,0)+1,".")),","),IF(MAX($Q198:AT198,0)=OPER!$AA293,".",IF(OPER!$AB293&lt;=HOUR(AV$7),MAX($Q198:AT198,0)+1,".")))</f>
        <v>.</v>
      </c>
      <c r="AV198" s="270" t="str">
        <f>IF($E198=$E197,IF(AW197=".",IF(MAX($Q198:AU198,0)=OPER!$AA293,".",IF(OPER!$AB293&lt;=HOUR(AW$7),MAX($Q198:AU198,0)+1,".")),","),IF(MAX($Q198:AU198,0)=OPER!$AA293,".",IF(OPER!$AB293&lt;=HOUR(AW$7),MAX($Q198:AU198,0)+1,".")))</f>
        <v>.</v>
      </c>
      <c r="AW198" s="271" t="str">
        <f>IF($E198=$E197,IF(AX197=".",IF(MAX($Q198:AV198,0)=OPER!$AA293,".",IF(OPER!$AB293&lt;=HOUR(AX$7),MAX($Q198:AV198,0)+1,".")),","),IF(MAX($Q198:AV198,0)=OPER!$AA293,".",IF(OPER!$AB293&lt;=HOUR(AX$7),MAX($Q198:AV198,0)+1,".")))</f>
        <v>.</v>
      </c>
      <c r="AX198" s="269" t="str">
        <f>IF($E198=$E197,IF(AY197=".",IF(MAX($Q198:AW198,0)=OPER!$AA293,".",IF(OPER!$AB293&lt;=HOUR(AY$7),MAX($Q198:AW198,0)+1,".")),","),IF(MAX($Q198:AW198,0)=OPER!$AA293,".",IF(OPER!$AB293&lt;=HOUR(AY$7),MAX($Q198:AW198,0)+1,".")))</f>
        <v>.</v>
      </c>
      <c r="AY198" s="269" t="str">
        <f>IF($E198=$E197,IF(AZ197=".",IF(MAX($Q198:AX198,0)=OPER!$AA293,".",IF(OPER!$AB293&lt;=HOUR(AZ$7),MAX($Q198:AX198,0)+1,".")),","),IF(MAX($Q198:AX198,0)=OPER!$AA293,".",IF(OPER!$AB293&lt;=HOUR(AZ$7),MAX($Q198:AX198,0)+1,".")))</f>
        <v>,</v>
      </c>
      <c r="AZ198" s="270" t="str">
        <f>IF($E198=$E197,IF(BA197=".",IF(MAX($Q198:AY198,0)=OPER!$AA293,".",IF(OPER!$AB293&lt;=HOUR(BA$7),MAX($Q198:AY198,0)+1,".")),","),IF(MAX($Q198:AY198,0)=OPER!$AA293,".",IF(OPER!$AB293&lt;=HOUR(BA$7),MAX($Q198:AY198,0)+1,".")))</f>
        <v>,</v>
      </c>
      <c r="BA198" s="30">
        <f>+OPER!AK192</f>
        <v>0</v>
      </c>
    </row>
    <row r="199" spans="1:53" ht="59.8" x14ac:dyDescent="0.2">
      <c r="A199" s="282" t="str">
        <f>IF(OPER!AF193=0,"",OPER!AF193)</f>
        <v/>
      </c>
      <c r="B199" s="109" t="str">
        <f>IF(OPER!V193=0,"",OPER!V193)</f>
        <v/>
      </c>
      <c r="C199" s="71" t="str">
        <f>IF(OPER!U193 = 0,"", OPER!U193)</f>
        <v/>
      </c>
      <c r="D199" s="30" t="str">
        <f t="shared" si="13"/>
        <v/>
      </c>
      <c r="E199" s="262" t="str">
        <f>IF(OPER!X193 = 0,"",OPER!X193)</f>
        <v/>
      </c>
      <c r="F199" s="262" t="str">
        <f>IF(OPER!I193 = 0,"",OPER!I193)</f>
        <v/>
      </c>
      <c r="G199" s="263" t="str">
        <f>IF(OPER!C193=0,"",OPER!C193)</f>
        <v/>
      </c>
      <c r="H199" s="30" t="str">
        <f>IF(OPER!R193 = 0,"",OPER!R193)</f>
        <v/>
      </c>
      <c r="I199" s="30" t="str">
        <f>IF(OPER!F193=0,"", OPER!F193)</f>
        <v/>
      </c>
      <c r="J199" s="108" t="str">
        <f>IF(OPER!G193=0,"",OPER!G193)</f>
        <v/>
      </c>
      <c r="K199" s="250">
        <f>+OPER!R193</f>
        <v>0</v>
      </c>
      <c r="L199" s="262">
        <f t="shared" si="14"/>
        <v>0</v>
      </c>
      <c r="M199" s="250">
        <f t="shared" si="15"/>
        <v>0</v>
      </c>
      <c r="N199" s="205" t="str">
        <f>IF(OPER!A193=0,"",OPER!A193)</f>
        <v/>
      </c>
      <c r="O199" s="73" t="str">
        <f>IF(OPER!AJ2049=0,"",OPER!AJ2049)</f>
        <v/>
      </c>
      <c r="P199" s="264" t="str">
        <f>IF(OPER!AH193="EJECUTADO","SI",IF(OPER!AH193="NO EJECUTADO","NO",""))</f>
        <v/>
      </c>
      <c r="Q199" s="264" t="str">
        <f>IF(OPER!AN193="EJECUTADO","SI",IF(OPER!AN193="NO EJECUTADO","NO",""))</f>
        <v/>
      </c>
      <c r="R199" s="221" t="str">
        <f>IFERROR(VLOOKUP(OPER!Z193,OPER!$AU$490:$AV$577,2,0),"NO ASIGNADO")</f>
        <v>NO ASIGNADO</v>
      </c>
      <c r="S199" s="6">
        <f>+OPER!AG193</f>
        <v>0</v>
      </c>
      <c r="T199" s="268" t="str">
        <f>IF($E199=$E198,IF(U198=".",IF(MAX($Q199:Q199,0)=OPER!$AA294,".",IF(OPER!$AB294&lt;=HOUR(U$7),MAX($Q199:Q199,0)+1,".")),","),IF(MAX($Q199:Q199,0)=OPER!$AA294,".",IF(OPER!$AB294&lt;=HOUR(U$7),MAX($Q199:Q199,0)+1,".")))</f>
        <v>.</v>
      </c>
      <c r="U199" s="269" t="str">
        <f>IF($E199=$E198,IF(V198=".",IF(MAX($Q199:T199,0)=OPER!$AA294,".",IF(OPER!$AB294&lt;=HOUR(V$7),MAX($Q199:T199,0)+1,".")),","),IF(MAX($Q199:T199,0)=OPER!$AA294,".",IF(OPER!$AB294&lt;=HOUR(V$7),MAX($Q199:T199,0)+1,".")))</f>
        <v>.</v>
      </c>
      <c r="V199" s="269" t="str">
        <f>IF($E199=$E198,IF(W198=".",IF(MAX($Q199:U199,0)=OPER!$AA294,".",IF(OPER!$AB294&lt;=HOUR(W$7),MAX($Q199:U199,0)+1,".")),","),IF(MAX($Q199:U199,0)=OPER!$AA294,".",IF(OPER!$AB294&lt;=HOUR(W$7),MAX($Q199:U199,0)+1,".")))</f>
        <v>.</v>
      </c>
      <c r="W199" s="269" t="str">
        <f>IF($E199=$E198,IF(X198=".",IF(MAX($Q199:V199,0)=OPER!$AA294,".",IF(OPER!$AB294&lt;=HOUR(X$7),MAX($Q199:V199,0)+1,".")),","),IF(MAX($Q199:V199,0)=OPER!$AA294,".",IF(OPER!$AB294&lt;=HOUR(X$7),MAX($Q199:V199,0)+1,".")))</f>
        <v>.</v>
      </c>
      <c r="X199" s="270" t="str">
        <f>IF($E199=$E198,IF(Y198=".",IF(MAX($Q199:W199,0)=OPER!$AA294,".",IF(OPER!$AB294&lt;=HOUR(Y$7),MAX($Q199:W199,0)+1,".")),","),IF(MAX($Q199:W199,0)=OPER!$AA294,".",IF(OPER!$AB294&lt;=HOUR(Y$7),MAX($Q199:W199,0)+1,".")))</f>
        <v>.</v>
      </c>
      <c r="Y199" s="271" t="str">
        <f>IF($E199=$E198,IF(Z198=".",IF(MAX($Q199:X199,0)=OPER!$AA294,".",IF(OPER!$AB294&lt;=HOUR(Z$7),MAX($Q199:X199,0)+1,".")),","),IF(MAX($Q199:X199,0)=OPER!$AA294,".",IF(OPER!$AB294&lt;=HOUR(Z$7),MAX($Q199:X199,0)+1,".")))</f>
        <v>.</v>
      </c>
      <c r="Z199" s="269" t="str">
        <f>IF($E199=$E198,IF(AA198=".",IF(MAX($Q199:Y199,0)=OPER!$AA294,".",IF(OPER!$AB294&lt;=HOUR(AA$7),MAX($Q199:Y199,0)+1,".")),","),IF(MAX($Q199:Y199,0)=OPER!$AA294,".",IF(OPER!$AB294&lt;=HOUR(AA$7),MAX($Q199:Y199,0)+1,".")))</f>
        <v>.</v>
      </c>
      <c r="AA199" s="269" t="str">
        <f>IF($E199=$E198,IF(AB198=".",IF(MAX($Q199:Z199,0)=OPER!$AA294,".",IF(OPER!$AB294&lt;=HOUR(AB$7),MAX($Q199:Z199,0)+1,".")),","),IF(MAX($Q199:Z199,0)=OPER!$AA294,".",IF(OPER!$AB294&lt;=HOUR(AB$7),MAX($Q199:Z199,0)+1,".")))</f>
        <v>.</v>
      </c>
      <c r="AB199" s="270" t="str">
        <f>IF($E199=$E198,IF(AC198=".",IF(MAX($Q199:AA199,0)=OPER!$AA294,".",IF(OPER!$AB294&lt;=HOUR(AC$7),MAX($Q199:AA199,0)+1,".")),","),IF(MAX($Q199:AA199,0)=OPER!$AA294,".",IF(OPER!$AB294&lt;=HOUR(AC$7),MAX($Q199:AA199,0)+1,".")))</f>
        <v>.</v>
      </c>
      <c r="AC199" s="271" t="str">
        <f>IF($E199=$E198,IF(AD198=".",IF(MAX($Q199:AB199,0)=OPER!$AA294,".",IF(OPER!$AB294&lt;=HOUR(AD$7),MAX($Q199:AB199,0)+1,".")),","),IF(MAX($Q199:AB199,0)=OPER!$AA294,".",IF(OPER!$AB294&lt;=HOUR(AD$7),MAX($Q199:AB199,0)+1,".")))</f>
        <v>.</v>
      </c>
      <c r="AD199" s="269" t="str">
        <f>IF($E199=$E198,IF(AE198=".",IF(MAX($Q199:AC199,0)=OPER!$AA294,".",IF(OPER!$AB294&lt;=HOUR(AE$7),MAX($Q199:AC199,0)+1,".")),","),IF(MAX($Q199:AC199,0)=OPER!$AA294,".",IF(OPER!$AB294&lt;=HOUR(AE$7),MAX($Q199:AC199,0)+1,".")))</f>
        <v>.</v>
      </c>
      <c r="AE199" s="269" t="str">
        <f>IF($E199=$E198,IF(AF198=".",IF(MAX($Q199:AD199,0)=OPER!$AA294,".",IF(OPER!$AB294&lt;=HOUR(AF$7),MAX($Q199:AD199,0)+1,".")),","),IF(MAX($Q199:AD199,0)=OPER!$AA294,".",IF(OPER!$AB294&lt;=HOUR(AF$7),MAX($Q199:AD199,0)+1,".")))</f>
        <v>.</v>
      </c>
      <c r="AF199" s="270" t="str">
        <f>IF($E199=$E198,IF(AG198=".",IF(MAX($Q199:AE199,0)=OPER!$AA294,".",IF(OPER!$AB294&lt;=HOUR(AG$7),MAX($Q199:AE199,0)+1,".")),","),IF(MAX($Q199:AE199,0)=OPER!$AA294,".",IF(OPER!$AB294&lt;=HOUR(AG$7),MAX($Q199:AE199,0)+1,".")))</f>
        <v>.</v>
      </c>
      <c r="AG199" s="271" t="str">
        <f>IF($E199=$E198,IF(AH198=".",IF(MAX($Q199:AF199,0)=OPER!$AA294,".",IF(OPER!$AB294&lt;=HOUR(AH$7),MAX($Q199:AF199,0)+1,".")),","),IF(MAX($Q199:AF199,0)=OPER!$AA294,".",IF(OPER!$AB294&lt;=HOUR(AH$7),MAX($Q199:AF199,0)+1,".")))</f>
        <v>.</v>
      </c>
      <c r="AH199" s="269" t="str">
        <f>IF($E199=$E198,IF(AI198=".",IF(MAX($Q199:AG199,0)=OPER!$AA294,".",IF(OPER!$AB294&lt;=HOUR(AI$7),MAX($Q199:AG199,0)+1,".")),","),IF(MAX($Q199:AG199,0)=OPER!$AA294,".",IF(OPER!$AB294&lt;=HOUR(AI$7),MAX($Q199:AG199,0)+1,".")))</f>
        <v>.</v>
      </c>
      <c r="AI199" s="269" t="str">
        <f>IF($E199=$E198,IF(AJ198=".",IF(MAX($Q199:AH199,0)=OPER!$AA294,".",IF(OPER!$AB294&lt;=HOUR(AJ$7),MAX($Q199:AH199,0)+1,".")),","),IF(MAX($Q199:AH199,0)=OPER!$AA294,".",IF(OPER!$AB294&lt;=HOUR(AJ$7),MAX($Q199:AH199,0)+1,".")))</f>
        <v>.</v>
      </c>
      <c r="AJ199" s="270" t="str">
        <f>IF($E199=$E198,IF(AK198=".",IF(MAX($Q199:AI199,0)=OPER!$AA294,".",IF(OPER!$AB294&lt;=HOUR(AK$7),MAX($Q199:AI199,0)+1,".")),","),IF(MAX($Q199:AI199,0)=OPER!$AA294,".",IF(OPER!$AB294&lt;=HOUR(AK$7),MAX($Q199:AI199,0)+1,".")))</f>
        <v>.</v>
      </c>
      <c r="AK199" s="271" t="str">
        <f>IF($E199=$E198,IF(AL198=".",IF(MAX($Q199:AJ199,0)=OPER!$AA294,".",IF(OPER!$AB294&lt;=HOUR(AL$7),MAX($Q199:AJ199,0)+1,".")),","),IF(MAX($Q199:AJ199,0)=OPER!$AA294,".",IF(OPER!$AB294&lt;=HOUR(AL$7),MAX($Q199:AJ199,0)+1,".")))</f>
        <v>.</v>
      </c>
      <c r="AL199" s="269" t="str">
        <f>IF($E199=$E198,IF(AM198=".",IF(MAX($Q199:AK199,0)=OPER!$AA294,".",IF(OPER!$AB294&lt;=HOUR(AM$7),MAX($Q199:AK199,0)+1,".")),","),IF(MAX($Q199:AK199,0)=OPER!$AA294,".",IF(OPER!$AB294&lt;=HOUR(AM$7),MAX($Q199:AK199,0)+1,".")))</f>
        <v>.</v>
      </c>
      <c r="AM199" s="269" t="str">
        <f>IF($E199=$E198,IF(AN198=".",IF(MAX($Q199:AL199,0)=OPER!$AA294,".",IF(OPER!$AB294&lt;=HOUR(AN$7),MAX($Q199:AL199,0)+1,".")),","),IF(MAX($Q199:AL199,0)=OPER!$AA294,".",IF(OPER!$AB294&lt;=HOUR(AN$7),MAX($Q199:AL199,0)+1,".")))</f>
        <v>.</v>
      </c>
      <c r="AN199" s="270" t="str">
        <f>IF($E199=$E198,IF(AO198=".",IF(MAX($Q199:AM199,0)=OPER!$AA294,".",IF(OPER!$AB294&lt;=HOUR(AO$7),MAX($Q199:AM199,0)+1,".")),","),IF(MAX($Q199:AM199,0)=OPER!$AA294,".",IF(OPER!$AB294&lt;=HOUR(AO$7),MAX($Q199:AM199,0)+1,".")))</f>
        <v>.</v>
      </c>
      <c r="AO199" s="271" t="str">
        <f>IF($E199=$E198,IF(AP198=".",IF(MAX($Q199:AN199,0)=OPER!$AA294,".",IF(OPER!$AB294&lt;=HOUR(AP$7),MAX($Q199:AN199,0)+1,".")),","),IF(MAX($Q199:AN199,0)=OPER!$AA294,".",IF(OPER!$AB294&lt;=HOUR(AP$7),MAX($Q199:AN199,0)+1,".")))</f>
        <v>.</v>
      </c>
      <c r="AP199" s="269" t="str">
        <f>IF($E199=$E198,IF(AQ198=".",IF(MAX($Q199:AO199,0)=OPER!$AA294,".",IF(OPER!$AB294&lt;=HOUR(AQ$7),MAX($Q199:AO199,0)+1,".")),","),IF(MAX($Q199:AO199,0)=OPER!$AA294,".",IF(OPER!$AB294&lt;=HOUR(AQ$7),MAX($Q199:AO199,0)+1,".")))</f>
        <v>.</v>
      </c>
      <c r="AQ199" s="269" t="str">
        <f>IF($E199=$E198,IF(AR198=".",IF(MAX($Q199:AP199,0)=OPER!$AA294,".",IF(OPER!$AB294&lt;=HOUR(AR$7),MAX($Q199:AP199,0)+1,".")),","),IF(MAX($Q199:AP199,0)=OPER!$AA294,".",IF(OPER!$AB294&lt;=HOUR(AR$7),MAX($Q199:AP199,0)+1,".")))</f>
        <v>.</v>
      </c>
      <c r="AR199" s="270" t="str">
        <f>IF($E199=$E198,IF(AS198=".",IF(MAX($Q199:AQ199,0)=OPER!$AA294,".",IF(OPER!$AB294&lt;=HOUR(AS$7),MAX($Q199:AQ199,0)+1,".")),","),IF(MAX($Q199:AQ199,0)=OPER!$AA294,".",IF(OPER!$AB294&lt;=HOUR(AS$7),MAX($Q199:AQ199,0)+1,".")))</f>
        <v>.</v>
      </c>
      <c r="AS199" s="271" t="str">
        <f>IF($E199=$E198,IF(AT198=".",IF(MAX($Q199:AR199,0)=OPER!$AA294,".",IF(OPER!$AB294&lt;=HOUR(AT$7),MAX($Q199:AR199,0)+1,".")),","),IF(MAX($Q199:AR199,0)=OPER!$AA294,".",IF(OPER!$AB294&lt;=HOUR(AT$7),MAX($Q199:AR199,0)+1,".")))</f>
        <v>.</v>
      </c>
      <c r="AT199" s="269" t="str">
        <f>IF($E199=$E198,IF(AU198=".",IF(MAX($Q199:AS199,0)=OPER!$AA294,".",IF(OPER!$AB294&lt;=HOUR(AU$7),MAX($Q199:AS199,0)+1,".")),","),IF(MAX($Q199:AS199,0)=OPER!$AA294,".",IF(OPER!$AB294&lt;=HOUR(AU$7),MAX($Q199:AS199,0)+1,".")))</f>
        <v>.</v>
      </c>
      <c r="AU199" s="269" t="str">
        <f>IF($E199=$E198,IF(AV198=".",IF(MAX($Q199:AT199,0)=OPER!$AA294,".",IF(OPER!$AB294&lt;=HOUR(AV$7),MAX($Q199:AT199,0)+1,".")),","),IF(MAX($Q199:AT199,0)=OPER!$AA294,".",IF(OPER!$AB294&lt;=HOUR(AV$7),MAX($Q199:AT199,0)+1,".")))</f>
        <v>.</v>
      </c>
      <c r="AV199" s="270" t="str">
        <f>IF($E199=$E198,IF(AW198=".",IF(MAX($Q199:AU199,0)=OPER!$AA294,".",IF(OPER!$AB294&lt;=HOUR(AW$7),MAX($Q199:AU199,0)+1,".")),","),IF(MAX($Q199:AU199,0)=OPER!$AA294,".",IF(OPER!$AB294&lt;=HOUR(AW$7),MAX($Q199:AU199,0)+1,".")))</f>
        <v>.</v>
      </c>
      <c r="AW199" s="271" t="str">
        <f>IF($E199=$E198,IF(AX198=".",IF(MAX($Q199:AV199,0)=OPER!$AA294,".",IF(OPER!$AB294&lt;=HOUR(AX$7),MAX($Q199:AV199,0)+1,".")),","),IF(MAX($Q199:AV199,0)=OPER!$AA294,".",IF(OPER!$AB294&lt;=HOUR(AX$7),MAX($Q199:AV199,0)+1,".")))</f>
        <v>.</v>
      </c>
      <c r="AX199" s="269" t="str">
        <f>IF($E199=$E198,IF(AY198=".",IF(MAX($Q199:AW199,0)=OPER!$AA294,".",IF(OPER!$AB294&lt;=HOUR(AY$7),MAX($Q199:AW199,0)+1,".")),","),IF(MAX($Q199:AW199,0)=OPER!$AA294,".",IF(OPER!$AB294&lt;=HOUR(AY$7),MAX($Q199:AW199,0)+1,".")))</f>
        <v>,</v>
      </c>
      <c r="AY199" s="269" t="str">
        <f>IF($E199=$E198,IF(AZ198=".",IF(MAX($Q199:AX199,0)=OPER!$AA294,".",IF(OPER!$AB294&lt;=HOUR(AZ$7),MAX($Q199:AX199,0)+1,".")),","),IF(MAX($Q199:AX199,0)=OPER!$AA294,".",IF(OPER!$AB294&lt;=HOUR(AZ$7),MAX($Q199:AX199,0)+1,".")))</f>
        <v>,</v>
      </c>
      <c r="AZ199" s="270" t="str">
        <f>IF($E199=$E198,IF(BA198=".",IF(MAX($Q199:AY199,0)=OPER!$AA294,".",IF(OPER!$AB294&lt;=HOUR(BA$7),MAX($Q199:AY199,0)+1,".")),","),IF(MAX($Q199:AY199,0)=OPER!$AA294,".",IF(OPER!$AB294&lt;=HOUR(BA$7),MAX($Q199:AY199,0)+1,".")))</f>
        <v>,</v>
      </c>
      <c r="BA199" s="30">
        <f>+OPER!AK193</f>
        <v>0</v>
      </c>
    </row>
    <row r="200" spans="1:53" ht="59.8" x14ac:dyDescent="0.2">
      <c r="A200" s="282" t="str">
        <f>IF(OPER!AF194=0,"",OPER!AF194)</f>
        <v/>
      </c>
      <c r="B200" s="109" t="str">
        <f>IF(OPER!V194=0,"",OPER!V194)</f>
        <v/>
      </c>
      <c r="C200" s="71" t="str">
        <f>IF(OPER!U194 = 0,"", OPER!U194)</f>
        <v/>
      </c>
      <c r="D200" s="30" t="str">
        <f t="shared" si="13"/>
        <v/>
      </c>
      <c r="E200" s="262" t="str">
        <f>IF(OPER!X194 = 0,"",OPER!X194)</f>
        <v/>
      </c>
      <c r="F200" s="262" t="str">
        <f>IF(OPER!I194 = 0,"",OPER!I194)</f>
        <v/>
      </c>
      <c r="G200" s="263" t="str">
        <f>IF(OPER!C194=0,"",OPER!C194)</f>
        <v/>
      </c>
      <c r="H200" s="30" t="str">
        <f>IF(OPER!R194 = 0,"",OPER!R194)</f>
        <v/>
      </c>
      <c r="I200" s="30" t="str">
        <f>IF(OPER!F194=0,"", OPER!F194)</f>
        <v/>
      </c>
      <c r="J200" s="108" t="str">
        <f>IF(OPER!G194=0,"",OPER!G194)</f>
        <v/>
      </c>
      <c r="K200" s="250">
        <f>+OPER!R194</f>
        <v>0</v>
      </c>
      <c r="L200" s="262">
        <f t="shared" si="14"/>
        <v>0</v>
      </c>
      <c r="M200" s="250">
        <f t="shared" si="15"/>
        <v>0</v>
      </c>
      <c r="N200" s="205" t="str">
        <f>IF(OPER!A194=0,"",OPER!A194)</f>
        <v/>
      </c>
      <c r="O200" s="73" t="str">
        <f>IF(OPER!AJ2050=0,"",OPER!AJ2050)</f>
        <v/>
      </c>
      <c r="P200" s="264" t="str">
        <f>IF(OPER!AH194="EJECUTADO","SI",IF(OPER!AH194="NO EJECUTADO","NO",""))</f>
        <v/>
      </c>
      <c r="Q200" s="264" t="str">
        <f>IF(OPER!AN194="EJECUTADO","SI",IF(OPER!AN194="NO EJECUTADO","NO",""))</f>
        <v/>
      </c>
      <c r="R200" s="221" t="str">
        <f>IFERROR(VLOOKUP(OPER!Z194,OPER!$AU$490:$AV$577,2,0),"NO ASIGNADO")</f>
        <v>NO ASIGNADO</v>
      </c>
      <c r="S200" s="6">
        <f>+OPER!AG194</f>
        <v>0</v>
      </c>
      <c r="T200" s="268" t="str">
        <f>IF($E200=$E199,IF(U199=".",IF(MAX($Q200:Q200,0)=OPER!$AA295,".",IF(OPER!$AB295&lt;=HOUR(U$7),MAX($Q200:Q200,0)+1,".")),","),IF(MAX($Q200:Q200,0)=OPER!$AA295,".",IF(OPER!$AB295&lt;=HOUR(U$7),MAX($Q200:Q200,0)+1,".")))</f>
        <v>.</v>
      </c>
      <c r="U200" s="269" t="str">
        <f>IF($E200=$E199,IF(V199=".",IF(MAX($Q200:T200,0)=OPER!$AA295,".",IF(OPER!$AB295&lt;=HOUR(V$7),MAX($Q200:T200,0)+1,".")),","),IF(MAX($Q200:T200,0)=OPER!$AA295,".",IF(OPER!$AB295&lt;=HOUR(V$7),MAX($Q200:T200,0)+1,".")))</f>
        <v>.</v>
      </c>
      <c r="V200" s="269" t="str">
        <f>IF($E200=$E199,IF(W199=".",IF(MAX($Q200:U200,0)=OPER!$AA295,".",IF(OPER!$AB295&lt;=HOUR(W$7),MAX($Q200:U200,0)+1,".")),","),IF(MAX($Q200:U200,0)=OPER!$AA295,".",IF(OPER!$AB295&lt;=HOUR(W$7),MAX($Q200:U200,0)+1,".")))</f>
        <v>.</v>
      </c>
      <c r="W200" s="269" t="str">
        <f>IF($E200=$E199,IF(X199=".",IF(MAX($Q200:V200,0)=OPER!$AA295,".",IF(OPER!$AB295&lt;=HOUR(X$7),MAX($Q200:V200,0)+1,".")),","),IF(MAX($Q200:V200,0)=OPER!$AA295,".",IF(OPER!$AB295&lt;=HOUR(X$7),MAX($Q200:V200,0)+1,".")))</f>
        <v>.</v>
      </c>
      <c r="X200" s="270" t="str">
        <f>IF($E200=$E199,IF(Y199=".",IF(MAX($Q200:W200,0)=OPER!$AA295,".",IF(OPER!$AB295&lt;=HOUR(Y$7),MAX($Q200:W200,0)+1,".")),","),IF(MAX($Q200:W200,0)=OPER!$AA295,".",IF(OPER!$AB295&lt;=HOUR(Y$7),MAX($Q200:W200,0)+1,".")))</f>
        <v>.</v>
      </c>
      <c r="Y200" s="271" t="str">
        <f>IF($E200=$E199,IF(Z199=".",IF(MAX($Q200:X200,0)=OPER!$AA295,".",IF(OPER!$AB295&lt;=HOUR(Z$7),MAX($Q200:X200,0)+1,".")),","),IF(MAX($Q200:X200,0)=OPER!$AA295,".",IF(OPER!$AB295&lt;=HOUR(Z$7),MAX($Q200:X200,0)+1,".")))</f>
        <v>.</v>
      </c>
      <c r="Z200" s="269" t="str">
        <f>IF($E200=$E199,IF(AA199=".",IF(MAX($Q200:Y200,0)=OPER!$AA295,".",IF(OPER!$AB295&lt;=HOUR(AA$7),MAX($Q200:Y200,0)+1,".")),","),IF(MAX($Q200:Y200,0)=OPER!$AA295,".",IF(OPER!$AB295&lt;=HOUR(AA$7),MAX($Q200:Y200,0)+1,".")))</f>
        <v>.</v>
      </c>
      <c r="AA200" s="269" t="str">
        <f>IF($E200=$E199,IF(AB199=".",IF(MAX($Q200:Z200,0)=OPER!$AA295,".",IF(OPER!$AB295&lt;=HOUR(AB$7),MAX($Q200:Z200,0)+1,".")),","),IF(MAX($Q200:Z200,0)=OPER!$AA295,".",IF(OPER!$AB295&lt;=HOUR(AB$7),MAX($Q200:Z200,0)+1,".")))</f>
        <v>.</v>
      </c>
      <c r="AB200" s="270" t="str">
        <f>IF($E200=$E199,IF(AC199=".",IF(MAX($Q200:AA200,0)=OPER!$AA295,".",IF(OPER!$AB295&lt;=HOUR(AC$7),MAX($Q200:AA200,0)+1,".")),","),IF(MAX($Q200:AA200,0)=OPER!$AA295,".",IF(OPER!$AB295&lt;=HOUR(AC$7),MAX($Q200:AA200,0)+1,".")))</f>
        <v>.</v>
      </c>
      <c r="AC200" s="271" t="str">
        <f>IF($E200=$E199,IF(AD199=".",IF(MAX($Q200:AB200,0)=OPER!$AA295,".",IF(OPER!$AB295&lt;=HOUR(AD$7),MAX($Q200:AB200,0)+1,".")),","),IF(MAX($Q200:AB200,0)=OPER!$AA295,".",IF(OPER!$AB295&lt;=HOUR(AD$7),MAX($Q200:AB200,0)+1,".")))</f>
        <v>.</v>
      </c>
      <c r="AD200" s="269" t="str">
        <f>IF($E200=$E199,IF(AE199=".",IF(MAX($Q200:AC200,0)=OPER!$AA295,".",IF(OPER!$AB295&lt;=HOUR(AE$7),MAX($Q200:AC200,0)+1,".")),","),IF(MAX($Q200:AC200,0)=OPER!$AA295,".",IF(OPER!$AB295&lt;=HOUR(AE$7),MAX($Q200:AC200,0)+1,".")))</f>
        <v>.</v>
      </c>
      <c r="AE200" s="269" t="str">
        <f>IF($E200=$E199,IF(AF199=".",IF(MAX($Q200:AD200,0)=OPER!$AA295,".",IF(OPER!$AB295&lt;=HOUR(AF$7),MAX($Q200:AD200,0)+1,".")),","),IF(MAX($Q200:AD200,0)=OPER!$AA295,".",IF(OPER!$AB295&lt;=HOUR(AF$7),MAX($Q200:AD200,0)+1,".")))</f>
        <v>.</v>
      </c>
      <c r="AF200" s="270" t="str">
        <f>IF($E200=$E199,IF(AG199=".",IF(MAX($Q200:AE200,0)=OPER!$AA295,".",IF(OPER!$AB295&lt;=HOUR(AG$7),MAX($Q200:AE200,0)+1,".")),","),IF(MAX($Q200:AE200,0)=OPER!$AA295,".",IF(OPER!$AB295&lt;=HOUR(AG$7),MAX($Q200:AE200,0)+1,".")))</f>
        <v>.</v>
      </c>
      <c r="AG200" s="271" t="str">
        <f>IF($E200=$E199,IF(AH199=".",IF(MAX($Q200:AF200,0)=OPER!$AA295,".",IF(OPER!$AB295&lt;=HOUR(AH$7),MAX($Q200:AF200,0)+1,".")),","),IF(MAX($Q200:AF200,0)=OPER!$AA295,".",IF(OPER!$AB295&lt;=HOUR(AH$7),MAX($Q200:AF200,0)+1,".")))</f>
        <v>.</v>
      </c>
      <c r="AH200" s="269" t="str">
        <f>IF($E200=$E199,IF(AI199=".",IF(MAX($Q200:AG200,0)=OPER!$AA295,".",IF(OPER!$AB295&lt;=HOUR(AI$7),MAX($Q200:AG200,0)+1,".")),","),IF(MAX($Q200:AG200,0)=OPER!$AA295,".",IF(OPER!$AB295&lt;=HOUR(AI$7),MAX($Q200:AG200,0)+1,".")))</f>
        <v>.</v>
      </c>
      <c r="AI200" s="269" t="str">
        <f>IF($E200=$E199,IF(AJ199=".",IF(MAX($Q200:AH200,0)=OPER!$AA295,".",IF(OPER!$AB295&lt;=HOUR(AJ$7),MAX($Q200:AH200,0)+1,".")),","),IF(MAX($Q200:AH200,0)=OPER!$AA295,".",IF(OPER!$AB295&lt;=HOUR(AJ$7),MAX($Q200:AH200,0)+1,".")))</f>
        <v>.</v>
      </c>
      <c r="AJ200" s="270" t="str">
        <f>IF($E200=$E199,IF(AK199=".",IF(MAX($Q200:AI200,0)=OPER!$AA295,".",IF(OPER!$AB295&lt;=HOUR(AK$7),MAX($Q200:AI200,0)+1,".")),","),IF(MAX($Q200:AI200,0)=OPER!$AA295,".",IF(OPER!$AB295&lt;=HOUR(AK$7),MAX($Q200:AI200,0)+1,".")))</f>
        <v>.</v>
      </c>
      <c r="AK200" s="271" t="str">
        <f>IF($E200=$E199,IF(AL199=".",IF(MAX($Q200:AJ200,0)=OPER!$AA295,".",IF(OPER!$AB295&lt;=HOUR(AL$7),MAX($Q200:AJ200,0)+1,".")),","),IF(MAX($Q200:AJ200,0)=OPER!$AA295,".",IF(OPER!$AB295&lt;=HOUR(AL$7),MAX($Q200:AJ200,0)+1,".")))</f>
        <v>.</v>
      </c>
      <c r="AL200" s="269" t="str">
        <f>IF($E200=$E199,IF(AM199=".",IF(MAX($Q200:AK200,0)=OPER!$AA295,".",IF(OPER!$AB295&lt;=HOUR(AM$7),MAX($Q200:AK200,0)+1,".")),","),IF(MAX($Q200:AK200,0)=OPER!$AA295,".",IF(OPER!$AB295&lt;=HOUR(AM$7),MAX($Q200:AK200,0)+1,".")))</f>
        <v>.</v>
      </c>
      <c r="AM200" s="269" t="str">
        <f>IF($E200=$E199,IF(AN199=".",IF(MAX($Q200:AL200,0)=OPER!$AA295,".",IF(OPER!$AB295&lt;=HOUR(AN$7),MAX($Q200:AL200,0)+1,".")),","),IF(MAX($Q200:AL200,0)=OPER!$AA295,".",IF(OPER!$AB295&lt;=HOUR(AN$7),MAX($Q200:AL200,0)+1,".")))</f>
        <v>.</v>
      </c>
      <c r="AN200" s="270" t="str">
        <f>IF($E200=$E199,IF(AO199=".",IF(MAX($Q200:AM200,0)=OPER!$AA295,".",IF(OPER!$AB295&lt;=HOUR(AO$7),MAX($Q200:AM200,0)+1,".")),","),IF(MAX($Q200:AM200,0)=OPER!$AA295,".",IF(OPER!$AB295&lt;=HOUR(AO$7),MAX($Q200:AM200,0)+1,".")))</f>
        <v>.</v>
      </c>
      <c r="AO200" s="271" t="str">
        <f>IF($E200=$E199,IF(AP199=".",IF(MAX($Q200:AN200,0)=OPER!$AA295,".",IF(OPER!$AB295&lt;=HOUR(AP$7),MAX($Q200:AN200,0)+1,".")),","),IF(MAX($Q200:AN200,0)=OPER!$AA295,".",IF(OPER!$AB295&lt;=HOUR(AP$7),MAX($Q200:AN200,0)+1,".")))</f>
        <v>.</v>
      </c>
      <c r="AP200" s="269" t="str">
        <f>IF($E200=$E199,IF(AQ199=".",IF(MAX($Q200:AO200,0)=OPER!$AA295,".",IF(OPER!$AB295&lt;=HOUR(AQ$7),MAX($Q200:AO200,0)+1,".")),","),IF(MAX($Q200:AO200,0)=OPER!$AA295,".",IF(OPER!$AB295&lt;=HOUR(AQ$7),MAX($Q200:AO200,0)+1,".")))</f>
        <v>.</v>
      </c>
      <c r="AQ200" s="269" t="str">
        <f>IF($E200=$E199,IF(AR199=".",IF(MAX($Q200:AP200,0)=OPER!$AA295,".",IF(OPER!$AB295&lt;=HOUR(AR$7),MAX($Q200:AP200,0)+1,".")),","),IF(MAX($Q200:AP200,0)=OPER!$AA295,".",IF(OPER!$AB295&lt;=HOUR(AR$7),MAX($Q200:AP200,0)+1,".")))</f>
        <v>.</v>
      </c>
      <c r="AR200" s="270" t="str">
        <f>IF($E200=$E199,IF(AS199=".",IF(MAX($Q200:AQ200,0)=OPER!$AA295,".",IF(OPER!$AB295&lt;=HOUR(AS$7),MAX($Q200:AQ200,0)+1,".")),","),IF(MAX($Q200:AQ200,0)=OPER!$AA295,".",IF(OPER!$AB295&lt;=HOUR(AS$7),MAX($Q200:AQ200,0)+1,".")))</f>
        <v>.</v>
      </c>
      <c r="AS200" s="271" t="str">
        <f>IF($E200=$E199,IF(AT199=".",IF(MAX($Q200:AR200,0)=OPER!$AA295,".",IF(OPER!$AB295&lt;=HOUR(AT$7),MAX($Q200:AR200,0)+1,".")),","),IF(MAX($Q200:AR200,0)=OPER!$AA295,".",IF(OPER!$AB295&lt;=HOUR(AT$7),MAX($Q200:AR200,0)+1,".")))</f>
        <v>.</v>
      </c>
      <c r="AT200" s="269" t="str">
        <f>IF($E200=$E199,IF(AU199=".",IF(MAX($Q200:AS200,0)=OPER!$AA295,".",IF(OPER!$AB295&lt;=HOUR(AU$7),MAX($Q200:AS200,0)+1,".")),","),IF(MAX($Q200:AS200,0)=OPER!$AA295,".",IF(OPER!$AB295&lt;=HOUR(AU$7),MAX($Q200:AS200,0)+1,".")))</f>
        <v>.</v>
      </c>
      <c r="AU200" s="269" t="str">
        <f>IF($E200=$E199,IF(AV199=".",IF(MAX($Q200:AT200,0)=OPER!$AA295,".",IF(OPER!$AB295&lt;=HOUR(AV$7),MAX($Q200:AT200,0)+1,".")),","),IF(MAX($Q200:AT200,0)=OPER!$AA295,".",IF(OPER!$AB295&lt;=HOUR(AV$7),MAX($Q200:AT200,0)+1,".")))</f>
        <v>.</v>
      </c>
      <c r="AV200" s="270" t="str">
        <f>IF($E200=$E199,IF(AW199=".",IF(MAX($Q200:AU200,0)=OPER!$AA295,".",IF(OPER!$AB295&lt;=HOUR(AW$7),MAX($Q200:AU200,0)+1,".")),","),IF(MAX($Q200:AU200,0)=OPER!$AA295,".",IF(OPER!$AB295&lt;=HOUR(AW$7),MAX($Q200:AU200,0)+1,".")))</f>
        <v>.</v>
      </c>
      <c r="AW200" s="271" t="str">
        <f>IF($E200=$E199,IF(AX199=".",IF(MAX($Q200:AV200,0)=OPER!$AA295,".",IF(OPER!$AB295&lt;=HOUR(AX$7),MAX($Q200:AV200,0)+1,".")),","),IF(MAX($Q200:AV200,0)=OPER!$AA295,".",IF(OPER!$AB295&lt;=HOUR(AX$7),MAX($Q200:AV200,0)+1,".")))</f>
        <v>,</v>
      </c>
      <c r="AX200" s="269" t="str">
        <f>IF($E200=$E199,IF(AY199=".",IF(MAX($Q200:AW200,0)=OPER!$AA295,".",IF(OPER!$AB295&lt;=HOUR(AY$7),MAX($Q200:AW200,0)+1,".")),","),IF(MAX($Q200:AW200,0)=OPER!$AA295,".",IF(OPER!$AB295&lt;=HOUR(AY$7),MAX($Q200:AW200,0)+1,".")))</f>
        <v>,</v>
      </c>
      <c r="AY200" s="269" t="str">
        <f>IF($E200=$E199,IF(AZ199=".",IF(MAX($Q200:AX200,0)=OPER!$AA295,".",IF(OPER!$AB295&lt;=HOUR(AZ$7),MAX($Q200:AX200,0)+1,".")),","),IF(MAX($Q200:AX200,0)=OPER!$AA295,".",IF(OPER!$AB295&lt;=HOUR(AZ$7),MAX($Q200:AX200,0)+1,".")))</f>
        <v>,</v>
      </c>
      <c r="AZ200" s="270" t="str">
        <f>IF($E200=$E199,IF(BA199=".",IF(MAX($Q200:AY200,0)=OPER!$AA295,".",IF(OPER!$AB295&lt;=HOUR(BA$7),MAX($Q200:AY200,0)+1,".")),","),IF(MAX($Q200:AY200,0)=OPER!$AA295,".",IF(OPER!$AB295&lt;=HOUR(BA$7),MAX($Q200:AY200,0)+1,".")))</f>
        <v>,</v>
      </c>
      <c r="BA200" s="30">
        <f>+OPER!AK194</f>
        <v>0</v>
      </c>
    </row>
    <row r="201" spans="1:53" ht="59.8" x14ac:dyDescent="0.2">
      <c r="A201" s="282" t="str">
        <f>IF(OPER!AF195=0,"",OPER!AF195)</f>
        <v/>
      </c>
      <c r="B201" s="109" t="str">
        <f>IF(OPER!V195=0,"",OPER!V195)</f>
        <v/>
      </c>
      <c r="C201" s="71" t="str">
        <f>IF(OPER!U195 = 0,"", OPER!U195)</f>
        <v/>
      </c>
      <c r="D201" s="30" t="str">
        <f t="shared" ref="D201:D264" si="16">IF(N201&lt;&gt;"",IF(OR(OR(N201="ZOT1",N201="ZOT3"),_xlfn.NUMBERVALUE(C201)&lt;&gt;0),"NO","SI"),"")</f>
        <v/>
      </c>
      <c r="E201" s="262" t="str">
        <f>IF(OPER!X195 = 0,"",OPER!X195)</f>
        <v/>
      </c>
      <c r="F201" s="262" t="str">
        <f>IF(OPER!I195 = 0,"",OPER!I195)</f>
        <v/>
      </c>
      <c r="G201" s="263" t="str">
        <f>IF(OPER!C195=0,"",OPER!C195)</f>
        <v/>
      </c>
      <c r="H201" s="30" t="str">
        <f>IF(OPER!R195 = 0,"",OPER!R195)</f>
        <v/>
      </c>
      <c r="I201" s="30" t="str">
        <f>IF(OPER!F195=0,"", OPER!F195)</f>
        <v/>
      </c>
      <c r="J201" s="108" t="str">
        <f>IF(OPER!G195=0,"",OPER!G195)</f>
        <v/>
      </c>
      <c r="K201" s="250">
        <f>+OPER!R195</f>
        <v>0</v>
      </c>
      <c r="L201" s="262">
        <f t="shared" ref="L201:L264" si="17">+SUMIFS($H$8:$H$185,$B$8:$B$185,B201,$E$8:$E$185,E201)</f>
        <v>0</v>
      </c>
      <c r="M201" s="250">
        <f t="shared" ref="M201:M264" si="18">IFERROR(SUMIFS($H$8:$H$184,$B$8:$B$184,B201,$G$8:$G$184,G201)/(SUMIF($B$8:$B$184,B201,$H$8:$H$184)*0+1),"")</f>
        <v>0</v>
      </c>
      <c r="N201" s="205" t="str">
        <f>IF(OPER!A195=0,"",OPER!A195)</f>
        <v/>
      </c>
      <c r="O201" s="73" t="str">
        <f>IF(OPER!AJ2051=0,"",OPER!AJ2051)</f>
        <v/>
      </c>
      <c r="P201" s="264" t="str">
        <f>IF(OPER!AH195="EJECUTADO","SI",IF(OPER!AH195="NO EJECUTADO","NO",""))</f>
        <v/>
      </c>
      <c r="Q201" s="264" t="str">
        <f>IF(OPER!AN195="EJECUTADO","SI",IF(OPER!AN195="NO EJECUTADO","NO",""))</f>
        <v/>
      </c>
      <c r="R201" s="221" t="str">
        <f>IFERROR(VLOOKUP(OPER!Z195,OPER!$AU$490:$AV$577,2,0),"NO ASIGNADO")</f>
        <v>NO ASIGNADO</v>
      </c>
      <c r="S201" s="6">
        <f>+OPER!AG195</f>
        <v>0</v>
      </c>
      <c r="T201" s="268" t="str">
        <f>IF($E201=$E200,IF(U200=".",IF(MAX($Q201:Q201,0)=OPER!$AA296,".",IF(OPER!$AB296&lt;=HOUR(U$7),MAX($Q201:Q201,0)+1,".")),","),IF(MAX($Q201:Q201,0)=OPER!$AA296,".",IF(OPER!$AB296&lt;=HOUR(U$7),MAX($Q201:Q201,0)+1,".")))</f>
        <v>.</v>
      </c>
      <c r="U201" s="269" t="str">
        <f>IF($E201=$E200,IF(V200=".",IF(MAX($Q201:T201,0)=OPER!$AA296,".",IF(OPER!$AB296&lt;=HOUR(V$7),MAX($Q201:T201,0)+1,".")),","),IF(MAX($Q201:T201,0)=OPER!$AA296,".",IF(OPER!$AB296&lt;=HOUR(V$7),MAX($Q201:T201,0)+1,".")))</f>
        <v>.</v>
      </c>
      <c r="V201" s="269" t="str">
        <f>IF($E201=$E200,IF(W200=".",IF(MAX($Q201:U201,0)=OPER!$AA296,".",IF(OPER!$AB296&lt;=HOUR(W$7),MAX($Q201:U201,0)+1,".")),","),IF(MAX($Q201:U201,0)=OPER!$AA296,".",IF(OPER!$AB296&lt;=HOUR(W$7),MAX($Q201:U201,0)+1,".")))</f>
        <v>.</v>
      </c>
      <c r="W201" s="269" t="str">
        <f>IF($E201=$E200,IF(X200=".",IF(MAX($Q201:V201,0)=OPER!$AA296,".",IF(OPER!$AB296&lt;=HOUR(X$7),MAX($Q201:V201,0)+1,".")),","),IF(MAX($Q201:V201,0)=OPER!$AA296,".",IF(OPER!$AB296&lt;=HOUR(X$7),MAX($Q201:V201,0)+1,".")))</f>
        <v>.</v>
      </c>
      <c r="X201" s="270" t="str">
        <f>IF($E201=$E200,IF(Y200=".",IF(MAX($Q201:W201,0)=OPER!$AA296,".",IF(OPER!$AB296&lt;=HOUR(Y$7),MAX($Q201:W201,0)+1,".")),","),IF(MAX($Q201:W201,0)=OPER!$AA296,".",IF(OPER!$AB296&lt;=HOUR(Y$7),MAX($Q201:W201,0)+1,".")))</f>
        <v>.</v>
      </c>
      <c r="Y201" s="271" t="str">
        <f>IF($E201=$E200,IF(Z200=".",IF(MAX($Q201:X201,0)=OPER!$AA296,".",IF(OPER!$AB296&lt;=HOUR(Z$7),MAX($Q201:X201,0)+1,".")),","),IF(MAX($Q201:X201,0)=OPER!$AA296,".",IF(OPER!$AB296&lt;=HOUR(Z$7),MAX($Q201:X201,0)+1,".")))</f>
        <v>.</v>
      </c>
      <c r="Z201" s="269" t="str">
        <f>IF($E201=$E200,IF(AA200=".",IF(MAX($Q201:Y201,0)=OPER!$AA296,".",IF(OPER!$AB296&lt;=HOUR(AA$7),MAX($Q201:Y201,0)+1,".")),","),IF(MAX($Q201:Y201,0)=OPER!$AA296,".",IF(OPER!$AB296&lt;=HOUR(AA$7),MAX($Q201:Y201,0)+1,".")))</f>
        <v>.</v>
      </c>
      <c r="AA201" s="269" t="str">
        <f>IF($E201=$E200,IF(AB200=".",IF(MAX($Q201:Z201,0)=OPER!$AA296,".",IF(OPER!$AB296&lt;=HOUR(AB$7),MAX($Q201:Z201,0)+1,".")),","),IF(MAX($Q201:Z201,0)=OPER!$AA296,".",IF(OPER!$AB296&lt;=HOUR(AB$7),MAX($Q201:Z201,0)+1,".")))</f>
        <v>.</v>
      </c>
      <c r="AB201" s="270" t="str">
        <f>IF($E201=$E200,IF(AC200=".",IF(MAX($Q201:AA201,0)=OPER!$AA296,".",IF(OPER!$AB296&lt;=HOUR(AC$7),MAX($Q201:AA201,0)+1,".")),","),IF(MAX($Q201:AA201,0)=OPER!$AA296,".",IF(OPER!$AB296&lt;=HOUR(AC$7),MAX($Q201:AA201,0)+1,".")))</f>
        <v>.</v>
      </c>
      <c r="AC201" s="271" t="str">
        <f>IF($E201=$E200,IF(AD200=".",IF(MAX($Q201:AB201,0)=OPER!$AA296,".",IF(OPER!$AB296&lt;=HOUR(AD$7),MAX($Q201:AB201,0)+1,".")),","),IF(MAX($Q201:AB201,0)=OPER!$AA296,".",IF(OPER!$AB296&lt;=HOUR(AD$7),MAX($Q201:AB201,0)+1,".")))</f>
        <v>.</v>
      </c>
      <c r="AD201" s="269" t="str">
        <f>IF($E201=$E200,IF(AE200=".",IF(MAX($Q201:AC201,0)=OPER!$AA296,".",IF(OPER!$AB296&lt;=HOUR(AE$7),MAX($Q201:AC201,0)+1,".")),","),IF(MAX($Q201:AC201,0)=OPER!$AA296,".",IF(OPER!$AB296&lt;=HOUR(AE$7),MAX($Q201:AC201,0)+1,".")))</f>
        <v>.</v>
      </c>
      <c r="AE201" s="269" t="str">
        <f>IF($E201=$E200,IF(AF200=".",IF(MAX($Q201:AD201,0)=OPER!$AA296,".",IF(OPER!$AB296&lt;=HOUR(AF$7),MAX($Q201:AD201,0)+1,".")),","),IF(MAX($Q201:AD201,0)=OPER!$AA296,".",IF(OPER!$AB296&lt;=HOUR(AF$7),MAX($Q201:AD201,0)+1,".")))</f>
        <v>.</v>
      </c>
      <c r="AF201" s="270" t="str">
        <f>IF($E201=$E200,IF(AG200=".",IF(MAX($Q201:AE201,0)=OPER!$AA296,".",IF(OPER!$AB296&lt;=HOUR(AG$7),MAX($Q201:AE201,0)+1,".")),","),IF(MAX($Q201:AE201,0)=OPER!$AA296,".",IF(OPER!$AB296&lt;=HOUR(AG$7),MAX($Q201:AE201,0)+1,".")))</f>
        <v>.</v>
      </c>
      <c r="AG201" s="271" t="str">
        <f>IF($E201=$E200,IF(AH200=".",IF(MAX($Q201:AF201,0)=OPER!$AA296,".",IF(OPER!$AB296&lt;=HOUR(AH$7),MAX($Q201:AF201,0)+1,".")),","),IF(MAX($Q201:AF201,0)=OPER!$AA296,".",IF(OPER!$AB296&lt;=HOUR(AH$7),MAX($Q201:AF201,0)+1,".")))</f>
        <v>.</v>
      </c>
      <c r="AH201" s="269" t="str">
        <f>IF($E201=$E200,IF(AI200=".",IF(MAX($Q201:AG201,0)=OPER!$AA296,".",IF(OPER!$AB296&lt;=HOUR(AI$7),MAX($Q201:AG201,0)+1,".")),","),IF(MAX($Q201:AG201,0)=OPER!$AA296,".",IF(OPER!$AB296&lt;=HOUR(AI$7),MAX($Q201:AG201,0)+1,".")))</f>
        <v>.</v>
      </c>
      <c r="AI201" s="269" t="str">
        <f>IF($E201=$E200,IF(AJ200=".",IF(MAX($Q201:AH201,0)=OPER!$AA296,".",IF(OPER!$AB296&lt;=HOUR(AJ$7),MAX($Q201:AH201,0)+1,".")),","),IF(MAX($Q201:AH201,0)=OPER!$AA296,".",IF(OPER!$AB296&lt;=HOUR(AJ$7),MAX($Q201:AH201,0)+1,".")))</f>
        <v>.</v>
      </c>
      <c r="AJ201" s="270" t="str">
        <f>IF($E201=$E200,IF(AK200=".",IF(MAX($Q201:AI201,0)=OPER!$AA296,".",IF(OPER!$AB296&lt;=HOUR(AK$7),MAX($Q201:AI201,0)+1,".")),","),IF(MAX($Q201:AI201,0)=OPER!$AA296,".",IF(OPER!$AB296&lt;=HOUR(AK$7),MAX($Q201:AI201,0)+1,".")))</f>
        <v>.</v>
      </c>
      <c r="AK201" s="271" t="str">
        <f>IF($E201=$E200,IF(AL200=".",IF(MAX($Q201:AJ201,0)=OPER!$AA296,".",IF(OPER!$AB296&lt;=HOUR(AL$7),MAX($Q201:AJ201,0)+1,".")),","),IF(MAX($Q201:AJ201,0)=OPER!$AA296,".",IF(OPER!$AB296&lt;=HOUR(AL$7),MAX($Q201:AJ201,0)+1,".")))</f>
        <v>.</v>
      </c>
      <c r="AL201" s="269" t="str">
        <f>IF($E201=$E200,IF(AM200=".",IF(MAX($Q201:AK201,0)=OPER!$AA296,".",IF(OPER!$AB296&lt;=HOUR(AM$7),MAX($Q201:AK201,0)+1,".")),","),IF(MAX($Q201:AK201,0)=OPER!$AA296,".",IF(OPER!$AB296&lt;=HOUR(AM$7),MAX($Q201:AK201,0)+1,".")))</f>
        <v>.</v>
      </c>
      <c r="AM201" s="269" t="str">
        <f>IF($E201=$E200,IF(AN200=".",IF(MAX($Q201:AL201,0)=OPER!$AA296,".",IF(OPER!$AB296&lt;=HOUR(AN$7),MAX($Q201:AL201,0)+1,".")),","),IF(MAX($Q201:AL201,0)=OPER!$AA296,".",IF(OPER!$AB296&lt;=HOUR(AN$7),MAX($Q201:AL201,0)+1,".")))</f>
        <v>.</v>
      </c>
      <c r="AN201" s="270" t="str">
        <f>IF($E201=$E200,IF(AO200=".",IF(MAX($Q201:AM201,0)=OPER!$AA296,".",IF(OPER!$AB296&lt;=HOUR(AO$7),MAX($Q201:AM201,0)+1,".")),","),IF(MAX($Q201:AM201,0)=OPER!$AA296,".",IF(OPER!$AB296&lt;=HOUR(AO$7),MAX($Q201:AM201,0)+1,".")))</f>
        <v>.</v>
      </c>
      <c r="AO201" s="271" t="str">
        <f>IF($E201=$E200,IF(AP200=".",IF(MAX($Q201:AN201,0)=OPER!$AA296,".",IF(OPER!$AB296&lt;=HOUR(AP$7),MAX($Q201:AN201,0)+1,".")),","),IF(MAX($Q201:AN201,0)=OPER!$AA296,".",IF(OPER!$AB296&lt;=HOUR(AP$7),MAX($Q201:AN201,0)+1,".")))</f>
        <v>.</v>
      </c>
      <c r="AP201" s="269" t="str">
        <f>IF($E201=$E200,IF(AQ200=".",IF(MAX($Q201:AO201,0)=OPER!$AA296,".",IF(OPER!$AB296&lt;=HOUR(AQ$7),MAX($Q201:AO201,0)+1,".")),","),IF(MAX($Q201:AO201,0)=OPER!$AA296,".",IF(OPER!$AB296&lt;=HOUR(AQ$7),MAX($Q201:AO201,0)+1,".")))</f>
        <v>.</v>
      </c>
      <c r="AQ201" s="269" t="str">
        <f>IF($E201=$E200,IF(AR200=".",IF(MAX($Q201:AP201,0)=OPER!$AA296,".",IF(OPER!$AB296&lt;=HOUR(AR$7),MAX($Q201:AP201,0)+1,".")),","),IF(MAX($Q201:AP201,0)=OPER!$AA296,".",IF(OPER!$AB296&lt;=HOUR(AR$7),MAX($Q201:AP201,0)+1,".")))</f>
        <v>.</v>
      </c>
      <c r="AR201" s="270" t="str">
        <f>IF($E201=$E200,IF(AS200=".",IF(MAX($Q201:AQ201,0)=OPER!$AA296,".",IF(OPER!$AB296&lt;=HOUR(AS$7),MAX($Q201:AQ201,0)+1,".")),","),IF(MAX($Q201:AQ201,0)=OPER!$AA296,".",IF(OPER!$AB296&lt;=HOUR(AS$7),MAX($Q201:AQ201,0)+1,".")))</f>
        <v>.</v>
      </c>
      <c r="AS201" s="271" t="str">
        <f>IF($E201=$E200,IF(AT200=".",IF(MAX($Q201:AR201,0)=OPER!$AA296,".",IF(OPER!$AB296&lt;=HOUR(AT$7),MAX($Q201:AR201,0)+1,".")),","),IF(MAX($Q201:AR201,0)=OPER!$AA296,".",IF(OPER!$AB296&lt;=HOUR(AT$7),MAX($Q201:AR201,0)+1,".")))</f>
        <v>.</v>
      </c>
      <c r="AT201" s="269" t="str">
        <f>IF($E201=$E200,IF(AU200=".",IF(MAX($Q201:AS201,0)=OPER!$AA296,".",IF(OPER!$AB296&lt;=HOUR(AU$7),MAX($Q201:AS201,0)+1,".")),","),IF(MAX($Q201:AS201,0)=OPER!$AA296,".",IF(OPER!$AB296&lt;=HOUR(AU$7),MAX($Q201:AS201,0)+1,".")))</f>
        <v>.</v>
      </c>
      <c r="AU201" s="269" t="str">
        <f>IF($E201=$E200,IF(AV200=".",IF(MAX($Q201:AT201,0)=OPER!$AA296,".",IF(OPER!$AB296&lt;=HOUR(AV$7),MAX($Q201:AT201,0)+1,".")),","),IF(MAX($Q201:AT201,0)=OPER!$AA296,".",IF(OPER!$AB296&lt;=HOUR(AV$7),MAX($Q201:AT201,0)+1,".")))</f>
        <v>.</v>
      </c>
      <c r="AV201" s="270" t="str">
        <f>IF($E201=$E200,IF(AW200=".",IF(MAX($Q201:AU201,0)=OPER!$AA296,".",IF(OPER!$AB296&lt;=HOUR(AW$7),MAX($Q201:AU201,0)+1,".")),","),IF(MAX($Q201:AU201,0)=OPER!$AA296,".",IF(OPER!$AB296&lt;=HOUR(AW$7),MAX($Q201:AU201,0)+1,".")))</f>
        <v>,</v>
      </c>
      <c r="AW201" s="271" t="str">
        <f>IF($E201=$E200,IF(AX200=".",IF(MAX($Q201:AV201,0)=OPER!$AA296,".",IF(OPER!$AB296&lt;=HOUR(AX$7),MAX($Q201:AV201,0)+1,".")),","),IF(MAX($Q201:AV201,0)=OPER!$AA296,".",IF(OPER!$AB296&lt;=HOUR(AX$7),MAX($Q201:AV201,0)+1,".")))</f>
        <v>,</v>
      </c>
      <c r="AX201" s="269" t="str">
        <f>IF($E201=$E200,IF(AY200=".",IF(MAX($Q201:AW201,0)=OPER!$AA296,".",IF(OPER!$AB296&lt;=HOUR(AY$7),MAX($Q201:AW201,0)+1,".")),","),IF(MAX($Q201:AW201,0)=OPER!$AA296,".",IF(OPER!$AB296&lt;=HOUR(AY$7),MAX($Q201:AW201,0)+1,".")))</f>
        <v>,</v>
      </c>
      <c r="AY201" s="269" t="str">
        <f>IF($E201=$E200,IF(AZ200=".",IF(MAX($Q201:AX201,0)=OPER!$AA296,".",IF(OPER!$AB296&lt;=HOUR(AZ$7),MAX($Q201:AX201,0)+1,".")),","),IF(MAX($Q201:AX201,0)=OPER!$AA296,".",IF(OPER!$AB296&lt;=HOUR(AZ$7),MAX($Q201:AX201,0)+1,".")))</f>
        <v>,</v>
      </c>
      <c r="AZ201" s="270" t="str">
        <f>IF($E201=$E200,IF(BA200=".",IF(MAX($Q201:AY201,0)=OPER!$AA296,".",IF(OPER!$AB296&lt;=HOUR(BA$7),MAX($Q201:AY201,0)+1,".")),","),IF(MAX($Q201:AY201,0)=OPER!$AA296,".",IF(OPER!$AB296&lt;=HOUR(BA$7),MAX($Q201:AY201,0)+1,".")))</f>
        <v>,</v>
      </c>
      <c r="BA201" s="30">
        <f>+OPER!AK195</f>
        <v>0</v>
      </c>
    </row>
    <row r="202" spans="1:53" ht="59.8" x14ac:dyDescent="0.2">
      <c r="A202" s="282" t="str">
        <f>IF(OPER!AF196=0,"",OPER!AF196)</f>
        <v/>
      </c>
      <c r="B202" s="109" t="str">
        <f>IF(OPER!V196=0,"",OPER!V196)</f>
        <v/>
      </c>
      <c r="C202" s="71" t="str">
        <f>IF(OPER!U196 = 0,"", OPER!U196)</f>
        <v/>
      </c>
      <c r="D202" s="30" t="str">
        <f t="shared" si="16"/>
        <v/>
      </c>
      <c r="E202" s="262" t="str">
        <f>IF(OPER!X196 = 0,"",OPER!X196)</f>
        <v/>
      </c>
      <c r="F202" s="262" t="str">
        <f>IF(OPER!I196 = 0,"",OPER!I196)</f>
        <v/>
      </c>
      <c r="G202" s="263" t="str">
        <f>IF(OPER!C196=0,"",OPER!C196)</f>
        <v/>
      </c>
      <c r="H202" s="30" t="str">
        <f>IF(OPER!R196 = 0,"",OPER!R196)</f>
        <v/>
      </c>
      <c r="I202" s="30" t="str">
        <f>IF(OPER!F196=0,"", OPER!F196)</f>
        <v/>
      </c>
      <c r="J202" s="108" t="str">
        <f>IF(OPER!G196=0,"",OPER!G196)</f>
        <v/>
      </c>
      <c r="K202" s="250">
        <f>+OPER!R196</f>
        <v>0</v>
      </c>
      <c r="L202" s="262">
        <f t="shared" si="17"/>
        <v>0</v>
      </c>
      <c r="M202" s="250">
        <f t="shared" si="18"/>
        <v>0</v>
      </c>
      <c r="N202" s="205" t="str">
        <f>IF(OPER!A196=0,"",OPER!A196)</f>
        <v/>
      </c>
      <c r="O202" s="73" t="str">
        <f>IF(OPER!AJ2052=0,"",OPER!AJ2052)</f>
        <v/>
      </c>
      <c r="P202" s="264" t="str">
        <f>IF(OPER!AH196="EJECUTADO","SI",IF(OPER!AH196="NO EJECUTADO","NO",""))</f>
        <v/>
      </c>
      <c r="Q202" s="264" t="str">
        <f>IF(OPER!AN196="EJECUTADO","SI",IF(OPER!AN196="NO EJECUTADO","NO",""))</f>
        <v/>
      </c>
      <c r="R202" s="221" t="str">
        <f>IFERROR(VLOOKUP(OPER!Z196,OPER!$AU$490:$AV$577,2,0),"NO ASIGNADO")</f>
        <v>NO ASIGNADO</v>
      </c>
      <c r="S202" s="6">
        <f>+OPER!AG196</f>
        <v>0</v>
      </c>
      <c r="T202" s="268" t="str">
        <f>IF($E202=$E201,IF(U201=".",IF(MAX($Q202:Q202,0)=OPER!$AA297,".",IF(OPER!$AB297&lt;=HOUR(U$7),MAX($Q202:Q202,0)+1,".")),","),IF(MAX($Q202:Q202,0)=OPER!$AA297,".",IF(OPER!$AB297&lt;=HOUR(U$7),MAX($Q202:Q202,0)+1,".")))</f>
        <v>.</v>
      </c>
      <c r="U202" s="269" t="str">
        <f>IF($E202=$E201,IF(V201=".",IF(MAX($Q202:T202,0)=OPER!$AA297,".",IF(OPER!$AB297&lt;=HOUR(V$7),MAX($Q202:T202,0)+1,".")),","),IF(MAX($Q202:T202,0)=OPER!$AA297,".",IF(OPER!$AB297&lt;=HOUR(V$7),MAX($Q202:T202,0)+1,".")))</f>
        <v>.</v>
      </c>
      <c r="V202" s="269" t="str">
        <f>IF($E202=$E201,IF(W201=".",IF(MAX($Q202:U202,0)=OPER!$AA297,".",IF(OPER!$AB297&lt;=HOUR(W$7),MAX($Q202:U202,0)+1,".")),","),IF(MAX($Q202:U202,0)=OPER!$AA297,".",IF(OPER!$AB297&lt;=HOUR(W$7),MAX($Q202:U202,0)+1,".")))</f>
        <v>.</v>
      </c>
      <c r="W202" s="269" t="str">
        <f>IF($E202=$E201,IF(X201=".",IF(MAX($Q202:V202,0)=OPER!$AA297,".",IF(OPER!$AB297&lt;=HOUR(X$7),MAX($Q202:V202,0)+1,".")),","),IF(MAX($Q202:V202,0)=OPER!$AA297,".",IF(OPER!$AB297&lt;=HOUR(X$7),MAX($Q202:V202,0)+1,".")))</f>
        <v>.</v>
      </c>
      <c r="X202" s="270" t="str">
        <f>IF($E202=$E201,IF(Y201=".",IF(MAX($Q202:W202,0)=OPER!$AA297,".",IF(OPER!$AB297&lt;=HOUR(Y$7),MAX($Q202:W202,0)+1,".")),","),IF(MAX($Q202:W202,0)=OPER!$AA297,".",IF(OPER!$AB297&lt;=HOUR(Y$7),MAX($Q202:W202,0)+1,".")))</f>
        <v>.</v>
      </c>
      <c r="Y202" s="271" t="str">
        <f>IF($E202=$E201,IF(Z201=".",IF(MAX($Q202:X202,0)=OPER!$AA297,".",IF(OPER!$AB297&lt;=HOUR(Z$7),MAX($Q202:X202,0)+1,".")),","),IF(MAX($Q202:X202,0)=OPER!$AA297,".",IF(OPER!$AB297&lt;=HOUR(Z$7),MAX($Q202:X202,0)+1,".")))</f>
        <v>.</v>
      </c>
      <c r="Z202" s="269" t="str">
        <f>IF($E202=$E201,IF(AA201=".",IF(MAX($Q202:Y202,0)=OPER!$AA297,".",IF(OPER!$AB297&lt;=HOUR(AA$7),MAX($Q202:Y202,0)+1,".")),","),IF(MAX($Q202:Y202,0)=OPER!$AA297,".",IF(OPER!$AB297&lt;=HOUR(AA$7),MAX($Q202:Y202,0)+1,".")))</f>
        <v>.</v>
      </c>
      <c r="AA202" s="269" t="str">
        <f>IF($E202=$E201,IF(AB201=".",IF(MAX($Q202:Z202,0)=OPER!$AA297,".",IF(OPER!$AB297&lt;=HOUR(AB$7),MAX($Q202:Z202,0)+1,".")),","),IF(MAX($Q202:Z202,0)=OPER!$AA297,".",IF(OPER!$AB297&lt;=HOUR(AB$7),MAX($Q202:Z202,0)+1,".")))</f>
        <v>.</v>
      </c>
      <c r="AB202" s="270" t="str">
        <f>IF($E202=$E201,IF(AC201=".",IF(MAX($Q202:AA202,0)=OPER!$AA297,".",IF(OPER!$AB297&lt;=HOUR(AC$7),MAX($Q202:AA202,0)+1,".")),","),IF(MAX($Q202:AA202,0)=OPER!$AA297,".",IF(OPER!$AB297&lt;=HOUR(AC$7),MAX($Q202:AA202,0)+1,".")))</f>
        <v>.</v>
      </c>
      <c r="AC202" s="271" t="str">
        <f>IF($E202=$E201,IF(AD201=".",IF(MAX($Q202:AB202,0)=OPER!$AA297,".",IF(OPER!$AB297&lt;=HOUR(AD$7),MAX($Q202:AB202,0)+1,".")),","),IF(MAX($Q202:AB202,0)=OPER!$AA297,".",IF(OPER!$AB297&lt;=HOUR(AD$7),MAX($Q202:AB202,0)+1,".")))</f>
        <v>.</v>
      </c>
      <c r="AD202" s="269" t="str">
        <f>IF($E202=$E201,IF(AE201=".",IF(MAX($Q202:AC202,0)=OPER!$AA297,".",IF(OPER!$AB297&lt;=HOUR(AE$7),MAX($Q202:AC202,0)+1,".")),","),IF(MAX($Q202:AC202,0)=OPER!$AA297,".",IF(OPER!$AB297&lt;=HOUR(AE$7),MAX($Q202:AC202,0)+1,".")))</f>
        <v>.</v>
      </c>
      <c r="AE202" s="269" t="str">
        <f>IF($E202=$E201,IF(AF201=".",IF(MAX($Q202:AD202,0)=OPER!$AA297,".",IF(OPER!$AB297&lt;=HOUR(AF$7),MAX($Q202:AD202,0)+1,".")),","),IF(MAX($Q202:AD202,0)=OPER!$AA297,".",IF(OPER!$AB297&lt;=HOUR(AF$7),MAX($Q202:AD202,0)+1,".")))</f>
        <v>.</v>
      </c>
      <c r="AF202" s="270" t="str">
        <f>IF($E202=$E201,IF(AG201=".",IF(MAX($Q202:AE202,0)=OPER!$AA297,".",IF(OPER!$AB297&lt;=HOUR(AG$7),MAX($Q202:AE202,0)+1,".")),","),IF(MAX($Q202:AE202,0)=OPER!$AA297,".",IF(OPER!$AB297&lt;=HOUR(AG$7),MAX($Q202:AE202,0)+1,".")))</f>
        <v>.</v>
      </c>
      <c r="AG202" s="271" t="str">
        <f>IF($E202=$E201,IF(AH201=".",IF(MAX($Q202:AF202,0)=OPER!$AA297,".",IF(OPER!$AB297&lt;=HOUR(AH$7),MAX($Q202:AF202,0)+1,".")),","),IF(MAX($Q202:AF202,0)=OPER!$AA297,".",IF(OPER!$AB297&lt;=HOUR(AH$7),MAX($Q202:AF202,0)+1,".")))</f>
        <v>.</v>
      </c>
      <c r="AH202" s="269" t="str">
        <f>IF($E202=$E201,IF(AI201=".",IF(MAX($Q202:AG202,0)=OPER!$AA297,".",IF(OPER!$AB297&lt;=HOUR(AI$7),MAX($Q202:AG202,0)+1,".")),","),IF(MAX($Q202:AG202,0)=OPER!$AA297,".",IF(OPER!$AB297&lt;=HOUR(AI$7),MAX($Q202:AG202,0)+1,".")))</f>
        <v>.</v>
      </c>
      <c r="AI202" s="269" t="str">
        <f>IF($E202=$E201,IF(AJ201=".",IF(MAX($Q202:AH202,0)=OPER!$AA297,".",IF(OPER!$AB297&lt;=HOUR(AJ$7),MAX($Q202:AH202,0)+1,".")),","),IF(MAX($Q202:AH202,0)=OPER!$AA297,".",IF(OPER!$AB297&lt;=HOUR(AJ$7),MAX($Q202:AH202,0)+1,".")))</f>
        <v>.</v>
      </c>
      <c r="AJ202" s="270" t="str">
        <f>IF($E202=$E201,IF(AK201=".",IF(MAX($Q202:AI202,0)=OPER!$AA297,".",IF(OPER!$AB297&lt;=HOUR(AK$7),MAX($Q202:AI202,0)+1,".")),","),IF(MAX($Q202:AI202,0)=OPER!$AA297,".",IF(OPER!$AB297&lt;=HOUR(AK$7),MAX($Q202:AI202,0)+1,".")))</f>
        <v>.</v>
      </c>
      <c r="AK202" s="271" t="str">
        <f>IF($E202=$E201,IF(AL201=".",IF(MAX($Q202:AJ202,0)=OPER!$AA297,".",IF(OPER!$AB297&lt;=HOUR(AL$7),MAX($Q202:AJ202,0)+1,".")),","),IF(MAX($Q202:AJ202,0)=OPER!$AA297,".",IF(OPER!$AB297&lt;=HOUR(AL$7),MAX($Q202:AJ202,0)+1,".")))</f>
        <v>.</v>
      </c>
      <c r="AL202" s="269" t="str">
        <f>IF($E202=$E201,IF(AM201=".",IF(MAX($Q202:AK202,0)=OPER!$AA297,".",IF(OPER!$AB297&lt;=HOUR(AM$7),MAX($Q202:AK202,0)+1,".")),","),IF(MAX($Q202:AK202,0)=OPER!$AA297,".",IF(OPER!$AB297&lt;=HOUR(AM$7),MAX($Q202:AK202,0)+1,".")))</f>
        <v>.</v>
      </c>
      <c r="AM202" s="269" t="str">
        <f>IF($E202=$E201,IF(AN201=".",IF(MAX($Q202:AL202,0)=OPER!$AA297,".",IF(OPER!$AB297&lt;=HOUR(AN$7),MAX($Q202:AL202,0)+1,".")),","),IF(MAX($Q202:AL202,0)=OPER!$AA297,".",IF(OPER!$AB297&lt;=HOUR(AN$7),MAX($Q202:AL202,0)+1,".")))</f>
        <v>.</v>
      </c>
      <c r="AN202" s="270" t="str">
        <f>IF($E202=$E201,IF(AO201=".",IF(MAX($Q202:AM202,0)=OPER!$AA297,".",IF(OPER!$AB297&lt;=HOUR(AO$7),MAX($Q202:AM202,0)+1,".")),","),IF(MAX($Q202:AM202,0)=OPER!$AA297,".",IF(OPER!$AB297&lt;=HOUR(AO$7),MAX($Q202:AM202,0)+1,".")))</f>
        <v>.</v>
      </c>
      <c r="AO202" s="271" t="str">
        <f>IF($E202=$E201,IF(AP201=".",IF(MAX($Q202:AN202,0)=OPER!$AA297,".",IF(OPER!$AB297&lt;=HOUR(AP$7),MAX($Q202:AN202,0)+1,".")),","),IF(MAX($Q202:AN202,0)=OPER!$AA297,".",IF(OPER!$AB297&lt;=HOUR(AP$7),MAX($Q202:AN202,0)+1,".")))</f>
        <v>.</v>
      </c>
      <c r="AP202" s="269" t="str">
        <f>IF($E202=$E201,IF(AQ201=".",IF(MAX($Q202:AO202,0)=OPER!$AA297,".",IF(OPER!$AB297&lt;=HOUR(AQ$7),MAX($Q202:AO202,0)+1,".")),","),IF(MAX($Q202:AO202,0)=OPER!$AA297,".",IF(OPER!$AB297&lt;=HOUR(AQ$7),MAX($Q202:AO202,0)+1,".")))</f>
        <v>.</v>
      </c>
      <c r="AQ202" s="269" t="str">
        <f>IF($E202=$E201,IF(AR201=".",IF(MAX($Q202:AP202,0)=OPER!$AA297,".",IF(OPER!$AB297&lt;=HOUR(AR$7),MAX($Q202:AP202,0)+1,".")),","),IF(MAX($Q202:AP202,0)=OPER!$AA297,".",IF(OPER!$AB297&lt;=HOUR(AR$7),MAX($Q202:AP202,0)+1,".")))</f>
        <v>.</v>
      </c>
      <c r="AR202" s="270" t="str">
        <f>IF($E202=$E201,IF(AS201=".",IF(MAX($Q202:AQ202,0)=OPER!$AA297,".",IF(OPER!$AB297&lt;=HOUR(AS$7),MAX($Q202:AQ202,0)+1,".")),","),IF(MAX($Q202:AQ202,0)=OPER!$AA297,".",IF(OPER!$AB297&lt;=HOUR(AS$7),MAX($Q202:AQ202,0)+1,".")))</f>
        <v>.</v>
      </c>
      <c r="AS202" s="271" t="str">
        <f>IF($E202=$E201,IF(AT201=".",IF(MAX($Q202:AR202,0)=OPER!$AA297,".",IF(OPER!$AB297&lt;=HOUR(AT$7),MAX($Q202:AR202,0)+1,".")),","),IF(MAX($Q202:AR202,0)=OPER!$AA297,".",IF(OPER!$AB297&lt;=HOUR(AT$7),MAX($Q202:AR202,0)+1,".")))</f>
        <v>.</v>
      </c>
      <c r="AT202" s="269" t="str">
        <f>IF($E202=$E201,IF(AU201=".",IF(MAX($Q202:AS202,0)=OPER!$AA297,".",IF(OPER!$AB297&lt;=HOUR(AU$7),MAX($Q202:AS202,0)+1,".")),","),IF(MAX($Q202:AS202,0)=OPER!$AA297,".",IF(OPER!$AB297&lt;=HOUR(AU$7),MAX($Q202:AS202,0)+1,".")))</f>
        <v>.</v>
      </c>
      <c r="AU202" s="269" t="str">
        <f>IF($E202=$E201,IF(AV201=".",IF(MAX($Q202:AT202,0)=OPER!$AA297,".",IF(OPER!$AB297&lt;=HOUR(AV$7),MAX($Q202:AT202,0)+1,".")),","),IF(MAX($Q202:AT202,0)=OPER!$AA297,".",IF(OPER!$AB297&lt;=HOUR(AV$7),MAX($Q202:AT202,0)+1,".")))</f>
        <v>,</v>
      </c>
      <c r="AV202" s="270" t="str">
        <f>IF($E202=$E201,IF(AW201=".",IF(MAX($Q202:AU202,0)=OPER!$AA297,".",IF(OPER!$AB297&lt;=HOUR(AW$7),MAX($Q202:AU202,0)+1,".")),","),IF(MAX($Q202:AU202,0)=OPER!$AA297,".",IF(OPER!$AB297&lt;=HOUR(AW$7),MAX($Q202:AU202,0)+1,".")))</f>
        <v>,</v>
      </c>
      <c r="AW202" s="271" t="str">
        <f>IF($E202=$E201,IF(AX201=".",IF(MAX($Q202:AV202,0)=OPER!$AA297,".",IF(OPER!$AB297&lt;=HOUR(AX$7),MAX($Q202:AV202,0)+1,".")),","),IF(MAX($Q202:AV202,0)=OPER!$AA297,".",IF(OPER!$AB297&lt;=HOUR(AX$7),MAX($Q202:AV202,0)+1,".")))</f>
        <v>,</v>
      </c>
      <c r="AX202" s="269" t="str">
        <f>IF($E202=$E201,IF(AY201=".",IF(MAX($Q202:AW202,0)=OPER!$AA297,".",IF(OPER!$AB297&lt;=HOUR(AY$7),MAX($Q202:AW202,0)+1,".")),","),IF(MAX($Q202:AW202,0)=OPER!$AA297,".",IF(OPER!$AB297&lt;=HOUR(AY$7),MAX($Q202:AW202,0)+1,".")))</f>
        <v>,</v>
      </c>
      <c r="AY202" s="269" t="str">
        <f>IF($E202=$E201,IF(AZ201=".",IF(MAX($Q202:AX202,0)=OPER!$AA297,".",IF(OPER!$AB297&lt;=HOUR(AZ$7),MAX($Q202:AX202,0)+1,".")),","),IF(MAX($Q202:AX202,0)=OPER!$AA297,".",IF(OPER!$AB297&lt;=HOUR(AZ$7),MAX($Q202:AX202,0)+1,".")))</f>
        <v>,</v>
      </c>
      <c r="AZ202" s="270" t="str">
        <f>IF($E202=$E201,IF(BA201=".",IF(MAX($Q202:AY202,0)=OPER!$AA297,".",IF(OPER!$AB297&lt;=HOUR(BA$7),MAX($Q202:AY202,0)+1,".")),","),IF(MAX($Q202:AY202,0)=OPER!$AA297,".",IF(OPER!$AB297&lt;=HOUR(BA$7),MAX($Q202:AY202,0)+1,".")))</f>
        <v>,</v>
      </c>
      <c r="BA202" s="30">
        <f>+OPER!AK196</f>
        <v>0</v>
      </c>
    </row>
    <row r="203" spans="1:53" ht="59.8" x14ac:dyDescent="0.2">
      <c r="A203" s="282" t="str">
        <f>IF(OPER!AF197=0,"",OPER!AF197)</f>
        <v/>
      </c>
      <c r="B203" s="109" t="str">
        <f>IF(OPER!V197=0,"",OPER!V197)</f>
        <v/>
      </c>
      <c r="C203" s="71" t="str">
        <f>IF(OPER!U197 = 0,"", OPER!U197)</f>
        <v/>
      </c>
      <c r="D203" s="30" t="str">
        <f t="shared" si="16"/>
        <v/>
      </c>
      <c r="E203" s="262" t="str">
        <f>IF(OPER!X197 = 0,"",OPER!X197)</f>
        <v/>
      </c>
      <c r="F203" s="262" t="str">
        <f>IF(OPER!I197 = 0,"",OPER!I197)</f>
        <v/>
      </c>
      <c r="G203" s="263" t="str">
        <f>IF(OPER!C197=0,"",OPER!C197)</f>
        <v/>
      </c>
      <c r="H203" s="30" t="str">
        <f>IF(OPER!R197 = 0,"",OPER!R197)</f>
        <v/>
      </c>
      <c r="I203" s="30" t="str">
        <f>IF(OPER!F197=0,"", OPER!F197)</f>
        <v/>
      </c>
      <c r="J203" s="108" t="str">
        <f>IF(OPER!G197=0,"",OPER!G197)</f>
        <v/>
      </c>
      <c r="K203" s="250">
        <f>+OPER!R197</f>
        <v>0</v>
      </c>
      <c r="L203" s="262">
        <f t="shared" si="17"/>
        <v>0</v>
      </c>
      <c r="M203" s="250">
        <f t="shared" si="18"/>
        <v>0</v>
      </c>
      <c r="N203" s="205" t="str">
        <f>IF(OPER!A197=0,"",OPER!A197)</f>
        <v/>
      </c>
      <c r="O203" s="73" t="str">
        <f>IF(OPER!AJ2053=0,"",OPER!AJ2053)</f>
        <v/>
      </c>
      <c r="P203" s="264" t="str">
        <f>IF(OPER!AH197="EJECUTADO","SI",IF(OPER!AH197="NO EJECUTADO","NO",""))</f>
        <v/>
      </c>
      <c r="Q203" s="264" t="str">
        <f>IF(OPER!AN197="EJECUTADO","SI",IF(OPER!AN197="NO EJECUTADO","NO",""))</f>
        <v/>
      </c>
      <c r="R203" s="221" t="str">
        <f>IFERROR(VLOOKUP(OPER!Z197,OPER!$AU$490:$AV$577,2,0),"NO ASIGNADO")</f>
        <v>NO ASIGNADO</v>
      </c>
      <c r="S203" s="6">
        <f>+OPER!AG197</f>
        <v>0</v>
      </c>
      <c r="T203" s="268" t="str">
        <f>IF($E203=$E202,IF(U202=".",IF(MAX($Q203:Q203,0)=OPER!$AA298,".",IF(OPER!$AB298&lt;=HOUR(U$7),MAX($Q203:Q203,0)+1,".")),","),IF(MAX($Q203:Q203,0)=OPER!$AA298,".",IF(OPER!$AB298&lt;=HOUR(U$7),MAX($Q203:Q203,0)+1,".")))</f>
        <v>.</v>
      </c>
      <c r="U203" s="269" t="str">
        <f>IF($E203=$E202,IF(V202=".",IF(MAX($Q203:T203,0)=OPER!$AA298,".",IF(OPER!$AB298&lt;=HOUR(V$7),MAX($Q203:T203,0)+1,".")),","),IF(MAX($Q203:T203,0)=OPER!$AA298,".",IF(OPER!$AB298&lt;=HOUR(V$7),MAX($Q203:T203,0)+1,".")))</f>
        <v>.</v>
      </c>
      <c r="V203" s="269" t="str">
        <f>IF($E203=$E202,IF(W202=".",IF(MAX($Q203:U203,0)=OPER!$AA298,".",IF(OPER!$AB298&lt;=HOUR(W$7),MAX($Q203:U203,0)+1,".")),","),IF(MAX($Q203:U203,0)=OPER!$AA298,".",IF(OPER!$AB298&lt;=HOUR(W$7),MAX($Q203:U203,0)+1,".")))</f>
        <v>.</v>
      </c>
      <c r="W203" s="269" t="str">
        <f>IF($E203=$E202,IF(X202=".",IF(MAX($Q203:V203,0)=OPER!$AA298,".",IF(OPER!$AB298&lt;=HOUR(X$7),MAX($Q203:V203,0)+1,".")),","),IF(MAX($Q203:V203,0)=OPER!$AA298,".",IF(OPER!$AB298&lt;=HOUR(X$7),MAX($Q203:V203,0)+1,".")))</f>
        <v>.</v>
      </c>
      <c r="X203" s="270" t="str">
        <f>IF($E203=$E202,IF(Y202=".",IF(MAX($Q203:W203,0)=OPER!$AA298,".",IF(OPER!$AB298&lt;=HOUR(Y$7),MAX($Q203:W203,0)+1,".")),","),IF(MAX($Q203:W203,0)=OPER!$AA298,".",IF(OPER!$AB298&lt;=HOUR(Y$7),MAX($Q203:W203,0)+1,".")))</f>
        <v>.</v>
      </c>
      <c r="Y203" s="271" t="str">
        <f>IF($E203=$E202,IF(Z202=".",IF(MAX($Q203:X203,0)=OPER!$AA298,".",IF(OPER!$AB298&lt;=HOUR(Z$7),MAX($Q203:X203,0)+1,".")),","),IF(MAX($Q203:X203,0)=OPER!$AA298,".",IF(OPER!$AB298&lt;=HOUR(Z$7),MAX($Q203:X203,0)+1,".")))</f>
        <v>.</v>
      </c>
      <c r="Z203" s="269" t="str">
        <f>IF($E203=$E202,IF(AA202=".",IF(MAX($Q203:Y203,0)=OPER!$AA298,".",IF(OPER!$AB298&lt;=HOUR(AA$7),MAX($Q203:Y203,0)+1,".")),","),IF(MAX($Q203:Y203,0)=OPER!$AA298,".",IF(OPER!$AB298&lt;=HOUR(AA$7),MAX($Q203:Y203,0)+1,".")))</f>
        <v>.</v>
      </c>
      <c r="AA203" s="269" t="str">
        <f>IF($E203=$E202,IF(AB202=".",IF(MAX($Q203:Z203,0)=OPER!$AA298,".",IF(OPER!$AB298&lt;=HOUR(AB$7),MAX($Q203:Z203,0)+1,".")),","),IF(MAX($Q203:Z203,0)=OPER!$AA298,".",IF(OPER!$AB298&lt;=HOUR(AB$7),MAX($Q203:Z203,0)+1,".")))</f>
        <v>.</v>
      </c>
      <c r="AB203" s="270" t="str">
        <f>IF($E203=$E202,IF(AC202=".",IF(MAX($Q203:AA203,0)=OPER!$AA298,".",IF(OPER!$AB298&lt;=HOUR(AC$7),MAX($Q203:AA203,0)+1,".")),","),IF(MAX($Q203:AA203,0)=OPER!$AA298,".",IF(OPER!$AB298&lt;=HOUR(AC$7),MAX($Q203:AA203,0)+1,".")))</f>
        <v>.</v>
      </c>
      <c r="AC203" s="271" t="str">
        <f>IF($E203=$E202,IF(AD202=".",IF(MAX($Q203:AB203,0)=OPER!$AA298,".",IF(OPER!$AB298&lt;=HOUR(AD$7),MAX($Q203:AB203,0)+1,".")),","),IF(MAX($Q203:AB203,0)=OPER!$AA298,".",IF(OPER!$AB298&lt;=HOUR(AD$7),MAX($Q203:AB203,0)+1,".")))</f>
        <v>.</v>
      </c>
      <c r="AD203" s="269" t="str">
        <f>IF($E203=$E202,IF(AE202=".",IF(MAX($Q203:AC203,0)=OPER!$AA298,".",IF(OPER!$AB298&lt;=HOUR(AE$7),MAX($Q203:AC203,0)+1,".")),","),IF(MAX($Q203:AC203,0)=OPER!$AA298,".",IF(OPER!$AB298&lt;=HOUR(AE$7),MAX($Q203:AC203,0)+1,".")))</f>
        <v>.</v>
      </c>
      <c r="AE203" s="269" t="str">
        <f>IF($E203=$E202,IF(AF202=".",IF(MAX($Q203:AD203,0)=OPER!$AA298,".",IF(OPER!$AB298&lt;=HOUR(AF$7),MAX($Q203:AD203,0)+1,".")),","),IF(MAX($Q203:AD203,0)=OPER!$AA298,".",IF(OPER!$AB298&lt;=HOUR(AF$7),MAX($Q203:AD203,0)+1,".")))</f>
        <v>.</v>
      </c>
      <c r="AF203" s="270" t="str">
        <f>IF($E203=$E202,IF(AG202=".",IF(MAX($Q203:AE203,0)=OPER!$AA298,".",IF(OPER!$AB298&lt;=HOUR(AG$7),MAX($Q203:AE203,0)+1,".")),","),IF(MAX($Q203:AE203,0)=OPER!$AA298,".",IF(OPER!$AB298&lt;=HOUR(AG$7),MAX($Q203:AE203,0)+1,".")))</f>
        <v>.</v>
      </c>
      <c r="AG203" s="271" t="str">
        <f>IF($E203=$E202,IF(AH202=".",IF(MAX($Q203:AF203,0)=OPER!$AA298,".",IF(OPER!$AB298&lt;=HOUR(AH$7),MAX($Q203:AF203,0)+1,".")),","),IF(MAX($Q203:AF203,0)=OPER!$AA298,".",IF(OPER!$AB298&lt;=HOUR(AH$7),MAX($Q203:AF203,0)+1,".")))</f>
        <v>.</v>
      </c>
      <c r="AH203" s="269" t="str">
        <f>IF($E203=$E202,IF(AI202=".",IF(MAX($Q203:AG203,0)=OPER!$AA298,".",IF(OPER!$AB298&lt;=HOUR(AI$7),MAX($Q203:AG203,0)+1,".")),","),IF(MAX($Q203:AG203,0)=OPER!$AA298,".",IF(OPER!$AB298&lt;=HOUR(AI$7),MAX($Q203:AG203,0)+1,".")))</f>
        <v>.</v>
      </c>
      <c r="AI203" s="269" t="str">
        <f>IF($E203=$E202,IF(AJ202=".",IF(MAX($Q203:AH203,0)=OPER!$AA298,".",IF(OPER!$AB298&lt;=HOUR(AJ$7),MAX($Q203:AH203,0)+1,".")),","),IF(MAX($Q203:AH203,0)=OPER!$AA298,".",IF(OPER!$AB298&lt;=HOUR(AJ$7),MAX($Q203:AH203,0)+1,".")))</f>
        <v>.</v>
      </c>
      <c r="AJ203" s="270" t="str">
        <f>IF($E203=$E202,IF(AK202=".",IF(MAX($Q203:AI203,0)=OPER!$AA298,".",IF(OPER!$AB298&lt;=HOUR(AK$7),MAX($Q203:AI203,0)+1,".")),","),IF(MAX($Q203:AI203,0)=OPER!$AA298,".",IF(OPER!$AB298&lt;=HOUR(AK$7),MAX($Q203:AI203,0)+1,".")))</f>
        <v>.</v>
      </c>
      <c r="AK203" s="271" t="str">
        <f>IF($E203=$E202,IF(AL202=".",IF(MAX($Q203:AJ203,0)=OPER!$AA298,".",IF(OPER!$AB298&lt;=HOUR(AL$7),MAX($Q203:AJ203,0)+1,".")),","),IF(MAX($Q203:AJ203,0)=OPER!$AA298,".",IF(OPER!$AB298&lt;=HOUR(AL$7),MAX($Q203:AJ203,0)+1,".")))</f>
        <v>.</v>
      </c>
      <c r="AL203" s="269" t="str">
        <f>IF($E203=$E202,IF(AM202=".",IF(MAX($Q203:AK203,0)=OPER!$AA298,".",IF(OPER!$AB298&lt;=HOUR(AM$7),MAX($Q203:AK203,0)+1,".")),","),IF(MAX($Q203:AK203,0)=OPER!$AA298,".",IF(OPER!$AB298&lt;=HOUR(AM$7),MAX($Q203:AK203,0)+1,".")))</f>
        <v>.</v>
      </c>
      <c r="AM203" s="269" t="str">
        <f>IF($E203=$E202,IF(AN202=".",IF(MAX($Q203:AL203,0)=OPER!$AA298,".",IF(OPER!$AB298&lt;=HOUR(AN$7),MAX($Q203:AL203,0)+1,".")),","),IF(MAX($Q203:AL203,0)=OPER!$AA298,".",IF(OPER!$AB298&lt;=HOUR(AN$7),MAX($Q203:AL203,0)+1,".")))</f>
        <v>.</v>
      </c>
      <c r="AN203" s="270" t="str">
        <f>IF($E203=$E202,IF(AO202=".",IF(MAX($Q203:AM203,0)=OPER!$AA298,".",IF(OPER!$AB298&lt;=HOUR(AO$7),MAX($Q203:AM203,0)+1,".")),","),IF(MAX($Q203:AM203,0)=OPER!$AA298,".",IF(OPER!$AB298&lt;=HOUR(AO$7),MAX($Q203:AM203,0)+1,".")))</f>
        <v>.</v>
      </c>
      <c r="AO203" s="271" t="str">
        <f>IF($E203=$E202,IF(AP202=".",IF(MAX($Q203:AN203,0)=OPER!$AA298,".",IF(OPER!$AB298&lt;=HOUR(AP$7),MAX($Q203:AN203,0)+1,".")),","),IF(MAX($Q203:AN203,0)=OPER!$AA298,".",IF(OPER!$AB298&lt;=HOUR(AP$7),MAX($Q203:AN203,0)+1,".")))</f>
        <v>.</v>
      </c>
      <c r="AP203" s="269" t="str">
        <f>IF($E203=$E202,IF(AQ202=".",IF(MAX($Q203:AO203,0)=OPER!$AA298,".",IF(OPER!$AB298&lt;=HOUR(AQ$7),MAX($Q203:AO203,0)+1,".")),","),IF(MAX($Q203:AO203,0)=OPER!$AA298,".",IF(OPER!$AB298&lt;=HOUR(AQ$7),MAX($Q203:AO203,0)+1,".")))</f>
        <v>.</v>
      </c>
      <c r="AQ203" s="269" t="str">
        <f>IF($E203=$E202,IF(AR202=".",IF(MAX($Q203:AP203,0)=OPER!$AA298,".",IF(OPER!$AB298&lt;=HOUR(AR$7),MAX($Q203:AP203,0)+1,".")),","),IF(MAX($Q203:AP203,0)=OPER!$AA298,".",IF(OPER!$AB298&lt;=HOUR(AR$7),MAX($Q203:AP203,0)+1,".")))</f>
        <v>.</v>
      </c>
      <c r="AR203" s="270" t="str">
        <f>IF($E203=$E202,IF(AS202=".",IF(MAX($Q203:AQ203,0)=OPER!$AA298,".",IF(OPER!$AB298&lt;=HOUR(AS$7),MAX($Q203:AQ203,0)+1,".")),","),IF(MAX($Q203:AQ203,0)=OPER!$AA298,".",IF(OPER!$AB298&lt;=HOUR(AS$7),MAX($Q203:AQ203,0)+1,".")))</f>
        <v>.</v>
      </c>
      <c r="AS203" s="271" t="str">
        <f>IF($E203=$E202,IF(AT202=".",IF(MAX($Q203:AR203,0)=OPER!$AA298,".",IF(OPER!$AB298&lt;=HOUR(AT$7),MAX($Q203:AR203,0)+1,".")),","),IF(MAX($Q203:AR203,0)=OPER!$AA298,".",IF(OPER!$AB298&lt;=HOUR(AT$7),MAX($Q203:AR203,0)+1,".")))</f>
        <v>.</v>
      </c>
      <c r="AT203" s="269" t="str">
        <f>IF($E203=$E202,IF(AU202=".",IF(MAX($Q203:AS203,0)=OPER!$AA298,".",IF(OPER!$AB298&lt;=HOUR(AU$7),MAX($Q203:AS203,0)+1,".")),","),IF(MAX($Q203:AS203,0)=OPER!$AA298,".",IF(OPER!$AB298&lt;=HOUR(AU$7),MAX($Q203:AS203,0)+1,".")))</f>
        <v>,</v>
      </c>
      <c r="AU203" s="269" t="str">
        <f>IF($E203=$E202,IF(AV202=".",IF(MAX($Q203:AT203,0)=OPER!$AA298,".",IF(OPER!$AB298&lt;=HOUR(AV$7),MAX($Q203:AT203,0)+1,".")),","),IF(MAX($Q203:AT203,0)=OPER!$AA298,".",IF(OPER!$AB298&lt;=HOUR(AV$7),MAX($Q203:AT203,0)+1,".")))</f>
        <v>,</v>
      </c>
      <c r="AV203" s="270" t="str">
        <f>IF($E203=$E202,IF(AW202=".",IF(MAX($Q203:AU203,0)=OPER!$AA298,".",IF(OPER!$AB298&lt;=HOUR(AW$7),MAX($Q203:AU203,0)+1,".")),","),IF(MAX($Q203:AU203,0)=OPER!$AA298,".",IF(OPER!$AB298&lt;=HOUR(AW$7),MAX($Q203:AU203,0)+1,".")))</f>
        <v>,</v>
      </c>
      <c r="AW203" s="271" t="str">
        <f>IF($E203=$E202,IF(AX202=".",IF(MAX($Q203:AV203,0)=OPER!$AA298,".",IF(OPER!$AB298&lt;=HOUR(AX$7),MAX($Q203:AV203,0)+1,".")),","),IF(MAX($Q203:AV203,0)=OPER!$AA298,".",IF(OPER!$AB298&lt;=HOUR(AX$7),MAX($Q203:AV203,0)+1,".")))</f>
        <v>,</v>
      </c>
      <c r="AX203" s="269" t="str">
        <f>IF($E203=$E202,IF(AY202=".",IF(MAX($Q203:AW203,0)=OPER!$AA298,".",IF(OPER!$AB298&lt;=HOUR(AY$7),MAX($Q203:AW203,0)+1,".")),","),IF(MAX($Q203:AW203,0)=OPER!$AA298,".",IF(OPER!$AB298&lt;=HOUR(AY$7),MAX($Q203:AW203,0)+1,".")))</f>
        <v>,</v>
      </c>
      <c r="AY203" s="269" t="str">
        <f>IF($E203=$E202,IF(AZ202=".",IF(MAX($Q203:AX203,0)=OPER!$AA298,".",IF(OPER!$AB298&lt;=HOUR(AZ$7),MAX($Q203:AX203,0)+1,".")),","),IF(MAX($Q203:AX203,0)=OPER!$AA298,".",IF(OPER!$AB298&lt;=HOUR(AZ$7),MAX($Q203:AX203,0)+1,".")))</f>
        <v>,</v>
      </c>
      <c r="AZ203" s="270" t="str">
        <f>IF($E203=$E202,IF(BA202=".",IF(MAX($Q203:AY203,0)=OPER!$AA298,".",IF(OPER!$AB298&lt;=HOUR(BA$7),MAX($Q203:AY203,0)+1,".")),","),IF(MAX($Q203:AY203,0)=OPER!$AA298,".",IF(OPER!$AB298&lt;=HOUR(BA$7),MAX($Q203:AY203,0)+1,".")))</f>
        <v>,</v>
      </c>
      <c r="BA203" s="30">
        <f>+OPER!AK197</f>
        <v>0</v>
      </c>
    </row>
    <row r="204" spans="1:53" ht="59.8" x14ac:dyDescent="0.2">
      <c r="A204" s="282" t="str">
        <f>IF(OPER!AF198=0,"",OPER!AF198)</f>
        <v/>
      </c>
      <c r="B204" s="109" t="str">
        <f>IF(OPER!V198=0,"",OPER!V198)</f>
        <v/>
      </c>
      <c r="C204" s="71" t="str">
        <f>IF(OPER!U198 = 0,"", OPER!U198)</f>
        <v/>
      </c>
      <c r="D204" s="30" t="str">
        <f t="shared" si="16"/>
        <v/>
      </c>
      <c r="E204" s="262" t="str">
        <f>IF(OPER!X198 = 0,"",OPER!X198)</f>
        <v/>
      </c>
      <c r="F204" s="262" t="str">
        <f>IF(OPER!I198 = 0,"",OPER!I198)</f>
        <v/>
      </c>
      <c r="G204" s="263" t="str">
        <f>IF(OPER!C198=0,"",OPER!C198)</f>
        <v/>
      </c>
      <c r="H204" s="30" t="str">
        <f>IF(OPER!R198 = 0,"",OPER!R198)</f>
        <v/>
      </c>
      <c r="I204" s="30" t="str">
        <f>IF(OPER!F198=0,"", OPER!F198)</f>
        <v/>
      </c>
      <c r="J204" s="108" t="str">
        <f>IF(OPER!G198=0,"",OPER!G198)</f>
        <v/>
      </c>
      <c r="K204" s="250">
        <f>+OPER!R198</f>
        <v>0</v>
      </c>
      <c r="L204" s="262">
        <f t="shared" si="17"/>
        <v>0</v>
      </c>
      <c r="M204" s="250">
        <f t="shared" si="18"/>
        <v>0</v>
      </c>
      <c r="N204" s="205" t="str">
        <f>IF(OPER!A198=0,"",OPER!A198)</f>
        <v/>
      </c>
      <c r="O204" s="73" t="str">
        <f>IF(OPER!AJ2054=0,"",OPER!AJ2054)</f>
        <v/>
      </c>
      <c r="P204" s="264" t="str">
        <f>IF(OPER!AH198="EJECUTADO","SI",IF(OPER!AH198="NO EJECUTADO","NO",""))</f>
        <v/>
      </c>
      <c r="Q204" s="264" t="str">
        <f>IF(OPER!AN198="EJECUTADO","SI",IF(OPER!AN198="NO EJECUTADO","NO",""))</f>
        <v/>
      </c>
      <c r="R204" s="221" t="str">
        <f>IFERROR(VLOOKUP(OPER!Z198,OPER!$AU$490:$AV$577,2,0),"NO ASIGNADO")</f>
        <v>NO ASIGNADO</v>
      </c>
      <c r="S204" s="6">
        <f>+OPER!AG198</f>
        <v>0</v>
      </c>
      <c r="T204" s="268" t="str">
        <f>IF($E204=$E203,IF(U203=".",IF(MAX($Q204:Q204,0)=OPER!$AA299,".",IF(OPER!$AB299&lt;=HOUR(U$7),MAX($Q204:Q204,0)+1,".")),","),IF(MAX($Q204:Q204,0)=OPER!$AA299,".",IF(OPER!$AB299&lt;=HOUR(U$7),MAX($Q204:Q204,0)+1,".")))</f>
        <v>.</v>
      </c>
      <c r="U204" s="269" t="str">
        <f>IF($E204=$E203,IF(V203=".",IF(MAX($Q204:T204,0)=OPER!$AA299,".",IF(OPER!$AB299&lt;=HOUR(V$7),MAX($Q204:T204,0)+1,".")),","),IF(MAX($Q204:T204,0)=OPER!$AA299,".",IF(OPER!$AB299&lt;=HOUR(V$7),MAX($Q204:T204,0)+1,".")))</f>
        <v>.</v>
      </c>
      <c r="V204" s="269" t="str">
        <f>IF($E204=$E203,IF(W203=".",IF(MAX($Q204:U204,0)=OPER!$AA299,".",IF(OPER!$AB299&lt;=HOUR(W$7),MAX($Q204:U204,0)+1,".")),","),IF(MAX($Q204:U204,0)=OPER!$AA299,".",IF(OPER!$AB299&lt;=HOUR(W$7),MAX($Q204:U204,0)+1,".")))</f>
        <v>.</v>
      </c>
      <c r="W204" s="269" t="str">
        <f>IF($E204=$E203,IF(X203=".",IF(MAX($Q204:V204,0)=OPER!$AA299,".",IF(OPER!$AB299&lt;=HOUR(X$7),MAX($Q204:V204,0)+1,".")),","),IF(MAX($Q204:V204,0)=OPER!$AA299,".",IF(OPER!$AB299&lt;=HOUR(X$7),MAX($Q204:V204,0)+1,".")))</f>
        <v>.</v>
      </c>
      <c r="X204" s="270" t="str">
        <f>IF($E204=$E203,IF(Y203=".",IF(MAX($Q204:W204,0)=OPER!$AA299,".",IF(OPER!$AB299&lt;=HOUR(Y$7),MAX($Q204:W204,0)+1,".")),","),IF(MAX($Q204:W204,0)=OPER!$AA299,".",IF(OPER!$AB299&lt;=HOUR(Y$7),MAX($Q204:W204,0)+1,".")))</f>
        <v>.</v>
      </c>
      <c r="Y204" s="271" t="str">
        <f>IF($E204=$E203,IF(Z203=".",IF(MAX($Q204:X204,0)=OPER!$AA299,".",IF(OPER!$AB299&lt;=HOUR(Z$7),MAX($Q204:X204,0)+1,".")),","),IF(MAX($Q204:X204,0)=OPER!$AA299,".",IF(OPER!$AB299&lt;=HOUR(Z$7),MAX($Q204:X204,0)+1,".")))</f>
        <v>.</v>
      </c>
      <c r="Z204" s="269" t="str">
        <f>IF($E204=$E203,IF(AA203=".",IF(MAX($Q204:Y204,0)=OPER!$AA299,".",IF(OPER!$AB299&lt;=HOUR(AA$7),MAX($Q204:Y204,0)+1,".")),","),IF(MAX($Q204:Y204,0)=OPER!$AA299,".",IF(OPER!$AB299&lt;=HOUR(AA$7),MAX($Q204:Y204,0)+1,".")))</f>
        <v>.</v>
      </c>
      <c r="AA204" s="269" t="str">
        <f>IF($E204=$E203,IF(AB203=".",IF(MAX($Q204:Z204,0)=OPER!$AA299,".",IF(OPER!$AB299&lt;=HOUR(AB$7),MAX($Q204:Z204,0)+1,".")),","),IF(MAX($Q204:Z204,0)=OPER!$AA299,".",IF(OPER!$AB299&lt;=HOUR(AB$7),MAX($Q204:Z204,0)+1,".")))</f>
        <v>.</v>
      </c>
      <c r="AB204" s="270" t="str">
        <f>IF($E204=$E203,IF(AC203=".",IF(MAX($Q204:AA204,0)=OPER!$AA299,".",IF(OPER!$AB299&lt;=HOUR(AC$7),MAX($Q204:AA204,0)+1,".")),","),IF(MAX($Q204:AA204,0)=OPER!$AA299,".",IF(OPER!$AB299&lt;=HOUR(AC$7),MAX($Q204:AA204,0)+1,".")))</f>
        <v>.</v>
      </c>
      <c r="AC204" s="271" t="str">
        <f>IF($E204=$E203,IF(AD203=".",IF(MAX($Q204:AB204,0)=OPER!$AA299,".",IF(OPER!$AB299&lt;=HOUR(AD$7),MAX($Q204:AB204,0)+1,".")),","),IF(MAX($Q204:AB204,0)=OPER!$AA299,".",IF(OPER!$AB299&lt;=HOUR(AD$7),MAX($Q204:AB204,0)+1,".")))</f>
        <v>.</v>
      </c>
      <c r="AD204" s="269" t="str">
        <f>IF($E204=$E203,IF(AE203=".",IF(MAX($Q204:AC204,0)=OPER!$AA299,".",IF(OPER!$AB299&lt;=HOUR(AE$7),MAX($Q204:AC204,0)+1,".")),","),IF(MAX($Q204:AC204,0)=OPER!$AA299,".",IF(OPER!$AB299&lt;=HOUR(AE$7),MAX($Q204:AC204,0)+1,".")))</f>
        <v>.</v>
      </c>
      <c r="AE204" s="269" t="str">
        <f>IF($E204=$E203,IF(AF203=".",IF(MAX($Q204:AD204,0)=OPER!$AA299,".",IF(OPER!$AB299&lt;=HOUR(AF$7),MAX($Q204:AD204,0)+1,".")),","),IF(MAX($Q204:AD204,0)=OPER!$AA299,".",IF(OPER!$AB299&lt;=HOUR(AF$7),MAX($Q204:AD204,0)+1,".")))</f>
        <v>.</v>
      </c>
      <c r="AF204" s="270" t="str">
        <f>IF($E204=$E203,IF(AG203=".",IF(MAX($Q204:AE204,0)=OPER!$AA299,".",IF(OPER!$AB299&lt;=HOUR(AG$7),MAX($Q204:AE204,0)+1,".")),","),IF(MAX($Q204:AE204,0)=OPER!$AA299,".",IF(OPER!$AB299&lt;=HOUR(AG$7),MAX($Q204:AE204,0)+1,".")))</f>
        <v>.</v>
      </c>
      <c r="AG204" s="271" t="str">
        <f>IF($E204=$E203,IF(AH203=".",IF(MAX($Q204:AF204,0)=OPER!$AA299,".",IF(OPER!$AB299&lt;=HOUR(AH$7),MAX($Q204:AF204,0)+1,".")),","),IF(MAX($Q204:AF204,0)=OPER!$AA299,".",IF(OPER!$AB299&lt;=HOUR(AH$7),MAX($Q204:AF204,0)+1,".")))</f>
        <v>.</v>
      </c>
      <c r="AH204" s="269" t="str">
        <f>IF($E204=$E203,IF(AI203=".",IF(MAX($Q204:AG204,0)=OPER!$AA299,".",IF(OPER!$AB299&lt;=HOUR(AI$7),MAX($Q204:AG204,0)+1,".")),","),IF(MAX($Q204:AG204,0)=OPER!$AA299,".",IF(OPER!$AB299&lt;=HOUR(AI$7),MAX($Q204:AG204,0)+1,".")))</f>
        <v>.</v>
      </c>
      <c r="AI204" s="269" t="str">
        <f>IF($E204=$E203,IF(AJ203=".",IF(MAX($Q204:AH204,0)=OPER!$AA299,".",IF(OPER!$AB299&lt;=HOUR(AJ$7),MAX($Q204:AH204,0)+1,".")),","),IF(MAX($Q204:AH204,0)=OPER!$AA299,".",IF(OPER!$AB299&lt;=HOUR(AJ$7),MAX($Q204:AH204,0)+1,".")))</f>
        <v>.</v>
      </c>
      <c r="AJ204" s="270" t="str">
        <f>IF($E204=$E203,IF(AK203=".",IF(MAX($Q204:AI204,0)=OPER!$AA299,".",IF(OPER!$AB299&lt;=HOUR(AK$7),MAX($Q204:AI204,0)+1,".")),","),IF(MAX($Q204:AI204,0)=OPER!$AA299,".",IF(OPER!$AB299&lt;=HOUR(AK$7),MAX($Q204:AI204,0)+1,".")))</f>
        <v>.</v>
      </c>
      <c r="AK204" s="271" t="str">
        <f>IF($E204=$E203,IF(AL203=".",IF(MAX($Q204:AJ204,0)=OPER!$AA299,".",IF(OPER!$AB299&lt;=HOUR(AL$7),MAX($Q204:AJ204,0)+1,".")),","),IF(MAX($Q204:AJ204,0)=OPER!$AA299,".",IF(OPER!$AB299&lt;=HOUR(AL$7),MAX($Q204:AJ204,0)+1,".")))</f>
        <v>.</v>
      </c>
      <c r="AL204" s="269" t="str">
        <f>IF($E204=$E203,IF(AM203=".",IF(MAX($Q204:AK204,0)=OPER!$AA299,".",IF(OPER!$AB299&lt;=HOUR(AM$7),MAX($Q204:AK204,0)+1,".")),","),IF(MAX($Q204:AK204,0)=OPER!$AA299,".",IF(OPER!$AB299&lt;=HOUR(AM$7),MAX($Q204:AK204,0)+1,".")))</f>
        <v>.</v>
      </c>
      <c r="AM204" s="269" t="str">
        <f>IF($E204=$E203,IF(AN203=".",IF(MAX($Q204:AL204,0)=OPER!$AA299,".",IF(OPER!$AB299&lt;=HOUR(AN$7),MAX($Q204:AL204,0)+1,".")),","),IF(MAX($Q204:AL204,0)=OPER!$AA299,".",IF(OPER!$AB299&lt;=HOUR(AN$7),MAX($Q204:AL204,0)+1,".")))</f>
        <v>.</v>
      </c>
      <c r="AN204" s="270" t="str">
        <f>IF($E204=$E203,IF(AO203=".",IF(MAX($Q204:AM204,0)=OPER!$AA299,".",IF(OPER!$AB299&lt;=HOUR(AO$7),MAX($Q204:AM204,0)+1,".")),","),IF(MAX($Q204:AM204,0)=OPER!$AA299,".",IF(OPER!$AB299&lt;=HOUR(AO$7),MAX($Q204:AM204,0)+1,".")))</f>
        <v>.</v>
      </c>
      <c r="AO204" s="271" t="str">
        <f>IF($E204=$E203,IF(AP203=".",IF(MAX($Q204:AN204,0)=OPER!$AA299,".",IF(OPER!$AB299&lt;=HOUR(AP$7),MAX($Q204:AN204,0)+1,".")),","),IF(MAX($Q204:AN204,0)=OPER!$AA299,".",IF(OPER!$AB299&lt;=HOUR(AP$7),MAX($Q204:AN204,0)+1,".")))</f>
        <v>.</v>
      </c>
      <c r="AP204" s="269" t="str">
        <f>IF($E204=$E203,IF(AQ203=".",IF(MAX($Q204:AO204,0)=OPER!$AA299,".",IF(OPER!$AB299&lt;=HOUR(AQ$7),MAX($Q204:AO204,0)+1,".")),","),IF(MAX($Q204:AO204,0)=OPER!$AA299,".",IF(OPER!$AB299&lt;=HOUR(AQ$7),MAX($Q204:AO204,0)+1,".")))</f>
        <v>.</v>
      </c>
      <c r="AQ204" s="269" t="str">
        <f>IF($E204=$E203,IF(AR203=".",IF(MAX($Q204:AP204,0)=OPER!$AA299,".",IF(OPER!$AB299&lt;=HOUR(AR$7),MAX($Q204:AP204,0)+1,".")),","),IF(MAX($Q204:AP204,0)=OPER!$AA299,".",IF(OPER!$AB299&lt;=HOUR(AR$7),MAX($Q204:AP204,0)+1,".")))</f>
        <v>.</v>
      </c>
      <c r="AR204" s="270" t="str">
        <f>IF($E204=$E203,IF(AS203=".",IF(MAX($Q204:AQ204,0)=OPER!$AA299,".",IF(OPER!$AB299&lt;=HOUR(AS$7),MAX($Q204:AQ204,0)+1,".")),","),IF(MAX($Q204:AQ204,0)=OPER!$AA299,".",IF(OPER!$AB299&lt;=HOUR(AS$7),MAX($Q204:AQ204,0)+1,".")))</f>
        <v>.</v>
      </c>
      <c r="AS204" s="271" t="str">
        <f>IF($E204=$E203,IF(AT203=".",IF(MAX($Q204:AR204,0)=OPER!$AA299,".",IF(OPER!$AB299&lt;=HOUR(AT$7),MAX($Q204:AR204,0)+1,".")),","),IF(MAX($Q204:AR204,0)=OPER!$AA299,".",IF(OPER!$AB299&lt;=HOUR(AT$7),MAX($Q204:AR204,0)+1,".")))</f>
        <v>,</v>
      </c>
      <c r="AT204" s="269" t="str">
        <f>IF($E204=$E203,IF(AU203=".",IF(MAX($Q204:AS204,0)=OPER!$AA299,".",IF(OPER!$AB299&lt;=HOUR(AU$7),MAX($Q204:AS204,0)+1,".")),","),IF(MAX($Q204:AS204,0)=OPER!$AA299,".",IF(OPER!$AB299&lt;=HOUR(AU$7),MAX($Q204:AS204,0)+1,".")))</f>
        <v>,</v>
      </c>
      <c r="AU204" s="269" t="str">
        <f>IF($E204=$E203,IF(AV203=".",IF(MAX($Q204:AT204,0)=OPER!$AA299,".",IF(OPER!$AB299&lt;=HOUR(AV$7),MAX($Q204:AT204,0)+1,".")),","),IF(MAX($Q204:AT204,0)=OPER!$AA299,".",IF(OPER!$AB299&lt;=HOUR(AV$7),MAX($Q204:AT204,0)+1,".")))</f>
        <v>,</v>
      </c>
      <c r="AV204" s="270" t="str">
        <f>IF($E204=$E203,IF(AW203=".",IF(MAX($Q204:AU204,0)=OPER!$AA299,".",IF(OPER!$AB299&lt;=HOUR(AW$7),MAX($Q204:AU204,0)+1,".")),","),IF(MAX($Q204:AU204,0)=OPER!$AA299,".",IF(OPER!$AB299&lt;=HOUR(AW$7),MAX($Q204:AU204,0)+1,".")))</f>
        <v>,</v>
      </c>
      <c r="AW204" s="271" t="str">
        <f>IF($E204=$E203,IF(AX203=".",IF(MAX($Q204:AV204,0)=OPER!$AA299,".",IF(OPER!$AB299&lt;=HOUR(AX$7),MAX($Q204:AV204,0)+1,".")),","),IF(MAX($Q204:AV204,0)=OPER!$AA299,".",IF(OPER!$AB299&lt;=HOUR(AX$7),MAX($Q204:AV204,0)+1,".")))</f>
        <v>,</v>
      </c>
      <c r="AX204" s="269" t="str">
        <f>IF($E204=$E203,IF(AY203=".",IF(MAX($Q204:AW204,0)=OPER!$AA299,".",IF(OPER!$AB299&lt;=HOUR(AY$7),MAX($Q204:AW204,0)+1,".")),","),IF(MAX($Q204:AW204,0)=OPER!$AA299,".",IF(OPER!$AB299&lt;=HOUR(AY$7),MAX($Q204:AW204,0)+1,".")))</f>
        <v>,</v>
      </c>
      <c r="AY204" s="269" t="str">
        <f>IF($E204=$E203,IF(AZ203=".",IF(MAX($Q204:AX204,0)=OPER!$AA299,".",IF(OPER!$AB299&lt;=HOUR(AZ$7),MAX($Q204:AX204,0)+1,".")),","),IF(MAX($Q204:AX204,0)=OPER!$AA299,".",IF(OPER!$AB299&lt;=HOUR(AZ$7),MAX($Q204:AX204,0)+1,".")))</f>
        <v>,</v>
      </c>
      <c r="AZ204" s="270" t="str">
        <f>IF($E204=$E203,IF(BA203=".",IF(MAX($Q204:AY204,0)=OPER!$AA299,".",IF(OPER!$AB299&lt;=HOUR(BA$7),MAX($Q204:AY204,0)+1,".")),","),IF(MAX($Q204:AY204,0)=OPER!$AA299,".",IF(OPER!$AB299&lt;=HOUR(BA$7),MAX($Q204:AY204,0)+1,".")))</f>
        <v>,</v>
      </c>
      <c r="BA204" s="30">
        <f>+OPER!AK198</f>
        <v>0</v>
      </c>
    </row>
    <row r="205" spans="1:53" ht="59.8" x14ac:dyDescent="0.2">
      <c r="A205" s="282" t="str">
        <f>IF(OPER!AF199=0,"",OPER!AF199)</f>
        <v/>
      </c>
      <c r="B205" s="109" t="str">
        <f>IF(OPER!V199=0,"",OPER!V199)</f>
        <v/>
      </c>
      <c r="C205" s="71" t="str">
        <f>IF(OPER!U199 = 0,"", OPER!U199)</f>
        <v/>
      </c>
      <c r="D205" s="30" t="str">
        <f t="shared" si="16"/>
        <v/>
      </c>
      <c r="E205" s="262" t="str">
        <f>IF(OPER!X199 = 0,"",OPER!X199)</f>
        <v/>
      </c>
      <c r="F205" s="262" t="str">
        <f>IF(OPER!I199 = 0,"",OPER!I199)</f>
        <v/>
      </c>
      <c r="G205" s="263" t="str">
        <f>IF(OPER!C199=0,"",OPER!C199)</f>
        <v/>
      </c>
      <c r="H205" s="30" t="str">
        <f>IF(OPER!R199 = 0,"",OPER!R199)</f>
        <v/>
      </c>
      <c r="I205" s="30" t="str">
        <f>IF(OPER!F199=0,"", OPER!F199)</f>
        <v/>
      </c>
      <c r="J205" s="108" t="str">
        <f>IF(OPER!G199=0,"",OPER!G199)</f>
        <v/>
      </c>
      <c r="K205" s="250">
        <f>+OPER!R199</f>
        <v>0</v>
      </c>
      <c r="L205" s="262">
        <f t="shared" si="17"/>
        <v>0</v>
      </c>
      <c r="M205" s="250">
        <f t="shared" si="18"/>
        <v>0</v>
      </c>
      <c r="N205" s="205" t="str">
        <f>IF(OPER!A199=0,"",OPER!A199)</f>
        <v/>
      </c>
      <c r="O205" s="73" t="str">
        <f>IF(OPER!AJ2055=0,"",OPER!AJ2055)</f>
        <v/>
      </c>
      <c r="P205" s="264" t="str">
        <f>IF(OPER!AH199="EJECUTADO","SI",IF(OPER!AH199="NO EJECUTADO","NO",""))</f>
        <v/>
      </c>
      <c r="Q205" s="264" t="str">
        <f>IF(OPER!AN199="EJECUTADO","SI",IF(OPER!AN199="NO EJECUTADO","NO",""))</f>
        <v/>
      </c>
      <c r="R205" s="221" t="str">
        <f>IFERROR(VLOOKUP(OPER!Z199,OPER!$AU$490:$AV$577,2,0),"NO ASIGNADO")</f>
        <v>NO ASIGNADO</v>
      </c>
      <c r="S205" s="6">
        <f>+OPER!AG199</f>
        <v>0</v>
      </c>
      <c r="T205" s="268" t="str">
        <f>IF($E205=$E204,IF(U204=".",IF(MAX($Q205:Q205,0)=OPER!$AA300,".",IF(OPER!$AB300&lt;=HOUR(U$7),MAX($Q205:Q205,0)+1,".")),","),IF(MAX($Q205:Q205,0)=OPER!$AA300,".",IF(OPER!$AB300&lt;=HOUR(U$7),MAX($Q205:Q205,0)+1,".")))</f>
        <v>.</v>
      </c>
      <c r="U205" s="269" t="str">
        <f>IF($E205=$E204,IF(V204=".",IF(MAX($Q205:T205,0)=OPER!$AA300,".",IF(OPER!$AB300&lt;=HOUR(V$7),MAX($Q205:T205,0)+1,".")),","),IF(MAX($Q205:T205,0)=OPER!$AA300,".",IF(OPER!$AB300&lt;=HOUR(V$7),MAX($Q205:T205,0)+1,".")))</f>
        <v>.</v>
      </c>
      <c r="V205" s="269" t="str">
        <f>IF($E205=$E204,IF(W204=".",IF(MAX($Q205:U205,0)=OPER!$AA300,".",IF(OPER!$AB300&lt;=HOUR(W$7),MAX($Q205:U205,0)+1,".")),","),IF(MAX($Q205:U205,0)=OPER!$AA300,".",IF(OPER!$AB300&lt;=HOUR(W$7),MAX($Q205:U205,0)+1,".")))</f>
        <v>.</v>
      </c>
      <c r="W205" s="269" t="str">
        <f>IF($E205=$E204,IF(X204=".",IF(MAX($Q205:V205,0)=OPER!$AA300,".",IF(OPER!$AB300&lt;=HOUR(X$7),MAX($Q205:V205,0)+1,".")),","),IF(MAX($Q205:V205,0)=OPER!$AA300,".",IF(OPER!$AB300&lt;=HOUR(X$7),MAX($Q205:V205,0)+1,".")))</f>
        <v>.</v>
      </c>
      <c r="X205" s="270" t="str">
        <f>IF($E205=$E204,IF(Y204=".",IF(MAX($Q205:W205,0)=OPER!$AA300,".",IF(OPER!$AB300&lt;=HOUR(Y$7),MAX($Q205:W205,0)+1,".")),","),IF(MAX($Q205:W205,0)=OPER!$AA300,".",IF(OPER!$AB300&lt;=HOUR(Y$7),MAX($Q205:W205,0)+1,".")))</f>
        <v>.</v>
      </c>
      <c r="Y205" s="271" t="str">
        <f>IF($E205=$E204,IF(Z204=".",IF(MAX($Q205:X205,0)=OPER!$AA300,".",IF(OPER!$AB300&lt;=HOUR(Z$7),MAX($Q205:X205,0)+1,".")),","),IF(MAX($Q205:X205,0)=OPER!$AA300,".",IF(OPER!$AB300&lt;=HOUR(Z$7),MAX($Q205:X205,0)+1,".")))</f>
        <v>.</v>
      </c>
      <c r="Z205" s="269" t="str">
        <f>IF($E205=$E204,IF(AA204=".",IF(MAX($Q205:Y205,0)=OPER!$AA300,".",IF(OPER!$AB300&lt;=HOUR(AA$7),MAX($Q205:Y205,0)+1,".")),","),IF(MAX($Q205:Y205,0)=OPER!$AA300,".",IF(OPER!$AB300&lt;=HOUR(AA$7),MAX($Q205:Y205,0)+1,".")))</f>
        <v>.</v>
      </c>
      <c r="AA205" s="269" t="str">
        <f>IF($E205=$E204,IF(AB204=".",IF(MAX($Q205:Z205,0)=OPER!$AA300,".",IF(OPER!$AB300&lt;=HOUR(AB$7),MAX($Q205:Z205,0)+1,".")),","),IF(MAX($Q205:Z205,0)=OPER!$AA300,".",IF(OPER!$AB300&lt;=HOUR(AB$7),MAX($Q205:Z205,0)+1,".")))</f>
        <v>.</v>
      </c>
      <c r="AB205" s="270" t="str">
        <f>IF($E205=$E204,IF(AC204=".",IF(MAX($Q205:AA205,0)=OPER!$AA300,".",IF(OPER!$AB300&lt;=HOUR(AC$7),MAX($Q205:AA205,0)+1,".")),","),IF(MAX($Q205:AA205,0)=OPER!$AA300,".",IF(OPER!$AB300&lt;=HOUR(AC$7),MAX($Q205:AA205,0)+1,".")))</f>
        <v>.</v>
      </c>
      <c r="AC205" s="271" t="str">
        <f>IF($E205=$E204,IF(AD204=".",IF(MAX($Q205:AB205,0)=OPER!$AA300,".",IF(OPER!$AB300&lt;=HOUR(AD$7),MAX($Q205:AB205,0)+1,".")),","),IF(MAX($Q205:AB205,0)=OPER!$AA300,".",IF(OPER!$AB300&lt;=HOUR(AD$7),MAX($Q205:AB205,0)+1,".")))</f>
        <v>.</v>
      </c>
      <c r="AD205" s="269" t="str">
        <f>IF($E205=$E204,IF(AE204=".",IF(MAX($Q205:AC205,0)=OPER!$AA300,".",IF(OPER!$AB300&lt;=HOUR(AE$7),MAX($Q205:AC205,0)+1,".")),","),IF(MAX($Q205:AC205,0)=OPER!$AA300,".",IF(OPER!$AB300&lt;=HOUR(AE$7),MAX($Q205:AC205,0)+1,".")))</f>
        <v>.</v>
      </c>
      <c r="AE205" s="269" t="str">
        <f>IF($E205=$E204,IF(AF204=".",IF(MAX($Q205:AD205,0)=OPER!$AA300,".",IF(OPER!$AB300&lt;=HOUR(AF$7),MAX($Q205:AD205,0)+1,".")),","),IF(MAX($Q205:AD205,0)=OPER!$AA300,".",IF(OPER!$AB300&lt;=HOUR(AF$7),MAX($Q205:AD205,0)+1,".")))</f>
        <v>.</v>
      </c>
      <c r="AF205" s="270" t="str">
        <f>IF($E205=$E204,IF(AG204=".",IF(MAX($Q205:AE205,0)=OPER!$AA300,".",IF(OPER!$AB300&lt;=HOUR(AG$7),MAX($Q205:AE205,0)+1,".")),","),IF(MAX($Q205:AE205,0)=OPER!$AA300,".",IF(OPER!$AB300&lt;=HOUR(AG$7),MAX($Q205:AE205,0)+1,".")))</f>
        <v>.</v>
      </c>
      <c r="AG205" s="271" t="str">
        <f>IF($E205=$E204,IF(AH204=".",IF(MAX($Q205:AF205,0)=OPER!$AA300,".",IF(OPER!$AB300&lt;=HOUR(AH$7),MAX($Q205:AF205,0)+1,".")),","),IF(MAX($Q205:AF205,0)=OPER!$AA300,".",IF(OPER!$AB300&lt;=HOUR(AH$7),MAX($Q205:AF205,0)+1,".")))</f>
        <v>.</v>
      </c>
      <c r="AH205" s="269" t="str">
        <f>IF($E205=$E204,IF(AI204=".",IF(MAX($Q205:AG205,0)=OPER!$AA300,".",IF(OPER!$AB300&lt;=HOUR(AI$7),MAX($Q205:AG205,0)+1,".")),","),IF(MAX($Q205:AG205,0)=OPER!$AA300,".",IF(OPER!$AB300&lt;=HOUR(AI$7),MAX($Q205:AG205,0)+1,".")))</f>
        <v>.</v>
      </c>
      <c r="AI205" s="269" t="str">
        <f>IF($E205=$E204,IF(AJ204=".",IF(MAX($Q205:AH205,0)=OPER!$AA300,".",IF(OPER!$AB300&lt;=HOUR(AJ$7),MAX($Q205:AH205,0)+1,".")),","),IF(MAX($Q205:AH205,0)=OPER!$AA300,".",IF(OPER!$AB300&lt;=HOUR(AJ$7),MAX($Q205:AH205,0)+1,".")))</f>
        <v>.</v>
      </c>
      <c r="AJ205" s="270" t="str">
        <f>IF($E205=$E204,IF(AK204=".",IF(MAX($Q205:AI205,0)=OPER!$AA300,".",IF(OPER!$AB300&lt;=HOUR(AK$7),MAX($Q205:AI205,0)+1,".")),","),IF(MAX($Q205:AI205,0)=OPER!$AA300,".",IF(OPER!$AB300&lt;=HOUR(AK$7),MAX($Q205:AI205,0)+1,".")))</f>
        <v>.</v>
      </c>
      <c r="AK205" s="271" t="str">
        <f>IF($E205=$E204,IF(AL204=".",IF(MAX($Q205:AJ205,0)=OPER!$AA300,".",IF(OPER!$AB300&lt;=HOUR(AL$7),MAX($Q205:AJ205,0)+1,".")),","),IF(MAX($Q205:AJ205,0)=OPER!$AA300,".",IF(OPER!$AB300&lt;=HOUR(AL$7),MAX($Q205:AJ205,0)+1,".")))</f>
        <v>.</v>
      </c>
      <c r="AL205" s="269" t="str">
        <f>IF($E205=$E204,IF(AM204=".",IF(MAX($Q205:AK205,0)=OPER!$AA300,".",IF(OPER!$AB300&lt;=HOUR(AM$7),MAX($Q205:AK205,0)+1,".")),","),IF(MAX($Q205:AK205,0)=OPER!$AA300,".",IF(OPER!$AB300&lt;=HOUR(AM$7),MAX($Q205:AK205,0)+1,".")))</f>
        <v>.</v>
      </c>
      <c r="AM205" s="269" t="str">
        <f>IF($E205=$E204,IF(AN204=".",IF(MAX($Q205:AL205,0)=OPER!$AA300,".",IF(OPER!$AB300&lt;=HOUR(AN$7),MAX($Q205:AL205,0)+1,".")),","),IF(MAX($Q205:AL205,0)=OPER!$AA300,".",IF(OPER!$AB300&lt;=HOUR(AN$7),MAX($Q205:AL205,0)+1,".")))</f>
        <v>.</v>
      </c>
      <c r="AN205" s="270" t="str">
        <f>IF($E205=$E204,IF(AO204=".",IF(MAX($Q205:AM205,0)=OPER!$AA300,".",IF(OPER!$AB300&lt;=HOUR(AO$7),MAX($Q205:AM205,0)+1,".")),","),IF(MAX($Q205:AM205,0)=OPER!$AA300,".",IF(OPER!$AB300&lt;=HOUR(AO$7),MAX($Q205:AM205,0)+1,".")))</f>
        <v>.</v>
      </c>
      <c r="AO205" s="271" t="str">
        <f>IF($E205=$E204,IF(AP204=".",IF(MAX($Q205:AN205,0)=OPER!$AA300,".",IF(OPER!$AB300&lt;=HOUR(AP$7),MAX($Q205:AN205,0)+1,".")),","),IF(MAX($Q205:AN205,0)=OPER!$AA300,".",IF(OPER!$AB300&lt;=HOUR(AP$7),MAX($Q205:AN205,0)+1,".")))</f>
        <v>.</v>
      </c>
      <c r="AP205" s="269" t="str">
        <f>IF($E205=$E204,IF(AQ204=".",IF(MAX($Q205:AO205,0)=OPER!$AA300,".",IF(OPER!$AB300&lt;=HOUR(AQ$7),MAX($Q205:AO205,0)+1,".")),","),IF(MAX($Q205:AO205,0)=OPER!$AA300,".",IF(OPER!$AB300&lt;=HOUR(AQ$7),MAX($Q205:AO205,0)+1,".")))</f>
        <v>.</v>
      </c>
      <c r="AQ205" s="269" t="str">
        <f>IF($E205=$E204,IF(AR204=".",IF(MAX($Q205:AP205,0)=OPER!$AA300,".",IF(OPER!$AB300&lt;=HOUR(AR$7),MAX($Q205:AP205,0)+1,".")),","),IF(MAX($Q205:AP205,0)=OPER!$AA300,".",IF(OPER!$AB300&lt;=HOUR(AR$7),MAX($Q205:AP205,0)+1,".")))</f>
        <v>.</v>
      </c>
      <c r="AR205" s="270" t="str">
        <f>IF($E205=$E204,IF(AS204=".",IF(MAX($Q205:AQ205,0)=OPER!$AA300,".",IF(OPER!$AB300&lt;=HOUR(AS$7),MAX($Q205:AQ205,0)+1,".")),","),IF(MAX($Q205:AQ205,0)=OPER!$AA300,".",IF(OPER!$AB300&lt;=HOUR(AS$7),MAX($Q205:AQ205,0)+1,".")))</f>
        <v>,</v>
      </c>
      <c r="AS205" s="271" t="str">
        <f>IF($E205=$E204,IF(AT204=".",IF(MAX($Q205:AR205,0)=OPER!$AA300,".",IF(OPER!$AB300&lt;=HOUR(AT$7),MAX($Q205:AR205,0)+1,".")),","),IF(MAX($Q205:AR205,0)=OPER!$AA300,".",IF(OPER!$AB300&lt;=HOUR(AT$7),MAX($Q205:AR205,0)+1,".")))</f>
        <v>,</v>
      </c>
      <c r="AT205" s="269" t="str">
        <f>IF($E205=$E204,IF(AU204=".",IF(MAX($Q205:AS205,0)=OPER!$AA300,".",IF(OPER!$AB300&lt;=HOUR(AU$7),MAX($Q205:AS205,0)+1,".")),","),IF(MAX($Q205:AS205,0)=OPER!$AA300,".",IF(OPER!$AB300&lt;=HOUR(AU$7),MAX($Q205:AS205,0)+1,".")))</f>
        <v>,</v>
      </c>
      <c r="AU205" s="269" t="str">
        <f>IF($E205=$E204,IF(AV204=".",IF(MAX($Q205:AT205,0)=OPER!$AA300,".",IF(OPER!$AB300&lt;=HOUR(AV$7),MAX($Q205:AT205,0)+1,".")),","),IF(MAX($Q205:AT205,0)=OPER!$AA300,".",IF(OPER!$AB300&lt;=HOUR(AV$7),MAX($Q205:AT205,0)+1,".")))</f>
        <v>,</v>
      </c>
      <c r="AV205" s="270" t="str">
        <f>IF($E205=$E204,IF(AW204=".",IF(MAX($Q205:AU205,0)=OPER!$AA300,".",IF(OPER!$AB300&lt;=HOUR(AW$7),MAX($Q205:AU205,0)+1,".")),","),IF(MAX($Q205:AU205,0)=OPER!$AA300,".",IF(OPER!$AB300&lt;=HOUR(AW$7),MAX($Q205:AU205,0)+1,".")))</f>
        <v>,</v>
      </c>
      <c r="AW205" s="271" t="str">
        <f>IF($E205=$E204,IF(AX204=".",IF(MAX($Q205:AV205,0)=OPER!$AA300,".",IF(OPER!$AB300&lt;=HOUR(AX$7),MAX($Q205:AV205,0)+1,".")),","),IF(MAX($Q205:AV205,0)=OPER!$AA300,".",IF(OPER!$AB300&lt;=HOUR(AX$7),MAX($Q205:AV205,0)+1,".")))</f>
        <v>,</v>
      </c>
      <c r="AX205" s="269" t="str">
        <f>IF($E205=$E204,IF(AY204=".",IF(MAX($Q205:AW205,0)=OPER!$AA300,".",IF(OPER!$AB300&lt;=HOUR(AY$7),MAX($Q205:AW205,0)+1,".")),","),IF(MAX($Q205:AW205,0)=OPER!$AA300,".",IF(OPER!$AB300&lt;=HOUR(AY$7),MAX($Q205:AW205,0)+1,".")))</f>
        <v>,</v>
      </c>
      <c r="AY205" s="269" t="str">
        <f>IF($E205=$E204,IF(AZ204=".",IF(MAX($Q205:AX205,0)=OPER!$AA300,".",IF(OPER!$AB300&lt;=HOUR(AZ$7),MAX($Q205:AX205,0)+1,".")),","),IF(MAX($Q205:AX205,0)=OPER!$AA300,".",IF(OPER!$AB300&lt;=HOUR(AZ$7),MAX($Q205:AX205,0)+1,".")))</f>
        <v>,</v>
      </c>
      <c r="AZ205" s="270" t="str">
        <f>IF($E205=$E204,IF(BA204=".",IF(MAX($Q205:AY205,0)=OPER!$AA300,".",IF(OPER!$AB300&lt;=HOUR(BA$7),MAX($Q205:AY205,0)+1,".")),","),IF(MAX($Q205:AY205,0)=OPER!$AA300,".",IF(OPER!$AB300&lt;=HOUR(BA$7),MAX($Q205:AY205,0)+1,".")))</f>
        <v>,</v>
      </c>
      <c r="BA205" s="30">
        <f>+OPER!AK199</f>
        <v>0</v>
      </c>
    </row>
    <row r="206" spans="1:53" ht="59.8" x14ac:dyDescent="0.2">
      <c r="A206" s="282" t="str">
        <f>IF(OPER!AF200=0,"",OPER!AF200)</f>
        <v/>
      </c>
      <c r="B206" s="109" t="str">
        <f>IF(OPER!V200=0,"",OPER!V200)</f>
        <v/>
      </c>
      <c r="C206" s="71" t="str">
        <f>IF(OPER!U200 = 0,"", OPER!U200)</f>
        <v/>
      </c>
      <c r="D206" s="30" t="str">
        <f t="shared" si="16"/>
        <v/>
      </c>
      <c r="E206" s="262" t="str">
        <f>IF(OPER!X200 = 0,"",OPER!X200)</f>
        <v/>
      </c>
      <c r="F206" s="262" t="str">
        <f>IF(OPER!I200 = 0,"",OPER!I200)</f>
        <v/>
      </c>
      <c r="G206" s="263" t="str">
        <f>IF(OPER!C200=0,"",OPER!C200)</f>
        <v/>
      </c>
      <c r="H206" s="30" t="str">
        <f>IF(OPER!R200 = 0,"",OPER!R200)</f>
        <v/>
      </c>
      <c r="I206" s="30" t="str">
        <f>IF(OPER!F200=0,"", OPER!F200)</f>
        <v/>
      </c>
      <c r="J206" s="108" t="str">
        <f>IF(OPER!G200=0,"",OPER!G200)</f>
        <v/>
      </c>
      <c r="K206" s="250">
        <f>+OPER!R200</f>
        <v>0</v>
      </c>
      <c r="L206" s="262">
        <f t="shared" si="17"/>
        <v>0</v>
      </c>
      <c r="M206" s="250">
        <f t="shared" si="18"/>
        <v>0</v>
      </c>
      <c r="N206" s="205" t="str">
        <f>IF(OPER!A200=0,"",OPER!A200)</f>
        <v/>
      </c>
      <c r="O206" s="73" t="str">
        <f>IF(OPER!AJ2056=0,"",OPER!AJ2056)</f>
        <v/>
      </c>
      <c r="P206" s="264" t="str">
        <f>IF(OPER!AH200="EJECUTADO","SI",IF(OPER!AH200="NO EJECUTADO","NO",""))</f>
        <v/>
      </c>
      <c r="Q206" s="264" t="str">
        <f>IF(OPER!AN200="EJECUTADO","SI",IF(OPER!AN200="NO EJECUTADO","NO",""))</f>
        <v/>
      </c>
      <c r="R206" s="221" t="str">
        <f>IFERROR(VLOOKUP(OPER!Z200,OPER!$AU$490:$AV$577,2,0),"NO ASIGNADO")</f>
        <v>NO ASIGNADO</v>
      </c>
      <c r="S206" s="6">
        <f>+OPER!AG200</f>
        <v>0</v>
      </c>
      <c r="T206" s="268" t="str">
        <f>IF($E206=$E205,IF(U205=".",IF(MAX($Q206:Q206,0)=OPER!$AA301,".",IF(OPER!$AB301&lt;=HOUR(U$7),MAX($Q206:Q206,0)+1,".")),","),IF(MAX($Q206:Q206,0)=OPER!$AA301,".",IF(OPER!$AB301&lt;=HOUR(U$7),MAX($Q206:Q206,0)+1,".")))</f>
        <v>.</v>
      </c>
      <c r="U206" s="269" t="str">
        <f>IF($E206=$E205,IF(V205=".",IF(MAX($Q206:T206,0)=OPER!$AA301,".",IF(OPER!$AB301&lt;=HOUR(V$7),MAX($Q206:T206,0)+1,".")),","),IF(MAX($Q206:T206,0)=OPER!$AA301,".",IF(OPER!$AB301&lt;=HOUR(V$7),MAX($Q206:T206,0)+1,".")))</f>
        <v>.</v>
      </c>
      <c r="V206" s="269" t="str">
        <f>IF($E206=$E205,IF(W205=".",IF(MAX($Q206:U206,0)=OPER!$AA301,".",IF(OPER!$AB301&lt;=HOUR(W$7),MAX($Q206:U206,0)+1,".")),","),IF(MAX($Q206:U206,0)=OPER!$AA301,".",IF(OPER!$AB301&lt;=HOUR(W$7),MAX($Q206:U206,0)+1,".")))</f>
        <v>.</v>
      </c>
      <c r="W206" s="269" t="str">
        <f>IF($E206=$E205,IF(X205=".",IF(MAX($Q206:V206,0)=OPER!$AA301,".",IF(OPER!$AB301&lt;=HOUR(X$7),MAX($Q206:V206,0)+1,".")),","),IF(MAX($Q206:V206,0)=OPER!$AA301,".",IF(OPER!$AB301&lt;=HOUR(X$7),MAX($Q206:V206,0)+1,".")))</f>
        <v>.</v>
      </c>
      <c r="X206" s="270" t="str">
        <f>IF($E206=$E205,IF(Y205=".",IF(MAX($Q206:W206,0)=OPER!$AA301,".",IF(OPER!$AB301&lt;=HOUR(Y$7),MAX($Q206:W206,0)+1,".")),","),IF(MAX($Q206:W206,0)=OPER!$AA301,".",IF(OPER!$AB301&lt;=HOUR(Y$7),MAX($Q206:W206,0)+1,".")))</f>
        <v>.</v>
      </c>
      <c r="Y206" s="271" t="str">
        <f>IF($E206=$E205,IF(Z205=".",IF(MAX($Q206:X206,0)=OPER!$AA301,".",IF(OPER!$AB301&lt;=HOUR(Z$7),MAX($Q206:X206,0)+1,".")),","),IF(MAX($Q206:X206,0)=OPER!$AA301,".",IF(OPER!$AB301&lt;=HOUR(Z$7),MAX($Q206:X206,0)+1,".")))</f>
        <v>.</v>
      </c>
      <c r="Z206" s="269" t="str">
        <f>IF($E206=$E205,IF(AA205=".",IF(MAX($Q206:Y206,0)=OPER!$AA301,".",IF(OPER!$AB301&lt;=HOUR(AA$7),MAX($Q206:Y206,0)+1,".")),","),IF(MAX($Q206:Y206,0)=OPER!$AA301,".",IF(OPER!$AB301&lt;=HOUR(AA$7),MAX($Q206:Y206,0)+1,".")))</f>
        <v>.</v>
      </c>
      <c r="AA206" s="269" t="str">
        <f>IF($E206=$E205,IF(AB205=".",IF(MAX($Q206:Z206,0)=OPER!$AA301,".",IF(OPER!$AB301&lt;=HOUR(AB$7),MAX($Q206:Z206,0)+1,".")),","),IF(MAX($Q206:Z206,0)=OPER!$AA301,".",IF(OPER!$AB301&lt;=HOUR(AB$7),MAX($Q206:Z206,0)+1,".")))</f>
        <v>.</v>
      </c>
      <c r="AB206" s="270" t="str">
        <f>IF($E206=$E205,IF(AC205=".",IF(MAX($Q206:AA206,0)=OPER!$AA301,".",IF(OPER!$AB301&lt;=HOUR(AC$7),MAX($Q206:AA206,0)+1,".")),","),IF(MAX($Q206:AA206,0)=OPER!$AA301,".",IF(OPER!$AB301&lt;=HOUR(AC$7),MAX($Q206:AA206,0)+1,".")))</f>
        <v>.</v>
      </c>
      <c r="AC206" s="271" t="str">
        <f>IF($E206=$E205,IF(AD205=".",IF(MAX($Q206:AB206,0)=OPER!$AA301,".",IF(OPER!$AB301&lt;=HOUR(AD$7),MAX($Q206:AB206,0)+1,".")),","),IF(MAX($Q206:AB206,0)=OPER!$AA301,".",IF(OPER!$AB301&lt;=HOUR(AD$7),MAX($Q206:AB206,0)+1,".")))</f>
        <v>.</v>
      </c>
      <c r="AD206" s="269" t="str">
        <f>IF($E206=$E205,IF(AE205=".",IF(MAX($Q206:AC206,0)=OPER!$AA301,".",IF(OPER!$AB301&lt;=HOUR(AE$7),MAX($Q206:AC206,0)+1,".")),","),IF(MAX($Q206:AC206,0)=OPER!$AA301,".",IF(OPER!$AB301&lt;=HOUR(AE$7),MAX($Q206:AC206,0)+1,".")))</f>
        <v>.</v>
      </c>
      <c r="AE206" s="269" t="str">
        <f>IF($E206=$E205,IF(AF205=".",IF(MAX($Q206:AD206,0)=OPER!$AA301,".",IF(OPER!$AB301&lt;=HOUR(AF$7),MAX($Q206:AD206,0)+1,".")),","),IF(MAX($Q206:AD206,0)=OPER!$AA301,".",IF(OPER!$AB301&lt;=HOUR(AF$7),MAX($Q206:AD206,0)+1,".")))</f>
        <v>.</v>
      </c>
      <c r="AF206" s="270" t="str">
        <f>IF($E206=$E205,IF(AG205=".",IF(MAX($Q206:AE206,0)=OPER!$AA301,".",IF(OPER!$AB301&lt;=HOUR(AG$7),MAX($Q206:AE206,0)+1,".")),","),IF(MAX($Q206:AE206,0)=OPER!$AA301,".",IF(OPER!$AB301&lt;=HOUR(AG$7),MAX($Q206:AE206,0)+1,".")))</f>
        <v>.</v>
      </c>
      <c r="AG206" s="271" t="str">
        <f>IF($E206=$E205,IF(AH205=".",IF(MAX($Q206:AF206,0)=OPER!$AA301,".",IF(OPER!$AB301&lt;=HOUR(AH$7),MAX($Q206:AF206,0)+1,".")),","),IF(MAX($Q206:AF206,0)=OPER!$AA301,".",IF(OPER!$AB301&lt;=HOUR(AH$7),MAX($Q206:AF206,0)+1,".")))</f>
        <v>.</v>
      </c>
      <c r="AH206" s="269" t="str">
        <f>IF($E206=$E205,IF(AI205=".",IF(MAX($Q206:AG206,0)=OPER!$AA301,".",IF(OPER!$AB301&lt;=HOUR(AI$7),MAX($Q206:AG206,0)+1,".")),","),IF(MAX($Q206:AG206,0)=OPER!$AA301,".",IF(OPER!$AB301&lt;=HOUR(AI$7),MAX($Q206:AG206,0)+1,".")))</f>
        <v>.</v>
      </c>
      <c r="AI206" s="269" t="str">
        <f>IF($E206=$E205,IF(AJ205=".",IF(MAX($Q206:AH206,0)=OPER!$AA301,".",IF(OPER!$AB301&lt;=HOUR(AJ$7),MAX($Q206:AH206,0)+1,".")),","),IF(MAX($Q206:AH206,0)=OPER!$AA301,".",IF(OPER!$AB301&lt;=HOUR(AJ$7),MAX($Q206:AH206,0)+1,".")))</f>
        <v>.</v>
      </c>
      <c r="AJ206" s="270" t="str">
        <f>IF($E206=$E205,IF(AK205=".",IF(MAX($Q206:AI206,0)=OPER!$AA301,".",IF(OPER!$AB301&lt;=HOUR(AK$7),MAX($Q206:AI206,0)+1,".")),","),IF(MAX($Q206:AI206,0)=OPER!$AA301,".",IF(OPER!$AB301&lt;=HOUR(AK$7),MAX($Q206:AI206,0)+1,".")))</f>
        <v>.</v>
      </c>
      <c r="AK206" s="271" t="str">
        <f>IF($E206=$E205,IF(AL205=".",IF(MAX($Q206:AJ206,0)=OPER!$AA301,".",IF(OPER!$AB301&lt;=HOUR(AL$7),MAX($Q206:AJ206,0)+1,".")),","),IF(MAX($Q206:AJ206,0)=OPER!$AA301,".",IF(OPER!$AB301&lt;=HOUR(AL$7),MAX($Q206:AJ206,0)+1,".")))</f>
        <v>.</v>
      </c>
      <c r="AL206" s="269" t="str">
        <f>IF($E206=$E205,IF(AM205=".",IF(MAX($Q206:AK206,0)=OPER!$AA301,".",IF(OPER!$AB301&lt;=HOUR(AM$7),MAX($Q206:AK206,0)+1,".")),","),IF(MAX($Q206:AK206,0)=OPER!$AA301,".",IF(OPER!$AB301&lt;=HOUR(AM$7),MAX($Q206:AK206,0)+1,".")))</f>
        <v>.</v>
      </c>
      <c r="AM206" s="269" t="str">
        <f>IF($E206=$E205,IF(AN205=".",IF(MAX($Q206:AL206,0)=OPER!$AA301,".",IF(OPER!$AB301&lt;=HOUR(AN$7),MAX($Q206:AL206,0)+1,".")),","),IF(MAX($Q206:AL206,0)=OPER!$AA301,".",IF(OPER!$AB301&lt;=HOUR(AN$7),MAX($Q206:AL206,0)+1,".")))</f>
        <v>.</v>
      </c>
      <c r="AN206" s="270" t="str">
        <f>IF($E206=$E205,IF(AO205=".",IF(MAX($Q206:AM206,0)=OPER!$AA301,".",IF(OPER!$AB301&lt;=HOUR(AO$7),MAX($Q206:AM206,0)+1,".")),","),IF(MAX($Q206:AM206,0)=OPER!$AA301,".",IF(OPER!$AB301&lt;=HOUR(AO$7),MAX($Q206:AM206,0)+1,".")))</f>
        <v>.</v>
      </c>
      <c r="AO206" s="271" t="str">
        <f>IF($E206=$E205,IF(AP205=".",IF(MAX($Q206:AN206,0)=OPER!$AA301,".",IF(OPER!$AB301&lt;=HOUR(AP$7),MAX($Q206:AN206,0)+1,".")),","),IF(MAX($Q206:AN206,0)=OPER!$AA301,".",IF(OPER!$AB301&lt;=HOUR(AP$7),MAX($Q206:AN206,0)+1,".")))</f>
        <v>.</v>
      </c>
      <c r="AP206" s="269" t="str">
        <f>IF($E206=$E205,IF(AQ205=".",IF(MAX($Q206:AO206,0)=OPER!$AA301,".",IF(OPER!$AB301&lt;=HOUR(AQ$7),MAX($Q206:AO206,0)+1,".")),","),IF(MAX($Q206:AO206,0)=OPER!$AA301,".",IF(OPER!$AB301&lt;=HOUR(AQ$7),MAX($Q206:AO206,0)+1,".")))</f>
        <v>.</v>
      </c>
      <c r="AQ206" s="269" t="str">
        <f>IF($E206=$E205,IF(AR205=".",IF(MAX($Q206:AP206,0)=OPER!$AA301,".",IF(OPER!$AB301&lt;=HOUR(AR$7),MAX($Q206:AP206,0)+1,".")),","),IF(MAX($Q206:AP206,0)=OPER!$AA301,".",IF(OPER!$AB301&lt;=HOUR(AR$7),MAX($Q206:AP206,0)+1,".")))</f>
        <v>,</v>
      </c>
      <c r="AR206" s="270" t="str">
        <f>IF($E206=$E205,IF(AS205=".",IF(MAX($Q206:AQ206,0)=OPER!$AA301,".",IF(OPER!$AB301&lt;=HOUR(AS$7),MAX($Q206:AQ206,0)+1,".")),","),IF(MAX($Q206:AQ206,0)=OPER!$AA301,".",IF(OPER!$AB301&lt;=HOUR(AS$7),MAX($Q206:AQ206,0)+1,".")))</f>
        <v>,</v>
      </c>
      <c r="AS206" s="271" t="str">
        <f>IF($E206=$E205,IF(AT205=".",IF(MAX($Q206:AR206,0)=OPER!$AA301,".",IF(OPER!$AB301&lt;=HOUR(AT$7),MAX($Q206:AR206,0)+1,".")),","),IF(MAX($Q206:AR206,0)=OPER!$AA301,".",IF(OPER!$AB301&lt;=HOUR(AT$7),MAX($Q206:AR206,0)+1,".")))</f>
        <v>,</v>
      </c>
      <c r="AT206" s="269" t="str">
        <f>IF($E206=$E205,IF(AU205=".",IF(MAX($Q206:AS206,0)=OPER!$AA301,".",IF(OPER!$AB301&lt;=HOUR(AU$7),MAX($Q206:AS206,0)+1,".")),","),IF(MAX($Q206:AS206,0)=OPER!$AA301,".",IF(OPER!$AB301&lt;=HOUR(AU$7),MAX($Q206:AS206,0)+1,".")))</f>
        <v>,</v>
      </c>
      <c r="AU206" s="269" t="str">
        <f>IF($E206=$E205,IF(AV205=".",IF(MAX($Q206:AT206,0)=OPER!$AA301,".",IF(OPER!$AB301&lt;=HOUR(AV$7),MAX($Q206:AT206,0)+1,".")),","),IF(MAX($Q206:AT206,0)=OPER!$AA301,".",IF(OPER!$AB301&lt;=HOUR(AV$7),MAX($Q206:AT206,0)+1,".")))</f>
        <v>,</v>
      </c>
      <c r="AV206" s="270" t="str">
        <f>IF($E206=$E205,IF(AW205=".",IF(MAX($Q206:AU206,0)=OPER!$AA301,".",IF(OPER!$AB301&lt;=HOUR(AW$7),MAX($Q206:AU206,0)+1,".")),","),IF(MAX($Q206:AU206,0)=OPER!$AA301,".",IF(OPER!$AB301&lt;=HOUR(AW$7),MAX($Q206:AU206,0)+1,".")))</f>
        <v>,</v>
      </c>
      <c r="AW206" s="271" t="str">
        <f>IF($E206=$E205,IF(AX205=".",IF(MAX($Q206:AV206,0)=OPER!$AA301,".",IF(OPER!$AB301&lt;=HOUR(AX$7),MAX($Q206:AV206,0)+1,".")),","),IF(MAX($Q206:AV206,0)=OPER!$AA301,".",IF(OPER!$AB301&lt;=HOUR(AX$7),MAX($Q206:AV206,0)+1,".")))</f>
        <v>,</v>
      </c>
      <c r="AX206" s="269" t="str">
        <f>IF($E206=$E205,IF(AY205=".",IF(MAX($Q206:AW206,0)=OPER!$AA301,".",IF(OPER!$AB301&lt;=HOUR(AY$7),MAX($Q206:AW206,0)+1,".")),","),IF(MAX($Q206:AW206,0)=OPER!$AA301,".",IF(OPER!$AB301&lt;=HOUR(AY$7),MAX($Q206:AW206,0)+1,".")))</f>
        <v>,</v>
      </c>
      <c r="AY206" s="269" t="str">
        <f>IF($E206=$E205,IF(AZ205=".",IF(MAX($Q206:AX206,0)=OPER!$AA301,".",IF(OPER!$AB301&lt;=HOUR(AZ$7),MAX($Q206:AX206,0)+1,".")),","),IF(MAX($Q206:AX206,0)=OPER!$AA301,".",IF(OPER!$AB301&lt;=HOUR(AZ$7),MAX($Q206:AX206,0)+1,".")))</f>
        <v>,</v>
      </c>
      <c r="AZ206" s="270" t="str">
        <f>IF($E206=$E205,IF(BA205=".",IF(MAX($Q206:AY206,0)=OPER!$AA301,".",IF(OPER!$AB301&lt;=HOUR(BA$7),MAX($Q206:AY206,0)+1,".")),","),IF(MAX($Q206:AY206,0)=OPER!$AA301,".",IF(OPER!$AB301&lt;=HOUR(BA$7),MAX($Q206:AY206,0)+1,".")))</f>
        <v>,</v>
      </c>
      <c r="BA206" s="30">
        <f>+OPER!AK200</f>
        <v>0</v>
      </c>
    </row>
    <row r="207" spans="1:53" ht="59.8" x14ac:dyDescent="0.2">
      <c r="A207" s="282" t="str">
        <f>IF(OPER!AF201=0,"",OPER!AF201)</f>
        <v/>
      </c>
      <c r="B207" s="109" t="str">
        <f>IF(OPER!V201=0,"",OPER!V201)</f>
        <v/>
      </c>
      <c r="C207" s="71" t="str">
        <f>IF(OPER!U201 = 0,"", OPER!U201)</f>
        <v/>
      </c>
      <c r="D207" s="30" t="str">
        <f t="shared" si="16"/>
        <v/>
      </c>
      <c r="E207" s="262" t="str">
        <f>IF(OPER!X201 = 0,"",OPER!X201)</f>
        <v/>
      </c>
      <c r="F207" s="262" t="str">
        <f>IF(OPER!I201 = 0,"",OPER!I201)</f>
        <v/>
      </c>
      <c r="G207" s="263" t="str">
        <f>IF(OPER!C201=0,"",OPER!C201)</f>
        <v/>
      </c>
      <c r="H207" s="30" t="str">
        <f>IF(OPER!R201 = 0,"",OPER!R201)</f>
        <v/>
      </c>
      <c r="I207" s="30" t="str">
        <f>IF(OPER!F201=0,"", OPER!F201)</f>
        <v/>
      </c>
      <c r="J207" s="108" t="str">
        <f>IF(OPER!G201=0,"",OPER!G201)</f>
        <v/>
      </c>
      <c r="K207" s="250">
        <f>+OPER!R201</f>
        <v>0</v>
      </c>
      <c r="L207" s="262">
        <f t="shared" si="17"/>
        <v>0</v>
      </c>
      <c r="M207" s="250">
        <f t="shared" si="18"/>
        <v>0</v>
      </c>
      <c r="N207" s="205" t="str">
        <f>IF(OPER!A201=0,"",OPER!A201)</f>
        <v/>
      </c>
      <c r="O207" s="73" t="str">
        <f>IF(OPER!AJ2057=0,"",OPER!AJ2057)</f>
        <v/>
      </c>
      <c r="P207" s="264" t="str">
        <f>IF(OPER!AH201="EJECUTADO","SI",IF(OPER!AH201="NO EJECUTADO","NO",""))</f>
        <v/>
      </c>
      <c r="Q207" s="264" t="str">
        <f>IF(OPER!AN201="EJECUTADO","SI",IF(OPER!AN201="NO EJECUTADO","NO",""))</f>
        <v/>
      </c>
      <c r="R207" s="221" t="str">
        <f>IFERROR(VLOOKUP(OPER!Z201,OPER!$AU$490:$AV$577,2,0),"NO ASIGNADO")</f>
        <v>NO ASIGNADO</v>
      </c>
      <c r="S207" s="6">
        <f>+OPER!AG201</f>
        <v>0</v>
      </c>
      <c r="T207" s="268" t="str">
        <f>IF($E207=$E206,IF(U206=".",IF(MAX($Q207:Q207,0)=OPER!$AA302,".",IF(OPER!$AB302&lt;=HOUR(U$7),MAX($Q207:Q207,0)+1,".")),","),IF(MAX($Q207:Q207,0)=OPER!$AA302,".",IF(OPER!$AB302&lt;=HOUR(U$7),MAX($Q207:Q207,0)+1,".")))</f>
        <v>.</v>
      </c>
      <c r="U207" s="269" t="str">
        <f>IF($E207=$E206,IF(V206=".",IF(MAX($Q207:T207,0)=OPER!$AA302,".",IF(OPER!$AB302&lt;=HOUR(V$7),MAX($Q207:T207,0)+1,".")),","),IF(MAX($Q207:T207,0)=OPER!$AA302,".",IF(OPER!$AB302&lt;=HOUR(V$7),MAX($Q207:T207,0)+1,".")))</f>
        <v>.</v>
      </c>
      <c r="V207" s="269" t="str">
        <f>IF($E207=$E206,IF(W206=".",IF(MAX($Q207:U207,0)=OPER!$AA302,".",IF(OPER!$AB302&lt;=HOUR(W$7),MAX($Q207:U207,0)+1,".")),","),IF(MAX($Q207:U207,0)=OPER!$AA302,".",IF(OPER!$AB302&lt;=HOUR(W$7),MAX($Q207:U207,0)+1,".")))</f>
        <v>.</v>
      </c>
      <c r="W207" s="269" t="str">
        <f>IF($E207=$E206,IF(X206=".",IF(MAX($Q207:V207,0)=OPER!$AA302,".",IF(OPER!$AB302&lt;=HOUR(X$7),MAX($Q207:V207,0)+1,".")),","),IF(MAX($Q207:V207,0)=OPER!$AA302,".",IF(OPER!$AB302&lt;=HOUR(X$7),MAX($Q207:V207,0)+1,".")))</f>
        <v>.</v>
      </c>
      <c r="X207" s="270" t="str">
        <f>IF($E207=$E206,IF(Y206=".",IF(MAX($Q207:W207,0)=OPER!$AA302,".",IF(OPER!$AB302&lt;=HOUR(Y$7),MAX($Q207:W207,0)+1,".")),","),IF(MAX($Q207:W207,0)=OPER!$AA302,".",IF(OPER!$AB302&lt;=HOUR(Y$7),MAX($Q207:W207,0)+1,".")))</f>
        <v>.</v>
      </c>
      <c r="Y207" s="271" t="str">
        <f>IF($E207=$E206,IF(Z206=".",IF(MAX($Q207:X207,0)=OPER!$AA302,".",IF(OPER!$AB302&lt;=HOUR(Z$7),MAX($Q207:X207,0)+1,".")),","),IF(MAX($Q207:X207,0)=OPER!$AA302,".",IF(OPER!$AB302&lt;=HOUR(Z$7),MAX($Q207:X207,0)+1,".")))</f>
        <v>.</v>
      </c>
      <c r="Z207" s="269" t="str">
        <f>IF($E207=$E206,IF(AA206=".",IF(MAX($Q207:Y207,0)=OPER!$AA302,".",IF(OPER!$AB302&lt;=HOUR(AA$7),MAX($Q207:Y207,0)+1,".")),","),IF(MAX($Q207:Y207,0)=OPER!$AA302,".",IF(OPER!$AB302&lt;=HOUR(AA$7),MAX($Q207:Y207,0)+1,".")))</f>
        <v>.</v>
      </c>
      <c r="AA207" s="269" t="str">
        <f>IF($E207=$E206,IF(AB206=".",IF(MAX($Q207:Z207,0)=OPER!$AA302,".",IF(OPER!$AB302&lt;=HOUR(AB$7),MAX($Q207:Z207,0)+1,".")),","),IF(MAX($Q207:Z207,0)=OPER!$AA302,".",IF(OPER!$AB302&lt;=HOUR(AB$7),MAX($Q207:Z207,0)+1,".")))</f>
        <v>.</v>
      </c>
      <c r="AB207" s="270" t="str">
        <f>IF($E207=$E206,IF(AC206=".",IF(MAX($Q207:AA207,0)=OPER!$AA302,".",IF(OPER!$AB302&lt;=HOUR(AC$7),MAX($Q207:AA207,0)+1,".")),","),IF(MAX($Q207:AA207,0)=OPER!$AA302,".",IF(OPER!$AB302&lt;=HOUR(AC$7),MAX($Q207:AA207,0)+1,".")))</f>
        <v>.</v>
      </c>
      <c r="AC207" s="271" t="str">
        <f>IF($E207=$E206,IF(AD206=".",IF(MAX($Q207:AB207,0)=OPER!$AA302,".",IF(OPER!$AB302&lt;=HOUR(AD$7),MAX($Q207:AB207,0)+1,".")),","),IF(MAX($Q207:AB207,0)=OPER!$AA302,".",IF(OPER!$AB302&lt;=HOUR(AD$7),MAX($Q207:AB207,0)+1,".")))</f>
        <v>.</v>
      </c>
      <c r="AD207" s="269" t="str">
        <f>IF($E207=$E206,IF(AE206=".",IF(MAX($Q207:AC207,0)=OPER!$AA302,".",IF(OPER!$AB302&lt;=HOUR(AE$7),MAX($Q207:AC207,0)+1,".")),","),IF(MAX($Q207:AC207,0)=OPER!$AA302,".",IF(OPER!$AB302&lt;=HOUR(AE$7),MAX($Q207:AC207,0)+1,".")))</f>
        <v>.</v>
      </c>
      <c r="AE207" s="269" t="str">
        <f>IF($E207=$E206,IF(AF206=".",IF(MAX($Q207:AD207,0)=OPER!$AA302,".",IF(OPER!$AB302&lt;=HOUR(AF$7),MAX($Q207:AD207,0)+1,".")),","),IF(MAX($Q207:AD207,0)=OPER!$AA302,".",IF(OPER!$AB302&lt;=HOUR(AF$7),MAX($Q207:AD207,0)+1,".")))</f>
        <v>.</v>
      </c>
      <c r="AF207" s="270" t="str">
        <f>IF($E207=$E206,IF(AG206=".",IF(MAX($Q207:AE207,0)=OPER!$AA302,".",IF(OPER!$AB302&lt;=HOUR(AG$7),MAX($Q207:AE207,0)+1,".")),","),IF(MAX($Q207:AE207,0)=OPER!$AA302,".",IF(OPER!$AB302&lt;=HOUR(AG$7),MAX($Q207:AE207,0)+1,".")))</f>
        <v>.</v>
      </c>
      <c r="AG207" s="271" t="str">
        <f>IF($E207=$E206,IF(AH206=".",IF(MAX($Q207:AF207,0)=OPER!$AA302,".",IF(OPER!$AB302&lt;=HOUR(AH$7),MAX($Q207:AF207,0)+1,".")),","),IF(MAX($Q207:AF207,0)=OPER!$AA302,".",IF(OPER!$AB302&lt;=HOUR(AH$7),MAX($Q207:AF207,0)+1,".")))</f>
        <v>.</v>
      </c>
      <c r="AH207" s="269" t="str">
        <f>IF($E207=$E206,IF(AI206=".",IF(MAX($Q207:AG207,0)=OPER!$AA302,".",IF(OPER!$AB302&lt;=HOUR(AI$7),MAX($Q207:AG207,0)+1,".")),","),IF(MAX($Q207:AG207,0)=OPER!$AA302,".",IF(OPER!$AB302&lt;=HOUR(AI$7),MAX($Q207:AG207,0)+1,".")))</f>
        <v>.</v>
      </c>
      <c r="AI207" s="269" t="str">
        <f>IF($E207=$E206,IF(AJ206=".",IF(MAX($Q207:AH207,0)=OPER!$AA302,".",IF(OPER!$AB302&lt;=HOUR(AJ$7),MAX($Q207:AH207,0)+1,".")),","),IF(MAX($Q207:AH207,0)=OPER!$AA302,".",IF(OPER!$AB302&lt;=HOUR(AJ$7),MAX($Q207:AH207,0)+1,".")))</f>
        <v>.</v>
      </c>
      <c r="AJ207" s="270" t="str">
        <f>IF($E207=$E206,IF(AK206=".",IF(MAX($Q207:AI207,0)=OPER!$AA302,".",IF(OPER!$AB302&lt;=HOUR(AK$7),MAX($Q207:AI207,0)+1,".")),","),IF(MAX($Q207:AI207,0)=OPER!$AA302,".",IF(OPER!$AB302&lt;=HOUR(AK$7),MAX($Q207:AI207,0)+1,".")))</f>
        <v>.</v>
      </c>
      <c r="AK207" s="271" t="str">
        <f>IF($E207=$E206,IF(AL206=".",IF(MAX($Q207:AJ207,0)=OPER!$AA302,".",IF(OPER!$AB302&lt;=HOUR(AL$7),MAX($Q207:AJ207,0)+1,".")),","),IF(MAX($Q207:AJ207,0)=OPER!$AA302,".",IF(OPER!$AB302&lt;=HOUR(AL$7),MAX($Q207:AJ207,0)+1,".")))</f>
        <v>.</v>
      </c>
      <c r="AL207" s="269" t="str">
        <f>IF($E207=$E206,IF(AM206=".",IF(MAX($Q207:AK207,0)=OPER!$AA302,".",IF(OPER!$AB302&lt;=HOUR(AM$7),MAX($Q207:AK207,0)+1,".")),","),IF(MAX($Q207:AK207,0)=OPER!$AA302,".",IF(OPER!$AB302&lt;=HOUR(AM$7),MAX($Q207:AK207,0)+1,".")))</f>
        <v>.</v>
      </c>
      <c r="AM207" s="269" t="str">
        <f>IF($E207=$E206,IF(AN206=".",IF(MAX($Q207:AL207,0)=OPER!$AA302,".",IF(OPER!$AB302&lt;=HOUR(AN$7),MAX($Q207:AL207,0)+1,".")),","),IF(MAX($Q207:AL207,0)=OPER!$AA302,".",IF(OPER!$AB302&lt;=HOUR(AN$7),MAX($Q207:AL207,0)+1,".")))</f>
        <v>.</v>
      </c>
      <c r="AN207" s="270" t="str">
        <f>IF($E207=$E206,IF(AO206=".",IF(MAX($Q207:AM207,0)=OPER!$AA302,".",IF(OPER!$AB302&lt;=HOUR(AO$7),MAX($Q207:AM207,0)+1,".")),","),IF(MAX($Q207:AM207,0)=OPER!$AA302,".",IF(OPER!$AB302&lt;=HOUR(AO$7),MAX($Q207:AM207,0)+1,".")))</f>
        <v>.</v>
      </c>
      <c r="AO207" s="271" t="str">
        <f>IF($E207=$E206,IF(AP206=".",IF(MAX($Q207:AN207,0)=OPER!$AA302,".",IF(OPER!$AB302&lt;=HOUR(AP$7),MAX($Q207:AN207,0)+1,".")),","),IF(MAX($Q207:AN207,0)=OPER!$AA302,".",IF(OPER!$AB302&lt;=HOUR(AP$7),MAX($Q207:AN207,0)+1,".")))</f>
        <v>.</v>
      </c>
      <c r="AP207" s="269" t="str">
        <f>IF($E207=$E206,IF(AQ206=".",IF(MAX($Q207:AO207,0)=OPER!$AA302,".",IF(OPER!$AB302&lt;=HOUR(AQ$7),MAX($Q207:AO207,0)+1,".")),","),IF(MAX($Q207:AO207,0)=OPER!$AA302,".",IF(OPER!$AB302&lt;=HOUR(AQ$7),MAX($Q207:AO207,0)+1,".")))</f>
        <v>,</v>
      </c>
      <c r="AQ207" s="269" t="str">
        <f>IF($E207=$E206,IF(AR206=".",IF(MAX($Q207:AP207,0)=OPER!$AA302,".",IF(OPER!$AB302&lt;=HOUR(AR$7),MAX($Q207:AP207,0)+1,".")),","),IF(MAX($Q207:AP207,0)=OPER!$AA302,".",IF(OPER!$AB302&lt;=HOUR(AR$7),MAX($Q207:AP207,0)+1,".")))</f>
        <v>,</v>
      </c>
      <c r="AR207" s="270" t="str">
        <f>IF($E207=$E206,IF(AS206=".",IF(MAX($Q207:AQ207,0)=OPER!$AA302,".",IF(OPER!$AB302&lt;=HOUR(AS$7),MAX($Q207:AQ207,0)+1,".")),","),IF(MAX($Q207:AQ207,0)=OPER!$AA302,".",IF(OPER!$AB302&lt;=HOUR(AS$7),MAX($Q207:AQ207,0)+1,".")))</f>
        <v>,</v>
      </c>
      <c r="AS207" s="271" t="str">
        <f>IF($E207=$E206,IF(AT206=".",IF(MAX($Q207:AR207,0)=OPER!$AA302,".",IF(OPER!$AB302&lt;=HOUR(AT$7),MAX($Q207:AR207,0)+1,".")),","),IF(MAX($Q207:AR207,0)=OPER!$AA302,".",IF(OPER!$AB302&lt;=HOUR(AT$7),MAX($Q207:AR207,0)+1,".")))</f>
        <v>,</v>
      </c>
      <c r="AT207" s="269" t="str">
        <f>IF($E207=$E206,IF(AU206=".",IF(MAX($Q207:AS207,0)=OPER!$AA302,".",IF(OPER!$AB302&lt;=HOUR(AU$7),MAX($Q207:AS207,0)+1,".")),","),IF(MAX($Q207:AS207,0)=OPER!$AA302,".",IF(OPER!$AB302&lt;=HOUR(AU$7),MAX($Q207:AS207,0)+1,".")))</f>
        <v>,</v>
      </c>
      <c r="AU207" s="269" t="str">
        <f>IF($E207=$E206,IF(AV206=".",IF(MAX($Q207:AT207,0)=OPER!$AA302,".",IF(OPER!$AB302&lt;=HOUR(AV$7),MAX($Q207:AT207,0)+1,".")),","),IF(MAX($Q207:AT207,0)=OPER!$AA302,".",IF(OPER!$AB302&lt;=HOUR(AV$7),MAX($Q207:AT207,0)+1,".")))</f>
        <v>,</v>
      </c>
      <c r="AV207" s="270" t="str">
        <f>IF($E207=$E206,IF(AW206=".",IF(MAX($Q207:AU207,0)=OPER!$AA302,".",IF(OPER!$AB302&lt;=HOUR(AW$7),MAX($Q207:AU207,0)+1,".")),","),IF(MAX($Q207:AU207,0)=OPER!$AA302,".",IF(OPER!$AB302&lt;=HOUR(AW$7),MAX($Q207:AU207,0)+1,".")))</f>
        <v>,</v>
      </c>
      <c r="AW207" s="271" t="str">
        <f>IF($E207=$E206,IF(AX206=".",IF(MAX($Q207:AV207,0)=OPER!$AA302,".",IF(OPER!$AB302&lt;=HOUR(AX$7),MAX($Q207:AV207,0)+1,".")),","),IF(MAX($Q207:AV207,0)=OPER!$AA302,".",IF(OPER!$AB302&lt;=HOUR(AX$7),MAX($Q207:AV207,0)+1,".")))</f>
        <v>,</v>
      </c>
      <c r="AX207" s="269" t="str">
        <f>IF($E207=$E206,IF(AY206=".",IF(MAX($Q207:AW207,0)=OPER!$AA302,".",IF(OPER!$AB302&lt;=HOUR(AY$7),MAX($Q207:AW207,0)+1,".")),","),IF(MAX($Q207:AW207,0)=OPER!$AA302,".",IF(OPER!$AB302&lt;=HOUR(AY$7),MAX($Q207:AW207,0)+1,".")))</f>
        <v>,</v>
      </c>
      <c r="AY207" s="269" t="str">
        <f>IF($E207=$E206,IF(AZ206=".",IF(MAX($Q207:AX207,0)=OPER!$AA302,".",IF(OPER!$AB302&lt;=HOUR(AZ$7),MAX($Q207:AX207,0)+1,".")),","),IF(MAX($Q207:AX207,0)=OPER!$AA302,".",IF(OPER!$AB302&lt;=HOUR(AZ$7),MAX($Q207:AX207,0)+1,".")))</f>
        <v>,</v>
      </c>
      <c r="AZ207" s="270" t="str">
        <f>IF($E207=$E206,IF(BA206=".",IF(MAX($Q207:AY207,0)=OPER!$AA302,".",IF(OPER!$AB302&lt;=HOUR(BA$7),MAX($Q207:AY207,0)+1,".")),","),IF(MAX($Q207:AY207,0)=OPER!$AA302,".",IF(OPER!$AB302&lt;=HOUR(BA$7),MAX($Q207:AY207,0)+1,".")))</f>
        <v>,</v>
      </c>
      <c r="BA207" s="30">
        <f>+OPER!AK201</f>
        <v>0</v>
      </c>
    </row>
    <row r="208" spans="1:53" ht="59.8" x14ac:dyDescent="0.2">
      <c r="A208" s="282" t="str">
        <f>IF(OPER!AF202=0,"",OPER!AF202)</f>
        <v/>
      </c>
      <c r="B208" s="109" t="str">
        <f>IF(OPER!V202=0,"",OPER!V202)</f>
        <v/>
      </c>
      <c r="C208" s="71" t="str">
        <f>IF(OPER!U202 = 0,"", OPER!U202)</f>
        <v/>
      </c>
      <c r="D208" s="30" t="str">
        <f t="shared" si="16"/>
        <v/>
      </c>
      <c r="E208" s="262" t="str">
        <f>IF(OPER!X202 = 0,"",OPER!X202)</f>
        <v/>
      </c>
      <c r="F208" s="262" t="str">
        <f>IF(OPER!I202 = 0,"",OPER!I202)</f>
        <v/>
      </c>
      <c r="G208" s="263" t="str">
        <f>IF(OPER!C202=0,"",OPER!C202)</f>
        <v/>
      </c>
      <c r="H208" s="30" t="str">
        <f>IF(OPER!R202 = 0,"",OPER!R202)</f>
        <v/>
      </c>
      <c r="I208" s="30" t="str">
        <f>IF(OPER!F202=0,"", OPER!F202)</f>
        <v/>
      </c>
      <c r="J208" s="108" t="str">
        <f>IF(OPER!G202=0,"",OPER!G202)</f>
        <v/>
      </c>
      <c r="K208" s="250">
        <f>+OPER!R202</f>
        <v>0</v>
      </c>
      <c r="L208" s="262">
        <f t="shared" si="17"/>
        <v>0</v>
      </c>
      <c r="M208" s="250">
        <f t="shared" si="18"/>
        <v>0</v>
      </c>
      <c r="N208" s="205" t="str">
        <f>IF(OPER!A202=0,"",OPER!A202)</f>
        <v/>
      </c>
      <c r="O208" s="73" t="str">
        <f>IF(OPER!AJ2058=0,"",OPER!AJ2058)</f>
        <v/>
      </c>
      <c r="P208" s="264" t="str">
        <f>IF(OPER!AH202="EJECUTADO","SI",IF(OPER!AH202="NO EJECUTADO","NO",""))</f>
        <v/>
      </c>
      <c r="Q208" s="264" t="str">
        <f>IF(OPER!AN202="EJECUTADO","SI",IF(OPER!AN202="NO EJECUTADO","NO",""))</f>
        <v/>
      </c>
      <c r="R208" s="221" t="str">
        <f>IFERROR(VLOOKUP(OPER!Z202,OPER!$AU$490:$AV$577,2,0),"NO ASIGNADO")</f>
        <v>NO ASIGNADO</v>
      </c>
      <c r="S208" s="6">
        <f>+OPER!AG202</f>
        <v>0</v>
      </c>
      <c r="T208" s="268" t="str">
        <f>IF($E208=$E207,IF(U207=".",IF(MAX($Q208:Q208,0)=OPER!$AA303,".",IF(OPER!$AB303&lt;=HOUR(U$7),MAX($Q208:Q208,0)+1,".")),","),IF(MAX($Q208:Q208,0)=OPER!$AA303,".",IF(OPER!$AB303&lt;=HOUR(U$7),MAX($Q208:Q208,0)+1,".")))</f>
        <v>.</v>
      </c>
      <c r="U208" s="269" t="str">
        <f>IF($E208=$E207,IF(V207=".",IF(MAX($Q208:T208,0)=OPER!$AA303,".",IF(OPER!$AB303&lt;=HOUR(V$7),MAX($Q208:T208,0)+1,".")),","),IF(MAX($Q208:T208,0)=OPER!$AA303,".",IF(OPER!$AB303&lt;=HOUR(V$7),MAX($Q208:T208,0)+1,".")))</f>
        <v>.</v>
      </c>
      <c r="V208" s="269" t="str">
        <f>IF($E208=$E207,IF(W207=".",IF(MAX($Q208:U208,0)=OPER!$AA303,".",IF(OPER!$AB303&lt;=HOUR(W$7),MAX($Q208:U208,0)+1,".")),","),IF(MAX($Q208:U208,0)=OPER!$AA303,".",IF(OPER!$AB303&lt;=HOUR(W$7),MAX($Q208:U208,0)+1,".")))</f>
        <v>.</v>
      </c>
      <c r="W208" s="269" t="str">
        <f>IF($E208=$E207,IF(X207=".",IF(MAX($Q208:V208,0)=OPER!$AA303,".",IF(OPER!$AB303&lt;=HOUR(X$7),MAX($Q208:V208,0)+1,".")),","),IF(MAX($Q208:V208,0)=OPER!$AA303,".",IF(OPER!$AB303&lt;=HOUR(X$7),MAX($Q208:V208,0)+1,".")))</f>
        <v>.</v>
      </c>
      <c r="X208" s="270" t="str">
        <f>IF($E208=$E207,IF(Y207=".",IF(MAX($Q208:W208,0)=OPER!$AA303,".",IF(OPER!$AB303&lt;=HOUR(Y$7),MAX($Q208:W208,0)+1,".")),","),IF(MAX($Q208:W208,0)=OPER!$AA303,".",IF(OPER!$AB303&lt;=HOUR(Y$7),MAX($Q208:W208,0)+1,".")))</f>
        <v>.</v>
      </c>
      <c r="Y208" s="271" t="str">
        <f>IF($E208=$E207,IF(Z207=".",IF(MAX($Q208:X208,0)=OPER!$AA303,".",IF(OPER!$AB303&lt;=HOUR(Z$7),MAX($Q208:X208,0)+1,".")),","),IF(MAX($Q208:X208,0)=OPER!$AA303,".",IF(OPER!$AB303&lt;=HOUR(Z$7),MAX($Q208:X208,0)+1,".")))</f>
        <v>.</v>
      </c>
      <c r="Z208" s="269" t="str">
        <f>IF($E208=$E207,IF(AA207=".",IF(MAX($Q208:Y208,0)=OPER!$AA303,".",IF(OPER!$AB303&lt;=HOUR(AA$7),MAX($Q208:Y208,0)+1,".")),","),IF(MAX($Q208:Y208,0)=OPER!$AA303,".",IF(OPER!$AB303&lt;=HOUR(AA$7),MAX($Q208:Y208,0)+1,".")))</f>
        <v>.</v>
      </c>
      <c r="AA208" s="269" t="str">
        <f>IF($E208=$E207,IF(AB207=".",IF(MAX($Q208:Z208,0)=OPER!$AA303,".",IF(OPER!$AB303&lt;=HOUR(AB$7),MAX($Q208:Z208,0)+1,".")),","),IF(MAX($Q208:Z208,0)=OPER!$AA303,".",IF(OPER!$AB303&lt;=HOUR(AB$7),MAX($Q208:Z208,0)+1,".")))</f>
        <v>.</v>
      </c>
      <c r="AB208" s="270" t="str">
        <f>IF($E208=$E207,IF(AC207=".",IF(MAX($Q208:AA208,0)=OPER!$AA303,".",IF(OPER!$AB303&lt;=HOUR(AC$7),MAX($Q208:AA208,0)+1,".")),","),IF(MAX($Q208:AA208,0)=OPER!$AA303,".",IF(OPER!$AB303&lt;=HOUR(AC$7),MAX($Q208:AA208,0)+1,".")))</f>
        <v>.</v>
      </c>
      <c r="AC208" s="271" t="str">
        <f>IF($E208=$E207,IF(AD207=".",IF(MAX($Q208:AB208,0)=OPER!$AA303,".",IF(OPER!$AB303&lt;=HOUR(AD$7),MAX($Q208:AB208,0)+1,".")),","),IF(MAX($Q208:AB208,0)=OPER!$AA303,".",IF(OPER!$AB303&lt;=HOUR(AD$7),MAX($Q208:AB208,0)+1,".")))</f>
        <v>.</v>
      </c>
      <c r="AD208" s="269" t="str">
        <f>IF($E208=$E207,IF(AE207=".",IF(MAX($Q208:AC208,0)=OPER!$AA303,".",IF(OPER!$AB303&lt;=HOUR(AE$7),MAX($Q208:AC208,0)+1,".")),","),IF(MAX($Q208:AC208,0)=OPER!$AA303,".",IF(OPER!$AB303&lt;=HOUR(AE$7),MAX($Q208:AC208,0)+1,".")))</f>
        <v>.</v>
      </c>
      <c r="AE208" s="269" t="str">
        <f>IF($E208=$E207,IF(AF207=".",IF(MAX($Q208:AD208,0)=OPER!$AA303,".",IF(OPER!$AB303&lt;=HOUR(AF$7),MAX($Q208:AD208,0)+1,".")),","),IF(MAX($Q208:AD208,0)=OPER!$AA303,".",IF(OPER!$AB303&lt;=HOUR(AF$7),MAX($Q208:AD208,0)+1,".")))</f>
        <v>.</v>
      </c>
      <c r="AF208" s="270" t="str">
        <f>IF($E208=$E207,IF(AG207=".",IF(MAX($Q208:AE208,0)=OPER!$AA303,".",IF(OPER!$AB303&lt;=HOUR(AG$7),MAX($Q208:AE208,0)+1,".")),","),IF(MAX($Q208:AE208,0)=OPER!$AA303,".",IF(OPER!$AB303&lt;=HOUR(AG$7),MAX($Q208:AE208,0)+1,".")))</f>
        <v>.</v>
      </c>
      <c r="AG208" s="271" t="str">
        <f>IF($E208=$E207,IF(AH207=".",IF(MAX($Q208:AF208,0)=OPER!$AA303,".",IF(OPER!$AB303&lt;=HOUR(AH$7),MAX($Q208:AF208,0)+1,".")),","),IF(MAX($Q208:AF208,0)=OPER!$AA303,".",IF(OPER!$AB303&lt;=HOUR(AH$7),MAX($Q208:AF208,0)+1,".")))</f>
        <v>.</v>
      </c>
      <c r="AH208" s="269" t="str">
        <f>IF($E208=$E207,IF(AI207=".",IF(MAX($Q208:AG208,0)=OPER!$AA303,".",IF(OPER!$AB303&lt;=HOUR(AI$7),MAX($Q208:AG208,0)+1,".")),","),IF(MAX($Q208:AG208,0)=OPER!$AA303,".",IF(OPER!$AB303&lt;=HOUR(AI$7),MAX($Q208:AG208,0)+1,".")))</f>
        <v>.</v>
      </c>
      <c r="AI208" s="269" t="str">
        <f>IF($E208=$E207,IF(AJ207=".",IF(MAX($Q208:AH208,0)=OPER!$AA303,".",IF(OPER!$AB303&lt;=HOUR(AJ$7),MAX($Q208:AH208,0)+1,".")),","),IF(MAX($Q208:AH208,0)=OPER!$AA303,".",IF(OPER!$AB303&lt;=HOUR(AJ$7),MAX($Q208:AH208,0)+1,".")))</f>
        <v>.</v>
      </c>
      <c r="AJ208" s="270" t="str">
        <f>IF($E208=$E207,IF(AK207=".",IF(MAX($Q208:AI208,0)=OPER!$AA303,".",IF(OPER!$AB303&lt;=HOUR(AK$7),MAX($Q208:AI208,0)+1,".")),","),IF(MAX($Q208:AI208,0)=OPER!$AA303,".",IF(OPER!$AB303&lt;=HOUR(AK$7),MAX($Q208:AI208,0)+1,".")))</f>
        <v>.</v>
      </c>
      <c r="AK208" s="271" t="str">
        <f>IF($E208=$E207,IF(AL207=".",IF(MAX($Q208:AJ208,0)=OPER!$AA303,".",IF(OPER!$AB303&lt;=HOUR(AL$7),MAX($Q208:AJ208,0)+1,".")),","),IF(MAX($Q208:AJ208,0)=OPER!$AA303,".",IF(OPER!$AB303&lt;=HOUR(AL$7),MAX($Q208:AJ208,0)+1,".")))</f>
        <v>.</v>
      </c>
      <c r="AL208" s="269" t="str">
        <f>IF($E208=$E207,IF(AM207=".",IF(MAX($Q208:AK208,0)=OPER!$AA303,".",IF(OPER!$AB303&lt;=HOUR(AM$7),MAX($Q208:AK208,0)+1,".")),","),IF(MAX($Q208:AK208,0)=OPER!$AA303,".",IF(OPER!$AB303&lt;=HOUR(AM$7),MAX($Q208:AK208,0)+1,".")))</f>
        <v>.</v>
      </c>
      <c r="AM208" s="269" t="str">
        <f>IF($E208=$E207,IF(AN207=".",IF(MAX($Q208:AL208,0)=OPER!$AA303,".",IF(OPER!$AB303&lt;=HOUR(AN$7),MAX($Q208:AL208,0)+1,".")),","),IF(MAX($Q208:AL208,0)=OPER!$AA303,".",IF(OPER!$AB303&lt;=HOUR(AN$7),MAX($Q208:AL208,0)+1,".")))</f>
        <v>.</v>
      </c>
      <c r="AN208" s="270" t="str">
        <f>IF($E208=$E207,IF(AO207=".",IF(MAX($Q208:AM208,0)=OPER!$AA303,".",IF(OPER!$AB303&lt;=HOUR(AO$7),MAX($Q208:AM208,0)+1,".")),","),IF(MAX($Q208:AM208,0)=OPER!$AA303,".",IF(OPER!$AB303&lt;=HOUR(AO$7),MAX($Q208:AM208,0)+1,".")))</f>
        <v>.</v>
      </c>
      <c r="AO208" s="271" t="str">
        <f>IF($E208=$E207,IF(AP207=".",IF(MAX($Q208:AN208,0)=OPER!$AA303,".",IF(OPER!$AB303&lt;=HOUR(AP$7),MAX($Q208:AN208,0)+1,".")),","),IF(MAX($Q208:AN208,0)=OPER!$AA303,".",IF(OPER!$AB303&lt;=HOUR(AP$7),MAX($Q208:AN208,0)+1,".")))</f>
        <v>,</v>
      </c>
      <c r="AP208" s="269" t="str">
        <f>IF($E208=$E207,IF(AQ207=".",IF(MAX($Q208:AO208,0)=OPER!$AA303,".",IF(OPER!$AB303&lt;=HOUR(AQ$7),MAX($Q208:AO208,0)+1,".")),","),IF(MAX($Q208:AO208,0)=OPER!$AA303,".",IF(OPER!$AB303&lt;=HOUR(AQ$7),MAX($Q208:AO208,0)+1,".")))</f>
        <v>,</v>
      </c>
      <c r="AQ208" s="269" t="str">
        <f>IF($E208=$E207,IF(AR207=".",IF(MAX($Q208:AP208,0)=OPER!$AA303,".",IF(OPER!$AB303&lt;=HOUR(AR$7),MAX($Q208:AP208,0)+1,".")),","),IF(MAX($Q208:AP208,0)=OPER!$AA303,".",IF(OPER!$AB303&lt;=HOUR(AR$7),MAX($Q208:AP208,0)+1,".")))</f>
        <v>,</v>
      </c>
      <c r="AR208" s="270" t="str">
        <f>IF($E208=$E207,IF(AS207=".",IF(MAX($Q208:AQ208,0)=OPER!$AA303,".",IF(OPER!$AB303&lt;=HOUR(AS$7),MAX($Q208:AQ208,0)+1,".")),","),IF(MAX($Q208:AQ208,0)=OPER!$AA303,".",IF(OPER!$AB303&lt;=HOUR(AS$7),MAX($Q208:AQ208,0)+1,".")))</f>
        <v>,</v>
      </c>
      <c r="AS208" s="271" t="str">
        <f>IF($E208=$E207,IF(AT207=".",IF(MAX($Q208:AR208,0)=OPER!$AA303,".",IF(OPER!$AB303&lt;=HOUR(AT$7),MAX($Q208:AR208,0)+1,".")),","),IF(MAX($Q208:AR208,0)=OPER!$AA303,".",IF(OPER!$AB303&lt;=HOUR(AT$7),MAX($Q208:AR208,0)+1,".")))</f>
        <v>,</v>
      </c>
      <c r="AT208" s="269" t="str">
        <f>IF($E208=$E207,IF(AU207=".",IF(MAX($Q208:AS208,0)=OPER!$AA303,".",IF(OPER!$AB303&lt;=HOUR(AU$7),MAX($Q208:AS208,0)+1,".")),","),IF(MAX($Q208:AS208,0)=OPER!$AA303,".",IF(OPER!$AB303&lt;=HOUR(AU$7),MAX($Q208:AS208,0)+1,".")))</f>
        <v>,</v>
      </c>
      <c r="AU208" s="269" t="str">
        <f>IF($E208=$E207,IF(AV207=".",IF(MAX($Q208:AT208,0)=OPER!$AA303,".",IF(OPER!$AB303&lt;=HOUR(AV$7),MAX($Q208:AT208,0)+1,".")),","),IF(MAX($Q208:AT208,0)=OPER!$AA303,".",IF(OPER!$AB303&lt;=HOUR(AV$7),MAX($Q208:AT208,0)+1,".")))</f>
        <v>,</v>
      </c>
      <c r="AV208" s="270" t="str">
        <f>IF($E208=$E207,IF(AW207=".",IF(MAX($Q208:AU208,0)=OPER!$AA303,".",IF(OPER!$AB303&lt;=HOUR(AW$7),MAX($Q208:AU208,0)+1,".")),","),IF(MAX($Q208:AU208,0)=OPER!$AA303,".",IF(OPER!$AB303&lt;=HOUR(AW$7),MAX($Q208:AU208,0)+1,".")))</f>
        <v>,</v>
      </c>
      <c r="AW208" s="271" t="str">
        <f>IF($E208=$E207,IF(AX207=".",IF(MAX($Q208:AV208,0)=OPER!$AA303,".",IF(OPER!$AB303&lt;=HOUR(AX$7),MAX($Q208:AV208,0)+1,".")),","),IF(MAX($Q208:AV208,0)=OPER!$AA303,".",IF(OPER!$AB303&lt;=HOUR(AX$7),MAX($Q208:AV208,0)+1,".")))</f>
        <v>,</v>
      </c>
      <c r="AX208" s="269" t="str">
        <f>IF($E208=$E207,IF(AY207=".",IF(MAX($Q208:AW208,0)=OPER!$AA303,".",IF(OPER!$AB303&lt;=HOUR(AY$7),MAX($Q208:AW208,0)+1,".")),","),IF(MAX($Q208:AW208,0)=OPER!$AA303,".",IF(OPER!$AB303&lt;=HOUR(AY$7),MAX($Q208:AW208,0)+1,".")))</f>
        <v>,</v>
      </c>
      <c r="AY208" s="269" t="str">
        <f>IF($E208=$E207,IF(AZ207=".",IF(MAX($Q208:AX208,0)=OPER!$AA303,".",IF(OPER!$AB303&lt;=HOUR(AZ$7),MAX($Q208:AX208,0)+1,".")),","),IF(MAX($Q208:AX208,0)=OPER!$AA303,".",IF(OPER!$AB303&lt;=HOUR(AZ$7),MAX($Q208:AX208,0)+1,".")))</f>
        <v>,</v>
      </c>
      <c r="AZ208" s="270" t="str">
        <f>IF($E208=$E207,IF(BA207=".",IF(MAX($Q208:AY208,0)=OPER!$AA303,".",IF(OPER!$AB303&lt;=HOUR(BA$7),MAX($Q208:AY208,0)+1,".")),","),IF(MAX($Q208:AY208,0)=OPER!$AA303,".",IF(OPER!$AB303&lt;=HOUR(BA$7),MAX($Q208:AY208,0)+1,".")))</f>
        <v>,</v>
      </c>
      <c r="BA208" s="30">
        <f>+OPER!AK202</f>
        <v>0</v>
      </c>
    </row>
    <row r="209" spans="1:53" ht="59.8" x14ac:dyDescent="0.2">
      <c r="A209" s="282" t="str">
        <f>IF(OPER!AF203=0,"",OPER!AF203)</f>
        <v/>
      </c>
      <c r="B209" s="109" t="str">
        <f>IF(OPER!V203=0,"",OPER!V203)</f>
        <v/>
      </c>
      <c r="C209" s="71" t="str">
        <f>IF(OPER!U203 = 0,"", OPER!U203)</f>
        <v/>
      </c>
      <c r="D209" s="30" t="str">
        <f t="shared" si="16"/>
        <v/>
      </c>
      <c r="E209" s="262" t="str">
        <f>IF(OPER!X203 = 0,"",OPER!X203)</f>
        <v/>
      </c>
      <c r="F209" s="262" t="str">
        <f>IF(OPER!I203 = 0,"",OPER!I203)</f>
        <v/>
      </c>
      <c r="G209" s="263" t="str">
        <f>IF(OPER!C203=0,"",OPER!C203)</f>
        <v/>
      </c>
      <c r="H209" s="30" t="str">
        <f>IF(OPER!R203 = 0,"",OPER!R203)</f>
        <v/>
      </c>
      <c r="I209" s="30" t="str">
        <f>IF(OPER!F203=0,"", OPER!F203)</f>
        <v/>
      </c>
      <c r="J209" s="108" t="str">
        <f>IF(OPER!G203=0,"",OPER!G203)</f>
        <v/>
      </c>
      <c r="K209" s="250">
        <f>+OPER!R203</f>
        <v>0</v>
      </c>
      <c r="L209" s="262">
        <f t="shared" si="17"/>
        <v>0</v>
      </c>
      <c r="M209" s="250">
        <f t="shared" si="18"/>
        <v>0</v>
      </c>
      <c r="N209" s="205" t="str">
        <f>IF(OPER!A203=0,"",OPER!A203)</f>
        <v/>
      </c>
      <c r="O209" s="73" t="str">
        <f>IF(OPER!AJ2059=0,"",OPER!AJ2059)</f>
        <v/>
      </c>
      <c r="P209" s="264" t="str">
        <f>IF(OPER!AH203="EJECUTADO","SI",IF(OPER!AH203="NO EJECUTADO","NO",""))</f>
        <v/>
      </c>
      <c r="Q209" s="264" t="str">
        <f>IF(OPER!AN203="EJECUTADO","SI",IF(OPER!AN203="NO EJECUTADO","NO",""))</f>
        <v/>
      </c>
      <c r="R209" s="221" t="str">
        <f>IFERROR(VLOOKUP(OPER!Z203,OPER!$AU$490:$AV$577,2,0),"NO ASIGNADO")</f>
        <v>NO ASIGNADO</v>
      </c>
      <c r="S209" s="6">
        <f>+OPER!AG203</f>
        <v>0</v>
      </c>
      <c r="T209" s="268" t="str">
        <f>IF($E209=$E208,IF(U208=".",IF(MAX($Q209:Q209,0)=OPER!$AA304,".",IF(OPER!$AB304&lt;=HOUR(U$7),MAX($Q209:Q209,0)+1,".")),","),IF(MAX($Q209:Q209,0)=OPER!$AA304,".",IF(OPER!$AB304&lt;=HOUR(U$7),MAX($Q209:Q209,0)+1,".")))</f>
        <v>.</v>
      </c>
      <c r="U209" s="269" t="str">
        <f>IF($E209=$E208,IF(V208=".",IF(MAX($Q209:T209,0)=OPER!$AA304,".",IF(OPER!$AB304&lt;=HOUR(V$7),MAX($Q209:T209,0)+1,".")),","),IF(MAX($Q209:T209,0)=OPER!$AA304,".",IF(OPER!$AB304&lt;=HOUR(V$7),MAX($Q209:T209,0)+1,".")))</f>
        <v>.</v>
      </c>
      <c r="V209" s="269" t="str">
        <f>IF($E209=$E208,IF(W208=".",IF(MAX($Q209:U209,0)=OPER!$AA304,".",IF(OPER!$AB304&lt;=HOUR(W$7),MAX($Q209:U209,0)+1,".")),","),IF(MAX($Q209:U209,0)=OPER!$AA304,".",IF(OPER!$AB304&lt;=HOUR(W$7),MAX($Q209:U209,0)+1,".")))</f>
        <v>.</v>
      </c>
      <c r="W209" s="269" t="str">
        <f>IF($E209=$E208,IF(X208=".",IF(MAX($Q209:V209,0)=OPER!$AA304,".",IF(OPER!$AB304&lt;=HOUR(X$7),MAX($Q209:V209,0)+1,".")),","),IF(MAX($Q209:V209,0)=OPER!$AA304,".",IF(OPER!$AB304&lt;=HOUR(X$7),MAX($Q209:V209,0)+1,".")))</f>
        <v>.</v>
      </c>
      <c r="X209" s="270" t="str">
        <f>IF($E209=$E208,IF(Y208=".",IF(MAX($Q209:W209,0)=OPER!$AA304,".",IF(OPER!$AB304&lt;=HOUR(Y$7),MAX($Q209:W209,0)+1,".")),","),IF(MAX($Q209:W209,0)=OPER!$AA304,".",IF(OPER!$AB304&lt;=HOUR(Y$7),MAX($Q209:W209,0)+1,".")))</f>
        <v>.</v>
      </c>
      <c r="Y209" s="271" t="str">
        <f>IF($E209=$E208,IF(Z208=".",IF(MAX($Q209:X209,0)=OPER!$AA304,".",IF(OPER!$AB304&lt;=HOUR(Z$7),MAX($Q209:X209,0)+1,".")),","),IF(MAX($Q209:X209,0)=OPER!$AA304,".",IF(OPER!$AB304&lt;=HOUR(Z$7),MAX($Q209:X209,0)+1,".")))</f>
        <v>.</v>
      </c>
      <c r="Z209" s="269" t="str">
        <f>IF($E209=$E208,IF(AA208=".",IF(MAX($Q209:Y209,0)=OPER!$AA304,".",IF(OPER!$AB304&lt;=HOUR(AA$7),MAX($Q209:Y209,0)+1,".")),","),IF(MAX($Q209:Y209,0)=OPER!$AA304,".",IF(OPER!$AB304&lt;=HOUR(AA$7),MAX($Q209:Y209,0)+1,".")))</f>
        <v>.</v>
      </c>
      <c r="AA209" s="269" t="str">
        <f>IF($E209=$E208,IF(AB208=".",IF(MAX($Q209:Z209,0)=OPER!$AA304,".",IF(OPER!$AB304&lt;=HOUR(AB$7),MAX($Q209:Z209,0)+1,".")),","),IF(MAX($Q209:Z209,0)=OPER!$AA304,".",IF(OPER!$AB304&lt;=HOUR(AB$7),MAX($Q209:Z209,0)+1,".")))</f>
        <v>.</v>
      </c>
      <c r="AB209" s="270" t="str">
        <f>IF($E209=$E208,IF(AC208=".",IF(MAX($Q209:AA209,0)=OPER!$AA304,".",IF(OPER!$AB304&lt;=HOUR(AC$7),MAX($Q209:AA209,0)+1,".")),","),IF(MAX($Q209:AA209,0)=OPER!$AA304,".",IF(OPER!$AB304&lt;=HOUR(AC$7),MAX($Q209:AA209,0)+1,".")))</f>
        <v>.</v>
      </c>
      <c r="AC209" s="271" t="str">
        <f>IF($E209=$E208,IF(AD208=".",IF(MAX($Q209:AB209,0)=OPER!$AA304,".",IF(OPER!$AB304&lt;=HOUR(AD$7),MAX($Q209:AB209,0)+1,".")),","),IF(MAX($Q209:AB209,0)=OPER!$AA304,".",IF(OPER!$AB304&lt;=HOUR(AD$7),MAX($Q209:AB209,0)+1,".")))</f>
        <v>.</v>
      </c>
      <c r="AD209" s="269" t="str">
        <f>IF($E209=$E208,IF(AE208=".",IF(MAX($Q209:AC209,0)=OPER!$AA304,".",IF(OPER!$AB304&lt;=HOUR(AE$7),MAX($Q209:AC209,0)+1,".")),","),IF(MAX($Q209:AC209,0)=OPER!$AA304,".",IF(OPER!$AB304&lt;=HOUR(AE$7),MAX($Q209:AC209,0)+1,".")))</f>
        <v>.</v>
      </c>
      <c r="AE209" s="269" t="str">
        <f>IF($E209=$E208,IF(AF208=".",IF(MAX($Q209:AD209,0)=OPER!$AA304,".",IF(OPER!$AB304&lt;=HOUR(AF$7),MAX($Q209:AD209,0)+1,".")),","),IF(MAX($Q209:AD209,0)=OPER!$AA304,".",IF(OPER!$AB304&lt;=HOUR(AF$7),MAX($Q209:AD209,0)+1,".")))</f>
        <v>.</v>
      </c>
      <c r="AF209" s="270" t="str">
        <f>IF($E209=$E208,IF(AG208=".",IF(MAX($Q209:AE209,0)=OPER!$AA304,".",IF(OPER!$AB304&lt;=HOUR(AG$7),MAX($Q209:AE209,0)+1,".")),","),IF(MAX($Q209:AE209,0)=OPER!$AA304,".",IF(OPER!$AB304&lt;=HOUR(AG$7),MAX($Q209:AE209,0)+1,".")))</f>
        <v>.</v>
      </c>
      <c r="AG209" s="271" t="str">
        <f>IF($E209=$E208,IF(AH208=".",IF(MAX($Q209:AF209,0)=OPER!$AA304,".",IF(OPER!$AB304&lt;=HOUR(AH$7),MAX($Q209:AF209,0)+1,".")),","),IF(MAX($Q209:AF209,0)=OPER!$AA304,".",IF(OPER!$AB304&lt;=HOUR(AH$7),MAX($Q209:AF209,0)+1,".")))</f>
        <v>.</v>
      </c>
      <c r="AH209" s="269" t="str">
        <f>IF($E209=$E208,IF(AI208=".",IF(MAX($Q209:AG209,0)=OPER!$AA304,".",IF(OPER!$AB304&lt;=HOUR(AI$7),MAX($Q209:AG209,0)+1,".")),","),IF(MAX($Q209:AG209,0)=OPER!$AA304,".",IF(OPER!$AB304&lt;=HOUR(AI$7),MAX($Q209:AG209,0)+1,".")))</f>
        <v>.</v>
      </c>
      <c r="AI209" s="269" t="str">
        <f>IF($E209=$E208,IF(AJ208=".",IF(MAX($Q209:AH209,0)=OPER!$AA304,".",IF(OPER!$AB304&lt;=HOUR(AJ$7),MAX($Q209:AH209,0)+1,".")),","),IF(MAX($Q209:AH209,0)=OPER!$AA304,".",IF(OPER!$AB304&lt;=HOUR(AJ$7),MAX($Q209:AH209,0)+1,".")))</f>
        <v>.</v>
      </c>
      <c r="AJ209" s="270" t="str">
        <f>IF($E209=$E208,IF(AK208=".",IF(MAX($Q209:AI209,0)=OPER!$AA304,".",IF(OPER!$AB304&lt;=HOUR(AK$7),MAX($Q209:AI209,0)+1,".")),","),IF(MAX($Q209:AI209,0)=OPER!$AA304,".",IF(OPER!$AB304&lt;=HOUR(AK$7),MAX($Q209:AI209,0)+1,".")))</f>
        <v>.</v>
      </c>
      <c r="AK209" s="271" t="str">
        <f>IF($E209=$E208,IF(AL208=".",IF(MAX($Q209:AJ209,0)=OPER!$AA304,".",IF(OPER!$AB304&lt;=HOUR(AL$7),MAX($Q209:AJ209,0)+1,".")),","),IF(MAX($Q209:AJ209,0)=OPER!$AA304,".",IF(OPER!$AB304&lt;=HOUR(AL$7),MAX($Q209:AJ209,0)+1,".")))</f>
        <v>.</v>
      </c>
      <c r="AL209" s="269" t="str">
        <f>IF($E209=$E208,IF(AM208=".",IF(MAX($Q209:AK209,0)=OPER!$AA304,".",IF(OPER!$AB304&lt;=HOUR(AM$7),MAX($Q209:AK209,0)+1,".")),","),IF(MAX($Q209:AK209,0)=OPER!$AA304,".",IF(OPER!$AB304&lt;=HOUR(AM$7),MAX($Q209:AK209,0)+1,".")))</f>
        <v>.</v>
      </c>
      <c r="AM209" s="269" t="str">
        <f>IF($E209=$E208,IF(AN208=".",IF(MAX($Q209:AL209,0)=OPER!$AA304,".",IF(OPER!$AB304&lt;=HOUR(AN$7),MAX($Q209:AL209,0)+1,".")),","),IF(MAX($Q209:AL209,0)=OPER!$AA304,".",IF(OPER!$AB304&lt;=HOUR(AN$7),MAX($Q209:AL209,0)+1,".")))</f>
        <v>.</v>
      </c>
      <c r="AN209" s="270" t="str">
        <f>IF($E209=$E208,IF(AO208=".",IF(MAX($Q209:AM209,0)=OPER!$AA304,".",IF(OPER!$AB304&lt;=HOUR(AO$7),MAX($Q209:AM209,0)+1,".")),","),IF(MAX($Q209:AM209,0)=OPER!$AA304,".",IF(OPER!$AB304&lt;=HOUR(AO$7),MAX($Q209:AM209,0)+1,".")))</f>
        <v>,</v>
      </c>
      <c r="AO209" s="271" t="str">
        <f>IF($E209=$E208,IF(AP208=".",IF(MAX($Q209:AN209,0)=OPER!$AA304,".",IF(OPER!$AB304&lt;=HOUR(AP$7),MAX($Q209:AN209,0)+1,".")),","),IF(MAX($Q209:AN209,0)=OPER!$AA304,".",IF(OPER!$AB304&lt;=HOUR(AP$7),MAX($Q209:AN209,0)+1,".")))</f>
        <v>,</v>
      </c>
      <c r="AP209" s="269" t="str">
        <f>IF($E209=$E208,IF(AQ208=".",IF(MAX($Q209:AO209,0)=OPER!$AA304,".",IF(OPER!$AB304&lt;=HOUR(AQ$7),MAX($Q209:AO209,0)+1,".")),","),IF(MAX($Q209:AO209,0)=OPER!$AA304,".",IF(OPER!$AB304&lt;=HOUR(AQ$7),MAX($Q209:AO209,0)+1,".")))</f>
        <v>,</v>
      </c>
      <c r="AQ209" s="269" t="str">
        <f>IF($E209=$E208,IF(AR208=".",IF(MAX($Q209:AP209,0)=OPER!$AA304,".",IF(OPER!$AB304&lt;=HOUR(AR$7),MAX($Q209:AP209,0)+1,".")),","),IF(MAX($Q209:AP209,0)=OPER!$AA304,".",IF(OPER!$AB304&lt;=HOUR(AR$7),MAX($Q209:AP209,0)+1,".")))</f>
        <v>,</v>
      </c>
      <c r="AR209" s="270" t="str">
        <f>IF($E209=$E208,IF(AS208=".",IF(MAX($Q209:AQ209,0)=OPER!$AA304,".",IF(OPER!$AB304&lt;=HOUR(AS$7),MAX($Q209:AQ209,0)+1,".")),","),IF(MAX($Q209:AQ209,0)=OPER!$AA304,".",IF(OPER!$AB304&lt;=HOUR(AS$7),MAX($Q209:AQ209,0)+1,".")))</f>
        <v>,</v>
      </c>
      <c r="AS209" s="271" t="str">
        <f>IF($E209=$E208,IF(AT208=".",IF(MAX($Q209:AR209,0)=OPER!$AA304,".",IF(OPER!$AB304&lt;=HOUR(AT$7),MAX($Q209:AR209,0)+1,".")),","),IF(MAX($Q209:AR209,0)=OPER!$AA304,".",IF(OPER!$AB304&lt;=HOUR(AT$7),MAX($Q209:AR209,0)+1,".")))</f>
        <v>,</v>
      </c>
      <c r="AT209" s="269" t="str">
        <f>IF($E209=$E208,IF(AU208=".",IF(MAX($Q209:AS209,0)=OPER!$AA304,".",IF(OPER!$AB304&lt;=HOUR(AU$7),MAX($Q209:AS209,0)+1,".")),","),IF(MAX($Q209:AS209,0)=OPER!$AA304,".",IF(OPER!$AB304&lt;=HOUR(AU$7),MAX($Q209:AS209,0)+1,".")))</f>
        <v>,</v>
      </c>
      <c r="AU209" s="269" t="str">
        <f>IF($E209=$E208,IF(AV208=".",IF(MAX($Q209:AT209,0)=OPER!$AA304,".",IF(OPER!$AB304&lt;=HOUR(AV$7),MAX($Q209:AT209,0)+1,".")),","),IF(MAX($Q209:AT209,0)=OPER!$AA304,".",IF(OPER!$AB304&lt;=HOUR(AV$7),MAX($Q209:AT209,0)+1,".")))</f>
        <v>,</v>
      </c>
      <c r="AV209" s="270" t="str">
        <f>IF($E209=$E208,IF(AW208=".",IF(MAX($Q209:AU209,0)=OPER!$AA304,".",IF(OPER!$AB304&lt;=HOUR(AW$7),MAX($Q209:AU209,0)+1,".")),","),IF(MAX($Q209:AU209,0)=OPER!$AA304,".",IF(OPER!$AB304&lt;=HOUR(AW$7),MAX($Q209:AU209,0)+1,".")))</f>
        <v>,</v>
      </c>
      <c r="AW209" s="271" t="str">
        <f>IF($E209=$E208,IF(AX208=".",IF(MAX($Q209:AV209,0)=OPER!$AA304,".",IF(OPER!$AB304&lt;=HOUR(AX$7),MAX($Q209:AV209,0)+1,".")),","),IF(MAX($Q209:AV209,0)=OPER!$AA304,".",IF(OPER!$AB304&lt;=HOUR(AX$7),MAX($Q209:AV209,0)+1,".")))</f>
        <v>,</v>
      </c>
      <c r="AX209" s="269" t="str">
        <f>IF($E209=$E208,IF(AY208=".",IF(MAX($Q209:AW209,0)=OPER!$AA304,".",IF(OPER!$AB304&lt;=HOUR(AY$7),MAX($Q209:AW209,0)+1,".")),","),IF(MAX($Q209:AW209,0)=OPER!$AA304,".",IF(OPER!$AB304&lt;=HOUR(AY$7),MAX($Q209:AW209,0)+1,".")))</f>
        <v>,</v>
      </c>
      <c r="AY209" s="269" t="str">
        <f>IF($E209=$E208,IF(AZ208=".",IF(MAX($Q209:AX209,0)=OPER!$AA304,".",IF(OPER!$AB304&lt;=HOUR(AZ$7),MAX($Q209:AX209,0)+1,".")),","),IF(MAX($Q209:AX209,0)=OPER!$AA304,".",IF(OPER!$AB304&lt;=HOUR(AZ$7),MAX($Q209:AX209,0)+1,".")))</f>
        <v>,</v>
      </c>
      <c r="AZ209" s="270" t="str">
        <f>IF($E209=$E208,IF(BA208=".",IF(MAX($Q209:AY209,0)=OPER!$AA304,".",IF(OPER!$AB304&lt;=HOUR(BA$7),MAX($Q209:AY209,0)+1,".")),","),IF(MAX($Q209:AY209,0)=OPER!$AA304,".",IF(OPER!$AB304&lt;=HOUR(BA$7),MAX($Q209:AY209,0)+1,".")))</f>
        <v>,</v>
      </c>
      <c r="BA209" s="30">
        <f>+OPER!AK203</f>
        <v>0</v>
      </c>
    </row>
    <row r="210" spans="1:53" ht="59.8" x14ac:dyDescent="0.2">
      <c r="A210" s="282" t="str">
        <f>IF(OPER!AF204=0,"",OPER!AF204)</f>
        <v/>
      </c>
      <c r="B210" s="109" t="str">
        <f>IF(OPER!V204=0,"",OPER!V204)</f>
        <v/>
      </c>
      <c r="C210" s="71" t="str">
        <f>IF(OPER!U204 = 0,"", OPER!U204)</f>
        <v/>
      </c>
      <c r="D210" s="30" t="str">
        <f t="shared" si="16"/>
        <v/>
      </c>
      <c r="E210" s="262" t="str">
        <f>IF(OPER!X204 = 0,"",OPER!X204)</f>
        <v/>
      </c>
      <c r="F210" s="262" t="str">
        <f>IF(OPER!I204 = 0,"",OPER!I204)</f>
        <v/>
      </c>
      <c r="G210" s="263" t="str">
        <f>IF(OPER!C204=0,"",OPER!C204)</f>
        <v/>
      </c>
      <c r="H210" s="30" t="str">
        <f>IF(OPER!R204 = 0,"",OPER!R204)</f>
        <v/>
      </c>
      <c r="I210" s="30" t="str">
        <f>IF(OPER!F204=0,"", OPER!F204)</f>
        <v/>
      </c>
      <c r="J210" s="108" t="str">
        <f>IF(OPER!G204=0,"",OPER!G204)</f>
        <v/>
      </c>
      <c r="K210" s="250">
        <f>+OPER!R204</f>
        <v>0</v>
      </c>
      <c r="L210" s="262">
        <f t="shared" si="17"/>
        <v>0</v>
      </c>
      <c r="M210" s="250">
        <f t="shared" si="18"/>
        <v>0</v>
      </c>
      <c r="N210" s="205" t="str">
        <f>IF(OPER!A204=0,"",OPER!A204)</f>
        <v/>
      </c>
      <c r="O210" s="73" t="str">
        <f>IF(OPER!AJ2060=0,"",OPER!AJ2060)</f>
        <v/>
      </c>
      <c r="P210" s="264" t="str">
        <f>IF(OPER!AH204="EJECUTADO","SI",IF(OPER!AH204="NO EJECUTADO","NO",""))</f>
        <v/>
      </c>
      <c r="Q210" s="264" t="str">
        <f>IF(OPER!AN204="EJECUTADO","SI",IF(OPER!AN204="NO EJECUTADO","NO",""))</f>
        <v/>
      </c>
      <c r="R210" s="221" t="str">
        <f>IFERROR(VLOOKUP(OPER!Z204,OPER!$AU$490:$AV$577,2,0),"NO ASIGNADO")</f>
        <v>NO ASIGNADO</v>
      </c>
      <c r="S210" s="6">
        <f>+OPER!AG204</f>
        <v>0</v>
      </c>
      <c r="T210" s="268" t="str">
        <f>IF($E210=$E209,IF(U209=".",IF(MAX($Q210:Q210,0)=OPER!$AA305,".",IF(OPER!$AB305&lt;=HOUR(U$7),MAX($Q210:Q210,0)+1,".")),","),IF(MAX($Q210:Q210,0)=OPER!$AA305,".",IF(OPER!$AB305&lt;=HOUR(U$7),MAX($Q210:Q210,0)+1,".")))</f>
        <v>.</v>
      </c>
      <c r="U210" s="269" t="str">
        <f>IF($E210=$E209,IF(V209=".",IF(MAX($Q210:T210,0)=OPER!$AA305,".",IF(OPER!$AB305&lt;=HOUR(V$7),MAX($Q210:T210,0)+1,".")),","),IF(MAX($Q210:T210,0)=OPER!$AA305,".",IF(OPER!$AB305&lt;=HOUR(V$7),MAX($Q210:T210,0)+1,".")))</f>
        <v>.</v>
      </c>
      <c r="V210" s="269" t="str">
        <f>IF($E210=$E209,IF(W209=".",IF(MAX($Q210:U210,0)=OPER!$AA305,".",IF(OPER!$AB305&lt;=HOUR(W$7),MAX($Q210:U210,0)+1,".")),","),IF(MAX($Q210:U210,0)=OPER!$AA305,".",IF(OPER!$AB305&lt;=HOUR(W$7),MAX($Q210:U210,0)+1,".")))</f>
        <v>.</v>
      </c>
      <c r="W210" s="269" t="str">
        <f>IF($E210=$E209,IF(X209=".",IF(MAX($Q210:V210,0)=OPER!$AA305,".",IF(OPER!$AB305&lt;=HOUR(X$7),MAX($Q210:V210,0)+1,".")),","),IF(MAX($Q210:V210,0)=OPER!$AA305,".",IF(OPER!$AB305&lt;=HOUR(X$7),MAX($Q210:V210,0)+1,".")))</f>
        <v>.</v>
      </c>
      <c r="X210" s="270" t="str">
        <f>IF($E210=$E209,IF(Y209=".",IF(MAX($Q210:W210,0)=OPER!$AA305,".",IF(OPER!$AB305&lt;=HOUR(Y$7),MAX($Q210:W210,0)+1,".")),","),IF(MAX($Q210:W210,0)=OPER!$AA305,".",IF(OPER!$AB305&lt;=HOUR(Y$7),MAX($Q210:W210,0)+1,".")))</f>
        <v>.</v>
      </c>
      <c r="Y210" s="271" t="str">
        <f>IF($E210=$E209,IF(Z209=".",IF(MAX($Q210:X210,0)=OPER!$AA305,".",IF(OPER!$AB305&lt;=HOUR(Z$7),MAX($Q210:X210,0)+1,".")),","),IF(MAX($Q210:X210,0)=OPER!$AA305,".",IF(OPER!$AB305&lt;=HOUR(Z$7),MAX($Q210:X210,0)+1,".")))</f>
        <v>.</v>
      </c>
      <c r="Z210" s="269" t="str">
        <f>IF($E210=$E209,IF(AA209=".",IF(MAX($Q210:Y210,0)=OPER!$AA305,".",IF(OPER!$AB305&lt;=HOUR(AA$7),MAX($Q210:Y210,0)+1,".")),","),IF(MAX($Q210:Y210,0)=OPER!$AA305,".",IF(OPER!$AB305&lt;=HOUR(AA$7),MAX($Q210:Y210,0)+1,".")))</f>
        <v>.</v>
      </c>
      <c r="AA210" s="269" t="str">
        <f>IF($E210=$E209,IF(AB209=".",IF(MAX($Q210:Z210,0)=OPER!$AA305,".",IF(OPER!$AB305&lt;=HOUR(AB$7),MAX($Q210:Z210,0)+1,".")),","),IF(MAX($Q210:Z210,0)=OPER!$AA305,".",IF(OPER!$AB305&lt;=HOUR(AB$7),MAX($Q210:Z210,0)+1,".")))</f>
        <v>.</v>
      </c>
      <c r="AB210" s="270" t="str">
        <f>IF($E210=$E209,IF(AC209=".",IF(MAX($Q210:AA210,0)=OPER!$AA305,".",IF(OPER!$AB305&lt;=HOUR(AC$7),MAX($Q210:AA210,0)+1,".")),","),IF(MAX($Q210:AA210,0)=OPER!$AA305,".",IF(OPER!$AB305&lt;=HOUR(AC$7),MAX($Q210:AA210,0)+1,".")))</f>
        <v>.</v>
      </c>
      <c r="AC210" s="271" t="str">
        <f>IF($E210=$E209,IF(AD209=".",IF(MAX($Q210:AB210,0)=OPER!$AA305,".",IF(OPER!$AB305&lt;=HOUR(AD$7),MAX($Q210:AB210,0)+1,".")),","),IF(MAX($Q210:AB210,0)=OPER!$AA305,".",IF(OPER!$AB305&lt;=HOUR(AD$7),MAX($Q210:AB210,0)+1,".")))</f>
        <v>.</v>
      </c>
      <c r="AD210" s="269" t="str">
        <f>IF($E210=$E209,IF(AE209=".",IF(MAX($Q210:AC210,0)=OPER!$AA305,".",IF(OPER!$AB305&lt;=HOUR(AE$7),MAX($Q210:AC210,0)+1,".")),","),IF(MAX($Q210:AC210,0)=OPER!$AA305,".",IF(OPER!$AB305&lt;=HOUR(AE$7),MAX($Q210:AC210,0)+1,".")))</f>
        <v>.</v>
      </c>
      <c r="AE210" s="269" t="str">
        <f>IF($E210=$E209,IF(AF209=".",IF(MAX($Q210:AD210,0)=OPER!$AA305,".",IF(OPER!$AB305&lt;=HOUR(AF$7),MAX($Q210:AD210,0)+1,".")),","),IF(MAX($Q210:AD210,0)=OPER!$AA305,".",IF(OPER!$AB305&lt;=HOUR(AF$7),MAX($Q210:AD210,0)+1,".")))</f>
        <v>.</v>
      </c>
      <c r="AF210" s="270" t="str">
        <f>IF($E210=$E209,IF(AG209=".",IF(MAX($Q210:AE210,0)=OPER!$AA305,".",IF(OPER!$AB305&lt;=HOUR(AG$7),MAX($Q210:AE210,0)+1,".")),","),IF(MAX($Q210:AE210,0)=OPER!$AA305,".",IF(OPER!$AB305&lt;=HOUR(AG$7),MAX($Q210:AE210,0)+1,".")))</f>
        <v>.</v>
      </c>
      <c r="AG210" s="271" t="str">
        <f>IF($E210=$E209,IF(AH209=".",IF(MAX($Q210:AF210,0)=OPER!$AA305,".",IF(OPER!$AB305&lt;=HOUR(AH$7),MAX($Q210:AF210,0)+1,".")),","),IF(MAX($Q210:AF210,0)=OPER!$AA305,".",IF(OPER!$AB305&lt;=HOUR(AH$7),MAX($Q210:AF210,0)+1,".")))</f>
        <v>.</v>
      </c>
      <c r="AH210" s="269" t="str">
        <f>IF($E210=$E209,IF(AI209=".",IF(MAX($Q210:AG210,0)=OPER!$AA305,".",IF(OPER!$AB305&lt;=HOUR(AI$7),MAX($Q210:AG210,0)+1,".")),","),IF(MAX($Q210:AG210,0)=OPER!$AA305,".",IF(OPER!$AB305&lt;=HOUR(AI$7),MAX($Q210:AG210,0)+1,".")))</f>
        <v>.</v>
      </c>
      <c r="AI210" s="269" t="str">
        <f>IF($E210=$E209,IF(AJ209=".",IF(MAX($Q210:AH210,0)=OPER!$AA305,".",IF(OPER!$AB305&lt;=HOUR(AJ$7),MAX($Q210:AH210,0)+1,".")),","),IF(MAX($Q210:AH210,0)=OPER!$AA305,".",IF(OPER!$AB305&lt;=HOUR(AJ$7),MAX($Q210:AH210,0)+1,".")))</f>
        <v>.</v>
      </c>
      <c r="AJ210" s="270" t="str">
        <f>IF($E210=$E209,IF(AK209=".",IF(MAX($Q210:AI210,0)=OPER!$AA305,".",IF(OPER!$AB305&lt;=HOUR(AK$7),MAX($Q210:AI210,0)+1,".")),","),IF(MAX($Q210:AI210,0)=OPER!$AA305,".",IF(OPER!$AB305&lt;=HOUR(AK$7),MAX($Q210:AI210,0)+1,".")))</f>
        <v>.</v>
      </c>
      <c r="AK210" s="271" t="str">
        <f>IF($E210=$E209,IF(AL209=".",IF(MAX($Q210:AJ210,0)=OPER!$AA305,".",IF(OPER!$AB305&lt;=HOUR(AL$7),MAX($Q210:AJ210,0)+1,".")),","),IF(MAX($Q210:AJ210,0)=OPER!$AA305,".",IF(OPER!$AB305&lt;=HOUR(AL$7),MAX($Q210:AJ210,0)+1,".")))</f>
        <v>.</v>
      </c>
      <c r="AL210" s="269" t="str">
        <f>IF($E210=$E209,IF(AM209=".",IF(MAX($Q210:AK210,0)=OPER!$AA305,".",IF(OPER!$AB305&lt;=HOUR(AM$7),MAX($Q210:AK210,0)+1,".")),","),IF(MAX($Q210:AK210,0)=OPER!$AA305,".",IF(OPER!$AB305&lt;=HOUR(AM$7),MAX($Q210:AK210,0)+1,".")))</f>
        <v>.</v>
      </c>
      <c r="AM210" s="269" t="str">
        <f>IF($E210=$E209,IF(AN209=".",IF(MAX($Q210:AL210,0)=OPER!$AA305,".",IF(OPER!$AB305&lt;=HOUR(AN$7),MAX($Q210:AL210,0)+1,".")),","),IF(MAX($Q210:AL210,0)=OPER!$AA305,".",IF(OPER!$AB305&lt;=HOUR(AN$7),MAX($Q210:AL210,0)+1,".")))</f>
        <v>,</v>
      </c>
      <c r="AN210" s="270" t="str">
        <f>IF($E210=$E209,IF(AO209=".",IF(MAX($Q210:AM210,0)=OPER!$AA305,".",IF(OPER!$AB305&lt;=HOUR(AO$7),MAX($Q210:AM210,0)+1,".")),","),IF(MAX($Q210:AM210,0)=OPER!$AA305,".",IF(OPER!$AB305&lt;=HOUR(AO$7),MAX($Q210:AM210,0)+1,".")))</f>
        <v>,</v>
      </c>
      <c r="AO210" s="271" t="str">
        <f>IF($E210=$E209,IF(AP209=".",IF(MAX($Q210:AN210,0)=OPER!$AA305,".",IF(OPER!$AB305&lt;=HOUR(AP$7),MAX($Q210:AN210,0)+1,".")),","),IF(MAX($Q210:AN210,0)=OPER!$AA305,".",IF(OPER!$AB305&lt;=HOUR(AP$7),MAX($Q210:AN210,0)+1,".")))</f>
        <v>,</v>
      </c>
      <c r="AP210" s="269" t="str">
        <f>IF($E210=$E209,IF(AQ209=".",IF(MAX($Q210:AO210,0)=OPER!$AA305,".",IF(OPER!$AB305&lt;=HOUR(AQ$7),MAX($Q210:AO210,0)+1,".")),","),IF(MAX($Q210:AO210,0)=OPER!$AA305,".",IF(OPER!$AB305&lt;=HOUR(AQ$7),MAX($Q210:AO210,0)+1,".")))</f>
        <v>,</v>
      </c>
      <c r="AQ210" s="269" t="str">
        <f>IF($E210=$E209,IF(AR209=".",IF(MAX($Q210:AP210,0)=OPER!$AA305,".",IF(OPER!$AB305&lt;=HOUR(AR$7),MAX($Q210:AP210,0)+1,".")),","),IF(MAX($Q210:AP210,0)=OPER!$AA305,".",IF(OPER!$AB305&lt;=HOUR(AR$7),MAX($Q210:AP210,0)+1,".")))</f>
        <v>,</v>
      </c>
      <c r="AR210" s="270" t="str">
        <f>IF($E210=$E209,IF(AS209=".",IF(MAX($Q210:AQ210,0)=OPER!$AA305,".",IF(OPER!$AB305&lt;=HOUR(AS$7),MAX($Q210:AQ210,0)+1,".")),","),IF(MAX($Q210:AQ210,0)=OPER!$AA305,".",IF(OPER!$AB305&lt;=HOUR(AS$7),MAX($Q210:AQ210,0)+1,".")))</f>
        <v>,</v>
      </c>
      <c r="AS210" s="271" t="str">
        <f>IF($E210=$E209,IF(AT209=".",IF(MAX($Q210:AR210,0)=OPER!$AA305,".",IF(OPER!$AB305&lt;=HOUR(AT$7),MAX($Q210:AR210,0)+1,".")),","),IF(MAX($Q210:AR210,0)=OPER!$AA305,".",IF(OPER!$AB305&lt;=HOUR(AT$7),MAX($Q210:AR210,0)+1,".")))</f>
        <v>,</v>
      </c>
      <c r="AT210" s="269" t="str">
        <f>IF($E210=$E209,IF(AU209=".",IF(MAX($Q210:AS210,0)=OPER!$AA305,".",IF(OPER!$AB305&lt;=HOUR(AU$7),MAX($Q210:AS210,0)+1,".")),","),IF(MAX($Q210:AS210,0)=OPER!$AA305,".",IF(OPER!$AB305&lt;=HOUR(AU$7),MAX($Q210:AS210,0)+1,".")))</f>
        <v>,</v>
      </c>
      <c r="AU210" s="269" t="str">
        <f>IF($E210=$E209,IF(AV209=".",IF(MAX($Q210:AT210,0)=OPER!$AA305,".",IF(OPER!$AB305&lt;=HOUR(AV$7),MAX($Q210:AT210,0)+1,".")),","),IF(MAX($Q210:AT210,0)=OPER!$AA305,".",IF(OPER!$AB305&lt;=HOUR(AV$7),MAX($Q210:AT210,0)+1,".")))</f>
        <v>,</v>
      </c>
      <c r="AV210" s="270" t="str">
        <f>IF($E210=$E209,IF(AW209=".",IF(MAX($Q210:AU210,0)=OPER!$AA305,".",IF(OPER!$AB305&lt;=HOUR(AW$7),MAX($Q210:AU210,0)+1,".")),","),IF(MAX($Q210:AU210,0)=OPER!$AA305,".",IF(OPER!$AB305&lt;=HOUR(AW$7),MAX($Q210:AU210,0)+1,".")))</f>
        <v>,</v>
      </c>
      <c r="AW210" s="271" t="str">
        <f>IF($E210=$E209,IF(AX209=".",IF(MAX($Q210:AV210,0)=OPER!$AA305,".",IF(OPER!$AB305&lt;=HOUR(AX$7),MAX($Q210:AV210,0)+1,".")),","),IF(MAX($Q210:AV210,0)=OPER!$AA305,".",IF(OPER!$AB305&lt;=HOUR(AX$7),MAX($Q210:AV210,0)+1,".")))</f>
        <v>,</v>
      </c>
      <c r="AX210" s="269" t="str">
        <f>IF($E210=$E209,IF(AY209=".",IF(MAX($Q210:AW210,0)=OPER!$AA305,".",IF(OPER!$AB305&lt;=HOUR(AY$7),MAX($Q210:AW210,0)+1,".")),","),IF(MAX($Q210:AW210,0)=OPER!$AA305,".",IF(OPER!$AB305&lt;=HOUR(AY$7),MAX($Q210:AW210,0)+1,".")))</f>
        <v>,</v>
      </c>
      <c r="AY210" s="269" t="str">
        <f>IF($E210=$E209,IF(AZ209=".",IF(MAX($Q210:AX210,0)=OPER!$AA305,".",IF(OPER!$AB305&lt;=HOUR(AZ$7),MAX($Q210:AX210,0)+1,".")),","),IF(MAX($Q210:AX210,0)=OPER!$AA305,".",IF(OPER!$AB305&lt;=HOUR(AZ$7),MAX($Q210:AX210,0)+1,".")))</f>
        <v>,</v>
      </c>
      <c r="AZ210" s="270" t="str">
        <f>IF($E210=$E209,IF(BA209=".",IF(MAX($Q210:AY210,0)=OPER!$AA305,".",IF(OPER!$AB305&lt;=HOUR(BA$7),MAX($Q210:AY210,0)+1,".")),","),IF(MAX($Q210:AY210,0)=OPER!$AA305,".",IF(OPER!$AB305&lt;=HOUR(BA$7),MAX($Q210:AY210,0)+1,".")))</f>
        <v>,</v>
      </c>
      <c r="BA210" s="30">
        <f>+OPER!AK204</f>
        <v>0</v>
      </c>
    </row>
    <row r="211" spans="1:53" ht="59.8" x14ac:dyDescent="0.2">
      <c r="A211" s="282" t="str">
        <f>IF(OPER!AF205=0,"",OPER!AF205)</f>
        <v/>
      </c>
      <c r="B211" s="109" t="str">
        <f>IF(OPER!V205=0,"",OPER!V205)</f>
        <v/>
      </c>
      <c r="C211" s="71" t="str">
        <f>IF(OPER!U205 = 0,"", OPER!U205)</f>
        <v/>
      </c>
      <c r="D211" s="30" t="str">
        <f t="shared" si="16"/>
        <v/>
      </c>
      <c r="E211" s="262" t="str">
        <f>IF(OPER!X205 = 0,"",OPER!X205)</f>
        <v/>
      </c>
      <c r="F211" s="262" t="str">
        <f>IF(OPER!I205 = 0,"",OPER!I205)</f>
        <v/>
      </c>
      <c r="G211" s="263" t="str">
        <f>IF(OPER!C205=0,"",OPER!C205)</f>
        <v/>
      </c>
      <c r="H211" s="30" t="str">
        <f>IF(OPER!R205 = 0,"",OPER!R205)</f>
        <v/>
      </c>
      <c r="I211" s="30" t="str">
        <f>IF(OPER!F205=0,"", OPER!F205)</f>
        <v/>
      </c>
      <c r="J211" s="108" t="str">
        <f>IF(OPER!G205=0,"",OPER!G205)</f>
        <v/>
      </c>
      <c r="K211" s="250">
        <f>+OPER!R205</f>
        <v>0</v>
      </c>
      <c r="L211" s="262">
        <f t="shared" si="17"/>
        <v>0</v>
      </c>
      <c r="M211" s="250">
        <f t="shared" si="18"/>
        <v>0</v>
      </c>
      <c r="N211" s="205" t="str">
        <f>IF(OPER!A205=0,"",OPER!A205)</f>
        <v/>
      </c>
      <c r="O211" s="73" t="str">
        <f>IF(OPER!AJ2061=0,"",OPER!AJ2061)</f>
        <v/>
      </c>
      <c r="P211" s="264" t="str">
        <f>IF(OPER!AH205="EJECUTADO","SI",IF(OPER!AH205="NO EJECUTADO","NO",""))</f>
        <v/>
      </c>
      <c r="Q211" s="264" t="str">
        <f>IF(OPER!AN205="EJECUTADO","SI",IF(OPER!AN205="NO EJECUTADO","NO",""))</f>
        <v/>
      </c>
      <c r="R211" s="221" t="str">
        <f>IFERROR(VLOOKUP(OPER!Z205,OPER!$AU$490:$AV$577,2,0),"NO ASIGNADO")</f>
        <v>NO ASIGNADO</v>
      </c>
      <c r="S211" s="6">
        <f>+OPER!AG205</f>
        <v>0</v>
      </c>
      <c r="T211" s="268" t="str">
        <f>IF($E211=$E210,IF(U210=".",IF(MAX($Q211:Q211,0)=OPER!$AA306,".",IF(OPER!$AB306&lt;=HOUR(U$7),MAX($Q211:Q211,0)+1,".")),","),IF(MAX($Q211:Q211,0)=OPER!$AA306,".",IF(OPER!$AB306&lt;=HOUR(U$7),MAX($Q211:Q211,0)+1,".")))</f>
        <v>.</v>
      </c>
      <c r="U211" s="269" t="str">
        <f>IF($E211=$E210,IF(V210=".",IF(MAX($Q211:T211,0)=OPER!$AA306,".",IF(OPER!$AB306&lt;=HOUR(V$7),MAX($Q211:T211,0)+1,".")),","),IF(MAX($Q211:T211,0)=OPER!$AA306,".",IF(OPER!$AB306&lt;=HOUR(V$7),MAX($Q211:T211,0)+1,".")))</f>
        <v>.</v>
      </c>
      <c r="V211" s="269" t="str">
        <f>IF($E211=$E210,IF(W210=".",IF(MAX($Q211:U211,0)=OPER!$AA306,".",IF(OPER!$AB306&lt;=HOUR(W$7),MAX($Q211:U211,0)+1,".")),","),IF(MAX($Q211:U211,0)=OPER!$AA306,".",IF(OPER!$AB306&lt;=HOUR(W$7),MAX($Q211:U211,0)+1,".")))</f>
        <v>.</v>
      </c>
      <c r="W211" s="269" t="str">
        <f>IF($E211=$E210,IF(X210=".",IF(MAX($Q211:V211,0)=OPER!$AA306,".",IF(OPER!$AB306&lt;=HOUR(X$7),MAX($Q211:V211,0)+1,".")),","),IF(MAX($Q211:V211,0)=OPER!$AA306,".",IF(OPER!$AB306&lt;=HOUR(X$7),MAX($Q211:V211,0)+1,".")))</f>
        <v>.</v>
      </c>
      <c r="X211" s="270" t="str">
        <f>IF($E211=$E210,IF(Y210=".",IF(MAX($Q211:W211,0)=OPER!$AA306,".",IF(OPER!$AB306&lt;=HOUR(Y$7),MAX($Q211:W211,0)+1,".")),","),IF(MAX($Q211:W211,0)=OPER!$AA306,".",IF(OPER!$AB306&lt;=HOUR(Y$7),MAX($Q211:W211,0)+1,".")))</f>
        <v>.</v>
      </c>
      <c r="Y211" s="271" t="str">
        <f>IF($E211=$E210,IF(Z210=".",IF(MAX($Q211:X211,0)=OPER!$AA306,".",IF(OPER!$AB306&lt;=HOUR(Z$7),MAX($Q211:X211,0)+1,".")),","),IF(MAX($Q211:X211,0)=OPER!$AA306,".",IF(OPER!$AB306&lt;=HOUR(Z$7),MAX($Q211:X211,0)+1,".")))</f>
        <v>.</v>
      </c>
      <c r="Z211" s="269" t="str">
        <f>IF($E211=$E210,IF(AA210=".",IF(MAX($Q211:Y211,0)=OPER!$AA306,".",IF(OPER!$AB306&lt;=HOUR(AA$7),MAX($Q211:Y211,0)+1,".")),","),IF(MAX($Q211:Y211,0)=OPER!$AA306,".",IF(OPER!$AB306&lt;=HOUR(AA$7),MAX($Q211:Y211,0)+1,".")))</f>
        <v>.</v>
      </c>
      <c r="AA211" s="269" t="str">
        <f>IF($E211=$E210,IF(AB210=".",IF(MAX($Q211:Z211,0)=OPER!$AA306,".",IF(OPER!$AB306&lt;=HOUR(AB$7),MAX($Q211:Z211,0)+1,".")),","),IF(MAX($Q211:Z211,0)=OPER!$AA306,".",IF(OPER!$AB306&lt;=HOUR(AB$7),MAX($Q211:Z211,0)+1,".")))</f>
        <v>.</v>
      </c>
      <c r="AB211" s="270" t="str">
        <f>IF($E211=$E210,IF(AC210=".",IF(MAX($Q211:AA211,0)=OPER!$AA306,".",IF(OPER!$AB306&lt;=HOUR(AC$7),MAX($Q211:AA211,0)+1,".")),","),IF(MAX($Q211:AA211,0)=OPER!$AA306,".",IF(OPER!$AB306&lt;=HOUR(AC$7),MAX($Q211:AA211,0)+1,".")))</f>
        <v>.</v>
      </c>
      <c r="AC211" s="271" t="str">
        <f>IF($E211=$E210,IF(AD210=".",IF(MAX($Q211:AB211,0)=OPER!$AA306,".",IF(OPER!$AB306&lt;=HOUR(AD$7),MAX($Q211:AB211,0)+1,".")),","),IF(MAX($Q211:AB211,0)=OPER!$AA306,".",IF(OPER!$AB306&lt;=HOUR(AD$7),MAX($Q211:AB211,0)+1,".")))</f>
        <v>.</v>
      </c>
      <c r="AD211" s="269" t="str">
        <f>IF($E211=$E210,IF(AE210=".",IF(MAX($Q211:AC211,0)=OPER!$AA306,".",IF(OPER!$AB306&lt;=HOUR(AE$7),MAX($Q211:AC211,0)+1,".")),","),IF(MAX($Q211:AC211,0)=OPER!$AA306,".",IF(OPER!$AB306&lt;=HOUR(AE$7),MAX($Q211:AC211,0)+1,".")))</f>
        <v>.</v>
      </c>
      <c r="AE211" s="269" t="str">
        <f>IF($E211=$E210,IF(AF210=".",IF(MAX($Q211:AD211,0)=OPER!$AA306,".",IF(OPER!$AB306&lt;=HOUR(AF$7),MAX($Q211:AD211,0)+1,".")),","),IF(MAX($Q211:AD211,0)=OPER!$AA306,".",IF(OPER!$AB306&lt;=HOUR(AF$7),MAX($Q211:AD211,0)+1,".")))</f>
        <v>.</v>
      </c>
      <c r="AF211" s="270" t="str">
        <f>IF($E211=$E210,IF(AG210=".",IF(MAX($Q211:AE211,0)=OPER!$AA306,".",IF(OPER!$AB306&lt;=HOUR(AG$7),MAX($Q211:AE211,0)+1,".")),","),IF(MAX($Q211:AE211,0)=OPER!$AA306,".",IF(OPER!$AB306&lt;=HOUR(AG$7),MAX($Q211:AE211,0)+1,".")))</f>
        <v>.</v>
      </c>
      <c r="AG211" s="271" t="str">
        <f>IF($E211=$E210,IF(AH210=".",IF(MAX($Q211:AF211,0)=OPER!$AA306,".",IF(OPER!$AB306&lt;=HOUR(AH$7),MAX($Q211:AF211,0)+1,".")),","),IF(MAX($Q211:AF211,0)=OPER!$AA306,".",IF(OPER!$AB306&lt;=HOUR(AH$7),MAX($Q211:AF211,0)+1,".")))</f>
        <v>.</v>
      </c>
      <c r="AH211" s="269" t="str">
        <f>IF($E211=$E210,IF(AI210=".",IF(MAX($Q211:AG211,0)=OPER!$AA306,".",IF(OPER!$AB306&lt;=HOUR(AI$7),MAX($Q211:AG211,0)+1,".")),","),IF(MAX($Q211:AG211,0)=OPER!$AA306,".",IF(OPER!$AB306&lt;=HOUR(AI$7),MAX($Q211:AG211,0)+1,".")))</f>
        <v>.</v>
      </c>
      <c r="AI211" s="269" t="str">
        <f>IF($E211=$E210,IF(AJ210=".",IF(MAX($Q211:AH211,0)=OPER!$AA306,".",IF(OPER!$AB306&lt;=HOUR(AJ$7),MAX($Q211:AH211,0)+1,".")),","),IF(MAX($Q211:AH211,0)=OPER!$AA306,".",IF(OPER!$AB306&lt;=HOUR(AJ$7),MAX($Q211:AH211,0)+1,".")))</f>
        <v>.</v>
      </c>
      <c r="AJ211" s="270" t="str">
        <f>IF($E211=$E210,IF(AK210=".",IF(MAX($Q211:AI211,0)=OPER!$AA306,".",IF(OPER!$AB306&lt;=HOUR(AK$7),MAX($Q211:AI211,0)+1,".")),","),IF(MAX($Q211:AI211,0)=OPER!$AA306,".",IF(OPER!$AB306&lt;=HOUR(AK$7),MAX($Q211:AI211,0)+1,".")))</f>
        <v>.</v>
      </c>
      <c r="AK211" s="271" t="str">
        <f>IF($E211=$E210,IF(AL210=".",IF(MAX($Q211:AJ211,0)=OPER!$AA306,".",IF(OPER!$AB306&lt;=HOUR(AL$7),MAX($Q211:AJ211,0)+1,".")),","),IF(MAX($Q211:AJ211,0)=OPER!$AA306,".",IF(OPER!$AB306&lt;=HOUR(AL$7),MAX($Q211:AJ211,0)+1,".")))</f>
        <v>.</v>
      </c>
      <c r="AL211" s="269" t="str">
        <f>IF($E211=$E210,IF(AM210=".",IF(MAX($Q211:AK211,0)=OPER!$AA306,".",IF(OPER!$AB306&lt;=HOUR(AM$7),MAX($Q211:AK211,0)+1,".")),","),IF(MAX($Q211:AK211,0)=OPER!$AA306,".",IF(OPER!$AB306&lt;=HOUR(AM$7),MAX($Q211:AK211,0)+1,".")))</f>
        <v>,</v>
      </c>
      <c r="AM211" s="269" t="str">
        <f>IF($E211=$E210,IF(AN210=".",IF(MAX($Q211:AL211,0)=OPER!$AA306,".",IF(OPER!$AB306&lt;=HOUR(AN$7),MAX($Q211:AL211,0)+1,".")),","),IF(MAX($Q211:AL211,0)=OPER!$AA306,".",IF(OPER!$AB306&lt;=HOUR(AN$7),MAX($Q211:AL211,0)+1,".")))</f>
        <v>,</v>
      </c>
      <c r="AN211" s="270" t="str">
        <f>IF($E211=$E210,IF(AO210=".",IF(MAX($Q211:AM211,0)=OPER!$AA306,".",IF(OPER!$AB306&lt;=HOUR(AO$7),MAX($Q211:AM211,0)+1,".")),","),IF(MAX($Q211:AM211,0)=OPER!$AA306,".",IF(OPER!$AB306&lt;=HOUR(AO$7),MAX($Q211:AM211,0)+1,".")))</f>
        <v>,</v>
      </c>
      <c r="AO211" s="271" t="str">
        <f>IF($E211=$E210,IF(AP210=".",IF(MAX($Q211:AN211,0)=OPER!$AA306,".",IF(OPER!$AB306&lt;=HOUR(AP$7),MAX($Q211:AN211,0)+1,".")),","),IF(MAX($Q211:AN211,0)=OPER!$AA306,".",IF(OPER!$AB306&lt;=HOUR(AP$7),MAX($Q211:AN211,0)+1,".")))</f>
        <v>,</v>
      </c>
      <c r="AP211" s="269" t="str">
        <f>IF($E211=$E210,IF(AQ210=".",IF(MAX($Q211:AO211,0)=OPER!$AA306,".",IF(OPER!$AB306&lt;=HOUR(AQ$7),MAX($Q211:AO211,0)+1,".")),","),IF(MAX($Q211:AO211,0)=OPER!$AA306,".",IF(OPER!$AB306&lt;=HOUR(AQ$7),MAX($Q211:AO211,0)+1,".")))</f>
        <v>,</v>
      </c>
      <c r="AQ211" s="269" t="str">
        <f>IF($E211=$E210,IF(AR210=".",IF(MAX($Q211:AP211,0)=OPER!$AA306,".",IF(OPER!$AB306&lt;=HOUR(AR$7),MAX($Q211:AP211,0)+1,".")),","),IF(MAX($Q211:AP211,0)=OPER!$AA306,".",IF(OPER!$AB306&lt;=HOUR(AR$7),MAX($Q211:AP211,0)+1,".")))</f>
        <v>,</v>
      </c>
      <c r="AR211" s="270" t="str">
        <f>IF($E211=$E210,IF(AS210=".",IF(MAX($Q211:AQ211,0)=OPER!$AA306,".",IF(OPER!$AB306&lt;=HOUR(AS$7),MAX($Q211:AQ211,0)+1,".")),","),IF(MAX($Q211:AQ211,0)=OPER!$AA306,".",IF(OPER!$AB306&lt;=HOUR(AS$7),MAX($Q211:AQ211,0)+1,".")))</f>
        <v>,</v>
      </c>
      <c r="AS211" s="271" t="str">
        <f>IF($E211=$E210,IF(AT210=".",IF(MAX($Q211:AR211,0)=OPER!$AA306,".",IF(OPER!$AB306&lt;=HOUR(AT$7),MAX($Q211:AR211,0)+1,".")),","),IF(MAX($Q211:AR211,0)=OPER!$AA306,".",IF(OPER!$AB306&lt;=HOUR(AT$7),MAX($Q211:AR211,0)+1,".")))</f>
        <v>,</v>
      </c>
      <c r="AT211" s="269" t="str">
        <f>IF($E211=$E210,IF(AU210=".",IF(MAX($Q211:AS211,0)=OPER!$AA306,".",IF(OPER!$AB306&lt;=HOUR(AU$7),MAX($Q211:AS211,0)+1,".")),","),IF(MAX($Q211:AS211,0)=OPER!$AA306,".",IF(OPER!$AB306&lt;=HOUR(AU$7),MAX($Q211:AS211,0)+1,".")))</f>
        <v>,</v>
      </c>
      <c r="AU211" s="269" t="str">
        <f>IF($E211=$E210,IF(AV210=".",IF(MAX($Q211:AT211,0)=OPER!$AA306,".",IF(OPER!$AB306&lt;=HOUR(AV$7),MAX($Q211:AT211,0)+1,".")),","),IF(MAX($Q211:AT211,0)=OPER!$AA306,".",IF(OPER!$AB306&lt;=HOUR(AV$7),MAX($Q211:AT211,0)+1,".")))</f>
        <v>,</v>
      </c>
      <c r="AV211" s="270" t="str">
        <f>IF($E211=$E210,IF(AW210=".",IF(MAX($Q211:AU211,0)=OPER!$AA306,".",IF(OPER!$AB306&lt;=HOUR(AW$7),MAX($Q211:AU211,0)+1,".")),","),IF(MAX($Q211:AU211,0)=OPER!$AA306,".",IF(OPER!$AB306&lt;=HOUR(AW$7),MAX($Q211:AU211,0)+1,".")))</f>
        <v>,</v>
      </c>
      <c r="AW211" s="271" t="str">
        <f>IF($E211=$E210,IF(AX210=".",IF(MAX($Q211:AV211,0)=OPER!$AA306,".",IF(OPER!$AB306&lt;=HOUR(AX$7),MAX($Q211:AV211,0)+1,".")),","),IF(MAX($Q211:AV211,0)=OPER!$AA306,".",IF(OPER!$AB306&lt;=HOUR(AX$7),MAX($Q211:AV211,0)+1,".")))</f>
        <v>,</v>
      </c>
      <c r="AX211" s="269" t="str">
        <f>IF($E211=$E210,IF(AY210=".",IF(MAX($Q211:AW211,0)=OPER!$AA306,".",IF(OPER!$AB306&lt;=HOUR(AY$7),MAX($Q211:AW211,0)+1,".")),","),IF(MAX($Q211:AW211,0)=OPER!$AA306,".",IF(OPER!$AB306&lt;=HOUR(AY$7),MAX($Q211:AW211,0)+1,".")))</f>
        <v>,</v>
      </c>
      <c r="AY211" s="269" t="str">
        <f>IF($E211=$E210,IF(AZ210=".",IF(MAX($Q211:AX211,0)=OPER!$AA306,".",IF(OPER!$AB306&lt;=HOUR(AZ$7),MAX($Q211:AX211,0)+1,".")),","),IF(MAX($Q211:AX211,0)=OPER!$AA306,".",IF(OPER!$AB306&lt;=HOUR(AZ$7),MAX($Q211:AX211,0)+1,".")))</f>
        <v>,</v>
      </c>
      <c r="AZ211" s="270" t="str">
        <f>IF($E211=$E210,IF(BA210=".",IF(MAX($Q211:AY211,0)=OPER!$AA306,".",IF(OPER!$AB306&lt;=HOUR(BA$7),MAX($Q211:AY211,0)+1,".")),","),IF(MAX($Q211:AY211,0)=OPER!$AA306,".",IF(OPER!$AB306&lt;=HOUR(BA$7),MAX($Q211:AY211,0)+1,".")))</f>
        <v>,</v>
      </c>
      <c r="BA211" s="30">
        <f>+OPER!AK205</f>
        <v>0</v>
      </c>
    </row>
    <row r="212" spans="1:53" ht="59.8" x14ac:dyDescent="0.2">
      <c r="A212" s="282" t="str">
        <f>IF(OPER!AF206=0,"",OPER!AF206)</f>
        <v/>
      </c>
      <c r="B212" s="109" t="str">
        <f>IF(OPER!V206=0,"",OPER!V206)</f>
        <v/>
      </c>
      <c r="C212" s="71" t="str">
        <f>IF(OPER!U206 = 0,"", OPER!U206)</f>
        <v/>
      </c>
      <c r="D212" s="30" t="str">
        <f t="shared" si="16"/>
        <v/>
      </c>
      <c r="E212" s="262" t="str">
        <f>IF(OPER!X206 = 0,"",OPER!X206)</f>
        <v/>
      </c>
      <c r="F212" s="262" t="str">
        <f>IF(OPER!I206 = 0,"",OPER!I206)</f>
        <v/>
      </c>
      <c r="G212" s="263" t="str">
        <f>IF(OPER!C206=0,"",OPER!C206)</f>
        <v/>
      </c>
      <c r="H212" s="30" t="str">
        <f>IF(OPER!R206 = 0,"",OPER!R206)</f>
        <v/>
      </c>
      <c r="I212" s="30" t="str">
        <f>IF(OPER!F206=0,"", OPER!F206)</f>
        <v/>
      </c>
      <c r="J212" s="108" t="str">
        <f>IF(OPER!G206=0,"",OPER!G206)</f>
        <v/>
      </c>
      <c r="K212" s="250">
        <f>+OPER!R206</f>
        <v>0</v>
      </c>
      <c r="L212" s="262">
        <f t="shared" si="17"/>
        <v>0</v>
      </c>
      <c r="M212" s="250">
        <f t="shared" si="18"/>
        <v>0</v>
      </c>
      <c r="N212" s="205" t="str">
        <f>IF(OPER!A206=0,"",OPER!A206)</f>
        <v/>
      </c>
      <c r="O212" s="73" t="str">
        <f>IF(OPER!AJ2062=0,"",OPER!AJ2062)</f>
        <v/>
      </c>
      <c r="P212" s="264" t="str">
        <f>IF(OPER!AH206="EJECUTADO","SI",IF(OPER!AH206="NO EJECUTADO","NO",""))</f>
        <v/>
      </c>
      <c r="Q212" s="264" t="str">
        <f>IF(OPER!AN206="EJECUTADO","SI",IF(OPER!AN206="NO EJECUTADO","NO",""))</f>
        <v/>
      </c>
      <c r="R212" s="221" t="str">
        <f>IFERROR(VLOOKUP(OPER!Z206,OPER!$AU$490:$AV$577,2,0),"NO ASIGNADO")</f>
        <v>NO ASIGNADO</v>
      </c>
      <c r="S212" s="6">
        <f>+OPER!AG206</f>
        <v>0</v>
      </c>
      <c r="T212" s="268" t="str">
        <f>IF($E212=$E211,IF(U211=".",IF(MAX($Q212:Q212,0)=OPER!$AA307,".",IF(OPER!$AB307&lt;=HOUR(U$7),MAX($Q212:Q212,0)+1,".")),","),IF(MAX($Q212:Q212,0)=OPER!$AA307,".",IF(OPER!$AB307&lt;=HOUR(U$7),MAX($Q212:Q212,0)+1,".")))</f>
        <v>.</v>
      </c>
      <c r="U212" s="269" t="str">
        <f>IF($E212=$E211,IF(V211=".",IF(MAX($Q212:T212,0)=OPER!$AA307,".",IF(OPER!$AB307&lt;=HOUR(V$7),MAX($Q212:T212,0)+1,".")),","),IF(MAX($Q212:T212,0)=OPER!$AA307,".",IF(OPER!$AB307&lt;=HOUR(V$7),MAX($Q212:T212,0)+1,".")))</f>
        <v>.</v>
      </c>
      <c r="V212" s="269" t="str">
        <f>IF($E212=$E211,IF(W211=".",IF(MAX($Q212:U212,0)=OPER!$AA307,".",IF(OPER!$AB307&lt;=HOUR(W$7),MAX($Q212:U212,0)+1,".")),","),IF(MAX($Q212:U212,0)=OPER!$AA307,".",IF(OPER!$AB307&lt;=HOUR(W$7),MAX($Q212:U212,0)+1,".")))</f>
        <v>.</v>
      </c>
      <c r="W212" s="269" t="str">
        <f>IF($E212=$E211,IF(X211=".",IF(MAX($Q212:V212,0)=OPER!$AA307,".",IF(OPER!$AB307&lt;=HOUR(X$7),MAX($Q212:V212,0)+1,".")),","),IF(MAX($Q212:V212,0)=OPER!$AA307,".",IF(OPER!$AB307&lt;=HOUR(X$7),MAX($Q212:V212,0)+1,".")))</f>
        <v>.</v>
      </c>
      <c r="X212" s="270" t="str">
        <f>IF($E212=$E211,IF(Y211=".",IF(MAX($Q212:W212,0)=OPER!$AA307,".",IF(OPER!$AB307&lt;=HOUR(Y$7),MAX($Q212:W212,0)+1,".")),","),IF(MAX($Q212:W212,0)=OPER!$AA307,".",IF(OPER!$AB307&lt;=HOUR(Y$7),MAX($Q212:W212,0)+1,".")))</f>
        <v>.</v>
      </c>
      <c r="Y212" s="271" t="str">
        <f>IF($E212=$E211,IF(Z211=".",IF(MAX($Q212:X212,0)=OPER!$AA307,".",IF(OPER!$AB307&lt;=HOUR(Z$7),MAX($Q212:X212,0)+1,".")),","),IF(MAX($Q212:X212,0)=OPER!$AA307,".",IF(OPER!$AB307&lt;=HOUR(Z$7),MAX($Q212:X212,0)+1,".")))</f>
        <v>.</v>
      </c>
      <c r="Z212" s="269" t="str">
        <f>IF($E212=$E211,IF(AA211=".",IF(MAX($Q212:Y212,0)=OPER!$AA307,".",IF(OPER!$AB307&lt;=HOUR(AA$7),MAX($Q212:Y212,0)+1,".")),","),IF(MAX($Q212:Y212,0)=OPER!$AA307,".",IF(OPER!$AB307&lt;=HOUR(AA$7),MAX($Q212:Y212,0)+1,".")))</f>
        <v>.</v>
      </c>
      <c r="AA212" s="269" t="str">
        <f>IF($E212=$E211,IF(AB211=".",IF(MAX($Q212:Z212,0)=OPER!$AA307,".",IF(OPER!$AB307&lt;=HOUR(AB$7),MAX($Q212:Z212,0)+1,".")),","),IF(MAX($Q212:Z212,0)=OPER!$AA307,".",IF(OPER!$AB307&lt;=HOUR(AB$7),MAX($Q212:Z212,0)+1,".")))</f>
        <v>.</v>
      </c>
      <c r="AB212" s="270" t="str">
        <f>IF($E212=$E211,IF(AC211=".",IF(MAX($Q212:AA212,0)=OPER!$AA307,".",IF(OPER!$AB307&lt;=HOUR(AC$7),MAX($Q212:AA212,0)+1,".")),","),IF(MAX($Q212:AA212,0)=OPER!$AA307,".",IF(OPER!$AB307&lt;=HOUR(AC$7),MAX($Q212:AA212,0)+1,".")))</f>
        <v>.</v>
      </c>
      <c r="AC212" s="271" t="str">
        <f>IF($E212=$E211,IF(AD211=".",IF(MAX($Q212:AB212,0)=OPER!$AA307,".",IF(OPER!$AB307&lt;=HOUR(AD$7),MAX($Q212:AB212,0)+1,".")),","),IF(MAX($Q212:AB212,0)=OPER!$AA307,".",IF(OPER!$AB307&lt;=HOUR(AD$7),MAX($Q212:AB212,0)+1,".")))</f>
        <v>.</v>
      </c>
      <c r="AD212" s="269" t="str">
        <f>IF($E212=$E211,IF(AE211=".",IF(MAX($Q212:AC212,0)=OPER!$AA307,".",IF(OPER!$AB307&lt;=HOUR(AE$7),MAX($Q212:AC212,0)+1,".")),","),IF(MAX($Q212:AC212,0)=OPER!$AA307,".",IF(OPER!$AB307&lt;=HOUR(AE$7),MAX($Q212:AC212,0)+1,".")))</f>
        <v>.</v>
      </c>
      <c r="AE212" s="269" t="str">
        <f>IF($E212=$E211,IF(AF211=".",IF(MAX($Q212:AD212,0)=OPER!$AA307,".",IF(OPER!$AB307&lt;=HOUR(AF$7),MAX($Q212:AD212,0)+1,".")),","),IF(MAX($Q212:AD212,0)=OPER!$AA307,".",IF(OPER!$AB307&lt;=HOUR(AF$7),MAX($Q212:AD212,0)+1,".")))</f>
        <v>.</v>
      </c>
      <c r="AF212" s="270" t="str">
        <f>IF($E212=$E211,IF(AG211=".",IF(MAX($Q212:AE212,0)=OPER!$AA307,".",IF(OPER!$AB307&lt;=HOUR(AG$7),MAX($Q212:AE212,0)+1,".")),","),IF(MAX($Q212:AE212,0)=OPER!$AA307,".",IF(OPER!$AB307&lt;=HOUR(AG$7),MAX($Q212:AE212,0)+1,".")))</f>
        <v>.</v>
      </c>
      <c r="AG212" s="271" t="str">
        <f>IF($E212=$E211,IF(AH211=".",IF(MAX($Q212:AF212,0)=OPER!$AA307,".",IF(OPER!$AB307&lt;=HOUR(AH$7),MAX($Q212:AF212,0)+1,".")),","),IF(MAX($Q212:AF212,0)=OPER!$AA307,".",IF(OPER!$AB307&lt;=HOUR(AH$7),MAX($Q212:AF212,0)+1,".")))</f>
        <v>.</v>
      </c>
      <c r="AH212" s="269" t="str">
        <f>IF($E212=$E211,IF(AI211=".",IF(MAX($Q212:AG212,0)=OPER!$AA307,".",IF(OPER!$AB307&lt;=HOUR(AI$7),MAX($Q212:AG212,0)+1,".")),","),IF(MAX($Q212:AG212,0)=OPER!$AA307,".",IF(OPER!$AB307&lt;=HOUR(AI$7),MAX($Q212:AG212,0)+1,".")))</f>
        <v>.</v>
      </c>
      <c r="AI212" s="269" t="str">
        <f>IF($E212=$E211,IF(AJ211=".",IF(MAX($Q212:AH212,0)=OPER!$AA307,".",IF(OPER!$AB307&lt;=HOUR(AJ$7),MAX($Q212:AH212,0)+1,".")),","),IF(MAX($Q212:AH212,0)=OPER!$AA307,".",IF(OPER!$AB307&lt;=HOUR(AJ$7),MAX($Q212:AH212,0)+1,".")))</f>
        <v>.</v>
      </c>
      <c r="AJ212" s="270" t="str">
        <f>IF($E212=$E211,IF(AK211=".",IF(MAX($Q212:AI212,0)=OPER!$AA307,".",IF(OPER!$AB307&lt;=HOUR(AK$7),MAX($Q212:AI212,0)+1,".")),","),IF(MAX($Q212:AI212,0)=OPER!$AA307,".",IF(OPER!$AB307&lt;=HOUR(AK$7),MAX($Q212:AI212,0)+1,".")))</f>
        <v>.</v>
      </c>
      <c r="AK212" s="271" t="str">
        <f>IF($E212=$E211,IF(AL211=".",IF(MAX($Q212:AJ212,0)=OPER!$AA307,".",IF(OPER!$AB307&lt;=HOUR(AL$7),MAX($Q212:AJ212,0)+1,".")),","),IF(MAX($Q212:AJ212,0)=OPER!$AA307,".",IF(OPER!$AB307&lt;=HOUR(AL$7),MAX($Q212:AJ212,0)+1,".")))</f>
        <v>,</v>
      </c>
      <c r="AL212" s="269" t="str">
        <f>IF($E212=$E211,IF(AM211=".",IF(MAX($Q212:AK212,0)=OPER!$AA307,".",IF(OPER!$AB307&lt;=HOUR(AM$7),MAX($Q212:AK212,0)+1,".")),","),IF(MAX($Q212:AK212,0)=OPER!$AA307,".",IF(OPER!$AB307&lt;=HOUR(AM$7),MAX($Q212:AK212,0)+1,".")))</f>
        <v>,</v>
      </c>
      <c r="AM212" s="269" t="str">
        <f>IF($E212=$E211,IF(AN211=".",IF(MAX($Q212:AL212,0)=OPER!$AA307,".",IF(OPER!$AB307&lt;=HOUR(AN$7),MAX($Q212:AL212,0)+1,".")),","),IF(MAX($Q212:AL212,0)=OPER!$AA307,".",IF(OPER!$AB307&lt;=HOUR(AN$7),MAX($Q212:AL212,0)+1,".")))</f>
        <v>,</v>
      </c>
      <c r="AN212" s="270" t="str">
        <f>IF($E212=$E211,IF(AO211=".",IF(MAX($Q212:AM212,0)=OPER!$AA307,".",IF(OPER!$AB307&lt;=HOUR(AO$7),MAX($Q212:AM212,0)+1,".")),","),IF(MAX($Q212:AM212,0)=OPER!$AA307,".",IF(OPER!$AB307&lt;=HOUR(AO$7),MAX($Q212:AM212,0)+1,".")))</f>
        <v>,</v>
      </c>
      <c r="AO212" s="271" t="str">
        <f>IF($E212=$E211,IF(AP211=".",IF(MAX($Q212:AN212,0)=OPER!$AA307,".",IF(OPER!$AB307&lt;=HOUR(AP$7),MAX($Q212:AN212,0)+1,".")),","),IF(MAX($Q212:AN212,0)=OPER!$AA307,".",IF(OPER!$AB307&lt;=HOUR(AP$7),MAX($Q212:AN212,0)+1,".")))</f>
        <v>,</v>
      </c>
      <c r="AP212" s="269" t="str">
        <f>IF($E212=$E211,IF(AQ211=".",IF(MAX($Q212:AO212,0)=OPER!$AA307,".",IF(OPER!$AB307&lt;=HOUR(AQ$7),MAX($Q212:AO212,0)+1,".")),","),IF(MAX($Q212:AO212,0)=OPER!$AA307,".",IF(OPER!$AB307&lt;=HOUR(AQ$7),MAX($Q212:AO212,0)+1,".")))</f>
        <v>,</v>
      </c>
      <c r="AQ212" s="269" t="str">
        <f>IF($E212=$E211,IF(AR211=".",IF(MAX($Q212:AP212,0)=OPER!$AA307,".",IF(OPER!$AB307&lt;=HOUR(AR$7),MAX($Q212:AP212,0)+1,".")),","),IF(MAX($Q212:AP212,0)=OPER!$AA307,".",IF(OPER!$AB307&lt;=HOUR(AR$7),MAX($Q212:AP212,0)+1,".")))</f>
        <v>,</v>
      </c>
      <c r="AR212" s="270" t="str">
        <f>IF($E212=$E211,IF(AS211=".",IF(MAX($Q212:AQ212,0)=OPER!$AA307,".",IF(OPER!$AB307&lt;=HOUR(AS$7),MAX($Q212:AQ212,0)+1,".")),","),IF(MAX($Q212:AQ212,0)=OPER!$AA307,".",IF(OPER!$AB307&lt;=HOUR(AS$7),MAX($Q212:AQ212,0)+1,".")))</f>
        <v>,</v>
      </c>
      <c r="AS212" s="271" t="str">
        <f>IF($E212=$E211,IF(AT211=".",IF(MAX($Q212:AR212,0)=OPER!$AA307,".",IF(OPER!$AB307&lt;=HOUR(AT$7),MAX($Q212:AR212,0)+1,".")),","),IF(MAX($Q212:AR212,0)=OPER!$AA307,".",IF(OPER!$AB307&lt;=HOUR(AT$7),MAX($Q212:AR212,0)+1,".")))</f>
        <v>,</v>
      </c>
      <c r="AT212" s="269" t="str">
        <f>IF($E212=$E211,IF(AU211=".",IF(MAX($Q212:AS212,0)=OPER!$AA307,".",IF(OPER!$AB307&lt;=HOUR(AU$7),MAX($Q212:AS212,0)+1,".")),","),IF(MAX($Q212:AS212,0)=OPER!$AA307,".",IF(OPER!$AB307&lt;=HOUR(AU$7),MAX($Q212:AS212,0)+1,".")))</f>
        <v>,</v>
      </c>
      <c r="AU212" s="269" t="str">
        <f>IF($E212=$E211,IF(AV211=".",IF(MAX($Q212:AT212,0)=OPER!$AA307,".",IF(OPER!$AB307&lt;=HOUR(AV$7),MAX($Q212:AT212,0)+1,".")),","),IF(MAX($Q212:AT212,0)=OPER!$AA307,".",IF(OPER!$AB307&lt;=HOUR(AV$7),MAX($Q212:AT212,0)+1,".")))</f>
        <v>,</v>
      </c>
      <c r="AV212" s="270" t="str">
        <f>IF($E212=$E211,IF(AW211=".",IF(MAX($Q212:AU212,0)=OPER!$AA307,".",IF(OPER!$AB307&lt;=HOUR(AW$7),MAX($Q212:AU212,0)+1,".")),","),IF(MAX($Q212:AU212,0)=OPER!$AA307,".",IF(OPER!$AB307&lt;=HOUR(AW$7),MAX($Q212:AU212,0)+1,".")))</f>
        <v>,</v>
      </c>
      <c r="AW212" s="271" t="str">
        <f>IF($E212=$E211,IF(AX211=".",IF(MAX($Q212:AV212,0)=OPER!$AA307,".",IF(OPER!$AB307&lt;=HOUR(AX$7),MAX($Q212:AV212,0)+1,".")),","),IF(MAX($Q212:AV212,0)=OPER!$AA307,".",IF(OPER!$AB307&lt;=HOUR(AX$7),MAX($Q212:AV212,0)+1,".")))</f>
        <v>,</v>
      </c>
      <c r="AX212" s="269" t="str">
        <f>IF($E212=$E211,IF(AY211=".",IF(MAX($Q212:AW212,0)=OPER!$AA307,".",IF(OPER!$AB307&lt;=HOUR(AY$7),MAX($Q212:AW212,0)+1,".")),","),IF(MAX($Q212:AW212,0)=OPER!$AA307,".",IF(OPER!$AB307&lt;=HOUR(AY$7),MAX($Q212:AW212,0)+1,".")))</f>
        <v>,</v>
      </c>
      <c r="AY212" s="269" t="str">
        <f>IF($E212=$E211,IF(AZ211=".",IF(MAX($Q212:AX212,0)=OPER!$AA307,".",IF(OPER!$AB307&lt;=HOUR(AZ$7),MAX($Q212:AX212,0)+1,".")),","),IF(MAX($Q212:AX212,0)=OPER!$AA307,".",IF(OPER!$AB307&lt;=HOUR(AZ$7),MAX($Q212:AX212,0)+1,".")))</f>
        <v>,</v>
      </c>
      <c r="AZ212" s="270" t="str">
        <f>IF($E212=$E211,IF(BA211=".",IF(MAX($Q212:AY212,0)=OPER!$AA307,".",IF(OPER!$AB307&lt;=HOUR(BA$7),MAX($Q212:AY212,0)+1,".")),","),IF(MAX($Q212:AY212,0)=OPER!$AA307,".",IF(OPER!$AB307&lt;=HOUR(BA$7),MAX($Q212:AY212,0)+1,".")))</f>
        <v>,</v>
      </c>
      <c r="BA212" s="30">
        <f>+OPER!AK206</f>
        <v>0</v>
      </c>
    </row>
    <row r="213" spans="1:53" ht="59.8" x14ac:dyDescent="0.2">
      <c r="A213" s="282" t="str">
        <f>IF(OPER!AF207=0,"",OPER!AF207)</f>
        <v/>
      </c>
      <c r="B213" s="109" t="str">
        <f>IF(OPER!V207=0,"",OPER!V207)</f>
        <v/>
      </c>
      <c r="C213" s="71" t="str">
        <f>IF(OPER!U207 = 0,"", OPER!U207)</f>
        <v/>
      </c>
      <c r="D213" s="30" t="str">
        <f t="shared" si="16"/>
        <v/>
      </c>
      <c r="E213" s="262" t="str">
        <f>IF(OPER!X207 = 0,"",OPER!X207)</f>
        <v/>
      </c>
      <c r="F213" s="262" t="str">
        <f>IF(OPER!I207 = 0,"",OPER!I207)</f>
        <v/>
      </c>
      <c r="G213" s="263" t="str">
        <f>IF(OPER!C207=0,"",OPER!C207)</f>
        <v/>
      </c>
      <c r="H213" s="30" t="str">
        <f>IF(OPER!R207 = 0,"",OPER!R207)</f>
        <v/>
      </c>
      <c r="I213" s="30" t="str">
        <f>IF(OPER!F207=0,"", OPER!F207)</f>
        <v/>
      </c>
      <c r="J213" s="108" t="str">
        <f>IF(OPER!G207=0,"",OPER!G207)</f>
        <v/>
      </c>
      <c r="K213" s="250">
        <f>+OPER!R207</f>
        <v>0</v>
      </c>
      <c r="L213" s="262">
        <f t="shared" si="17"/>
        <v>0</v>
      </c>
      <c r="M213" s="250">
        <f t="shared" si="18"/>
        <v>0</v>
      </c>
      <c r="N213" s="205" t="str">
        <f>IF(OPER!A207=0,"",OPER!A207)</f>
        <v/>
      </c>
      <c r="O213" s="73" t="str">
        <f>IF(OPER!AJ2063=0,"",OPER!AJ2063)</f>
        <v/>
      </c>
      <c r="P213" s="264" t="str">
        <f>IF(OPER!AH207="EJECUTADO","SI",IF(OPER!AH207="NO EJECUTADO","NO",""))</f>
        <v/>
      </c>
      <c r="Q213" s="264" t="str">
        <f>IF(OPER!AN207="EJECUTADO","SI",IF(OPER!AN207="NO EJECUTADO","NO",""))</f>
        <v/>
      </c>
      <c r="R213" s="221" t="str">
        <f>IFERROR(VLOOKUP(OPER!Z207,OPER!$AU$490:$AV$577,2,0),"NO ASIGNADO")</f>
        <v>NO ASIGNADO</v>
      </c>
      <c r="S213" s="6">
        <f>+OPER!AG207</f>
        <v>0</v>
      </c>
      <c r="T213" s="268" t="str">
        <f>IF($E213=$E212,IF(U212=".",IF(MAX($Q213:Q213,0)=OPER!$AA308,".",IF(OPER!$AB308&lt;=HOUR(U$7),MAX($Q213:Q213,0)+1,".")),","),IF(MAX($Q213:Q213,0)=OPER!$AA308,".",IF(OPER!$AB308&lt;=HOUR(U$7),MAX($Q213:Q213,0)+1,".")))</f>
        <v>.</v>
      </c>
      <c r="U213" s="269" t="str">
        <f>IF($E213=$E212,IF(V212=".",IF(MAX($Q213:T213,0)=OPER!$AA308,".",IF(OPER!$AB308&lt;=HOUR(V$7),MAX($Q213:T213,0)+1,".")),","),IF(MAX($Q213:T213,0)=OPER!$AA308,".",IF(OPER!$AB308&lt;=HOUR(V$7),MAX($Q213:T213,0)+1,".")))</f>
        <v>.</v>
      </c>
      <c r="V213" s="269" t="str">
        <f>IF($E213=$E212,IF(W212=".",IF(MAX($Q213:U213,0)=OPER!$AA308,".",IF(OPER!$AB308&lt;=HOUR(W$7),MAX($Q213:U213,0)+1,".")),","),IF(MAX($Q213:U213,0)=OPER!$AA308,".",IF(OPER!$AB308&lt;=HOUR(W$7),MAX($Q213:U213,0)+1,".")))</f>
        <v>.</v>
      </c>
      <c r="W213" s="269" t="str">
        <f>IF($E213=$E212,IF(X212=".",IF(MAX($Q213:V213,0)=OPER!$AA308,".",IF(OPER!$AB308&lt;=HOUR(X$7),MAX($Q213:V213,0)+1,".")),","),IF(MAX($Q213:V213,0)=OPER!$AA308,".",IF(OPER!$AB308&lt;=HOUR(X$7),MAX($Q213:V213,0)+1,".")))</f>
        <v>.</v>
      </c>
      <c r="X213" s="270" t="str">
        <f>IF($E213=$E212,IF(Y212=".",IF(MAX($Q213:W213,0)=OPER!$AA308,".",IF(OPER!$AB308&lt;=HOUR(Y$7),MAX($Q213:W213,0)+1,".")),","),IF(MAX($Q213:W213,0)=OPER!$AA308,".",IF(OPER!$AB308&lt;=HOUR(Y$7),MAX($Q213:W213,0)+1,".")))</f>
        <v>.</v>
      </c>
      <c r="Y213" s="271" t="str">
        <f>IF($E213=$E212,IF(Z212=".",IF(MAX($Q213:X213,0)=OPER!$AA308,".",IF(OPER!$AB308&lt;=HOUR(Z$7),MAX($Q213:X213,0)+1,".")),","),IF(MAX($Q213:X213,0)=OPER!$AA308,".",IF(OPER!$AB308&lt;=HOUR(Z$7),MAX($Q213:X213,0)+1,".")))</f>
        <v>.</v>
      </c>
      <c r="Z213" s="269" t="str">
        <f>IF($E213=$E212,IF(AA212=".",IF(MAX($Q213:Y213,0)=OPER!$AA308,".",IF(OPER!$AB308&lt;=HOUR(AA$7),MAX($Q213:Y213,0)+1,".")),","),IF(MAX($Q213:Y213,0)=OPER!$AA308,".",IF(OPER!$AB308&lt;=HOUR(AA$7),MAX($Q213:Y213,0)+1,".")))</f>
        <v>.</v>
      </c>
      <c r="AA213" s="269" t="str">
        <f>IF($E213=$E212,IF(AB212=".",IF(MAX($Q213:Z213,0)=OPER!$AA308,".",IF(OPER!$AB308&lt;=HOUR(AB$7),MAX($Q213:Z213,0)+1,".")),","),IF(MAX($Q213:Z213,0)=OPER!$AA308,".",IF(OPER!$AB308&lt;=HOUR(AB$7),MAX($Q213:Z213,0)+1,".")))</f>
        <v>.</v>
      </c>
      <c r="AB213" s="270" t="str">
        <f>IF($E213=$E212,IF(AC212=".",IF(MAX($Q213:AA213,0)=OPER!$AA308,".",IF(OPER!$AB308&lt;=HOUR(AC$7),MAX($Q213:AA213,0)+1,".")),","),IF(MAX($Q213:AA213,0)=OPER!$AA308,".",IF(OPER!$AB308&lt;=HOUR(AC$7),MAX($Q213:AA213,0)+1,".")))</f>
        <v>.</v>
      </c>
      <c r="AC213" s="271" t="str">
        <f>IF($E213=$E212,IF(AD212=".",IF(MAX($Q213:AB213,0)=OPER!$AA308,".",IF(OPER!$AB308&lt;=HOUR(AD$7),MAX($Q213:AB213,0)+1,".")),","),IF(MAX($Q213:AB213,0)=OPER!$AA308,".",IF(OPER!$AB308&lt;=HOUR(AD$7),MAX($Q213:AB213,0)+1,".")))</f>
        <v>.</v>
      </c>
      <c r="AD213" s="269" t="str">
        <f>IF($E213=$E212,IF(AE212=".",IF(MAX($Q213:AC213,0)=OPER!$AA308,".",IF(OPER!$AB308&lt;=HOUR(AE$7),MAX($Q213:AC213,0)+1,".")),","),IF(MAX($Q213:AC213,0)=OPER!$AA308,".",IF(OPER!$AB308&lt;=HOUR(AE$7),MAX($Q213:AC213,0)+1,".")))</f>
        <v>.</v>
      </c>
      <c r="AE213" s="269" t="str">
        <f>IF($E213=$E212,IF(AF212=".",IF(MAX($Q213:AD213,0)=OPER!$AA308,".",IF(OPER!$AB308&lt;=HOUR(AF$7),MAX($Q213:AD213,0)+1,".")),","),IF(MAX($Q213:AD213,0)=OPER!$AA308,".",IF(OPER!$AB308&lt;=HOUR(AF$7),MAX($Q213:AD213,0)+1,".")))</f>
        <v>.</v>
      </c>
      <c r="AF213" s="270" t="str">
        <f>IF($E213=$E212,IF(AG212=".",IF(MAX($Q213:AE213,0)=OPER!$AA308,".",IF(OPER!$AB308&lt;=HOUR(AG$7),MAX($Q213:AE213,0)+1,".")),","),IF(MAX($Q213:AE213,0)=OPER!$AA308,".",IF(OPER!$AB308&lt;=HOUR(AG$7),MAX($Q213:AE213,0)+1,".")))</f>
        <v>.</v>
      </c>
      <c r="AG213" s="271" t="str">
        <f>IF($E213=$E212,IF(AH212=".",IF(MAX($Q213:AF213,0)=OPER!$AA308,".",IF(OPER!$AB308&lt;=HOUR(AH$7),MAX($Q213:AF213,0)+1,".")),","),IF(MAX($Q213:AF213,0)=OPER!$AA308,".",IF(OPER!$AB308&lt;=HOUR(AH$7),MAX($Q213:AF213,0)+1,".")))</f>
        <v>.</v>
      </c>
      <c r="AH213" s="269" t="str">
        <f>IF($E213=$E212,IF(AI212=".",IF(MAX($Q213:AG213,0)=OPER!$AA308,".",IF(OPER!$AB308&lt;=HOUR(AI$7),MAX($Q213:AG213,0)+1,".")),","),IF(MAX($Q213:AG213,0)=OPER!$AA308,".",IF(OPER!$AB308&lt;=HOUR(AI$7),MAX($Q213:AG213,0)+1,".")))</f>
        <v>.</v>
      </c>
      <c r="AI213" s="269" t="str">
        <f>IF($E213=$E212,IF(AJ212=".",IF(MAX($Q213:AH213,0)=OPER!$AA308,".",IF(OPER!$AB308&lt;=HOUR(AJ$7),MAX($Q213:AH213,0)+1,".")),","),IF(MAX($Q213:AH213,0)=OPER!$AA308,".",IF(OPER!$AB308&lt;=HOUR(AJ$7),MAX($Q213:AH213,0)+1,".")))</f>
        <v>.</v>
      </c>
      <c r="AJ213" s="270" t="str">
        <f>IF($E213=$E212,IF(AK212=".",IF(MAX($Q213:AI213,0)=OPER!$AA308,".",IF(OPER!$AB308&lt;=HOUR(AK$7),MAX($Q213:AI213,0)+1,".")),","),IF(MAX($Q213:AI213,0)=OPER!$AA308,".",IF(OPER!$AB308&lt;=HOUR(AK$7),MAX($Q213:AI213,0)+1,".")))</f>
        <v>,</v>
      </c>
      <c r="AK213" s="271" t="str">
        <f>IF($E213=$E212,IF(AL212=".",IF(MAX($Q213:AJ213,0)=OPER!$AA308,".",IF(OPER!$AB308&lt;=HOUR(AL$7),MAX($Q213:AJ213,0)+1,".")),","),IF(MAX($Q213:AJ213,0)=OPER!$AA308,".",IF(OPER!$AB308&lt;=HOUR(AL$7),MAX($Q213:AJ213,0)+1,".")))</f>
        <v>,</v>
      </c>
      <c r="AL213" s="269" t="str">
        <f>IF($E213=$E212,IF(AM212=".",IF(MAX($Q213:AK213,0)=OPER!$AA308,".",IF(OPER!$AB308&lt;=HOUR(AM$7),MAX($Q213:AK213,0)+1,".")),","),IF(MAX($Q213:AK213,0)=OPER!$AA308,".",IF(OPER!$AB308&lt;=HOUR(AM$7),MAX($Q213:AK213,0)+1,".")))</f>
        <v>,</v>
      </c>
      <c r="AM213" s="269" t="str">
        <f>IF($E213=$E212,IF(AN212=".",IF(MAX($Q213:AL213,0)=OPER!$AA308,".",IF(OPER!$AB308&lt;=HOUR(AN$7),MAX($Q213:AL213,0)+1,".")),","),IF(MAX($Q213:AL213,0)=OPER!$AA308,".",IF(OPER!$AB308&lt;=HOUR(AN$7),MAX($Q213:AL213,0)+1,".")))</f>
        <v>,</v>
      </c>
      <c r="AN213" s="270" t="str">
        <f>IF($E213=$E212,IF(AO212=".",IF(MAX($Q213:AM213,0)=OPER!$AA308,".",IF(OPER!$AB308&lt;=HOUR(AO$7),MAX($Q213:AM213,0)+1,".")),","),IF(MAX($Q213:AM213,0)=OPER!$AA308,".",IF(OPER!$AB308&lt;=HOUR(AO$7),MAX($Q213:AM213,0)+1,".")))</f>
        <v>,</v>
      </c>
      <c r="AO213" s="271" t="str">
        <f>IF($E213=$E212,IF(AP212=".",IF(MAX($Q213:AN213,0)=OPER!$AA308,".",IF(OPER!$AB308&lt;=HOUR(AP$7),MAX($Q213:AN213,0)+1,".")),","),IF(MAX($Q213:AN213,0)=OPER!$AA308,".",IF(OPER!$AB308&lt;=HOUR(AP$7),MAX($Q213:AN213,0)+1,".")))</f>
        <v>,</v>
      </c>
      <c r="AP213" s="269" t="str">
        <f>IF($E213=$E212,IF(AQ212=".",IF(MAX($Q213:AO213,0)=OPER!$AA308,".",IF(OPER!$AB308&lt;=HOUR(AQ$7),MAX($Q213:AO213,0)+1,".")),","),IF(MAX($Q213:AO213,0)=OPER!$AA308,".",IF(OPER!$AB308&lt;=HOUR(AQ$7),MAX($Q213:AO213,0)+1,".")))</f>
        <v>,</v>
      </c>
      <c r="AQ213" s="269" t="str">
        <f>IF($E213=$E212,IF(AR212=".",IF(MAX($Q213:AP213,0)=OPER!$AA308,".",IF(OPER!$AB308&lt;=HOUR(AR$7),MAX($Q213:AP213,0)+1,".")),","),IF(MAX($Q213:AP213,0)=OPER!$AA308,".",IF(OPER!$AB308&lt;=HOUR(AR$7),MAX($Q213:AP213,0)+1,".")))</f>
        <v>,</v>
      </c>
      <c r="AR213" s="270" t="str">
        <f>IF($E213=$E212,IF(AS212=".",IF(MAX($Q213:AQ213,0)=OPER!$AA308,".",IF(OPER!$AB308&lt;=HOUR(AS$7),MAX($Q213:AQ213,0)+1,".")),","),IF(MAX($Q213:AQ213,0)=OPER!$AA308,".",IF(OPER!$AB308&lt;=HOUR(AS$7),MAX($Q213:AQ213,0)+1,".")))</f>
        <v>,</v>
      </c>
      <c r="AS213" s="271" t="str">
        <f>IF($E213=$E212,IF(AT212=".",IF(MAX($Q213:AR213,0)=OPER!$AA308,".",IF(OPER!$AB308&lt;=HOUR(AT$7),MAX($Q213:AR213,0)+1,".")),","),IF(MAX($Q213:AR213,0)=OPER!$AA308,".",IF(OPER!$AB308&lt;=HOUR(AT$7),MAX($Q213:AR213,0)+1,".")))</f>
        <v>,</v>
      </c>
      <c r="AT213" s="269" t="str">
        <f>IF($E213=$E212,IF(AU212=".",IF(MAX($Q213:AS213,0)=OPER!$AA308,".",IF(OPER!$AB308&lt;=HOUR(AU$7),MAX($Q213:AS213,0)+1,".")),","),IF(MAX($Q213:AS213,0)=OPER!$AA308,".",IF(OPER!$AB308&lt;=HOUR(AU$7),MAX($Q213:AS213,0)+1,".")))</f>
        <v>,</v>
      </c>
      <c r="AU213" s="269" t="str">
        <f>IF($E213=$E212,IF(AV212=".",IF(MAX($Q213:AT213,0)=OPER!$AA308,".",IF(OPER!$AB308&lt;=HOUR(AV$7),MAX($Q213:AT213,0)+1,".")),","),IF(MAX($Q213:AT213,0)=OPER!$AA308,".",IF(OPER!$AB308&lt;=HOUR(AV$7),MAX($Q213:AT213,0)+1,".")))</f>
        <v>,</v>
      </c>
      <c r="AV213" s="270" t="str">
        <f>IF($E213=$E212,IF(AW212=".",IF(MAX($Q213:AU213,0)=OPER!$AA308,".",IF(OPER!$AB308&lt;=HOUR(AW$7),MAX($Q213:AU213,0)+1,".")),","),IF(MAX($Q213:AU213,0)=OPER!$AA308,".",IF(OPER!$AB308&lt;=HOUR(AW$7),MAX($Q213:AU213,0)+1,".")))</f>
        <v>,</v>
      </c>
      <c r="AW213" s="271" t="str">
        <f>IF($E213=$E212,IF(AX212=".",IF(MAX($Q213:AV213,0)=OPER!$AA308,".",IF(OPER!$AB308&lt;=HOUR(AX$7),MAX($Q213:AV213,0)+1,".")),","),IF(MAX($Q213:AV213,0)=OPER!$AA308,".",IF(OPER!$AB308&lt;=HOUR(AX$7),MAX($Q213:AV213,0)+1,".")))</f>
        <v>,</v>
      </c>
      <c r="AX213" s="269" t="str">
        <f>IF($E213=$E212,IF(AY212=".",IF(MAX($Q213:AW213,0)=OPER!$AA308,".",IF(OPER!$AB308&lt;=HOUR(AY$7),MAX($Q213:AW213,0)+1,".")),","),IF(MAX($Q213:AW213,0)=OPER!$AA308,".",IF(OPER!$AB308&lt;=HOUR(AY$7),MAX($Q213:AW213,0)+1,".")))</f>
        <v>,</v>
      </c>
      <c r="AY213" s="269" t="str">
        <f>IF($E213=$E212,IF(AZ212=".",IF(MAX($Q213:AX213,0)=OPER!$AA308,".",IF(OPER!$AB308&lt;=HOUR(AZ$7),MAX($Q213:AX213,0)+1,".")),","),IF(MAX($Q213:AX213,0)=OPER!$AA308,".",IF(OPER!$AB308&lt;=HOUR(AZ$7),MAX($Q213:AX213,0)+1,".")))</f>
        <v>,</v>
      </c>
      <c r="AZ213" s="270" t="str">
        <f>IF($E213=$E212,IF(BA212=".",IF(MAX($Q213:AY213,0)=OPER!$AA308,".",IF(OPER!$AB308&lt;=HOUR(BA$7),MAX($Q213:AY213,0)+1,".")),","),IF(MAX($Q213:AY213,0)=OPER!$AA308,".",IF(OPER!$AB308&lt;=HOUR(BA$7),MAX($Q213:AY213,0)+1,".")))</f>
        <v>,</v>
      </c>
      <c r="BA213" s="30">
        <f>+OPER!AK207</f>
        <v>0</v>
      </c>
    </row>
    <row r="214" spans="1:53" ht="59.8" x14ac:dyDescent="0.2">
      <c r="A214" s="282" t="str">
        <f>IF(OPER!AF208=0,"",OPER!AF208)</f>
        <v/>
      </c>
      <c r="B214" s="109" t="str">
        <f>IF(OPER!V208=0,"",OPER!V208)</f>
        <v/>
      </c>
      <c r="C214" s="71" t="str">
        <f>IF(OPER!U208 = 0,"", OPER!U208)</f>
        <v/>
      </c>
      <c r="D214" s="30" t="str">
        <f t="shared" si="16"/>
        <v/>
      </c>
      <c r="E214" s="262" t="str">
        <f>IF(OPER!X208 = 0,"",OPER!X208)</f>
        <v/>
      </c>
      <c r="F214" s="262" t="str">
        <f>IF(OPER!I208 = 0,"",OPER!I208)</f>
        <v/>
      </c>
      <c r="G214" s="263" t="str">
        <f>IF(OPER!C208=0,"",OPER!C208)</f>
        <v/>
      </c>
      <c r="H214" s="30" t="str">
        <f>IF(OPER!R208 = 0,"",OPER!R208)</f>
        <v/>
      </c>
      <c r="I214" s="30" t="str">
        <f>IF(OPER!F208=0,"", OPER!F208)</f>
        <v/>
      </c>
      <c r="J214" s="108" t="str">
        <f>IF(OPER!G208=0,"",OPER!G208)</f>
        <v/>
      </c>
      <c r="K214" s="250">
        <f>+OPER!R208</f>
        <v>0</v>
      </c>
      <c r="L214" s="262">
        <f t="shared" si="17"/>
        <v>0</v>
      </c>
      <c r="M214" s="250">
        <f t="shared" si="18"/>
        <v>0</v>
      </c>
      <c r="N214" s="205" t="str">
        <f>IF(OPER!A208=0,"",OPER!A208)</f>
        <v/>
      </c>
      <c r="O214" s="73" t="str">
        <f>IF(OPER!AJ2064=0,"",OPER!AJ2064)</f>
        <v/>
      </c>
      <c r="P214" s="264" t="str">
        <f>IF(OPER!AH208="EJECUTADO","SI",IF(OPER!AH208="NO EJECUTADO","NO",""))</f>
        <v/>
      </c>
      <c r="Q214" s="264" t="str">
        <f>IF(OPER!AN208="EJECUTADO","SI",IF(OPER!AN208="NO EJECUTADO","NO",""))</f>
        <v/>
      </c>
      <c r="R214" s="221" t="str">
        <f>IFERROR(VLOOKUP(OPER!Z208,OPER!$AU$490:$AV$577,2,0),"NO ASIGNADO")</f>
        <v>NO ASIGNADO</v>
      </c>
      <c r="S214" s="6">
        <f>+OPER!AG208</f>
        <v>0</v>
      </c>
      <c r="T214" s="268" t="str">
        <f>IF($E214=$E213,IF(U213=".",IF(MAX($Q214:Q214,0)=OPER!$AA309,".",IF(OPER!$AB309&lt;=HOUR(U$7),MAX($Q214:Q214,0)+1,".")),","),IF(MAX($Q214:Q214,0)=OPER!$AA309,".",IF(OPER!$AB309&lt;=HOUR(U$7),MAX($Q214:Q214,0)+1,".")))</f>
        <v>.</v>
      </c>
      <c r="U214" s="269" t="str">
        <f>IF($E214=$E213,IF(V213=".",IF(MAX($Q214:T214,0)=OPER!$AA309,".",IF(OPER!$AB309&lt;=HOUR(V$7),MAX($Q214:T214,0)+1,".")),","),IF(MAX($Q214:T214,0)=OPER!$AA309,".",IF(OPER!$AB309&lt;=HOUR(V$7),MAX($Q214:T214,0)+1,".")))</f>
        <v>.</v>
      </c>
      <c r="V214" s="269" t="str">
        <f>IF($E214=$E213,IF(W213=".",IF(MAX($Q214:U214,0)=OPER!$AA309,".",IF(OPER!$AB309&lt;=HOUR(W$7),MAX($Q214:U214,0)+1,".")),","),IF(MAX($Q214:U214,0)=OPER!$AA309,".",IF(OPER!$AB309&lt;=HOUR(W$7),MAX($Q214:U214,0)+1,".")))</f>
        <v>.</v>
      </c>
      <c r="W214" s="269" t="str">
        <f>IF($E214=$E213,IF(X213=".",IF(MAX($Q214:V214,0)=OPER!$AA309,".",IF(OPER!$AB309&lt;=HOUR(X$7),MAX($Q214:V214,0)+1,".")),","),IF(MAX($Q214:V214,0)=OPER!$AA309,".",IF(OPER!$AB309&lt;=HOUR(X$7),MAX($Q214:V214,0)+1,".")))</f>
        <v>.</v>
      </c>
      <c r="X214" s="270" t="str">
        <f>IF($E214=$E213,IF(Y213=".",IF(MAX($Q214:W214,0)=OPER!$AA309,".",IF(OPER!$AB309&lt;=HOUR(Y$7),MAX($Q214:W214,0)+1,".")),","),IF(MAX($Q214:W214,0)=OPER!$AA309,".",IF(OPER!$AB309&lt;=HOUR(Y$7),MAX($Q214:W214,0)+1,".")))</f>
        <v>.</v>
      </c>
      <c r="Y214" s="271" t="str">
        <f>IF($E214=$E213,IF(Z213=".",IF(MAX($Q214:X214,0)=OPER!$AA309,".",IF(OPER!$AB309&lt;=HOUR(Z$7),MAX($Q214:X214,0)+1,".")),","),IF(MAX($Q214:X214,0)=OPER!$AA309,".",IF(OPER!$AB309&lt;=HOUR(Z$7),MAX($Q214:X214,0)+1,".")))</f>
        <v>.</v>
      </c>
      <c r="Z214" s="269" t="str">
        <f>IF($E214=$E213,IF(AA213=".",IF(MAX($Q214:Y214,0)=OPER!$AA309,".",IF(OPER!$AB309&lt;=HOUR(AA$7),MAX($Q214:Y214,0)+1,".")),","),IF(MAX($Q214:Y214,0)=OPER!$AA309,".",IF(OPER!$AB309&lt;=HOUR(AA$7),MAX($Q214:Y214,0)+1,".")))</f>
        <v>.</v>
      </c>
      <c r="AA214" s="269" t="str">
        <f>IF($E214=$E213,IF(AB213=".",IF(MAX($Q214:Z214,0)=OPER!$AA309,".",IF(OPER!$AB309&lt;=HOUR(AB$7),MAX($Q214:Z214,0)+1,".")),","),IF(MAX($Q214:Z214,0)=OPER!$AA309,".",IF(OPER!$AB309&lt;=HOUR(AB$7),MAX($Q214:Z214,0)+1,".")))</f>
        <v>.</v>
      </c>
      <c r="AB214" s="270" t="str">
        <f>IF($E214=$E213,IF(AC213=".",IF(MAX($Q214:AA214,0)=OPER!$AA309,".",IF(OPER!$AB309&lt;=HOUR(AC$7),MAX($Q214:AA214,0)+1,".")),","),IF(MAX($Q214:AA214,0)=OPER!$AA309,".",IF(OPER!$AB309&lt;=HOUR(AC$7),MAX($Q214:AA214,0)+1,".")))</f>
        <v>.</v>
      </c>
      <c r="AC214" s="271" t="str">
        <f>IF($E214=$E213,IF(AD213=".",IF(MAX($Q214:AB214,0)=OPER!$AA309,".",IF(OPER!$AB309&lt;=HOUR(AD$7),MAX($Q214:AB214,0)+1,".")),","),IF(MAX($Q214:AB214,0)=OPER!$AA309,".",IF(OPER!$AB309&lt;=HOUR(AD$7),MAX($Q214:AB214,0)+1,".")))</f>
        <v>.</v>
      </c>
      <c r="AD214" s="269" t="str">
        <f>IF($E214=$E213,IF(AE213=".",IF(MAX($Q214:AC214,0)=OPER!$AA309,".",IF(OPER!$AB309&lt;=HOUR(AE$7),MAX($Q214:AC214,0)+1,".")),","),IF(MAX($Q214:AC214,0)=OPER!$AA309,".",IF(OPER!$AB309&lt;=HOUR(AE$7),MAX($Q214:AC214,0)+1,".")))</f>
        <v>.</v>
      </c>
      <c r="AE214" s="269" t="str">
        <f>IF($E214=$E213,IF(AF213=".",IF(MAX($Q214:AD214,0)=OPER!$AA309,".",IF(OPER!$AB309&lt;=HOUR(AF$7),MAX($Q214:AD214,0)+1,".")),","),IF(MAX($Q214:AD214,0)=OPER!$AA309,".",IF(OPER!$AB309&lt;=HOUR(AF$7),MAX($Q214:AD214,0)+1,".")))</f>
        <v>.</v>
      </c>
      <c r="AF214" s="270" t="str">
        <f>IF($E214=$E213,IF(AG213=".",IF(MAX($Q214:AE214,0)=OPER!$AA309,".",IF(OPER!$AB309&lt;=HOUR(AG$7),MAX($Q214:AE214,0)+1,".")),","),IF(MAX($Q214:AE214,0)=OPER!$AA309,".",IF(OPER!$AB309&lt;=HOUR(AG$7),MAX($Q214:AE214,0)+1,".")))</f>
        <v>.</v>
      </c>
      <c r="AG214" s="271" t="str">
        <f>IF($E214=$E213,IF(AH213=".",IF(MAX($Q214:AF214,0)=OPER!$AA309,".",IF(OPER!$AB309&lt;=HOUR(AH$7),MAX($Q214:AF214,0)+1,".")),","),IF(MAX($Q214:AF214,0)=OPER!$AA309,".",IF(OPER!$AB309&lt;=HOUR(AH$7),MAX($Q214:AF214,0)+1,".")))</f>
        <v>.</v>
      </c>
      <c r="AH214" s="269" t="str">
        <f>IF($E214=$E213,IF(AI213=".",IF(MAX($Q214:AG214,0)=OPER!$AA309,".",IF(OPER!$AB309&lt;=HOUR(AI$7),MAX($Q214:AG214,0)+1,".")),","),IF(MAX($Q214:AG214,0)=OPER!$AA309,".",IF(OPER!$AB309&lt;=HOUR(AI$7),MAX($Q214:AG214,0)+1,".")))</f>
        <v>.</v>
      </c>
      <c r="AI214" s="269" t="str">
        <f>IF($E214=$E213,IF(AJ213=".",IF(MAX($Q214:AH214,0)=OPER!$AA309,".",IF(OPER!$AB309&lt;=HOUR(AJ$7),MAX($Q214:AH214,0)+1,".")),","),IF(MAX($Q214:AH214,0)=OPER!$AA309,".",IF(OPER!$AB309&lt;=HOUR(AJ$7),MAX($Q214:AH214,0)+1,".")))</f>
        <v>,</v>
      </c>
      <c r="AJ214" s="270" t="str">
        <f>IF($E214=$E213,IF(AK213=".",IF(MAX($Q214:AI214,0)=OPER!$AA309,".",IF(OPER!$AB309&lt;=HOUR(AK$7),MAX($Q214:AI214,0)+1,".")),","),IF(MAX($Q214:AI214,0)=OPER!$AA309,".",IF(OPER!$AB309&lt;=HOUR(AK$7),MAX($Q214:AI214,0)+1,".")))</f>
        <v>,</v>
      </c>
      <c r="AK214" s="271" t="str">
        <f>IF($E214=$E213,IF(AL213=".",IF(MAX($Q214:AJ214,0)=OPER!$AA309,".",IF(OPER!$AB309&lt;=HOUR(AL$7),MAX($Q214:AJ214,0)+1,".")),","),IF(MAX($Q214:AJ214,0)=OPER!$AA309,".",IF(OPER!$AB309&lt;=HOUR(AL$7),MAX($Q214:AJ214,0)+1,".")))</f>
        <v>,</v>
      </c>
      <c r="AL214" s="269" t="str">
        <f>IF($E214=$E213,IF(AM213=".",IF(MAX($Q214:AK214,0)=OPER!$AA309,".",IF(OPER!$AB309&lt;=HOUR(AM$7),MAX($Q214:AK214,0)+1,".")),","),IF(MAX($Q214:AK214,0)=OPER!$AA309,".",IF(OPER!$AB309&lt;=HOUR(AM$7),MAX($Q214:AK214,0)+1,".")))</f>
        <v>,</v>
      </c>
      <c r="AM214" s="269" t="str">
        <f>IF($E214=$E213,IF(AN213=".",IF(MAX($Q214:AL214,0)=OPER!$AA309,".",IF(OPER!$AB309&lt;=HOUR(AN$7),MAX($Q214:AL214,0)+1,".")),","),IF(MAX($Q214:AL214,0)=OPER!$AA309,".",IF(OPER!$AB309&lt;=HOUR(AN$7),MAX($Q214:AL214,0)+1,".")))</f>
        <v>,</v>
      </c>
      <c r="AN214" s="270" t="str">
        <f>IF($E214=$E213,IF(AO213=".",IF(MAX($Q214:AM214,0)=OPER!$AA309,".",IF(OPER!$AB309&lt;=HOUR(AO$7),MAX($Q214:AM214,0)+1,".")),","),IF(MAX($Q214:AM214,0)=OPER!$AA309,".",IF(OPER!$AB309&lt;=HOUR(AO$7),MAX($Q214:AM214,0)+1,".")))</f>
        <v>,</v>
      </c>
      <c r="AO214" s="271" t="str">
        <f>IF($E214=$E213,IF(AP213=".",IF(MAX($Q214:AN214,0)=OPER!$AA309,".",IF(OPER!$AB309&lt;=HOUR(AP$7),MAX($Q214:AN214,0)+1,".")),","),IF(MAX($Q214:AN214,0)=OPER!$AA309,".",IF(OPER!$AB309&lt;=HOUR(AP$7),MAX($Q214:AN214,0)+1,".")))</f>
        <v>,</v>
      </c>
      <c r="AP214" s="269" t="str">
        <f>IF($E214=$E213,IF(AQ213=".",IF(MAX($Q214:AO214,0)=OPER!$AA309,".",IF(OPER!$AB309&lt;=HOUR(AQ$7),MAX($Q214:AO214,0)+1,".")),","),IF(MAX($Q214:AO214,0)=OPER!$AA309,".",IF(OPER!$AB309&lt;=HOUR(AQ$7),MAX($Q214:AO214,0)+1,".")))</f>
        <v>,</v>
      </c>
      <c r="AQ214" s="269" t="str">
        <f>IF($E214=$E213,IF(AR213=".",IF(MAX($Q214:AP214,0)=OPER!$AA309,".",IF(OPER!$AB309&lt;=HOUR(AR$7),MAX($Q214:AP214,0)+1,".")),","),IF(MAX($Q214:AP214,0)=OPER!$AA309,".",IF(OPER!$AB309&lt;=HOUR(AR$7),MAX($Q214:AP214,0)+1,".")))</f>
        <v>,</v>
      </c>
      <c r="AR214" s="270" t="str">
        <f>IF($E214=$E213,IF(AS213=".",IF(MAX($Q214:AQ214,0)=OPER!$AA309,".",IF(OPER!$AB309&lt;=HOUR(AS$7),MAX($Q214:AQ214,0)+1,".")),","),IF(MAX($Q214:AQ214,0)=OPER!$AA309,".",IF(OPER!$AB309&lt;=HOUR(AS$7),MAX($Q214:AQ214,0)+1,".")))</f>
        <v>,</v>
      </c>
      <c r="AS214" s="271" t="str">
        <f>IF($E214=$E213,IF(AT213=".",IF(MAX($Q214:AR214,0)=OPER!$AA309,".",IF(OPER!$AB309&lt;=HOUR(AT$7),MAX($Q214:AR214,0)+1,".")),","),IF(MAX($Q214:AR214,0)=OPER!$AA309,".",IF(OPER!$AB309&lt;=HOUR(AT$7),MAX($Q214:AR214,0)+1,".")))</f>
        <v>,</v>
      </c>
      <c r="AT214" s="269" t="str">
        <f>IF($E214=$E213,IF(AU213=".",IF(MAX($Q214:AS214,0)=OPER!$AA309,".",IF(OPER!$AB309&lt;=HOUR(AU$7),MAX($Q214:AS214,0)+1,".")),","),IF(MAX($Q214:AS214,0)=OPER!$AA309,".",IF(OPER!$AB309&lt;=HOUR(AU$7),MAX($Q214:AS214,0)+1,".")))</f>
        <v>,</v>
      </c>
      <c r="AU214" s="269" t="str">
        <f>IF($E214=$E213,IF(AV213=".",IF(MAX($Q214:AT214,0)=OPER!$AA309,".",IF(OPER!$AB309&lt;=HOUR(AV$7),MAX($Q214:AT214,0)+1,".")),","),IF(MAX($Q214:AT214,0)=OPER!$AA309,".",IF(OPER!$AB309&lt;=HOUR(AV$7),MAX($Q214:AT214,0)+1,".")))</f>
        <v>,</v>
      </c>
      <c r="AV214" s="270" t="str">
        <f>IF($E214=$E213,IF(AW213=".",IF(MAX($Q214:AU214,0)=OPER!$AA309,".",IF(OPER!$AB309&lt;=HOUR(AW$7),MAX($Q214:AU214,0)+1,".")),","),IF(MAX($Q214:AU214,0)=OPER!$AA309,".",IF(OPER!$AB309&lt;=HOUR(AW$7),MAX($Q214:AU214,0)+1,".")))</f>
        <v>,</v>
      </c>
      <c r="AW214" s="271" t="str">
        <f>IF($E214=$E213,IF(AX213=".",IF(MAX($Q214:AV214,0)=OPER!$AA309,".",IF(OPER!$AB309&lt;=HOUR(AX$7),MAX($Q214:AV214,0)+1,".")),","),IF(MAX($Q214:AV214,0)=OPER!$AA309,".",IF(OPER!$AB309&lt;=HOUR(AX$7),MAX($Q214:AV214,0)+1,".")))</f>
        <v>,</v>
      </c>
      <c r="AX214" s="269" t="str">
        <f>IF($E214=$E213,IF(AY213=".",IF(MAX($Q214:AW214,0)=OPER!$AA309,".",IF(OPER!$AB309&lt;=HOUR(AY$7),MAX($Q214:AW214,0)+1,".")),","),IF(MAX($Q214:AW214,0)=OPER!$AA309,".",IF(OPER!$AB309&lt;=HOUR(AY$7),MAX($Q214:AW214,0)+1,".")))</f>
        <v>,</v>
      </c>
      <c r="AY214" s="269" t="str">
        <f>IF($E214=$E213,IF(AZ213=".",IF(MAX($Q214:AX214,0)=OPER!$AA309,".",IF(OPER!$AB309&lt;=HOUR(AZ$7),MAX($Q214:AX214,0)+1,".")),","),IF(MAX($Q214:AX214,0)=OPER!$AA309,".",IF(OPER!$AB309&lt;=HOUR(AZ$7),MAX($Q214:AX214,0)+1,".")))</f>
        <v>,</v>
      </c>
      <c r="AZ214" s="270" t="str">
        <f>IF($E214=$E213,IF(BA213=".",IF(MAX($Q214:AY214,0)=OPER!$AA309,".",IF(OPER!$AB309&lt;=HOUR(BA$7),MAX($Q214:AY214,0)+1,".")),","),IF(MAX($Q214:AY214,0)=OPER!$AA309,".",IF(OPER!$AB309&lt;=HOUR(BA$7),MAX($Q214:AY214,0)+1,".")))</f>
        <v>,</v>
      </c>
      <c r="BA214" s="30">
        <f>+OPER!AK208</f>
        <v>0</v>
      </c>
    </row>
    <row r="215" spans="1:53" ht="59.8" x14ac:dyDescent="0.2">
      <c r="A215" s="282" t="str">
        <f>IF(OPER!AF209=0,"",OPER!AF209)</f>
        <v/>
      </c>
      <c r="B215" s="109" t="str">
        <f>IF(OPER!V209=0,"",OPER!V209)</f>
        <v/>
      </c>
      <c r="C215" s="71" t="str">
        <f>IF(OPER!U209 = 0,"", OPER!U209)</f>
        <v/>
      </c>
      <c r="D215" s="30" t="str">
        <f t="shared" si="16"/>
        <v/>
      </c>
      <c r="E215" s="262" t="str">
        <f>IF(OPER!X209 = 0,"",OPER!X209)</f>
        <v/>
      </c>
      <c r="F215" s="262" t="str">
        <f>IF(OPER!I209 = 0,"",OPER!I209)</f>
        <v/>
      </c>
      <c r="G215" s="263" t="str">
        <f>IF(OPER!C209=0,"",OPER!C209)</f>
        <v/>
      </c>
      <c r="H215" s="30" t="str">
        <f>IF(OPER!R209 = 0,"",OPER!R209)</f>
        <v/>
      </c>
      <c r="I215" s="30" t="str">
        <f>IF(OPER!F209=0,"", OPER!F209)</f>
        <v/>
      </c>
      <c r="J215" s="108" t="str">
        <f>IF(OPER!G209=0,"",OPER!G209)</f>
        <v/>
      </c>
      <c r="K215" s="250">
        <f>+OPER!R209</f>
        <v>0</v>
      </c>
      <c r="L215" s="262">
        <f t="shared" si="17"/>
        <v>0</v>
      </c>
      <c r="M215" s="250">
        <f t="shared" si="18"/>
        <v>0</v>
      </c>
      <c r="N215" s="205" t="str">
        <f>IF(OPER!A209=0,"",OPER!A209)</f>
        <v/>
      </c>
      <c r="O215" s="73" t="str">
        <f>IF(OPER!AJ2065=0,"",OPER!AJ2065)</f>
        <v/>
      </c>
      <c r="P215" s="264" t="str">
        <f>IF(OPER!AH209="EJECUTADO","SI",IF(OPER!AH209="NO EJECUTADO","NO",""))</f>
        <v/>
      </c>
      <c r="Q215" s="264" t="str">
        <f>IF(OPER!AN209="EJECUTADO","SI",IF(OPER!AN209="NO EJECUTADO","NO",""))</f>
        <v/>
      </c>
      <c r="R215" s="221" t="str">
        <f>IFERROR(VLOOKUP(OPER!Z209,OPER!$AU$490:$AV$577,2,0),"NO ASIGNADO")</f>
        <v>NO ASIGNADO</v>
      </c>
      <c r="S215" s="6">
        <f>+OPER!AG209</f>
        <v>0</v>
      </c>
      <c r="T215" s="268" t="str">
        <f>IF($E215=$E214,IF(U214=".",IF(MAX($Q215:Q215,0)=OPER!$AA310,".",IF(OPER!$AB310&lt;=HOUR(U$7),MAX($Q215:Q215,0)+1,".")),","),IF(MAX($Q215:Q215,0)=OPER!$AA310,".",IF(OPER!$AB310&lt;=HOUR(U$7),MAX($Q215:Q215,0)+1,".")))</f>
        <v>.</v>
      </c>
      <c r="U215" s="269" t="str">
        <f>IF($E215=$E214,IF(V214=".",IF(MAX($Q215:T215,0)=OPER!$AA310,".",IF(OPER!$AB310&lt;=HOUR(V$7),MAX($Q215:T215,0)+1,".")),","),IF(MAX($Q215:T215,0)=OPER!$AA310,".",IF(OPER!$AB310&lt;=HOUR(V$7),MAX($Q215:T215,0)+1,".")))</f>
        <v>.</v>
      </c>
      <c r="V215" s="269" t="str">
        <f>IF($E215=$E214,IF(W214=".",IF(MAX($Q215:U215,0)=OPER!$AA310,".",IF(OPER!$AB310&lt;=HOUR(W$7),MAX($Q215:U215,0)+1,".")),","),IF(MAX($Q215:U215,0)=OPER!$AA310,".",IF(OPER!$AB310&lt;=HOUR(W$7),MAX($Q215:U215,0)+1,".")))</f>
        <v>.</v>
      </c>
      <c r="W215" s="269" t="str">
        <f>IF($E215=$E214,IF(X214=".",IF(MAX($Q215:V215,0)=OPER!$AA310,".",IF(OPER!$AB310&lt;=HOUR(X$7),MAX($Q215:V215,0)+1,".")),","),IF(MAX($Q215:V215,0)=OPER!$AA310,".",IF(OPER!$AB310&lt;=HOUR(X$7),MAX($Q215:V215,0)+1,".")))</f>
        <v>.</v>
      </c>
      <c r="X215" s="270" t="str">
        <f>IF($E215=$E214,IF(Y214=".",IF(MAX($Q215:W215,0)=OPER!$AA310,".",IF(OPER!$AB310&lt;=HOUR(Y$7),MAX($Q215:W215,0)+1,".")),","),IF(MAX($Q215:W215,0)=OPER!$AA310,".",IF(OPER!$AB310&lt;=HOUR(Y$7),MAX($Q215:W215,0)+1,".")))</f>
        <v>.</v>
      </c>
      <c r="Y215" s="271" t="str">
        <f>IF($E215=$E214,IF(Z214=".",IF(MAX($Q215:X215,0)=OPER!$AA310,".",IF(OPER!$AB310&lt;=HOUR(Z$7),MAX($Q215:X215,0)+1,".")),","),IF(MAX($Q215:X215,0)=OPER!$AA310,".",IF(OPER!$AB310&lt;=HOUR(Z$7),MAX($Q215:X215,0)+1,".")))</f>
        <v>.</v>
      </c>
      <c r="Z215" s="269" t="str">
        <f>IF($E215=$E214,IF(AA214=".",IF(MAX($Q215:Y215,0)=OPER!$AA310,".",IF(OPER!$AB310&lt;=HOUR(AA$7),MAX($Q215:Y215,0)+1,".")),","),IF(MAX($Q215:Y215,0)=OPER!$AA310,".",IF(OPER!$AB310&lt;=HOUR(AA$7),MAX($Q215:Y215,0)+1,".")))</f>
        <v>.</v>
      </c>
      <c r="AA215" s="269" t="str">
        <f>IF($E215=$E214,IF(AB214=".",IF(MAX($Q215:Z215,0)=OPER!$AA310,".",IF(OPER!$AB310&lt;=HOUR(AB$7),MAX($Q215:Z215,0)+1,".")),","),IF(MAX($Q215:Z215,0)=OPER!$AA310,".",IF(OPER!$AB310&lt;=HOUR(AB$7),MAX($Q215:Z215,0)+1,".")))</f>
        <v>.</v>
      </c>
      <c r="AB215" s="270" t="str">
        <f>IF($E215=$E214,IF(AC214=".",IF(MAX($Q215:AA215,0)=OPER!$AA310,".",IF(OPER!$AB310&lt;=HOUR(AC$7),MAX($Q215:AA215,0)+1,".")),","),IF(MAX($Q215:AA215,0)=OPER!$AA310,".",IF(OPER!$AB310&lt;=HOUR(AC$7),MAX($Q215:AA215,0)+1,".")))</f>
        <v>.</v>
      </c>
      <c r="AC215" s="271" t="str">
        <f>IF($E215=$E214,IF(AD214=".",IF(MAX($Q215:AB215,0)=OPER!$AA310,".",IF(OPER!$AB310&lt;=HOUR(AD$7),MAX($Q215:AB215,0)+1,".")),","),IF(MAX($Q215:AB215,0)=OPER!$AA310,".",IF(OPER!$AB310&lt;=HOUR(AD$7),MAX($Q215:AB215,0)+1,".")))</f>
        <v>.</v>
      </c>
      <c r="AD215" s="269" t="str">
        <f>IF($E215=$E214,IF(AE214=".",IF(MAX($Q215:AC215,0)=OPER!$AA310,".",IF(OPER!$AB310&lt;=HOUR(AE$7),MAX($Q215:AC215,0)+1,".")),","),IF(MAX($Q215:AC215,0)=OPER!$AA310,".",IF(OPER!$AB310&lt;=HOUR(AE$7),MAX($Q215:AC215,0)+1,".")))</f>
        <v>.</v>
      </c>
      <c r="AE215" s="269" t="str">
        <f>IF($E215=$E214,IF(AF214=".",IF(MAX($Q215:AD215,0)=OPER!$AA310,".",IF(OPER!$AB310&lt;=HOUR(AF$7),MAX($Q215:AD215,0)+1,".")),","),IF(MAX($Q215:AD215,0)=OPER!$AA310,".",IF(OPER!$AB310&lt;=HOUR(AF$7),MAX($Q215:AD215,0)+1,".")))</f>
        <v>.</v>
      </c>
      <c r="AF215" s="270" t="str">
        <f>IF($E215=$E214,IF(AG214=".",IF(MAX($Q215:AE215,0)=OPER!$AA310,".",IF(OPER!$AB310&lt;=HOUR(AG$7),MAX($Q215:AE215,0)+1,".")),","),IF(MAX($Q215:AE215,0)=OPER!$AA310,".",IF(OPER!$AB310&lt;=HOUR(AG$7),MAX($Q215:AE215,0)+1,".")))</f>
        <v>.</v>
      </c>
      <c r="AG215" s="271" t="str">
        <f>IF($E215=$E214,IF(AH214=".",IF(MAX($Q215:AF215,0)=OPER!$AA310,".",IF(OPER!$AB310&lt;=HOUR(AH$7),MAX($Q215:AF215,0)+1,".")),","),IF(MAX($Q215:AF215,0)=OPER!$AA310,".",IF(OPER!$AB310&lt;=HOUR(AH$7),MAX($Q215:AF215,0)+1,".")))</f>
        <v>.</v>
      </c>
      <c r="AH215" s="269" t="str">
        <f>IF($E215=$E214,IF(AI214=".",IF(MAX($Q215:AG215,0)=OPER!$AA310,".",IF(OPER!$AB310&lt;=HOUR(AI$7),MAX($Q215:AG215,0)+1,".")),","),IF(MAX($Q215:AG215,0)=OPER!$AA310,".",IF(OPER!$AB310&lt;=HOUR(AI$7),MAX($Q215:AG215,0)+1,".")))</f>
        <v>,</v>
      </c>
      <c r="AI215" s="269" t="str">
        <f>IF($E215=$E214,IF(AJ214=".",IF(MAX($Q215:AH215,0)=OPER!$AA310,".",IF(OPER!$AB310&lt;=HOUR(AJ$7),MAX($Q215:AH215,0)+1,".")),","),IF(MAX($Q215:AH215,0)=OPER!$AA310,".",IF(OPER!$AB310&lt;=HOUR(AJ$7),MAX($Q215:AH215,0)+1,".")))</f>
        <v>,</v>
      </c>
      <c r="AJ215" s="270" t="str">
        <f>IF($E215=$E214,IF(AK214=".",IF(MAX($Q215:AI215,0)=OPER!$AA310,".",IF(OPER!$AB310&lt;=HOUR(AK$7),MAX($Q215:AI215,0)+1,".")),","),IF(MAX($Q215:AI215,0)=OPER!$AA310,".",IF(OPER!$AB310&lt;=HOUR(AK$7),MAX($Q215:AI215,0)+1,".")))</f>
        <v>,</v>
      </c>
      <c r="AK215" s="271" t="str">
        <f>IF($E215=$E214,IF(AL214=".",IF(MAX($Q215:AJ215,0)=OPER!$AA310,".",IF(OPER!$AB310&lt;=HOUR(AL$7),MAX($Q215:AJ215,0)+1,".")),","),IF(MAX($Q215:AJ215,0)=OPER!$AA310,".",IF(OPER!$AB310&lt;=HOUR(AL$7),MAX($Q215:AJ215,0)+1,".")))</f>
        <v>,</v>
      </c>
      <c r="AL215" s="269" t="str">
        <f>IF($E215=$E214,IF(AM214=".",IF(MAX($Q215:AK215,0)=OPER!$AA310,".",IF(OPER!$AB310&lt;=HOUR(AM$7),MAX($Q215:AK215,0)+1,".")),","),IF(MAX($Q215:AK215,0)=OPER!$AA310,".",IF(OPER!$AB310&lt;=HOUR(AM$7),MAX($Q215:AK215,0)+1,".")))</f>
        <v>,</v>
      </c>
      <c r="AM215" s="269" t="str">
        <f>IF($E215=$E214,IF(AN214=".",IF(MAX($Q215:AL215,0)=OPER!$AA310,".",IF(OPER!$AB310&lt;=HOUR(AN$7),MAX($Q215:AL215,0)+1,".")),","),IF(MAX($Q215:AL215,0)=OPER!$AA310,".",IF(OPER!$AB310&lt;=HOUR(AN$7),MAX($Q215:AL215,0)+1,".")))</f>
        <v>,</v>
      </c>
      <c r="AN215" s="270" t="str">
        <f>IF($E215=$E214,IF(AO214=".",IF(MAX($Q215:AM215,0)=OPER!$AA310,".",IF(OPER!$AB310&lt;=HOUR(AO$7),MAX($Q215:AM215,0)+1,".")),","),IF(MAX($Q215:AM215,0)=OPER!$AA310,".",IF(OPER!$AB310&lt;=HOUR(AO$7),MAX($Q215:AM215,0)+1,".")))</f>
        <v>,</v>
      </c>
      <c r="AO215" s="271" t="str">
        <f>IF($E215=$E214,IF(AP214=".",IF(MAX($Q215:AN215,0)=OPER!$AA310,".",IF(OPER!$AB310&lt;=HOUR(AP$7),MAX($Q215:AN215,0)+1,".")),","),IF(MAX($Q215:AN215,0)=OPER!$AA310,".",IF(OPER!$AB310&lt;=HOUR(AP$7),MAX($Q215:AN215,0)+1,".")))</f>
        <v>,</v>
      </c>
      <c r="AP215" s="269" t="str">
        <f>IF($E215=$E214,IF(AQ214=".",IF(MAX($Q215:AO215,0)=OPER!$AA310,".",IF(OPER!$AB310&lt;=HOUR(AQ$7),MAX($Q215:AO215,0)+1,".")),","),IF(MAX($Q215:AO215,0)=OPER!$AA310,".",IF(OPER!$AB310&lt;=HOUR(AQ$7),MAX($Q215:AO215,0)+1,".")))</f>
        <v>,</v>
      </c>
      <c r="AQ215" s="269" t="str">
        <f>IF($E215=$E214,IF(AR214=".",IF(MAX($Q215:AP215,0)=OPER!$AA310,".",IF(OPER!$AB310&lt;=HOUR(AR$7),MAX($Q215:AP215,0)+1,".")),","),IF(MAX($Q215:AP215,0)=OPER!$AA310,".",IF(OPER!$AB310&lt;=HOUR(AR$7),MAX($Q215:AP215,0)+1,".")))</f>
        <v>,</v>
      </c>
      <c r="AR215" s="270" t="str">
        <f>IF($E215=$E214,IF(AS214=".",IF(MAX($Q215:AQ215,0)=OPER!$AA310,".",IF(OPER!$AB310&lt;=HOUR(AS$7),MAX($Q215:AQ215,0)+1,".")),","),IF(MAX($Q215:AQ215,0)=OPER!$AA310,".",IF(OPER!$AB310&lt;=HOUR(AS$7),MAX($Q215:AQ215,0)+1,".")))</f>
        <v>,</v>
      </c>
      <c r="AS215" s="271" t="str">
        <f>IF($E215=$E214,IF(AT214=".",IF(MAX($Q215:AR215,0)=OPER!$AA310,".",IF(OPER!$AB310&lt;=HOUR(AT$7),MAX($Q215:AR215,0)+1,".")),","),IF(MAX($Q215:AR215,0)=OPER!$AA310,".",IF(OPER!$AB310&lt;=HOUR(AT$7),MAX($Q215:AR215,0)+1,".")))</f>
        <v>,</v>
      </c>
      <c r="AT215" s="269" t="str">
        <f>IF($E215=$E214,IF(AU214=".",IF(MAX($Q215:AS215,0)=OPER!$AA310,".",IF(OPER!$AB310&lt;=HOUR(AU$7),MAX($Q215:AS215,0)+1,".")),","),IF(MAX($Q215:AS215,0)=OPER!$AA310,".",IF(OPER!$AB310&lt;=HOUR(AU$7),MAX($Q215:AS215,0)+1,".")))</f>
        <v>,</v>
      </c>
      <c r="AU215" s="269" t="str">
        <f>IF($E215=$E214,IF(AV214=".",IF(MAX($Q215:AT215,0)=OPER!$AA310,".",IF(OPER!$AB310&lt;=HOUR(AV$7),MAX($Q215:AT215,0)+1,".")),","),IF(MAX($Q215:AT215,0)=OPER!$AA310,".",IF(OPER!$AB310&lt;=HOUR(AV$7),MAX($Q215:AT215,0)+1,".")))</f>
        <v>,</v>
      </c>
      <c r="AV215" s="270" t="str">
        <f>IF($E215=$E214,IF(AW214=".",IF(MAX($Q215:AU215,0)=OPER!$AA310,".",IF(OPER!$AB310&lt;=HOUR(AW$7),MAX($Q215:AU215,0)+1,".")),","),IF(MAX($Q215:AU215,0)=OPER!$AA310,".",IF(OPER!$AB310&lt;=HOUR(AW$7),MAX($Q215:AU215,0)+1,".")))</f>
        <v>,</v>
      </c>
      <c r="AW215" s="271" t="str">
        <f>IF($E215=$E214,IF(AX214=".",IF(MAX($Q215:AV215,0)=OPER!$AA310,".",IF(OPER!$AB310&lt;=HOUR(AX$7),MAX($Q215:AV215,0)+1,".")),","),IF(MAX($Q215:AV215,0)=OPER!$AA310,".",IF(OPER!$AB310&lt;=HOUR(AX$7),MAX($Q215:AV215,0)+1,".")))</f>
        <v>,</v>
      </c>
      <c r="AX215" s="269" t="str">
        <f>IF($E215=$E214,IF(AY214=".",IF(MAX($Q215:AW215,0)=OPER!$AA310,".",IF(OPER!$AB310&lt;=HOUR(AY$7),MAX($Q215:AW215,0)+1,".")),","),IF(MAX($Q215:AW215,0)=OPER!$AA310,".",IF(OPER!$AB310&lt;=HOUR(AY$7),MAX($Q215:AW215,0)+1,".")))</f>
        <v>,</v>
      </c>
      <c r="AY215" s="269" t="str">
        <f>IF($E215=$E214,IF(AZ214=".",IF(MAX($Q215:AX215,0)=OPER!$AA310,".",IF(OPER!$AB310&lt;=HOUR(AZ$7),MAX($Q215:AX215,0)+1,".")),","),IF(MAX($Q215:AX215,0)=OPER!$AA310,".",IF(OPER!$AB310&lt;=HOUR(AZ$7),MAX($Q215:AX215,0)+1,".")))</f>
        <v>,</v>
      </c>
      <c r="AZ215" s="270" t="str">
        <f>IF($E215=$E214,IF(BA214=".",IF(MAX($Q215:AY215,0)=OPER!$AA310,".",IF(OPER!$AB310&lt;=HOUR(BA$7),MAX($Q215:AY215,0)+1,".")),","),IF(MAX($Q215:AY215,0)=OPER!$AA310,".",IF(OPER!$AB310&lt;=HOUR(BA$7),MAX($Q215:AY215,0)+1,".")))</f>
        <v>,</v>
      </c>
      <c r="BA215" s="30">
        <f>+OPER!AK209</f>
        <v>0</v>
      </c>
    </row>
    <row r="216" spans="1:53" ht="59.8" x14ac:dyDescent="0.2">
      <c r="A216" s="282" t="str">
        <f>IF(OPER!AF210=0,"",OPER!AF210)</f>
        <v/>
      </c>
      <c r="B216" s="109" t="str">
        <f>IF(OPER!V210=0,"",OPER!V210)</f>
        <v/>
      </c>
      <c r="C216" s="71" t="str">
        <f>IF(OPER!U210 = 0,"", OPER!U210)</f>
        <v/>
      </c>
      <c r="D216" s="30" t="str">
        <f t="shared" si="16"/>
        <v/>
      </c>
      <c r="E216" s="262" t="str">
        <f>IF(OPER!X210 = 0,"",OPER!X210)</f>
        <v/>
      </c>
      <c r="F216" s="262" t="str">
        <f>IF(OPER!I210 = 0,"",OPER!I210)</f>
        <v/>
      </c>
      <c r="G216" s="263" t="str">
        <f>IF(OPER!C210=0,"",OPER!C210)</f>
        <v/>
      </c>
      <c r="H216" s="30" t="str">
        <f>IF(OPER!R210 = 0,"",OPER!R210)</f>
        <v/>
      </c>
      <c r="I216" s="30" t="str">
        <f>IF(OPER!F210=0,"", OPER!F210)</f>
        <v/>
      </c>
      <c r="J216" s="108" t="str">
        <f>IF(OPER!G210=0,"",OPER!G210)</f>
        <v/>
      </c>
      <c r="K216" s="250">
        <f>+OPER!R210</f>
        <v>0</v>
      </c>
      <c r="L216" s="262">
        <f t="shared" si="17"/>
        <v>0</v>
      </c>
      <c r="M216" s="250">
        <f t="shared" si="18"/>
        <v>0</v>
      </c>
      <c r="N216" s="205" t="str">
        <f>IF(OPER!A210=0,"",OPER!A210)</f>
        <v/>
      </c>
      <c r="O216" s="73" t="str">
        <f>IF(OPER!AJ2066=0,"",OPER!AJ2066)</f>
        <v/>
      </c>
      <c r="P216" s="264" t="str">
        <f>IF(OPER!AH210="EJECUTADO","SI",IF(OPER!AH210="NO EJECUTADO","NO",""))</f>
        <v/>
      </c>
      <c r="Q216" s="264" t="str">
        <f>IF(OPER!AN210="EJECUTADO","SI",IF(OPER!AN210="NO EJECUTADO","NO",""))</f>
        <v/>
      </c>
      <c r="R216" s="221" t="str">
        <f>IFERROR(VLOOKUP(OPER!Z210,OPER!$AU$490:$AV$577,2,0),"NO ASIGNADO")</f>
        <v>NO ASIGNADO</v>
      </c>
      <c r="S216" s="6">
        <f>+OPER!AG210</f>
        <v>0</v>
      </c>
      <c r="T216" s="268" t="str">
        <f>IF($E216=$E215,IF(U215=".",IF(MAX($Q216:Q216,0)=OPER!$AA311,".",IF(OPER!$AB311&lt;=HOUR(U$7),MAX($Q216:Q216,0)+1,".")),","),IF(MAX($Q216:Q216,0)=OPER!$AA311,".",IF(OPER!$AB311&lt;=HOUR(U$7),MAX($Q216:Q216,0)+1,".")))</f>
        <v>.</v>
      </c>
      <c r="U216" s="269" t="str">
        <f>IF($E216=$E215,IF(V215=".",IF(MAX($Q216:T216,0)=OPER!$AA311,".",IF(OPER!$AB311&lt;=HOUR(V$7),MAX($Q216:T216,0)+1,".")),","),IF(MAX($Q216:T216,0)=OPER!$AA311,".",IF(OPER!$AB311&lt;=HOUR(V$7),MAX($Q216:T216,0)+1,".")))</f>
        <v>.</v>
      </c>
      <c r="V216" s="269" t="str">
        <f>IF($E216=$E215,IF(W215=".",IF(MAX($Q216:U216,0)=OPER!$AA311,".",IF(OPER!$AB311&lt;=HOUR(W$7),MAX($Q216:U216,0)+1,".")),","),IF(MAX($Q216:U216,0)=OPER!$AA311,".",IF(OPER!$AB311&lt;=HOUR(W$7),MAX($Q216:U216,0)+1,".")))</f>
        <v>.</v>
      </c>
      <c r="W216" s="269" t="str">
        <f>IF($E216=$E215,IF(X215=".",IF(MAX($Q216:V216,0)=OPER!$AA311,".",IF(OPER!$AB311&lt;=HOUR(X$7),MAX($Q216:V216,0)+1,".")),","),IF(MAX($Q216:V216,0)=OPER!$AA311,".",IF(OPER!$AB311&lt;=HOUR(X$7),MAX($Q216:V216,0)+1,".")))</f>
        <v>.</v>
      </c>
      <c r="X216" s="270" t="str">
        <f>IF($E216=$E215,IF(Y215=".",IF(MAX($Q216:W216,0)=OPER!$AA311,".",IF(OPER!$AB311&lt;=HOUR(Y$7),MAX($Q216:W216,0)+1,".")),","),IF(MAX($Q216:W216,0)=OPER!$AA311,".",IF(OPER!$AB311&lt;=HOUR(Y$7),MAX($Q216:W216,0)+1,".")))</f>
        <v>.</v>
      </c>
      <c r="Y216" s="271" t="str">
        <f>IF($E216=$E215,IF(Z215=".",IF(MAX($Q216:X216,0)=OPER!$AA311,".",IF(OPER!$AB311&lt;=HOUR(Z$7),MAX($Q216:X216,0)+1,".")),","),IF(MAX($Q216:X216,0)=OPER!$AA311,".",IF(OPER!$AB311&lt;=HOUR(Z$7),MAX($Q216:X216,0)+1,".")))</f>
        <v>.</v>
      </c>
      <c r="Z216" s="269" t="str">
        <f>IF($E216=$E215,IF(AA215=".",IF(MAX($Q216:Y216,0)=OPER!$AA311,".",IF(OPER!$AB311&lt;=HOUR(AA$7),MAX($Q216:Y216,0)+1,".")),","),IF(MAX($Q216:Y216,0)=OPER!$AA311,".",IF(OPER!$AB311&lt;=HOUR(AA$7),MAX($Q216:Y216,0)+1,".")))</f>
        <v>.</v>
      </c>
      <c r="AA216" s="269" t="str">
        <f>IF($E216=$E215,IF(AB215=".",IF(MAX($Q216:Z216,0)=OPER!$AA311,".",IF(OPER!$AB311&lt;=HOUR(AB$7),MAX($Q216:Z216,0)+1,".")),","),IF(MAX($Q216:Z216,0)=OPER!$AA311,".",IF(OPER!$AB311&lt;=HOUR(AB$7),MAX($Q216:Z216,0)+1,".")))</f>
        <v>.</v>
      </c>
      <c r="AB216" s="270" t="str">
        <f>IF($E216=$E215,IF(AC215=".",IF(MAX($Q216:AA216,0)=OPER!$AA311,".",IF(OPER!$AB311&lt;=HOUR(AC$7),MAX($Q216:AA216,0)+1,".")),","),IF(MAX($Q216:AA216,0)=OPER!$AA311,".",IF(OPER!$AB311&lt;=HOUR(AC$7),MAX($Q216:AA216,0)+1,".")))</f>
        <v>.</v>
      </c>
      <c r="AC216" s="271" t="str">
        <f>IF($E216=$E215,IF(AD215=".",IF(MAX($Q216:AB216,0)=OPER!$AA311,".",IF(OPER!$AB311&lt;=HOUR(AD$7),MAX($Q216:AB216,0)+1,".")),","),IF(MAX($Q216:AB216,0)=OPER!$AA311,".",IF(OPER!$AB311&lt;=HOUR(AD$7),MAX($Q216:AB216,0)+1,".")))</f>
        <v>.</v>
      </c>
      <c r="AD216" s="269" t="str">
        <f>IF($E216=$E215,IF(AE215=".",IF(MAX($Q216:AC216,0)=OPER!$AA311,".",IF(OPER!$AB311&lt;=HOUR(AE$7),MAX($Q216:AC216,0)+1,".")),","),IF(MAX($Q216:AC216,0)=OPER!$AA311,".",IF(OPER!$AB311&lt;=HOUR(AE$7),MAX($Q216:AC216,0)+1,".")))</f>
        <v>.</v>
      </c>
      <c r="AE216" s="269" t="str">
        <f>IF($E216=$E215,IF(AF215=".",IF(MAX($Q216:AD216,0)=OPER!$AA311,".",IF(OPER!$AB311&lt;=HOUR(AF$7),MAX($Q216:AD216,0)+1,".")),","),IF(MAX($Q216:AD216,0)=OPER!$AA311,".",IF(OPER!$AB311&lt;=HOUR(AF$7),MAX($Q216:AD216,0)+1,".")))</f>
        <v>.</v>
      </c>
      <c r="AF216" s="270" t="str">
        <f>IF($E216=$E215,IF(AG215=".",IF(MAX($Q216:AE216,0)=OPER!$AA311,".",IF(OPER!$AB311&lt;=HOUR(AG$7),MAX($Q216:AE216,0)+1,".")),","),IF(MAX($Q216:AE216,0)=OPER!$AA311,".",IF(OPER!$AB311&lt;=HOUR(AG$7),MAX($Q216:AE216,0)+1,".")))</f>
        <v>.</v>
      </c>
      <c r="AG216" s="271" t="str">
        <f>IF($E216=$E215,IF(AH215=".",IF(MAX($Q216:AF216,0)=OPER!$AA311,".",IF(OPER!$AB311&lt;=HOUR(AH$7),MAX($Q216:AF216,0)+1,".")),","),IF(MAX($Q216:AF216,0)=OPER!$AA311,".",IF(OPER!$AB311&lt;=HOUR(AH$7),MAX($Q216:AF216,0)+1,".")))</f>
        <v>,</v>
      </c>
      <c r="AH216" s="269" t="str">
        <f>IF($E216=$E215,IF(AI215=".",IF(MAX($Q216:AG216,0)=OPER!$AA311,".",IF(OPER!$AB311&lt;=HOUR(AI$7),MAX($Q216:AG216,0)+1,".")),","),IF(MAX($Q216:AG216,0)=OPER!$AA311,".",IF(OPER!$AB311&lt;=HOUR(AI$7),MAX($Q216:AG216,0)+1,".")))</f>
        <v>,</v>
      </c>
      <c r="AI216" s="269" t="str">
        <f>IF($E216=$E215,IF(AJ215=".",IF(MAX($Q216:AH216,0)=OPER!$AA311,".",IF(OPER!$AB311&lt;=HOUR(AJ$7),MAX($Q216:AH216,0)+1,".")),","),IF(MAX($Q216:AH216,0)=OPER!$AA311,".",IF(OPER!$AB311&lt;=HOUR(AJ$7),MAX($Q216:AH216,0)+1,".")))</f>
        <v>,</v>
      </c>
      <c r="AJ216" s="270" t="str">
        <f>IF($E216=$E215,IF(AK215=".",IF(MAX($Q216:AI216,0)=OPER!$AA311,".",IF(OPER!$AB311&lt;=HOUR(AK$7),MAX($Q216:AI216,0)+1,".")),","),IF(MAX($Q216:AI216,0)=OPER!$AA311,".",IF(OPER!$AB311&lt;=HOUR(AK$7),MAX($Q216:AI216,0)+1,".")))</f>
        <v>,</v>
      </c>
      <c r="AK216" s="271" t="str">
        <f>IF($E216=$E215,IF(AL215=".",IF(MAX($Q216:AJ216,0)=OPER!$AA311,".",IF(OPER!$AB311&lt;=HOUR(AL$7),MAX($Q216:AJ216,0)+1,".")),","),IF(MAX($Q216:AJ216,0)=OPER!$AA311,".",IF(OPER!$AB311&lt;=HOUR(AL$7),MAX($Q216:AJ216,0)+1,".")))</f>
        <v>,</v>
      </c>
      <c r="AL216" s="269" t="str">
        <f>IF($E216=$E215,IF(AM215=".",IF(MAX($Q216:AK216,0)=OPER!$AA311,".",IF(OPER!$AB311&lt;=HOUR(AM$7),MAX($Q216:AK216,0)+1,".")),","),IF(MAX($Q216:AK216,0)=OPER!$AA311,".",IF(OPER!$AB311&lt;=HOUR(AM$7),MAX($Q216:AK216,0)+1,".")))</f>
        <v>,</v>
      </c>
      <c r="AM216" s="269" t="str">
        <f>IF($E216=$E215,IF(AN215=".",IF(MAX($Q216:AL216,0)=OPER!$AA311,".",IF(OPER!$AB311&lt;=HOUR(AN$7),MAX($Q216:AL216,0)+1,".")),","),IF(MAX($Q216:AL216,0)=OPER!$AA311,".",IF(OPER!$AB311&lt;=HOUR(AN$7),MAX($Q216:AL216,0)+1,".")))</f>
        <v>,</v>
      </c>
      <c r="AN216" s="270" t="str">
        <f>IF($E216=$E215,IF(AO215=".",IF(MAX($Q216:AM216,0)=OPER!$AA311,".",IF(OPER!$AB311&lt;=HOUR(AO$7),MAX($Q216:AM216,0)+1,".")),","),IF(MAX($Q216:AM216,0)=OPER!$AA311,".",IF(OPER!$AB311&lt;=HOUR(AO$7),MAX($Q216:AM216,0)+1,".")))</f>
        <v>,</v>
      </c>
      <c r="AO216" s="271" t="str">
        <f>IF($E216=$E215,IF(AP215=".",IF(MAX($Q216:AN216,0)=OPER!$AA311,".",IF(OPER!$AB311&lt;=HOUR(AP$7),MAX($Q216:AN216,0)+1,".")),","),IF(MAX($Q216:AN216,0)=OPER!$AA311,".",IF(OPER!$AB311&lt;=HOUR(AP$7),MAX($Q216:AN216,0)+1,".")))</f>
        <v>,</v>
      </c>
      <c r="AP216" s="269" t="str">
        <f>IF($E216=$E215,IF(AQ215=".",IF(MAX($Q216:AO216,0)=OPER!$AA311,".",IF(OPER!$AB311&lt;=HOUR(AQ$7),MAX($Q216:AO216,0)+1,".")),","),IF(MAX($Q216:AO216,0)=OPER!$AA311,".",IF(OPER!$AB311&lt;=HOUR(AQ$7),MAX($Q216:AO216,0)+1,".")))</f>
        <v>,</v>
      </c>
      <c r="AQ216" s="269" t="str">
        <f>IF($E216=$E215,IF(AR215=".",IF(MAX($Q216:AP216,0)=OPER!$AA311,".",IF(OPER!$AB311&lt;=HOUR(AR$7),MAX($Q216:AP216,0)+1,".")),","),IF(MAX($Q216:AP216,0)=OPER!$AA311,".",IF(OPER!$AB311&lt;=HOUR(AR$7),MAX($Q216:AP216,0)+1,".")))</f>
        <v>,</v>
      </c>
      <c r="AR216" s="270" t="str">
        <f>IF($E216=$E215,IF(AS215=".",IF(MAX($Q216:AQ216,0)=OPER!$AA311,".",IF(OPER!$AB311&lt;=HOUR(AS$7),MAX($Q216:AQ216,0)+1,".")),","),IF(MAX($Q216:AQ216,0)=OPER!$AA311,".",IF(OPER!$AB311&lt;=HOUR(AS$7),MAX($Q216:AQ216,0)+1,".")))</f>
        <v>,</v>
      </c>
      <c r="AS216" s="271" t="str">
        <f>IF($E216=$E215,IF(AT215=".",IF(MAX($Q216:AR216,0)=OPER!$AA311,".",IF(OPER!$AB311&lt;=HOUR(AT$7),MAX($Q216:AR216,0)+1,".")),","),IF(MAX($Q216:AR216,0)=OPER!$AA311,".",IF(OPER!$AB311&lt;=HOUR(AT$7),MAX($Q216:AR216,0)+1,".")))</f>
        <v>,</v>
      </c>
      <c r="AT216" s="269" t="str">
        <f>IF($E216=$E215,IF(AU215=".",IF(MAX($Q216:AS216,0)=OPER!$AA311,".",IF(OPER!$AB311&lt;=HOUR(AU$7),MAX($Q216:AS216,0)+1,".")),","),IF(MAX($Q216:AS216,0)=OPER!$AA311,".",IF(OPER!$AB311&lt;=HOUR(AU$7),MAX($Q216:AS216,0)+1,".")))</f>
        <v>,</v>
      </c>
      <c r="AU216" s="269" t="str">
        <f>IF($E216=$E215,IF(AV215=".",IF(MAX($Q216:AT216,0)=OPER!$AA311,".",IF(OPER!$AB311&lt;=HOUR(AV$7),MAX($Q216:AT216,0)+1,".")),","),IF(MAX($Q216:AT216,0)=OPER!$AA311,".",IF(OPER!$AB311&lt;=HOUR(AV$7),MAX($Q216:AT216,0)+1,".")))</f>
        <v>,</v>
      </c>
      <c r="AV216" s="270" t="str">
        <f>IF($E216=$E215,IF(AW215=".",IF(MAX($Q216:AU216,0)=OPER!$AA311,".",IF(OPER!$AB311&lt;=HOUR(AW$7),MAX($Q216:AU216,0)+1,".")),","),IF(MAX($Q216:AU216,0)=OPER!$AA311,".",IF(OPER!$AB311&lt;=HOUR(AW$7),MAX($Q216:AU216,0)+1,".")))</f>
        <v>,</v>
      </c>
      <c r="AW216" s="271" t="str">
        <f>IF($E216=$E215,IF(AX215=".",IF(MAX($Q216:AV216,0)=OPER!$AA311,".",IF(OPER!$AB311&lt;=HOUR(AX$7),MAX($Q216:AV216,0)+1,".")),","),IF(MAX($Q216:AV216,0)=OPER!$AA311,".",IF(OPER!$AB311&lt;=HOUR(AX$7),MAX($Q216:AV216,0)+1,".")))</f>
        <v>,</v>
      </c>
      <c r="AX216" s="269" t="str">
        <f>IF($E216=$E215,IF(AY215=".",IF(MAX($Q216:AW216,0)=OPER!$AA311,".",IF(OPER!$AB311&lt;=HOUR(AY$7),MAX($Q216:AW216,0)+1,".")),","),IF(MAX($Q216:AW216,0)=OPER!$AA311,".",IF(OPER!$AB311&lt;=HOUR(AY$7),MAX($Q216:AW216,0)+1,".")))</f>
        <v>,</v>
      </c>
      <c r="AY216" s="269" t="str">
        <f>IF($E216=$E215,IF(AZ215=".",IF(MAX($Q216:AX216,0)=OPER!$AA311,".",IF(OPER!$AB311&lt;=HOUR(AZ$7),MAX($Q216:AX216,0)+1,".")),","),IF(MAX($Q216:AX216,0)=OPER!$AA311,".",IF(OPER!$AB311&lt;=HOUR(AZ$7),MAX($Q216:AX216,0)+1,".")))</f>
        <v>,</v>
      </c>
      <c r="AZ216" s="270" t="str">
        <f>IF($E216=$E215,IF(BA215=".",IF(MAX($Q216:AY216,0)=OPER!$AA311,".",IF(OPER!$AB311&lt;=HOUR(BA$7),MAX($Q216:AY216,0)+1,".")),","),IF(MAX($Q216:AY216,0)=OPER!$AA311,".",IF(OPER!$AB311&lt;=HOUR(BA$7),MAX($Q216:AY216,0)+1,".")))</f>
        <v>,</v>
      </c>
      <c r="BA216" s="30">
        <f>+OPER!AK210</f>
        <v>0</v>
      </c>
    </row>
    <row r="217" spans="1:53" ht="59.8" x14ac:dyDescent="0.2">
      <c r="A217" s="282" t="str">
        <f>IF(OPER!AF211=0,"",OPER!AF211)</f>
        <v/>
      </c>
      <c r="B217" s="109" t="str">
        <f>IF(OPER!V211=0,"",OPER!V211)</f>
        <v/>
      </c>
      <c r="C217" s="71" t="str">
        <f>IF(OPER!U211 = 0,"", OPER!U211)</f>
        <v/>
      </c>
      <c r="D217" s="30" t="str">
        <f t="shared" si="16"/>
        <v/>
      </c>
      <c r="E217" s="262" t="str">
        <f>IF(OPER!X211 = 0,"",OPER!X211)</f>
        <v/>
      </c>
      <c r="F217" s="262" t="str">
        <f>IF(OPER!I211 = 0,"",OPER!I211)</f>
        <v/>
      </c>
      <c r="G217" s="263" t="str">
        <f>IF(OPER!C211=0,"",OPER!C211)</f>
        <v/>
      </c>
      <c r="H217" s="30" t="str">
        <f>IF(OPER!R211 = 0,"",OPER!R211)</f>
        <v/>
      </c>
      <c r="I217" s="30" t="str">
        <f>IF(OPER!F211=0,"", OPER!F211)</f>
        <v/>
      </c>
      <c r="J217" s="108" t="str">
        <f>IF(OPER!G211=0,"",OPER!G211)</f>
        <v/>
      </c>
      <c r="K217" s="250">
        <f>+OPER!R211</f>
        <v>0</v>
      </c>
      <c r="L217" s="262">
        <f t="shared" si="17"/>
        <v>0</v>
      </c>
      <c r="M217" s="250">
        <f t="shared" si="18"/>
        <v>0</v>
      </c>
      <c r="N217" s="205" t="str">
        <f>IF(OPER!A211=0,"",OPER!A211)</f>
        <v/>
      </c>
      <c r="O217" s="73" t="str">
        <f>IF(OPER!AJ2067=0,"",OPER!AJ2067)</f>
        <v/>
      </c>
      <c r="P217" s="264" t="str">
        <f>IF(OPER!AH211="EJECUTADO","SI",IF(OPER!AH211="NO EJECUTADO","NO",""))</f>
        <v/>
      </c>
      <c r="Q217" s="264" t="str">
        <f>IF(OPER!AN211="EJECUTADO","SI",IF(OPER!AN211="NO EJECUTADO","NO",""))</f>
        <v/>
      </c>
      <c r="R217" s="221" t="str">
        <f>IFERROR(VLOOKUP(OPER!Z211,OPER!$AU$490:$AV$577,2,0),"NO ASIGNADO")</f>
        <v>NO ASIGNADO</v>
      </c>
      <c r="S217" s="6">
        <f>+OPER!AG211</f>
        <v>0</v>
      </c>
      <c r="T217" s="268" t="str">
        <f>IF($E217=$E216,IF(U216=".",IF(MAX($Q217:Q217,0)=OPER!$AA312,".",IF(OPER!$AB312&lt;=HOUR(U$7),MAX($Q217:Q217,0)+1,".")),","),IF(MAX($Q217:Q217,0)=OPER!$AA312,".",IF(OPER!$AB312&lt;=HOUR(U$7),MAX($Q217:Q217,0)+1,".")))</f>
        <v>.</v>
      </c>
      <c r="U217" s="269" t="str">
        <f>IF($E217=$E216,IF(V216=".",IF(MAX($Q217:T217,0)=OPER!$AA312,".",IF(OPER!$AB312&lt;=HOUR(V$7),MAX($Q217:T217,0)+1,".")),","),IF(MAX($Q217:T217,0)=OPER!$AA312,".",IF(OPER!$AB312&lt;=HOUR(V$7),MAX($Q217:T217,0)+1,".")))</f>
        <v>.</v>
      </c>
      <c r="V217" s="269" t="str">
        <f>IF($E217=$E216,IF(W216=".",IF(MAX($Q217:U217,0)=OPER!$AA312,".",IF(OPER!$AB312&lt;=HOUR(W$7),MAX($Q217:U217,0)+1,".")),","),IF(MAX($Q217:U217,0)=OPER!$AA312,".",IF(OPER!$AB312&lt;=HOUR(W$7),MAX($Q217:U217,0)+1,".")))</f>
        <v>.</v>
      </c>
      <c r="W217" s="269" t="str">
        <f>IF($E217=$E216,IF(X216=".",IF(MAX($Q217:V217,0)=OPER!$AA312,".",IF(OPER!$AB312&lt;=HOUR(X$7),MAX($Q217:V217,0)+1,".")),","),IF(MAX($Q217:V217,0)=OPER!$AA312,".",IF(OPER!$AB312&lt;=HOUR(X$7),MAX($Q217:V217,0)+1,".")))</f>
        <v>.</v>
      </c>
      <c r="X217" s="270" t="str">
        <f>IF($E217=$E216,IF(Y216=".",IF(MAX($Q217:W217,0)=OPER!$AA312,".",IF(OPER!$AB312&lt;=HOUR(Y$7),MAX($Q217:W217,0)+1,".")),","),IF(MAX($Q217:W217,0)=OPER!$AA312,".",IF(OPER!$AB312&lt;=HOUR(Y$7),MAX($Q217:W217,0)+1,".")))</f>
        <v>.</v>
      </c>
      <c r="Y217" s="271" t="str">
        <f>IF($E217=$E216,IF(Z216=".",IF(MAX($Q217:X217,0)=OPER!$AA312,".",IF(OPER!$AB312&lt;=HOUR(Z$7),MAX($Q217:X217,0)+1,".")),","),IF(MAX($Q217:X217,0)=OPER!$AA312,".",IF(OPER!$AB312&lt;=HOUR(Z$7),MAX($Q217:X217,0)+1,".")))</f>
        <v>.</v>
      </c>
      <c r="Z217" s="269" t="str">
        <f>IF($E217=$E216,IF(AA216=".",IF(MAX($Q217:Y217,0)=OPER!$AA312,".",IF(OPER!$AB312&lt;=HOUR(AA$7),MAX($Q217:Y217,0)+1,".")),","),IF(MAX($Q217:Y217,0)=OPER!$AA312,".",IF(OPER!$AB312&lt;=HOUR(AA$7),MAX($Q217:Y217,0)+1,".")))</f>
        <v>.</v>
      </c>
      <c r="AA217" s="269" t="str">
        <f>IF($E217=$E216,IF(AB216=".",IF(MAX($Q217:Z217,0)=OPER!$AA312,".",IF(OPER!$AB312&lt;=HOUR(AB$7),MAX($Q217:Z217,0)+1,".")),","),IF(MAX($Q217:Z217,0)=OPER!$AA312,".",IF(OPER!$AB312&lt;=HOUR(AB$7),MAX($Q217:Z217,0)+1,".")))</f>
        <v>.</v>
      </c>
      <c r="AB217" s="270" t="str">
        <f>IF($E217=$E216,IF(AC216=".",IF(MAX($Q217:AA217,0)=OPER!$AA312,".",IF(OPER!$AB312&lt;=HOUR(AC$7),MAX($Q217:AA217,0)+1,".")),","),IF(MAX($Q217:AA217,0)=OPER!$AA312,".",IF(OPER!$AB312&lt;=HOUR(AC$7),MAX($Q217:AA217,0)+1,".")))</f>
        <v>.</v>
      </c>
      <c r="AC217" s="271" t="str">
        <f>IF($E217=$E216,IF(AD216=".",IF(MAX($Q217:AB217,0)=OPER!$AA312,".",IF(OPER!$AB312&lt;=HOUR(AD$7),MAX($Q217:AB217,0)+1,".")),","),IF(MAX($Q217:AB217,0)=OPER!$AA312,".",IF(OPER!$AB312&lt;=HOUR(AD$7),MAX($Q217:AB217,0)+1,".")))</f>
        <v>.</v>
      </c>
      <c r="AD217" s="269" t="str">
        <f>IF($E217=$E216,IF(AE216=".",IF(MAX($Q217:AC217,0)=OPER!$AA312,".",IF(OPER!$AB312&lt;=HOUR(AE$7),MAX($Q217:AC217,0)+1,".")),","),IF(MAX($Q217:AC217,0)=OPER!$AA312,".",IF(OPER!$AB312&lt;=HOUR(AE$7),MAX($Q217:AC217,0)+1,".")))</f>
        <v>.</v>
      </c>
      <c r="AE217" s="269" t="str">
        <f>IF($E217=$E216,IF(AF216=".",IF(MAX($Q217:AD217,0)=OPER!$AA312,".",IF(OPER!$AB312&lt;=HOUR(AF$7),MAX($Q217:AD217,0)+1,".")),","),IF(MAX($Q217:AD217,0)=OPER!$AA312,".",IF(OPER!$AB312&lt;=HOUR(AF$7),MAX($Q217:AD217,0)+1,".")))</f>
        <v>.</v>
      </c>
      <c r="AF217" s="270" t="str">
        <f>IF($E217=$E216,IF(AG216=".",IF(MAX($Q217:AE217,0)=OPER!$AA312,".",IF(OPER!$AB312&lt;=HOUR(AG$7),MAX($Q217:AE217,0)+1,".")),","),IF(MAX($Q217:AE217,0)=OPER!$AA312,".",IF(OPER!$AB312&lt;=HOUR(AG$7),MAX($Q217:AE217,0)+1,".")))</f>
        <v>,</v>
      </c>
      <c r="AG217" s="271" t="str">
        <f>IF($E217=$E216,IF(AH216=".",IF(MAX($Q217:AF217,0)=OPER!$AA312,".",IF(OPER!$AB312&lt;=HOUR(AH$7),MAX($Q217:AF217,0)+1,".")),","),IF(MAX($Q217:AF217,0)=OPER!$AA312,".",IF(OPER!$AB312&lt;=HOUR(AH$7),MAX($Q217:AF217,0)+1,".")))</f>
        <v>,</v>
      </c>
      <c r="AH217" s="269" t="str">
        <f>IF($E217=$E216,IF(AI216=".",IF(MAX($Q217:AG217,0)=OPER!$AA312,".",IF(OPER!$AB312&lt;=HOUR(AI$7),MAX($Q217:AG217,0)+1,".")),","),IF(MAX($Q217:AG217,0)=OPER!$AA312,".",IF(OPER!$AB312&lt;=HOUR(AI$7),MAX($Q217:AG217,0)+1,".")))</f>
        <v>,</v>
      </c>
      <c r="AI217" s="269" t="str">
        <f>IF($E217=$E216,IF(AJ216=".",IF(MAX($Q217:AH217,0)=OPER!$AA312,".",IF(OPER!$AB312&lt;=HOUR(AJ$7),MAX($Q217:AH217,0)+1,".")),","),IF(MAX($Q217:AH217,0)=OPER!$AA312,".",IF(OPER!$AB312&lt;=HOUR(AJ$7),MAX($Q217:AH217,0)+1,".")))</f>
        <v>,</v>
      </c>
      <c r="AJ217" s="270" t="str">
        <f>IF($E217=$E216,IF(AK216=".",IF(MAX($Q217:AI217,0)=OPER!$AA312,".",IF(OPER!$AB312&lt;=HOUR(AK$7),MAX($Q217:AI217,0)+1,".")),","),IF(MAX($Q217:AI217,0)=OPER!$AA312,".",IF(OPER!$AB312&lt;=HOUR(AK$7),MAX($Q217:AI217,0)+1,".")))</f>
        <v>,</v>
      </c>
      <c r="AK217" s="271" t="str">
        <f>IF($E217=$E216,IF(AL216=".",IF(MAX($Q217:AJ217,0)=OPER!$AA312,".",IF(OPER!$AB312&lt;=HOUR(AL$7),MAX($Q217:AJ217,0)+1,".")),","),IF(MAX($Q217:AJ217,0)=OPER!$AA312,".",IF(OPER!$AB312&lt;=HOUR(AL$7),MAX($Q217:AJ217,0)+1,".")))</f>
        <v>,</v>
      </c>
      <c r="AL217" s="269" t="str">
        <f>IF($E217=$E216,IF(AM216=".",IF(MAX($Q217:AK217,0)=OPER!$AA312,".",IF(OPER!$AB312&lt;=HOUR(AM$7),MAX($Q217:AK217,0)+1,".")),","),IF(MAX($Q217:AK217,0)=OPER!$AA312,".",IF(OPER!$AB312&lt;=HOUR(AM$7),MAX($Q217:AK217,0)+1,".")))</f>
        <v>,</v>
      </c>
      <c r="AM217" s="269" t="str">
        <f>IF($E217=$E216,IF(AN216=".",IF(MAX($Q217:AL217,0)=OPER!$AA312,".",IF(OPER!$AB312&lt;=HOUR(AN$7),MAX($Q217:AL217,0)+1,".")),","),IF(MAX($Q217:AL217,0)=OPER!$AA312,".",IF(OPER!$AB312&lt;=HOUR(AN$7),MAX($Q217:AL217,0)+1,".")))</f>
        <v>,</v>
      </c>
      <c r="AN217" s="270" t="str">
        <f>IF($E217=$E216,IF(AO216=".",IF(MAX($Q217:AM217,0)=OPER!$AA312,".",IF(OPER!$AB312&lt;=HOUR(AO$7),MAX($Q217:AM217,0)+1,".")),","),IF(MAX($Q217:AM217,0)=OPER!$AA312,".",IF(OPER!$AB312&lt;=HOUR(AO$7),MAX($Q217:AM217,0)+1,".")))</f>
        <v>,</v>
      </c>
      <c r="AO217" s="271" t="str">
        <f>IF($E217=$E216,IF(AP216=".",IF(MAX($Q217:AN217,0)=OPER!$AA312,".",IF(OPER!$AB312&lt;=HOUR(AP$7),MAX($Q217:AN217,0)+1,".")),","),IF(MAX($Q217:AN217,0)=OPER!$AA312,".",IF(OPER!$AB312&lt;=HOUR(AP$7),MAX($Q217:AN217,0)+1,".")))</f>
        <v>,</v>
      </c>
      <c r="AP217" s="269" t="str">
        <f>IF($E217=$E216,IF(AQ216=".",IF(MAX($Q217:AO217,0)=OPER!$AA312,".",IF(OPER!$AB312&lt;=HOUR(AQ$7),MAX($Q217:AO217,0)+1,".")),","),IF(MAX($Q217:AO217,0)=OPER!$AA312,".",IF(OPER!$AB312&lt;=HOUR(AQ$7),MAX($Q217:AO217,0)+1,".")))</f>
        <v>,</v>
      </c>
      <c r="AQ217" s="269" t="str">
        <f>IF($E217=$E216,IF(AR216=".",IF(MAX($Q217:AP217,0)=OPER!$AA312,".",IF(OPER!$AB312&lt;=HOUR(AR$7),MAX($Q217:AP217,0)+1,".")),","),IF(MAX($Q217:AP217,0)=OPER!$AA312,".",IF(OPER!$AB312&lt;=HOUR(AR$7),MAX($Q217:AP217,0)+1,".")))</f>
        <v>,</v>
      </c>
      <c r="AR217" s="270" t="str">
        <f>IF($E217=$E216,IF(AS216=".",IF(MAX($Q217:AQ217,0)=OPER!$AA312,".",IF(OPER!$AB312&lt;=HOUR(AS$7),MAX($Q217:AQ217,0)+1,".")),","),IF(MAX($Q217:AQ217,0)=OPER!$AA312,".",IF(OPER!$AB312&lt;=HOUR(AS$7),MAX($Q217:AQ217,0)+1,".")))</f>
        <v>,</v>
      </c>
      <c r="AS217" s="271" t="str">
        <f>IF($E217=$E216,IF(AT216=".",IF(MAX($Q217:AR217,0)=OPER!$AA312,".",IF(OPER!$AB312&lt;=HOUR(AT$7),MAX($Q217:AR217,0)+1,".")),","),IF(MAX($Q217:AR217,0)=OPER!$AA312,".",IF(OPER!$AB312&lt;=HOUR(AT$7),MAX($Q217:AR217,0)+1,".")))</f>
        <v>,</v>
      </c>
      <c r="AT217" s="269" t="str">
        <f>IF($E217=$E216,IF(AU216=".",IF(MAX($Q217:AS217,0)=OPER!$AA312,".",IF(OPER!$AB312&lt;=HOUR(AU$7),MAX($Q217:AS217,0)+1,".")),","),IF(MAX($Q217:AS217,0)=OPER!$AA312,".",IF(OPER!$AB312&lt;=HOUR(AU$7),MAX($Q217:AS217,0)+1,".")))</f>
        <v>,</v>
      </c>
      <c r="AU217" s="269" t="str">
        <f>IF($E217=$E216,IF(AV216=".",IF(MAX($Q217:AT217,0)=OPER!$AA312,".",IF(OPER!$AB312&lt;=HOUR(AV$7),MAX($Q217:AT217,0)+1,".")),","),IF(MAX($Q217:AT217,0)=OPER!$AA312,".",IF(OPER!$AB312&lt;=HOUR(AV$7),MAX($Q217:AT217,0)+1,".")))</f>
        <v>,</v>
      </c>
      <c r="AV217" s="270" t="str">
        <f>IF($E217=$E216,IF(AW216=".",IF(MAX($Q217:AU217,0)=OPER!$AA312,".",IF(OPER!$AB312&lt;=HOUR(AW$7),MAX($Q217:AU217,0)+1,".")),","),IF(MAX($Q217:AU217,0)=OPER!$AA312,".",IF(OPER!$AB312&lt;=HOUR(AW$7),MAX($Q217:AU217,0)+1,".")))</f>
        <v>,</v>
      </c>
      <c r="AW217" s="271" t="str">
        <f>IF($E217=$E216,IF(AX216=".",IF(MAX($Q217:AV217,0)=OPER!$AA312,".",IF(OPER!$AB312&lt;=HOUR(AX$7),MAX($Q217:AV217,0)+1,".")),","),IF(MAX($Q217:AV217,0)=OPER!$AA312,".",IF(OPER!$AB312&lt;=HOUR(AX$7),MAX($Q217:AV217,0)+1,".")))</f>
        <v>,</v>
      </c>
      <c r="AX217" s="269" t="str">
        <f>IF($E217=$E216,IF(AY216=".",IF(MAX($Q217:AW217,0)=OPER!$AA312,".",IF(OPER!$AB312&lt;=HOUR(AY$7),MAX($Q217:AW217,0)+1,".")),","),IF(MAX($Q217:AW217,0)=OPER!$AA312,".",IF(OPER!$AB312&lt;=HOUR(AY$7),MAX($Q217:AW217,0)+1,".")))</f>
        <v>,</v>
      </c>
      <c r="AY217" s="269" t="str">
        <f>IF($E217=$E216,IF(AZ216=".",IF(MAX($Q217:AX217,0)=OPER!$AA312,".",IF(OPER!$AB312&lt;=HOUR(AZ$7),MAX($Q217:AX217,0)+1,".")),","),IF(MAX($Q217:AX217,0)=OPER!$AA312,".",IF(OPER!$AB312&lt;=HOUR(AZ$7),MAX($Q217:AX217,0)+1,".")))</f>
        <v>,</v>
      </c>
      <c r="AZ217" s="270" t="str">
        <f>IF($E217=$E216,IF(BA216=".",IF(MAX($Q217:AY217,0)=OPER!$AA312,".",IF(OPER!$AB312&lt;=HOUR(BA$7),MAX($Q217:AY217,0)+1,".")),","),IF(MAX($Q217:AY217,0)=OPER!$AA312,".",IF(OPER!$AB312&lt;=HOUR(BA$7),MAX($Q217:AY217,0)+1,".")))</f>
        <v>,</v>
      </c>
      <c r="BA217" s="30">
        <f>+OPER!AK211</f>
        <v>0</v>
      </c>
    </row>
    <row r="218" spans="1:53" ht="59.8" x14ac:dyDescent="0.2">
      <c r="A218" s="282" t="str">
        <f>IF(OPER!AF212=0,"",OPER!AF212)</f>
        <v/>
      </c>
      <c r="B218" s="109" t="str">
        <f>IF(OPER!V212=0,"",OPER!V212)</f>
        <v/>
      </c>
      <c r="C218" s="71" t="str">
        <f>IF(OPER!U212 = 0,"", OPER!U212)</f>
        <v/>
      </c>
      <c r="D218" s="30" t="str">
        <f t="shared" si="16"/>
        <v/>
      </c>
      <c r="E218" s="262" t="str">
        <f>IF(OPER!X212 = 0,"",OPER!X212)</f>
        <v/>
      </c>
      <c r="F218" s="262" t="str">
        <f>IF(OPER!I212 = 0,"",OPER!I212)</f>
        <v/>
      </c>
      <c r="G218" s="263" t="str">
        <f>IF(OPER!C212=0,"",OPER!C212)</f>
        <v/>
      </c>
      <c r="H218" s="30" t="str">
        <f>IF(OPER!R212 = 0,"",OPER!R212)</f>
        <v/>
      </c>
      <c r="I218" s="30" t="str">
        <f>IF(OPER!F212=0,"", OPER!F212)</f>
        <v/>
      </c>
      <c r="J218" s="108" t="str">
        <f>IF(OPER!G212=0,"",OPER!G212)</f>
        <v/>
      </c>
      <c r="K218" s="250">
        <f>+OPER!R212</f>
        <v>0</v>
      </c>
      <c r="L218" s="262">
        <f t="shared" si="17"/>
        <v>0</v>
      </c>
      <c r="M218" s="250">
        <f t="shared" si="18"/>
        <v>0</v>
      </c>
      <c r="N218" s="205" t="str">
        <f>IF(OPER!A212=0,"",OPER!A212)</f>
        <v/>
      </c>
      <c r="O218" s="73" t="str">
        <f>IF(OPER!AJ2068=0,"",OPER!AJ2068)</f>
        <v/>
      </c>
      <c r="P218" s="264" t="str">
        <f>IF(OPER!AH212="EJECUTADO","SI",IF(OPER!AH212="NO EJECUTADO","NO",""))</f>
        <v/>
      </c>
      <c r="Q218" s="264" t="str">
        <f>IF(OPER!AN212="EJECUTADO","SI",IF(OPER!AN212="NO EJECUTADO","NO",""))</f>
        <v/>
      </c>
      <c r="R218" s="221" t="str">
        <f>IFERROR(VLOOKUP(OPER!Z212,OPER!$AU$490:$AV$577,2,0),"NO ASIGNADO")</f>
        <v>NO ASIGNADO</v>
      </c>
      <c r="S218" s="6">
        <f>+OPER!AG212</f>
        <v>0</v>
      </c>
      <c r="T218" s="268" t="str">
        <f>IF($E218=$E217,IF(U217=".",IF(MAX($Q218:Q218,0)=OPER!$AA313,".",IF(OPER!$AB313&lt;=HOUR(U$7),MAX($Q218:Q218,0)+1,".")),","),IF(MAX($Q218:Q218,0)=OPER!$AA313,".",IF(OPER!$AB313&lt;=HOUR(U$7),MAX($Q218:Q218,0)+1,".")))</f>
        <v>.</v>
      </c>
      <c r="U218" s="269" t="str">
        <f>IF($E218=$E217,IF(V217=".",IF(MAX($Q218:T218,0)=OPER!$AA313,".",IF(OPER!$AB313&lt;=HOUR(V$7),MAX($Q218:T218,0)+1,".")),","),IF(MAX($Q218:T218,0)=OPER!$AA313,".",IF(OPER!$AB313&lt;=HOUR(V$7),MAX($Q218:T218,0)+1,".")))</f>
        <v>.</v>
      </c>
      <c r="V218" s="269" t="str">
        <f>IF($E218=$E217,IF(W217=".",IF(MAX($Q218:U218,0)=OPER!$AA313,".",IF(OPER!$AB313&lt;=HOUR(W$7),MAX($Q218:U218,0)+1,".")),","),IF(MAX($Q218:U218,0)=OPER!$AA313,".",IF(OPER!$AB313&lt;=HOUR(W$7),MAX($Q218:U218,0)+1,".")))</f>
        <v>.</v>
      </c>
      <c r="W218" s="269" t="str">
        <f>IF($E218=$E217,IF(X217=".",IF(MAX($Q218:V218,0)=OPER!$AA313,".",IF(OPER!$AB313&lt;=HOUR(X$7),MAX($Q218:V218,0)+1,".")),","),IF(MAX($Q218:V218,0)=OPER!$AA313,".",IF(OPER!$AB313&lt;=HOUR(X$7),MAX($Q218:V218,0)+1,".")))</f>
        <v>.</v>
      </c>
      <c r="X218" s="270" t="str">
        <f>IF($E218=$E217,IF(Y217=".",IF(MAX($Q218:W218,0)=OPER!$AA313,".",IF(OPER!$AB313&lt;=HOUR(Y$7),MAX($Q218:W218,0)+1,".")),","),IF(MAX($Q218:W218,0)=OPER!$AA313,".",IF(OPER!$AB313&lt;=HOUR(Y$7),MAX($Q218:W218,0)+1,".")))</f>
        <v>.</v>
      </c>
      <c r="Y218" s="271" t="str">
        <f>IF($E218=$E217,IF(Z217=".",IF(MAX($Q218:X218,0)=OPER!$AA313,".",IF(OPER!$AB313&lt;=HOUR(Z$7),MAX($Q218:X218,0)+1,".")),","),IF(MAX($Q218:X218,0)=OPER!$AA313,".",IF(OPER!$AB313&lt;=HOUR(Z$7),MAX($Q218:X218,0)+1,".")))</f>
        <v>.</v>
      </c>
      <c r="Z218" s="269" t="str">
        <f>IF($E218=$E217,IF(AA217=".",IF(MAX($Q218:Y218,0)=OPER!$AA313,".",IF(OPER!$AB313&lt;=HOUR(AA$7),MAX($Q218:Y218,0)+1,".")),","),IF(MAX($Q218:Y218,0)=OPER!$AA313,".",IF(OPER!$AB313&lt;=HOUR(AA$7),MAX($Q218:Y218,0)+1,".")))</f>
        <v>.</v>
      </c>
      <c r="AA218" s="269" t="str">
        <f>IF($E218=$E217,IF(AB217=".",IF(MAX($Q218:Z218,0)=OPER!$AA313,".",IF(OPER!$AB313&lt;=HOUR(AB$7),MAX($Q218:Z218,0)+1,".")),","),IF(MAX($Q218:Z218,0)=OPER!$AA313,".",IF(OPER!$AB313&lt;=HOUR(AB$7),MAX($Q218:Z218,0)+1,".")))</f>
        <v>.</v>
      </c>
      <c r="AB218" s="270" t="str">
        <f>IF($E218=$E217,IF(AC217=".",IF(MAX($Q218:AA218,0)=OPER!$AA313,".",IF(OPER!$AB313&lt;=HOUR(AC$7),MAX($Q218:AA218,0)+1,".")),","),IF(MAX($Q218:AA218,0)=OPER!$AA313,".",IF(OPER!$AB313&lt;=HOUR(AC$7),MAX($Q218:AA218,0)+1,".")))</f>
        <v>.</v>
      </c>
      <c r="AC218" s="271" t="str">
        <f>IF($E218=$E217,IF(AD217=".",IF(MAX($Q218:AB218,0)=OPER!$AA313,".",IF(OPER!$AB313&lt;=HOUR(AD$7),MAX($Q218:AB218,0)+1,".")),","),IF(MAX($Q218:AB218,0)=OPER!$AA313,".",IF(OPER!$AB313&lt;=HOUR(AD$7),MAX($Q218:AB218,0)+1,".")))</f>
        <v>.</v>
      </c>
      <c r="AD218" s="269" t="str">
        <f>IF($E218=$E217,IF(AE217=".",IF(MAX($Q218:AC218,0)=OPER!$AA313,".",IF(OPER!$AB313&lt;=HOUR(AE$7),MAX($Q218:AC218,0)+1,".")),","),IF(MAX($Q218:AC218,0)=OPER!$AA313,".",IF(OPER!$AB313&lt;=HOUR(AE$7),MAX($Q218:AC218,0)+1,".")))</f>
        <v>.</v>
      </c>
      <c r="AE218" s="269" t="str">
        <f>IF($E218=$E217,IF(AF217=".",IF(MAX($Q218:AD218,0)=OPER!$AA313,".",IF(OPER!$AB313&lt;=HOUR(AF$7),MAX($Q218:AD218,0)+1,".")),","),IF(MAX($Q218:AD218,0)=OPER!$AA313,".",IF(OPER!$AB313&lt;=HOUR(AF$7),MAX($Q218:AD218,0)+1,".")))</f>
        <v>,</v>
      </c>
      <c r="AF218" s="270" t="str">
        <f>IF($E218=$E217,IF(AG217=".",IF(MAX($Q218:AE218,0)=OPER!$AA313,".",IF(OPER!$AB313&lt;=HOUR(AG$7),MAX($Q218:AE218,0)+1,".")),","),IF(MAX($Q218:AE218,0)=OPER!$AA313,".",IF(OPER!$AB313&lt;=HOUR(AG$7),MAX($Q218:AE218,0)+1,".")))</f>
        <v>,</v>
      </c>
      <c r="AG218" s="271" t="str">
        <f>IF($E218=$E217,IF(AH217=".",IF(MAX($Q218:AF218,0)=OPER!$AA313,".",IF(OPER!$AB313&lt;=HOUR(AH$7),MAX($Q218:AF218,0)+1,".")),","),IF(MAX($Q218:AF218,0)=OPER!$AA313,".",IF(OPER!$AB313&lt;=HOUR(AH$7),MAX($Q218:AF218,0)+1,".")))</f>
        <v>,</v>
      </c>
      <c r="AH218" s="269" t="str">
        <f>IF($E218=$E217,IF(AI217=".",IF(MAX($Q218:AG218,0)=OPER!$AA313,".",IF(OPER!$AB313&lt;=HOUR(AI$7),MAX($Q218:AG218,0)+1,".")),","),IF(MAX($Q218:AG218,0)=OPER!$AA313,".",IF(OPER!$AB313&lt;=HOUR(AI$7),MAX($Q218:AG218,0)+1,".")))</f>
        <v>,</v>
      </c>
      <c r="AI218" s="269" t="str">
        <f>IF($E218=$E217,IF(AJ217=".",IF(MAX($Q218:AH218,0)=OPER!$AA313,".",IF(OPER!$AB313&lt;=HOUR(AJ$7),MAX($Q218:AH218,0)+1,".")),","),IF(MAX($Q218:AH218,0)=OPER!$AA313,".",IF(OPER!$AB313&lt;=HOUR(AJ$7),MAX($Q218:AH218,0)+1,".")))</f>
        <v>,</v>
      </c>
      <c r="AJ218" s="270" t="str">
        <f>IF($E218=$E217,IF(AK217=".",IF(MAX($Q218:AI218,0)=OPER!$AA313,".",IF(OPER!$AB313&lt;=HOUR(AK$7),MAX($Q218:AI218,0)+1,".")),","),IF(MAX($Q218:AI218,0)=OPER!$AA313,".",IF(OPER!$AB313&lt;=HOUR(AK$7),MAX($Q218:AI218,0)+1,".")))</f>
        <v>,</v>
      </c>
      <c r="AK218" s="271" t="str">
        <f>IF($E218=$E217,IF(AL217=".",IF(MAX($Q218:AJ218,0)=OPER!$AA313,".",IF(OPER!$AB313&lt;=HOUR(AL$7),MAX($Q218:AJ218,0)+1,".")),","),IF(MAX($Q218:AJ218,0)=OPER!$AA313,".",IF(OPER!$AB313&lt;=HOUR(AL$7),MAX($Q218:AJ218,0)+1,".")))</f>
        <v>,</v>
      </c>
      <c r="AL218" s="269" t="str">
        <f>IF($E218=$E217,IF(AM217=".",IF(MAX($Q218:AK218,0)=OPER!$AA313,".",IF(OPER!$AB313&lt;=HOUR(AM$7),MAX($Q218:AK218,0)+1,".")),","),IF(MAX($Q218:AK218,0)=OPER!$AA313,".",IF(OPER!$AB313&lt;=HOUR(AM$7),MAX($Q218:AK218,0)+1,".")))</f>
        <v>,</v>
      </c>
      <c r="AM218" s="269" t="str">
        <f>IF($E218=$E217,IF(AN217=".",IF(MAX($Q218:AL218,0)=OPER!$AA313,".",IF(OPER!$AB313&lt;=HOUR(AN$7),MAX($Q218:AL218,0)+1,".")),","),IF(MAX($Q218:AL218,0)=OPER!$AA313,".",IF(OPER!$AB313&lt;=HOUR(AN$7),MAX($Q218:AL218,0)+1,".")))</f>
        <v>,</v>
      </c>
      <c r="AN218" s="270" t="str">
        <f>IF($E218=$E217,IF(AO217=".",IF(MAX($Q218:AM218,0)=OPER!$AA313,".",IF(OPER!$AB313&lt;=HOUR(AO$7),MAX($Q218:AM218,0)+1,".")),","),IF(MAX($Q218:AM218,0)=OPER!$AA313,".",IF(OPER!$AB313&lt;=HOUR(AO$7),MAX($Q218:AM218,0)+1,".")))</f>
        <v>,</v>
      </c>
      <c r="AO218" s="271" t="str">
        <f>IF($E218=$E217,IF(AP217=".",IF(MAX($Q218:AN218,0)=OPER!$AA313,".",IF(OPER!$AB313&lt;=HOUR(AP$7),MAX($Q218:AN218,0)+1,".")),","),IF(MAX($Q218:AN218,0)=OPER!$AA313,".",IF(OPER!$AB313&lt;=HOUR(AP$7),MAX($Q218:AN218,0)+1,".")))</f>
        <v>,</v>
      </c>
      <c r="AP218" s="269" t="str">
        <f>IF($E218=$E217,IF(AQ217=".",IF(MAX($Q218:AO218,0)=OPER!$AA313,".",IF(OPER!$AB313&lt;=HOUR(AQ$7),MAX($Q218:AO218,0)+1,".")),","),IF(MAX($Q218:AO218,0)=OPER!$AA313,".",IF(OPER!$AB313&lt;=HOUR(AQ$7),MAX($Q218:AO218,0)+1,".")))</f>
        <v>,</v>
      </c>
      <c r="AQ218" s="269" t="str">
        <f>IF($E218=$E217,IF(AR217=".",IF(MAX($Q218:AP218,0)=OPER!$AA313,".",IF(OPER!$AB313&lt;=HOUR(AR$7),MAX($Q218:AP218,0)+1,".")),","),IF(MAX($Q218:AP218,0)=OPER!$AA313,".",IF(OPER!$AB313&lt;=HOUR(AR$7),MAX($Q218:AP218,0)+1,".")))</f>
        <v>,</v>
      </c>
      <c r="AR218" s="270" t="str">
        <f>IF($E218=$E217,IF(AS217=".",IF(MAX($Q218:AQ218,0)=OPER!$AA313,".",IF(OPER!$AB313&lt;=HOUR(AS$7),MAX($Q218:AQ218,0)+1,".")),","),IF(MAX($Q218:AQ218,0)=OPER!$AA313,".",IF(OPER!$AB313&lt;=HOUR(AS$7),MAX($Q218:AQ218,0)+1,".")))</f>
        <v>,</v>
      </c>
      <c r="AS218" s="271" t="str">
        <f>IF($E218=$E217,IF(AT217=".",IF(MAX($Q218:AR218,0)=OPER!$AA313,".",IF(OPER!$AB313&lt;=HOUR(AT$7),MAX($Q218:AR218,0)+1,".")),","),IF(MAX($Q218:AR218,0)=OPER!$AA313,".",IF(OPER!$AB313&lt;=HOUR(AT$7),MAX($Q218:AR218,0)+1,".")))</f>
        <v>,</v>
      </c>
      <c r="AT218" s="269" t="str">
        <f>IF($E218=$E217,IF(AU217=".",IF(MAX($Q218:AS218,0)=OPER!$AA313,".",IF(OPER!$AB313&lt;=HOUR(AU$7),MAX($Q218:AS218,0)+1,".")),","),IF(MAX($Q218:AS218,0)=OPER!$AA313,".",IF(OPER!$AB313&lt;=HOUR(AU$7),MAX($Q218:AS218,0)+1,".")))</f>
        <v>,</v>
      </c>
      <c r="AU218" s="269" t="str">
        <f>IF($E218=$E217,IF(AV217=".",IF(MAX($Q218:AT218,0)=OPER!$AA313,".",IF(OPER!$AB313&lt;=HOUR(AV$7),MAX($Q218:AT218,0)+1,".")),","),IF(MAX($Q218:AT218,0)=OPER!$AA313,".",IF(OPER!$AB313&lt;=HOUR(AV$7),MAX($Q218:AT218,0)+1,".")))</f>
        <v>,</v>
      </c>
      <c r="AV218" s="270" t="str">
        <f>IF($E218=$E217,IF(AW217=".",IF(MAX($Q218:AU218,0)=OPER!$AA313,".",IF(OPER!$AB313&lt;=HOUR(AW$7),MAX($Q218:AU218,0)+1,".")),","),IF(MAX($Q218:AU218,0)=OPER!$AA313,".",IF(OPER!$AB313&lt;=HOUR(AW$7),MAX($Q218:AU218,0)+1,".")))</f>
        <v>,</v>
      </c>
      <c r="AW218" s="271" t="str">
        <f>IF($E218=$E217,IF(AX217=".",IF(MAX($Q218:AV218,0)=OPER!$AA313,".",IF(OPER!$AB313&lt;=HOUR(AX$7),MAX($Q218:AV218,0)+1,".")),","),IF(MAX($Q218:AV218,0)=OPER!$AA313,".",IF(OPER!$AB313&lt;=HOUR(AX$7),MAX($Q218:AV218,0)+1,".")))</f>
        <v>,</v>
      </c>
      <c r="AX218" s="269" t="str">
        <f>IF($E218=$E217,IF(AY217=".",IF(MAX($Q218:AW218,0)=OPER!$AA313,".",IF(OPER!$AB313&lt;=HOUR(AY$7),MAX($Q218:AW218,0)+1,".")),","),IF(MAX($Q218:AW218,0)=OPER!$AA313,".",IF(OPER!$AB313&lt;=HOUR(AY$7),MAX($Q218:AW218,0)+1,".")))</f>
        <v>,</v>
      </c>
      <c r="AY218" s="269" t="str">
        <f>IF($E218=$E217,IF(AZ217=".",IF(MAX($Q218:AX218,0)=OPER!$AA313,".",IF(OPER!$AB313&lt;=HOUR(AZ$7),MAX($Q218:AX218,0)+1,".")),","),IF(MAX($Q218:AX218,0)=OPER!$AA313,".",IF(OPER!$AB313&lt;=HOUR(AZ$7),MAX($Q218:AX218,0)+1,".")))</f>
        <v>,</v>
      </c>
      <c r="AZ218" s="270" t="str">
        <f>IF($E218=$E217,IF(BA217=".",IF(MAX($Q218:AY218,0)=OPER!$AA313,".",IF(OPER!$AB313&lt;=HOUR(BA$7),MAX($Q218:AY218,0)+1,".")),","),IF(MAX($Q218:AY218,0)=OPER!$AA313,".",IF(OPER!$AB313&lt;=HOUR(BA$7),MAX($Q218:AY218,0)+1,".")))</f>
        <v>,</v>
      </c>
      <c r="BA218" s="30">
        <f>+OPER!AK212</f>
        <v>0</v>
      </c>
    </row>
    <row r="219" spans="1:53" ht="59.8" x14ac:dyDescent="0.2">
      <c r="A219" s="282" t="str">
        <f>IF(OPER!AF213=0,"",OPER!AF213)</f>
        <v/>
      </c>
      <c r="B219" s="109" t="str">
        <f>IF(OPER!V213=0,"",OPER!V213)</f>
        <v/>
      </c>
      <c r="C219" s="71" t="str">
        <f>IF(OPER!U213 = 0,"", OPER!U213)</f>
        <v/>
      </c>
      <c r="D219" s="30" t="str">
        <f t="shared" si="16"/>
        <v/>
      </c>
      <c r="E219" s="262" t="str">
        <f>IF(OPER!X213 = 0,"",OPER!X213)</f>
        <v/>
      </c>
      <c r="F219" s="262" t="str">
        <f>IF(OPER!I213 = 0,"",OPER!I213)</f>
        <v/>
      </c>
      <c r="G219" s="263" t="str">
        <f>IF(OPER!C213=0,"",OPER!C213)</f>
        <v/>
      </c>
      <c r="H219" s="30" t="str">
        <f>IF(OPER!R213 = 0,"",OPER!R213)</f>
        <v/>
      </c>
      <c r="I219" s="30" t="str">
        <f>IF(OPER!F213=0,"", OPER!F213)</f>
        <v/>
      </c>
      <c r="J219" s="108" t="str">
        <f>IF(OPER!G213=0,"",OPER!G213)</f>
        <v/>
      </c>
      <c r="K219" s="250">
        <f>+OPER!R213</f>
        <v>0</v>
      </c>
      <c r="L219" s="262">
        <f t="shared" si="17"/>
        <v>0</v>
      </c>
      <c r="M219" s="250">
        <f t="shared" si="18"/>
        <v>0</v>
      </c>
      <c r="N219" s="205" t="str">
        <f>IF(OPER!A213=0,"",OPER!A213)</f>
        <v/>
      </c>
      <c r="O219" s="73" t="str">
        <f>IF(OPER!AJ2069=0,"",OPER!AJ2069)</f>
        <v/>
      </c>
      <c r="P219" s="264" t="str">
        <f>IF(OPER!AH213="EJECUTADO","SI",IF(OPER!AH213="NO EJECUTADO","NO",""))</f>
        <v/>
      </c>
      <c r="Q219" s="264" t="str">
        <f>IF(OPER!AN213="EJECUTADO","SI",IF(OPER!AN213="NO EJECUTADO","NO",""))</f>
        <v/>
      </c>
      <c r="R219" s="221" t="str">
        <f>IFERROR(VLOOKUP(OPER!Z213,OPER!$AU$490:$AV$577,2,0),"NO ASIGNADO")</f>
        <v>NO ASIGNADO</v>
      </c>
      <c r="S219" s="6">
        <f>+OPER!AG213</f>
        <v>0</v>
      </c>
      <c r="T219" s="268" t="str">
        <f>IF($E219=$E218,IF(U218=".",IF(MAX($Q219:Q219,0)=OPER!$AA314,".",IF(OPER!$AB314&lt;=HOUR(U$7),MAX($Q219:Q219,0)+1,".")),","),IF(MAX($Q219:Q219,0)=OPER!$AA314,".",IF(OPER!$AB314&lt;=HOUR(U$7),MAX($Q219:Q219,0)+1,".")))</f>
        <v>.</v>
      </c>
      <c r="U219" s="269" t="str">
        <f>IF($E219=$E218,IF(V218=".",IF(MAX($Q219:T219,0)=OPER!$AA314,".",IF(OPER!$AB314&lt;=HOUR(V$7),MAX($Q219:T219,0)+1,".")),","),IF(MAX($Q219:T219,0)=OPER!$AA314,".",IF(OPER!$AB314&lt;=HOUR(V$7),MAX($Q219:T219,0)+1,".")))</f>
        <v>.</v>
      </c>
      <c r="V219" s="269" t="str">
        <f>IF($E219=$E218,IF(W218=".",IF(MAX($Q219:U219,0)=OPER!$AA314,".",IF(OPER!$AB314&lt;=HOUR(W$7),MAX($Q219:U219,0)+1,".")),","),IF(MAX($Q219:U219,0)=OPER!$AA314,".",IF(OPER!$AB314&lt;=HOUR(W$7),MAX($Q219:U219,0)+1,".")))</f>
        <v>.</v>
      </c>
      <c r="W219" s="269" t="str">
        <f>IF($E219=$E218,IF(X218=".",IF(MAX($Q219:V219,0)=OPER!$AA314,".",IF(OPER!$AB314&lt;=HOUR(X$7),MAX($Q219:V219,0)+1,".")),","),IF(MAX($Q219:V219,0)=OPER!$AA314,".",IF(OPER!$AB314&lt;=HOUR(X$7),MAX($Q219:V219,0)+1,".")))</f>
        <v>.</v>
      </c>
      <c r="X219" s="270" t="str">
        <f>IF($E219=$E218,IF(Y218=".",IF(MAX($Q219:W219,0)=OPER!$AA314,".",IF(OPER!$AB314&lt;=HOUR(Y$7),MAX($Q219:W219,0)+1,".")),","),IF(MAX($Q219:W219,0)=OPER!$AA314,".",IF(OPER!$AB314&lt;=HOUR(Y$7),MAX($Q219:W219,0)+1,".")))</f>
        <v>.</v>
      </c>
      <c r="Y219" s="271" t="str">
        <f>IF($E219=$E218,IF(Z218=".",IF(MAX($Q219:X219,0)=OPER!$AA314,".",IF(OPER!$AB314&lt;=HOUR(Z$7),MAX($Q219:X219,0)+1,".")),","),IF(MAX($Q219:X219,0)=OPER!$AA314,".",IF(OPER!$AB314&lt;=HOUR(Z$7),MAX($Q219:X219,0)+1,".")))</f>
        <v>.</v>
      </c>
      <c r="Z219" s="269" t="str">
        <f>IF($E219=$E218,IF(AA218=".",IF(MAX($Q219:Y219,0)=OPER!$AA314,".",IF(OPER!$AB314&lt;=HOUR(AA$7),MAX($Q219:Y219,0)+1,".")),","),IF(MAX($Q219:Y219,0)=OPER!$AA314,".",IF(OPER!$AB314&lt;=HOUR(AA$7),MAX($Q219:Y219,0)+1,".")))</f>
        <v>.</v>
      </c>
      <c r="AA219" s="269" t="str">
        <f>IF($E219=$E218,IF(AB218=".",IF(MAX($Q219:Z219,0)=OPER!$AA314,".",IF(OPER!$AB314&lt;=HOUR(AB$7),MAX($Q219:Z219,0)+1,".")),","),IF(MAX($Q219:Z219,0)=OPER!$AA314,".",IF(OPER!$AB314&lt;=HOUR(AB$7),MAX($Q219:Z219,0)+1,".")))</f>
        <v>.</v>
      </c>
      <c r="AB219" s="270" t="str">
        <f>IF($E219=$E218,IF(AC218=".",IF(MAX($Q219:AA219,0)=OPER!$AA314,".",IF(OPER!$AB314&lt;=HOUR(AC$7),MAX($Q219:AA219,0)+1,".")),","),IF(MAX($Q219:AA219,0)=OPER!$AA314,".",IF(OPER!$AB314&lt;=HOUR(AC$7),MAX($Q219:AA219,0)+1,".")))</f>
        <v>.</v>
      </c>
      <c r="AC219" s="271" t="str">
        <f>IF($E219=$E218,IF(AD218=".",IF(MAX($Q219:AB219,0)=OPER!$AA314,".",IF(OPER!$AB314&lt;=HOUR(AD$7),MAX($Q219:AB219,0)+1,".")),","),IF(MAX($Q219:AB219,0)=OPER!$AA314,".",IF(OPER!$AB314&lt;=HOUR(AD$7),MAX($Q219:AB219,0)+1,".")))</f>
        <v>.</v>
      </c>
      <c r="AD219" s="269" t="str">
        <f>IF($E219=$E218,IF(AE218=".",IF(MAX($Q219:AC219,0)=OPER!$AA314,".",IF(OPER!$AB314&lt;=HOUR(AE$7),MAX($Q219:AC219,0)+1,".")),","),IF(MAX($Q219:AC219,0)=OPER!$AA314,".",IF(OPER!$AB314&lt;=HOUR(AE$7),MAX($Q219:AC219,0)+1,".")))</f>
        <v>,</v>
      </c>
      <c r="AE219" s="269" t="str">
        <f>IF($E219=$E218,IF(AF218=".",IF(MAX($Q219:AD219,0)=OPER!$AA314,".",IF(OPER!$AB314&lt;=HOUR(AF$7),MAX($Q219:AD219,0)+1,".")),","),IF(MAX($Q219:AD219,0)=OPER!$AA314,".",IF(OPER!$AB314&lt;=HOUR(AF$7),MAX($Q219:AD219,0)+1,".")))</f>
        <v>,</v>
      </c>
      <c r="AF219" s="270" t="str">
        <f>IF($E219=$E218,IF(AG218=".",IF(MAX($Q219:AE219,0)=OPER!$AA314,".",IF(OPER!$AB314&lt;=HOUR(AG$7),MAX($Q219:AE219,0)+1,".")),","),IF(MAX($Q219:AE219,0)=OPER!$AA314,".",IF(OPER!$AB314&lt;=HOUR(AG$7),MAX($Q219:AE219,0)+1,".")))</f>
        <v>,</v>
      </c>
      <c r="AG219" s="271" t="str">
        <f>IF($E219=$E218,IF(AH218=".",IF(MAX($Q219:AF219,0)=OPER!$AA314,".",IF(OPER!$AB314&lt;=HOUR(AH$7),MAX($Q219:AF219,0)+1,".")),","),IF(MAX($Q219:AF219,0)=OPER!$AA314,".",IF(OPER!$AB314&lt;=HOUR(AH$7),MAX($Q219:AF219,0)+1,".")))</f>
        <v>,</v>
      </c>
      <c r="AH219" s="269" t="str">
        <f>IF($E219=$E218,IF(AI218=".",IF(MAX($Q219:AG219,0)=OPER!$AA314,".",IF(OPER!$AB314&lt;=HOUR(AI$7),MAX($Q219:AG219,0)+1,".")),","),IF(MAX($Q219:AG219,0)=OPER!$AA314,".",IF(OPER!$AB314&lt;=HOUR(AI$7),MAX($Q219:AG219,0)+1,".")))</f>
        <v>,</v>
      </c>
      <c r="AI219" s="269" t="str">
        <f>IF($E219=$E218,IF(AJ218=".",IF(MAX($Q219:AH219,0)=OPER!$AA314,".",IF(OPER!$AB314&lt;=HOUR(AJ$7),MAX($Q219:AH219,0)+1,".")),","),IF(MAX($Q219:AH219,0)=OPER!$AA314,".",IF(OPER!$AB314&lt;=HOUR(AJ$7),MAX($Q219:AH219,0)+1,".")))</f>
        <v>,</v>
      </c>
      <c r="AJ219" s="270" t="str">
        <f>IF($E219=$E218,IF(AK218=".",IF(MAX($Q219:AI219,0)=OPER!$AA314,".",IF(OPER!$AB314&lt;=HOUR(AK$7),MAX($Q219:AI219,0)+1,".")),","),IF(MAX($Q219:AI219,0)=OPER!$AA314,".",IF(OPER!$AB314&lt;=HOUR(AK$7),MAX($Q219:AI219,0)+1,".")))</f>
        <v>,</v>
      </c>
      <c r="AK219" s="271" t="str">
        <f>IF($E219=$E218,IF(AL218=".",IF(MAX($Q219:AJ219,0)=OPER!$AA314,".",IF(OPER!$AB314&lt;=HOUR(AL$7),MAX($Q219:AJ219,0)+1,".")),","),IF(MAX($Q219:AJ219,0)=OPER!$AA314,".",IF(OPER!$AB314&lt;=HOUR(AL$7),MAX($Q219:AJ219,0)+1,".")))</f>
        <v>,</v>
      </c>
      <c r="AL219" s="269" t="str">
        <f>IF($E219=$E218,IF(AM218=".",IF(MAX($Q219:AK219,0)=OPER!$AA314,".",IF(OPER!$AB314&lt;=HOUR(AM$7),MAX($Q219:AK219,0)+1,".")),","),IF(MAX($Q219:AK219,0)=OPER!$AA314,".",IF(OPER!$AB314&lt;=HOUR(AM$7),MAX($Q219:AK219,0)+1,".")))</f>
        <v>,</v>
      </c>
      <c r="AM219" s="269" t="str">
        <f>IF($E219=$E218,IF(AN218=".",IF(MAX($Q219:AL219,0)=OPER!$AA314,".",IF(OPER!$AB314&lt;=HOUR(AN$7),MAX($Q219:AL219,0)+1,".")),","),IF(MAX($Q219:AL219,0)=OPER!$AA314,".",IF(OPER!$AB314&lt;=HOUR(AN$7),MAX($Q219:AL219,0)+1,".")))</f>
        <v>,</v>
      </c>
      <c r="AN219" s="270" t="str">
        <f>IF($E219=$E218,IF(AO218=".",IF(MAX($Q219:AM219,0)=OPER!$AA314,".",IF(OPER!$AB314&lt;=HOUR(AO$7),MAX($Q219:AM219,0)+1,".")),","),IF(MAX($Q219:AM219,0)=OPER!$AA314,".",IF(OPER!$AB314&lt;=HOUR(AO$7),MAX($Q219:AM219,0)+1,".")))</f>
        <v>,</v>
      </c>
      <c r="AO219" s="271" t="str">
        <f>IF($E219=$E218,IF(AP218=".",IF(MAX($Q219:AN219,0)=OPER!$AA314,".",IF(OPER!$AB314&lt;=HOUR(AP$7),MAX($Q219:AN219,0)+1,".")),","),IF(MAX($Q219:AN219,0)=OPER!$AA314,".",IF(OPER!$AB314&lt;=HOUR(AP$7),MAX($Q219:AN219,0)+1,".")))</f>
        <v>,</v>
      </c>
      <c r="AP219" s="269" t="str">
        <f>IF($E219=$E218,IF(AQ218=".",IF(MAX($Q219:AO219,0)=OPER!$AA314,".",IF(OPER!$AB314&lt;=HOUR(AQ$7),MAX($Q219:AO219,0)+1,".")),","),IF(MAX($Q219:AO219,0)=OPER!$AA314,".",IF(OPER!$AB314&lt;=HOUR(AQ$7),MAX($Q219:AO219,0)+1,".")))</f>
        <v>,</v>
      </c>
      <c r="AQ219" s="269" t="str">
        <f>IF($E219=$E218,IF(AR218=".",IF(MAX($Q219:AP219,0)=OPER!$AA314,".",IF(OPER!$AB314&lt;=HOUR(AR$7),MAX($Q219:AP219,0)+1,".")),","),IF(MAX($Q219:AP219,0)=OPER!$AA314,".",IF(OPER!$AB314&lt;=HOUR(AR$7),MAX($Q219:AP219,0)+1,".")))</f>
        <v>,</v>
      </c>
      <c r="AR219" s="270" t="str">
        <f>IF($E219=$E218,IF(AS218=".",IF(MAX($Q219:AQ219,0)=OPER!$AA314,".",IF(OPER!$AB314&lt;=HOUR(AS$7),MAX($Q219:AQ219,0)+1,".")),","),IF(MAX($Q219:AQ219,0)=OPER!$AA314,".",IF(OPER!$AB314&lt;=HOUR(AS$7),MAX($Q219:AQ219,0)+1,".")))</f>
        <v>,</v>
      </c>
      <c r="AS219" s="271" t="str">
        <f>IF($E219=$E218,IF(AT218=".",IF(MAX($Q219:AR219,0)=OPER!$AA314,".",IF(OPER!$AB314&lt;=HOUR(AT$7),MAX($Q219:AR219,0)+1,".")),","),IF(MAX($Q219:AR219,0)=OPER!$AA314,".",IF(OPER!$AB314&lt;=HOUR(AT$7),MAX($Q219:AR219,0)+1,".")))</f>
        <v>,</v>
      </c>
      <c r="AT219" s="269" t="str">
        <f>IF($E219=$E218,IF(AU218=".",IF(MAX($Q219:AS219,0)=OPER!$AA314,".",IF(OPER!$AB314&lt;=HOUR(AU$7),MAX($Q219:AS219,0)+1,".")),","),IF(MAX($Q219:AS219,0)=OPER!$AA314,".",IF(OPER!$AB314&lt;=HOUR(AU$7),MAX($Q219:AS219,0)+1,".")))</f>
        <v>,</v>
      </c>
      <c r="AU219" s="269" t="str">
        <f>IF($E219=$E218,IF(AV218=".",IF(MAX($Q219:AT219,0)=OPER!$AA314,".",IF(OPER!$AB314&lt;=HOUR(AV$7),MAX($Q219:AT219,0)+1,".")),","),IF(MAX($Q219:AT219,0)=OPER!$AA314,".",IF(OPER!$AB314&lt;=HOUR(AV$7),MAX($Q219:AT219,0)+1,".")))</f>
        <v>,</v>
      </c>
      <c r="AV219" s="270" t="str">
        <f>IF($E219=$E218,IF(AW218=".",IF(MAX($Q219:AU219,0)=OPER!$AA314,".",IF(OPER!$AB314&lt;=HOUR(AW$7),MAX($Q219:AU219,0)+1,".")),","),IF(MAX($Q219:AU219,0)=OPER!$AA314,".",IF(OPER!$AB314&lt;=HOUR(AW$7),MAX($Q219:AU219,0)+1,".")))</f>
        <v>,</v>
      </c>
      <c r="AW219" s="271" t="str">
        <f>IF($E219=$E218,IF(AX218=".",IF(MAX($Q219:AV219,0)=OPER!$AA314,".",IF(OPER!$AB314&lt;=HOUR(AX$7),MAX($Q219:AV219,0)+1,".")),","),IF(MAX($Q219:AV219,0)=OPER!$AA314,".",IF(OPER!$AB314&lt;=HOUR(AX$7),MAX($Q219:AV219,0)+1,".")))</f>
        <v>,</v>
      </c>
      <c r="AX219" s="269" t="str">
        <f>IF($E219=$E218,IF(AY218=".",IF(MAX($Q219:AW219,0)=OPER!$AA314,".",IF(OPER!$AB314&lt;=HOUR(AY$7),MAX($Q219:AW219,0)+1,".")),","),IF(MAX($Q219:AW219,0)=OPER!$AA314,".",IF(OPER!$AB314&lt;=HOUR(AY$7),MAX($Q219:AW219,0)+1,".")))</f>
        <v>,</v>
      </c>
      <c r="AY219" s="269" t="str">
        <f>IF($E219=$E218,IF(AZ218=".",IF(MAX($Q219:AX219,0)=OPER!$AA314,".",IF(OPER!$AB314&lt;=HOUR(AZ$7),MAX($Q219:AX219,0)+1,".")),","),IF(MAX($Q219:AX219,0)=OPER!$AA314,".",IF(OPER!$AB314&lt;=HOUR(AZ$7),MAX($Q219:AX219,0)+1,".")))</f>
        <v>,</v>
      </c>
      <c r="AZ219" s="270" t="str">
        <f>IF($E219=$E218,IF(BA218=".",IF(MAX($Q219:AY219,0)=OPER!$AA314,".",IF(OPER!$AB314&lt;=HOUR(BA$7),MAX($Q219:AY219,0)+1,".")),","),IF(MAX($Q219:AY219,0)=OPER!$AA314,".",IF(OPER!$AB314&lt;=HOUR(BA$7),MAX($Q219:AY219,0)+1,".")))</f>
        <v>,</v>
      </c>
      <c r="BA219" s="30">
        <f>+OPER!AK213</f>
        <v>0</v>
      </c>
    </row>
    <row r="220" spans="1:53" ht="59.8" x14ac:dyDescent="0.2">
      <c r="A220" s="282" t="str">
        <f>IF(OPER!AF214=0,"",OPER!AF214)</f>
        <v/>
      </c>
      <c r="B220" s="109" t="str">
        <f>IF(OPER!V214=0,"",OPER!V214)</f>
        <v/>
      </c>
      <c r="C220" s="71" t="str">
        <f>IF(OPER!U214 = 0,"", OPER!U214)</f>
        <v/>
      </c>
      <c r="D220" s="30" t="str">
        <f t="shared" si="16"/>
        <v/>
      </c>
      <c r="E220" s="262" t="str">
        <f>IF(OPER!X214 = 0,"",OPER!X214)</f>
        <v/>
      </c>
      <c r="F220" s="262" t="str">
        <f>IF(OPER!I214 = 0,"",OPER!I214)</f>
        <v/>
      </c>
      <c r="G220" s="263" t="str">
        <f>IF(OPER!C214=0,"",OPER!C214)</f>
        <v/>
      </c>
      <c r="H220" s="30" t="str">
        <f>IF(OPER!R214 = 0,"",OPER!R214)</f>
        <v/>
      </c>
      <c r="I220" s="30" t="str">
        <f>IF(OPER!F214=0,"", OPER!F214)</f>
        <v/>
      </c>
      <c r="J220" s="108" t="str">
        <f>IF(OPER!G214=0,"",OPER!G214)</f>
        <v/>
      </c>
      <c r="K220" s="250">
        <f>+OPER!R214</f>
        <v>0</v>
      </c>
      <c r="L220" s="262">
        <f t="shared" si="17"/>
        <v>0</v>
      </c>
      <c r="M220" s="250">
        <f t="shared" si="18"/>
        <v>0</v>
      </c>
      <c r="N220" s="205" t="str">
        <f>IF(OPER!A214=0,"",OPER!A214)</f>
        <v/>
      </c>
      <c r="O220" s="73" t="str">
        <f>IF(OPER!AJ2070=0,"",OPER!AJ2070)</f>
        <v/>
      </c>
      <c r="P220" s="264" t="str">
        <f>IF(OPER!AH214="EJECUTADO","SI",IF(OPER!AH214="NO EJECUTADO","NO",""))</f>
        <v/>
      </c>
      <c r="Q220" s="264" t="str">
        <f>IF(OPER!AN214="EJECUTADO","SI",IF(OPER!AN214="NO EJECUTADO","NO",""))</f>
        <v/>
      </c>
      <c r="R220" s="221" t="str">
        <f>IFERROR(VLOOKUP(OPER!Z214,OPER!$AU$490:$AV$577,2,0),"NO ASIGNADO")</f>
        <v>NO ASIGNADO</v>
      </c>
      <c r="S220" s="6">
        <f>+OPER!AG214</f>
        <v>0</v>
      </c>
      <c r="T220" s="268" t="str">
        <f>IF($E220=$E219,IF(U219=".",IF(MAX($Q220:Q220,0)=OPER!$AA315,".",IF(OPER!$AB315&lt;=HOUR(U$7),MAX($Q220:Q220,0)+1,".")),","),IF(MAX($Q220:Q220,0)=OPER!$AA315,".",IF(OPER!$AB315&lt;=HOUR(U$7),MAX($Q220:Q220,0)+1,".")))</f>
        <v>.</v>
      </c>
      <c r="U220" s="269" t="str">
        <f>IF($E220=$E219,IF(V219=".",IF(MAX($Q220:T220,0)=OPER!$AA315,".",IF(OPER!$AB315&lt;=HOUR(V$7),MAX($Q220:T220,0)+1,".")),","),IF(MAX($Q220:T220,0)=OPER!$AA315,".",IF(OPER!$AB315&lt;=HOUR(V$7),MAX($Q220:T220,0)+1,".")))</f>
        <v>.</v>
      </c>
      <c r="V220" s="269" t="str">
        <f>IF($E220=$E219,IF(W219=".",IF(MAX($Q220:U220,0)=OPER!$AA315,".",IF(OPER!$AB315&lt;=HOUR(W$7),MAX($Q220:U220,0)+1,".")),","),IF(MAX($Q220:U220,0)=OPER!$AA315,".",IF(OPER!$AB315&lt;=HOUR(W$7),MAX($Q220:U220,0)+1,".")))</f>
        <v>.</v>
      </c>
      <c r="W220" s="269" t="str">
        <f>IF($E220=$E219,IF(X219=".",IF(MAX($Q220:V220,0)=OPER!$AA315,".",IF(OPER!$AB315&lt;=HOUR(X$7),MAX($Q220:V220,0)+1,".")),","),IF(MAX($Q220:V220,0)=OPER!$AA315,".",IF(OPER!$AB315&lt;=HOUR(X$7),MAX($Q220:V220,0)+1,".")))</f>
        <v>.</v>
      </c>
      <c r="X220" s="270" t="str">
        <f>IF($E220=$E219,IF(Y219=".",IF(MAX($Q220:W220,0)=OPER!$AA315,".",IF(OPER!$AB315&lt;=HOUR(Y$7),MAX($Q220:W220,0)+1,".")),","),IF(MAX($Q220:W220,0)=OPER!$AA315,".",IF(OPER!$AB315&lt;=HOUR(Y$7),MAX($Q220:W220,0)+1,".")))</f>
        <v>.</v>
      </c>
      <c r="Y220" s="271" t="str">
        <f>IF($E220=$E219,IF(Z219=".",IF(MAX($Q220:X220,0)=OPER!$AA315,".",IF(OPER!$AB315&lt;=HOUR(Z$7),MAX($Q220:X220,0)+1,".")),","),IF(MAX($Q220:X220,0)=OPER!$AA315,".",IF(OPER!$AB315&lt;=HOUR(Z$7),MAX($Q220:X220,0)+1,".")))</f>
        <v>.</v>
      </c>
      <c r="Z220" s="269" t="str">
        <f>IF($E220=$E219,IF(AA219=".",IF(MAX($Q220:Y220,0)=OPER!$AA315,".",IF(OPER!$AB315&lt;=HOUR(AA$7),MAX($Q220:Y220,0)+1,".")),","),IF(MAX($Q220:Y220,0)=OPER!$AA315,".",IF(OPER!$AB315&lt;=HOUR(AA$7),MAX($Q220:Y220,0)+1,".")))</f>
        <v>.</v>
      </c>
      <c r="AA220" s="269" t="str">
        <f>IF($E220=$E219,IF(AB219=".",IF(MAX($Q220:Z220,0)=OPER!$AA315,".",IF(OPER!$AB315&lt;=HOUR(AB$7),MAX($Q220:Z220,0)+1,".")),","),IF(MAX($Q220:Z220,0)=OPER!$AA315,".",IF(OPER!$AB315&lt;=HOUR(AB$7),MAX($Q220:Z220,0)+1,".")))</f>
        <v>.</v>
      </c>
      <c r="AB220" s="270" t="str">
        <f>IF($E220=$E219,IF(AC219=".",IF(MAX($Q220:AA220,0)=OPER!$AA315,".",IF(OPER!$AB315&lt;=HOUR(AC$7),MAX($Q220:AA220,0)+1,".")),","),IF(MAX($Q220:AA220,0)=OPER!$AA315,".",IF(OPER!$AB315&lt;=HOUR(AC$7),MAX($Q220:AA220,0)+1,".")))</f>
        <v>.</v>
      </c>
      <c r="AC220" s="271" t="str">
        <f>IF($E220=$E219,IF(AD219=".",IF(MAX($Q220:AB220,0)=OPER!$AA315,".",IF(OPER!$AB315&lt;=HOUR(AD$7),MAX($Q220:AB220,0)+1,".")),","),IF(MAX($Q220:AB220,0)=OPER!$AA315,".",IF(OPER!$AB315&lt;=HOUR(AD$7),MAX($Q220:AB220,0)+1,".")))</f>
        <v>,</v>
      </c>
      <c r="AD220" s="269" t="str">
        <f>IF($E220=$E219,IF(AE219=".",IF(MAX($Q220:AC220,0)=OPER!$AA315,".",IF(OPER!$AB315&lt;=HOUR(AE$7),MAX($Q220:AC220,0)+1,".")),","),IF(MAX($Q220:AC220,0)=OPER!$AA315,".",IF(OPER!$AB315&lt;=HOUR(AE$7),MAX($Q220:AC220,0)+1,".")))</f>
        <v>,</v>
      </c>
      <c r="AE220" s="269" t="str">
        <f>IF($E220=$E219,IF(AF219=".",IF(MAX($Q220:AD220,0)=OPER!$AA315,".",IF(OPER!$AB315&lt;=HOUR(AF$7),MAX($Q220:AD220,0)+1,".")),","),IF(MAX($Q220:AD220,0)=OPER!$AA315,".",IF(OPER!$AB315&lt;=HOUR(AF$7),MAX($Q220:AD220,0)+1,".")))</f>
        <v>,</v>
      </c>
      <c r="AF220" s="270" t="str">
        <f>IF($E220=$E219,IF(AG219=".",IF(MAX($Q220:AE220,0)=OPER!$AA315,".",IF(OPER!$AB315&lt;=HOUR(AG$7),MAX($Q220:AE220,0)+1,".")),","),IF(MAX($Q220:AE220,0)=OPER!$AA315,".",IF(OPER!$AB315&lt;=HOUR(AG$7),MAX($Q220:AE220,0)+1,".")))</f>
        <v>,</v>
      </c>
      <c r="AG220" s="271" t="str">
        <f>IF($E220=$E219,IF(AH219=".",IF(MAX($Q220:AF220,0)=OPER!$AA315,".",IF(OPER!$AB315&lt;=HOUR(AH$7),MAX($Q220:AF220,0)+1,".")),","),IF(MAX($Q220:AF220,0)=OPER!$AA315,".",IF(OPER!$AB315&lt;=HOUR(AH$7),MAX($Q220:AF220,0)+1,".")))</f>
        <v>,</v>
      </c>
      <c r="AH220" s="269" t="str">
        <f>IF($E220=$E219,IF(AI219=".",IF(MAX($Q220:AG220,0)=OPER!$AA315,".",IF(OPER!$AB315&lt;=HOUR(AI$7),MAX($Q220:AG220,0)+1,".")),","),IF(MAX($Q220:AG220,0)=OPER!$AA315,".",IF(OPER!$AB315&lt;=HOUR(AI$7),MAX($Q220:AG220,0)+1,".")))</f>
        <v>,</v>
      </c>
      <c r="AI220" s="269" t="str">
        <f>IF($E220=$E219,IF(AJ219=".",IF(MAX($Q220:AH220,0)=OPER!$AA315,".",IF(OPER!$AB315&lt;=HOUR(AJ$7),MAX($Q220:AH220,0)+1,".")),","),IF(MAX($Q220:AH220,0)=OPER!$AA315,".",IF(OPER!$AB315&lt;=HOUR(AJ$7),MAX($Q220:AH220,0)+1,".")))</f>
        <v>,</v>
      </c>
      <c r="AJ220" s="270" t="str">
        <f>IF($E220=$E219,IF(AK219=".",IF(MAX($Q220:AI220,0)=OPER!$AA315,".",IF(OPER!$AB315&lt;=HOUR(AK$7),MAX($Q220:AI220,0)+1,".")),","),IF(MAX($Q220:AI220,0)=OPER!$AA315,".",IF(OPER!$AB315&lt;=HOUR(AK$7),MAX($Q220:AI220,0)+1,".")))</f>
        <v>,</v>
      </c>
      <c r="AK220" s="271" t="str">
        <f>IF($E220=$E219,IF(AL219=".",IF(MAX($Q220:AJ220,0)=OPER!$AA315,".",IF(OPER!$AB315&lt;=HOUR(AL$7),MAX($Q220:AJ220,0)+1,".")),","),IF(MAX($Q220:AJ220,0)=OPER!$AA315,".",IF(OPER!$AB315&lt;=HOUR(AL$7),MAX($Q220:AJ220,0)+1,".")))</f>
        <v>,</v>
      </c>
      <c r="AL220" s="269" t="str">
        <f>IF($E220=$E219,IF(AM219=".",IF(MAX($Q220:AK220,0)=OPER!$AA315,".",IF(OPER!$AB315&lt;=HOUR(AM$7),MAX($Q220:AK220,0)+1,".")),","),IF(MAX($Q220:AK220,0)=OPER!$AA315,".",IF(OPER!$AB315&lt;=HOUR(AM$7),MAX($Q220:AK220,0)+1,".")))</f>
        <v>,</v>
      </c>
      <c r="AM220" s="269" t="str">
        <f>IF($E220=$E219,IF(AN219=".",IF(MAX($Q220:AL220,0)=OPER!$AA315,".",IF(OPER!$AB315&lt;=HOUR(AN$7),MAX($Q220:AL220,0)+1,".")),","),IF(MAX($Q220:AL220,0)=OPER!$AA315,".",IF(OPER!$AB315&lt;=HOUR(AN$7),MAX($Q220:AL220,0)+1,".")))</f>
        <v>,</v>
      </c>
      <c r="AN220" s="270" t="str">
        <f>IF($E220=$E219,IF(AO219=".",IF(MAX($Q220:AM220,0)=OPER!$AA315,".",IF(OPER!$AB315&lt;=HOUR(AO$7),MAX($Q220:AM220,0)+1,".")),","),IF(MAX($Q220:AM220,0)=OPER!$AA315,".",IF(OPER!$AB315&lt;=HOUR(AO$7),MAX($Q220:AM220,0)+1,".")))</f>
        <v>,</v>
      </c>
      <c r="AO220" s="271" t="str">
        <f>IF($E220=$E219,IF(AP219=".",IF(MAX($Q220:AN220,0)=OPER!$AA315,".",IF(OPER!$AB315&lt;=HOUR(AP$7),MAX($Q220:AN220,0)+1,".")),","),IF(MAX($Q220:AN220,0)=OPER!$AA315,".",IF(OPER!$AB315&lt;=HOUR(AP$7),MAX($Q220:AN220,0)+1,".")))</f>
        <v>,</v>
      </c>
      <c r="AP220" s="269" t="str">
        <f>IF($E220=$E219,IF(AQ219=".",IF(MAX($Q220:AO220,0)=OPER!$AA315,".",IF(OPER!$AB315&lt;=HOUR(AQ$7),MAX($Q220:AO220,0)+1,".")),","),IF(MAX($Q220:AO220,0)=OPER!$AA315,".",IF(OPER!$AB315&lt;=HOUR(AQ$7),MAX($Q220:AO220,0)+1,".")))</f>
        <v>,</v>
      </c>
      <c r="AQ220" s="269" t="str">
        <f>IF($E220=$E219,IF(AR219=".",IF(MAX($Q220:AP220,0)=OPER!$AA315,".",IF(OPER!$AB315&lt;=HOUR(AR$7),MAX($Q220:AP220,0)+1,".")),","),IF(MAX($Q220:AP220,0)=OPER!$AA315,".",IF(OPER!$AB315&lt;=HOUR(AR$7),MAX($Q220:AP220,0)+1,".")))</f>
        <v>,</v>
      </c>
      <c r="AR220" s="270" t="str">
        <f>IF($E220=$E219,IF(AS219=".",IF(MAX($Q220:AQ220,0)=OPER!$AA315,".",IF(OPER!$AB315&lt;=HOUR(AS$7),MAX($Q220:AQ220,0)+1,".")),","),IF(MAX($Q220:AQ220,0)=OPER!$AA315,".",IF(OPER!$AB315&lt;=HOUR(AS$7),MAX($Q220:AQ220,0)+1,".")))</f>
        <v>,</v>
      </c>
      <c r="AS220" s="271" t="str">
        <f>IF($E220=$E219,IF(AT219=".",IF(MAX($Q220:AR220,0)=OPER!$AA315,".",IF(OPER!$AB315&lt;=HOUR(AT$7),MAX($Q220:AR220,0)+1,".")),","),IF(MAX($Q220:AR220,0)=OPER!$AA315,".",IF(OPER!$AB315&lt;=HOUR(AT$7),MAX($Q220:AR220,0)+1,".")))</f>
        <v>,</v>
      </c>
      <c r="AT220" s="269" t="str">
        <f>IF($E220=$E219,IF(AU219=".",IF(MAX($Q220:AS220,0)=OPER!$AA315,".",IF(OPER!$AB315&lt;=HOUR(AU$7),MAX($Q220:AS220,0)+1,".")),","),IF(MAX($Q220:AS220,0)=OPER!$AA315,".",IF(OPER!$AB315&lt;=HOUR(AU$7),MAX($Q220:AS220,0)+1,".")))</f>
        <v>,</v>
      </c>
      <c r="AU220" s="269" t="str">
        <f>IF($E220=$E219,IF(AV219=".",IF(MAX($Q220:AT220,0)=OPER!$AA315,".",IF(OPER!$AB315&lt;=HOUR(AV$7),MAX($Q220:AT220,0)+1,".")),","),IF(MAX($Q220:AT220,0)=OPER!$AA315,".",IF(OPER!$AB315&lt;=HOUR(AV$7),MAX($Q220:AT220,0)+1,".")))</f>
        <v>,</v>
      </c>
      <c r="AV220" s="270" t="str">
        <f>IF($E220=$E219,IF(AW219=".",IF(MAX($Q220:AU220,0)=OPER!$AA315,".",IF(OPER!$AB315&lt;=HOUR(AW$7),MAX($Q220:AU220,0)+1,".")),","),IF(MAX($Q220:AU220,0)=OPER!$AA315,".",IF(OPER!$AB315&lt;=HOUR(AW$7),MAX($Q220:AU220,0)+1,".")))</f>
        <v>,</v>
      </c>
      <c r="AW220" s="271" t="str">
        <f>IF($E220=$E219,IF(AX219=".",IF(MAX($Q220:AV220,0)=OPER!$AA315,".",IF(OPER!$AB315&lt;=HOUR(AX$7),MAX($Q220:AV220,0)+1,".")),","),IF(MAX($Q220:AV220,0)=OPER!$AA315,".",IF(OPER!$AB315&lt;=HOUR(AX$7),MAX($Q220:AV220,0)+1,".")))</f>
        <v>,</v>
      </c>
      <c r="AX220" s="269" t="str">
        <f>IF($E220=$E219,IF(AY219=".",IF(MAX($Q220:AW220,0)=OPER!$AA315,".",IF(OPER!$AB315&lt;=HOUR(AY$7),MAX($Q220:AW220,0)+1,".")),","),IF(MAX($Q220:AW220,0)=OPER!$AA315,".",IF(OPER!$AB315&lt;=HOUR(AY$7),MAX($Q220:AW220,0)+1,".")))</f>
        <v>,</v>
      </c>
      <c r="AY220" s="269" t="str">
        <f>IF($E220=$E219,IF(AZ219=".",IF(MAX($Q220:AX220,0)=OPER!$AA315,".",IF(OPER!$AB315&lt;=HOUR(AZ$7),MAX($Q220:AX220,0)+1,".")),","),IF(MAX($Q220:AX220,0)=OPER!$AA315,".",IF(OPER!$AB315&lt;=HOUR(AZ$7),MAX($Q220:AX220,0)+1,".")))</f>
        <v>,</v>
      </c>
      <c r="AZ220" s="270" t="str">
        <f>IF($E220=$E219,IF(BA219=".",IF(MAX($Q220:AY220,0)=OPER!$AA315,".",IF(OPER!$AB315&lt;=HOUR(BA$7),MAX($Q220:AY220,0)+1,".")),","),IF(MAX($Q220:AY220,0)=OPER!$AA315,".",IF(OPER!$AB315&lt;=HOUR(BA$7),MAX($Q220:AY220,0)+1,".")))</f>
        <v>,</v>
      </c>
      <c r="BA220" s="30">
        <f>+OPER!AK214</f>
        <v>0</v>
      </c>
    </row>
    <row r="221" spans="1:53" ht="59.8" x14ac:dyDescent="0.2">
      <c r="A221" s="282" t="str">
        <f>IF(OPER!AF215=0,"",OPER!AF215)</f>
        <v/>
      </c>
      <c r="B221" s="109" t="str">
        <f>IF(OPER!V215=0,"",OPER!V215)</f>
        <v/>
      </c>
      <c r="C221" s="71" t="str">
        <f>IF(OPER!U215 = 0,"", OPER!U215)</f>
        <v/>
      </c>
      <c r="D221" s="30" t="str">
        <f t="shared" si="16"/>
        <v/>
      </c>
      <c r="E221" s="262" t="str">
        <f>IF(OPER!X215 = 0,"",OPER!X215)</f>
        <v/>
      </c>
      <c r="F221" s="262" t="str">
        <f>IF(OPER!I215 = 0,"",OPER!I215)</f>
        <v/>
      </c>
      <c r="G221" s="263" t="str">
        <f>IF(OPER!C215=0,"",OPER!C215)</f>
        <v/>
      </c>
      <c r="H221" s="30" t="str">
        <f>IF(OPER!R215 = 0,"",OPER!R215)</f>
        <v/>
      </c>
      <c r="I221" s="30" t="str">
        <f>IF(OPER!F215=0,"", OPER!F215)</f>
        <v/>
      </c>
      <c r="J221" s="108" t="str">
        <f>IF(OPER!G215=0,"",OPER!G215)</f>
        <v/>
      </c>
      <c r="K221" s="250">
        <f>+OPER!R215</f>
        <v>0</v>
      </c>
      <c r="L221" s="262">
        <f t="shared" si="17"/>
        <v>0</v>
      </c>
      <c r="M221" s="250">
        <f t="shared" si="18"/>
        <v>0</v>
      </c>
      <c r="N221" s="205" t="str">
        <f>IF(OPER!A215=0,"",OPER!A215)</f>
        <v/>
      </c>
      <c r="O221" s="73" t="str">
        <f>IF(OPER!AJ2071=0,"",OPER!AJ2071)</f>
        <v/>
      </c>
      <c r="P221" s="264" t="str">
        <f>IF(OPER!AH215="EJECUTADO","SI",IF(OPER!AH215="NO EJECUTADO","NO",""))</f>
        <v/>
      </c>
      <c r="Q221" s="264" t="str">
        <f>IF(OPER!AN215="EJECUTADO","SI",IF(OPER!AN215="NO EJECUTADO","NO",""))</f>
        <v/>
      </c>
      <c r="R221" s="221" t="str">
        <f>IFERROR(VLOOKUP(OPER!Z215,OPER!$AU$490:$AV$577,2,0),"NO ASIGNADO")</f>
        <v>NO ASIGNADO</v>
      </c>
      <c r="S221" s="6">
        <f>+OPER!AG215</f>
        <v>0</v>
      </c>
      <c r="T221" s="268" t="str">
        <f>IF($E221=$E220,IF(U220=".",IF(MAX($Q221:Q221,0)=OPER!$AA316,".",IF(OPER!$AB316&lt;=HOUR(U$7),MAX($Q221:Q221,0)+1,".")),","),IF(MAX($Q221:Q221,0)=OPER!$AA316,".",IF(OPER!$AB316&lt;=HOUR(U$7),MAX($Q221:Q221,0)+1,".")))</f>
        <v>.</v>
      </c>
      <c r="U221" s="269" t="str">
        <f>IF($E221=$E220,IF(V220=".",IF(MAX($Q221:T221,0)=OPER!$AA316,".",IF(OPER!$AB316&lt;=HOUR(V$7),MAX($Q221:T221,0)+1,".")),","),IF(MAX($Q221:T221,0)=OPER!$AA316,".",IF(OPER!$AB316&lt;=HOUR(V$7),MAX($Q221:T221,0)+1,".")))</f>
        <v>.</v>
      </c>
      <c r="V221" s="269" t="str">
        <f>IF($E221=$E220,IF(W220=".",IF(MAX($Q221:U221,0)=OPER!$AA316,".",IF(OPER!$AB316&lt;=HOUR(W$7),MAX($Q221:U221,0)+1,".")),","),IF(MAX($Q221:U221,0)=OPER!$AA316,".",IF(OPER!$AB316&lt;=HOUR(W$7),MAX($Q221:U221,0)+1,".")))</f>
        <v>.</v>
      </c>
      <c r="W221" s="269" t="str">
        <f>IF($E221=$E220,IF(X220=".",IF(MAX($Q221:V221,0)=OPER!$AA316,".",IF(OPER!$AB316&lt;=HOUR(X$7),MAX($Q221:V221,0)+1,".")),","),IF(MAX($Q221:V221,0)=OPER!$AA316,".",IF(OPER!$AB316&lt;=HOUR(X$7),MAX($Q221:V221,0)+1,".")))</f>
        <v>.</v>
      </c>
      <c r="X221" s="270" t="str">
        <f>IF($E221=$E220,IF(Y220=".",IF(MAX($Q221:W221,0)=OPER!$AA316,".",IF(OPER!$AB316&lt;=HOUR(Y$7),MAX($Q221:W221,0)+1,".")),","),IF(MAX($Q221:W221,0)=OPER!$AA316,".",IF(OPER!$AB316&lt;=HOUR(Y$7),MAX($Q221:W221,0)+1,".")))</f>
        <v>.</v>
      </c>
      <c r="Y221" s="271" t="str">
        <f>IF($E221=$E220,IF(Z220=".",IF(MAX($Q221:X221,0)=OPER!$AA316,".",IF(OPER!$AB316&lt;=HOUR(Z$7),MAX($Q221:X221,0)+1,".")),","),IF(MAX($Q221:X221,0)=OPER!$AA316,".",IF(OPER!$AB316&lt;=HOUR(Z$7),MAX($Q221:X221,0)+1,".")))</f>
        <v>.</v>
      </c>
      <c r="Z221" s="269" t="str">
        <f>IF($E221=$E220,IF(AA220=".",IF(MAX($Q221:Y221,0)=OPER!$AA316,".",IF(OPER!$AB316&lt;=HOUR(AA$7),MAX($Q221:Y221,0)+1,".")),","),IF(MAX($Q221:Y221,0)=OPER!$AA316,".",IF(OPER!$AB316&lt;=HOUR(AA$7),MAX($Q221:Y221,0)+1,".")))</f>
        <v>.</v>
      </c>
      <c r="AA221" s="269" t="str">
        <f>IF($E221=$E220,IF(AB220=".",IF(MAX($Q221:Z221,0)=OPER!$AA316,".",IF(OPER!$AB316&lt;=HOUR(AB$7),MAX($Q221:Z221,0)+1,".")),","),IF(MAX($Q221:Z221,0)=OPER!$AA316,".",IF(OPER!$AB316&lt;=HOUR(AB$7),MAX($Q221:Z221,0)+1,".")))</f>
        <v>.</v>
      </c>
      <c r="AB221" s="270" t="str">
        <f>IF($E221=$E220,IF(AC220=".",IF(MAX($Q221:AA221,0)=OPER!$AA316,".",IF(OPER!$AB316&lt;=HOUR(AC$7),MAX($Q221:AA221,0)+1,".")),","),IF(MAX($Q221:AA221,0)=OPER!$AA316,".",IF(OPER!$AB316&lt;=HOUR(AC$7),MAX($Q221:AA221,0)+1,".")))</f>
        <v>,</v>
      </c>
      <c r="AC221" s="271" t="str">
        <f>IF($E221=$E220,IF(AD220=".",IF(MAX($Q221:AB221,0)=OPER!$AA316,".",IF(OPER!$AB316&lt;=HOUR(AD$7),MAX($Q221:AB221,0)+1,".")),","),IF(MAX($Q221:AB221,0)=OPER!$AA316,".",IF(OPER!$AB316&lt;=HOUR(AD$7),MAX($Q221:AB221,0)+1,".")))</f>
        <v>,</v>
      </c>
      <c r="AD221" s="269" t="str">
        <f>IF($E221=$E220,IF(AE220=".",IF(MAX($Q221:AC221,0)=OPER!$AA316,".",IF(OPER!$AB316&lt;=HOUR(AE$7),MAX($Q221:AC221,0)+1,".")),","),IF(MAX($Q221:AC221,0)=OPER!$AA316,".",IF(OPER!$AB316&lt;=HOUR(AE$7),MAX($Q221:AC221,0)+1,".")))</f>
        <v>,</v>
      </c>
      <c r="AE221" s="269" t="str">
        <f>IF($E221=$E220,IF(AF220=".",IF(MAX($Q221:AD221,0)=OPER!$AA316,".",IF(OPER!$AB316&lt;=HOUR(AF$7),MAX($Q221:AD221,0)+1,".")),","),IF(MAX($Q221:AD221,0)=OPER!$AA316,".",IF(OPER!$AB316&lt;=HOUR(AF$7),MAX($Q221:AD221,0)+1,".")))</f>
        <v>,</v>
      </c>
      <c r="AF221" s="270" t="str">
        <f>IF($E221=$E220,IF(AG220=".",IF(MAX($Q221:AE221,0)=OPER!$AA316,".",IF(OPER!$AB316&lt;=HOUR(AG$7),MAX($Q221:AE221,0)+1,".")),","),IF(MAX($Q221:AE221,0)=OPER!$AA316,".",IF(OPER!$AB316&lt;=HOUR(AG$7),MAX($Q221:AE221,0)+1,".")))</f>
        <v>,</v>
      </c>
      <c r="AG221" s="271" t="str">
        <f>IF($E221=$E220,IF(AH220=".",IF(MAX($Q221:AF221,0)=OPER!$AA316,".",IF(OPER!$AB316&lt;=HOUR(AH$7),MAX($Q221:AF221,0)+1,".")),","),IF(MAX($Q221:AF221,0)=OPER!$AA316,".",IF(OPER!$AB316&lt;=HOUR(AH$7),MAX($Q221:AF221,0)+1,".")))</f>
        <v>,</v>
      </c>
      <c r="AH221" s="269" t="str">
        <f>IF($E221=$E220,IF(AI220=".",IF(MAX($Q221:AG221,0)=OPER!$AA316,".",IF(OPER!$AB316&lt;=HOUR(AI$7),MAX($Q221:AG221,0)+1,".")),","),IF(MAX($Q221:AG221,0)=OPER!$AA316,".",IF(OPER!$AB316&lt;=HOUR(AI$7),MAX($Q221:AG221,0)+1,".")))</f>
        <v>,</v>
      </c>
      <c r="AI221" s="269" t="str">
        <f>IF($E221=$E220,IF(AJ220=".",IF(MAX($Q221:AH221,0)=OPER!$AA316,".",IF(OPER!$AB316&lt;=HOUR(AJ$7),MAX($Q221:AH221,0)+1,".")),","),IF(MAX($Q221:AH221,0)=OPER!$AA316,".",IF(OPER!$AB316&lt;=HOUR(AJ$7),MAX($Q221:AH221,0)+1,".")))</f>
        <v>,</v>
      </c>
      <c r="AJ221" s="270" t="str">
        <f>IF($E221=$E220,IF(AK220=".",IF(MAX($Q221:AI221,0)=OPER!$AA316,".",IF(OPER!$AB316&lt;=HOUR(AK$7),MAX($Q221:AI221,0)+1,".")),","),IF(MAX($Q221:AI221,0)=OPER!$AA316,".",IF(OPER!$AB316&lt;=HOUR(AK$7),MAX($Q221:AI221,0)+1,".")))</f>
        <v>,</v>
      </c>
      <c r="AK221" s="271" t="str">
        <f>IF($E221=$E220,IF(AL220=".",IF(MAX($Q221:AJ221,0)=OPER!$AA316,".",IF(OPER!$AB316&lt;=HOUR(AL$7),MAX($Q221:AJ221,0)+1,".")),","),IF(MAX($Q221:AJ221,0)=OPER!$AA316,".",IF(OPER!$AB316&lt;=HOUR(AL$7),MAX($Q221:AJ221,0)+1,".")))</f>
        <v>,</v>
      </c>
      <c r="AL221" s="269" t="str">
        <f>IF($E221=$E220,IF(AM220=".",IF(MAX($Q221:AK221,0)=OPER!$AA316,".",IF(OPER!$AB316&lt;=HOUR(AM$7),MAX($Q221:AK221,0)+1,".")),","),IF(MAX($Q221:AK221,0)=OPER!$AA316,".",IF(OPER!$AB316&lt;=HOUR(AM$7),MAX($Q221:AK221,0)+1,".")))</f>
        <v>,</v>
      </c>
      <c r="AM221" s="269" t="str">
        <f>IF($E221=$E220,IF(AN220=".",IF(MAX($Q221:AL221,0)=OPER!$AA316,".",IF(OPER!$AB316&lt;=HOUR(AN$7),MAX($Q221:AL221,0)+1,".")),","),IF(MAX($Q221:AL221,0)=OPER!$AA316,".",IF(OPER!$AB316&lt;=HOUR(AN$7),MAX($Q221:AL221,0)+1,".")))</f>
        <v>,</v>
      </c>
      <c r="AN221" s="270" t="str">
        <f>IF($E221=$E220,IF(AO220=".",IF(MAX($Q221:AM221,0)=OPER!$AA316,".",IF(OPER!$AB316&lt;=HOUR(AO$7),MAX($Q221:AM221,0)+1,".")),","),IF(MAX($Q221:AM221,0)=OPER!$AA316,".",IF(OPER!$AB316&lt;=HOUR(AO$7),MAX($Q221:AM221,0)+1,".")))</f>
        <v>,</v>
      </c>
      <c r="AO221" s="271" t="str">
        <f>IF($E221=$E220,IF(AP220=".",IF(MAX($Q221:AN221,0)=OPER!$AA316,".",IF(OPER!$AB316&lt;=HOUR(AP$7),MAX($Q221:AN221,0)+1,".")),","),IF(MAX($Q221:AN221,0)=OPER!$AA316,".",IF(OPER!$AB316&lt;=HOUR(AP$7),MAX($Q221:AN221,0)+1,".")))</f>
        <v>,</v>
      </c>
      <c r="AP221" s="269" t="str">
        <f>IF($E221=$E220,IF(AQ220=".",IF(MAX($Q221:AO221,0)=OPER!$AA316,".",IF(OPER!$AB316&lt;=HOUR(AQ$7),MAX($Q221:AO221,0)+1,".")),","),IF(MAX($Q221:AO221,0)=OPER!$AA316,".",IF(OPER!$AB316&lt;=HOUR(AQ$7),MAX($Q221:AO221,0)+1,".")))</f>
        <v>,</v>
      </c>
      <c r="AQ221" s="269" t="str">
        <f>IF($E221=$E220,IF(AR220=".",IF(MAX($Q221:AP221,0)=OPER!$AA316,".",IF(OPER!$AB316&lt;=HOUR(AR$7),MAX($Q221:AP221,0)+1,".")),","),IF(MAX($Q221:AP221,0)=OPER!$AA316,".",IF(OPER!$AB316&lt;=HOUR(AR$7),MAX($Q221:AP221,0)+1,".")))</f>
        <v>,</v>
      </c>
      <c r="AR221" s="270" t="str">
        <f>IF($E221=$E220,IF(AS220=".",IF(MAX($Q221:AQ221,0)=OPER!$AA316,".",IF(OPER!$AB316&lt;=HOUR(AS$7),MAX($Q221:AQ221,0)+1,".")),","),IF(MAX($Q221:AQ221,0)=OPER!$AA316,".",IF(OPER!$AB316&lt;=HOUR(AS$7),MAX($Q221:AQ221,0)+1,".")))</f>
        <v>,</v>
      </c>
      <c r="AS221" s="271" t="str">
        <f>IF($E221=$E220,IF(AT220=".",IF(MAX($Q221:AR221,0)=OPER!$AA316,".",IF(OPER!$AB316&lt;=HOUR(AT$7),MAX($Q221:AR221,0)+1,".")),","),IF(MAX($Q221:AR221,0)=OPER!$AA316,".",IF(OPER!$AB316&lt;=HOUR(AT$7),MAX($Q221:AR221,0)+1,".")))</f>
        <v>,</v>
      </c>
      <c r="AT221" s="269" t="str">
        <f>IF($E221=$E220,IF(AU220=".",IF(MAX($Q221:AS221,0)=OPER!$AA316,".",IF(OPER!$AB316&lt;=HOUR(AU$7),MAX($Q221:AS221,0)+1,".")),","),IF(MAX($Q221:AS221,0)=OPER!$AA316,".",IF(OPER!$AB316&lt;=HOUR(AU$7),MAX($Q221:AS221,0)+1,".")))</f>
        <v>,</v>
      </c>
      <c r="AU221" s="269" t="str">
        <f>IF($E221=$E220,IF(AV220=".",IF(MAX($Q221:AT221,0)=OPER!$AA316,".",IF(OPER!$AB316&lt;=HOUR(AV$7),MAX($Q221:AT221,0)+1,".")),","),IF(MAX($Q221:AT221,0)=OPER!$AA316,".",IF(OPER!$AB316&lt;=HOUR(AV$7),MAX($Q221:AT221,0)+1,".")))</f>
        <v>,</v>
      </c>
      <c r="AV221" s="270" t="str">
        <f>IF($E221=$E220,IF(AW220=".",IF(MAX($Q221:AU221,0)=OPER!$AA316,".",IF(OPER!$AB316&lt;=HOUR(AW$7),MAX($Q221:AU221,0)+1,".")),","),IF(MAX($Q221:AU221,0)=OPER!$AA316,".",IF(OPER!$AB316&lt;=HOUR(AW$7),MAX($Q221:AU221,0)+1,".")))</f>
        <v>,</v>
      </c>
      <c r="AW221" s="271" t="str">
        <f>IF($E221=$E220,IF(AX220=".",IF(MAX($Q221:AV221,0)=OPER!$AA316,".",IF(OPER!$AB316&lt;=HOUR(AX$7),MAX($Q221:AV221,0)+1,".")),","),IF(MAX($Q221:AV221,0)=OPER!$AA316,".",IF(OPER!$AB316&lt;=HOUR(AX$7),MAX($Q221:AV221,0)+1,".")))</f>
        <v>,</v>
      </c>
      <c r="AX221" s="269" t="str">
        <f>IF($E221=$E220,IF(AY220=".",IF(MAX($Q221:AW221,0)=OPER!$AA316,".",IF(OPER!$AB316&lt;=HOUR(AY$7),MAX($Q221:AW221,0)+1,".")),","),IF(MAX($Q221:AW221,0)=OPER!$AA316,".",IF(OPER!$AB316&lt;=HOUR(AY$7),MAX($Q221:AW221,0)+1,".")))</f>
        <v>,</v>
      </c>
      <c r="AY221" s="269" t="str">
        <f>IF($E221=$E220,IF(AZ220=".",IF(MAX($Q221:AX221,0)=OPER!$AA316,".",IF(OPER!$AB316&lt;=HOUR(AZ$7),MAX($Q221:AX221,0)+1,".")),","),IF(MAX($Q221:AX221,0)=OPER!$AA316,".",IF(OPER!$AB316&lt;=HOUR(AZ$7),MAX($Q221:AX221,0)+1,".")))</f>
        <v>,</v>
      </c>
      <c r="AZ221" s="270" t="str">
        <f>IF($E221=$E220,IF(BA220=".",IF(MAX($Q221:AY221,0)=OPER!$AA316,".",IF(OPER!$AB316&lt;=HOUR(BA$7),MAX($Q221:AY221,0)+1,".")),","),IF(MAX($Q221:AY221,0)=OPER!$AA316,".",IF(OPER!$AB316&lt;=HOUR(BA$7),MAX($Q221:AY221,0)+1,".")))</f>
        <v>,</v>
      </c>
      <c r="BA221" s="30">
        <f>+OPER!AK215</f>
        <v>0</v>
      </c>
    </row>
    <row r="222" spans="1:53" ht="59.8" x14ac:dyDescent="0.2">
      <c r="A222" s="282" t="str">
        <f>IF(OPER!AF216=0,"",OPER!AF216)</f>
        <v/>
      </c>
      <c r="B222" s="109" t="str">
        <f>IF(OPER!V216=0,"",OPER!V216)</f>
        <v/>
      </c>
      <c r="C222" s="71" t="str">
        <f>IF(OPER!U216 = 0,"", OPER!U216)</f>
        <v/>
      </c>
      <c r="D222" s="30" t="str">
        <f t="shared" si="16"/>
        <v/>
      </c>
      <c r="E222" s="262" t="str">
        <f>IF(OPER!X216 = 0,"",OPER!X216)</f>
        <v/>
      </c>
      <c r="F222" s="262" t="str">
        <f>IF(OPER!I216 = 0,"",OPER!I216)</f>
        <v/>
      </c>
      <c r="G222" s="263" t="str">
        <f>IF(OPER!C216=0,"",OPER!C216)</f>
        <v/>
      </c>
      <c r="H222" s="30" t="str">
        <f>IF(OPER!R216 = 0,"",OPER!R216)</f>
        <v/>
      </c>
      <c r="I222" s="30" t="str">
        <f>IF(OPER!F216=0,"", OPER!F216)</f>
        <v/>
      </c>
      <c r="J222" s="108" t="str">
        <f>IF(OPER!G216=0,"",OPER!G216)</f>
        <v/>
      </c>
      <c r="K222" s="250">
        <f>+OPER!R216</f>
        <v>0</v>
      </c>
      <c r="L222" s="262">
        <f t="shared" si="17"/>
        <v>0</v>
      </c>
      <c r="M222" s="250">
        <f t="shared" si="18"/>
        <v>0</v>
      </c>
      <c r="N222" s="205" t="str">
        <f>IF(OPER!A216=0,"",OPER!A216)</f>
        <v/>
      </c>
      <c r="O222" s="73" t="str">
        <f>IF(OPER!AJ2072=0,"",OPER!AJ2072)</f>
        <v/>
      </c>
      <c r="P222" s="264" t="str">
        <f>IF(OPER!AH216="EJECUTADO","SI",IF(OPER!AH216="NO EJECUTADO","NO",""))</f>
        <v/>
      </c>
      <c r="Q222" s="264" t="str">
        <f>IF(OPER!AN216="EJECUTADO","SI",IF(OPER!AN216="NO EJECUTADO","NO",""))</f>
        <v/>
      </c>
      <c r="R222" s="221" t="str">
        <f>IFERROR(VLOOKUP(OPER!Z216,OPER!$AU$490:$AV$577,2,0),"NO ASIGNADO")</f>
        <v>NO ASIGNADO</v>
      </c>
      <c r="S222" s="6">
        <f>+OPER!AG216</f>
        <v>0</v>
      </c>
      <c r="T222" s="268" t="str">
        <f>IF($E222=$E221,IF(U221=".",IF(MAX($Q222:Q222,0)=OPER!$AA317,".",IF(OPER!$AB317&lt;=HOUR(U$7),MAX($Q222:Q222,0)+1,".")),","),IF(MAX($Q222:Q222,0)=OPER!$AA317,".",IF(OPER!$AB317&lt;=HOUR(U$7),MAX($Q222:Q222,0)+1,".")))</f>
        <v>.</v>
      </c>
      <c r="U222" s="269" t="str">
        <f>IF($E222=$E221,IF(V221=".",IF(MAX($Q222:T222,0)=OPER!$AA317,".",IF(OPER!$AB317&lt;=HOUR(V$7),MAX($Q222:T222,0)+1,".")),","),IF(MAX($Q222:T222,0)=OPER!$AA317,".",IF(OPER!$AB317&lt;=HOUR(V$7),MAX($Q222:T222,0)+1,".")))</f>
        <v>.</v>
      </c>
      <c r="V222" s="269" t="str">
        <f>IF($E222=$E221,IF(W221=".",IF(MAX($Q222:U222,0)=OPER!$AA317,".",IF(OPER!$AB317&lt;=HOUR(W$7),MAX($Q222:U222,0)+1,".")),","),IF(MAX($Q222:U222,0)=OPER!$AA317,".",IF(OPER!$AB317&lt;=HOUR(W$7),MAX($Q222:U222,0)+1,".")))</f>
        <v>.</v>
      </c>
      <c r="W222" s="269" t="str">
        <f>IF($E222=$E221,IF(X221=".",IF(MAX($Q222:V222,0)=OPER!$AA317,".",IF(OPER!$AB317&lt;=HOUR(X$7),MAX($Q222:V222,0)+1,".")),","),IF(MAX($Q222:V222,0)=OPER!$AA317,".",IF(OPER!$AB317&lt;=HOUR(X$7),MAX($Q222:V222,0)+1,".")))</f>
        <v>.</v>
      </c>
      <c r="X222" s="270" t="str">
        <f>IF($E222=$E221,IF(Y221=".",IF(MAX($Q222:W222,0)=OPER!$AA317,".",IF(OPER!$AB317&lt;=HOUR(Y$7),MAX($Q222:W222,0)+1,".")),","),IF(MAX($Q222:W222,0)=OPER!$AA317,".",IF(OPER!$AB317&lt;=HOUR(Y$7),MAX($Q222:W222,0)+1,".")))</f>
        <v>.</v>
      </c>
      <c r="Y222" s="271" t="str">
        <f>IF($E222=$E221,IF(Z221=".",IF(MAX($Q222:X222,0)=OPER!$AA317,".",IF(OPER!$AB317&lt;=HOUR(Z$7),MAX($Q222:X222,0)+1,".")),","),IF(MAX($Q222:X222,0)=OPER!$AA317,".",IF(OPER!$AB317&lt;=HOUR(Z$7),MAX($Q222:X222,0)+1,".")))</f>
        <v>.</v>
      </c>
      <c r="Z222" s="269" t="str">
        <f>IF($E222=$E221,IF(AA221=".",IF(MAX($Q222:Y222,0)=OPER!$AA317,".",IF(OPER!$AB317&lt;=HOUR(AA$7),MAX($Q222:Y222,0)+1,".")),","),IF(MAX($Q222:Y222,0)=OPER!$AA317,".",IF(OPER!$AB317&lt;=HOUR(AA$7),MAX($Q222:Y222,0)+1,".")))</f>
        <v>.</v>
      </c>
      <c r="AA222" s="269" t="str">
        <f>IF($E222=$E221,IF(AB221=".",IF(MAX($Q222:Z222,0)=OPER!$AA317,".",IF(OPER!$AB317&lt;=HOUR(AB$7),MAX($Q222:Z222,0)+1,".")),","),IF(MAX($Q222:Z222,0)=OPER!$AA317,".",IF(OPER!$AB317&lt;=HOUR(AB$7),MAX($Q222:Z222,0)+1,".")))</f>
        <v>,</v>
      </c>
      <c r="AB222" s="270" t="str">
        <f>IF($E222=$E221,IF(AC221=".",IF(MAX($Q222:AA222,0)=OPER!$AA317,".",IF(OPER!$AB317&lt;=HOUR(AC$7),MAX($Q222:AA222,0)+1,".")),","),IF(MAX($Q222:AA222,0)=OPER!$AA317,".",IF(OPER!$AB317&lt;=HOUR(AC$7),MAX($Q222:AA222,0)+1,".")))</f>
        <v>,</v>
      </c>
      <c r="AC222" s="271" t="str">
        <f>IF($E222=$E221,IF(AD221=".",IF(MAX($Q222:AB222,0)=OPER!$AA317,".",IF(OPER!$AB317&lt;=HOUR(AD$7),MAX($Q222:AB222,0)+1,".")),","),IF(MAX($Q222:AB222,0)=OPER!$AA317,".",IF(OPER!$AB317&lt;=HOUR(AD$7),MAX($Q222:AB222,0)+1,".")))</f>
        <v>,</v>
      </c>
      <c r="AD222" s="269" t="str">
        <f>IF($E222=$E221,IF(AE221=".",IF(MAX($Q222:AC222,0)=OPER!$AA317,".",IF(OPER!$AB317&lt;=HOUR(AE$7),MAX($Q222:AC222,0)+1,".")),","),IF(MAX($Q222:AC222,0)=OPER!$AA317,".",IF(OPER!$AB317&lt;=HOUR(AE$7),MAX($Q222:AC222,0)+1,".")))</f>
        <v>,</v>
      </c>
      <c r="AE222" s="269" t="str">
        <f>IF($E222=$E221,IF(AF221=".",IF(MAX($Q222:AD222,0)=OPER!$AA317,".",IF(OPER!$AB317&lt;=HOUR(AF$7),MAX($Q222:AD222,0)+1,".")),","),IF(MAX($Q222:AD222,0)=OPER!$AA317,".",IF(OPER!$AB317&lt;=HOUR(AF$7),MAX($Q222:AD222,0)+1,".")))</f>
        <v>,</v>
      </c>
      <c r="AF222" s="270" t="str">
        <f>IF($E222=$E221,IF(AG221=".",IF(MAX($Q222:AE222,0)=OPER!$AA317,".",IF(OPER!$AB317&lt;=HOUR(AG$7),MAX($Q222:AE222,0)+1,".")),","),IF(MAX($Q222:AE222,0)=OPER!$AA317,".",IF(OPER!$AB317&lt;=HOUR(AG$7),MAX($Q222:AE222,0)+1,".")))</f>
        <v>,</v>
      </c>
      <c r="AG222" s="271" t="str">
        <f>IF($E222=$E221,IF(AH221=".",IF(MAX($Q222:AF222,0)=OPER!$AA317,".",IF(OPER!$AB317&lt;=HOUR(AH$7),MAX($Q222:AF222,0)+1,".")),","),IF(MAX($Q222:AF222,0)=OPER!$AA317,".",IF(OPER!$AB317&lt;=HOUR(AH$7),MAX($Q222:AF222,0)+1,".")))</f>
        <v>,</v>
      </c>
      <c r="AH222" s="269" t="str">
        <f>IF($E222=$E221,IF(AI221=".",IF(MAX($Q222:AG222,0)=OPER!$AA317,".",IF(OPER!$AB317&lt;=HOUR(AI$7),MAX($Q222:AG222,0)+1,".")),","),IF(MAX($Q222:AG222,0)=OPER!$AA317,".",IF(OPER!$AB317&lt;=HOUR(AI$7),MAX($Q222:AG222,0)+1,".")))</f>
        <v>,</v>
      </c>
      <c r="AI222" s="269" t="str">
        <f>IF($E222=$E221,IF(AJ221=".",IF(MAX($Q222:AH222,0)=OPER!$AA317,".",IF(OPER!$AB317&lt;=HOUR(AJ$7),MAX($Q222:AH222,0)+1,".")),","),IF(MAX($Q222:AH222,0)=OPER!$AA317,".",IF(OPER!$AB317&lt;=HOUR(AJ$7),MAX($Q222:AH222,0)+1,".")))</f>
        <v>,</v>
      </c>
      <c r="AJ222" s="270" t="str">
        <f>IF($E222=$E221,IF(AK221=".",IF(MAX($Q222:AI222,0)=OPER!$AA317,".",IF(OPER!$AB317&lt;=HOUR(AK$7),MAX($Q222:AI222,0)+1,".")),","),IF(MAX($Q222:AI222,0)=OPER!$AA317,".",IF(OPER!$AB317&lt;=HOUR(AK$7),MAX($Q222:AI222,0)+1,".")))</f>
        <v>,</v>
      </c>
      <c r="AK222" s="271" t="str">
        <f>IF($E222=$E221,IF(AL221=".",IF(MAX($Q222:AJ222,0)=OPER!$AA317,".",IF(OPER!$AB317&lt;=HOUR(AL$7),MAX($Q222:AJ222,0)+1,".")),","),IF(MAX($Q222:AJ222,0)=OPER!$AA317,".",IF(OPER!$AB317&lt;=HOUR(AL$7),MAX($Q222:AJ222,0)+1,".")))</f>
        <v>,</v>
      </c>
      <c r="AL222" s="269" t="str">
        <f>IF($E222=$E221,IF(AM221=".",IF(MAX($Q222:AK222,0)=OPER!$AA317,".",IF(OPER!$AB317&lt;=HOUR(AM$7),MAX($Q222:AK222,0)+1,".")),","),IF(MAX($Q222:AK222,0)=OPER!$AA317,".",IF(OPER!$AB317&lt;=HOUR(AM$7),MAX($Q222:AK222,0)+1,".")))</f>
        <v>,</v>
      </c>
      <c r="AM222" s="269" t="str">
        <f>IF($E222=$E221,IF(AN221=".",IF(MAX($Q222:AL222,0)=OPER!$AA317,".",IF(OPER!$AB317&lt;=HOUR(AN$7),MAX($Q222:AL222,0)+1,".")),","),IF(MAX($Q222:AL222,0)=OPER!$AA317,".",IF(OPER!$AB317&lt;=HOUR(AN$7),MAX($Q222:AL222,0)+1,".")))</f>
        <v>,</v>
      </c>
      <c r="AN222" s="270" t="str">
        <f>IF($E222=$E221,IF(AO221=".",IF(MAX($Q222:AM222,0)=OPER!$AA317,".",IF(OPER!$AB317&lt;=HOUR(AO$7),MAX($Q222:AM222,0)+1,".")),","),IF(MAX($Q222:AM222,0)=OPER!$AA317,".",IF(OPER!$AB317&lt;=HOUR(AO$7),MAX($Q222:AM222,0)+1,".")))</f>
        <v>,</v>
      </c>
      <c r="AO222" s="271" t="str">
        <f>IF($E222=$E221,IF(AP221=".",IF(MAX($Q222:AN222,0)=OPER!$AA317,".",IF(OPER!$AB317&lt;=HOUR(AP$7),MAX($Q222:AN222,0)+1,".")),","),IF(MAX($Q222:AN222,0)=OPER!$AA317,".",IF(OPER!$AB317&lt;=HOUR(AP$7),MAX($Q222:AN222,0)+1,".")))</f>
        <v>,</v>
      </c>
      <c r="AP222" s="269" t="str">
        <f>IF($E222=$E221,IF(AQ221=".",IF(MAX($Q222:AO222,0)=OPER!$AA317,".",IF(OPER!$AB317&lt;=HOUR(AQ$7),MAX($Q222:AO222,0)+1,".")),","),IF(MAX($Q222:AO222,0)=OPER!$AA317,".",IF(OPER!$AB317&lt;=HOUR(AQ$7),MAX($Q222:AO222,0)+1,".")))</f>
        <v>,</v>
      </c>
      <c r="AQ222" s="269" t="str">
        <f>IF($E222=$E221,IF(AR221=".",IF(MAX($Q222:AP222,0)=OPER!$AA317,".",IF(OPER!$AB317&lt;=HOUR(AR$7),MAX($Q222:AP222,0)+1,".")),","),IF(MAX($Q222:AP222,0)=OPER!$AA317,".",IF(OPER!$AB317&lt;=HOUR(AR$7),MAX($Q222:AP222,0)+1,".")))</f>
        <v>,</v>
      </c>
      <c r="AR222" s="270" t="str">
        <f>IF($E222=$E221,IF(AS221=".",IF(MAX($Q222:AQ222,0)=OPER!$AA317,".",IF(OPER!$AB317&lt;=HOUR(AS$7),MAX($Q222:AQ222,0)+1,".")),","),IF(MAX($Q222:AQ222,0)=OPER!$AA317,".",IF(OPER!$AB317&lt;=HOUR(AS$7),MAX($Q222:AQ222,0)+1,".")))</f>
        <v>,</v>
      </c>
      <c r="AS222" s="271" t="str">
        <f>IF($E222=$E221,IF(AT221=".",IF(MAX($Q222:AR222,0)=OPER!$AA317,".",IF(OPER!$AB317&lt;=HOUR(AT$7),MAX($Q222:AR222,0)+1,".")),","),IF(MAX($Q222:AR222,0)=OPER!$AA317,".",IF(OPER!$AB317&lt;=HOUR(AT$7),MAX($Q222:AR222,0)+1,".")))</f>
        <v>,</v>
      </c>
      <c r="AT222" s="269" t="str">
        <f>IF($E222=$E221,IF(AU221=".",IF(MAX($Q222:AS222,0)=OPER!$AA317,".",IF(OPER!$AB317&lt;=HOUR(AU$7),MAX($Q222:AS222,0)+1,".")),","),IF(MAX($Q222:AS222,0)=OPER!$AA317,".",IF(OPER!$AB317&lt;=HOUR(AU$7),MAX($Q222:AS222,0)+1,".")))</f>
        <v>,</v>
      </c>
      <c r="AU222" s="269" t="str">
        <f>IF($E222=$E221,IF(AV221=".",IF(MAX($Q222:AT222,0)=OPER!$AA317,".",IF(OPER!$AB317&lt;=HOUR(AV$7),MAX($Q222:AT222,0)+1,".")),","),IF(MAX($Q222:AT222,0)=OPER!$AA317,".",IF(OPER!$AB317&lt;=HOUR(AV$7),MAX($Q222:AT222,0)+1,".")))</f>
        <v>,</v>
      </c>
      <c r="AV222" s="270" t="str">
        <f>IF($E222=$E221,IF(AW221=".",IF(MAX($Q222:AU222,0)=OPER!$AA317,".",IF(OPER!$AB317&lt;=HOUR(AW$7),MAX($Q222:AU222,0)+1,".")),","),IF(MAX($Q222:AU222,0)=OPER!$AA317,".",IF(OPER!$AB317&lt;=HOUR(AW$7),MAX($Q222:AU222,0)+1,".")))</f>
        <v>,</v>
      </c>
      <c r="AW222" s="271" t="str">
        <f>IF($E222=$E221,IF(AX221=".",IF(MAX($Q222:AV222,0)=OPER!$AA317,".",IF(OPER!$AB317&lt;=HOUR(AX$7),MAX($Q222:AV222,0)+1,".")),","),IF(MAX($Q222:AV222,0)=OPER!$AA317,".",IF(OPER!$AB317&lt;=HOUR(AX$7),MAX($Q222:AV222,0)+1,".")))</f>
        <v>,</v>
      </c>
      <c r="AX222" s="269" t="str">
        <f>IF($E222=$E221,IF(AY221=".",IF(MAX($Q222:AW222,0)=OPER!$AA317,".",IF(OPER!$AB317&lt;=HOUR(AY$7),MAX($Q222:AW222,0)+1,".")),","),IF(MAX($Q222:AW222,0)=OPER!$AA317,".",IF(OPER!$AB317&lt;=HOUR(AY$7),MAX($Q222:AW222,0)+1,".")))</f>
        <v>,</v>
      </c>
      <c r="AY222" s="269" t="str">
        <f>IF($E222=$E221,IF(AZ221=".",IF(MAX($Q222:AX222,0)=OPER!$AA317,".",IF(OPER!$AB317&lt;=HOUR(AZ$7),MAX($Q222:AX222,0)+1,".")),","),IF(MAX($Q222:AX222,0)=OPER!$AA317,".",IF(OPER!$AB317&lt;=HOUR(AZ$7),MAX($Q222:AX222,0)+1,".")))</f>
        <v>,</v>
      </c>
      <c r="AZ222" s="270" t="str">
        <f>IF($E222=$E221,IF(BA221=".",IF(MAX($Q222:AY222,0)=OPER!$AA317,".",IF(OPER!$AB317&lt;=HOUR(BA$7),MAX($Q222:AY222,0)+1,".")),","),IF(MAX($Q222:AY222,0)=OPER!$AA317,".",IF(OPER!$AB317&lt;=HOUR(BA$7),MAX($Q222:AY222,0)+1,".")))</f>
        <v>,</v>
      </c>
      <c r="BA222" s="30">
        <f>+OPER!AK216</f>
        <v>0</v>
      </c>
    </row>
    <row r="223" spans="1:53" ht="59.8" x14ac:dyDescent="0.2">
      <c r="A223" s="282" t="str">
        <f>IF(OPER!AF217=0,"",OPER!AF217)</f>
        <v/>
      </c>
      <c r="B223" s="109" t="str">
        <f>IF(OPER!V217=0,"",OPER!V217)</f>
        <v/>
      </c>
      <c r="C223" s="71" t="str">
        <f>IF(OPER!U217 = 0,"", OPER!U217)</f>
        <v/>
      </c>
      <c r="D223" s="30" t="str">
        <f t="shared" si="16"/>
        <v/>
      </c>
      <c r="E223" s="262" t="str">
        <f>IF(OPER!X217 = 0,"",OPER!X217)</f>
        <v/>
      </c>
      <c r="F223" s="262" t="str">
        <f>IF(OPER!I217 = 0,"",OPER!I217)</f>
        <v/>
      </c>
      <c r="G223" s="263" t="str">
        <f>IF(OPER!C217=0,"",OPER!C217)</f>
        <v/>
      </c>
      <c r="H223" s="30" t="str">
        <f>IF(OPER!R217 = 0,"",OPER!R217)</f>
        <v/>
      </c>
      <c r="I223" s="30" t="str">
        <f>IF(OPER!F217=0,"", OPER!F217)</f>
        <v/>
      </c>
      <c r="J223" s="108" t="str">
        <f>IF(OPER!G217=0,"",OPER!G217)</f>
        <v/>
      </c>
      <c r="K223" s="250">
        <f>+OPER!R217</f>
        <v>0</v>
      </c>
      <c r="L223" s="262">
        <f t="shared" si="17"/>
        <v>0</v>
      </c>
      <c r="M223" s="250">
        <f t="shared" si="18"/>
        <v>0</v>
      </c>
      <c r="N223" s="205" t="str">
        <f>IF(OPER!A217=0,"",OPER!A217)</f>
        <v/>
      </c>
      <c r="O223" s="73" t="str">
        <f>IF(OPER!AJ2073=0,"",OPER!AJ2073)</f>
        <v/>
      </c>
      <c r="P223" s="264" t="str">
        <f>IF(OPER!AH217="EJECUTADO","SI",IF(OPER!AH217="NO EJECUTADO","NO",""))</f>
        <v/>
      </c>
      <c r="Q223" s="264" t="str">
        <f>IF(OPER!AN217="EJECUTADO","SI",IF(OPER!AN217="NO EJECUTADO","NO",""))</f>
        <v/>
      </c>
      <c r="R223" s="221" t="str">
        <f>IFERROR(VLOOKUP(OPER!Z217,OPER!$AU$490:$AV$577,2,0),"NO ASIGNADO")</f>
        <v>NO ASIGNADO</v>
      </c>
      <c r="S223" s="6">
        <f>+OPER!AG217</f>
        <v>0</v>
      </c>
      <c r="T223" s="268" t="str">
        <f>IF($E223=$E222,IF(U222=".",IF(MAX($Q223:Q223,0)=OPER!$AA318,".",IF(OPER!$AB318&lt;=HOUR(U$7),MAX($Q223:Q223,0)+1,".")),","),IF(MAX($Q223:Q223,0)=OPER!$AA318,".",IF(OPER!$AB318&lt;=HOUR(U$7),MAX($Q223:Q223,0)+1,".")))</f>
        <v>.</v>
      </c>
      <c r="U223" s="269" t="str">
        <f>IF($E223=$E222,IF(V222=".",IF(MAX($Q223:T223,0)=OPER!$AA318,".",IF(OPER!$AB318&lt;=HOUR(V$7),MAX($Q223:T223,0)+1,".")),","),IF(MAX($Q223:T223,0)=OPER!$AA318,".",IF(OPER!$AB318&lt;=HOUR(V$7),MAX($Q223:T223,0)+1,".")))</f>
        <v>.</v>
      </c>
      <c r="V223" s="269" t="str">
        <f>IF($E223=$E222,IF(W222=".",IF(MAX($Q223:U223,0)=OPER!$AA318,".",IF(OPER!$AB318&lt;=HOUR(W$7),MAX($Q223:U223,0)+1,".")),","),IF(MAX($Q223:U223,0)=OPER!$AA318,".",IF(OPER!$AB318&lt;=HOUR(W$7),MAX($Q223:U223,0)+1,".")))</f>
        <v>.</v>
      </c>
      <c r="W223" s="269" t="str">
        <f>IF($E223=$E222,IF(X222=".",IF(MAX($Q223:V223,0)=OPER!$AA318,".",IF(OPER!$AB318&lt;=HOUR(X$7),MAX($Q223:V223,0)+1,".")),","),IF(MAX($Q223:V223,0)=OPER!$AA318,".",IF(OPER!$AB318&lt;=HOUR(X$7),MAX($Q223:V223,0)+1,".")))</f>
        <v>.</v>
      </c>
      <c r="X223" s="270" t="str">
        <f>IF($E223=$E222,IF(Y222=".",IF(MAX($Q223:W223,0)=OPER!$AA318,".",IF(OPER!$AB318&lt;=HOUR(Y$7),MAX($Q223:W223,0)+1,".")),","),IF(MAX($Q223:W223,0)=OPER!$AA318,".",IF(OPER!$AB318&lt;=HOUR(Y$7),MAX($Q223:W223,0)+1,".")))</f>
        <v>.</v>
      </c>
      <c r="Y223" s="271" t="str">
        <f>IF($E223=$E222,IF(Z222=".",IF(MAX($Q223:X223,0)=OPER!$AA318,".",IF(OPER!$AB318&lt;=HOUR(Z$7),MAX($Q223:X223,0)+1,".")),","),IF(MAX($Q223:X223,0)=OPER!$AA318,".",IF(OPER!$AB318&lt;=HOUR(Z$7),MAX($Q223:X223,0)+1,".")))</f>
        <v>.</v>
      </c>
      <c r="Z223" s="269" t="str">
        <f>IF($E223=$E222,IF(AA222=".",IF(MAX($Q223:Y223,0)=OPER!$AA318,".",IF(OPER!$AB318&lt;=HOUR(AA$7),MAX($Q223:Y223,0)+1,".")),","),IF(MAX($Q223:Y223,0)=OPER!$AA318,".",IF(OPER!$AB318&lt;=HOUR(AA$7),MAX($Q223:Y223,0)+1,".")))</f>
        <v>,</v>
      </c>
      <c r="AA223" s="269" t="str">
        <f>IF($E223=$E222,IF(AB222=".",IF(MAX($Q223:Z223,0)=OPER!$AA318,".",IF(OPER!$AB318&lt;=HOUR(AB$7),MAX($Q223:Z223,0)+1,".")),","),IF(MAX($Q223:Z223,0)=OPER!$AA318,".",IF(OPER!$AB318&lt;=HOUR(AB$7),MAX($Q223:Z223,0)+1,".")))</f>
        <v>,</v>
      </c>
      <c r="AB223" s="270" t="str">
        <f>IF($E223=$E222,IF(AC222=".",IF(MAX($Q223:AA223,0)=OPER!$AA318,".",IF(OPER!$AB318&lt;=HOUR(AC$7),MAX($Q223:AA223,0)+1,".")),","),IF(MAX($Q223:AA223,0)=OPER!$AA318,".",IF(OPER!$AB318&lt;=HOUR(AC$7),MAX($Q223:AA223,0)+1,".")))</f>
        <v>,</v>
      </c>
      <c r="AC223" s="271" t="str">
        <f>IF($E223=$E222,IF(AD222=".",IF(MAX($Q223:AB223,0)=OPER!$AA318,".",IF(OPER!$AB318&lt;=HOUR(AD$7),MAX($Q223:AB223,0)+1,".")),","),IF(MAX($Q223:AB223,0)=OPER!$AA318,".",IF(OPER!$AB318&lt;=HOUR(AD$7),MAX($Q223:AB223,0)+1,".")))</f>
        <v>,</v>
      </c>
      <c r="AD223" s="269" t="str">
        <f>IF($E223=$E222,IF(AE222=".",IF(MAX($Q223:AC223,0)=OPER!$AA318,".",IF(OPER!$AB318&lt;=HOUR(AE$7),MAX($Q223:AC223,0)+1,".")),","),IF(MAX($Q223:AC223,0)=OPER!$AA318,".",IF(OPER!$AB318&lt;=HOUR(AE$7),MAX($Q223:AC223,0)+1,".")))</f>
        <v>,</v>
      </c>
      <c r="AE223" s="269" t="str">
        <f>IF($E223=$E222,IF(AF222=".",IF(MAX($Q223:AD223,0)=OPER!$AA318,".",IF(OPER!$AB318&lt;=HOUR(AF$7),MAX($Q223:AD223,0)+1,".")),","),IF(MAX($Q223:AD223,0)=OPER!$AA318,".",IF(OPER!$AB318&lt;=HOUR(AF$7),MAX($Q223:AD223,0)+1,".")))</f>
        <v>,</v>
      </c>
      <c r="AF223" s="270" t="str">
        <f>IF($E223=$E222,IF(AG222=".",IF(MAX($Q223:AE223,0)=OPER!$AA318,".",IF(OPER!$AB318&lt;=HOUR(AG$7),MAX($Q223:AE223,0)+1,".")),","),IF(MAX($Q223:AE223,0)=OPER!$AA318,".",IF(OPER!$AB318&lt;=HOUR(AG$7),MAX($Q223:AE223,0)+1,".")))</f>
        <v>,</v>
      </c>
      <c r="AG223" s="271" t="str">
        <f>IF($E223=$E222,IF(AH222=".",IF(MAX($Q223:AF223,0)=OPER!$AA318,".",IF(OPER!$AB318&lt;=HOUR(AH$7),MAX($Q223:AF223,0)+1,".")),","),IF(MAX($Q223:AF223,0)=OPER!$AA318,".",IF(OPER!$AB318&lt;=HOUR(AH$7),MAX($Q223:AF223,0)+1,".")))</f>
        <v>,</v>
      </c>
      <c r="AH223" s="269" t="str">
        <f>IF($E223=$E222,IF(AI222=".",IF(MAX($Q223:AG223,0)=OPER!$AA318,".",IF(OPER!$AB318&lt;=HOUR(AI$7),MAX($Q223:AG223,0)+1,".")),","),IF(MAX($Q223:AG223,0)=OPER!$AA318,".",IF(OPER!$AB318&lt;=HOUR(AI$7),MAX($Q223:AG223,0)+1,".")))</f>
        <v>,</v>
      </c>
      <c r="AI223" s="269" t="str">
        <f>IF($E223=$E222,IF(AJ222=".",IF(MAX($Q223:AH223,0)=OPER!$AA318,".",IF(OPER!$AB318&lt;=HOUR(AJ$7),MAX($Q223:AH223,0)+1,".")),","),IF(MAX($Q223:AH223,0)=OPER!$AA318,".",IF(OPER!$AB318&lt;=HOUR(AJ$7),MAX($Q223:AH223,0)+1,".")))</f>
        <v>,</v>
      </c>
      <c r="AJ223" s="270" t="str">
        <f>IF($E223=$E222,IF(AK222=".",IF(MAX($Q223:AI223,0)=OPER!$AA318,".",IF(OPER!$AB318&lt;=HOUR(AK$7),MAX($Q223:AI223,0)+1,".")),","),IF(MAX($Q223:AI223,0)=OPER!$AA318,".",IF(OPER!$AB318&lt;=HOUR(AK$7),MAX($Q223:AI223,0)+1,".")))</f>
        <v>,</v>
      </c>
      <c r="AK223" s="271" t="str">
        <f>IF($E223=$E222,IF(AL222=".",IF(MAX($Q223:AJ223,0)=OPER!$AA318,".",IF(OPER!$AB318&lt;=HOUR(AL$7),MAX($Q223:AJ223,0)+1,".")),","),IF(MAX($Q223:AJ223,0)=OPER!$AA318,".",IF(OPER!$AB318&lt;=HOUR(AL$7),MAX($Q223:AJ223,0)+1,".")))</f>
        <v>,</v>
      </c>
      <c r="AL223" s="269" t="str">
        <f>IF($E223=$E222,IF(AM222=".",IF(MAX($Q223:AK223,0)=OPER!$AA318,".",IF(OPER!$AB318&lt;=HOUR(AM$7),MAX($Q223:AK223,0)+1,".")),","),IF(MAX($Q223:AK223,0)=OPER!$AA318,".",IF(OPER!$AB318&lt;=HOUR(AM$7),MAX($Q223:AK223,0)+1,".")))</f>
        <v>,</v>
      </c>
      <c r="AM223" s="269" t="str">
        <f>IF($E223=$E222,IF(AN222=".",IF(MAX($Q223:AL223,0)=OPER!$AA318,".",IF(OPER!$AB318&lt;=HOUR(AN$7),MAX($Q223:AL223,0)+1,".")),","),IF(MAX($Q223:AL223,0)=OPER!$AA318,".",IF(OPER!$AB318&lt;=HOUR(AN$7),MAX($Q223:AL223,0)+1,".")))</f>
        <v>,</v>
      </c>
      <c r="AN223" s="270" t="str">
        <f>IF($E223=$E222,IF(AO222=".",IF(MAX($Q223:AM223,0)=OPER!$AA318,".",IF(OPER!$AB318&lt;=HOUR(AO$7),MAX($Q223:AM223,0)+1,".")),","),IF(MAX($Q223:AM223,0)=OPER!$AA318,".",IF(OPER!$AB318&lt;=HOUR(AO$7),MAX($Q223:AM223,0)+1,".")))</f>
        <v>,</v>
      </c>
      <c r="AO223" s="271" t="str">
        <f>IF($E223=$E222,IF(AP222=".",IF(MAX($Q223:AN223,0)=OPER!$AA318,".",IF(OPER!$AB318&lt;=HOUR(AP$7),MAX($Q223:AN223,0)+1,".")),","),IF(MAX($Q223:AN223,0)=OPER!$AA318,".",IF(OPER!$AB318&lt;=HOUR(AP$7),MAX($Q223:AN223,0)+1,".")))</f>
        <v>,</v>
      </c>
      <c r="AP223" s="269" t="str">
        <f>IF($E223=$E222,IF(AQ222=".",IF(MAX($Q223:AO223,0)=OPER!$AA318,".",IF(OPER!$AB318&lt;=HOUR(AQ$7),MAX($Q223:AO223,0)+1,".")),","),IF(MAX($Q223:AO223,0)=OPER!$AA318,".",IF(OPER!$AB318&lt;=HOUR(AQ$7),MAX($Q223:AO223,0)+1,".")))</f>
        <v>,</v>
      </c>
      <c r="AQ223" s="269" t="str">
        <f>IF($E223=$E222,IF(AR222=".",IF(MAX($Q223:AP223,0)=OPER!$AA318,".",IF(OPER!$AB318&lt;=HOUR(AR$7),MAX($Q223:AP223,0)+1,".")),","),IF(MAX($Q223:AP223,0)=OPER!$AA318,".",IF(OPER!$AB318&lt;=HOUR(AR$7),MAX($Q223:AP223,0)+1,".")))</f>
        <v>,</v>
      </c>
      <c r="AR223" s="270" t="str">
        <f>IF($E223=$E222,IF(AS222=".",IF(MAX($Q223:AQ223,0)=OPER!$AA318,".",IF(OPER!$AB318&lt;=HOUR(AS$7),MAX($Q223:AQ223,0)+1,".")),","),IF(MAX($Q223:AQ223,0)=OPER!$AA318,".",IF(OPER!$AB318&lt;=HOUR(AS$7),MAX($Q223:AQ223,0)+1,".")))</f>
        <v>,</v>
      </c>
      <c r="AS223" s="271" t="str">
        <f>IF($E223=$E222,IF(AT222=".",IF(MAX($Q223:AR223,0)=OPER!$AA318,".",IF(OPER!$AB318&lt;=HOUR(AT$7),MAX($Q223:AR223,0)+1,".")),","),IF(MAX($Q223:AR223,0)=OPER!$AA318,".",IF(OPER!$AB318&lt;=HOUR(AT$7),MAX($Q223:AR223,0)+1,".")))</f>
        <v>,</v>
      </c>
      <c r="AT223" s="269" t="str">
        <f>IF($E223=$E222,IF(AU222=".",IF(MAX($Q223:AS223,0)=OPER!$AA318,".",IF(OPER!$AB318&lt;=HOUR(AU$7),MAX($Q223:AS223,0)+1,".")),","),IF(MAX($Q223:AS223,0)=OPER!$AA318,".",IF(OPER!$AB318&lt;=HOUR(AU$7),MAX($Q223:AS223,0)+1,".")))</f>
        <v>,</v>
      </c>
      <c r="AU223" s="269" t="str">
        <f>IF($E223=$E222,IF(AV222=".",IF(MAX($Q223:AT223,0)=OPER!$AA318,".",IF(OPER!$AB318&lt;=HOUR(AV$7),MAX($Q223:AT223,0)+1,".")),","),IF(MAX($Q223:AT223,0)=OPER!$AA318,".",IF(OPER!$AB318&lt;=HOUR(AV$7),MAX($Q223:AT223,0)+1,".")))</f>
        <v>,</v>
      </c>
      <c r="AV223" s="270" t="str">
        <f>IF($E223=$E222,IF(AW222=".",IF(MAX($Q223:AU223,0)=OPER!$AA318,".",IF(OPER!$AB318&lt;=HOUR(AW$7),MAX($Q223:AU223,0)+1,".")),","),IF(MAX($Q223:AU223,0)=OPER!$AA318,".",IF(OPER!$AB318&lt;=HOUR(AW$7),MAX($Q223:AU223,0)+1,".")))</f>
        <v>,</v>
      </c>
      <c r="AW223" s="271" t="str">
        <f>IF($E223=$E222,IF(AX222=".",IF(MAX($Q223:AV223,0)=OPER!$AA318,".",IF(OPER!$AB318&lt;=HOUR(AX$7),MAX($Q223:AV223,0)+1,".")),","),IF(MAX($Q223:AV223,0)=OPER!$AA318,".",IF(OPER!$AB318&lt;=HOUR(AX$7),MAX($Q223:AV223,0)+1,".")))</f>
        <v>,</v>
      </c>
      <c r="AX223" s="269" t="str">
        <f>IF($E223=$E222,IF(AY222=".",IF(MAX($Q223:AW223,0)=OPER!$AA318,".",IF(OPER!$AB318&lt;=HOUR(AY$7),MAX($Q223:AW223,0)+1,".")),","),IF(MAX($Q223:AW223,0)=OPER!$AA318,".",IF(OPER!$AB318&lt;=HOUR(AY$7),MAX($Q223:AW223,0)+1,".")))</f>
        <v>,</v>
      </c>
      <c r="AY223" s="269" t="str">
        <f>IF($E223=$E222,IF(AZ222=".",IF(MAX($Q223:AX223,0)=OPER!$AA318,".",IF(OPER!$AB318&lt;=HOUR(AZ$7),MAX($Q223:AX223,0)+1,".")),","),IF(MAX($Q223:AX223,0)=OPER!$AA318,".",IF(OPER!$AB318&lt;=HOUR(AZ$7),MAX($Q223:AX223,0)+1,".")))</f>
        <v>,</v>
      </c>
      <c r="AZ223" s="270" t="str">
        <f>IF($E223=$E222,IF(BA222=".",IF(MAX($Q223:AY223,0)=OPER!$AA318,".",IF(OPER!$AB318&lt;=HOUR(BA$7),MAX($Q223:AY223,0)+1,".")),","),IF(MAX($Q223:AY223,0)=OPER!$AA318,".",IF(OPER!$AB318&lt;=HOUR(BA$7),MAX($Q223:AY223,0)+1,".")))</f>
        <v>,</v>
      </c>
      <c r="BA223" s="30">
        <f>+OPER!AK217</f>
        <v>0</v>
      </c>
    </row>
    <row r="224" spans="1:53" ht="59.8" x14ac:dyDescent="0.2">
      <c r="A224" s="282" t="str">
        <f>IF(OPER!AF218=0,"",OPER!AF218)</f>
        <v/>
      </c>
      <c r="B224" s="109" t="str">
        <f>IF(OPER!V218=0,"",OPER!V218)</f>
        <v/>
      </c>
      <c r="C224" s="71" t="str">
        <f>IF(OPER!U218 = 0,"", OPER!U218)</f>
        <v/>
      </c>
      <c r="D224" s="30" t="str">
        <f t="shared" si="16"/>
        <v/>
      </c>
      <c r="E224" s="262" t="str">
        <f>IF(OPER!X218 = 0,"",OPER!X218)</f>
        <v/>
      </c>
      <c r="F224" s="262" t="str">
        <f>IF(OPER!I218 = 0,"",OPER!I218)</f>
        <v/>
      </c>
      <c r="G224" s="263" t="str">
        <f>IF(OPER!C218=0,"",OPER!C218)</f>
        <v/>
      </c>
      <c r="H224" s="30" t="str">
        <f>IF(OPER!R218 = 0,"",OPER!R218)</f>
        <v/>
      </c>
      <c r="I224" s="30" t="str">
        <f>IF(OPER!F218=0,"", OPER!F218)</f>
        <v/>
      </c>
      <c r="J224" s="108" t="str">
        <f>IF(OPER!G218=0,"",OPER!G218)</f>
        <v/>
      </c>
      <c r="K224" s="250">
        <f>+OPER!R218</f>
        <v>0</v>
      </c>
      <c r="L224" s="262">
        <f t="shared" si="17"/>
        <v>0</v>
      </c>
      <c r="M224" s="250">
        <f t="shared" si="18"/>
        <v>0</v>
      </c>
      <c r="N224" s="205" t="str">
        <f>IF(OPER!A218=0,"",OPER!A218)</f>
        <v/>
      </c>
      <c r="O224" s="73" t="str">
        <f>IF(OPER!AJ2074=0,"",OPER!AJ2074)</f>
        <v/>
      </c>
      <c r="P224" s="264" t="str">
        <f>IF(OPER!AH218="EJECUTADO","SI",IF(OPER!AH218="NO EJECUTADO","NO",""))</f>
        <v/>
      </c>
      <c r="Q224" s="264" t="str">
        <f>IF(OPER!AN218="EJECUTADO","SI",IF(OPER!AN218="NO EJECUTADO","NO",""))</f>
        <v/>
      </c>
      <c r="R224" s="221" t="str">
        <f>IFERROR(VLOOKUP(OPER!Z218,OPER!$AU$490:$AV$577,2,0),"NO ASIGNADO")</f>
        <v>NO ASIGNADO</v>
      </c>
      <c r="S224" s="6">
        <f>+OPER!AG218</f>
        <v>0</v>
      </c>
      <c r="T224" s="268" t="str">
        <f>IF($E224=$E223,IF(U223=".",IF(MAX($Q224:Q224,0)=OPER!$AA319,".",IF(OPER!$AB319&lt;=HOUR(U$7),MAX($Q224:Q224,0)+1,".")),","),IF(MAX($Q224:Q224,0)=OPER!$AA319,".",IF(OPER!$AB319&lt;=HOUR(U$7),MAX($Q224:Q224,0)+1,".")))</f>
        <v>.</v>
      </c>
      <c r="U224" s="269" t="str">
        <f>IF($E224=$E223,IF(V223=".",IF(MAX($Q224:T224,0)=OPER!$AA319,".",IF(OPER!$AB319&lt;=HOUR(V$7),MAX($Q224:T224,0)+1,".")),","),IF(MAX($Q224:T224,0)=OPER!$AA319,".",IF(OPER!$AB319&lt;=HOUR(V$7),MAX($Q224:T224,0)+1,".")))</f>
        <v>.</v>
      </c>
      <c r="V224" s="269" t="str">
        <f>IF($E224=$E223,IF(W223=".",IF(MAX($Q224:U224,0)=OPER!$AA319,".",IF(OPER!$AB319&lt;=HOUR(W$7),MAX($Q224:U224,0)+1,".")),","),IF(MAX($Q224:U224,0)=OPER!$AA319,".",IF(OPER!$AB319&lt;=HOUR(W$7),MAX($Q224:U224,0)+1,".")))</f>
        <v>.</v>
      </c>
      <c r="W224" s="269" t="str">
        <f>IF($E224=$E223,IF(X223=".",IF(MAX($Q224:V224,0)=OPER!$AA319,".",IF(OPER!$AB319&lt;=HOUR(X$7),MAX($Q224:V224,0)+1,".")),","),IF(MAX($Q224:V224,0)=OPER!$AA319,".",IF(OPER!$AB319&lt;=HOUR(X$7),MAX($Q224:V224,0)+1,".")))</f>
        <v>.</v>
      </c>
      <c r="X224" s="270" t="str">
        <f>IF($E224=$E223,IF(Y223=".",IF(MAX($Q224:W224,0)=OPER!$AA319,".",IF(OPER!$AB319&lt;=HOUR(Y$7),MAX($Q224:W224,0)+1,".")),","),IF(MAX($Q224:W224,0)=OPER!$AA319,".",IF(OPER!$AB319&lt;=HOUR(Y$7),MAX($Q224:W224,0)+1,".")))</f>
        <v>.</v>
      </c>
      <c r="Y224" s="271" t="str">
        <f>IF($E224=$E223,IF(Z223=".",IF(MAX($Q224:X224,0)=OPER!$AA319,".",IF(OPER!$AB319&lt;=HOUR(Z$7),MAX($Q224:X224,0)+1,".")),","),IF(MAX($Q224:X224,0)=OPER!$AA319,".",IF(OPER!$AB319&lt;=HOUR(Z$7),MAX($Q224:X224,0)+1,".")))</f>
        <v>,</v>
      </c>
      <c r="Z224" s="269" t="str">
        <f>IF($E224=$E223,IF(AA223=".",IF(MAX($Q224:Y224,0)=OPER!$AA319,".",IF(OPER!$AB319&lt;=HOUR(AA$7),MAX($Q224:Y224,0)+1,".")),","),IF(MAX($Q224:Y224,0)=OPER!$AA319,".",IF(OPER!$AB319&lt;=HOUR(AA$7),MAX($Q224:Y224,0)+1,".")))</f>
        <v>,</v>
      </c>
      <c r="AA224" s="269" t="str">
        <f>IF($E224=$E223,IF(AB223=".",IF(MAX($Q224:Z224,0)=OPER!$AA319,".",IF(OPER!$AB319&lt;=HOUR(AB$7),MAX($Q224:Z224,0)+1,".")),","),IF(MAX($Q224:Z224,0)=OPER!$AA319,".",IF(OPER!$AB319&lt;=HOUR(AB$7),MAX($Q224:Z224,0)+1,".")))</f>
        <v>,</v>
      </c>
      <c r="AB224" s="270" t="str">
        <f>IF($E224=$E223,IF(AC223=".",IF(MAX($Q224:AA224,0)=OPER!$AA319,".",IF(OPER!$AB319&lt;=HOUR(AC$7),MAX($Q224:AA224,0)+1,".")),","),IF(MAX($Q224:AA224,0)=OPER!$AA319,".",IF(OPER!$AB319&lt;=HOUR(AC$7),MAX($Q224:AA224,0)+1,".")))</f>
        <v>,</v>
      </c>
      <c r="AC224" s="271" t="str">
        <f>IF($E224=$E223,IF(AD223=".",IF(MAX($Q224:AB224,0)=OPER!$AA319,".",IF(OPER!$AB319&lt;=HOUR(AD$7),MAX($Q224:AB224,0)+1,".")),","),IF(MAX($Q224:AB224,0)=OPER!$AA319,".",IF(OPER!$AB319&lt;=HOUR(AD$7),MAX($Q224:AB224,0)+1,".")))</f>
        <v>,</v>
      </c>
      <c r="AD224" s="269" t="str">
        <f>IF($E224=$E223,IF(AE223=".",IF(MAX($Q224:AC224,0)=OPER!$AA319,".",IF(OPER!$AB319&lt;=HOUR(AE$7),MAX($Q224:AC224,0)+1,".")),","),IF(MAX($Q224:AC224,0)=OPER!$AA319,".",IF(OPER!$AB319&lt;=HOUR(AE$7),MAX($Q224:AC224,0)+1,".")))</f>
        <v>,</v>
      </c>
      <c r="AE224" s="269" t="str">
        <f>IF($E224=$E223,IF(AF223=".",IF(MAX($Q224:AD224,0)=OPER!$AA319,".",IF(OPER!$AB319&lt;=HOUR(AF$7),MAX($Q224:AD224,0)+1,".")),","),IF(MAX($Q224:AD224,0)=OPER!$AA319,".",IF(OPER!$AB319&lt;=HOUR(AF$7),MAX($Q224:AD224,0)+1,".")))</f>
        <v>,</v>
      </c>
      <c r="AF224" s="270" t="str">
        <f>IF($E224=$E223,IF(AG223=".",IF(MAX($Q224:AE224,0)=OPER!$AA319,".",IF(OPER!$AB319&lt;=HOUR(AG$7),MAX($Q224:AE224,0)+1,".")),","),IF(MAX($Q224:AE224,0)=OPER!$AA319,".",IF(OPER!$AB319&lt;=HOUR(AG$7),MAX($Q224:AE224,0)+1,".")))</f>
        <v>,</v>
      </c>
      <c r="AG224" s="271" t="str">
        <f>IF($E224=$E223,IF(AH223=".",IF(MAX($Q224:AF224,0)=OPER!$AA319,".",IF(OPER!$AB319&lt;=HOUR(AH$7),MAX($Q224:AF224,0)+1,".")),","),IF(MAX($Q224:AF224,0)=OPER!$AA319,".",IF(OPER!$AB319&lt;=HOUR(AH$7),MAX($Q224:AF224,0)+1,".")))</f>
        <v>,</v>
      </c>
      <c r="AH224" s="269" t="str">
        <f>IF($E224=$E223,IF(AI223=".",IF(MAX($Q224:AG224,0)=OPER!$AA319,".",IF(OPER!$AB319&lt;=HOUR(AI$7),MAX($Q224:AG224,0)+1,".")),","),IF(MAX($Q224:AG224,0)=OPER!$AA319,".",IF(OPER!$AB319&lt;=HOUR(AI$7),MAX($Q224:AG224,0)+1,".")))</f>
        <v>,</v>
      </c>
      <c r="AI224" s="269" t="str">
        <f>IF($E224=$E223,IF(AJ223=".",IF(MAX($Q224:AH224,0)=OPER!$AA319,".",IF(OPER!$AB319&lt;=HOUR(AJ$7),MAX($Q224:AH224,0)+1,".")),","),IF(MAX($Q224:AH224,0)=OPER!$AA319,".",IF(OPER!$AB319&lt;=HOUR(AJ$7),MAX($Q224:AH224,0)+1,".")))</f>
        <v>,</v>
      </c>
      <c r="AJ224" s="270" t="str">
        <f>IF($E224=$E223,IF(AK223=".",IF(MAX($Q224:AI224,0)=OPER!$AA319,".",IF(OPER!$AB319&lt;=HOUR(AK$7),MAX($Q224:AI224,0)+1,".")),","),IF(MAX($Q224:AI224,0)=OPER!$AA319,".",IF(OPER!$AB319&lt;=HOUR(AK$7),MAX($Q224:AI224,0)+1,".")))</f>
        <v>,</v>
      </c>
      <c r="AK224" s="271" t="str">
        <f>IF($E224=$E223,IF(AL223=".",IF(MAX($Q224:AJ224,0)=OPER!$AA319,".",IF(OPER!$AB319&lt;=HOUR(AL$7),MAX($Q224:AJ224,0)+1,".")),","),IF(MAX($Q224:AJ224,0)=OPER!$AA319,".",IF(OPER!$AB319&lt;=HOUR(AL$7),MAX($Q224:AJ224,0)+1,".")))</f>
        <v>,</v>
      </c>
      <c r="AL224" s="269" t="str">
        <f>IF($E224=$E223,IF(AM223=".",IF(MAX($Q224:AK224,0)=OPER!$AA319,".",IF(OPER!$AB319&lt;=HOUR(AM$7),MAX($Q224:AK224,0)+1,".")),","),IF(MAX($Q224:AK224,0)=OPER!$AA319,".",IF(OPER!$AB319&lt;=HOUR(AM$7),MAX($Q224:AK224,0)+1,".")))</f>
        <v>,</v>
      </c>
      <c r="AM224" s="269" t="str">
        <f>IF($E224=$E223,IF(AN223=".",IF(MAX($Q224:AL224,0)=OPER!$AA319,".",IF(OPER!$AB319&lt;=HOUR(AN$7),MAX($Q224:AL224,0)+1,".")),","),IF(MAX($Q224:AL224,0)=OPER!$AA319,".",IF(OPER!$AB319&lt;=HOUR(AN$7),MAX($Q224:AL224,0)+1,".")))</f>
        <v>,</v>
      </c>
      <c r="AN224" s="270" t="str">
        <f>IF($E224=$E223,IF(AO223=".",IF(MAX($Q224:AM224,0)=OPER!$AA319,".",IF(OPER!$AB319&lt;=HOUR(AO$7),MAX($Q224:AM224,0)+1,".")),","),IF(MAX($Q224:AM224,0)=OPER!$AA319,".",IF(OPER!$AB319&lt;=HOUR(AO$7),MAX($Q224:AM224,0)+1,".")))</f>
        <v>,</v>
      </c>
      <c r="AO224" s="271" t="str">
        <f>IF($E224=$E223,IF(AP223=".",IF(MAX($Q224:AN224,0)=OPER!$AA319,".",IF(OPER!$AB319&lt;=HOUR(AP$7),MAX($Q224:AN224,0)+1,".")),","),IF(MAX($Q224:AN224,0)=OPER!$AA319,".",IF(OPER!$AB319&lt;=HOUR(AP$7),MAX($Q224:AN224,0)+1,".")))</f>
        <v>,</v>
      </c>
      <c r="AP224" s="269" t="str">
        <f>IF($E224=$E223,IF(AQ223=".",IF(MAX($Q224:AO224,0)=OPER!$AA319,".",IF(OPER!$AB319&lt;=HOUR(AQ$7),MAX($Q224:AO224,0)+1,".")),","),IF(MAX($Q224:AO224,0)=OPER!$AA319,".",IF(OPER!$AB319&lt;=HOUR(AQ$7),MAX($Q224:AO224,0)+1,".")))</f>
        <v>,</v>
      </c>
      <c r="AQ224" s="269" t="str">
        <f>IF($E224=$E223,IF(AR223=".",IF(MAX($Q224:AP224,0)=OPER!$AA319,".",IF(OPER!$AB319&lt;=HOUR(AR$7),MAX($Q224:AP224,0)+1,".")),","),IF(MAX($Q224:AP224,0)=OPER!$AA319,".",IF(OPER!$AB319&lt;=HOUR(AR$7),MAX($Q224:AP224,0)+1,".")))</f>
        <v>,</v>
      </c>
      <c r="AR224" s="270" t="str">
        <f>IF($E224=$E223,IF(AS223=".",IF(MAX($Q224:AQ224,0)=OPER!$AA319,".",IF(OPER!$AB319&lt;=HOUR(AS$7),MAX($Q224:AQ224,0)+1,".")),","),IF(MAX($Q224:AQ224,0)=OPER!$AA319,".",IF(OPER!$AB319&lt;=HOUR(AS$7),MAX($Q224:AQ224,0)+1,".")))</f>
        <v>,</v>
      </c>
      <c r="AS224" s="271" t="str">
        <f>IF($E224=$E223,IF(AT223=".",IF(MAX($Q224:AR224,0)=OPER!$AA319,".",IF(OPER!$AB319&lt;=HOUR(AT$7),MAX($Q224:AR224,0)+1,".")),","),IF(MAX($Q224:AR224,0)=OPER!$AA319,".",IF(OPER!$AB319&lt;=HOUR(AT$7),MAX($Q224:AR224,0)+1,".")))</f>
        <v>,</v>
      </c>
      <c r="AT224" s="269" t="str">
        <f>IF($E224=$E223,IF(AU223=".",IF(MAX($Q224:AS224,0)=OPER!$AA319,".",IF(OPER!$AB319&lt;=HOUR(AU$7),MAX($Q224:AS224,0)+1,".")),","),IF(MAX($Q224:AS224,0)=OPER!$AA319,".",IF(OPER!$AB319&lt;=HOUR(AU$7),MAX($Q224:AS224,0)+1,".")))</f>
        <v>,</v>
      </c>
      <c r="AU224" s="269" t="str">
        <f>IF($E224=$E223,IF(AV223=".",IF(MAX($Q224:AT224,0)=OPER!$AA319,".",IF(OPER!$AB319&lt;=HOUR(AV$7),MAX($Q224:AT224,0)+1,".")),","),IF(MAX($Q224:AT224,0)=OPER!$AA319,".",IF(OPER!$AB319&lt;=HOUR(AV$7),MAX($Q224:AT224,0)+1,".")))</f>
        <v>,</v>
      </c>
      <c r="AV224" s="270" t="str">
        <f>IF($E224=$E223,IF(AW223=".",IF(MAX($Q224:AU224,0)=OPER!$AA319,".",IF(OPER!$AB319&lt;=HOUR(AW$7),MAX($Q224:AU224,0)+1,".")),","),IF(MAX($Q224:AU224,0)=OPER!$AA319,".",IF(OPER!$AB319&lt;=HOUR(AW$7),MAX($Q224:AU224,0)+1,".")))</f>
        <v>,</v>
      </c>
      <c r="AW224" s="271" t="str">
        <f>IF($E224=$E223,IF(AX223=".",IF(MAX($Q224:AV224,0)=OPER!$AA319,".",IF(OPER!$AB319&lt;=HOUR(AX$7),MAX($Q224:AV224,0)+1,".")),","),IF(MAX($Q224:AV224,0)=OPER!$AA319,".",IF(OPER!$AB319&lt;=HOUR(AX$7),MAX($Q224:AV224,0)+1,".")))</f>
        <v>,</v>
      </c>
      <c r="AX224" s="269" t="str">
        <f>IF($E224=$E223,IF(AY223=".",IF(MAX($Q224:AW224,0)=OPER!$AA319,".",IF(OPER!$AB319&lt;=HOUR(AY$7),MAX($Q224:AW224,0)+1,".")),","),IF(MAX($Q224:AW224,0)=OPER!$AA319,".",IF(OPER!$AB319&lt;=HOUR(AY$7),MAX($Q224:AW224,0)+1,".")))</f>
        <v>,</v>
      </c>
      <c r="AY224" s="269" t="str">
        <f>IF($E224=$E223,IF(AZ223=".",IF(MAX($Q224:AX224,0)=OPER!$AA319,".",IF(OPER!$AB319&lt;=HOUR(AZ$7),MAX($Q224:AX224,0)+1,".")),","),IF(MAX($Q224:AX224,0)=OPER!$AA319,".",IF(OPER!$AB319&lt;=HOUR(AZ$7),MAX($Q224:AX224,0)+1,".")))</f>
        <v>,</v>
      </c>
      <c r="AZ224" s="270" t="str">
        <f>IF($E224=$E223,IF(BA223=".",IF(MAX($Q224:AY224,0)=OPER!$AA319,".",IF(OPER!$AB319&lt;=HOUR(BA$7),MAX($Q224:AY224,0)+1,".")),","),IF(MAX($Q224:AY224,0)=OPER!$AA319,".",IF(OPER!$AB319&lt;=HOUR(BA$7),MAX($Q224:AY224,0)+1,".")))</f>
        <v>,</v>
      </c>
      <c r="BA224" s="30">
        <f>+OPER!AK218</f>
        <v>0</v>
      </c>
    </row>
    <row r="225" spans="1:53" ht="59.8" x14ac:dyDescent="0.2">
      <c r="A225" s="282" t="str">
        <f>IF(OPER!AF219=0,"",OPER!AF219)</f>
        <v/>
      </c>
      <c r="B225" s="109" t="str">
        <f>IF(OPER!V219=0,"",OPER!V219)</f>
        <v/>
      </c>
      <c r="C225" s="71" t="str">
        <f>IF(OPER!U219 = 0,"", OPER!U219)</f>
        <v/>
      </c>
      <c r="D225" s="30" t="str">
        <f t="shared" si="16"/>
        <v/>
      </c>
      <c r="E225" s="262" t="str">
        <f>IF(OPER!X219 = 0,"",OPER!X219)</f>
        <v/>
      </c>
      <c r="F225" s="262" t="str">
        <f>IF(OPER!I219 = 0,"",OPER!I219)</f>
        <v/>
      </c>
      <c r="G225" s="263" t="str">
        <f>IF(OPER!C219=0,"",OPER!C219)</f>
        <v/>
      </c>
      <c r="H225" s="30" t="str">
        <f>IF(OPER!R219 = 0,"",OPER!R219)</f>
        <v/>
      </c>
      <c r="I225" s="30" t="str">
        <f>IF(OPER!F219=0,"", OPER!F219)</f>
        <v/>
      </c>
      <c r="J225" s="108" t="str">
        <f>IF(OPER!G219=0,"",OPER!G219)</f>
        <v/>
      </c>
      <c r="K225" s="250">
        <f>+OPER!R219</f>
        <v>0</v>
      </c>
      <c r="L225" s="262">
        <f t="shared" si="17"/>
        <v>0</v>
      </c>
      <c r="M225" s="250">
        <f t="shared" si="18"/>
        <v>0</v>
      </c>
      <c r="N225" s="205" t="str">
        <f>IF(OPER!A219=0,"",OPER!A219)</f>
        <v/>
      </c>
      <c r="O225" s="73" t="str">
        <f>IF(OPER!AJ2075=0,"",OPER!AJ2075)</f>
        <v/>
      </c>
      <c r="P225" s="264" t="str">
        <f>IF(OPER!AH219="EJECUTADO","SI",IF(OPER!AH219="NO EJECUTADO","NO",""))</f>
        <v/>
      </c>
      <c r="Q225" s="264" t="str">
        <f>IF(OPER!AN219="EJECUTADO","SI",IF(OPER!AN219="NO EJECUTADO","NO",""))</f>
        <v/>
      </c>
      <c r="R225" s="221" t="str">
        <f>IFERROR(VLOOKUP(OPER!Z219,OPER!$AU$490:$AV$577,2,0),"NO ASIGNADO")</f>
        <v>NO ASIGNADO</v>
      </c>
      <c r="S225" s="6">
        <f>+OPER!AG219</f>
        <v>0</v>
      </c>
      <c r="T225" s="268" t="str">
        <f>IF($E225=$E224,IF(U224=".",IF(MAX($Q225:Q225,0)=OPER!$AA320,".",IF(OPER!$AB320&lt;=HOUR(U$7),MAX($Q225:Q225,0)+1,".")),","),IF(MAX($Q225:Q225,0)=OPER!$AA320,".",IF(OPER!$AB320&lt;=HOUR(U$7),MAX($Q225:Q225,0)+1,".")))</f>
        <v>.</v>
      </c>
      <c r="U225" s="269" t="str">
        <f>IF($E225=$E224,IF(V224=".",IF(MAX($Q225:T225,0)=OPER!$AA320,".",IF(OPER!$AB320&lt;=HOUR(V$7),MAX($Q225:T225,0)+1,".")),","),IF(MAX($Q225:T225,0)=OPER!$AA320,".",IF(OPER!$AB320&lt;=HOUR(V$7),MAX($Q225:T225,0)+1,".")))</f>
        <v>.</v>
      </c>
      <c r="V225" s="269" t="str">
        <f>IF($E225=$E224,IF(W224=".",IF(MAX($Q225:U225,0)=OPER!$AA320,".",IF(OPER!$AB320&lt;=HOUR(W$7),MAX($Q225:U225,0)+1,".")),","),IF(MAX($Q225:U225,0)=OPER!$AA320,".",IF(OPER!$AB320&lt;=HOUR(W$7),MAX($Q225:U225,0)+1,".")))</f>
        <v>.</v>
      </c>
      <c r="W225" s="269" t="str">
        <f>IF($E225=$E224,IF(X224=".",IF(MAX($Q225:V225,0)=OPER!$AA320,".",IF(OPER!$AB320&lt;=HOUR(X$7),MAX($Q225:V225,0)+1,".")),","),IF(MAX($Q225:V225,0)=OPER!$AA320,".",IF(OPER!$AB320&lt;=HOUR(X$7),MAX($Q225:V225,0)+1,".")))</f>
        <v>.</v>
      </c>
      <c r="X225" s="270" t="str">
        <f>IF($E225=$E224,IF(Y224=".",IF(MAX($Q225:W225,0)=OPER!$AA320,".",IF(OPER!$AB320&lt;=HOUR(Y$7),MAX($Q225:W225,0)+1,".")),","),IF(MAX($Q225:W225,0)=OPER!$AA320,".",IF(OPER!$AB320&lt;=HOUR(Y$7),MAX($Q225:W225,0)+1,".")))</f>
        <v>,</v>
      </c>
      <c r="Y225" s="271" t="str">
        <f>IF($E225=$E224,IF(Z224=".",IF(MAX($Q225:X225,0)=OPER!$AA320,".",IF(OPER!$AB320&lt;=HOUR(Z$7),MAX($Q225:X225,0)+1,".")),","),IF(MAX($Q225:X225,0)=OPER!$AA320,".",IF(OPER!$AB320&lt;=HOUR(Z$7),MAX($Q225:X225,0)+1,".")))</f>
        <v>,</v>
      </c>
      <c r="Z225" s="269" t="str">
        <f>IF($E225=$E224,IF(AA224=".",IF(MAX($Q225:Y225,0)=OPER!$AA320,".",IF(OPER!$AB320&lt;=HOUR(AA$7),MAX($Q225:Y225,0)+1,".")),","),IF(MAX($Q225:Y225,0)=OPER!$AA320,".",IF(OPER!$AB320&lt;=HOUR(AA$7),MAX($Q225:Y225,0)+1,".")))</f>
        <v>,</v>
      </c>
      <c r="AA225" s="269" t="str">
        <f>IF($E225=$E224,IF(AB224=".",IF(MAX($Q225:Z225,0)=OPER!$AA320,".",IF(OPER!$AB320&lt;=HOUR(AB$7),MAX($Q225:Z225,0)+1,".")),","),IF(MAX($Q225:Z225,0)=OPER!$AA320,".",IF(OPER!$AB320&lt;=HOUR(AB$7),MAX($Q225:Z225,0)+1,".")))</f>
        <v>,</v>
      </c>
      <c r="AB225" s="270" t="str">
        <f>IF($E225=$E224,IF(AC224=".",IF(MAX($Q225:AA225,0)=OPER!$AA320,".",IF(OPER!$AB320&lt;=HOUR(AC$7),MAX($Q225:AA225,0)+1,".")),","),IF(MAX($Q225:AA225,0)=OPER!$AA320,".",IF(OPER!$AB320&lt;=HOUR(AC$7),MAX($Q225:AA225,0)+1,".")))</f>
        <v>,</v>
      </c>
      <c r="AC225" s="271" t="str">
        <f>IF($E225=$E224,IF(AD224=".",IF(MAX($Q225:AB225,0)=OPER!$AA320,".",IF(OPER!$AB320&lt;=HOUR(AD$7),MAX($Q225:AB225,0)+1,".")),","),IF(MAX($Q225:AB225,0)=OPER!$AA320,".",IF(OPER!$AB320&lt;=HOUR(AD$7),MAX($Q225:AB225,0)+1,".")))</f>
        <v>,</v>
      </c>
      <c r="AD225" s="269" t="str">
        <f>IF($E225=$E224,IF(AE224=".",IF(MAX($Q225:AC225,0)=OPER!$AA320,".",IF(OPER!$AB320&lt;=HOUR(AE$7),MAX($Q225:AC225,0)+1,".")),","),IF(MAX($Q225:AC225,0)=OPER!$AA320,".",IF(OPER!$AB320&lt;=HOUR(AE$7),MAX($Q225:AC225,0)+1,".")))</f>
        <v>,</v>
      </c>
      <c r="AE225" s="269" t="str">
        <f>IF($E225=$E224,IF(AF224=".",IF(MAX($Q225:AD225,0)=OPER!$AA320,".",IF(OPER!$AB320&lt;=HOUR(AF$7),MAX($Q225:AD225,0)+1,".")),","),IF(MAX($Q225:AD225,0)=OPER!$AA320,".",IF(OPER!$AB320&lt;=HOUR(AF$7),MAX($Q225:AD225,0)+1,".")))</f>
        <v>,</v>
      </c>
      <c r="AF225" s="270" t="str">
        <f>IF($E225=$E224,IF(AG224=".",IF(MAX($Q225:AE225,0)=OPER!$AA320,".",IF(OPER!$AB320&lt;=HOUR(AG$7),MAX($Q225:AE225,0)+1,".")),","),IF(MAX($Q225:AE225,0)=OPER!$AA320,".",IF(OPER!$AB320&lt;=HOUR(AG$7),MAX($Q225:AE225,0)+1,".")))</f>
        <v>,</v>
      </c>
      <c r="AG225" s="271" t="str">
        <f>IF($E225=$E224,IF(AH224=".",IF(MAX($Q225:AF225,0)=OPER!$AA320,".",IF(OPER!$AB320&lt;=HOUR(AH$7),MAX($Q225:AF225,0)+1,".")),","),IF(MAX($Q225:AF225,0)=OPER!$AA320,".",IF(OPER!$AB320&lt;=HOUR(AH$7),MAX($Q225:AF225,0)+1,".")))</f>
        <v>,</v>
      </c>
      <c r="AH225" s="269" t="str">
        <f>IF($E225=$E224,IF(AI224=".",IF(MAX($Q225:AG225,0)=OPER!$AA320,".",IF(OPER!$AB320&lt;=HOUR(AI$7),MAX($Q225:AG225,0)+1,".")),","),IF(MAX($Q225:AG225,0)=OPER!$AA320,".",IF(OPER!$AB320&lt;=HOUR(AI$7),MAX($Q225:AG225,0)+1,".")))</f>
        <v>,</v>
      </c>
      <c r="AI225" s="269" t="str">
        <f>IF($E225=$E224,IF(AJ224=".",IF(MAX($Q225:AH225,0)=OPER!$AA320,".",IF(OPER!$AB320&lt;=HOUR(AJ$7),MAX($Q225:AH225,0)+1,".")),","),IF(MAX($Q225:AH225,0)=OPER!$AA320,".",IF(OPER!$AB320&lt;=HOUR(AJ$7),MAX($Q225:AH225,0)+1,".")))</f>
        <v>,</v>
      </c>
      <c r="AJ225" s="270" t="str">
        <f>IF($E225=$E224,IF(AK224=".",IF(MAX($Q225:AI225,0)=OPER!$AA320,".",IF(OPER!$AB320&lt;=HOUR(AK$7),MAX($Q225:AI225,0)+1,".")),","),IF(MAX($Q225:AI225,0)=OPER!$AA320,".",IF(OPER!$AB320&lt;=HOUR(AK$7),MAX($Q225:AI225,0)+1,".")))</f>
        <v>,</v>
      </c>
      <c r="AK225" s="271" t="str">
        <f>IF($E225=$E224,IF(AL224=".",IF(MAX($Q225:AJ225,0)=OPER!$AA320,".",IF(OPER!$AB320&lt;=HOUR(AL$7),MAX($Q225:AJ225,0)+1,".")),","),IF(MAX($Q225:AJ225,0)=OPER!$AA320,".",IF(OPER!$AB320&lt;=HOUR(AL$7),MAX($Q225:AJ225,0)+1,".")))</f>
        <v>,</v>
      </c>
      <c r="AL225" s="269" t="str">
        <f>IF($E225=$E224,IF(AM224=".",IF(MAX($Q225:AK225,0)=OPER!$AA320,".",IF(OPER!$AB320&lt;=HOUR(AM$7),MAX($Q225:AK225,0)+1,".")),","),IF(MAX($Q225:AK225,0)=OPER!$AA320,".",IF(OPER!$AB320&lt;=HOUR(AM$7),MAX($Q225:AK225,0)+1,".")))</f>
        <v>,</v>
      </c>
      <c r="AM225" s="269" t="str">
        <f>IF($E225=$E224,IF(AN224=".",IF(MAX($Q225:AL225,0)=OPER!$AA320,".",IF(OPER!$AB320&lt;=HOUR(AN$7),MAX($Q225:AL225,0)+1,".")),","),IF(MAX($Q225:AL225,0)=OPER!$AA320,".",IF(OPER!$AB320&lt;=HOUR(AN$7),MAX($Q225:AL225,0)+1,".")))</f>
        <v>,</v>
      </c>
      <c r="AN225" s="270" t="str">
        <f>IF($E225=$E224,IF(AO224=".",IF(MAX($Q225:AM225,0)=OPER!$AA320,".",IF(OPER!$AB320&lt;=HOUR(AO$7),MAX($Q225:AM225,0)+1,".")),","),IF(MAX($Q225:AM225,0)=OPER!$AA320,".",IF(OPER!$AB320&lt;=HOUR(AO$7),MAX($Q225:AM225,0)+1,".")))</f>
        <v>,</v>
      </c>
      <c r="AO225" s="271" t="str">
        <f>IF($E225=$E224,IF(AP224=".",IF(MAX($Q225:AN225,0)=OPER!$AA320,".",IF(OPER!$AB320&lt;=HOUR(AP$7),MAX($Q225:AN225,0)+1,".")),","),IF(MAX($Q225:AN225,0)=OPER!$AA320,".",IF(OPER!$AB320&lt;=HOUR(AP$7),MAX($Q225:AN225,0)+1,".")))</f>
        <v>,</v>
      </c>
      <c r="AP225" s="269" t="str">
        <f>IF($E225=$E224,IF(AQ224=".",IF(MAX($Q225:AO225,0)=OPER!$AA320,".",IF(OPER!$AB320&lt;=HOUR(AQ$7),MAX($Q225:AO225,0)+1,".")),","),IF(MAX($Q225:AO225,0)=OPER!$AA320,".",IF(OPER!$AB320&lt;=HOUR(AQ$7),MAX($Q225:AO225,0)+1,".")))</f>
        <v>,</v>
      </c>
      <c r="AQ225" s="269" t="str">
        <f>IF($E225=$E224,IF(AR224=".",IF(MAX($Q225:AP225,0)=OPER!$AA320,".",IF(OPER!$AB320&lt;=HOUR(AR$7),MAX($Q225:AP225,0)+1,".")),","),IF(MAX($Q225:AP225,0)=OPER!$AA320,".",IF(OPER!$AB320&lt;=HOUR(AR$7),MAX($Q225:AP225,0)+1,".")))</f>
        <v>,</v>
      </c>
      <c r="AR225" s="270" t="str">
        <f>IF($E225=$E224,IF(AS224=".",IF(MAX($Q225:AQ225,0)=OPER!$AA320,".",IF(OPER!$AB320&lt;=HOUR(AS$7),MAX($Q225:AQ225,0)+1,".")),","),IF(MAX($Q225:AQ225,0)=OPER!$AA320,".",IF(OPER!$AB320&lt;=HOUR(AS$7),MAX($Q225:AQ225,0)+1,".")))</f>
        <v>,</v>
      </c>
      <c r="AS225" s="271" t="str">
        <f>IF($E225=$E224,IF(AT224=".",IF(MAX($Q225:AR225,0)=OPER!$AA320,".",IF(OPER!$AB320&lt;=HOUR(AT$7),MAX($Q225:AR225,0)+1,".")),","),IF(MAX($Q225:AR225,0)=OPER!$AA320,".",IF(OPER!$AB320&lt;=HOUR(AT$7),MAX($Q225:AR225,0)+1,".")))</f>
        <v>,</v>
      </c>
      <c r="AT225" s="269" t="str">
        <f>IF($E225=$E224,IF(AU224=".",IF(MAX($Q225:AS225,0)=OPER!$AA320,".",IF(OPER!$AB320&lt;=HOUR(AU$7),MAX($Q225:AS225,0)+1,".")),","),IF(MAX($Q225:AS225,0)=OPER!$AA320,".",IF(OPER!$AB320&lt;=HOUR(AU$7),MAX($Q225:AS225,0)+1,".")))</f>
        <v>,</v>
      </c>
      <c r="AU225" s="269" t="str">
        <f>IF($E225=$E224,IF(AV224=".",IF(MAX($Q225:AT225,0)=OPER!$AA320,".",IF(OPER!$AB320&lt;=HOUR(AV$7),MAX($Q225:AT225,0)+1,".")),","),IF(MAX($Q225:AT225,0)=OPER!$AA320,".",IF(OPER!$AB320&lt;=HOUR(AV$7),MAX($Q225:AT225,0)+1,".")))</f>
        <v>,</v>
      </c>
      <c r="AV225" s="270" t="str">
        <f>IF($E225=$E224,IF(AW224=".",IF(MAX($Q225:AU225,0)=OPER!$AA320,".",IF(OPER!$AB320&lt;=HOUR(AW$7),MAX($Q225:AU225,0)+1,".")),","),IF(MAX($Q225:AU225,0)=OPER!$AA320,".",IF(OPER!$AB320&lt;=HOUR(AW$7),MAX($Q225:AU225,0)+1,".")))</f>
        <v>,</v>
      </c>
      <c r="AW225" s="271" t="str">
        <f>IF($E225=$E224,IF(AX224=".",IF(MAX($Q225:AV225,0)=OPER!$AA320,".",IF(OPER!$AB320&lt;=HOUR(AX$7),MAX($Q225:AV225,0)+1,".")),","),IF(MAX($Q225:AV225,0)=OPER!$AA320,".",IF(OPER!$AB320&lt;=HOUR(AX$7),MAX($Q225:AV225,0)+1,".")))</f>
        <v>,</v>
      </c>
      <c r="AX225" s="269" t="str">
        <f>IF($E225=$E224,IF(AY224=".",IF(MAX($Q225:AW225,0)=OPER!$AA320,".",IF(OPER!$AB320&lt;=HOUR(AY$7),MAX($Q225:AW225,0)+1,".")),","),IF(MAX($Q225:AW225,0)=OPER!$AA320,".",IF(OPER!$AB320&lt;=HOUR(AY$7),MAX($Q225:AW225,0)+1,".")))</f>
        <v>,</v>
      </c>
      <c r="AY225" s="269" t="str">
        <f>IF($E225=$E224,IF(AZ224=".",IF(MAX($Q225:AX225,0)=OPER!$AA320,".",IF(OPER!$AB320&lt;=HOUR(AZ$7),MAX($Q225:AX225,0)+1,".")),","),IF(MAX($Q225:AX225,0)=OPER!$AA320,".",IF(OPER!$AB320&lt;=HOUR(AZ$7),MAX($Q225:AX225,0)+1,".")))</f>
        <v>,</v>
      </c>
      <c r="AZ225" s="270" t="str">
        <f>IF($E225=$E224,IF(BA224=".",IF(MAX($Q225:AY225,0)=OPER!$AA320,".",IF(OPER!$AB320&lt;=HOUR(BA$7),MAX($Q225:AY225,0)+1,".")),","),IF(MAX($Q225:AY225,0)=OPER!$AA320,".",IF(OPER!$AB320&lt;=HOUR(BA$7),MAX($Q225:AY225,0)+1,".")))</f>
        <v>,</v>
      </c>
      <c r="BA225" s="30">
        <f>+OPER!AK219</f>
        <v>0</v>
      </c>
    </row>
    <row r="226" spans="1:53" ht="59.8" x14ac:dyDescent="0.2">
      <c r="A226" s="282" t="str">
        <f>IF(OPER!AF220=0,"",OPER!AF220)</f>
        <v/>
      </c>
      <c r="B226" s="109" t="str">
        <f>IF(OPER!V220=0,"",OPER!V220)</f>
        <v/>
      </c>
      <c r="C226" s="71" t="str">
        <f>IF(OPER!U220 = 0,"", OPER!U220)</f>
        <v/>
      </c>
      <c r="D226" s="30" t="str">
        <f t="shared" si="16"/>
        <v/>
      </c>
      <c r="E226" s="262" t="str">
        <f>IF(OPER!X220 = 0,"",OPER!X220)</f>
        <v/>
      </c>
      <c r="F226" s="262" t="str">
        <f>IF(OPER!I220 = 0,"",OPER!I220)</f>
        <v/>
      </c>
      <c r="G226" s="263" t="str">
        <f>IF(OPER!C220=0,"",OPER!C220)</f>
        <v/>
      </c>
      <c r="H226" s="30" t="str">
        <f>IF(OPER!R220 = 0,"",OPER!R220)</f>
        <v/>
      </c>
      <c r="I226" s="30" t="str">
        <f>IF(OPER!F220=0,"", OPER!F220)</f>
        <v/>
      </c>
      <c r="J226" s="108" t="str">
        <f>IF(OPER!G220=0,"",OPER!G220)</f>
        <v/>
      </c>
      <c r="K226" s="250">
        <f>+OPER!R220</f>
        <v>0</v>
      </c>
      <c r="L226" s="262">
        <f t="shared" si="17"/>
        <v>0</v>
      </c>
      <c r="M226" s="250">
        <f t="shared" si="18"/>
        <v>0</v>
      </c>
      <c r="N226" s="205" t="str">
        <f>IF(OPER!A220=0,"",OPER!A220)</f>
        <v/>
      </c>
      <c r="O226" s="73" t="str">
        <f>IF(OPER!AJ2076=0,"",OPER!AJ2076)</f>
        <v/>
      </c>
      <c r="P226" s="264" t="str">
        <f>IF(OPER!AH220="EJECUTADO","SI",IF(OPER!AH220="NO EJECUTADO","NO",""))</f>
        <v/>
      </c>
      <c r="Q226" s="264" t="str">
        <f>IF(OPER!AN220="EJECUTADO","SI",IF(OPER!AN220="NO EJECUTADO","NO",""))</f>
        <v/>
      </c>
      <c r="R226" s="221" t="str">
        <f>IFERROR(VLOOKUP(OPER!Z220,OPER!$AU$490:$AV$577,2,0),"NO ASIGNADO")</f>
        <v>NO ASIGNADO</v>
      </c>
      <c r="S226" s="6">
        <f>+OPER!AG220</f>
        <v>0</v>
      </c>
      <c r="T226" s="268" t="str">
        <f>IF($E226=$E225,IF(U225=".",IF(MAX($Q226:Q226,0)=OPER!$AA321,".",IF(OPER!$AB321&lt;=HOUR(U$7),MAX($Q226:Q226,0)+1,".")),","),IF(MAX($Q226:Q226,0)=OPER!$AA321,".",IF(OPER!$AB321&lt;=HOUR(U$7),MAX($Q226:Q226,0)+1,".")))</f>
        <v>.</v>
      </c>
      <c r="U226" s="269" t="str">
        <f>IF($E226=$E225,IF(V225=".",IF(MAX($Q226:T226,0)=OPER!$AA321,".",IF(OPER!$AB321&lt;=HOUR(V$7),MAX($Q226:T226,0)+1,".")),","),IF(MAX($Q226:T226,0)=OPER!$AA321,".",IF(OPER!$AB321&lt;=HOUR(V$7),MAX($Q226:T226,0)+1,".")))</f>
        <v>.</v>
      </c>
      <c r="V226" s="269" t="str">
        <f>IF($E226=$E225,IF(W225=".",IF(MAX($Q226:U226,0)=OPER!$AA321,".",IF(OPER!$AB321&lt;=HOUR(W$7),MAX($Q226:U226,0)+1,".")),","),IF(MAX($Q226:U226,0)=OPER!$AA321,".",IF(OPER!$AB321&lt;=HOUR(W$7),MAX($Q226:U226,0)+1,".")))</f>
        <v>.</v>
      </c>
      <c r="W226" s="269" t="str">
        <f>IF($E226=$E225,IF(X225=".",IF(MAX($Q226:V226,0)=OPER!$AA321,".",IF(OPER!$AB321&lt;=HOUR(X$7),MAX($Q226:V226,0)+1,".")),","),IF(MAX($Q226:V226,0)=OPER!$AA321,".",IF(OPER!$AB321&lt;=HOUR(X$7),MAX($Q226:V226,0)+1,".")))</f>
        <v>,</v>
      </c>
      <c r="X226" s="270" t="str">
        <f>IF($E226=$E225,IF(Y225=".",IF(MAX($Q226:W226,0)=OPER!$AA321,".",IF(OPER!$AB321&lt;=HOUR(Y$7),MAX($Q226:W226,0)+1,".")),","),IF(MAX($Q226:W226,0)=OPER!$AA321,".",IF(OPER!$AB321&lt;=HOUR(Y$7),MAX($Q226:W226,0)+1,".")))</f>
        <v>,</v>
      </c>
      <c r="Y226" s="271" t="str">
        <f>IF($E226=$E225,IF(Z225=".",IF(MAX($Q226:X226,0)=OPER!$AA321,".",IF(OPER!$AB321&lt;=HOUR(Z$7),MAX($Q226:X226,0)+1,".")),","),IF(MAX($Q226:X226,0)=OPER!$AA321,".",IF(OPER!$AB321&lt;=HOUR(Z$7),MAX($Q226:X226,0)+1,".")))</f>
        <v>,</v>
      </c>
      <c r="Z226" s="269" t="str">
        <f>IF($E226=$E225,IF(AA225=".",IF(MAX($Q226:Y226,0)=OPER!$AA321,".",IF(OPER!$AB321&lt;=HOUR(AA$7),MAX($Q226:Y226,0)+1,".")),","),IF(MAX($Q226:Y226,0)=OPER!$AA321,".",IF(OPER!$AB321&lt;=HOUR(AA$7),MAX($Q226:Y226,0)+1,".")))</f>
        <v>,</v>
      </c>
      <c r="AA226" s="269" t="str">
        <f>IF($E226=$E225,IF(AB225=".",IF(MAX($Q226:Z226,0)=OPER!$AA321,".",IF(OPER!$AB321&lt;=HOUR(AB$7),MAX($Q226:Z226,0)+1,".")),","),IF(MAX($Q226:Z226,0)=OPER!$AA321,".",IF(OPER!$AB321&lt;=HOUR(AB$7),MAX($Q226:Z226,0)+1,".")))</f>
        <v>,</v>
      </c>
      <c r="AB226" s="270" t="str">
        <f>IF($E226=$E225,IF(AC225=".",IF(MAX($Q226:AA226,0)=OPER!$AA321,".",IF(OPER!$AB321&lt;=HOUR(AC$7),MAX($Q226:AA226,0)+1,".")),","),IF(MAX($Q226:AA226,0)=OPER!$AA321,".",IF(OPER!$AB321&lt;=HOUR(AC$7),MAX($Q226:AA226,0)+1,".")))</f>
        <v>,</v>
      </c>
      <c r="AC226" s="271" t="str">
        <f>IF($E226=$E225,IF(AD225=".",IF(MAX($Q226:AB226,0)=OPER!$AA321,".",IF(OPER!$AB321&lt;=HOUR(AD$7),MAX($Q226:AB226,0)+1,".")),","),IF(MAX($Q226:AB226,0)=OPER!$AA321,".",IF(OPER!$AB321&lt;=HOUR(AD$7),MAX($Q226:AB226,0)+1,".")))</f>
        <v>,</v>
      </c>
      <c r="AD226" s="269" t="str">
        <f>IF($E226=$E225,IF(AE225=".",IF(MAX($Q226:AC226,0)=OPER!$AA321,".",IF(OPER!$AB321&lt;=HOUR(AE$7),MAX($Q226:AC226,0)+1,".")),","),IF(MAX($Q226:AC226,0)=OPER!$AA321,".",IF(OPER!$AB321&lt;=HOUR(AE$7),MAX($Q226:AC226,0)+1,".")))</f>
        <v>,</v>
      </c>
      <c r="AE226" s="269" t="str">
        <f>IF($E226=$E225,IF(AF225=".",IF(MAX($Q226:AD226,0)=OPER!$AA321,".",IF(OPER!$AB321&lt;=HOUR(AF$7),MAX($Q226:AD226,0)+1,".")),","),IF(MAX($Q226:AD226,0)=OPER!$AA321,".",IF(OPER!$AB321&lt;=HOUR(AF$7),MAX($Q226:AD226,0)+1,".")))</f>
        <v>,</v>
      </c>
      <c r="AF226" s="270" t="str">
        <f>IF($E226=$E225,IF(AG225=".",IF(MAX($Q226:AE226,0)=OPER!$AA321,".",IF(OPER!$AB321&lt;=HOUR(AG$7),MAX($Q226:AE226,0)+1,".")),","),IF(MAX($Q226:AE226,0)=OPER!$AA321,".",IF(OPER!$AB321&lt;=HOUR(AG$7),MAX($Q226:AE226,0)+1,".")))</f>
        <v>,</v>
      </c>
      <c r="AG226" s="271" t="str">
        <f>IF($E226=$E225,IF(AH225=".",IF(MAX($Q226:AF226,0)=OPER!$AA321,".",IF(OPER!$AB321&lt;=HOUR(AH$7),MAX($Q226:AF226,0)+1,".")),","),IF(MAX($Q226:AF226,0)=OPER!$AA321,".",IF(OPER!$AB321&lt;=HOUR(AH$7),MAX($Q226:AF226,0)+1,".")))</f>
        <v>,</v>
      </c>
      <c r="AH226" s="269" t="str">
        <f>IF($E226=$E225,IF(AI225=".",IF(MAX($Q226:AG226,0)=OPER!$AA321,".",IF(OPER!$AB321&lt;=HOUR(AI$7),MAX($Q226:AG226,0)+1,".")),","),IF(MAX($Q226:AG226,0)=OPER!$AA321,".",IF(OPER!$AB321&lt;=HOUR(AI$7),MAX($Q226:AG226,0)+1,".")))</f>
        <v>,</v>
      </c>
      <c r="AI226" s="269" t="str">
        <f>IF($E226=$E225,IF(AJ225=".",IF(MAX($Q226:AH226,0)=OPER!$AA321,".",IF(OPER!$AB321&lt;=HOUR(AJ$7),MAX($Q226:AH226,0)+1,".")),","),IF(MAX($Q226:AH226,0)=OPER!$AA321,".",IF(OPER!$AB321&lt;=HOUR(AJ$7),MAX($Q226:AH226,0)+1,".")))</f>
        <v>,</v>
      </c>
      <c r="AJ226" s="270" t="str">
        <f>IF($E226=$E225,IF(AK225=".",IF(MAX($Q226:AI226,0)=OPER!$AA321,".",IF(OPER!$AB321&lt;=HOUR(AK$7),MAX($Q226:AI226,0)+1,".")),","),IF(MAX($Q226:AI226,0)=OPER!$AA321,".",IF(OPER!$AB321&lt;=HOUR(AK$7),MAX($Q226:AI226,0)+1,".")))</f>
        <v>,</v>
      </c>
      <c r="AK226" s="271" t="str">
        <f>IF($E226=$E225,IF(AL225=".",IF(MAX($Q226:AJ226,0)=OPER!$AA321,".",IF(OPER!$AB321&lt;=HOUR(AL$7),MAX($Q226:AJ226,0)+1,".")),","),IF(MAX($Q226:AJ226,0)=OPER!$AA321,".",IF(OPER!$AB321&lt;=HOUR(AL$7),MAX($Q226:AJ226,0)+1,".")))</f>
        <v>,</v>
      </c>
      <c r="AL226" s="269" t="str">
        <f>IF($E226=$E225,IF(AM225=".",IF(MAX($Q226:AK226,0)=OPER!$AA321,".",IF(OPER!$AB321&lt;=HOUR(AM$7),MAX($Q226:AK226,0)+1,".")),","),IF(MAX($Q226:AK226,0)=OPER!$AA321,".",IF(OPER!$AB321&lt;=HOUR(AM$7),MAX($Q226:AK226,0)+1,".")))</f>
        <v>,</v>
      </c>
      <c r="AM226" s="269" t="str">
        <f>IF($E226=$E225,IF(AN225=".",IF(MAX($Q226:AL226,0)=OPER!$AA321,".",IF(OPER!$AB321&lt;=HOUR(AN$7),MAX($Q226:AL226,0)+1,".")),","),IF(MAX($Q226:AL226,0)=OPER!$AA321,".",IF(OPER!$AB321&lt;=HOUR(AN$7),MAX($Q226:AL226,0)+1,".")))</f>
        <v>,</v>
      </c>
      <c r="AN226" s="270" t="str">
        <f>IF($E226=$E225,IF(AO225=".",IF(MAX($Q226:AM226,0)=OPER!$AA321,".",IF(OPER!$AB321&lt;=HOUR(AO$7),MAX($Q226:AM226,0)+1,".")),","),IF(MAX($Q226:AM226,0)=OPER!$AA321,".",IF(OPER!$AB321&lt;=HOUR(AO$7),MAX($Q226:AM226,0)+1,".")))</f>
        <v>,</v>
      </c>
      <c r="AO226" s="271" t="str">
        <f>IF($E226=$E225,IF(AP225=".",IF(MAX($Q226:AN226,0)=OPER!$AA321,".",IF(OPER!$AB321&lt;=HOUR(AP$7),MAX($Q226:AN226,0)+1,".")),","),IF(MAX($Q226:AN226,0)=OPER!$AA321,".",IF(OPER!$AB321&lt;=HOUR(AP$7),MAX($Q226:AN226,0)+1,".")))</f>
        <v>,</v>
      </c>
      <c r="AP226" s="269" t="str">
        <f>IF($E226=$E225,IF(AQ225=".",IF(MAX($Q226:AO226,0)=OPER!$AA321,".",IF(OPER!$AB321&lt;=HOUR(AQ$7),MAX($Q226:AO226,0)+1,".")),","),IF(MAX($Q226:AO226,0)=OPER!$AA321,".",IF(OPER!$AB321&lt;=HOUR(AQ$7),MAX($Q226:AO226,0)+1,".")))</f>
        <v>,</v>
      </c>
      <c r="AQ226" s="269" t="str">
        <f>IF($E226=$E225,IF(AR225=".",IF(MAX($Q226:AP226,0)=OPER!$AA321,".",IF(OPER!$AB321&lt;=HOUR(AR$7),MAX($Q226:AP226,0)+1,".")),","),IF(MAX($Q226:AP226,0)=OPER!$AA321,".",IF(OPER!$AB321&lt;=HOUR(AR$7),MAX($Q226:AP226,0)+1,".")))</f>
        <v>,</v>
      </c>
      <c r="AR226" s="270" t="str">
        <f>IF($E226=$E225,IF(AS225=".",IF(MAX($Q226:AQ226,0)=OPER!$AA321,".",IF(OPER!$AB321&lt;=HOUR(AS$7),MAX($Q226:AQ226,0)+1,".")),","),IF(MAX($Q226:AQ226,0)=OPER!$AA321,".",IF(OPER!$AB321&lt;=HOUR(AS$7),MAX($Q226:AQ226,0)+1,".")))</f>
        <v>,</v>
      </c>
      <c r="AS226" s="271" t="str">
        <f>IF($E226=$E225,IF(AT225=".",IF(MAX($Q226:AR226,0)=OPER!$AA321,".",IF(OPER!$AB321&lt;=HOUR(AT$7),MAX($Q226:AR226,0)+1,".")),","),IF(MAX($Q226:AR226,0)=OPER!$AA321,".",IF(OPER!$AB321&lt;=HOUR(AT$7),MAX($Q226:AR226,0)+1,".")))</f>
        <v>,</v>
      </c>
      <c r="AT226" s="269" t="str">
        <f>IF($E226=$E225,IF(AU225=".",IF(MAX($Q226:AS226,0)=OPER!$AA321,".",IF(OPER!$AB321&lt;=HOUR(AU$7),MAX($Q226:AS226,0)+1,".")),","),IF(MAX($Q226:AS226,0)=OPER!$AA321,".",IF(OPER!$AB321&lt;=HOUR(AU$7),MAX($Q226:AS226,0)+1,".")))</f>
        <v>,</v>
      </c>
      <c r="AU226" s="269" t="str">
        <f>IF($E226=$E225,IF(AV225=".",IF(MAX($Q226:AT226,0)=OPER!$AA321,".",IF(OPER!$AB321&lt;=HOUR(AV$7),MAX($Q226:AT226,0)+1,".")),","),IF(MAX($Q226:AT226,0)=OPER!$AA321,".",IF(OPER!$AB321&lt;=HOUR(AV$7),MAX($Q226:AT226,0)+1,".")))</f>
        <v>,</v>
      </c>
      <c r="AV226" s="270" t="str">
        <f>IF($E226=$E225,IF(AW225=".",IF(MAX($Q226:AU226,0)=OPER!$AA321,".",IF(OPER!$AB321&lt;=HOUR(AW$7),MAX($Q226:AU226,0)+1,".")),","),IF(MAX($Q226:AU226,0)=OPER!$AA321,".",IF(OPER!$AB321&lt;=HOUR(AW$7),MAX($Q226:AU226,0)+1,".")))</f>
        <v>,</v>
      </c>
      <c r="AW226" s="271" t="str">
        <f>IF($E226=$E225,IF(AX225=".",IF(MAX($Q226:AV226,0)=OPER!$AA321,".",IF(OPER!$AB321&lt;=HOUR(AX$7),MAX($Q226:AV226,0)+1,".")),","),IF(MAX($Q226:AV226,0)=OPER!$AA321,".",IF(OPER!$AB321&lt;=HOUR(AX$7),MAX($Q226:AV226,0)+1,".")))</f>
        <v>,</v>
      </c>
      <c r="AX226" s="269" t="str">
        <f>IF($E226=$E225,IF(AY225=".",IF(MAX($Q226:AW226,0)=OPER!$AA321,".",IF(OPER!$AB321&lt;=HOUR(AY$7),MAX($Q226:AW226,0)+1,".")),","),IF(MAX($Q226:AW226,0)=OPER!$AA321,".",IF(OPER!$AB321&lt;=HOUR(AY$7),MAX($Q226:AW226,0)+1,".")))</f>
        <v>,</v>
      </c>
      <c r="AY226" s="269" t="str">
        <f>IF($E226=$E225,IF(AZ225=".",IF(MAX($Q226:AX226,0)=OPER!$AA321,".",IF(OPER!$AB321&lt;=HOUR(AZ$7),MAX($Q226:AX226,0)+1,".")),","),IF(MAX($Q226:AX226,0)=OPER!$AA321,".",IF(OPER!$AB321&lt;=HOUR(AZ$7),MAX($Q226:AX226,0)+1,".")))</f>
        <v>,</v>
      </c>
      <c r="AZ226" s="270" t="str">
        <f>IF($E226=$E225,IF(BA225=".",IF(MAX($Q226:AY226,0)=OPER!$AA321,".",IF(OPER!$AB321&lt;=HOUR(BA$7),MAX($Q226:AY226,0)+1,".")),","),IF(MAX($Q226:AY226,0)=OPER!$AA321,".",IF(OPER!$AB321&lt;=HOUR(BA$7),MAX($Q226:AY226,0)+1,".")))</f>
        <v>,</v>
      </c>
      <c r="BA226" s="30">
        <f>+OPER!AK220</f>
        <v>0</v>
      </c>
    </row>
    <row r="227" spans="1:53" ht="59.8" x14ac:dyDescent="0.2">
      <c r="A227" s="282" t="str">
        <f>IF(OPER!AF221=0,"",OPER!AF221)</f>
        <v/>
      </c>
      <c r="B227" s="109" t="str">
        <f>IF(OPER!V221=0,"",OPER!V221)</f>
        <v/>
      </c>
      <c r="C227" s="71" t="str">
        <f>IF(OPER!U221 = 0,"", OPER!U221)</f>
        <v/>
      </c>
      <c r="D227" s="30" t="str">
        <f t="shared" si="16"/>
        <v/>
      </c>
      <c r="E227" s="262" t="str">
        <f>IF(OPER!X221 = 0,"",OPER!X221)</f>
        <v/>
      </c>
      <c r="F227" s="262" t="str">
        <f>IF(OPER!I221 = 0,"",OPER!I221)</f>
        <v/>
      </c>
      <c r="G227" s="263" t="str">
        <f>IF(OPER!C221=0,"",OPER!C221)</f>
        <v/>
      </c>
      <c r="H227" s="30" t="str">
        <f>IF(OPER!R221 = 0,"",OPER!R221)</f>
        <v/>
      </c>
      <c r="I227" s="30" t="str">
        <f>IF(OPER!F221=0,"", OPER!F221)</f>
        <v/>
      </c>
      <c r="J227" s="108" t="str">
        <f>IF(OPER!G221=0,"",OPER!G221)</f>
        <v/>
      </c>
      <c r="K227" s="250">
        <f>+OPER!R221</f>
        <v>0</v>
      </c>
      <c r="L227" s="262">
        <f t="shared" si="17"/>
        <v>0</v>
      </c>
      <c r="M227" s="250">
        <f t="shared" si="18"/>
        <v>0</v>
      </c>
      <c r="N227" s="205" t="str">
        <f>IF(OPER!A221=0,"",OPER!A221)</f>
        <v/>
      </c>
      <c r="O227" s="73" t="str">
        <f>IF(OPER!AJ2077=0,"",OPER!AJ2077)</f>
        <v/>
      </c>
      <c r="P227" s="264" t="str">
        <f>IF(OPER!AH221="EJECUTADO","SI",IF(OPER!AH221="NO EJECUTADO","NO",""))</f>
        <v/>
      </c>
      <c r="Q227" s="264" t="str">
        <f>IF(OPER!AN221="EJECUTADO","SI",IF(OPER!AN221="NO EJECUTADO","NO",""))</f>
        <v/>
      </c>
      <c r="R227" s="221" t="str">
        <f>IFERROR(VLOOKUP(OPER!Z221,OPER!$AU$490:$AV$577,2,0),"NO ASIGNADO")</f>
        <v>NO ASIGNADO</v>
      </c>
      <c r="S227" s="6">
        <f>+OPER!AG221</f>
        <v>0</v>
      </c>
      <c r="T227" s="268" t="str">
        <f>IF($E227=$E226,IF(U226=".",IF(MAX($Q227:Q227,0)=OPER!$AA322,".",IF(OPER!$AB322&lt;=HOUR(U$7),MAX($Q227:Q227,0)+1,".")),","),IF(MAX($Q227:Q227,0)=OPER!$AA322,".",IF(OPER!$AB322&lt;=HOUR(U$7),MAX($Q227:Q227,0)+1,".")))</f>
        <v>.</v>
      </c>
      <c r="U227" s="269" t="str">
        <f>IF($E227=$E226,IF(V226=".",IF(MAX($Q227:T227,0)=OPER!$AA322,".",IF(OPER!$AB322&lt;=HOUR(V$7),MAX($Q227:T227,0)+1,".")),","),IF(MAX($Q227:T227,0)=OPER!$AA322,".",IF(OPER!$AB322&lt;=HOUR(V$7),MAX($Q227:T227,0)+1,".")))</f>
        <v>.</v>
      </c>
      <c r="V227" s="269" t="str">
        <f>IF($E227=$E226,IF(W226=".",IF(MAX($Q227:U227,0)=OPER!$AA322,".",IF(OPER!$AB322&lt;=HOUR(W$7),MAX($Q227:U227,0)+1,".")),","),IF(MAX($Q227:U227,0)=OPER!$AA322,".",IF(OPER!$AB322&lt;=HOUR(W$7),MAX($Q227:U227,0)+1,".")))</f>
        <v>,</v>
      </c>
      <c r="W227" s="269" t="str">
        <f>IF($E227=$E226,IF(X226=".",IF(MAX($Q227:V227,0)=OPER!$AA322,".",IF(OPER!$AB322&lt;=HOUR(X$7),MAX($Q227:V227,0)+1,".")),","),IF(MAX($Q227:V227,0)=OPER!$AA322,".",IF(OPER!$AB322&lt;=HOUR(X$7),MAX($Q227:V227,0)+1,".")))</f>
        <v>,</v>
      </c>
      <c r="X227" s="270" t="str">
        <f>IF($E227=$E226,IF(Y226=".",IF(MAX($Q227:W227,0)=OPER!$AA322,".",IF(OPER!$AB322&lt;=HOUR(Y$7),MAX($Q227:W227,0)+1,".")),","),IF(MAX($Q227:W227,0)=OPER!$AA322,".",IF(OPER!$AB322&lt;=HOUR(Y$7),MAX($Q227:W227,0)+1,".")))</f>
        <v>,</v>
      </c>
      <c r="Y227" s="271" t="str">
        <f>IF($E227=$E226,IF(Z226=".",IF(MAX($Q227:X227,0)=OPER!$AA322,".",IF(OPER!$AB322&lt;=HOUR(Z$7),MAX($Q227:X227,0)+1,".")),","),IF(MAX($Q227:X227,0)=OPER!$AA322,".",IF(OPER!$AB322&lt;=HOUR(Z$7),MAX($Q227:X227,0)+1,".")))</f>
        <v>,</v>
      </c>
      <c r="Z227" s="269" t="str">
        <f>IF($E227=$E226,IF(AA226=".",IF(MAX($Q227:Y227,0)=OPER!$AA322,".",IF(OPER!$AB322&lt;=HOUR(AA$7),MAX($Q227:Y227,0)+1,".")),","),IF(MAX($Q227:Y227,0)=OPER!$AA322,".",IF(OPER!$AB322&lt;=HOUR(AA$7),MAX($Q227:Y227,0)+1,".")))</f>
        <v>,</v>
      </c>
      <c r="AA227" s="269" t="str">
        <f>IF($E227=$E226,IF(AB226=".",IF(MAX($Q227:Z227,0)=OPER!$AA322,".",IF(OPER!$AB322&lt;=HOUR(AB$7),MAX($Q227:Z227,0)+1,".")),","),IF(MAX($Q227:Z227,0)=OPER!$AA322,".",IF(OPER!$AB322&lt;=HOUR(AB$7),MAX($Q227:Z227,0)+1,".")))</f>
        <v>,</v>
      </c>
      <c r="AB227" s="270" t="str">
        <f>IF($E227=$E226,IF(AC226=".",IF(MAX($Q227:AA227,0)=OPER!$AA322,".",IF(OPER!$AB322&lt;=HOUR(AC$7),MAX($Q227:AA227,0)+1,".")),","),IF(MAX($Q227:AA227,0)=OPER!$AA322,".",IF(OPER!$AB322&lt;=HOUR(AC$7),MAX($Q227:AA227,0)+1,".")))</f>
        <v>,</v>
      </c>
      <c r="AC227" s="271" t="str">
        <f>IF($E227=$E226,IF(AD226=".",IF(MAX($Q227:AB227,0)=OPER!$AA322,".",IF(OPER!$AB322&lt;=HOUR(AD$7),MAX($Q227:AB227,0)+1,".")),","),IF(MAX($Q227:AB227,0)=OPER!$AA322,".",IF(OPER!$AB322&lt;=HOUR(AD$7),MAX($Q227:AB227,0)+1,".")))</f>
        <v>,</v>
      </c>
      <c r="AD227" s="269" t="str">
        <f>IF($E227=$E226,IF(AE226=".",IF(MAX($Q227:AC227,0)=OPER!$AA322,".",IF(OPER!$AB322&lt;=HOUR(AE$7),MAX($Q227:AC227,0)+1,".")),","),IF(MAX($Q227:AC227,0)=OPER!$AA322,".",IF(OPER!$AB322&lt;=HOUR(AE$7),MAX($Q227:AC227,0)+1,".")))</f>
        <v>,</v>
      </c>
      <c r="AE227" s="269" t="str">
        <f>IF($E227=$E226,IF(AF226=".",IF(MAX($Q227:AD227,0)=OPER!$AA322,".",IF(OPER!$AB322&lt;=HOUR(AF$7),MAX($Q227:AD227,0)+1,".")),","),IF(MAX($Q227:AD227,0)=OPER!$AA322,".",IF(OPER!$AB322&lt;=HOUR(AF$7),MAX($Q227:AD227,0)+1,".")))</f>
        <v>,</v>
      </c>
      <c r="AF227" s="270" t="str">
        <f>IF($E227=$E226,IF(AG226=".",IF(MAX($Q227:AE227,0)=OPER!$AA322,".",IF(OPER!$AB322&lt;=HOUR(AG$7),MAX($Q227:AE227,0)+1,".")),","),IF(MAX($Q227:AE227,0)=OPER!$AA322,".",IF(OPER!$AB322&lt;=HOUR(AG$7),MAX($Q227:AE227,0)+1,".")))</f>
        <v>,</v>
      </c>
      <c r="AG227" s="271" t="str">
        <f>IF($E227=$E226,IF(AH226=".",IF(MAX($Q227:AF227,0)=OPER!$AA322,".",IF(OPER!$AB322&lt;=HOUR(AH$7),MAX($Q227:AF227,0)+1,".")),","),IF(MAX($Q227:AF227,0)=OPER!$AA322,".",IF(OPER!$AB322&lt;=HOUR(AH$7),MAX($Q227:AF227,0)+1,".")))</f>
        <v>,</v>
      </c>
      <c r="AH227" s="269" t="str">
        <f>IF($E227=$E226,IF(AI226=".",IF(MAX($Q227:AG227,0)=OPER!$AA322,".",IF(OPER!$AB322&lt;=HOUR(AI$7),MAX($Q227:AG227,0)+1,".")),","),IF(MAX($Q227:AG227,0)=OPER!$AA322,".",IF(OPER!$AB322&lt;=HOUR(AI$7),MAX($Q227:AG227,0)+1,".")))</f>
        <v>,</v>
      </c>
      <c r="AI227" s="269" t="str">
        <f>IF($E227=$E226,IF(AJ226=".",IF(MAX($Q227:AH227,0)=OPER!$AA322,".",IF(OPER!$AB322&lt;=HOUR(AJ$7),MAX($Q227:AH227,0)+1,".")),","),IF(MAX($Q227:AH227,0)=OPER!$AA322,".",IF(OPER!$AB322&lt;=HOUR(AJ$7),MAX($Q227:AH227,0)+1,".")))</f>
        <v>,</v>
      </c>
      <c r="AJ227" s="270" t="str">
        <f>IF($E227=$E226,IF(AK226=".",IF(MAX($Q227:AI227,0)=OPER!$AA322,".",IF(OPER!$AB322&lt;=HOUR(AK$7),MAX($Q227:AI227,0)+1,".")),","),IF(MAX($Q227:AI227,0)=OPER!$AA322,".",IF(OPER!$AB322&lt;=HOUR(AK$7),MAX($Q227:AI227,0)+1,".")))</f>
        <v>,</v>
      </c>
      <c r="AK227" s="271" t="str">
        <f>IF($E227=$E226,IF(AL226=".",IF(MAX($Q227:AJ227,0)=OPER!$AA322,".",IF(OPER!$AB322&lt;=HOUR(AL$7),MAX($Q227:AJ227,0)+1,".")),","),IF(MAX($Q227:AJ227,0)=OPER!$AA322,".",IF(OPER!$AB322&lt;=HOUR(AL$7),MAX($Q227:AJ227,0)+1,".")))</f>
        <v>,</v>
      </c>
      <c r="AL227" s="269" t="str">
        <f>IF($E227=$E226,IF(AM226=".",IF(MAX($Q227:AK227,0)=OPER!$AA322,".",IF(OPER!$AB322&lt;=HOUR(AM$7),MAX($Q227:AK227,0)+1,".")),","),IF(MAX($Q227:AK227,0)=OPER!$AA322,".",IF(OPER!$AB322&lt;=HOUR(AM$7),MAX($Q227:AK227,0)+1,".")))</f>
        <v>,</v>
      </c>
      <c r="AM227" s="269" t="str">
        <f>IF($E227=$E226,IF(AN226=".",IF(MAX($Q227:AL227,0)=OPER!$AA322,".",IF(OPER!$AB322&lt;=HOUR(AN$7),MAX($Q227:AL227,0)+1,".")),","),IF(MAX($Q227:AL227,0)=OPER!$AA322,".",IF(OPER!$AB322&lt;=HOUR(AN$7),MAX($Q227:AL227,0)+1,".")))</f>
        <v>,</v>
      </c>
      <c r="AN227" s="270" t="str">
        <f>IF($E227=$E226,IF(AO226=".",IF(MAX($Q227:AM227,0)=OPER!$AA322,".",IF(OPER!$AB322&lt;=HOUR(AO$7),MAX($Q227:AM227,0)+1,".")),","),IF(MAX($Q227:AM227,0)=OPER!$AA322,".",IF(OPER!$AB322&lt;=HOUR(AO$7),MAX($Q227:AM227,0)+1,".")))</f>
        <v>,</v>
      </c>
      <c r="AO227" s="271" t="str">
        <f>IF($E227=$E226,IF(AP226=".",IF(MAX($Q227:AN227,0)=OPER!$AA322,".",IF(OPER!$AB322&lt;=HOUR(AP$7),MAX($Q227:AN227,0)+1,".")),","),IF(MAX($Q227:AN227,0)=OPER!$AA322,".",IF(OPER!$AB322&lt;=HOUR(AP$7),MAX($Q227:AN227,0)+1,".")))</f>
        <v>,</v>
      </c>
      <c r="AP227" s="269" t="str">
        <f>IF($E227=$E226,IF(AQ226=".",IF(MAX($Q227:AO227,0)=OPER!$AA322,".",IF(OPER!$AB322&lt;=HOUR(AQ$7),MAX($Q227:AO227,0)+1,".")),","),IF(MAX($Q227:AO227,0)=OPER!$AA322,".",IF(OPER!$AB322&lt;=HOUR(AQ$7),MAX($Q227:AO227,0)+1,".")))</f>
        <v>,</v>
      </c>
      <c r="AQ227" s="269" t="str">
        <f>IF($E227=$E226,IF(AR226=".",IF(MAX($Q227:AP227,0)=OPER!$AA322,".",IF(OPER!$AB322&lt;=HOUR(AR$7),MAX($Q227:AP227,0)+1,".")),","),IF(MAX($Q227:AP227,0)=OPER!$AA322,".",IF(OPER!$AB322&lt;=HOUR(AR$7),MAX($Q227:AP227,0)+1,".")))</f>
        <v>,</v>
      </c>
      <c r="AR227" s="270" t="str">
        <f>IF($E227=$E226,IF(AS226=".",IF(MAX($Q227:AQ227,0)=OPER!$AA322,".",IF(OPER!$AB322&lt;=HOUR(AS$7),MAX($Q227:AQ227,0)+1,".")),","),IF(MAX($Q227:AQ227,0)=OPER!$AA322,".",IF(OPER!$AB322&lt;=HOUR(AS$7),MAX($Q227:AQ227,0)+1,".")))</f>
        <v>,</v>
      </c>
      <c r="AS227" s="271" t="str">
        <f>IF($E227=$E226,IF(AT226=".",IF(MAX($Q227:AR227,0)=OPER!$AA322,".",IF(OPER!$AB322&lt;=HOUR(AT$7),MAX($Q227:AR227,0)+1,".")),","),IF(MAX($Q227:AR227,0)=OPER!$AA322,".",IF(OPER!$AB322&lt;=HOUR(AT$7),MAX($Q227:AR227,0)+1,".")))</f>
        <v>,</v>
      </c>
      <c r="AT227" s="269" t="str">
        <f>IF($E227=$E226,IF(AU226=".",IF(MAX($Q227:AS227,0)=OPER!$AA322,".",IF(OPER!$AB322&lt;=HOUR(AU$7),MAX($Q227:AS227,0)+1,".")),","),IF(MAX($Q227:AS227,0)=OPER!$AA322,".",IF(OPER!$AB322&lt;=HOUR(AU$7),MAX($Q227:AS227,0)+1,".")))</f>
        <v>,</v>
      </c>
      <c r="AU227" s="269" t="str">
        <f>IF($E227=$E226,IF(AV226=".",IF(MAX($Q227:AT227,0)=OPER!$AA322,".",IF(OPER!$AB322&lt;=HOUR(AV$7),MAX($Q227:AT227,0)+1,".")),","),IF(MAX($Q227:AT227,0)=OPER!$AA322,".",IF(OPER!$AB322&lt;=HOUR(AV$7),MAX($Q227:AT227,0)+1,".")))</f>
        <v>,</v>
      </c>
      <c r="AV227" s="270" t="str">
        <f>IF($E227=$E226,IF(AW226=".",IF(MAX($Q227:AU227,0)=OPER!$AA322,".",IF(OPER!$AB322&lt;=HOUR(AW$7),MAX($Q227:AU227,0)+1,".")),","),IF(MAX($Q227:AU227,0)=OPER!$AA322,".",IF(OPER!$AB322&lt;=HOUR(AW$7),MAX($Q227:AU227,0)+1,".")))</f>
        <v>,</v>
      </c>
      <c r="AW227" s="271" t="str">
        <f>IF($E227=$E226,IF(AX226=".",IF(MAX($Q227:AV227,0)=OPER!$AA322,".",IF(OPER!$AB322&lt;=HOUR(AX$7),MAX($Q227:AV227,0)+1,".")),","),IF(MAX($Q227:AV227,0)=OPER!$AA322,".",IF(OPER!$AB322&lt;=HOUR(AX$7),MAX($Q227:AV227,0)+1,".")))</f>
        <v>,</v>
      </c>
      <c r="AX227" s="269" t="str">
        <f>IF($E227=$E226,IF(AY226=".",IF(MAX($Q227:AW227,0)=OPER!$AA322,".",IF(OPER!$AB322&lt;=HOUR(AY$7),MAX($Q227:AW227,0)+1,".")),","),IF(MAX($Q227:AW227,0)=OPER!$AA322,".",IF(OPER!$AB322&lt;=HOUR(AY$7),MAX($Q227:AW227,0)+1,".")))</f>
        <v>,</v>
      </c>
      <c r="AY227" s="269" t="str">
        <f>IF($E227=$E226,IF(AZ226=".",IF(MAX($Q227:AX227,0)=OPER!$AA322,".",IF(OPER!$AB322&lt;=HOUR(AZ$7),MAX($Q227:AX227,0)+1,".")),","),IF(MAX($Q227:AX227,0)=OPER!$AA322,".",IF(OPER!$AB322&lt;=HOUR(AZ$7),MAX($Q227:AX227,0)+1,".")))</f>
        <v>,</v>
      </c>
      <c r="AZ227" s="270" t="str">
        <f>IF($E227=$E226,IF(BA226=".",IF(MAX($Q227:AY227,0)=OPER!$AA322,".",IF(OPER!$AB322&lt;=HOUR(BA$7),MAX($Q227:AY227,0)+1,".")),","),IF(MAX($Q227:AY227,0)=OPER!$AA322,".",IF(OPER!$AB322&lt;=HOUR(BA$7),MAX($Q227:AY227,0)+1,".")))</f>
        <v>,</v>
      </c>
      <c r="BA227" s="30">
        <f>+OPER!AK221</f>
        <v>0</v>
      </c>
    </row>
    <row r="228" spans="1:53" ht="59.8" x14ac:dyDescent="0.2">
      <c r="A228" s="282" t="str">
        <f>IF(OPER!AF222=0,"",OPER!AF222)</f>
        <v/>
      </c>
      <c r="B228" s="109" t="str">
        <f>IF(OPER!V222=0,"",OPER!V222)</f>
        <v/>
      </c>
      <c r="C228" s="71" t="str">
        <f>IF(OPER!U222 = 0,"", OPER!U222)</f>
        <v/>
      </c>
      <c r="D228" s="30" t="str">
        <f t="shared" si="16"/>
        <v/>
      </c>
      <c r="E228" s="262" t="str">
        <f>IF(OPER!X222 = 0,"",OPER!X222)</f>
        <v/>
      </c>
      <c r="F228" s="262" t="str">
        <f>IF(OPER!I222 = 0,"",OPER!I222)</f>
        <v/>
      </c>
      <c r="G228" s="263" t="str">
        <f>IF(OPER!C222=0,"",OPER!C222)</f>
        <v/>
      </c>
      <c r="H228" s="30" t="str">
        <f>IF(OPER!R222 = 0,"",OPER!R222)</f>
        <v/>
      </c>
      <c r="I228" s="30" t="str">
        <f>IF(OPER!F222=0,"", OPER!F222)</f>
        <v/>
      </c>
      <c r="J228" s="108" t="str">
        <f>IF(OPER!G222=0,"",OPER!G222)</f>
        <v/>
      </c>
      <c r="K228" s="250">
        <f>+OPER!R222</f>
        <v>0</v>
      </c>
      <c r="L228" s="262">
        <f t="shared" si="17"/>
        <v>0</v>
      </c>
      <c r="M228" s="250">
        <f t="shared" si="18"/>
        <v>0</v>
      </c>
      <c r="N228" s="205" t="str">
        <f>IF(OPER!A222=0,"",OPER!A222)</f>
        <v/>
      </c>
      <c r="O228" s="73" t="str">
        <f>IF(OPER!AJ2078=0,"",OPER!AJ2078)</f>
        <v/>
      </c>
      <c r="P228" s="264" t="str">
        <f>IF(OPER!AH222="EJECUTADO","SI",IF(OPER!AH222="NO EJECUTADO","NO",""))</f>
        <v/>
      </c>
      <c r="Q228" s="264" t="str">
        <f>IF(OPER!AN222="EJECUTADO","SI",IF(OPER!AN222="NO EJECUTADO","NO",""))</f>
        <v/>
      </c>
      <c r="R228" s="221" t="str">
        <f>IFERROR(VLOOKUP(OPER!Z222,OPER!$AU$490:$AV$577,2,0),"NO ASIGNADO")</f>
        <v>NO ASIGNADO</v>
      </c>
      <c r="S228" s="6">
        <f>+OPER!AG222</f>
        <v>0</v>
      </c>
      <c r="T228" s="268" t="str">
        <f>IF($E228=$E227,IF(U227=".",IF(MAX($Q228:Q228,0)=OPER!$AA323,".",IF(OPER!$AB323&lt;=HOUR(U$7),MAX($Q228:Q228,0)+1,".")),","),IF(MAX($Q228:Q228,0)=OPER!$AA323,".",IF(OPER!$AB323&lt;=HOUR(U$7),MAX($Q228:Q228,0)+1,".")))</f>
        <v>.</v>
      </c>
      <c r="U228" s="269" t="str">
        <f>IF($E228=$E227,IF(V227=".",IF(MAX($Q228:T228,0)=OPER!$AA323,".",IF(OPER!$AB323&lt;=HOUR(V$7),MAX($Q228:T228,0)+1,".")),","),IF(MAX($Q228:T228,0)=OPER!$AA323,".",IF(OPER!$AB323&lt;=HOUR(V$7),MAX($Q228:T228,0)+1,".")))</f>
        <v>,</v>
      </c>
      <c r="V228" s="269" t="str">
        <f>IF($E228=$E227,IF(W227=".",IF(MAX($Q228:U228,0)=OPER!$AA323,".",IF(OPER!$AB323&lt;=HOUR(W$7),MAX($Q228:U228,0)+1,".")),","),IF(MAX($Q228:U228,0)=OPER!$AA323,".",IF(OPER!$AB323&lt;=HOUR(W$7),MAX($Q228:U228,0)+1,".")))</f>
        <v>,</v>
      </c>
      <c r="W228" s="269" t="str">
        <f>IF($E228=$E227,IF(X227=".",IF(MAX($Q228:V228,0)=OPER!$AA323,".",IF(OPER!$AB323&lt;=HOUR(X$7),MAX($Q228:V228,0)+1,".")),","),IF(MAX($Q228:V228,0)=OPER!$AA323,".",IF(OPER!$AB323&lt;=HOUR(X$7),MAX($Q228:V228,0)+1,".")))</f>
        <v>,</v>
      </c>
      <c r="X228" s="270" t="str">
        <f>IF($E228=$E227,IF(Y227=".",IF(MAX($Q228:W228,0)=OPER!$AA323,".",IF(OPER!$AB323&lt;=HOUR(Y$7),MAX($Q228:W228,0)+1,".")),","),IF(MAX($Q228:W228,0)=OPER!$AA323,".",IF(OPER!$AB323&lt;=HOUR(Y$7),MAX($Q228:W228,0)+1,".")))</f>
        <v>,</v>
      </c>
      <c r="Y228" s="271" t="str">
        <f>IF($E228=$E227,IF(Z227=".",IF(MAX($Q228:X228,0)=OPER!$AA323,".",IF(OPER!$AB323&lt;=HOUR(Z$7),MAX($Q228:X228,0)+1,".")),","),IF(MAX($Q228:X228,0)=OPER!$AA323,".",IF(OPER!$AB323&lt;=HOUR(Z$7),MAX($Q228:X228,0)+1,".")))</f>
        <v>,</v>
      </c>
      <c r="Z228" s="269" t="str">
        <f>IF($E228=$E227,IF(AA227=".",IF(MAX($Q228:Y228,0)=OPER!$AA323,".",IF(OPER!$AB323&lt;=HOUR(AA$7),MAX($Q228:Y228,0)+1,".")),","),IF(MAX($Q228:Y228,0)=OPER!$AA323,".",IF(OPER!$AB323&lt;=HOUR(AA$7),MAX($Q228:Y228,0)+1,".")))</f>
        <v>,</v>
      </c>
      <c r="AA228" s="269" t="str">
        <f>IF($E228=$E227,IF(AB227=".",IF(MAX($Q228:Z228,0)=OPER!$AA323,".",IF(OPER!$AB323&lt;=HOUR(AB$7),MAX($Q228:Z228,0)+1,".")),","),IF(MAX($Q228:Z228,0)=OPER!$AA323,".",IF(OPER!$AB323&lt;=HOUR(AB$7),MAX($Q228:Z228,0)+1,".")))</f>
        <v>,</v>
      </c>
      <c r="AB228" s="270" t="str">
        <f>IF($E228=$E227,IF(AC227=".",IF(MAX($Q228:AA228,0)=OPER!$AA323,".",IF(OPER!$AB323&lt;=HOUR(AC$7),MAX($Q228:AA228,0)+1,".")),","),IF(MAX($Q228:AA228,0)=OPER!$AA323,".",IF(OPER!$AB323&lt;=HOUR(AC$7),MAX($Q228:AA228,0)+1,".")))</f>
        <v>,</v>
      </c>
      <c r="AC228" s="271" t="str">
        <f>IF($E228=$E227,IF(AD227=".",IF(MAX($Q228:AB228,0)=OPER!$AA323,".",IF(OPER!$AB323&lt;=HOUR(AD$7),MAX($Q228:AB228,0)+1,".")),","),IF(MAX($Q228:AB228,0)=OPER!$AA323,".",IF(OPER!$AB323&lt;=HOUR(AD$7),MAX($Q228:AB228,0)+1,".")))</f>
        <v>,</v>
      </c>
      <c r="AD228" s="269" t="str">
        <f>IF($E228=$E227,IF(AE227=".",IF(MAX($Q228:AC228,0)=OPER!$AA323,".",IF(OPER!$AB323&lt;=HOUR(AE$7),MAX($Q228:AC228,0)+1,".")),","),IF(MAX($Q228:AC228,0)=OPER!$AA323,".",IF(OPER!$AB323&lt;=HOUR(AE$7),MAX($Q228:AC228,0)+1,".")))</f>
        <v>,</v>
      </c>
      <c r="AE228" s="269" t="str">
        <f>IF($E228=$E227,IF(AF227=".",IF(MAX($Q228:AD228,0)=OPER!$AA323,".",IF(OPER!$AB323&lt;=HOUR(AF$7),MAX($Q228:AD228,0)+1,".")),","),IF(MAX($Q228:AD228,0)=OPER!$AA323,".",IF(OPER!$AB323&lt;=HOUR(AF$7),MAX($Q228:AD228,0)+1,".")))</f>
        <v>,</v>
      </c>
      <c r="AF228" s="270" t="str">
        <f>IF($E228=$E227,IF(AG227=".",IF(MAX($Q228:AE228,0)=OPER!$AA323,".",IF(OPER!$AB323&lt;=HOUR(AG$7),MAX($Q228:AE228,0)+1,".")),","),IF(MAX($Q228:AE228,0)=OPER!$AA323,".",IF(OPER!$AB323&lt;=HOUR(AG$7),MAX($Q228:AE228,0)+1,".")))</f>
        <v>,</v>
      </c>
      <c r="AG228" s="271" t="str">
        <f>IF($E228=$E227,IF(AH227=".",IF(MAX($Q228:AF228,0)=OPER!$AA323,".",IF(OPER!$AB323&lt;=HOUR(AH$7),MAX($Q228:AF228,0)+1,".")),","),IF(MAX($Q228:AF228,0)=OPER!$AA323,".",IF(OPER!$AB323&lt;=HOUR(AH$7),MAX($Q228:AF228,0)+1,".")))</f>
        <v>,</v>
      </c>
      <c r="AH228" s="269" t="str">
        <f>IF($E228=$E227,IF(AI227=".",IF(MAX($Q228:AG228,0)=OPER!$AA323,".",IF(OPER!$AB323&lt;=HOUR(AI$7),MAX($Q228:AG228,0)+1,".")),","),IF(MAX($Q228:AG228,0)=OPER!$AA323,".",IF(OPER!$AB323&lt;=HOUR(AI$7),MAX($Q228:AG228,0)+1,".")))</f>
        <v>,</v>
      </c>
      <c r="AI228" s="269" t="str">
        <f>IF($E228=$E227,IF(AJ227=".",IF(MAX($Q228:AH228,0)=OPER!$AA323,".",IF(OPER!$AB323&lt;=HOUR(AJ$7),MAX($Q228:AH228,0)+1,".")),","),IF(MAX($Q228:AH228,0)=OPER!$AA323,".",IF(OPER!$AB323&lt;=HOUR(AJ$7),MAX($Q228:AH228,0)+1,".")))</f>
        <v>,</v>
      </c>
      <c r="AJ228" s="270" t="str">
        <f>IF($E228=$E227,IF(AK227=".",IF(MAX($Q228:AI228,0)=OPER!$AA323,".",IF(OPER!$AB323&lt;=HOUR(AK$7),MAX($Q228:AI228,0)+1,".")),","),IF(MAX($Q228:AI228,0)=OPER!$AA323,".",IF(OPER!$AB323&lt;=HOUR(AK$7),MAX($Q228:AI228,0)+1,".")))</f>
        <v>,</v>
      </c>
      <c r="AK228" s="271" t="str">
        <f>IF($E228=$E227,IF(AL227=".",IF(MAX($Q228:AJ228,0)=OPER!$AA323,".",IF(OPER!$AB323&lt;=HOUR(AL$7),MAX($Q228:AJ228,0)+1,".")),","),IF(MAX($Q228:AJ228,0)=OPER!$AA323,".",IF(OPER!$AB323&lt;=HOUR(AL$7),MAX($Q228:AJ228,0)+1,".")))</f>
        <v>,</v>
      </c>
      <c r="AL228" s="269" t="str">
        <f>IF($E228=$E227,IF(AM227=".",IF(MAX($Q228:AK228,0)=OPER!$AA323,".",IF(OPER!$AB323&lt;=HOUR(AM$7),MAX($Q228:AK228,0)+1,".")),","),IF(MAX($Q228:AK228,0)=OPER!$AA323,".",IF(OPER!$AB323&lt;=HOUR(AM$7),MAX($Q228:AK228,0)+1,".")))</f>
        <v>,</v>
      </c>
      <c r="AM228" s="269" t="str">
        <f>IF($E228=$E227,IF(AN227=".",IF(MAX($Q228:AL228,0)=OPER!$AA323,".",IF(OPER!$AB323&lt;=HOUR(AN$7),MAX($Q228:AL228,0)+1,".")),","),IF(MAX($Q228:AL228,0)=OPER!$AA323,".",IF(OPER!$AB323&lt;=HOUR(AN$7),MAX($Q228:AL228,0)+1,".")))</f>
        <v>,</v>
      </c>
      <c r="AN228" s="270" t="str">
        <f>IF($E228=$E227,IF(AO227=".",IF(MAX($Q228:AM228,0)=OPER!$AA323,".",IF(OPER!$AB323&lt;=HOUR(AO$7),MAX($Q228:AM228,0)+1,".")),","),IF(MAX($Q228:AM228,0)=OPER!$AA323,".",IF(OPER!$AB323&lt;=HOUR(AO$7),MAX($Q228:AM228,0)+1,".")))</f>
        <v>,</v>
      </c>
      <c r="AO228" s="271" t="str">
        <f>IF($E228=$E227,IF(AP227=".",IF(MAX($Q228:AN228,0)=OPER!$AA323,".",IF(OPER!$AB323&lt;=HOUR(AP$7),MAX($Q228:AN228,0)+1,".")),","),IF(MAX($Q228:AN228,0)=OPER!$AA323,".",IF(OPER!$AB323&lt;=HOUR(AP$7),MAX($Q228:AN228,0)+1,".")))</f>
        <v>,</v>
      </c>
      <c r="AP228" s="269" t="str">
        <f>IF($E228=$E227,IF(AQ227=".",IF(MAX($Q228:AO228,0)=OPER!$AA323,".",IF(OPER!$AB323&lt;=HOUR(AQ$7),MAX($Q228:AO228,0)+1,".")),","),IF(MAX($Q228:AO228,0)=OPER!$AA323,".",IF(OPER!$AB323&lt;=HOUR(AQ$7),MAX($Q228:AO228,0)+1,".")))</f>
        <v>,</v>
      </c>
      <c r="AQ228" s="269" t="str">
        <f>IF($E228=$E227,IF(AR227=".",IF(MAX($Q228:AP228,0)=OPER!$AA323,".",IF(OPER!$AB323&lt;=HOUR(AR$7),MAX($Q228:AP228,0)+1,".")),","),IF(MAX($Q228:AP228,0)=OPER!$AA323,".",IF(OPER!$AB323&lt;=HOUR(AR$7),MAX($Q228:AP228,0)+1,".")))</f>
        <v>,</v>
      </c>
      <c r="AR228" s="270" t="str">
        <f>IF($E228=$E227,IF(AS227=".",IF(MAX($Q228:AQ228,0)=OPER!$AA323,".",IF(OPER!$AB323&lt;=HOUR(AS$7),MAX($Q228:AQ228,0)+1,".")),","),IF(MAX($Q228:AQ228,0)=OPER!$AA323,".",IF(OPER!$AB323&lt;=HOUR(AS$7),MAX($Q228:AQ228,0)+1,".")))</f>
        <v>,</v>
      </c>
      <c r="AS228" s="271" t="str">
        <f>IF($E228=$E227,IF(AT227=".",IF(MAX($Q228:AR228,0)=OPER!$AA323,".",IF(OPER!$AB323&lt;=HOUR(AT$7),MAX($Q228:AR228,0)+1,".")),","),IF(MAX($Q228:AR228,0)=OPER!$AA323,".",IF(OPER!$AB323&lt;=HOUR(AT$7),MAX($Q228:AR228,0)+1,".")))</f>
        <v>,</v>
      </c>
      <c r="AT228" s="269" t="str">
        <f>IF($E228=$E227,IF(AU227=".",IF(MAX($Q228:AS228,0)=OPER!$AA323,".",IF(OPER!$AB323&lt;=HOUR(AU$7),MAX($Q228:AS228,0)+1,".")),","),IF(MAX($Q228:AS228,0)=OPER!$AA323,".",IF(OPER!$AB323&lt;=HOUR(AU$7),MAX($Q228:AS228,0)+1,".")))</f>
        <v>,</v>
      </c>
      <c r="AU228" s="269" t="str">
        <f>IF($E228=$E227,IF(AV227=".",IF(MAX($Q228:AT228,0)=OPER!$AA323,".",IF(OPER!$AB323&lt;=HOUR(AV$7),MAX($Q228:AT228,0)+1,".")),","),IF(MAX($Q228:AT228,0)=OPER!$AA323,".",IF(OPER!$AB323&lt;=HOUR(AV$7),MAX($Q228:AT228,0)+1,".")))</f>
        <v>,</v>
      </c>
      <c r="AV228" s="270" t="str">
        <f>IF($E228=$E227,IF(AW227=".",IF(MAX($Q228:AU228,0)=OPER!$AA323,".",IF(OPER!$AB323&lt;=HOUR(AW$7),MAX($Q228:AU228,0)+1,".")),","),IF(MAX($Q228:AU228,0)=OPER!$AA323,".",IF(OPER!$AB323&lt;=HOUR(AW$7),MAX($Q228:AU228,0)+1,".")))</f>
        <v>,</v>
      </c>
      <c r="AW228" s="271" t="str">
        <f>IF($E228=$E227,IF(AX227=".",IF(MAX($Q228:AV228,0)=OPER!$AA323,".",IF(OPER!$AB323&lt;=HOUR(AX$7),MAX($Q228:AV228,0)+1,".")),","),IF(MAX($Q228:AV228,0)=OPER!$AA323,".",IF(OPER!$AB323&lt;=HOUR(AX$7),MAX($Q228:AV228,0)+1,".")))</f>
        <v>,</v>
      </c>
      <c r="AX228" s="269" t="str">
        <f>IF($E228=$E227,IF(AY227=".",IF(MAX($Q228:AW228,0)=OPER!$AA323,".",IF(OPER!$AB323&lt;=HOUR(AY$7),MAX($Q228:AW228,0)+1,".")),","),IF(MAX($Q228:AW228,0)=OPER!$AA323,".",IF(OPER!$AB323&lt;=HOUR(AY$7),MAX($Q228:AW228,0)+1,".")))</f>
        <v>,</v>
      </c>
      <c r="AY228" s="269" t="str">
        <f>IF($E228=$E227,IF(AZ227=".",IF(MAX($Q228:AX228,0)=OPER!$AA323,".",IF(OPER!$AB323&lt;=HOUR(AZ$7),MAX($Q228:AX228,0)+1,".")),","),IF(MAX($Q228:AX228,0)=OPER!$AA323,".",IF(OPER!$AB323&lt;=HOUR(AZ$7),MAX($Q228:AX228,0)+1,".")))</f>
        <v>,</v>
      </c>
      <c r="AZ228" s="270" t="str">
        <f>IF($E228=$E227,IF(BA227=".",IF(MAX($Q228:AY228,0)=OPER!$AA323,".",IF(OPER!$AB323&lt;=HOUR(BA$7),MAX($Q228:AY228,0)+1,".")),","),IF(MAX($Q228:AY228,0)=OPER!$AA323,".",IF(OPER!$AB323&lt;=HOUR(BA$7),MAX($Q228:AY228,0)+1,".")))</f>
        <v>,</v>
      </c>
      <c r="BA228" s="30">
        <f>+OPER!AK222</f>
        <v>0</v>
      </c>
    </row>
    <row r="229" spans="1:53" ht="59.8" x14ac:dyDescent="0.2">
      <c r="A229" s="282" t="str">
        <f>IF(OPER!AF223=0,"",OPER!AF223)</f>
        <v/>
      </c>
      <c r="B229" s="109" t="str">
        <f>IF(OPER!V223=0,"",OPER!V223)</f>
        <v/>
      </c>
      <c r="C229" s="71" t="str">
        <f>IF(OPER!U223 = 0,"", OPER!U223)</f>
        <v/>
      </c>
      <c r="D229" s="30" t="str">
        <f t="shared" si="16"/>
        <v/>
      </c>
      <c r="E229" s="262" t="str">
        <f>IF(OPER!X223 = 0,"",OPER!X223)</f>
        <v/>
      </c>
      <c r="F229" s="262" t="str">
        <f>IF(OPER!I223 = 0,"",OPER!I223)</f>
        <v/>
      </c>
      <c r="G229" s="263" t="str">
        <f>IF(OPER!C223=0,"",OPER!C223)</f>
        <v/>
      </c>
      <c r="H229" s="30" t="str">
        <f>IF(OPER!R223 = 0,"",OPER!R223)</f>
        <v/>
      </c>
      <c r="I229" s="30" t="str">
        <f>IF(OPER!F223=0,"", OPER!F223)</f>
        <v/>
      </c>
      <c r="J229" s="108" t="str">
        <f>IF(OPER!G223=0,"",OPER!G223)</f>
        <v/>
      </c>
      <c r="K229" s="250">
        <f>+OPER!R223</f>
        <v>0</v>
      </c>
      <c r="L229" s="262">
        <f t="shared" si="17"/>
        <v>0</v>
      </c>
      <c r="M229" s="250">
        <f t="shared" si="18"/>
        <v>0</v>
      </c>
      <c r="N229" s="205" t="str">
        <f>IF(OPER!A223=0,"",OPER!A223)</f>
        <v/>
      </c>
      <c r="O229" s="73" t="str">
        <f>IF(OPER!AJ2079=0,"",OPER!AJ2079)</f>
        <v/>
      </c>
      <c r="P229" s="264" t="str">
        <f>IF(OPER!AH223="EJECUTADO","SI",IF(OPER!AH223="NO EJECUTADO","NO",""))</f>
        <v/>
      </c>
      <c r="Q229" s="264" t="str">
        <f>IF(OPER!AN223="EJECUTADO","SI",IF(OPER!AN223="NO EJECUTADO","NO",""))</f>
        <v/>
      </c>
      <c r="R229" s="221" t="str">
        <f>IFERROR(VLOOKUP(OPER!Z223,OPER!$AU$490:$AV$577,2,0),"NO ASIGNADO")</f>
        <v>NO ASIGNADO</v>
      </c>
      <c r="S229" s="6">
        <f>+OPER!AG223</f>
        <v>0</v>
      </c>
      <c r="T229" s="268" t="str">
        <f>IF($E229=$E228,IF(U228=".",IF(MAX($Q229:Q229,0)=OPER!$AA324,".",IF(OPER!$AB324&lt;=HOUR(U$7),MAX($Q229:Q229,0)+1,".")),","),IF(MAX($Q229:Q229,0)=OPER!$AA324,".",IF(OPER!$AB324&lt;=HOUR(U$7),MAX($Q229:Q229,0)+1,".")))</f>
        <v>,</v>
      </c>
      <c r="U229" s="269" t="str">
        <f>IF($E229=$E228,IF(V228=".",IF(MAX($Q229:T229,0)=OPER!$AA324,".",IF(OPER!$AB324&lt;=HOUR(V$7),MAX($Q229:T229,0)+1,".")),","),IF(MAX($Q229:T229,0)=OPER!$AA324,".",IF(OPER!$AB324&lt;=HOUR(V$7),MAX($Q229:T229,0)+1,".")))</f>
        <v>,</v>
      </c>
      <c r="V229" s="269" t="str">
        <f>IF($E229=$E228,IF(W228=".",IF(MAX($Q229:U229,0)=OPER!$AA324,".",IF(OPER!$AB324&lt;=HOUR(W$7),MAX($Q229:U229,0)+1,".")),","),IF(MAX($Q229:U229,0)=OPER!$AA324,".",IF(OPER!$AB324&lt;=HOUR(W$7),MAX($Q229:U229,0)+1,".")))</f>
        <v>,</v>
      </c>
      <c r="W229" s="269" t="str">
        <f>IF($E229=$E228,IF(X228=".",IF(MAX($Q229:V229,0)=OPER!$AA324,".",IF(OPER!$AB324&lt;=HOUR(X$7),MAX($Q229:V229,0)+1,".")),","),IF(MAX($Q229:V229,0)=OPER!$AA324,".",IF(OPER!$AB324&lt;=HOUR(X$7),MAX($Q229:V229,0)+1,".")))</f>
        <v>,</v>
      </c>
      <c r="X229" s="270" t="str">
        <f>IF($E229=$E228,IF(Y228=".",IF(MAX($Q229:W229,0)=OPER!$AA324,".",IF(OPER!$AB324&lt;=HOUR(Y$7),MAX($Q229:W229,0)+1,".")),","),IF(MAX($Q229:W229,0)=OPER!$AA324,".",IF(OPER!$AB324&lt;=HOUR(Y$7),MAX($Q229:W229,0)+1,".")))</f>
        <v>,</v>
      </c>
      <c r="Y229" s="271" t="str">
        <f>IF($E229=$E228,IF(Z228=".",IF(MAX($Q229:X229,0)=OPER!$AA324,".",IF(OPER!$AB324&lt;=HOUR(Z$7),MAX($Q229:X229,0)+1,".")),","),IF(MAX($Q229:X229,0)=OPER!$AA324,".",IF(OPER!$AB324&lt;=HOUR(Z$7),MAX($Q229:X229,0)+1,".")))</f>
        <v>,</v>
      </c>
      <c r="Z229" s="269" t="str">
        <f>IF($E229=$E228,IF(AA228=".",IF(MAX($Q229:Y229,0)=OPER!$AA324,".",IF(OPER!$AB324&lt;=HOUR(AA$7),MAX($Q229:Y229,0)+1,".")),","),IF(MAX($Q229:Y229,0)=OPER!$AA324,".",IF(OPER!$AB324&lt;=HOUR(AA$7),MAX($Q229:Y229,0)+1,".")))</f>
        <v>,</v>
      </c>
      <c r="AA229" s="269" t="str">
        <f>IF($E229=$E228,IF(AB228=".",IF(MAX($Q229:Z229,0)=OPER!$AA324,".",IF(OPER!$AB324&lt;=HOUR(AB$7),MAX($Q229:Z229,0)+1,".")),","),IF(MAX($Q229:Z229,0)=OPER!$AA324,".",IF(OPER!$AB324&lt;=HOUR(AB$7),MAX($Q229:Z229,0)+1,".")))</f>
        <v>,</v>
      </c>
      <c r="AB229" s="270" t="str">
        <f>IF($E229=$E228,IF(AC228=".",IF(MAX($Q229:AA229,0)=OPER!$AA324,".",IF(OPER!$AB324&lt;=HOUR(AC$7),MAX($Q229:AA229,0)+1,".")),","),IF(MAX($Q229:AA229,0)=OPER!$AA324,".",IF(OPER!$AB324&lt;=HOUR(AC$7),MAX($Q229:AA229,0)+1,".")))</f>
        <v>,</v>
      </c>
      <c r="AC229" s="271" t="str">
        <f>IF($E229=$E228,IF(AD228=".",IF(MAX($Q229:AB229,0)=OPER!$AA324,".",IF(OPER!$AB324&lt;=HOUR(AD$7),MAX($Q229:AB229,0)+1,".")),","),IF(MAX($Q229:AB229,0)=OPER!$AA324,".",IF(OPER!$AB324&lt;=HOUR(AD$7),MAX($Q229:AB229,0)+1,".")))</f>
        <v>,</v>
      </c>
      <c r="AD229" s="269" t="str">
        <f>IF($E229=$E228,IF(AE228=".",IF(MAX($Q229:AC229,0)=OPER!$AA324,".",IF(OPER!$AB324&lt;=HOUR(AE$7),MAX($Q229:AC229,0)+1,".")),","),IF(MAX($Q229:AC229,0)=OPER!$AA324,".",IF(OPER!$AB324&lt;=HOUR(AE$7),MAX($Q229:AC229,0)+1,".")))</f>
        <v>,</v>
      </c>
      <c r="AE229" s="269" t="str">
        <f>IF($E229=$E228,IF(AF228=".",IF(MAX($Q229:AD229,0)=OPER!$AA324,".",IF(OPER!$AB324&lt;=HOUR(AF$7),MAX($Q229:AD229,0)+1,".")),","),IF(MAX($Q229:AD229,0)=OPER!$AA324,".",IF(OPER!$AB324&lt;=HOUR(AF$7),MAX($Q229:AD229,0)+1,".")))</f>
        <v>,</v>
      </c>
      <c r="AF229" s="270" t="str">
        <f>IF($E229=$E228,IF(AG228=".",IF(MAX($Q229:AE229,0)=OPER!$AA324,".",IF(OPER!$AB324&lt;=HOUR(AG$7),MAX($Q229:AE229,0)+1,".")),","),IF(MAX($Q229:AE229,0)=OPER!$AA324,".",IF(OPER!$AB324&lt;=HOUR(AG$7),MAX($Q229:AE229,0)+1,".")))</f>
        <v>,</v>
      </c>
      <c r="AG229" s="271" t="str">
        <f>IF($E229=$E228,IF(AH228=".",IF(MAX($Q229:AF229,0)=OPER!$AA324,".",IF(OPER!$AB324&lt;=HOUR(AH$7),MAX($Q229:AF229,0)+1,".")),","),IF(MAX($Q229:AF229,0)=OPER!$AA324,".",IF(OPER!$AB324&lt;=HOUR(AH$7),MAX($Q229:AF229,0)+1,".")))</f>
        <v>,</v>
      </c>
      <c r="AH229" s="269" t="str">
        <f>IF($E229=$E228,IF(AI228=".",IF(MAX($Q229:AG229,0)=OPER!$AA324,".",IF(OPER!$AB324&lt;=HOUR(AI$7),MAX($Q229:AG229,0)+1,".")),","),IF(MAX($Q229:AG229,0)=OPER!$AA324,".",IF(OPER!$AB324&lt;=HOUR(AI$7),MAX($Q229:AG229,0)+1,".")))</f>
        <v>,</v>
      </c>
      <c r="AI229" s="269" t="str">
        <f>IF($E229=$E228,IF(AJ228=".",IF(MAX($Q229:AH229,0)=OPER!$AA324,".",IF(OPER!$AB324&lt;=HOUR(AJ$7),MAX($Q229:AH229,0)+1,".")),","),IF(MAX($Q229:AH229,0)=OPER!$AA324,".",IF(OPER!$AB324&lt;=HOUR(AJ$7),MAX($Q229:AH229,0)+1,".")))</f>
        <v>,</v>
      </c>
      <c r="AJ229" s="270" t="str">
        <f>IF($E229=$E228,IF(AK228=".",IF(MAX($Q229:AI229,0)=OPER!$AA324,".",IF(OPER!$AB324&lt;=HOUR(AK$7),MAX($Q229:AI229,0)+1,".")),","),IF(MAX($Q229:AI229,0)=OPER!$AA324,".",IF(OPER!$AB324&lt;=HOUR(AK$7),MAX($Q229:AI229,0)+1,".")))</f>
        <v>,</v>
      </c>
      <c r="AK229" s="271" t="str">
        <f>IF($E229=$E228,IF(AL228=".",IF(MAX($Q229:AJ229,0)=OPER!$AA324,".",IF(OPER!$AB324&lt;=HOUR(AL$7),MAX($Q229:AJ229,0)+1,".")),","),IF(MAX($Q229:AJ229,0)=OPER!$AA324,".",IF(OPER!$AB324&lt;=HOUR(AL$7),MAX($Q229:AJ229,0)+1,".")))</f>
        <v>,</v>
      </c>
      <c r="AL229" s="269" t="str">
        <f>IF($E229=$E228,IF(AM228=".",IF(MAX($Q229:AK229,0)=OPER!$AA324,".",IF(OPER!$AB324&lt;=HOUR(AM$7),MAX($Q229:AK229,0)+1,".")),","),IF(MAX($Q229:AK229,0)=OPER!$AA324,".",IF(OPER!$AB324&lt;=HOUR(AM$7),MAX($Q229:AK229,0)+1,".")))</f>
        <v>,</v>
      </c>
      <c r="AM229" s="269" t="str">
        <f>IF($E229=$E228,IF(AN228=".",IF(MAX($Q229:AL229,0)=OPER!$AA324,".",IF(OPER!$AB324&lt;=HOUR(AN$7),MAX($Q229:AL229,0)+1,".")),","),IF(MAX($Q229:AL229,0)=OPER!$AA324,".",IF(OPER!$AB324&lt;=HOUR(AN$7),MAX($Q229:AL229,0)+1,".")))</f>
        <v>,</v>
      </c>
      <c r="AN229" s="270" t="str">
        <f>IF($E229=$E228,IF(AO228=".",IF(MAX($Q229:AM229,0)=OPER!$AA324,".",IF(OPER!$AB324&lt;=HOUR(AO$7),MAX($Q229:AM229,0)+1,".")),","),IF(MAX($Q229:AM229,0)=OPER!$AA324,".",IF(OPER!$AB324&lt;=HOUR(AO$7),MAX($Q229:AM229,0)+1,".")))</f>
        <v>,</v>
      </c>
      <c r="AO229" s="271" t="str">
        <f>IF($E229=$E228,IF(AP228=".",IF(MAX($Q229:AN229,0)=OPER!$AA324,".",IF(OPER!$AB324&lt;=HOUR(AP$7),MAX($Q229:AN229,0)+1,".")),","),IF(MAX($Q229:AN229,0)=OPER!$AA324,".",IF(OPER!$AB324&lt;=HOUR(AP$7),MAX($Q229:AN229,0)+1,".")))</f>
        <v>,</v>
      </c>
      <c r="AP229" s="269" t="str">
        <f>IF($E229=$E228,IF(AQ228=".",IF(MAX($Q229:AO229,0)=OPER!$AA324,".",IF(OPER!$AB324&lt;=HOUR(AQ$7),MAX($Q229:AO229,0)+1,".")),","),IF(MAX($Q229:AO229,0)=OPER!$AA324,".",IF(OPER!$AB324&lt;=HOUR(AQ$7),MAX($Q229:AO229,0)+1,".")))</f>
        <v>,</v>
      </c>
      <c r="AQ229" s="269" t="str">
        <f>IF($E229=$E228,IF(AR228=".",IF(MAX($Q229:AP229,0)=OPER!$AA324,".",IF(OPER!$AB324&lt;=HOUR(AR$7),MAX($Q229:AP229,0)+1,".")),","),IF(MAX($Q229:AP229,0)=OPER!$AA324,".",IF(OPER!$AB324&lt;=HOUR(AR$7),MAX($Q229:AP229,0)+1,".")))</f>
        <v>,</v>
      </c>
      <c r="AR229" s="270" t="str">
        <f>IF($E229=$E228,IF(AS228=".",IF(MAX($Q229:AQ229,0)=OPER!$AA324,".",IF(OPER!$AB324&lt;=HOUR(AS$7),MAX($Q229:AQ229,0)+1,".")),","),IF(MAX($Q229:AQ229,0)=OPER!$AA324,".",IF(OPER!$AB324&lt;=HOUR(AS$7),MAX($Q229:AQ229,0)+1,".")))</f>
        <v>,</v>
      </c>
      <c r="AS229" s="271" t="str">
        <f>IF($E229=$E228,IF(AT228=".",IF(MAX($Q229:AR229,0)=OPER!$AA324,".",IF(OPER!$AB324&lt;=HOUR(AT$7),MAX($Q229:AR229,0)+1,".")),","),IF(MAX($Q229:AR229,0)=OPER!$AA324,".",IF(OPER!$AB324&lt;=HOUR(AT$7),MAX($Q229:AR229,0)+1,".")))</f>
        <v>,</v>
      </c>
      <c r="AT229" s="269" t="str">
        <f>IF($E229=$E228,IF(AU228=".",IF(MAX($Q229:AS229,0)=OPER!$AA324,".",IF(OPER!$AB324&lt;=HOUR(AU$7),MAX($Q229:AS229,0)+1,".")),","),IF(MAX($Q229:AS229,0)=OPER!$AA324,".",IF(OPER!$AB324&lt;=HOUR(AU$7),MAX($Q229:AS229,0)+1,".")))</f>
        <v>,</v>
      </c>
      <c r="AU229" s="269" t="str">
        <f>IF($E229=$E228,IF(AV228=".",IF(MAX($Q229:AT229,0)=OPER!$AA324,".",IF(OPER!$AB324&lt;=HOUR(AV$7),MAX($Q229:AT229,0)+1,".")),","),IF(MAX($Q229:AT229,0)=OPER!$AA324,".",IF(OPER!$AB324&lt;=HOUR(AV$7),MAX($Q229:AT229,0)+1,".")))</f>
        <v>,</v>
      </c>
      <c r="AV229" s="270" t="str">
        <f>IF($E229=$E228,IF(AW228=".",IF(MAX($Q229:AU229,0)=OPER!$AA324,".",IF(OPER!$AB324&lt;=HOUR(AW$7),MAX($Q229:AU229,0)+1,".")),","),IF(MAX($Q229:AU229,0)=OPER!$AA324,".",IF(OPER!$AB324&lt;=HOUR(AW$7),MAX($Q229:AU229,0)+1,".")))</f>
        <v>,</v>
      </c>
      <c r="AW229" s="271" t="str">
        <f>IF($E229=$E228,IF(AX228=".",IF(MAX($Q229:AV229,0)=OPER!$AA324,".",IF(OPER!$AB324&lt;=HOUR(AX$7),MAX($Q229:AV229,0)+1,".")),","),IF(MAX($Q229:AV229,0)=OPER!$AA324,".",IF(OPER!$AB324&lt;=HOUR(AX$7),MAX($Q229:AV229,0)+1,".")))</f>
        <v>,</v>
      </c>
      <c r="AX229" s="269" t="str">
        <f>IF($E229=$E228,IF(AY228=".",IF(MAX($Q229:AW229,0)=OPER!$AA324,".",IF(OPER!$AB324&lt;=HOUR(AY$7),MAX($Q229:AW229,0)+1,".")),","),IF(MAX($Q229:AW229,0)=OPER!$AA324,".",IF(OPER!$AB324&lt;=HOUR(AY$7),MAX($Q229:AW229,0)+1,".")))</f>
        <v>,</v>
      </c>
      <c r="AY229" s="269" t="str">
        <f>IF($E229=$E228,IF(AZ228=".",IF(MAX($Q229:AX229,0)=OPER!$AA324,".",IF(OPER!$AB324&lt;=HOUR(AZ$7),MAX($Q229:AX229,0)+1,".")),","),IF(MAX($Q229:AX229,0)=OPER!$AA324,".",IF(OPER!$AB324&lt;=HOUR(AZ$7),MAX($Q229:AX229,0)+1,".")))</f>
        <v>,</v>
      </c>
      <c r="AZ229" s="270" t="str">
        <f>IF($E229=$E228,IF(BA228=".",IF(MAX($Q229:AY229,0)=OPER!$AA324,".",IF(OPER!$AB324&lt;=HOUR(BA$7),MAX($Q229:AY229,0)+1,".")),","),IF(MAX($Q229:AY229,0)=OPER!$AA324,".",IF(OPER!$AB324&lt;=HOUR(BA$7),MAX($Q229:AY229,0)+1,".")))</f>
        <v>,</v>
      </c>
      <c r="BA229" s="30">
        <f>+OPER!AK223</f>
        <v>0</v>
      </c>
    </row>
    <row r="230" spans="1:53" ht="59.8" x14ac:dyDescent="0.2">
      <c r="A230" s="282" t="str">
        <f>IF(OPER!AF224=0,"",OPER!AF224)</f>
        <v/>
      </c>
      <c r="B230" s="109" t="str">
        <f>IF(OPER!V224=0,"",OPER!V224)</f>
        <v/>
      </c>
      <c r="C230" s="71" t="str">
        <f>IF(OPER!U224 = 0,"", OPER!U224)</f>
        <v/>
      </c>
      <c r="D230" s="30" t="str">
        <f t="shared" si="16"/>
        <v/>
      </c>
      <c r="E230" s="262" t="str">
        <f>IF(OPER!X224 = 0,"",OPER!X224)</f>
        <v/>
      </c>
      <c r="F230" s="262" t="str">
        <f>IF(OPER!I224 = 0,"",OPER!I224)</f>
        <v/>
      </c>
      <c r="G230" s="263" t="str">
        <f>IF(OPER!C224=0,"",OPER!C224)</f>
        <v/>
      </c>
      <c r="H230" s="30" t="str">
        <f>IF(OPER!R224 = 0,"",OPER!R224)</f>
        <v/>
      </c>
      <c r="I230" s="30" t="str">
        <f>IF(OPER!F224=0,"", OPER!F224)</f>
        <v/>
      </c>
      <c r="J230" s="108" t="str">
        <f>IF(OPER!G224=0,"",OPER!G224)</f>
        <v/>
      </c>
      <c r="K230" s="250">
        <f>+OPER!R224</f>
        <v>0</v>
      </c>
      <c r="L230" s="262">
        <f t="shared" si="17"/>
        <v>0</v>
      </c>
      <c r="M230" s="250">
        <f t="shared" si="18"/>
        <v>0</v>
      </c>
      <c r="N230" s="205" t="str">
        <f>IF(OPER!A224=0,"",OPER!A224)</f>
        <v/>
      </c>
      <c r="O230" s="73" t="str">
        <f>IF(OPER!AJ2080=0,"",OPER!AJ2080)</f>
        <v/>
      </c>
      <c r="P230" s="264" t="str">
        <f>IF(OPER!AH224="EJECUTADO","SI",IF(OPER!AH224="NO EJECUTADO","NO",""))</f>
        <v/>
      </c>
      <c r="Q230" s="264" t="str">
        <f>IF(OPER!AN224="EJECUTADO","SI",IF(OPER!AN224="NO EJECUTADO","NO",""))</f>
        <v/>
      </c>
      <c r="R230" s="221" t="str">
        <f>IFERROR(VLOOKUP(OPER!Z224,OPER!$AU$490:$AV$577,2,0),"NO ASIGNADO")</f>
        <v>NO ASIGNADO</v>
      </c>
      <c r="S230" s="6">
        <f>+OPER!AG224</f>
        <v>0</v>
      </c>
      <c r="T230" s="268" t="str">
        <f>IF($E230=$E229,IF(U229=".",IF(MAX($Q230:Q230,0)=OPER!$AA325,".",IF(OPER!$AB325&lt;=HOUR(U$7),MAX($Q230:Q230,0)+1,".")),","),IF(MAX($Q230:Q230,0)=OPER!$AA325,".",IF(OPER!$AB325&lt;=HOUR(U$7),MAX($Q230:Q230,0)+1,".")))</f>
        <v>,</v>
      </c>
      <c r="U230" s="269" t="str">
        <f>IF($E230=$E229,IF(V229=".",IF(MAX($Q230:T230,0)=OPER!$AA325,".",IF(OPER!$AB325&lt;=HOUR(V$7),MAX($Q230:T230,0)+1,".")),","),IF(MAX($Q230:T230,0)=OPER!$AA325,".",IF(OPER!$AB325&lt;=HOUR(V$7),MAX($Q230:T230,0)+1,".")))</f>
        <v>,</v>
      </c>
      <c r="V230" s="269" t="str">
        <f>IF($E230=$E229,IF(W229=".",IF(MAX($Q230:U230,0)=OPER!$AA325,".",IF(OPER!$AB325&lt;=HOUR(W$7),MAX($Q230:U230,0)+1,".")),","),IF(MAX($Q230:U230,0)=OPER!$AA325,".",IF(OPER!$AB325&lt;=HOUR(W$7),MAX($Q230:U230,0)+1,".")))</f>
        <v>,</v>
      </c>
      <c r="W230" s="269" t="str">
        <f>IF($E230=$E229,IF(X229=".",IF(MAX($Q230:V230,0)=OPER!$AA325,".",IF(OPER!$AB325&lt;=HOUR(X$7),MAX($Q230:V230,0)+1,".")),","),IF(MAX($Q230:V230,0)=OPER!$AA325,".",IF(OPER!$AB325&lt;=HOUR(X$7),MAX($Q230:V230,0)+1,".")))</f>
        <v>,</v>
      </c>
      <c r="X230" s="270" t="str">
        <f>IF($E230=$E229,IF(Y229=".",IF(MAX($Q230:W230,0)=OPER!$AA325,".",IF(OPER!$AB325&lt;=HOUR(Y$7),MAX($Q230:W230,0)+1,".")),","),IF(MAX($Q230:W230,0)=OPER!$AA325,".",IF(OPER!$AB325&lt;=HOUR(Y$7),MAX($Q230:W230,0)+1,".")))</f>
        <v>,</v>
      </c>
      <c r="Y230" s="271" t="str">
        <f>IF($E230=$E229,IF(Z229=".",IF(MAX($Q230:X230,0)=OPER!$AA325,".",IF(OPER!$AB325&lt;=HOUR(Z$7),MAX($Q230:X230,0)+1,".")),","),IF(MAX($Q230:X230,0)=OPER!$AA325,".",IF(OPER!$AB325&lt;=HOUR(Z$7),MAX($Q230:X230,0)+1,".")))</f>
        <v>,</v>
      </c>
      <c r="Z230" s="269" t="str">
        <f>IF($E230=$E229,IF(AA229=".",IF(MAX($Q230:Y230,0)=OPER!$AA325,".",IF(OPER!$AB325&lt;=HOUR(AA$7),MAX($Q230:Y230,0)+1,".")),","),IF(MAX($Q230:Y230,0)=OPER!$AA325,".",IF(OPER!$AB325&lt;=HOUR(AA$7),MAX($Q230:Y230,0)+1,".")))</f>
        <v>,</v>
      </c>
      <c r="AA230" s="269" t="str">
        <f>IF($E230=$E229,IF(AB229=".",IF(MAX($Q230:Z230,0)=OPER!$AA325,".",IF(OPER!$AB325&lt;=HOUR(AB$7),MAX($Q230:Z230,0)+1,".")),","),IF(MAX($Q230:Z230,0)=OPER!$AA325,".",IF(OPER!$AB325&lt;=HOUR(AB$7),MAX($Q230:Z230,0)+1,".")))</f>
        <v>,</v>
      </c>
      <c r="AB230" s="270" t="str">
        <f>IF($E230=$E229,IF(AC229=".",IF(MAX($Q230:AA230,0)=OPER!$AA325,".",IF(OPER!$AB325&lt;=HOUR(AC$7),MAX($Q230:AA230,0)+1,".")),","),IF(MAX($Q230:AA230,0)=OPER!$AA325,".",IF(OPER!$AB325&lt;=HOUR(AC$7),MAX($Q230:AA230,0)+1,".")))</f>
        <v>,</v>
      </c>
      <c r="AC230" s="271" t="str">
        <f>IF($E230=$E229,IF(AD229=".",IF(MAX($Q230:AB230,0)=OPER!$AA325,".",IF(OPER!$AB325&lt;=HOUR(AD$7),MAX($Q230:AB230,0)+1,".")),","),IF(MAX($Q230:AB230,0)=OPER!$AA325,".",IF(OPER!$AB325&lt;=HOUR(AD$7),MAX($Q230:AB230,0)+1,".")))</f>
        <v>,</v>
      </c>
      <c r="AD230" s="269" t="str">
        <f>IF($E230=$E229,IF(AE229=".",IF(MAX($Q230:AC230,0)=OPER!$AA325,".",IF(OPER!$AB325&lt;=HOUR(AE$7),MAX($Q230:AC230,0)+1,".")),","),IF(MAX($Q230:AC230,0)=OPER!$AA325,".",IF(OPER!$AB325&lt;=HOUR(AE$7),MAX($Q230:AC230,0)+1,".")))</f>
        <v>,</v>
      </c>
      <c r="AE230" s="269" t="str">
        <f>IF($E230=$E229,IF(AF229=".",IF(MAX($Q230:AD230,0)=OPER!$AA325,".",IF(OPER!$AB325&lt;=HOUR(AF$7),MAX($Q230:AD230,0)+1,".")),","),IF(MAX($Q230:AD230,0)=OPER!$AA325,".",IF(OPER!$AB325&lt;=HOUR(AF$7),MAX($Q230:AD230,0)+1,".")))</f>
        <v>,</v>
      </c>
      <c r="AF230" s="270" t="str">
        <f>IF($E230=$E229,IF(AG229=".",IF(MAX($Q230:AE230,0)=OPER!$AA325,".",IF(OPER!$AB325&lt;=HOUR(AG$7),MAX($Q230:AE230,0)+1,".")),","),IF(MAX($Q230:AE230,0)=OPER!$AA325,".",IF(OPER!$AB325&lt;=HOUR(AG$7),MAX($Q230:AE230,0)+1,".")))</f>
        <v>,</v>
      </c>
      <c r="AG230" s="271" t="str">
        <f>IF($E230=$E229,IF(AH229=".",IF(MAX($Q230:AF230,0)=OPER!$AA325,".",IF(OPER!$AB325&lt;=HOUR(AH$7),MAX($Q230:AF230,0)+1,".")),","),IF(MAX($Q230:AF230,0)=OPER!$AA325,".",IF(OPER!$AB325&lt;=HOUR(AH$7),MAX($Q230:AF230,0)+1,".")))</f>
        <v>,</v>
      </c>
      <c r="AH230" s="269" t="str">
        <f>IF($E230=$E229,IF(AI229=".",IF(MAX($Q230:AG230,0)=OPER!$AA325,".",IF(OPER!$AB325&lt;=HOUR(AI$7),MAX($Q230:AG230,0)+1,".")),","),IF(MAX($Q230:AG230,0)=OPER!$AA325,".",IF(OPER!$AB325&lt;=HOUR(AI$7),MAX($Q230:AG230,0)+1,".")))</f>
        <v>,</v>
      </c>
      <c r="AI230" s="269" t="str">
        <f>IF($E230=$E229,IF(AJ229=".",IF(MAX($Q230:AH230,0)=OPER!$AA325,".",IF(OPER!$AB325&lt;=HOUR(AJ$7),MAX($Q230:AH230,0)+1,".")),","),IF(MAX($Q230:AH230,0)=OPER!$AA325,".",IF(OPER!$AB325&lt;=HOUR(AJ$7),MAX($Q230:AH230,0)+1,".")))</f>
        <v>,</v>
      </c>
      <c r="AJ230" s="270" t="str">
        <f>IF($E230=$E229,IF(AK229=".",IF(MAX($Q230:AI230,0)=OPER!$AA325,".",IF(OPER!$AB325&lt;=HOUR(AK$7),MAX($Q230:AI230,0)+1,".")),","),IF(MAX($Q230:AI230,0)=OPER!$AA325,".",IF(OPER!$AB325&lt;=HOUR(AK$7),MAX($Q230:AI230,0)+1,".")))</f>
        <v>,</v>
      </c>
      <c r="AK230" s="271" t="str">
        <f>IF($E230=$E229,IF(AL229=".",IF(MAX($Q230:AJ230,0)=OPER!$AA325,".",IF(OPER!$AB325&lt;=HOUR(AL$7),MAX($Q230:AJ230,0)+1,".")),","),IF(MAX($Q230:AJ230,0)=OPER!$AA325,".",IF(OPER!$AB325&lt;=HOUR(AL$7),MAX($Q230:AJ230,0)+1,".")))</f>
        <v>,</v>
      </c>
      <c r="AL230" s="269" t="str">
        <f>IF($E230=$E229,IF(AM229=".",IF(MAX($Q230:AK230,0)=OPER!$AA325,".",IF(OPER!$AB325&lt;=HOUR(AM$7),MAX($Q230:AK230,0)+1,".")),","),IF(MAX($Q230:AK230,0)=OPER!$AA325,".",IF(OPER!$AB325&lt;=HOUR(AM$7),MAX($Q230:AK230,0)+1,".")))</f>
        <v>,</v>
      </c>
      <c r="AM230" s="269" t="str">
        <f>IF($E230=$E229,IF(AN229=".",IF(MAX($Q230:AL230,0)=OPER!$AA325,".",IF(OPER!$AB325&lt;=HOUR(AN$7),MAX($Q230:AL230,0)+1,".")),","),IF(MAX($Q230:AL230,0)=OPER!$AA325,".",IF(OPER!$AB325&lt;=HOUR(AN$7),MAX($Q230:AL230,0)+1,".")))</f>
        <v>,</v>
      </c>
      <c r="AN230" s="270" t="str">
        <f>IF($E230=$E229,IF(AO229=".",IF(MAX($Q230:AM230,0)=OPER!$AA325,".",IF(OPER!$AB325&lt;=HOUR(AO$7),MAX($Q230:AM230,0)+1,".")),","),IF(MAX($Q230:AM230,0)=OPER!$AA325,".",IF(OPER!$AB325&lt;=HOUR(AO$7),MAX($Q230:AM230,0)+1,".")))</f>
        <v>,</v>
      </c>
      <c r="AO230" s="271" t="str">
        <f>IF($E230=$E229,IF(AP229=".",IF(MAX($Q230:AN230,0)=OPER!$AA325,".",IF(OPER!$AB325&lt;=HOUR(AP$7),MAX($Q230:AN230,0)+1,".")),","),IF(MAX($Q230:AN230,0)=OPER!$AA325,".",IF(OPER!$AB325&lt;=HOUR(AP$7),MAX($Q230:AN230,0)+1,".")))</f>
        <v>,</v>
      </c>
      <c r="AP230" s="269" t="str">
        <f>IF($E230=$E229,IF(AQ229=".",IF(MAX($Q230:AO230,0)=OPER!$AA325,".",IF(OPER!$AB325&lt;=HOUR(AQ$7),MAX($Q230:AO230,0)+1,".")),","),IF(MAX($Q230:AO230,0)=OPER!$AA325,".",IF(OPER!$AB325&lt;=HOUR(AQ$7),MAX($Q230:AO230,0)+1,".")))</f>
        <v>,</v>
      </c>
      <c r="AQ230" s="269" t="str">
        <f>IF($E230=$E229,IF(AR229=".",IF(MAX($Q230:AP230,0)=OPER!$AA325,".",IF(OPER!$AB325&lt;=HOUR(AR$7),MAX($Q230:AP230,0)+1,".")),","),IF(MAX($Q230:AP230,0)=OPER!$AA325,".",IF(OPER!$AB325&lt;=HOUR(AR$7),MAX($Q230:AP230,0)+1,".")))</f>
        <v>,</v>
      </c>
      <c r="AR230" s="270" t="str">
        <f>IF($E230=$E229,IF(AS229=".",IF(MAX($Q230:AQ230,0)=OPER!$AA325,".",IF(OPER!$AB325&lt;=HOUR(AS$7),MAX($Q230:AQ230,0)+1,".")),","),IF(MAX($Q230:AQ230,0)=OPER!$AA325,".",IF(OPER!$AB325&lt;=HOUR(AS$7),MAX($Q230:AQ230,0)+1,".")))</f>
        <v>,</v>
      </c>
      <c r="AS230" s="271" t="str">
        <f>IF($E230=$E229,IF(AT229=".",IF(MAX($Q230:AR230,0)=OPER!$AA325,".",IF(OPER!$AB325&lt;=HOUR(AT$7),MAX($Q230:AR230,0)+1,".")),","),IF(MAX($Q230:AR230,0)=OPER!$AA325,".",IF(OPER!$AB325&lt;=HOUR(AT$7),MAX($Q230:AR230,0)+1,".")))</f>
        <v>,</v>
      </c>
      <c r="AT230" s="269" t="str">
        <f>IF($E230=$E229,IF(AU229=".",IF(MAX($Q230:AS230,0)=OPER!$AA325,".",IF(OPER!$AB325&lt;=HOUR(AU$7),MAX($Q230:AS230,0)+1,".")),","),IF(MAX($Q230:AS230,0)=OPER!$AA325,".",IF(OPER!$AB325&lt;=HOUR(AU$7),MAX($Q230:AS230,0)+1,".")))</f>
        <v>,</v>
      </c>
      <c r="AU230" s="269" t="str">
        <f>IF($E230=$E229,IF(AV229=".",IF(MAX($Q230:AT230,0)=OPER!$AA325,".",IF(OPER!$AB325&lt;=HOUR(AV$7),MAX($Q230:AT230,0)+1,".")),","),IF(MAX($Q230:AT230,0)=OPER!$AA325,".",IF(OPER!$AB325&lt;=HOUR(AV$7),MAX($Q230:AT230,0)+1,".")))</f>
        <v>,</v>
      </c>
      <c r="AV230" s="270" t="str">
        <f>IF($E230=$E229,IF(AW229=".",IF(MAX($Q230:AU230,0)=OPER!$AA325,".",IF(OPER!$AB325&lt;=HOUR(AW$7),MAX($Q230:AU230,0)+1,".")),","),IF(MAX($Q230:AU230,0)=OPER!$AA325,".",IF(OPER!$AB325&lt;=HOUR(AW$7),MAX($Q230:AU230,0)+1,".")))</f>
        <v>,</v>
      </c>
      <c r="AW230" s="271" t="str">
        <f>IF($E230=$E229,IF(AX229=".",IF(MAX($Q230:AV230,0)=OPER!$AA325,".",IF(OPER!$AB325&lt;=HOUR(AX$7),MAX($Q230:AV230,0)+1,".")),","),IF(MAX($Q230:AV230,0)=OPER!$AA325,".",IF(OPER!$AB325&lt;=HOUR(AX$7),MAX($Q230:AV230,0)+1,".")))</f>
        <v>,</v>
      </c>
      <c r="AX230" s="269" t="str">
        <f>IF($E230=$E229,IF(AY229=".",IF(MAX($Q230:AW230,0)=OPER!$AA325,".",IF(OPER!$AB325&lt;=HOUR(AY$7),MAX($Q230:AW230,0)+1,".")),","),IF(MAX($Q230:AW230,0)=OPER!$AA325,".",IF(OPER!$AB325&lt;=HOUR(AY$7),MAX($Q230:AW230,0)+1,".")))</f>
        <v>,</v>
      </c>
      <c r="AY230" s="269" t="str">
        <f>IF($E230=$E229,IF(AZ229=".",IF(MAX($Q230:AX230,0)=OPER!$AA325,".",IF(OPER!$AB325&lt;=HOUR(AZ$7),MAX($Q230:AX230,0)+1,".")),","),IF(MAX($Q230:AX230,0)=OPER!$AA325,".",IF(OPER!$AB325&lt;=HOUR(AZ$7),MAX($Q230:AX230,0)+1,".")))</f>
        <v>,</v>
      </c>
      <c r="AZ230" s="270" t="str">
        <f>IF($E230=$E229,IF(BA229=".",IF(MAX($Q230:AY230,0)=OPER!$AA325,".",IF(OPER!$AB325&lt;=HOUR(BA$7),MAX($Q230:AY230,0)+1,".")),","),IF(MAX($Q230:AY230,0)=OPER!$AA325,".",IF(OPER!$AB325&lt;=HOUR(BA$7),MAX($Q230:AY230,0)+1,".")))</f>
        <v>,</v>
      </c>
      <c r="BA230" s="30">
        <f>+OPER!AK224</f>
        <v>0</v>
      </c>
    </row>
    <row r="231" spans="1:53" ht="59.8" x14ac:dyDescent="0.2">
      <c r="A231" s="282" t="str">
        <f>IF(OPER!AF225=0,"",OPER!AF225)</f>
        <v/>
      </c>
      <c r="B231" s="109" t="str">
        <f>IF(OPER!V225=0,"",OPER!V225)</f>
        <v/>
      </c>
      <c r="C231" s="71" t="str">
        <f>IF(OPER!U225 = 0,"", OPER!U225)</f>
        <v/>
      </c>
      <c r="D231" s="30" t="str">
        <f t="shared" si="16"/>
        <v/>
      </c>
      <c r="E231" s="262" t="str">
        <f>IF(OPER!X225 = 0,"",OPER!X225)</f>
        <v/>
      </c>
      <c r="F231" s="262" t="str">
        <f>IF(OPER!I225 = 0,"",OPER!I225)</f>
        <v/>
      </c>
      <c r="G231" s="263" t="str">
        <f>IF(OPER!C225=0,"",OPER!C225)</f>
        <v/>
      </c>
      <c r="H231" s="30" t="str">
        <f>IF(OPER!R225 = 0,"",OPER!R225)</f>
        <v/>
      </c>
      <c r="I231" s="30" t="str">
        <f>IF(OPER!F225=0,"", OPER!F225)</f>
        <v/>
      </c>
      <c r="J231" s="108" t="str">
        <f>IF(OPER!G225=0,"",OPER!G225)</f>
        <v/>
      </c>
      <c r="K231" s="250">
        <f>+OPER!R225</f>
        <v>0</v>
      </c>
      <c r="L231" s="262">
        <f t="shared" si="17"/>
        <v>0</v>
      </c>
      <c r="M231" s="250">
        <f t="shared" si="18"/>
        <v>0</v>
      </c>
      <c r="N231" s="205" t="str">
        <f>IF(OPER!A225=0,"",OPER!A225)</f>
        <v/>
      </c>
      <c r="O231" s="73" t="str">
        <f>IF(OPER!AJ2081=0,"",OPER!AJ2081)</f>
        <v/>
      </c>
      <c r="P231" s="264" t="str">
        <f>IF(OPER!AH225="EJECUTADO","SI",IF(OPER!AH225="NO EJECUTADO","NO",""))</f>
        <v/>
      </c>
      <c r="Q231" s="264" t="str">
        <f>IF(OPER!AN225="EJECUTADO","SI",IF(OPER!AN225="NO EJECUTADO","NO",""))</f>
        <v/>
      </c>
      <c r="R231" s="221" t="str">
        <f>IFERROR(VLOOKUP(OPER!Z225,OPER!$AU$490:$AV$577,2,0),"NO ASIGNADO")</f>
        <v>NO ASIGNADO</v>
      </c>
      <c r="S231" s="6">
        <f>+OPER!AG225</f>
        <v>0</v>
      </c>
      <c r="T231" s="268" t="str">
        <f>IF($E231=$E230,IF(U230=".",IF(MAX($Q231:Q231,0)=OPER!$AA326,".",IF(OPER!$AB326&lt;=HOUR(U$7),MAX($Q231:Q231,0)+1,".")),","),IF(MAX($Q231:Q231,0)=OPER!$AA326,".",IF(OPER!$AB326&lt;=HOUR(U$7),MAX($Q231:Q231,0)+1,".")))</f>
        <v>,</v>
      </c>
      <c r="U231" s="269" t="str">
        <f>IF($E231=$E230,IF(V230=".",IF(MAX($Q231:T231,0)=OPER!$AA326,".",IF(OPER!$AB326&lt;=HOUR(V$7),MAX($Q231:T231,0)+1,".")),","),IF(MAX($Q231:T231,0)=OPER!$AA326,".",IF(OPER!$AB326&lt;=HOUR(V$7),MAX($Q231:T231,0)+1,".")))</f>
        <v>,</v>
      </c>
      <c r="V231" s="269" t="str">
        <f>IF($E231=$E230,IF(W230=".",IF(MAX($Q231:U231,0)=OPER!$AA326,".",IF(OPER!$AB326&lt;=HOUR(W$7),MAX($Q231:U231,0)+1,".")),","),IF(MAX($Q231:U231,0)=OPER!$AA326,".",IF(OPER!$AB326&lt;=HOUR(W$7),MAX($Q231:U231,0)+1,".")))</f>
        <v>,</v>
      </c>
      <c r="W231" s="269" t="str">
        <f>IF($E231=$E230,IF(X230=".",IF(MAX($Q231:V231,0)=OPER!$AA326,".",IF(OPER!$AB326&lt;=HOUR(X$7),MAX($Q231:V231,0)+1,".")),","),IF(MAX($Q231:V231,0)=OPER!$AA326,".",IF(OPER!$AB326&lt;=HOUR(X$7),MAX($Q231:V231,0)+1,".")))</f>
        <v>,</v>
      </c>
      <c r="X231" s="270" t="str">
        <f>IF($E231=$E230,IF(Y230=".",IF(MAX($Q231:W231,0)=OPER!$AA326,".",IF(OPER!$AB326&lt;=HOUR(Y$7),MAX($Q231:W231,0)+1,".")),","),IF(MAX($Q231:W231,0)=OPER!$AA326,".",IF(OPER!$AB326&lt;=HOUR(Y$7),MAX($Q231:W231,0)+1,".")))</f>
        <v>,</v>
      </c>
      <c r="Y231" s="271" t="str">
        <f>IF($E231=$E230,IF(Z230=".",IF(MAX($Q231:X231,0)=OPER!$AA326,".",IF(OPER!$AB326&lt;=HOUR(Z$7),MAX($Q231:X231,0)+1,".")),","),IF(MAX($Q231:X231,0)=OPER!$AA326,".",IF(OPER!$AB326&lt;=HOUR(Z$7),MAX($Q231:X231,0)+1,".")))</f>
        <v>,</v>
      </c>
      <c r="Z231" s="269" t="str">
        <f>IF($E231=$E230,IF(AA230=".",IF(MAX($Q231:Y231,0)=OPER!$AA326,".",IF(OPER!$AB326&lt;=HOUR(AA$7),MAX($Q231:Y231,0)+1,".")),","),IF(MAX($Q231:Y231,0)=OPER!$AA326,".",IF(OPER!$AB326&lt;=HOUR(AA$7),MAX($Q231:Y231,0)+1,".")))</f>
        <v>,</v>
      </c>
      <c r="AA231" s="269" t="str">
        <f>IF($E231=$E230,IF(AB230=".",IF(MAX($Q231:Z231,0)=OPER!$AA326,".",IF(OPER!$AB326&lt;=HOUR(AB$7),MAX($Q231:Z231,0)+1,".")),","),IF(MAX($Q231:Z231,0)=OPER!$AA326,".",IF(OPER!$AB326&lt;=HOUR(AB$7),MAX($Q231:Z231,0)+1,".")))</f>
        <v>,</v>
      </c>
      <c r="AB231" s="270" t="str">
        <f>IF($E231=$E230,IF(AC230=".",IF(MAX($Q231:AA231,0)=OPER!$AA326,".",IF(OPER!$AB326&lt;=HOUR(AC$7),MAX($Q231:AA231,0)+1,".")),","),IF(MAX($Q231:AA231,0)=OPER!$AA326,".",IF(OPER!$AB326&lt;=HOUR(AC$7),MAX($Q231:AA231,0)+1,".")))</f>
        <v>,</v>
      </c>
      <c r="AC231" s="271" t="str">
        <f>IF($E231=$E230,IF(AD230=".",IF(MAX($Q231:AB231,0)=OPER!$AA326,".",IF(OPER!$AB326&lt;=HOUR(AD$7),MAX($Q231:AB231,0)+1,".")),","),IF(MAX($Q231:AB231,0)=OPER!$AA326,".",IF(OPER!$AB326&lt;=HOUR(AD$7),MAX($Q231:AB231,0)+1,".")))</f>
        <v>,</v>
      </c>
      <c r="AD231" s="269" t="str">
        <f>IF($E231=$E230,IF(AE230=".",IF(MAX($Q231:AC231,0)=OPER!$AA326,".",IF(OPER!$AB326&lt;=HOUR(AE$7),MAX($Q231:AC231,0)+1,".")),","),IF(MAX($Q231:AC231,0)=OPER!$AA326,".",IF(OPER!$AB326&lt;=HOUR(AE$7),MAX($Q231:AC231,0)+1,".")))</f>
        <v>,</v>
      </c>
      <c r="AE231" s="269" t="str">
        <f>IF($E231=$E230,IF(AF230=".",IF(MAX($Q231:AD231,0)=OPER!$AA326,".",IF(OPER!$AB326&lt;=HOUR(AF$7),MAX($Q231:AD231,0)+1,".")),","),IF(MAX($Q231:AD231,0)=OPER!$AA326,".",IF(OPER!$AB326&lt;=HOUR(AF$7),MAX($Q231:AD231,0)+1,".")))</f>
        <v>,</v>
      </c>
      <c r="AF231" s="270" t="str">
        <f>IF($E231=$E230,IF(AG230=".",IF(MAX($Q231:AE231,0)=OPER!$AA326,".",IF(OPER!$AB326&lt;=HOUR(AG$7),MAX($Q231:AE231,0)+1,".")),","),IF(MAX($Q231:AE231,0)=OPER!$AA326,".",IF(OPER!$AB326&lt;=HOUR(AG$7),MAX($Q231:AE231,0)+1,".")))</f>
        <v>,</v>
      </c>
      <c r="AG231" s="271" t="str">
        <f>IF($E231=$E230,IF(AH230=".",IF(MAX($Q231:AF231,0)=OPER!$AA326,".",IF(OPER!$AB326&lt;=HOUR(AH$7),MAX($Q231:AF231,0)+1,".")),","),IF(MAX($Q231:AF231,0)=OPER!$AA326,".",IF(OPER!$AB326&lt;=HOUR(AH$7),MAX($Q231:AF231,0)+1,".")))</f>
        <v>,</v>
      </c>
      <c r="AH231" s="269" t="str">
        <f>IF($E231=$E230,IF(AI230=".",IF(MAX($Q231:AG231,0)=OPER!$AA326,".",IF(OPER!$AB326&lt;=HOUR(AI$7),MAX($Q231:AG231,0)+1,".")),","),IF(MAX($Q231:AG231,0)=OPER!$AA326,".",IF(OPER!$AB326&lt;=HOUR(AI$7),MAX($Q231:AG231,0)+1,".")))</f>
        <v>,</v>
      </c>
      <c r="AI231" s="269" t="str">
        <f>IF($E231=$E230,IF(AJ230=".",IF(MAX($Q231:AH231,0)=OPER!$AA326,".",IF(OPER!$AB326&lt;=HOUR(AJ$7),MAX($Q231:AH231,0)+1,".")),","),IF(MAX($Q231:AH231,0)=OPER!$AA326,".",IF(OPER!$AB326&lt;=HOUR(AJ$7),MAX($Q231:AH231,0)+1,".")))</f>
        <v>,</v>
      </c>
      <c r="AJ231" s="270" t="str">
        <f>IF($E231=$E230,IF(AK230=".",IF(MAX($Q231:AI231,0)=OPER!$AA326,".",IF(OPER!$AB326&lt;=HOUR(AK$7),MAX($Q231:AI231,0)+1,".")),","),IF(MAX($Q231:AI231,0)=OPER!$AA326,".",IF(OPER!$AB326&lt;=HOUR(AK$7),MAX($Q231:AI231,0)+1,".")))</f>
        <v>,</v>
      </c>
      <c r="AK231" s="271" t="str">
        <f>IF($E231=$E230,IF(AL230=".",IF(MAX($Q231:AJ231,0)=OPER!$AA326,".",IF(OPER!$AB326&lt;=HOUR(AL$7),MAX($Q231:AJ231,0)+1,".")),","),IF(MAX($Q231:AJ231,0)=OPER!$AA326,".",IF(OPER!$AB326&lt;=HOUR(AL$7),MAX($Q231:AJ231,0)+1,".")))</f>
        <v>,</v>
      </c>
      <c r="AL231" s="269" t="str">
        <f>IF($E231=$E230,IF(AM230=".",IF(MAX($Q231:AK231,0)=OPER!$AA326,".",IF(OPER!$AB326&lt;=HOUR(AM$7),MAX($Q231:AK231,0)+1,".")),","),IF(MAX($Q231:AK231,0)=OPER!$AA326,".",IF(OPER!$AB326&lt;=HOUR(AM$7),MAX($Q231:AK231,0)+1,".")))</f>
        <v>,</v>
      </c>
      <c r="AM231" s="269" t="str">
        <f>IF($E231=$E230,IF(AN230=".",IF(MAX($Q231:AL231,0)=OPER!$AA326,".",IF(OPER!$AB326&lt;=HOUR(AN$7),MAX($Q231:AL231,0)+1,".")),","),IF(MAX($Q231:AL231,0)=OPER!$AA326,".",IF(OPER!$AB326&lt;=HOUR(AN$7),MAX($Q231:AL231,0)+1,".")))</f>
        <v>,</v>
      </c>
      <c r="AN231" s="270" t="str">
        <f>IF($E231=$E230,IF(AO230=".",IF(MAX($Q231:AM231,0)=OPER!$AA326,".",IF(OPER!$AB326&lt;=HOUR(AO$7),MAX($Q231:AM231,0)+1,".")),","),IF(MAX($Q231:AM231,0)=OPER!$AA326,".",IF(OPER!$AB326&lt;=HOUR(AO$7),MAX($Q231:AM231,0)+1,".")))</f>
        <v>,</v>
      </c>
      <c r="AO231" s="271" t="str">
        <f>IF($E231=$E230,IF(AP230=".",IF(MAX($Q231:AN231,0)=OPER!$AA326,".",IF(OPER!$AB326&lt;=HOUR(AP$7),MAX($Q231:AN231,0)+1,".")),","),IF(MAX($Q231:AN231,0)=OPER!$AA326,".",IF(OPER!$AB326&lt;=HOUR(AP$7),MAX($Q231:AN231,0)+1,".")))</f>
        <v>,</v>
      </c>
      <c r="AP231" s="269" t="str">
        <f>IF($E231=$E230,IF(AQ230=".",IF(MAX($Q231:AO231,0)=OPER!$AA326,".",IF(OPER!$AB326&lt;=HOUR(AQ$7),MAX($Q231:AO231,0)+1,".")),","),IF(MAX($Q231:AO231,0)=OPER!$AA326,".",IF(OPER!$AB326&lt;=HOUR(AQ$7),MAX($Q231:AO231,0)+1,".")))</f>
        <v>,</v>
      </c>
      <c r="AQ231" s="269" t="str">
        <f>IF($E231=$E230,IF(AR230=".",IF(MAX($Q231:AP231,0)=OPER!$AA326,".",IF(OPER!$AB326&lt;=HOUR(AR$7),MAX($Q231:AP231,0)+1,".")),","),IF(MAX($Q231:AP231,0)=OPER!$AA326,".",IF(OPER!$AB326&lt;=HOUR(AR$7),MAX($Q231:AP231,0)+1,".")))</f>
        <v>,</v>
      </c>
      <c r="AR231" s="270" t="str">
        <f>IF($E231=$E230,IF(AS230=".",IF(MAX($Q231:AQ231,0)=OPER!$AA326,".",IF(OPER!$AB326&lt;=HOUR(AS$7),MAX($Q231:AQ231,0)+1,".")),","),IF(MAX($Q231:AQ231,0)=OPER!$AA326,".",IF(OPER!$AB326&lt;=HOUR(AS$7),MAX($Q231:AQ231,0)+1,".")))</f>
        <v>,</v>
      </c>
      <c r="AS231" s="271" t="str">
        <f>IF($E231=$E230,IF(AT230=".",IF(MAX($Q231:AR231,0)=OPER!$AA326,".",IF(OPER!$AB326&lt;=HOUR(AT$7),MAX($Q231:AR231,0)+1,".")),","),IF(MAX($Q231:AR231,0)=OPER!$AA326,".",IF(OPER!$AB326&lt;=HOUR(AT$7),MAX($Q231:AR231,0)+1,".")))</f>
        <v>,</v>
      </c>
      <c r="AT231" s="269" t="str">
        <f>IF($E231=$E230,IF(AU230=".",IF(MAX($Q231:AS231,0)=OPER!$AA326,".",IF(OPER!$AB326&lt;=HOUR(AU$7),MAX($Q231:AS231,0)+1,".")),","),IF(MAX($Q231:AS231,0)=OPER!$AA326,".",IF(OPER!$AB326&lt;=HOUR(AU$7),MAX($Q231:AS231,0)+1,".")))</f>
        <v>,</v>
      </c>
      <c r="AU231" s="269" t="str">
        <f>IF($E231=$E230,IF(AV230=".",IF(MAX($Q231:AT231,0)=OPER!$AA326,".",IF(OPER!$AB326&lt;=HOUR(AV$7),MAX($Q231:AT231,0)+1,".")),","),IF(MAX($Q231:AT231,0)=OPER!$AA326,".",IF(OPER!$AB326&lt;=HOUR(AV$7),MAX($Q231:AT231,0)+1,".")))</f>
        <v>,</v>
      </c>
      <c r="AV231" s="270" t="str">
        <f>IF($E231=$E230,IF(AW230=".",IF(MAX($Q231:AU231,0)=OPER!$AA326,".",IF(OPER!$AB326&lt;=HOUR(AW$7),MAX($Q231:AU231,0)+1,".")),","),IF(MAX($Q231:AU231,0)=OPER!$AA326,".",IF(OPER!$AB326&lt;=HOUR(AW$7),MAX($Q231:AU231,0)+1,".")))</f>
        <v>,</v>
      </c>
      <c r="AW231" s="271" t="str">
        <f>IF($E231=$E230,IF(AX230=".",IF(MAX($Q231:AV231,0)=OPER!$AA326,".",IF(OPER!$AB326&lt;=HOUR(AX$7),MAX($Q231:AV231,0)+1,".")),","),IF(MAX($Q231:AV231,0)=OPER!$AA326,".",IF(OPER!$AB326&lt;=HOUR(AX$7),MAX($Q231:AV231,0)+1,".")))</f>
        <v>,</v>
      </c>
      <c r="AX231" s="269" t="str">
        <f>IF($E231=$E230,IF(AY230=".",IF(MAX($Q231:AW231,0)=OPER!$AA326,".",IF(OPER!$AB326&lt;=HOUR(AY$7),MAX($Q231:AW231,0)+1,".")),","),IF(MAX($Q231:AW231,0)=OPER!$AA326,".",IF(OPER!$AB326&lt;=HOUR(AY$7),MAX($Q231:AW231,0)+1,".")))</f>
        <v>,</v>
      </c>
      <c r="AY231" s="269" t="str">
        <f>IF($E231=$E230,IF(AZ230=".",IF(MAX($Q231:AX231,0)=OPER!$AA326,".",IF(OPER!$AB326&lt;=HOUR(AZ$7),MAX($Q231:AX231,0)+1,".")),","),IF(MAX($Q231:AX231,0)=OPER!$AA326,".",IF(OPER!$AB326&lt;=HOUR(AZ$7),MAX($Q231:AX231,0)+1,".")))</f>
        <v>,</v>
      </c>
      <c r="AZ231" s="270" t="str">
        <f>IF($E231=$E230,IF(BA230=".",IF(MAX($Q231:AY231,0)=OPER!$AA326,".",IF(OPER!$AB326&lt;=HOUR(BA$7),MAX($Q231:AY231,0)+1,".")),","),IF(MAX($Q231:AY231,0)=OPER!$AA326,".",IF(OPER!$AB326&lt;=HOUR(BA$7),MAX($Q231:AY231,0)+1,".")))</f>
        <v>,</v>
      </c>
      <c r="BA231" s="30">
        <f>+OPER!AK225</f>
        <v>0</v>
      </c>
    </row>
    <row r="232" spans="1:53" ht="59.8" x14ac:dyDescent="0.2">
      <c r="A232" s="282" t="str">
        <f>IF(OPER!AF226=0,"",OPER!AF226)</f>
        <v/>
      </c>
      <c r="B232" s="109" t="str">
        <f>IF(OPER!V226=0,"",OPER!V226)</f>
        <v/>
      </c>
      <c r="C232" s="71" t="str">
        <f>IF(OPER!U226 = 0,"", OPER!U226)</f>
        <v/>
      </c>
      <c r="D232" s="30" t="str">
        <f t="shared" si="16"/>
        <v/>
      </c>
      <c r="E232" s="262" t="str">
        <f>IF(OPER!X226 = 0,"",OPER!X226)</f>
        <v/>
      </c>
      <c r="F232" s="262" t="str">
        <f>IF(OPER!I226 = 0,"",OPER!I226)</f>
        <v/>
      </c>
      <c r="G232" s="263" t="str">
        <f>IF(OPER!C226=0,"",OPER!C226)</f>
        <v/>
      </c>
      <c r="H232" s="30" t="str">
        <f>IF(OPER!R226 = 0,"",OPER!R226)</f>
        <v/>
      </c>
      <c r="I232" s="30" t="str">
        <f>IF(OPER!F226=0,"", OPER!F226)</f>
        <v/>
      </c>
      <c r="J232" s="108" t="str">
        <f>IF(OPER!G226=0,"",OPER!G226)</f>
        <v/>
      </c>
      <c r="K232" s="250">
        <f>+OPER!R226</f>
        <v>0</v>
      </c>
      <c r="L232" s="262">
        <f t="shared" si="17"/>
        <v>0</v>
      </c>
      <c r="M232" s="250">
        <f t="shared" si="18"/>
        <v>0</v>
      </c>
      <c r="N232" s="205" t="str">
        <f>IF(OPER!A226=0,"",OPER!A226)</f>
        <v/>
      </c>
      <c r="O232" s="73" t="str">
        <f>IF(OPER!AJ2082=0,"",OPER!AJ2082)</f>
        <v/>
      </c>
      <c r="P232" s="264" t="str">
        <f>IF(OPER!AH226="EJECUTADO","SI",IF(OPER!AH226="NO EJECUTADO","NO",""))</f>
        <v/>
      </c>
      <c r="Q232" s="264" t="str">
        <f>IF(OPER!AN226="EJECUTADO","SI",IF(OPER!AN226="NO EJECUTADO","NO",""))</f>
        <v/>
      </c>
      <c r="R232" s="221" t="str">
        <f>IFERROR(VLOOKUP(OPER!Z226,OPER!$AU$490:$AV$577,2,0),"NO ASIGNADO")</f>
        <v>NO ASIGNADO</v>
      </c>
      <c r="S232" s="6">
        <f>+OPER!AG226</f>
        <v>0</v>
      </c>
      <c r="T232" s="268" t="str">
        <f>IF($E232=$E231,IF(U231=".",IF(MAX($Q232:Q232,0)=OPER!$AA327,".",IF(OPER!$AB327&lt;=HOUR(U$7),MAX($Q232:Q232,0)+1,".")),","),IF(MAX($Q232:Q232,0)=OPER!$AA327,".",IF(OPER!$AB327&lt;=HOUR(U$7),MAX($Q232:Q232,0)+1,".")))</f>
        <v>,</v>
      </c>
      <c r="U232" s="269" t="str">
        <f>IF($E232=$E231,IF(V231=".",IF(MAX($Q232:T232,0)=OPER!$AA327,".",IF(OPER!$AB327&lt;=HOUR(V$7),MAX($Q232:T232,0)+1,".")),","),IF(MAX($Q232:T232,0)=OPER!$AA327,".",IF(OPER!$AB327&lt;=HOUR(V$7),MAX($Q232:T232,0)+1,".")))</f>
        <v>,</v>
      </c>
      <c r="V232" s="269" t="str">
        <f>IF($E232=$E231,IF(W231=".",IF(MAX($Q232:U232,0)=OPER!$AA327,".",IF(OPER!$AB327&lt;=HOUR(W$7),MAX($Q232:U232,0)+1,".")),","),IF(MAX($Q232:U232,0)=OPER!$AA327,".",IF(OPER!$AB327&lt;=HOUR(W$7),MAX($Q232:U232,0)+1,".")))</f>
        <v>,</v>
      </c>
      <c r="W232" s="269" t="str">
        <f>IF($E232=$E231,IF(X231=".",IF(MAX($Q232:V232,0)=OPER!$AA327,".",IF(OPER!$AB327&lt;=HOUR(X$7),MAX($Q232:V232,0)+1,".")),","),IF(MAX($Q232:V232,0)=OPER!$AA327,".",IF(OPER!$AB327&lt;=HOUR(X$7),MAX($Q232:V232,0)+1,".")))</f>
        <v>,</v>
      </c>
      <c r="X232" s="270" t="str">
        <f>IF($E232=$E231,IF(Y231=".",IF(MAX($Q232:W232,0)=OPER!$AA327,".",IF(OPER!$AB327&lt;=HOUR(Y$7),MAX($Q232:W232,0)+1,".")),","),IF(MAX($Q232:W232,0)=OPER!$AA327,".",IF(OPER!$AB327&lt;=HOUR(Y$7),MAX($Q232:W232,0)+1,".")))</f>
        <v>,</v>
      </c>
      <c r="Y232" s="271" t="str">
        <f>IF($E232=$E231,IF(Z231=".",IF(MAX($Q232:X232,0)=OPER!$AA327,".",IF(OPER!$AB327&lt;=HOUR(Z$7),MAX($Q232:X232,0)+1,".")),","),IF(MAX($Q232:X232,0)=OPER!$AA327,".",IF(OPER!$AB327&lt;=HOUR(Z$7),MAX($Q232:X232,0)+1,".")))</f>
        <v>,</v>
      </c>
      <c r="Z232" s="269" t="str">
        <f>IF($E232=$E231,IF(AA231=".",IF(MAX($Q232:Y232,0)=OPER!$AA327,".",IF(OPER!$AB327&lt;=HOUR(AA$7),MAX($Q232:Y232,0)+1,".")),","),IF(MAX($Q232:Y232,0)=OPER!$AA327,".",IF(OPER!$AB327&lt;=HOUR(AA$7),MAX($Q232:Y232,0)+1,".")))</f>
        <v>,</v>
      </c>
      <c r="AA232" s="269" t="str">
        <f>IF($E232=$E231,IF(AB231=".",IF(MAX($Q232:Z232,0)=OPER!$AA327,".",IF(OPER!$AB327&lt;=HOUR(AB$7),MAX($Q232:Z232,0)+1,".")),","),IF(MAX($Q232:Z232,0)=OPER!$AA327,".",IF(OPER!$AB327&lt;=HOUR(AB$7),MAX($Q232:Z232,0)+1,".")))</f>
        <v>,</v>
      </c>
      <c r="AB232" s="270" t="str">
        <f>IF($E232=$E231,IF(AC231=".",IF(MAX($Q232:AA232,0)=OPER!$AA327,".",IF(OPER!$AB327&lt;=HOUR(AC$7),MAX($Q232:AA232,0)+1,".")),","),IF(MAX($Q232:AA232,0)=OPER!$AA327,".",IF(OPER!$AB327&lt;=HOUR(AC$7),MAX($Q232:AA232,0)+1,".")))</f>
        <v>,</v>
      </c>
      <c r="AC232" s="271" t="str">
        <f>IF($E232=$E231,IF(AD231=".",IF(MAX($Q232:AB232,0)=OPER!$AA327,".",IF(OPER!$AB327&lt;=HOUR(AD$7),MAX($Q232:AB232,0)+1,".")),","),IF(MAX($Q232:AB232,0)=OPER!$AA327,".",IF(OPER!$AB327&lt;=HOUR(AD$7),MAX($Q232:AB232,0)+1,".")))</f>
        <v>,</v>
      </c>
      <c r="AD232" s="269" t="str">
        <f>IF($E232=$E231,IF(AE231=".",IF(MAX($Q232:AC232,0)=OPER!$AA327,".",IF(OPER!$AB327&lt;=HOUR(AE$7),MAX($Q232:AC232,0)+1,".")),","),IF(MAX($Q232:AC232,0)=OPER!$AA327,".",IF(OPER!$AB327&lt;=HOUR(AE$7),MAX($Q232:AC232,0)+1,".")))</f>
        <v>,</v>
      </c>
      <c r="AE232" s="269" t="str">
        <f>IF($E232=$E231,IF(AF231=".",IF(MAX($Q232:AD232,0)=OPER!$AA327,".",IF(OPER!$AB327&lt;=HOUR(AF$7),MAX($Q232:AD232,0)+1,".")),","),IF(MAX($Q232:AD232,0)=OPER!$AA327,".",IF(OPER!$AB327&lt;=HOUR(AF$7),MAX($Q232:AD232,0)+1,".")))</f>
        <v>,</v>
      </c>
      <c r="AF232" s="270" t="str">
        <f>IF($E232=$E231,IF(AG231=".",IF(MAX($Q232:AE232,0)=OPER!$AA327,".",IF(OPER!$AB327&lt;=HOUR(AG$7),MAX($Q232:AE232,0)+1,".")),","),IF(MAX($Q232:AE232,0)=OPER!$AA327,".",IF(OPER!$AB327&lt;=HOUR(AG$7),MAX($Q232:AE232,0)+1,".")))</f>
        <v>,</v>
      </c>
      <c r="AG232" s="271" t="str">
        <f>IF($E232=$E231,IF(AH231=".",IF(MAX($Q232:AF232,0)=OPER!$AA327,".",IF(OPER!$AB327&lt;=HOUR(AH$7),MAX($Q232:AF232,0)+1,".")),","),IF(MAX($Q232:AF232,0)=OPER!$AA327,".",IF(OPER!$AB327&lt;=HOUR(AH$7),MAX($Q232:AF232,0)+1,".")))</f>
        <v>,</v>
      </c>
      <c r="AH232" s="269" t="str">
        <f>IF($E232=$E231,IF(AI231=".",IF(MAX($Q232:AG232,0)=OPER!$AA327,".",IF(OPER!$AB327&lt;=HOUR(AI$7),MAX($Q232:AG232,0)+1,".")),","),IF(MAX($Q232:AG232,0)=OPER!$AA327,".",IF(OPER!$AB327&lt;=HOUR(AI$7),MAX($Q232:AG232,0)+1,".")))</f>
        <v>,</v>
      </c>
      <c r="AI232" s="269" t="str">
        <f>IF($E232=$E231,IF(AJ231=".",IF(MAX($Q232:AH232,0)=OPER!$AA327,".",IF(OPER!$AB327&lt;=HOUR(AJ$7),MAX($Q232:AH232,0)+1,".")),","),IF(MAX($Q232:AH232,0)=OPER!$AA327,".",IF(OPER!$AB327&lt;=HOUR(AJ$7),MAX($Q232:AH232,0)+1,".")))</f>
        <v>,</v>
      </c>
      <c r="AJ232" s="270" t="str">
        <f>IF($E232=$E231,IF(AK231=".",IF(MAX($Q232:AI232,0)=OPER!$AA327,".",IF(OPER!$AB327&lt;=HOUR(AK$7),MAX($Q232:AI232,0)+1,".")),","),IF(MAX($Q232:AI232,0)=OPER!$AA327,".",IF(OPER!$AB327&lt;=HOUR(AK$7),MAX($Q232:AI232,0)+1,".")))</f>
        <v>,</v>
      </c>
      <c r="AK232" s="271" t="str">
        <f>IF($E232=$E231,IF(AL231=".",IF(MAX($Q232:AJ232,0)=OPER!$AA327,".",IF(OPER!$AB327&lt;=HOUR(AL$7),MAX($Q232:AJ232,0)+1,".")),","),IF(MAX($Q232:AJ232,0)=OPER!$AA327,".",IF(OPER!$AB327&lt;=HOUR(AL$7),MAX($Q232:AJ232,0)+1,".")))</f>
        <v>,</v>
      </c>
      <c r="AL232" s="269" t="str">
        <f>IF($E232=$E231,IF(AM231=".",IF(MAX($Q232:AK232,0)=OPER!$AA327,".",IF(OPER!$AB327&lt;=HOUR(AM$7),MAX($Q232:AK232,0)+1,".")),","),IF(MAX($Q232:AK232,0)=OPER!$AA327,".",IF(OPER!$AB327&lt;=HOUR(AM$7),MAX($Q232:AK232,0)+1,".")))</f>
        <v>,</v>
      </c>
      <c r="AM232" s="269" t="str">
        <f>IF($E232=$E231,IF(AN231=".",IF(MAX($Q232:AL232,0)=OPER!$AA327,".",IF(OPER!$AB327&lt;=HOUR(AN$7),MAX($Q232:AL232,0)+1,".")),","),IF(MAX($Q232:AL232,0)=OPER!$AA327,".",IF(OPER!$AB327&lt;=HOUR(AN$7),MAX($Q232:AL232,0)+1,".")))</f>
        <v>,</v>
      </c>
      <c r="AN232" s="270" t="str">
        <f>IF($E232=$E231,IF(AO231=".",IF(MAX($Q232:AM232,0)=OPER!$AA327,".",IF(OPER!$AB327&lt;=HOUR(AO$7),MAX($Q232:AM232,0)+1,".")),","),IF(MAX($Q232:AM232,0)=OPER!$AA327,".",IF(OPER!$AB327&lt;=HOUR(AO$7),MAX($Q232:AM232,0)+1,".")))</f>
        <v>,</v>
      </c>
      <c r="AO232" s="271" t="str">
        <f>IF($E232=$E231,IF(AP231=".",IF(MAX($Q232:AN232,0)=OPER!$AA327,".",IF(OPER!$AB327&lt;=HOUR(AP$7),MAX($Q232:AN232,0)+1,".")),","),IF(MAX($Q232:AN232,0)=OPER!$AA327,".",IF(OPER!$AB327&lt;=HOUR(AP$7),MAX($Q232:AN232,0)+1,".")))</f>
        <v>,</v>
      </c>
      <c r="AP232" s="269" t="str">
        <f>IF($E232=$E231,IF(AQ231=".",IF(MAX($Q232:AO232,0)=OPER!$AA327,".",IF(OPER!$AB327&lt;=HOUR(AQ$7),MAX($Q232:AO232,0)+1,".")),","),IF(MAX($Q232:AO232,0)=OPER!$AA327,".",IF(OPER!$AB327&lt;=HOUR(AQ$7),MAX($Q232:AO232,0)+1,".")))</f>
        <v>,</v>
      </c>
      <c r="AQ232" s="269" t="str">
        <f>IF($E232=$E231,IF(AR231=".",IF(MAX($Q232:AP232,0)=OPER!$AA327,".",IF(OPER!$AB327&lt;=HOUR(AR$7),MAX($Q232:AP232,0)+1,".")),","),IF(MAX($Q232:AP232,0)=OPER!$AA327,".",IF(OPER!$AB327&lt;=HOUR(AR$7),MAX($Q232:AP232,0)+1,".")))</f>
        <v>,</v>
      </c>
      <c r="AR232" s="270" t="str">
        <f>IF($E232=$E231,IF(AS231=".",IF(MAX($Q232:AQ232,0)=OPER!$AA327,".",IF(OPER!$AB327&lt;=HOUR(AS$7),MAX($Q232:AQ232,0)+1,".")),","),IF(MAX($Q232:AQ232,0)=OPER!$AA327,".",IF(OPER!$AB327&lt;=HOUR(AS$7),MAX($Q232:AQ232,0)+1,".")))</f>
        <v>,</v>
      </c>
      <c r="AS232" s="271" t="str">
        <f>IF($E232=$E231,IF(AT231=".",IF(MAX($Q232:AR232,0)=OPER!$AA327,".",IF(OPER!$AB327&lt;=HOUR(AT$7),MAX($Q232:AR232,0)+1,".")),","),IF(MAX($Q232:AR232,0)=OPER!$AA327,".",IF(OPER!$AB327&lt;=HOUR(AT$7),MAX($Q232:AR232,0)+1,".")))</f>
        <v>,</v>
      </c>
      <c r="AT232" s="269" t="str">
        <f>IF($E232=$E231,IF(AU231=".",IF(MAX($Q232:AS232,0)=OPER!$AA327,".",IF(OPER!$AB327&lt;=HOUR(AU$7),MAX($Q232:AS232,0)+1,".")),","),IF(MAX($Q232:AS232,0)=OPER!$AA327,".",IF(OPER!$AB327&lt;=HOUR(AU$7),MAX($Q232:AS232,0)+1,".")))</f>
        <v>,</v>
      </c>
      <c r="AU232" s="269" t="str">
        <f>IF($E232=$E231,IF(AV231=".",IF(MAX($Q232:AT232,0)=OPER!$AA327,".",IF(OPER!$AB327&lt;=HOUR(AV$7),MAX($Q232:AT232,0)+1,".")),","),IF(MAX($Q232:AT232,0)=OPER!$AA327,".",IF(OPER!$AB327&lt;=HOUR(AV$7),MAX($Q232:AT232,0)+1,".")))</f>
        <v>,</v>
      </c>
      <c r="AV232" s="270" t="str">
        <f>IF($E232=$E231,IF(AW231=".",IF(MAX($Q232:AU232,0)=OPER!$AA327,".",IF(OPER!$AB327&lt;=HOUR(AW$7),MAX($Q232:AU232,0)+1,".")),","),IF(MAX($Q232:AU232,0)=OPER!$AA327,".",IF(OPER!$AB327&lt;=HOUR(AW$7),MAX($Q232:AU232,0)+1,".")))</f>
        <v>,</v>
      </c>
      <c r="AW232" s="271" t="str">
        <f>IF($E232=$E231,IF(AX231=".",IF(MAX($Q232:AV232,0)=OPER!$AA327,".",IF(OPER!$AB327&lt;=HOUR(AX$7),MAX($Q232:AV232,0)+1,".")),","),IF(MAX($Q232:AV232,0)=OPER!$AA327,".",IF(OPER!$AB327&lt;=HOUR(AX$7),MAX($Q232:AV232,0)+1,".")))</f>
        <v>,</v>
      </c>
      <c r="AX232" s="269" t="str">
        <f>IF($E232=$E231,IF(AY231=".",IF(MAX($Q232:AW232,0)=OPER!$AA327,".",IF(OPER!$AB327&lt;=HOUR(AY$7),MAX($Q232:AW232,0)+1,".")),","),IF(MAX($Q232:AW232,0)=OPER!$AA327,".",IF(OPER!$AB327&lt;=HOUR(AY$7),MAX($Q232:AW232,0)+1,".")))</f>
        <v>,</v>
      </c>
      <c r="AY232" s="269" t="str">
        <f>IF($E232=$E231,IF(AZ231=".",IF(MAX($Q232:AX232,0)=OPER!$AA327,".",IF(OPER!$AB327&lt;=HOUR(AZ$7),MAX($Q232:AX232,0)+1,".")),","),IF(MAX($Q232:AX232,0)=OPER!$AA327,".",IF(OPER!$AB327&lt;=HOUR(AZ$7),MAX($Q232:AX232,0)+1,".")))</f>
        <v>,</v>
      </c>
      <c r="AZ232" s="270" t="str">
        <f>IF($E232=$E231,IF(BA231=".",IF(MAX($Q232:AY232,0)=OPER!$AA327,".",IF(OPER!$AB327&lt;=HOUR(BA$7),MAX($Q232:AY232,0)+1,".")),","),IF(MAX($Q232:AY232,0)=OPER!$AA327,".",IF(OPER!$AB327&lt;=HOUR(BA$7),MAX($Q232:AY232,0)+1,".")))</f>
        <v>,</v>
      </c>
      <c r="BA232" s="30">
        <f>+OPER!AK226</f>
        <v>0</v>
      </c>
    </row>
    <row r="233" spans="1:53" ht="59.8" x14ac:dyDescent="0.2">
      <c r="A233" s="282" t="str">
        <f>IF(OPER!AF227=0,"",OPER!AF227)</f>
        <v/>
      </c>
      <c r="B233" s="109" t="str">
        <f>IF(OPER!V227=0,"",OPER!V227)</f>
        <v/>
      </c>
      <c r="C233" s="71" t="str">
        <f>IF(OPER!U227 = 0,"", OPER!U227)</f>
        <v/>
      </c>
      <c r="D233" s="30" t="str">
        <f t="shared" si="16"/>
        <v/>
      </c>
      <c r="E233" s="262" t="str">
        <f>IF(OPER!X227 = 0,"",OPER!X227)</f>
        <v/>
      </c>
      <c r="F233" s="262" t="str">
        <f>IF(OPER!I227 = 0,"",OPER!I227)</f>
        <v/>
      </c>
      <c r="G233" s="263" t="str">
        <f>IF(OPER!C227=0,"",OPER!C227)</f>
        <v/>
      </c>
      <c r="H233" s="30" t="str">
        <f>IF(OPER!R227 = 0,"",OPER!R227)</f>
        <v/>
      </c>
      <c r="I233" s="30" t="str">
        <f>IF(OPER!F227=0,"", OPER!F227)</f>
        <v/>
      </c>
      <c r="J233" s="108" t="str">
        <f>IF(OPER!G227=0,"",OPER!G227)</f>
        <v/>
      </c>
      <c r="K233" s="250">
        <f>+OPER!R227</f>
        <v>0</v>
      </c>
      <c r="L233" s="262">
        <f t="shared" si="17"/>
        <v>0</v>
      </c>
      <c r="M233" s="250">
        <f t="shared" si="18"/>
        <v>0</v>
      </c>
      <c r="N233" s="205" t="str">
        <f>IF(OPER!A227=0,"",OPER!A227)</f>
        <v/>
      </c>
      <c r="O233" s="73" t="str">
        <f>IF(OPER!AJ2083=0,"",OPER!AJ2083)</f>
        <v/>
      </c>
      <c r="P233" s="264" t="str">
        <f>IF(OPER!AH227="EJECUTADO","SI",IF(OPER!AH227="NO EJECUTADO","NO",""))</f>
        <v/>
      </c>
      <c r="Q233" s="264" t="str">
        <f>IF(OPER!AN227="EJECUTADO","SI",IF(OPER!AN227="NO EJECUTADO","NO",""))</f>
        <v/>
      </c>
      <c r="R233" s="221" t="str">
        <f>IFERROR(VLOOKUP(OPER!Z227,OPER!$AU$490:$AV$577,2,0),"NO ASIGNADO")</f>
        <v>NO ASIGNADO</v>
      </c>
      <c r="S233" s="6">
        <f>+OPER!AG227</f>
        <v>0</v>
      </c>
      <c r="T233" s="268" t="str">
        <f>IF($E233=$E232,IF(U232=".",IF(MAX($Q233:Q233,0)=OPER!$AA328,".",IF(OPER!$AB328&lt;=HOUR(U$7),MAX($Q233:Q233,0)+1,".")),","),IF(MAX($Q233:Q233,0)=OPER!$AA328,".",IF(OPER!$AB328&lt;=HOUR(U$7),MAX($Q233:Q233,0)+1,".")))</f>
        <v>,</v>
      </c>
      <c r="U233" s="269" t="str">
        <f>IF($E233=$E232,IF(V232=".",IF(MAX($Q233:T233,0)=OPER!$AA328,".",IF(OPER!$AB328&lt;=HOUR(V$7),MAX($Q233:T233,0)+1,".")),","),IF(MAX($Q233:T233,0)=OPER!$AA328,".",IF(OPER!$AB328&lt;=HOUR(V$7),MAX($Q233:T233,0)+1,".")))</f>
        <v>,</v>
      </c>
      <c r="V233" s="269" t="str">
        <f>IF($E233=$E232,IF(W232=".",IF(MAX($Q233:U233,0)=OPER!$AA328,".",IF(OPER!$AB328&lt;=HOUR(W$7),MAX($Q233:U233,0)+1,".")),","),IF(MAX($Q233:U233,0)=OPER!$AA328,".",IF(OPER!$AB328&lt;=HOUR(W$7),MAX($Q233:U233,0)+1,".")))</f>
        <v>,</v>
      </c>
      <c r="W233" s="269" t="str">
        <f>IF($E233=$E232,IF(X232=".",IF(MAX($Q233:V233,0)=OPER!$AA328,".",IF(OPER!$AB328&lt;=HOUR(X$7),MAX($Q233:V233,0)+1,".")),","),IF(MAX($Q233:V233,0)=OPER!$AA328,".",IF(OPER!$AB328&lt;=HOUR(X$7),MAX($Q233:V233,0)+1,".")))</f>
        <v>,</v>
      </c>
      <c r="X233" s="270" t="str">
        <f>IF($E233=$E232,IF(Y232=".",IF(MAX($Q233:W233,0)=OPER!$AA328,".",IF(OPER!$AB328&lt;=HOUR(Y$7),MAX($Q233:W233,0)+1,".")),","),IF(MAX($Q233:W233,0)=OPER!$AA328,".",IF(OPER!$AB328&lt;=HOUR(Y$7),MAX($Q233:W233,0)+1,".")))</f>
        <v>,</v>
      </c>
      <c r="Y233" s="271" t="str">
        <f>IF($E233=$E232,IF(Z232=".",IF(MAX($Q233:X233,0)=OPER!$AA328,".",IF(OPER!$AB328&lt;=HOUR(Z$7),MAX($Q233:X233,0)+1,".")),","),IF(MAX($Q233:X233,0)=OPER!$AA328,".",IF(OPER!$AB328&lt;=HOUR(Z$7),MAX($Q233:X233,0)+1,".")))</f>
        <v>,</v>
      </c>
      <c r="Z233" s="269" t="str">
        <f>IF($E233=$E232,IF(AA232=".",IF(MAX($Q233:Y233,0)=OPER!$AA328,".",IF(OPER!$AB328&lt;=HOUR(AA$7),MAX($Q233:Y233,0)+1,".")),","),IF(MAX($Q233:Y233,0)=OPER!$AA328,".",IF(OPER!$AB328&lt;=HOUR(AA$7),MAX($Q233:Y233,0)+1,".")))</f>
        <v>,</v>
      </c>
      <c r="AA233" s="269" t="str">
        <f>IF($E233=$E232,IF(AB232=".",IF(MAX($Q233:Z233,0)=OPER!$AA328,".",IF(OPER!$AB328&lt;=HOUR(AB$7),MAX($Q233:Z233,0)+1,".")),","),IF(MAX($Q233:Z233,0)=OPER!$AA328,".",IF(OPER!$AB328&lt;=HOUR(AB$7),MAX($Q233:Z233,0)+1,".")))</f>
        <v>,</v>
      </c>
      <c r="AB233" s="270" t="str">
        <f>IF($E233=$E232,IF(AC232=".",IF(MAX($Q233:AA233,0)=OPER!$AA328,".",IF(OPER!$AB328&lt;=HOUR(AC$7),MAX($Q233:AA233,0)+1,".")),","),IF(MAX($Q233:AA233,0)=OPER!$AA328,".",IF(OPER!$AB328&lt;=HOUR(AC$7),MAX($Q233:AA233,0)+1,".")))</f>
        <v>,</v>
      </c>
      <c r="AC233" s="271" t="str">
        <f>IF($E233=$E232,IF(AD232=".",IF(MAX($Q233:AB233,0)=OPER!$AA328,".",IF(OPER!$AB328&lt;=HOUR(AD$7),MAX($Q233:AB233,0)+1,".")),","),IF(MAX($Q233:AB233,0)=OPER!$AA328,".",IF(OPER!$AB328&lt;=HOUR(AD$7),MAX($Q233:AB233,0)+1,".")))</f>
        <v>,</v>
      </c>
      <c r="AD233" s="269" t="str">
        <f>IF($E233=$E232,IF(AE232=".",IF(MAX($Q233:AC233,0)=OPER!$AA328,".",IF(OPER!$AB328&lt;=HOUR(AE$7),MAX($Q233:AC233,0)+1,".")),","),IF(MAX($Q233:AC233,0)=OPER!$AA328,".",IF(OPER!$AB328&lt;=HOUR(AE$7),MAX($Q233:AC233,0)+1,".")))</f>
        <v>,</v>
      </c>
      <c r="AE233" s="269" t="str">
        <f>IF($E233=$E232,IF(AF232=".",IF(MAX($Q233:AD233,0)=OPER!$AA328,".",IF(OPER!$AB328&lt;=HOUR(AF$7),MAX($Q233:AD233,0)+1,".")),","),IF(MAX($Q233:AD233,0)=OPER!$AA328,".",IF(OPER!$AB328&lt;=HOUR(AF$7),MAX($Q233:AD233,0)+1,".")))</f>
        <v>,</v>
      </c>
      <c r="AF233" s="270" t="str">
        <f>IF($E233=$E232,IF(AG232=".",IF(MAX($Q233:AE233,0)=OPER!$AA328,".",IF(OPER!$AB328&lt;=HOUR(AG$7),MAX($Q233:AE233,0)+1,".")),","),IF(MAX($Q233:AE233,0)=OPER!$AA328,".",IF(OPER!$AB328&lt;=HOUR(AG$7),MAX($Q233:AE233,0)+1,".")))</f>
        <v>,</v>
      </c>
      <c r="AG233" s="271" t="str">
        <f>IF($E233=$E232,IF(AH232=".",IF(MAX($Q233:AF233,0)=OPER!$AA328,".",IF(OPER!$AB328&lt;=HOUR(AH$7),MAX($Q233:AF233,0)+1,".")),","),IF(MAX($Q233:AF233,0)=OPER!$AA328,".",IF(OPER!$AB328&lt;=HOUR(AH$7),MAX($Q233:AF233,0)+1,".")))</f>
        <v>,</v>
      </c>
      <c r="AH233" s="269" t="str">
        <f>IF($E233=$E232,IF(AI232=".",IF(MAX($Q233:AG233,0)=OPER!$AA328,".",IF(OPER!$AB328&lt;=HOUR(AI$7),MAX($Q233:AG233,0)+1,".")),","),IF(MAX($Q233:AG233,0)=OPER!$AA328,".",IF(OPER!$AB328&lt;=HOUR(AI$7),MAX($Q233:AG233,0)+1,".")))</f>
        <v>,</v>
      </c>
      <c r="AI233" s="269" t="str">
        <f>IF($E233=$E232,IF(AJ232=".",IF(MAX($Q233:AH233,0)=OPER!$AA328,".",IF(OPER!$AB328&lt;=HOUR(AJ$7),MAX($Q233:AH233,0)+1,".")),","),IF(MAX($Q233:AH233,0)=OPER!$AA328,".",IF(OPER!$AB328&lt;=HOUR(AJ$7),MAX($Q233:AH233,0)+1,".")))</f>
        <v>,</v>
      </c>
      <c r="AJ233" s="270" t="str">
        <f>IF($E233=$E232,IF(AK232=".",IF(MAX($Q233:AI233,0)=OPER!$AA328,".",IF(OPER!$AB328&lt;=HOUR(AK$7),MAX($Q233:AI233,0)+1,".")),","),IF(MAX($Q233:AI233,0)=OPER!$AA328,".",IF(OPER!$AB328&lt;=HOUR(AK$7),MAX($Q233:AI233,0)+1,".")))</f>
        <v>,</v>
      </c>
      <c r="AK233" s="271" t="str">
        <f>IF($E233=$E232,IF(AL232=".",IF(MAX($Q233:AJ233,0)=OPER!$AA328,".",IF(OPER!$AB328&lt;=HOUR(AL$7),MAX($Q233:AJ233,0)+1,".")),","),IF(MAX($Q233:AJ233,0)=OPER!$AA328,".",IF(OPER!$AB328&lt;=HOUR(AL$7),MAX($Q233:AJ233,0)+1,".")))</f>
        <v>,</v>
      </c>
      <c r="AL233" s="269" t="str">
        <f>IF($E233=$E232,IF(AM232=".",IF(MAX($Q233:AK233,0)=OPER!$AA328,".",IF(OPER!$AB328&lt;=HOUR(AM$7),MAX($Q233:AK233,0)+1,".")),","),IF(MAX($Q233:AK233,0)=OPER!$AA328,".",IF(OPER!$AB328&lt;=HOUR(AM$7),MAX($Q233:AK233,0)+1,".")))</f>
        <v>,</v>
      </c>
      <c r="AM233" s="269" t="str">
        <f>IF($E233=$E232,IF(AN232=".",IF(MAX($Q233:AL233,0)=OPER!$AA328,".",IF(OPER!$AB328&lt;=HOUR(AN$7),MAX($Q233:AL233,0)+1,".")),","),IF(MAX($Q233:AL233,0)=OPER!$AA328,".",IF(OPER!$AB328&lt;=HOUR(AN$7),MAX($Q233:AL233,0)+1,".")))</f>
        <v>,</v>
      </c>
      <c r="AN233" s="270" t="str">
        <f>IF($E233=$E232,IF(AO232=".",IF(MAX($Q233:AM233,0)=OPER!$AA328,".",IF(OPER!$AB328&lt;=HOUR(AO$7),MAX($Q233:AM233,0)+1,".")),","),IF(MAX($Q233:AM233,0)=OPER!$AA328,".",IF(OPER!$AB328&lt;=HOUR(AO$7),MAX($Q233:AM233,0)+1,".")))</f>
        <v>,</v>
      </c>
      <c r="AO233" s="271" t="str">
        <f>IF($E233=$E232,IF(AP232=".",IF(MAX($Q233:AN233,0)=OPER!$AA328,".",IF(OPER!$AB328&lt;=HOUR(AP$7),MAX($Q233:AN233,0)+1,".")),","),IF(MAX($Q233:AN233,0)=OPER!$AA328,".",IF(OPER!$AB328&lt;=HOUR(AP$7),MAX($Q233:AN233,0)+1,".")))</f>
        <v>,</v>
      </c>
      <c r="AP233" s="269" t="str">
        <f>IF($E233=$E232,IF(AQ232=".",IF(MAX($Q233:AO233,0)=OPER!$AA328,".",IF(OPER!$AB328&lt;=HOUR(AQ$7),MAX($Q233:AO233,0)+1,".")),","),IF(MAX($Q233:AO233,0)=OPER!$AA328,".",IF(OPER!$AB328&lt;=HOUR(AQ$7),MAX($Q233:AO233,0)+1,".")))</f>
        <v>,</v>
      </c>
      <c r="AQ233" s="269" t="str">
        <f>IF($E233=$E232,IF(AR232=".",IF(MAX($Q233:AP233,0)=OPER!$AA328,".",IF(OPER!$AB328&lt;=HOUR(AR$7),MAX($Q233:AP233,0)+1,".")),","),IF(MAX($Q233:AP233,0)=OPER!$AA328,".",IF(OPER!$AB328&lt;=HOUR(AR$7),MAX($Q233:AP233,0)+1,".")))</f>
        <v>,</v>
      </c>
      <c r="AR233" s="270" t="str">
        <f>IF($E233=$E232,IF(AS232=".",IF(MAX($Q233:AQ233,0)=OPER!$AA328,".",IF(OPER!$AB328&lt;=HOUR(AS$7),MAX($Q233:AQ233,0)+1,".")),","),IF(MAX($Q233:AQ233,0)=OPER!$AA328,".",IF(OPER!$AB328&lt;=HOUR(AS$7),MAX($Q233:AQ233,0)+1,".")))</f>
        <v>,</v>
      </c>
      <c r="AS233" s="271" t="str">
        <f>IF($E233=$E232,IF(AT232=".",IF(MAX($Q233:AR233,0)=OPER!$AA328,".",IF(OPER!$AB328&lt;=HOUR(AT$7),MAX($Q233:AR233,0)+1,".")),","),IF(MAX($Q233:AR233,0)=OPER!$AA328,".",IF(OPER!$AB328&lt;=HOUR(AT$7),MAX($Q233:AR233,0)+1,".")))</f>
        <v>,</v>
      </c>
      <c r="AT233" s="269" t="str">
        <f>IF($E233=$E232,IF(AU232=".",IF(MAX($Q233:AS233,0)=OPER!$AA328,".",IF(OPER!$AB328&lt;=HOUR(AU$7),MAX($Q233:AS233,0)+1,".")),","),IF(MAX($Q233:AS233,0)=OPER!$AA328,".",IF(OPER!$AB328&lt;=HOUR(AU$7),MAX($Q233:AS233,0)+1,".")))</f>
        <v>,</v>
      </c>
      <c r="AU233" s="269" t="str">
        <f>IF($E233=$E232,IF(AV232=".",IF(MAX($Q233:AT233,0)=OPER!$AA328,".",IF(OPER!$AB328&lt;=HOUR(AV$7),MAX($Q233:AT233,0)+1,".")),","),IF(MAX($Q233:AT233,0)=OPER!$AA328,".",IF(OPER!$AB328&lt;=HOUR(AV$7),MAX($Q233:AT233,0)+1,".")))</f>
        <v>,</v>
      </c>
      <c r="AV233" s="270" t="str">
        <f>IF($E233=$E232,IF(AW232=".",IF(MAX($Q233:AU233,0)=OPER!$AA328,".",IF(OPER!$AB328&lt;=HOUR(AW$7),MAX($Q233:AU233,0)+1,".")),","),IF(MAX($Q233:AU233,0)=OPER!$AA328,".",IF(OPER!$AB328&lt;=HOUR(AW$7),MAX($Q233:AU233,0)+1,".")))</f>
        <v>,</v>
      </c>
      <c r="AW233" s="271" t="str">
        <f>IF($E233=$E232,IF(AX232=".",IF(MAX($Q233:AV233,0)=OPER!$AA328,".",IF(OPER!$AB328&lt;=HOUR(AX$7),MAX($Q233:AV233,0)+1,".")),","),IF(MAX($Q233:AV233,0)=OPER!$AA328,".",IF(OPER!$AB328&lt;=HOUR(AX$7),MAX($Q233:AV233,0)+1,".")))</f>
        <v>,</v>
      </c>
      <c r="AX233" s="269" t="str">
        <f>IF($E233=$E232,IF(AY232=".",IF(MAX($Q233:AW233,0)=OPER!$AA328,".",IF(OPER!$AB328&lt;=HOUR(AY$7),MAX($Q233:AW233,0)+1,".")),","),IF(MAX($Q233:AW233,0)=OPER!$AA328,".",IF(OPER!$AB328&lt;=HOUR(AY$7),MAX($Q233:AW233,0)+1,".")))</f>
        <v>,</v>
      </c>
      <c r="AY233" s="269" t="str">
        <f>IF($E233=$E232,IF(AZ232=".",IF(MAX($Q233:AX233,0)=OPER!$AA328,".",IF(OPER!$AB328&lt;=HOUR(AZ$7),MAX($Q233:AX233,0)+1,".")),","),IF(MAX($Q233:AX233,0)=OPER!$AA328,".",IF(OPER!$AB328&lt;=HOUR(AZ$7),MAX($Q233:AX233,0)+1,".")))</f>
        <v>,</v>
      </c>
      <c r="AZ233" s="270" t="str">
        <f>IF($E233=$E232,IF(BA232=".",IF(MAX($Q233:AY233,0)=OPER!$AA328,".",IF(OPER!$AB328&lt;=HOUR(BA$7),MAX($Q233:AY233,0)+1,".")),","),IF(MAX($Q233:AY233,0)=OPER!$AA328,".",IF(OPER!$AB328&lt;=HOUR(BA$7),MAX($Q233:AY233,0)+1,".")))</f>
        <v>,</v>
      </c>
      <c r="BA233" s="30">
        <f>+OPER!AK227</f>
        <v>0</v>
      </c>
    </row>
    <row r="234" spans="1:53" ht="59.8" x14ac:dyDescent="0.2">
      <c r="A234" s="282" t="str">
        <f>IF(OPER!AF228=0,"",OPER!AF228)</f>
        <v/>
      </c>
      <c r="B234" s="109" t="str">
        <f>IF(OPER!V228=0,"",OPER!V228)</f>
        <v/>
      </c>
      <c r="C234" s="71" t="str">
        <f>IF(OPER!U228 = 0,"", OPER!U228)</f>
        <v/>
      </c>
      <c r="D234" s="30" t="str">
        <f t="shared" si="16"/>
        <v/>
      </c>
      <c r="E234" s="262" t="str">
        <f>IF(OPER!X228 = 0,"",OPER!X228)</f>
        <v/>
      </c>
      <c r="F234" s="262" t="str">
        <f>IF(OPER!I228 = 0,"",OPER!I228)</f>
        <v/>
      </c>
      <c r="G234" s="263" t="str">
        <f>IF(OPER!C228=0,"",OPER!C228)</f>
        <v/>
      </c>
      <c r="H234" s="30" t="str">
        <f>IF(OPER!R228 = 0,"",OPER!R228)</f>
        <v/>
      </c>
      <c r="I234" s="30" t="str">
        <f>IF(OPER!F228=0,"", OPER!F228)</f>
        <v/>
      </c>
      <c r="J234" s="108" t="str">
        <f>IF(OPER!G228=0,"",OPER!G228)</f>
        <v/>
      </c>
      <c r="K234" s="250">
        <f>+OPER!R228</f>
        <v>0</v>
      </c>
      <c r="L234" s="262">
        <f t="shared" si="17"/>
        <v>0</v>
      </c>
      <c r="M234" s="250">
        <f t="shared" si="18"/>
        <v>0</v>
      </c>
      <c r="N234" s="205" t="str">
        <f>IF(OPER!A228=0,"",OPER!A228)</f>
        <v/>
      </c>
      <c r="O234" s="73" t="str">
        <f>IF(OPER!AJ2084=0,"",OPER!AJ2084)</f>
        <v/>
      </c>
      <c r="P234" s="264" t="str">
        <f>IF(OPER!AH228="EJECUTADO","SI",IF(OPER!AH228="NO EJECUTADO","NO",""))</f>
        <v/>
      </c>
      <c r="Q234" s="264" t="str">
        <f>IF(OPER!AN228="EJECUTADO","SI",IF(OPER!AN228="NO EJECUTADO","NO",""))</f>
        <v/>
      </c>
      <c r="R234" s="221" t="str">
        <f>IFERROR(VLOOKUP(OPER!Z228,OPER!$AU$490:$AV$577,2,0),"NO ASIGNADO")</f>
        <v>NO ASIGNADO</v>
      </c>
      <c r="S234" s="6">
        <f>+OPER!AG228</f>
        <v>0</v>
      </c>
      <c r="T234" s="268" t="str">
        <f>IF($E234=$E233,IF(U233=".",IF(MAX($Q234:Q234,0)=OPER!$AA329,".",IF(OPER!$AB329&lt;=HOUR(U$7),MAX($Q234:Q234,0)+1,".")),","),IF(MAX($Q234:Q234,0)=OPER!$AA329,".",IF(OPER!$AB329&lt;=HOUR(U$7),MAX($Q234:Q234,0)+1,".")))</f>
        <v>,</v>
      </c>
      <c r="U234" s="269" t="str">
        <f>IF($E234=$E233,IF(V233=".",IF(MAX($Q234:T234,0)=OPER!$AA329,".",IF(OPER!$AB329&lt;=HOUR(V$7),MAX($Q234:T234,0)+1,".")),","),IF(MAX($Q234:T234,0)=OPER!$AA329,".",IF(OPER!$AB329&lt;=HOUR(V$7),MAX($Q234:T234,0)+1,".")))</f>
        <v>,</v>
      </c>
      <c r="V234" s="269" t="str">
        <f>IF($E234=$E233,IF(W233=".",IF(MAX($Q234:U234,0)=OPER!$AA329,".",IF(OPER!$AB329&lt;=HOUR(W$7),MAX($Q234:U234,0)+1,".")),","),IF(MAX($Q234:U234,0)=OPER!$AA329,".",IF(OPER!$AB329&lt;=HOUR(W$7),MAX($Q234:U234,0)+1,".")))</f>
        <v>,</v>
      </c>
      <c r="W234" s="269" t="str">
        <f>IF($E234=$E233,IF(X233=".",IF(MAX($Q234:V234,0)=OPER!$AA329,".",IF(OPER!$AB329&lt;=HOUR(X$7),MAX($Q234:V234,0)+1,".")),","),IF(MAX($Q234:V234,0)=OPER!$AA329,".",IF(OPER!$AB329&lt;=HOUR(X$7),MAX($Q234:V234,0)+1,".")))</f>
        <v>,</v>
      </c>
      <c r="X234" s="270" t="str">
        <f>IF($E234=$E233,IF(Y233=".",IF(MAX($Q234:W234,0)=OPER!$AA329,".",IF(OPER!$AB329&lt;=HOUR(Y$7),MAX($Q234:W234,0)+1,".")),","),IF(MAX($Q234:W234,0)=OPER!$AA329,".",IF(OPER!$AB329&lt;=HOUR(Y$7),MAX($Q234:W234,0)+1,".")))</f>
        <v>,</v>
      </c>
      <c r="Y234" s="271" t="str">
        <f>IF($E234=$E233,IF(Z233=".",IF(MAX($Q234:X234,0)=OPER!$AA329,".",IF(OPER!$AB329&lt;=HOUR(Z$7),MAX($Q234:X234,0)+1,".")),","),IF(MAX($Q234:X234,0)=OPER!$AA329,".",IF(OPER!$AB329&lt;=HOUR(Z$7),MAX($Q234:X234,0)+1,".")))</f>
        <v>,</v>
      </c>
      <c r="Z234" s="269" t="str">
        <f>IF($E234=$E233,IF(AA233=".",IF(MAX($Q234:Y234,0)=OPER!$AA329,".",IF(OPER!$AB329&lt;=HOUR(AA$7),MAX($Q234:Y234,0)+1,".")),","),IF(MAX($Q234:Y234,0)=OPER!$AA329,".",IF(OPER!$AB329&lt;=HOUR(AA$7),MAX($Q234:Y234,0)+1,".")))</f>
        <v>,</v>
      </c>
      <c r="AA234" s="269" t="str">
        <f>IF($E234=$E233,IF(AB233=".",IF(MAX($Q234:Z234,0)=OPER!$AA329,".",IF(OPER!$AB329&lt;=HOUR(AB$7),MAX($Q234:Z234,0)+1,".")),","),IF(MAX($Q234:Z234,0)=OPER!$AA329,".",IF(OPER!$AB329&lt;=HOUR(AB$7),MAX($Q234:Z234,0)+1,".")))</f>
        <v>,</v>
      </c>
      <c r="AB234" s="270" t="str">
        <f>IF($E234=$E233,IF(AC233=".",IF(MAX($Q234:AA234,0)=OPER!$AA329,".",IF(OPER!$AB329&lt;=HOUR(AC$7),MAX($Q234:AA234,0)+1,".")),","),IF(MAX($Q234:AA234,0)=OPER!$AA329,".",IF(OPER!$AB329&lt;=HOUR(AC$7),MAX($Q234:AA234,0)+1,".")))</f>
        <v>,</v>
      </c>
      <c r="AC234" s="271" t="str">
        <f>IF($E234=$E233,IF(AD233=".",IF(MAX($Q234:AB234,0)=OPER!$AA329,".",IF(OPER!$AB329&lt;=HOUR(AD$7),MAX($Q234:AB234,0)+1,".")),","),IF(MAX($Q234:AB234,0)=OPER!$AA329,".",IF(OPER!$AB329&lt;=HOUR(AD$7),MAX($Q234:AB234,0)+1,".")))</f>
        <v>,</v>
      </c>
      <c r="AD234" s="269" t="str">
        <f>IF($E234=$E233,IF(AE233=".",IF(MAX($Q234:AC234,0)=OPER!$AA329,".",IF(OPER!$AB329&lt;=HOUR(AE$7),MAX($Q234:AC234,0)+1,".")),","),IF(MAX($Q234:AC234,0)=OPER!$AA329,".",IF(OPER!$AB329&lt;=HOUR(AE$7),MAX($Q234:AC234,0)+1,".")))</f>
        <v>,</v>
      </c>
      <c r="AE234" s="269" t="str">
        <f>IF($E234=$E233,IF(AF233=".",IF(MAX($Q234:AD234,0)=OPER!$AA329,".",IF(OPER!$AB329&lt;=HOUR(AF$7),MAX($Q234:AD234,0)+1,".")),","),IF(MAX($Q234:AD234,0)=OPER!$AA329,".",IF(OPER!$AB329&lt;=HOUR(AF$7),MAX($Q234:AD234,0)+1,".")))</f>
        <v>,</v>
      </c>
      <c r="AF234" s="270" t="str">
        <f>IF($E234=$E233,IF(AG233=".",IF(MAX($Q234:AE234,0)=OPER!$AA329,".",IF(OPER!$AB329&lt;=HOUR(AG$7),MAX($Q234:AE234,0)+1,".")),","),IF(MAX($Q234:AE234,0)=OPER!$AA329,".",IF(OPER!$AB329&lt;=HOUR(AG$7),MAX($Q234:AE234,0)+1,".")))</f>
        <v>,</v>
      </c>
      <c r="AG234" s="271" t="str">
        <f>IF($E234=$E233,IF(AH233=".",IF(MAX($Q234:AF234,0)=OPER!$AA329,".",IF(OPER!$AB329&lt;=HOUR(AH$7),MAX($Q234:AF234,0)+1,".")),","),IF(MAX($Q234:AF234,0)=OPER!$AA329,".",IF(OPER!$AB329&lt;=HOUR(AH$7),MAX($Q234:AF234,0)+1,".")))</f>
        <v>,</v>
      </c>
      <c r="AH234" s="269" t="str">
        <f>IF($E234=$E233,IF(AI233=".",IF(MAX($Q234:AG234,0)=OPER!$AA329,".",IF(OPER!$AB329&lt;=HOUR(AI$7),MAX($Q234:AG234,0)+1,".")),","),IF(MAX($Q234:AG234,0)=OPER!$AA329,".",IF(OPER!$AB329&lt;=HOUR(AI$7),MAX($Q234:AG234,0)+1,".")))</f>
        <v>,</v>
      </c>
      <c r="AI234" s="269" t="str">
        <f>IF($E234=$E233,IF(AJ233=".",IF(MAX($Q234:AH234,0)=OPER!$AA329,".",IF(OPER!$AB329&lt;=HOUR(AJ$7),MAX($Q234:AH234,0)+1,".")),","),IF(MAX($Q234:AH234,0)=OPER!$AA329,".",IF(OPER!$AB329&lt;=HOUR(AJ$7),MAX($Q234:AH234,0)+1,".")))</f>
        <v>,</v>
      </c>
      <c r="AJ234" s="270" t="str">
        <f>IF($E234=$E233,IF(AK233=".",IF(MAX($Q234:AI234,0)=OPER!$AA329,".",IF(OPER!$AB329&lt;=HOUR(AK$7),MAX($Q234:AI234,0)+1,".")),","),IF(MAX($Q234:AI234,0)=OPER!$AA329,".",IF(OPER!$AB329&lt;=HOUR(AK$7),MAX($Q234:AI234,0)+1,".")))</f>
        <v>,</v>
      </c>
      <c r="AK234" s="271" t="str">
        <f>IF($E234=$E233,IF(AL233=".",IF(MAX($Q234:AJ234,0)=OPER!$AA329,".",IF(OPER!$AB329&lt;=HOUR(AL$7),MAX($Q234:AJ234,0)+1,".")),","),IF(MAX($Q234:AJ234,0)=OPER!$AA329,".",IF(OPER!$AB329&lt;=HOUR(AL$7),MAX($Q234:AJ234,0)+1,".")))</f>
        <v>,</v>
      </c>
      <c r="AL234" s="269" t="str">
        <f>IF($E234=$E233,IF(AM233=".",IF(MAX($Q234:AK234,0)=OPER!$AA329,".",IF(OPER!$AB329&lt;=HOUR(AM$7),MAX($Q234:AK234,0)+1,".")),","),IF(MAX($Q234:AK234,0)=OPER!$AA329,".",IF(OPER!$AB329&lt;=HOUR(AM$7),MAX($Q234:AK234,0)+1,".")))</f>
        <v>,</v>
      </c>
      <c r="AM234" s="269" t="str">
        <f>IF($E234=$E233,IF(AN233=".",IF(MAX($Q234:AL234,0)=OPER!$AA329,".",IF(OPER!$AB329&lt;=HOUR(AN$7),MAX($Q234:AL234,0)+1,".")),","),IF(MAX($Q234:AL234,0)=OPER!$AA329,".",IF(OPER!$AB329&lt;=HOUR(AN$7),MAX($Q234:AL234,0)+1,".")))</f>
        <v>,</v>
      </c>
      <c r="AN234" s="270" t="str">
        <f>IF($E234=$E233,IF(AO233=".",IF(MAX($Q234:AM234,0)=OPER!$AA329,".",IF(OPER!$AB329&lt;=HOUR(AO$7),MAX($Q234:AM234,0)+1,".")),","),IF(MAX($Q234:AM234,0)=OPER!$AA329,".",IF(OPER!$AB329&lt;=HOUR(AO$7),MAX($Q234:AM234,0)+1,".")))</f>
        <v>,</v>
      </c>
      <c r="AO234" s="271" t="str">
        <f>IF($E234=$E233,IF(AP233=".",IF(MAX($Q234:AN234,0)=OPER!$AA329,".",IF(OPER!$AB329&lt;=HOUR(AP$7),MAX($Q234:AN234,0)+1,".")),","),IF(MAX($Q234:AN234,0)=OPER!$AA329,".",IF(OPER!$AB329&lt;=HOUR(AP$7),MAX($Q234:AN234,0)+1,".")))</f>
        <v>,</v>
      </c>
      <c r="AP234" s="269" t="str">
        <f>IF($E234=$E233,IF(AQ233=".",IF(MAX($Q234:AO234,0)=OPER!$AA329,".",IF(OPER!$AB329&lt;=HOUR(AQ$7),MAX($Q234:AO234,0)+1,".")),","),IF(MAX($Q234:AO234,0)=OPER!$AA329,".",IF(OPER!$AB329&lt;=HOUR(AQ$7),MAX($Q234:AO234,0)+1,".")))</f>
        <v>,</v>
      </c>
      <c r="AQ234" s="269" t="str">
        <f>IF($E234=$E233,IF(AR233=".",IF(MAX($Q234:AP234,0)=OPER!$AA329,".",IF(OPER!$AB329&lt;=HOUR(AR$7),MAX($Q234:AP234,0)+1,".")),","),IF(MAX($Q234:AP234,0)=OPER!$AA329,".",IF(OPER!$AB329&lt;=HOUR(AR$7),MAX($Q234:AP234,0)+1,".")))</f>
        <v>,</v>
      </c>
      <c r="AR234" s="270" t="str">
        <f>IF($E234=$E233,IF(AS233=".",IF(MAX($Q234:AQ234,0)=OPER!$AA329,".",IF(OPER!$AB329&lt;=HOUR(AS$7),MAX($Q234:AQ234,0)+1,".")),","),IF(MAX($Q234:AQ234,0)=OPER!$AA329,".",IF(OPER!$AB329&lt;=HOUR(AS$7),MAX($Q234:AQ234,0)+1,".")))</f>
        <v>,</v>
      </c>
      <c r="AS234" s="271" t="str">
        <f>IF($E234=$E233,IF(AT233=".",IF(MAX($Q234:AR234,0)=OPER!$AA329,".",IF(OPER!$AB329&lt;=HOUR(AT$7),MAX($Q234:AR234,0)+1,".")),","),IF(MAX($Q234:AR234,0)=OPER!$AA329,".",IF(OPER!$AB329&lt;=HOUR(AT$7),MAX($Q234:AR234,0)+1,".")))</f>
        <v>,</v>
      </c>
      <c r="AT234" s="269" t="str">
        <f>IF($E234=$E233,IF(AU233=".",IF(MAX($Q234:AS234,0)=OPER!$AA329,".",IF(OPER!$AB329&lt;=HOUR(AU$7),MAX($Q234:AS234,0)+1,".")),","),IF(MAX($Q234:AS234,0)=OPER!$AA329,".",IF(OPER!$AB329&lt;=HOUR(AU$7),MAX($Q234:AS234,0)+1,".")))</f>
        <v>,</v>
      </c>
      <c r="AU234" s="269" t="str">
        <f>IF($E234=$E233,IF(AV233=".",IF(MAX($Q234:AT234,0)=OPER!$AA329,".",IF(OPER!$AB329&lt;=HOUR(AV$7),MAX($Q234:AT234,0)+1,".")),","),IF(MAX($Q234:AT234,0)=OPER!$AA329,".",IF(OPER!$AB329&lt;=HOUR(AV$7),MAX($Q234:AT234,0)+1,".")))</f>
        <v>,</v>
      </c>
      <c r="AV234" s="270" t="str">
        <f>IF($E234=$E233,IF(AW233=".",IF(MAX($Q234:AU234,0)=OPER!$AA329,".",IF(OPER!$AB329&lt;=HOUR(AW$7),MAX($Q234:AU234,0)+1,".")),","),IF(MAX($Q234:AU234,0)=OPER!$AA329,".",IF(OPER!$AB329&lt;=HOUR(AW$7),MAX($Q234:AU234,0)+1,".")))</f>
        <v>,</v>
      </c>
      <c r="AW234" s="271" t="str">
        <f>IF($E234=$E233,IF(AX233=".",IF(MAX($Q234:AV234,0)=OPER!$AA329,".",IF(OPER!$AB329&lt;=HOUR(AX$7),MAX($Q234:AV234,0)+1,".")),","),IF(MAX($Q234:AV234,0)=OPER!$AA329,".",IF(OPER!$AB329&lt;=HOUR(AX$7),MAX($Q234:AV234,0)+1,".")))</f>
        <v>,</v>
      </c>
      <c r="AX234" s="269" t="str">
        <f>IF($E234=$E233,IF(AY233=".",IF(MAX($Q234:AW234,0)=OPER!$AA329,".",IF(OPER!$AB329&lt;=HOUR(AY$7),MAX($Q234:AW234,0)+1,".")),","),IF(MAX($Q234:AW234,0)=OPER!$AA329,".",IF(OPER!$AB329&lt;=HOUR(AY$7),MAX($Q234:AW234,0)+1,".")))</f>
        <v>,</v>
      </c>
      <c r="AY234" s="269" t="str">
        <f>IF($E234=$E233,IF(AZ233=".",IF(MAX($Q234:AX234,0)=OPER!$AA329,".",IF(OPER!$AB329&lt;=HOUR(AZ$7),MAX($Q234:AX234,0)+1,".")),","),IF(MAX($Q234:AX234,0)=OPER!$AA329,".",IF(OPER!$AB329&lt;=HOUR(AZ$7),MAX($Q234:AX234,0)+1,".")))</f>
        <v>,</v>
      </c>
      <c r="AZ234" s="270" t="str">
        <f>IF($E234=$E233,IF(BA233=".",IF(MAX($Q234:AY234,0)=OPER!$AA329,".",IF(OPER!$AB329&lt;=HOUR(BA$7),MAX($Q234:AY234,0)+1,".")),","),IF(MAX($Q234:AY234,0)=OPER!$AA329,".",IF(OPER!$AB329&lt;=HOUR(BA$7),MAX($Q234:AY234,0)+1,".")))</f>
        <v>,</v>
      </c>
      <c r="BA234" s="30">
        <f>+OPER!AK228</f>
        <v>0</v>
      </c>
    </row>
    <row r="235" spans="1:53" ht="59.8" x14ac:dyDescent="0.2">
      <c r="A235" s="282" t="str">
        <f>IF(OPER!AF229=0,"",OPER!AF229)</f>
        <v/>
      </c>
      <c r="B235" s="109" t="str">
        <f>IF(OPER!V229=0,"",OPER!V229)</f>
        <v/>
      </c>
      <c r="C235" s="71" t="str">
        <f>IF(OPER!U229 = 0,"", OPER!U229)</f>
        <v/>
      </c>
      <c r="D235" s="30" t="str">
        <f t="shared" si="16"/>
        <v/>
      </c>
      <c r="E235" s="262" t="str">
        <f>IF(OPER!X229 = 0,"",OPER!X229)</f>
        <v/>
      </c>
      <c r="F235" s="262" t="str">
        <f>IF(OPER!I229 = 0,"",OPER!I229)</f>
        <v/>
      </c>
      <c r="G235" s="263" t="str">
        <f>IF(OPER!C229=0,"",OPER!C229)</f>
        <v/>
      </c>
      <c r="H235" s="30" t="str">
        <f>IF(OPER!R229 = 0,"",OPER!R229)</f>
        <v/>
      </c>
      <c r="I235" s="30" t="str">
        <f>IF(OPER!F229=0,"", OPER!F229)</f>
        <v/>
      </c>
      <c r="J235" s="108" t="str">
        <f>IF(OPER!G229=0,"",OPER!G229)</f>
        <v/>
      </c>
      <c r="K235" s="250">
        <f>+OPER!R229</f>
        <v>0</v>
      </c>
      <c r="L235" s="262">
        <f t="shared" si="17"/>
        <v>0</v>
      </c>
      <c r="M235" s="250">
        <f t="shared" si="18"/>
        <v>0</v>
      </c>
      <c r="N235" s="205" t="str">
        <f>IF(OPER!A229=0,"",OPER!A229)</f>
        <v/>
      </c>
      <c r="O235" s="73" t="str">
        <f>IF(OPER!AJ2085=0,"",OPER!AJ2085)</f>
        <v/>
      </c>
      <c r="P235" s="264" t="str">
        <f>IF(OPER!AH229="EJECUTADO","SI",IF(OPER!AH229="NO EJECUTADO","NO",""))</f>
        <v/>
      </c>
      <c r="Q235" s="264" t="str">
        <f>IF(OPER!AN229="EJECUTADO","SI",IF(OPER!AN229="NO EJECUTADO","NO",""))</f>
        <v/>
      </c>
      <c r="R235" s="221" t="str">
        <f>IFERROR(VLOOKUP(OPER!Z229,OPER!$AU$490:$AV$577,2,0),"NO ASIGNADO")</f>
        <v>NO ASIGNADO</v>
      </c>
      <c r="S235" s="6">
        <f>+OPER!AG229</f>
        <v>0</v>
      </c>
      <c r="T235" s="268" t="str">
        <f>IF($E235=$E234,IF(U234=".",IF(MAX($Q235:Q235,0)=OPER!$AA330,".",IF(OPER!$AB330&lt;=HOUR(U$7),MAX($Q235:Q235,0)+1,".")),","),IF(MAX($Q235:Q235,0)=OPER!$AA330,".",IF(OPER!$AB330&lt;=HOUR(U$7),MAX($Q235:Q235,0)+1,".")))</f>
        <v>,</v>
      </c>
      <c r="U235" s="269" t="str">
        <f>IF($E235=$E234,IF(V234=".",IF(MAX($Q235:T235,0)=OPER!$AA330,".",IF(OPER!$AB330&lt;=HOUR(V$7),MAX($Q235:T235,0)+1,".")),","),IF(MAX($Q235:T235,0)=OPER!$AA330,".",IF(OPER!$AB330&lt;=HOUR(V$7),MAX($Q235:T235,0)+1,".")))</f>
        <v>,</v>
      </c>
      <c r="V235" s="269" t="str">
        <f>IF($E235=$E234,IF(W234=".",IF(MAX($Q235:U235,0)=OPER!$AA330,".",IF(OPER!$AB330&lt;=HOUR(W$7),MAX($Q235:U235,0)+1,".")),","),IF(MAX($Q235:U235,0)=OPER!$AA330,".",IF(OPER!$AB330&lt;=HOUR(W$7),MAX($Q235:U235,0)+1,".")))</f>
        <v>,</v>
      </c>
      <c r="W235" s="269" t="str">
        <f>IF($E235=$E234,IF(X234=".",IF(MAX($Q235:V235,0)=OPER!$AA330,".",IF(OPER!$AB330&lt;=HOUR(X$7),MAX($Q235:V235,0)+1,".")),","),IF(MAX($Q235:V235,0)=OPER!$AA330,".",IF(OPER!$AB330&lt;=HOUR(X$7),MAX($Q235:V235,0)+1,".")))</f>
        <v>,</v>
      </c>
      <c r="X235" s="270" t="str">
        <f>IF($E235=$E234,IF(Y234=".",IF(MAX($Q235:W235,0)=OPER!$AA330,".",IF(OPER!$AB330&lt;=HOUR(Y$7),MAX($Q235:W235,0)+1,".")),","),IF(MAX($Q235:W235,0)=OPER!$AA330,".",IF(OPER!$AB330&lt;=HOUR(Y$7),MAX($Q235:W235,0)+1,".")))</f>
        <v>,</v>
      </c>
      <c r="Y235" s="271" t="str">
        <f>IF($E235=$E234,IF(Z234=".",IF(MAX($Q235:X235,0)=OPER!$AA330,".",IF(OPER!$AB330&lt;=HOUR(Z$7),MAX($Q235:X235,0)+1,".")),","),IF(MAX($Q235:X235,0)=OPER!$AA330,".",IF(OPER!$AB330&lt;=HOUR(Z$7),MAX($Q235:X235,0)+1,".")))</f>
        <v>,</v>
      </c>
      <c r="Z235" s="269" t="str">
        <f>IF($E235=$E234,IF(AA234=".",IF(MAX($Q235:Y235,0)=OPER!$AA330,".",IF(OPER!$AB330&lt;=HOUR(AA$7),MAX($Q235:Y235,0)+1,".")),","),IF(MAX($Q235:Y235,0)=OPER!$AA330,".",IF(OPER!$AB330&lt;=HOUR(AA$7),MAX($Q235:Y235,0)+1,".")))</f>
        <v>,</v>
      </c>
      <c r="AA235" s="269" t="str">
        <f>IF($E235=$E234,IF(AB234=".",IF(MAX($Q235:Z235,0)=OPER!$AA330,".",IF(OPER!$AB330&lt;=HOUR(AB$7),MAX($Q235:Z235,0)+1,".")),","),IF(MAX($Q235:Z235,0)=OPER!$AA330,".",IF(OPER!$AB330&lt;=HOUR(AB$7),MAX($Q235:Z235,0)+1,".")))</f>
        <v>,</v>
      </c>
      <c r="AB235" s="270" t="str">
        <f>IF($E235=$E234,IF(AC234=".",IF(MAX($Q235:AA235,0)=OPER!$AA330,".",IF(OPER!$AB330&lt;=HOUR(AC$7),MAX($Q235:AA235,0)+1,".")),","),IF(MAX($Q235:AA235,0)=OPER!$AA330,".",IF(OPER!$AB330&lt;=HOUR(AC$7),MAX($Q235:AA235,0)+1,".")))</f>
        <v>,</v>
      </c>
      <c r="AC235" s="271" t="str">
        <f>IF($E235=$E234,IF(AD234=".",IF(MAX($Q235:AB235,0)=OPER!$AA330,".",IF(OPER!$AB330&lt;=HOUR(AD$7),MAX($Q235:AB235,0)+1,".")),","),IF(MAX($Q235:AB235,0)=OPER!$AA330,".",IF(OPER!$AB330&lt;=HOUR(AD$7),MAX($Q235:AB235,0)+1,".")))</f>
        <v>,</v>
      </c>
      <c r="AD235" s="269" t="str">
        <f>IF($E235=$E234,IF(AE234=".",IF(MAX($Q235:AC235,0)=OPER!$AA330,".",IF(OPER!$AB330&lt;=HOUR(AE$7),MAX($Q235:AC235,0)+1,".")),","),IF(MAX($Q235:AC235,0)=OPER!$AA330,".",IF(OPER!$AB330&lt;=HOUR(AE$7),MAX($Q235:AC235,0)+1,".")))</f>
        <v>,</v>
      </c>
      <c r="AE235" s="269" t="str">
        <f>IF($E235=$E234,IF(AF234=".",IF(MAX($Q235:AD235,0)=OPER!$AA330,".",IF(OPER!$AB330&lt;=HOUR(AF$7),MAX($Q235:AD235,0)+1,".")),","),IF(MAX($Q235:AD235,0)=OPER!$AA330,".",IF(OPER!$AB330&lt;=HOUR(AF$7),MAX($Q235:AD235,0)+1,".")))</f>
        <v>,</v>
      </c>
      <c r="AF235" s="270" t="str">
        <f>IF($E235=$E234,IF(AG234=".",IF(MAX($Q235:AE235,0)=OPER!$AA330,".",IF(OPER!$AB330&lt;=HOUR(AG$7),MAX($Q235:AE235,0)+1,".")),","),IF(MAX($Q235:AE235,0)=OPER!$AA330,".",IF(OPER!$AB330&lt;=HOUR(AG$7),MAX($Q235:AE235,0)+1,".")))</f>
        <v>,</v>
      </c>
      <c r="AG235" s="271" t="str">
        <f>IF($E235=$E234,IF(AH234=".",IF(MAX($Q235:AF235,0)=OPER!$AA330,".",IF(OPER!$AB330&lt;=HOUR(AH$7),MAX($Q235:AF235,0)+1,".")),","),IF(MAX($Q235:AF235,0)=OPER!$AA330,".",IF(OPER!$AB330&lt;=HOUR(AH$7),MAX($Q235:AF235,0)+1,".")))</f>
        <v>,</v>
      </c>
      <c r="AH235" s="269" t="str">
        <f>IF($E235=$E234,IF(AI234=".",IF(MAX($Q235:AG235,0)=OPER!$AA330,".",IF(OPER!$AB330&lt;=HOUR(AI$7),MAX($Q235:AG235,0)+1,".")),","),IF(MAX($Q235:AG235,0)=OPER!$AA330,".",IF(OPER!$AB330&lt;=HOUR(AI$7),MAX($Q235:AG235,0)+1,".")))</f>
        <v>,</v>
      </c>
      <c r="AI235" s="269" t="str">
        <f>IF($E235=$E234,IF(AJ234=".",IF(MAX($Q235:AH235,0)=OPER!$AA330,".",IF(OPER!$AB330&lt;=HOUR(AJ$7),MAX($Q235:AH235,0)+1,".")),","),IF(MAX($Q235:AH235,0)=OPER!$AA330,".",IF(OPER!$AB330&lt;=HOUR(AJ$7),MAX($Q235:AH235,0)+1,".")))</f>
        <v>,</v>
      </c>
      <c r="AJ235" s="270" t="str">
        <f>IF($E235=$E234,IF(AK234=".",IF(MAX($Q235:AI235,0)=OPER!$AA330,".",IF(OPER!$AB330&lt;=HOUR(AK$7),MAX($Q235:AI235,0)+1,".")),","),IF(MAX($Q235:AI235,0)=OPER!$AA330,".",IF(OPER!$AB330&lt;=HOUR(AK$7),MAX($Q235:AI235,0)+1,".")))</f>
        <v>,</v>
      </c>
      <c r="AK235" s="271" t="str">
        <f>IF($E235=$E234,IF(AL234=".",IF(MAX($Q235:AJ235,0)=OPER!$AA330,".",IF(OPER!$AB330&lt;=HOUR(AL$7),MAX($Q235:AJ235,0)+1,".")),","),IF(MAX($Q235:AJ235,0)=OPER!$AA330,".",IF(OPER!$AB330&lt;=HOUR(AL$7),MAX($Q235:AJ235,0)+1,".")))</f>
        <v>,</v>
      </c>
      <c r="AL235" s="269" t="str">
        <f>IF($E235=$E234,IF(AM234=".",IF(MAX($Q235:AK235,0)=OPER!$AA330,".",IF(OPER!$AB330&lt;=HOUR(AM$7),MAX($Q235:AK235,0)+1,".")),","),IF(MAX($Q235:AK235,0)=OPER!$AA330,".",IF(OPER!$AB330&lt;=HOUR(AM$7),MAX($Q235:AK235,0)+1,".")))</f>
        <v>,</v>
      </c>
      <c r="AM235" s="269" t="str">
        <f>IF($E235=$E234,IF(AN234=".",IF(MAX($Q235:AL235,0)=OPER!$AA330,".",IF(OPER!$AB330&lt;=HOUR(AN$7),MAX($Q235:AL235,0)+1,".")),","),IF(MAX($Q235:AL235,0)=OPER!$AA330,".",IF(OPER!$AB330&lt;=HOUR(AN$7),MAX($Q235:AL235,0)+1,".")))</f>
        <v>,</v>
      </c>
      <c r="AN235" s="270" t="str">
        <f>IF($E235=$E234,IF(AO234=".",IF(MAX($Q235:AM235,0)=OPER!$AA330,".",IF(OPER!$AB330&lt;=HOUR(AO$7),MAX($Q235:AM235,0)+1,".")),","),IF(MAX($Q235:AM235,0)=OPER!$AA330,".",IF(OPER!$AB330&lt;=HOUR(AO$7),MAX($Q235:AM235,0)+1,".")))</f>
        <v>,</v>
      </c>
      <c r="AO235" s="271" t="str">
        <f>IF($E235=$E234,IF(AP234=".",IF(MAX($Q235:AN235,0)=OPER!$AA330,".",IF(OPER!$AB330&lt;=HOUR(AP$7),MAX($Q235:AN235,0)+1,".")),","),IF(MAX($Q235:AN235,0)=OPER!$AA330,".",IF(OPER!$AB330&lt;=HOUR(AP$7),MAX($Q235:AN235,0)+1,".")))</f>
        <v>,</v>
      </c>
      <c r="AP235" s="269" t="str">
        <f>IF($E235=$E234,IF(AQ234=".",IF(MAX($Q235:AO235,0)=OPER!$AA330,".",IF(OPER!$AB330&lt;=HOUR(AQ$7),MAX($Q235:AO235,0)+1,".")),","),IF(MAX($Q235:AO235,0)=OPER!$AA330,".",IF(OPER!$AB330&lt;=HOUR(AQ$7),MAX($Q235:AO235,0)+1,".")))</f>
        <v>,</v>
      </c>
      <c r="AQ235" s="269" t="str">
        <f>IF($E235=$E234,IF(AR234=".",IF(MAX($Q235:AP235,0)=OPER!$AA330,".",IF(OPER!$AB330&lt;=HOUR(AR$7),MAX($Q235:AP235,0)+1,".")),","),IF(MAX($Q235:AP235,0)=OPER!$AA330,".",IF(OPER!$AB330&lt;=HOUR(AR$7),MAX($Q235:AP235,0)+1,".")))</f>
        <v>,</v>
      </c>
      <c r="AR235" s="270" t="str">
        <f>IF($E235=$E234,IF(AS234=".",IF(MAX($Q235:AQ235,0)=OPER!$AA330,".",IF(OPER!$AB330&lt;=HOUR(AS$7),MAX($Q235:AQ235,0)+1,".")),","),IF(MAX($Q235:AQ235,0)=OPER!$AA330,".",IF(OPER!$AB330&lt;=HOUR(AS$7),MAX($Q235:AQ235,0)+1,".")))</f>
        <v>,</v>
      </c>
      <c r="AS235" s="271" t="str">
        <f>IF($E235=$E234,IF(AT234=".",IF(MAX($Q235:AR235,0)=OPER!$AA330,".",IF(OPER!$AB330&lt;=HOUR(AT$7),MAX($Q235:AR235,0)+1,".")),","),IF(MAX($Q235:AR235,0)=OPER!$AA330,".",IF(OPER!$AB330&lt;=HOUR(AT$7),MAX($Q235:AR235,0)+1,".")))</f>
        <v>,</v>
      </c>
      <c r="AT235" s="269" t="str">
        <f>IF($E235=$E234,IF(AU234=".",IF(MAX($Q235:AS235,0)=OPER!$AA330,".",IF(OPER!$AB330&lt;=HOUR(AU$7),MAX($Q235:AS235,0)+1,".")),","),IF(MAX($Q235:AS235,0)=OPER!$AA330,".",IF(OPER!$AB330&lt;=HOUR(AU$7),MAX($Q235:AS235,0)+1,".")))</f>
        <v>,</v>
      </c>
      <c r="AU235" s="269" t="str">
        <f>IF($E235=$E234,IF(AV234=".",IF(MAX($Q235:AT235,0)=OPER!$AA330,".",IF(OPER!$AB330&lt;=HOUR(AV$7),MAX($Q235:AT235,0)+1,".")),","),IF(MAX($Q235:AT235,0)=OPER!$AA330,".",IF(OPER!$AB330&lt;=HOUR(AV$7),MAX($Q235:AT235,0)+1,".")))</f>
        <v>,</v>
      </c>
      <c r="AV235" s="270" t="str">
        <f>IF($E235=$E234,IF(AW234=".",IF(MAX($Q235:AU235,0)=OPER!$AA330,".",IF(OPER!$AB330&lt;=HOUR(AW$7),MAX($Q235:AU235,0)+1,".")),","),IF(MAX($Q235:AU235,0)=OPER!$AA330,".",IF(OPER!$AB330&lt;=HOUR(AW$7),MAX($Q235:AU235,0)+1,".")))</f>
        <v>,</v>
      </c>
      <c r="AW235" s="271" t="str">
        <f>IF($E235=$E234,IF(AX234=".",IF(MAX($Q235:AV235,0)=OPER!$AA330,".",IF(OPER!$AB330&lt;=HOUR(AX$7),MAX($Q235:AV235,0)+1,".")),","),IF(MAX($Q235:AV235,0)=OPER!$AA330,".",IF(OPER!$AB330&lt;=HOUR(AX$7),MAX($Q235:AV235,0)+1,".")))</f>
        <v>,</v>
      </c>
      <c r="AX235" s="269" t="str">
        <f>IF($E235=$E234,IF(AY234=".",IF(MAX($Q235:AW235,0)=OPER!$AA330,".",IF(OPER!$AB330&lt;=HOUR(AY$7),MAX($Q235:AW235,0)+1,".")),","),IF(MAX($Q235:AW235,0)=OPER!$AA330,".",IF(OPER!$AB330&lt;=HOUR(AY$7),MAX($Q235:AW235,0)+1,".")))</f>
        <v>,</v>
      </c>
      <c r="AY235" s="269" t="str">
        <f>IF($E235=$E234,IF(AZ234=".",IF(MAX($Q235:AX235,0)=OPER!$AA330,".",IF(OPER!$AB330&lt;=HOUR(AZ$7),MAX($Q235:AX235,0)+1,".")),","),IF(MAX($Q235:AX235,0)=OPER!$AA330,".",IF(OPER!$AB330&lt;=HOUR(AZ$7),MAX($Q235:AX235,0)+1,".")))</f>
        <v>,</v>
      </c>
      <c r="AZ235" s="270" t="str">
        <f>IF($E235=$E234,IF(BA234=".",IF(MAX($Q235:AY235,0)=OPER!$AA330,".",IF(OPER!$AB330&lt;=HOUR(BA$7),MAX($Q235:AY235,0)+1,".")),","),IF(MAX($Q235:AY235,0)=OPER!$AA330,".",IF(OPER!$AB330&lt;=HOUR(BA$7),MAX($Q235:AY235,0)+1,".")))</f>
        <v>,</v>
      </c>
      <c r="BA235" s="30">
        <f>+OPER!AK229</f>
        <v>0</v>
      </c>
    </row>
    <row r="236" spans="1:53" ht="59.8" x14ac:dyDescent="0.2">
      <c r="A236" s="282" t="str">
        <f>IF(OPER!AF230=0,"",OPER!AF230)</f>
        <v/>
      </c>
      <c r="B236" s="109" t="str">
        <f>IF(OPER!V230=0,"",OPER!V230)</f>
        <v/>
      </c>
      <c r="C236" s="71" t="str">
        <f>IF(OPER!U230 = 0,"", OPER!U230)</f>
        <v/>
      </c>
      <c r="D236" s="30" t="str">
        <f t="shared" si="16"/>
        <v/>
      </c>
      <c r="E236" s="262" t="str">
        <f>IF(OPER!X230 = 0,"",OPER!X230)</f>
        <v/>
      </c>
      <c r="F236" s="262" t="str">
        <f>IF(OPER!I230 = 0,"",OPER!I230)</f>
        <v/>
      </c>
      <c r="G236" s="263" t="str">
        <f>IF(OPER!C230=0,"",OPER!C230)</f>
        <v/>
      </c>
      <c r="H236" s="30" t="str">
        <f>IF(OPER!R230 = 0,"",OPER!R230)</f>
        <v/>
      </c>
      <c r="I236" s="30" t="str">
        <f>IF(OPER!F230=0,"", OPER!F230)</f>
        <v/>
      </c>
      <c r="J236" s="108" t="str">
        <f>IF(OPER!G230=0,"",OPER!G230)</f>
        <v/>
      </c>
      <c r="K236" s="250">
        <f>+OPER!R230</f>
        <v>0</v>
      </c>
      <c r="L236" s="262">
        <f t="shared" si="17"/>
        <v>0</v>
      </c>
      <c r="M236" s="250">
        <f t="shared" si="18"/>
        <v>0</v>
      </c>
      <c r="N236" s="205" t="str">
        <f>IF(OPER!A230=0,"",OPER!A230)</f>
        <v/>
      </c>
      <c r="O236" s="73" t="str">
        <f>IF(OPER!AJ2086=0,"",OPER!AJ2086)</f>
        <v/>
      </c>
      <c r="P236" s="264" t="str">
        <f>IF(OPER!AH230="EJECUTADO","SI",IF(OPER!AH230="NO EJECUTADO","NO",""))</f>
        <v/>
      </c>
      <c r="Q236" s="264" t="str">
        <f>IF(OPER!AN230="EJECUTADO","SI",IF(OPER!AN230="NO EJECUTADO","NO",""))</f>
        <v/>
      </c>
      <c r="R236" s="221" t="str">
        <f>IFERROR(VLOOKUP(OPER!Z230,OPER!$AU$490:$AV$577,2,0),"NO ASIGNADO")</f>
        <v>NO ASIGNADO</v>
      </c>
      <c r="S236" s="6">
        <f>+OPER!AG230</f>
        <v>0</v>
      </c>
      <c r="T236" s="268" t="str">
        <f>IF($E236=$E235,IF(U235=".",IF(MAX($Q236:Q236,0)=OPER!$AA331,".",IF(OPER!$AB331&lt;=HOUR(U$7),MAX($Q236:Q236,0)+1,".")),","),IF(MAX($Q236:Q236,0)=OPER!$AA331,".",IF(OPER!$AB331&lt;=HOUR(U$7),MAX($Q236:Q236,0)+1,".")))</f>
        <v>,</v>
      </c>
      <c r="U236" s="269" t="str">
        <f>IF($E236=$E235,IF(V235=".",IF(MAX($Q236:T236,0)=OPER!$AA331,".",IF(OPER!$AB331&lt;=HOUR(V$7),MAX($Q236:T236,0)+1,".")),","),IF(MAX($Q236:T236,0)=OPER!$AA331,".",IF(OPER!$AB331&lt;=HOUR(V$7),MAX($Q236:T236,0)+1,".")))</f>
        <v>,</v>
      </c>
      <c r="V236" s="269" t="str">
        <f>IF($E236=$E235,IF(W235=".",IF(MAX($Q236:U236,0)=OPER!$AA331,".",IF(OPER!$AB331&lt;=HOUR(W$7),MAX($Q236:U236,0)+1,".")),","),IF(MAX($Q236:U236,0)=OPER!$AA331,".",IF(OPER!$AB331&lt;=HOUR(W$7),MAX($Q236:U236,0)+1,".")))</f>
        <v>,</v>
      </c>
      <c r="W236" s="269" t="str">
        <f>IF($E236=$E235,IF(X235=".",IF(MAX($Q236:V236,0)=OPER!$AA331,".",IF(OPER!$AB331&lt;=HOUR(X$7),MAX($Q236:V236,0)+1,".")),","),IF(MAX($Q236:V236,0)=OPER!$AA331,".",IF(OPER!$AB331&lt;=HOUR(X$7),MAX($Q236:V236,0)+1,".")))</f>
        <v>,</v>
      </c>
      <c r="X236" s="270" t="str">
        <f>IF($E236=$E235,IF(Y235=".",IF(MAX($Q236:W236,0)=OPER!$AA331,".",IF(OPER!$AB331&lt;=HOUR(Y$7),MAX($Q236:W236,0)+1,".")),","),IF(MAX($Q236:W236,0)=OPER!$AA331,".",IF(OPER!$AB331&lt;=HOUR(Y$7),MAX($Q236:W236,0)+1,".")))</f>
        <v>,</v>
      </c>
      <c r="Y236" s="271" t="str">
        <f>IF($E236=$E235,IF(Z235=".",IF(MAX($Q236:X236,0)=OPER!$AA331,".",IF(OPER!$AB331&lt;=HOUR(Z$7),MAX($Q236:X236,0)+1,".")),","),IF(MAX($Q236:X236,0)=OPER!$AA331,".",IF(OPER!$AB331&lt;=HOUR(Z$7),MAX($Q236:X236,0)+1,".")))</f>
        <v>,</v>
      </c>
      <c r="Z236" s="269" t="str">
        <f>IF($E236=$E235,IF(AA235=".",IF(MAX($Q236:Y236,0)=OPER!$AA331,".",IF(OPER!$AB331&lt;=HOUR(AA$7),MAX($Q236:Y236,0)+1,".")),","),IF(MAX($Q236:Y236,0)=OPER!$AA331,".",IF(OPER!$AB331&lt;=HOUR(AA$7),MAX($Q236:Y236,0)+1,".")))</f>
        <v>,</v>
      </c>
      <c r="AA236" s="269" t="str">
        <f>IF($E236=$E235,IF(AB235=".",IF(MAX($Q236:Z236,0)=OPER!$AA331,".",IF(OPER!$AB331&lt;=HOUR(AB$7),MAX($Q236:Z236,0)+1,".")),","),IF(MAX($Q236:Z236,0)=OPER!$AA331,".",IF(OPER!$AB331&lt;=HOUR(AB$7),MAX($Q236:Z236,0)+1,".")))</f>
        <v>,</v>
      </c>
      <c r="AB236" s="270" t="str">
        <f>IF($E236=$E235,IF(AC235=".",IF(MAX($Q236:AA236,0)=OPER!$AA331,".",IF(OPER!$AB331&lt;=HOUR(AC$7),MAX($Q236:AA236,0)+1,".")),","),IF(MAX($Q236:AA236,0)=OPER!$AA331,".",IF(OPER!$AB331&lt;=HOUR(AC$7),MAX($Q236:AA236,0)+1,".")))</f>
        <v>,</v>
      </c>
      <c r="AC236" s="271" t="str">
        <f>IF($E236=$E235,IF(AD235=".",IF(MAX($Q236:AB236,0)=OPER!$AA331,".",IF(OPER!$AB331&lt;=HOUR(AD$7),MAX($Q236:AB236,0)+1,".")),","),IF(MAX($Q236:AB236,0)=OPER!$AA331,".",IF(OPER!$AB331&lt;=HOUR(AD$7),MAX($Q236:AB236,0)+1,".")))</f>
        <v>,</v>
      </c>
      <c r="AD236" s="269" t="str">
        <f>IF($E236=$E235,IF(AE235=".",IF(MAX($Q236:AC236,0)=OPER!$AA331,".",IF(OPER!$AB331&lt;=HOUR(AE$7),MAX($Q236:AC236,0)+1,".")),","),IF(MAX($Q236:AC236,0)=OPER!$AA331,".",IF(OPER!$AB331&lt;=HOUR(AE$7),MAX($Q236:AC236,0)+1,".")))</f>
        <v>,</v>
      </c>
      <c r="AE236" s="269" t="str">
        <f>IF($E236=$E235,IF(AF235=".",IF(MAX($Q236:AD236,0)=OPER!$AA331,".",IF(OPER!$AB331&lt;=HOUR(AF$7),MAX($Q236:AD236,0)+1,".")),","),IF(MAX($Q236:AD236,0)=OPER!$AA331,".",IF(OPER!$AB331&lt;=HOUR(AF$7),MAX($Q236:AD236,0)+1,".")))</f>
        <v>,</v>
      </c>
      <c r="AF236" s="270" t="str">
        <f>IF($E236=$E235,IF(AG235=".",IF(MAX($Q236:AE236,0)=OPER!$AA331,".",IF(OPER!$AB331&lt;=HOUR(AG$7),MAX($Q236:AE236,0)+1,".")),","),IF(MAX($Q236:AE236,0)=OPER!$AA331,".",IF(OPER!$AB331&lt;=HOUR(AG$7),MAX($Q236:AE236,0)+1,".")))</f>
        <v>,</v>
      </c>
      <c r="AG236" s="271" t="str">
        <f>IF($E236=$E235,IF(AH235=".",IF(MAX($Q236:AF236,0)=OPER!$AA331,".",IF(OPER!$AB331&lt;=HOUR(AH$7),MAX($Q236:AF236,0)+1,".")),","),IF(MAX($Q236:AF236,0)=OPER!$AA331,".",IF(OPER!$AB331&lt;=HOUR(AH$7),MAX($Q236:AF236,0)+1,".")))</f>
        <v>,</v>
      </c>
      <c r="AH236" s="269" t="str">
        <f>IF($E236=$E235,IF(AI235=".",IF(MAX($Q236:AG236,0)=OPER!$AA331,".",IF(OPER!$AB331&lt;=HOUR(AI$7),MAX($Q236:AG236,0)+1,".")),","),IF(MAX($Q236:AG236,0)=OPER!$AA331,".",IF(OPER!$AB331&lt;=HOUR(AI$7),MAX($Q236:AG236,0)+1,".")))</f>
        <v>,</v>
      </c>
      <c r="AI236" s="269" t="str">
        <f>IF($E236=$E235,IF(AJ235=".",IF(MAX($Q236:AH236,0)=OPER!$AA331,".",IF(OPER!$AB331&lt;=HOUR(AJ$7),MAX($Q236:AH236,0)+1,".")),","),IF(MAX($Q236:AH236,0)=OPER!$AA331,".",IF(OPER!$AB331&lt;=HOUR(AJ$7),MAX($Q236:AH236,0)+1,".")))</f>
        <v>,</v>
      </c>
      <c r="AJ236" s="270" t="str">
        <f>IF($E236=$E235,IF(AK235=".",IF(MAX($Q236:AI236,0)=OPER!$AA331,".",IF(OPER!$AB331&lt;=HOUR(AK$7),MAX($Q236:AI236,0)+1,".")),","),IF(MAX($Q236:AI236,0)=OPER!$AA331,".",IF(OPER!$AB331&lt;=HOUR(AK$7),MAX($Q236:AI236,0)+1,".")))</f>
        <v>,</v>
      </c>
      <c r="AK236" s="271" t="str">
        <f>IF($E236=$E235,IF(AL235=".",IF(MAX($Q236:AJ236,0)=OPER!$AA331,".",IF(OPER!$AB331&lt;=HOUR(AL$7),MAX($Q236:AJ236,0)+1,".")),","),IF(MAX($Q236:AJ236,0)=OPER!$AA331,".",IF(OPER!$AB331&lt;=HOUR(AL$7),MAX($Q236:AJ236,0)+1,".")))</f>
        <v>,</v>
      </c>
      <c r="AL236" s="269" t="str">
        <f>IF($E236=$E235,IF(AM235=".",IF(MAX($Q236:AK236,0)=OPER!$AA331,".",IF(OPER!$AB331&lt;=HOUR(AM$7),MAX($Q236:AK236,0)+1,".")),","),IF(MAX($Q236:AK236,0)=OPER!$AA331,".",IF(OPER!$AB331&lt;=HOUR(AM$7),MAX($Q236:AK236,0)+1,".")))</f>
        <v>,</v>
      </c>
      <c r="AM236" s="269" t="str">
        <f>IF($E236=$E235,IF(AN235=".",IF(MAX($Q236:AL236,0)=OPER!$AA331,".",IF(OPER!$AB331&lt;=HOUR(AN$7),MAX($Q236:AL236,0)+1,".")),","),IF(MAX($Q236:AL236,0)=OPER!$AA331,".",IF(OPER!$AB331&lt;=HOUR(AN$7),MAX($Q236:AL236,0)+1,".")))</f>
        <v>,</v>
      </c>
      <c r="AN236" s="270" t="str">
        <f>IF($E236=$E235,IF(AO235=".",IF(MAX($Q236:AM236,0)=OPER!$AA331,".",IF(OPER!$AB331&lt;=HOUR(AO$7),MAX($Q236:AM236,0)+1,".")),","),IF(MAX($Q236:AM236,0)=OPER!$AA331,".",IF(OPER!$AB331&lt;=HOUR(AO$7),MAX($Q236:AM236,0)+1,".")))</f>
        <v>,</v>
      </c>
      <c r="AO236" s="271" t="str">
        <f>IF($E236=$E235,IF(AP235=".",IF(MAX($Q236:AN236,0)=OPER!$AA331,".",IF(OPER!$AB331&lt;=HOUR(AP$7),MAX($Q236:AN236,0)+1,".")),","),IF(MAX($Q236:AN236,0)=OPER!$AA331,".",IF(OPER!$AB331&lt;=HOUR(AP$7),MAX($Q236:AN236,0)+1,".")))</f>
        <v>,</v>
      </c>
      <c r="AP236" s="269" t="str">
        <f>IF($E236=$E235,IF(AQ235=".",IF(MAX($Q236:AO236,0)=OPER!$AA331,".",IF(OPER!$AB331&lt;=HOUR(AQ$7),MAX($Q236:AO236,0)+1,".")),","),IF(MAX($Q236:AO236,0)=OPER!$AA331,".",IF(OPER!$AB331&lt;=HOUR(AQ$7),MAX($Q236:AO236,0)+1,".")))</f>
        <v>,</v>
      </c>
      <c r="AQ236" s="269" t="str">
        <f>IF($E236=$E235,IF(AR235=".",IF(MAX($Q236:AP236,0)=OPER!$AA331,".",IF(OPER!$AB331&lt;=HOUR(AR$7),MAX($Q236:AP236,0)+1,".")),","),IF(MAX($Q236:AP236,0)=OPER!$AA331,".",IF(OPER!$AB331&lt;=HOUR(AR$7),MAX($Q236:AP236,0)+1,".")))</f>
        <v>,</v>
      </c>
      <c r="AR236" s="270" t="str">
        <f>IF($E236=$E235,IF(AS235=".",IF(MAX($Q236:AQ236,0)=OPER!$AA331,".",IF(OPER!$AB331&lt;=HOUR(AS$7),MAX($Q236:AQ236,0)+1,".")),","),IF(MAX($Q236:AQ236,0)=OPER!$AA331,".",IF(OPER!$AB331&lt;=HOUR(AS$7),MAX($Q236:AQ236,0)+1,".")))</f>
        <v>,</v>
      </c>
      <c r="AS236" s="271" t="str">
        <f>IF($E236=$E235,IF(AT235=".",IF(MAX($Q236:AR236,0)=OPER!$AA331,".",IF(OPER!$AB331&lt;=HOUR(AT$7),MAX($Q236:AR236,0)+1,".")),","),IF(MAX($Q236:AR236,0)=OPER!$AA331,".",IF(OPER!$AB331&lt;=HOUR(AT$7),MAX($Q236:AR236,0)+1,".")))</f>
        <v>,</v>
      </c>
      <c r="AT236" s="269" t="str">
        <f>IF($E236=$E235,IF(AU235=".",IF(MAX($Q236:AS236,0)=OPER!$AA331,".",IF(OPER!$AB331&lt;=HOUR(AU$7),MAX($Q236:AS236,0)+1,".")),","),IF(MAX($Q236:AS236,0)=OPER!$AA331,".",IF(OPER!$AB331&lt;=HOUR(AU$7),MAX($Q236:AS236,0)+1,".")))</f>
        <v>,</v>
      </c>
      <c r="AU236" s="269" t="str">
        <f>IF($E236=$E235,IF(AV235=".",IF(MAX($Q236:AT236,0)=OPER!$AA331,".",IF(OPER!$AB331&lt;=HOUR(AV$7),MAX($Q236:AT236,0)+1,".")),","),IF(MAX($Q236:AT236,0)=OPER!$AA331,".",IF(OPER!$AB331&lt;=HOUR(AV$7),MAX($Q236:AT236,0)+1,".")))</f>
        <v>,</v>
      </c>
      <c r="AV236" s="270" t="str">
        <f>IF($E236=$E235,IF(AW235=".",IF(MAX($Q236:AU236,0)=OPER!$AA331,".",IF(OPER!$AB331&lt;=HOUR(AW$7),MAX($Q236:AU236,0)+1,".")),","),IF(MAX($Q236:AU236,0)=OPER!$AA331,".",IF(OPER!$AB331&lt;=HOUR(AW$7),MAX($Q236:AU236,0)+1,".")))</f>
        <v>,</v>
      </c>
      <c r="AW236" s="271" t="str">
        <f>IF($E236=$E235,IF(AX235=".",IF(MAX($Q236:AV236,0)=OPER!$AA331,".",IF(OPER!$AB331&lt;=HOUR(AX$7),MAX($Q236:AV236,0)+1,".")),","),IF(MAX($Q236:AV236,0)=OPER!$AA331,".",IF(OPER!$AB331&lt;=HOUR(AX$7),MAX($Q236:AV236,0)+1,".")))</f>
        <v>,</v>
      </c>
      <c r="AX236" s="269" t="str">
        <f>IF($E236=$E235,IF(AY235=".",IF(MAX($Q236:AW236,0)=OPER!$AA331,".",IF(OPER!$AB331&lt;=HOUR(AY$7),MAX($Q236:AW236,0)+1,".")),","),IF(MAX($Q236:AW236,0)=OPER!$AA331,".",IF(OPER!$AB331&lt;=HOUR(AY$7),MAX($Q236:AW236,0)+1,".")))</f>
        <v>,</v>
      </c>
      <c r="AY236" s="269" t="str">
        <f>IF($E236=$E235,IF(AZ235=".",IF(MAX($Q236:AX236,0)=OPER!$AA331,".",IF(OPER!$AB331&lt;=HOUR(AZ$7),MAX($Q236:AX236,0)+1,".")),","),IF(MAX($Q236:AX236,0)=OPER!$AA331,".",IF(OPER!$AB331&lt;=HOUR(AZ$7),MAX($Q236:AX236,0)+1,".")))</f>
        <v>,</v>
      </c>
      <c r="AZ236" s="270" t="str">
        <f>IF($E236=$E235,IF(BA235=".",IF(MAX($Q236:AY236,0)=OPER!$AA331,".",IF(OPER!$AB331&lt;=HOUR(BA$7),MAX($Q236:AY236,0)+1,".")),","),IF(MAX($Q236:AY236,0)=OPER!$AA331,".",IF(OPER!$AB331&lt;=HOUR(BA$7),MAX($Q236:AY236,0)+1,".")))</f>
        <v>,</v>
      </c>
      <c r="BA236" s="30">
        <f>+OPER!AK230</f>
        <v>0</v>
      </c>
    </row>
    <row r="237" spans="1:53" ht="59.8" x14ac:dyDescent="0.2">
      <c r="A237" s="282" t="str">
        <f>IF(OPER!AF231=0,"",OPER!AF231)</f>
        <v/>
      </c>
      <c r="B237" s="109" t="str">
        <f>IF(OPER!V231=0,"",OPER!V231)</f>
        <v/>
      </c>
      <c r="C237" s="71" t="str">
        <f>IF(OPER!U231 = 0,"", OPER!U231)</f>
        <v/>
      </c>
      <c r="D237" s="30" t="str">
        <f t="shared" si="16"/>
        <v/>
      </c>
      <c r="E237" s="262" t="str">
        <f>IF(OPER!X231 = 0,"",OPER!X231)</f>
        <v/>
      </c>
      <c r="F237" s="262" t="str">
        <f>IF(OPER!I231 = 0,"",OPER!I231)</f>
        <v/>
      </c>
      <c r="G237" s="263" t="str">
        <f>IF(OPER!C231=0,"",OPER!C231)</f>
        <v/>
      </c>
      <c r="H237" s="30" t="str">
        <f>IF(OPER!R231 = 0,"",OPER!R231)</f>
        <v/>
      </c>
      <c r="I237" s="30" t="str">
        <f>IF(OPER!F231=0,"", OPER!F231)</f>
        <v/>
      </c>
      <c r="J237" s="108" t="str">
        <f>IF(OPER!G231=0,"",OPER!G231)</f>
        <v/>
      </c>
      <c r="K237" s="250">
        <f>+OPER!R231</f>
        <v>0</v>
      </c>
      <c r="L237" s="262">
        <f t="shared" si="17"/>
        <v>0</v>
      </c>
      <c r="M237" s="250">
        <f t="shared" si="18"/>
        <v>0</v>
      </c>
      <c r="N237" s="205" t="str">
        <f>IF(OPER!A231=0,"",OPER!A231)</f>
        <v/>
      </c>
      <c r="O237" s="73" t="str">
        <f>IF(OPER!AJ2087=0,"",OPER!AJ2087)</f>
        <v/>
      </c>
      <c r="P237" s="264" t="str">
        <f>IF(OPER!AH231="EJECUTADO","SI",IF(OPER!AH231="NO EJECUTADO","NO",""))</f>
        <v/>
      </c>
      <c r="Q237" s="264" t="str">
        <f>IF(OPER!AN231="EJECUTADO","SI",IF(OPER!AN231="NO EJECUTADO","NO",""))</f>
        <v/>
      </c>
      <c r="R237" s="221" t="str">
        <f>IFERROR(VLOOKUP(OPER!Z231,OPER!$AU$490:$AV$577,2,0),"NO ASIGNADO")</f>
        <v>NO ASIGNADO</v>
      </c>
      <c r="S237" s="6">
        <f>+OPER!AG231</f>
        <v>0</v>
      </c>
      <c r="T237" s="268" t="str">
        <f>IF($E237=$E236,IF(U236=".",IF(MAX($Q237:Q237,0)=OPER!$AA332,".",IF(OPER!$AB332&lt;=HOUR(U$7),MAX($Q237:Q237,0)+1,".")),","),IF(MAX($Q237:Q237,0)=OPER!$AA332,".",IF(OPER!$AB332&lt;=HOUR(U$7),MAX($Q237:Q237,0)+1,".")))</f>
        <v>,</v>
      </c>
      <c r="U237" s="269" t="str">
        <f>IF($E237=$E236,IF(V236=".",IF(MAX($Q237:T237,0)=OPER!$AA332,".",IF(OPER!$AB332&lt;=HOUR(V$7),MAX($Q237:T237,0)+1,".")),","),IF(MAX($Q237:T237,0)=OPER!$AA332,".",IF(OPER!$AB332&lt;=HOUR(V$7),MAX($Q237:T237,0)+1,".")))</f>
        <v>,</v>
      </c>
      <c r="V237" s="269" t="str">
        <f>IF($E237=$E236,IF(W236=".",IF(MAX($Q237:U237,0)=OPER!$AA332,".",IF(OPER!$AB332&lt;=HOUR(W$7),MAX($Q237:U237,0)+1,".")),","),IF(MAX($Q237:U237,0)=OPER!$AA332,".",IF(OPER!$AB332&lt;=HOUR(W$7),MAX($Q237:U237,0)+1,".")))</f>
        <v>,</v>
      </c>
      <c r="W237" s="269" t="str">
        <f>IF($E237=$E236,IF(X236=".",IF(MAX($Q237:V237,0)=OPER!$AA332,".",IF(OPER!$AB332&lt;=HOUR(X$7),MAX($Q237:V237,0)+1,".")),","),IF(MAX($Q237:V237,0)=OPER!$AA332,".",IF(OPER!$AB332&lt;=HOUR(X$7),MAX($Q237:V237,0)+1,".")))</f>
        <v>,</v>
      </c>
      <c r="X237" s="270" t="str">
        <f>IF($E237=$E236,IF(Y236=".",IF(MAX($Q237:W237,0)=OPER!$AA332,".",IF(OPER!$AB332&lt;=HOUR(Y$7),MAX($Q237:W237,0)+1,".")),","),IF(MAX($Q237:W237,0)=OPER!$AA332,".",IF(OPER!$AB332&lt;=HOUR(Y$7),MAX($Q237:W237,0)+1,".")))</f>
        <v>,</v>
      </c>
      <c r="Y237" s="271" t="str">
        <f>IF($E237=$E236,IF(Z236=".",IF(MAX($Q237:X237,0)=OPER!$AA332,".",IF(OPER!$AB332&lt;=HOUR(Z$7),MAX($Q237:X237,0)+1,".")),","),IF(MAX($Q237:X237,0)=OPER!$AA332,".",IF(OPER!$AB332&lt;=HOUR(Z$7),MAX($Q237:X237,0)+1,".")))</f>
        <v>,</v>
      </c>
      <c r="Z237" s="269" t="str">
        <f>IF($E237=$E236,IF(AA236=".",IF(MAX($Q237:Y237,0)=OPER!$AA332,".",IF(OPER!$AB332&lt;=HOUR(AA$7),MAX($Q237:Y237,0)+1,".")),","),IF(MAX($Q237:Y237,0)=OPER!$AA332,".",IF(OPER!$AB332&lt;=HOUR(AA$7),MAX($Q237:Y237,0)+1,".")))</f>
        <v>,</v>
      </c>
      <c r="AA237" s="269" t="str">
        <f>IF($E237=$E236,IF(AB236=".",IF(MAX($Q237:Z237,0)=OPER!$AA332,".",IF(OPER!$AB332&lt;=HOUR(AB$7),MAX($Q237:Z237,0)+1,".")),","),IF(MAX($Q237:Z237,0)=OPER!$AA332,".",IF(OPER!$AB332&lt;=HOUR(AB$7),MAX($Q237:Z237,0)+1,".")))</f>
        <v>,</v>
      </c>
      <c r="AB237" s="270" t="str">
        <f>IF($E237=$E236,IF(AC236=".",IF(MAX($Q237:AA237,0)=OPER!$AA332,".",IF(OPER!$AB332&lt;=HOUR(AC$7),MAX($Q237:AA237,0)+1,".")),","),IF(MAX($Q237:AA237,0)=OPER!$AA332,".",IF(OPER!$AB332&lt;=HOUR(AC$7),MAX($Q237:AA237,0)+1,".")))</f>
        <v>,</v>
      </c>
      <c r="AC237" s="271" t="str">
        <f>IF($E237=$E236,IF(AD236=".",IF(MAX($Q237:AB237,0)=OPER!$AA332,".",IF(OPER!$AB332&lt;=HOUR(AD$7),MAX($Q237:AB237,0)+1,".")),","),IF(MAX($Q237:AB237,0)=OPER!$AA332,".",IF(OPER!$AB332&lt;=HOUR(AD$7),MAX($Q237:AB237,0)+1,".")))</f>
        <v>,</v>
      </c>
      <c r="AD237" s="269" t="str">
        <f>IF($E237=$E236,IF(AE236=".",IF(MAX($Q237:AC237,0)=OPER!$AA332,".",IF(OPER!$AB332&lt;=HOUR(AE$7),MAX($Q237:AC237,0)+1,".")),","),IF(MAX($Q237:AC237,0)=OPER!$AA332,".",IF(OPER!$AB332&lt;=HOUR(AE$7),MAX($Q237:AC237,0)+1,".")))</f>
        <v>,</v>
      </c>
      <c r="AE237" s="269" t="str">
        <f>IF($E237=$E236,IF(AF236=".",IF(MAX($Q237:AD237,0)=OPER!$AA332,".",IF(OPER!$AB332&lt;=HOUR(AF$7),MAX($Q237:AD237,0)+1,".")),","),IF(MAX($Q237:AD237,0)=OPER!$AA332,".",IF(OPER!$AB332&lt;=HOUR(AF$7),MAX($Q237:AD237,0)+1,".")))</f>
        <v>,</v>
      </c>
      <c r="AF237" s="270" t="str">
        <f>IF($E237=$E236,IF(AG236=".",IF(MAX($Q237:AE237,0)=OPER!$AA332,".",IF(OPER!$AB332&lt;=HOUR(AG$7),MAX($Q237:AE237,0)+1,".")),","),IF(MAX($Q237:AE237,0)=OPER!$AA332,".",IF(OPER!$AB332&lt;=HOUR(AG$7),MAX($Q237:AE237,0)+1,".")))</f>
        <v>,</v>
      </c>
      <c r="AG237" s="271" t="str">
        <f>IF($E237=$E236,IF(AH236=".",IF(MAX($Q237:AF237,0)=OPER!$AA332,".",IF(OPER!$AB332&lt;=HOUR(AH$7),MAX($Q237:AF237,0)+1,".")),","),IF(MAX($Q237:AF237,0)=OPER!$AA332,".",IF(OPER!$AB332&lt;=HOUR(AH$7),MAX($Q237:AF237,0)+1,".")))</f>
        <v>,</v>
      </c>
      <c r="AH237" s="269" t="str">
        <f>IF($E237=$E236,IF(AI236=".",IF(MAX($Q237:AG237,0)=OPER!$AA332,".",IF(OPER!$AB332&lt;=HOUR(AI$7),MAX($Q237:AG237,0)+1,".")),","),IF(MAX($Q237:AG237,0)=OPER!$AA332,".",IF(OPER!$AB332&lt;=HOUR(AI$7),MAX($Q237:AG237,0)+1,".")))</f>
        <v>,</v>
      </c>
      <c r="AI237" s="269" t="str">
        <f>IF($E237=$E236,IF(AJ236=".",IF(MAX($Q237:AH237,0)=OPER!$AA332,".",IF(OPER!$AB332&lt;=HOUR(AJ$7),MAX($Q237:AH237,0)+1,".")),","),IF(MAX($Q237:AH237,0)=OPER!$AA332,".",IF(OPER!$AB332&lt;=HOUR(AJ$7),MAX($Q237:AH237,0)+1,".")))</f>
        <v>,</v>
      </c>
      <c r="AJ237" s="270" t="str">
        <f>IF($E237=$E236,IF(AK236=".",IF(MAX($Q237:AI237,0)=OPER!$AA332,".",IF(OPER!$AB332&lt;=HOUR(AK$7),MAX($Q237:AI237,0)+1,".")),","),IF(MAX($Q237:AI237,0)=OPER!$AA332,".",IF(OPER!$AB332&lt;=HOUR(AK$7),MAX($Q237:AI237,0)+1,".")))</f>
        <v>,</v>
      </c>
      <c r="AK237" s="271" t="str">
        <f>IF($E237=$E236,IF(AL236=".",IF(MAX($Q237:AJ237,0)=OPER!$AA332,".",IF(OPER!$AB332&lt;=HOUR(AL$7),MAX($Q237:AJ237,0)+1,".")),","),IF(MAX($Q237:AJ237,0)=OPER!$AA332,".",IF(OPER!$AB332&lt;=HOUR(AL$7),MAX($Q237:AJ237,0)+1,".")))</f>
        <v>,</v>
      </c>
      <c r="AL237" s="269" t="str">
        <f>IF($E237=$E236,IF(AM236=".",IF(MAX($Q237:AK237,0)=OPER!$AA332,".",IF(OPER!$AB332&lt;=HOUR(AM$7),MAX($Q237:AK237,0)+1,".")),","),IF(MAX($Q237:AK237,0)=OPER!$AA332,".",IF(OPER!$AB332&lt;=HOUR(AM$7),MAX($Q237:AK237,0)+1,".")))</f>
        <v>,</v>
      </c>
      <c r="AM237" s="269" t="str">
        <f>IF($E237=$E236,IF(AN236=".",IF(MAX($Q237:AL237,0)=OPER!$AA332,".",IF(OPER!$AB332&lt;=HOUR(AN$7),MAX($Q237:AL237,0)+1,".")),","),IF(MAX($Q237:AL237,0)=OPER!$AA332,".",IF(OPER!$AB332&lt;=HOUR(AN$7),MAX($Q237:AL237,0)+1,".")))</f>
        <v>,</v>
      </c>
      <c r="AN237" s="270" t="str">
        <f>IF($E237=$E236,IF(AO236=".",IF(MAX($Q237:AM237,0)=OPER!$AA332,".",IF(OPER!$AB332&lt;=HOUR(AO$7),MAX($Q237:AM237,0)+1,".")),","),IF(MAX($Q237:AM237,0)=OPER!$AA332,".",IF(OPER!$AB332&lt;=HOUR(AO$7),MAX($Q237:AM237,0)+1,".")))</f>
        <v>,</v>
      </c>
      <c r="AO237" s="271" t="str">
        <f>IF($E237=$E236,IF(AP236=".",IF(MAX($Q237:AN237,0)=OPER!$AA332,".",IF(OPER!$AB332&lt;=HOUR(AP$7),MAX($Q237:AN237,0)+1,".")),","),IF(MAX($Q237:AN237,0)=OPER!$AA332,".",IF(OPER!$AB332&lt;=HOUR(AP$7),MAX($Q237:AN237,0)+1,".")))</f>
        <v>,</v>
      </c>
      <c r="AP237" s="269" t="str">
        <f>IF($E237=$E236,IF(AQ236=".",IF(MAX($Q237:AO237,0)=OPER!$AA332,".",IF(OPER!$AB332&lt;=HOUR(AQ$7),MAX($Q237:AO237,0)+1,".")),","),IF(MAX($Q237:AO237,0)=OPER!$AA332,".",IF(OPER!$AB332&lt;=HOUR(AQ$7),MAX($Q237:AO237,0)+1,".")))</f>
        <v>,</v>
      </c>
      <c r="AQ237" s="269" t="str">
        <f>IF($E237=$E236,IF(AR236=".",IF(MAX($Q237:AP237,0)=OPER!$AA332,".",IF(OPER!$AB332&lt;=HOUR(AR$7),MAX($Q237:AP237,0)+1,".")),","),IF(MAX($Q237:AP237,0)=OPER!$AA332,".",IF(OPER!$AB332&lt;=HOUR(AR$7),MAX($Q237:AP237,0)+1,".")))</f>
        <v>,</v>
      </c>
      <c r="AR237" s="270" t="str">
        <f>IF($E237=$E236,IF(AS236=".",IF(MAX($Q237:AQ237,0)=OPER!$AA332,".",IF(OPER!$AB332&lt;=HOUR(AS$7),MAX($Q237:AQ237,0)+1,".")),","),IF(MAX($Q237:AQ237,0)=OPER!$AA332,".",IF(OPER!$AB332&lt;=HOUR(AS$7),MAX($Q237:AQ237,0)+1,".")))</f>
        <v>,</v>
      </c>
      <c r="AS237" s="271" t="str">
        <f>IF($E237=$E236,IF(AT236=".",IF(MAX($Q237:AR237,0)=OPER!$AA332,".",IF(OPER!$AB332&lt;=HOUR(AT$7),MAX($Q237:AR237,0)+1,".")),","),IF(MAX($Q237:AR237,0)=OPER!$AA332,".",IF(OPER!$AB332&lt;=HOUR(AT$7),MAX($Q237:AR237,0)+1,".")))</f>
        <v>,</v>
      </c>
      <c r="AT237" s="269" t="str">
        <f>IF($E237=$E236,IF(AU236=".",IF(MAX($Q237:AS237,0)=OPER!$AA332,".",IF(OPER!$AB332&lt;=HOUR(AU$7),MAX($Q237:AS237,0)+1,".")),","),IF(MAX($Q237:AS237,0)=OPER!$AA332,".",IF(OPER!$AB332&lt;=HOUR(AU$7),MAX($Q237:AS237,0)+1,".")))</f>
        <v>,</v>
      </c>
      <c r="AU237" s="269" t="str">
        <f>IF($E237=$E236,IF(AV236=".",IF(MAX($Q237:AT237,0)=OPER!$AA332,".",IF(OPER!$AB332&lt;=HOUR(AV$7),MAX($Q237:AT237,0)+1,".")),","),IF(MAX($Q237:AT237,0)=OPER!$AA332,".",IF(OPER!$AB332&lt;=HOUR(AV$7),MAX($Q237:AT237,0)+1,".")))</f>
        <v>,</v>
      </c>
      <c r="AV237" s="270" t="str">
        <f>IF($E237=$E236,IF(AW236=".",IF(MAX($Q237:AU237,0)=OPER!$AA332,".",IF(OPER!$AB332&lt;=HOUR(AW$7),MAX($Q237:AU237,0)+1,".")),","),IF(MAX($Q237:AU237,0)=OPER!$AA332,".",IF(OPER!$AB332&lt;=HOUR(AW$7),MAX($Q237:AU237,0)+1,".")))</f>
        <v>,</v>
      </c>
      <c r="AW237" s="271" t="str">
        <f>IF($E237=$E236,IF(AX236=".",IF(MAX($Q237:AV237,0)=OPER!$AA332,".",IF(OPER!$AB332&lt;=HOUR(AX$7),MAX($Q237:AV237,0)+1,".")),","),IF(MAX($Q237:AV237,0)=OPER!$AA332,".",IF(OPER!$AB332&lt;=HOUR(AX$7),MAX($Q237:AV237,0)+1,".")))</f>
        <v>,</v>
      </c>
      <c r="AX237" s="269" t="str">
        <f>IF($E237=$E236,IF(AY236=".",IF(MAX($Q237:AW237,0)=OPER!$AA332,".",IF(OPER!$AB332&lt;=HOUR(AY$7),MAX($Q237:AW237,0)+1,".")),","),IF(MAX($Q237:AW237,0)=OPER!$AA332,".",IF(OPER!$AB332&lt;=HOUR(AY$7),MAX($Q237:AW237,0)+1,".")))</f>
        <v>,</v>
      </c>
      <c r="AY237" s="269" t="str">
        <f>IF($E237=$E236,IF(AZ236=".",IF(MAX($Q237:AX237,0)=OPER!$AA332,".",IF(OPER!$AB332&lt;=HOUR(AZ$7),MAX($Q237:AX237,0)+1,".")),","),IF(MAX($Q237:AX237,0)=OPER!$AA332,".",IF(OPER!$AB332&lt;=HOUR(AZ$7),MAX($Q237:AX237,0)+1,".")))</f>
        <v>,</v>
      </c>
      <c r="AZ237" s="270" t="str">
        <f>IF($E237=$E236,IF(BA236=".",IF(MAX($Q237:AY237,0)=OPER!$AA332,".",IF(OPER!$AB332&lt;=HOUR(BA$7),MAX($Q237:AY237,0)+1,".")),","),IF(MAX($Q237:AY237,0)=OPER!$AA332,".",IF(OPER!$AB332&lt;=HOUR(BA$7),MAX($Q237:AY237,0)+1,".")))</f>
        <v>,</v>
      </c>
      <c r="BA237" s="30">
        <f>+OPER!AK231</f>
        <v>0</v>
      </c>
    </row>
    <row r="238" spans="1:53" ht="59.8" x14ac:dyDescent="0.2">
      <c r="A238" s="282" t="str">
        <f>IF(OPER!AF232=0,"",OPER!AF232)</f>
        <v/>
      </c>
      <c r="B238" s="109" t="str">
        <f>IF(OPER!V232=0,"",OPER!V232)</f>
        <v/>
      </c>
      <c r="C238" s="71" t="str">
        <f>IF(OPER!U232 = 0,"", OPER!U232)</f>
        <v/>
      </c>
      <c r="D238" s="30" t="str">
        <f t="shared" si="16"/>
        <v/>
      </c>
      <c r="E238" s="262" t="str">
        <f>IF(OPER!X232 = 0,"",OPER!X232)</f>
        <v/>
      </c>
      <c r="F238" s="262" t="str">
        <f>IF(OPER!I232 = 0,"",OPER!I232)</f>
        <v/>
      </c>
      <c r="G238" s="263" t="str">
        <f>IF(OPER!C232=0,"",OPER!C232)</f>
        <v/>
      </c>
      <c r="H238" s="30" t="str">
        <f>IF(OPER!R232 = 0,"",OPER!R232)</f>
        <v/>
      </c>
      <c r="I238" s="30" t="str">
        <f>IF(OPER!F232=0,"", OPER!F232)</f>
        <v/>
      </c>
      <c r="J238" s="108" t="str">
        <f>IF(OPER!G232=0,"",OPER!G232)</f>
        <v/>
      </c>
      <c r="K238" s="250">
        <f>+OPER!R232</f>
        <v>0</v>
      </c>
      <c r="L238" s="262">
        <f t="shared" si="17"/>
        <v>0</v>
      </c>
      <c r="M238" s="250">
        <f t="shared" si="18"/>
        <v>0</v>
      </c>
      <c r="N238" s="205" t="str">
        <f>IF(OPER!A232=0,"",OPER!A232)</f>
        <v/>
      </c>
      <c r="O238" s="73" t="str">
        <f>IF(OPER!AJ2088=0,"",OPER!AJ2088)</f>
        <v/>
      </c>
      <c r="P238" s="264" t="str">
        <f>IF(OPER!AH232="EJECUTADO","SI",IF(OPER!AH232="NO EJECUTADO","NO",""))</f>
        <v/>
      </c>
      <c r="Q238" s="264" t="str">
        <f>IF(OPER!AN232="EJECUTADO","SI",IF(OPER!AN232="NO EJECUTADO","NO",""))</f>
        <v/>
      </c>
      <c r="R238" s="221" t="str">
        <f>IFERROR(VLOOKUP(OPER!Z232,OPER!$AU$490:$AV$577,2,0),"NO ASIGNADO")</f>
        <v>NO ASIGNADO</v>
      </c>
      <c r="S238" s="6">
        <f>+OPER!AG232</f>
        <v>0</v>
      </c>
      <c r="T238" s="268" t="str">
        <f>IF($E238=$E237,IF(U237=".",IF(MAX($Q238:Q238,0)=OPER!$AA333,".",IF(OPER!$AB333&lt;=HOUR(U$7),MAX($Q238:Q238,0)+1,".")),","),IF(MAX($Q238:Q238,0)=OPER!$AA333,".",IF(OPER!$AB333&lt;=HOUR(U$7),MAX($Q238:Q238,0)+1,".")))</f>
        <v>,</v>
      </c>
      <c r="U238" s="269" t="str">
        <f>IF($E238=$E237,IF(V237=".",IF(MAX($Q238:T238,0)=OPER!$AA333,".",IF(OPER!$AB333&lt;=HOUR(V$7),MAX($Q238:T238,0)+1,".")),","),IF(MAX($Q238:T238,0)=OPER!$AA333,".",IF(OPER!$AB333&lt;=HOUR(V$7),MAX($Q238:T238,0)+1,".")))</f>
        <v>,</v>
      </c>
      <c r="V238" s="269" t="str">
        <f>IF($E238=$E237,IF(W237=".",IF(MAX($Q238:U238,0)=OPER!$AA333,".",IF(OPER!$AB333&lt;=HOUR(W$7),MAX($Q238:U238,0)+1,".")),","),IF(MAX($Q238:U238,0)=OPER!$AA333,".",IF(OPER!$AB333&lt;=HOUR(W$7),MAX($Q238:U238,0)+1,".")))</f>
        <v>,</v>
      </c>
      <c r="W238" s="269" t="str">
        <f>IF($E238=$E237,IF(X237=".",IF(MAX($Q238:V238,0)=OPER!$AA333,".",IF(OPER!$AB333&lt;=HOUR(X$7),MAX($Q238:V238,0)+1,".")),","),IF(MAX($Q238:V238,0)=OPER!$AA333,".",IF(OPER!$AB333&lt;=HOUR(X$7),MAX($Q238:V238,0)+1,".")))</f>
        <v>,</v>
      </c>
      <c r="X238" s="270" t="str">
        <f>IF($E238=$E237,IF(Y237=".",IF(MAX($Q238:W238,0)=OPER!$AA333,".",IF(OPER!$AB333&lt;=HOUR(Y$7),MAX($Q238:W238,0)+1,".")),","),IF(MAX($Q238:W238,0)=OPER!$AA333,".",IF(OPER!$AB333&lt;=HOUR(Y$7),MAX($Q238:W238,0)+1,".")))</f>
        <v>,</v>
      </c>
      <c r="Y238" s="271" t="str">
        <f>IF($E238=$E237,IF(Z237=".",IF(MAX($Q238:X238,0)=OPER!$AA333,".",IF(OPER!$AB333&lt;=HOUR(Z$7),MAX($Q238:X238,0)+1,".")),","),IF(MAX($Q238:X238,0)=OPER!$AA333,".",IF(OPER!$AB333&lt;=HOUR(Z$7),MAX($Q238:X238,0)+1,".")))</f>
        <v>,</v>
      </c>
      <c r="Z238" s="269" t="str">
        <f>IF($E238=$E237,IF(AA237=".",IF(MAX($Q238:Y238,0)=OPER!$AA333,".",IF(OPER!$AB333&lt;=HOUR(AA$7),MAX($Q238:Y238,0)+1,".")),","),IF(MAX($Q238:Y238,0)=OPER!$AA333,".",IF(OPER!$AB333&lt;=HOUR(AA$7),MAX($Q238:Y238,0)+1,".")))</f>
        <v>,</v>
      </c>
      <c r="AA238" s="269" t="str">
        <f>IF($E238=$E237,IF(AB237=".",IF(MAX($Q238:Z238,0)=OPER!$AA333,".",IF(OPER!$AB333&lt;=HOUR(AB$7),MAX($Q238:Z238,0)+1,".")),","),IF(MAX($Q238:Z238,0)=OPER!$AA333,".",IF(OPER!$AB333&lt;=HOUR(AB$7),MAX($Q238:Z238,0)+1,".")))</f>
        <v>,</v>
      </c>
      <c r="AB238" s="270" t="str">
        <f>IF($E238=$E237,IF(AC237=".",IF(MAX($Q238:AA238,0)=OPER!$AA333,".",IF(OPER!$AB333&lt;=HOUR(AC$7),MAX($Q238:AA238,0)+1,".")),","),IF(MAX($Q238:AA238,0)=OPER!$AA333,".",IF(OPER!$AB333&lt;=HOUR(AC$7),MAX($Q238:AA238,0)+1,".")))</f>
        <v>,</v>
      </c>
      <c r="AC238" s="271" t="str">
        <f>IF($E238=$E237,IF(AD237=".",IF(MAX($Q238:AB238,0)=OPER!$AA333,".",IF(OPER!$AB333&lt;=HOUR(AD$7),MAX($Q238:AB238,0)+1,".")),","),IF(MAX($Q238:AB238,0)=OPER!$AA333,".",IF(OPER!$AB333&lt;=HOUR(AD$7),MAX($Q238:AB238,0)+1,".")))</f>
        <v>,</v>
      </c>
      <c r="AD238" s="269" t="str">
        <f>IF($E238=$E237,IF(AE237=".",IF(MAX($Q238:AC238,0)=OPER!$AA333,".",IF(OPER!$AB333&lt;=HOUR(AE$7),MAX($Q238:AC238,0)+1,".")),","),IF(MAX($Q238:AC238,0)=OPER!$AA333,".",IF(OPER!$AB333&lt;=HOUR(AE$7),MAX($Q238:AC238,0)+1,".")))</f>
        <v>,</v>
      </c>
      <c r="AE238" s="269" t="str">
        <f>IF($E238=$E237,IF(AF237=".",IF(MAX($Q238:AD238,0)=OPER!$AA333,".",IF(OPER!$AB333&lt;=HOUR(AF$7),MAX($Q238:AD238,0)+1,".")),","),IF(MAX($Q238:AD238,0)=OPER!$AA333,".",IF(OPER!$AB333&lt;=HOUR(AF$7),MAX($Q238:AD238,0)+1,".")))</f>
        <v>,</v>
      </c>
      <c r="AF238" s="270" t="str">
        <f>IF($E238=$E237,IF(AG237=".",IF(MAX($Q238:AE238,0)=OPER!$AA333,".",IF(OPER!$AB333&lt;=HOUR(AG$7),MAX($Q238:AE238,0)+1,".")),","),IF(MAX($Q238:AE238,0)=OPER!$AA333,".",IF(OPER!$AB333&lt;=HOUR(AG$7),MAX($Q238:AE238,0)+1,".")))</f>
        <v>,</v>
      </c>
      <c r="AG238" s="271" t="str">
        <f>IF($E238=$E237,IF(AH237=".",IF(MAX($Q238:AF238,0)=OPER!$AA333,".",IF(OPER!$AB333&lt;=HOUR(AH$7),MAX($Q238:AF238,0)+1,".")),","),IF(MAX($Q238:AF238,0)=OPER!$AA333,".",IF(OPER!$AB333&lt;=HOUR(AH$7),MAX($Q238:AF238,0)+1,".")))</f>
        <v>,</v>
      </c>
      <c r="AH238" s="269" t="str">
        <f>IF($E238=$E237,IF(AI237=".",IF(MAX($Q238:AG238,0)=OPER!$AA333,".",IF(OPER!$AB333&lt;=HOUR(AI$7),MAX($Q238:AG238,0)+1,".")),","),IF(MAX($Q238:AG238,0)=OPER!$AA333,".",IF(OPER!$AB333&lt;=HOUR(AI$7),MAX($Q238:AG238,0)+1,".")))</f>
        <v>,</v>
      </c>
      <c r="AI238" s="269" t="str">
        <f>IF($E238=$E237,IF(AJ237=".",IF(MAX($Q238:AH238,0)=OPER!$AA333,".",IF(OPER!$AB333&lt;=HOUR(AJ$7),MAX($Q238:AH238,0)+1,".")),","),IF(MAX($Q238:AH238,0)=OPER!$AA333,".",IF(OPER!$AB333&lt;=HOUR(AJ$7),MAX($Q238:AH238,0)+1,".")))</f>
        <v>,</v>
      </c>
      <c r="AJ238" s="270" t="str">
        <f>IF($E238=$E237,IF(AK237=".",IF(MAX($Q238:AI238,0)=OPER!$AA333,".",IF(OPER!$AB333&lt;=HOUR(AK$7),MAX($Q238:AI238,0)+1,".")),","),IF(MAX($Q238:AI238,0)=OPER!$AA333,".",IF(OPER!$AB333&lt;=HOUR(AK$7),MAX($Q238:AI238,0)+1,".")))</f>
        <v>,</v>
      </c>
      <c r="AK238" s="271" t="str">
        <f>IF($E238=$E237,IF(AL237=".",IF(MAX($Q238:AJ238,0)=OPER!$AA333,".",IF(OPER!$AB333&lt;=HOUR(AL$7),MAX($Q238:AJ238,0)+1,".")),","),IF(MAX($Q238:AJ238,0)=OPER!$AA333,".",IF(OPER!$AB333&lt;=HOUR(AL$7),MAX($Q238:AJ238,0)+1,".")))</f>
        <v>,</v>
      </c>
      <c r="AL238" s="269" t="str">
        <f>IF($E238=$E237,IF(AM237=".",IF(MAX($Q238:AK238,0)=OPER!$AA333,".",IF(OPER!$AB333&lt;=HOUR(AM$7),MAX($Q238:AK238,0)+1,".")),","),IF(MAX($Q238:AK238,0)=OPER!$AA333,".",IF(OPER!$AB333&lt;=HOUR(AM$7),MAX($Q238:AK238,0)+1,".")))</f>
        <v>,</v>
      </c>
      <c r="AM238" s="269" t="str">
        <f>IF($E238=$E237,IF(AN237=".",IF(MAX($Q238:AL238,0)=OPER!$AA333,".",IF(OPER!$AB333&lt;=HOUR(AN$7),MAX($Q238:AL238,0)+1,".")),","),IF(MAX($Q238:AL238,0)=OPER!$AA333,".",IF(OPER!$AB333&lt;=HOUR(AN$7),MAX($Q238:AL238,0)+1,".")))</f>
        <v>,</v>
      </c>
      <c r="AN238" s="270" t="str">
        <f>IF($E238=$E237,IF(AO237=".",IF(MAX($Q238:AM238,0)=OPER!$AA333,".",IF(OPER!$AB333&lt;=HOUR(AO$7),MAX($Q238:AM238,0)+1,".")),","),IF(MAX($Q238:AM238,0)=OPER!$AA333,".",IF(OPER!$AB333&lt;=HOUR(AO$7),MAX($Q238:AM238,0)+1,".")))</f>
        <v>,</v>
      </c>
      <c r="AO238" s="271" t="str">
        <f>IF($E238=$E237,IF(AP237=".",IF(MAX($Q238:AN238,0)=OPER!$AA333,".",IF(OPER!$AB333&lt;=HOUR(AP$7),MAX($Q238:AN238,0)+1,".")),","),IF(MAX($Q238:AN238,0)=OPER!$AA333,".",IF(OPER!$AB333&lt;=HOUR(AP$7),MAX($Q238:AN238,0)+1,".")))</f>
        <v>,</v>
      </c>
      <c r="AP238" s="269" t="str">
        <f>IF($E238=$E237,IF(AQ237=".",IF(MAX($Q238:AO238,0)=OPER!$AA333,".",IF(OPER!$AB333&lt;=HOUR(AQ$7),MAX($Q238:AO238,0)+1,".")),","),IF(MAX($Q238:AO238,0)=OPER!$AA333,".",IF(OPER!$AB333&lt;=HOUR(AQ$7),MAX($Q238:AO238,0)+1,".")))</f>
        <v>,</v>
      </c>
      <c r="AQ238" s="269" t="str">
        <f>IF($E238=$E237,IF(AR237=".",IF(MAX($Q238:AP238,0)=OPER!$AA333,".",IF(OPER!$AB333&lt;=HOUR(AR$7),MAX($Q238:AP238,0)+1,".")),","),IF(MAX($Q238:AP238,0)=OPER!$AA333,".",IF(OPER!$AB333&lt;=HOUR(AR$7),MAX($Q238:AP238,0)+1,".")))</f>
        <v>,</v>
      </c>
      <c r="AR238" s="270" t="str">
        <f>IF($E238=$E237,IF(AS237=".",IF(MAX($Q238:AQ238,0)=OPER!$AA333,".",IF(OPER!$AB333&lt;=HOUR(AS$7),MAX($Q238:AQ238,0)+1,".")),","),IF(MAX($Q238:AQ238,0)=OPER!$AA333,".",IF(OPER!$AB333&lt;=HOUR(AS$7),MAX($Q238:AQ238,0)+1,".")))</f>
        <v>,</v>
      </c>
      <c r="AS238" s="271" t="str">
        <f>IF($E238=$E237,IF(AT237=".",IF(MAX($Q238:AR238,0)=OPER!$AA333,".",IF(OPER!$AB333&lt;=HOUR(AT$7),MAX($Q238:AR238,0)+1,".")),","),IF(MAX($Q238:AR238,0)=OPER!$AA333,".",IF(OPER!$AB333&lt;=HOUR(AT$7),MAX($Q238:AR238,0)+1,".")))</f>
        <v>,</v>
      </c>
      <c r="AT238" s="269" t="str">
        <f>IF($E238=$E237,IF(AU237=".",IF(MAX($Q238:AS238,0)=OPER!$AA333,".",IF(OPER!$AB333&lt;=HOUR(AU$7),MAX($Q238:AS238,0)+1,".")),","),IF(MAX($Q238:AS238,0)=OPER!$AA333,".",IF(OPER!$AB333&lt;=HOUR(AU$7),MAX($Q238:AS238,0)+1,".")))</f>
        <v>,</v>
      </c>
      <c r="AU238" s="269" t="str">
        <f>IF($E238=$E237,IF(AV237=".",IF(MAX($Q238:AT238,0)=OPER!$AA333,".",IF(OPER!$AB333&lt;=HOUR(AV$7),MAX($Q238:AT238,0)+1,".")),","),IF(MAX($Q238:AT238,0)=OPER!$AA333,".",IF(OPER!$AB333&lt;=HOUR(AV$7),MAX($Q238:AT238,0)+1,".")))</f>
        <v>,</v>
      </c>
      <c r="AV238" s="270" t="str">
        <f>IF($E238=$E237,IF(AW237=".",IF(MAX($Q238:AU238,0)=OPER!$AA333,".",IF(OPER!$AB333&lt;=HOUR(AW$7),MAX($Q238:AU238,0)+1,".")),","),IF(MAX($Q238:AU238,0)=OPER!$AA333,".",IF(OPER!$AB333&lt;=HOUR(AW$7),MAX($Q238:AU238,0)+1,".")))</f>
        <v>,</v>
      </c>
      <c r="AW238" s="271" t="str">
        <f>IF($E238=$E237,IF(AX237=".",IF(MAX($Q238:AV238,0)=OPER!$AA333,".",IF(OPER!$AB333&lt;=HOUR(AX$7),MAX($Q238:AV238,0)+1,".")),","),IF(MAX($Q238:AV238,0)=OPER!$AA333,".",IF(OPER!$AB333&lt;=HOUR(AX$7),MAX($Q238:AV238,0)+1,".")))</f>
        <v>,</v>
      </c>
      <c r="AX238" s="269" t="str">
        <f>IF($E238=$E237,IF(AY237=".",IF(MAX($Q238:AW238,0)=OPER!$AA333,".",IF(OPER!$AB333&lt;=HOUR(AY$7),MAX($Q238:AW238,0)+1,".")),","),IF(MAX($Q238:AW238,0)=OPER!$AA333,".",IF(OPER!$AB333&lt;=HOUR(AY$7),MAX($Q238:AW238,0)+1,".")))</f>
        <v>,</v>
      </c>
      <c r="AY238" s="269" t="str">
        <f>IF($E238=$E237,IF(AZ237=".",IF(MAX($Q238:AX238,0)=OPER!$AA333,".",IF(OPER!$AB333&lt;=HOUR(AZ$7),MAX($Q238:AX238,0)+1,".")),","),IF(MAX($Q238:AX238,0)=OPER!$AA333,".",IF(OPER!$AB333&lt;=HOUR(AZ$7),MAX($Q238:AX238,0)+1,".")))</f>
        <v>,</v>
      </c>
      <c r="AZ238" s="270" t="str">
        <f>IF($E238=$E237,IF(BA237=".",IF(MAX($Q238:AY238,0)=OPER!$AA333,".",IF(OPER!$AB333&lt;=HOUR(BA$7),MAX($Q238:AY238,0)+1,".")),","),IF(MAX($Q238:AY238,0)=OPER!$AA333,".",IF(OPER!$AB333&lt;=HOUR(BA$7),MAX($Q238:AY238,0)+1,".")))</f>
        <v>,</v>
      </c>
      <c r="BA238" s="30">
        <f>+OPER!AK232</f>
        <v>0</v>
      </c>
    </row>
    <row r="239" spans="1:53" ht="59.8" x14ac:dyDescent="0.2">
      <c r="A239" s="282" t="str">
        <f>IF(OPER!AF233=0,"",OPER!AF233)</f>
        <v/>
      </c>
      <c r="B239" s="109" t="str">
        <f>IF(OPER!V233=0,"",OPER!V233)</f>
        <v/>
      </c>
      <c r="C239" s="71" t="str">
        <f>IF(OPER!U233 = 0,"", OPER!U233)</f>
        <v/>
      </c>
      <c r="D239" s="30" t="str">
        <f t="shared" si="16"/>
        <v/>
      </c>
      <c r="E239" s="262" t="str">
        <f>IF(OPER!X233 = 0,"",OPER!X233)</f>
        <v/>
      </c>
      <c r="F239" s="262" t="str">
        <f>IF(OPER!I233 = 0,"",OPER!I233)</f>
        <v/>
      </c>
      <c r="G239" s="263" t="str">
        <f>IF(OPER!C233=0,"",OPER!C233)</f>
        <v/>
      </c>
      <c r="H239" s="30" t="str">
        <f>IF(OPER!R233 = 0,"",OPER!R233)</f>
        <v/>
      </c>
      <c r="I239" s="30" t="str">
        <f>IF(OPER!F233=0,"", OPER!F233)</f>
        <v/>
      </c>
      <c r="J239" s="108" t="str">
        <f>IF(OPER!G233=0,"",OPER!G233)</f>
        <v/>
      </c>
      <c r="K239" s="250">
        <f>+OPER!R233</f>
        <v>0</v>
      </c>
      <c r="L239" s="262">
        <f t="shared" si="17"/>
        <v>0</v>
      </c>
      <c r="M239" s="250">
        <f t="shared" si="18"/>
        <v>0</v>
      </c>
      <c r="N239" s="205" t="str">
        <f>IF(OPER!A233=0,"",OPER!A233)</f>
        <v/>
      </c>
      <c r="O239" s="73" t="str">
        <f>IF(OPER!AJ2089=0,"",OPER!AJ2089)</f>
        <v/>
      </c>
      <c r="P239" s="264" t="str">
        <f>IF(OPER!AH233="EJECUTADO","SI",IF(OPER!AH233="NO EJECUTADO","NO",""))</f>
        <v/>
      </c>
      <c r="Q239" s="264" t="str">
        <f>IF(OPER!AN233="EJECUTADO","SI",IF(OPER!AN233="NO EJECUTADO","NO",""))</f>
        <v/>
      </c>
      <c r="R239" s="221" t="str">
        <f>IFERROR(VLOOKUP(OPER!Z233,OPER!$AU$490:$AV$577,2,0),"NO ASIGNADO")</f>
        <v>NO ASIGNADO</v>
      </c>
      <c r="S239" s="6">
        <f>+OPER!AG233</f>
        <v>0</v>
      </c>
      <c r="T239" s="268" t="str">
        <f>IF($E239=$E238,IF(U238=".",IF(MAX($Q239:Q239,0)=OPER!$AA334,".",IF(OPER!$AB334&lt;=HOUR(U$7),MAX($Q239:Q239,0)+1,".")),","),IF(MAX($Q239:Q239,0)=OPER!$AA334,".",IF(OPER!$AB334&lt;=HOUR(U$7),MAX($Q239:Q239,0)+1,".")))</f>
        <v>,</v>
      </c>
      <c r="U239" s="269" t="str">
        <f>IF($E239=$E238,IF(V238=".",IF(MAX($Q239:T239,0)=OPER!$AA334,".",IF(OPER!$AB334&lt;=HOUR(V$7),MAX($Q239:T239,0)+1,".")),","),IF(MAX($Q239:T239,0)=OPER!$AA334,".",IF(OPER!$AB334&lt;=HOUR(V$7),MAX($Q239:T239,0)+1,".")))</f>
        <v>,</v>
      </c>
      <c r="V239" s="269" t="str">
        <f>IF($E239=$E238,IF(W238=".",IF(MAX($Q239:U239,0)=OPER!$AA334,".",IF(OPER!$AB334&lt;=HOUR(W$7),MAX($Q239:U239,0)+1,".")),","),IF(MAX($Q239:U239,0)=OPER!$AA334,".",IF(OPER!$AB334&lt;=HOUR(W$7),MAX($Q239:U239,0)+1,".")))</f>
        <v>,</v>
      </c>
      <c r="W239" s="269" t="str">
        <f>IF($E239=$E238,IF(X238=".",IF(MAX($Q239:V239,0)=OPER!$AA334,".",IF(OPER!$AB334&lt;=HOUR(X$7),MAX($Q239:V239,0)+1,".")),","),IF(MAX($Q239:V239,0)=OPER!$AA334,".",IF(OPER!$AB334&lt;=HOUR(X$7),MAX($Q239:V239,0)+1,".")))</f>
        <v>,</v>
      </c>
      <c r="X239" s="270" t="str">
        <f>IF($E239=$E238,IF(Y238=".",IF(MAX($Q239:W239,0)=OPER!$AA334,".",IF(OPER!$AB334&lt;=HOUR(Y$7),MAX($Q239:W239,0)+1,".")),","),IF(MAX($Q239:W239,0)=OPER!$AA334,".",IF(OPER!$AB334&lt;=HOUR(Y$7),MAX($Q239:W239,0)+1,".")))</f>
        <v>,</v>
      </c>
      <c r="Y239" s="271" t="str">
        <f>IF($E239=$E238,IF(Z238=".",IF(MAX($Q239:X239,0)=OPER!$AA334,".",IF(OPER!$AB334&lt;=HOUR(Z$7),MAX($Q239:X239,0)+1,".")),","),IF(MAX($Q239:X239,0)=OPER!$AA334,".",IF(OPER!$AB334&lt;=HOUR(Z$7),MAX($Q239:X239,0)+1,".")))</f>
        <v>,</v>
      </c>
      <c r="Z239" s="269" t="str">
        <f>IF($E239=$E238,IF(AA238=".",IF(MAX($Q239:Y239,0)=OPER!$AA334,".",IF(OPER!$AB334&lt;=HOUR(AA$7),MAX($Q239:Y239,0)+1,".")),","),IF(MAX($Q239:Y239,0)=OPER!$AA334,".",IF(OPER!$AB334&lt;=HOUR(AA$7),MAX($Q239:Y239,0)+1,".")))</f>
        <v>,</v>
      </c>
      <c r="AA239" s="269" t="str">
        <f>IF($E239=$E238,IF(AB238=".",IF(MAX($Q239:Z239,0)=OPER!$AA334,".",IF(OPER!$AB334&lt;=HOUR(AB$7),MAX($Q239:Z239,0)+1,".")),","),IF(MAX($Q239:Z239,0)=OPER!$AA334,".",IF(OPER!$AB334&lt;=HOUR(AB$7),MAX($Q239:Z239,0)+1,".")))</f>
        <v>,</v>
      </c>
      <c r="AB239" s="270" t="str">
        <f>IF($E239=$E238,IF(AC238=".",IF(MAX($Q239:AA239,0)=OPER!$AA334,".",IF(OPER!$AB334&lt;=HOUR(AC$7),MAX($Q239:AA239,0)+1,".")),","),IF(MAX($Q239:AA239,0)=OPER!$AA334,".",IF(OPER!$AB334&lt;=HOUR(AC$7),MAX($Q239:AA239,0)+1,".")))</f>
        <v>,</v>
      </c>
      <c r="AC239" s="271" t="str">
        <f>IF($E239=$E238,IF(AD238=".",IF(MAX($Q239:AB239,0)=OPER!$AA334,".",IF(OPER!$AB334&lt;=HOUR(AD$7),MAX($Q239:AB239,0)+1,".")),","),IF(MAX($Q239:AB239,0)=OPER!$AA334,".",IF(OPER!$AB334&lt;=HOUR(AD$7),MAX($Q239:AB239,0)+1,".")))</f>
        <v>,</v>
      </c>
      <c r="AD239" s="269" t="str">
        <f>IF($E239=$E238,IF(AE238=".",IF(MAX($Q239:AC239,0)=OPER!$AA334,".",IF(OPER!$AB334&lt;=HOUR(AE$7),MAX($Q239:AC239,0)+1,".")),","),IF(MAX($Q239:AC239,0)=OPER!$AA334,".",IF(OPER!$AB334&lt;=HOUR(AE$7),MAX($Q239:AC239,0)+1,".")))</f>
        <v>,</v>
      </c>
      <c r="AE239" s="269" t="str">
        <f>IF($E239=$E238,IF(AF238=".",IF(MAX($Q239:AD239,0)=OPER!$AA334,".",IF(OPER!$AB334&lt;=HOUR(AF$7),MAX($Q239:AD239,0)+1,".")),","),IF(MAX($Q239:AD239,0)=OPER!$AA334,".",IF(OPER!$AB334&lt;=HOUR(AF$7),MAX($Q239:AD239,0)+1,".")))</f>
        <v>,</v>
      </c>
      <c r="AF239" s="270" t="str">
        <f>IF($E239=$E238,IF(AG238=".",IF(MAX($Q239:AE239,0)=OPER!$AA334,".",IF(OPER!$AB334&lt;=HOUR(AG$7),MAX($Q239:AE239,0)+1,".")),","),IF(MAX($Q239:AE239,0)=OPER!$AA334,".",IF(OPER!$AB334&lt;=HOUR(AG$7),MAX($Q239:AE239,0)+1,".")))</f>
        <v>,</v>
      </c>
      <c r="AG239" s="271" t="str">
        <f>IF($E239=$E238,IF(AH238=".",IF(MAX($Q239:AF239,0)=OPER!$AA334,".",IF(OPER!$AB334&lt;=HOUR(AH$7),MAX($Q239:AF239,0)+1,".")),","),IF(MAX($Q239:AF239,0)=OPER!$AA334,".",IF(OPER!$AB334&lt;=HOUR(AH$7),MAX($Q239:AF239,0)+1,".")))</f>
        <v>,</v>
      </c>
      <c r="AH239" s="269" t="str">
        <f>IF($E239=$E238,IF(AI238=".",IF(MAX($Q239:AG239,0)=OPER!$AA334,".",IF(OPER!$AB334&lt;=HOUR(AI$7),MAX($Q239:AG239,0)+1,".")),","),IF(MAX($Q239:AG239,0)=OPER!$AA334,".",IF(OPER!$AB334&lt;=HOUR(AI$7),MAX($Q239:AG239,0)+1,".")))</f>
        <v>,</v>
      </c>
      <c r="AI239" s="269" t="str">
        <f>IF($E239=$E238,IF(AJ238=".",IF(MAX($Q239:AH239,0)=OPER!$AA334,".",IF(OPER!$AB334&lt;=HOUR(AJ$7),MAX($Q239:AH239,0)+1,".")),","),IF(MAX($Q239:AH239,0)=OPER!$AA334,".",IF(OPER!$AB334&lt;=HOUR(AJ$7),MAX($Q239:AH239,0)+1,".")))</f>
        <v>,</v>
      </c>
      <c r="AJ239" s="270" t="str">
        <f>IF($E239=$E238,IF(AK238=".",IF(MAX($Q239:AI239,0)=OPER!$AA334,".",IF(OPER!$AB334&lt;=HOUR(AK$7),MAX($Q239:AI239,0)+1,".")),","),IF(MAX($Q239:AI239,0)=OPER!$AA334,".",IF(OPER!$AB334&lt;=HOUR(AK$7),MAX($Q239:AI239,0)+1,".")))</f>
        <v>,</v>
      </c>
      <c r="AK239" s="271" t="str">
        <f>IF($E239=$E238,IF(AL238=".",IF(MAX($Q239:AJ239,0)=OPER!$AA334,".",IF(OPER!$AB334&lt;=HOUR(AL$7),MAX($Q239:AJ239,0)+1,".")),","),IF(MAX($Q239:AJ239,0)=OPER!$AA334,".",IF(OPER!$AB334&lt;=HOUR(AL$7),MAX($Q239:AJ239,0)+1,".")))</f>
        <v>,</v>
      </c>
      <c r="AL239" s="269" t="str">
        <f>IF($E239=$E238,IF(AM238=".",IF(MAX($Q239:AK239,0)=OPER!$AA334,".",IF(OPER!$AB334&lt;=HOUR(AM$7),MAX($Q239:AK239,0)+1,".")),","),IF(MAX($Q239:AK239,0)=OPER!$AA334,".",IF(OPER!$AB334&lt;=HOUR(AM$7),MAX($Q239:AK239,0)+1,".")))</f>
        <v>,</v>
      </c>
      <c r="AM239" s="269" t="str">
        <f>IF($E239=$E238,IF(AN238=".",IF(MAX($Q239:AL239,0)=OPER!$AA334,".",IF(OPER!$AB334&lt;=HOUR(AN$7),MAX($Q239:AL239,0)+1,".")),","),IF(MAX($Q239:AL239,0)=OPER!$AA334,".",IF(OPER!$AB334&lt;=HOUR(AN$7),MAX($Q239:AL239,0)+1,".")))</f>
        <v>,</v>
      </c>
      <c r="AN239" s="270" t="str">
        <f>IF($E239=$E238,IF(AO238=".",IF(MAX($Q239:AM239,0)=OPER!$AA334,".",IF(OPER!$AB334&lt;=HOUR(AO$7),MAX($Q239:AM239,0)+1,".")),","),IF(MAX($Q239:AM239,0)=OPER!$AA334,".",IF(OPER!$AB334&lt;=HOUR(AO$7),MAX($Q239:AM239,0)+1,".")))</f>
        <v>,</v>
      </c>
      <c r="AO239" s="271" t="str">
        <f>IF($E239=$E238,IF(AP238=".",IF(MAX($Q239:AN239,0)=OPER!$AA334,".",IF(OPER!$AB334&lt;=HOUR(AP$7),MAX($Q239:AN239,0)+1,".")),","),IF(MAX($Q239:AN239,0)=OPER!$AA334,".",IF(OPER!$AB334&lt;=HOUR(AP$7),MAX($Q239:AN239,0)+1,".")))</f>
        <v>,</v>
      </c>
      <c r="AP239" s="269" t="str">
        <f>IF($E239=$E238,IF(AQ238=".",IF(MAX($Q239:AO239,0)=OPER!$AA334,".",IF(OPER!$AB334&lt;=HOUR(AQ$7),MAX($Q239:AO239,0)+1,".")),","),IF(MAX($Q239:AO239,0)=OPER!$AA334,".",IF(OPER!$AB334&lt;=HOUR(AQ$7),MAX($Q239:AO239,0)+1,".")))</f>
        <v>,</v>
      </c>
      <c r="AQ239" s="269" t="str">
        <f>IF($E239=$E238,IF(AR238=".",IF(MAX($Q239:AP239,0)=OPER!$AA334,".",IF(OPER!$AB334&lt;=HOUR(AR$7),MAX($Q239:AP239,0)+1,".")),","),IF(MAX($Q239:AP239,0)=OPER!$AA334,".",IF(OPER!$AB334&lt;=HOUR(AR$7),MAX($Q239:AP239,0)+1,".")))</f>
        <v>,</v>
      </c>
      <c r="AR239" s="270" t="str">
        <f>IF($E239=$E238,IF(AS238=".",IF(MAX($Q239:AQ239,0)=OPER!$AA334,".",IF(OPER!$AB334&lt;=HOUR(AS$7),MAX($Q239:AQ239,0)+1,".")),","),IF(MAX($Q239:AQ239,0)=OPER!$AA334,".",IF(OPER!$AB334&lt;=HOUR(AS$7),MAX($Q239:AQ239,0)+1,".")))</f>
        <v>,</v>
      </c>
      <c r="AS239" s="271" t="str">
        <f>IF($E239=$E238,IF(AT238=".",IF(MAX($Q239:AR239,0)=OPER!$AA334,".",IF(OPER!$AB334&lt;=HOUR(AT$7),MAX($Q239:AR239,0)+1,".")),","),IF(MAX($Q239:AR239,0)=OPER!$AA334,".",IF(OPER!$AB334&lt;=HOUR(AT$7),MAX($Q239:AR239,0)+1,".")))</f>
        <v>,</v>
      </c>
      <c r="AT239" s="269" t="str">
        <f>IF($E239=$E238,IF(AU238=".",IF(MAX($Q239:AS239,0)=OPER!$AA334,".",IF(OPER!$AB334&lt;=HOUR(AU$7),MAX($Q239:AS239,0)+1,".")),","),IF(MAX($Q239:AS239,0)=OPER!$AA334,".",IF(OPER!$AB334&lt;=HOUR(AU$7),MAX($Q239:AS239,0)+1,".")))</f>
        <v>,</v>
      </c>
      <c r="AU239" s="269" t="str">
        <f>IF($E239=$E238,IF(AV238=".",IF(MAX($Q239:AT239,0)=OPER!$AA334,".",IF(OPER!$AB334&lt;=HOUR(AV$7),MAX($Q239:AT239,0)+1,".")),","),IF(MAX($Q239:AT239,0)=OPER!$AA334,".",IF(OPER!$AB334&lt;=HOUR(AV$7),MAX($Q239:AT239,0)+1,".")))</f>
        <v>,</v>
      </c>
      <c r="AV239" s="270" t="str">
        <f>IF($E239=$E238,IF(AW238=".",IF(MAX($Q239:AU239,0)=OPER!$AA334,".",IF(OPER!$AB334&lt;=HOUR(AW$7),MAX($Q239:AU239,0)+1,".")),","),IF(MAX($Q239:AU239,0)=OPER!$AA334,".",IF(OPER!$AB334&lt;=HOUR(AW$7),MAX($Q239:AU239,0)+1,".")))</f>
        <v>,</v>
      </c>
      <c r="AW239" s="271" t="str">
        <f>IF($E239=$E238,IF(AX238=".",IF(MAX($Q239:AV239,0)=OPER!$AA334,".",IF(OPER!$AB334&lt;=HOUR(AX$7),MAX($Q239:AV239,0)+1,".")),","),IF(MAX($Q239:AV239,0)=OPER!$AA334,".",IF(OPER!$AB334&lt;=HOUR(AX$7),MAX($Q239:AV239,0)+1,".")))</f>
        <v>,</v>
      </c>
      <c r="AX239" s="269" t="str">
        <f>IF($E239=$E238,IF(AY238=".",IF(MAX($Q239:AW239,0)=OPER!$AA334,".",IF(OPER!$AB334&lt;=HOUR(AY$7),MAX($Q239:AW239,0)+1,".")),","),IF(MAX($Q239:AW239,0)=OPER!$AA334,".",IF(OPER!$AB334&lt;=HOUR(AY$7),MAX($Q239:AW239,0)+1,".")))</f>
        <v>,</v>
      </c>
      <c r="AY239" s="269" t="str">
        <f>IF($E239=$E238,IF(AZ238=".",IF(MAX($Q239:AX239,0)=OPER!$AA334,".",IF(OPER!$AB334&lt;=HOUR(AZ$7),MAX($Q239:AX239,0)+1,".")),","),IF(MAX($Q239:AX239,0)=OPER!$AA334,".",IF(OPER!$AB334&lt;=HOUR(AZ$7),MAX($Q239:AX239,0)+1,".")))</f>
        <v>,</v>
      </c>
      <c r="AZ239" s="270" t="str">
        <f>IF($E239=$E238,IF(BA238=".",IF(MAX($Q239:AY239,0)=OPER!$AA334,".",IF(OPER!$AB334&lt;=HOUR(BA$7),MAX($Q239:AY239,0)+1,".")),","),IF(MAX($Q239:AY239,0)=OPER!$AA334,".",IF(OPER!$AB334&lt;=HOUR(BA$7),MAX($Q239:AY239,0)+1,".")))</f>
        <v>,</v>
      </c>
      <c r="BA239" s="30">
        <f>+OPER!AK233</f>
        <v>0</v>
      </c>
    </row>
    <row r="240" spans="1:53" ht="59.8" x14ac:dyDescent="0.2">
      <c r="A240" s="282" t="str">
        <f>IF(OPER!AF234=0,"",OPER!AF234)</f>
        <v/>
      </c>
      <c r="B240" s="109" t="str">
        <f>IF(OPER!V234=0,"",OPER!V234)</f>
        <v/>
      </c>
      <c r="C240" s="71" t="str">
        <f>IF(OPER!U234 = 0,"", OPER!U234)</f>
        <v/>
      </c>
      <c r="D240" s="30" t="str">
        <f t="shared" si="16"/>
        <v/>
      </c>
      <c r="E240" s="262" t="str">
        <f>IF(OPER!X234 = 0,"",OPER!X234)</f>
        <v/>
      </c>
      <c r="F240" s="262" t="str">
        <f>IF(OPER!I234 = 0,"",OPER!I234)</f>
        <v/>
      </c>
      <c r="G240" s="263" t="str">
        <f>IF(OPER!C234=0,"",OPER!C234)</f>
        <v/>
      </c>
      <c r="H240" s="30" t="str">
        <f>IF(OPER!R234 = 0,"",OPER!R234)</f>
        <v/>
      </c>
      <c r="I240" s="30" t="str">
        <f>IF(OPER!F234=0,"", OPER!F234)</f>
        <v/>
      </c>
      <c r="J240" s="108" t="str">
        <f>IF(OPER!G234=0,"",OPER!G234)</f>
        <v/>
      </c>
      <c r="K240" s="250">
        <f>+OPER!R234</f>
        <v>0</v>
      </c>
      <c r="L240" s="262">
        <f t="shared" si="17"/>
        <v>0</v>
      </c>
      <c r="M240" s="250">
        <f t="shared" si="18"/>
        <v>0</v>
      </c>
      <c r="N240" s="205" t="str">
        <f>IF(OPER!A234=0,"",OPER!A234)</f>
        <v/>
      </c>
      <c r="O240" s="73" t="str">
        <f>IF(OPER!AJ2090=0,"",OPER!AJ2090)</f>
        <v/>
      </c>
      <c r="P240" s="264" t="str">
        <f>IF(OPER!AH234="EJECUTADO","SI",IF(OPER!AH234="NO EJECUTADO","NO",""))</f>
        <v/>
      </c>
      <c r="Q240" s="264" t="str">
        <f>IF(OPER!AN234="EJECUTADO","SI",IF(OPER!AN234="NO EJECUTADO","NO",""))</f>
        <v/>
      </c>
      <c r="R240" s="221" t="str">
        <f>IFERROR(VLOOKUP(OPER!Z234,OPER!$AU$490:$AV$577,2,0),"NO ASIGNADO")</f>
        <v>NO ASIGNADO</v>
      </c>
      <c r="S240" s="6">
        <f>+OPER!AG234</f>
        <v>0</v>
      </c>
      <c r="T240" s="268" t="str">
        <f>IF($E240=$E239,IF(U239=".",IF(MAX($Q240:Q240,0)=OPER!$AA335,".",IF(OPER!$AB335&lt;=HOUR(U$7),MAX($Q240:Q240,0)+1,".")),","),IF(MAX($Q240:Q240,0)=OPER!$AA335,".",IF(OPER!$AB335&lt;=HOUR(U$7),MAX($Q240:Q240,0)+1,".")))</f>
        <v>,</v>
      </c>
      <c r="U240" s="269" t="str">
        <f>IF($E240=$E239,IF(V239=".",IF(MAX($Q240:T240,0)=OPER!$AA335,".",IF(OPER!$AB335&lt;=HOUR(V$7),MAX($Q240:T240,0)+1,".")),","),IF(MAX($Q240:T240,0)=OPER!$AA335,".",IF(OPER!$AB335&lt;=HOUR(V$7),MAX($Q240:T240,0)+1,".")))</f>
        <v>,</v>
      </c>
      <c r="V240" s="269" t="str">
        <f>IF($E240=$E239,IF(W239=".",IF(MAX($Q240:U240,0)=OPER!$AA335,".",IF(OPER!$AB335&lt;=HOUR(W$7),MAX($Q240:U240,0)+1,".")),","),IF(MAX($Q240:U240,0)=OPER!$AA335,".",IF(OPER!$AB335&lt;=HOUR(W$7),MAX($Q240:U240,0)+1,".")))</f>
        <v>,</v>
      </c>
      <c r="W240" s="269" t="str">
        <f>IF($E240=$E239,IF(X239=".",IF(MAX($Q240:V240,0)=OPER!$AA335,".",IF(OPER!$AB335&lt;=HOUR(X$7),MAX($Q240:V240,0)+1,".")),","),IF(MAX($Q240:V240,0)=OPER!$AA335,".",IF(OPER!$AB335&lt;=HOUR(X$7),MAX($Q240:V240,0)+1,".")))</f>
        <v>,</v>
      </c>
      <c r="X240" s="270" t="str">
        <f>IF($E240=$E239,IF(Y239=".",IF(MAX($Q240:W240,0)=OPER!$AA335,".",IF(OPER!$AB335&lt;=HOUR(Y$7),MAX($Q240:W240,0)+1,".")),","),IF(MAX($Q240:W240,0)=OPER!$AA335,".",IF(OPER!$AB335&lt;=HOUR(Y$7),MAX($Q240:W240,0)+1,".")))</f>
        <v>,</v>
      </c>
      <c r="Y240" s="271" t="str">
        <f>IF($E240=$E239,IF(Z239=".",IF(MAX($Q240:X240,0)=OPER!$AA335,".",IF(OPER!$AB335&lt;=HOUR(Z$7),MAX($Q240:X240,0)+1,".")),","),IF(MAX($Q240:X240,0)=OPER!$AA335,".",IF(OPER!$AB335&lt;=HOUR(Z$7),MAX($Q240:X240,0)+1,".")))</f>
        <v>,</v>
      </c>
      <c r="Z240" s="269" t="str">
        <f>IF($E240=$E239,IF(AA239=".",IF(MAX($Q240:Y240,0)=OPER!$AA335,".",IF(OPER!$AB335&lt;=HOUR(AA$7),MAX($Q240:Y240,0)+1,".")),","),IF(MAX($Q240:Y240,0)=OPER!$AA335,".",IF(OPER!$AB335&lt;=HOUR(AA$7),MAX($Q240:Y240,0)+1,".")))</f>
        <v>,</v>
      </c>
      <c r="AA240" s="269" t="str">
        <f>IF($E240=$E239,IF(AB239=".",IF(MAX($Q240:Z240,0)=OPER!$AA335,".",IF(OPER!$AB335&lt;=HOUR(AB$7),MAX($Q240:Z240,0)+1,".")),","),IF(MAX($Q240:Z240,0)=OPER!$AA335,".",IF(OPER!$AB335&lt;=HOUR(AB$7),MAX($Q240:Z240,0)+1,".")))</f>
        <v>,</v>
      </c>
      <c r="AB240" s="270" t="str">
        <f>IF($E240=$E239,IF(AC239=".",IF(MAX($Q240:AA240,0)=OPER!$AA335,".",IF(OPER!$AB335&lt;=HOUR(AC$7),MAX($Q240:AA240,0)+1,".")),","),IF(MAX($Q240:AA240,0)=OPER!$AA335,".",IF(OPER!$AB335&lt;=HOUR(AC$7),MAX($Q240:AA240,0)+1,".")))</f>
        <v>,</v>
      </c>
      <c r="AC240" s="271" t="str">
        <f>IF($E240=$E239,IF(AD239=".",IF(MAX($Q240:AB240,0)=OPER!$AA335,".",IF(OPER!$AB335&lt;=HOUR(AD$7),MAX($Q240:AB240,0)+1,".")),","),IF(MAX($Q240:AB240,0)=OPER!$AA335,".",IF(OPER!$AB335&lt;=HOUR(AD$7),MAX($Q240:AB240,0)+1,".")))</f>
        <v>,</v>
      </c>
      <c r="AD240" s="269" t="str">
        <f>IF($E240=$E239,IF(AE239=".",IF(MAX($Q240:AC240,0)=OPER!$AA335,".",IF(OPER!$AB335&lt;=HOUR(AE$7),MAX($Q240:AC240,0)+1,".")),","),IF(MAX($Q240:AC240,0)=OPER!$AA335,".",IF(OPER!$AB335&lt;=HOUR(AE$7),MAX($Q240:AC240,0)+1,".")))</f>
        <v>,</v>
      </c>
      <c r="AE240" s="269" t="str">
        <f>IF($E240=$E239,IF(AF239=".",IF(MAX($Q240:AD240,0)=OPER!$AA335,".",IF(OPER!$AB335&lt;=HOUR(AF$7),MAX($Q240:AD240,0)+1,".")),","),IF(MAX($Q240:AD240,0)=OPER!$AA335,".",IF(OPER!$AB335&lt;=HOUR(AF$7),MAX($Q240:AD240,0)+1,".")))</f>
        <v>,</v>
      </c>
      <c r="AF240" s="270" t="str">
        <f>IF($E240=$E239,IF(AG239=".",IF(MAX($Q240:AE240,0)=OPER!$AA335,".",IF(OPER!$AB335&lt;=HOUR(AG$7),MAX($Q240:AE240,0)+1,".")),","),IF(MAX($Q240:AE240,0)=OPER!$AA335,".",IF(OPER!$AB335&lt;=HOUR(AG$7),MAX($Q240:AE240,0)+1,".")))</f>
        <v>,</v>
      </c>
      <c r="AG240" s="271" t="str">
        <f>IF($E240=$E239,IF(AH239=".",IF(MAX($Q240:AF240,0)=OPER!$AA335,".",IF(OPER!$AB335&lt;=HOUR(AH$7),MAX($Q240:AF240,0)+1,".")),","),IF(MAX($Q240:AF240,0)=OPER!$AA335,".",IF(OPER!$AB335&lt;=HOUR(AH$7),MAX($Q240:AF240,0)+1,".")))</f>
        <v>,</v>
      </c>
      <c r="AH240" s="269" t="str">
        <f>IF($E240=$E239,IF(AI239=".",IF(MAX($Q240:AG240,0)=OPER!$AA335,".",IF(OPER!$AB335&lt;=HOUR(AI$7),MAX($Q240:AG240,0)+1,".")),","),IF(MAX($Q240:AG240,0)=OPER!$AA335,".",IF(OPER!$AB335&lt;=HOUR(AI$7),MAX($Q240:AG240,0)+1,".")))</f>
        <v>,</v>
      </c>
      <c r="AI240" s="269" t="str">
        <f>IF($E240=$E239,IF(AJ239=".",IF(MAX($Q240:AH240,0)=OPER!$AA335,".",IF(OPER!$AB335&lt;=HOUR(AJ$7),MAX($Q240:AH240,0)+1,".")),","),IF(MAX($Q240:AH240,0)=OPER!$AA335,".",IF(OPER!$AB335&lt;=HOUR(AJ$7),MAX($Q240:AH240,0)+1,".")))</f>
        <v>,</v>
      </c>
      <c r="AJ240" s="270" t="str">
        <f>IF($E240=$E239,IF(AK239=".",IF(MAX($Q240:AI240,0)=OPER!$AA335,".",IF(OPER!$AB335&lt;=HOUR(AK$7),MAX($Q240:AI240,0)+1,".")),","),IF(MAX($Q240:AI240,0)=OPER!$AA335,".",IF(OPER!$AB335&lt;=HOUR(AK$7),MAX($Q240:AI240,0)+1,".")))</f>
        <v>,</v>
      </c>
      <c r="AK240" s="271" t="str">
        <f>IF($E240=$E239,IF(AL239=".",IF(MAX($Q240:AJ240,0)=OPER!$AA335,".",IF(OPER!$AB335&lt;=HOUR(AL$7),MAX($Q240:AJ240,0)+1,".")),","),IF(MAX($Q240:AJ240,0)=OPER!$AA335,".",IF(OPER!$AB335&lt;=HOUR(AL$7),MAX($Q240:AJ240,0)+1,".")))</f>
        <v>,</v>
      </c>
      <c r="AL240" s="269" t="str">
        <f>IF($E240=$E239,IF(AM239=".",IF(MAX($Q240:AK240,0)=OPER!$AA335,".",IF(OPER!$AB335&lt;=HOUR(AM$7),MAX($Q240:AK240,0)+1,".")),","),IF(MAX($Q240:AK240,0)=OPER!$AA335,".",IF(OPER!$AB335&lt;=HOUR(AM$7),MAX($Q240:AK240,0)+1,".")))</f>
        <v>,</v>
      </c>
      <c r="AM240" s="269" t="str">
        <f>IF($E240=$E239,IF(AN239=".",IF(MAX($Q240:AL240,0)=OPER!$AA335,".",IF(OPER!$AB335&lt;=HOUR(AN$7),MAX($Q240:AL240,0)+1,".")),","),IF(MAX($Q240:AL240,0)=OPER!$AA335,".",IF(OPER!$AB335&lt;=HOUR(AN$7),MAX($Q240:AL240,0)+1,".")))</f>
        <v>,</v>
      </c>
      <c r="AN240" s="270" t="str">
        <f>IF($E240=$E239,IF(AO239=".",IF(MAX($Q240:AM240,0)=OPER!$AA335,".",IF(OPER!$AB335&lt;=HOUR(AO$7),MAX($Q240:AM240,0)+1,".")),","),IF(MAX($Q240:AM240,0)=OPER!$AA335,".",IF(OPER!$AB335&lt;=HOUR(AO$7),MAX($Q240:AM240,0)+1,".")))</f>
        <v>,</v>
      </c>
      <c r="AO240" s="271" t="str">
        <f>IF($E240=$E239,IF(AP239=".",IF(MAX($Q240:AN240,0)=OPER!$AA335,".",IF(OPER!$AB335&lt;=HOUR(AP$7),MAX($Q240:AN240,0)+1,".")),","),IF(MAX($Q240:AN240,0)=OPER!$AA335,".",IF(OPER!$AB335&lt;=HOUR(AP$7),MAX($Q240:AN240,0)+1,".")))</f>
        <v>,</v>
      </c>
      <c r="AP240" s="269" t="str">
        <f>IF($E240=$E239,IF(AQ239=".",IF(MAX($Q240:AO240,0)=OPER!$AA335,".",IF(OPER!$AB335&lt;=HOUR(AQ$7),MAX($Q240:AO240,0)+1,".")),","),IF(MAX($Q240:AO240,0)=OPER!$AA335,".",IF(OPER!$AB335&lt;=HOUR(AQ$7),MAX($Q240:AO240,0)+1,".")))</f>
        <v>,</v>
      </c>
      <c r="AQ240" s="269" t="str">
        <f>IF($E240=$E239,IF(AR239=".",IF(MAX($Q240:AP240,0)=OPER!$AA335,".",IF(OPER!$AB335&lt;=HOUR(AR$7),MAX($Q240:AP240,0)+1,".")),","),IF(MAX($Q240:AP240,0)=OPER!$AA335,".",IF(OPER!$AB335&lt;=HOUR(AR$7),MAX($Q240:AP240,0)+1,".")))</f>
        <v>,</v>
      </c>
      <c r="AR240" s="270" t="str">
        <f>IF($E240=$E239,IF(AS239=".",IF(MAX($Q240:AQ240,0)=OPER!$AA335,".",IF(OPER!$AB335&lt;=HOUR(AS$7),MAX($Q240:AQ240,0)+1,".")),","),IF(MAX($Q240:AQ240,0)=OPER!$AA335,".",IF(OPER!$AB335&lt;=HOUR(AS$7),MAX($Q240:AQ240,0)+1,".")))</f>
        <v>,</v>
      </c>
      <c r="AS240" s="271" t="str">
        <f>IF($E240=$E239,IF(AT239=".",IF(MAX($Q240:AR240,0)=OPER!$AA335,".",IF(OPER!$AB335&lt;=HOUR(AT$7),MAX($Q240:AR240,0)+1,".")),","),IF(MAX($Q240:AR240,0)=OPER!$AA335,".",IF(OPER!$AB335&lt;=HOUR(AT$7),MAX($Q240:AR240,0)+1,".")))</f>
        <v>,</v>
      </c>
      <c r="AT240" s="269" t="str">
        <f>IF($E240=$E239,IF(AU239=".",IF(MAX($Q240:AS240,0)=OPER!$AA335,".",IF(OPER!$AB335&lt;=HOUR(AU$7),MAX($Q240:AS240,0)+1,".")),","),IF(MAX($Q240:AS240,0)=OPER!$AA335,".",IF(OPER!$AB335&lt;=HOUR(AU$7),MAX($Q240:AS240,0)+1,".")))</f>
        <v>,</v>
      </c>
      <c r="AU240" s="269" t="str">
        <f>IF($E240=$E239,IF(AV239=".",IF(MAX($Q240:AT240,0)=OPER!$AA335,".",IF(OPER!$AB335&lt;=HOUR(AV$7),MAX($Q240:AT240,0)+1,".")),","),IF(MAX($Q240:AT240,0)=OPER!$AA335,".",IF(OPER!$AB335&lt;=HOUR(AV$7),MAX($Q240:AT240,0)+1,".")))</f>
        <v>,</v>
      </c>
      <c r="AV240" s="270" t="str">
        <f>IF($E240=$E239,IF(AW239=".",IF(MAX($Q240:AU240,0)=OPER!$AA335,".",IF(OPER!$AB335&lt;=HOUR(AW$7),MAX($Q240:AU240,0)+1,".")),","),IF(MAX($Q240:AU240,0)=OPER!$AA335,".",IF(OPER!$AB335&lt;=HOUR(AW$7),MAX($Q240:AU240,0)+1,".")))</f>
        <v>,</v>
      </c>
      <c r="AW240" s="271" t="str">
        <f>IF($E240=$E239,IF(AX239=".",IF(MAX($Q240:AV240,0)=OPER!$AA335,".",IF(OPER!$AB335&lt;=HOUR(AX$7),MAX($Q240:AV240,0)+1,".")),","),IF(MAX($Q240:AV240,0)=OPER!$AA335,".",IF(OPER!$AB335&lt;=HOUR(AX$7),MAX($Q240:AV240,0)+1,".")))</f>
        <v>,</v>
      </c>
      <c r="AX240" s="269" t="str">
        <f>IF($E240=$E239,IF(AY239=".",IF(MAX($Q240:AW240,0)=OPER!$AA335,".",IF(OPER!$AB335&lt;=HOUR(AY$7),MAX($Q240:AW240,0)+1,".")),","),IF(MAX($Q240:AW240,0)=OPER!$AA335,".",IF(OPER!$AB335&lt;=HOUR(AY$7),MAX($Q240:AW240,0)+1,".")))</f>
        <v>,</v>
      </c>
      <c r="AY240" s="269" t="str">
        <f>IF($E240=$E239,IF(AZ239=".",IF(MAX($Q240:AX240,0)=OPER!$AA335,".",IF(OPER!$AB335&lt;=HOUR(AZ$7),MAX($Q240:AX240,0)+1,".")),","),IF(MAX($Q240:AX240,0)=OPER!$AA335,".",IF(OPER!$AB335&lt;=HOUR(AZ$7),MAX($Q240:AX240,0)+1,".")))</f>
        <v>,</v>
      </c>
      <c r="AZ240" s="270" t="str">
        <f>IF($E240=$E239,IF(BA239=".",IF(MAX($Q240:AY240,0)=OPER!$AA335,".",IF(OPER!$AB335&lt;=HOUR(BA$7),MAX($Q240:AY240,0)+1,".")),","),IF(MAX($Q240:AY240,0)=OPER!$AA335,".",IF(OPER!$AB335&lt;=HOUR(BA$7),MAX($Q240:AY240,0)+1,".")))</f>
        <v>,</v>
      </c>
      <c r="BA240" s="30">
        <f>+OPER!AK234</f>
        <v>0</v>
      </c>
    </row>
    <row r="241" spans="1:53" ht="59.8" x14ac:dyDescent="0.2">
      <c r="A241" s="282" t="str">
        <f>IF(OPER!AF235=0,"",OPER!AF235)</f>
        <v/>
      </c>
      <c r="B241" s="109" t="str">
        <f>IF(OPER!V235=0,"",OPER!V235)</f>
        <v/>
      </c>
      <c r="C241" s="71" t="str">
        <f>IF(OPER!U235 = 0,"", OPER!U235)</f>
        <v/>
      </c>
      <c r="D241" s="30" t="str">
        <f t="shared" si="16"/>
        <v/>
      </c>
      <c r="E241" s="262" t="str">
        <f>IF(OPER!X235 = 0,"",OPER!X235)</f>
        <v/>
      </c>
      <c r="F241" s="262" t="str">
        <f>IF(OPER!I235 = 0,"",OPER!I235)</f>
        <v/>
      </c>
      <c r="G241" s="263" t="str">
        <f>IF(OPER!C235=0,"",OPER!C235)</f>
        <v/>
      </c>
      <c r="H241" s="30" t="str">
        <f>IF(OPER!R235 = 0,"",OPER!R235)</f>
        <v/>
      </c>
      <c r="I241" s="30" t="str">
        <f>IF(OPER!F235=0,"", OPER!F235)</f>
        <v/>
      </c>
      <c r="J241" s="108" t="str">
        <f>IF(OPER!G235=0,"",OPER!G235)</f>
        <v/>
      </c>
      <c r="K241" s="250">
        <f>+OPER!R235</f>
        <v>0</v>
      </c>
      <c r="L241" s="262">
        <f t="shared" si="17"/>
        <v>0</v>
      </c>
      <c r="M241" s="250">
        <f t="shared" si="18"/>
        <v>0</v>
      </c>
      <c r="N241" s="205" t="str">
        <f>IF(OPER!A235=0,"",OPER!A235)</f>
        <v/>
      </c>
      <c r="O241" s="73" t="str">
        <f>IF(OPER!AJ2091=0,"",OPER!AJ2091)</f>
        <v/>
      </c>
      <c r="P241" s="264" t="str">
        <f>IF(OPER!AH235="EJECUTADO","SI",IF(OPER!AH235="NO EJECUTADO","NO",""))</f>
        <v/>
      </c>
      <c r="Q241" s="264" t="str">
        <f>IF(OPER!AN235="EJECUTADO","SI",IF(OPER!AN235="NO EJECUTADO","NO",""))</f>
        <v/>
      </c>
      <c r="R241" s="221" t="str">
        <f>IFERROR(VLOOKUP(OPER!Z235,OPER!$AU$490:$AV$577,2,0),"NO ASIGNADO")</f>
        <v>NO ASIGNADO</v>
      </c>
      <c r="S241" s="6">
        <f>+OPER!AG235</f>
        <v>0</v>
      </c>
      <c r="T241" s="268" t="str">
        <f>IF($E241=$E240,IF(U240=".",IF(MAX($Q241:Q241,0)=OPER!$AA336,".",IF(OPER!$AB336&lt;=HOUR(U$7),MAX($Q241:Q241,0)+1,".")),","),IF(MAX($Q241:Q241,0)=OPER!$AA336,".",IF(OPER!$AB336&lt;=HOUR(U$7),MAX($Q241:Q241,0)+1,".")))</f>
        <v>,</v>
      </c>
      <c r="U241" s="269" t="str">
        <f>IF($E241=$E240,IF(V240=".",IF(MAX($Q241:T241,0)=OPER!$AA336,".",IF(OPER!$AB336&lt;=HOUR(V$7),MAX($Q241:T241,0)+1,".")),","),IF(MAX($Q241:T241,0)=OPER!$AA336,".",IF(OPER!$AB336&lt;=HOUR(V$7),MAX($Q241:T241,0)+1,".")))</f>
        <v>,</v>
      </c>
      <c r="V241" s="269" t="str">
        <f>IF($E241=$E240,IF(W240=".",IF(MAX($Q241:U241,0)=OPER!$AA336,".",IF(OPER!$AB336&lt;=HOUR(W$7),MAX($Q241:U241,0)+1,".")),","),IF(MAX($Q241:U241,0)=OPER!$AA336,".",IF(OPER!$AB336&lt;=HOUR(W$7),MAX($Q241:U241,0)+1,".")))</f>
        <v>,</v>
      </c>
      <c r="W241" s="269" t="str">
        <f>IF($E241=$E240,IF(X240=".",IF(MAX($Q241:V241,0)=OPER!$AA336,".",IF(OPER!$AB336&lt;=HOUR(X$7),MAX($Q241:V241,0)+1,".")),","),IF(MAX($Q241:V241,0)=OPER!$AA336,".",IF(OPER!$AB336&lt;=HOUR(X$7),MAX($Q241:V241,0)+1,".")))</f>
        <v>,</v>
      </c>
      <c r="X241" s="270" t="str">
        <f>IF($E241=$E240,IF(Y240=".",IF(MAX($Q241:W241,0)=OPER!$AA336,".",IF(OPER!$AB336&lt;=HOUR(Y$7),MAX($Q241:W241,0)+1,".")),","),IF(MAX($Q241:W241,0)=OPER!$AA336,".",IF(OPER!$AB336&lt;=HOUR(Y$7),MAX($Q241:W241,0)+1,".")))</f>
        <v>,</v>
      </c>
      <c r="Y241" s="271" t="str">
        <f>IF($E241=$E240,IF(Z240=".",IF(MAX($Q241:X241,0)=OPER!$AA336,".",IF(OPER!$AB336&lt;=HOUR(Z$7),MAX($Q241:X241,0)+1,".")),","),IF(MAX($Q241:X241,0)=OPER!$AA336,".",IF(OPER!$AB336&lt;=HOUR(Z$7),MAX($Q241:X241,0)+1,".")))</f>
        <v>,</v>
      </c>
      <c r="Z241" s="269" t="str">
        <f>IF($E241=$E240,IF(AA240=".",IF(MAX($Q241:Y241,0)=OPER!$AA336,".",IF(OPER!$AB336&lt;=HOUR(AA$7),MAX($Q241:Y241,0)+1,".")),","),IF(MAX($Q241:Y241,0)=OPER!$AA336,".",IF(OPER!$AB336&lt;=HOUR(AA$7),MAX($Q241:Y241,0)+1,".")))</f>
        <v>,</v>
      </c>
      <c r="AA241" s="269" t="str">
        <f>IF($E241=$E240,IF(AB240=".",IF(MAX($Q241:Z241,0)=OPER!$AA336,".",IF(OPER!$AB336&lt;=HOUR(AB$7),MAX($Q241:Z241,0)+1,".")),","),IF(MAX($Q241:Z241,0)=OPER!$AA336,".",IF(OPER!$AB336&lt;=HOUR(AB$7),MAX($Q241:Z241,0)+1,".")))</f>
        <v>,</v>
      </c>
      <c r="AB241" s="270" t="str">
        <f>IF($E241=$E240,IF(AC240=".",IF(MAX($Q241:AA241,0)=OPER!$AA336,".",IF(OPER!$AB336&lt;=HOUR(AC$7),MAX($Q241:AA241,0)+1,".")),","),IF(MAX($Q241:AA241,0)=OPER!$AA336,".",IF(OPER!$AB336&lt;=HOUR(AC$7),MAX($Q241:AA241,0)+1,".")))</f>
        <v>,</v>
      </c>
      <c r="AC241" s="271" t="str">
        <f>IF($E241=$E240,IF(AD240=".",IF(MAX($Q241:AB241,0)=OPER!$AA336,".",IF(OPER!$AB336&lt;=HOUR(AD$7),MAX($Q241:AB241,0)+1,".")),","),IF(MAX($Q241:AB241,0)=OPER!$AA336,".",IF(OPER!$AB336&lt;=HOUR(AD$7),MAX($Q241:AB241,0)+1,".")))</f>
        <v>,</v>
      </c>
      <c r="AD241" s="269" t="str">
        <f>IF($E241=$E240,IF(AE240=".",IF(MAX($Q241:AC241,0)=OPER!$AA336,".",IF(OPER!$AB336&lt;=HOUR(AE$7),MAX($Q241:AC241,0)+1,".")),","),IF(MAX($Q241:AC241,0)=OPER!$AA336,".",IF(OPER!$AB336&lt;=HOUR(AE$7),MAX($Q241:AC241,0)+1,".")))</f>
        <v>,</v>
      </c>
      <c r="AE241" s="269" t="str">
        <f>IF($E241=$E240,IF(AF240=".",IF(MAX($Q241:AD241,0)=OPER!$AA336,".",IF(OPER!$AB336&lt;=HOUR(AF$7),MAX($Q241:AD241,0)+1,".")),","),IF(MAX($Q241:AD241,0)=OPER!$AA336,".",IF(OPER!$AB336&lt;=HOUR(AF$7),MAX($Q241:AD241,0)+1,".")))</f>
        <v>,</v>
      </c>
      <c r="AF241" s="270" t="str">
        <f>IF($E241=$E240,IF(AG240=".",IF(MAX($Q241:AE241,0)=OPER!$AA336,".",IF(OPER!$AB336&lt;=HOUR(AG$7),MAX($Q241:AE241,0)+1,".")),","),IF(MAX($Q241:AE241,0)=OPER!$AA336,".",IF(OPER!$AB336&lt;=HOUR(AG$7),MAX($Q241:AE241,0)+1,".")))</f>
        <v>,</v>
      </c>
      <c r="AG241" s="271" t="str">
        <f>IF($E241=$E240,IF(AH240=".",IF(MAX($Q241:AF241,0)=OPER!$AA336,".",IF(OPER!$AB336&lt;=HOUR(AH$7),MAX($Q241:AF241,0)+1,".")),","),IF(MAX($Q241:AF241,0)=OPER!$AA336,".",IF(OPER!$AB336&lt;=HOUR(AH$7),MAX($Q241:AF241,0)+1,".")))</f>
        <v>,</v>
      </c>
      <c r="AH241" s="269" t="str">
        <f>IF($E241=$E240,IF(AI240=".",IF(MAX($Q241:AG241,0)=OPER!$AA336,".",IF(OPER!$AB336&lt;=HOUR(AI$7),MAX($Q241:AG241,0)+1,".")),","),IF(MAX($Q241:AG241,0)=OPER!$AA336,".",IF(OPER!$AB336&lt;=HOUR(AI$7),MAX($Q241:AG241,0)+1,".")))</f>
        <v>,</v>
      </c>
      <c r="AI241" s="269" t="str">
        <f>IF($E241=$E240,IF(AJ240=".",IF(MAX($Q241:AH241,0)=OPER!$AA336,".",IF(OPER!$AB336&lt;=HOUR(AJ$7),MAX($Q241:AH241,0)+1,".")),","),IF(MAX($Q241:AH241,0)=OPER!$AA336,".",IF(OPER!$AB336&lt;=HOUR(AJ$7),MAX($Q241:AH241,0)+1,".")))</f>
        <v>,</v>
      </c>
      <c r="AJ241" s="270" t="str">
        <f>IF($E241=$E240,IF(AK240=".",IF(MAX($Q241:AI241,0)=OPER!$AA336,".",IF(OPER!$AB336&lt;=HOUR(AK$7),MAX($Q241:AI241,0)+1,".")),","),IF(MAX($Q241:AI241,0)=OPER!$AA336,".",IF(OPER!$AB336&lt;=HOUR(AK$7),MAX($Q241:AI241,0)+1,".")))</f>
        <v>,</v>
      </c>
      <c r="AK241" s="271" t="str">
        <f>IF($E241=$E240,IF(AL240=".",IF(MAX($Q241:AJ241,0)=OPER!$AA336,".",IF(OPER!$AB336&lt;=HOUR(AL$7),MAX($Q241:AJ241,0)+1,".")),","),IF(MAX($Q241:AJ241,0)=OPER!$AA336,".",IF(OPER!$AB336&lt;=HOUR(AL$7),MAX($Q241:AJ241,0)+1,".")))</f>
        <v>,</v>
      </c>
      <c r="AL241" s="269" t="str">
        <f>IF($E241=$E240,IF(AM240=".",IF(MAX($Q241:AK241,0)=OPER!$AA336,".",IF(OPER!$AB336&lt;=HOUR(AM$7),MAX($Q241:AK241,0)+1,".")),","),IF(MAX($Q241:AK241,0)=OPER!$AA336,".",IF(OPER!$AB336&lt;=HOUR(AM$7),MAX($Q241:AK241,0)+1,".")))</f>
        <v>,</v>
      </c>
      <c r="AM241" s="269" t="str">
        <f>IF($E241=$E240,IF(AN240=".",IF(MAX($Q241:AL241,0)=OPER!$AA336,".",IF(OPER!$AB336&lt;=HOUR(AN$7),MAX($Q241:AL241,0)+1,".")),","),IF(MAX($Q241:AL241,0)=OPER!$AA336,".",IF(OPER!$AB336&lt;=HOUR(AN$7),MAX($Q241:AL241,0)+1,".")))</f>
        <v>,</v>
      </c>
      <c r="AN241" s="270" t="str">
        <f>IF($E241=$E240,IF(AO240=".",IF(MAX($Q241:AM241,0)=OPER!$AA336,".",IF(OPER!$AB336&lt;=HOUR(AO$7),MAX($Q241:AM241,0)+1,".")),","),IF(MAX($Q241:AM241,0)=OPER!$AA336,".",IF(OPER!$AB336&lt;=HOUR(AO$7),MAX($Q241:AM241,0)+1,".")))</f>
        <v>,</v>
      </c>
      <c r="AO241" s="271" t="str">
        <f>IF($E241=$E240,IF(AP240=".",IF(MAX($Q241:AN241,0)=OPER!$AA336,".",IF(OPER!$AB336&lt;=HOUR(AP$7),MAX($Q241:AN241,0)+1,".")),","),IF(MAX($Q241:AN241,0)=OPER!$AA336,".",IF(OPER!$AB336&lt;=HOUR(AP$7),MAX($Q241:AN241,0)+1,".")))</f>
        <v>,</v>
      </c>
      <c r="AP241" s="269" t="str">
        <f>IF($E241=$E240,IF(AQ240=".",IF(MAX($Q241:AO241,0)=OPER!$AA336,".",IF(OPER!$AB336&lt;=HOUR(AQ$7),MAX($Q241:AO241,0)+1,".")),","),IF(MAX($Q241:AO241,0)=OPER!$AA336,".",IF(OPER!$AB336&lt;=HOUR(AQ$7),MAX($Q241:AO241,0)+1,".")))</f>
        <v>,</v>
      </c>
      <c r="AQ241" s="269" t="str">
        <f>IF($E241=$E240,IF(AR240=".",IF(MAX($Q241:AP241,0)=OPER!$AA336,".",IF(OPER!$AB336&lt;=HOUR(AR$7),MAX($Q241:AP241,0)+1,".")),","),IF(MAX($Q241:AP241,0)=OPER!$AA336,".",IF(OPER!$AB336&lt;=HOUR(AR$7),MAX($Q241:AP241,0)+1,".")))</f>
        <v>,</v>
      </c>
      <c r="AR241" s="270" t="str">
        <f>IF($E241=$E240,IF(AS240=".",IF(MAX($Q241:AQ241,0)=OPER!$AA336,".",IF(OPER!$AB336&lt;=HOUR(AS$7),MAX($Q241:AQ241,0)+1,".")),","),IF(MAX($Q241:AQ241,0)=OPER!$AA336,".",IF(OPER!$AB336&lt;=HOUR(AS$7),MAX($Q241:AQ241,0)+1,".")))</f>
        <v>,</v>
      </c>
      <c r="AS241" s="271" t="str">
        <f>IF($E241=$E240,IF(AT240=".",IF(MAX($Q241:AR241,0)=OPER!$AA336,".",IF(OPER!$AB336&lt;=HOUR(AT$7),MAX($Q241:AR241,0)+1,".")),","),IF(MAX($Q241:AR241,0)=OPER!$AA336,".",IF(OPER!$AB336&lt;=HOUR(AT$7),MAX($Q241:AR241,0)+1,".")))</f>
        <v>,</v>
      </c>
      <c r="AT241" s="269" t="str">
        <f>IF($E241=$E240,IF(AU240=".",IF(MAX($Q241:AS241,0)=OPER!$AA336,".",IF(OPER!$AB336&lt;=HOUR(AU$7),MAX($Q241:AS241,0)+1,".")),","),IF(MAX($Q241:AS241,0)=OPER!$AA336,".",IF(OPER!$AB336&lt;=HOUR(AU$7),MAX($Q241:AS241,0)+1,".")))</f>
        <v>,</v>
      </c>
      <c r="AU241" s="269" t="str">
        <f>IF($E241=$E240,IF(AV240=".",IF(MAX($Q241:AT241,0)=OPER!$AA336,".",IF(OPER!$AB336&lt;=HOUR(AV$7),MAX($Q241:AT241,0)+1,".")),","),IF(MAX($Q241:AT241,0)=OPER!$AA336,".",IF(OPER!$AB336&lt;=HOUR(AV$7),MAX($Q241:AT241,0)+1,".")))</f>
        <v>,</v>
      </c>
      <c r="AV241" s="270" t="str">
        <f>IF($E241=$E240,IF(AW240=".",IF(MAX($Q241:AU241,0)=OPER!$AA336,".",IF(OPER!$AB336&lt;=HOUR(AW$7),MAX($Q241:AU241,0)+1,".")),","),IF(MAX($Q241:AU241,0)=OPER!$AA336,".",IF(OPER!$AB336&lt;=HOUR(AW$7),MAX($Q241:AU241,0)+1,".")))</f>
        <v>,</v>
      </c>
      <c r="AW241" s="271" t="str">
        <f>IF($E241=$E240,IF(AX240=".",IF(MAX($Q241:AV241,0)=OPER!$AA336,".",IF(OPER!$AB336&lt;=HOUR(AX$7),MAX($Q241:AV241,0)+1,".")),","),IF(MAX($Q241:AV241,0)=OPER!$AA336,".",IF(OPER!$AB336&lt;=HOUR(AX$7),MAX($Q241:AV241,0)+1,".")))</f>
        <v>,</v>
      </c>
      <c r="AX241" s="269" t="str">
        <f>IF($E241=$E240,IF(AY240=".",IF(MAX($Q241:AW241,0)=OPER!$AA336,".",IF(OPER!$AB336&lt;=HOUR(AY$7),MAX($Q241:AW241,0)+1,".")),","),IF(MAX($Q241:AW241,0)=OPER!$AA336,".",IF(OPER!$AB336&lt;=HOUR(AY$7),MAX($Q241:AW241,0)+1,".")))</f>
        <v>,</v>
      </c>
      <c r="AY241" s="269" t="str">
        <f>IF($E241=$E240,IF(AZ240=".",IF(MAX($Q241:AX241,0)=OPER!$AA336,".",IF(OPER!$AB336&lt;=HOUR(AZ$7),MAX($Q241:AX241,0)+1,".")),","),IF(MAX($Q241:AX241,0)=OPER!$AA336,".",IF(OPER!$AB336&lt;=HOUR(AZ$7),MAX($Q241:AX241,0)+1,".")))</f>
        <v>,</v>
      </c>
      <c r="AZ241" s="270" t="str">
        <f>IF($E241=$E240,IF(BA240=".",IF(MAX($Q241:AY241,0)=OPER!$AA336,".",IF(OPER!$AB336&lt;=HOUR(BA$7),MAX($Q241:AY241,0)+1,".")),","),IF(MAX($Q241:AY241,0)=OPER!$AA336,".",IF(OPER!$AB336&lt;=HOUR(BA$7),MAX($Q241:AY241,0)+1,".")))</f>
        <v>,</v>
      </c>
      <c r="BA241" s="30">
        <f>+OPER!AK235</f>
        <v>0</v>
      </c>
    </row>
    <row r="242" spans="1:53" ht="59.8" x14ac:dyDescent="0.2">
      <c r="A242" s="282" t="str">
        <f>IF(OPER!AF236=0,"",OPER!AF236)</f>
        <v/>
      </c>
      <c r="B242" s="109" t="str">
        <f>IF(OPER!V236=0,"",OPER!V236)</f>
        <v/>
      </c>
      <c r="C242" s="71" t="str">
        <f>IF(OPER!U236 = 0,"", OPER!U236)</f>
        <v/>
      </c>
      <c r="D242" s="30" t="str">
        <f t="shared" si="16"/>
        <v/>
      </c>
      <c r="E242" s="262" t="str">
        <f>IF(OPER!X236 = 0,"",OPER!X236)</f>
        <v/>
      </c>
      <c r="F242" s="262" t="str">
        <f>IF(OPER!I236 = 0,"",OPER!I236)</f>
        <v/>
      </c>
      <c r="G242" s="263" t="str">
        <f>IF(OPER!C236=0,"",OPER!C236)</f>
        <v/>
      </c>
      <c r="H242" s="30" t="str">
        <f>IF(OPER!R236 = 0,"",OPER!R236)</f>
        <v/>
      </c>
      <c r="I242" s="30" t="str">
        <f>IF(OPER!F236=0,"", OPER!F236)</f>
        <v/>
      </c>
      <c r="J242" s="108" t="str">
        <f>IF(OPER!G236=0,"",OPER!G236)</f>
        <v/>
      </c>
      <c r="K242" s="250">
        <f>+OPER!R236</f>
        <v>0</v>
      </c>
      <c r="L242" s="262">
        <f t="shared" si="17"/>
        <v>0</v>
      </c>
      <c r="M242" s="250">
        <f t="shared" si="18"/>
        <v>0</v>
      </c>
      <c r="N242" s="205" t="str">
        <f>IF(OPER!A236=0,"",OPER!A236)</f>
        <v/>
      </c>
      <c r="O242" s="73" t="str">
        <f>IF(OPER!AJ2092=0,"",OPER!AJ2092)</f>
        <v/>
      </c>
      <c r="P242" s="264" t="str">
        <f>IF(OPER!AH236="EJECUTADO","SI",IF(OPER!AH236="NO EJECUTADO","NO",""))</f>
        <v/>
      </c>
      <c r="Q242" s="264" t="str">
        <f>IF(OPER!AN236="EJECUTADO","SI",IF(OPER!AN236="NO EJECUTADO","NO",""))</f>
        <v/>
      </c>
      <c r="R242" s="221" t="str">
        <f>IFERROR(VLOOKUP(OPER!Z236,OPER!$AU$490:$AV$577,2,0),"NO ASIGNADO")</f>
        <v>NO ASIGNADO</v>
      </c>
      <c r="S242" s="6">
        <f>+OPER!AG236</f>
        <v>0</v>
      </c>
      <c r="T242" s="268" t="str">
        <f>IF($E242=$E241,IF(U241=".",IF(MAX($Q242:Q242,0)=OPER!$AA337,".",IF(OPER!$AB337&lt;=HOUR(U$7),MAX($Q242:Q242,0)+1,".")),","),IF(MAX($Q242:Q242,0)=OPER!$AA337,".",IF(OPER!$AB337&lt;=HOUR(U$7),MAX($Q242:Q242,0)+1,".")))</f>
        <v>,</v>
      </c>
      <c r="U242" s="269" t="str">
        <f>IF($E242=$E241,IF(V241=".",IF(MAX($Q242:T242,0)=OPER!$AA337,".",IF(OPER!$AB337&lt;=HOUR(V$7),MAX($Q242:T242,0)+1,".")),","),IF(MAX($Q242:T242,0)=OPER!$AA337,".",IF(OPER!$AB337&lt;=HOUR(V$7),MAX($Q242:T242,0)+1,".")))</f>
        <v>,</v>
      </c>
      <c r="V242" s="269" t="str">
        <f>IF($E242=$E241,IF(W241=".",IF(MAX($Q242:U242,0)=OPER!$AA337,".",IF(OPER!$AB337&lt;=HOUR(W$7),MAX($Q242:U242,0)+1,".")),","),IF(MAX($Q242:U242,0)=OPER!$AA337,".",IF(OPER!$AB337&lt;=HOUR(W$7),MAX($Q242:U242,0)+1,".")))</f>
        <v>,</v>
      </c>
      <c r="W242" s="269" t="str">
        <f>IF($E242=$E241,IF(X241=".",IF(MAX($Q242:V242,0)=OPER!$AA337,".",IF(OPER!$AB337&lt;=HOUR(X$7),MAX($Q242:V242,0)+1,".")),","),IF(MAX($Q242:V242,0)=OPER!$AA337,".",IF(OPER!$AB337&lt;=HOUR(X$7),MAX($Q242:V242,0)+1,".")))</f>
        <v>,</v>
      </c>
      <c r="X242" s="270" t="str">
        <f>IF($E242=$E241,IF(Y241=".",IF(MAX($Q242:W242,0)=OPER!$AA337,".",IF(OPER!$AB337&lt;=HOUR(Y$7),MAX($Q242:W242,0)+1,".")),","),IF(MAX($Q242:W242,0)=OPER!$AA337,".",IF(OPER!$AB337&lt;=HOUR(Y$7),MAX($Q242:W242,0)+1,".")))</f>
        <v>,</v>
      </c>
      <c r="Y242" s="271" t="str">
        <f>IF($E242=$E241,IF(Z241=".",IF(MAX($Q242:X242,0)=OPER!$AA337,".",IF(OPER!$AB337&lt;=HOUR(Z$7),MAX($Q242:X242,0)+1,".")),","),IF(MAX($Q242:X242,0)=OPER!$AA337,".",IF(OPER!$AB337&lt;=HOUR(Z$7),MAX($Q242:X242,0)+1,".")))</f>
        <v>,</v>
      </c>
      <c r="Z242" s="269" t="str">
        <f>IF($E242=$E241,IF(AA241=".",IF(MAX($Q242:Y242,0)=OPER!$AA337,".",IF(OPER!$AB337&lt;=HOUR(AA$7),MAX($Q242:Y242,0)+1,".")),","),IF(MAX($Q242:Y242,0)=OPER!$AA337,".",IF(OPER!$AB337&lt;=HOUR(AA$7),MAX($Q242:Y242,0)+1,".")))</f>
        <v>,</v>
      </c>
      <c r="AA242" s="269" t="str">
        <f>IF($E242=$E241,IF(AB241=".",IF(MAX($Q242:Z242,0)=OPER!$AA337,".",IF(OPER!$AB337&lt;=HOUR(AB$7),MAX($Q242:Z242,0)+1,".")),","),IF(MAX($Q242:Z242,0)=OPER!$AA337,".",IF(OPER!$AB337&lt;=HOUR(AB$7),MAX($Q242:Z242,0)+1,".")))</f>
        <v>,</v>
      </c>
      <c r="AB242" s="270" t="str">
        <f>IF($E242=$E241,IF(AC241=".",IF(MAX($Q242:AA242,0)=OPER!$AA337,".",IF(OPER!$AB337&lt;=HOUR(AC$7),MAX($Q242:AA242,0)+1,".")),","),IF(MAX($Q242:AA242,0)=OPER!$AA337,".",IF(OPER!$AB337&lt;=HOUR(AC$7),MAX($Q242:AA242,0)+1,".")))</f>
        <v>,</v>
      </c>
      <c r="AC242" s="271" t="str">
        <f>IF($E242=$E241,IF(AD241=".",IF(MAX($Q242:AB242,0)=OPER!$AA337,".",IF(OPER!$AB337&lt;=HOUR(AD$7),MAX($Q242:AB242,0)+1,".")),","),IF(MAX($Q242:AB242,0)=OPER!$AA337,".",IF(OPER!$AB337&lt;=HOUR(AD$7),MAX($Q242:AB242,0)+1,".")))</f>
        <v>,</v>
      </c>
      <c r="AD242" s="269" t="str">
        <f>IF($E242=$E241,IF(AE241=".",IF(MAX($Q242:AC242,0)=OPER!$AA337,".",IF(OPER!$AB337&lt;=HOUR(AE$7),MAX($Q242:AC242,0)+1,".")),","),IF(MAX($Q242:AC242,0)=OPER!$AA337,".",IF(OPER!$AB337&lt;=HOUR(AE$7),MAX($Q242:AC242,0)+1,".")))</f>
        <v>,</v>
      </c>
      <c r="AE242" s="269" t="str">
        <f>IF($E242=$E241,IF(AF241=".",IF(MAX($Q242:AD242,0)=OPER!$AA337,".",IF(OPER!$AB337&lt;=HOUR(AF$7),MAX($Q242:AD242,0)+1,".")),","),IF(MAX($Q242:AD242,0)=OPER!$AA337,".",IF(OPER!$AB337&lt;=HOUR(AF$7),MAX($Q242:AD242,0)+1,".")))</f>
        <v>,</v>
      </c>
      <c r="AF242" s="270" t="str">
        <f>IF($E242=$E241,IF(AG241=".",IF(MAX($Q242:AE242,0)=OPER!$AA337,".",IF(OPER!$AB337&lt;=HOUR(AG$7),MAX($Q242:AE242,0)+1,".")),","),IF(MAX($Q242:AE242,0)=OPER!$AA337,".",IF(OPER!$AB337&lt;=HOUR(AG$7),MAX($Q242:AE242,0)+1,".")))</f>
        <v>,</v>
      </c>
      <c r="AG242" s="271" t="str">
        <f>IF($E242=$E241,IF(AH241=".",IF(MAX($Q242:AF242,0)=OPER!$AA337,".",IF(OPER!$AB337&lt;=HOUR(AH$7),MAX($Q242:AF242,0)+1,".")),","),IF(MAX($Q242:AF242,0)=OPER!$AA337,".",IF(OPER!$AB337&lt;=HOUR(AH$7),MAX($Q242:AF242,0)+1,".")))</f>
        <v>,</v>
      </c>
      <c r="AH242" s="269" t="str">
        <f>IF($E242=$E241,IF(AI241=".",IF(MAX($Q242:AG242,0)=OPER!$AA337,".",IF(OPER!$AB337&lt;=HOUR(AI$7),MAX($Q242:AG242,0)+1,".")),","),IF(MAX($Q242:AG242,0)=OPER!$AA337,".",IF(OPER!$AB337&lt;=HOUR(AI$7),MAX($Q242:AG242,0)+1,".")))</f>
        <v>,</v>
      </c>
      <c r="AI242" s="269" t="str">
        <f>IF($E242=$E241,IF(AJ241=".",IF(MAX($Q242:AH242,0)=OPER!$AA337,".",IF(OPER!$AB337&lt;=HOUR(AJ$7),MAX($Q242:AH242,0)+1,".")),","),IF(MAX($Q242:AH242,0)=OPER!$AA337,".",IF(OPER!$AB337&lt;=HOUR(AJ$7),MAX($Q242:AH242,0)+1,".")))</f>
        <v>,</v>
      </c>
      <c r="AJ242" s="270" t="str">
        <f>IF($E242=$E241,IF(AK241=".",IF(MAX($Q242:AI242,0)=OPER!$AA337,".",IF(OPER!$AB337&lt;=HOUR(AK$7),MAX($Q242:AI242,0)+1,".")),","),IF(MAX($Q242:AI242,0)=OPER!$AA337,".",IF(OPER!$AB337&lt;=HOUR(AK$7),MAX($Q242:AI242,0)+1,".")))</f>
        <v>,</v>
      </c>
      <c r="AK242" s="271" t="str">
        <f>IF($E242=$E241,IF(AL241=".",IF(MAX($Q242:AJ242,0)=OPER!$AA337,".",IF(OPER!$AB337&lt;=HOUR(AL$7),MAX($Q242:AJ242,0)+1,".")),","),IF(MAX($Q242:AJ242,0)=OPER!$AA337,".",IF(OPER!$AB337&lt;=HOUR(AL$7),MAX($Q242:AJ242,0)+1,".")))</f>
        <v>,</v>
      </c>
      <c r="AL242" s="269" t="str">
        <f>IF($E242=$E241,IF(AM241=".",IF(MAX($Q242:AK242,0)=OPER!$AA337,".",IF(OPER!$AB337&lt;=HOUR(AM$7),MAX($Q242:AK242,0)+1,".")),","),IF(MAX($Q242:AK242,0)=OPER!$AA337,".",IF(OPER!$AB337&lt;=HOUR(AM$7),MAX($Q242:AK242,0)+1,".")))</f>
        <v>,</v>
      </c>
      <c r="AM242" s="269" t="str">
        <f>IF($E242=$E241,IF(AN241=".",IF(MAX($Q242:AL242,0)=OPER!$AA337,".",IF(OPER!$AB337&lt;=HOUR(AN$7),MAX($Q242:AL242,0)+1,".")),","),IF(MAX($Q242:AL242,0)=OPER!$AA337,".",IF(OPER!$AB337&lt;=HOUR(AN$7),MAX($Q242:AL242,0)+1,".")))</f>
        <v>,</v>
      </c>
      <c r="AN242" s="270" t="str">
        <f>IF($E242=$E241,IF(AO241=".",IF(MAX($Q242:AM242,0)=OPER!$AA337,".",IF(OPER!$AB337&lt;=HOUR(AO$7),MAX($Q242:AM242,0)+1,".")),","),IF(MAX($Q242:AM242,0)=OPER!$AA337,".",IF(OPER!$AB337&lt;=HOUR(AO$7),MAX($Q242:AM242,0)+1,".")))</f>
        <v>,</v>
      </c>
      <c r="AO242" s="271" t="str">
        <f>IF($E242=$E241,IF(AP241=".",IF(MAX($Q242:AN242,0)=OPER!$AA337,".",IF(OPER!$AB337&lt;=HOUR(AP$7),MAX($Q242:AN242,0)+1,".")),","),IF(MAX($Q242:AN242,0)=OPER!$AA337,".",IF(OPER!$AB337&lt;=HOUR(AP$7),MAX($Q242:AN242,0)+1,".")))</f>
        <v>,</v>
      </c>
      <c r="AP242" s="269" t="str">
        <f>IF($E242=$E241,IF(AQ241=".",IF(MAX($Q242:AO242,0)=OPER!$AA337,".",IF(OPER!$AB337&lt;=HOUR(AQ$7),MAX($Q242:AO242,0)+1,".")),","),IF(MAX($Q242:AO242,0)=OPER!$AA337,".",IF(OPER!$AB337&lt;=HOUR(AQ$7),MAX($Q242:AO242,0)+1,".")))</f>
        <v>,</v>
      </c>
      <c r="AQ242" s="269" t="str">
        <f>IF($E242=$E241,IF(AR241=".",IF(MAX($Q242:AP242,0)=OPER!$AA337,".",IF(OPER!$AB337&lt;=HOUR(AR$7),MAX($Q242:AP242,0)+1,".")),","),IF(MAX($Q242:AP242,0)=OPER!$AA337,".",IF(OPER!$AB337&lt;=HOUR(AR$7),MAX($Q242:AP242,0)+1,".")))</f>
        <v>,</v>
      </c>
      <c r="AR242" s="270" t="str">
        <f>IF($E242=$E241,IF(AS241=".",IF(MAX($Q242:AQ242,0)=OPER!$AA337,".",IF(OPER!$AB337&lt;=HOUR(AS$7),MAX($Q242:AQ242,0)+1,".")),","),IF(MAX($Q242:AQ242,0)=OPER!$AA337,".",IF(OPER!$AB337&lt;=HOUR(AS$7),MAX($Q242:AQ242,0)+1,".")))</f>
        <v>,</v>
      </c>
      <c r="AS242" s="271" t="str">
        <f>IF($E242=$E241,IF(AT241=".",IF(MAX($Q242:AR242,0)=OPER!$AA337,".",IF(OPER!$AB337&lt;=HOUR(AT$7),MAX($Q242:AR242,0)+1,".")),","),IF(MAX($Q242:AR242,0)=OPER!$AA337,".",IF(OPER!$AB337&lt;=HOUR(AT$7),MAX($Q242:AR242,0)+1,".")))</f>
        <v>,</v>
      </c>
      <c r="AT242" s="269" t="str">
        <f>IF($E242=$E241,IF(AU241=".",IF(MAX($Q242:AS242,0)=OPER!$AA337,".",IF(OPER!$AB337&lt;=HOUR(AU$7),MAX($Q242:AS242,0)+1,".")),","),IF(MAX($Q242:AS242,0)=OPER!$AA337,".",IF(OPER!$AB337&lt;=HOUR(AU$7),MAX($Q242:AS242,0)+1,".")))</f>
        <v>,</v>
      </c>
      <c r="AU242" s="269" t="str">
        <f>IF($E242=$E241,IF(AV241=".",IF(MAX($Q242:AT242,0)=OPER!$AA337,".",IF(OPER!$AB337&lt;=HOUR(AV$7),MAX($Q242:AT242,0)+1,".")),","),IF(MAX($Q242:AT242,0)=OPER!$AA337,".",IF(OPER!$AB337&lt;=HOUR(AV$7),MAX($Q242:AT242,0)+1,".")))</f>
        <v>,</v>
      </c>
      <c r="AV242" s="270" t="str">
        <f>IF($E242=$E241,IF(AW241=".",IF(MAX($Q242:AU242,0)=OPER!$AA337,".",IF(OPER!$AB337&lt;=HOUR(AW$7),MAX($Q242:AU242,0)+1,".")),","),IF(MAX($Q242:AU242,0)=OPER!$AA337,".",IF(OPER!$AB337&lt;=HOUR(AW$7),MAX($Q242:AU242,0)+1,".")))</f>
        <v>,</v>
      </c>
      <c r="AW242" s="271" t="str">
        <f>IF($E242=$E241,IF(AX241=".",IF(MAX($Q242:AV242,0)=OPER!$AA337,".",IF(OPER!$AB337&lt;=HOUR(AX$7),MAX($Q242:AV242,0)+1,".")),","),IF(MAX($Q242:AV242,0)=OPER!$AA337,".",IF(OPER!$AB337&lt;=HOUR(AX$7),MAX($Q242:AV242,0)+1,".")))</f>
        <v>,</v>
      </c>
      <c r="AX242" s="269" t="str">
        <f>IF($E242=$E241,IF(AY241=".",IF(MAX($Q242:AW242,0)=OPER!$AA337,".",IF(OPER!$AB337&lt;=HOUR(AY$7),MAX($Q242:AW242,0)+1,".")),","),IF(MAX($Q242:AW242,0)=OPER!$AA337,".",IF(OPER!$AB337&lt;=HOUR(AY$7),MAX($Q242:AW242,0)+1,".")))</f>
        <v>,</v>
      </c>
      <c r="AY242" s="269" t="str">
        <f>IF($E242=$E241,IF(AZ241=".",IF(MAX($Q242:AX242,0)=OPER!$AA337,".",IF(OPER!$AB337&lt;=HOUR(AZ$7),MAX($Q242:AX242,0)+1,".")),","),IF(MAX($Q242:AX242,0)=OPER!$AA337,".",IF(OPER!$AB337&lt;=HOUR(AZ$7),MAX($Q242:AX242,0)+1,".")))</f>
        <v>,</v>
      </c>
      <c r="AZ242" s="270" t="str">
        <f>IF($E242=$E241,IF(BA241=".",IF(MAX($Q242:AY242,0)=OPER!$AA337,".",IF(OPER!$AB337&lt;=HOUR(BA$7),MAX($Q242:AY242,0)+1,".")),","),IF(MAX($Q242:AY242,0)=OPER!$AA337,".",IF(OPER!$AB337&lt;=HOUR(BA$7),MAX($Q242:AY242,0)+1,".")))</f>
        <v>,</v>
      </c>
      <c r="BA242" s="30">
        <f>+OPER!AK236</f>
        <v>0</v>
      </c>
    </row>
    <row r="243" spans="1:53" ht="59.8" x14ac:dyDescent="0.2">
      <c r="A243" s="282" t="str">
        <f>IF(OPER!AF237=0,"",OPER!AF237)</f>
        <v/>
      </c>
      <c r="B243" s="109" t="str">
        <f>IF(OPER!V237=0,"",OPER!V237)</f>
        <v/>
      </c>
      <c r="C243" s="71" t="str">
        <f>IF(OPER!U237 = 0,"", OPER!U237)</f>
        <v/>
      </c>
      <c r="D243" s="30" t="str">
        <f t="shared" si="16"/>
        <v/>
      </c>
      <c r="E243" s="262" t="str">
        <f>IF(OPER!X237 = 0,"",OPER!X237)</f>
        <v/>
      </c>
      <c r="F243" s="262" t="str">
        <f>IF(OPER!I237 = 0,"",OPER!I237)</f>
        <v/>
      </c>
      <c r="G243" s="263" t="str">
        <f>IF(OPER!C237=0,"",OPER!C237)</f>
        <v/>
      </c>
      <c r="H243" s="30" t="str">
        <f>IF(OPER!R237 = 0,"",OPER!R237)</f>
        <v/>
      </c>
      <c r="I243" s="30" t="str">
        <f>IF(OPER!F237=0,"", OPER!F237)</f>
        <v/>
      </c>
      <c r="J243" s="108" t="str">
        <f>IF(OPER!G237=0,"",OPER!G237)</f>
        <v/>
      </c>
      <c r="K243" s="250">
        <f>+OPER!R237</f>
        <v>0</v>
      </c>
      <c r="L243" s="262">
        <f t="shared" si="17"/>
        <v>0</v>
      </c>
      <c r="M243" s="250">
        <f t="shared" si="18"/>
        <v>0</v>
      </c>
      <c r="N243" s="205" t="str">
        <f>IF(OPER!A237=0,"",OPER!A237)</f>
        <v/>
      </c>
      <c r="O243" s="73" t="str">
        <f>IF(OPER!AJ2093=0,"",OPER!AJ2093)</f>
        <v/>
      </c>
      <c r="P243" s="264" t="str">
        <f>IF(OPER!AH237="EJECUTADO","SI",IF(OPER!AH237="NO EJECUTADO","NO",""))</f>
        <v/>
      </c>
      <c r="Q243" s="264" t="str">
        <f>IF(OPER!AN237="EJECUTADO","SI",IF(OPER!AN237="NO EJECUTADO","NO",""))</f>
        <v/>
      </c>
      <c r="R243" s="221" t="str">
        <f>IFERROR(VLOOKUP(OPER!Z237,OPER!$AU$490:$AV$577,2,0),"NO ASIGNADO")</f>
        <v>NO ASIGNADO</v>
      </c>
      <c r="S243" s="6">
        <f>+OPER!AG237</f>
        <v>0</v>
      </c>
      <c r="T243" s="268" t="str">
        <f>IF($E243=$E242,IF(U242=".",IF(MAX($Q243:Q243,0)=OPER!$AA338,".",IF(OPER!$AB338&lt;=HOUR(U$7),MAX($Q243:Q243,0)+1,".")),","),IF(MAX($Q243:Q243,0)=OPER!$AA338,".",IF(OPER!$AB338&lt;=HOUR(U$7),MAX($Q243:Q243,0)+1,".")))</f>
        <v>,</v>
      </c>
      <c r="U243" s="269" t="str">
        <f>IF($E243=$E242,IF(V242=".",IF(MAX($Q243:T243,0)=OPER!$AA338,".",IF(OPER!$AB338&lt;=HOUR(V$7),MAX($Q243:T243,0)+1,".")),","),IF(MAX($Q243:T243,0)=OPER!$AA338,".",IF(OPER!$AB338&lt;=HOUR(V$7),MAX($Q243:T243,0)+1,".")))</f>
        <v>,</v>
      </c>
      <c r="V243" s="269" t="str">
        <f>IF($E243=$E242,IF(W242=".",IF(MAX($Q243:U243,0)=OPER!$AA338,".",IF(OPER!$AB338&lt;=HOUR(W$7),MAX($Q243:U243,0)+1,".")),","),IF(MAX($Q243:U243,0)=OPER!$AA338,".",IF(OPER!$AB338&lt;=HOUR(W$7),MAX($Q243:U243,0)+1,".")))</f>
        <v>,</v>
      </c>
      <c r="W243" s="269" t="str">
        <f>IF($E243=$E242,IF(X242=".",IF(MAX($Q243:V243,0)=OPER!$AA338,".",IF(OPER!$AB338&lt;=HOUR(X$7),MAX($Q243:V243,0)+1,".")),","),IF(MAX($Q243:V243,0)=OPER!$AA338,".",IF(OPER!$AB338&lt;=HOUR(X$7),MAX($Q243:V243,0)+1,".")))</f>
        <v>,</v>
      </c>
      <c r="X243" s="270" t="str">
        <f>IF($E243=$E242,IF(Y242=".",IF(MAX($Q243:W243,0)=OPER!$AA338,".",IF(OPER!$AB338&lt;=HOUR(Y$7),MAX($Q243:W243,0)+1,".")),","),IF(MAX($Q243:W243,0)=OPER!$AA338,".",IF(OPER!$AB338&lt;=HOUR(Y$7),MAX($Q243:W243,0)+1,".")))</f>
        <v>,</v>
      </c>
      <c r="Y243" s="271" t="str">
        <f>IF($E243=$E242,IF(Z242=".",IF(MAX($Q243:X243,0)=OPER!$AA338,".",IF(OPER!$AB338&lt;=HOUR(Z$7),MAX($Q243:X243,0)+1,".")),","),IF(MAX($Q243:X243,0)=OPER!$AA338,".",IF(OPER!$AB338&lt;=HOUR(Z$7),MAX($Q243:X243,0)+1,".")))</f>
        <v>,</v>
      </c>
      <c r="Z243" s="269" t="str">
        <f>IF($E243=$E242,IF(AA242=".",IF(MAX($Q243:Y243,0)=OPER!$AA338,".",IF(OPER!$AB338&lt;=HOUR(AA$7),MAX($Q243:Y243,0)+1,".")),","),IF(MAX($Q243:Y243,0)=OPER!$AA338,".",IF(OPER!$AB338&lt;=HOUR(AA$7),MAX($Q243:Y243,0)+1,".")))</f>
        <v>,</v>
      </c>
      <c r="AA243" s="269" t="str">
        <f>IF($E243=$E242,IF(AB242=".",IF(MAX($Q243:Z243,0)=OPER!$AA338,".",IF(OPER!$AB338&lt;=HOUR(AB$7),MAX($Q243:Z243,0)+1,".")),","),IF(MAX($Q243:Z243,0)=OPER!$AA338,".",IF(OPER!$AB338&lt;=HOUR(AB$7),MAX($Q243:Z243,0)+1,".")))</f>
        <v>,</v>
      </c>
      <c r="AB243" s="270" t="str">
        <f>IF($E243=$E242,IF(AC242=".",IF(MAX($Q243:AA243,0)=OPER!$AA338,".",IF(OPER!$AB338&lt;=HOUR(AC$7),MAX($Q243:AA243,0)+1,".")),","),IF(MAX($Q243:AA243,0)=OPER!$AA338,".",IF(OPER!$AB338&lt;=HOUR(AC$7),MAX($Q243:AA243,0)+1,".")))</f>
        <v>,</v>
      </c>
      <c r="AC243" s="271" t="str">
        <f>IF($E243=$E242,IF(AD242=".",IF(MAX($Q243:AB243,0)=OPER!$AA338,".",IF(OPER!$AB338&lt;=HOUR(AD$7),MAX($Q243:AB243,0)+1,".")),","),IF(MAX($Q243:AB243,0)=OPER!$AA338,".",IF(OPER!$AB338&lt;=HOUR(AD$7),MAX($Q243:AB243,0)+1,".")))</f>
        <v>,</v>
      </c>
      <c r="AD243" s="269" t="str">
        <f>IF($E243=$E242,IF(AE242=".",IF(MAX($Q243:AC243,0)=OPER!$AA338,".",IF(OPER!$AB338&lt;=HOUR(AE$7),MAX($Q243:AC243,0)+1,".")),","),IF(MAX($Q243:AC243,0)=OPER!$AA338,".",IF(OPER!$AB338&lt;=HOUR(AE$7),MAX($Q243:AC243,0)+1,".")))</f>
        <v>,</v>
      </c>
      <c r="AE243" s="269" t="str">
        <f>IF($E243=$E242,IF(AF242=".",IF(MAX($Q243:AD243,0)=OPER!$AA338,".",IF(OPER!$AB338&lt;=HOUR(AF$7),MAX($Q243:AD243,0)+1,".")),","),IF(MAX($Q243:AD243,0)=OPER!$AA338,".",IF(OPER!$AB338&lt;=HOUR(AF$7),MAX($Q243:AD243,0)+1,".")))</f>
        <v>,</v>
      </c>
      <c r="AF243" s="270" t="str">
        <f>IF($E243=$E242,IF(AG242=".",IF(MAX($Q243:AE243,0)=OPER!$AA338,".",IF(OPER!$AB338&lt;=HOUR(AG$7),MAX($Q243:AE243,0)+1,".")),","),IF(MAX($Q243:AE243,0)=OPER!$AA338,".",IF(OPER!$AB338&lt;=HOUR(AG$7),MAX($Q243:AE243,0)+1,".")))</f>
        <v>,</v>
      </c>
      <c r="AG243" s="271" t="str">
        <f>IF($E243=$E242,IF(AH242=".",IF(MAX($Q243:AF243,0)=OPER!$AA338,".",IF(OPER!$AB338&lt;=HOUR(AH$7),MAX($Q243:AF243,0)+1,".")),","),IF(MAX($Q243:AF243,0)=OPER!$AA338,".",IF(OPER!$AB338&lt;=HOUR(AH$7),MAX($Q243:AF243,0)+1,".")))</f>
        <v>,</v>
      </c>
      <c r="AH243" s="269" t="str">
        <f>IF($E243=$E242,IF(AI242=".",IF(MAX($Q243:AG243,0)=OPER!$AA338,".",IF(OPER!$AB338&lt;=HOUR(AI$7),MAX($Q243:AG243,0)+1,".")),","),IF(MAX($Q243:AG243,0)=OPER!$AA338,".",IF(OPER!$AB338&lt;=HOUR(AI$7),MAX($Q243:AG243,0)+1,".")))</f>
        <v>,</v>
      </c>
      <c r="AI243" s="269" t="str">
        <f>IF($E243=$E242,IF(AJ242=".",IF(MAX($Q243:AH243,0)=OPER!$AA338,".",IF(OPER!$AB338&lt;=HOUR(AJ$7),MAX($Q243:AH243,0)+1,".")),","),IF(MAX($Q243:AH243,0)=OPER!$AA338,".",IF(OPER!$AB338&lt;=HOUR(AJ$7),MAX($Q243:AH243,0)+1,".")))</f>
        <v>,</v>
      </c>
      <c r="AJ243" s="270" t="str">
        <f>IF($E243=$E242,IF(AK242=".",IF(MAX($Q243:AI243,0)=OPER!$AA338,".",IF(OPER!$AB338&lt;=HOUR(AK$7),MAX($Q243:AI243,0)+1,".")),","),IF(MAX($Q243:AI243,0)=OPER!$AA338,".",IF(OPER!$AB338&lt;=HOUR(AK$7),MAX($Q243:AI243,0)+1,".")))</f>
        <v>,</v>
      </c>
      <c r="AK243" s="271" t="str">
        <f>IF($E243=$E242,IF(AL242=".",IF(MAX($Q243:AJ243,0)=OPER!$AA338,".",IF(OPER!$AB338&lt;=HOUR(AL$7),MAX($Q243:AJ243,0)+1,".")),","),IF(MAX($Q243:AJ243,0)=OPER!$AA338,".",IF(OPER!$AB338&lt;=HOUR(AL$7),MAX($Q243:AJ243,0)+1,".")))</f>
        <v>,</v>
      </c>
      <c r="AL243" s="269" t="str">
        <f>IF($E243=$E242,IF(AM242=".",IF(MAX($Q243:AK243,0)=OPER!$AA338,".",IF(OPER!$AB338&lt;=HOUR(AM$7),MAX($Q243:AK243,0)+1,".")),","),IF(MAX($Q243:AK243,0)=OPER!$AA338,".",IF(OPER!$AB338&lt;=HOUR(AM$7),MAX($Q243:AK243,0)+1,".")))</f>
        <v>,</v>
      </c>
      <c r="AM243" s="269" t="str">
        <f>IF($E243=$E242,IF(AN242=".",IF(MAX($Q243:AL243,0)=OPER!$AA338,".",IF(OPER!$AB338&lt;=HOUR(AN$7),MAX($Q243:AL243,0)+1,".")),","),IF(MAX($Q243:AL243,0)=OPER!$AA338,".",IF(OPER!$AB338&lt;=HOUR(AN$7),MAX($Q243:AL243,0)+1,".")))</f>
        <v>,</v>
      </c>
      <c r="AN243" s="270" t="str">
        <f>IF($E243=$E242,IF(AO242=".",IF(MAX($Q243:AM243,0)=OPER!$AA338,".",IF(OPER!$AB338&lt;=HOUR(AO$7),MAX($Q243:AM243,0)+1,".")),","),IF(MAX($Q243:AM243,0)=OPER!$AA338,".",IF(OPER!$AB338&lt;=HOUR(AO$7),MAX($Q243:AM243,0)+1,".")))</f>
        <v>,</v>
      </c>
      <c r="AO243" s="271" t="str">
        <f>IF($E243=$E242,IF(AP242=".",IF(MAX($Q243:AN243,0)=OPER!$AA338,".",IF(OPER!$AB338&lt;=HOUR(AP$7),MAX($Q243:AN243,0)+1,".")),","),IF(MAX($Q243:AN243,0)=OPER!$AA338,".",IF(OPER!$AB338&lt;=HOUR(AP$7),MAX($Q243:AN243,0)+1,".")))</f>
        <v>,</v>
      </c>
      <c r="AP243" s="269" t="str">
        <f>IF($E243=$E242,IF(AQ242=".",IF(MAX($Q243:AO243,0)=OPER!$AA338,".",IF(OPER!$AB338&lt;=HOUR(AQ$7),MAX($Q243:AO243,0)+1,".")),","),IF(MAX($Q243:AO243,0)=OPER!$AA338,".",IF(OPER!$AB338&lt;=HOUR(AQ$7),MAX($Q243:AO243,0)+1,".")))</f>
        <v>,</v>
      </c>
      <c r="AQ243" s="269" t="str">
        <f>IF($E243=$E242,IF(AR242=".",IF(MAX($Q243:AP243,0)=OPER!$AA338,".",IF(OPER!$AB338&lt;=HOUR(AR$7),MAX($Q243:AP243,0)+1,".")),","),IF(MAX($Q243:AP243,0)=OPER!$AA338,".",IF(OPER!$AB338&lt;=HOUR(AR$7),MAX($Q243:AP243,0)+1,".")))</f>
        <v>,</v>
      </c>
      <c r="AR243" s="270" t="str">
        <f>IF($E243=$E242,IF(AS242=".",IF(MAX($Q243:AQ243,0)=OPER!$AA338,".",IF(OPER!$AB338&lt;=HOUR(AS$7),MAX($Q243:AQ243,0)+1,".")),","),IF(MAX($Q243:AQ243,0)=OPER!$AA338,".",IF(OPER!$AB338&lt;=HOUR(AS$7),MAX($Q243:AQ243,0)+1,".")))</f>
        <v>,</v>
      </c>
      <c r="AS243" s="271" t="str">
        <f>IF($E243=$E242,IF(AT242=".",IF(MAX($Q243:AR243,0)=OPER!$AA338,".",IF(OPER!$AB338&lt;=HOUR(AT$7),MAX($Q243:AR243,0)+1,".")),","),IF(MAX($Q243:AR243,0)=OPER!$AA338,".",IF(OPER!$AB338&lt;=HOUR(AT$7),MAX($Q243:AR243,0)+1,".")))</f>
        <v>,</v>
      </c>
      <c r="AT243" s="269" t="str">
        <f>IF($E243=$E242,IF(AU242=".",IF(MAX($Q243:AS243,0)=OPER!$AA338,".",IF(OPER!$AB338&lt;=HOUR(AU$7),MAX($Q243:AS243,0)+1,".")),","),IF(MAX($Q243:AS243,0)=OPER!$AA338,".",IF(OPER!$AB338&lt;=HOUR(AU$7),MAX($Q243:AS243,0)+1,".")))</f>
        <v>,</v>
      </c>
      <c r="AU243" s="269" t="str">
        <f>IF($E243=$E242,IF(AV242=".",IF(MAX($Q243:AT243,0)=OPER!$AA338,".",IF(OPER!$AB338&lt;=HOUR(AV$7),MAX($Q243:AT243,0)+1,".")),","),IF(MAX($Q243:AT243,0)=OPER!$AA338,".",IF(OPER!$AB338&lt;=HOUR(AV$7),MAX($Q243:AT243,0)+1,".")))</f>
        <v>,</v>
      </c>
      <c r="AV243" s="270" t="str">
        <f>IF($E243=$E242,IF(AW242=".",IF(MAX($Q243:AU243,0)=OPER!$AA338,".",IF(OPER!$AB338&lt;=HOUR(AW$7),MAX($Q243:AU243,0)+1,".")),","),IF(MAX($Q243:AU243,0)=OPER!$AA338,".",IF(OPER!$AB338&lt;=HOUR(AW$7),MAX($Q243:AU243,0)+1,".")))</f>
        <v>,</v>
      </c>
      <c r="AW243" s="271" t="str">
        <f>IF($E243=$E242,IF(AX242=".",IF(MAX($Q243:AV243,0)=OPER!$AA338,".",IF(OPER!$AB338&lt;=HOUR(AX$7),MAX($Q243:AV243,0)+1,".")),","),IF(MAX($Q243:AV243,0)=OPER!$AA338,".",IF(OPER!$AB338&lt;=HOUR(AX$7),MAX($Q243:AV243,0)+1,".")))</f>
        <v>,</v>
      </c>
      <c r="AX243" s="269" t="str">
        <f>IF($E243=$E242,IF(AY242=".",IF(MAX($Q243:AW243,0)=OPER!$AA338,".",IF(OPER!$AB338&lt;=HOUR(AY$7),MAX($Q243:AW243,0)+1,".")),","),IF(MAX($Q243:AW243,0)=OPER!$AA338,".",IF(OPER!$AB338&lt;=HOUR(AY$7),MAX($Q243:AW243,0)+1,".")))</f>
        <v>,</v>
      </c>
      <c r="AY243" s="269" t="str">
        <f>IF($E243=$E242,IF(AZ242=".",IF(MAX($Q243:AX243,0)=OPER!$AA338,".",IF(OPER!$AB338&lt;=HOUR(AZ$7),MAX($Q243:AX243,0)+1,".")),","),IF(MAX($Q243:AX243,0)=OPER!$AA338,".",IF(OPER!$AB338&lt;=HOUR(AZ$7),MAX($Q243:AX243,0)+1,".")))</f>
        <v>,</v>
      </c>
      <c r="AZ243" s="270" t="str">
        <f>IF($E243=$E242,IF(BA242=".",IF(MAX($Q243:AY243,0)=OPER!$AA338,".",IF(OPER!$AB338&lt;=HOUR(BA$7),MAX($Q243:AY243,0)+1,".")),","),IF(MAX($Q243:AY243,0)=OPER!$AA338,".",IF(OPER!$AB338&lt;=HOUR(BA$7),MAX($Q243:AY243,0)+1,".")))</f>
        <v>,</v>
      </c>
      <c r="BA243" s="30">
        <f>+OPER!AK237</f>
        <v>0</v>
      </c>
    </row>
    <row r="244" spans="1:53" ht="59.8" x14ac:dyDescent="0.2">
      <c r="A244" s="282" t="str">
        <f>IF(OPER!AF238=0,"",OPER!AF238)</f>
        <v/>
      </c>
      <c r="B244" s="109" t="str">
        <f>IF(OPER!V238=0,"",OPER!V238)</f>
        <v/>
      </c>
      <c r="C244" s="71" t="str">
        <f>IF(OPER!U238 = 0,"", OPER!U238)</f>
        <v/>
      </c>
      <c r="D244" s="30" t="str">
        <f t="shared" si="16"/>
        <v/>
      </c>
      <c r="E244" s="262" t="str">
        <f>IF(OPER!X238 = 0,"",OPER!X238)</f>
        <v/>
      </c>
      <c r="F244" s="262" t="str">
        <f>IF(OPER!I238 = 0,"",OPER!I238)</f>
        <v/>
      </c>
      <c r="G244" s="263" t="str">
        <f>IF(OPER!C238=0,"",OPER!C238)</f>
        <v/>
      </c>
      <c r="H244" s="30" t="str">
        <f>IF(OPER!R238 = 0,"",OPER!R238)</f>
        <v/>
      </c>
      <c r="I244" s="30" t="str">
        <f>IF(OPER!F238=0,"", OPER!F238)</f>
        <v/>
      </c>
      <c r="J244" s="108" t="str">
        <f>IF(OPER!G238=0,"",OPER!G238)</f>
        <v/>
      </c>
      <c r="K244" s="250">
        <f>+OPER!R238</f>
        <v>0</v>
      </c>
      <c r="L244" s="262">
        <f t="shared" si="17"/>
        <v>0</v>
      </c>
      <c r="M244" s="250">
        <f t="shared" si="18"/>
        <v>0</v>
      </c>
      <c r="N244" s="205" t="str">
        <f>IF(OPER!A238=0,"",OPER!A238)</f>
        <v/>
      </c>
      <c r="O244" s="73" t="str">
        <f>IF(OPER!AJ2094=0,"",OPER!AJ2094)</f>
        <v/>
      </c>
      <c r="P244" s="264" t="str">
        <f>IF(OPER!AH238="EJECUTADO","SI",IF(OPER!AH238="NO EJECUTADO","NO",""))</f>
        <v/>
      </c>
      <c r="Q244" s="264" t="str">
        <f>IF(OPER!AN238="EJECUTADO","SI",IF(OPER!AN238="NO EJECUTADO","NO",""))</f>
        <v/>
      </c>
      <c r="R244" s="221" t="str">
        <f>IFERROR(VLOOKUP(OPER!Z238,OPER!$AU$490:$AV$577,2,0),"NO ASIGNADO")</f>
        <v>NO ASIGNADO</v>
      </c>
      <c r="S244" s="6">
        <f>+OPER!AG238</f>
        <v>0</v>
      </c>
      <c r="T244" s="268" t="str">
        <f>IF($E244=$E243,IF(U243=".",IF(MAX($Q244:Q244,0)=OPER!$AA339,".",IF(OPER!$AB339&lt;=HOUR(U$7),MAX($Q244:Q244,0)+1,".")),","),IF(MAX($Q244:Q244,0)=OPER!$AA339,".",IF(OPER!$AB339&lt;=HOUR(U$7),MAX($Q244:Q244,0)+1,".")))</f>
        <v>,</v>
      </c>
      <c r="U244" s="269" t="str">
        <f>IF($E244=$E243,IF(V243=".",IF(MAX($Q244:T244,0)=OPER!$AA339,".",IF(OPER!$AB339&lt;=HOUR(V$7),MAX($Q244:T244,0)+1,".")),","),IF(MAX($Q244:T244,0)=OPER!$AA339,".",IF(OPER!$AB339&lt;=HOUR(V$7),MAX($Q244:T244,0)+1,".")))</f>
        <v>,</v>
      </c>
      <c r="V244" s="269" t="str">
        <f>IF($E244=$E243,IF(W243=".",IF(MAX($Q244:U244,0)=OPER!$AA339,".",IF(OPER!$AB339&lt;=HOUR(W$7),MAX($Q244:U244,0)+1,".")),","),IF(MAX($Q244:U244,0)=OPER!$AA339,".",IF(OPER!$AB339&lt;=HOUR(W$7),MAX($Q244:U244,0)+1,".")))</f>
        <v>,</v>
      </c>
      <c r="W244" s="269" t="str">
        <f>IF($E244=$E243,IF(X243=".",IF(MAX($Q244:V244,0)=OPER!$AA339,".",IF(OPER!$AB339&lt;=HOUR(X$7),MAX($Q244:V244,0)+1,".")),","),IF(MAX($Q244:V244,0)=OPER!$AA339,".",IF(OPER!$AB339&lt;=HOUR(X$7),MAX($Q244:V244,0)+1,".")))</f>
        <v>,</v>
      </c>
      <c r="X244" s="270" t="str">
        <f>IF($E244=$E243,IF(Y243=".",IF(MAX($Q244:W244,0)=OPER!$AA339,".",IF(OPER!$AB339&lt;=HOUR(Y$7),MAX($Q244:W244,0)+1,".")),","),IF(MAX($Q244:W244,0)=OPER!$AA339,".",IF(OPER!$AB339&lt;=HOUR(Y$7),MAX($Q244:W244,0)+1,".")))</f>
        <v>,</v>
      </c>
      <c r="Y244" s="271" t="str">
        <f>IF($E244=$E243,IF(Z243=".",IF(MAX($Q244:X244,0)=OPER!$AA339,".",IF(OPER!$AB339&lt;=HOUR(Z$7),MAX($Q244:X244,0)+1,".")),","),IF(MAX($Q244:X244,0)=OPER!$AA339,".",IF(OPER!$AB339&lt;=HOUR(Z$7),MAX($Q244:X244,0)+1,".")))</f>
        <v>,</v>
      </c>
      <c r="Z244" s="269" t="str">
        <f>IF($E244=$E243,IF(AA243=".",IF(MAX($Q244:Y244,0)=OPER!$AA339,".",IF(OPER!$AB339&lt;=HOUR(AA$7),MAX($Q244:Y244,0)+1,".")),","),IF(MAX($Q244:Y244,0)=OPER!$AA339,".",IF(OPER!$AB339&lt;=HOUR(AA$7),MAX($Q244:Y244,0)+1,".")))</f>
        <v>,</v>
      </c>
      <c r="AA244" s="269" t="str">
        <f>IF($E244=$E243,IF(AB243=".",IF(MAX($Q244:Z244,0)=OPER!$AA339,".",IF(OPER!$AB339&lt;=HOUR(AB$7),MAX($Q244:Z244,0)+1,".")),","),IF(MAX($Q244:Z244,0)=OPER!$AA339,".",IF(OPER!$AB339&lt;=HOUR(AB$7),MAX($Q244:Z244,0)+1,".")))</f>
        <v>,</v>
      </c>
      <c r="AB244" s="270" t="str">
        <f>IF($E244=$E243,IF(AC243=".",IF(MAX($Q244:AA244,0)=OPER!$AA339,".",IF(OPER!$AB339&lt;=HOUR(AC$7),MAX($Q244:AA244,0)+1,".")),","),IF(MAX($Q244:AA244,0)=OPER!$AA339,".",IF(OPER!$AB339&lt;=HOUR(AC$7),MAX($Q244:AA244,0)+1,".")))</f>
        <v>,</v>
      </c>
      <c r="AC244" s="271" t="str">
        <f>IF($E244=$E243,IF(AD243=".",IF(MAX($Q244:AB244,0)=OPER!$AA339,".",IF(OPER!$AB339&lt;=HOUR(AD$7),MAX($Q244:AB244,0)+1,".")),","),IF(MAX($Q244:AB244,0)=OPER!$AA339,".",IF(OPER!$AB339&lt;=HOUR(AD$7),MAX($Q244:AB244,0)+1,".")))</f>
        <v>,</v>
      </c>
      <c r="AD244" s="269" t="str">
        <f>IF($E244=$E243,IF(AE243=".",IF(MAX($Q244:AC244,0)=OPER!$AA339,".",IF(OPER!$AB339&lt;=HOUR(AE$7),MAX($Q244:AC244,0)+1,".")),","),IF(MAX($Q244:AC244,0)=OPER!$AA339,".",IF(OPER!$AB339&lt;=HOUR(AE$7),MAX($Q244:AC244,0)+1,".")))</f>
        <v>,</v>
      </c>
      <c r="AE244" s="269" t="str">
        <f>IF($E244=$E243,IF(AF243=".",IF(MAX($Q244:AD244,0)=OPER!$AA339,".",IF(OPER!$AB339&lt;=HOUR(AF$7),MAX($Q244:AD244,0)+1,".")),","),IF(MAX($Q244:AD244,0)=OPER!$AA339,".",IF(OPER!$AB339&lt;=HOUR(AF$7),MAX($Q244:AD244,0)+1,".")))</f>
        <v>,</v>
      </c>
      <c r="AF244" s="270" t="str">
        <f>IF($E244=$E243,IF(AG243=".",IF(MAX($Q244:AE244,0)=OPER!$AA339,".",IF(OPER!$AB339&lt;=HOUR(AG$7),MAX($Q244:AE244,0)+1,".")),","),IF(MAX($Q244:AE244,0)=OPER!$AA339,".",IF(OPER!$AB339&lt;=HOUR(AG$7),MAX($Q244:AE244,0)+1,".")))</f>
        <v>,</v>
      </c>
      <c r="AG244" s="271" t="str">
        <f>IF($E244=$E243,IF(AH243=".",IF(MAX($Q244:AF244,0)=OPER!$AA339,".",IF(OPER!$AB339&lt;=HOUR(AH$7),MAX($Q244:AF244,0)+1,".")),","),IF(MAX($Q244:AF244,0)=OPER!$AA339,".",IF(OPER!$AB339&lt;=HOUR(AH$7),MAX($Q244:AF244,0)+1,".")))</f>
        <v>,</v>
      </c>
      <c r="AH244" s="269" t="str">
        <f>IF($E244=$E243,IF(AI243=".",IF(MAX($Q244:AG244,0)=OPER!$AA339,".",IF(OPER!$AB339&lt;=HOUR(AI$7),MAX($Q244:AG244,0)+1,".")),","),IF(MAX($Q244:AG244,0)=OPER!$AA339,".",IF(OPER!$AB339&lt;=HOUR(AI$7),MAX($Q244:AG244,0)+1,".")))</f>
        <v>,</v>
      </c>
      <c r="AI244" s="269" t="str">
        <f>IF($E244=$E243,IF(AJ243=".",IF(MAX($Q244:AH244,0)=OPER!$AA339,".",IF(OPER!$AB339&lt;=HOUR(AJ$7),MAX($Q244:AH244,0)+1,".")),","),IF(MAX($Q244:AH244,0)=OPER!$AA339,".",IF(OPER!$AB339&lt;=HOUR(AJ$7),MAX($Q244:AH244,0)+1,".")))</f>
        <v>,</v>
      </c>
      <c r="AJ244" s="270" t="str">
        <f>IF($E244=$E243,IF(AK243=".",IF(MAX($Q244:AI244,0)=OPER!$AA339,".",IF(OPER!$AB339&lt;=HOUR(AK$7),MAX($Q244:AI244,0)+1,".")),","),IF(MAX($Q244:AI244,0)=OPER!$AA339,".",IF(OPER!$AB339&lt;=HOUR(AK$7),MAX($Q244:AI244,0)+1,".")))</f>
        <v>,</v>
      </c>
      <c r="AK244" s="271" t="str">
        <f>IF($E244=$E243,IF(AL243=".",IF(MAX($Q244:AJ244,0)=OPER!$AA339,".",IF(OPER!$AB339&lt;=HOUR(AL$7),MAX($Q244:AJ244,0)+1,".")),","),IF(MAX($Q244:AJ244,0)=OPER!$AA339,".",IF(OPER!$AB339&lt;=HOUR(AL$7),MAX($Q244:AJ244,0)+1,".")))</f>
        <v>,</v>
      </c>
      <c r="AL244" s="269" t="str">
        <f>IF($E244=$E243,IF(AM243=".",IF(MAX($Q244:AK244,0)=OPER!$AA339,".",IF(OPER!$AB339&lt;=HOUR(AM$7),MAX($Q244:AK244,0)+1,".")),","),IF(MAX($Q244:AK244,0)=OPER!$AA339,".",IF(OPER!$AB339&lt;=HOUR(AM$7),MAX($Q244:AK244,0)+1,".")))</f>
        <v>,</v>
      </c>
      <c r="AM244" s="269" t="str">
        <f>IF($E244=$E243,IF(AN243=".",IF(MAX($Q244:AL244,0)=OPER!$AA339,".",IF(OPER!$AB339&lt;=HOUR(AN$7),MAX($Q244:AL244,0)+1,".")),","),IF(MAX($Q244:AL244,0)=OPER!$AA339,".",IF(OPER!$AB339&lt;=HOUR(AN$7),MAX($Q244:AL244,0)+1,".")))</f>
        <v>,</v>
      </c>
      <c r="AN244" s="270" t="str">
        <f>IF($E244=$E243,IF(AO243=".",IF(MAX($Q244:AM244,0)=OPER!$AA339,".",IF(OPER!$AB339&lt;=HOUR(AO$7),MAX($Q244:AM244,0)+1,".")),","),IF(MAX($Q244:AM244,0)=OPER!$AA339,".",IF(OPER!$AB339&lt;=HOUR(AO$7),MAX($Q244:AM244,0)+1,".")))</f>
        <v>,</v>
      </c>
      <c r="AO244" s="271" t="str">
        <f>IF($E244=$E243,IF(AP243=".",IF(MAX($Q244:AN244,0)=OPER!$AA339,".",IF(OPER!$AB339&lt;=HOUR(AP$7),MAX($Q244:AN244,0)+1,".")),","),IF(MAX($Q244:AN244,0)=OPER!$AA339,".",IF(OPER!$AB339&lt;=HOUR(AP$7),MAX($Q244:AN244,0)+1,".")))</f>
        <v>,</v>
      </c>
      <c r="AP244" s="269" t="str">
        <f>IF($E244=$E243,IF(AQ243=".",IF(MAX($Q244:AO244,0)=OPER!$AA339,".",IF(OPER!$AB339&lt;=HOUR(AQ$7),MAX($Q244:AO244,0)+1,".")),","),IF(MAX($Q244:AO244,0)=OPER!$AA339,".",IF(OPER!$AB339&lt;=HOUR(AQ$7),MAX($Q244:AO244,0)+1,".")))</f>
        <v>,</v>
      </c>
      <c r="AQ244" s="269" t="str">
        <f>IF($E244=$E243,IF(AR243=".",IF(MAX($Q244:AP244,0)=OPER!$AA339,".",IF(OPER!$AB339&lt;=HOUR(AR$7),MAX($Q244:AP244,0)+1,".")),","),IF(MAX($Q244:AP244,0)=OPER!$AA339,".",IF(OPER!$AB339&lt;=HOUR(AR$7),MAX($Q244:AP244,0)+1,".")))</f>
        <v>,</v>
      </c>
      <c r="AR244" s="270" t="str">
        <f>IF($E244=$E243,IF(AS243=".",IF(MAX($Q244:AQ244,0)=OPER!$AA339,".",IF(OPER!$AB339&lt;=HOUR(AS$7),MAX($Q244:AQ244,0)+1,".")),","),IF(MAX($Q244:AQ244,0)=OPER!$AA339,".",IF(OPER!$AB339&lt;=HOUR(AS$7),MAX($Q244:AQ244,0)+1,".")))</f>
        <v>,</v>
      </c>
      <c r="AS244" s="271" t="str">
        <f>IF($E244=$E243,IF(AT243=".",IF(MAX($Q244:AR244,0)=OPER!$AA339,".",IF(OPER!$AB339&lt;=HOUR(AT$7),MAX($Q244:AR244,0)+1,".")),","),IF(MAX($Q244:AR244,0)=OPER!$AA339,".",IF(OPER!$AB339&lt;=HOUR(AT$7),MAX($Q244:AR244,0)+1,".")))</f>
        <v>,</v>
      </c>
      <c r="AT244" s="269" t="str">
        <f>IF($E244=$E243,IF(AU243=".",IF(MAX($Q244:AS244,0)=OPER!$AA339,".",IF(OPER!$AB339&lt;=HOUR(AU$7),MAX($Q244:AS244,0)+1,".")),","),IF(MAX($Q244:AS244,0)=OPER!$AA339,".",IF(OPER!$AB339&lt;=HOUR(AU$7),MAX($Q244:AS244,0)+1,".")))</f>
        <v>,</v>
      </c>
      <c r="AU244" s="269" t="str">
        <f>IF($E244=$E243,IF(AV243=".",IF(MAX($Q244:AT244,0)=OPER!$AA339,".",IF(OPER!$AB339&lt;=HOUR(AV$7),MAX($Q244:AT244,0)+1,".")),","),IF(MAX($Q244:AT244,0)=OPER!$AA339,".",IF(OPER!$AB339&lt;=HOUR(AV$7),MAX($Q244:AT244,0)+1,".")))</f>
        <v>,</v>
      </c>
      <c r="AV244" s="270" t="str">
        <f>IF($E244=$E243,IF(AW243=".",IF(MAX($Q244:AU244,0)=OPER!$AA339,".",IF(OPER!$AB339&lt;=HOUR(AW$7),MAX($Q244:AU244,0)+1,".")),","),IF(MAX($Q244:AU244,0)=OPER!$AA339,".",IF(OPER!$AB339&lt;=HOUR(AW$7),MAX($Q244:AU244,0)+1,".")))</f>
        <v>,</v>
      </c>
      <c r="AW244" s="271" t="str">
        <f>IF($E244=$E243,IF(AX243=".",IF(MAX($Q244:AV244,0)=OPER!$AA339,".",IF(OPER!$AB339&lt;=HOUR(AX$7),MAX($Q244:AV244,0)+1,".")),","),IF(MAX($Q244:AV244,0)=OPER!$AA339,".",IF(OPER!$AB339&lt;=HOUR(AX$7),MAX($Q244:AV244,0)+1,".")))</f>
        <v>,</v>
      </c>
      <c r="AX244" s="269" t="str">
        <f>IF($E244=$E243,IF(AY243=".",IF(MAX($Q244:AW244,0)=OPER!$AA339,".",IF(OPER!$AB339&lt;=HOUR(AY$7),MAX($Q244:AW244,0)+1,".")),","),IF(MAX($Q244:AW244,0)=OPER!$AA339,".",IF(OPER!$AB339&lt;=HOUR(AY$7),MAX($Q244:AW244,0)+1,".")))</f>
        <v>,</v>
      </c>
      <c r="AY244" s="269" t="str">
        <f>IF($E244=$E243,IF(AZ243=".",IF(MAX($Q244:AX244,0)=OPER!$AA339,".",IF(OPER!$AB339&lt;=HOUR(AZ$7),MAX($Q244:AX244,0)+1,".")),","),IF(MAX($Q244:AX244,0)=OPER!$AA339,".",IF(OPER!$AB339&lt;=HOUR(AZ$7),MAX($Q244:AX244,0)+1,".")))</f>
        <v>,</v>
      </c>
      <c r="AZ244" s="270" t="str">
        <f>IF($E244=$E243,IF(BA243=".",IF(MAX($Q244:AY244,0)=OPER!$AA339,".",IF(OPER!$AB339&lt;=HOUR(BA$7),MAX($Q244:AY244,0)+1,".")),","),IF(MAX($Q244:AY244,0)=OPER!$AA339,".",IF(OPER!$AB339&lt;=HOUR(BA$7),MAX($Q244:AY244,0)+1,".")))</f>
        <v>,</v>
      </c>
      <c r="BA244" s="30">
        <f>+OPER!AK238</f>
        <v>0</v>
      </c>
    </row>
    <row r="245" spans="1:53" ht="59.8" x14ac:dyDescent="0.2">
      <c r="A245" s="282" t="str">
        <f>IF(OPER!AF239=0,"",OPER!AF239)</f>
        <v/>
      </c>
      <c r="B245" s="109" t="str">
        <f>IF(OPER!V239=0,"",OPER!V239)</f>
        <v/>
      </c>
      <c r="C245" s="71" t="str">
        <f>IF(OPER!U239 = 0,"", OPER!U239)</f>
        <v/>
      </c>
      <c r="D245" s="30" t="str">
        <f t="shared" si="16"/>
        <v/>
      </c>
      <c r="E245" s="262" t="str">
        <f>IF(OPER!X239 = 0,"",OPER!X239)</f>
        <v/>
      </c>
      <c r="F245" s="262" t="str">
        <f>IF(OPER!I239 = 0,"",OPER!I239)</f>
        <v/>
      </c>
      <c r="G245" s="263" t="str">
        <f>IF(OPER!C239=0,"",OPER!C239)</f>
        <v/>
      </c>
      <c r="H245" s="30" t="str">
        <f>IF(OPER!R239 = 0,"",OPER!R239)</f>
        <v/>
      </c>
      <c r="I245" s="30" t="str">
        <f>IF(OPER!F239=0,"", OPER!F239)</f>
        <v/>
      </c>
      <c r="J245" s="108" t="str">
        <f>IF(OPER!G239=0,"",OPER!G239)</f>
        <v/>
      </c>
      <c r="K245" s="250">
        <f>+OPER!R239</f>
        <v>0</v>
      </c>
      <c r="L245" s="262">
        <f t="shared" si="17"/>
        <v>0</v>
      </c>
      <c r="M245" s="250">
        <f t="shared" si="18"/>
        <v>0</v>
      </c>
      <c r="N245" s="205" t="str">
        <f>IF(OPER!A239=0,"",OPER!A239)</f>
        <v/>
      </c>
      <c r="O245" s="73" t="str">
        <f>IF(OPER!AJ2095=0,"",OPER!AJ2095)</f>
        <v/>
      </c>
      <c r="P245" s="264" t="str">
        <f>IF(OPER!AH239="EJECUTADO","SI",IF(OPER!AH239="NO EJECUTADO","NO",""))</f>
        <v/>
      </c>
      <c r="Q245" s="264" t="str">
        <f>IF(OPER!AN239="EJECUTADO","SI",IF(OPER!AN239="NO EJECUTADO","NO",""))</f>
        <v/>
      </c>
      <c r="R245" s="221" t="str">
        <f>IFERROR(VLOOKUP(OPER!Z239,OPER!$AU$490:$AV$577,2,0),"NO ASIGNADO")</f>
        <v>NO ASIGNADO</v>
      </c>
      <c r="S245" s="6">
        <f>+OPER!AG239</f>
        <v>0</v>
      </c>
      <c r="T245" s="268" t="str">
        <f>IF($E245=$E244,IF(U244=".",IF(MAX($Q245:Q245,0)=OPER!$AA340,".",IF(OPER!$AB340&lt;=HOUR(U$7),MAX($Q245:Q245,0)+1,".")),","),IF(MAX($Q245:Q245,0)=OPER!$AA340,".",IF(OPER!$AB340&lt;=HOUR(U$7),MAX($Q245:Q245,0)+1,".")))</f>
        <v>,</v>
      </c>
      <c r="U245" s="269" t="str">
        <f>IF($E245=$E244,IF(V244=".",IF(MAX($Q245:T245,0)=OPER!$AA340,".",IF(OPER!$AB340&lt;=HOUR(V$7),MAX($Q245:T245,0)+1,".")),","),IF(MAX($Q245:T245,0)=OPER!$AA340,".",IF(OPER!$AB340&lt;=HOUR(V$7),MAX($Q245:T245,0)+1,".")))</f>
        <v>,</v>
      </c>
      <c r="V245" s="269" t="str">
        <f>IF($E245=$E244,IF(W244=".",IF(MAX($Q245:U245,0)=OPER!$AA340,".",IF(OPER!$AB340&lt;=HOUR(W$7),MAX($Q245:U245,0)+1,".")),","),IF(MAX($Q245:U245,0)=OPER!$AA340,".",IF(OPER!$AB340&lt;=HOUR(W$7),MAX($Q245:U245,0)+1,".")))</f>
        <v>,</v>
      </c>
      <c r="W245" s="269" t="str">
        <f>IF($E245=$E244,IF(X244=".",IF(MAX($Q245:V245,0)=OPER!$AA340,".",IF(OPER!$AB340&lt;=HOUR(X$7),MAX($Q245:V245,0)+1,".")),","),IF(MAX($Q245:V245,0)=OPER!$AA340,".",IF(OPER!$AB340&lt;=HOUR(X$7),MAX($Q245:V245,0)+1,".")))</f>
        <v>,</v>
      </c>
      <c r="X245" s="270" t="str">
        <f>IF($E245=$E244,IF(Y244=".",IF(MAX($Q245:W245,0)=OPER!$AA340,".",IF(OPER!$AB340&lt;=HOUR(Y$7),MAX($Q245:W245,0)+1,".")),","),IF(MAX($Q245:W245,0)=OPER!$AA340,".",IF(OPER!$AB340&lt;=HOUR(Y$7),MAX($Q245:W245,0)+1,".")))</f>
        <v>,</v>
      </c>
      <c r="Y245" s="271" t="str">
        <f>IF($E245=$E244,IF(Z244=".",IF(MAX($Q245:X245,0)=OPER!$AA340,".",IF(OPER!$AB340&lt;=HOUR(Z$7),MAX($Q245:X245,0)+1,".")),","),IF(MAX($Q245:X245,0)=OPER!$AA340,".",IF(OPER!$AB340&lt;=HOUR(Z$7),MAX($Q245:X245,0)+1,".")))</f>
        <v>,</v>
      </c>
      <c r="Z245" s="269" t="str">
        <f>IF($E245=$E244,IF(AA244=".",IF(MAX($Q245:Y245,0)=OPER!$AA340,".",IF(OPER!$AB340&lt;=HOUR(AA$7),MAX($Q245:Y245,0)+1,".")),","),IF(MAX($Q245:Y245,0)=OPER!$AA340,".",IF(OPER!$AB340&lt;=HOUR(AA$7),MAX($Q245:Y245,0)+1,".")))</f>
        <v>,</v>
      </c>
      <c r="AA245" s="269" t="str">
        <f>IF($E245=$E244,IF(AB244=".",IF(MAX($Q245:Z245,0)=OPER!$AA340,".",IF(OPER!$AB340&lt;=HOUR(AB$7),MAX($Q245:Z245,0)+1,".")),","),IF(MAX($Q245:Z245,0)=OPER!$AA340,".",IF(OPER!$AB340&lt;=HOUR(AB$7),MAX($Q245:Z245,0)+1,".")))</f>
        <v>,</v>
      </c>
      <c r="AB245" s="270" t="str">
        <f>IF($E245=$E244,IF(AC244=".",IF(MAX($Q245:AA245,0)=OPER!$AA340,".",IF(OPER!$AB340&lt;=HOUR(AC$7),MAX($Q245:AA245,0)+1,".")),","),IF(MAX($Q245:AA245,0)=OPER!$AA340,".",IF(OPER!$AB340&lt;=HOUR(AC$7),MAX($Q245:AA245,0)+1,".")))</f>
        <v>,</v>
      </c>
      <c r="AC245" s="271" t="str">
        <f>IF($E245=$E244,IF(AD244=".",IF(MAX($Q245:AB245,0)=OPER!$AA340,".",IF(OPER!$AB340&lt;=HOUR(AD$7),MAX($Q245:AB245,0)+1,".")),","),IF(MAX($Q245:AB245,0)=OPER!$AA340,".",IF(OPER!$AB340&lt;=HOUR(AD$7),MAX($Q245:AB245,0)+1,".")))</f>
        <v>,</v>
      </c>
      <c r="AD245" s="269" t="str">
        <f>IF($E245=$E244,IF(AE244=".",IF(MAX($Q245:AC245,0)=OPER!$AA340,".",IF(OPER!$AB340&lt;=HOUR(AE$7),MAX($Q245:AC245,0)+1,".")),","),IF(MAX($Q245:AC245,0)=OPER!$AA340,".",IF(OPER!$AB340&lt;=HOUR(AE$7),MAX($Q245:AC245,0)+1,".")))</f>
        <v>,</v>
      </c>
      <c r="AE245" s="269" t="str">
        <f>IF($E245=$E244,IF(AF244=".",IF(MAX($Q245:AD245,0)=OPER!$AA340,".",IF(OPER!$AB340&lt;=HOUR(AF$7),MAX($Q245:AD245,0)+1,".")),","),IF(MAX($Q245:AD245,0)=OPER!$AA340,".",IF(OPER!$AB340&lt;=HOUR(AF$7),MAX($Q245:AD245,0)+1,".")))</f>
        <v>,</v>
      </c>
      <c r="AF245" s="270" t="str">
        <f>IF($E245=$E244,IF(AG244=".",IF(MAX($Q245:AE245,0)=OPER!$AA340,".",IF(OPER!$AB340&lt;=HOUR(AG$7),MAX($Q245:AE245,0)+1,".")),","),IF(MAX($Q245:AE245,0)=OPER!$AA340,".",IF(OPER!$AB340&lt;=HOUR(AG$7),MAX($Q245:AE245,0)+1,".")))</f>
        <v>,</v>
      </c>
      <c r="AG245" s="271" t="str">
        <f>IF($E245=$E244,IF(AH244=".",IF(MAX($Q245:AF245,0)=OPER!$AA340,".",IF(OPER!$AB340&lt;=HOUR(AH$7),MAX($Q245:AF245,0)+1,".")),","),IF(MAX($Q245:AF245,0)=OPER!$AA340,".",IF(OPER!$AB340&lt;=HOUR(AH$7),MAX($Q245:AF245,0)+1,".")))</f>
        <v>,</v>
      </c>
      <c r="AH245" s="269" t="str">
        <f>IF($E245=$E244,IF(AI244=".",IF(MAX($Q245:AG245,0)=OPER!$AA340,".",IF(OPER!$AB340&lt;=HOUR(AI$7),MAX($Q245:AG245,0)+1,".")),","),IF(MAX($Q245:AG245,0)=OPER!$AA340,".",IF(OPER!$AB340&lt;=HOUR(AI$7),MAX($Q245:AG245,0)+1,".")))</f>
        <v>,</v>
      </c>
      <c r="AI245" s="269" t="str">
        <f>IF($E245=$E244,IF(AJ244=".",IF(MAX($Q245:AH245,0)=OPER!$AA340,".",IF(OPER!$AB340&lt;=HOUR(AJ$7),MAX($Q245:AH245,0)+1,".")),","),IF(MAX($Q245:AH245,0)=OPER!$AA340,".",IF(OPER!$AB340&lt;=HOUR(AJ$7),MAX($Q245:AH245,0)+1,".")))</f>
        <v>,</v>
      </c>
      <c r="AJ245" s="270" t="str">
        <f>IF($E245=$E244,IF(AK244=".",IF(MAX($Q245:AI245,0)=OPER!$AA340,".",IF(OPER!$AB340&lt;=HOUR(AK$7),MAX($Q245:AI245,0)+1,".")),","),IF(MAX($Q245:AI245,0)=OPER!$AA340,".",IF(OPER!$AB340&lt;=HOUR(AK$7),MAX($Q245:AI245,0)+1,".")))</f>
        <v>,</v>
      </c>
      <c r="AK245" s="271" t="str">
        <f>IF($E245=$E244,IF(AL244=".",IF(MAX($Q245:AJ245,0)=OPER!$AA340,".",IF(OPER!$AB340&lt;=HOUR(AL$7),MAX($Q245:AJ245,0)+1,".")),","),IF(MAX($Q245:AJ245,0)=OPER!$AA340,".",IF(OPER!$AB340&lt;=HOUR(AL$7),MAX($Q245:AJ245,0)+1,".")))</f>
        <v>,</v>
      </c>
      <c r="AL245" s="269" t="str">
        <f>IF($E245=$E244,IF(AM244=".",IF(MAX($Q245:AK245,0)=OPER!$AA340,".",IF(OPER!$AB340&lt;=HOUR(AM$7),MAX($Q245:AK245,0)+1,".")),","),IF(MAX($Q245:AK245,0)=OPER!$AA340,".",IF(OPER!$AB340&lt;=HOUR(AM$7),MAX($Q245:AK245,0)+1,".")))</f>
        <v>,</v>
      </c>
      <c r="AM245" s="269" t="str">
        <f>IF($E245=$E244,IF(AN244=".",IF(MAX($Q245:AL245,0)=OPER!$AA340,".",IF(OPER!$AB340&lt;=HOUR(AN$7),MAX($Q245:AL245,0)+1,".")),","),IF(MAX($Q245:AL245,0)=OPER!$AA340,".",IF(OPER!$AB340&lt;=HOUR(AN$7),MAX($Q245:AL245,0)+1,".")))</f>
        <v>,</v>
      </c>
      <c r="AN245" s="270" t="str">
        <f>IF($E245=$E244,IF(AO244=".",IF(MAX($Q245:AM245,0)=OPER!$AA340,".",IF(OPER!$AB340&lt;=HOUR(AO$7),MAX($Q245:AM245,0)+1,".")),","),IF(MAX($Q245:AM245,0)=OPER!$AA340,".",IF(OPER!$AB340&lt;=HOUR(AO$7),MAX($Q245:AM245,0)+1,".")))</f>
        <v>,</v>
      </c>
      <c r="AO245" s="271" t="str">
        <f>IF($E245=$E244,IF(AP244=".",IF(MAX($Q245:AN245,0)=OPER!$AA340,".",IF(OPER!$AB340&lt;=HOUR(AP$7),MAX($Q245:AN245,0)+1,".")),","),IF(MAX($Q245:AN245,0)=OPER!$AA340,".",IF(OPER!$AB340&lt;=HOUR(AP$7),MAX($Q245:AN245,0)+1,".")))</f>
        <v>,</v>
      </c>
      <c r="AP245" s="269" t="str">
        <f>IF($E245=$E244,IF(AQ244=".",IF(MAX($Q245:AO245,0)=OPER!$AA340,".",IF(OPER!$AB340&lt;=HOUR(AQ$7),MAX($Q245:AO245,0)+1,".")),","),IF(MAX($Q245:AO245,0)=OPER!$AA340,".",IF(OPER!$AB340&lt;=HOUR(AQ$7),MAX($Q245:AO245,0)+1,".")))</f>
        <v>,</v>
      </c>
      <c r="AQ245" s="269" t="str">
        <f>IF($E245=$E244,IF(AR244=".",IF(MAX($Q245:AP245,0)=OPER!$AA340,".",IF(OPER!$AB340&lt;=HOUR(AR$7),MAX($Q245:AP245,0)+1,".")),","),IF(MAX($Q245:AP245,0)=OPER!$AA340,".",IF(OPER!$AB340&lt;=HOUR(AR$7),MAX($Q245:AP245,0)+1,".")))</f>
        <v>,</v>
      </c>
      <c r="AR245" s="270" t="str">
        <f>IF($E245=$E244,IF(AS244=".",IF(MAX($Q245:AQ245,0)=OPER!$AA340,".",IF(OPER!$AB340&lt;=HOUR(AS$7),MAX($Q245:AQ245,0)+1,".")),","),IF(MAX($Q245:AQ245,0)=OPER!$AA340,".",IF(OPER!$AB340&lt;=HOUR(AS$7),MAX($Q245:AQ245,0)+1,".")))</f>
        <v>,</v>
      </c>
      <c r="AS245" s="271" t="str">
        <f>IF($E245=$E244,IF(AT244=".",IF(MAX($Q245:AR245,0)=OPER!$AA340,".",IF(OPER!$AB340&lt;=HOUR(AT$7),MAX($Q245:AR245,0)+1,".")),","),IF(MAX($Q245:AR245,0)=OPER!$AA340,".",IF(OPER!$AB340&lt;=HOUR(AT$7),MAX($Q245:AR245,0)+1,".")))</f>
        <v>,</v>
      </c>
      <c r="AT245" s="269" t="str">
        <f>IF($E245=$E244,IF(AU244=".",IF(MAX($Q245:AS245,0)=OPER!$AA340,".",IF(OPER!$AB340&lt;=HOUR(AU$7),MAX($Q245:AS245,0)+1,".")),","),IF(MAX($Q245:AS245,0)=OPER!$AA340,".",IF(OPER!$AB340&lt;=HOUR(AU$7),MAX($Q245:AS245,0)+1,".")))</f>
        <v>,</v>
      </c>
      <c r="AU245" s="269" t="str">
        <f>IF($E245=$E244,IF(AV244=".",IF(MAX($Q245:AT245,0)=OPER!$AA340,".",IF(OPER!$AB340&lt;=HOUR(AV$7),MAX($Q245:AT245,0)+1,".")),","),IF(MAX($Q245:AT245,0)=OPER!$AA340,".",IF(OPER!$AB340&lt;=HOUR(AV$7),MAX($Q245:AT245,0)+1,".")))</f>
        <v>,</v>
      </c>
      <c r="AV245" s="270" t="str">
        <f>IF($E245=$E244,IF(AW244=".",IF(MAX($Q245:AU245,0)=OPER!$AA340,".",IF(OPER!$AB340&lt;=HOUR(AW$7),MAX($Q245:AU245,0)+1,".")),","),IF(MAX($Q245:AU245,0)=OPER!$AA340,".",IF(OPER!$AB340&lt;=HOUR(AW$7),MAX($Q245:AU245,0)+1,".")))</f>
        <v>,</v>
      </c>
      <c r="AW245" s="271" t="str">
        <f>IF($E245=$E244,IF(AX244=".",IF(MAX($Q245:AV245,0)=OPER!$AA340,".",IF(OPER!$AB340&lt;=HOUR(AX$7),MAX($Q245:AV245,0)+1,".")),","),IF(MAX($Q245:AV245,0)=OPER!$AA340,".",IF(OPER!$AB340&lt;=HOUR(AX$7),MAX($Q245:AV245,0)+1,".")))</f>
        <v>,</v>
      </c>
      <c r="AX245" s="269" t="str">
        <f>IF($E245=$E244,IF(AY244=".",IF(MAX($Q245:AW245,0)=OPER!$AA340,".",IF(OPER!$AB340&lt;=HOUR(AY$7),MAX($Q245:AW245,0)+1,".")),","),IF(MAX($Q245:AW245,0)=OPER!$AA340,".",IF(OPER!$AB340&lt;=HOUR(AY$7),MAX($Q245:AW245,0)+1,".")))</f>
        <v>,</v>
      </c>
      <c r="AY245" s="269" t="str">
        <f>IF($E245=$E244,IF(AZ244=".",IF(MAX($Q245:AX245,0)=OPER!$AA340,".",IF(OPER!$AB340&lt;=HOUR(AZ$7),MAX($Q245:AX245,0)+1,".")),","),IF(MAX($Q245:AX245,0)=OPER!$AA340,".",IF(OPER!$AB340&lt;=HOUR(AZ$7),MAX($Q245:AX245,0)+1,".")))</f>
        <v>,</v>
      </c>
      <c r="AZ245" s="270" t="str">
        <f>IF($E245=$E244,IF(BA244=".",IF(MAX($Q245:AY245,0)=OPER!$AA340,".",IF(OPER!$AB340&lt;=HOUR(BA$7),MAX($Q245:AY245,0)+1,".")),","),IF(MAX($Q245:AY245,0)=OPER!$AA340,".",IF(OPER!$AB340&lt;=HOUR(BA$7),MAX($Q245:AY245,0)+1,".")))</f>
        <v>,</v>
      </c>
      <c r="BA245" s="30">
        <f>+OPER!AK239</f>
        <v>0</v>
      </c>
    </row>
    <row r="246" spans="1:53" ht="59.8" x14ac:dyDescent="0.2">
      <c r="A246" s="282" t="str">
        <f>IF(OPER!AF240=0,"",OPER!AF240)</f>
        <v/>
      </c>
      <c r="B246" s="109" t="str">
        <f>IF(OPER!V240=0,"",OPER!V240)</f>
        <v/>
      </c>
      <c r="C246" s="71" t="str">
        <f>IF(OPER!U240 = 0,"", OPER!U240)</f>
        <v/>
      </c>
      <c r="D246" s="30" t="str">
        <f t="shared" si="16"/>
        <v/>
      </c>
      <c r="E246" s="262" t="str">
        <f>IF(OPER!X240 = 0,"",OPER!X240)</f>
        <v/>
      </c>
      <c r="F246" s="262" t="str">
        <f>IF(OPER!I240 = 0,"",OPER!I240)</f>
        <v/>
      </c>
      <c r="G246" s="263" t="str">
        <f>IF(OPER!C240=0,"",OPER!C240)</f>
        <v/>
      </c>
      <c r="H246" s="30" t="str">
        <f>IF(OPER!R240 = 0,"",OPER!R240)</f>
        <v/>
      </c>
      <c r="I246" s="30" t="str">
        <f>IF(OPER!F240=0,"", OPER!F240)</f>
        <v/>
      </c>
      <c r="J246" s="108" t="str">
        <f>IF(OPER!G240=0,"",OPER!G240)</f>
        <v/>
      </c>
      <c r="K246" s="250">
        <f>+OPER!R240</f>
        <v>0</v>
      </c>
      <c r="L246" s="262">
        <f t="shared" si="17"/>
        <v>0</v>
      </c>
      <c r="M246" s="250">
        <f t="shared" si="18"/>
        <v>0</v>
      </c>
      <c r="N246" s="205" t="str">
        <f>IF(OPER!A240=0,"",OPER!A240)</f>
        <v/>
      </c>
      <c r="O246" s="73" t="str">
        <f>IF(OPER!AJ2096=0,"",OPER!AJ2096)</f>
        <v/>
      </c>
      <c r="P246" s="264" t="str">
        <f>IF(OPER!AH240="EJECUTADO","SI",IF(OPER!AH240="NO EJECUTADO","NO",""))</f>
        <v/>
      </c>
      <c r="Q246" s="264" t="str">
        <f>IF(OPER!AN240="EJECUTADO","SI",IF(OPER!AN240="NO EJECUTADO","NO",""))</f>
        <v/>
      </c>
      <c r="R246" s="221" t="str">
        <f>IFERROR(VLOOKUP(OPER!Z240,OPER!$AU$490:$AV$577,2,0),"NO ASIGNADO")</f>
        <v>NO ASIGNADO</v>
      </c>
      <c r="S246" s="6">
        <f>+OPER!AG240</f>
        <v>0</v>
      </c>
      <c r="T246" s="268" t="str">
        <f>IF($E246=$E245,IF(U245=".",IF(MAX($Q246:Q246,0)=OPER!$AA341,".",IF(OPER!$AB341&lt;=HOUR(U$7),MAX($Q246:Q246,0)+1,".")),","),IF(MAX($Q246:Q246,0)=OPER!$AA341,".",IF(OPER!$AB341&lt;=HOUR(U$7),MAX($Q246:Q246,0)+1,".")))</f>
        <v>,</v>
      </c>
      <c r="U246" s="269" t="str">
        <f>IF($E246=$E245,IF(V245=".",IF(MAX($Q246:T246,0)=OPER!$AA341,".",IF(OPER!$AB341&lt;=HOUR(V$7),MAX($Q246:T246,0)+1,".")),","),IF(MAX($Q246:T246,0)=OPER!$AA341,".",IF(OPER!$AB341&lt;=HOUR(V$7),MAX($Q246:T246,0)+1,".")))</f>
        <v>,</v>
      </c>
      <c r="V246" s="269" t="str">
        <f>IF($E246=$E245,IF(W245=".",IF(MAX($Q246:U246,0)=OPER!$AA341,".",IF(OPER!$AB341&lt;=HOUR(W$7),MAX($Q246:U246,0)+1,".")),","),IF(MAX($Q246:U246,0)=OPER!$AA341,".",IF(OPER!$AB341&lt;=HOUR(W$7),MAX($Q246:U246,0)+1,".")))</f>
        <v>,</v>
      </c>
      <c r="W246" s="269" t="str">
        <f>IF($E246=$E245,IF(X245=".",IF(MAX($Q246:V246,0)=OPER!$AA341,".",IF(OPER!$AB341&lt;=HOUR(X$7),MAX($Q246:V246,0)+1,".")),","),IF(MAX($Q246:V246,0)=OPER!$AA341,".",IF(OPER!$AB341&lt;=HOUR(X$7),MAX($Q246:V246,0)+1,".")))</f>
        <v>,</v>
      </c>
      <c r="X246" s="270" t="str">
        <f>IF($E246=$E245,IF(Y245=".",IF(MAX($Q246:W246,0)=OPER!$AA341,".",IF(OPER!$AB341&lt;=HOUR(Y$7),MAX($Q246:W246,0)+1,".")),","),IF(MAX($Q246:W246,0)=OPER!$AA341,".",IF(OPER!$AB341&lt;=HOUR(Y$7),MAX($Q246:W246,0)+1,".")))</f>
        <v>,</v>
      </c>
      <c r="Y246" s="271" t="str">
        <f>IF($E246=$E245,IF(Z245=".",IF(MAX($Q246:X246,0)=OPER!$AA341,".",IF(OPER!$AB341&lt;=HOUR(Z$7),MAX($Q246:X246,0)+1,".")),","),IF(MAX($Q246:X246,0)=OPER!$AA341,".",IF(OPER!$AB341&lt;=HOUR(Z$7),MAX($Q246:X246,0)+1,".")))</f>
        <v>,</v>
      </c>
      <c r="Z246" s="269" t="str">
        <f>IF($E246=$E245,IF(AA245=".",IF(MAX($Q246:Y246,0)=OPER!$AA341,".",IF(OPER!$AB341&lt;=HOUR(AA$7),MAX($Q246:Y246,0)+1,".")),","),IF(MAX($Q246:Y246,0)=OPER!$AA341,".",IF(OPER!$AB341&lt;=HOUR(AA$7),MAX($Q246:Y246,0)+1,".")))</f>
        <v>,</v>
      </c>
      <c r="AA246" s="269" t="str">
        <f>IF($E246=$E245,IF(AB245=".",IF(MAX($Q246:Z246,0)=OPER!$AA341,".",IF(OPER!$AB341&lt;=HOUR(AB$7),MAX($Q246:Z246,0)+1,".")),","),IF(MAX($Q246:Z246,0)=OPER!$AA341,".",IF(OPER!$AB341&lt;=HOUR(AB$7),MAX($Q246:Z246,0)+1,".")))</f>
        <v>,</v>
      </c>
      <c r="AB246" s="270" t="str">
        <f>IF($E246=$E245,IF(AC245=".",IF(MAX($Q246:AA246,0)=OPER!$AA341,".",IF(OPER!$AB341&lt;=HOUR(AC$7),MAX($Q246:AA246,0)+1,".")),","),IF(MAX($Q246:AA246,0)=OPER!$AA341,".",IF(OPER!$AB341&lt;=HOUR(AC$7),MAX($Q246:AA246,0)+1,".")))</f>
        <v>,</v>
      </c>
      <c r="AC246" s="271" t="str">
        <f>IF($E246=$E245,IF(AD245=".",IF(MAX($Q246:AB246,0)=OPER!$AA341,".",IF(OPER!$AB341&lt;=HOUR(AD$7),MAX($Q246:AB246,0)+1,".")),","),IF(MAX($Q246:AB246,0)=OPER!$AA341,".",IF(OPER!$AB341&lt;=HOUR(AD$7),MAX($Q246:AB246,0)+1,".")))</f>
        <v>,</v>
      </c>
      <c r="AD246" s="269" t="str">
        <f>IF($E246=$E245,IF(AE245=".",IF(MAX($Q246:AC246,0)=OPER!$AA341,".",IF(OPER!$AB341&lt;=HOUR(AE$7),MAX($Q246:AC246,0)+1,".")),","),IF(MAX($Q246:AC246,0)=OPER!$AA341,".",IF(OPER!$AB341&lt;=HOUR(AE$7),MAX($Q246:AC246,0)+1,".")))</f>
        <v>,</v>
      </c>
      <c r="AE246" s="269" t="str">
        <f>IF($E246=$E245,IF(AF245=".",IF(MAX($Q246:AD246,0)=OPER!$AA341,".",IF(OPER!$AB341&lt;=HOUR(AF$7),MAX($Q246:AD246,0)+1,".")),","),IF(MAX($Q246:AD246,0)=OPER!$AA341,".",IF(OPER!$AB341&lt;=HOUR(AF$7),MAX($Q246:AD246,0)+1,".")))</f>
        <v>,</v>
      </c>
      <c r="AF246" s="270" t="str">
        <f>IF($E246=$E245,IF(AG245=".",IF(MAX($Q246:AE246,0)=OPER!$AA341,".",IF(OPER!$AB341&lt;=HOUR(AG$7),MAX($Q246:AE246,0)+1,".")),","),IF(MAX($Q246:AE246,0)=OPER!$AA341,".",IF(OPER!$AB341&lt;=HOUR(AG$7),MAX($Q246:AE246,0)+1,".")))</f>
        <v>,</v>
      </c>
      <c r="AG246" s="271" t="str">
        <f>IF($E246=$E245,IF(AH245=".",IF(MAX($Q246:AF246,0)=OPER!$AA341,".",IF(OPER!$AB341&lt;=HOUR(AH$7),MAX($Q246:AF246,0)+1,".")),","),IF(MAX($Q246:AF246,0)=OPER!$AA341,".",IF(OPER!$AB341&lt;=HOUR(AH$7),MAX($Q246:AF246,0)+1,".")))</f>
        <v>,</v>
      </c>
      <c r="AH246" s="269" t="str">
        <f>IF($E246=$E245,IF(AI245=".",IF(MAX($Q246:AG246,0)=OPER!$AA341,".",IF(OPER!$AB341&lt;=HOUR(AI$7),MAX($Q246:AG246,0)+1,".")),","),IF(MAX($Q246:AG246,0)=OPER!$AA341,".",IF(OPER!$AB341&lt;=HOUR(AI$7),MAX($Q246:AG246,0)+1,".")))</f>
        <v>,</v>
      </c>
      <c r="AI246" s="269" t="str">
        <f>IF($E246=$E245,IF(AJ245=".",IF(MAX($Q246:AH246,0)=OPER!$AA341,".",IF(OPER!$AB341&lt;=HOUR(AJ$7),MAX($Q246:AH246,0)+1,".")),","),IF(MAX($Q246:AH246,0)=OPER!$AA341,".",IF(OPER!$AB341&lt;=HOUR(AJ$7),MAX($Q246:AH246,0)+1,".")))</f>
        <v>,</v>
      </c>
      <c r="AJ246" s="270" t="str">
        <f>IF($E246=$E245,IF(AK245=".",IF(MAX($Q246:AI246,0)=OPER!$AA341,".",IF(OPER!$AB341&lt;=HOUR(AK$7),MAX($Q246:AI246,0)+1,".")),","),IF(MAX($Q246:AI246,0)=OPER!$AA341,".",IF(OPER!$AB341&lt;=HOUR(AK$7),MAX($Q246:AI246,0)+1,".")))</f>
        <v>,</v>
      </c>
      <c r="AK246" s="271" t="str">
        <f>IF($E246=$E245,IF(AL245=".",IF(MAX($Q246:AJ246,0)=OPER!$AA341,".",IF(OPER!$AB341&lt;=HOUR(AL$7),MAX($Q246:AJ246,0)+1,".")),","),IF(MAX($Q246:AJ246,0)=OPER!$AA341,".",IF(OPER!$AB341&lt;=HOUR(AL$7),MAX($Q246:AJ246,0)+1,".")))</f>
        <v>,</v>
      </c>
      <c r="AL246" s="269" t="str">
        <f>IF($E246=$E245,IF(AM245=".",IF(MAX($Q246:AK246,0)=OPER!$AA341,".",IF(OPER!$AB341&lt;=HOUR(AM$7),MAX($Q246:AK246,0)+1,".")),","),IF(MAX($Q246:AK246,0)=OPER!$AA341,".",IF(OPER!$AB341&lt;=HOUR(AM$7),MAX($Q246:AK246,0)+1,".")))</f>
        <v>,</v>
      </c>
      <c r="AM246" s="269" t="str">
        <f>IF($E246=$E245,IF(AN245=".",IF(MAX($Q246:AL246,0)=OPER!$AA341,".",IF(OPER!$AB341&lt;=HOUR(AN$7),MAX($Q246:AL246,0)+1,".")),","),IF(MAX($Q246:AL246,0)=OPER!$AA341,".",IF(OPER!$AB341&lt;=HOUR(AN$7),MAX($Q246:AL246,0)+1,".")))</f>
        <v>,</v>
      </c>
      <c r="AN246" s="270" t="str">
        <f>IF($E246=$E245,IF(AO245=".",IF(MAX($Q246:AM246,0)=OPER!$AA341,".",IF(OPER!$AB341&lt;=HOUR(AO$7),MAX($Q246:AM246,0)+1,".")),","),IF(MAX($Q246:AM246,0)=OPER!$AA341,".",IF(OPER!$AB341&lt;=HOUR(AO$7),MAX($Q246:AM246,0)+1,".")))</f>
        <v>,</v>
      </c>
      <c r="AO246" s="271" t="str">
        <f>IF($E246=$E245,IF(AP245=".",IF(MAX($Q246:AN246,0)=OPER!$AA341,".",IF(OPER!$AB341&lt;=HOUR(AP$7),MAX($Q246:AN246,0)+1,".")),","),IF(MAX($Q246:AN246,0)=OPER!$AA341,".",IF(OPER!$AB341&lt;=HOUR(AP$7),MAX($Q246:AN246,0)+1,".")))</f>
        <v>,</v>
      </c>
      <c r="AP246" s="269" t="str">
        <f>IF($E246=$E245,IF(AQ245=".",IF(MAX($Q246:AO246,0)=OPER!$AA341,".",IF(OPER!$AB341&lt;=HOUR(AQ$7),MAX($Q246:AO246,0)+1,".")),","),IF(MAX($Q246:AO246,0)=OPER!$AA341,".",IF(OPER!$AB341&lt;=HOUR(AQ$7),MAX($Q246:AO246,0)+1,".")))</f>
        <v>,</v>
      </c>
      <c r="AQ246" s="269" t="str">
        <f>IF($E246=$E245,IF(AR245=".",IF(MAX($Q246:AP246,0)=OPER!$AA341,".",IF(OPER!$AB341&lt;=HOUR(AR$7),MAX($Q246:AP246,0)+1,".")),","),IF(MAX($Q246:AP246,0)=OPER!$AA341,".",IF(OPER!$AB341&lt;=HOUR(AR$7),MAX($Q246:AP246,0)+1,".")))</f>
        <v>,</v>
      </c>
      <c r="AR246" s="270" t="str">
        <f>IF($E246=$E245,IF(AS245=".",IF(MAX($Q246:AQ246,0)=OPER!$AA341,".",IF(OPER!$AB341&lt;=HOUR(AS$7),MAX($Q246:AQ246,0)+1,".")),","),IF(MAX($Q246:AQ246,0)=OPER!$AA341,".",IF(OPER!$AB341&lt;=HOUR(AS$7),MAX($Q246:AQ246,0)+1,".")))</f>
        <v>,</v>
      </c>
      <c r="AS246" s="271" t="str">
        <f>IF($E246=$E245,IF(AT245=".",IF(MAX($Q246:AR246,0)=OPER!$AA341,".",IF(OPER!$AB341&lt;=HOUR(AT$7),MAX($Q246:AR246,0)+1,".")),","),IF(MAX($Q246:AR246,0)=OPER!$AA341,".",IF(OPER!$AB341&lt;=HOUR(AT$7),MAX($Q246:AR246,0)+1,".")))</f>
        <v>,</v>
      </c>
      <c r="AT246" s="269" t="str">
        <f>IF($E246=$E245,IF(AU245=".",IF(MAX($Q246:AS246,0)=OPER!$AA341,".",IF(OPER!$AB341&lt;=HOUR(AU$7),MAX($Q246:AS246,0)+1,".")),","),IF(MAX($Q246:AS246,0)=OPER!$AA341,".",IF(OPER!$AB341&lt;=HOUR(AU$7),MAX($Q246:AS246,0)+1,".")))</f>
        <v>,</v>
      </c>
      <c r="AU246" s="269" t="str">
        <f>IF($E246=$E245,IF(AV245=".",IF(MAX($Q246:AT246,0)=OPER!$AA341,".",IF(OPER!$AB341&lt;=HOUR(AV$7),MAX($Q246:AT246,0)+1,".")),","),IF(MAX($Q246:AT246,0)=OPER!$AA341,".",IF(OPER!$AB341&lt;=HOUR(AV$7),MAX($Q246:AT246,0)+1,".")))</f>
        <v>,</v>
      </c>
      <c r="AV246" s="270" t="str">
        <f>IF($E246=$E245,IF(AW245=".",IF(MAX($Q246:AU246,0)=OPER!$AA341,".",IF(OPER!$AB341&lt;=HOUR(AW$7),MAX($Q246:AU246,0)+1,".")),","),IF(MAX($Q246:AU246,0)=OPER!$AA341,".",IF(OPER!$AB341&lt;=HOUR(AW$7),MAX($Q246:AU246,0)+1,".")))</f>
        <v>,</v>
      </c>
      <c r="AW246" s="271" t="str">
        <f>IF($E246=$E245,IF(AX245=".",IF(MAX($Q246:AV246,0)=OPER!$AA341,".",IF(OPER!$AB341&lt;=HOUR(AX$7),MAX($Q246:AV246,0)+1,".")),","),IF(MAX($Q246:AV246,0)=OPER!$AA341,".",IF(OPER!$AB341&lt;=HOUR(AX$7),MAX($Q246:AV246,0)+1,".")))</f>
        <v>,</v>
      </c>
      <c r="AX246" s="269" t="str">
        <f>IF($E246=$E245,IF(AY245=".",IF(MAX($Q246:AW246,0)=OPER!$AA341,".",IF(OPER!$AB341&lt;=HOUR(AY$7),MAX($Q246:AW246,0)+1,".")),","),IF(MAX($Q246:AW246,0)=OPER!$AA341,".",IF(OPER!$AB341&lt;=HOUR(AY$7),MAX($Q246:AW246,0)+1,".")))</f>
        <v>,</v>
      </c>
      <c r="AY246" s="269" t="str">
        <f>IF($E246=$E245,IF(AZ245=".",IF(MAX($Q246:AX246,0)=OPER!$AA341,".",IF(OPER!$AB341&lt;=HOUR(AZ$7),MAX($Q246:AX246,0)+1,".")),","),IF(MAX($Q246:AX246,0)=OPER!$AA341,".",IF(OPER!$AB341&lt;=HOUR(AZ$7),MAX($Q246:AX246,0)+1,".")))</f>
        <v>,</v>
      </c>
      <c r="AZ246" s="270" t="str">
        <f>IF($E246=$E245,IF(BA245=".",IF(MAX($Q246:AY246,0)=OPER!$AA341,".",IF(OPER!$AB341&lt;=HOUR(BA$7),MAX($Q246:AY246,0)+1,".")),","),IF(MAX($Q246:AY246,0)=OPER!$AA341,".",IF(OPER!$AB341&lt;=HOUR(BA$7),MAX($Q246:AY246,0)+1,".")))</f>
        <v>,</v>
      </c>
      <c r="BA246" s="30">
        <f>+OPER!AK240</f>
        <v>0</v>
      </c>
    </row>
    <row r="247" spans="1:53" ht="59.8" x14ac:dyDescent="0.2">
      <c r="A247" s="282" t="str">
        <f>IF(OPER!AF241=0,"",OPER!AF241)</f>
        <v/>
      </c>
      <c r="B247" s="109" t="str">
        <f>IF(OPER!V241=0,"",OPER!V241)</f>
        <v/>
      </c>
      <c r="C247" s="71" t="str">
        <f>IF(OPER!U241 = 0,"", OPER!U241)</f>
        <v/>
      </c>
      <c r="D247" s="30" t="str">
        <f t="shared" si="16"/>
        <v/>
      </c>
      <c r="E247" s="262" t="str">
        <f>IF(OPER!X241 = 0,"",OPER!X241)</f>
        <v/>
      </c>
      <c r="F247" s="262" t="str">
        <f>IF(OPER!I241 = 0,"",OPER!I241)</f>
        <v/>
      </c>
      <c r="G247" s="263" t="str">
        <f>IF(OPER!C241=0,"",OPER!C241)</f>
        <v/>
      </c>
      <c r="H247" s="30" t="str">
        <f>IF(OPER!R241 = 0,"",OPER!R241)</f>
        <v/>
      </c>
      <c r="I247" s="30" t="str">
        <f>IF(OPER!F241=0,"", OPER!F241)</f>
        <v/>
      </c>
      <c r="J247" s="108" t="str">
        <f>IF(OPER!G241=0,"",OPER!G241)</f>
        <v/>
      </c>
      <c r="K247" s="250">
        <f>+OPER!R241</f>
        <v>0</v>
      </c>
      <c r="L247" s="262">
        <f t="shared" si="17"/>
        <v>0</v>
      </c>
      <c r="M247" s="250">
        <f t="shared" si="18"/>
        <v>0</v>
      </c>
      <c r="N247" s="205" t="str">
        <f>IF(OPER!A241=0,"",OPER!A241)</f>
        <v/>
      </c>
      <c r="O247" s="73" t="str">
        <f>IF(OPER!AJ2097=0,"",OPER!AJ2097)</f>
        <v/>
      </c>
      <c r="P247" s="264" t="str">
        <f>IF(OPER!AH241="EJECUTADO","SI",IF(OPER!AH241="NO EJECUTADO","NO",""))</f>
        <v/>
      </c>
      <c r="Q247" s="264" t="str">
        <f>IF(OPER!AN241="EJECUTADO","SI",IF(OPER!AN241="NO EJECUTADO","NO",""))</f>
        <v/>
      </c>
      <c r="R247" s="221" t="str">
        <f>IFERROR(VLOOKUP(OPER!Z241,OPER!$AU$490:$AV$577,2,0),"NO ASIGNADO")</f>
        <v>NO ASIGNADO</v>
      </c>
      <c r="S247" s="6">
        <f>+OPER!AG241</f>
        <v>0</v>
      </c>
      <c r="T247" s="268" t="str">
        <f>IF($E247=$E246,IF(U246=".",IF(MAX($Q247:Q247,0)=OPER!$AA342,".",IF(OPER!$AB342&lt;=HOUR(U$7),MAX($Q247:Q247,0)+1,".")),","),IF(MAX($Q247:Q247,0)=OPER!$AA342,".",IF(OPER!$AB342&lt;=HOUR(U$7),MAX($Q247:Q247,0)+1,".")))</f>
        <v>,</v>
      </c>
      <c r="U247" s="269" t="str">
        <f>IF($E247=$E246,IF(V246=".",IF(MAX($Q247:T247,0)=OPER!$AA342,".",IF(OPER!$AB342&lt;=HOUR(V$7),MAX($Q247:T247,0)+1,".")),","),IF(MAX($Q247:T247,0)=OPER!$AA342,".",IF(OPER!$AB342&lt;=HOUR(V$7),MAX($Q247:T247,0)+1,".")))</f>
        <v>,</v>
      </c>
      <c r="V247" s="269" t="str">
        <f>IF($E247=$E246,IF(W246=".",IF(MAX($Q247:U247,0)=OPER!$AA342,".",IF(OPER!$AB342&lt;=HOUR(W$7),MAX($Q247:U247,0)+1,".")),","),IF(MAX($Q247:U247,0)=OPER!$AA342,".",IF(OPER!$AB342&lt;=HOUR(W$7),MAX($Q247:U247,0)+1,".")))</f>
        <v>,</v>
      </c>
      <c r="W247" s="269" t="str">
        <f>IF($E247=$E246,IF(X246=".",IF(MAX($Q247:V247,0)=OPER!$AA342,".",IF(OPER!$AB342&lt;=HOUR(X$7),MAX($Q247:V247,0)+1,".")),","),IF(MAX($Q247:V247,0)=OPER!$AA342,".",IF(OPER!$AB342&lt;=HOUR(X$7),MAX($Q247:V247,0)+1,".")))</f>
        <v>,</v>
      </c>
      <c r="X247" s="270" t="str">
        <f>IF($E247=$E246,IF(Y246=".",IF(MAX($Q247:W247,0)=OPER!$AA342,".",IF(OPER!$AB342&lt;=HOUR(Y$7),MAX($Q247:W247,0)+1,".")),","),IF(MAX($Q247:W247,0)=OPER!$AA342,".",IF(OPER!$AB342&lt;=HOUR(Y$7),MAX($Q247:W247,0)+1,".")))</f>
        <v>,</v>
      </c>
      <c r="Y247" s="271" t="str">
        <f>IF($E247=$E246,IF(Z246=".",IF(MAX($Q247:X247,0)=OPER!$AA342,".",IF(OPER!$AB342&lt;=HOUR(Z$7),MAX($Q247:X247,0)+1,".")),","),IF(MAX($Q247:X247,0)=OPER!$AA342,".",IF(OPER!$AB342&lt;=HOUR(Z$7),MAX($Q247:X247,0)+1,".")))</f>
        <v>,</v>
      </c>
      <c r="Z247" s="269" t="str">
        <f>IF($E247=$E246,IF(AA246=".",IF(MAX($Q247:Y247,0)=OPER!$AA342,".",IF(OPER!$AB342&lt;=HOUR(AA$7),MAX($Q247:Y247,0)+1,".")),","),IF(MAX($Q247:Y247,0)=OPER!$AA342,".",IF(OPER!$AB342&lt;=HOUR(AA$7),MAX($Q247:Y247,0)+1,".")))</f>
        <v>,</v>
      </c>
      <c r="AA247" s="269" t="str">
        <f>IF($E247=$E246,IF(AB246=".",IF(MAX($Q247:Z247,0)=OPER!$AA342,".",IF(OPER!$AB342&lt;=HOUR(AB$7),MAX($Q247:Z247,0)+1,".")),","),IF(MAX($Q247:Z247,0)=OPER!$AA342,".",IF(OPER!$AB342&lt;=HOUR(AB$7),MAX($Q247:Z247,0)+1,".")))</f>
        <v>,</v>
      </c>
      <c r="AB247" s="270" t="str">
        <f>IF($E247=$E246,IF(AC246=".",IF(MAX($Q247:AA247,0)=OPER!$AA342,".",IF(OPER!$AB342&lt;=HOUR(AC$7),MAX($Q247:AA247,0)+1,".")),","),IF(MAX($Q247:AA247,0)=OPER!$AA342,".",IF(OPER!$AB342&lt;=HOUR(AC$7),MAX($Q247:AA247,0)+1,".")))</f>
        <v>,</v>
      </c>
      <c r="AC247" s="271" t="str">
        <f>IF($E247=$E246,IF(AD246=".",IF(MAX($Q247:AB247,0)=OPER!$AA342,".",IF(OPER!$AB342&lt;=HOUR(AD$7),MAX($Q247:AB247,0)+1,".")),","),IF(MAX($Q247:AB247,0)=OPER!$AA342,".",IF(OPER!$AB342&lt;=HOUR(AD$7),MAX($Q247:AB247,0)+1,".")))</f>
        <v>,</v>
      </c>
      <c r="AD247" s="269" t="str">
        <f>IF($E247=$E246,IF(AE246=".",IF(MAX($Q247:AC247,0)=OPER!$AA342,".",IF(OPER!$AB342&lt;=HOUR(AE$7),MAX($Q247:AC247,0)+1,".")),","),IF(MAX($Q247:AC247,0)=OPER!$AA342,".",IF(OPER!$AB342&lt;=HOUR(AE$7),MAX($Q247:AC247,0)+1,".")))</f>
        <v>,</v>
      </c>
      <c r="AE247" s="269" t="str">
        <f>IF($E247=$E246,IF(AF246=".",IF(MAX($Q247:AD247,0)=OPER!$AA342,".",IF(OPER!$AB342&lt;=HOUR(AF$7),MAX($Q247:AD247,0)+1,".")),","),IF(MAX($Q247:AD247,0)=OPER!$AA342,".",IF(OPER!$AB342&lt;=HOUR(AF$7),MAX($Q247:AD247,0)+1,".")))</f>
        <v>,</v>
      </c>
      <c r="AF247" s="270" t="str">
        <f>IF($E247=$E246,IF(AG246=".",IF(MAX($Q247:AE247,0)=OPER!$AA342,".",IF(OPER!$AB342&lt;=HOUR(AG$7),MAX($Q247:AE247,0)+1,".")),","),IF(MAX($Q247:AE247,0)=OPER!$AA342,".",IF(OPER!$AB342&lt;=HOUR(AG$7),MAX($Q247:AE247,0)+1,".")))</f>
        <v>,</v>
      </c>
      <c r="AG247" s="271" t="str">
        <f>IF($E247=$E246,IF(AH246=".",IF(MAX($Q247:AF247,0)=OPER!$AA342,".",IF(OPER!$AB342&lt;=HOUR(AH$7),MAX($Q247:AF247,0)+1,".")),","),IF(MAX($Q247:AF247,0)=OPER!$AA342,".",IF(OPER!$AB342&lt;=HOUR(AH$7),MAX($Q247:AF247,0)+1,".")))</f>
        <v>,</v>
      </c>
      <c r="AH247" s="269" t="str">
        <f>IF($E247=$E246,IF(AI246=".",IF(MAX($Q247:AG247,0)=OPER!$AA342,".",IF(OPER!$AB342&lt;=HOUR(AI$7),MAX($Q247:AG247,0)+1,".")),","),IF(MAX($Q247:AG247,0)=OPER!$AA342,".",IF(OPER!$AB342&lt;=HOUR(AI$7),MAX($Q247:AG247,0)+1,".")))</f>
        <v>,</v>
      </c>
      <c r="AI247" s="269" t="str">
        <f>IF($E247=$E246,IF(AJ246=".",IF(MAX($Q247:AH247,0)=OPER!$AA342,".",IF(OPER!$AB342&lt;=HOUR(AJ$7),MAX($Q247:AH247,0)+1,".")),","),IF(MAX($Q247:AH247,0)=OPER!$AA342,".",IF(OPER!$AB342&lt;=HOUR(AJ$7),MAX($Q247:AH247,0)+1,".")))</f>
        <v>,</v>
      </c>
      <c r="AJ247" s="270" t="str">
        <f>IF($E247=$E246,IF(AK246=".",IF(MAX($Q247:AI247,0)=OPER!$AA342,".",IF(OPER!$AB342&lt;=HOUR(AK$7),MAX($Q247:AI247,0)+1,".")),","),IF(MAX($Q247:AI247,0)=OPER!$AA342,".",IF(OPER!$AB342&lt;=HOUR(AK$7),MAX($Q247:AI247,0)+1,".")))</f>
        <v>,</v>
      </c>
      <c r="AK247" s="271" t="str">
        <f>IF($E247=$E246,IF(AL246=".",IF(MAX($Q247:AJ247,0)=OPER!$AA342,".",IF(OPER!$AB342&lt;=HOUR(AL$7),MAX($Q247:AJ247,0)+1,".")),","),IF(MAX($Q247:AJ247,0)=OPER!$AA342,".",IF(OPER!$AB342&lt;=HOUR(AL$7),MAX($Q247:AJ247,0)+1,".")))</f>
        <v>,</v>
      </c>
      <c r="AL247" s="269" t="str">
        <f>IF($E247=$E246,IF(AM246=".",IF(MAX($Q247:AK247,0)=OPER!$AA342,".",IF(OPER!$AB342&lt;=HOUR(AM$7),MAX($Q247:AK247,0)+1,".")),","),IF(MAX($Q247:AK247,0)=OPER!$AA342,".",IF(OPER!$AB342&lt;=HOUR(AM$7),MAX($Q247:AK247,0)+1,".")))</f>
        <v>,</v>
      </c>
      <c r="AM247" s="269" t="str">
        <f>IF($E247=$E246,IF(AN246=".",IF(MAX($Q247:AL247,0)=OPER!$AA342,".",IF(OPER!$AB342&lt;=HOUR(AN$7),MAX($Q247:AL247,0)+1,".")),","),IF(MAX($Q247:AL247,0)=OPER!$AA342,".",IF(OPER!$AB342&lt;=HOUR(AN$7),MAX($Q247:AL247,0)+1,".")))</f>
        <v>,</v>
      </c>
      <c r="AN247" s="270" t="str">
        <f>IF($E247=$E246,IF(AO246=".",IF(MAX($Q247:AM247,0)=OPER!$AA342,".",IF(OPER!$AB342&lt;=HOUR(AO$7),MAX($Q247:AM247,0)+1,".")),","),IF(MAX($Q247:AM247,0)=OPER!$AA342,".",IF(OPER!$AB342&lt;=HOUR(AO$7),MAX($Q247:AM247,0)+1,".")))</f>
        <v>,</v>
      </c>
      <c r="AO247" s="271" t="str">
        <f>IF($E247=$E246,IF(AP246=".",IF(MAX($Q247:AN247,0)=OPER!$AA342,".",IF(OPER!$AB342&lt;=HOUR(AP$7),MAX($Q247:AN247,0)+1,".")),","),IF(MAX($Q247:AN247,0)=OPER!$AA342,".",IF(OPER!$AB342&lt;=HOUR(AP$7),MAX($Q247:AN247,0)+1,".")))</f>
        <v>,</v>
      </c>
      <c r="AP247" s="269" t="str">
        <f>IF($E247=$E246,IF(AQ246=".",IF(MAX($Q247:AO247,0)=OPER!$AA342,".",IF(OPER!$AB342&lt;=HOUR(AQ$7),MAX($Q247:AO247,0)+1,".")),","),IF(MAX($Q247:AO247,0)=OPER!$AA342,".",IF(OPER!$AB342&lt;=HOUR(AQ$7),MAX($Q247:AO247,0)+1,".")))</f>
        <v>,</v>
      </c>
      <c r="AQ247" s="269" t="str">
        <f>IF($E247=$E246,IF(AR246=".",IF(MAX($Q247:AP247,0)=OPER!$AA342,".",IF(OPER!$AB342&lt;=HOUR(AR$7),MAX($Q247:AP247,0)+1,".")),","),IF(MAX($Q247:AP247,0)=OPER!$AA342,".",IF(OPER!$AB342&lt;=HOUR(AR$7),MAX($Q247:AP247,0)+1,".")))</f>
        <v>,</v>
      </c>
      <c r="AR247" s="270" t="str">
        <f>IF($E247=$E246,IF(AS246=".",IF(MAX($Q247:AQ247,0)=OPER!$AA342,".",IF(OPER!$AB342&lt;=HOUR(AS$7),MAX($Q247:AQ247,0)+1,".")),","),IF(MAX($Q247:AQ247,0)=OPER!$AA342,".",IF(OPER!$AB342&lt;=HOUR(AS$7),MAX($Q247:AQ247,0)+1,".")))</f>
        <v>,</v>
      </c>
      <c r="AS247" s="271" t="str">
        <f>IF($E247=$E246,IF(AT246=".",IF(MAX($Q247:AR247,0)=OPER!$AA342,".",IF(OPER!$AB342&lt;=HOUR(AT$7),MAX($Q247:AR247,0)+1,".")),","),IF(MAX($Q247:AR247,0)=OPER!$AA342,".",IF(OPER!$AB342&lt;=HOUR(AT$7),MAX($Q247:AR247,0)+1,".")))</f>
        <v>,</v>
      </c>
      <c r="AT247" s="269" t="str">
        <f>IF($E247=$E246,IF(AU246=".",IF(MAX($Q247:AS247,0)=OPER!$AA342,".",IF(OPER!$AB342&lt;=HOUR(AU$7),MAX($Q247:AS247,0)+1,".")),","),IF(MAX($Q247:AS247,0)=OPER!$AA342,".",IF(OPER!$AB342&lt;=HOUR(AU$7),MAX($Q247:AS247,0)+1,".")))</f>
        <v>,</v>
      </c>
      <c r="AU247" s="269" t="str">
        <f>IF($E247=$E246,IF(AV246=".",IF(MAX($Q247:AT247,0)=OPER!$AA342,".",IF(OPER!$AB342&lt;=HOUR(AV$7),MAX($Q247:AT247,0)+1,".")),","),IF(MAX($Q247:AT247,0)=OPER!$AA342,".",IF(OPER!$AB342&lt;=HOUR(AV$7),MAX($Q247:AT247,0)+1,".")))</f>
        <v>,</v>
      </c>
      <c r="AV247" s="270" t="str">
        <f>IF($E247=$E246,IF(AW246=".",IF(MAX($Q247:AU247,0)=OPER!$AA342,".",IF(OPER!$AB342&lt;=HOUR(AW$7),MAX($Q247:AU247,0)+1,".")),","),IF(MAX($Q247:AU247,0)=OPER!$AA342,".",IF(OPER!$AB342&lt;=HOUR(AW$7),MAX($Q247:AU247,0)+1,".")))</f>
        <v>,</v>
      </c>
      <c r="AW247" s="271" t="str">
        <f>IF($E247=$E246,IF(AX246=".",IF(MAX($Q247:AV247,0)=OPER!$AA342,".",IF(OPER!$AB342&lt;=HOUR(AX$7),MAX($Q247:AV247,0)+1,".")),","),IF(MAX($Q247:AV247,0)=OPER!$AA342,".",IF(OPER!$AB342&lt;=HOUR(AX$7),MAX($Q247:AV247,0)+1,".")))</f>
        <v>,</v>
      </c>
      <c r="AX247" s="269" t="str">
        <f>IF($E247=$E246,IF(AY246=".",IF(MAX($Q247:AW247,0)=OPER!$AA342,".",IF(OPER!$AB342&lt;=HOUR(AY$7),MAX($Q247:AW247,0)+1,".")),","),IF(MAX($Q247:AW247,0)=OPER!$AA342,".",IF(OPER!$AB342&lt;=HOUR(AY$7),MAX($Q247:AW247,0)+1,".")))</f>
        <v>,</v>
      </c>
      <c r="AY247" s="269" t="str">
        <f>IF($E247=$E246,IF(AZ246=".",IF(MAX($Q247:AX247,0)=OPER!$AA342,".",IF(OPER!$AB342&lt;=HOUR(AZ$7),MAX($Q247:AX247,0)+1,".")),","),IF(MAX($Q247:AX247,0)=OPER!$AA342,".",IF(OPER!$AB342&lt;=HOUR(AZ$7),MAX($Q247:AX247,0)+1,".")))</f>
        <v>,</v>
      </c>
      <c r="AZ247" s="270" t="str">
        <f>IF($E247=$E246,IF(BA246=".",IF(MAX($Q247:AY247,0)=OPER!$AA342,".",IF(OPER!$AB342&lt;=HOUR(BA$7),MAX($Q247:AY247,0)+1,".")),","),IF(MAX($Q247:AY247,0)=OPER!$AA342,".",IF(OPER!$AB342&lt;=HOUR(BA$7),MAX($Q247:AY247,0)+1,".")))</f>
        <v>,</v>
      </c>
      <c r="BA247" s="30">
        <f>+OPER!AK241</f>
        <v>0</v>
      </c>
    </row>
    <row r="248" spans="1:53" ht="59.8" x14ac:dyDescent="0.2">
      <c r="A248" s="282" t="str">
        <f>IF(OPER!AF242=0,"",OPER!AF242)</f>
        <v/>
      </c>
      <c r="B248" s="109" t="str">
        <f>IF(OPER!V242=0,"",OPER!V242)</f>
        <v/>
      </c>
      <c r="C248" s="71" t="str">
        <f>IF(OPER!U242 = 0,"", OPER!U242)</f>
        <v/>
      </c>
      <c r="D248" s="30" t="str">
        <f t="shared" si="16"/>
        <v/>
      </c>
      <c r="E248" s="262" t="str">
        <f>IF(OPER!X242 = 0,"",OPER!X242)</f>
        <v/>
      </c>
      <c r="F248" s="262" t="str">
        <f>IF(OPER!I242 = 0,"",OPER!I242)</f>
        <v/>
      </c>
      <c r="G248" s="263" t="str">
        <f>IF(OPER!C242=0,"",OPER!C242)</f>
        <v/>
      </c>
      <c r="H248" s="30" t="str">
        <f>IF(OPER!R242 = 0,"",OPER!R242)</f>
        <v/>
      </c>
      <c r="I248" s="30" t="str">
        <f>IF(OPER!F242=0,"", OPER!F242)</f>
        <v/>
      </c>
      <c r="J248" s="108" t="str">
        <f>IF(OPER!G242=0,"",OPER!G242)</f>
        <v/>
      </c>
      <c r="K248" s="250">
        <f>+OPER!R242</f>
        <v>0</v>
      </c>
      <c r="L248" s="262">
        <f t="shared" si="17"/>
        <v>0</v>
      </c>
      <c r="M248" s="250">
        <f t="shared" si="18"/>
        <v>0</v>
      </c>
      <c r="N248" s="205" t="str">
        <f>IF(OPER!A242=0,"",OPER!A242)</f>
        <v/>
      </c>
      <c r="O248" s="73" t="str">
        <f>IF(OPER!AJ2098=0,"",OPER!AJ2098)</f>
        <v/>
      </c>
      <c r="P248" s="264" t="str">
        <f>IF(OPER!AH242="EJECUTADO","SI",IF(OPER!AH242="NO EJECUTADO","NO",""))</f>
        <v/>
      </c>
      <c r="Q248" s="264" t="str">
        <f>IF(OPER!AN242="EJECUTADO","SI",IF(OPER!AN242="NO EJECUTADO","NO",""))</f>
        <v/>
      </c>
      <c r="R248" s="221" t="str">
        <f>IFERROR(VLOOKUP(OPER!Z242,OPER!$AU$490:$AV$577,2,0),"NO ASIGNADO")</f>
        <v>NO ASIGNADO</v>
      </c>
      <c r="S248" s="6">
        <f>+OPER!AG242</f>
        <v>0</v>
      </c>
      <c r="T248" s="268" t="str">
        <f>IF($E248=$E247,IF(U247=".",IF(MAX($Q248:Q248,0)=OPER!$AA343,".",IF(OPER!$AB343&lt;=HOUR(U$7),MAX($Q248:Q248,0)+1,".")),","),IF(MAX($Q248:Q248,0)=OPER!$AA343,".",IF(OPER!$AB343&lt;=HOUR(U$7),MAX($Q248:Q248,0)+1,".")))</f>
        <v>,</v>
      </c>
      <c r="U248" s="269" t="str">
        <f>IF($E248=$E247,IF(V247=".",IF(MAX($Q248:T248,0)=OPER!$AA343,".",IF(OPER!$AB343&lt;=HOUR(V$7),MAX($Q248:T248,0)+1,".")),","),IF(MAX($Q248:T248,0)=OPER!$AA343,".",IF(OPER!$AB343&lt;=HOUR(V$7),MAX($Q248:T248,0)+1,".")))</f>
        <v>,</v>
      </c>
      <c r="V248" s="269" t="str">
        <f>IF($E248=$E247,IF(W247=".",IF(MAX($Q248:U248,0)=OPER!$AA343,".",IF(OPER!$AB343&lt;=HOUR(W$7),MAX($Q248:U248,0)+1,".")),","),IF(MAX($Q248:U248,0)=OPER!$AA343,".",IF(OPER!$AB343&lt;=HOUR(W$7),MAX($Q248:U248,0)+1,".")))</f>
        <v>,</v>
      </c>
      <c r="W248" s="269" t="str">
        <f>IF($E248=$E247,IF(X247=".",IF(MAX($Q248:V248,0)=OPER!$AA343,".",IF(OPER!$AB343&lt;=HOUR(X$7),MAX($Q248:V248,0)+1,".")),","),IF(MAX($Q248:V248,0)=OPER!$AA343,".",IF(OPER!$AB343&lt;=HOUR(X$7),MAX($Q248:V248,0)+1,".")))</f>
        <v>,</v>
      </c>
      <c r="X248" s="270" t="str">
        <f>IF($E248=$E247,IF(Y247=".",IF(MAX($Q248:W248,0)=OPER!$AA343,".",IF(OPER!$AB343&lt;=HOUR(Y$7),MAX($Q248:W248,0)+1,".")),","),IF(MAX($Q248:W248,0)=OPER!$AA343,".",IF(OPER!$AB343&lt;=HOUR(Y$7),MAX($Q248:W248,0)+1,".")))</f>
        <v>,</v>
      </c>
      <c r="Y248" s="271" t="str">
        <f>IF($E248=$E247,IF(Z247=".",IF(MAX($Q248:X248,0)=OPER!$AA343,".",IF(OPER!$AB343&lt;=HOUR(Z$7),MAX($Q248:X248,0)+1,".")),","),IF(MAX($Q248:X248,0)=OPER!$AA343,".",IF(OPER!$AB343&lt;=HOUR(Z$7),MAX($Q248:X248,0)+1,".")))</f>
        <v>,</v>
      </c>
      <c r="Z248" s="269" t="str">
        <f>IF($E248=$E247,IF(AA247=".",IF(MAX($Q248:Y248,0)=OPER!$AA343,".",IF(OPER!$AB343&lt;=HOUR(AA$7),MAX($Q248:Y248,0)+1,".")),","),IF(MAX($Q248:Y248,0)=OPER!$AA343,".",IF(OPER!$AB343&lt;=HOUR(AA$7),MAX($Q248:Y248,0)+1,".")))</f>
        <v>,</v>
      </c>
      <c r="AA248" s="269" t="str">
        <f>IF($E248=$E247,IF(AB247=".",IF(MAX($Q248:Z248,0)=OPER!$AA343,".",IF(OPER!$AB343&lt;=HOUR(AB$7),MAX($Q248:Z248,0)+1,".")),","),IF(MAX($Q248:Z248,0)=OPER!$AA343,".",IF(OPER!$AB343&lt;=HOUR(AB$7),MAX($Q248:Z248,0)+1,".")))</f>
        <v>,</v>
      </c>
      <c r="AB248" s="270" t="str">
        <f>IF($E248=$E247,IF(AC247=".",IF(MAX($Q248:AA248,0)=OPER!$AA343,".",IF(OPER!$AB343&lt;=HOUR(AC$7),MAX($Q248:AA248,0)+1,".")),","),IF(MAX($Q248:AA248,0)=OPER!$AA343,".",IF(OPER!$AB343&lt;=HOUR(AC$7),MAX($Q248:AA248,0)+1,".")))</f>
        <v>,</v>
      </c>
      <c r="AC248" s="271" t="str">
        <f>IF($E248=$E247,IF(AD247=".",IF(MAX($Q248:AB248,0)=OPER!$AA343,".",IF(OPER!$AB343&lt;=HOUR(AD$7),MAX($Q248:AB248,0)+1,".")),","),IF(MAX($Q248:AB248,0)=OPER!$AA343,".",IF(OPER!$AB343&lt;=HOUR(AD$7),MAX($Q248:AB248,0)+1,".")))</f>
        <v>,</v>
      </c>
      <c r="AD248" s="269" t="str">
        <f>IF($E248=$E247,IF(AE247=".",IF(MAX($Q248:AC248,0)=OPER!$AA343,".",IF(OPER!$AB343&lt;=HOUR(AE$7),MAX($Q248:AC248,0)+1,".")),","),IF(MAX($Q248:AC248,0)=OPER!$AA343,".",IF(OPER!$AB343&lt;=HOUR(AE$7),MAX($Q248:AC248,0)+1,".")))</f>
        <v>,</v>
      </c>
      <c r="AE248" s="269" t="str">
        <f>IF($E248=$E247,IF(AF247=".",IF(MAX($Q248:AD248,0)=OPER!$AA343,".",IF(OPER!$AB343&lt;=HOUR(AF$7),MAX($Q248:AD248,0)+1,".")),","),IF(MAX($Q248:AD248,0)=OPER!$AA343,".",IF(OPER!$AB343&lt;=HOUR(AF$7),MAX($Q248:AD248,0)+1,".")))</f>
        <v>,</v>
      </c>
      <c r="AF248" s="270" t="str">
        <f>IF($E248=$E247,IF(AG247=".",IF(MAX($Q248:AE248,0)=OPER!$AA343,".",IF(OPER!$AB343&lt;=HOUR(AG$7),MAX($Q248:AE248,0)+1,".")),","),IF(MAX($Q248:AE248,0)=OPER!$AA343,".",IF(OPER!$AB343&lt;=HOUR(AG$7),MAX($Q248:AE248,0)+1,".")))</f>
        <v>,</v>
      </c>
      <c r="AG248" s="271" t="str">
        <f>IF($E248=$E247,IF(AH247=".",IF(MAX($Q248:AF248,0)=OPER!$AA343,".",IF(OPER!$AB343&lt;=HOUR(AH$7),MAX($Q248:AF248,0)+1,".")),","),IF(MAX($Q248:AF248,0)=OPER!$AA343,".",IF(OPER!$AB343&lt;=HOUR(AH$7),MAX($Q248:AF248,0)+1,".")))</f>
        <v>,</v>
      </c>
      <c r="AH248" s="269" t="str">
        <f>IF($E248=$E247,IF(AI247=".",IF(MAX($Q248:AG248,0)=OPER!$AA343,".",IF(OPER!$AB343&lt;=HOUR(AI$7),MAX($Q248:AG248,0)+1,".")),","),IF(MAX($Q248:AG248,0)=OPER!$AA343,".",IF(OPER!$AB343&lt;=HOUR(AI$7),MAX($Q248:AG248,0)+1,".")))</f>
        <v>,</v>
      </c>
      <c r="AI248" s="269" t="str">
        <f>IF($E248=$E247,IF(AJ247=".",IF(MAX($Q248:AH248,0)=OPER!$AA343,".",IF(OPER!$AB343&lt;=HOUR(AJ$7),MAX($Q248:AH248,0)+1,".")),","),IF(MAX($Q248:AH248,0)=OPER!$AA343,".",IF(OPER!$AB343&lt;=HOUR(AJ$7),MAX($Q248:AH248,0)+1,".")))</f>
        <v>,</v>
      </c>
      <c r="AJ248" s="270" t="str">
        <f>IF($E248=$E247,IF(AK247=".",IF(MAX($Q248:AI248,0)=OPER!$AA343,".",IF(OPER!$AB343&lt;=HOUR(AK$7),MAX($Q248:AI248,0)+1,".")),","),IF(MAX($Q248:AI248,0)=OPER!$AA343,".",IF(OPER!$AB343&lt;=HOUR(AK$7),MAX($Q248:AI248,0)+1,".")))</f>
        <v>,</v>
      </c>
      <c r="AK248" s="271" t="str">
        <f>IF($E248=$E247,IF(AL247=".",IF(MAX($Q248:AJ248,0)=OPER!$AA343,".",IF(OPER!$AB343&lt;=HOUR(AL$7),MAX($Q248:AJ248,0)+1,".")),","),IF(MAX($Q248:AJ248,0)=OPER!$AA343,".",IF(OPER!$AB343&lt;=HOUR(AL$7),MAX($Q248:AJ248,0)+1,".")))</f>
        <v>,</v>
      </c>
      <c r="AL248" s="269" t="str">
        <f>IF($E248=$E247,IF(AM247=".",IF(MAX($Q248:AK248,0)=OPER!$AA343,".",IF(OPER!$AB343&lt;=HOUR(AM$7),MAX($Q248:AK248,0)+1,".")),","),IF(MAX($Q248:AK248,0)=OPER!$AA343,".",IF(OPER!$AB343&lt;=HOUR(AM$7),MAX($Q248:AK248,0)+1,".")))</f>
        <v>,</v>
      </c>
      <c r="AM248" s="269" t="str">
        <f>IF($E248=$E247,IF(AN247=".",IF(MAX($Q248:AL248,0)=OPER!$AA343,".",IF(OPER!$AB343&lt;=HOUR(AN$7),MAX($Q248:AL248,0)+1,".")),","),IF(MAX($Q248:AL248,0)=OPER!$AA343,".",IF(OPER!$AB343&lt;=HOUR(AN$7),MAX($Q248:AL248,0)+1,".")))</f>
        <v>,</v>
      </c>
      <c r="AN248" s="270" t="str">
        <f>IF($E248=$E247,IF(AO247=".",IF(MAX($Q248:AM248,0)=OPER!$AA343,".",IF(OPER!$AB343&lt;=HOUR(AO$7),MAX($Q248:AM248,0)+1,".")),","),IF(MAX($Q248:AM248,0)=OPER!$AA343,".",IF(OPER!$AB343&lt;=HOUR(AO$7),MAX($Q248:AM248,0)+1,".")))</f>
        <v>,</v>
      </c>
      <c r="AO248" s="271" t="str">
        <f>IF($E248=$E247,IF(AP247=".",IF(MAX($Q248:AN248,0)=OPER!$AA343,".",IF(OPER!$AB343&lt;=HOUR(AP$7),MAX($Q248:AN248,0)+1,".")),","),IF(MAX($Q248:AN248,0)=OPER!$AA343,".",IF(OPER!$AB343&lt;=HOUR(AP$7),MAX($Q248:AN248,0)+1,".")))</f>
        <v>,</v>
      </c>
      <c r="AP248" s="269" t="str">
        <f>IF($E248=$E247,IF(AQ247=".",IF(MAX($Q248:AO248,0)=OPER!$AA343,".",IF(OPER!$AB343&lt;=HOUR(AQ$7),MAX($Q248:AO248,0)+1,".")),","),IF(MAX($Q248:AO248,0)=OPER!$AA343,".",IF(OPER!$AB343&lt;=HOUR(AQ$7),MAX($Q248:AO248,0)+1,".")))</f>
        <v>,</v>
      </c>
      <c r="AQ248" s="269" t="str">
        <f>IF($E248=$E247,IF(AR247=".",IF(MAX($Q248:AP248,0)=OPER!$AA343,".",IF(OPER!$AB343&lt;=HOUR(AR$7),MAX($Q248:AP248,0)+1,".")),","),IF(MAX($Q248:AP248,0)=OPER!$AA343,".",IF(OPER!$AB343&lt;=HOUR(AR$7),MAX($Q248:AP248,0)+1,".")))</f>
        <v>,</v>
      </c>
      <c r="AR248" s="270" t="str">
        <f>IF($E248=$E247,IF(AS247=".",IF(MAX($Q248:AQ248,0)=OPER!$AA343,".",IF(OPER!$AB343&lt;=HOUR(AS$7),MAX($Q248:AQ248,0)+1,".")),","),IF(MAX($Q248:AQ248,0)=OPER!$AA343,".",IF(OPER!$AB343&lt;=HOUR(AS$7),MAX($Q248:AQ248,0)+1,".")))</f>
        <v>,</v>
      </c>
      <c r="AS248" s="271" t="str">
        <f>IF($E248=$E247,IF(AT247=".",IF(MAX($Q248:AR248,0)=OPER!$AA343,".",IF(OPER!$AB343&lt;=HOUR(AT$7),MAX($Q248:AR248,0)+1,".")),","),IF(MAX($Q248:AR248,0)=OPER!$AA343,".",IF(OPER!$AB343&lt;=HOUR(AT$7),MAX($Q248:AR248,0)+1,".")))</f>
        <v>,</v>
      </c>
      <c r="AT248" s="269" t="str">
        <f>IF($E248=$E247,IF(AU247=".",IF(MAX($Q248:AS248,0)=OPER!$AA343,".",IF(OPER!$AB343&lt;=HOUR(AU$7),MAX($Q248:AS248,0)+1,".")),","),IF(MAX($Q248:AS248,0)=OPER!$AA343,".",IF(OPER!$AB343&lt;=HOUR(AU$7),MAX($Q248:AS248,0)+1,".")))</f>
        <v>,</v>
      </c>
      <c r="AU248" s="269" t="str">
        <f>IF($E248=$E247,IF(AV247=".",IF(MAX($Q248:AT248,0)=OPER!$AA343,".",IF(OPER!$AB343&lt;=HOUR(AV$7),MAX($Q248:AT248,0)+1,".")),","),IF(MAX($Q248:AT248,0)=OPER!$AA343,".",IF(OPER!$AB343&lt;=HOUR(AV$7),MAX($Q248:AT248,0)+1,".")))</f>
        <v>,</v>
      </c>
      <c r="AV248" s="270" t="str">
        <f>IF($E248=$E247,IF(AW247=".",IF(MAX($Q248:AU248,0)=OPER!$AA343,".",IF(OPER!$AB343&lt;=HOUR(AW$7),MAX($Q248:AU248,0)+1,".")),","),IF(MAX($Q248:AU248,0)=OPER!$AA343,".",IF(OPER!$AB343&lt;=HOUR(AW$7),MAX($Q248:AU248,0)+1,".")))</f>
        <v>,</v>
      </c>
      <c r="AW248" s="271" t="str">
        <f>IF($E248=$E247,IF(AX247=".",IF(MAX($Q248:AV248,0)=OPER!$AA343,".",IF(OPER!$AB343&lt;=HOUR(AX$7),MAX($Q248:AV248,0)+1,".")),","),IF(MAX($Q248:AV248,0)=OPER!$AA343,".",IF(OPER!$AB343&lt;=HOUR(AX$7),MAX($Q248:AV248,0)+1,".")))</f>
        <v>,</v>
      </c>
      <c r="AX248" s="269" t="str">
        <f>IF($E248=$E247,IF(AY247=".",IF(MAX($Q248:AW248,0)=OPER!$AA343,".",IF(OPER!$AB343&lt;=HOUR(AY$7),MAX($Q248:AW248,0)+1,".")),","),IF(MAX($Q248:AW248,0)=OPER!$AA343,".",IF(OPER!$AB343&lt;=HOUR(AY$7),MAX($Q248:AW248,0)+1,".")))</f>
        <v>,</v>
      </c>
      <c r="AY248" s="269" t="str">
        <f>IF($E248=$E247,IF(AZ247=".",IF(MAX($Q248:AX248,0)=OPER!$AA343,".",IF(OPER!$AB343&lt;=HOUR(AZ$7),MAX($Q248:AX248,0)+1,".")),","),IF(MAX($Q248:AX248,0)=OPER!$AA343,".",IF(OPER!$AB343&lt;=HOUR(AZ$7),MAX($Q248:AX248,0)+1,".")))</f>
        <v>,</v>
      </c>
      <c r="AZ248" s="270" t="str">
        <f>IF($E248=$E247,IF(BA247=".",IF(MAX($Q248:AY248,0)=OPER!$AA343,".",IF(OPER!$AB343&lt;=HOUR(BA$7),MAX($Q248:AY248,0)+1,".")),","),IF(MAX($Q248:AY248,0)=OPER!$AA343,".",IF(OPER!$AB343&lt;=HOUR(BA$7),MAX($Q248:AY248,0)+1,".")))</f>
        <v>,</v>
      </c>
      <c r="BA248" s="30">
        <f>+OPER!AK242</f>
        <v>0</v>
      </c>
    </row>
    <row r="249" spans="1:53" ht="59.8" x14ac:dyDescent="0.2">
      <c r="A249" s="282" t="str">
        <f>IF(OPER!AF243=0,"",OPER!AF243)</f>
        <v/>
      </c>
      <c r="B249" s="109" t="str">
        <f>IF(OPER!V243=0,"",OPER!V243)</f>
        <v/>
      </c>
      <c r="C249" s="71" t="str">
        <f>IF(OPER!U243 = 0,"", OPER!U243)</f>
        <v/>
      </c>
      <c r="D249" s="30" t="str">
        <f t="shared" si="16"/>
        <v/>
      </c>
      <c r="E249" s="262" t="str">
        <f>IF(OPER!X243 = 0,"",OPER!X243)</f>
        <v/>
      </c>
      <c r="F249" s="262" t="str">
        <f>IF(OPER!I243 = 0,"",OPER!I243)</f>
        <v/>
      </c>
      <c r="G249" s="263" t="str">
        <f>IF(OPER!C243=0,"",OPER!C243)</f>
        <v/>
      </c>
      <c r="H249" s="30" t="str">
        <f>IF(OPER!R243 = 0,"",OPER!R243)</f>
        <v/>
      </c>
      <c r="I249" s="30" t="str">
        <f>IF(OPER!F243=0,"", OPER!F243)</f>
        <v/>
      </c>
      <c r="J249" s="108" t="str">
        <f>IF(OPER!G243=0,"",OPER!G243)</f>
        <v/>
      </c>
      <c r="K249" s="250">
        <f>+OPER!R243</f>
        <v>0</v>
      </c>
      <c r="L249" s="262">
        <f t="shared" si="17"/>
        <v>0</v>
      </c>
      <c r="M249" s="250">
        <f t="shared" si="18"/>
        <v>0</v>
      </c>
      <c r="N249" s="205" t="str">
        <f>IF(OPER!A243=0,"",OPER!A243)</f>
        <v/>
      </c>
      <c r="O249" s="73" t="str">
        <f>IF(OPER!AJ2099=0,"",OPER!AJ2099)</f>
        <v/>
      </c>
      <c r="P249" s="264" t="str">
        <f>IF(OPER!AH243="EJECUTADO","SI",IF(OPER!AH243="NO EJECUTADO","NO",""))</f>
        <v/>
      </c>
      <c r="Q249" s="264" t="str">
        <f>IF(OPER!AN243="EJECUTADO","SI",IF(OPER!AN243="NO EJECUTADO","NO",""))</f>
        <v/>
      </c>
      <c r="R249" s="221" t="str">
        <f>IFERROR(VLOOKUP(OPER!Z243,OPER!$AU$490:$AV$577,2,0),"NO ASIGNADO")</f>
        <v>NO ASIGNADO</v>
      </c>
      <c r="S249" s="6">
        <f>+OPER!AG243</f>
        <v>0</v>
      </c>
      <c r="T249" s="268" t="str">
        <f>IF($E249=$E248,IF(U248=".",IF(MAX($Q249:Q249,0)=OPER!$AA344,".",IF(OPER!$AB344&lt;=HOUR(U$7),MAX($Q249:Q249,0)+1,".")),","),IF(MAX($Q249:Q249,0)=OPER!$AA344,".",IF(OPER!$AB344&lt;=HOUR(U$7),MAX($Q249:Q249,0)+1,".")))</f>
        <v>,</v>
      </c>
      <c r="U249" s="269" t="str">
        <f>IF($E249=$E248,IF(V248=".",IF(MAX($Q249:T249,0)=OPER!$AA344,".",IF(OPER!$AB344&lt;=HOUR(V$7),MAX($Q249:T249,0)+1,".")),","),IF(MAX($Q249:T249,0)=OPER!$AA344,".",IF(OPER!$AB344&lt;=HOUR(V$7),MAX($Q249:T249,0)+1,".")))</f>
        <v>,</v>
      </c>
      <c r="V249" s="269" t="str">
        <f>IF($E249=$E248,IF(W248=".",IF(MAX($Q249:U249,0)=OPER!$AA344,".",IF(OPER!$AB344&lt;=HOUR(W$7),MAX($Q249:U249,0)+1,".")),","),IF(MAX($Q249:U249,0)=OPER!$AA344,".",IF(OPER!$AB344&lt;=HOUR(W$7),MAX($Q249:U249,0)+1,".")))</f>
        <v>,</v>
      </c>
      <c r="W249" s="269" t="str">
        <f>IF($E249=$E248,IF(X248=".",IF(MAX($Q249:V249,0)=OPER!$AA344,".",IF(OPER!$AB344&lt;=HOUR(X$7),MAX($Q249:V249,0)+1,".")),","),IF(MAX($Q249:V249,0)=OPER!$AA344,".",IF(OPER!$AB344&lt;=HOUR(X$7),MAX($Q249:V249,0)+1,".")))</f>
        <v>,</v>
      </c>
      <c r="X249" s="270" t="str">
        <f>IF($E249=$E248,IF(Y248=".",IF(MAX($Q249:W249,0)=OPER!$AA344,".",IF(OPER!$AB344&lt;=HOUR(Y$7),MAX($Q249:W249,0)+1,".")),","),IF(MAX($Q249:W249,0)=OPER!$AA344,".",IF(OPER!$AB344&lt;=HOUR(Y$7),MAX($Q249:W249,0)+1,".")))</f>
        <v>,</v>
      </c>
      <c r="Y249" s="271" t="str">
        <f>IF($E249=$E248,IF(Z248=".",IF(MAX($Q249:X249,0)=OPER!$AA344,".",IF(OPER!$AB344&lt;=HOUR(Z$7),MAX($Q249:X249,0)+1,".")),","),IF(MAX($Q249:X249,0)=OPER!$AA344,".",IF(OPER!$AB344&lt;=HOUR(Z$7),MAX($Q249:X249,0)+1,".")))</f>
        <v>,</v>
      </c>
      <c r="Z249" s="269" t="str">
        <f>IF($E249=$E248,IF(AA248=".",IF(MAX($Q249:Y249,0)=OPER!$AA344,".",IF(OPER!$AB344&lt;=HOUR(AA$7),MAX($Q249:Y249,0)+1,".")),","),IF(MAX($Q249:Y249,0)=OPER!$AA344,".",IF(OPER!$AB344&lt;=HOUR(AA$7),MAX($Q249:Y249,0)+1,".")))</f>
        <v>,</v>
      </c>
      <c r="AA249" s="269" t="str">
        <f>IF($E249=$E248,IF(AB248=".",IF(MAX($Q249:Z249,0)=OPER!$AA344,".",IF(OPER!$AB344&lt;=HOUR(AB$7),MAX($Q249:Z249,0)+1,".")),","),IF(MAX($Q249:Z249,0)=OPER!$AA344,".",IF(OPER!$AB344&lt;=HOUR(AB$7),MAX($Q249:Z249,0)+1,".")))</f>
        <v>,</v>
      </c>
      <c r="AB249" s="270" t="str">
        <f>IF($E249=$E248,IF(AC248=".",IF(MAX($Q249:AA249,0)=OPER!$AA344,".",IF(OPER!$AB344&lt;=HOUR(AC$7),MAX($Q249:AA249,0)+1,".")),","),IF(MAX($Q249:AA249,0)=OPER!$AA344,".",IF(OPER!$AB344&lt;=HOUR(AC$7),MAX($Q249:AA249,0)+1,".")))</f>
        <v>,</v>
      </c>
      <c r="AC249" s="271" t="str">
        <f>IF($E249=$E248,IF(AD248=".",IF(MAX($Q249:AB249,0)=OPER!$AA344,".",IF(OPER!$AB344&lt;=HOUR(AD$7),MAX($Q249:AB249,0)+1,".")),","),IF(MAX($Q249:AB249,0)=OPER!$AA344,".",IF(OPER!$AB344&lt;=HOUR(AD$7),MAX($Q249:AB249,0)+1,".")))</f>
        <v>,</v>
      </c>
      <c r="AD249" s="269" t="str">
        <f>IF($E249=$E248,IF(AE248=".",IF(MAX($Q249:AC249,0)=OPER!$AA344,".",IF(OPER!$AB344&lt;=HOUR(AE$7),MAX($Q249:AC249,0)+1,".")),","),IF(MAX($Q249:AC249,0)=OPER!$AA344,".",IF(OPER!$AB344&lt;=HOUR(AE$7),MAX($Q249:AC249,0)+1,".")))</f>
        <v>,</v>
      </c>
      <c r="AE249" s="269" t="str">
        <f>IF($E249=$E248,IF(AF248=".",IF(MAX($Q249:AD249,0)=OPER!$AA344,".",IF(OPER!$AB344&lt;=HOUR(AF$7),MAX($Q249:AD249,0)+1,".")),","),IF(MAX($Q249:AD249,0)=OPER!$AA344,".",IF(OPER!$AB344&lt;=HOUR(AF$7),MAX($Q249:AD249,0)+1,".")))</f>
        <v>,</v>
      </c>
      <c r="AF249" s="270" t="str">
        <f>IF($E249=$E248,IF(AG248=".",IF(MAX($Q249:AE249,0)=OPER!$AA344,".",IF(OPER!$AB344&lt;=HOUR(AG$7),MAX($Q249:AE249,0)+1,".")),","),IF(MAX($Q249:AE249,0)=OPER!$AA344,".",IF(OPER!$AB344&lt;=HOUR(AG$7),MAX($Q249:AE249,0)+1,".")))</f>
        <v>,</v>
      </c>
      <c r="AG249" s="271" t="str">
        <f>IF($E249=$E248,IF(AH248=".",IF(MAX($Q249:AF249,0)=OPER!$AA344,".",IF(OPER!$AB344&lt;=HOUR(AH$7),MAX($Q249:AF249,0)+1,".")),","),IF(MAX($Q249:AF249,0)=OPER!$AA344,".",IF(OPER!$AB344&lt;=HOUR(AH$7),MAX($Q249:AF249,0)+1,".")))</f>
        <v>,</v>
      </c>
      <c r="AH249" s="269" t="str">
        <f>IF($E249=$E248,IF(AI248=".",IF(MAX($Q249:AG249,0)=OPER!$AA344,".",IF(OPER!$AB344&lt;=HOUR(AI$7),MAX($Q249:AG249,0)+1,".")),","),IF(MAX($Q249:AG249,0)=OPER!$AA344,".",IF(OPER!$AB344&lt;=HOUR(AI$7),MAX($Q249:AG249,0)+1,".")))</f>
        <v>,</v>
      </c>
      <c r="AI249" s="269" t="str">
        <f>IF($E249=$E248,IF(AJ248=".",IF(MAX($Q249:AH249,0)=OPER!$AA344,".",IF(OPER!$AB344&lt;=HOUR(AJ$7),MAX($Q249:AH249,0)+1,".")),","),IF(MAX($Q249:AH249,0)=OPER!$AA344,".",IF(OPER!$AB344&lt;=HOUR(AJ$7),MAX($Q249:AH249,0)+1,".")))</f>
        <v>,</v>
      </c>
      <c r="AJ249" s="270" t="str">
        <f>IF($E249=$E248,IF(AK248=".",IF(MAX($Q249:AI249,0)=OPER!$AA344,".",IF(OPER!$AB344&lt;=HOUR(AK$7),MAX($Q249:AI249,0)+1,".")),","),IF(MAX($Q249:AI249,0)=OPER!$AA344,".",IF(OPER!$AB344&lt;=HOUR(AK$7),MAX($Q249:AI249,0)+1,".")))</f>
        <v>,</v>
      </c>
      <c r="AK249" s="271" t="str">
        <f>IF($E249=$E248,IF(AL248=".",IF(MAX($Q249:AJ249,0)=OPER!$AA344,".",IF(OPER!$AB344&lt;=HOUR(AL$7),MAX($Q249:AJ249,0)+1,".")),","),IF(MAX($Q249:AJ249,0)=OPER!$AA344,".",IF(OPER!$AB344&lt;=HOUR(AL$7),MAX($Q249:AJ249,0)+1,".")))</f>
        <v>,</v>
      </c>
      <c r="AL249" s="269" t="str">
        <f>IF($E249=$E248,IF(AM248=".",IF(MAX($Q249:AK249,0)=OPER!$AA344,".",IF(OPER!$AB344&lt;=HOUR(AM$7),MAX($Q249:AK249,0)+1,".")),","),IF(MAX($Q249:AK249,0)=OPER!$AA344,".",IF(OPER!$AB344&lt;=HOUR(AM$7),MAX($Q249:AK249,0)+1,".")))</f>
        <v>,</v>
      </c>
      <c r="AM249" s="269" t="str">
        <f>IF($E249=$E248,IF(AN248=".",IF(MAX($Q249:AL249,0)=OPER!$AA344,".",IF(OPER!$AB344&lt;=HOUR(AN$7),MAX($Q249:AL249,0)+1,".")),","),IF(MAX($Q249:AL249,0)=OPER!$AA344,".",IF(OPER!$AB344&lt;=HOUR(AN$7),MAX($Q249:AL249,0)+1,".")))</f>
        <v>,</v>
      </c>
      <c r="AN249" s="270" t="str">
        <f>IF($E249=$E248,IF(AO248=".",IF(MAX($Q249:AM249,0)=OPER!$AA344,".",IF(OPER!$AB344&lt;=HOUR(AO$7),MAX($Q249:AM249,0)+1,".")),","),IF(MAX($Q249:AM249,0)=OPER!$AA344,".",IF(OPER!$AB344&lt;=HOUR(AO$7),MAX($Q249:AM249,0)+1,".")))</f>
        <v>,</v>
      </c>
      <c r="AO249" s="271" t="str">
        <f>IF($E249=$E248,IF(AP248=".",IF(MAX($Q249:AN249,0)=OPER!$AA344,".",IF(OPER!$AB344&lt;=HOUR(AP$7),MAX($Q249:AN249,0)+1,".")),","),IF(MAX($Q249:AN249,0)=OPER!$AA344,".",IF(OPER!$AB344&lt;=HOUR(AP$7),MAX($Q249:AN249,0)+1,".")))</f>
        <v>,</v>
      </c>
      <c r="AP249" s="269" t="str">
        <f>IF($E249=$E248,IF(AQ248=".",IF(MAX($Q249:AO249,0)=OPER!$AA344,".",IF(OPER!$AB344&lt;=HOUR(AQ$7),MAX($Q249:AO249,0)+1,".")),","),IF(MAX($Q249:AO249,0)=OPER!$AA344,".",IF(OPER!$AB344&lt;=HOUR(AQ$7),MAX($Q249:AO249,0)+1,".")))</f>
        <v>,</v>
      </c>
      <c r="AQ249" s="269" t="str">
        <f>IF($E249=$E248,IF(AR248=".",IF(MAX($Q249:AP249,0)=OPER!$AA344,".",IF(OPER!$AB344&lt;=HOUR(AR$7),MAX($Q249:AP249,0)+1,".")),","),IF(MAX($Q249:AP249,0)=OPER!$AA344,".",IF(OPER!$AB344&lt;=HOUR(AR$7),MAX($Q249:AP249,0)+1,".")))</f>
        <v>,</v>
      </c>
      <c r="AR249" s="270" t="str">
        <f>IF($E249=$E248,IF(AS248=".",IF(MAX($Q249:AQ249,0)=OPER!$AA344,".",IF(OPER!$AB344&lt;=HOUR(AS$7),MAX($Q249:AQ249,0)+1,".")),","),IF(MAX($Q249:AQ249,0)=OPER!$AA344,".",IF(OPER!$AB344&lt;=HOUR(AS$7),MAX($Q249:AQ249,0)+1,".")))</f>
        <v>,</v>
      </c>
      <c r="AS249" s="271" t="str">
        <f>IF($E249=$E248,IF(AT248=".",IF(MAX($Q249:AR249,0)=OPER!$AA344,".",IF(OPER!$AB344&lt;=HOUR(AT$7),MAX($Q249:AR249,0)+1,".")),","),IF(MAX($Q249:AR249,0)=OPER!$AA344,".",IF(OPER!$AB344&lt;=HOUR(AT$7),MAX($Q249:AR249,0)+1,".")))</f>
        <v>,</v>
      </c>
      <c r="AT249" s="269" t="str">
        <f>IF($E249=$E248,IF(AU248=".",IF(MAX($Q249:AS249,0)=OPER!$AA344,".",IF(OPER!$AB344&lt;=HOUR(AU$7),MAX($Q249:AS249,0)+1,".")),","),IF(MAX($Q249:AS249,0)=OPER!$AA344,".",IF(OPER!$AB344&lt;=HOUR(AU$7),MAX($Q249:AS249,0)+1,".")))</f>
        <v>,</v>
      </c>
      <c r="AU249" s="269" t="str">
        <f>IF($E249=$E248,IF(AV248=".",IF(MAX($Q249:AT249,0)=OPER!$AA344,".",IF(OPER!$AB344&lt;=HOUR(AV$7),MAX($Q249:AT249,0)+1,".")),","),IF(MAX($Q249:AT249,0)=OPER!$AA344,".",IF(OPER!$AB344&lt;=HOUR(AV$7),MAX($Q249:AT249,0)+1,".")))</f>
        <v>,</v>
      </c>
      <c r="AV249" s="270" t="str">
        <f>IF($E249=$E248,IF(AW248=".",IF(MAX($Q249:AU249,0)=OPER!$AA344,".",IF(OPER!$AB344&lt;=HOUR(AW$7),MAX($Q249:AU249,0)+1,".")),","),IF(MAX($Q249:AU249,0)=OPER!$AA344,".",IF(OPER!$AB344&lt;=HOUR(AW$7),MAX($Q249:AU249,0)+1,".")))</f>
        <v>,</v>
      </c>
      <c r="AW249" s="271" t="str">
        <f>IF($E249=$E248,IF(AX248=".",IF(MAX($Q249:AV249,0)=OPER!$AA344,".",IF(OPER!$AB344&lt;=HOUR(AX$7),MAX($Q249:AV249,0)+1,".")),","),IF(MAX($Q249:AV249,0)=OPER!$AA344,".",IF(OPER!$AB344&lt;=HOUR(AX$7),MAX($Q249:AV249,0)+1,".")))</f>
        <v>,</v>
      </c>
      <c r="AX249" s="269" t="str">
        <f>IF($E249=$E248,IF(AY248=".",IF(MAX($Q249:AW249,0)=OPER!$AA344,".",IF(OPER!$AB344&lt;=HOUR(AY$7),MAX($Q249:AW249,0)+1,".")),","),IF(MAX($Q249:AW249,0)=OPER!$AA344,".",IF(OPER!$AB344&lt;=HOUR(AY$7),MAX($Q249:AW249,0)+1,".")))</f>
        <v>,</v>
      </c>
      <c r="AY249" s="269" t="str">
        <f>IF($E249=$E248,IF(AZ248=".",IF(MAX($Q249:AX249,0)=OPER!$AA344,".",IF(OPER!$AB344&lt;=HOUR(AZ$7),MAX($Q249:AX249,0)+1,".")),","),IF(MAX($Q249:AX249,0)=OPER!$AA344,".",IF(OPER!$AB344&lt;=HOUR(AZ$7),MAX($Q249:AX249,0)+1,".")))</f>
        <v>,</v>
      </c>
      <c r="AZ249" s="270" t="str">
        <f>IF($E249=$E248,IF(BA248=".",IF(MAX($Q249:AY249,0)=OPER!$AA344,".",IF(OPER!$AB344&lt;=HOUR(BA$7),MAX($Q249:AY249,0)+1,".")),","),IF(MAX($Q249:AY249,0)=OPER!$AA344,".",IF(OPER!$AB344&lt;=HOUR(BA$7),MAX($Q249:AY249,0)+1,".")))</f>
        <v>,</v>
      </c>
      <c r="BA249" s="30">
        <f>+OPER!AK243</f>
        <v>0</v>
      </c>
    </row>
    <row r="250" spans="1:53" ht="59.8" x14ac:dyDescent="0.2">
      <c r="A250" s="282" t="str">
        <f>IF(OPER!AF244=0,"",OPER!AF244)</f>
        <v/>
      </c>
      <c r="B250" s="109" t="str">
        <f>IF(OPER!V244=0,"",OPER!V244)</f>
        <v/>
      </c>
      <c r="C250" s="71" t="str">
        <f>IF(OPER!U244 = 0,"", OPER!U244)</f>
        <v/>
      </c>
      <c r="D250" s="30" t="str">
        <f t="shared" si="16"/>
        <v/>
      </c>
      <c r="E250" s="262" t="str">
        <f>IF(OPER!X244 = 0,"",OPER!X244)</f>
        <v/>
      </c>
      <c r="F250" s="262" t="str">
        <f>IF(OPER!I244 = 0,"",OPER!I244)</f>
        <v/>
      </c>
      <c r="G250" s="263" t="str">
        <f>IF(OPER!C244=0,"",OPER!C244)</f>
        <v/>
      </c>
      <c r="H250" s="30" t="str">
        <f>IF(OPER!R244 = 0,"",OPER!R244)</f>
        <v/>
      </c>
      <c r="I250" s="30" t="str">
        <f>IF(OPER!F244=0,"", OPER!F244)</f>
        <v/>
      </c>
      <c r="J250" s="108" t="str">
        <f>IF(OPER!G244=0,"",OPER!G244)</f>
        <v/>
      </c>
      <c r="K250" s="250">
        <f>+OPER!R244</f>
        <v>0</v>
      </c>
      <c r="L250" s="262">
        <f t="shared" si="17"/>
        <v>0</v>
      </c>
      <c r="M250" s="250">
        <f t="shared" si="18"/>
        <v>0</v>
      </c>
      <c r="N250" s="205" t="str">
        <f>IF(OPER!A244=0,"",OPER!A244)</f>
        <v/>
      </c>
      <c r="O250" s="73" t="str">
        <f>IF(OPER!AJ2100=0,"",OPER!AJ2100)</f>
        <v/>
      </c>
      <c r="P250" s="264" t="str">
        <f>IF(OPER!AH244="EJECUTADO","SI",IF(OPER!AH244="NO EJECUTADO","NO",""))</f>
        <v/>
      </c>
      <c r="Q250" s="264" t="str">
        <f>IF(OPER!AN244="EJECUTADO","SI",IF(OPER!AN244="NO EJECUTADO","NO",""))</f>
        <v/>
      </c>
      <c r="R250" s="221" t="str">
        <f>IFERROR(VLOOKUP(OPER!Z244,OPER!$AU$490:$AV$577,2,0),"NO ASIGNADO")</f>
        <v>NO ASIGNADO</v>
      </c>
      <c r="S250" s="6">
        <f>+OPER!AG244</f>
        <v>0</v>
      </c>
      <c r="T250" s="268" t="str">
        <f>IF($E250=$E249,IF(U249=".",IF(MAX($Q250:Q250,0)=OPER!$AA345,".",IF(OPER!$AB345&lt;=HOUR(U$7),MAX($Q250:Q250,0)+1,".")),","),IF(MAX($Q250:Q250,0)=OPER!$AA345,".",IF(OPER!$AB345&lt;=HOUR(U$7),MAX($Q250:Q250,0)+1,".")))</f>
        <v>,</v>
      </c>
      <c r="U250" s="269" t="str">
        <f>IF($E250=$E249,IF(V249=".",IF(MAX($Q250:T250,0)=OPER!$AA345,".",IF(OPER!$AB345&lt;=HOUR(V$7),MAX($Q250:T250,0)+1,".")),","),IF(MAX($Q250:T250,0)=OPER!$AA345,".",IF(OPER!$AB345&lt;=HOUR(V$7),MAX($Q250:T250,0)+1,".")))</f>
        <v>,</v>
      </c>
      <c r="V250" s="269" t="str">
        <f>IF($E250=$E249,IF(W249=".",IF(MAX($Q250:U250,0)=OPER!$AA345,".",IF(OPER!$AB345&lt;=HOUR(W$7),MAX($Q250:U250,0)+1,".")),","),IF(MAX($Q250:U250,0)=OPER!$AA345,".",IF(OPER!$AB345&lt;=HOUR(W$7),MAX($Q250:U250,0)+1,".")))</f>
        <v>,</v>
      </c>
      <c r="W250" s="269" t="str">
        <f>IF($E250=$E249,IF(X249=".",IF(MAX($Q250:V250,0)=OPER!$AA345,".",IF(OPER!$AB345&lt;=HOUR(X$7),MAX($Q250:V250,0)+1,".")),","),IF(MAX($Q250:V250,0)=OPER!$AA345,".",IF(OPER!$AB345&lt;=HOUR(X$7),MAX($Q250:V250,0)+1,".")))</f>
        <v>,</v>
      </c>
      <c r="X250" s="270" t="str">
        <f>IF($E250=$E249,IF(Y249=".",IF(MAX($Q250:W250,0)=OPER!$AA345,".",IF(OPER!$AB345&lt;=HOUR(Y$7),MAX($Q250:W250,0)+1,".")),","),IF(MAX($Q250:W250,0)=OPER!$AA345,".",IF(OPER!$AB345&lt;=HOUR(Y$7),MAX($Q250:W250,0)+1,".")))</f>
        <v>,</v>
      </c>
      <c r="Y250" s="271" t="str">
        <f>IF($E250=$E249,IF(Z249=".",IF(MAX($Q250:X250,0)=OPER!$AA345,".",IF(OPER!$AB345&lt;=HOUR(Z$7),MAX($Q250:X250,0)+1,".")),","),IF(MAX($Q250:X250,0)=OPER!$AA345,".",IF(OPER!$AB345&lt;=HOUR(Z$7),MAX($Q250:X250,0)+1,".")))</f>
        <v>,</v>
      </c>
      <c r="Z250" s="269" t="str">
        <f>IF($E250=$E249,IF(AA249=".",IF(MAX($Q250:Y250,0)=OPER!$AA345,".",IF(OPER!$AB345&lt;=HOUR(AA$7),MAX($Q250:Y250,0)+1,".")),","),IF(MAX($Q250:Y250,0)=OPER!$AA345,".",IF(OPER!$AB345&lt;=HOUR(AA$7),MAX($Q250:Y250,0)+1,".")))</f>
        <v>,</v>
      </c>
      <c r="AA250" s="269" t="str">
        <f>IF($E250=$E249,IF(AB249=".",IF(MAX($Q250:Z250,0)=OPER!$AA345,".",IF(OPER!$AB345&lt;=HOUR(AB$7),MAX($Q250:Z250,0)+1,".")),","),IF(MAX($Q250:Z250,0)=OPER!$AA345,".",IF(OPER!$AB345&lt;=HOUR(AB$7),MAX($Q250:Z250,0)+1,".")))</f>
        <v>,</v>
      </c>
      <c r="AB250" s="270" t="str">
        <f>IF($E250=$E249,IF(AC249=".",IF(MAX($Q250:AA250,0)=OPER!$AA345,".",IF(OPER!$AB345&lt;=HOUR(AC$7),MAX($Q250:AA250,0)+1,".")),","),IF(MAX($Q250:AA250,0)=OPER!$AA345,".",IF(OPER!$AB345&lt;=HOUR(AC$7),MAX($Q250:AA250,0)+1,".")))</f>
        <v>,</v>
      </c>
      <c r="AC250" s="271" t="str">
        <f>IF($E250=$E249,IF(AD249=".",IF(MAX($Q250:AB250,0)=OPER!$AA345,".",IF(OPER!$AB345&lt;=HOUR(AD$7),MAX($Q250:AB250,0)+1,".")),","),IF(MAX($Q250:AB250,0)=OPER!$AA345,".",IF(OPER!$AB345&lt;=HOUR(AD$7),MAX($Q250:AB250,0)+1,".")))</f>
        <v>,</v>
      </c>
      <c r="AD250" s="269" t="str">
        <f>IF($E250=$E249,IF(AE249=".",IF(MAX($Q250:AC250,0)=OPER!$AA345,".",IF(OPER!$AB345&lt;=HOUR(AE$7),MAX($Q250:AC250,0)+1,".")),","),IF(MAX($Q250:AC250,0)=OPER!$AA345,".",IF(OPER!$AB345&lt;=HOUR(AE$7),MAX($Q250:AC250,0)+1,".")))</f>
        <v>,</v>
      </c>
      <c r="AE250" s="269" t="str">
        <f>IF($E250=$E249,IF(AF249=".",IF(MAX($Q250:AD250,0)=OPER!$AA345,".",IF(OPER!$AB345&lt;=HOUR(AF$7),MAX($Q250:AD250,0)+1,".")),","),IF(MAX($Q250:AD250,0)=OPER!$AA345,".",IF(OPER!$AB345&lt;=HOUR(AF$7),MAX($Q250:AD250,0)+1,".")))</f>
        <v>,</v>
      </c>
      <c r="AF250" s="270" t="str">
        <f>IF($E250=$E249,IF(AG249=".",IF(MAX($Q250:AE250,0)=OPER!$AA345,".",IF(OPER!$AB345&lt;=HOUR(AG$7),MAX($Q250:AE250,0)+1,".")),","),IF(MAX($Q250:AE250,0)=OPER!$AA345,".",IF(OPER!$AB345&lt;=HOUR(AG$7),MAX($Q250:AE250,0)+1,".")))</f>
        <v>,</v>
      </c>
      <c r="AG250" s="271" t="str">
        <f>IF($E250=$E249,IF(AH249=".",IF(MAX($Q250:AF250,0)=OPER!$AA345,".",IF(OPER!$AB345&lt;=HOUR(AH$7),MAX($Q250:AF250,0)+1,".")),","),IF(MAX($Q250:AF250,0)=OPER!$AA345,".",IF(OPER!$AB345&lt;=HOUR(AH$7),MAX($Q250:AF250,0)+1,".")))</f>
        <v>,</v>
      </c>
      <c r="AH250" s="269" t="str">
        <f>IF($E250=$E249,IF(AI249=".",IF(MAX($Q250:AG250,0)=OPER!$AA345,".",IF(OPER!$AB345&lt;=HOUR(AI$7),MAX($Q250:AG250,0)+1,".")),","),IF(MAX($Q250:AG250,0)=OPER!$AA345,".",IF(OPER!$AB345&lt;=HOUR(AI$7),MAX($Q250:AG250,0)+1,".")))</f>
        <v>,</v>
      </c>
      <c r="AI250" s="269" t="str">
        <f>IF($E250=$E249,IF(AJ249=".",IF(MAX($Q250:AH250,0)=OPER!$AA345,".",IF(OPER!$AB345&lt;=HOUR(AJ$7),MAX($Q250:AH250,0)+1,".")),","),IF(MAX($Q250:AH250,0)=OPER!$AA345,".",IF(OPER!$AB345&lt;=HOUR(AJ$7),MAX($Q250:AH250,0)+1,".")))</f>
        <v>,</v>
      </c>
      <c r="AJ250" s="270" t="str">
        <f>IF($E250=$E249,IF(AK249=".",IF(MAX($Q250:AI250,0)=OPER!$AA345,".",IF(OPER!$AB345&lt;=HOUR(AK$7),MAX($Q250:AI250,0)+1,".")),","),IF(MAX($Q250:AI250,0)=OPER!$AA345,".",IF(OPER!$AB345&lt;=HOUR(AK$7),MAX($Q250:AI250,0)+1,".")))</f>
        <v>,</v>
      </c>
      <c r="AK250" s="271" t="str">
        <f>IF($E250=$E249,IF(AL249=".",IF(MAX($Q250:AJ250,0)=OPER!$AA345,".",IF(OPER!$AB345&lt;=HOUR(AL$7),MAX($Q250:AJ250,0)+1,".")),","),IF(MAX($Q250:AJ250,0)=OPER!$AA345,".",IF(OPER!$AB345&lt;=HOUR(AL$7),MAX($Q250:AJ250,0)+1,".")))</f>
        <v>,</v>
      </c>
      <c r="AL250" s="269" t="str">
        <f>IF($E250=$E249,IF(AM249=".",IF(MAX($Q250:AK250,0)=OPER!$AA345,".",IF(OPER!$AB345&lt;=HOUR(AM$7),MAX($Q250:AK250,0)+1,".")),","),IF(MAX($Q250:AK250,0)=OPER!$AA345,".",IF(OPER!$AB345&lt;=HOUR(AM$7),MAX($Q250:AK250,0)+1,".")))</f>
        <v>,</v>
      </c>
      <c r="AM250" s="269" t="str">
        <f>IF($E250=$E249,IF(AN249=".",IF(MAX($Q250:AL250,0)=OPER!$AA345,".",IF(OPER!$AB345&lt;=HOUR(AN$7),MAX($Q250:AL250,0)+1,".")),","),IF(MAX($Q250:AL250,0)=OPER!$AA345,".",IF(OPER!$AB345&lt;=HOUR(AN$7),MAX($Q250:AL250,0)+1,".")))</f>
        <v>,</v>
      </c>
      <c r="AN250" s="270" t="str">
        <f>IF($E250=$E249,IF(AO249=".",IF(MAX($Q250:AM250,0)=OPER!$AA345,".",IF(OPER!$AB345&lt;=HOUR(AO$7),MAX($Q250:AM250,0)+1,".")),","),IF(MAX($Q250:AM250,0)=OPER!$AA345,".",IF(OPER!$AB345&lt;=HOUR(AO$7),MAX($Q250:AM250,0)+1,".")))</f>
        <v>,</v>
      </c>
      <c r="AO250" s="271" t="str">
        <f>IF($E250=$E249,IF(AP249=".",IF(MAX($Q250:AN250,0)=OPER!$AA345,".",IF(OPER!$AB345&lt;=HOUR(AP$7),MAX($Q250:AN250,0)+1,".")),","),IF(MAX($Q250:AN250,0)=OPER!$AA345,".",IF(OPER!$AB345&lt;=HOUR(AP$7),MAX($Q250:AN250,0)+1,".")))</f>
        <v>,</v>
      </c>
      <c r="AP250" s="269" t="str">
        <f>IF($E250=$E249,IF(AQ249=".",IF(MAX($Q250:AO250,0)=OPER!$AA345,".",IF(OPER!$AB345&lt;=HOUR(AQ$7),MAX($Q250:AO250,0)+1,".")),","),IF(MAX($Q250:AO250,0)=OPER!$AA345,".",IF(OPER!$AB345&lt;=HOUR(AQ$7),MAX($Q250:AO250,0)+1,".")))</f>
        <v>,</v>
      </c>
      <c r="AQ250" s="269" t="str">
        <f>IF($E250=$E249,IF(AR249=".",IF(MAX($Q250:AP250,0)=OPER!$AA345,".",IF(OPER!$AB345&lt;=HOUR(AR$7),MAX($Q250:AP250,0)+1,".")),","),IF(MAX($Q250:AP250,0)=OPER!$AA345,".",IF(OPER!$AB345&lt;=HOUR(AR$7),MAX($Q250:AP250,0)+1,".")))</f>
        <v>,</v>
      </c>
      <c r="AR250" s="270" t="str">
        <f>IF($E250=$E249,IF(AS249=".",IF(MAX($Q250:AQ250,0)=OPER!$AA345,".",IF(OPER!$AB345&lt;=HOUR(AS$7),MAX($Q250:AQ250,0)+1,".")),","),IF(MAX($Q250:AQ250,0)=OPER!$AA345,".",IF(OPER!$AB345&lt;=HOUR(AS$7),MAX($Q250:AQ250,0)+1,".")))</f>
        <v>,</v>
      </c>
      <c r="AS250" s="271" t="str">
        <f>IF($E250=$E249,IF(AT249=".",IF(MAX($Q250:AR250,0)=OPER!$AA345,".",IF(OPER!$AB345&lt;=HOUR(AT$7),MAX($Q250:AR250,0)+1,".")),","),IF(MAX($Q250:AR250,0)=OPER!$AA345,".",IF(OPER!$AB345&lt;=HOUR(AT$7),MAX($Q250:AR250,0)+1,".")))</f>
        <v>,</v>
      </c>
      <c r="AT250" s="269" t="str">
        <f>IF($E250=$E249,IF(AU249=".",IF(MAX($Q250:AS250,0)=OPER!$AA345,".",IF(OPER!$AB345&lt;=HOUR(AU$7),MAX($Q250:AS250,0)+1,".")),","),IF(MAX($Q250:AS250,0)=OPER!$AA345,".",IF(OPER!$AB345&lt;=HOUR(AU$7),MAX($Q250:AS250,0)+1,".")))</f>
        <v>,</v>
      </c>
      <c r="AU250" s="269" t="str">
        <f>IF($E250=$E249,IF(AV249=".",IF(MAX($Q250:AT250,0)=OPER!$AA345,".",IF(OPER!$AB345&lt;=HOUR(AV$7),MAX($Q250:AT250,0)+1,".")),","),IF(MAX($Q250:AT250,0)=OPER!$AA345,".",IF(OPER!$AB345&lt;=HOUR(AV$7),MAX($Q250:AT250,0)+1,".")))</f>
        <v>,</v>
      </c>
      <c r="AV250" s="270" t="str">
        <f>IF($E250=$E249,IF(AW249=".",IF(MAX($Q250:AU250,0)=OPER!$AA345,".",IF(OPER!$AB345&lt;=HOUR(AW$7),MAX($Q250:AU250,0)+1,".")),","),IF(MAX($Q250:AU250,0)=OPER!$AA345,".",IF(OPER!$AB345&lt;=HOUR(AW$7),MAX($Q250:AU250,0)+1,".")))</f>
        <v>,</v>
      </c>
      <c r="AW250" s="271" t="str">
        <f>IF($E250=$E249,IF(AX249=".",IF(MAX($Q250:AV250,0)=OPER!$AA345,".",IF(OPER!$AB345&lt;=HOUR(AX$7),MAX($Q250:AV250,0)+1,".")),","),IF(MAX($Q250:AV250,0)=OPER!$AA345,".",IF(OPER!$AB345&lt;=HOUR(AX$7),MAX($Q250:AV250,0)+1,".")))</f>
        <v>,</v>
      </c>
      <c r="AX250" s="269" t="str">
        <f>IF($E250=$E249,IF(AY249=".",IF(MAX($Q250:AW250,0)=OPER!$AA345,".",IF(OPER!$AB345&lt;=HOUR(AY$7),MAX($Q250:AW250,0)+1,".")),","),IF(MAX($Q250:AW250,0)=OPER!$AA345,".",IF(OPER!$AB345&lt;=HOUR(AY$7),MAX($Q250:AW250,0)+1,".")))</f>
        <v>,</v>
      </c>
      <c r="AY250" s="269" t="str">
        <f>IF($E250=$E249,IF(AZ249=".",IF(MAX($Q250:AX250,0)=OPER!$AA345,".",IF(OPER!$AB345&lt;=HOUR(AZ$7),MAX($Q250:AX250,0)+1,".")),","),IF(MAX($Q250:AX250,0)=OPER!$AA345,".",IF(OPER!$AB345&lt;=HOUR(AZ$7),MAX($Q250:AX250,0)+1,".")))</f>
        <v>,</v>
      </c>
      <c r="AZ250" s="270" t="str">
        <f>IF($E250=$E249,IF(BA249=".",IF(MAX($Q250:AY250,0)=OPER!$AA345,".",IF(OPER!$AB345&lt;=HOUR(BA$7),MAX($Q250:AY250,0)+1,".")),","),IF(MAX($Q250:AY250,0)=OPER!$AA345,".",IF(OPER!$AB345&lt;=HOUR(BA$7),MAX($Q250:AY250,0)+1,".")))</f>
        <v>,</v>
      </c>
      <c r="BA250" s="30">
        <f>+OPER!AK244</f>
        <v>0</v>
      </c>
    </row>
    <row r="251" spans="1:53" ht="59.8" x14ac:dyDescent="0.2">
      <c r="A251" s="282" t="str">
        <f>IF(OPER!AF245=0,"",OPER!AF245)</f>
        <v/>
      </c>
      <c r="B251" s="109" t="str">
        <f>IF(OPER!V245=0,"",OPER!V245)</f>
        <v/>
      </c>
      <c r="C251" s="71" t="str">
        <f>IF(OPER!U245 = 0,"", OPER!U245)</f>
        <v/>
      </c>
      <c r="D251" s="30" t="str">
        <f t="shared" si="16"/>
        <v/>
      </c>
      <c r="E251" s="262" t="str">
        <f>IF(OPER!X245 = 0,"",OPER!X245)</f>
        <v/>
      </c>
      <c r="F251" s="262" t="str">
        <f>IF(OPER!I245 = 0,"",OPER!I245)</f>
        <v/>
      </c>
      <c r="G251" s="263" t="str">
        <f>IF(OPER!C245=0,"",OPER!C245)</f>
        <v/>
      </c>
      <c r="H251" s="30" t="str">
        <f>IF(OPER!R245 = 0,"",OPER!R245)</f>
        <v/>
      </c>
      <c r="I251" s="30" t="str">
        <f>IF(OPER!F245=0,"", OPER!F245)</f>
        <v/>
      </c>
      <c r="J251" s="108" t="str">
        <f>IF(OPER!G245=0,"",OPER!G245)</f>
        <v/>
      </c>
      <c r="K251" s="250">
        <f>+OPER!R245</f>
        <v>0</v>
      </c>
      <c r="L251" s="262">
        <f t="shared" si="17"/>
        <v>0</v>
      </c>
      <c r="M251" s="250">
        <f t="shared" si="18"/>
        <v>0</v>
      </c>
      <c r="N251" s="205" t="str">
        <f>IF(OPER!A245=0,"",OPER!A245)</f>
        <v/>
      </c>
      <c r="O251" s="73" t="str">
        <f>IF(OPER!AJ2101=0,"",OPER!AJ2101)</f>
        <v/>
      </c>
      <c r="P251" s="264" t="str">
        <f>IF(OPER!AH245="EJECUTADO","SI",IF(OPER!AH245="NO EJECUTADO","NO",""))</f>
        <v/>
      </c>
      <c r="Q251" s="264" t="str">
        <f>IF(OPER!AN245="EJECUTADO","SI",IF(OPER!AN245="NO EJECUTADO","NO",""))</f>
        <v/>
      </c>
      <c r="R251" s="221" t="str">
        <f>IFERROR(VLOOKUP(OPER!Z245,OPER!$AU$490:$AV$577,2,0),"NO ASIGNADO")</f>
        <v>NO ASIGNADO</v>
      </c>
      <c r="S251" s="6">
        <f>+OPER!AG245</f>
        <v>0</v>
      </c>
      <c r="T251" s="268" t="str">
        <f>IF($E251=$E250,IF(U250=".",IF(MAX($Q251:Q251,0)=OPER!$AA346,".",IF(OPER!$AB346&lt;=HOUR(U$7),MAX($Q251:Q251,0)+1,".")),","),IF(MAX($Q251:Q251,0)=OPER!$AA346,".",IF(OPER!$AB346&lt;=HOUR(U$7),MAX($Q251:Q251,0)+1,".")))</f>
        <v>,</v>
      </c>
      <c r="U251" s="269" t="str">
        <f>IF($E251=$E250,IF(V250=".",IF(MAX($Q251:T251,0)=OPER!$AA346,".",IF(OPER!$AB346&lt;=HOUR(V$7),MAX($Q251:T251,0)+1,".")),","),IF(MAX($Q251:T251,0)=OPER!$AA346,".",IF(OPER!$AB346&lt;=HOUR(V$7),MAX($Q251:T251,0)+1,".")))</f>
        <v>,</v>
      </c>
      <c r="V251" s="269" t="str">
        <f>IF($E251=$E250,IF(W250=".",IF(MAX($Q251:U251,0)=OPER!$AA346,".",IF(OPER!$AB346&lt;=HOUR(W$7),MAX($Q251:U251,0)+1,".")),","),IF(MAX($Q251:U251,0)=OPER!$AA346,".",IF(OPER!$AB346&lt;=HOUR(W$7),MAX($Q251:U251,0)+1,".")))</f>
        <v>,</v>
      </c>
      <c r="W251" s="269" t="str">
        <f>IF($E251=$E250,IF(X250=".",IF(MAX($Q251:V251,0)=OPER!$AA346,".",IF(OPER!$AB346&lt;=HOUR(X$7),MAX($Q251:V251,0)+1,".")),","),IF(MAX($Q251:V251,0)=OPER!$AA346,".",IF(OPER!$AB346&lt;=HOUR(X$7),MAX($Q251:V251,0)+1,".")))</f>
        <v>,</v>
      </c>
      <c r="X251" s="270" t="str">
        <f>IF($E251=$E250,IF(Y250=".",IF(MAX($Q251:W251,0)=OPER!$AA346,".",IF(OPER!$AB346&lt;=HOUR(Y$7),MAX($Q251:W251,0)+1,".")),","),IF(MAX($Q251:W251,0)=OPER!$AA346,".",IF(OPER!$AB346&lt;=HOUR(Y$7),MAX($Q251:W251,0)+1,".")))</f>
        <v>,</v>
      </c>
      <c r="Y251" s="271" t="str">
        <f>IF($E251=$E250,IF(Z250=".",IF(MAX($Q251:X251,0)=OPER!$AA346,".",IF(OPER!$AB346&lt;=HOUR(Z$7),MAX($Q251:X251,0)+1,".")),","),IF(MAX($Q251:X251,0)=OPER!$AA346,".",IF(OPER!$AB346&lt;=HOUR(Z$7),MAX($Q251:X251,0)+1,".")))</f>
        <v>,</v>
      </c>
      <c r="Z251" s="269" t="str">
        <f>IF($E251=$E250,IF(AA250=".",IF(MAX($Q251:Y251,0)=OPER!$AA346,".",IF(OPER!$AB346&lt;=HOUR(AA$7),MAX($Q251:Y251,0)+1,".")),","),IF(MAX($Q251:Y251,0)=OPER!$AA346,".",IF(OPER!$AB346&lt;=HOUR(AA$7),MAX($Q251:Y251,0)+1,".")))</f>
        <v>,</v>
      </c>
      <c r="AA251" s="269" t="str">
        <f>IF($E251=$E250,IF(AB250=".",IF(MAX($Q251:Z251,0)=OPER!$AA346,".",IF(OPER!$AB346&lt;=HOUR(AB$7),MAX($Q251:Z251,0)+1,".")),","),IF(MAX($Q251:Z251,0)=OPER!$AA346,".",IF(OPER!$AB346&lt;=HOUR(AB$7),MAX($Q251:Z251,0)+1,".")))</f>
        <v>,</v>
      </c>
      <c r="AB251" s="270" t="str">
        <f>IF($E251=$E250,IF(AC250=".",IF(MAX($Q251:AA251,0)=OPER!$AA346,".",IF(OPER!$AB346&lt;=HOUR(AC$7),MAX($Q251:AA251,0)+1,".")),","),IF(MAX($Q251:AA251,0)=OPER!$AA346,".",IF(OPER!$AB346&lt;=HOUR(AC$7),MAX($Q251:AA251,0)+1,".")))</f>
        <v>,</v>
      </c>
      <c r="AC251" s="271" t="str">
        <f>IF($E251=$E250,IF(AD250=".",IF(MAX($Q251:AB251,0)=OPER!$AA346,".",IF(OPER!$AB346&lt;=HOUR(AD$7),MAX($Q251:AB251,0)+1,".")),","),IF(MAX($Q251:AB251,0)=OPER!$AA346,".",IF(OPER!$AB346&lt;=HOUR(AD$7),MAX($Q251:AB251,0)+1,".")))</f>
        <v>,</v>
      </c>
      <c r="AD251" s="269" t="str">
        <f>IF($E251=$E250,IF(AE250=".",IF(MAX($Q251:AC251,0)=OPER!$AA346,".",IF(OPER!$AB346&lt;=HOUR(AE$7),MAX($Q251:AC251,0)+1,".")),","),IF(MAX($Q251:AC251,0)=OPER!$AA346,".",IF(OPER!$AB346&lt;=HOUR(AE$7),MAX($Q251:AC251,0)+1,".")))</f>
        <v>,</v>
      </c>
      <c r="AE251" s="269" t="str">
        <f>IF($E251=$E250,IF(AF250=".",IF(MAX($Q251:AD251,0)=OPER!$AA346,".",IF(OPER!$AB346&lt;=HOUR(AF$7),MAX($Q251:AD251,0)+1,".")),","),IF(MAX($Q251:AD251,0)=OPER!$AA346,".",IF(OPER!$AB346&lt;=HOUR(AF$7),MAX($Q251:AD251,0)+1,".")))</f>
        <v>,</v>
      </c>
      <c r="AF251" s="270" t="str">
        <f>IF($E251=$E250,IF(AG250=".",IF(MAX($Q251:AE251,0)=OPER!$AA346,".",IF(OPER!$AB346&lt;=HOUR(AG$7),MAX($Q251:AE251,0)+1,".")),","),IF(MAX($Q251:AE251,0)=OPER!$AA346,".",IF(OPER!$AB346&lt;=HOUR(AG$7),MAX($Q251:AE251,0)+1,".")))</f>
        <v>,</v>
      </c>
      <c r="AG251" s="271" t="str">
        <f>IF($E251=$E250,IF(AH250=".",IF(MAX($Q251:AF251,0)=OPER!$AA346,".",IF(OPER!$AB346&lt;=HOUR(AH$7),MAX($Q251:AF251,0)+1,".")),","),IF(MAX($Q251:AF251,0)=OPER!$AA346,".",IF(OPER!$AB346&lt;=HOUR(AH$7),MAX($Q251:AF251,0)+1,".")))</f>
        <v>,</v>
      </c>
      <c r="AH251" s="269" t="str">
        <f>IF($E251=$E250,IF(AI250=".",IF(MAX($Q251:AG251,0)=OPER!$AA346,".",IF(OPER!$AB346&lt;=HOUR(AI$7),MAX($Q251:AG251,0)+1,".")),","),IF(MAX($Q251:AG251,0)=OPER!$AA346,".",IF(OPER!$AB346&lt;=HOUR(AI$7),MAX($Q251:AG251,0)+1,".")))</f>
        <v>,</v>
      </c>
      <c r="AI251" s="269" t="str">
        <f>IF($E251=$E250,IF(AJ250=".",IF(MAX($Q251:AH251,0)=OPER!$AA346,".",IF(OPER!$AB346&lt;=HOUR(AJ$7),MAX($Q251:AH251,0)+1,".")),","),IF(MAX($Q251:AH251,0)=OPER!$AA346,".",IF(OPER!$AB346&lt;=HOUR(AJ$7),MAX($Q251:AH251,0)+1,".")))</f>
        <v>,</v>
      </c>
      <c r="AJ251" s="270" t="str">
        <f>IF($E251=$E250,IF(AK250=".",IF(MAX($Q251:AI251,0)=OPER!$AA346,".",IF(OPER!$AB346&lt;=HOUR(AK$7),MAX($Q251:AI251,0)+1,".")),","),IF(MAX($Q251:AI251,0)=OPER!$AA346,".",IF(OPER!$AB346&lt;=HOUR(AK$7),MAX($Q251:AI251,0)+1,".")))</f>
        <v>,</v>
      </c>
      <c r="AK251" s="271" t="str">
        <f>IF($E251=$E250,IF(AL250=".",IF(MAX($Q251:AJ251,0)=OPER!$AA346,".",IF(OPER!$AB346&lt;=HOUR(AL$7),MAX($Q251:AJ251,0)+1,".")),","),IF(MAX($Q251:AJ251,0)=OPER!$AA346,".",IF(OPER!$AB346&lt;=HOUR(AL$7),MAX($Q251:AJ251,0)+1,".")))</f>
        <v>,</v>
      </c>
      <c r="AL251" s="269" t="str">
        <f>IF($E251=$E250,IF(AM250=".",IF(MAX($Q251:AK251,0)=OPER!$AA346,".",IF(OPER!$AB346&lt;=HOUR(AM$7),MAX($Q251:AK251,0)+1,".")),","),IF(MAX($Q251:AK251,0)=OPER!$AA346,".",IF(OPER!$AB346&lt;=HOUR(AM$7),MAX($Q251:AK251,0)+1,".")))</f>
        <v>,</v>
      </c>
      <c r="AM251" s="269" t="str">
        <f>IF($E251=$E250,IF(AN250=".",IF(MAX($Q251:AL251,0)=OPER!$AA346,".",IF(OPER!$AB346&lt;=HOUR(AN$7),MAX($Q251:AL251,0)+1,".")),","),IF(MAX($Q251:AL251,0)=OPER!$AA346,".",IF(OPER!$AB346&lt;=HOUR(AN$7),MAX($Q251:AL251,0)+1,".")))</f>
        <v>,</v>
      </c>
      <c r="AN251" s="270" t="str">
        <f>IF($E251=$E250,IF(AO250=".",IF(MAX($Q251:AM251,0)=OPER!$AA346,".",IF(OPER!$AB346&lt;=HOUR(AO$7),MAX($Q251:AM251,0)+1,".")),","),IF(MAX($Q251:AM251,0)=OPER!$AA346,".",IF(OPER!$AB346&lt;=HOUR(AO$7),MAX($Q251:AM251,0)+1,".")))</f>
        <v>,</v>
      </c>
      <c r="AO251" s="271" t="str">
        <f>IF($E251=$E250,IF(AP250=".",IF(MAX($Q251:AN251,0)=OPER!$AA346,".",IF(OPER!$AB346&lt;=HOUR(AP$7),MAX($Q251:AN251,0)+1,".")),","),IF(MAX($Q251:AN251,0)=OPER!$AA346,".",IF(OPER!$AB346&lt;=HOUR(AP$7),MAX($Q251:AN251,0)+1,".")))</f>
        <v>,</v>
      </c>
      <c r="AP251" s="269" t="str">
        <f>IF($E251=$E250,IF(AQ250=".",IF(MAX($Q251:AO251,0)=OPER!$AA346,".",IF(OPER!$AB346&lt;=HOUR(AQ$7),MAX($Q251:AO251,0)+1,".")),","),IF(MAX($Q251:AO251,0)=OPER!$AA346,".",IF(OPER!$AB346&lt;=HOUR(AQ$7),MAX($Q251:AO251,0)+1,".")))</f>
        <v>,</v>
      </c>
      <c r="AQ251" s="269" t="str">
        <f>IF($E251=$E250,IF(AR250=".",IF(MAX($Q251:AP251,0)=OPER!$AA346,".",IF(OPER!$AB346&lt;=HOUR(AR$7),MAX($Q251:AP251,0)+1,".")),","),IF(MAX($Q251:AP251,0)=OPER!$AA346,".",IF(OPER!$AB346&lt;=HOUR(AR$7),MAX($Q251:AP251,0)+1,".")))</f>
        <v>,</v>
      </c>
      <c r="AR251" s="270" t="str">
        <f>IF($E251=$E250,IF(AS250=".",IF(MAX($Q251:AQ251,0)=OPER!$AA346,".",IF(OPER!$AB346&lt;=HOUR(AS$7),MAX($Q251:AQ251,0)+1,".")),","),IF(MAX($Q251:AQ251,0)=OPER!$AA346,".",IF(OPER!$AB346&lt;=HOUR(AS$7),MAX($Q251:AQ251,0)+1,".")))</f>
        <v>,</v>
      </c>
      <c r="AS251" s="271" t="str">
        <f>IF($E251=$E250,IF(AT250=".",IF(MAX($Q251:AR251,0)=OPER!$AA346,".",IF(OPER!$AB346&lt;=HOUR(AT$7),MAX($Q251:AR251,0)+1,".")),","),IF(MAX($Q251:AR251,0)=OPER!$AA346,".",IF(OPER!$AB346&lt;=HOUR(AT$7),MAX($Q251:AR251,0)+1,".")))</f>
        <v>,</v>
      </c>
      <c r="AT251" s="269" t="str">
        <f>IF($E251=$E250,IF(AU250=".",IF(MAX($Q251:AS251,0)=OPER!$AA346,".",IF(OPER!$AB346&lt;=HOUR(AU$7),MAX($Q251:AS251,0)+1,".")),","),IF(MAX($Q251:AS251,0)=OPER!$AA346,".",IF(OPER!$AB346&lt;=HOUR(AU$7),MAX($Q251:AS251,0)+1,".")))</f>
        <v>,</v>
      </c>
      <c r="AU251" s="269" t="str">
        <f>IF($E251=$E250,IF(AV250=".",IF(MAX($Q251:AT251,0)=OPER!$AA346,".",IF(OPER!$AB346&lt;=HOUR(AV$7),MAX($Q251:AT251,0)+1,".")),","),IF(MAX($Q251:AT251,0)=OPER!$AA346,".",IF(OPER!$AB346&lt;=HOUR(AV$7),MAX($Q251:AT251,0)+1,".")))</f>
        <v>,</v>
      </c>
      <c r="AV251" s="270" t="str">
        <f>IF($E251=$E250,IF(AW250=".",IF(MAX($Q251:AU251,0)=OPER!$AA346,".",IF(OPER!$AB346&lt;=HOUR(AW$7),MAX($Q251:AU251,0)+1,".")),","),IF(MAX($Q251:AU251,0)=OPER!$AA346,".",IF(OPER!$AB346&lt;=HOUR(AW$7),MAX($Q251:AU251,0)+1,".")))</f>
        <v>,</v>
      </c>
      <c r="AW251" s="271" t="str">
        <f>IF($E251=$E250,IF(AX250=".",IF(MAX($Q251:AV251,0)=OPER!$AA346,".",IF(OPER!$AB346&lt;=HOUR(AX$7),MAX($Q251:AV251,0)+1,".")),","),IF(MAX($Q251:AV251,0)=OPER!$AA346,".",IF(OPER!$AB346&lt;=HOUR(AX$7),MAX($Q251:AV251,0)+1,".")))</f>
        <v>,</v>
      </c>
      <c r="AX251" s="269" t="str">
        <f>IF($E251=$E250,IF(AY250=".",IF(MAX($Q251:AW251,0)=OPER!$AA346,".",IF(OPER!$AB346&lt;=HOUR(AY$7),MAX($Q251:AW251,0)+1,".")),","),IF(MAX($Q251:AW251,0)=OPER!$AA346,".",IF(OPER!$AB346&lt;=HOUR(AY$7),MAX($Q251:AW251,0)+1,".")))</f>
        <v>,</v>
      </c>
      <c r="AY251" s="269" t="str">
        <f>IF($E251=$E250,IF(AZ250=".",IF(MAX($Q251:AX251,0)=OPER!$AA346,".",IF(OPER!$AB346&lt;=HOUR(AZ$7),MAX($Q251:AX251,0)+1,".")),","),IF(MAX($Q251:AX251,0)=OPER!$AA346,".",IF(OPER!$AB346&lt;=HOUR(AZ$7),MAX($Q251:AX251,0)+1,".")))</f>
        <v>,</v>
      </c>
      <c r="AZ251" s="270" t="str">
        <f>IF($E251=$E250,IF(BA250=".",IF(MAX($Q251:AY251,0)=OPER!$AA346,".",IF(OPER!$AB346&lt;=HOUR(BA$7),MAX($Q251:AY251,0)+1,".")),","),IF(MAX($Q251:AY251,0)=OPER!$AA346,".",IF(OPER!$AB346&lt;=HOUR(BA$7),MAX($Q251:AY251,0)+1,".")))</f>
        <v>,</v>
      </c>
      <c r="BA251" s="30">
        <f>+OPER!AK245</f>
        <v>0</v>
      </c>
    </row>
    <row r="252" spans="1:53" ht="59.8" x14ac:dyDescent="0.2">
      <c r="A252" s="282" t="str">
        <f>IF(OPER!AF246=0,"",OPER!AF246)</f>
        <v/>
      </c>
      <c r="B252" s="109" t="str">
        <f>IF(OPER!V246=0,"",OPER!V246)</f>
        <v/>
      </c>
      <c r="C252" s="71" t="str">
        <f>IF(OPER!U246 = 0,"", OPER!U246)</f>
        <v/>
      </c>
      <c r="D252" s="30" t="str">
        <f t="shared" si="16"/>
        <v/>
      </c>
      <c r="E252" s="262" t="str">
        <f>IF(OPER!X246 = 0,"",OPER!X246)</f>
        <v/>
      </c>
      <c r="F252" s="262" t="str">
        <f>IF(OPER!I246 = 0,"",OPER!I246)</f>
        <v/>
      </c>
      <c r="G252" s="263" t="str">
        <f>IF(OPER!C246=0,"",OPER!C246)</f>
        <v/>
      </c>
      <c r="H252" s="30" t="str">
        <f>IF(OPER!R246 = 0,"",OPER!R246)</f>
        <v/>
      </c>
      <c r="I252" s="30" t="str">
        <f>IF(OPER!F246=0,"", OPER!F246)</f>
        <v/>
      </c>
      <c r="J252" s="108" t="str">
        <f>IF(OPER!G246=0,"",OPER!G246)</f>
        <v/>
      </c>
      <c r="K252" s="250">
        <f>+OPER!R246</f>
        <v>0</v>
      </c>
      <c r="L252" s="262">
        <f t="shared" si="17"/>
        <v>0</v>
      </c>
      <c r="M252" s="250">
        <f t="shared" si="18"/>
        <v>0</v>
      </c>
      <c r="N252" s="205" t="str">
        <f>IF(OPER!A246=0,"",OPER!A246)</f>
        <v/>
      </c>
      <c r="O252" s="73" t="str">
        <f>IF(OPER!AJ2102=0,"",OPER!AJ2102)</f>
        <v/>
      </c>
      <c r="P252" s="264" t="str">
        <f>IF(OPER!AH246="EJECUTADO","SI",IF(OPER!AH246="NO EJECUTADO","NO",""))</f>
        <v/>
      </c>
      <c r="Q252" s="264" t="str">
        <f>IF(OPER!AN246="EJECUTADO","SI",IF(OPER!AN246="NO EJECUTADO","NO",""))</f>
        <v/>
      </c>
      <c r="R252" s="221" t="str">
        <f>IFERROR(VLOOKUP(OPER!Z246,OPER!$AU$490:$AV$577,2,0),"NO ASIGNADO")</f>
        <v>NO ASIGNADO</v>
      </c>
      <c r="S252" s="6">
        <f>+OPER!AG246</f>
        <v>0</v>
      </c>
      <c r="T252" s="268" t="str">
        <f>IF($E252=$E251,IF(U251=".",IF(MAX($Q252:Q252,0)=OPER!$AA347,".",IF(OPER!$AB347&lt;=HOUR(U$7),MAX($Q252:Q252,0)+1,".")),","),IF(MAX($Q252:Q252,0)=OPER!$AA347,".",IF(OPER!$AB347&lt;=HOUR(U$7),MAX($Q252:Q252,0)+1,".")))</f>
        <v>,</v>
      </c>
      <c r="U252" s="269" t="str">
        <f>IF($E252=$E251,IF(V251=".",IF(MAX($Q252:T252,0)=OPER!$AA347,".",IF(OPER!$AB347&lt;=HOUR(V$7),MAX($Q252:T252,0)+1,".")),","),IF(MAX($Q252:T252,0)=OPER!$AA347,".",IF(OPER!$AB347&lt;=HOUR(V$7),MAX($Q252:T252,0)+1,".")))</f>
        <v>,</v>
      </c>
      <c r="V252" s="269" t="str">
        <f>IF($E252=$E251,IF(W251=".",IF(MAX($Q252:U252,0)=OPER!$AA347,".",IF(OPER!$AB347&lt;=HOUR(W$7),MAX($Q252:U252,0)+1,".")),","),IF(MAX($Q252:U252,0)=OPER!$AA347,".",IF(OPER!$AB347&lt;=HOUR(W$7),MAX($Q252:U252,0)+1,".")))</f>
        <v>,</v>
      </c>
      <c r="W252" s="269" t="str">
        <f>IF($E252=$E251,IF(X251=".",IF(MAX($Q252:V252,0)=OPER!$AA347,".",IF(OPER!$AB347&lt;=HOUR(X$7),MAX($Q252:V252,0)+1,".")),","),IF(MAX($Q252:V252,0)=OPER!$AA347,".",IF(OPER!$AB347&lt;=HOUR(X$7),MAX($Q252:V252,0)+1,".")))</f>
        <v>,</v>
      </c>
      <c r="X252" s="270" t="str">
        <f>IF($E252=$E251,IF(Y251=".",IF(MAX($Q252:W252,0)=OPER!$AA347,".",IF(OPER!$AB347&lt;=HOUR(Y$7),MAX($Q252:W252,0)+1,".")),","),IF(MAX($Q252:W252,0)=OPER!$AA347,".",IF(OPER!$AB347&lt;=HOUR(Y$7),MAX($Q252:W252,0)+1,".")))</f>
        <v>,</v>
      </c>
      <c r="Y252" s="271" t="str">
        <f>IF($E252=$E251,IF(Z251=".",IF(MAX($Q252:X252,0)=OPER!$AA347,".",IF(OPER!$AB347&lt;=HOUR(Z$7),MAX($Q252:X252,0)+1,".")),","),IF(MAX($Q252:X252,0)=OPER!$AA347,".",IF(OPER!$AB347&lt;=HOUR(Z$7),MAX($Q252:X252,0)+1,".")))</f>
        <v>,</v>
      </c>
      <c r="Z252" s="269" t="str">
        <f>IF($E252=$E251,IF(AA251=".",IF(MAX($Q252:Y252,0)=OPER!$AA347,".",IF(OPER!$AB347&lt;=HOUR(AA$7),MAX($Q252:Y252,0)+1,".")),","),IF(MAX($Q252:Y252,0)=OPER!$AA347,".",IF(OPER!$AB347&lt;=HOUR(AA$7),MAX($Q252:Y252,0)+1,".")))</f>
        <v>,</v>
      </c>
      <c r="AA252" s="269" t="str">
        <f>IF($E252=$E251,IF(AB251=".",IF(MAX($Q252:Z252,0)=OPER!$AA347,".",IF(OPER!$AB347&lt;=HOUR(AB$7),MAX($Q252:Z252,0)+1,".")),","),IF(MAX($Q252:Z252,0)=OPER!$AA347,".",IF(OPER!$AB347&lt;=HOUR(AB$7),MAX($Q252:Z252,0)+1,".")))</f>
        <v>,</v>
      </c>
      <c r="AB252" s="270" t="str">
        <f>IF($E252=$E251,IF(AC251=".",IF(MAX($Q252:AA252,0)=OPER!$AA347,".",IF(OPER!$AB347&lt;=HOUR(AC$7),MAX($Q252:AA252,0)+1,".")),","),IF(MAX($Q252:AA252,0)=OPER!$AA347,".",IF(OPER!$AB347&lt;=HOUR(AC$7),MAX($Q252:AA252,0)+1,".")))</f>
        <v>,</v>
      </c>
      <c r="AC252" s="271" t="str">
        <f>IF($E252=$E251,IF(AD251=".",IF(MAX($Q252:AB252,0)=OPER!$AA347,".",IF(OPER!$AB347&lt;=HOUR(AD$7),MAX($Q252:AB252,0)+1,".")),","),IF(MAX($Q252:AB252,0)=OPER!$AA347,".",IF(OPER!$AB347&lt;=HOUR(AD$7),MAX($Q252:AB252,0)+1,".")))</f>
        <v>,</v>
      </c>
      <c r="AD252" s="269" t="str">
        <f>IF($E252=$E251,IF(AE251=".",IF(MAX($Q252:AC252,0)=OPER!$AA347,".",IF(OPER!$AB347&lt;=HOUR(AE$7),MAX($Q252:AC252,0)+1,".")),","),IF(MAX($Q252:AC252,0)=OPER!$AA347,".",IF(OPER!$AB347&lt;=HOUR(AE$7),MAX($Q252:AC252,0)+1,".")))</f>
        <v>,</v>
      </c>
      <c r="AE252" s="269" t="str">
        <f>IF($E252=$E251,IF(AF251=".",IF(MAX($Q252:AD252,0)=OPER!$AA347,".",IF(OPER!$AB347&lt;=HOUR(AF$7),MAX($Q252:AD252,0)+1,".")),","),IF(MAX($Q252:AD252,0)=OPER!$AA347,".",IF(OPER!$AB347&lt;=HOUR(AF$7),MAX($Q252:AD252,0)+1,".")))</f>
        <v>,</v>
      </c>
      <c r="AF252" s="270" t="str">
        <f>IF($E252=$E251,IF(AG251=".",IF(MAX($Q252:AE252,0)=OPER!$AA347,".",IF(OPER!$AB347&lt;=HOUR(AG$7),MAX($Q252:AE252,0)+1,".")),","),IF(MAX($Q252:AE252,0)=OPER!$AA347,".",IF(OPER!$AB347&lt;=HOUR(AG$7),MAX($Q252:AE252,0)+1,".")))</f>
        <v>,</v>
      </c>
      <c r="AG252" s="271" t="str">
        <f>IF($E252=$E251,IF(AH251=".",IF(MAX($Q252:AF252,0)=OPER!$AA347,".",IF(OPER!$AB347&lt;=HOUR(AH$7),MAX($Q252:AF252,0)+1,".")),","),IF(MAX($Q252:AF252,0)=OPER!$AA347,".",IF(OPER!$AB347&lt;=HOUR(AH$7),MAX($Q252:AF252,0)+1,".")))</f>
        <v>,</v>
      </c>
      <c r="AH252" s="269" t="str">
        <f>IF($E252=$E251,IF(AI251=".",IF(MAX($Q252:AG252,0)=OPER!$AA347,".",IF(OPER!$AB347&lt;=HOUR(AI$7),MAX($Q252:AG252,0)+1,".")),","),IF(MAX($Q252:AG252,0)=OPER!$AA347,".",IF(OPER!$AB347&lt;=HOUR(AI$7),MAX($Q252:AG252,0)+1,".")))</f>
        <v>,</v>
      </c>
      <c r="AI252" s="269" t="str">
        <f>IF($E252=$E251,IF(AJ251=".",IF(MAX($Q252:AH252,0)=OPER!$AA347,".",IF(OPER!$AB347&lt;=HOUR(AJ$7),MAX($Q252:AH252,0)+1,".")),","),IF(MAX($Q252:AH252,0)=OPER!$AA347,".",IF(OPER!$AB347&lt;=HOUR(AJ$7),MAX($Q252:AH252,0)+1,".")))</f>
        <v>,</v>
      </c>
      <c r="AJ252" s="270" t="str">
        <f>IF($E252=$E251,IF(AK251=".",IF(MAX($Q252:AI252,0)=OPER!$AA347,".",IF(OPER!$AB347&lt;=HOUR(AK$7),MAX($Q252:AI252,0)+1,".")),","),IF(MAX($Q252:AI252,0)=OPER!$AA347,".",IF(OPER!$AB347&lt;=HOUR(AK$7),MAX($Q252:AI252,0)+1,".")))</f>
        <v>,</v>
      </c>
      <c r="AK252" s="271" t="str">
        <f>IF($E252=$E251,IF(AL251=".",IF(MAX($Q252:AJ252,0)=OPER!$AA347,".",IF(OPER!$AB347&lt;=HOUR(AL$7),MAX($Q252:AJ252,0)+1,".")),","),IF(MAX($Q252:AJ252,0)=OPER!$AA347,".",IF(OPER!$AB347&lt;=HOUR(AL$7),MAX($Q252:AJ252,0)+1,".")))</f>
        <v>,</v>
      </c>
      <c r="AL252" s="269" t="str">
        <f>IF($E252=$E251,IF(AM251=".",IF(MAX($Q252:AK252,0)=OPER!$AA347,".",IF(OPER!$AB347&lt;=HOUR(AM$7),MAX($Q252:AK252,0)+1,".")),","),IF(MAX($Q252:AK252,0)=OPER!$AA347,".",IF(OPER!$AB347&lt;=HOUR(AM$7),MAX($Q252:AK252,0)+1,".")))</f>
        <v>,</v>
      </c>
      <c r="AM252" s="269" t="str">
        <f>IF($E252=$E251,IF(AN251=".",IF(MAX($Q252:AL252,0)=OPER!$AA347,".",IF(OPER!$AB347&lt;=HOUR(AN$7),MAX($Q252:AL252,0)+1,".")),","),IF(MAX($Q252:AL252,0)=OPER!$AA347,".",IF(OPER!$AB347&lt;=HOUR(AN$7),MAX($Q252:AL252,0)+1,".")))</f>
        <v>,</v>
      </c>
      <c r="AN252" s="270" t="str">
        <f>IF($E252=$E251,IF(AO251=".",IF(MAX($Q252:AM252,0)=OPER!$AA347,".",IF(OPER!$AB347&lt;=HOUR(AO$7),MAX($Q252:AM252,0)+1,".")),","),IF(MAX($Q252:AM252,0)=OPER!$AA347,".",IF(OPER!$AB347&lt;=HOUR(AO$7),MAX($Q252:AM252,0)+1,".")))</f>
        <v>,</v>
      </c>
      <c r="AO252" s="271" t="str">
        <f>IF($E252=$E251,IF(AP251=".",IF(MAX($Q252:AN252,0)=OPER!$AA347,".",IF(OPER!$AB347&lt;=HOUR(AP$7),MAX($Q252:AN252,0)+1,".")),","),IF(MAX($Q252:AN252,0)=OPER!$AA347,".",IF(OPER!$AB347&lt;=HOUR(AP$7),MAX($Q252:AN252,0)+1,".")))</f>
        <v>,</v>
      </c>
      <c r="AP252" s="269" t="str">
        <f>IF($E252=$E251,IF(AQ251=".",IF(MAX($Q252:AO252,0)=OPER!$AA347,".",IF(OPER!$AB347&lt;=HOUR(AQ$7),MAX($Q252:AO252,0)+1,".")),","),IF(MAX($Q252:AO252,0)=OPER!$AA347,".",IF(OPER!$AB347&lt;=HOUR(AQ$7),MAX($Q252:AO252,0)+1,".")))</f>
        <v>,</v>
      </c>
      <c r="AQ252" s="269" t="str">
        <f>IF($E252=$E251,IF(AR251=".",IF(MAX($Q252:AP252,0)=OPER!$AA347,".",IF(OPER!$AB347&lt;=HOUR(AR$7),MAX($Q252:AP252,0)+1,".")),","),IF(MAX($Q252:AP252,0)=OPER!$AA347,".",IF(OPER!$AB347&lt;=HOUR(AR$7),MAX($Q252:AP252,0)+1,".")))</f>
        <v>,</v>
      </c>
      <c r="AR252" s="270" t="str">
        <f>IF($E252=$E251,IF(AS251=".",IF(MAX($Q252:AQ252,0)=OPER!$AA347,".",IF(OPER!$AB347&lt;=HOUR(AS$7),MAX($Q252:AQ252,0)+1,".")),","),IF(MAX($Q252:AQ252,0)=OPER!$AA347,".",IF(OPER!$AB347&lt;=HOUR(AS$7),MAX($Q252:AQ252,0)+1,".")))</f>
        <v>,</v>
      </c>
      <c r="AS252" s="271" t="str">
        <f>IF($E252=$E251,IF(AT251=".",IF(MAX($Q252:AR252,0)=OPER!$AA347,".",IF(OPER!$AB347&lt;=HOUR(AT$7),MAX($Q252:AR252,0)+1,".")),","),IF(MAX($Q252:AR252,0)=OPER!$AA347,".",IF(OPER!$AB347&lt;=HOUR(AT$7),MAX($Q252:AR252,0)+1,".")))</f>
        <v>,</v>
      </c>
      <c r="AT252" s="269" t="str">
        <f>IF($E252=$E251,IF(AU251=".",IF(MAX($Q252:AS252,0)=OPER!$AA347,".",IF(OPER!$AB347&lt;=HOUR(AU$7),MAX($Q252:AS252,0)+1,".")),","),IF(MAX($Q252:AS252,0)=OPER!$AA347,".",IF(OPER!$AB347&lt;=HOUR(AU$7),MAX($Q252:AS252,0)+1,".")))</f>
        <v>,</v>
      </c>
      <c r="AU252" s="269" t="str">
        <f>IF($E252=$E251,IF(AV251=".",IF(MAX($Q252:AT252,0)=OPER!$AA347,".",IF(OPER!$AB347&lt;=HOUR(AV$7),MAX($Q252:AT252,0)+1,".")),","),IF(MAX($Q252:AT252,0)=OPER!$AA347,".",IF(OPER!$AB347&lt;=HOUR(AV$7),MAX($Q252:AT252,0)+1,".")))</f>
        <v>,</v>
      </c>
      <c r="AV252" s="270" t="str">
        <f>IF($E252=$E251,IF(AW251=".",IF(MAX($Q252:AU252,0)=OPER!$AA347,".",IF(OPER!$AB347&lt;=HOUR(AW$7),MAX($Q252:AU252,0)+1,".")),","),IF(MAX($Q252:AU252,0)=OPER!$AA347,".",IF(OPER!$AB347&lt;=HOUR(AW$7),MAX($Q252:AU252,0)+1,".")))</f>
        <v>,</v>
      </c>
      <c r="AW252" s="271" t="str">
        <f>IF($E252=$E251,IF(AX251=".",IF(MAX($Q252:AV252,0)=OPER!$AA347,".",IF(OPER!$AB347&lt;=HOUR(AX$7),MAX($Q252:AV252,0)+1,".")),","),IF(MAX($Q252:AV252,0)=OPER!$AA347,".",IF(OPER!$AB347&lt;=HOUR(AX$7),MAX($Q252:AV252,0)+1,".")))</f>
        <v>,</v>
      </c>
      <c r="AX252" s="269" t="str">
        <f>IF($E252=$E251,IF(AY251=".",IF(MAX($Q252:AW252,0)=OPER!$AA347,".",IF(OPER!$AB347&lt;=HOUR(AY$7),MAX($Q252:AW252,0)+1,".")),","),IF(MAX($Q252:AW252,0)=OPER!$AA347,".",IF(OPER!$AB347&lt;=HOUR(AY$7),MAX($Q252:AW252,0)+1,".")))</f>
        <v>,</v>
      </c>
      <c r="AY252" s="269" t="str">
        <f>IF($E252=$E251,IF(AZ251=".",IF(MAX($Q252:AX252,0)=OPER!$AA347,".",IF(OPER!$AB347&lt;=HOUR(AZ$7),MAX($Q252:AX252,0)+1,".")),","),IF(MAX($Q252:AX252,0)=OPER!$AA347,".",IF(OPER!$AB347&lt;=HOUR(AZ$7),MAX($Q252:AX252,0)+1,".")))</f>
        <v>,</v>
      </c>
      <c r="AZ252" s="270" t="str">
        <f>IF($E252=$E251,IF(BA251=".",IF(MAX($Q252:AY252,0)=OPER!$AA347,".",IF(OPER!$AB347&lt;=HOUR(BA$7),MAX($Q252:AY252,0)+1,".")),","),IF(MAX($Q252:AY252,0)=OPER!$AA347,".",IF(OPER!$AB347&lt;=HOUR(BA$7),MAX($Q252:AY252,0)+1,".")))</f>
        <v>,</v>
      </c>
      <c r="BA252" s="30">
        <f>+OPER!AK246</f>
        <v>0</v>
      </c>
    </row>
    <row r="253" spans="1:53" ht="59.8" x14ac:dyDescent="0.2">
      <c r="A253" s="282" t="str">
        <f>IF(OPER!AF247=0,"",OPER!AF247)</f>
        <v/>
      </c>
      <c r="B253" s="109" t="str">
        <f>IF(OPER!V247=0,"",OPER!V247)</f>
        <v/>
      </c>
      <c r="C253" s="71" t="str">
        <f>IF(OPER!U247 = 0,"", OPER!U247)</f>
        <v/>
      </c>
      <c r="D253" s="30" t="str">
        <f t="shared" si="16"/>
        <v/>
      </c>
      <c r="E253" s="262" t="str">
        <f>IF(OPER!X247 = 0,"",OPER!X247)</f>
        <v/>
      </c>
      <c r="F253" s="262" t="str">
        <f>IF(OPER!I247 = 0,"",OPER!I247)</f>
        <v/>
      </c>
      <c r="G253" s="263" t="str">
        <f>IF(OPER!C247=0,"",OPER!C247)</f>
        <v/>
      </c>
      <c r="H253" s="30" t="str">
        <f>IF(OPER!R247 = 0,"",OPER!R247)</f>
        <v/>
      </c>
      <c r="I253" s="30" t="str">
        <f>IF(OPER!F247=0,"", OPER!F247)</f>
        <v/>
      </c>
      <c r="J253" s="108" t="str">
        <f>IF(OPER!G247=0,"",OPER!G247)</f>
        <v/>
      </c>
      <c r="K253" s="250">
        <f>+OPER!R247</f>
        <v>0</v>
      </c>
      <c r="L253" s="262">
        <f t="shared" si="17"/>
        <v>0</v>
      </c>
      <c r="M253" s="250">
        <f t="shared" si="18"/>
        <v>0</v>
      </c>
      <c r="N253" s="205" t="str">
        <f>IF(OPER!A247=0,"",OPER!A247)</f>
        <v/>
      </c>
      <c r="O253" s="73" t="str">
        <f>IF(OPER!AJ2103=0,"",OPER!AJ2103)</f>
        <v/>
      </c>
      <c r="P253" s="264" t="str">
        <f>IF(OPER!AH247="EJECUTADO","SI",IF(OPER!AH247="NO EJECUTADO","NO",""))</f>
        <v/>
      </c>
      <c r="Q253" s="264" t="str">
        <f>IF(OPER!AN247="EJECUTADO","SI",IF(OPER!AN247="NO EJECUTADO","NO",""))</f>
        <v/>
      </c>
      <c r="R253" s="221" t="str">
        <f>IFERROR(VLOOKUP(OPER!Z247,OPER!$AU$490:$AV$577,2,0),"NO ASIGNADO")</f>
        <v>NO ASIGNADO</v>
      </c>
      <c r="S253" s="6">
        <f>+OPER!AG247</f>
        <v>0</v>
      </c>
      <c r="T253" s="268" t="str">
        <f>IF($E253=$E252,IF(U252=".",IF(MAX($Q253:Q253,0)=OPER!$AA348,".",IF(OPER!$AB348&lt;=HOUR(U$7),MAX($Q253:Q253,0)+1,".")),","),IF(MAX($Q253:Q253,0)=OPER!$AA348,".",IF(OPER!$AB348&lt;=HOUR(U$7),MAX($Q253:Q253,0)+1,".")))</f>
        <v>,</v>
      </c>
      <c r="U253" s="269" t="str">
        <f>IF($E253=$E252,IF(V252=".",IF(MAX($Q253:T253,0)=OPER!$AA348,".",IF(OPER!$AB348&lt;=HOUR(V$7),MAX($Q253:T253,0)+1,".")),","),IF(MAX($Q253:T253,0)=OPER!$AA348,".",IF(OPER!$AB348&lt;=HOUR(V$7),MAX($Q253:T253,0)+1,".")))</f>
        <v>,</v>
      </c>
      <c r="V253" s="269" t="str">
        <f>IF($E253=$E252,IF(W252=".",IF(MAX($Q253:U253,0)=OPER!$AA348,".",IF(OPER!$AB348&lt;=HOUR(W$7),MAX($Q253:U253,0)+1,".")),","),IF(MAX($Q253:U253,0)=OPER!$AA348,".",IF(OPER!$AB348&lt;=HOUR(W$7),MAX($Q253:U253,0)+1,".")))</f>
        <v>,</v>
      </c>
      <c r="W253" s="269" t="str">
        <f>IF($E253=$E252,IF(X252=".",IF(MAX($Q253:V253,0)=OPER!$AA348,".",IF(OPER!$AB348&lt;=HOUR(X$7),MAX($Q253:V253,0)+1,".")),","),IF(MAX($Q253:V253,0)=OPER!$AA348,".",IF(OPER!$AB348&lt;=HOUR(X$7),MAX($Q253:V253,0)+1,".")))</f>
        <v>,</v>
      </c>
      <c r="X253" s="270" t="str">
        <f>IF($E253=$E252,IF(Y252=".",IF(MAX($Q253:W253,0)=OPER!$AA348,".",IF(OPER!$AB348&lt;=HOUR(Y$7),MAX($Q253:W253,0)+1,".")),","),IF(MAX($Q253:W253,0)=OPER!$AA348,".",IF(OPER!$AB348&lt;=HOUR(Y$7),MAX($Q253:W253,0)+1,".")))</f>
        <v>,</v>
      </c>
      <c r="Y253" s="271" t="str">
        <f>IF($E253=$E252,IF(Z252=".",IF(MAX($Q253:X253,0)=OPER!$AA348,".",IF(OPER!$AB348&lt;=HOUR(Z$7),MAX($Q253:X253,0)+1,".")),","),IF(MAX($Q253:X253,0)=OPER!$AA348,".",IF(OPER!$AB348&lt;=HOUR(Z$7),MAX($Q253:X253,0)+1,".")))</f>
        <v>,</v>
      </c>
      <c r="Z253" s="269" t="str">
        <f>IF($E253=$E252,IF(AA252=".",IF(MAX($Q253:Y253,0)=OPER!$AA348,".",IF(OPER!$AB348&lt;=HOUR(AA$7),MAX($Q253:Y253,0)+1,".")),","),IF(MAX($Q253:Y253,0)=OPER!$AA348,".",IF(OPER!$AB348&lt;=HOUR(AA$7),MAX($Q253:Y253,0)+1,".")))</f>
        <v>,</v>
      </c>
      <c r="AA253" s="269" t="str">
        <f>IF($E253=$E252,IF(AB252=".",IF(MAX($Q253:Z253,0)=OPER!$AA348,".",IF(OPER!$AB348&lt;=HOUR(AB$7),MAX($Q253:Z253,0)+1,".")),","),IF(MAX($Q253:Z253,0)=OPER!$AA348,".",IF(OPER!$AB348&lt;=HOUR(AB$7),MAX($Q253:Z253,0)+1,".")))</f>
        <v>,</v>
      </c>
      <c r="AB253" s="270" t="str">
        <f>IF($E253=$E252,IF(AC252=".",IF(MAX($Q253:AA253,0)=OPER!$AA348,".",IF(OPER!$AB348&lt;=HOUR(AC$7),MAX($Q253:AA253,0)+1,".")),","),IF(MAX($Q253:AA253,0)=OPER!$AA348,".",IF(OPER!$AB348&lt;=HOUR(AC$7),MAX($Q253:AA253,0)+1,".")))</f>
        <v>,</v>
      </c>
      <c r="AC253" s="271" t="str">
        <f>IF($E253=$E252,IF(AD252=".",IF(MAX($Q253:AB253,0)=OPER!$AA348,".",IF(OPER!$AB348&lt;=HOUR(AD$7),MAX($Q253:AB253,0)+1,".")),","),IF(MAX($Q253:AB253,0)=OPER!$AA348,".",IF(OPER!$AB348&lt;=HOUR(AD$7),MAX($Q253:AB253,0)+1,".")))</f>
        <v>,</v>
      </c>
      <c r="AD253" s="269" t="str">
        <f>IF($E253=$E252,IF(AE252=".",IF(MAX($Q253:AC253,0)=OPER!$AA348,".",IF(OPER!$AB348&lt;=HOUR(AE$7),MAX($Q253:AC253,0)+1,".")),","),IF(MAX($Q253:AC253,0)=OPER!$AA348,".",IF(OPER!$AB348&lt;=HOUR(AE$7),MAX($Q253:AC253,0)+1,".")))</f>
        <v>,</v>
      </c>
      <c r="AE253" s="269" t="str">
        <f>IF($E253=$E252,IF(AF252=".",IF(MAX($Q253:AD253,0)=OPER!$AA348,".",IF(OPER!$AB348&lt;=HOUR(AF$7),MAX($Q253:AD253,0)+1,".")),","),IF(MAX($Q253:AD253,0)=OPER!$AA348,".",IF(OPER!$AB348&lt;=HOUR(AF$7),MAX($Q253:AD253,0)+1,".")))</f>
        <v>,</v>
      </c>
      <c r="AF253" s="270" t="str">
        <f>IF($E253=$E252,IF(AG252=".",IF(MAX($Q253:AE253,0)=OPER!$AA348,".",IF(OPER!$AB348&lt;=HOUR(AG$7),MAX($Q253:AE253,0)+1,".")),","),IF(MAX($Q253:AE253,0)=OPER!$AA348,".",IF(OPER!$AB348&lt;=HOUR(AG$7),MAX($Q253:AE253,0)+1,".")))</f>
        <v>,</v>
      </c>
      <c r="AG253" s="271" t="str">
        <f>IF($E253=$E252,IF(AH252=".",IF(MAX($Q253:AF253,0)=OPER!$AA348,".",IF(OPER!$AB348&lt;=HOUR(AH$7),MAX($Q253:AF253,0)+1,".")),","),IF(MAX($Q253:AF253,0)=OPER!$AA348,".",IF(OPER!$AB348&lt;=HOUR(AH$7),MAX($Q253:AF253,0)+1,".")))</f>
        <v>,</v>
      </c>
      <c r="AH253" s="269" t="str">
        <f>IF($E253=$E252,IF(AI252=".",IF(MAX($Q253:AG253,0)=OPER!$AA348,".",IF(OPER!$AB348&lt;=HOUR(AI$7),MAX($Q253:AG253,0)+1,".")),","),IF(MAX($Q253:AG253,0)=OPER!$AA348,".",IF(OPER!$AB348&lt;=HOUR(AI$7),MAX($Q253:AG253,0)+1,".")))</f>
        <v>,</v>
      </c>
      <c r="AI253" s="269" t="str">
        <f>IF($E253=$E252,IF(AJ252=".",IF(MAX($Q253:AH253,0)=OPER!$AA348,".",IF(OPER!$AB348&lt;=HOUR(AJ$7),MAX($Q253:AH253,0)+1,".")),","),IF(MAX($Q253:AH253,0)=OPER!$AA348,".",IF(OPER!$AB348&lt;=HOUR(AJ$7),MAX($Q253:AH253,0)+1,".")))</f>
        <v>,</v>
      </c>
      <c r="AJ253" s="270" t="str">
        <f>IF($E253=$E252,IF(AK252=".",IF(MAX($Q253:AI253,0)=OPER!$AA348,".",IF(OPER!$AB348&lt;=HOUR(AK$7),MAX($Q253:AI253,0)+1,".")),","),IF(MAX($Q253:AI253,0)=OPER!$AA348,".",IF(OPER!$AB348&lt;=HOUR(AK$7),MAX($Q253:AI253,0)+1,".")))</f>
        <v>,</v>
      </c>
      <c r="AK253" s="271" t="str">
        <f>IF($E253=$E252,IF(AL252=".",IF(MAX($Q253:AJ253,0)=OPER!$AA348,".",IF(OPER!$AB348&lt;=HOUR(AL$7),MAX($Q253:AJ253,0)+1,".")),","),IF(MAX($Q253:AJ253,0)=OPER!$AA348,".",IF(OPER!$AB348&lt;=HOUR(AL$7),MAX($Q253:AJ253,0)+1,".")))</f>
        <v>,</v>
      </c>
      <c r="AL253" s="269" t="str">
        <f>IF($E253=$E252,IF(AM252=".",IF(MAX($Q253:AK253,0)=OPER!$AA348,".",IF(OPER!$AB348&lt;=HOUR(AM$7),MAX($Q253:AK253,0)+1,".")),","),IF(MAX($Q253:AK253,0)=OPER!$AA348,".",IF(OPER!$AB348&lt;=HOUR(AM$7),MAX($Q253:AK253,0)+1,".")))</f>
        <v>,</v>
      </c>
      <c r="AM253" s="269" t="str">
        <f>IF($E253=$E252,IF(AN252=".",IF(MAX($Q253:AL253,0)=OPER!$AA348,".",IF(OPER!$AB348&lt;=HOUR(AN$7),MAX($Q253:AL253,0)+1,".")),","),IF(MAX($Q253:AL253,0)=OPER!$AA348,".",IF(OPER!$AB348&lt;=HOUR(AN$7),MAX($Q253:AL253,0)+1,".")))</f>
        <v>,</v>
      </c>
      <c r="AN253" s="270" t="str">
        <f>IF($E253=$E252,IF(AO252=".",IF(MAX($Q253:AM253,0)=OPER!$AA348,".",IF(OPER!$AB348&lt;=HOUR(AO$7),MAX($Q253:AM253,0)+1,".")),","),IF(MAX($Q253:AM253,0)=OPER!$AA348,".",IF(OPER!$AB348&lt;=HOUR(AO$7),MAX($Q253:AM253,0)+1,".")))</f>
        <v>,</v>
      </c>
      <c r="AO253" s="271" t="str">
        <f>IF($E253=$E252,IF(AP252=".",IF(MAX($Q253:AN253,0)=OPER!$AA348,".",IF(OPER!$AB348&lt;=HOUR(AP$7),MAX($Q253:AN253,0)+1,".")),","),IF(MAX($Q253:AN253,0)=OPER!$AA348,".",IF(OPER!$AB348&lt;=HOUR(AP$7),MAX($Q253:AN253,0)+1,".")))</f>
        <v>,</v>
      </c>
      <c r="AP253" s="269" t="str">
        <f>IF($E253=$E252,IF(AQ252=".",IF(MAX($Q253:AO253,0)=OPER!$AA348,".",IF(OPER!$AB348&lt;=HOUR(AQ$7),MAX($Q253:AO253,0)+1,".")),","),IF(MAX($Q253:AO253,0)=OPER!$AA348,".",IF(OPER!$AB348&lt;=HOUR(AQ$7),MAX($Q253:AO253,0)+1,".")))</f>
        <v>,</v>
      </c>
      <c r="AQ253" s="269" t="str">
        <f>IF($E253=$E252,IF(AR252=".",IF(MAX($Q253:AP253,0)=OPER!$AA348,".",IF(OPER!$AB348&lt;=HOUR(AR$7),MAX($Q253:AP253,0)+1,".")),","),IF(MAX($Q253:AP253,0)=OPER!$AA348,".",IF(OPER!$AB348&lt;=HOUR(AR$7),MAX($Q253:AP253,0)+1,".")))</f>
        <v>,</v>
      </c>
      <c r="AR253" s="270" t="str">
        <f>IF($E253=$E252,IF(AS252=".",IF(MAX($Q253:AQ253,0)=OPER!$AA348,".",IF(OPER!$AB348&lt;=HOUR(AS$7),MAX($Q253:AQ253,0)+1,".")),","),IF(MAX($Q253:AQ253,0)=OPER!$AA348,".",IF(OPER!$AB348&lt;=HOUR(AS$7),MAX($Q253:AQ253,0)+1,".")))</f>
        <v>,</v>
      </c>
      <c r="AS253" s="271" t="str">
        <f>IF($E253=$E252,IF(AT252=".",IF(MAX($Q253:AR253,0)=OPER!$AA348,".",IF(OPER!$AB348&lt;=HOUR(AT$7),MAX($Q253:AR253,0)+1,".")),","),IF(MAX($Q253:AR253,0)=OPER!$AA348,".",IF(OPER!$AB348&lt;=HOUR(AT$7),MAX($Q253:AR253,0)+1,".")))</f>
        <v>,</v>
      </c>
      <c r="AT253" s="269" t="str">
        <f>IF($E253=$E252,IF(AU252=".",IF(MAX($Q253:AS253,0)=OPER!$AA348,".",IF(OPER!$AB348&lt;=HOUR(AU$7),MAX($Q253:AS253,0)+1,".")),","),IF(MAX($Q253:AS253,0)=OPER!$AA348,".",IF(OPER!$AB348&lt;=HOUR(AU$7),MAX($Q253:AS253,0)+1,".")))</f>
        <v>,</v>
      </c>
      <c r="AU253" s="269" t="str">
        <f>IF($E253=$E252,IF(AV252=".",IF(MAX($Q253:AT253,0)=OPER!$AA348,".",IF(OPER!$AB348&lt;=HOUR(AV$7),MAX($Q253:AT253,0)+1,".")),","),IF(MAX($Q253:AT253,0)=OPER!$AA348,".",IF(OPER!$AB348&lt;=HOUR(AV$7),MAX($Q253:AT253,0)+1,".")))</f>
        <v>,</v>
      </c>
      <c r="AV253" s="270" t="str">
        <f>IF($E253=$E252,IF(AW252=".",IF(MAX($Q253:AU253,0)=OPER!$AA348,".",IF(OPER!$AB348&lt;=HOUR(AW$7),MAX($Q253:AU253,0)+1,".")),","),IF(MAX($Q253:AU253,0)=OPER!$AA348,".",IF(OPER!$AB348&lt;=HOUR(AW$7),MAX($Q253:AU253,0)+1,".")))</f>
        <v>,</v>
      </c>
      <c r="AW253" s="271" t="str">
        <f>IF($E253=$E252,IF(AX252=".",IF(MAX($Q253:AV253,0)=OPER!$AA348,".",IF(OPER!$AB348&lt;=HOUR(AX$7),MAX($Q253:AV253,0)+1,".")),","),IF(MAX($Q253:AV253,0)=OPER!$AA348,".",IF(OPER!$AB348&lt;=HOUR(AX$7),MAX($Q253:AV253,0)+1,".")))</f>
        <v>,</v>
      </c>
      <c r="AX253" s="269" t="str">
        <f>IF($E253=$E252,IF(AY252=".",IF(MAX($Q253:AW253,0)=OPER!$AA348,".",IF(OPER!$AB348&lt;=HOUR(AY$7),MAX($Q253:AW253,0)+1,".")),","),IF(MAX($Q253:AW253,0)=OPER!$AA348,".",IF(OPER!$AB348&lt;=HOUR(AY$7),MAX($Q253:AW253,0)+1,".")))</f>
        <v>,</v>
      </c>
      <c r="AY253" s="269" t="str">
        <f>IF($E253=$E252,IF(AZ252=".",IF(MAX($Q253:AX253,0)=OPER!$AA348,".",IF(OPER!$AB348&lt;=HOUR(AZ$7),MAX($Q253:AX253,0)+1,".")),","),IF(MAX($Q253:AX253,0)=OPER!$AA348,".",IF(OPER!$AB348&lt;=HOUR(AZ$7),MAX($Q253:AX253,0)+1,".")))</f>
        <v>,</v>
      </c>
      <c r="AZ253" s="270" t="str">
        <f>IF($E253=$E252,IF(BA252=".",IF(MAX($Q253:AY253,0)=OPER!$AA348,".",IF(OPER!$AB348&lt;=HOUR(BA$7),MAX($Q253:AY253,0)+1,".")),","),IF(MAX($Q253:AY253,0)=OPER!$AA348,".",IF(OPER!$AB348&lt;=HOUR(BA$7),MAX($Q253:AY253,0)+1,".")))</f>
        <v>,</v>
      </c>
      <c r="BA253" s="30">
        <f>+OPER!AK247</f>
        <v>0</v>
      </c>
    </row>
    <row r="254" spans="1:53" ht="59.8" x14ac:dyDescent="0.2">
      <c r="A254" s="282" t="str">
        <f>IF(OPER!AF248=0,"",OPER!AF248)</f>
        <v/>
      </c>
      <c r="B254" s="109" t="str">
        <f>IF(OPER!V248=0,"",OPER!V248)</f>
        <v/>
      </c>
      <c r="C254" s="71" t="str">
        <f>IF(OPER!U248 = 0,"", OPER!U248)</f>
        <v/>
      </c>
      <c r="D254" s="30" t="str">
        <f t="shared" si="16"/>
        <v/>
      </c>
      <c r="E254" s="262" t="str">
        <f>IF(OPER!X248 = 0,"",OPER!X248)</f>
        <v/>
      </c>
      <c r="F254" s="262" t="str">
        <f>IF(OPER!I248 = 0,"",OPER!I248)</f>
        <v/>
      </c>
      <c r="G254" s="263" t="str">
        <f>IF(OPER!C248=0,"",OPER!C248)</f>
        <v/>
      </c>
      <c r="H254" s="30" t="str">
        <f>IF(OPER!R248 = 0,"",OPER!R248)</f>
        <v/>
      </c>
      <c r="I254" s="30" t="str">
        <f>IF(OPER!F248=0,"", OPER!F248)</f>
        <v/>
      </c>
      <c r="J254" s="108" t="str">
        <f>IF(OPER!G248=0,"",OPER!G248)</f>
        <v/>
      </c>
      <c r="K254" s="250">
        <f>+OPER!R248</f>
        <v>0</v>
      </c>
      <c r="L254" s="262">
        <f t="shared" si="17"/>
        <v>0</v>
      </c>
      <c r="M254" s="250">
        <f t="shared" si="18"/>
        <v>0</v>
      </c>
      <c r="N254" s="205" t="str">
        <f>IF(OPER!A248=0,"",OPER!A248)</f>
        <v/>
      </c>
      <c r="O254" s="73" t="str">
        <f>IF(OPER!AJ2104=0,"",OPER!AJ2104)</f>
        <v/>
      </c>
      <c r="P254" s="264" t="str">
        <f>IF(OPER!AH248="EJECUTADO","SI",IF(OPER!AH248="NO EJECUTADO","NO",""))</f>
        <v/>
      </c>
      <c r="Q254" s="264" t="str">
        <f>IF(OPER!AN248="EJECUTADO","SI",IF(OPER!AN248="NO EJECUTADO","NO",""))</f>
        <v/>
      </c>
      <c r="R254" s="221" t="str">
        <f>IFERROR(VLOOKUP(OPER!Z248,OPER!$AU$490:$AV$577,2,0),"NO ASIGNADO")</f>
        <v>NO ASIGNADO</v>
      </c>
      <c r="S254" s="6">
        <f>+OPER!AG248</f>
        <v>0</v>
      </c>
      <c r="T254" s="268" t="str">
        <f>IF($E254=$E253,IF(U253=".",IF(MAX($Q254:Q254,0)=OPER!$AA349,".",IF(OPER!$AB349&lt;=HOUR(U$7),MAX($Q254:Q254,0)+1,".")),","),IF(MAX($Q254:Q254,0)=OPER!$AA349,".",IF(OPER!$AB349&lt;=HOUR(U$7),MAX($Q254:Q254,0)+1,".")))</f>
        <v>,</v>
      </c>
      <c r="U254" s="269" t="str">
        <f>IF($E254=$E253,IF(V253=".",IF(MAX($Q254:T254,0)=OPER!$AA349,".",IF(OPER!$AB349&lt;=HOUR(V$7),MAX($Q254:T254,0)+1,".")),","),IF(MAX($Q254:T254,0)=OPER!$AA349,".",IF(OPER!$AB349&lt;=HOUR(V$7),MAX($Q254:T254,0)+1,".")))</f>
        <v>,</v>
      </c>
      <c r="V254" s="269" t="str">
        <f>IF($E254=$E253,IF(W253=".",IF(MAX($Q254:U254,0)=OPER!$AA349,".",IF(OPER!$AB349&lt;=HOUR(W$7),MAX($Q254:U254,0)+1,".")),","),IF(MAX($Q254:U254,0)=OPER!$AA349,".",IF(OPER!$AB349&lt;=HOUR(W$7),MAX($Q254:U254,0)+1,".")))</f>
        <v>,</v>
      </c>
      <c r="W254" s="269" t="str">
        <f>IF($E254=$E253,IF(X253=".",IF(MAX($Q254:V254,0)=OPER!$AA349,".",IF(OPER!$AB349&lt;=HOUR(X$7),MAX($Q254:V254,0)+1,".")),","),IF(MAX($Q254:V254,0)=OPER!$AA349,".",IF(OPER!$AB349&lt;=HOUR(X$7),MAX($Q254:V254,0)+1,".")))</f>
        <v>,</v>
      </c>
      <c r="X254" s="270" t="str">
        <f>IF($E254=$E253,IF(Y253=".",IF(MAX($Q254:W254,0)=OPER!$AA349,".",IF(OPER!$AB349&lt;=HOUR(Y$7),MAX($Q254:W254,0)+1,".")),","),IF(MAX($Q254:W254,0)=OPER!$AA349,".",IF(OPER!$AB349&lt;=HOUR(Y$7),MAX($Q254:W254,0)+1,".")))</f>
        <v>,</v>
      </c>
      <c r="Y254" s="271" t="str">
        <f>IF($E254=$E253,IF(Z253=".",IF(MAX($Q254:X254,0)=OPER!$AA349,".",IF(OPER!$AB349&lt;=HOUR(Z$7),MAX($Q254:X254,0)+1,".")),","),IF(MAX($Q254:X254,0)=OPER!$AA349,".",IF(OPER!$AB349&lt;=HOUR(Z$7),MAX($Q254:X254,0)+1,".")))</f>
        <v>,</v>
      </c>
      <c r="Z254" s="269" t="str">
        <f>IF($E254=$E253,IF(AA253=".",IF(MAX($Q254:Y254,0)=OPER!$AA349,".",IF(OPER!$AB349&lt;=HOUR(AA$7),MAX($Q254:Y254,0)+1,".")),","),IF(MAX($Q254:Y254,0)=OPER!$AA349,".",IF(OPER!$AB349&lt;=HOUR(AA$7),MAX($Q254:Y254,0)+1,".")))</f>
        <v>,</v>
      </c>
      <c r="AA254" s="269" t="str">
        <f>IF($E254=$E253,IF(AB253=".",IF(MAX($Q254:Z254,0)=OPER!$AA349,".",IF(OPER!$AB349&lt;=HOUR(AB$7),MAX($Q254:Z254,0)+1,".")),","),IF(MAX($Q254:Z254,0)=OPER!$AA349,".",IF(OPER!$AB349&lt;=HOUR(AB$7),MAX($Q254:Z254,0)+1,".")))</f>
        <v>,</v>
      </c>
      <c r="AB254" s="270" t="str">
        <f>IF($E254=$E253,IF(AC253=".",IF(MAX($Q254:AA254,0)=OPER!$AA349,".",IF(OPER!$AB349&lt;=HOUR(AC$7),MAX($Q254:AA254,0)+1,".")),","),IF(MAX($Q254:AA254,0)=OPER!$AA349,".",IF(OPER!$AB349&lt;=HOUR(AC$7),MAX($Q254:AA254,0)+1,".")))</f>
        <v>,</v>
      </c>
      <c r="AC254" s="271" t="str">
        <f>IF($E254=$E253,IF(AD253=".",IF(MAX($Q254:AB254,0)=OPER!$AA349,".",IF(OPER!$AB349&lt;=HOUR(AD$7),MAX($Q254:AB254,0)+1,".")),","),IF(MAX($Q254:AB254,0)=OPER!$AA349,".",IF(OPER!$AB349&lt;=HOUR(AD$7),MAX($Q254:AB254,0)+1,".")))</f>
        <v>,</v>
      </c>
      <c r="AD254" s="269" t="str">
        <f>IF($E254=$E253,IF(AE253=".",IF(MAX($Q254:AC254,0)=OPER!$AA349,".",IF(OPER!$AB349&lt;=HOUR(AE$7),MAX($Q254:AC254,0)+1,".")),","),IF(MAX($Q254:AC254,0)=OPER!$AA349,".",IF(OPER!$AB349&lt;=HOUR(AE$7),MAX($Q254:AC254,0)+1,".")))</f>
        <v>,</v>
      </c>
      <c r="AE254" s="269" t="str">
        <f>IF($E254=$E253,IF(AF253=".",IF(MAX($Q254:AD254,0)=OPER!$AA349,".",IF(OPER!$AB349&lt;=HOUR(AF$7),MAX($Q254:AD254,0)+1,".")),","),IF(MAX($Q254:AD254,0)=OPER!$AA349,".",IF(OPER!$AB349&lt;=HOUR(AF$7),MAX($Q254:AD254,0)+1,".")))</f>
        <v>,</v>
      </c>
      <c r="AF254" s="270" t="str">
        <f>IF($E254=$E253,IF(AG253=".",IF(MAX($Q254:AE254,0)=OPER!$AA349,".",IF(OPER!$AB349&lt;=HOUR(AG$7),MAX($Q254:AE254,0)+1,".")),","),IF(MAX($Q254:AE254,0)=OPER!$AA349,".",IF(OPER!$AB349&lt;=HOUR(AG$7),MAX($Q254:AE254,0)+1,".")))</f>
        <v>,</v>
      </c>
      <c r="AG254" s="271" t="str">
        <f>IF($E254=$E253,IF(AH253=".",IF(MAX($Q254:AF254,0)=OPER!$AA349,".",IF(OPER!$AB349&lt;=HOUR(AH$7),MAX($Q254:AF254,0)+1,".")),","),IF(MAX($Q254:AF254,0)=OPER!$AA349,".",IF(OPER!$AB349&lt;=HOUR(AH$7),MAX($Q254:AF254,0)+1,".")))</f>
        <v>,</v>
      </c>
      <c r="AH254" s="269" t="str">
        <f>IF($E254=$E253,IF(AI253=".",IF(MAX($Q254:AG254,0)=OPER!$AA349,".",IF(OPER!$AB349&lt;=HOUR(AI$7),MAX($Q254:AG254,0)+1,".")),","),IF(MAX($Q254:AG254,0)=OPER!$AA349,".",IF(OPER!$AB349&lt;=HOUR(AI$7),MAX($Q254:AG254,0)+1,".")))</f>
        <v>,</v>
      </c>
      <c r="AI254" s="269" t="str">
        <f>IF($E254=$E253,IF(AJ253=".",IF(MAX($Q254:AH254,0)=OPER!$AA349,".",IF(OPER!$AB349&lt;=HOUR(AJ$7),MAX($Q254:AH254,0)+1,".")),","),IF(MAX($Q254:AH254,0)=OPER!$AA349,".",IF(OPER!$AB349&lt;=HOUR(AJ$7),MAX($Q254:AH254,0)+1,".")))</f>
        <v>,</v>
      </c>
      <c r="AJ254" s="270" t="str">
        <f>IF($E254=$E253,IF(AK253=".",IF(MAX($Q254:AI254,0)=OPER!$AA349,".",IF(OPER!$AB349&lt;=HOUR(AK$7),MAX($Q254:AI254,0)+1,".")),","),IF(MAX($Q254:AI254,0)=OPER!$AA349,".",IF(OPER!$AB349&lt;=HOUR(AK$7),MAX($Q254:AI254,0)+1,".")))</f>
        <v>,</v>
      </c>
      <c r="AK254" s="271" t="str">
        <f>IF($E254=$E253,IF(AL253=".",IF(MAX($Q254:AJ254,0)=OPER!$AA349,".",IF(OPER!$AB349&lt;=HOUR(AL$7),MAX($Q254:AJ254,0)+1,".")),","),IF(MAX($Q254:AJ254,0)=OPER!$AA349,".",IF(OPER!$AB349&lt;=HOUR(AL$7),MAX($Q254:AJ254,0)+1,".")))</f>
        <v>,</v>
      </c>
      <c r="AL254" s="269" t="str">
        <f>IF($E254=$E253,IF(AM253=".",IF(MAX($Q254:AK254,0)=OPER!$AA349,".",IF(OPER!$AB349&lt;=HOUR(AM$7),MAX($Q254:AK254,0)+1,".")),","),IF(MAX($Q254:AK254,0)=OPER!$AA349,".",IF(OPER!$AB349&lt;=HOUR(AM$7),MAX($Q254:AK254,0)+1,".")))</f>
        <v>,</v>
      </c>
      <c r="AM254" s="269" t="str">
        <f>IF($E254=$E253,IF(AN253=".",IF(MAX($Q254:AL254,0)=OPER!$AA349,".",IF(OPER!$AB349&lt;=HOUR(AN$7),MAX($Q254:AL254,0)+1,".")),","),IF(MAX($Q254:AL254,0)=OPER!$AA349,".",IF(OPER!$AB349&lt;=HOUR(AN$7),MAX($Q254:AL254,0)+1,".")))</f>
        <v>,</v>
      </c>
      <c r="AN254" s="270" t="str">
        <f>IF($E254=$E253,IF(AO253=".",IF(MAX($Q254:AM254,0)=OPER!$AA349,".",IF(OPER!$AB349&lt;=HOUR(AO$7),MAX($Q254:AM254,0)+1,".")),","),IF(MAX($Q254:AM254,0)=OPER!$AA349,".",IF(OPER!$AB349&lt;=HOUR(AO$7),MAX($Q254:AM254,0)+1,".")))</f>
        <v>,</v>
      </c>
      <c r="AO254" s="271" t="str">
        <f>IF($E254=$E253,IF(AP253=".",IF(MAX($Q254:AN254,0)=OPER!$AA349,".",IF(OPER!$AB349&lt;=HOUR(AP$7),MAX($Q254:AN254,0)+1,".")),","),IF(MAX($Q254:AN254,0)=OPER!$AA349,".",IF(OPER!$AB349&lt;=HOUR(AP$7),MAX($Q254:AN254,0)+1,".")))</f>
        <v>,</v>
      </c>
      <c r="AP254" s="269" t="str">
        <f>IF($E254=$E253,IF(AQ253=".",IF(MAX($Q254:AO254,0)=OPER!$AA349,".",IF(OPER!$AB349&lt;=HOUR(AQ$7),MAX($Q254:AO254,0)+1,".")),","),IF(MAX($Q254:AO254,0)=OPER!$AA349,".",IF(OPER!$AB349&lt;=HOUR(AQ$7),MAX($Q254:AO254,0)+1,".")))</f>
        <v>,</v>
      </c>
      <c r="AQ254" s="269" t="str">
        <f>IF($E254=$E253,IF(AR253=".",IF(MAX($Q254:AP254,0)=OPER!$AA349,".",IF(OPER!$AB349&lt;=HOUR(AR$7),MAX($Q254:AP254,0)+1,".")),","),IF(MAX($Q254:AP254,0)=OPER!$AA349,".",IF(OPER!$AB349&lt;=HOUR(AR$7),MAX($Q254:AP254,0)+1,".")))</f>
        <v>,</v>
      </c>
      <c r="AR254" s="270" t="str">
        <f>IF($E254=$E253,IF(AS253=".",IF(MAX($Q254:AQ254,0)=OPER!$AA349,".",IF(OPER!$AB349&lt;=HOUR(AS$7),MAX($Q254:AQ254,0)+1,".")),","),IF(MAX($Q254:AQ254,0)=OPER!$AA349,".",IF(OPER!$AB349&lt;=HOUR(AS$7),MAX($Q254:AQ254,0)+1,".")))</f>
        <v>,</v>
      </c>
      <c r="AS254" s="271" t="str">
        <f>IF($E254=$E253,IF(AT253=".",IF(MAX($Q254:AR254,0)=OPER!$AA349,".",IF(OPER!$AB349&lt;=HOUR(AT$7),MAX($Q254:AR254,0)+1,".")),","),IF(MAX($Q254:AR254,0)=OPER!$AA349,".",IF(OPER!$AB349&lt;=HOUR(AT$7),MAX($Q254:AR254,0)+1,".")))</f>
        <v>,</v>
      </c>
      <c r="AT254" s="269" t="str">
        <f>IF($E254=$E253,IF(AU253=".",IF(MAX($Q254:AS254,0)=OPER!$AA349,".",IF(OPER!$AB349&lt;=HOUR(AU$7),MAX($Q254:AS254,0)+1,".")),","),IF(MAX($Q254:AS254,0)=OPER!$AA349,".",IF(OPER!$AB349&lt;=HOUR(AU$7),MAX($Q254:AS254,0)+1,".")))</f>
        <v>,</v>
      </c>
      <c r="AU254" s="269" t="str">
        <f>IF($E254=$E253,IF(AV253=".",IF(MAX($Q254:AT254,0)=OPER!$AA349,".",IF(OPER!$AB349&lt;=HOUR(AV$7),MAX($Q254:AT254,0)+1,".")),","),IF(MAX($Q254:AT254,0)=OPER!$AA349,".",IF(OPER!$AB349&lt;=HOUR(AV$7),MAX($Q254:AT254,0)+1,".")))</f>
        <v>,</v>
      </c>
      <c r="AV254" s="270" t="str">
        <f>IF($E254=$E253,IF(AW253=".",IF(MAX($Q254:AU254,0)=OPER!$AA349,".",IF(OPER!$AB349&lt;=HOUR(AW$7),MAX($Q254:AU254,0)+1,".")),","),IF(MAX($Q254:AU254,0)=OPER!$AA349,".",IF(OPER!$AB349&lt;=HOUR(AW$7),MAX($Q254:AU254,0)+1,".")))</f>
        <v>,</v>
      </c>
      <c r="AW254" s="271" t="str">
        <f>IF($E254=$E253,IF(AX253=".",IF(MAX($Q254:AV254,0)=OPER!$AA349,".",IF(OPER!$AB349&lt;=HOUR(AX$7),MAX($Q254:AV254,0)+1,".")),","),IF(MAX($Q254:AV254,0)=OPER!$AA349,".",IF(OPER!$AB349&lt;=HOUR(AX$7),MAX($Q254:AV254,0)+1,".")))</f>
        <v>,</v>
      </c>
      <c r="AX254" s="269" t="str">
        <f>IF($E254=$E253,IF(AY253=".",IF(MAX($Q254:AW254,0)=OPER!$AA349,".",IF(OPER!$AB349&lt;=HOUR(AY$7),MAX($Q254:AW254,0)+1,".")),","),IF(MAX($Q254:AW254,0)=OPER!$AA349,".",IF(OPER!$AB349&lt;=HOUR(AY$7),MAX($Q254:AW254,0)+1,".")))</f>
        <v>,</v>
      </c>
      <c r="AY254" s="269" t="str">
        <f>IF($E254=$E253,IF(AZ253=".",IF(MAX($Q254:AX254,0)=OPER!$AA349,".",IF(OPER!$AB349&lt;=HOUR(AZ$7),MAX($Q254:AX254,0)+1,".")),","),IF(MAX($Q254:AX254,0)=OPER!$AA349,".",IF(OPER!$AB349&lt;=HOUR(AZ$7),MAX($Q254:AX254,0)+1,".")))</f>
        <v>,</v>
      </c>
      <c r="AZ254" s="270" t="str">
        <f>IF($E254=$E253,IF(BA253=".",IF(MAX($Q254:AY254,0)=OPER!$AA349,".",IF(OPER!$AB349&lt;=HOUR(BA$7),MAX($Q254:AY254,0)+1,".")),","),IF(MAX($Q254:AY254,0)=OPER!$AA349,".",IF(OPER!$AB349&lt;=HOUR(BA$7),MAX($Q254:AY254,0)+1,".")))</f>
        <v>,</v>
      </c>
      <c r="BA254" s="30">
        <f>+OPER!AK248</f>
        <v>0</v>
      </c>
    </row>
    <row r="255" spans="1:53" ht="59.8" x14ac:dyDescent="0.2">
      <c r="A255" s="282" t="str">
        <f>IF(OPER!AF249=0,"",OPER!AF249)</f>
        <v/>
      </c>
      <c r="B255" s="109" t="str">
        <f>IF(OPER!V249=0,"",OPER!V249)</f>
        <v/>
      </c>
      <c r="C255" s="71" t="str">
        <f>IF(OPER!U249 = 0,"", OPER!U249)</f>
        <v/>
      </c>
      <c r="D255" s="30" t="str">
        <f t="shared" si="16"/>
        <v/>
      </c>
      <c r="E255" s="262" t="str">
        <f>IF(OPER!X249 = 0,"",OPER!X249)</f>
        <v/>
      </c>
      <c r="F255" s="262" t="str">
        <f>IF(OPER!I249 = 0,"",OPER!I249)</f>
        <v/>
      </c>
      <c r="G255" s="263" t="str">
        <f>IF(OPER!C249=0,"",OPER!C249)</f>
        <v/>
      </c>
      <c r="H255" s="30" t="str">
        <f>IF(OPER!R249 = 0,"",OPER!R249)</f>
        <v/>
      </c>
      <c r="I255" s="30" t="str">
        <f>IF(OPER!F249=0,"", OPER!F249)</f>
        <v/>
      </c>
      <c r="J255" s="108" t="str">
        <f>IF(OPER!G249=0,"",OPER!G249)</f>
        <v/>
      </c>
      <c r="K255" s="250">
        <f>+OPER!R249</f>
        <v>0</v>
      </c>
      <c r="L255" s="262">
        <f t="shared" si="17"/>
        <v>0</v>
      </c>
      <c r="M255" s="250">
        <f t="shared" si="18"/>
        <v>0</v>
      </c>
      <c r="N255" s="205" t="str">
        <f>IF(OPER!A249=0,"",OPER!A249)</f>
        <v/>
      </c>
      <c r="O255" s="73" t="str">
        <f>IF(OPER!AJ2105=0,"",OPER!AJ2105)</f>
        <v/>
      </c>
      <c r="P255" s="264" t="str">
        <f>IF(OPER!AH249="EJECUTADO","SI",IF(OPER!AH249="NO EJECUTADO","NO",""))</f>
        <v/>
      </c>
      <c r="Q255" s="264" t="str">
        <f>IF(OPER!AN249="EJECUTADO","SI",IF(OPER!AN249="NO EJECUTADO","NO",""))</f>
        <v/>
      </c>
      <c r="R255" s="221" t="str">
        <f>IFERROR(VLOOKUP(OPER!Z249,OPER!$AU$490:$AV$577,2,0),"NO ASIGNADO")</f>
        <v>NO ASIGNADO</v>
      </c>
      <c r="S255" s="6">
        <f>+OPER!AG249</f>
        <v>0</v>
      </c>
      <c r="T255" s="268" t="str">
        <f>IF($E255=$E254,IF(U254=".",IF(MAX($Q255:Q255,0)=OPER!$AA350,".",IF(OPER!$AB350&lt;=HOUR(U$7),MAX($Q255:Q255,0)+1,".")),","),IF(MAX($Q255:Q255,0)=OPER!$AA350,".",IF(OPER!$AB350&lt;=HOUR(U$7),MAX($Q255:Q255,0)+1,".")))</f>
        <v>,</v>
      </c>
      <c r="U255" s="269" t="str">
        <f>IF($E255=$E254,IF(V254=".",IF(MAX($Q255:T255,0)=OPER!$AA350,".",IF(OPER!$AB350&lt;=HOUR(V$7),MAX($Q255:T255,0)+1,".")),","),IF(MAX($Q255:T255,0)=OPER!$AA350,".",IF(OPER!$AB350&lt;=HOUR(V$7),MAX($Q255:T255,0)+1,".")))</f>
        <v>,</v>
      </c>
      <c r="V255" s="269" t="str">
        <f>IF($E255=$E254,IF(W254=".",IF(MAX($Q255:U255,0)=OPER!$AA350,".",IF(OPER!$AB350&lt;=HOUR(W$7),MAX($Q255:U255,0)+1,".")),","),IF(MAX($Q255:U255,0)=OPER!$AA350,".",IF(OPER!$AB350&lt;=HOUR(W$7),MAX($Q255:U255,0)+1,".")))</f>
        <v>,</v>
      </c>
      <c r="W255" s="269" t="str">
        <f>IF($E255=$E254,IF(X254=".",IF(MAX($Q255:V255,0)=OPER!$AA350,".",IF(OPER!$AB350&lt;=HOUR(X$7),MAX($Q255:V255,0)+1,".")),","),IF(MAX($Q255:V255,0)=OPER!$AA350,".",IF(OPER!$AB350&lt;=HOUR(X$7),MAX($Q255:V255,0)+1,".")))</f>
        <v>,</v>
      </c>
      <c r="X255" s="270" t="str">
        <f>IF($E255=$E254,IF(Y254=".",IF(MAX($Q255:W255,0)=OPER!$AA350,".",IF(OPER!$AB350&lt;=HOUR(Y$7),MAX($Q255:W255,0)+1,".")),","),IF(MAX($Q255:W255,0)=OPER!$AA350,".",IF(OPER!$AB350&lt;=HOUR(Y$7),MAX($Q255:W255,0)+1,".")))</f>
        <v>,</v>
      </c>
      <c r="Y255" s="271" t="str">
        <f>IF($E255=$E254,IF(Z254=".",IF(MAX($Q255:X255,0)=OPER!$AA350,".",IF(OPER!$AB350&lt;=HOUR(Z$7),MAX($Q255:X255,0)+1,".")),","),IF(MAX($Q255:X255,0)=OPER!$AA350,".",IF(OPER!$AB350&lt;=HOUR(Z$7),MAX($Q255:X255,0)+1,".")))</f>
        <v>,</v>
      </c>
      <c r="Z255" s="269" t="str">
        <f>IF($E255=$E254,IF(AA254=".",IF(MAX($Q255:Y255,0)=OPER!$AA350,".",IF(OPER!$AB350&lt;=HOUR(AA$7),MAX($Q255:Y255,0)+1,".")),","),IF(MAX($Q255:Y255,0)=OPER!$AA350,".",IF(OPER!$AB350&lt;=HOUR(AA$7),MAX($Q255:Y255,0)+1,".")))</f>
        <v>,</v>
      </c>
      <c r="AA255" s="269" t="str">
        <f>IF($E255=$E254,IF(AB254=".",IF(MAX($Q255:Z255,0)=OPER!$AA350,".",IF(OPER!$AB350&lt;=HOUR(AB$7),MAX($Q255:Z255,0)+1,".")),","),IF(MAX($Q255:Z255,0)=OPER!$AA350,".",IF(OPER!$AB350&lt;=HOUR(AB$7),MAX($Q255:Z255,0)+1,".")))</f>
        <v>,</v>
      </c>
      <c r="AB255" s="270" t="str">
        <f>IF($E255=$E254,IF(AC254=".",IF(MAX($Q255:AA255,0)=OPER!$AA350,".",IF(OPER!$AB350&lt;=HOUR(AC$7),MAX($Q255:AA255,0)+1,".")),","),IF(MAX($Q255:AA255,0)=OPER!$AA350,".",IF(OPER!$AB350&lt;=HOUR(AC$7),MAX($Q255:AA255,0)+1,".")))</f>
        <v>,</v>
      </c>
      <c r="AC255" s="271" t="str">
        <f>IF($E255=$E254,IF(AD254=".",IF(MAX($Q255:AB255,0)=OPER!$AA350,".",IF(OPER!$AB350&lt;=HOUR(AD$7),MAX($Q255:AB255,0)+1,".")),","),IF(MAX($Q255:AB255,0)=OPER!$AA350,".",IF(OPER!$AB350&lt;=HOUR(AD$7),MAX($Q255:AB255,0)+1,".")))</f>
        <v>,</v>
      </c>
      <c r="AD255" s="269" t="str">
        <f>IF($E255=$E254,IF(AE254=".",IF(MAX($Q255:AC255,0)=OPER!$AA350,".",IF(OPER!$AB350&lt;=HOUR(AE$7),MAX($Q255:AC255,0)+1,".")),","),IF(MAX($Q255:AC255,0)=OPER!$AA350,".",IF(OPER!$AB350&lt;=HOUR(AE$7),MAX($Q255:AC255,0)+1,".")))</f>
        <v>,</v>
      </c>
      <c r="AE255" s="269" t="str">
        <f>IF($E255=$E254,IF(AF254=".",IF(MAX($Q255:AD255,0)=OPER!$AA350,".",IF(OPER!$AB350&lt;=HOUR(AF$7),MAX($Q255:AD255,0)+1,".")),","),IF(MAX($Q255:AD255,0)=OPER!$AA350,".",IF(OPER!$AB350&lt;=HOUR(AF$7),MAX($Q255:AD255,0)+1,".")))</f>
        <v>,</v>
      </c>
      <c r="AF255" s="270" t="str">
        <f>IF($E255=$E254,IF(AG254=".",IF(MAX($Q255:AE255,0)=OPER!$AA350,".",IF(OPER!$AB350&lt;=HOUR(AG$7),MAX($Q255:AE255,0)+1,".")),","),IF(MAX($Q255:AE255,0)=OPER!$AA350,".",IF(OPER!$AB350&lt;=HOUR(AG$7),MAX($Q255:AE255,0)+1,".")))</f>
        <v>,</v>
      </c>
      <c r="AG255" s="271" t="str">
        <f>IF($E255=$E254,IF(AH254=".",IF(MAX($Q255:AF255,0)=OPER!$AA350,".",IF(OPER!$AB350&lt;=HOUR(AH$7),MAX($Q255:AF255,0)+1,".")),","),IF(MAX($Q255:AF255,0)=OPER!$AA350,".",IF(OPER!$AB350&lt;=HOUR(AH$7),MAX($Q255:AF255,0)+1,".")))</f>
        <v>,</v>
      </c>
      <c r="AH255" s="269" t="str">
        <f>IF($E255=$E254,IF(AI254=".",IF(MAX($Q255:AG255,0)=OPER!$AA350,".",IF(OPER!$AB350&lt;=HOUR(AI$7),MAX($Q255:AG255,0)+1,".")),","),IF(MAX($Q255:AG255,0)=OPER!$AA350,".",IF(OPER!$AB350&lt;=HOUR(AI$7),MAX($Q255:AG255,0)+1,".")))</f>
        <v>,</v>
      </c>
      <c r="AI255" s="269" t="str">
        <f>IF($E255=$E254,IF(AJ254=".",IF(MAX($Q255:AH255,0)=OPER!$AA350,".",IF(OPER!$AB350&lt;=HOUR(AJ$7),MAX($Q255:AH255,0)+1,".")),","),IF(MAX($Q255:AH255,0)=OPER!$AA350,".",IF(OPER!$AB350&lt;=HOUR(AJ$7),MAX($Q255:AH255,0)+1,".")))</f>
        <v>,</v>
      </c>
      <c r="AJ255" s="270" t="str">
        <f>IF($E255=$E254,IF(AK254=".",IF(MAX($Q255:AI255,0)=OPER!$AA350,".",IF(OPER!$AB350&lt;=HOUR(AK$7),MAX($Q255:AI255,0)+1,".")),","),IF(MAX($Q255:AI255,0)=OPER!$AA350,".",IF(OPER!$AB350&lt;=HOUR(AK$7),MAX($Q255:AI255,0)+1,".")))</f>
        <v>,</v>
      </c>
      <c r="AK255" s="271" t="str">
        <f>IF($E255=$E254,IF(AL254=".",IF(MAX($Q255:AJ255,0)=OPER!$AA350,".",IF(OPER!$AB350&lt;=HOUR(AL$7),MAX($Q255:AJ255,0)+1,".")),","),IF(MAX($Q255:AJ255,0)=OPER!$AA350,".",IF(OPER!$AB350&lt;=HOUR(AL$7),MAX($Q255:AJ255,0)+1,".")))</f>
        <v>,</v>
      </c>
      <c r="AL255" s="269" t="str">
        <f>IF($E255=$E254,IF(AM254=".",IF(MAX($Q255:AK255,0)=OPER!$AA350,".",IF(OPER!$AB350&lt;=HOUR(AM$7),MAX($Q255:AK255,0)+1,".")),","),IF(MAX($Q255:AK255,0)=OPER!$AA350,".",IF(OPER!$AB350&lt;=HOUR(AM$7),MAX($Q255:AK255,0)+1,".")))</f>
        <v>,</v>
      </c>
      <c r="AM255" s="269" t="str">
        <f>IF($E255=$E254,IF(AN254=".",IF(MAX($Q255:AL255,0)=OPER!$AA350,".",IF(OPER!$AB350&lt;=HOUR(AN$7),MAX($Q255:AL255,0)+1,".")),","),IF(MAX($Q255:AL255,0)=OPER!$AA350,".",IF(OPER!$AB350&lt;=HOUR(AN$7),MAX($Q255:AL255,0)+1,".")))</f>
        <v>,</v>
      </c>
      <c r="AN255" s="270" t="str">
        <f>IF($E255=$E254,IF(AO254=".",IF(MAX($Q255:AM255,0)=OPER!$AA350,".",IF(OPER!$AB350&lt;=HOUR(AO$7),MAX($Q255:AM255,0)+1,".")),","),IF(MAX($Q255:AM255,0)=OPER!$AA350,".",IF(OPER!$AB350&lt;=HOUR(AO$7),MAX($Q255:AM255,0)+1,".")))</f>
        <v>,</v>
      </c>
      <c r="AO255" s="271" t="str">
        <f>IF($E255=$E254,IF(AP254=".",IF(MAX($Q255:AN255,0)=OPER!$AA350,".",IF(OPER!$AB350&lt;=HOUR(AP$7),MAX($Q255:AN255,0)+1,".")),","),IF(MAX($Q255:AN255,0)=OPER!$AA350,".",IF(OPER!$AB350&lt;=HOUR(AP$7),MAX($Q255:AN255,0)+1,".")))</f>
        <v>,</v>
      </c>
      <c r="AP255" s="269" t="str">
        <f>IF($E255=$E254,IF(AQ254=".",IF(MAX($Q255:AO255,0)=OPER!$AA350,".",IF(OPER!$AB350&lt;=HOUR(AQ$7),MAX($Q255:AO255,0)+1,".")),","),IF(MAX($Q255:AO255,0)=OPER!$AA350,".",IF(OPER!$AB350&lt;=HOUR(AQ$7),MAX($Q255:AO255,0)+1,".")))</f>
        <v>,</v>
      </c>
      <c r="AQ255" s="269" t="str">
        <f>IF($E255=$E254,IF(AR254=".",IF(MAX($Q255:AP255,0)=OPER!$AA350,".",IF(OPER!$AB350&lt;=HOUR(AR$7),MAX($Q255:AP255,0)+1,".")),","),IF(MAX($Q255:AP255,0)=OPER!$AA350,".",IF(OPER!$AB350&lt;=HOUR(AR$7),MAX($Q255:AP255,0)+1,".")))</f>
        <v>,</v>
      </c>
      <c r="AR255" s="270" t="str">
        <f>IF($E255=$E254,IF(AS254=".",IF(MAX($Q255:AQ255,0)=OPER!$AA350,".",IF(OPER!$AB350&lt;=HOUR(AS$7),MAX($Q255:AQ255,0)+1,".")),","),IF(MAX($Q255:AQ255,0)=OPER!$AA350,".",IF(OPER!$AB350&lt;=HOUR(AS$7),MAX($Q255:AQ255,0)+1,".")))</f>
        <v>,</v>
      </c>
      <c r="AS255" s="271" t="str">
        <f>IF($E255=$E254,IF(AT254=".",IF(MAX($Q255:AR255,0)=OPER!$AA350,".",IF(OPER!$AB350&lt;=HOUR(AT$7),MAX($Q255:AR255,0)+1,".")),","),IF(MAX($Q255:AR255,0)=OPER!$AA350,".",IF(OPER!$AB350&lt;=HOUR(AT$7),MAX($Q255:AR255,0)+1,".")))</f>
        <v>,</v>
      </c>
      <c r="AT255" s="269" t="str">
        <f>IF($E255=$E254,IF(AU254=".",IF(MAX($Q255:AS255,0)=OPER!$AA350,".",IF(OPER!$AB350&lt;=HOUR(AU$7),MAX($Q255:AS255,0)+1,".")),","),IF(MAX($Q255:AS255,0)=OPER!$AA350,".",IF(OPER!$AB350&lt;=HOUR(AU$7),MAX($Q255:AS255,0)+1,".")))</f>
        <v>,</v>
      </c>
      <c r="AU255" s="269" t="str">
        <f>IF($E255=$E254,IF(AV254=".",IF(MAX($Q255:AT255,0)=OPER!$AA350,".",IF(OPER!$AB350&lt;=HOUR(AV$7),MAX($Q255:AT255,0)+1,".")),","),IF(MAX($Q255:AT255,0)=OPER!$AA350,".",IF(OPER!$AB350&lt;=HOUR(AV$7),MAX($Q255:AT255,0)+1,".")))</f>
        <v>,</v>
      </c>
      <c r="AV255" s="270" t="str">
        <f>IF($E255=$E254,IF(AW254=".",IF(MAX($Q255:AU255,0)=OPER!$AA350,".",IF(OPER!$AB350&lt;=HOUR(AW$7),MAX($Q255:AU255,0)+1,".")),","),IF(MAX($Q255:AU255,0)=OPER!$AA350,".",IF(OPER!$AB350&lt;=HOUR(AW$7),MAX($Q255:AU255,0)+1,".")))</f>
        <v>,</v>
      </c>
      <c r="AW255" s="271" t="str">
        <f>IF($E255=$E254,IF(AX254=".",IF(MAX($Q255:AV255,0)=OPER!$AA350,".",IF(OPER!$AB350&lt;=HOUR(AX$7),MAX($Q255:AV255,0)+1,".")),","),IF(MAX($Q255:AV255,0)=OPER!$AA350,".",IF(OPER!$AB350&lt;=HOUR(AX$7),MAX($Q255:AV255,0)+1,".")))</f>
        <v>,</v>
      </c>
      <c r="AX255" s="269" t="str">
        <f>IF($E255=$E254,IF(AY254=".",IF(MAX($Q255:AW255,0)=OPER!$AA350,".",IF(OPER!$AB350&lt;=HOUR(AY$7),MAX($Q255:AW255,0)+1,".")),","),IF(MAX($Q255:AW255,0)=OPER!$AA350,".",IF(OPER!$AB350&lt;=HOUR(AY$7),MAX($Q255:AW255,0)+1,".")))</f>
        <v>,</v>
      </c>
      <c r="AY255" s="269" t="str">
        <f>IF($E255=$E254,IF(AZ254=".",IF(MAX($Q255:AX255,0)=OPER!$AA350,".",IF(OPER!$AB350&lt;=HOUR(AZ$7),MAX($Q255:AX255,0)+1,".")),","),IF(MAX($Q255:AX255,0)=OPER!$AA350,".",IF(OPER!$AB350&lt;=HOUR(AZ$7),MAX($Q255:AX255,0)+1,".")))</f>
        <v>,</v>
      </c>
      <c r="AZ255" s="270" t="str">
        <f>IF($E255=$E254,IF(BA254=".",IF(MAX($Q255:AY255,0)=OPER!$AA350,".",IF(OPER!$AB350&lt;=HOUR(BA$7),MAX($Q255:AY255,0)+1,".")),","),IF(MAX($Q255:AY255,0)=OPER!$AA350,".",IF(OPER!$AB350&lt;=HOUR(BA$7),MAX($Q255:AY255,0)+1,".")))</f>
        <v>,</v>
      </c>
      <c r="BA255" s="30">
        <f>+OPER!AK249</f>
        <v>0</v>
      </c>
    </row>
    <row r="256" spans="1:53" ht="59.8" x14ac:dyDescent="0.2">
      <c r="A256" s="282" t="str">
        <f>IF(OPER!AF250=0,"",OPER!AF250)</f>
        <v/>
      </c>
      <c r="B256" s="109" t="str">
        <f>IF(OPER!V250=0,"",OPER!V250)</f>
        <v/>
      </c>
      <c r="C256" s="71" t="str">
        <f>IF(OPER!U250 = 0,"", OPER!U250)</f>
        <v/>
      </c>
      <c r="D256" s="30" t="str">
        <f t="shared" si="16"/>
        <v/>
      </c>
      <c r="E256" s="262" t="str">
        <f>IF(OPER!X250 = 0,"",OPER!X250)</f>
        <v/>
      </c>
      <c r="F256" s="262" t="str">
        <f>IF(OPER!I250 = 0,"",OPER!I250)</f>
        <v/>
      </c>
      <c r="G256" s="263" t="str">
        <f>IF(OPER!C250=0,"",OPER!C250)</f>
        <v/>
      </c>
      <c r="H256" s="30" t="str">
        <f>IF(OPER!R250 = 0,"",OPER!R250)</f>
        <v/>
      </c>
      <c r="I256" s="30" t="str">
        <f>IF(OPER!F250=0,"", OPER!F250)</f>
        <v/>
      </c>
      <c r="J256" s="108" t="str">
        <f>IF(OPER!G250=0,"",OPER!G250)</f>
        <v/>
      </c>
      <c r="K256" s="250">
        <f>+OPER!R250</f>
        <v>0</v>
      </c>
      <c r="L256" s="262">
        <f t="shared" si="17"/>
        <v>0</v>
      </c>
      <c r="M256" s="250">
        <f t="shared" si="18"/>
        <v>0</v>
      </c>
      <c r="N256" s="205" t="str">
        <f>IF(OPER!A250=0,"",OPER!A250)</f>
        <v/>
      </c>
      <c r="O256" s="73" t="str">
        <f>IF(OPER!AJ2106=0,"",OPER!AJ2106)</f>
        <v/>
      </c>
      <c r="P256" s="264" t="str">
        <f>IF(OPER!AH250="EJECUTADO","SI",IF(OPER!AH250="NO EJECUTADO","NO",""))</f>
        <v/>
      </c>
      <c r="Q256" s="264" t="str">
        <f>IF(OPER!AN250="EJECUTADO","SI",IF(OPER!AN250="NO EJECUTADO","NO",""))</f>
        <v/>
      </c>
      <c r="R256" s="221" t="str">
        <f>IFERROR(VLOOKUP(OPER!Z250,OPER!$AU$490:$AV$577,2,0),"NO ASIGNADO")</f>
        <v>NO ASIGNADO</v>
      </c>
      <c r="S256" s="6">
        <f>+OPER!AG250</f>
        <v>0</v>
      </c>
      <c r="T256" s="268" t="str">
        <f>IF($E256=$E255,IF(U255=".",IF(MAX($Q256:Q256,0)=OPER!$AA351,".",IF(OPER!$AB351&lt;=HOUR(U$7),MAX($Q256:Q256,0)+1,".")),","),IF(MAX($Q256:Q256,0)=OPER!$AA351,".",IF(OPER!$AB351&lt;=HOUR(U$7),MAX($Q256:Q256,0)+1,".")))</f>
        <v>,</v>
      </c>
      <c r="U256" s="269" t="str">
        <f>IF($E256=$E255,IF(V255=".",IF(MAX($Q256:T256,0)=OPER!$AA351,".",IF(OPER!$AB351&lt;=HOUR(V$7),MAX($Q256:T256,0)+1,".")),","),IF(MAX($Q256:T256,0)=OPER!$AA351,".",IF(OPER!$AB351&lt;=HOUR(V$7),MAX($Q256:T256,0)+1,".")))</f>
        <v>,</v>
      </c>
      <c r="V256" s="269" t="str">
        <f>IF($E256=$E255,IF(W255=".",IF(MAX($Q256:U256,0)=OPER!$AA351,".",IF(OPER!$AB351&lt;=HOUR(W$7),MAX($Q256:U256,0)+1,".")),","),IF(MAX($Q256:U256,0)=OPER!$AA351,".",IF(OPER!$AB351&lt;=HOUR(W$7),MAX($Q256:U256,0)+1,".")))</f>
        <v>,</v>
      </c>
      <c r="W256" s="269" t="str">
        <f>IF($E256=$E255,IF(X255=".",IF(MAX($Q256:V256,0)=OPER!$AA351,".",IF(OPER!$AB351&lt;=HOUR(X$7),MAX($Q256:V256,0)+1,".")),","),IF(MAX($Q256:V256,0)=OPER!$AA351,".",IF(OPER!$AB351&lt;=HOUR(X$7),MAX($Q256:V256,0)+1,".")))</f>
        <v>,</v>
      </c>
      <c r="X256" s="270" t="str">
        <f>IF($E256=$E255,IF(Y255=".",IF(MAX($Q256:W256,0)=OPER!$AA351,".",IF(OPER!$AB351&lt;=HOUR(Y$7),MAX($Q256:W256,0)+1,".")),","),IF(MAX($Q256:W256,0)=OPER!$AA351,".",IF(OPER!$AB351&lt;=HOUR(Y$7),MAX($Q256:W256,0)+1,".")))</f>
        <v>,</v>
      </c>
      <c r="Y256" s="271" t="str">
        <f>IF($E256=$E255,IF(Z255=".",IF(MAX($Q256:X256,0)=OPER!$AA351,".",IF(OPER!$AB351&lt;=HOUR(Z$7),MAX($Q256:X256,0)+1,".")),","),IF(MAX($Q256:X256,0)=OPER!$AA351,".",IF(OPER!$AB351&lt;=HOUR(Z$7),MAX($Q256:X256,0)+1,".")))</f>
        <v>,</v>
      </c>
      <c r="Z256" s="269" t="str">
        <f>IF($E256=$E255,IF(AA255=".",IF(MAX($Q256:Y256,0)=OPER!$AA351,".",IF(OPER!$AB351&lt;=HOUR(AA$7),MAX($Q256:Y256,0)+1,".")),","),IF(MAX($Q256:Y256,0)=OPER!$AA351,".",IF(OPER!$AB351&lt;=HOUR(AA$7),MAX($Q256:Y256,0)+1,".")))</f>
        <v>,</v>
      </c>
      <c r="AA256" s="269" t="str">
        <f>IF($E256=$E255,IF(AB255=".",IF(MAX($Q256:Z256,0)=OPER!$AA351,".",IF(OPER!$AB351&lt;=HOUR(AB$7),MAX($Q256:Z256,0)+1,".")),","),IF(MAX($Q256:Z256,0)=OPER!$AA351,".",IF(OPER!$AB351&lt;=HOUR(AB$7),MAX($Q256:Z256,0)+1,".")))</f>
        <v>,</v>
      </c>
      <c r="AB256" s="270" t="str">
        <f>IF($E256=$E255,IF(AC255=".",IF(MAX($Q256:AA256,0)=OPER!$AA351,".",IF(OPER!$AB351&lt;=HOUR(AC$7),MAX($Q256:AA256,0)+1,".")),","),IF(MAX($Q256:AA256,0)=OPER!$AA351,".",IF(OPER!$AB351&lt;=HOUR(AC$7),MAX($Q256:AA256,0)+1,".")))</f>
        <v>,</v>
      </c>
      <c r="AC256" s="271" t="str">
        <f>IF($E256=$E255,IF(AD255=".",IF(MAX($Q256:AB256,0)=OPER!$AA351,".",IF(OPER!$AB351&lt;=HOUR(AD$7),MAX($Q256:AB256,0)+1,".")),","),IF(MAX($Q256:AB256,0)=OPER!$AA351,".",IF(OPER!$AB351&lt;=HOUR(AD$7),MAX($Q256:AB256,0)+1,".")))</f>
        <v>,</v>
      </c>
      <c r="AD256" s="269" t="str">
        <f>IF($E256=$E255,IF(AE255=".",IF(MAX($Q256:AC256,0)=OPER!$AA351,".",IF(OPER!$AB351&lt;=HOUR(AE$7),MAX($Q256:AC256,0)+1,".")),","),IF(MAX($Q256:AC256,0)=OPER!$AA351,".",IF(OPER!$AB351&lt;=HOUR(AE$7),MAX($Q256:AC256,0)+1,".")))</f>
        <v>,</v>
      </c>
      <c r="AE256" s="269" t="str">
        <f>IF($E256=$E255,IF(AF255=".",IF(MAX($Q256:AD256,0)=OPER!$AA351,".",IF(OPER!$AB351&lt;=HOUR(AF$7),MAX($Q256:AD256,0)+1,".")),","),IF(MAX($Q256:AD256,0)=OPER!$AA351,".",IF(OPER!$AB351&lt;=HOUR(AF$7),MAX($Q256:AD256,0)+1,".")))</f>
        <v>,</v>
      </c>
      <c r="AF256" s="270" t="str">
        <f>IF($E256=$E255,IF(AG255=".",IF(MAX($Q256:AE256,0)=OPER!$AA351,".",IF(OPER!$AB351&lt;=HOUR(AG$7),MAX($Q256:AE256,0)+1,".")),","),IF(MAX($Q256:AE256,0)=OPER!$AA351,".",IF(OPER!$AB351&lt;=HOUR(AG$7),MAX($Q256:AE256,0)+1,".")))</f>
        <v>,</v>
      </c>
      <c r="AG256" s="271" t="str">
        <f>IF($E256=$E255,IF(AH255=".",IF(MAX($Q256:AF256,0)=OPER!$AA351,".",IF(OPER!$AB351&lt;=HOUR(AH$7),MAX($Q256:AF256,0)+1,".")),","),IF(MAX($Q256:AF256,0)=OPER!$AA351,".",IF(OPER!$AB351&lt;=HOUR(AH$7),MAX($Q256:AF256,0)+1,".")))</f>
        <v>,</v>
      </c>
      <c r="AH256" s="269" t="str">
        <f>IF($E256=$E255,IF(AI255=".",IF(MAX($Q256:AG256,0)=OPER!$AA351,".",IF(OPER!$AB351&lt;=HOUR(AI$7),MAX($Q256:AG256,0)+1,".")),","),IF(MAX($Q256:AG256,0)=OPER!$AA351,".",IF(OPER!$AB351&lt;=HOUR(AI$7),MAX($Q256:AG256,0)+1,".")))</f>
        <v>,</v>
      </c>
      <c r="AI256" s="269" t="str">
        <f>IF($E256=$E255,IF(AJ255=".",IF(MAX($Q256:AH256,0)=OPER!$AA351,".",IF(OPER!$AB351&lt;=HOUR(AJ$7),MAX($Q256:AH256,0)+1,".")),","),IF(MAX($Q256:AH256,0)=OPER!$AA351,".",IF(OPER!$AB351&lt;=HOUR(AJ$7),MAX($Q256:AH256,0)+1,".")))</f>
        <v>,</v>
      </c>
      <c r="AJ256" s="270" t="str">
        <f>IF($E256=$E255,IF(AK255=".",IF(MAX($Q256:AI256,0)=OPER!$AA351,".",IF(OPER!$AB351&lt;=HOUR(AK$7),MAX($Q256:AI256,0)+1,".")),","),IF(MAX($Q256:AI256,0)=OPER!$AA351,".",IF(OPER!$AB351&lt;=HOUR(AK$7),MAX($Q256:AI256,0)+1,".")))</f>
        <v>,</v>
      </c>
      <c r="AK256" s="271" t="str">
        <f>IF($E256=$E255,IF(AL255=".",IF(MAX($Q256:AJ256,0)=OPER!$AA351,".",IF(OPER!$AB351&lt;=HOUR(AL$7),MAX($Q256:AJ256,0)+1,".")),","),IF(MAX($Q256:AJ256,0)=OPER!$AA351,".",IF(OPER!$AB351&lt;=HOUR(AL$7),MAX($Q256:AJ256,0)+1,".")))</f>
        <v>,</v>
      </c>
      <c r="AL256" s="269" t="str">
        <f>IF($E256=$E255,IF(AM255=".",IF(MAX($Q256:AK256,0)=OPER!$AA351,".",IF(OPER!$AB351&lt;=HOUR(AM$7),MAX($Q256:AK256,0)+1,".")),","),IF(MAX($Q256:AK256,0)=OPER!$AA351,".",IF(OPER!$AB351&lt;=HOUR(AM$7),MAX($Q256:AK256,0)+1,".")))</f>
        <v>,</v>
      </c>
      <c r="AM256" s="269" t="str">
        <f>IF($E256=$E255,IF(AN255=".",IF(MAX($Q256:AL256,0)=OPER!$AA351,".",IF(OPER!$AB351&lt;=HOUR(AN$7),MAX($Q256:AL256,0)+1,".")),","),IF(MAX($Q256:AL256,0)=OPER!$AA351,".",IF(OPER!$AB351&lt;=HOUR(AN$7),MAX($Q256:AL256,0)+1,".")))</f>
        <v>,</v>
      </c>
      <c r="AN256" s="270" t="str">
        <f>IF($E256=$E255,IF(AO255=".",IF(MAX($Q256:AM256,0)=OPER!$AA351,".",IF(OPER!$AB351&lt;=HOUR(AO$7),MAX($Q256:AM256,0)+1,".")),","),IF(MAX($Q256:AM256,0)=OPER!$AA351,".",IF(OPER!$AB351&lt;=HOUR(AO$7),MAX($Q256:AM256,0)+1,".")))</f>
        <v>,</v>
      </c>
      <c r="AO256" s="271" t="str">
        <f>IF($E256=$E255,IF(AP255=".",IF(MAX($Q256:AN256,0)=OPER!$AA351,".",IF(OPER!$AB351&lt;=HOUR(AP$7),MAX($Q256:AN256,0)+1,".")),","),IF(MAX($Q256:AN256,0)=OPER!$AA351,".",IF(OPER!$AB351&lt;=HOUR(AP$7),MAX($Q256:AN256,0)+1,".")))</f>
        <v>,</v>
      </c>
      <c r="AP256" s="269" t="str">
        <f>IF($E256=$E255,IF(AQ255=".",IF(MAX($Q256:AO256,0)=OPER!$AA351,".",IF(OPER!$AB351&lt;=HOUR(AQ$7),MAX($Q256:AO256,0)+1,".")),","),IF(MAX($Q256:AO256,0)=OPER!$AA351,".",IF(OPER!$AB351&lt;=HOUR(AQ$7),MAX($Q256:AO256,0)+1,".")))</f>
        <v>,</v>
      </c>
      <c r="AQ256" s="269" t="str">
        <f>IF($E256=$E255,IF(AR255=".",IF(MAX($Q256:AP256,0)=OPER!$AA351,".",IF(OPER!$AB351&lt;=HOUR(AR$7),MAX($Q256:AP256,0)+1,".")),","),IF(MAX($Q256:AP256,0)=OPER!$AA351,".",IF(OPER!$AB351&lt;=HOUR(AR$7),MAX($Q256:AP256,0)+1,".")))</f>
        <v>,</v>
      </c>
      <c r="AR256" s="270" t="str">
        <f>IF($E256=$E255,IF(AS255=".",IF(MAX($Q256:AQ256,0)=OPER!$AA351,".",IF(OPER!$AB351&lt;=HOUR(AS$7),MAX($Q256:AQ256,0)+1,".")),","),IF(MAX($Q256:AQ256,0)=OPER!$AA351,".",IF(OPER!$AB351&lt;=HOUR(AS$7),MAX($Q256:AQ256,0)+1,".")))</f>
        <v>,</v>
      </c>
      <c r="AS256" s="271" t="str">
        <f>IF($E256=$E255,IF(AT255=".",IF(MAX($Q256:AR256,0)=OPER!$AA351,".",IF(OPER!$AB351&lt;=HOUR(AT$7),MAX($Q256:AR256,0)+1,".")),","),IF(MAX($Q256:AR256,0)=OPER!$AA351,".",IF(OPER!$AB351&lt;=HOUR(AT$7),MAX($Q256:AR256,0)+1,".")))</f>
        <v>,</v>
      </c>
      <c r="AT256" s="269" t="str">
        <f>IF($E256=$E255,IF(AU255=".",IF(MAX($Q256:AS256,0)=OPER!$AA351,".",IF(OPER!$AB351&lt;=HOUR(AU$7),MAX($Q256:AS256,0)+1,".")),","),IF(MAX($Q256:AS256,0)=OPER!$AA351,".",IF(OPER!$AB351&lt;=HOUR(AU$7),MAX($Q256:AS256,0)+1,".")))</f>
        <v>,</v>
      </c>
      <c r="AU256" s="269" t="str">
        <f>IF($E256=$E255,IF(AV255=".",IF(MAX($Q256:AT256,0)=OPER!$AA351,".",IF(OPER!$AB351&lt;=HOUR(AV$7),MAX($Q256:AT256,0)+1,".")),","),IF(MAX($Q256:AT256,0)=OPER!$AA351,".",IF(OPER!$AB351&lt;=HOUR(AV$7),MAX($Q256:AT256,0)+1,".")))</f>
        <v>,</v>
      </c>
      <c r="AV256" s="270" t="str">
        <f>IF($E256=$E255,IF(AW255=".",IF(MAX($Q256:AU256,0)=OPER!$AA351,".",IF(OPER!$AB351&lt;=HOUR(AW$7),MAX($Q256:AU256,0)+1,".")),","),IF(MAX($Q256:AU256,0)=OPER!$AA351,".",IF(OPER!$AB351&lt;=HOUR(AW$7),MAX($Q256:AU256,0)+1,".")))</f>
        <v>,</v>
      </c>
      <c r="AW256" s="271" t="str">
        <f>IF($E256=$E255,IF(AX255=".",IF(MAX($Q256:AV256,0)=OPER!$AA351,".",IF(OPER!$AB351&lt;=HOUR(AX$7),MAX($Q256:AV256,0)+1,".")),","),IF(MAX($Q256:AV256,0)=OPER!$AA351,".",IF(OPER!$AB351&lt;=HOUR(AX$7),MAX($Q256:AV256,0)+1,".")))</f>
        <v>,</v>
      </c>
      <c r="AX256" s="269" t="str">
        <f>IF($E256=$E255,IF(AY255=".",IF(MAX($Q256:AW256,0)=OPER!$AA351,".",IF(OPER!$AB351&lt;=HOUR(AY$7),MAX($Q256:AW256,0)+1,".")),","),IF(MAX($Q256:AW256,0)=OPER!$AA351,".",IF(OPER!$AB351&lt;=HOUR(AY$7),MAX($Q256:AW256,0)+1,".")))</f>
        <v>,</v>
      </c>
      <c r="AY256" s="269" t="str">
        <f>IF($E256=$E255,IF(AZ255=".",IF(MAX($Q256:AX256,0)=OPER!$AA351,".",IF(OPER!$AB351&lt;=HOUR(AZ$7),MAX($Q256:AX256,0)+1,".")),","),IF(MAX($Q256:AX256,0)=OPER!$AA351,".",IF(OPER!$AB351&lt;=HOUR(AZ$7),MAX($Q256:AX256,0)+1,".")))</f>
        <v>,</v>
      </c>
      <c r="AZ256" s="270" t="str">
        <f>IF($E256=$E255,IF(BA255=".",IF(MAX($Q256:AY256,0)=OPER!$AA351,".",IF(OPER!$AB351&lt;=HOUR(BA$7),MAX($Q256:AY256,0)+1,".")),","),IF(MAX($Q256:AY256,0)=OPER!$AA351,".",IF(OPER!$AB351&lt;=HOUR(BA$7),MAX($Q256:AY256,0)+1,".")))</f>
        <v>,</v>
      </c>
      <c r="BA256" s="30">
        <f>+OPER!AK250</f>
        <v>0</v>
      </c>
    </row>
    <row r="257" spans="1:53" ht="59.8" x14ac:dyDescent="0.2">
      <c r="A257" s="282" t="str">
        <f>IF(OPER!AF251=0,"",OPER!AF251)</f>
        <v/>
      </c>
      <c r="B257" s="109" t="str">
        <f>IF(OPER!V251=0,"",OPER!V251)</f>
        <v/>
      </c>
      <c r="C257" s="71" t="str">
        <f>IF(OPER!U251 = 0,"", OPER!U251)</f>
        <v/>
      </c>
      <c r="D257" s="30" t="str">
        <f t="shared" si="16"/>
        <v/>
      </c>
      <c r="E257" s="262" t="str">
        <f>IF(OPER!X251 = 0,"",OPER!X251)</f>
        <v/>
      </c>
      <c r="F257" s="262" t="str">
        <f>IF(OPER!I251 = 0,"",OPER!I251)</f>
        <v/>
      </c>
      <c r="G257" s="263" t="str">
        <f>IF(OPER!C251=0,"",OPER!C251)</f>
        <v/>
      </c>
      <c r="H257" s="30" t="str">
        <f>IF(OPER!R251 = 0,"",OPER!R251)</f>
        <v/>
      </c>
      <c r="I257" s="30" t="str">
        <f>IF(OPER!F251=0,"", OPER!F251)</f>
        <v/>
      </c>
      <c r="J257" s="108" t="str">
        <f>IF(OPER!G251=0,"",OPER!G251)</f>
        <v/>
      </c>
      <c r="K257" s="250">
        <f>+OPER!R251</f>
        <v>0</v>
      </c>
      <c r="L257" s="262">
        <f t="shared" si="17"/>
        <v>0</v>
      </c>
      <c r="M257" s="250">
        <f t="shared" si="18"/>
        <v>0</v>
      </c>
      <c r="N257" s="205" t="str">
        <f>IF(OPER!A251=0,"",OPER!A251)</f>
        <v/>
      </c>
      <c r="O257" s="73" t="str">
        <f>IF(OPER!AJ2107=0,"",OPER!AJ2107)</f>
        <v/>
      </c>
      <c r="P257" s="264" t="str">
        <f>IF(OPER!AH251="EJECUTADO","SI",IF(OPER!AH251="NO EJECUTADO","NO",""))</f>
        <v/>
      </c>
      <c r="Q257" s="264" t="str">
        <f>IF(OPER!AN251="EJECUTADO","SI",IF(OPER!AN251="NO EJECUTADO","NO",""))</f>
        <v/>
      </c>
      <c r="R257" s="221" t="str">
        <f>IFERROR(VLOOKUP(OPER!Z251,OPER!$AU$490:$AV$577,2,0),"NO ASIGNADO")</f>
        <v>NO ASIGNADO</v>
      </c>
      <c r="S257" s="6">
        <f>+OPER!AG251</f>
        <v>0</v>
      </c>
      <c r="T257" s="268" t="str">
        <f>IF($E257=$E256,IF(U256=".",IF(MAX($Q257:Q257,0)=OPER!$AA352,".",IF(OPER!$AB352&lt;=HOUR(U$7),MAX($Q257:Q257,0)+1,".")),","),IF(MAX($Q257:Q257,0)=OPER!$AA352,".",IF(OPER!$AB352&lt;=HOUR(U$7),MAX($Q257:Q257,0)+1,".")))</f>
        <v>,</v>
      </c>
      <c r="U257" s="269" t="str">
        <f>IF($E257=$E256,IF(V256=".",IF(MAX($Q257:T257,0)=OPER!$AA352,".",IF(OPER!$AB352&lt;=HOUR(V$7),MAX($Q257:T257,0)+1,".")),","),IF(MAX($Q257:T257,0)=OPER!$AA352,".",IF(OPER!$AB352&lt;=HOUR(V$7),MAX($Q257:T257,0)+1,".")))</f>
        <v>,</v>
      </c>
      <c r="V257" s="269" t="str">
        <f>IF($E257=$E256,IF(W256=".",IF(MAX($Q257:U257,0)=OPER!$AA352,".",IF(OPER!$AB352&lt;=HOUR(W$7),MAX($Q257:U257,0)+1,".")),","),IF(MAX($Q257:U257,0)=OPER!$AA352,".",IF(OPER!$AB352&lt;=HOUR(W$7),MAX($Q257:U257,0)+1,".")))</f>
        <v>,</v>
      </c>
      <c r="W257" s="269" t="str">
        <f>IF($E257=$E256,IF(X256=".",IF(MAX($Q257:V257,0)=OPER!$AA352,".",IF(OPER!$AB352&lt;=HOUR(X$7),MAX($Q257:V257,0)+1,".")),","),IF(MAX($Q257:V257,0)=OPER!$AA352,".",IF(OPER!$AB352&lt;=HOUR(X$7),MAX($Q257:V257,0)+1,".")))</f>
        <v>,</v>
      </c>
      <c r="X257" s="270" t="str">
        <f>IF($E257=$E256,IF(Y256=".",IF(MAX($Q257:W257,0)=OPER!$AA352,".",IF(OPER!$AB352&lt;=HOUR(Y$7),MAX($Q257:W257,0)+1,".")),","),IF(MAX($Q257:W257,0)=OPER!$AA352,".",IF(OPER!$AB352&lt;=HOUR(Y$7),MAX($Q257:W257,0)+1,".")))</f>
        <v>,</v>
      </c>
      <c r="Y257" s="271" t="str">
        <f>IF($E257=$E256,IF(Z256=".",IF(MAX($Q257:X257,0)=OPER!$AA352,".",IF(OPER!$AB352&lt;=HOUR(Z$7),MAX($Q257:X257,0)+1,".")),","),IF(MAX($Q257:X257,0)=OPER!$AA352,".",IF(OPER!$AB352&lt;=HOUR(Z$7),MAX($Q257:X257,0)+1,".")))</f>
        <v>,</v>
      </c>
      <c r="Z257" s="269" t="str">
        <f>IF($E257=$E256,IF(AA256=".",IF(MAX($Q257:Y257,0)=OPER!$AA352,".",IF(OPER!$AB352&lt;=HOUR(AA$7),MAX($Q257:Y257,0)+1,".")),","),IF(MAX($Q257:Y257,0)=OPER!$AA352,".",IF(OPER!$AB352&lt;=HOUR(AA$7),MAX($Q257:Y257,0)+1,".")))</f>
        <v>,</v>
      </c>
      <c r="AA257" s="269" t="str">
        <f>IF($E257=$E256,IF(AB256=".",IF(MAX($Q257:Z257,0)=OPER!$AA352,".",IF(OPER!$AB352&lt;=HOUR(AB$7),MAX($Q257:Z257,0)+1,".")),","),IF(MAX($Q257:Z257,0)=OPER!$AA352,".",IF(OPER!$AB352&lt;=HOUR(AB$7),MAX($Q257:Z257,0)+1,".")))</f>
        <v>,</v>
      </c>
      <c r="AB257" s="270" t="str">
        <f>IF($E257=$E256,IF(AC256=".",IF(MAX($Q257:AA257,0)=OPER!$AA352,".",IF(OPER!$AB352&lt;=HOUR(AC$7),MAX($Q257:AA257,0)+1,".")),","),IF(MAX($Q257:AA257,0)=OPER!$AA352,".",IF(OPER!$AB352&lt;=HOUR(AC$7),MAX($Q257:AA257,0)+1,".")))</f>
        <v>,</v>
      </c>
      <c r="AC257" s="271" t="str">
        <f>IF($E257=$E256,IF(AD256=".",IF(MAX($Q257:AB257,0)=OPER!$AA352,".",IF(OPER!$AB352&lt;=HOUR(AD$7),MAX($Q257:AB257,0)+1,".")),","),IF(MAX($Q257:AB257,0)=OPER!$AA352,".",IF(OPER!$AB352&lt;=HOUR(AD$7),MAX($Q257:AB257,0)+1,".")))</f>
        <v>,</v>
      </c>
      <c r="AD257" s="269" t="str">
        <f>IF($E257=$E256,IF(AE256=".",IF(MAX($Q257:AC257,0)=OPER!$AA352,".",IF(OPER!$AB352&lt;=HOUR(AE$7),MAX($Q257:AC257,0)+1,".")),","),IF(MAX($Q257:AC257,0)=OPER!$AA352,".",IF(OPER!$AB352&lt;=HOUR(AE$7),MAX($Q257:AC257,0)+1,".")))</f>
        <v>,</v>
      </c>
      <c r="AE257" s="269" t="str">
        <f>IF($E257=$E256,IF(AF256=".",IF(MAX($Q257:AD257,0)=OPER!$AA352,".",IF(OPER!$AB352&lt;=HOUR(AF$7),MAX($Q257:AD257,0)+1,".")),","),IF(MAX($Q257:AD257,0)=OPER!$AA352,".",IF(OPER!$AB352&lt;=HOUR(AF$7),MAX($Q257:AD257,0)+1,".")))</f>
        <v>,</v>
      </c>
      <c r="AF257" s="270" t="str">
        <f>IF($E257=$E256,IF(AG256=".",IF(MAX($Q257:AE257,0)=OPER!$AA352,".",IF(OPER!$AB352&lt;=HOUR(AG$7),MAX($Q257:AE257,0)+1,".")),","),IF(MAX($Q257:AE257,0)=OPER!$AA352,".",IF(OPER!$AB352&lt;=HOUR(AG$7),MAX($Q257:AE257,0)+1,".")))</f>
        <v>,</v>
      </c>
      <c r="AG257" s="271" t="str">
        <f>IF($E257=$E256,IF(AH256=".",IF(MAX($Q257:AF257,0)=OPER!$AA352,".",IF(OPER!$AB352&lt;=HOUR(AH$7),MAX($Q257:AF257,0)+1,".")),","),IF(MAX($Q257:AF257,0)=OPER!$AA352,".",IF(OPER!$AB352&lt;=HOUR(AH$7),MAX($Q257:AF257,0)+1,".")))</f>
        <v>,</v>
      </c>
      <c r="AH257" s="269" t="str">
        <f>IF($E257=$E256,IF(AI256=".",IF(MAX($Q257:AG257,0)=OPER!$AA352,".",IF(OPER!$AB352&lt;=HOUR(AI$7),MAX($Q257:AG257,0)+1,".")),","),IF(MAX($Q257:AG257,0)=OPER!$AA352,".",IF(OPER!$AB352&lt;=HOUR(AI$7),MAX($Q257:AG257,0)+1,".")))</f>
        <v>,</v>
      </c>
      <c r="AI257" s="269" t="str">
        <f>IF($E257=$E256,IF(AJ256=".",IF(MAX($Q257:AH257,0)=OPER!$AA352,".",IF(OPER!$AB352&lt;=HOUR(AJ$7),MAX($Q257:AH257,0)+1,".")),","),IF(MAX($Q257:AH257,0)=OPER!$AA352,".",IF(OPER!$AB352&lt;=HOUR(AJ$7),MAX($Q257:AH257,0)+1,".")))</f>
        <v>,</v>
      </c>
      <c r="AJ257" s="270" t="str">
        <f>IF($E257=$E256,IF(AK256=".",IF(MAX($Q257:AI257,0)=OPER!$AA352,".",IF(OPER!$AB352&lt;=HOUR(AK$7),MAX($Q257:AI257,0)+1,".")),","),IF(MAX($Q257:AI257,0)=OPER!$AA352,".",IF(OPER!$AB352&lt;=HOUR(AK$7),MAX($Q257:AI257,0)+1,".")))</f>
        <v>,</v>
      </c>
      <c r="AK257" s="271" t="str">
        <f>IF($E257=$E256,IF(AL256=".",IF(MAX($Q257:AJ257,0)=OPER!$AA352,".",IF(OPER!$AB352&lt;=HOUR(AL$7),MAX($Q257:AJ257,0)+1,".")),","),IF(MAX($Q257:AJ257,0)=OPER!$AA352,".",IF(OPER!$AB352&lt;=HOUR(AL$7),MAX($Q257:AJ257,0)+1,".")))</f>
        <v>,</v>
      </c>
      <c r="AL257" s="269" t="str">
        <f>IF($E257=$E256,IF(AM256=".",IF(MAX($Q257:AK257,0)=OPER!$AA352,".",IF(OPER!$AB352&lt;=HOUR(AM$7),MAX($Q257:AK257,0)+1,".")),","),IF(MAX($Q257:AK257,0)=OPER!$AA352,".",IF(OPER!$AB352&lt;=HOUR(AM$7),MAX($Q257:AK257,0)+1,".")))</f>
        <v>,</v>
      </c>
      <c r="AM257" s="269" t="str">
        <f>IF($E257=$E256,IF(AN256=".",IF(MAX($Q257:AL257,0)=OPER!$AA352,".",IF(OPER!$AB352&lt;=HOUR(AN$7),MAX($Q257:AL257,0)+1,".")),","),IF(MAX($Q257:AL257,0)=OPER!$AA352,".",IF(OPER!$AB352&lt;=HOUR(AN$7),MAX($Q257:AL257,0)+1,".")))</f>
        <v>,</v>
      </c>
      <c r="AN257" s="270" t="str">
        <f>IF($E257=$E256,IF(AO256=".",IF(MAX($Q257:AM257,0)=OPER!$AA352,".",IF(OPER!$AB352&lt;=HOUR(AO$7),MAX($Q257:AM257,0)+1,".")),","),IF(MAX($Q257:AM257,0)=OPER!$AA352,".",IF(OPER!$AB352&lt;=HOUR(AO$7),MAX($Q257:AM257,0)+1,".")))</f>
        <v>,</v>
      </c>
      <c r="AO257" s="271" t="str">
        <f>IF($E257=$E256,IF(AP256=".",IF(MAX($Q257:AN257,0)=OPER!$AA352,".",IF(OPER!$AB352&lt;=HOUR(AP$7),MAX($Q257:AN257,0)+1,".")),","),IF(MAX($Q257:AN257,0)=OPER!$AA352,".",IF(OPER!$AB352&lt;=HOUR(AP$7),MAX($Q257:AN257,0)+1,".")))</f>
        <v>,</v>
      </c>
      <c r="AP257" s="269" t="str">
        <f>IF($E257=$E256,IF(AQ256=".",IF(MAX($Q257:AO257,0)=OPER!$AA352,".",IF(OPER!$AB352&lt;=HOUR(AQ$7),MAX($Q257:AO257,0)+1,".")),","),IF(MAX($Q257:AO257,0)=OPER!$AA352,".",IF(OPER!$AB352&lt;=HOUR(AQ$7),MAX($Q257:AO257,0)+1,".")))</f>
        <v>,</v>
      </c>
      <c r="AQ257" s="269" t="str">
        <f>IF($E257=$E256,IF(AR256=".",IF(MAX($Q257:AP257,0)=OPER!$AA352,".",IF(OPER!$AB352&lt;=HOUR(AR$7),MAX($Q257:AP257,0)+1,".")),","),IF(MAX($Q257:AP257,0)=OPER!$AA352,".",IF(OPER!$AB352&lt;=HOUR(AR$7),MAX($Q257:AP257,0)+1,".")))</f>
        <v>,</v>
      </c>
      <c r="AR257" s="270" t="str">
        <f>IF($E257=$E256,IF(AS256=".",IF(MAX($Q257:AQ257,0)=OPER!$AA352,".",IF(OPER!$AB352&lt;=HOUR(AS$7),MAX($Q257:AQ257,0)+1,".")),","),IF(MAX($Q257:AQ257,0)=OPER!$AA352,".",IF(OPER!$AB352&lt;=HOUR(AS$7),MAX($Q257:AQ257,0)+1,".")))</f>
        <v>,</v>
      </c>
      <c r="AS257" s="271" t="str">
        <f>IF($E257=$E256,IF(AT256=".",IF(MAX($Q257:AR257,0)=OPER!$AA352,".",IF(OPER!$AB352&lt;=HOUR(AT$7),MAX($Q257:AR257,0)+1,".")),","),IF(MAX($Q257:AR257,0)=OPER!$AA352,".",IF(OPER!$AB352&lt;=HOUR(AT$7),MAX($Q257:AR257,0)+1,".")))</f>
        <v>,</v>
      </c>
      <c r="AT257" s="269" t="str">
        <f>IF($E257=$E256,IF(AU256=".",IF(MAX($Q257:AS257,0)=OPER!$AA352,".",IF(OPER!$AB352&lt;=HOUR(AU$7),MAX($Q257:AS257,0)+1,".")),","),IF(MAX($Q257:AS257,0)=OPER!$AA352,".",IF(OPER!$AB352&lt;=HOUR(AU$7),MAX($Q257:AS257,0)+1,".")))</f>
        <v>,</v>
      </c>
      <c r="AU257" s="269" t="str">
        <f>IF($E257=$E256,IF(AV256=".",IF(MAX($Q257:AT257,0)=OPER!$AA352,".",IF(OPER!$AB352&lt;=HOUR(AV$7),MAX($Q257:AT257,0)+1,".")),","),IF(MAX($Q257:AT257,0)=OPER!$AA352,".",IF(OPER!$AB352&lt;=HOUR(AV$7),MAX($Q257:AT257,0)+1,".")))</f>
        <v>,</v>
      </c>
      <c r="AV257" s="270" t="str">
        <f>IF($E257=$E256,IF(AW256=".",IF(MAX($Q257:AU257,0)=OPER!$AA352,".",IF(OPER!$AB352&lt;=HOUR(AW$7),MAX($Q257:AU257,0)+1,".")),","),IF(MAX($Q257:AU257,0)=OPER!$AA352,".",IF(OPER!$AB352&lt;=HOUR(AW$7),MAX($Q257:AU257,0)+1,".")))</f>
        <v>,</v>
      </c>
      <c r="AW257" s="271" t="str">
        <f>IF($E257=$E256,IF(AX256=".",IF(MAX($Q257:AV257,0)=OPER!$AA352,".",IF(OPER!$AB352&lt;=HOUR(AX$7),MAX($Q257:AV257,0)+1,".")),","),IF(MAX($Q257:AV257,0)=OPER!$AA352,".",IF(OPER!$AB352&lt;=HOUR(AX$7),MAX($Q257:AV257,0)+1,".")))</f>
        <v>,</v>
      </c>
      <c r="AX257" s="269" t="str">
        <f>IF($E257=$E256,IF(AY256=".",IF(MAX($Q257:AW257,0)=OPER!$AA352,".",IF(OPER!$AB352&lt;=HOUR(AY$7),MAX($Q257:AW257,0)+1,".")),","),IF(MAX($Q257:AW257,0)=OPER!$AA352,".",IF(OPER!$AB352&lt;=HOUR(AY$7),MAX($Q257:AW257,0)+1,".")))</f>
        <v>,</v>
      </c>
      <c r="AY257" s="269" t="str">
        <f>IF($E257=$E256,IF(AZ256=".",IF(MAX($Q257:AX257,0)=OPER!$AA352,".",IF(OPER!$AB352&lt;=HOUR(AZ$7),MAX($Q257:AX257,0)+1,".")),","),IF(MAX($Q257:AX257,0)=OPER!$AA352,".",IF(OPER!$AB352&lt;=HOUR(AZ$7),MAX($Q257:AX257,0)+1,".")))</f>
        <v>,</v>
      </c>
      <c r="AZ257" s="270" t="str">
        <f>IF($E257=$E256,IF(BA256=".",IF(MAX($Q257:AY257,0)=OPER!$AA352,".",IF(OPER!$AB352&lt;=HOUR(BA$7),MAX($Q257:AY257,0)+1,".")),","),IF(MAX($Q257:AY257,0)=OPER!$AA352,".",IF(OPER!$AB352&lt;=HOUR(BA$7),MAX($Q257:AY257,0)+1,".")))</f>
        <v>,</v>
      </c>
      <c r="BA257" s="30">
        <f>+OPER!AK251</f>
        <v>0</v>
      </c>
    </row>
    <row r="258" spans="1:53" ht="59.8" x14ac:dyDescent="0.2">
      <c r="A258" s="282" t="str">
        <f>IF(OPER!AF252=0,"",OPER!AF252)</f>
        <v/>
      </c>
      <c r="B258" s="109" t="str">
        <f>IF(OPER!V252=0,"",OPER!V252)</f>
        <v/>
      </c>
      <c r="C258" s="71" t="str">
        <f>IF(OPER!U252 = 0,"", OPER!U252)</f>
        <v/>
      </c>
      <c r="D258" s="30" t="str">
        <f t="shared" si="16"/>
        <v/>
      </c>
      <c r="E258" s="262" t="str">
        <f>IF(OPER!X252 = 0,"",OPER!X252)</f>
        <v/>
      </c>
      <c r="F258" s="262" t="str">
        <f>IF(OPER!I252 = 0,"",OPER!I252)</f>
        <v/>
      </c>
      <c r="G258" s="263" t="str">
        <f>IF(OPER!C252=0,"",OPER!C252)</f>
        <v/>
      </c>
      <c r="H258" s="30" t="str">
        <f>IF(OPER!R252 = 0,"",OPER!R252)</f>
        <v/>
      </c>
      <c r="I258" s="30" t="str">
        <f>IF(OPER!F252=0,"", OPER!F252)</f>
        <v/>
      </c>
      <c r="J258" s="108" t="str">
        <f>IF(OPER!G252=0,"",OPER!G252)</f>
        <v/>
      </c>
      <c r="K258" s="250">
        <f>+OPER!R252</f>
        <v>0</v>
      </c>
      <c r="L258" s="262">
        <f t="shared" si="17"/>
        <v>0</v>
      </c>
      <c r="M258" s="250">
        <f t="shared" si="18"/>
        <v>0</v>
      </c>
      <c r="N258" s="205" t="str">
        <f>IF(OPER!A252=0,"",OPER!A252)</f>
        <v/>
      </c>
      <c r="O258" s="73" t="str">
        <f>IF(OPER!AJ2108=0,"",OPER!AJ2108)</f>
        <v/>
      </c>
      <c r="P258" s="264" t="str">
        <f>IF(OPER!AH252="EJECUTADO","SI",IF(OPER!AH252="NO EJECUTADO","NO",""))</f>
        <v/>
      </c>
      <c r="Q258" s="264" t="str">
        <f>IF(OPER!AN252="EJECUTADO","SI",IF(OPER!AN252="NO EJECUTADO","NO",""))</f>
        <v/>
      </c>
      <c r="R258" s="221" t="str">
        <f>IFERROR(VLOOKUP(OPER!Z252,OPER!$AU$490:$AV$577,2,0),"NO ASIGNADO")</f>
        <v>NO ASIGNADO</v>
      </c>
      <c r="S258" s="6">
        <f>+OPER!AG252</f>
        <v>0</v>
      </c>
      <c r="T258" s="268" t="str">
        <f>IF($E258=$E257,IF(U257=".",IF(MAX($Q258:Q258,0)=OPER!$AA353,".",IF(OPER!$AB353&lt;=HOUR(U$7),MAX($Q258:Q258,0)+1,".")),","),IF(MAX($Q258:Q258,0)=OPER!$AA353,".",IF(OPER!$AB353&lt;=HOUR(U$7),MAX($Q258:Q258,0)+1,".")))</f>
        <v>,</v>
      </c>
      <c r="U258" s="269" t="str">
        <f>IF($E258=$E257,IF(V257=".",IF(MAX($Q258:T258,0)=OPER!$AA353,".",IF(OPER!$AB353&lt;=HOUR(V$7),MAX($Q258:T258,0)+1,".")),","),IF(MAX($Q258:T258,0)=OPER!$AA353,".",IF(OPER!$AB353&lt;=HOUR(V$7),MAX($Q258:T258,0)+1,".")))</f>
        <v>,</v>
      </c>
      <c r="V258" s="269" t="str">
        <f>IF($E258=$E257,IF(W257=".",IF(MAX($Q258:U258,0)=OPER!$AA353,".",IF(OPER!$AB353&lt;=HOUR(W$7),MAX($Q258:U258,0)+1,".")),","),IF(MAX($Q258:U258,0)=OPER!$AA353,".",IF(OPER!$AB353&lt;=HOUR(W$7),MAX($Q258:U258,0)+1,".")))</f>
        <v>,</v>
      </c>
      <c r="W258" s="269" t="str">
        <f>IF($E258=$E257,IF(X257=".",IF(MAX($Q258:V258,0)=OPER!$AA353,".",IF(OPER!$AB353&lt;=HOUR(X$7),MAX($Q258:V258,0)+1,".")),","),IF(MAX($Q258:V258,0)=OPER!$AA353,".",IF(OPER!$AB353&lt;=HOUR(X$7),MAX($Q258:V258,0)+1,".")))</f>
        <v>,</v>
      </c>
      <c r="X258" s="270" t="str">
        <f>IF($E258=$E257,IF(Y257=".",IF(MAX($Q258:W258,0)=OPER!$AA353,".",IF(OPER!$AB353&lt;=HOUR(Y$7),MAX($Q258:W258,0)+1,".")),","),IF(MAX($Q258:W258,0)=OPER!$AA353,".",IF(OPER!$AB353&lt;=HOUR(Y$7),MAX($Q258:W258,0)+1,".")))</f>
        <v>,</v>
      </c>
      <c r="Y258" s="271" t="str">
        <f>IF($E258=$E257,IF(Z257=".",IF(MAX($Q258:X258,0)=OPER!$AA353,".",IF(OPER!$AB353&lt;=HOUR(Z$7),MAX($Q258:X258,0)+1,".")),","),IF(MAX($Q258:X258,0)=OPER!$AA353,".",IF(OPER!$AB353&lt;=HOUR(Z$7),MAX($Q258:X258,0)+1,".")))</f>
        <v>,</v>
      </c>
      <c r="Z258" s="269" t="str">
        <f>IF($E258=$E257,IF(AA257=".",IF(MAX($Q258:Y258,0)=OPER!$AA353,".",IF(OPER!$AB353&lt;=HOUR(AA$7),MAX($Q258:Y258,0)+1,".")),","),IF(MAX($Q258:Y258,0)=OPER!$AA353,".",IF(OPER!$AB353&lt;=HOUR(AA$7),MAX($Q258:Y258,0)+1,".")))</f>
        <v>,</v>
      </c>
      <c r="AA258" s="269" t="str">
        <f>IF($E258=$E257,IF(AB257=".",IF(MAX($Q258:Z258,0)=OPER!$AA353,".",IF(OPER!$AB353&lt;=HOUR(AB$7),MAX($Q258:Z258,0)+1,".")),","),IF(MAX($Q258:Z258,0)=OPER!$AA353,".",IF(OPER!$AB353&lt;=HOUR(AB$7),MAX($Q258:Z258,0)+1,".")))</f>
        <v>,</v>
      </c>
      <c r="AB258" s="270" t="str">
        <f>IF($E258=$E257,IF(AC257=".",IF(MAX($Q258:AA258,0)=OPER!$AA353,".",IF(OPER!$AB353&lt;=HOUR(AC$7),MAX($Q258:AA258,0)+1,".")),","),IF(MAX($Q258:AA258,0)=OPER!$AA353,".",IF(OPER!$AB353&lt;=HOUR(AC$7),MAX($Q258:AA258,0)+1,".")))</f>
        <v>,</v>
      </c>
      <c r="AC258" s="271" t="str">
        <f>IF($E258=$E257,IF(AD257=".",IF(MAX($Q258:AB258,0)=OPER!$AA353,".",IF(OPER!$AB353&lt;=HOUR(AD$7),MAX($Q258:AB258,0)+1,".")),","),IF(MAX($Q258:AB258,0)=OPER!$AA353,".",IF(OPER!$AB353&lt;=HOUR(AD$7),MAX($Q258:AB258,0)+1,".")))</f>
        <v>,</v>
      </c>
      <c r="AD258" s="269" t="str">
        <f>IF($E258=$E257,IF(AE257=".",IF(MAX($Q258:AC258,0)=OPER!$AA353,".",IF(OPER!$AB353&lt;=HOUR(AE$7),MAX($Q258:AC258,0)+1,".")),","),IF(MAX($Q258:AC258,0)=OPER!$AA353,".",IF(OPER!$AB353&lt;=HOUR(AE$7),MAX($Q258:AC258,0)+1,".")))</f>
        <v>,</v>
      </c>
      <c r="AE258" s="269" t="str">
        <f>IF($E258=$E257,IF(AF257=".",IF(MAX($Q258:AD258,0)=OPER!$AA353,".",IF(OPER!$AB353&lt;=HOUR(AF$7),MAX($Q258:AD258,0)+1,".")),","),IF(MAX($Q258:AD258,0)=OPER!$AA353,".",IF(OPER!$AB353&lt;=HOUR(AF$7),MAX($Q258:AD258,0)+1,".")))</f>
        <v>,</v>
      </c>
      <c r="AF258" s="270" t="str">
        <f>IF($E258=$E257,IF(AG257=".",IF(MAX($Q258:AE258,0)=OPER!$AA353,".",IF(OPER!$AB353&lt;=HOUR(AG$7),MAX($Q258:AE258,0)+1,".")),","),IF(MAX($Q258:AE258,0)=OPER!$AA353,".",IF(OPER!$AB353&lt;=HOUR(AG$7),MAX($Q258:AE258,0)+1,".")))</f>
        <v>,</v>
      </c>
      <c r="AG258" s="271" t="str">
        <f>IF($E258=$E257,IF(AH257=".",IF(MAX($Q258:AF258,0)=OPER!$AA353,".",IF(OPER!$AB353&lt;=HOUR(AH$7),MAX($Q258:AF258,0)+1,".")),","),IF(MAX($Q258:AF258,0)=OPER!$AA353,".",IF(OPER!$AB353&lt;=HOUR(AH$7),MAX($Q258:AF258,0)+1,".")))</f>
        <v>,</v>
      </c>
      <c r="AH258" s="269" t="str">
        <f>IF($E258=$E257,IF(AI257=".",IF(MAX($Q258:AG258,0)=OPER!$AA353,".",IF(OPER!$AB353&lt;=HOUR(AI$7),MAX($Q258:AG258,0)+1,".")),","),IF(MAX($Q258:AG258,0)=OPER!$AA353,".",IF(OPER!$AB353&lt;=HOUR(AI$7),MAX($Q258:AG258,0)+1,".")))</f>
        <v>,</v>
      </c>
      <c r="AI258" s="269" t="str">
        <f>IF($E258=$E257,IF(AJ257=".",IF(MAX($Q258:AH258,0)=OPER!$AA353,".",IF(OPER!$AB353&lt;=HOUR(AJ$7),MAX($Q258:AH258,0)+1,".")),","),IF(MAX($Q258:AH258,0)=OPER!$AA353,".",IF(OPER!$AB353&lt;=HOUR(AJ$7),MAX($Q258:AH258,0)+1,".")))</f>
        <v>,</v>
      </c>
      <c r="AJ258" s="270" t="str">
        <f>IF($E258=$E257,IF(AK257=".",IF(MAX($Q258:AI258,0)=OPER!$AA353,".",IF(OPER!$AB353&lt;=HOUR(AK$7),MAX($Q258:AI258,0)+1,".")),","),IF(MAX($Q258:AI258,0)=OPER!$AA353,".",IF(OPER!$AB353&lt;=HOUR(AK$7),MAX($Q258:AI258,0)+1,".")))</f>
        <v>,</v>
      </c>
      <c r="AK258" s="271" t="str">
        <f>IF($E258=$E257,IF(AL257=".",IF(MAX($Q258:AJ258,0)=OPER!$AA353,".",IF(OPER!$AB353&lt;=HOUR(AL$7),MAX($Q258:AJ258,0)+1,".")),","),IF(MAX($Q258:AJ258,0)=OPER!$AA353,".",IF(OPER!$AB353&lt;=HOUR(AL$7),MAX($Q258:AJ258,0)+1,".")))</f>
        <v>,</v>
      </c>
      <c r="AL258" s="269" t="str">
        <f>IF($E258=$E257,IF(AM257=".",IF(MAX($Q258:AK258,0)=OPER!$AA353,".",IF(OPER!$AB353&lt;=HOUR(AM$7),MAX($Q258:AK258,0)+1,".")),","),IF(MAX($Q258:AK258,0)=OPER!$AA353,".",IF(OPER!$AB353&lt;=HOUR(AM$7),MAX($Q258:AK258,0)+1,".")))</f>
        <v>,</v>
      </c>
      <c r="AM258" s="269" t="str">
        <f>IF($E258=$E257,IF(AN257=".",IF(MAX($Q258:AL258,0)=OPER!$AA353,".",IF(OPER!$AB353&lt;=HOUR(AN$7),MAX($Q258:AL258,0)+1,".")),","),IF(MAX($Q258:AL258,0)=OPER!$AA353,".",IF(OPER!$AB353&lt;=HOUR(AN$7),MAX($Q258:AL258,0)+1,".")))</f>
        <v>,</v>
      </c>
      <c r="AN258" s="270" t="str">
        <f>IF($E258=$E257,IF(AO257=".",IF(MAX($Q258:AM258,0)=OPER!$AA353,".",IF(OPER!$AB353&lt;=HOUR(AO$7),MAX($Q258:AM258,0)+1,".")),","),IF(MAX($Q258:AM258,0)=OPER!$AA353,".",IF(OPER!$AB353&lt;=HOUR(AO$7),MAX($Q258:AM258,0)+1,".")))</f>
        <v>,</v>
      </c>
      <c r="AO258" s="271" t="str">
        <f>IF($E258=$E257,IF(AP257=".",IF(MAX($Q258:AN258,0)=OPER!$AA353,".",IF(OPER!$AB353&lt;=HOUR(AP$7),MAX($Q258:AN258,0)+1,".")),","),IF(MAX($Q258:AN258,0)=OPER!$AA353,".",IF(OPER!$AB353&lt;=HOUR(AP$7),MAX($Q258:AN258,0)+1,".")))</f>
        <v>,</v>
      </c>
      <c r="AP258" s="269" t="str">
        <f>IF($E258=$E257,IF(AQ257=".",IF(MAX($Q258:AO258,0)=OPER!$AA353,".",IF(OPER!$AB353&lt;=HOUR(AQ$7),MAX($Q258:AO258,0)+1,".")),","),IF(MAX($Q258:AO258,0)=OPER!$AA353,".",IF(OPER!$AB353&lt;=HOUR(AQ$7),MAX($Q258:AO258,0)+1,".")))</f>
        <v>,</v>
      </c>
      <c r="AQ258" s="269" t="str">
        <f>IF($E258=$E257,IF(AR257=".",IF(MAX($Q258:AP258,0)=OPER!$AA353,".",IF(OPER!$AB353&lt;=HOUR(AR$7),MAX($Q258:AP258,0)+1,".")),","),IF(MAX($Q258:AP258,0)=OPER!$AA353,".",IF(OPER!$AB353&lt;=HOUR(AR$7),MAX($Q258:AP258,0)+1,".")))</f>
        <v>,</v>
      </c>
      <c r="AR258" s="270" t="str">
        <f>IF($E258=$E257,IF(AS257=".",IF(MAX($Q258:AQ258,0)=OPER!$AA353,".",IF(OPER!$AB353&lt;=HOUR(AS$7),MAX($Q258:AQ258,0)+1,".")),","),IF(MAX($Q258:AQ258,0)=OPER!$AA353,".",IF(OPER!$AB353&lt;=HOUR(AS$7),MAX($Q258:AQ258,0)+1,".")))</f>
        <v>,</v>
      </c>
      <c r="AS258" s="271" t="str">
        <f>IF($E258=$E257,IF(AT257=".",IF(MAX($Q258:AR258,0)=OPER!$AA353,".",IF(OPER!$AB353&lt;=HOUR(AT$7),MAX($Q258:AR258,0)+1,".")),","),IF(MAX($Q258:AR258,0)=OPER!$AA353,".",IF(OPER!$AB353&lt;=HOUR(AT$7),MAX($Q258:AR258,0)+1,".")))</f>
        <v>,</v>
      </c>
      <c r="AT258" s="269" t="str">
        <f>IF($E258=$E257,IF(AU257=".",IF(MAX($Q258:AS258,0)=OPER!$AA353,".",IF(OPER!$AB353&lt;=HOUR(AU$7),MAX($Q258:AS258,0)+1,".")),","),IF(MAX($Q258:AS258,0)=OPER!$AA353,".",IF(OPER!$AB353&lt;=HOUR(AU$7),MAX($Q258:AS258,0)+1,".")))</f>
        <v>,</v>
      </c>
      <c r="AU258" s="269" t="str">
        <f>IF($E258=$E257,IF(AV257=".",IF(MAX($Q258:AT258,0)=OPER!$AA353,".",IF(OPER!$AB353&lt;=HOUR(AV$7),MAX($Q258:AT258,0)+1,".")),","),IF(MAX($Q258:AT258,0)=OPER!$AA353,".",IF(OPER!$AB353&lt;=HOUR(AV$7),MAX($Q258:AT258,0)+1,".")))</f>
        <v>,</v>
      </c>
      <c r="AV258" s="270" t="str">
        <f>IF($E258=$E257,IF(AW257=".",IF(MAX($Q258:AU258,0)=OPER!$AA353,".",IF(OPER!$AB353&lt;=HOUR(AW$7),MAX($Q258:AU258,0)+1,".")),","),IF(MAX($Q258:AU258,0)=OPER!$AA353,".",IF(OPER!$AB353&lt;=HOUR(AW$7),MAX($Q258:AU258,0)+1,".")))</f>
        <v>,</v>
      </c>
      <c r="AW258" s="271" t="str">
        <f>IF($E258=$E257,IF(AX257=".",IF(MAX($Q258:AV258,0)=OPER!$AA353,".",IF(OPER!$AB353&lt;=HOUR(AX$7),MAX($Q258:AV258,0)+1,".")),","),IF(MAX($Q258:AV258,0)=OPER!$AA353,".",IF(OPER!$AB353&lt;=HOUR(AX$7),MAX($Q258:AV258,0)+1,".")))</f>
        <v>,</v>
      </c>
      <c r="AX258" s="269" t="str">
        <f>IF($E258=$E257,IF(AY257=".",IF(MAX($Q258:AW258,0)=OPER!$AA353,".",IF(OPER!$AB353&lt;=HOUR(AY$7),MAX($Q258:AW258,0)+1,".")),","),IF(MAX($Q258:AW258,0)=OPER!$AA353,".",IF(OPER!$AB353&lt;=HOUR(AY$7),MAX($Q258:AW258,0)+1,".")))</f>
        <v>,</v>
      </c>
      <c r="AY258" s="269" t="str">
        <f>IF($E258=$E257,IF(AZ257=".",IF(MAX($Q258:AX258,0)=OPER!$AA353,".",IF(OPER!$AB353&lt;=HOUR(AZ$7),MAX($Q258:AX258,0)+1,".")),","),IF(MAX($Q258:AX258,0)=OPER!$AA353,".",IF(OPER!$AB353&lt;=HOUR(AZ$7),MAX($Q258:AX258,0)+1,".")))</f>
        <v>,</v>
      </c>
      <c r="AZ258" s="270" t="str">
        <f>IF($E258=$E257,IF(BA257=".",IF(MAX($Q258:AY258,0)=OPER!$AA353,".",IF(OPER!$AB353&lt;=HOUR(BA$7),MAX($Q258:AY258,0)+1,".")),","),IF(MAX($Q258:AY258,0)=OPER!$AA353,".",IF(OPER!$AB353&lt;=HOUR(BA$7),MAX($Q258:AY258,0)+1,".")))</f>
        <v>,</v>
      </c>
      <c r="BA258" s="30">
        <f>+OPER!AK252</f>
        <v>0</v>
      </c>
    </row>
    <row r="259" spans="1:53" ht="59.8" x14ac:dyDescent="0.2">
      <c r="A259" s="282" t="str">
        <f>IF(OPER!AF253=0,"",OPER!AF253)</f>
        <v/>
      </c>
      <c r="B259" s="109" t="str">
        <f>IF(OPER!V253=0,"",OPER!V253)</f>
        <v/>
      </c>
      <c r="C259" s="71" t="str">
        <f>IF(OPER!U253 = 0,"", OPER!U253)</f>
        <v/>
      </c>
      <c r="D259" s="30" t="str">
        <f t="shared" si="16"/>
        <v/>
      </c>
      <c r="E259" s="262" t="str">
        <f>IF(OPER!X253 = 0,"",OPER!X253)</f>
        <v/>
      </c>
      <c r="F259" s="262" t="str">
        <f>IF(OPER!I253 = 0,"",OPER!I253)</f>
        <v/>
      </c>
      <c r="G259" s="263" t="str">
        <f>IF(OPER!C253=0,"",OPER!C253)</f>
        <v/>
      </c>
      <c r="H259" s="30" t="str">
        <f>IF(OPER!R253 = 0,"",OPER!R253)</f>
        <v/>
      </c>
      <c r="I259" s="30" t="str">
        <f>IF(OPER!F253=0,"", OPER!F253)</f>
        <v/>
      </c>
      <c r="J259" s="108" t="str">
        <f>IF(OPER!G253=0,"",OPER!G253)</f>
        <v/>
      </c>
      <c r="K259" s="250">
        <f>+OPER!R253</f>
        <v>0</v>
      </c>
      <c r="L259" s="262">
        <f t="shared" si="17"/>
        <v>0</v>
      </c>
      <c r="M259" s="250">
        <f t="shared" si="18"/>
        <v>0</v>
      </c>
      <c r="N259" s="205" t="str">
        <f>IF(OPER!A253=0,"",OPER!A253)</f>
        <v/>
      </c>
      <c r="O259" s="73" t="str">
        <f>IF(OPER!AJ2109=0,"",OPER!AJ2109)</f>
        <v/>
      </c>
      <c r="P259" s="264" t="str">
        <f>IF(OPER!AH253="EJECUTADO","SI",IF(OPER!AH253="NO EJECUTADO","NO",""))</f>
        <v/>
      </c>
      <c r="Q259" s="264" t="str">
        <f>IF(OPER!AN253="EJECUTADO","SI",IF(OPER!AN253="NO EJECUTADO","NO",""))</f>
        <v/>
      </c>
      <c r="R259" s="221" t="str">
        <f>IFERROR(VLOOKUP(OPER!Z253,OPER!$AU$490:$AV$577,2,0),"NO ASIGNADO")</f>
        <v>NO ASIGNADO</v>
      </c>
      <c r="S259" s="6">
        <f>+OPER!AG253</f>
        <v>0</v>
      </c>
      <c r="T259" s="268" t="str">
        <f>IF($E259=$E258,IF(U258=".",IF(MAX($Q259:Q259,0)=OPER!$AA354,".",IF(OPER!$AB354&lt;=HOUR(U$7),MAX($Q259:Q259,0)+1,".")),","),IF(MAX($Q259:Q259,0)=OPER!$AA354,".",IF(OPER!$AB354&lt;=HOUR(U$7),MAX($Q259:Q259,0)+1,".")))</f>
        <v>,</v>
      </c>
      <c r="U259" s="269" t="str">
        <f>IF($E259=$E258,IF(V258=".",IF(MAX($Q259:T259,0)=OPER!$AA354,".",IF(OPER!$AB354&lt;=HOUR(V$7),MAX($Q259:T259,0)+1,".")),","),IF(MAX($Q259:T259,0)=OPER!$AA354,".",IF(OPER!$AB354&lt;=HOUR(V$7),MAX($Q259:T259,0)+1,".")))</f>
        <v>,</v>
      </c>
      <c r="V259" s="269" t="str">
        <f>IF($E259=$E258,IF(W258=".",IF(MAX($Q259:U259,0)=OPER!$AA354,".",IF(OPER!$AB354&lt;=HOUR(W$7),MAX($Q259:U259,0)+1,".")),","),IF(MAX($Q259:U259,0)=OPER!$AA354,".",IF(OPER!$AB354&lt;=HOUR(W$7),MAX($Q259:U259,0)+1,".")))</f>
        <v>,</v>
      </c>
      <c r="W259" s="269" t="str">
        <f>IF($E259=$E258,IF(X258=".",IF(MAX($Q259:V259,0)=OPER!$AA354,".",IF(OPER!$AB354&lt;=HOUR(X$7),MAX($Q259:V259,0)+1,".")),","),IF(MAX($Q259:V259,0)=OPER!$AA354,".",IF(OPER!$AB354&lt;=HOUR(X$7),MAX($Q259:V259,0)+1,".")))</f>
        <v>,</v>
      </c>
      <c r="X259" s="270" t="str">
        <f>IF($E259=$E258,IF(Y258=".",IF(MAX($Q259:W259,0)=OPER!$AA354,".",IF(OPER!$AB354&lt;=HOUR(Y$7),MAX($Q259:W259,0)+1,".")),","),IF(MAX($Q259:W259,0)=OPER!$AA354,".",IF(OPER!$AB354&lt;=HOUR(Y$7),MAX($Q259:W259,0)+1,".")))</f>
        <v>,</v>
      </c>
      <c r="Y259" s="271" t="str">
        <f>IF($E259=$E258,IF(Z258=".",IF(MAX($Q259:X259,0)=OPER!$AA354,".",IF(OPER!$AB354&lt;=HOUR(Z$7),MAX($Q259:X259,0)+1,".")),","),IF(MAX($Q259:X259,0)=OPER!$AA354,".",IF(OPER!$AB354&lt;=HOUR(Z$7),MAX($Q259:X259,0)+1,".")))</f>
        <v>,</v>
      </c>
      <c r="Z259" s="269" t="str">
        <f>IF($E259=$E258,IF(AA258=".",IF(MAX($Q259:Y259,0)=OPER!$AA354,".",IF(OPER!$AB354&lt;=HOUR(AA$7),MAX($Q259:Y259,0)+1,".")),","),IF(MAX($Q259:Y259,0)=OPER!$AA354,".",IF(OPER!$AB354&lt;=HOUR(AA$7),MAX($Q259:Y259,0)+1,".")))</f>
        <v>,</v>
      </c>
      <c r="AA259" s="269" t="str">
        <f>IF($E259=$E258,IF(AB258=".",IF(MAX($Q259:Z259,0)=OPER!$AA354,".",IF(OPER!$AB354&lt;=HOUR(AB$7),MAX($Q259:Z259,0)+1,".")),","),IF(MAX($Q259:Z259,0)=OPER!$AA354,".",IF(OPER!$AB354&lt;=HOUR(AB$7),MAX($Q259:Z259,0)+1,".")))</f>
        <v>,</v>
      </c>
      <c r="AB259" s="270" t="str">
        <f>IF($E259=$E258,IF(AC258=".",IF(MAX($Q259:AA259,0)=OPER!$AA354,".",IF(OPER!$AB354&lt;=HOUR(AC$7),MAX($Q259:AA259,0)+1,".")),","),IF(MAX($Q259:AA259,0)=OPER!$AA354,".",IF(OPER!$AB354&lt;=HOUR(AC$7),MAX($Q259:AA259,0)+1,".")))</f>
        <v>,</v>
      </c>
      <c r="AC259" s="271" t="str">
        <f>IF($E259=$E258,IF(AD258=".",IF(MAX($Q259:AB259,0)=OPER!$AA354,".",IF(OPER!$AB354&lt;=HOUR(AD$7),MAX($Q259:AB259,0)+1,".")),","),IF(MAX($Q259:AB259,0)=OPER!$AA354,".",IF(OPER!$AB354&lt;=HOUR(AD$7),MAX($Q259:AB259,0)+1,".")))</f>
        <v>,</v>
      </c>
      <c r="AD259" s="269" t="str">
        <f>IF($E259=$E258,IF(AE258=".",IF(MAX($Q259:AC259,0)=OPER!$AA354,".",IF(OPER!$AB354&lt;=HOUR(AE$7),MAX($Q259:AC259,0)+1,".")),","),IF(MAX($Q259:AC259,0)=OPER!$AA354,".",IF(OPER!$AB354&lt;=HOUR(AE$7),MAX($Q259:AC259,0)+1,".")))</f>
        <v>,</v>
      </c>
      <c r="AE259" s="269" t="str">
        <f>IF($E259=$E258,IF(AF258=".",IF(MAX($Q259:AD259,0)=OPER!$AA354,".",IF(OPER!$AB354&lt;=HOUR(AF$7),MAX($Q259:AD259,0)+1,".")),","),IF(MAX($Q259:AD259,0)=OPER!$AA354,".",IF(OPER!$AB354&lt;=HOUR(AF$7),MAX($Q259:AD259,0)+1,".")))</f>
        <v>,</v>
      </c>
      <c r="AF259" s="270" t="str">
        <f>IF($E259=$E258,IF(AG258=".",IF(MAX($Q259:AE259,0)=OPER!$AA354,".",IF(OPER!$AB354&lt;=HOUR(AG$7),MAX($Q259:AE259,0)+1,".")),","),IF(MAX($Q259:AE259,0)=OPER!$AA354,".",IF(OPER!$AB354&lt;=HOUR(AG$7),MAX($Q259:AE259,0)+1,".")))</f>
        <v>,</v>
      </c>
      <c r="AG259" s="271" t="str">
        <f>IF($E259=$E258,IF(AH258=".",IF(MAX($Q259:AF259,0)=OPER!$AA354,".",IF(OPER!$AB354&lt;=HOUR(AH$7),MAX($Q259:AF259,0)+1,".")),","),IF(MAX($Q259:AF259,0)=OPER!$AA354,".",IF(OPER!$AB354&lt;=HOUR(AH$7),MAX($Q259:AF259,0)+1,".")))</f>
        <v>,</v>
      </c>
      <c r="AH259" s="269" t="str">
        <f>IF($E259=$E258,IF(AI258=".",IF(MAX($Q259:AG259,0)=OPER!$AA354,".",IF(OPER!$AB354&lt;=HOUR(AI$7),MAX($Q259:AG259,0)+1,".")),","),IF(MAX($Q259:AG259,0)=OPER!$AA354,".",IF(OPER!$AB354&lt;=HOUR(AI$7),MAX($Q259:AG259,0)+1,".")))</f>
        <v>,</v>
      </c>
      <c r="AI259" s="269" t="str">
        <f>IF($E259=$E258,IF(AJ258=".",IF(MAX($Q259:AH259,0)=OPER!$AA354,".",IF(OPER!$AB354&lt;=HOUR(AJ$7),MAX($Q259:AH259,0)+1,".")),","),IF(MAX($Q259:AH259,0)=OPER!$AA354,".",IF(OPER!$AB354&lt;=HOUR(AJ$7),MAX($Q259:AH259,0)+1,".")))</f>
        <v>,</v>
      </c>
      <c r="AJ259" s="270" t="str">
        <f>IF($E259=$E258,IF(AK258=".",IF(MAX($Q259:AI259,0)=OPER!$AA354,".",IF(OPER!$AB354&lt;=HOUR(AK$7),MAX($Q259:AI259,0)+1,".")),","),IF(MAX($Q259:AI259,0)=OPER!$AA354,".",IF(OPER!$AB354&lt;=HOUR(AK$7),MAX($Q259:AI259,0)+1,".")))</f>
        <v>,</v>
      </c>
      <c r="AK259" s="271" t="str">
        <f>IF($E259=$E258,IF(AL258=".",IF(MAX($Q259:AJ259,0)=OPER!$AA354,".",IF(OPER!$AB354&lt;=HOUR(AL$7),MAX($Q259:AJ259,0)+1,".")),","),IF(MAX($Q259:AJ259,0)=OPER!$AA354,".",IF(OPER!$AB354&lt;=HOUR(AL$7),MAX($Q259:AJ259,0)+1,".")))</f>
        <v>,</v>
      </c>
      <c r="AL259" s="269" t="str">
        <f>IF($E259=$E258,IF(AM258=".",IF(MAX($Q259:AK259,0)=OPER!$AA354,".",IF(OPER!$AB354&lt;=HOUR(AM$7),MAX($Q259:AK259,0)+1,".")),","),IF(MAX($Q259:AK259,0)=OPER!$AA354,".",IF(OPER!$AB354&lt;=HOUR(AM$7),MAX($Q259:AK259,0)+1,".")))</f>
        <v>,</v>
      </c>
      <c r="AM259" s="269" t="str">
        <f>IF($E259=$E258,IF(AN258=".",IF(MAX($Q259:AL259,0)=OPER!$AA354,".",IF(OPER!$AB354&lt;=HOUR(AN$7),MAX($Q259:AL259,0)+1,".")),","),IF(MAX($Q259:AL259,0)=OPER!$AA354,".",IF(OPER!$AB354&lt;=HOUR(AN$7),MAX($Q259:AL259,0)+1,".")))</f>
        <v>,</v>
      </c>
      <c r="AN259" s="270" t="str">
        <f>IF($E259=$E258,IF(AO258=".",IF(MAX($Q259:AM259,0)=OPER!$AA354,".",IF(OPER!$AB354&lt;=HOUR(AO$7),MAX($Q259:AM259,0)+1,".")),","),IF(MAX($Q259:AM259,0)=OPER!$AA354,".",IF(OPER!$AB354&lt;=HOUR(AO$7),MAX($Q259:AM259,0)+1,".")))</f>
        <v>,</v>
      </c>
      <c r="AO259" s="271" t="str">
        <f>IF($E259=$E258,IF(AP258=".",IF(MAX($Q259:AN259,0)=OPER!$AA354,".",IF(OPER!$AB354&lt;=HOUR(AP$7),MAX($Q259:AN259,0)+1,".")),","),IF(MAX($Q259:AN259,0)=OPER!$AA354,".",IF(OPER!$AB354&lt;=HOUR(AP$7),MAX($Q259:AN259,0)+1,".")))</f>
        <v>,</v>
      </c>
      <c r="AP259" s="269" t="str">
        <f>IF($E259=$E258,IF(AQ258=".",IF(MAX($Q259:AO259,0)=OPER!$AA354,".",IF(OPER!$AB354&lt;=HOUR(AQ$7),MAX($Q259:AO259,0)+1,".")),","),IF(MAX($Q259:AO259,0)=OPER!$AA354,".",IF(OPER!$AB354&lt;=HOUR(AQ$7),MAX($Q259:AO259,0)+1,".")))</f>
        <v>,</v>
      </c>
      <c r="AQ259" s="269" t="str">
        <f>IF($E259=$E258,IF(AR258=".",IF(MAX($Q259:AP259,0)=OPER!$AA354,".",IF(OPER!$AB354&lt;=HOUR(AR$7),MAX($Q259:AP259,0)+1,".")),","),IF(MAX($Q259:AP259,0)=OPER!$AA354,".",IF(OPER!$AB354&lt;=HOUR(AR$7),MAX($Q259:AP259,0)+1,".")))</f>
        <v>,</v>
      </c>
      <c r="AR259" s="270" t="str">
        <f>IF($E259=$E258,IF(AS258=".",IF(MAX($Q259:AQ259,0)=OPER!$AA354,".",IF(OPER!$AB354&lt;=HOUR(AS$7),MAX($Q259:AQ259,0)+1,".")),","),IF(MAX($Q259:AQ259,0)=OPER!$AA354,".",IF(OPER!$AB354&lt;=HOUR(AS$7),MAX($Q259:AQ259,0)+1,".")))</f>
        <v>,</v>
      </c>
      <c r="AS259" s="271" t="str">
        <f>IF($E259=$E258,IF(AT258=".",IF(MAX($Q259:AR259,0)=OPER!$AA354,".",IF(OPER!$AB354&lt;=HOUR(AT$7),MAX($Q259:AR259,0)+1,".")),","),IF(MAX($Q259:AR259,0)=OPER!$AA354,".",IF(OPER!$AB354&lt;=HOUR(AT$7),MAX($Q259:AR259,0)+1,".")))</f>
        <v>,</v>
      </c>
      <c r="AT259" s="269" t="str">
        <f>IF($E259=$E258,IF(AU258=".",IF(MAX($Q259:AS259,0)=OPER!$AA354,".",IF(OPER!$AB354&lt;=HOUR(AU$7),MAX($Q259:AS259,0)+1,".")),","),IF(MAX($Q259:AS259,0)=OPER!$AA354,".",IF(OPER!$AB354&lt;=HOUR(AU$7),MAX($Q259:AS259,0)+1,".")))</f>
        <v>,</v>
      </c>
      <c r="AU259" s="269" t="str">
        <f>IF($E259=$E258,IF(AV258=".",IF(MAX($Q259:AT259,0)=OPER!$AA354,".",IF(OPER!$AB354&lt;=HOUR(AV$7),MAX($Q259:AT259,0)+1,".")),","),IF(MAX($Q259:AT259,0)=OPER!$AA354,".",IF(OPER!$AB354&lt;=HOUR(AV$7),MAX($Q259:AT259,0)+1,".")))</f>
        <v>,</v>
      </c>
      <c r="AV259" s="270" t="str">
        <f>IF($E259=$E258,IF(AW258=".",IF(MAX($Q259:AU259,0)=OPER!$AA354,".",IF(OPER!$AB354&lt;=HOUR(AW$7),MAX($Q259:AU259,0)+1,".")),","),IF(MAX($Q259:AU259,0)=OPER!$AA354,".",IF(OPER!$AB354&lt;=HOUR(AW$7),MAX($Q259:AU259,0)+1,".")))</f>
        <v>,</v>
      </c>
      <c r="AW259" s="271" t="str">
        <f>IF($E259=$E258,IF(AX258=".",IF(MAX($Q259:AV259,0)=OPER!$AA354,".",IF(OPER!$AB354&lt;=HOUR(AX$7),MAX($Q259:AV259,0)+1,".")),","),IF(MAX($Q259:AV259,0)=OPER!$AA354,".",IF(OPER!$AB354&lt;=HOUR(AX$7),MAX($Q259:AV259,0)+1,".")))</f>
        <v>,</v>
      </c>
      <c r="AX259" s="269" t="str">
        <f>IF($E259=$E258,IF(AY258=".",IF(MAX($Q259:AW259,0)=OPER!$AA354,".",IF(OPER!$AB354&lt;=HOUR(AY$7),MAX($Q259:AW259,0)+1,".")),","),IF(MAX($Q259:AW259,0)=OPER!$AA354,".",IF(OPER!$AB354&lt;=HOUR(AY$7),MAX($Q259:AW259,0)+1,".")))</f>
        <v>,</v>
      </c>
      <c r="AY259" s="269" t="str">
        <f>IF($E259=$E258,IF(AZ258=".",IF(MAX($Q259:AX259,0)=OPER!$AA354,".",IF(OPER!$AB354&lt;=HOUR(AZ$7),MAX($Q259:AX259,0)+1,".")),","),IF(MAX($Q259:AX259,0)=OPER!$AA354,".",IF(OPER!$AB354&lt;=HOUR(AZ$7),MAX($Q259:AX259,0)+1,".")))</f>
        <v>,</v>
      </c>
      <c r="AZ259" s="270" t="str">
        <f>IF($E259=$E258,IF(BA258=".",IF(MAX($Q259:AY259,0)=OPER!$AA354,".",IF(OPER!$AB354&lt;=HOUR(BA$7),MAX($Q259:AY259,0)+1,".")),","),IF(MAX($Q259:AY259,0)=OPER!$AA354,".",IF(OPER!$AB354&lt;=HOUR(BA$7),MAX($Q259:AY259,0)+1,".")))</f>
        <v>,</v>
      </c>
      <c r="BA259" s="30">
        <f>+OPER!AK253</f>
        <v>0</v>
      </c>
    </row>
    <row r="260" spans="1:53" ht="59.8" x14ac:dyDescent="0.2">
      <c r="A260" s="282" t="str">
        <f>IF(OPER!AF254=0,"",OPER!AF254)</f>
        <v/>
      </c>
      <c r="B260" s="109" t="str">
        <f>IF(OPER!V254=0,"",OPER!V254)</f>
        <v/>
      </c>
      <c r="C260" s="71" t="str">
        <f>IF(OPER!U254 = 0,"", OPER!U254)</f>
        <v/>
      </c>
      <c r="D260" s="30" t="str">
        <f t="shared" si="16"/>
        <v/>
      </c>
      <c r="E260" s="262" t="str">
        <f>IF(OPER!X254 = 0,"",OPER!X254)</f>
        <v/>
      </c>
      <c r="F260" s="262" t="str">
        <f>IF(OPER!I254 = 0,"",OPER!I254)</f>
        <v/>
      </c>
      <c r="G260" s="263" t="str">
        <f>IF(OPER!C254=0,"",OPER!C254)</f>
        <v/>
      </c>
      <c r="H260" s="30" t="str">
        <f>IF(OPER!R254 = 0,"",OPER!R254)</f>
        <v/>
      </c>
      <c r="I260" s="30" t="str">
        <f>IF(OPER!F254=0,"", OPER!F254)</f>
        <v/>
      </c>
      <c r="J260" s="108" t="str">
        <f>IF(OPER!G254=0,"",OPER!G254)</f>
        <v/>
      </c>
      <c r="K260" s="250">
        <f>+OPER!R254</f>
        <v>0</v>
      </c>
      <c r="L260" s="262">
        <f t="shared" si="17"/>
        <v>0</v>
      </c>
      <c r="M260" s="250">
        <f t="shared" si="18"/>
        <v>0</v>
      </c>
      <c r="N260" s="205" t="str">
        <f>IF(OPER!A254=0,"",OPER!A254)</f>
        <v/>
      </c>
      <c r="O260" s="73" t="str">
        <f>IF(OPER!AJ2110=0,"",OPER!AJ2110)</f>
        <v/>
      </c>
      <c r="P260" s="264" t="str">
        <f>IF(OPER!AH254="EJECUTADO","SI",IF(OPER!AH254="NO EJECUTADO","NO",""))</f>
        <v/>
      </c>
      <c r="Q260" s="264" t="str">
        <f>IF(OPER!AN254="EJECUTADO","SI",IF(OPER!AN254="NO EJECUTADO","NO",""))</f>
        <v/>
      </c>
      <c r="R260" s="221" t="str">
        <f>IFERROR(VLOOKUP(OPER!Z254,OPER!$AU$490:$AV$577,2,0),"NO ASIGNADO")</f>
        <v>NO ASIGNADO</v>
      </c>
      <c r="S260" s="6">
        <f>+OPER!AG254</f>
        <v>0</v>
      </c>
      <c r="T260" s="268" t="str">
        <f>IF($E260=$E259,IF(U259=".",IF(MAX($Q260:Q260,0)=OPER!$AA355,".",IF(OPER!$AB355&lt;=HOUR(U$7),MAX($Q260:Q260,0)+1,".")),","),IF(MAX($Q260:Q260,0)=OPER!$AA355,".",IF(OPER!$AB355&lt;=HOUR(U$7),MAX($Q260:Q260,0)+1,".")))</f>
        <v>,</v>
      </c>
      <c r="U260" s="269" t="str">
        <f>IF($E260=$E259,IF(V259=".",IF(MAX($Q260:T260,0)=OPER!$AA355,".",IF(OPER!$AB355&lt;=HOUR(V$7),MAX($Q260:T260,0)+1,".")),","),IF(MAX($Q260:T260,0)=OPER!$AA355,".",IF(OPER!$AB355&lt;=HOUR(V$7),MAX($Q260:T260,0)+1,".")))</f>
        <v>,</v>
      </c>
      <c r="V260" s="269" t="str">
        <f>IF($E260=$E259,IF(W259=".",IF(MAX($Q260:U260,0)=OPER!$AA355,".",IF(OPER!$AB355&lt;=HOUR(W$7),MAX($Q260:U260,0)+1,".")),","),IF(MAX($Q260:U260,0)=OPER!$AA355,".",IF(OPER!$AB355&lt;=HOUR(W$7),MAX($Q260:U260,0)+1,".")))</f>
        <v>,</v>
      </c>
      <c r="W260" s="269" t="str">
        <f>IF($E260=$E259,IF(X259=".",IF(MAX($Q260:V260,0)=OPER!$AA355,".",IF(OPER!$AB355&lt;=HOUR(X$7),MAX($Q260:V260,0)+1,".")),","),IF(MAX($Q260:V260,0)=OPER!$AA355,".",IF(OPER!$AB355&lt;=HOUR(X$7),MAX($Q260:V260,0)+1,".")))</f>
        <v>,</v>
      </c>
      <c r="X260" s="270" t="str">
        <f>IF($E260=$E259,IF(Y259=".",IF(MAX($Q260:W260,0)=OPER!$AA355,".",IF(OPER!$AB355&lt;=HOUR(Y$7),MAX($Q260:W260,0)+1,".")),","),IF(MAX($Q260:W260,0)=OPER!$AA355,".",IF(OPER!$AB355&lt;=HOUR(Y$7),MAX($Q260:W260,0)+1,".")))</f>
        <v>,</v>
      </c>
      <c r="Y260" s="271" t="str">
        <f>IF($E260=$E259,IF(Z259=".",IF(MAX($Q260:X260,0)=OPER!$AA355,".",IF(OPER!$AB355&lt;=HOUR(Z$7),MAX($Q260:X260,0)+1,".")),","),IF(MAX($Q260:X260,0)=OPER!$AA355,".",IF(OPER!$AB355&lt;=HOUR(Z$7),MAX($Q260:X260,0)+1,".")))</f>
        <v>,</v>
      </c>
      <c r="Z260" s="269" t="str">
        <f>IF($E260=$E259,IF(AA259=".",IF(MAX($Q260:Y260,0)=OPER!$AA355,".",IF(OPER!$AB355&lt;=HOUR(AA$7),MAX($Q260:Y260,0)+1,".")),","),IF(MAX($Q260:Y260,0)=OPER!$AA355,".",IF(OPER!$AB355&lt;=HOUR(AA$7),MAX($Q260:Y260,0)+1,".")))</f>
        <v>,</v>
      </c>
      <c r="AA260" s="269" t="str">
        <f>IF($E260=$E259,IF(AB259=".",IF(MAX($Q260:Z260,0)=OPER!$AA355,".",IF(OPER!$AB355&lt;=HOUR(AB$7),MAX($Q260:Z260,0)+1,".")),","),IF(MAX($Q260:Z260,0)=OPER!$AA355,".",IF(OPER!$AB355&lt;=HOUR(AB$7),MAX($Q260:Z260,0)+1,".")))</f>
        <v>,</v>
      </c>
      <c r="AB260" s="270" t="str">
        <f>IF($E260=$E259,IF(AC259=".",IF(MAX($Q260:AA260,0)=OPER!$AA355,".",IF(OPER!$AB355&lt;=HOUR(AC$7),MAX($Q260:AA260,0)+1,".")),","),IF(MAX($Q260:AA260,0)=OPER!$AA355,".",IF(OPER!$AB355&lt;=HOUR(AC$7),MAX($Q260:AA260,0)+1,".")))</f>
        <v>,</v>
      </c>
      <c r="AC260" s="271" t="str">
        <f>IF($E260=$E259,IF(AD259=".",IF(MAX($Q260:AB260,0)=OPER!$AA355,".",IF(OPER!$AB355&lt;=HOUR(AD$7),MAX($Q260:AB260,0)+1,".")),","),IF(MAX($Q260:AB260,0)=OPER!$AA355,".",IF(OPER!$AB355&lt;=HOUR(AD$7),MAX($Q260:AB260,0)+1,".")))</f>
        <v>,</v>
      </c>
      <c r="AD260" s="269" t="str">
        <f>IF($E260=$E259,IF(AE259=".",IF(MAX($Q260:AC260,0)=OPER!$AA355,".",IF(OPER!$AB355&lt;=HOUR(AE$7),MAX($Q260:AC260,0)+1,".")),","),IF(MAX($Q260:AC260,0)=OPER!$AA355,".",IF(OPER!$AB355&lt;=HOUR(AE$7),MAX($Q260:AC260,0)+1,".")))</f>
        <v>,</v>
      </c>
      <c r="AE260" s="269" t="str">
        <f>IF($E260=$E259,IF(AF259=".",IF(MAX($Q260:AD260,0)=OPER!$AA355,".",IF(OPER!$AB355&lt;=HOUR(AF$7),MAX($Q260:AD260,0)+1,".")),","),IF(MAX($Q260:AD260,0)=OPER!$AA355,".",IF(OPER!$AB355&lt;=HOUR(AF$7),MAX($Q260:AD260,0)+1,".")))</f>
        <v>,</v>
      </c>
      <c r="AF260" s="270" t="str">
        <f>IF($E260=$E259,IF(AG259=".",IF(MAX($Q260:AE260,0)=OPER!$AA355,".",IF(OPER!$AB355&lt;=HOUR(AG$7),MAX($Q260:AE260,0)+1,".")),","),IF(MAX($Q260:AE260,0)=OPER!$AA355,".",IF(OPER!$AB355&lt;=HOUR(AG$7),MAX($Q260:AE260,0)+1,".")))</f>
        <v>,</v>
      </c>
      <c r="AG260" s="271" t="str">
        <f>IF($E260=$E259,IF(AH259=".",IF(MAX($Q260:AF260,0)=OPER!$AA355,".",IF(OPER!$AB355&lt;=HOUR(AH$7),MAX($Q260:AF260,0)+1,".")),","),IF(MAX($Q260:AF260,0)=OPER!$AA355,".",IF(OPER!$AB355&lt;=HOUR(AH$7),MAX($Q260:AF260,0)+1,".")))</f>
        <v>,</v>
      </c>
      <c r="AH260" s="269" t="str">
        <f>IF($E260=$E259,IF(AI259=".",IF(MAX($Q260:AG260,0)=OPER!$AA355,".",IF(OPER!$AB355&lt;=HOUR(AI$7),MAX($Q260:AG260,0)+1,".")),","),IF(MAX($Q260:AG260,0)=OPER!$AA355,".",IF(OPER!$AB355&lt;=HOUR(AI$7),MAX($Q260:AG260,0)+1,".")))</f>
        <v>,</v>
      </c>
      <c r="AI260" s="269" t="str">
        <f>IF($E260=$E259,IF(AJ259=".",IF(MAX($Q260:AH260,0)=OPER!$AA355,".",IF(OPER!$AB355&lt;=HOUR(AJ$7),MAX($Q260:AH260,0)+1,".")),","),IF(MAX($Q260:AH260,0)=OPER!$AA355,".",IF(OPER!$AB355&lt;=HOUR(AJ$7),MAX($Q260:AH260,0)+1,".")))</f>
        <v>,</v>
      </c>
      <c r="AJ260" s="270" t="str">
        <f>IF($E260=$E259,IF(AK259=".",IF(MAX($Q260:AI260,0)=OPER!$AA355,".",IF(OPER!$AB355&lt;=HOUR(AK$7),MAX($Q260:AI260,0)+1,".")),","),IF(MAX($Q260:AI260,0)=OPER!$AA355,".",IF(OPER!$AB355&lt;=HOUR(AK$7),MAX($Q260:AI260,0)+1,".")))</f>
        <v>,</v>
      </c>
      <c r="AK260" s="271" t="str">
        <f>IF($E260=$E259,IF(AL259=".",IF(MAX($Q260:AJ260,0)=OPER!$AA355,".",IF(OPER!$AB355&lt;=HOUR(AL$7),MAX($Q260:AJ260,0)+1,".")),","),IF(MAX($Q260:AJ260,0)=OPER!$AA355,".",IF(OPER!$AB355&lt;=HOUR(AL$7),MAX($Q260:AJ260,0)+1,".")))</f>
        <v>,</v>
      </c>
      <c r="AL260" s="269" t="str">
        <f>IF($E260=$E259,IF(AM259=".",IF(MAX($Q260:AK260,0)=OPER!$AA355,".",IF(OPER!$AB355&lt;=HOUR(AM$7),MAX($Q260:AK260,0)+1,".")),","),IF(MAX($Q260:AK260,0)=OPER!$AA355,".",IF(OPER!$AB355&lt;=HOUR(AM$7),MAX($Q260:AK260,0)+1,".")))</f>
        <v>,</v>
      </c>
      <c r="AM260" s="269" t="str">
        <f>IF($E260=$E259,IF(AN259=".",IF(MAX($Q260:AL260,0)=OPER!$AA355,".",IF(OPER!$AB355&lt;=HOUR(AN$7),MAX($Q260:AL260,0)+1,".")),","),IF(MAX($Q260:AL260,0)=OPER!$AA355,".",IF(OPER!$AB355&lt;=HOUR(AN$7),MAX($Q260:AL260,0)+1,".")))</f>
        <v>,</v>
      </c>
      <c r="AN260" s="270" t="str">
        <f>IF($E260=$E259,IF(AO259=".",IF(MAX($Q260:AM260,0)=OPER!$AA355,".",IF(OPER!$AB355&lt;=HOUR(AO$7),MAX($Q260:AM260,0)+1,".")),","),IF(MAX($Q260:AM260,0)=OPER!$AA355,".",IF(OPER!$AB355&lt;=HOUR(AO$7),MAX($Q260:AM260,0)+1,".")))</f>
        <v>,</v>
      </c>
      <c r="AO260" s="271" t="str">
        <f>IF($E260=$E259,IF(AP259=".",IF(MAX($Q260:AN260,0)=OPER!$AA355,".",IF(OPER!$AB355&lt;=HOUR(AP$7),MAX($Q260:AN260,0)+1,".")),","),IF(MAX($Q260:AN260,0)=OPER!$AA355,".",IF(OPER!$AB355&lt;=HOUR(AP$7),MAX($Q260:AN260,0)+1,".")))</f>
        <v>,</v>
      </c>
      <c r="AP260" s="269" t="str">
        <f>IF($E260=$E259,IF(AQ259=".",IF(MAX($Q260:AO260,0)=OPER!$AA355,".",IF(OPER!$AB355&lt;=HOUR(AQ$7),MAX($Q260:AO260,0)+1,".")),","),IF(MAX($Q260:AO260,0)=OPER!$AA355,".",IF(OPER!$AB355&lt;=HOUR(AQ$7),MAX($Q260:AO260,0)+1,".")))</f>
        <v>,</v>
      </c>
      <c r="AQ260" s="269" t="str">
        <f>IF($E260=$E259,IF(AR259=".",IF(MAX($Q260:AP260,0)=OPER!$AA355,".",IF(OPER!$AB355&lt;=HOUR(AR$7),MAX($Q260:AP260,0)+1,".")),","),IF(MAX($Q260:AP260,0)=OPER!$AA355,".",IF(OPER!$AB355&lt;=HOUR(AR$7),MAX($Q260:AP260,0)+1,".")))</f>
        <v>,</v>
      </c>
      <c r="AR260" s="270" t="str">
        <f>IF($E260=$E259,IF(AS259=".",IF(MAX($Q260:AQ260,0)=OPER!$AA355,".",IF(OPER!$AB355&lt;=HOUR(AS$7),MAX($Q260:AQ260,0)+1,".")),","),IF(MAX($Q260:AQ260,0)=OPER!$AA355,".",IF(OPER!$AB355&lt;=HOUR(AS$7),MAX($Q260:AQ260,0)+1,".")))</f>
        <v>,</v>
      </c>
      <c r="AS260" s="271" t="str">
        <f>IF($E260=$E259,IF(AT259=".",IF(MAX($Q260:AR260,0)=OPER!$AA355,".",IF(OPER!$AB355&lt;=HOUR(AT$7),MAX($Q260:AR260,0)+1,".")),","),IF(MAX($Q260:AR260,0)=OPER!$AA355,".",IF(OPER!$AB355&lt;=HOUR(AT$7),MAX($Q260:AR260,0)+1,".")))</f>
        <v>,</v>
      </c>
      <c r="AT260" s="269" t="str">
        <f>IF($E260=$E259,IF(AU259=".",IF(MAX($Q260:AS260,0)=OPER!$AA355,".",IF(OPER!$AB355&lt;=HOUR(AU$7),MAX($Q260:AS260,0)+1,".")),","),IF(MAX($Q260:AS260,0)=OPER!$AA355,".",IF(OPER!$AB355&lt;=HOUR(AU$7),MAX($Q260:AS260,0)+1,".")))</f>
        <v>,</v>
      </c>
      <c r="AU260" s="269" t="str">
        <f>IF($E260=$E259,IF(AV259=".",IF(MAX($Q260:AT260,0)=OPER!$AA355,".",IF(OPER!$AB355&lt;=HOUR(AV$7),MAX($Q260:AT260,0)+1,".")),","),IF(MAX($Q260:AT260,0)=OPER!$AA355,".",IF(OPER!$AB355&lt;=HOUR(AV$7),MAX($Q260:AT260,0)+1,".")))</f>
        <v>,</v>
      </c>
      <c r="AV260" s="270" t="str">
        <f>IF($E260=$E259,IF(AW259=".",IF(MAX($Q260:AU260,0)=OPER!$AA355,".",IF(OPER!$AB355&lt;=HOUR(AW$7),MAX($Q260:AU260,0)+1,".")),","),IF(MAX($Q260:AU260,0)=OPER!$AA355,".",IF(OPER!$AB355&lt;=HOUR(AW$7),MAX($Q260:AU260,0)+1,".")))</f>
        <v>,</v>
      </c>
      <c r="AW260" s="271" t="str">
        <f>IF($E260=$E259,IF(AX259=".",IF(MAX($Q260:AV260,0)=OPER!$AA355,".",IF(OPER!$AB355&lt;=HOUR(AX$7),MAX($Q260:AV260,0)+1,".")),","),IF(MAX($Q260:AV260,0)=OPER!$AA355,".",IF(OPER!$AB355&lt;=HOUR(AX$7),MAX($Q260:AV260,0)+1,".")))</f>
        <v>,</v>
      </c>
      <c r="AX260" s="269" t="str">
        <f>IF($E260=$E259,IF(AY259=".",IF(MAX($Q260:AW260,0)=OPER!$AA355,".",IF(OPER!$AB355&lt;=HOUR(AY$7),MAX($Q260:AW260,0)+1,".")),","),IF(MAX($Q260:AW260,0)=OPER!$AA355,".",IF(OPER!$AB355&lt;=HOUR(AY$7),MAX($Q260:AW260,0)+1,".")))</f>
        <v>,</v>
      </c>
      <c r="AY260" s="269" t="str">
        <f>IF($E260=$E259,IF(AZ259=".",IF(MAX($Q260:AX260,0)=OPER!$AA355,".",IF(OPER!$AB355&lt;=HOUR(AZ$7),MAX($Q260:AX260,0)+1,".")),","),IF(MAX($Q260:AX260,0)=OPER!$AA355,".",IF(OPER!$AB355&lt;=HOUR(AZ$7),MAX($Q260:AX260,0)+1,".")))</f>
        <v>,</v>
      </c>
      <c r="AZ260" s="270" t="str">
        <f>IF($E260=$E259,IF(BA259=".",IF(MAX($Q260:AY260,0)=OPER!$AA355,".",IF(OPER!$AB355&lt;=HOUR(BA$7),MAX($Q260:AY260,0)+1,".")),","),IF(MAX($Q260:AY260,0)=OPER!$AA355,".",IF(OPER!$AB355&lt;=HOUR(BA$7),MAX($Q260:AY260,0)+1,".")))</f>
        <v>,</v>
      </c>
      <c r="BA260" s="30">
        <f>+OPER!AK254</f>
        <v>0</v>
      </c>
    </row>
    <row r="261" spans="1:53" ht="59.8" x14ac:dyDescent="0.2">
      <c r="A261" s="282" t="str">
        <f>IF(OPER!AF255=0,"",OPER!AF255)</f>
        <v/>
      </c>
      <c r="B261" s="109" t="str">
        <f>IF(OPER!V255=0,"",OPER!V255)</f>
        <v/>
      </c>
      <c r="C261" s="71" t="str">
        <f>IF(OPER!U255 = 0,"", OPER!U255)</f>
        <v/>
      </c>
      <c r="D261" s="30" t="str">
        <f t="shared" si="16"/>
        <v/>
      </c>
      <c r="E261" s="262" t="str">
        <f>IF(OPER!X255 = 0,"",OPER!X255)</f>
        <v/>
      </c>
      <c r="F261" s="262" t="str">
        <f>IF(OPER!I255 = 0,"",OPER!I255)</f>
        <v/>
      </c>
      <c r="G261" s="263" t="str">
        <f>IF(OPER!C255=0,"",OPER!C255)</f>
        <v/>
      </c>
      <c r="H261" s="30" t="str">
        <f>IF(OPER!R255 = 0,"",OPER!R255)</f>
        <v/>
      </c>
      <c r="I261" s="30" t="str">
        <f>IF(OPER!F255=0,"", OPER!F255)</f>
        <v/>
      </c>
      <c r="J261" s="108" t="str">
        <f>IF(OPER!G255=0,"",OPER!G255)</f>
        <v/>
      </c>
      <c r="K261" s="250">
        <f>+OPER!R255</f>
        <v>0</v>
      </c>
      <c r="L261" s="262">
        <f t="shared" si="17"/>
        <v>0</v>
      </c>
      <c r="M261" s="250">
        <f t="shared" si="18"/>
        <v>0</v>
      </c>
      <c r="N261" s="205" t="str">
        <f>IF(OPER!A255=0,"",OPER!A255)</f>
        <v/>
      </c>
      <c r="O261" s="73" t="str">
        <f>IF(OPER!AJ2111=0,"",OPER!AJ2111)</f>
        <v/>
      </c>
      <c r="P261" s="264" t="str">
        <f>IF(OPER!AH255="EJECUTADO","SI",IF(OPER!AH255="NO EJECUTADO","NO",""))</f>
        <v/>
      </c>
      <c r="Q261" s="264" t="str">
        <f>IF(OPER!AN255="EJECUTADO","SI",IF(OPER!AN255="NO EJECUTADO","NO",""))</f>
        <v/>
      </c>
      <c r="R261" s="221" t="str">
        <f>IFERROR(VLOOKUP(OPER!Z255,OPER!$AU$490:$AV$577,2,0),"NO ASIGNADO")</f>
        <v>NO ASIGNADO</v>
      </c>
      <c r="S261" s="6">
        <f>+OPER!AG255</f>
        <v>0</v>
      </c>
      <c r="T261" s="268" t="str">
        <f>IF($E261=$E260,IF(U260=".",IF(MAX($Q261:Q261,0)=OPER!$AA356,".",IF(OPER!$AB356&lt;=HOUR(U$7),MAX($Q261:Q261,0)+1,".")),","),IF(MAX($Q261:Q261,0)=OPER!$AA356,".",IF(OPER!$AB356&lt;=HOUR(U$7),MAX($Q261:Q261,0)+1,".")))</f>
        <v>,</v>
      </c>
      <c r="U261" s="269" t="str">
        <f>IF($E261=$E260,IF(V260=".",IF(MAX($Q261:T261,0)=OPER!$AA356,".",IF(OPER!$AB356&lt;=HOUR(V$7),MAX($Q261:T261,0)+1,".")),","),IF(MAX($Q261:T261,0)=OPER!$AA356,".",IF(OPER!$AB356&lt;=HOUR(V$7),MAX($Q261:T261,0)+1,".")))</f>
        <v>,</v>
      </c>
      <c r="V261" s="269" t="str">
        <f>IF($E261=$E260,IF(W260=".",IF(MAX($Q261:U261,0)=OPER!$AA356,".",IF(OPER!$AB356&lt;=HOUR(W$7),MAX($Q261:U261,0)+1,".")),","),IF(MAX($Q261:U261,0)=OPER!$AA356,".",IF(OPER!$AB356&lt;=HOUR(W$7),MAX($Q261:U261,0)+1,".")))</f>
        <v>,</v>
      </c>
      <c r="W261" s="269" t="str">
        <f>IF($E261=$E260,IF(X260=".",IF(MAX($Q261:V261,0)=OPER!$AA356,".",IF(OPER!$AB356&lt;=HOUR(X$7),MAX($Q261:V261,0)+1,".")),","),IF(MAX($Q261:V261,0)=OPER!$AA356,".",IF(OPER!$AB356&lt;=HOUR(X$7),MAX($Q261:V261,0)+1,".")))</f>
        <v>,</v>
      </c>
      <c r="X261" s="270" t="str">
        <f>IF($E261=$E260,IF(Y260=".",IF(MAX($Q261:W261,0)=OPER!$AA356,".",IF(OPER!$AB356&lt;=HOUR(Y$7),MAX($Q261:W261,0)+1,".")),","),IF(MAX($Q261:W261,0)=OPER!$AA356,".",IF(OPER!$AB356&lt;=HOUR(Y$7),MAX($Q261:W261,0)+1,".")))</f>
        <v>,</v>
      </c>
      <c r="Y261" s="271" t="str">
        <f>IF($E261=$E260,IF(Z260=".",IF(MAX($Q261:X261,0)=OPER!$AA356,".",IF(OPER!$AB356&lt;=HOUR(Z$7),MAX($Q261:X261,0)+1,".")),","),IF(MAX($Q261:X261,0)=OPER!$AA356,".",IF(OPER!$AB356&lt;=HOUR(Z$7),MAX($Q261:X261,0)+1,".")))</f>
        <v>,</v>
      </c>
      <c r="Z261" s="269" t="str">
        <f>IF($E261=$E260,IF(AA260=".",IF(MAX($Q261:Y261,0)=OPER!$AA356,".",IF(OPER!$AB356&lt;=HOUR(AA$7),MAX($Q261:Y261,0)+1,".")),","),IF(MAX($Q261:Y261,0)=OPER!$AA356,".",IF(OPER!$AB356&lt;=HOUR(AA$7),MAX($Q261:Y261,0)+1,".")))</f>
        <v>,</v>
      </c>
      <c r="AA261" s="269" t="str">
        <f>IF($E261=$E260,IF(AB260=".",IF(MAX($Q261:Z261,0)=OPER!$AA356,".",IF(OPER!$AB356&lt;=HOUR(AB$7),MAX($Q261:Z261,0)+1,".")),","),IF(MAX($Q261:Z261,0)=OPER!$AA356,".",IF(OPER!$AB356&lt;=HOUR(AB$7),MAX($Q261:Z261,0)+1,".")))</f>
        <v>,</v>
      </c>
      <c r="AB261" s="270" t="str">
        <f>IF($E261=$E260,IF(AC260=".",IF(MAX($Q261:AA261,0)=OPER!$AA356,".",IF(OPER!$AB356&lt;=HOUR(AC$7),MAX($Q261:AA261,0)+1,".")),","),IF(MAX($Q261:AA261,0)=OPER!$AA356,".",IF(OPER!$AB356&lt;=HOUR(AC$7),MAX($Q261:AA261,0)+1,".")))</f>
        <v>,</v>
      </c>
      <c r="AC261" s="271" t="str">
        <f>IF($E261=$E260,IF(AD260=".",IF(MAX($Q261:AB261,0)=OPER!$AA356,".",IF(OPER!$AB356&lt;=HOUR(AD$7),MAX($Q261:AB261,0)+1,".")),","),IF(MAX($Q261:AB261,0)=OPER!$AA356,".",IF(OPER!$AB356&lt;=HOUR(AD$7),MAX($Q261:AB261,0)+1,".")))</f>
        <v>,</v>
      </c>
      <c r="AD261" s="269" t="str">
        <f>IF($E261=$E260,IF(AE260=".",IF(MAX($Q261:AC261,0)=OPER!$AA356,".",IF(OPER!$AB356&lt;=HOUR(AE$7),MAX($Q261:AC261,0)+1,".")),","),IF(MAX($Q261:AC261,0)=OPER!$AA356,".",IF(OPER!$AB356&lt;=HOUR(AE$7),MAX($Q261:AC261,0)+1,".")))</f>
        <v>,</v>
      </c>
      <c r="AE261" s="269" t="str">
        <f>IF($E261=$E260,IF(AF260=".",IF(MAX($Q261:AD261,0)=OPER!$AA356,".",IF(OPER!$AB356&lt;=HOUR(AF$7),MAX($Q261:AD261,0)+1,".")),","),IF(MAX($Q261:AD261,0)=OPER!$AA356,".",IF(OPER!$AB356&lt;=HOUR(AF$7),MAX($Q261:AD261,0)+1,".")))</f>
        <v>,</v>
      </c>
      <c r="AF261" s="270" t="str">
        <f>IF($E261=$E260,IF(AG260=".",IF(MAX($Q261:AE261,0)=OPER!$AA356,".",IF(OPER!$AB356&lt;=HOUR(AG$7),MAX($Q261:AE261,0)+1,".")),","),IF(MAX($Q261:AE261,0)=OPER!$AA356,".",IF(OPER!$AB356&lt;=HOUR(AG$7),MAX($Q261:AE261,0)+1,".")))</f>
        <v>,</v>
      </c>
      <c r="AG261" s="271" t="str">
        <f>IF($E261=$E260,IF(AH260=".",IF(MAX($Q261:AF261,0)=OPER!$AA356,".",IF(OPER!$AB356&lt;=HOUR(AH$7),MAX($Q261:AF261,0)+1,".")),","),IF(MAX($Q261:AF261,0)=OPER!$AA356,".",IF(OPER!$AB356&lt;=HOUR(AH$7),MAX($Q261:AF261,0)+1,".")))</f>
        <v>,</v>
      </c>
      <c r="AH261" s="269" t="str">
        <f>IF($E261=$E260,IF(AI260=".",IF(MAX($Q261:AG261,0)=OPER!$AA356,".",IF(OPER!$AB356&lt;=HOUR(AI$7),MAX($Q261:AG261,0)+1,".")),","),IF(MAX($Q261:AG261,0)=OPER!$AA356,".",IF(OPER!$AB356&lt;=HOUR(AI$7),MAX($Q261:AG261,0)+1,".")))</f>
        <v>,</v>
      </c>
      <c r="AI261" s="269" t="str">
        <f>IF($E261=$E260,IF(AJ260=".",IF(MAX($Q261:AH261,0)=OPER!$AA356,".",IF(OPER!$AB356&lt;=HOUR(AJ$7),MAX($Q261:AH261,0)+1,".")),","),IF(MAX($Q261:AH261,0)=OPER!$AA356,".",IF(OPER!$AB356&lt;=HOUR(AJ$7),MAX($Q261:AH261,0)+1,".")))</f>
        <v>,</v>
      </c>
      <c r="AJ261" s="270" t="str">
        <f>IF($E261=$E260,IF(AK260=".",IF(MAX($Q261:AI261,0)=OPER!$AA356,".",IF(OPER!$AB356&lt;=HOUR(AK$7),MAX($Q261:AI261,0)+1,".")),","),IF(MAX($Q261:AI261,0)=OPER!$AA356,".",IF(OPER!$AB356&lt;=HOUR(AK$7),MAX($Q261:AI261,0)+1,".")))</f>
        <v>,</v>
      </c>
      <c r="AK261" s="271" t="str">
        <f>IF($E261=$E260,IF(AL260=".",IF(MAX($Q261:AJ261,0)=OPER!$AA356,".",IF(OPER!$AB356&lt;=HOUR(AL$7),MAX($Q261:AJ261,0)+1,".")),","),IF(MAX($Q261:AJ261,0)=OPER!$AA356,".",IF(OPER!$AB356&lt;=HOUR(AL$7),MAX($Q261:AJ261,0)+1,".")))</f>
        <v>,</v>
      </c>
      <c r="AL261" s="269" t="str">
        <f>IF($E261=$E260,IF(AM260=".",IF(MAX($Q261:AK261,0)=OPER!$AA356,".",IF(OPER!$AB356&lt;=HOUR(AM$7),MAX($Q261:AK261,0)+1,".")),","),IF(MAX($Q261:AK261,0)=OPER!$AA356,".",IF(OPER!$AB356&lt;=HOUR(AM$7),MAX($Q261:AK261,0)+1,".")))</f>
        <v>,</v>
      </c>
      <c r="AM261" s="269" t="str">
        <f>IF($E261=$E260,IF(AN260=".",IF(MAX($Q261:AL261,0)=OPER!$AA356,".",IF(OPER!$AB356&lt;=HOUR(AN$7),MAX($Q261:AL261,0)+1,".")),","),IF(MAX($Q261:AL261,0)=OPER!$AA356,".",IF(OPER!$AB356&lt;=HOUR(AN$7),MAX($Q261:AL261,0)+1,".")))</f>
        <v>,</v>
      </c>
      <c r="AN261" s="270" t="str">
        <f>IF($E261=$E260,IF(AO260=".",IF(MAX($Q261:AM261,0)=OPER!$AA356,".",IF(OPER!$AB356&lt;=HOUR(AO$7),MAX($Q261:AM261,0)+1,".")),","),IF(MAX($Q261:AM261,0)=OPER!$AA356,".",IF(OPER!$AB356&lt;=HOUR(AO$7),MAX($Q261:AM261,0)+1,".")))</f>
        <v>,</v>
      </c>
      <c r="AO261" s="271" t="str">
        <f>IF($E261=$E260,IF(AP260=".",IF(MAX($Q261:AN261,0)=OPER!$AA356,".",IF(OPER!$AB356&lt;=HOUR(AP$7),MAX($Q261:AN261,0)+1,".")),","),IF(MAX($Q261:AN261,0)=OPER!$AA356,".",IF(OPER!$AB356&lt;=HOUR(AP$7),MAX($Q261:AN261,0)+1,".")))</f>
        <v>,</v>
      </c>
      <c r="AP261" s="269" t="str">
        <f>IF($E261=$E260,IF(AQ260=".",IF(MAX($Q261:AO261,0)=OPER!$AA356,".",IF(OPER!$AB356&lt;=HOUR(AQ$7),MAX($Q261:AO261,0)+1,".")),","),IF(MAX($Q261:AO261,0)=OPER!$AA356,".",IF(OPER!$AB356&lt;=HOUR(AQ$7),MAX($Q261:AO261,0)+1,".")))</f>
        <v>,</v>
      </c>
      <c r="AQ261" s="269" t="str">
        <f>IF($E261=$E260,IF(AR260=".",IF(MAX($Q261:AP261,0)=OPER!$AA356,".",IF(OPER!$AB356&lt;=HOUR(AR$7),MAX($Q261:AP261,0)+1,".")),","),IF(MAX($Q261:AP261,0)=OPER!$AA356,".",IF(OPER!$AB356&lt;=HOUR(AR$7),MAX($Q261:AP261,0)+1,".")))</f>
        <v>,</v>
      </c>
      <c r="AR261" s="270" t="str">
        <f>IF($E261=$E260,IF(AS260=".",IF(MAX($Q261:AQ261,0)=OPER!$AA356,".",IF(OPER!$AB356&lt;=HOUR(AS$7),MAX($Q261:AQ261,0)+1,".")),","),IF(MAX($Q261:AQ261,0)=OPER!$AA356,".",IF(OPER!$AB356&lt;=HOUR(AS$7),MAX($Q261:AQ261,0)+1,".")))</f>
        <v>,</v>
      </c>
      <c r="AS261" s="271" t="str">
        <f>IF($E261=$E260,IF(AT260=".",IF(MAX($Q261:AR261,0)=OPER!$AA356,".",IF(OPER!$AB356&lt;=HOUR(AT$7),MAX($Q261:AR261,0)+1,".")),","),IF(MAX($Q261:AR261,0)=OPER!$AA356,".",IF(OPER!$AB356&lt;=HOUR(AT$7),MAX($Q261:AR261,0)+1,".")))</f>
        <v>,</v>
      </c>
      <c r="AT261" s="269" t="str">
        <f>IF($E261=$E260,IF(AU260=".",IF(MAX($Q261:AS261,0)=OPER!$AA356,".",IF(OPER!$AB356&lt;=HOUR(AU$7),MAX($Q261:AS261,0)+1,".")),","),IF(MAX($Q261:AS261,0)=OPER!$AA356,".",IF(OPER!$AB356&lt;=HOUR(AU$7),MAX($Q261:AS261,0)+1,".")))</f>
        <v>,</v>
      </c>
      <c r="AU261" s="269" t="str">
        <f>IF($E261=$E260,IF(AV260=".",IF(MAX($Q261:AT261,0)=OPER!$AA356,".",IF(OPER!$AB356&lt;=HOUR(AV$7),MAX($Q261:AT261,0)+1,".")),","),IF(MAX($Q261:AT261,0)=OPER!$AA356,".",IF(OPER!$AB356&lt;=HOUR(AV$7),MAX($Q261:AT261,0)+1,".")))</f>
        <v>,</v>
      </c>
      <c r="AV261" s="270" t="str">
        <f>IF($E261=$E260,IF(AW260=".",IF(MAX($Q261:AU261,0)=OPER!$AA356,".",IF(OPER!$AB356&lt;=HOUR(AW$7),MAX($Q261:AU261,0)+1,".")),","),IF(MAX($Q261:AU261,0)=OPER!$AA356,".",IF(OPER!$AB356&lt;=HOUR(AW$7),MAX($Q261:AU261,0)+1,".")))</f>
        <v>,</v>
      </c>
      <c r="AW261" s="271" t="str">
        <f>IF($E261=$E260,IF(AX260=".",IF(MAX($Q261:AV261,0)=OPER!$AA356,".",IF(OPER!$AB356&lt;=HOUR(AX$7),MAX($Q261:AV261,0)+1,".")),","),IF(MAX($Q261:AV261,0)=OPER!$AA356,".",IF(OPER!$AB356&lt;=HOUR(AX$7),MAX($Q261:AV261,0)+1,".")))</f>
        <v>,</v>
      </c>
      <c r="AX261" s="269" t="str">
        <f>IF($E261=$E260,IF(AY260=".",IF(MAX($Q261:AW261,0)=OPER!$AA356,".",IF(OPER!$AB356&lt;=HOUR(AY$7),MAX($Q261:AW261,0)+1,".")),","),IF(MAX($Q261:AW261,0)=OPER!$AA356,".",IF(OPER!$AB356&lt;=HOUR(AY$7),MAX($Q261:AW261,0)+1,".")))</f>
        <v>,</v>
      </c>
      <c r="AY261" s="269" t="str">
        <f>IF($E261=$E260,IF(AZ260=".",IF(MAX($Q261:AX261,0)=OPER!$AA356,".",IF(OPER!$AB356&lt;=HOUR(AZ$7),MAX($Q261:AX261,0)+1,".")),","),IF(MAX($Q261:AX261,0)=OPER!$AA356,".",IF(OPER!$AB356&lt;=HOUR(AZ$7),MAX($Q261:AX261,0)+1,".")))</f>
        <v>,</v>
      </c>
      <c r="AZ261" s="270" t="str">
        <f>IF($E261=$E260,IF(BA260=".",IF(MAX($Q261:AY261,0)=OPER!$AA356,".",IF(OPER!$AB356&lt;=HOUR(BA$7),MAX($Q261:AY261,0)+1,".")),","),IF(MAX($Q261:AY261,0)=OPER!$AA356,".",IF(OPER!$AB356&lt;=HOUR(BA$7),MAX($Q261:AY261,0)+1,".")))</f>
        <v>,</v>
      </c>
      <c r="BA261" s="30">
        <f>+OPER!AK255</f>
        <v>0</v>
      </c>
    </row>
    <row r="262" spans="1:53" ht="59.8" x14ac:dyDescent="0.2">
      <c r="A262" s="282" t="str">
        <f>IF(OPER!AF256=0,"",OPER!AF256)</f>
        <v/>
      </c>
      <c r="B262" s="109" t="str">
        <f>IF(OPER!V256=0,"",OPER!V256)</f>
        <v/>
      </c>
      <c r="C262" s="71" t="str">
        <f>IF(OPER!U256 = 0,"", OPER!U256)</f>
        <v/>
      </c>
      <c r="D262" s="30" t="str">
        <f t="shared" si="16"/>
        <v/>
      </c>
      <c r="E262" s="262" t="str">
        <f>IF(OPER!X256 = 0,"",OPER!X256)</f>
        <v/>
      </c>
      <c r="F262" s="262" t="str">
        <f>IF(OPER!I256 = 0,"",OPER!I256)</f>
        <v/>
      </c>
      <c r="G262" s="263" t="str">
        <f>IF(OPER!C256=0,"",OPER!C256)</f>
        <v/>
      </c>
      <c r="H262" s="30" t="str">
        <f>IF(OPER!R256 = 0,"",OPER!R256)</f>
        <v/>
      </c>
      <c r="I262" s="30" t="str">
        <f>IF(OPER!F256=0,"", OPER!F256)</f>
        <v/>
      </c>
      <c r="J262" s="108" t="str">
        <f>IF(OPER!G256=0,"",OPER!G256)</f>
        <v/>
      </c>
      <c r="K262" s="250">
        <f>+OPER!R256</f>
        <v>0</v>
      </c>
      <c r="L262" s="262">
        <f t="shared" si="17"/>
        <v>0</v>
      </c>
      <c r="M262" s="250">
        <f t="shared" si="18"/>
        <v>0</v>
      </c>
      <c r="N262" s="205" t="str">
        <f>IF(OPER!A256=0,"",OPER!A256)</f>
        <v/>
      </c>
      <c r="O262" s="73" t="str">
        <f>IF(OPER!AJ2112=0,"",OPER!AJ2112)</f>
        <v/>
      </c>
      <c r="P262" s="264" t="str">
        <f>IF(OPER!AH256="EJECUTADO","SI",IF(OPER!AH256="NO EJECUTADO","NO",""))</f>
        <v/>
      </c>
      <c r="Q262" s="264" t="str">
        <f>IF(OPER!AN256="EJECUTADO","SI",IF(OPER!AN256="NO EJECUTADO","NO",""))</f>
        <v/>
      </c>
      <c r="R262" s="221" t="str">
        <f>IFERROR(VLOOKUP(OPER!Z256,OPER!$AU$490:$AV$577,2,0),"NO ASIGNADO")</f>
        <v>NO ASIGNADO</v>
      </c>
      <c r="S262" s="6">
        <f>+OPER!AG256</f>
        <v>0</v>
      </c>
      <c r="T262" s="268" t="str">
        <f>IF($E262=$E261,IF(U261=".",IF(MAX($Q262:Q262,0)=OPER!$AA357,".",IF(OPER!$AB357&lt;=HOUR(U$7),MAX($Q262:Q262,0)+1,".")),","),IF(MAX($Q262:Q262,0)=OPER!$AA357,".",IF(OPER!$AB357&lt;=HOUR(U$7),MAX($Q262:Q262,0)+1,".")))</f>
        <v>,</v>
      </c>
      <c r="U262" s="269" t="str">
        <f>IF($E262=$E261,IF(V261=".",IF(MAX($Q262:T262,0)=OPER!$AA357,".",IF(OPER!$AB357&lt;=HOUR(V$7),MAX($Q262:T262,0)+1,".")),","),IF(MAX($Q262:T262,0)=OPER!$AA357,".",IF(OPER!$AB357&lt;=HOUR(V$7),MAX($Q262:T262,0)+1,".")))</f>
        <v>,</v>
      </c>
      <c r="V262" s="269" t="str">
        <f>IF($E262=$E261,IF(W261=".",IF(MAX($Q262:U262,0)=OPER!$AA357,".",IF(OPER!$AB357&lt;=HOUR(W$7),MAX($Q262:U262,0)+1,".")),","),IF(MAX($Q262:U262,0)=OPER!$AA357,".",IF(OPER!$AB357&lt;=HOUR(W$7),MAX($Q262:U262,0)+1,".")))</f>
        <v>,</v>
      </c>
      <c r="W262" s="269" t="str">
        <f>IF($E262=$E261,IF(X261=".",IF(MAX($Q262:V262,0)=OPER!$AA357,".",IF(OPER!$AB357&lt;=HOUR(X$7),MAX($Q262:V262,0)+1,".")),","),IF(MAX($Q262:V262,0)=OPER!$AA357,".",IF(OPER!$AB357&lt;=HOUR(X$7),MAX($Q262:V262,0)+1,".")))</f>
        <v>,</v>
      </c>
      <c r="X262" s="270" t="str">
        <f>IF($E262=$E261,IF(Y261=".",IF(MAX($Q262:W262,0)=OPER!$AA357,".",IF(OPER!$AB357&lt;=HOUR(Y$7),MAX($Q262:W262,0)+1,".")),","),IF(MAX($Q262:W262,0)=OPER!$AA357,".",IF(OPER!$AB357&lt;=HOUR(Y$7),MAX($Q262:W262,0)+1,".")))</f>
        <v>,</v>
      </c>
      <c r="Y262" s="271" t="str">
        <f>IF($E262=$E261,IF(Z261=".",IF(MAX($Q262:X262,0)=OPER!$AA357,".",IF(OPER!$AB357&lt;=HOUR(Z$7),MAX($Q262:X262,0)+1,".")),","),IF(MAX($Q262:X262,0)=OPER!$AA357,".",IF(OPER!$AB357&lt;=HOUR(Z$7),MAX($Q262:X262,0)+1,".")))</f>
        <v>,</v>
      </c>
      <c r="Z262" s="269" t="str">
        <f>IF($E262=$E261,IF(AA261=".",IF(MAX($Q262:Y262,0)=OPER!$AA357,".",IF(OPER!$AB357&lt;=HOUR(AA$7),MAX($Q262:Y262,0)+1,".")),","),IF(MAX($Q262:Y262,0)=OPER!$AA357,".",IF(OPER!$AB357&lt;=HOUR(AA$7),MAX($Q262:Y262,0)+1,".")))</f>
        <v>,</v>
      </c>
      <c r="AA262" s="269" t="str">
        <f>IF($E262=$E261,IF(AB261=".",IF(MAX($Q262:Z262,0)=OPER!$AA357,".",IF(OPER!$AB357&lt;=HOUR(AB$7),MAX($Q262:Z262,0)+1,".")),","),IF(MAX($Q262:Z262,0)=OPER!$AA357,".",IF(OPER!$AB357&lt;=HOUR(AB$7),MAX($Q262:Z262,0)+1,".")))</f>
        <v>,</v>
      </c>
      <c r="AB262" s="270" t="str">
        <f>IF($E262=$E261,IF(AC261=".",IF(MAX($Q262:AA262,0)=OPER!$AA357,".",IF(OPER!$AB357&lt;=HOUR(AC$7),MAX($Q262:AA262,0)+1,".")),","),IF(MAX($Q262:AA262,0)=OPER!$AA357,".",IF(OPER!$AB357&lt;=HOUR(AC$7),MAX($Q262:AA262,0)+1,".")))</f>
        <v>,</v>
      </c>
      <c r="AC262" s="271" t="str">
        <f>IF($E262=$E261,IF(AD261=".",IF(MAX($Q262:AB262,0)=OPER!$AA357,".",IF(OPER!$AB357&lt;=HOUR(AD$7),MAX($Q262:AB262,0)+1,".")),","),IF(MAX($Q262:AB262,0)=OPER!$AA357,".",IF(OPER!$AB357&lt;=HOUR(AD$7),MAX($Q262:AB262,0)+1,".")))</f>
        <v>,</v>
      </c>
      <c r="AD262" s="269" t="str">
        <f>IF($E262=$E261,IF(AE261=".",IF(MAX($Q262:AC262,0)=OPER!$AA357,".",IF(OPER!$AB357&lt;=HOUR(AE$7),MAX($Q262:AC262,0)+1,".")),","),IF(MAX($Q262:AC262,0)=OPER!$AA357,".",IF(OPER!$AB357&lt;=HOUR(AE$7),MAX($Q262:AC262,0)+1,".")))</f>
        <v>,</v>
      </c>
      <c r="AE262" s="269" t="str">
        <f>IF($E262=$E261,IF(AF261=".",IF(MAX($Q262:AD262,0)=OPER!$AA357,".",IF(OPER!$AB357&lt;=HOUR(AF$7),MAX($Q262:AD262,0)+1,".")),","),IF(MAX($Q262:AD262,0)=OPER!$AA357,".",IF(OPER!$AB357&lt;=HOUR(AF$7),MAX($Q262:AD262,0)+1,".")))</f>
        <v>,</v>
      </c>
      <c r="AF262" s="270" t="str">
        <f>IF($E262=$E261,IF(AG261=".",IF(MAX($Q262:AE262,0)=OPER!$AA357,".",IF(OPER!$AB357&lt;=HOUR(AG$7),MAX($Q262:AE262,0)+1,".")),","),IF(MAX($Q262:AE262,0)=OPER!$AA357,".",IF(OPER!$AB357&lt;=HOUR(AG$7),MAX($Q262:AE262,0)+1,".")))</f>
        <v>,</v>
      </c>
      <c r="AG262" s="271" t="str">
        <f>IF($E262=$E261,IF(AH261=".",IF(MAX($Q262:AF262,0)=OPER!$AA357,".",IF(OPER!$AB357&lt;=HOUR(AH$7),MAX($Q262:AF262,0)+1,".")),","),IF(MAX($Q262:AF262,0)=OPER!$AA357,".",IF(OPER!$AB357&lt;=HOUR(AH$7),MAX($Q262:AF262,0)+1,".")))</f>
        <v>,</v>
      </c>
      <c r="AH262" s="269" t="str">
        <f>IF($E262=$E261,IF(AI261=".",IF(MAX($Q262:AG262,0)=OPER!$AA357,".",IF(OPER!$AB357&lt;=HOUR(AI$7),MAX($Q262:AG262,0)+1,".")),","),IF(MAX($Q262:AG262,0)=OPER!$AA357,".",IF(OPER!$AB357&lt;=HOUR(AI$7),MAX($Q262:AG262,0)+1,".")))</f>
        <v>,</v>
      </c>
      <c r="AI262" s="269" t="str">
        <f>IF($E262=$E261,IF(AJ261=".",IF(MAX($Q262:AH262,0)=OPER!$AA357,".",IF(OPER!$AB357&lt;=HOUR(AJ$7),MAX($Q262:AH262,0)+1,".")),","),IF(MAX($Q262:AH262,0)=OPER!$AA357,".",IF(OPER!$AB357&lt;=HOUR(AJ$7),MAX($Q262:AH262,0)+1,".")))</f>
        <v>,</v>
      </c>
      <c r="AJ262" s="270" t="str">
        <f>IF($E262=$E261,IF(AK261=".",IF(MAX($Q262:AI262,0)=OPER!$AA357,".",IF(OPER!$AB357&lt;=HOUR(AK$7),MAX($Q262:AI262,0)+1,".")),","),IF(MAX($Q262:AI262,0)=OPER!$AA357,".",IF(OPER!$AB357&lt;=HOUR(AK$7),MAX($Q262:AI262,0)+1,".")))</f>
        <v>,</v>
      </c>
      <c r="AK262" s="271" t="str">
        <f>IF($E262=$E261,IF(AL261=".",IF(MAX($Q262:AJ262,0)=OPER!$AA357,".",IF(OPER!$AB357&lt;=HOUR(AL$7),MAX($Q262:AJ262,0)+1,".")),","),IF(MAX($Q262:AJ262,0)=OPER!$AA357,".",IF(OPER!$AB357&lt;=HOUR(AL$7),MAX($Q262:AJ262,0)+1,".")))</f>
        <v>,</v>
      </c>
      <c r="AL262" s="269" t="str">
        <f>IF($E262=$E261,IF(AM261=".",IF(MAX($Q262:AK262,0)=OPER!$AA357,".",IF(OPER!$AB357&lt;=HOUR(AM$7),MAX($Q262:AK262,0)+1,".")),","),IF(MAX($Q262:AK262,0)=OPER!$AA357,".",IF(OPER!$AB357&lt;=HOUR(AM$7),MAX($Q262:AK262,0)+1,".")))</f>
        <v>,</v>
      </c>
      <c r="AM262" s="269" t="str">
        <f>IF($E262=$E261,IF(AN261=".",IF(MAX($Q262:AL262,0)=OPER!$AA357,".",IF(OPER!$AB357&lt;=HOUR(AN$7),MAX($Q262:AL262,0)+1,".")),","),IF(MAX($Q262:AL262,0)=OPER!$AA357,".",IF(OPER!$AB357&lt;=HOUR(AN$7),MAX($Q262:AL262,0)+1,".")))</f>
        <v>,</v>
      </c>
      <c r="AN262" s="270" t="str">
        <f>IF($E262=$E261,IF(AO261=".",IF(MAX($Q262:AM262,0)=OPER!$AA357,".",IF(OPER!$AB357&lt;=HOUR(AO$7),MAX($Q262:AM262,0)+1,".")),","),IF(MAX($Q262:AM262,0)=OPER!$AA357,".",IF(OPER!$AB357&lt;=HOUR(AO$7),MAX($Q262:AM262,0)+1,".")))</f>
        <v>,</v>
      </c>
      <c r="AO262" s="271" t="str">
        <f>IF($E262=$E261,IF(AP261=".",IF(MAX($Q262:AN262,0)=OPER!$AA357,".",IF(OPER!$AB357&lt;=HOUR(AP$7),MAX($Q262:AN262,0)+1,".")),","),IF(MAX($Q262:AN262,0)=OPER!$AA357,".",IF(OPER!$AB357&lt;=HOUR(AP$7),MAX($Q262:AN262,0)+1,".")))</f>
        <v>,</v>
      </c>
      <c r="AP262" s="269" t="str">
        <f>IF($E262=$E261,IF(AQ261=".",IF(MAX($Q262:AO262,0)=OPER!$AA357,".",IF(OPER!$AB357&lt;=HOUR(AQ$7),MAX($Q262:AO262,0)+1,".")),","),IF(MAX($Q262:AO262,0)=OPER!$AA357,".",IF(OPER!$AB357&lt;=HOUR(AQ$7),MAX($Q262:AO262,0)+1,".")))</f>
        <v>,</v>
      </c>
      <c r="AQ262" s="269" t="str">
        <f>IF($E262=$E261,IF(AR261=".",IF(MAX($Q262:AP262,0)=OPER!$AA357,".",IF(OPER!$AB357&lt;=HOUR(AR$7),MAX($Q262:AP262,0)+1,".")),","),IF(MAX($Q262:AP262,0)=OPER!$AA357,".",IF(OPER!$AB357&lt;=HOUR(AR$7),MAX($Q262:AP262,0)+1,".")))</f>
        <v>,</v>
      </c>
      <c r="AR262" s="270" t="str">
        <f>IF($E262=$E261,IF(AS261=".",IF(MAX($Q262:AQ262,0)=OPER!$AA357,".",IF(OPER!$AB357&lt;=HOUR(AS$7),MAX($Q262:AQ262,0)+1,".")),","),IF(MAX($Q262:AQ262,0)=OPER!$AA357,".",IF(OPER!$AB357&lt;=HOUR(AS$7),MAX($Q262:AQ262,0)+1,".")))</f>
        <v>,</v>
      </c>
      <c r="AS262" s="271" t="str">
        <f>IF($E262=$E261,IF(AT261=".",IF(MAX($Q262:AR262,0)=OPER!$AA357,".",IF(OPER!$AB357&lt;=HOUR(AT$7),MAX($Q262:AR262,0)+1,".")),","),IF(MAX($Q262:AR262,0)=OPER!$AA357,".",IF(OPER!$AB357&lt;=HOUR(AT$7),MAX($Q262:AR262,0)+1,".")))</f>
        <v>,</v>
      </c>
      <c r="AT262" s="269" t="str">
        <f>IF($E262=$E261,IF(AU261=".",IF(MAX($Q262:AS262,0)=OPER!$AA357,".",IF(OPER!$AB357&lt;=HOUR(AU$7),MAX($Q262:AS262,0)+1,".")),","),IF(MAX($Q262:AS262,0)=OPER!$AA357,".",IF(OPER!$AB357&lt;=HOUR(AU$7),MAX($Q262:AS262,0)+1,".")))</f>
        <v>,</v>
      </c>
      <c r="AU262" s="269" t="str">
        <f>IF($E262=$E261,IF(AV261=".",IF(MAX($Q262:AT262,0)=OPER!$AA357,".",IF(OPER!$AB357&lt;=HOUR(AV$7),MAX($Q262:AT262,0)+1,".")),","),IF(MAX($Q262:AT262,0)=OPER!$AA357,".",IF(OPER!$AB357&lt;=HOUR(AV$7),MAX($Q262:AT262,0)+1,".")))</f>
        <v>,</v>
      </c>
      <c r="AV262" s="270" t="str">
        <f>IF($E262=$E261,IF(AW261=".",IF(MAX($Q262:AU262,0)=OPER!$AA357,".",IF(OPER!$AB357&lt;=HOUR(AW$7),MAX($Q262:AU262,0)+1,".")),","),IF(MAX($Q262:AU262,0)=OPER!$AA357,".",IF(OPER!$AB357&lt;=HOUR(AW$7),MAX($Q262:AU262,0)+1,".")))</f>
        <v>,</v>
      </c>
      <c r="AW262" s="271" t="str">
        <f>IF($E262=$E261,IF(AX261=".",IF(MAX($Q262:AV262,0)=OPER!$AA357,".",IF(OPER!$AB357&lt;=HOUR(AX$7),MAX($Q262:AV262,0)+1,".")),","),IF(MAX($Q262:AV262,0)=OPER!$AA357,".",IF(OPER!$AB357&lt;=HOUR(AX$7),MAX($Q262:AV262,0)+1,".")))</f>
        <v>,</v>
      </c>
      <c r="AX262" s="269" t="str">
        <f>IF($E262=$E261,IF(AY261=".",IF(MAX($Q262:AW262,0)=OPER!$AA357,".",IF(OPER!$AB357&lt;=HOUR(AY$7),MAX($Q262:AW262,0)+1,".")),","),IF(MAX($Q262:AW262,0)=OPER!$AA357,".",IF(OPER!$AB357&lt;=HOUR(AY$7),MAX($Q262:AW262,0)+1,".")))</f>
        <v>,</v>
      </c>
      <c r="AY262" s="269" t="str">
        <f>IF($E262=$E261,IF(AZ261=".",IF(MAX($Q262:AX262,0)=OPER!$AA357,".",IF(OPER!$AB357&lt;=HOUR(AZ$7),MAX($Q262:AX262,0)+1,".")),","),IF(MAX($Q262:AX262,0)=OPER!$AA357,".",IF(OPER!$AB357&lt;=HOUR(AZ$7),MAX($Q262:AX262,0)+1,".")))</f>
        <v>,</v>
      </c>
      <c r="AZ262" s="270" t="str">
        <f>IF($E262=$E261,IF(BA261=".",IF(MAX($Q262:AY262,0)=OPER!$AA357,".",IF(OPER!$AB357&lt;=HOUR(BA$7),MAX($Q262:AY262,0)+1,".")),","),IF(MAX($Q262:AY262,0)=OPER!$AA357,".",IF(OPER!$AB357&lt;=HOUR(BA$7),MAX($Q262:AY262,0)+1,".")))</f>
        <v>,</v>
      </c>
      <c r="BA262" s="30">
        <f>+OPER!AK256</f>
        <v>0</v>
      </c>
    </row>
    <row r="263" spans="1:53" ht="59.8" x14ac:dyDescent="0.2">
      <c r="A263" s="282" t="str">
        <f>IF(OPER!AF257=0,"",OPER!AF257)</f>
        <v/>
      </c>
      <c r="B263" s="109" t="str">
        <f>IF(OPER!V257=0,"",OPER!V257)</f>
        <v/>
      </c>
      <c r="C263" s="71" t="str">
        <f>IF(OPER!U257 = 0,"", OPER!U257)</f>
        <v/>
      </c>
      <c r="D263" s="30" t="str">
        <f t="shared" si="16"/>
        <v/>
      </c>
      <c r="E263" s="262" t="str">
        <f>IF(OPER!X257 = 0,"",OPER!X257)</f>
        <v/>
      </c>
      <c r="F263" s="262" t="str">
        <f>IF(OPER!I257 = 0,"",OPER!I257)</f>
        <v/>
      </c>
      <c r="G263" s="263" t="str">
        <f>IF(OPER!C257=0,"",OPER!C257)</f>
        <v/>
      </c>
      <c r="H263" s="30" t="str">
        <f>IF(OPER!R257 = 0,"",OPER!R257)</f>
        <v/>
      </c>
      <c r="I263" s="30" t="str">
        <f>IF(OPER!F257=0,"", OPER!F257)</f>
        <v/>
      </c>
      <c r="J263" s="108" t="str">
        <f>IF(OPER!G257=0,"",OPER!G257)</f>
        <v/>
      </c>
      <c r="K263" s="250">
        <f>+OPER!R257</f>
        <v>0</v>
      </c>
      <c r="L263" s="262">
        <f t="shared" si="17"/>
        <v>0</v>
      </c>
      <c r="M263" s="250">
        <f t="shared" si="18"/>
        <v>0</v>
      </c>
      <c r="N263" s="205" t="str">
        <f>IF(OPER!A257=0,"",OPER!A257)</f>
        <v/>
      </c>
      <c r="O263" s="73" t="str">
        <f>IF(OPER!AJ2113=0,"",OPER!AJ2113)</f>
        <v/>
      </c>
      <c r="P263" s="264" t="str">
        <f>IF(OPER!AH257="EJECUTADO","SI",IF(OPER!AH257="NO EJECUTADO","NO",""))</f>
        <v/>
      </c>
      <c r="Q263" s="264" t="str">
        <f>IF(OPER!AN257="EJECUTADO","SI",IF(OPER!AN257="NO EJECUTADO","NO",""))</f>
        <v/>
      </c>
      <c r="R263" s="221" t="str">
        <f>IFERROR(VLOOKUP(OPER!Z257,OPER!$AU$490:$AV$577,2,0),"NO ASIGNADO")</f>
        <v>NO ASIGNADO</v>
      </c>
      <c r="S263" s="6">
        <f>+OPER!AG257</f>
        <v>0</v>
      </c>
      <c r="T263" s="268" t="str">
        <f>IF($E263=$E262,IF(U262=".",IF(MAX($Q263:Q263,0)=OPER!$AA358,".",IF(OPER!$AB358&lt;=HOUR(U$7),MAX($Q263:Q263,0)+1,".")),","),IF(MAX($Q263:Q263,0)=OPER!$AA358,".",IF(OPER!$AB358&lt;=HOUR(U$7),MAX($Q263:Q263,0)+1,".")))</f>
        <v>,</v>
      </c>
      <c r="U263" s="269" t="str">
        <f>IF($E263=$E262,IF(V262=".",IF(MAX($Q263:T263,0)=OPER!$AA358,".",IF(OPER!$AB358&lt;=HOUR(V$7),MAX($Q263:T263,0)+1,".")),","),IF(MAX($Q263:T263,0)=OPER!$AA358,".",IF(OPER!$AB358&lt;=HOUR(V$7),MAX($Q263:T263,0)+1,".")))</f>
        <v>,</v>
      </c>
      <c r="V263" s="269" t="str">
        <f>IF($E263=$E262,IF(W262=".",IF(MAX($Q263:U263,0)=OPER!$AA358,".",IF(OPER!$AB358&lt;=HOUR(W$7),MAX($Q263:U263,0)+1,".")),","),IF(MAX($Q263:U263,0)=OPER!$AA358,".",IF(OPER!$AB358&lt;=HOUR(W$7),MAX($Q263:U263,0)+1,".")))</f>
        <v>,</v>
      </c>
      <c r="W263" s="269" t="str">
        <f>IF($E263=$E262,IF(X262=".",IF(MAX($Q263:V263,0)=OPER!$AA358,".",IF(OPER!$AB358&lt;=HOUR(X$7),MAX($Q263:V263,0)+1,".")),","),IF(MAX($Q263:V263,0)=OPER!$AA358,".",IF(OPER!$AB358&lt;=HOUR(X$7),MAX($Q263:V263,0)+1,".")))</f>
        <v>,</v>
      </c>
      <c r="X263" s="270" t="str">
        <f>IF($E263=$E262,IF(Y262=".",IF(MAX($Q263:W263,0)=OPER!$AA358,".",IF(OPER!$AB358&lt;=HOUR(Y$7),MAX($Q263:W263,0)+1,".")),","),IF(MAX($Q263:W263,0)=OPER!$AA358,".",IF(OPER!$AB358&lt;=HOUR(Y$7),MAX($Q263:W263,0)+1,".")))</f>
        <v>,</v>
      </c>
      <c r="Y263" s="271" t="str">
        <f>IF($E263=$E262,IF(Z262=".",IF(MAX($Q263:X263,0)=OPER!$AA358,".",IF(OPER!$AB358&lt;=HOUR(Z$7),MAX($Q263:X263,0)+1,".")),","),IF(MAX($Q263:X263,0)=OPER!$AA358,".",IF(OPER!$AB358&lt;=HOUR(Z$7),MAX($Q263:X263,0)+1,".")))</f>
        <v>,</v>
      </c>
      <c r="Z263" s="269" t="str">
        <f>IF($E263=$E262,IF(AA262=".",IF(MAX($Q263:Y263,0)=OPER!$AA358,".",IF(OPER!$AB358&lt;=HOUR(AA$7),MAX($Q263:Y263,0)+1,".")),","),IF(MAX($Q263:Y263,0)=OPER!$AA358,".",IF(OPER!$AB358&lt;=HOUR(AA$7),MAX($Q263:Y263,0)+1,".")))</f>
        <v>,</v>
      </c>
      <c r="AA263" s="269" t="str">
        <f>IF($E263=$E262,IF(AB262=".",IF(MAX($Q263:Z263,0)=OPER!$AA358,".",IF(OPER!$AB358&lt;=HOUR(AB$7),MAX($Q263:Z263,0)+1,".")),","),IF(MAX($Q263:Z263,0)=OPER!$AA358,".",IF(OPER!$AB358&lt;=HOUR(AB$7),MAX($Q263:Z263,0)+1,".")))</f>
        <v>,</v>
      </c>
      <c r="AB263" s="270" t="str">
        <f>IF($E263=$E262,IF(AC262=".",IF(MAX($Q263:AA263,0)=OPER!$AA358,".",IF(OPER!$AB358&lt;=HOUR(AC$7),MAX($Q263:AA263,0)+1,".")),","),IF(MAX($Q263:AA263,0)=OPER!$AA358,".",IF(OPER!$AB358&lt;=HOUR(AC$7),MAX($Q263:AA263,0)+1,".")))</f>
        <v>,</v>
      </c>
      <c r="AC263" s="271" t="str">
        <f>IF($E263=$E262,IF(AD262=".",IF(MAX($Q263:AB263,0)=OPER!$AA358,".",IF(OPER!$AB358&lt;=HOUR(AD$7),MAX($Q263:AB263,0)+1,".")),","),IF(MAX($Q263:AB263,0)=OPER!$AA358,".",IF(OPER!$AB358&lt;=HOUR(AD$7),MAX($Q263:AB263,0)+1,".")))</f>
        <v>,</v>
      </c>
      <c r="AD263" s="269" t="str">
        <f>IF($E263=$E262,IF(AE262=".",IF(MAX($Q263:AC263,0)=OPER!$AA358,".",IF(OPER!$AB358&lt;=HOUR(AE$7),MAX($Q263:AC263,0)+1,".")),","),IF(MAX($Q263:AC263,0)=OPER!$AA358,".",IF(OPER!$AB358&lt;=HOUR(AE$7),MAX($Q263:AC263,0)+1,".")))</f>
        <v>,</v>
      </c>
      <c r="AE263" s="269" t="str">
        <f>IF($E263=$E262,IF(AF262=".",IF(MAX($Q263:AD263,0)=OPER!$AA358,".",IF(OPER!$AB358&lt;=HOUR(AF$7),MAX($Q263:AD263,0)+1,".")),","),IF(MAX($Q263:AD263,0)=OPER!$AA358,".",IF(OPER!$AB358&lt;=HOUR(AF$7),MAX($Q263:AD263,0)+1,".")))</f>
        <v>,</v>
      </c>
      <c r="AF263" s="270" t="str">
        <f>IF($E263=$E262,IF(AG262=".",IF(MAX($Q263:AE263,0)=OPER!$AA358,".",IF(OPER!$AB358&lt;=HOUR(AG$7),MAX($Q263:AE263,0)+1,".")),","),IF(MAX($Q263:AE263,0)=OPER!$AA358,".",IF(OPER!$AB358&lt;=HOUR(AG$7),MAX($Q263:AE263,0)+1,".")))</f>
        <v>,</v>
      </c>
      <c r="AG263" s="271" t="str">
        <f>IF($E263=$E262,IF(AH262=".",IF(MAX($Q263:AF263,0)=OPER!$AA358,".",IF(OPER!$AB358&lt;=HOUR(AH$7),MAX($Q263:AF263,0)+1,".")),","),IF(MAX($Q263:AF263,0)=OPER!$AA358,".",IF(OPER!$AB358&lt;=HOUR(AH$7),MAX($Q263:AF263,0)+1,".")))</f>
        <v>,</v>
      </c>
      <c r="AH263" s="269" t="str">
        <f>IF($E263=$E262,IF(AI262=".",IF(MAX($Q263:AG263,0)=OPER!$AA358,".",IF(OPER!$AB358&lt;=HOUR(AI$7),MAX($Q263:AG263,0)+1,".")),","),IF(MAX($Q263:AG263,0)=OPER!$AA358,".",IF(OPER!$AB358&lt;=HOUR(AI$7),MAX($Q263:AG263,0)+1,".")))</f>
        <v>,</v>
      </c>
      <c r="AI263" s="269" t="str">
        <f>IF($E263=$E262,IF(AJ262=".",IF(MAX($Q263:AH263,0)=OPER!$AA358,".",IF(OPER!$AB358&lt;=HOUR(AJ$7),MAX($Q263:AH263,0)+1,".")),","),IF(MAX($Q263:AH263,0)=OPER!$AA358,".",IF(OPER!$AB358&lt;=HOUR(AJ$7),MAX($Q263:AH263,0)+1,".")))</f>
        <v>,</v>
      </c>
      <c r="AJ263" s="270" t="str">
        <f>IF($E263=$E262,IF(AK262=".",IF(MAX($Q263:AI263,0)=OPER!$AA358,".",IF(OPER!$AB358&lt;=HOUR(AK$7),MAX($Q263:AI263,0)+1,".")),","),IF(MAX($Q263:AI263,0)=OPER!$AA358,".",IF(OPER!$AB358&lt;=HOUR(AK$7),MAX($Q263:AI263,0)+1,".")))</f>
        <v>,</v>
      </c>
      <c r="AK263" s="271" t="str">
        <f>IF($E263=$E262,IF(AL262=".",IF(MAX($Q263:AJ263,0)=OPER!$AA358,".",IF(OPER!$AB358&lt;=HOUR(AL$7),MAX($Q263:AJ263,0)+1,".")),","),IF(MAX($Q263:AJ263,0)=OPER!$AA358,".",IF(OPER!$AB358&lt;=HOUR(AL$7),MAX($Q263:AJ263,0)+1,".")))</f>
        <v>,</v>
      </c>
      <c r="AL263" s="269" t="str">
        <f>IF($E263=$E262,IF(AM262=".",IF(MAX($Q263:AK263,0)=OPER!$AA358,".",IF(OPER!$AB358&lt;=HOUR(AM$7),MAX($Q263:AK263,0)+1,".")),","),IF(MAX($Q263:AK263,0)=OPER!$AA358,".",IF(OPER!$AB358&lt;=HOUR(AM$7),MAX($Q263:AK263,0)+1,".")))</f>
        <v>,</v>
      </c>
      <c r="AM263" s="269" t="str">
        <f>IF($E263=$E262,IF(AN262=".",IF(MAX($Q263:AL263,0)=OPER!$AA358,".",IF(OPER!$AB358&lt;=HOUR(AN$7),MAX($Q263:AL263,0)+1,".")),","),IF(MAX($Q263:AL263,0)=OPER!$AA358,".",IF(OPER!$AB358&lt;=HOUR(AN$7),MAX($Q263:AL263,0)+1,".")))</f>
        <v>,</v>
      </c>
      <c r="AN263" s="270" t="str">
        <f>IF($E263=$E262,IF(AO262=".",IF(MAX($Q263:AM263,0)=OPER!$AA358,".",IF(OPER!$AB358&lt;=HOUR(AO$7),MAX($Q263:AM263,0)+1,".")),","),IF(MAX($Q263:AM263,0)=OPER!$AA358,".",IF(OPER!$AB358&lt;=HOUR(AO$7),MAX($Q263:AM263,0)+1,".")))</f>
        <v>,</v>
      </c>
      <c r="AO263" s="271" t="str">
        <f>IF($E263=$E262,IF(AP262=".",IF(MAX($Q263:AN263,0)=OPER!$AA358,".",IF(OPER!$AB358&lt;=HOUR(AP$7),MAX($Q263:AN263,0)+1,".")),","),IF(MAX($Q263:AN263,0)=OPER!$AA358,".",IF(OPER!$AB358&lt;=HOUR(AP$7),MAX($Q263:AN263,0)+1,".")))</f>
        <v>,</v>
      </c>
      <c r="AP263" s="269" t="str">
        <f>IF($E263=$E262,IF(AQ262=".",IF(MAX($Q263:AO263,0)=OPER!$AA358,".",IF(OPER!$AB358&lt;=HOUR(AQ$7),MAX($Q263:AO263,0)+1,".")),","),IF(MAX($Q263:AO263,0)=OPER!$AA358,".",IF(OPER!$AB358&lt;=HOUR(AQ$7),MAX($Q263:AO263,0)+1,".")))</f>
        <v>,</v>
      </c>
      <c r="AQ263" s="269" t="str">
        <f>IF($E263=$E262,IF(AR262=".",IF(MAX($Q263:AP263,0)=OPER!$AA358,".",IF(OPER!$AB358&lt;=HOUR(AR$7),MAX($Q263:AP263,0)+1,".")),","),IF(MAX($Q263:AP263,0)=OPER!$AA358,".",IF(OPER!$AB358&lt;=HOUR(AR$7),MAX($Q263:AP263,0)+1,".")))</f>
        <v>,</v>
      </c>
      <c r="AR263" s="270" t="str">
        <f>IF($E263=$E262,IF(AS262=".",IF(MAX($Q263:AQ263,0)=OPER!$AA358,".",IF(OPER!$AB358&lt;=HOUR(AS$7),MAX($Q263:AQ263,0)+1,".")),","),IF(MAX($Q263:AQ263,0)=OPER!$AA358,".",IF(OPER!$AB358&lt;=HOUR(AS$7),MAX($Q263:AQ263,0)+1,".")))</f>
        <v>,</v>
      </c>
      <c r="AS263" s="271" t="str">
        <f>IF($E263=$E262,IF(AT262=".",IF(MAX($Q263:AR263,0)=OPER!$AA358,".",IF(OPER!$AB358&lt;=HOUR(AT$7),MAX($Q263:AR263,0)+1,".")),","),IF(MAX($Q263:AR263,0)=OPER!$AA358,".",IF(OPER!$AB358&lt;=HOUR(AT$7),MAX($Q263:AR263,0)+1,".")))</f>
        <v>,</v>
      </c>
      <c r="AT263" s="269" t="str">
        <f>IF($E263=$E262,IF(AU262=".",IF(MAX($Q263:AS263,0)=OPER!$AA358,".",IF(OPER!$AB358&lt;=HOUR(AU$7),MAX($Q263:AS263,0)+1,".")),","),IF(MAX($Q263:AS263,0)=OPER!$AA358,".",IF(OPER!$AB358&lt;=HOUR(AU$7),MAX($Q263:AS263,0)+1,".")))</f>
        <v>,</v>
      </c>
      <c r="AU263" s="269" t="str">
        <f>IF($E263=$E262,IF(AV262=".",IF(MAX($Q263:AT263,0)=OPER!$AA358,".",IF(OPER!$AB358&lt;=HOUR(AV$7),MAX($Q263:AT263,0)+1,".")),","),IF(MAX($Q263:AT263,0)=OPER!$AA358,".",IF(OPER!$AB358&lt;=HOUR(AV$7),MAX($Q263:AT263,0)+1,".")))</f>
        <v>,</v>
      </c>
      <c r="AV263" s="270" t="str">
        <f>IF($E263=$E262,IF(AW262=".",IF(MAX($Q263:AU263,0)=OPER!$AA358,".",IF(OPER!$AB358&lt;=HOUR(AW$7),MAX($Q263:AU263,0)+1,".")),","),IF(MAX($Q263:AU263,0)=OPER!$AA358,".",IF(OPER!$AB358&lt;=HOUR(AW$7),MAX($Q263:AU263,0)+1,".")))</f>
        <v>,</v>
      </c>
      <c r="AW263" s="271" t="str">
        <f>IF($E263=$E262,IF(AX262=".",IF(MAX($Q263:AV263,0)=OPER!$AA358,".",IF(OPER!$AB358&lt;=HOUR(AX$7),MAX($Q263:AV263,0)+1,".")),","),IF(MAX($Q263:AV263,0)=OPER!$AA358,".",IF(OPER!$AB358&lt;=HOUR(AX$7),MAX($Q263:AV263,0)+1,".")))</f>
        <v>,</v>
      </c>
      <c r="AX263" s="269" t="str">
        <f>IF($E263=$E262,IF(AY262=".",IF(MAX($Q263:AW263,0)=OPER!$AA358,".",IF(OPER!$AB358&lt;=HOUR(AY$7),MAX($Q263:AW263,0)+1,".")),","),IF(MAX($Q263:AW263,0)=OPER!$AA358,".",IF(OPER!$AB358&lt;=HOUR(AY$7),MAX($Q263:AW263,0)+1,".")))</f>
        <v>,</v>
      </c>
      <c r="AY263" s="269" t="str">
        <f>IF($E263=$E262,IF(AZ262=".",IF(MAX($Q263:AX263,0)=OPER!$AA358,".",IF(OPER!$AB358&lt;=HOUR(AZ$7),MAX($Q263:AX263,0)+1,".")),","),IF(MAX($Q263:AX263,0)=OPER!$AA358,".",IF(OPER!$AB358&lt;=HOUR(AZ$7),MAX($Q263:AX263,0)+1,".")))</f>
        <v>,</v>
      </c>
      <c r="AZ263" s="270" t="str">
        <f>IF($E263=$E262,IF(BA262=".",IF(MAX($Q263:AY263,0)=OPER!$AA358,".",IF(OPER!$AB358&lt;=HOUR(BA$7),MAX($Q263:AY263,0)+1,".")),","),IF(MAX($Q263:AY263,0)=OPER!$AA358,".",IF(OPER!$AB358&lt;=HOUR(BA$7),MAX($Q263:AY263,0)+1,".")))</f>
        <v>,</v>
      </c>
      <c r="BA263" s="30">
        <f>+OPER!AK257</f>
        <v>0</v>
      </c>
    </row>
    <row r="264" spans="1:53" ht="59.8" x14ac:dyDescent="0.2">
      <c r="A264" s="282" t="str">
        <f>IF(OPER!AF258=0,"",OPER!AF258)</f>
        <v/>
      </c>
      <c r="B264" s="109" t="str">
        <f>IF(OPER!V258=0,"",OPER!V258)</f>
        <v/>
      </c>
      <c r="C264" s="71" t="str">
        <f>IF(OPER!U258 = 0,"", OPER!U258)</f>
        <v/>
      </c>
      <c r="D264" s="30" t="str">
        <f t="shared" si="16"/>
        <v/>
      </c>
      <c r="E264" s="262" t="str">
        <f>IF(OPER!X258 = 0,"",OPER!X258)</f>
        <v/>
      </c>
      <c r="F264" s="262" t="str">
        <f>IF(OPER!I258 = 0,"",OPER!I258)</f>
        <v/>
      </c>
      <c r="G264" s="263" t="str">
        <f>IF(OPER!C258=0,"",OPER!C258)</f>
        <v/>
      </c>
      <c r="H264" s="30" t="str">
        <f>IF(OPER!R258 = 0,"",OPER!R258)</f>
        <v/>
      </c>
      <c r="I264" s="30" t="str">
        <f>IF(OPER!F258=0,"", OPER!F258)</f>
        <v/>
      </c>
      <c r="J264" s="108" t="str">
        <f>IF(OPER!G258=0,"",OPER!G258)</f>
        <v/>
      </c>
      <c r="K264" s="250">
        <f>+OPER!R258</f>
        <v>0</v>
      </c>
      <c r="L264" s="262">
        <f t="shared" si="17"/>
        <v>0</v>
      </c>
      <c r="M264" s="250">
        <f t="shared" si="18"/>
        <v>0</v>
      </c>
      <c r="N264" s="205" t="str">
        <f>IF(OPER!A258=0,"",OPER!A258)</f>
        <v/>
      </c>
      <c r="O264" s="73" t="str">
        <f>IF(OPER!AJ2114=0,"",OPER!AJ2114)</f>
        <v/>
      </c>
      <c r="P264" s="264" t="str">
        <f>IF(OPER!AH258="EJECUTADO","SI",IF(OPER!AH258="NO EJECUTADO","NO",""))</f>
        <v/>
      </c>
      <c r="Q264" s="264" t="str">
        <f>IF(OPER!AN258="EJECUTADO","SI",IF(OPER!AN258="NO EJECUTADO","NO",""))</f>
        <v/>
      </c>
      <c r="R264" s="221" t="str">
        <f>IFERROR(VLOOKUP(OPER!Z258,OPER!$AU$490:$AV$577,2,0),"NO ASIGNADO")</f>
        <v>NO ASIGNADO</v>
      </c>
      <c r="S264" s="6">
        <f>+OPER!AG258</f>
        <v>0</v>
      </c>
      <c r="T264" s="268" t="str">
        <f>IF($E264=$E263,IF(U263=".",IF(MAX($Q264:Q264,0)=OPER!$AA359,".",IF(OPER!$AB359&lt;=HOUR(U$7),MAX($Q264:Q264,0)+1,".")),","),IF(MAX($Q264:Q264,0)=OPER!$AA359,".",IF(OPER!$AB359&lt;=HOUR(U$7),MAX($Q264:Q264,0)+1,".")))</f>
        <v>,</v>
      </c>
      <c r="U264" s="269" t="str">
        <f>IF($E264=$E263,IF(V263=".",IF(MAX($Q264:T264,0)=OPER!$AA359,".",IF(OPER!$AB359&lt;=HOUR(V$7),MAX($Q264:T264,0)+1,".")),","),IF(MAX($Q264:T264,0)=OPER!$AA359,".",IF(OPER!$AB359&lt;=HOUR(V$7),MAX($Q264:T264,0)+1,".")))</f>
        <v>,</v>
      </c>
      <c r="V264" s="269" t="str">
        <f>IF($E264=$E263,IF(W263=".",IF(MAX($Q264:U264,0)=OPER!$AA359,".",IF(OPER!$AB359&lt;=HOUR(W$7),MAX($Q264:U264,0)+1,".")),","),IF(MAX($Q264:U264,0)=OPER!$AA359,".",IF(OPER!$AB359&lt;=HOUR(W$7),MAX($Q264:U264,0)+1,".")))</f>
        <v>,</v>
      </c>
      <c r="W264" s="269" t="str">
        <f>IF($E264=$E263,IF(X263=".",IF(MAX($Q264:V264,0)=OPER!$AA359,".",IF(OPER!$AB359&lt;=HOUR(X$7),MAX($Q264:V264,0)+1,".")),","),IF(MAX($Q264:V264,0)=OPER!$AA359,".",IF(OPER!$AB359&lt;=HOUR(X$7),MAX($Q264:V264,0)+1,".")))</f>
        <v>,</v>
      </c>
      <c r="X264" s="270" t="str">
        <f>IF($E264=$E263,IF(Y263=".",IF(MAX($Q264:W264,0)=OPER!$AA359,".",IF(OPER!$AB359&lt;=HOUR(Y$7),MAX($Q264:W264,0)+1,".")),","),IF(MAX($Q264:W264,0)=OPER!$AA359,".",IF(OPER!$AB359&lt;=HOUR(Y$7),MAX($Q264:W264,0)+1,".")))</f>
        <v>,</v>
      </c>
      <c r="Y264" s="271" t="str">
        <f>IF($E264=$E263,IF(Z263=".",IF(MAX($Q264:X264,0)=OPER!$AA359,".",IF(OPER!$AB359&lt;=HOUR(Z$7),MAX($Q264:X264,0)+1,".")),","),IF(MAX($Q264:X264,0)=OPER!$AA359,".",IF(OPER!$AB359&lt;=HOUR(Z$7),MAX($Q264:X264,0)+1,".")))</f>
        <v>,</v>
      </c>
      <c r="Z264" s="269" t="str">
        <f>IF($E264=$E263,IF(AA263=".",IF(MAX($Q264:Y264,0)=OPER!$AA359,".",IF(OPER!$AB359&lt;=HOUR(AA$7),MAX($Q264:Y264,0)+1,".")),","),IF(MAX($Q264:Y264,0)=OPER!$AA359,".",IF(OPER!$AB359&lt;=HOUR(AA$7),MAX($Q264:Y264,0)+1,".")))</f>
        <v>,</v>
      </c>
      <c r="AA264" s="269" t="str">
        <f>IF($E264=$E263,IF(AB263=".",IF(MAX($Q264:Z264,0)=OPER!$AA359,".",IF(OPER!$AB359&lt;=HOUR(AB$7),MAX($Q264:Z264,0)+1,".")),","),IF(MAX($Q264:Z264,0)=OPER!$AA359,".",IF(OPER!$AB359&lt;=HOUR(AB$7),MAX($Q264:Z264,0)+1,".")))</f>
        <v>,</v>
      </c>
      <c r="AB264" s="270" t="str">
        <f>IF($E264=$E263,IF(AC263=".",IF(MAX($Q264:AA264,0)=OPER!$AA359,".",IF(OPER!$AB359&lt;=HOUR(AC$7),MAX($Q264:AA264,0)+1,".")),","),IF(MAX($Q264:AA264,0)=OPER!$AA359,".",IF(OPER!$AB359&lt;=HOUR(AC$7),MAX($Q264:AA264,0)+1,".")))</f>
        <v>,</v>
      </c>
      <c r="AC264" s="271" t="str">
        <f>IF($E264=$E263,IF(AD263=".",IF(MAX($Q264:AB264,0)=OPER!$AA359,".",IF(OPER!$AB359&lt;=HOUR(AD$7),MAX($Q264:AB264,0)+1,".")),","),IF(MAX($Q264:AB264,0)=OPER!$AA359,".",IF(OPER!$AB359&lt;=HOUR(AD$7),MAX($Q264:AB264,0)+1,".")))</f>
        <v>,</v>
      </c>
      <c r="AD264" s="269" t="str">
        <f>IF($E264=$E263,IF(AE263=".",IF(MAX($Q264:AC264,0)=OPER!$AA359,".",IF(OPER!$AB359&lt;=HOUR(AE$7),MAX($Q264:AC264,0)+1,".")),","),IF(MAX($Q264:AC264,0)=OPER!$AA359,".",IF(OPER!$AB359&lt;=HOUR(AE$7),MAX($Q264:AC264,0)+1,".")))</f>
        <v>,</v>
      </c>
      <c r="AE264" s="269" t="str">
        <f>IF($E264=$E263,IF(AF263=".",IF(MAX($Q264:AD264,0)=OPER!$AA359,".",IF(OPER!$AB359&lt;=HOUR(AF$7),MAX($Q264:AD264,0)+1,".")),","),IF(MAX($Q264:AD264,0)=OPER!$AA359,".",IF(OPER!$AB359&lt;=HOUR(AF$7),MAX($Q264:AD264,0)+1,".")))</f>
        <v>,</v>
      </c>
      <c r="AF264" s="270" t="str">
        <f>IF($E264=$E263,IF(AG263=".",IF(MAX($Q264:AE264,0)=OPER!$AA359,".",IF(OPER!$AB359&lt;=HOUR(AG$7),MAX($Q264:AE264,0)+1,".")),","),IF(MAX($Q264:AE264,0)=OPER!$AA359,".",IF(OPER!$AB359&lt;=HOUR(AG$7),MAX($Q264:AE264,0)+1,".")))</f>
        <v>,</v>
      </c>
      <c r="AG264" s="271" t="str">
        <f>IF($E264=$E263,IF(AH263=".",IF(MAX($Q264:AF264,0)=OPER!$AA359,".",IF(OPER!$AB359&lt;=HOUR(AH$7),MAX($Q264:AF264,0)+1,".")),","),IF(MAX($Q264:AF264,0)=OPER!$AA359,".",IF(OPER!$AB359&lt;=HOUR(AH$7),MAX($Q264:AF264,0)+1,".")))</f>
        <v>,</v>
      </c>
      <c r="AH264" s="269" t="str">
        <f>IF($E264=$E263,IF(AI263=".",IF(MAX($Q264:AG264,0)=OPER!$AA359,".",IF(OPER!$AB359&lt;=HOUR(AI$7),MAX($Q264:AG264,0)+1,".")),","),IF(MAX($Q264:AG264,0)=OPER!$AA359,".",IF(OPER!$AB359&lt;=HOUR(AI$7),MAX($Q264:AG264,0)+1,".")))</f>
        <v>,</v>
      </c>
      <c r="AI264" s="269" t="str">
        <f>IF($E264=$E263,IF(AJ263=".",IF(MAX($Q264:AH264,0)=OPER!$AA359,".",IF(OPER!$AB359&lt;=HOUR(AJ$7),MAX($Q264:AH264,0)+1,".")),","),IF(MAX($Q264:AH264,0)=OPER!$AA359,".",IF(OPER!$AB359&lt;=HOUR(AJ$7),MAX($Q264:AH264,0)+1,".")))</f>
        <v>,</v>
      </c>
      <c r="AJ264" s="270" t="str">
        <f>IF($E264=$E263,IF(AK263=".",IF(MAX($Q264:AI264,0)=OPER!$AA359,".",IF(OPER!$AB359&lt;=HOUR(AK$7),MAX($Q264:AI264,0)+1,".")),","),IF(MAX($Q264:AI264,0)=OPER!$AA359,".",IF(OPER!$AB359&lt;=HOUR(AK$7),MAX($Q264:AI264,0)+1,".")))</f>
        <v>,</v>
      </c>
      <c r="AK264" s="271" t="str">
        <f>IF($E264=$E263,IF(AL263=".",IF(MAX($Q264:AJ264,0)=OPER!$AA359,".",IF(OPER!$AB359&lt;=HOUR(AL$7),MAX($Q264:AJ264,0)+1,".")),","),IF(MAX($Q264:AJ264,0)=OPER!$AA359,".",IF(OPER!$AB359&lt;=HOUR(AL$7),MAX($Q264:AJ264,0)+1,".")))</f>
        <v>,</v>
      </c>
      <c r="AL264" s="269" t="str">
        <f>IF($E264=$E263,IF(AM263=".",IF(MAX($Q264:AK264,0)=OPER!$AA359,".",IF(OPER!$AB359&lt;=HOUR(AM$7),MAX($Q264:AK264,0)+1,".")),","),IF(MAX($Q264:AK264,0)=OPER!$AA359,".",IF(OPER!$AB359&lt;=HOUR(AM$7),MAX($Q264:AK264,0)+1,".")))</f>
        <v>,</v>
      </c>
      <c r="AM264" s="269" t="str">
        <f>IF($E264=$E263,IF(AN263=".",IF(MAX($Q264:AL264,0)=OPER!$AA359,".",IF(OPER!$AB359&lt;=HOUR(AN$7),MAX($Q264:AL264,0)+1,".")),","),IF(MAX($Q264:AL264,0)=OPER!$AA359,".",IF(OPER!$AB359&lt;=HOUR(AN$7),MAX($Q264:AL264,0)+1,".")))</f>
        <v>,</v>
      </c>
      <c r="AN264" s="270" t="str">
        <f>IF($E264=$E263,IF(AO263=".",IF(MAX($Q264:AM264,0)=OPER!$AA359,".",IF(OPER!$AB359&lt;=HOUR(AO$7),MAX($Q264:AM264,0)+1,".")),","),IF(MAX($Q264:AM264,0)=OPER!$AA359,".",IF(OPER!$AB359&lt;=HOUR(AO$7),MAX($Q264:AM264,0)+1,".")))</f>
        <v>,</v>
      </c>
      <c r="AO264" s="271" t="str">
        <f>IF($E264=$E263,IF(AP263=".",IF(MAX($Q264:AN264,0)=OPER!$AA359,".",IF(OPER!$AB359&lt;=HOUR(AP$7),MAX($Q264:AN264,0)+1,".")),","),IF(MAX($Q264:AN264,0)=OPER!$AA359,".",IF(OPER!$AB359&lt;=HOUR(AP$7),MAX($Q264:AN264,0)+1,".")))</f>
        <v>,</v>
      </c>
      <c r="AP264" s="269" t="str">
        <f>IF($E264=$E263,IF(AQ263=".",IF(MAX($Q264:AO264,0)=OPER!$AA359,".",IF(OPER!$AB359&lt;=HOUR(AQ$7),MAX($Q264:AO264,0)+1,".")),","),IF(MAX($Q264:AO264,0)=OPER!$AA359,".",IF(OPER!$AB359&lt;=HOUR(AQ$7),MAX($Q264:AO264,0)+1,".")))</f>
        <v>,</v>
      </c>
      <c r="AQ264" s="269" t="str">
        <f>IF($E264=$E263,IF(AR263=".",IF(MAX($Q264:AP264,0)=OPER!$AA359,".",IF(OPER!$AB359&lt;=HOUR(AR$7),MAX($Q264:AP264,0)+1,".")),","),IF(MAX($Q264:AP264,0)=OPER!$AA359,".",IF(OPER!$AB359&lt;=HOUR(AR$7),MAX($Q264:AP264,0)+1,".")))</f>
        <v>,</v>
      </c>
      <c r="AR264" s="270" t="str">
        <f>IF($E264=$E263,IF(AS263=".",IF(MAX($Q264:AQ264,0)=OPER!$AA359,".",IF(OPER!$AB359&lt;=HOUR(AS$7),MAX($Q264:AQ264,0)+1,".")),","),IF(MAX($Q264:AQ264,0)=OPER!$AA359,".",IF(OPER!$AB359&lt;=HOUR(AS$7),MAX($Q264:AQ264,0)+1,".")))</f>
        <v>,</v>
      </c>
      <c r="AS264" s="271" t="str">
        <f>IF($E264=$E263,IF(AT263=".",IF(MAX($Q264:AR264,0)=OPER!$AA359,".",IF(OPER!$AB359&lt;=HOUR(AT$7),MAX($Q264:AR264,0)+1,".")),","),IF(MAX($Q264:AR264,0)=OPER!$AA359,".",IF(OPER!$AB359&lt;=HOUR(AT$7),MAX($Q264:AR264,0)+1,".")))</f>
        <v>,</v>
      </c>
      <c r="AT264" s="269" t="str">
        <f>IF($E264=$E263,IF(AU263=".",IF(MAX($Q264:AS264,0)=OPER!$AA359,".",IF(OPER!$AB359&lt;=HOUR(AU$7),MAX($Q264:AS264,0)+1,".")),","),IF(MAX($Q264:AS264,0)=OPER!$AA359,".",IF(OPER!$AB359&lt;=HOUR(AU$7),MAX($Q264:AS264,0)+1,".")))</f>
        <v>,</v>
      </c>
      <c r="AU264" s="269" t="str">
        <f>IF($E264=$E263,IF(AV263=".",IF(MAX($Q264:AT264,0)=OPER!$AA359,".",IF(OPER!$AB359&lt;=HOUR(AV$7),MAX($Q264:AT264,0)+1,".")),","),IF(MAX($Q264:AT264,0)=OPER!$AA359,".",IF(OPER!$AB359&lt;=HOUR(AV$7),MAX($Q264:AT264,0)+1,".")))</f>
        <v>,</v>
      </c>
      <c r="AV264" s="270" t="str">
        <f>IF($E264=$E263,IF(AW263=".",IF(MAX($Q264:AU264,0)=OPER!$AA359,".",IF(OPER!$AB359&lt;=HOUR(AW$7),MAX($Q264:AU264,0)+1,".")),","),IF(MAX($Q264:AU264,0)=OPER!$AA359,".",IF(OPER!$AB359&lt;=HOUR(AW$7),MAX($Q264:AU264,0)+1,".")))</f>
        <v>,</v>
      </c>
      <c r="AW264" s="271" t="str">
        <f>IF($E264=$E263,IF(AX263=".",IF(MAX($Q264:AV264,0)=OPER!$AA359,".",IF(OPER!$AB359&lt;=HOUR(AX$7),MAX($Q264:AV264,0)+1,".")),","),IF(MAX($Q264:AV264,0)=OPER!$AA359,".",IF(OPER!$AB359&lt;=HOUR(AX$7),MAX($Q264:AV264,0)+1,".")))</f>
        <v>,</v>
      </c>
      <c r="AX264" s="269" t="str">
        <f>IF($E264=$E263,IF(AY263=".",IF(MAX($Q264:AW264,0)=OPER!$AA359,".",IF(OPER!$AB359&lt;=HOUR(AY$7),MAX($Q264:AW264,0)+1,".")),","),IF(MAX($Q264:AW264,0)=OPER!$AA359,".",IF(OPER!$AB359&lt;=HOUR(AY$7),MAX($Q264:AW264,0)+1,".")))</f>
        <v>,</v>
      </c>
      <c r="AY264" s="269" t="str">
        <f>IF($E264=$E263,IF(AZ263=".",IF(MAX($Q264:AX264,0)=OPER!$AA359,".",IF(OPER!$AB359&lt;=HOUR(AZ$7),MAX($Q264:AX264,0)+1,".")),","),IF(MAX($Q264:AX264,0)=OPER!$AA359,".",IF(OPER!$AB359&lt;=HOUR(AZ$7),MAX($Q264:AX264,0)+1,".")))</f>
        <v>,</v>
      </c>
      <c r="AZ264" s="270" t="str">
        <f>IF($E264=$E263,IF(BA263=".",IF(MAX($Q264:AY264,0)=OPER!$AA359,".",IF(OPER!$AB359&lt;=HOUR(BA$7),MAX($Q264:AY264,0)+1,".")),","),IF(MAX($Q264:AY264,0)=OPER!$AA359,".",IF(OPER!$AB359&lt;=HOUR(BA$7),MAX($Q264:AY264,0)+1,".")))</f>
        <v>,</v>
      </c>
      <c r="BA264" s="30">
        <f>+OPER!AK258</f>
        <v>0</v>
      </c>
    </row>
    <row r="265" spans="1:53" ht="59.8" x14ac:dyDescent="0.2">
      <c r="A265" s="282" t="str">
        <f>IF(OPER!AF259=0,"",OPER!AF259)</f>
        <v/>
      </c>
      <c r="B265" s="109" t="str">
        <f>IF(OPER!V259=0,"",OPER!V259)</f>
        <v/>
      </c>
      <c r="C265" s="71" t="str">
        <f>IF(OPER!U259 = 0,"", OPER!U259)</f>
        <v/>
      </c>
      <c r="D265" s="30" t="str">
        <f t="shared" ref="D265:D328" si="19">IF(N265&lt;&gt;"",IF(OR(OR(N265="ZOT1",N265="ZOT3"),_xlfn.NUMBERVALUE(C265)&lt;&gt;0),"NO","SI"),"")</f>
        <v/>
      </c>
      <c r="E265" s="262" t="str">
        <f>IF(OPER!X259 = 0,"",OPER!X259)</f>
        <v/>
      </c>
      <c r="F265" s="262" t="str">
        <f>IF(OPER!I259 = 0,"",OPER!I259)</f>
        <v/>
      </c>
      <c r="G265" s="263" t="str">
        <f>IF(OPER!C259=0,"",OPER!C259)</f>
        <v/>
      </c>
      <c r="H265" s="30" t="str">
        <f>IF(OPER!R259 = 0,"",OPER!R259)</f>
        <v/>
      </c>
      <c r="I265" s="30" t="str">
        <f>IF(OPER!F259=0,"", OPER!F259)</f>
        <v/>
      </c>
      <c r="J265" s="108" t="str">
        <f>IF(OPER!G259=0,"",OPER!G259)</f>
        <v/>
      </c>
      <c r="K265" s="250">
        <f>+OPER!R259</f>
        <v>0</v>
      </c>
      <c r="L265" s="262">
        <f t="shared" ref="L265:L328" si="20">+SUMIFS($H$8:$H$185,$B$8:$B$185,B265,$E$8:$E$185,E265)</f>
        <v>0</v>
      </c>
      <c r="M265" s="250">
        <f t="shared" ref="M265:M328" si="21">IFERROR(SUMIFS($H$8:$H$184,$B$8:$B$184,B265,$G$8:$G$184,G265)/(SUMIF($B$8:$B$184,B265,$H$8:$H$184)*0+1),"")</f>
        <v>0</v>
      </c>
      <c r="N265" s="205" t="str">
        <f>IF(OPER!A259=0,"",OPER!A259)</f>
        <v/>
      </c>
      <c r="O265" s="73" t="str">
        <f>IF(OPER!AJ2115=0,"",OPER!AJ2115)</f>
        <v/>
      </c>
      <c r="P265" s="264" t="str">
        <f>IF(OPER!AH259="EJECUTADO","SI",IF(OPER!AH259="NO EJECUTADO","NO",""))</f>
        <v/>
      </c>
      <c r="Q265" s="264" t="str">
        <f>IF(OPER!AN259="EJECUTADO","SI",IF(OPER!AN259="NO EJECUTADO","NO",""))</f>
        <v/>
      </c>
      <c r="R265" s="221" t="str">
        <f>IFERROR(VLOOKUP(OPER!Z259,OPER!$AU$490:$AV$577,2,0),"NO ASIGNADO")</f>
        <v>NO ASIGNADO</v>
      </c>
      <c r="S265" s="6">
        <f>+OPER!AG259</f>
        <v>0</v>
      </c>
      <c r="T265" s="268" t="str">
        <f>IF($E265=$E264,IF(U264=".",IF(MAX($Q265:Q265,0)=OPER!$AA360,".",IF(OPER!$AB360&lt;=HOUR(U$7),MAX($Q265:Q265,0)+1,".")),","),IF(MAX($Q265:Q265,0)=OPER!$AA360,".",IF(OPER!$AB360&lt;=HOUR(U$7),MAX($Q265:Q265,0)+1,".")))</f>
        <v>,</v>
      </c>
      <c r="U265" s="269" t="str">
        <f>IF($E265=$E264,IF(V264=".",IF(MAX($Q265:T265,0)=OPER!$AA360,".",IF(OPER!$AB360&lt;=HOUR(V$7),MAX($Q265:T265,0)+1,".")),","),IF(MAX($Q265:T265,0)=OPER!$AA360,".",IF(OPER!$AB360&lt;=HOUR(V$7),MAX($Q265:T265,0)+1,".")))</f>
        <v>,</v>
      </c>
      <c r="V265" s="269" t="str">
        <f>IF($E265=$E264,IF(W264=".",IF(MAX($Q265:U265,0)=OPER!$AA360,".",IF(OPER!$AB360&lt;=HOUR(W$7),MAX($Q265:U265,0)+1,".")),","),IF(MAX($Q265:U265,0)=OPER!$AA360,".",IF(OPER!$AB360&lt;=HOUR(W$7),MAX($Q265:U265,0)+1,".")))</f>
        <v>,</v>
      </c>
      <c r="W265" s="269" t="str">
        <f>IF($E265=$E264,IF(X264=".",IF(MAX($Q265:V265,0)=OPER!$AA360,".",IF(OPER!$AB360&lt;=HOUR(X$7),MAX($Q265:V265,0)+1,".")),","),IF(MAX($Q265:V265,0)=OPER!$AA360,".",IF(OPER!$AB360&lt;=HOUR(X$7),MAX($Q265:V265,0)+1,".")))</f>
        <v>,</v>
      </c>
      <c r="X265" s="270" t="str">
        <f>IF($E265=$E264,IF(Y264=".",IF(MAX($Q265:W265,0)=OPER!$AA360,".",IF(OPER!$AB360&lt;=HOUR(Y$7),MAX($Q265:W265,0)+1,".")),","),IF(MAX($Q265:W265,0)=OPER!$AA360,".",IF(OPER!$AB360&lt;=HOUR(Y$7),MAX($Q265:W265,0)+1,".")))</f>
        <v>,</v>
      </c>
      <c r="Y265" s="271" t="str">
        <f>IF($E265=$E264,IF(Z264=".",IF(MAX($Q265:X265,0)=OPER!$AA360,".",IF(OPER!$AB360&lt;=HOUR(Z$7),MAX($Q265:X265,0)+1,".")),","),IF(MAX($Q265:X265,0)=OPER!$AA360,".",IF(OPER!$AB360&lt;=HOUR(Z$7),MAX($Q265:X265,0)+1,".")))</f>
        <v>,</v>
      </c>
      <c r="Z265" s="269" t="str">
        <f>IF($E265=$E264,IF(AA264=".",IF(MAX($Q265:Y265,0)=OPER!$AA360,".",IF(OPER!$AB360&lt;=HOUR(AA$7),MAX($Q265:Y265,0)+1,".")),","),IF(MAX($Q265:Y265,0)=OPER!$AA360,".",IF(OPER!$AB360&lt;=HOUR(AA$7),MAX($Q265:Y265,0)+1,".")))</f>
        <v>,</v>
      </c>
      <c r="AA265" s="269" t="str">
        <f>IF($E265=$E264,IF(AB264=".",IF(MAX($Q265:Z265,0)=OPER!$AA360,".",IF(OPER!$AB360&lt;=HOUR(AB$7),MAX($Q265:Z265,0)+1,".")),","),IF(MAX($Q265:Z265,0)=OPER!$AA360,".",IF(OPER!$AB360&lt;=HOUR(AB$7),MAX($Q265:Z265,0)+1,".")))</f>
        <v>,</v>
      </c>
      <c r="AB265" s="270" t="str">
        <f>IF($E265=$E264,IF(AC264=".",IF(MAX($Q265:AA265,0)=OPER!$AA360,".",IF(OPER!$AB360&lt;=HOUR(AC$7),MAX($Q265:AA265,0)+1,".")),","),IF(MAX($Q265:AA265,0)=OPER!$AA360,".",IF(OPER!$AB360&lt;=HOUR(AC$7),MAX($Q265:AA265,0)+1,".")))</f>
        <v>,</v>
      </c>
      <c r="AC265" s="271" t="str">
        <f>IF($E265=$E264,IF(AD264=".",IF(MAX($Q265:AB265,0)=OPER!$AA360,".",IF(OPER!$AB360&lt;=HOUR(AD$7),MAX($Q265:AB265,0)+1,".")),","),IF(MAX($Q265:AB265,0)=OPER!$AA360,".",IF(OPER!$AB360&lt;=HOUR(AD$7),MAX($Q265:AB265,0)+1,".")))</f>
        <v>,</v>
      </c>
      <c r="AD265" s="269" t="str">
        <f>IF($E265=$E264,IF(AE264=".",IF(MAX($Q265:AC265,0)=OPER!$AA360,".",IF(OPER!$AB360&lt;=HOUR(AE$7),MAX($Q265:AC265,0)+1,".")),","),IF(MAX($Q265:AC265,0)=OPER!$AA360,".",IF(OPER!$AB360&lt;=HOUR(AE$7),MAX($Q265:AC265,0)+1,".")))</f>
        <v>,</v>
      </c>
      <c r="AE265" s="269" t="str">
        <f>IF($E265=$E264,IF(AF264=".",IF(MAX($Q265:AD265,0)=OPER!$AA360,".",IF(OPER!$AB360&lt;=HOUR(AF$7),MAX($Q265:AD265,0)+1,".")),","),IF(MAX($Q265:AD265,0)=OPER!$AA360,".",IF(OPER!$AB360&lt;=HOUR(AF$7),MAX($Q265:AD265,0)+1,".")))</f>
        <v>,</v>
      </c>
      <c r="AF265" s="270" t="str">
        <f>IF($E265=$E264,IF(AG264=".",IF(MAX($Q265:AE265,0)=OPER!$AA360,".",IF(OPER!$AB360&lt;=HOUR(AG$7),MAX($Q265:AE265,0)+1,".")),","),IF(MAX($Q265:AE265,0)=OPER!$AA360,".",IF(OPER!$AB360&lt;=HOUR(AG$7),MAX($Q265:AE265,0)+1,".")))</f>
        <v>,</v>
      </c>
      <c r="AG265" s="271" t="str">
        <f>IF($E265=$E264,IF(AH264=".",IF(MAX($Q265:AF265,0)=OPER!$AA360,".",IF(OPER!$AB360&lt;=HOUR(AH$7),MAX($Q265:AF265,0)+1,".")),","),IF(MAX($Q265:AF265,0)=OPER!$AA360,".",IF(OPER!$AB360&lt;=HOUR(AH$7),MAX($Q265:AF265,0)+1,".")))</f>
        <v>,</v>
      </c>
      <c r="AH265" s="269" t="str">
        <f>IF($E265=$E264,IF(AI264=".",IF(MAX($Q265:AG265,0)=OPER!$AA360,".",IF(OPER!$AB360&lt;=HOUR(AI$7),MAX($Q265:AG265,0)+1,".")),","),IF(MAX($Q265:AG265,0)=OPER!$AA360,".",IF(OPER!$AB360&lt;=HOUR(AI$7),MAX($Q265:AG265,0)+1,".")))</f>
        <v>,</v>
      </c>
      <c r="AI265" s="269" t="str">
        <f>IF($E265=$E264,IF(AJ264=".",IF(MAX($Q265:AH265,0)=OPER!$AA360,".",IF(OPER!$AB360&lt;=HOUR(AJ$7),MAX($Q265:AH265,0)+1,".")),","),IF(MAX($Q265:AH265,0)=OPER!$AA360,".",IF(OPER!$AB360&lt;=HOUR(AJ$7),MAX($Q265:AH265,0)+1,".")))</f>
        <v>,</v>
      </c>
      <c r="AJ265" s="270" t="str">
        <f>IF($E265=$E264,IF(AK264=".",IF(MAX($Q265:AI265,0)=OPER!$AA360,".",IF(OPER!$AB360&lt;=HOUR(AK$7),MAX($Q265:AI265,0)+1,".")),","),IF(MAX($Q265:AI265,0)=OPER!$AA360,".",IF(OPER!$AB360&lt;=HOUR(AK$7),MAX($Q265:AI265,0)+1,".")))</f>
        <v>,</v>
      </c>
      <c r="AK265" s="271" t="str">
        <f>IF($E265=$E264,IF(AL264=".",IF(MAX($Q265:AJ265,0)=OPER!$AA360,".",IF(OPER!$AB360&lt;=HOUR(AL$7),MAX($Q265:AJ265,0)+1,".")),","),IF(MAX($Q265:AJ265,0)=OPER!$AA360,".",IF(OPER!$AB360&lt;=HOUR(AL$7),MAX($Q265:AJ265,0)+1,".")))</f>
        <v>,</v>
      </c>
      <c r="AL265" s="269" t="str">
        <f>IF($E265=$E264,IF(AM264=".",IF(MAX($Q265:AK265,0)=OPER!$AA360,".",IF(OPER!$AB360&lt;=HOUR(AM$7),MAX($Q265:AK265,0)+1,".")),","),IF(MAX($Q265:AK265,0)=OPER!$AA360,".",IF(OPER!$AB360&lt;=HOUR(AM$7),MAX($Q265:AK265,0)+1,".")))</f>
        <v>,</v>
      </c>
      <c r="AM265" s="269" t="str">
        <f>IF($E265=$E264,IF(AN264=".",IF(MAX($Q265:AL265,0)=OPER!$AA360,".",IF(OPER!$AB360&lt;=HOUR(AN$7),MAX($Q265:AL265,0)+1,".")),","),IF(MAX($Q265:AL265,0)=OPER!$AA360,".",IF(OPER!$AB360&lt;=HOUR(AN$7),MAX($Q265:AL265,0)+1,".")))</f>
        <v>,</v>
      </c>
      <c r="AN265" s="270" t="str">
        <f>IF($E265=$E264,IF(AO264=".",IF(MAX($Q265:AM265,0)=OPER!$AA360,".",IF(OPER!$AB360&lt;=HOUR(AO$7),MAX($Q265:AM265,0)+1,".")),","),IF(MAX($Q265:AM265,0)=OPER!$AA360,".",IF(OPER!$AB360&lt;=HOUR(AO$7),MAX($Q265:AM265,0)+1,".")))</f>
        <v>,</v>
      </c>
      <c r="AO265" s="271" t="str">
        <f>IF($E265=$E264,IF(AP264=".",IF(MAX($Q265:AN265,0)=OPER!$AA360,".",IF(OPER!$AB360&lt;=HOUR(AP$7),MAX($Q265:AN265,0)+1,".")),","),IF(MAX($Q265:AN265,0)=OPER!$AA360,".",IF(OPER!$AB360&lt;=HOUR(AP$7),MAX($Q265:AN265,0)+1,".")))</f>
        <v>,</v>
      </c>
      <c r="AP265" s="269" t="str">
        <f>IF($E265=$E264,IF(AQ264=".",IF(MAX($Q265:AO265,0)=OPER!$AA360,".",IF(OPER!$AB360&lt;=HOUR(AQ$7),MAX($Q265:AO265,0)+1,".")),","),IF(MAX($Q265:AO265,0)=OPER!$AA360,".",IF(OPER!$AB360&lt;=HOUR(AQ$7),MAX($Q265:AO265,0)+1,".")))</f>
        <v>,</v>
      </c>
      <c r="AQ265" s="269" t="str">
        <f>IF($E265=$E264,IF(AR264=".",IF(MAX($Q265:AP265,0)=OPER!$AA360,".",IF(OPER!$AB360&lt;=HOUR(AR$7),MAX($Q265:AP265,0)+1,".")),","),IF(MAX($Q265:AP265,0)=OPER!$AA360,".",IF(OPER!$AB360&lt;=HOUR(AR$7),MAX($Q265:AP265,0)+1,".")))</f>
        <v>,</v>
      </c>
      <c r="AR265" s="270" t="str">
        <f>IF($E265=$E264,IF(AS264=".",IF(MAX($Q265:AQ265,0)=OPER!$AA360,".",IF(OPER!$AB360&lt;=HOUR(AS$7),MAX($Q265:AQ265,0)+1,".")),","),IF(MAX($Q265:AQ265,0)=OPER!$AA360,".",IF(OPER!$AB360&lt;=HOUR(AS$7),MAX($Q265:AQ265,0)+1,".")))</f>
        <v>,</v>
      </c>
      <c r="AS265" s="271" t="str">
        <f>IF($E265=$E264,IF(AT264=".",IF(MAX($Q265:AR265,0)=OPER!$AA360,".",IF(OPER!$AB360&lt;=HOUR(AT$7),MAX($Q265:AR265,0)+1,".")),","),IF(MAX($Q265:AR265,0)=OPER!$AA360,".",IF(OPER!$AB360&lt;=HOUR(AT$7),MAX($Q265:AR265,0)+1,".")))</f>
        <v>,</v>
      </c>
      <c r="AT265" s="269" t="str">
        <f>IF($E265=$E264,IF(AU264=".",IF(MAX($Q265:AS265,0)=OPER!$AA360,".",IF(OPER!$AB360&lt;=HOUR(AU$7),MAX($Q265:AS265,0)+1,".")),","),IF(MAX($Q265:AS265,0)=OPER!$AA360,".",IF(OPER!$AB360&lt;=HOUR(AU$7),MAX($Q265:AS265,0)+1,".")))</f>
        <v>,</v>
      </c>
      <c r="AU265" s="269" t="str">
        <f>IF($E265=$E264,IF(AV264=".",IF(MAX($Q265:AT265,0)=OPER!$AA360,".",IF(OPER!$AB360&lt;=HOUR(AV$7),MAX($Q265:AT265,0)+1,".")),","),IF(MAX($Q265:AT265,0)=OPER!$AA360,".",IF(OPER!$AB360&lt;=HOUR(AV$7),MAX($Q265:AT265,0)+1,".")))</f>
        <v>,</v>
      </c>
      <c r="AV265" s="270" t="str">
        <f>IF($E265=$E264,IF(AW264=".",IF(MAX($Q265:AU265,0)=OPER!$AA360,".",IF(OPER!$AB360&lt;=HOUR(AW$7),MAX($Q265:AU265,0)+1,".")),","),IF(MAX($Q265:AU265,0)=OPER!$AA360,".",IF(OPER!$AB360&lt;=HOUR(AW$7),MAX($Q265:AU265,0)+1,".")))</f>
        <v>,</v>
      </c>
      <c r="AW265" s="271" t="str">
        <f>IF($E265=$E264,IF(AX264=".",IF(MAX($Q265:AV265,0)=OPER!$AA360,".",IF(OPER!$AB360&lt;=HOUR(AX$7),MAX($Q265:AV265,0)+1,".")),","),IF(MAX($Q265:AV265,0)=OPER!$AA360,".",IF(OPER!$AB360&lt;=HOUR(AX$7),MAX($Q265:AV265,0)+1,".")))</f>
        <v>,</v>
      </c>
      <c r="AX265" s="269" t="str">
        <f>IF($E265=$E264,IF(AY264=".",IF(MAX($Q265:AW265,0)=OPER!$AA360,".",IF(OPER!$AB360&lt;=HOUR(AY$7),MAX($Q265:AW265,0)+1,".")),","),IF(MAX($Q265:AW265,0)=OPER!$AA360,".",IF(OPER!$AB360&lt;=HOUR(AY$7),MAX($Q265:AW265,0)+1,".")))</f>
        <v>,</v>
      </c>
      <c r="AY265" s="269" t="str">
        <f>IF($E265=$E264,IF(AZ264=".",IF(MAX($Q265:AX265,0)=OPER!$AA360,".",IF(OPER!$AB360&lt;=HOUR(AZ$7),MAX($Q265:AX265,0)+1,".")),","),IF(MAX($Q265:AX265,0)=OPER!$AA360,".",IF(OPER!$AB360&lt;=HOUR(AZ$7),MAX($Q265:AX265,0)+1,".")))</f>
        <v>,</v>
      </c>
      <c r="AZ265" s="270" t="str">
        <f>IF($E265=$E264,IF(BA264=".",IF(MAX($Q265:AY265,0)=OPER!$AA360,".",IF(OPER!$AB360&lt;=HOUR(BA$7),MAX($Q265:AY265,0)+1,".")),","),IF(MAX($Q265:AY265,0)=OPER!$AA360,".",IF(OPER!$AB360&lt;=HOUR(BA$7),MAX($Q265:AY265,0)+1,".")))</f>
        <v>,</v>
      </c>
      <c r="BA265" s="30">
        <f>+OPER!AK259</f>
        <v>0</v>
      </c>
    </row>
    <row r="266" spans="1:53" ht="59.8" x14ac:dyDescent="0.2">
      <c r="A266" s="282" t="str">
        <f>IF(OPER!AF260=0,"",OPER!AF260)</f>
        <v/>
      </c>
      <c r="B266" s="109" t="str">
        <f>IF(OPER!V260=0,"",OPER!V260)</f>
        <v/>
      </c>
      <c r="C266" s="71" t="str">
        <f>IF(OPER!U260 = 0,"", OPER!U260)</f>
        <v/>
      </c>
      <c r="D266" s="30" t="str">
        <f t="shared" si="19"/>
        <v/>
      </c>
      <c r="E266" s="262" t="str">
        <f>IF(OPER!X260 = 0,"",OPER!X260)</f>
        <v/>
      </c>
      <c r="F266" s="262" t="str">
        <f>IF(OPER!I260 = 0,"",OPER!I260)</f>
        <v/>
      </c>
      <c r="G266" s="263" t="str">
        <f>IF(OPER!C260=0,"",OPER!C260)</f>
        <v/>
      </c>
      <c r="H266" s="30" t="str">
        <f>IF(OPER!R260 = 0,"",OPER!R260)</f>
        <v/>
      </c>
      <c r="I266" s="30" t="str">
        <f>IF(OPER!F260=0,"", OPER!F260)</f>
        <v/>
      </c>
      <c r="J266" s="108" t="str">
        <f>IF(OPER!G260=0,"",OPER!G260)</f>
        <v/>
      </c>
      <c r="K266" s="250">
        <f>+OPER!R260</f>
        <v>0</v>
      </c>
      <c r="L266" s="262">
        <f t="shared" si="20"/>
        <v>0</v>
      </c>
      <c r="M266" s="250">
        <f t="shared" si="21"/>
        <v>0</v>
      </c>
      <c r="N266" s="205" t="str">
        <f>IF(OPER!A260=0,"",OPER!A260)</f>
        <v/>
      </c>
      <c r="O266" s="73" t="str">
        <f>IF(OPER!AJ2116=0,"",OPER!AJ2116)</f>
        <v/>
      </c>
      <c r="P266" s="264" t="str">
        <f>IF(OPER!AH260="EJECUTADO","SI",IF(OPER!AH260="NO EJECUTADO","NO",""))</f>
        <v/>
      </c>
      <c r="Q266" s="264" t="str">
        <f>IF(OPER!AN260="EJECUTADO","SI",IF(OPER!AN260="NO EJECUTADO","NO",""))</f>
        <v/>
      </c>
      <c r="R266" s="221" t="str">
        <f>IFERROR(VLOOKUP(OPER!Z260,OPER!$AU$490:$AV$577,2,0),"NO ASIGNADO")</f>
        <v>NO ASIGNADO</v>
      </c>
      <c r="S266" s="6">
        <f>+OPER!AG260</f>
        <v>0</v>
      </c>
      <c r="T266" s="268" t="str">
        <f>IF($E266=$E265,IF(U265=".",IF(MAX($Q266:Q266,0)=OPER!$AA361,".",IF(OPER!$AB361&lt;=HOUR(U$7),MAX($Q266:Q266,0)+1,".")),","),IF(MAX($Q266:Q266,0)=OPER!$AA361,".",IF(OPER!$AB361&lt;=HOUR(U$7),MAX($Q266:Q266,0)+1,".")))</f>
        <v>,</v>
      </c>
      <c r="U266" s="269" t="str">
        <f>IF($E266=$E265,IF(V265=".",IF(MAX($Q266:T266,0)=OPER!$AA361,".",IF(OPER!$AB361&lt;=HOUR(V$7),MAX($Q266:T266,0)+1,".")),","),IF(MAX($Q266:T266,0)=OPER!$AA361,".",IF(OPER!$AB361&lt;=HOUR(V$7),MAX($Q266:T266,0)+1,".")))</f>
        <v>,</v>
      </c>
      <c r="V266" s="269" t="str">
        <f>IF($E266=$E265,IF(W265=".",IF(MAX($Q266:U266,0)=OPER!$AA361,".",IF(OPER!$AB361&lt;=HOUR(W$7),MAX($Q266:U266,0)+1,".")),","),IF(MAX($Q266:U266,0)=OPER!$AA361,".",IF(OPER!$AB361&lt;=HOUR(W$7),MAX($Q266:U266,0)+1,".")))</f>
        <v>,</v>
      </c>
      <c r="W266" s="269" t="str">
        <f>IF($E266=$E265,IF(X265=".",IF(MAX($Q266:V266,0)=OPER!$AA361,".",IF(OPER!$AB361&lt;=HOUR(X$7),MAX($Q266:V266,0)+1,".")),","),IF(MAX($Q266:V266,0)=OPER!$AA361,".",IF(OPER!$AB361&lt;=HOUR(X$7),MAX($Q266:V266,0)+1,".")))</f>
        <v>,</v>
      </c>
      <c r="X266" s="270" t="str">
        <f>IF($E266=$E265,IF(Y265=".",IF(MAX($Q266:W266,0)=OPER!$AA361,".",IF(OPER!$AB361&lt;=HOUR(Y$7),MAX($Q266:W266,0)+1,".")),","),IF(MAX($Q266:W266,0)=OPER!$AA361,".",IF(OPER!$AB361&lt;=HOUR(Y$7),MAX($Q266:W266,0)+1,".")))</f>
        <v>,</v>
      </c>
      <c r="Y266" s="271" t="str">
        <f>IF($E266=$E265,IF(Z265=".",IF(MAX($Q266:X266,0)=OPER!$AA361,".",IF(OPER!$AB361&lt;=HOUR(Z$7),MAX($Q266:X266,0)+1,".")),","),IF(MAX($Q266:X266,0)=OPER!$AA361,".",IF(OPER!$AB361&lt;=HOUR(Z$7),MAX($Q266:X266,0)+1,".")))</f>
        <v>,</v>
      </c>
      <c r="Z266" s="269" t="str">
        <f>IF($E266=$E265,IF(AA265=".",IF(MAX($Q266:Y266,0)=OPER!$AA361,".",IF(OPER!$AB361&lt;=HOUR(AA$7),MAX($Q266:Y266,0)+1,".")),","),IF(MAX($Q266:Y266,0)=OPER!$AA361,".",IF(OPER!$AB361&lt;=HOUR(AA$7),MAX($Q266:Y266,0)+1,".")))</f>
        <v>,</v>
      </c>
      <c r="AA266" s="269" t="str">
        <f>IF($E266=$E265,IF(AB265=".",IF(MAX($Q266:Z266,0)=OPER!$AA361,".",IF(OPER!$AB361&lt;=HOUR(AB$7),MAX($Q266:Z266,0)+1,".")),","),IF(MAX($Q266:Z266,0)=OPER!$AA361,".",IF(OPER!$AB361&lt;=HOUR(AB$7),MAX($Q266:Z266,0)+1,".")))</f>
        <v>,</v>
      </c>
      <c r="AB266" s="270" t="str">
        <f>IF($E266=$E265,IF(AC265=".",IF(MAX($Q266:AA266,0)=OPER!$AA361,".",IF(OPER!$AB361&lt;=HOUR(AC$7),MAX($Q266:AA266,0)+1,".")),","),IF(MAX($Q266:AA266,0)=OPER!$AA361,".",IF(OPER!$AB361&lt;=HOUR(AC$7),MAX($Q266:AA266,0)+1,".")))</f>
        <v>,</v>
      </c>
      <c r="AC266" s="271" t="str">
        <f>IF($E266=$E265,IF(AD265=".",IF(MAX($Q266:AB266,0)=OPER!$AA361,".",IF(OPER!$AB361&lt;=HOUR(AD$7),MAX($Q266:AB266,0)+1,".")),","),IF(MAX($Q266:AB266,0)=OPER!$AA361,".",IF(OPER!$AB361&lt;=HOUR(AD$7),MAX($Q266:AB266,0)+1,".")))</f>
        <v>,</v>
      </c>
      <c r="AD266" s="269" t="str">
        <f>IF($E266=$E265,IF(AE265=".",IF(MAX($Q266:AC266,0)=OPER!$AA361,".",IF(OPER!$AB361&lt;=HOUR(AE$7),MAX($Q266:AC266,0)+1,".")),","),IF(MAX($Q266:AC266,0)=OPER!$AA361,".",IF(OPER!$AB361&lt;=HOUR(AE$7),MAX($Q266:AC266,0)+1,".")))</f>
        <v>,</v>
      </c>
      <c r="AE266" s="269" t="str">
        <f>IF($E266=$E265,IF(AF265=".",IF(MAX($Q266:AD266,0)=OPER!$AA361,".",IF(OPER!$AB361&lt;=HOUR(AF$7),MAX($Q266:AD266,0)+1,".")),","),IF(MAX($Q266:AD266,0)=OPER!$AA361,".",IF(OPER!$AB361&lt;=HOUR(AF$7),MAX($Q266:AD266,0)+1,".")))</f>
        <v>,</v>
      </c>
      <c r="AF266" s="270" t="str">
        <f>IF($E266=$E265,IF(AG265=".",IF(MAX($Q266:AE266,0)=OPER!$AA361,".",IF(OPER!$AB361&lt;=HOUR(AG$7),MAX($Q266:AE266,0)+1,".")),","),IF(MAX($Q266:AE266,0)=OPER!$AA361,".",IF(OPER!$AB361&lt;=HOUR(AG$7),MAX($Q266:AE266,0)+1,".")))</f>
        <v>,</v>
      </c>
      <c r="AG266" s="271" t="str">
        <f>IF($E266=$E265,IF(AH265=".",IF(MAX($Q266:AF266,0)=OPER!$AA361,".",IF(OPER!$AB361&lt;=HOUR(AH$7),MAX($Q266:AF266,0)+1,".")),","),IF(MAX($Q266:AF266,0)=OPER!$AA361,".",IF(OPER!$AB361&lt;=HOUR(AH$7),MAX($Q266:AF266,0)+1,".")))</f>
        <v>,</v>
      </c>
      <c r="AH266" s="269" t="str">
        <f>IF($E266=$E265,IF(AI265=".",IF(MAX($Q266:AG266,0)=OPER!$AA361,".",IF(OPER!$AB361&lt;=HOUR(AI$7),MAX($Q266:AG266,0)+1,".")),","),IF(MAX($Q266:AG266,0)=OPER!$AA361,".",IF(OPER!$AB361&lt;=HOUR(AI$7),MAX($Q266:AG266,0)+1,".")))</f>
        <v>,</v>
      </c>
      <c r="AI266" s="269" t="str">
        <f>IF($E266=$E265,IF(AJ265=".",IF(MAX($Q266:AH266,0)=OPER!$AA361,".",IF(OPER!$AB361&lt;=HOUR(AJ$7),MAX($Q266:AH266,0)+1,".")),","),IF(MAX($Q266:AH266,0)=OPER!$AA361,".",IF(OPER!$AB361&lt;=HOUR(AJ$7),MAX($Q266:AH266,0)+1,".")))</f>
        <v>,</v>
      </c>
      <c r="AJ266" s="270" t="str">
        <f>IF($E266=$E265,IF(AK265=".",IF(MAX($Q266:AI266,0)=OPER!$AA361,".",IF(OPER!$AB361&lt;=HOUR(AK$7),MAX($Q266:AI266,0)+1,".")),","),IF(MAX($Q266:AI266,0)=OPER!$AA361,".",IF(OPER!$AB361&lt;=HOUR(AK$7),MAX($Q266:AI266,0)+1,".")))</f>
        <v>,</v>
      </c>
      <c r="AK266" s="271" t="str">
        <f>IF($E266=$E265,IF(AL265=".",IF(MAX($Q266:AJ266,0)=OPER!$AA361,".",IF(OPER!$AB361&lt;=HOUR(AL$7),MAX($Q266:AJ266,0)+1,".")),","),IF(MAX($Q266:AJ266,0)=OPER!$AA361,".",IF(OPER!$AB361&lt;=HOUR(AL$7),MAX($Q266:AJ266,0)+1,".")))</f>
        <v>,</v>
      </c>
      <c r="AL266" s="269" t="str">
        <f>IF($E266=$E265,IF(AM265=".",IF(MAX($Q266:AK266,0)=OPER!$AA361,".",IF(OPER!$AB361&lt;=HOUR(AM$7),MAX($Q266:AK266,0)+1,".")),","),IF(MAX($Q266:AK266,0)=OPER!$AA361,".",IF(OPER!$AB361&lt;=HOUR(AM$7),MAX($Q266:AK266,0)+1,".")))</f>
        <v>,</v>
      </c>
      <c r="AM266" s="269" t="str">
        <f>IF($E266=$E265,IF(AN265=".",IF(MAX($Q266:AL266,0)=OPER!$AA361,".",IF(OPER!$AB361&lt;=HOUR(AN$7),MAX($Q266:AL266,0)+1,".")),","),IF(MAX($Q266:AL266,0)=OPER!$AA361,".",IF(OPER!$AB361&lt;=HOUR(AN$7),MAX($Q266:AL266,0)+1,".")))</f>
        <v>,</v>
      </c>
      <c r="AN266" s="270" t="str">
        <f>IF($E266=$E265,IF(AO265=".",IF(MAX($Q266:AM266,0)=OPER!$AA361,".",IF(OPER!$AB361&lt;=HOUR(AO$7),MAX($Q266:AM266,0)+1,".")),","),IF(MAX($Q266:AM266,0)=OPER!$AA361,".",IF(OPER!$AB361&lt;=HOUR(AO$7),MAX($Q266:AM266,0)+1,".")))</f>
        <v>,</v>
      </c>
      <c r="AO266" s="271" t="str">
        <f>IF($E266=$E265,IF(AP265=".",IF(MAX($Q266:AN266,0)=OPER!$AA361,".",IF(OPER!$AB361&lt;=HOUR(AP$7),MAX($Q266:AN266,0)+1,".")),","),IF(MAX($Q266:AN266,0)=OPER!$AA361,".",IF(OPER!$AB361&lt;=HOUR(AP$7),MAX($Q266:AN266,0)+1,".")))</f>
        <v>,</v>
      </c>
      <c r="AP266" s="269" t="str">
        <f>IF($E266=$E265,IF(AQ265=".",IF(MAX($Q266:AO266,0)=OPER!$AA361,".",IF(OPER!$AB361&lt;=HOUR(AQ$7),MAX($Q266:AO266,0)+1,".")),","),IF(MAX($Q266:AO266,0)=OPER!$AA361,".",IF(OPER!$AB361&lt;=HOUR(AQ$7),MAX($Q266:AO266,0)+1,".")))</f>
        <v>,</v>
      </c>
      <c r="AQ266" s="269" t="str">
        <f>IF($E266=$E265,IF(AR265=".",IF(MAX($Q266:AP266,0)=OPER!$AA361,".",IF(OPER!$AB361&lt;=HOUR(AR$7),MAX($Q266:AP266,0)+1,".")),","),IF(MAX($Q266:AP266,0)=OPER!$AA361,".",IF(OPER!$AB361&lt;=HOUR(AR$7),MAX($Q266:AP266,0)+1,".")))</f>
        <v>,</v>
      </c>
      <c r="AR266" s="270" t="str">
        <f>IF($E266=$E265,IF(AS265=".",IF(MAX($Q266:AQ266,0)=OPER!$AA361,".",IF(OPER!$AB361&lt;=HOUR(AS$7),MAX($Q266:AQ266,0)+1,".")),","),IF(MAX($Q266:AQ266,0)=OPER!$AA361,".",IF(OPER!$AB361&lt;=HOUR(AS$7),MAX($Q266:AQ266,0)+1,".")))</f>
        <v>,</v>
      </c>
      <c r="AS266" s="271" t="str">
        <f>IF($E266=$E265,IF(AT265=".",IF(MAX($Q266:AR266,0)=OPER!$AA361,".",IF(OPER!$AB361&lt;=HOUR(AT$7),MAX($Q266:AR266,0)+1,".")),","),IF(MAX($Q266:AR266,0)=OPER!$AA361,".",IF(OPER!$AB361&lt;=HOUR(AT$7),MAX($Q266:AR266,0)+1,".")))</f>
        <v>,</v>
      </c>
      <c r="AT266" s="269" t="str">
        <f>IF($E266=$E265,IF(AU265=".",IF(MAX($Q266:AS266,0)=OPER!$AA361,".",IF(OPER!$AB361&lt;=HOUR(AU$7),MAX($Q266:AS266,0)+1,".")),","),IF(MAX($Q266:AS266,0)=OPER!$AA361,".",IF(OPER!$AB361&lt;=HOUR(AU$7),MAX($Q266:AS266,0)+1,".")))</f>
        <v>,</v>
      </c>
      <c r="AU266" s="269" t="str">
        <f>IF($E266=$E265,IF(AV265=".",IF(MAX($Q266:AT266,0)=OPER!$AA361,".",IF(OPER!$AB361&lt;=HOUR(AV$7),MAX($Q266:AT266,0)+1,".")),","),IF(MAX($Q266:AT266,0)=OPER!$AA361,".",IF(OPER!$AB361&lt;=HOUR(AV$7),MAX($Q266:AT266,0)+1,".")))</f>
        <v>,</v>
      </c>
      <c r="AV266" s="270" t="str">
        <f>IF($E266=$E265,IF(AW265=".",IF(MAX($Q266:AU266,0)=OPER!$AA361,".",IF(OPER!$AB361&lt;=HOUR(AW$7),MAX($Q266:AU266,0)+1,".")),","),IF(MAX($Q266:AU266,0)=OPER!$AA361,".",IF(OPER!$AB361&lt;=HOUR(AW$7),MAX($Q266:AU266,0)+1,".")))</f>
        <v>,</v>
      </c>
      <c r="AW266" s="271" t="str">
        <f>IF($E266=$E265,IF(AX265=".",IF(MAX($Q266:AV266,0)=OPER!$AA361,".",IF(OPER!$AB361&lt;=HOUR(AX$7),MAX($Q266:AV266,0)+1,".")),","),IF(MAX($Q266:AV266,0)=OPER!$AA361,".",IF(OPER!$AB361&lt;=HOUR(AX$7),MAX($Q266:AV266,0)+1,".")))</f>
        <v>,</v>
      </c>
      <c r="AX266" s="269" t="str">
        <f>IF($E266=$E265,IF(AY265=".",IF(MAX($Q266:AW266,0)=OPER!$AA361,".",IF(OPER!$AB361&lt;=HOUR(AY$7),MAX($Q266:AW266,0)+1,".")),","),IF(MAX($Q266:AW266,0)=OPER!$AA361,".",IF(OPER!$AB361&lt;=HOUR(AY$7),MAX($Q266:AW266,0)+1,".")))</f>
        <v>,</v>
      </c>
      <c r="AY266" s="269" t="str">
        <f>IF($E266=$E265,IF(AZ265=".",IF(MAX($Q266:AX266,0)=OPER!$AA361,".",IF(OPER!$AB361&lt;=HOUR(AZ$7),MAX($Q266:AX266,0)+1,".")),","),IF(MAX($Q266:AX266,0)=OPER!$AA361,".",IF(OPER!$AB361&lt;=HOUR(AZ$7),MAX($Q266:AX266,0)+1,".")))</f>
        <v>,</v>
      </c>
      <c r="AZ266" s="270" t="str">
        <f>IF($E266=$E265,IF(BA265=".",IF(MAX($Q266:AY266,0)=OPER!$AA361,".",IF(OPER!$AB361&lt;=HOUR(BA$7),MAX($Q266:AY266,0)+1,".")),","),IF(MAX($Q266:AY266,0)=OPER!$AA361,".",IF(OPER!$AB361&lt;=HOUR(BA$7),MAX($Q266:AY266,0)+1,".")))</f>
        <v>,</v>
      </c>
      <c r="BA266" s="30">
        <f>+OPER!AK260</f>
        <v>0</v>
      </c>
    </row>
    <row r="267" spans="1:53" ht="59.8" x14ac:dyDescent="0.2">
      <c r="A267" s="282" t="str">
        <f>IF(OPER!AF261=0,"",OPER!AF261)</f>
        <v/>
      </c>
      <c r="B267" s="109" t="str">
        <f>IF(OPER!V261=0,"",OPER!V261)</f>
        <v/>
      </c>
      <c r="C267" s="71" t="str">
        <f>IF(OPER!U261 = 0,"", OPER!U261)</f>
        <v/>
      </c>
      <c r="D267" s="30" t="str">
        <f t="shared" si="19"/>
        <v/>
      </c>
      <c r="E267" s="262" t="str">
        <f>IF(OPER!X261 = 0,"",OPER!X261)</f>
        <v/>
      </c>
      <c r="F267" s="262" t="str">
        <f>IF(OPER!I261 = 0,"",OPER!I261)</f>
        <v/>
      </c>
      <c r="G267" s="263" t="str">
        <f>IF(OPER!C261=0,"",OPER!C261)</f>
        <v/>
      </c>
      <c r="H267" s="30" t="str">
        <f>IF(OPER!R261 = 0,"",OPER!R261)</f>
        <v/>
      </c>
      <c r="I267" s="30" t="str">
        <f>IF(OPER!F261=0,"", OPER!F261)</f>
        <v/>
      </c>
      <c r="J267" s="108" t="str">
        <f>IF(OPER!G261=0,"",OPER!G261)</f>
        <v/>
      </c>
      <c r="K267" s="250">
        <f>+OPER!R261</f>
        <v>0</v>
      </c>
      <c r="L267" s="262">
        <f t="shared" si="20"/>
        <v>0</v>
      </c>
      <c r="M267" s="250">
        <f t="shared" si="21"/>
        <v>0</v>
      </c>
      <c r="N267" s="205" t="str">
        <f>IF(OPER!A261=0,"",OPER!A261)</f>
        <v/>
      </c>
      <c r="O267" s="73" t="str">
        <f>IF(OPER!AJ2117=0,"",OPER!AJ2117)</f>
        <v/>
      </c>
      <c r="P267" s="264" t="str">
        <f>IF(OPER!AH261="EJECUTADO","SI",IF(OPER!AH261="NO EJECUTADO","NO",""))</f>
        <v/>
      </c>
      <c r="Q267" s="264" t="str">
        <f>IF(OPER!AN261="EJECUTADO","SI",IF(OPER!AN261="NO EJECUTADO","NO",""))</f>
        <v/>
      </c>
      <c r="R267" s="221" t="str">
        <f>IFERROR(VLOOKUP(OPER!Z261,OPER!$AU$490:$AV$577,2,0),"NO ASIGNADO")</f>
        <v>NO ASIGNADO</v>
      </c>
      <c r="S267" s="6">
        <f>+OPER!AG261</f>
        <v>0</v>
      </c>
      <c r="T267" s="268" t="str">
        <f>IF($E267=$E266,IF(U266=".",IF(MAX($Q267:Q267,0)=OPER!$AA362,".",IF(OPER!$AB362&lt;=HOUR(U$7),MAX($Q267:Q267,0)+1,".")),","),IF(MAX($Q267:Q267,0)=OPER!$AA362,".",IF(OPER!$AB362&lt;=HOUR(U$7),MAX($Q267:Q267,0)+1,".")))</f>
        <v>,</v>
      </c>
      <c r="U267" s="269" t="str">
        <f>IF($E267=$E266,IF(V266=".",IF(MAX($Q267:T267,0)=OPER!$AA362,".",IF(OPER!$AB362&lt;=HOUR(V$7),MAX($Q267:T267,0)+1,".")),","),IF(MAX($Q267:T267,0)=OPER!$AA362,".",IF(OPER!$AB362&lt;=HOUR(V$7),MAX($Q267:T267,0)+1,".")))</f>
        <v>,</v>
      </c>
      <c r="V267" s="269" t="str">
        <f>IF($E267=$E266,IF(W266=".",IF(MAX($Q267:U267,0)=OPER!$AA362,".",IF(OPER!$AB362&lt;=HOUR(W$7),MAX($Q267:U267,0)+1,".")),","),IF(MAX($Q267:U267,0)=OPER!$AA362,".",IF(OPER!$AB362&lt;=HOUR(W$7),MAX($Q267:U267,0)+1,".")))</f>
        <v>,</v>
      </c>
      <c r="W267" s="269" t="str">
        <f>IF($E267=$E266,IF(X266=".",IF(MAX($Q267:V267,0)=OPER!$AA362,".",IF(OPER!$AB362&lt;=HOUR(X$7),MAX($Q267:V267,0)+1,".")),","),IF(MAX($Q267:V267,0)=OPER!$AA362,".",IF(OPER!$AB362&lt;=HOUR(X$7),MAX($Q267:V267,0)+1,".")))</f>
        <v>,</v>
      </c>
      <c r="X267" s="270" t="str">
        <f>IF($E267=$E266,IF(Y266=".",IF(MAX($Q267:W267,0)=OPER!$AA362,".",IF(OPER!$AB362&lt;=HOUR(Y$7),MAX($Q267:W267,0)+1,".")),","),IF(MAX($Q267:W267,0)=OPER!$AA362,".",IF(OPER!$AB362&lt;=HOUR(Y$7),MAX($Q267:W267,0)+1,".")))</f>
        <v>,</v>
      </c>
      <c r="Y267" s="271" t="str">
        <f>IF($E267=$E266,IF(Z266=".",IF(MAX($Q267:X267,0)=OPER!$AA362,".",IF(OPER!$AB362&lt;=HOUR(Z$7),MAX($Q267:X267,0)+1,".")),","),IF(MAX($Q267:X267,0)=OPER!$AA362,".",IF(OPER!$AB362&lt;=HOUR(Z$7),MAX($Q267:X267,0)+1,".")))</f>
        <v>,</v>
      </c>
      <c r="Z267" s="269" t="str">
        <f>IF($E267=$E266,IF(AA266=".",IF(MAX($Q267:Y267,0)=OPER!$AA362,".",IF(OPER!$AB362&lt;=HOUR(AA$7),MAX($Q267:Y267,0)+1,".")),","),IF(MAX($Q267:Y267,0)=OPER!$AA362,".",IF(OPER!$AB362&lt;=HOUR(AA$7),MAX($Q267:Y267,0)+1,".")))</f>
        <v>,</v>
      </c>
      <c r="AA267" s="269" t="str">
        <f>IF($E267=$E266,IF(AB266=".",IF(MAX($Q267:Z267,0)=OPER!$AA362,".",IF(OPER!$AB362&lt;=HOUR(AB$7),MAX($Q267:Z267,0)+1,".")),","),IF(MAX($Q267:Z267,0)=OPER!$AA362,".",IF(OPER!$AB362&lt;=HOUR(AB$7),MAX($Q267:Z267,0)+1,".")))</f>
        <v>,</v>
      </c>
      <c r="AB267" s="270" t="str">
        <f>IF($E267=$E266,IF(AC266=".",IF(MAX($Q267:AA267,0)=OPER!$AA362,".",IF(OPER!$AB362&lt;=HOUR(AC$7),MAX($Q267:AA267,0)+1,".")),","),IF(MAX($Q267:AA267,0)=OPER!$AA362,".",IF(OPER!$AB362&lt;=HOUR(AC$7),MAX($Q267:AA267,0)+1,".")))</f>
        <v>,</v>
      </c>
      <c r="AC267" s="271" t="str">
        <f>IF($E267=$E266,IF(AD266=".",IF(MAX($Q267:AB267,0)=OPER!$AA362,".",IF(OPER!$AB362&lt;=HOUR(AD$7),MAX($Q267:AB267,0)+1,".")),","),IF(MAX($Q267:AB267,0)=OPER!$AA362,".",IF(OPER!$AB362&lt;=HOUR(AD$7),MAX($Q267:AB267,0)+1,".")))</f>
        <v>,</v>
      </c>
      <c r="AD267" s="269" t="str">
        <f>IF($E267=$E266,IF(AE266=".",IF(MAX($Q267:AC267,0)=OPER!$AA362,".",IF(OPER!$AB362&lt;=HOUR(AE$7),MAX($Q267:AC267,0)+1,".")),","),IF(MAX($Q267:AC267,0)=OPER!$AA362,".",IF(OPER!$AB362&lt;=HOUR(AE$7),MAX($Q267:AC267,0)+1,".")))</f>
        <v>,</v>
      </c>
      <c r="AE267" s="269" t="str">
        <f>IF($E267=$E266,IF(AF266=".",IF(MAX($Q267:AD267,0)=OPER!$AA362,".",IF(OPER!$AB362&lt;=HOUR(AF$7),MAX($Q267:AD267,0)+1,".")),","),IF(MAX($Q267:AD267,0)=OPER!$AA362,".",IF(OPER!$AB362&lt;=HOUR(AF$7),MAX($Q267:AD267,0)+1,".")))</f>
        <v>,</v>
      </c>
      <c r="AF267" s="270" t="str">
        <f>IF($E267=$E266,IF(AG266=".",IF(MAX($Q267:AE267,0)=OPER!$AA362,".",IF(OPER!$AB362&lt;=HOUR(AG$7),MAX($Q267:AE267,0)+1,".")),","),IF(MAX($Q267:AE267,0)=OPER!$AA362,".",IF(OPER!$AB362&lt;=HOUR(AG$7),MAX($Q267:AE267,0)+1,".")))</f>
        <v>,</v>
      </c>
      <c r="AG267" s="271" t="str">
        <f>IF($E267=$E266,IF(AH266=".",IF(MAX($Q267:AF267,0)=OPER!$AA362,".",IF(OPER!$AB362&lt;=HOUR(AH$7),MAX($Q267:AF267,0)+1,".")),","),IF(MAX($Q267:AF267,0)=OPER!$AA362,".",IF(OPER!$AB362&lt;=HOUR(AH$7),MAX($Q267:AF267,0)+1,".")))</f>
        <v>,</v>
      </c>
      <c r="AH267" s="269" t="str">
        <f>IF($E267=$E266,IF(AI266=".",IF(MAX($Q267:AG267,0)=OPER!$AA362,".",IF(OPER!$AB362&lt;=HOUR(AI$7),MAX($Q267:AG267,0)+1,".")),","),IF(MAX($Q267:AG267,0)=OPER!$AA362,".",IF(OPER!$AB362&lt;=HOUR(AI$7),MAX($Q267:AG267,0)+1,".")))</f>
        <v>,</v>
      </c>
      <c r="AI267" s="269" t="str">
        <f>IF($E267=$E266,IF(AJ266=".",IF(MAX($Q267:AH267,0)=OPER!$AA362,".",IF(OPER!$AB362&lt;=HOUR(AJ$7),MAX($Q267:AH267,0)+1,".")),","),IF(MAX($Q267:AH267,0)=OPER!$AA362,".",IF(OPER!$AB362&lt;=HOUR(AJ$7),MAX($Q267:AH267,0)+1,".")))</f>
        <v>,</v>
      </c>
      <c r="AJ267" s="270" t="str">
        <f>IF($E267=$E266,IF(AK266=".",IF(MAX($Q267:AI267,0)=OPER!$AA362,".",IF(OPER!$AB362&lt;=HOUR(AK$7),MAX($Q267:AI267,0)+1,".")),","),IF(MAX($Q267:AI267,0)=OPER!$AA362,".",IF(OPER!$AB362&lt;=HOUR(AK$7),MAX($Q267:AI267,0)+1,".")))</f>
        <v>,</v>
      </c>
      <c r="AK267" s="271" t="str">
        <f>IF($E267=$E266,IF(AL266=".",IF(MAX($Q267:AJ267,0)=OPER!$AA362,".",IF(OPER!$AB362&lt;=HOUR(AL$7),MAX($Q267:AJ267,0)+1,".")),","),IF(MAX($Q267:AJ267,0)=OPER!$AA362,".",IF(OPER!$AB362&lt;=HOUR(AL$7),MAX($Q267:AJ267,0)+1,".")))</f>
        <v>,</v>
      </c>
      <c r="AL267" s="269" t="str">
        <f>IF($E267=$E266,IF(AM266=".",IF(MAX($Q267:AK267,0)=OPER!$AA362,".",IF(OPER!$AB362&lt;=HOUR(AM$7),MAX($Q267:AK267,0)+1,".")),","),IF(MAX($Q267:AK267,0)=OPER!$AA362,".",IF(OPER!$AB362&lt;=HOUR(AM$7),MAX($Q267:AK267,0)+1,".")))</f>
        <v>,</v>
      </c>
      <c r="AM267" s="269" t="str">
        <f>IF($E267=$E266,IF(AN266=".",IF(MAX($Q267:AL267,0)=OPER!$AA362,".",IF(OPER!$AB362&lt;=HOUR(AN$7),MAX($Q267:AL267,0)+1,".")),","),IF(MAX($Q267:AL267,0)=OPER!$AA362,".",IF(OPER!$AB362&lt;=HOUR(AN$7),MAX($Q267:AL267,0)+1,".")))</f>
        <v>,</v>
      </c>
      <c r="AN267" s="270" t="str">
        <f>IF($E267=$E266,IF(AO266=".",IF(MAX($Q267:AM267,0)=OPER!$AA362,".",IF(OPER!$AB362&lt;=HOUR(AO$7),MAX($Q267:AM267,0)+1,".")),","),IF(MAX($Q267:AM267,0)=OPER!$AA362,".",IF(OPER!$AB362&lt;=HOUR(AO$7),MAX($Q267:AM267,0)+1,".")))</f>
        <v>,</v>
      </c>
      <c r="AO267" s="271" t="str">
        <f>IF($E267=$E266,IF(AP266=".",IF(MAX($Q267:AN267,0)=OPER!$AA362,".",IF(OPER!$AB362&lt;=HOUR(AP$7),MAX($Q267:AN267,0)+1,".")),","),IF(MAX($Q267:AN267,0)=OPER!$AA362,".",IF(OPER!$AB362&lt;=HOUR(AP$7),MAX($Q267:AN267,0)+1,".")))</f>
        <v>,</v>
      </c>
      <c r="AP267" s="269" t="str">
        <f>IF($E267=$E266,IF(AQ266=".",IF(MAX($Q267:AO267,0)=OPER!$AA362,".",IF(OPER!$AB362&lt;=HOUR(AQ$7),MAX($Q267:AO267,0)+1,".")),","),IF(MAX($Q267:AO267,0)=OPER!$AA362,".",IF(OPER!$AB362&lt;=HOUR(AQ$7),MAX($Q267:AO267,0)+1,".")))</f>
        <v>,</v>
      </c>
      <c r="AQ267" s="269" t="str">
        <f>IF($E267=$E266,IF(AR266=".",IF(MAX($Q267:AP267,0)=OPER!$AA362,".",IF(OPER!$AB362&lt;=HOUR(AR$7),MAX($Q267:AP267,0)+1,".")),","),IF(MAX($Q267:AP267,0)=OPER!$AA362,".",IF(OPER!$AB362&lt;=HOUR(AR$7),MAX($Q267:AP267,0)+1,".")))</f>
        <v>,</v>
      </c>
      <c r="AR267" s="270" t="str">
        <f>IF($E267=$E266,IF(AS266=".",IF(MAX($Q267:AQ267,0)=OPER!$AA362,".",IF(OPER!$AB362&lt;=HOUR(AS$7),MAX($Q267:AQ267,0)+1,".")),","),IF(MAX($Q267:AQ267,0)=OPER!$AA362,".",IF(OPER!$AB362&lt;=HOUR(AS$7),MAX($Q267:AQ267,0)+1,".")))</f>
        <v>,</v>
      </c>
      <c r="AS267" s="271" t="str">
        <f>IF($E267=$E266,IF(AT266=".",IF(MAX($Q267:AR267,0)=OPER!$AA362,".",IF(OPER!$AB362&lt;=HOUR(AT$7),MAX($Q267:AR267,0)+1,".")),","),IF(MAX($Q267:AR267,0)=OPER!$AA362,".",IF(OPER!$AB362&lt;=HOUR(AT$7),MAX($Q267:AR267,0)+1,".")))</f>
        <v>,</v>
      </c>
      <c r="AT267" s="269" t="str">
        <f>IF($E267=$E266,IF(AU266=".",IF(MAX($Q267:AS267,0)=OPER!$AA362,".",IF(OPER!$AB362&lt;=HOUR(AU$7),MAX($Q267:AS267,0)+1,".")),","),IF(MAX($Q267:AS267,0)=OPER!$AA362,".",IF(OPER!$AB362&lt;=HOUR(AU$7),MAX($Q267:AS267,0)+1,".")))</f>
        <v>,</v>
      </c>
      <c r="AU267" s="269" t="str">
        <f>IF($E267=$E266,IF(AV266=".",IF(MAX($Q267:AT267,0)=OPER!$AA362,".",IF(OPER!$AB362&lt;=HOUR(AV$7),MAX($Q267:AT267,0)+1,".")),","),IF(MAX($Q267:AT267,0)=OPER!$AA362,".",IF(OPER!$AB362&lt;=HOUR(AV$7),MAX($Q267:AT267,0)+1,".")))</f>
        <v>,</v>
      </c>
      <c r="AV267" s="270" t="str">
        <f>IF($E267=$E266,IF(AW266=".",IF(MAX($Q267:AU267,0)=OPER!$AA362,".",IF(OPER!$AB362&lt;=HOUR(AW$7),MAX($Q267:AU267,0)+1,".")),","),IF(MAX($Q267:AU267,0)=OPER!$AA362,".",IF(OPER!$AB362&lt;=HOUR(AW$7),MAX($Q267:AU267,0)+1,".")))</f>
        <v>,</v>
      </c>
      <c r="AW267" s="271" t="str">
        <f>IF($E267=$E266,IF(AX266=".",IF(MAX($Q267:AV267,0)=OPER!$AA362,".",IF(OPER!$AB362&lt;=HOUR(AX$7),MAX($Q267:AV267,0)+1,".")),","),IF(MAX($Q267:AV267,0)=OPER!$AA362,".",IF(OPER!$AB362&lt;=HOUR(AX$7),MAX($Q267:AV267,0)+1,".")))</f>
        <v>,</v>
      </c>
      <c r="AX267" s="269" t="str">
        <f>IF($E267=$E266,IF(AY266=".",IF(MAX($Q267:AW267,0)=OPER!$AA362,".",IF(OPER!$AB362&lt;=HOUR(AY$7),MAX($Q267:AW267,0)+1,".")),","),IF(MAX($Q267:AW267,0)=OPER!$AA362,".",IF(OPER!$AB362&lt;=HOUR(AY$7),MAX($Q267:AW267,0)+1,".")))</f>
        <v>,</v>
      </c>
      <c r="AY267" s="269" t="str">
        <f>IF($E267=$E266,IF(AZ266=".",IF(MAX($Q267:AX267,0)=OPER!$AA362,".",IF(OPER!$AB362&lt;=HOUR(AZ$7),MAX($Q267:AX267,0)+1,".")),","),IF(MAX($Q267:AX267,0)=OPER!$AA362,".",IF(OPER!$AB362&lt;=HOUR(AZ$7),MAX($Q267:AX267,0)+1,".")))</f>
        <v>,</v>
      </c>
      <c r="AZ267" s="270" t="str">
        <f>IF($E267=$E266,IF(BA266=".",IF(MAX($Q267:AY267,0)=OPER!$AA362,".",IF(OPER!$AB362&lt;=HOUR(BA$7),MAX($Q267:AY267,0)+1,".")),","),IF(MAX($Q267:AY267,0)=OPER!$AA362,".",IF(OPER!$AB362&lt;=HOUR(BA$7),MAX($Q267:AY267,0)+1,".")))</f>
        <v>,</v>
      </c>
      <c r="BA267" s="30">
        <f>+OPER!AK261</f>
        <v>0</v>
      </c>
    </row>
    <row r="268" spans="1:53" ht="59.8" x14ac:dyDescent="0.2">
      <c r="A268" s="282" t="str">
        <f>IF(OPER!AF262=0,"",OPER!AF262)</f>
        <v/>
      </c>
      <c r="B268" s="109" t="str">
        <f>IF(OPER!V262=0,"",OPER!V262)</f>
        <v/>
      </c>
      <c r="C268" s="71" t="str">
        <f>IF(OPER!U262 = 0,"", OPER!U262)</f>
        <v/>
      </c>
      <c r="D268" s="30" t="str">
        <f t="shared" si="19"/>
        <v/>
      </c>
      <c r="E268" s="262" t="str">
        <f>IF(OPER!X262 = 0,"",OPER!X262)</f>
        <v/>
      </c>
      <c r="F268" s="262" t="str">
        <f>IF(OPER!I262 = 0,"",OPER!I262)</f>
        <v/>
      </c>
      <c r="G268" s="263" t="str">
        <f>IF(OPER!C262=0,"",OPER!C262)</f>
        <v/>
      </c>
      <c r="H268" s="30" t="str">
        <f>IF(OPER!R262 = 0,"",OPER!R262)</f>
        <v/>
      </c>
      <c r="I268" s="30" t="str">
        <f>IF(OPER!F262=0,"", OPER!F262)</f>
        <v/>
      </c>
      <c r="J268" s="108" t="str">
        <f>IF(OPER!G262=0,"",OPER!G262)</f>
        <v/>
      </c>
      <c r="K268" s="250">
        <f>+OPER!R262</f>
        <v>0</v>
      </c>
      <c r="L268" s="262">
        <f t="shared" si="20"/>
        <v>0</v>
      </c>
      <c r="M268" s="250">
        <f t="shared" si="21"/>
        <v>0</v>
      </c>
      <c r="N268" s="205" t="str">
        <f>IF(OPER!A262=0,"",OPER!A262)</f>
        <v/>
      </c>
      <c r="O268" s="73" t="str">
        <f>IF(OPER!AJ2118=0,"",OPER!AJ2118)</f>
        <v/>
      </c>
      <c r="P268" s="264" t="str">
        <f>IF(OPER!AH262="EJECUTADO","SI",IF(OPER!AH262="NO EJECUTADO","NO",""))</f>
        <v/>
      </c>
      <c r="Q268" s="264" t="str">
        <f>IF(OPER!AN262="EJECUTADO","SI",IF(OPER!AN262="NO EJECUTADO","NO",""))</f>
        <v/>
      </c>
      <c r="R268" s="221" t="str">
        <f>IFERROR(VLOOKUP(OPER!Z262,OPER!$AU$490:$AV$577,2,0),"NO ASIGNADO")</f>
        <v>NO ASIGNADO</v>
      </c>
      <c r="S268" s="6">
        <f>+OPER!AG262</f>
        <v>0</v>
      </c>
      <c r="T268" s="268" t="str">
        <f>IF($E268=$E267,IF(U267=".",IF(MAX($Q268:Q268,0)=OPER!$AA363,".",IF(OPER!$AB363&lt;=HOUR(U$7),MAX($Q268:Q268,0)+1,".")),","),IF(MAX($Q268:Q268,0)=OPER!$AA363,".",IF(OPER!$AB363&lt;=HOUR(U$7),MAX($Q268:Q268,0)+1,".")))</f>
        <v>,</v>
      </c>
      <c r="U268" s="269" t="str">
        <f>IF($E268=$E267,IF(V267=".",IF(MAX($Q268:T268,0)=OPER!$AA363,".",IF(OPER!$AB363&lt;=HOUR(V$7),MAX($Q268:T268,0)+1,".")),","),IF(MAX($Q268:T268,0)=OPER!$AA363,".",IF(OPER!$AB363&lt;=HOUR(V$7),MAX($Q268:T268,0)+1,".")))</f>
        <v>,</v>
      </c>
      <c r="V268" s="269" t="str">
        <f>IF($E268=$E267,IF(W267=".",IF(MAX($Q268:U268,0)=OPER!$AA363,".",IF(OPER!$AB363&lt;=HOUR(W$7),MAX($Q268:U268,0)+1,".")),","),IF(MAX($Q268:U268,0)=OPER!$AA363,".",IF(OPER!$AB363&lt;=HOUR(W$7),MAX($Q268:U268,0)+1,".")))</f>
        <v>,</v>
      </c>
      <c r="W268" s="269" t="str">
        <f>IF($E268=$E267,IF(X267=".",IF(MAX($Q268:V268,0)=OPER!$AA363,".",IF(OPER!$AB363&lt;=HOUR(X$7),MAX($Q268:V268,0)+1,".")),","),IF(MAX($Q268:V268,0)=OPER!$AA363,".",IF(OPER!$AB363&lt;=HOUR(X$7),MAX($Q268:V268,0)+1,".")))</f>
        <v>,</v>
      </c>
      <c r="X268" s="270" t="str">
        <f>IF($E268=$E267,IF(Y267=".",IF(MAX($Q268:W268,0)=OPER!$AA363,".",IF(OPER!$AB363&lt;=HOUR(Y$7),MAX($Q268:W268,0)+1,".")),","),IF(MAX($Q268:W268,0)=OPER!$AA363,".",IF(OPER!$AB363&lt;=HOUR(Y$7),MAX($Q268:W268,0)+1,".")))</f>
        <v>,</v>
      </c>
      <c r="Y268" s="271" t="str">
        <f>IF($E268=$E267,IF(Z267=".",IF(MAX($Q268:X268,0)=OPER!$AA363,".",IF(OPER!$AB363&lt;=HOUR(Z$7),MAX($Q268:X268,0)+1,".")),","),IF(MAX($Q268:X268,0)=OPER!$AA363,".",IF(OPER!$AB363&lt;=HOUR(Z$7),MAX($Q268:X268,0)+1,".")))</f>
        <v>,</v>
      </c>
      <c r="Z268" s="269" t="str">
        <f>IF($E268=$E267,IF(AA267=".",IF(MAX($Q268:Y268,0)=OPER!$AA363,".",IF(OPER!$AB363&lt;=HOUR(AA$7),MAX($Q268:Y268,0)+1,".")),","),IF(MAX($Q268:Y268,0)=OPER!$AA363,".",IF(OPER!$AB363&lt;=HOUR(AA$7),MAX($Q268:Y268,0)+1,".")))</f>
        <v>,</v>
      </c>
      <c r="AA268" s="269" t="str">
        <f>IF($E268=$E267,IF(AB267=".",IF(MAX($Q268:Z268,0)=OPER!$AA363,".",IF(OPER!$AB363&lt;=HOUR(AB$7),MAX($Q268:Z268,0)+1,".")),","),IF(MAX($Q268:Z268,0)=OPER!$AA363,".",IF(OPER!$AB363&lt;=HOUR(AB$7),MAX($Q268:Z268,0)+1,".")))</f>
        <v>,</v>
      </c>
      <c r="AB268" s="270" t="str">
        <f>IF($E268=$E267,IF(AC267=".",IF(MAX($Q268:AA268,0)=OPER!$AA363,".",IF(OPER!$AB363&lt;=HOUR(AC$7),MAX($Q268:AA268,0)+1,".")),","),IF(MAX($Q268:AA268,0)=OPER!$AA363,".",IF(OPER!$AB363&lt;=HOUR(AC$7),MAX($Q268:AA268,0)+1,".")))</f>
        <v>,</v>
      </c>
      <c r="AC268" s="271" t="str">
        <f>IF($E268=$E267,IF(AD267=".",IF(MAX($Q268:AB268,0)=OPER!$AA363,".",IF(OPER!$AB363&lt;=HOUR(AD$7),MAX($Q268:AB268,0)+1,".")),","),IF(MAX($Q268:AB268,0)=OPER!$AA363,".",IF(OPER!$AB363&lt;=HOUR(AD$7),MAX($Q268:AB268,0)+1,".")))</f>
        <v>,</v>
      </c>
      <c r="AD268" s="269" t="str">
        <f>IF($E268=$E267,IF(AE267=".",IF(MAX($Q268:AC268,0)=OPER!$AA363,".",IF(OPER!$AB363&lt;=HOUR(AE$7),MAX($Q268:AC268,0)+1,".")),","),IF(MAX($Q268:AC268,0)=OPER!$AA363,".",IF(OPER!$AB363&lt;=HOUR(AE$7),MAX($Q268:AC268,0)+1,".")))</f>
        <v>,</v>
      </c>
      <c r="AE268" s="269" t="str">
        <f>IF($E268=$E267,IF(AF267=".",IF(MAX($Q268:AD268,0)=OPER!$AA363,".",IF(OPER!$AB363&lt;=HOUR(AF$7),MAX($Q268:AD268,0)+1,".")),","),IF(MAX($Q268:AD268,0)=OPER!$AA363,".",IF(OPER!$AB363&lt;=HOUR(AF$7),MAX($Q268:AD268,0)+1,".")))</f>
        <v>,</v>
      </c>
      <c r="AF268" s="270" t="str">
        <f>IF($E268=$E267,IF(AG267=".",IF(MAX($Q268:AE268,0)=OPER!$AA363,".",IF(OPER!$AB363&lt;=HOUR(AG$7),MAX($Q268:AE268,0)+1,".")),","),IF(MAX($Q268:AE268,0)=OPER!$AA363,".",IF(OPER!$AB363&lt;=HOUR(AG$7),MAX($Q268:AE268,0)+1,".")))</f>
        <v>,</v>
      </c>
      <c r="AG268" s="271" t="str">
        <f>IF($E268=$E267,IF(AH267=".",IF(MAX($Q268:AF268,0)=OPER!$AA363,".",IF(OPER!$AB363&lt;=HOUR(AH$7),MAX($Q268:AF268,0)+1,".")),","),IF(MAX($Q268:AF268,0)=OPER!$AA363,".",IF(OPER!$AB363&lt;=HOUR(AH$7),MAX($Q268:AF268,0)+1,".")))</f>
        <v>,</v>
      </c>
      <c r="AH268" s="269" t="str">
        <f>IF($E268=$E267,IF(AI267=".",IF(MAX($Q268:AG268,0)=OPER!$AA363,".",IF(OPER!$AB363&lt;=HOUR(AI$7),MAX($Q268:AG268,0)+1,".")),","),IF(MAX($Q268:AG268,0)=OPER!$AA363,".",IF(OPER!$AB363&lt;=HOUR(AI$7),MAX($Q268:AG268,0)+1,".")))</f>
        <v>,</v>
      </c>
      <c r="AI268" s="269" t="str">
        <f>IF($E268=$E267,IF(AJ267=".",IF(MAX($Q268:AH268,0)=OPER!$AA363,".",IF(OPER!$AB363&lt;=HOUR(AJ$7),MAX($Q268:AH268,0)+1,".")),","),IF(MAX($Q268:AH268,0)=OPER!$AA363,".",IF(OPER!$AB363&lt;=HOUR(AJ$7),MAX($Q268:AH268,0)+1,".")))</f>
        <v>,</v>
      </c>
      <c r="AJ268" s="270" t="str">
        <f>IF($E268=$E267,IF(AK267=".",IF(MAX($Q268:AI268,0)=OPER!$AA363,".",IF(OPER!$AB363&lt;=HOUR(AK$7),MAX($Q268:AI268,0)+1,".")),","),IF(MAX($Q268:AI268,0)=OPER!$AA363,".",IF(OPER!$AB363&lt;=HOUR(AK$7),MAX($Q268:AI268,0)+1,".")))</f>
        <v>,</v>
      </c>
      <c r="AK268" s="271" t="str">
        <f>IF($E268=$E267,IF(AL267=".",IF(MAX($Q268:AJ268,0)=OPER!$AA363,".",IF(OPER!$AB363&lt;=HOUR(AL$7),MAX($Q268:AJ268,0)+1,".")),","),IF(MAX($Q268:AJ268,0)=OPER!$AA363,".",IF(OPER!$AB363&lt;=HOUR(AL$7),MAX($Q268:AJ268,0)+1,".")))</f>
        <v>,</v>
      </c>
      <c r="AL268" s="269" t="str">
        <f>IF($E268=$E267,IF(AM267=".",IF(MAX($Q268:AK268,0)=OPER!$AA363,".",IF(OPER!$AB363&lt;=HOUR(AM$7),MAX($Q268:AK268,0)+1,".")),","),IF(MAX($Q268:AK268,0)=OPER!$AA363,".",IF(OPER!$AB363&lt;=HOUR(AM$7),MAX($Q268:AK268,0)+1,".")))</f>
        <v>,</v>
      </c>
      <c r="AM268" s="269" t="str">
        <f>IF($E268=$E267,IF(AN267=".",IF(MAX($Q268:AL268,0)=OPER!$AA363,".",IF(OPER!$AB363&lt;=HOUR(AN$7),MAX($Q268:AL268,0)+1,".")),","),IF(MAX($Q268:AL268,0)=OPER!$AA363,".",IF(OPER!$AB363&lt;=HOUR(AN$7),MAX($Q268:AL268,0)+1,".")))</f>
        <v>,</v>
      </c>
      <c r="AN268" s="270" t="str">
        <f>IF($E268=$E267,IF(AO267=".",IF(MAX($Q268:AM268,0)=OPER!$AA363,".",IF(OPER!$AB363&lt;=HOUR(AO$7),MAX($Q268:AM268,0)+1,".")),","),IF(MAX($Q268:AM268,0)=OPER!$AA363,".",IF(OPER!$AB363&lt;=HOUR(AO$7),MAX($Q268:AM268,0)+1,".")))</f>
        <v>,</v>
      </c>
      <c r="AO268" s="271" t="str">
        <f>IF($E268=$E267,IF(AP267=".",IF(MAX($Q268:AN268,0)=OPER!$AA363,".",IF(OPER!$AB363&lt;=HOUR(AP$7),MAX($Q268:AN268,0)+1,".")),","),IF(MAX($Q268:AN268,0)=OPER!$AA363,".",IF(OPER!$AB363&lt;=HOUR(AP$7),MAX($Q268:AN268,0)+1,".")))</f>
        <v>,</v>
      </c>
      <c r="AP268" s="269" t="str">
        <f>IF($E268=$E267,IF(AQ267=".",IF(MAX($Q268:AO268,0)=OPER!$AA363,".",IF(OPER!$AB363&lt;=HOUR(AQ$7),MAX($Q268:AO268,0)+1,".")),","),IF(MAX($Q268:AO268,0)=OPER!$AA363,".",IF(OPER!$AB363&lt;=HOUR(AQ$7),MAX($Q268:AO268,0)+1,".")))</f>
        <v>,</v>
      </c>
      <c r="AQ268" s="269" t="str">
        <f>IF($E268=$E267,IF(AR267=".",IF(MAX($Q268:AP268,0)=OPER!$AA363,".",IF(OPER!$AB363&lt;=HOUR(AR$7),MAX($Q268:AP268,0)+1,".")),","),IF(MAX($Q268:AP268,0)=OPER!$AA363,".",IF(OPER!$AB363&lt;=HOUR(AR$7),MAX($Q268:AP268,0)+1,".")))</f>
        <v>,</v>
      </c>
      <c r="AR268" s="270" t="str">
        <f>IF($E268=$E267,IF(AS267=".",IF(MAX($Q268:AQ268,0)=OPER!$AA363,".",IF(OPER!$AB363&lt;=HOUR(AS$7),MAX($Q268:AQ268,0)+1,".")),","),IF(MAX($Q268:AQ268,0)=OPER!$AA363,".",IF(OPER!$AB363&lt;=HOUR(AS$7),MAX($Q268:AQ268,0)+1,".")))</f>
        <v>,</v>
      </c>
      <c r="AS268" s="271" t="str">
        <f>IF($E268=$E267,IF(AT267=".",IF(MAX($Q268:AR268,0)=OPER!$AA363,".",IF(OPER!$AB363&lt;=HOUR(AT$7),MAX($Q268:AR268,0)+1,".")),","),IF(MAX($Q268:AR268,0)=OPER!$AA363,".",IF(OPER!$AB363&lt;=HOUR(AT$7),MAX($Q268:AR268,0)+1,".")))</f>
        <v>,</v>
      </c>
      <c r="AT268" s="269" t="str">
        <f>IF($E268=$E267,IF(AU267=".",IF(MAX($Q268:AS268,0)=OPER!$AA363,".",IF(OPER!$AB363&lt;=HOUR(AU$7),MAX($Q268:AS268,0)+1,".")),","),IF(MAX($Q268:AS268,0)=OPER!$AA363,".",IF(OPER!$AB363&lt;=HOUR(AU$7),MAX($Q268:AS268,0)+1,".")))</f>
        <v>,</v>
      </c>
      <c r="AU268" s="269" t="str">
        <f>IF($E268=$E267,IF(AV267=".",IF(MAX($Q268:AT268,0)=OPER!$AA363,".",IF(OPER!$AB363&lt;=HOUR(AV$7),MAX($Q268:AT268,0)+1,".")),","),IF(MAX($Q268:AT268,0)=OPER!$AA363,".",IF(OPER!$AB363&lt;=HOUR(AV$7),MAX($Q268:AT268,0)+1,".")))</f>
        <v>,</v>
      </c>
      <c r="AV268" s="270" t="str">
        <f>IF($E268=$E267,IF(AW267=".",IF(MAX($Q268:AU268,0)=OPER!$AA363,".",IF(OPER!$AB363&lt;=HOUR(AW$7),MAX($Q268:AU268,0)+1,".")),","),IF(MAX($Q268:AU268,0)=OPER!$AA363,".",IF(OPER!$AB363&lt;=HOUR(AW$7),MAX($Q268:AU268,0)+1,".")))</f>
        <v>,</v>
      </c>
      <c r="AW268" s="271" t="str">
        <f>IF($E268=$E267,IF(AX267=".",IF(MAX($Q268:AV268,0)=OPER!$AA363,".",IF(OPER!$AB363&lt;=HOUR(AX$7),MAX($Q268:AV268,0)+1,".")),","),IF(MAX($Q268:AV268,0)=OPER!$AA363,".",IF(OPER!$AB363&lt;=HOUR(AX$7),MAX($Q268:AV268,0)+1,".")))</f>
        <v>,</v>
      </c>
      <c r="AX268" s="269" t="str">
        <f>IF($E268=$E267,IF(AY267=".",IF(MAX($Q268:AW268,0)=OPER!$AA363,".",IF(OPER!$AB363&lt;=HOUR(AY$7),MAX($Q268:AW268,0)+1,".")),","),IF(MAX($Q268:AW268,0)=OPER!$AA363,".",IF(OPER!$AB363&lt;=HOUR(AY$7),MAX($Q268:AW268,0)+1,".")))</f>
        <v>,</v>
      </c>
      <c r="AY268" s="269" t="str">
        <f>IF($E268=$E267,IF(AZ267=".",IF(MAX($Q268:AX268,0)=OPER!$AA363,".",IF(OPER!$AB363&lt;=HOUR(AZ$7),MAX($Q268:AX268,0)+1,".")),","),IF(MAX($Q268:AX268,0)=OPER!$AA363,".",IF(OPER!$AB363&lt;=HOUR(AZ$7),MAX($Q268:AX268,0)+1,".")))</f>
        <v>,</v>
      </c>
      <c r="AZ268" s="270" t="str">
        <f>IF($E268=$E267,IF(BA267=".",IF(MAX($Q268:AY268,0)=OPER!$AA363,".",IF(OPER!$AB363&lt;=HOUR(BA$7),MAX($Q268:AY268,0)+1,".")),","),IF(MAX($Q268:AY268,0)=OPER!$AA363,".",IF(OPER!$AB363&lt;=HOUR(BA$7),MAX($Q268:AY268,0)+1,".")))</f>
        <v>,</v>
      </c>
      <c r="BA268" s="30">
        <f>+OPER!AK262</f>
        <v>0</v>
      </c>
    </row>
    <row r="269" spans="1:53" ht="59.8" x14ac:dyDescent="0.2">
      <c r="A269" s="282" t="str">
        <f>IF(OPER!AF263=0,"",OPER!AF263)</f>
        <v/>
      </c>
      <c r="B269" s="109" t="str">
        <f>IF(OPER!V263=0,"",OPER!V263)</f>
        <v/>
      </c>
      <c r="C269" s="71" t="str">
        <f>IF(OPER!U263 = 0,"", OPER!U263)</f>
        <v/>
      </c>
      <c r="D269" s="30" t="str">
        <f t="shared" si="19"/>
        <v/>
      </c>
      <c r="E269" s="262" t="str">
        <f>IF(OPER!X263 = 0,"",OPER!X263)</f>
        <v/>
      </c>
      <c r="F269" s="262" t="str">
        <f>IF(OPER!I263 = 0,"",OPER!I263)</f>
        <v/>
      </c>
      <c r="G269" s="263" t="str">
        <f>IF(OPER!C263=0,"",OPER!C263)</f>
        <v/>
      </c>
      <c r="H269" s="30" t="str">
        <f>IF(OPER!R263 = 0,"",OPER!R263)</f>
        <v/>
      </c>
      <c r="I269" s="30" t="str">
        <f>IF(OPER!F263=0,"", OPER!F263)</f>
        <v/>
      </c>
      <c r="J269" s="108" t="str">
        <f>IF(OPER!G263=0,"",OPER!G263)</f>
        <v/>
      </c>
      <c r="K269" s="250">
        <f>+OPER!R263</f>
        <v>0</v>
      </c>
      <c r="L269" s="262">
        <f t="shared" si="20"/>
        <v>0</v>
      </c>
      <c r="M269" s="250">
        <f t="shared" si="21"/>
        <v>0</v>
      </c>
      <c r="N269" s="205" t="str">
        <f>IF(OPER!A263=0,"",OPER!A263)</f>
        <v/>
      </c>
      <c r="O269" s="73" t="str">
        <f>IF(OPER!AJ2119=0,"",OPER!AJ2119)</f>
        <v/>
      </c>
      <c r="P269" s="264" t="str">
        <f>IF(OPER!AH263="EJECUTADO","SI",IF(OPER!AH263="NO EJECUTADO","NO",""))</f>
        <v/>
      </c>
      <c r="Q269" s="264" t="str">
        <f>IF(OPER!AN263="EJECUTADO","SI",IF(OPER!AN263="NO EJECUTADO","NO",""))</f>
        <v/>
      </c>
      <c r="R269" s="221" t="str">
        <f>IFERROR(VLOOKUP(OPER!Z263,OPER!$AU$490:$AV$577,2,0),"NO ASIGNADO")</f>
        <v>NO ASIGNADO</v>
      </c>
      <c r="S269" s="6">
        <f>+OPER!AG263</f>
        <v>0</v>
      </c>
      <c r="T269" s="268" t="str">
        <f>IF($E269=$E268,IF(U268=".",IF(MAX($Q269:Q269,0)=OPER!$AA364,".",IF(OPER!$AB364&lt;=HOUR(U$7),MAX($Q269:Q269,0)+1,".")),","),IF(MAX($Q269:Q269,0)=OPER!$AA364,".",IF(OPER!$AB364&lt;=HOUR(U$7),MAX($Q269:Q269,0)+1,".")))</f>
        <v>,</v>
      </c>
      <c r="U269" s="269" t="str">
        <f>IF($E269=$E268,IF(V268=".",IF(MAX($Q269:T269,0)=OPER!$AA364,".",IF(OPER!$AB364&lt;=HOUR(V$7),MAX($Q269:T269,0)+1,".")),","),IF(MAX($Q269:T269,0)=OPER!$AA364,".",IF(OPER!$AB364&lt;=HOUR(V$7),MAX($Q269:T269,0)+1,".")))</f>
        <v>,</v>
      </c>
      <c r="V269" s="269" t="str">
        <f>IF($E269=$E268,IF(W268=".",IF(MAX($Q269:U269,0)=OPER!$AA364,".",IF(OPER!$AB364&lt;=HOUR(W$7),MAX($Q269:U269,0)+1,".")),","),IF(MAX($Q269:U269,0)=OPER!$AA364,".",IF(OPER!$AB364&lt;=HOUR(W$7),MAX($Q269:U269,0)+1,".")))</f>
        <v>,</v>
      </c>
      <c r="W269" s="269" t="str">
        <f>IF($E269=$E268,IF(X268=".",IF(MAX($Q269:V269,0)=OPER!$AA364,".",IF(OPER!$AB364&lt;=HOUR(X$7),MAX($Q269:V269,0)+1,".")),","),IF(MAX($Q269:V269,0)=OPER!$AA364,".",IF(OPER!$AB364&lt;=HOUR(X$7),MAX($Q269:V269,0)+1,".")))</f>
        <v>,</v>
      </c>
      <c r="X269" s="270" t="str">
        <f>IF($E269=$E268,IF(Y268=".",IF(MAX($Q269:W269,0)=OPER!$AA364,".",IF(OPER!$AB364&lt;=HOUR(Y$7),MAX($Q269:W269,0)+1,".")),","),IF(MAX($Q269:W269,0)=OPER!$AA364,".",IF(OPER!$AB364&lt;=HOUR(Y$7),MAX($Q269:W269,0)+1,".")))</f>
        <v>,</v>
      </c>
      <c r="Y269" s="271" t="str">
        <f>IF($E269=$E268,IF(Z268=".",IF(MAX($Q269:X269,0)=OPER!$AA364,".",IF(OPER!$AB364&lt;=HOUR(Z$7),MAX($Q269:X269,0)+1,".")),","),IF(MAX($Q269:X269,0)=OPER!$AA364,".",IF(OPER!$AB364&lt;=HOUR(Z$7),MAX($Q269:X269,0)+1,".")))</f>
        <v>,</v>
      </c>
      <c r="Z269" s="269" t="str">
        <f>IF($E269=$E268,IF(AA268=".",IF(MAX($Q269:Y269,0)=OPER!$AA364,".",IF(OPER!$AB364&lt;=HOUR(AA$7),MAX($Q269:Y269,0)+1,".")),","),IF(MAX($Q269:Y269,0)=OPER!$AA364,".",IF(OPER!$AB364&lt;=HOUR(AA$7),MAX($Q269:Y269,0)+1,".")))</f>
        <v>,</v>
      </c>
      <c r="AA269" s="269" t="str">
        <f>IF($E269=$E268,IF(AB268=".",IF(MAX($Q269:Z269,0)=OPER!$AA364,".",IF(OPER!$AB364&lt;=HOUR(AB$7),MAX($Q269:Z269,0)+1,".")),","),IF(MAX($Q269:Z269,0)=OPER!$AA364,".",IF(OPER!$AB364&lt;=HOUR(AB$7),MAX($Q269:Z269,0)+1,".")))</f>
        <v>,</v>
      </c>
      <c r="AB269" s="270" t="str">
        <f>IF($E269=$E268,IF(AC268=".",IF(MAX($Q269:AA269,0)=OPER!$AA364,".",IF(OPER!$AB364&lt;=HOUR(AC$7),MAX($Q269:AA269,0)+1,".")),","),IF(MAX($Q269:AA269,0)=OPER!$AA364,".",IF(OPER!$AB364&lt;=HOUR(AC$7),MAX($Q269:AA269,0)+1,".")))</f>
        <v>,</v>
      </c>
      <c r="AC269" s="271" t="str">
        <f>IF($E269=$E268,IF(AD268=".",IF(MAX($Q269:AB269,0)=OPER!$AA364,".",IF(OPER!$AB364&lt;=HOUR(AD$7),MAX($Q269:AB269,0)+1,".")),","),IF(MAX($Q269:AB269,0)=OPER!$AA364,".",IF(OPER!$AB364&lt;=HOUR(AD$7),MAX($Q269:AB269,0)+1,".")))</f>
        <v>,</v>
      </c>
      <c r="AD269" s="269" t="str">
        <f>IF($E269=$E268,IF(AE268=".",IF(MAX($Q269:AC269,0)=OPER!$AA364,".",IF(OPER!$AB364&lt;=HOUR(AE$7),MAX($Q269:AC269,0)+1,".")),","),IF(MAX($Q269:AC269,0)=OPER!$AA364,".",IF(OPER!$AB364&lt;=HOUR(AE$7),MAX($Q269:AC269,0)+1,".")))</f>
        <v>,</v>
      </c>
      <c r="AE269" s="269" t="str">
        <f>IF($E269=$E268,IF(AF268=".",IF(MAX($Q269:AD269,0)=OPER!$AA364,".",IF(OPER!$AB364&lt;=HOUR(AF$7),MAX($Q269:AD269,0)+1,".")),","),IF(MAX($Q269:AD269,0)=OPER!$AA364,".",IF(OPER!$AB364&lt;=HOUR(AF$7),MAX($Q269:AD269,0)+1,".")))</f>
        <v>,</v>
      </c>
      <c r="AF269" s="270" t="str">
        <f>IF($E269=$E268,IF(AG268=".",IF(MAX($Q269:AE269,0)=OPER!$AA364,".",IF(OPER!$AB364&lt;=HOUR(AG$7),MAX($Q269:AE269,0)+1,".")),","),IF(MAX($Q269:AE269,0)=OPER!$AA364,".",IF(OPER!$AB364&lt;=HOUR(AG$7),MAX($Q269:AE269,0)+1,".")))</f>
        <v>,</v>
      </c>
      <c r="AG269" s="271" t="str">
        <f>IF($E269=$E268,IF(AH268=".",IF(MAX($Q269:AF269,0)=OPER!$AA364,".",IF(OPER!$AB364&lt;=HOUR(AH$7),MAX($Q269:AF269,0)+1,".")),","),IF(MAX($Q269:AF269,0)=OPER!$AA364,".",IF(OPER!$AB364&lt;=HOUR(AH$7),MAX($Q269:AF269,0)+1,".")))</f>
        <v>,</v>
      </c>
      <c r="AH269" s="269" t="str">
        <f>IF($E269=$E268,IF(AI268=".",IF(MAX($Q269:AG269,0)=OPER!$AA364,".",IF(OPER!$AB364&lt;=HOUR(AI$7),MAX($Q269:AG269,0)+1,".")),","),IF(MAX($Q269:AG269,0)=OPER!$AA364,".",IF(OPER!$AB364&lt;=HOUR(AI$7),MAX($Q269:AG269,0)+1,".")))</f>
        <v>,</v>
      </c>
      <c r="AI269" s="269" t="str">
        <f>IF($E269=$E268,IF(AJ268=".",IF(MAX($Q269:AH269,0)=OPER!$AA364,".",IF(OPER!$AB364&lt;=HOUR(AJ$7),MAX($Q269:AH269,0)+1,".")),","),IF(MAX($Q269:AH269,0)=OPER!$AA364,".",IF(OPER!$AB364&lt;=HOUR(AJ$7),MAX($Q269:AH269,0)+1,".")))</f>
        <v>,</v>
      </c>
      <c r="AJ269" s="270" t="str">
        <f>IF($E269=$E268,IF(AK268=".",IF(MAX($Q269:AI269,0)=OPER!$AA364,".",IF(OPER!$AB364&lt;=HOUR(AK$7),MAX($Q269:AI269,0)+1,".")),","),IF(MAX($Q269:AI269,0)=OPER!$AA364,".",IF(OPER!$AB364&lt;=HOUR(AK$7),MAX($Q269:AI269,0)+1,".")))</f>
        <v>,</v>
      </c>
      <c r="AK269" s="271" t="str">
        <f>IF($E269=$E268,IF(AL268=".",IF(MAX($Q269:AJ269,0)=OPER!$AA364,".",IF(OPER!$AB364&lt;=HOUR(AL$7),MAX($Q269:AJ269,0)+1,".")),","),IF(MAX($Q269:AJ269,0)=OPER!$AA364,".",IF(OPER!$AB364&lt;=HOUR(AL$7),MAX($Q269:AJ269,0)+1,".")))</f>
        <v>,</v>
      </c>
      <c r="AL269" s="269" t="str">
        <f>IF($E269=$E268,IF(AM268=".",IF(MAX($Q269:AK269,0)=OPER!$AA364,".",IF(OPER!$AB364&lt;=HOUR(AM$7),MAX($Q269:AK269,0)+1,".")),","),IF(MAX($Q269:AK269,0)=OPER!$AA364,".",IF(OPER!$AB364&lt;=HOUR(AM$7),MAX($Q269:AK269,0)+1,".")))</f>
        <v>,</v>
      </c>
      <c r="AM269" s="269" t="str">
        <f>IF($E269=$E268,IF(AN268=".",IF(MAX($Q269:AL269,0)=OPER!$AA364,".",IF(OPER!$AB364&lt;=HOUR(AN$7),MAX($Q269:AL269,0)+1,".")),","),IF(MAX($Q269:AL269,0)=OPER!$AA364,".",IF(OPER!$AB364&lt;=HOUR(AN$7),MAX($Q269:AL269,0)+1,".")))</f>
        <v>,</v>
      </c>
      <c r="AN269" s="270" t="str">
        <f>IF($E269=$E268,IF(AO268=".",IF(MAX($Q269:AM269,0)=OPER!$AA364,".",IF(OPER!$AB364&lt;=HOUR(AO$7),MAX($Q269:AM269,0)+1,".")),","),IF(MAX($Q269:AM269,0)=OPER!$AA364,".",IF(OPER!$AB364&lt;=HOUR(AO$7),MAX($Q269:AM269,0)+1,".")))</f>
        <v>,</v>
      </c>
      <c r="AO269" s="271" t="str">
        <f>IF($E269=$E268,IF(AP268=".",IF(MAX($Q269:AN269,0)=OPER!$AA364,".",IF(OPER!$AB364&lt;=HOUR(AP$7),MAX($Q269:AN269,0)+1,".")),","),IF(MAX($Q269:AN269,0)=OPER!$AA364,".",IF(OPER!$AB364&lt;=HOUR(AP$7),MAX($Q269:AN269,0)+1,".")))</f>
        <v>,</v>
      </c>
      <c r="AP269" s="269" t="str">
        <f>IF($E269=$E268,IF(AQ268=".",IF(MAX($Q269:AO269,0)=OPER!$AA364,".",IF(OPER!$AB364&lt;=HOUR(AQ$7),MAX($Q269:AO269,0)+1,".")),","),IF(MAX($Q269:AO269,0)=OPER!$AA364,".",IF(OPER!$AB364&lt;=HOUR(AQ$7),MAX($Q269:AO269,0)+1,".")))</f>
        <v>,</v>
      </c>
      <c r="AQ269" s="269" t="str">
        <f>IF($E269=$E268,IF(AR268=".",IF(MAX($Q269:AP269,0)=OPER!$AA364,".",IF(OPER!$AB364&lt;=HOUR(AR$7),MAX($Q269:AP269,0)+1,".")),","),IF(MAX($Q269:AP269,0)=OPER!$AA364,".",IF(OPER!$AB364&lt;=HOUR(AR$7),MAX($Q269:AP269,0)+1,".")))</f>
        <v>,</v>
      </c>
      <c r="AR269" s="270" t="str">
        <f>IF($E269=$E268,IF(AS268=".",IF(MAX($Q269:AQ269,0)=OPER!$AA364,".",IF(OPER!$AB364&lt;=HOUR(AS$7),MAX($Q269:AQ269,0)+1,".")),","),IF(MAX($Q269:AQ269,0)=OPER!$AA364,".",IF(OPER!$AB364&lt;=HOUR(AS$7),MAX($Q269:AQ269,0)+1,".")))</f>
        <v>,</v>
      </c>
      <c r="AS269" s="271" t="str">
        <f>IF($E269=$E268,IF(AT268=".",IF(MAX($Q269:AR269,0)=OPER!$AA364,".",IF(OPER!$AB364&lt;=HOUR(AT$7),MAX($Q269:AR269,0)+1,".")),","),IF(MAX($Q269:AR269,0)=OPER!$AA364,".",IF(OPER!$AB364&lt;=HOUR(AT$7),MAX($Q269:AR269,0)+1,".")))</f>
        <v>,</v>
      </c>
      <c r="AT269" s="269" t="str">
        <f>IF($E269=$E268,IF(AU268=".",IF(MAX($Q269:AS269,0)=OPER!$AA364,".",IF(OPER!$AB364&lt;=HOUR(AU$7),MAX($Q269:AS269,0)+1,".")),","),IF(MAX($Q269:AS269,0)=OPER!$AA364,".",IF(OPER!$AB364&lt;=HOUR(AU$7),MAX($Q269:AS269,0)+1,".")))</f>
        <v>,</v>
      </c>
      <c r="AU269" s="269" t="str">
        <f>IF($E269=$E268,IF(AV268=".",IF(MAX($Q269:AT269,0)=OPER!$AA364,".",IF(OPER!$AB364&lt;=HOUR(AV$7),MAX($Q269:AT269,0)+1,".")),","),IF(MAX($Q269:AT269,0)=OPER!$AA364,".",IF(OPER!$AB364&lt;=HOUR(AV$7),MAX($Q269:AT269,0)+1,".")))</f>
        <v>,</v>
      </c>
      <c r="AV269" s="270" t="str">
        <f>IF($E269=$E268,IF(AW268=".",IF(MAX($Q269:AU269,0)=OPER!$AA364,".",IF(OPER!$AB364&lt;=HOUR(AW$7),MAX($Q269:AU269,0)+1,".")),","),IF(MAX($Q269:AU269,0)=OPER!$AA364,".",IF(OPER!$AB364&lt;=HOUR(AW$7),MAX($Q269:AU269,0)+1,".")))</f>
        <v>,</v>
      </c>
      <c r="AW269" s="271" t="str">
        <f>IF($E269=$E268,IF(AX268=".",IF(MAX($Q269:AV269,0)=OPER!$AA364,".",IF(OPER!$AB364&lt;=HOUR(AX$7),MAX($Q269:AV269,0)+1,".")),","),IF(MAX($Q269:AV269,0)=OPER!$AA364,".",IF(OPER!$AB364&lt;=HOUR(AX$7),MAX($Q269:AV269,0)+1,".")))</f>
        <v>,</v>
      </c>
      <c r="AX269" s="269" t="str">
        <f>IF($E269=$E268,IF(AY268=".",IF(MAX($Q269:AW269,0)=OPER!$AA364,".",IF(OPER!$AB364&lt;=HOUR(AY$7),MAX($Q269:AW269,0)+1,".")),","),IF(MAX($Q269:AW269,0)=OPER!$AA364,".",IF(OPER!$AB364&lt;=HOUR(AY$7),MAX($Q269:AW269,0)+1,".")))</f>
        <v>,</v>
      </c>
      <c r="AY269" s="269" t="str">
        <f>IF($E269=$E268,IF(AZ268=".",IF(MAX($Q269:AX269,0)=OPER!$AA364,".",IF(OPER!$AB364&lt;=HOUR(AZ$7),MAX($Q269:AX269,0)+1,".")),","),IF(MAX($Q269:AX269,0)=OPER!$AA364,".",IF(OPER!$AB364&lt;=HOUR(AZ$7),MAX($Q269:AX269,0)+1,".")))</f>
        <v>,</v>
      </c>
      <c r="AZ269" s="270" t="str">
        <f>IF($E269=$E268,IF(BA268=".",IF(MAX($Q269:AY269,0)=OPER!$AA364,".",IF(OPER!$AB364&lt;=HOUR(BA$7),MAX($Q269:AY269,0)+1,".")),","),IF(MAX($Q269:AY269,0)=OPER!$AA364,".",IF(OPER!$AB364&lt;=HOUR(BA$7),MAX($Q269:AY269,0)+1,".")))</f>
        <v>,</v>
      </c>
      <c r="BA269" s="30">
        <f>+OPER!AK263</f>
        <v>0</v>
      </c>
    </row>
    <row r="270" spans="1:53" ht="59.8" x14ac:dyDescent="0.2">
      <c r="A270" s="282" t="str">
        <f>IF(OPER!AF264=0,"",OPER!AF264)</f>
        <v/>
      </c>
      <c r="B270" s="109" t="str">
        <f>IF(OPER!V264=0,"",OPER!V264)</f>
        <v/>
      </c>
      <c r="C270" s="71" t="str">
        <f>IF(OPER!U264 = 0,"", OPER!U264)</f>
        <v/>
      </c>
      <c r="D270" s="30" t="str">
        <f t="shared" si="19"/>
        <v/>
      </c>
      <c r="E270" s="262" t="str">
        <f>IF(OPER!X264 = 0,"",OPER!X264)</f>
        <v/>
      </c>
      <c r="F270" s="262" t="str">
        <f>IF(OPER!I264 = 0,"",OPER!I264)</f>
        <v/>
      </c>
      <c r="G270" s="263" t="str">
        <f>IF(OPER!C264=0,"",OPER!C264)</f>
        <v/>
      </c>
      <c r="H270" s="30" t="str">
        <f>IF(OPER!R264 = 0,"",OPER!R264)</f>
        <v/>
      </c>
      <c r="I270" s="30" t="str">
        <f>IF(OPER!F264=0,"", OPER!F264)</f>
        <v/>
      </c>
      <c r="J270" s="108" t="str">
        <f>IF(OPER!G264=0,"",OPER!G264)</f>
        <v/>
      </c>
      <c r="K270" s="250">
        <f>+OPER!R264</f>
        <v>0</v>
      </c>
      <c r="L270" s="262">
        <f t="shared" si="20"/>
        <v>0</v>
      </c>
      <c r="M270" s="250">
        <f t="shared" si="21"/>
        <v>0</v>
      </c>
      <c r="N270" s="205" t="str">
        <f>IF(OPER!A264=0,"",OPER!A264)</f>
        <v/>
      </c>
      <c r="O270" s="73" t="str">
        <f>IF(OPER!AJ2120=0,"",OPER!AJ2120)</f>
        <v/>
      </c>
      <c r="P270" s="264" t="str">
        <f>IF(OPER!AH264="EJECUTADO","SI",IF(OPER!AH264="NO EJECUTADO","NO",""))</f>
        <v/>
      </c>
      <c r="Q270" s="264" t="str">
        <f>IF(OPER!AN264="EJECUTADO","SI",IF(OPER!AN264="NO EJECUTADO","NO",""))</f>
        <v/>
      </c>
      <c r="R270" s="221" t="str">
        <f>IFERROR(VLOOKUP(OPER!Z264,OPER!$AU$490:$AV$577,2,0),"NO ASIGNADO")</f>
        <v>NO ASIGNADO</v>
      </c>
      <c r="S270" s="6">
        <f>+OPER!AG264</f>
        <v>0</v>
      </c>
      <c r="T270" s="268" t="str">
        <f>IF($E270=$E269,IF(U269=".",IF(MAX($Q270:Q270,0)=OPER!$AA365,".",IF(OPER!$AB365&lt;=HOUR(U$7),MAX($Q270:Q270,0)+1,".")),","),IF(MAX($Q270:Q270,0)=OPER!$AA365,".",IF(OPER!$AB365&lt;=HOUR(U$7),MAX($Q270:Q270,0)+1,".")))</f>
        <v>,</v>
      </c>
      <c r="U270" s="269" t="str">
        <f>IF($E270=$E269,IF(V269=".",IF(MAX($Q270:T270,0)=OPER!$AA365,".",IF(OPER!$AB365&lt;=HOUR(V$7),MAX($Q270:T270,0)+1,".")),","),IF(MAX($Q270:T270,0)=OPER!$AA365,".",IF(OPER!$AB365&lt;=HOUR(V$7),MAX($Q270:T270,0)+1,".")))</f>
        <v>,</v>
      </c>
      <c r="V270" s="269" t="str">
        <f>IF($E270=$E269,IF(W269=".",IF(MAX($Q270:U270,0)=OPER!$AA365,".",IF(OPER!$AB365&lt;=HOUR(W$7),MAX($Q270:U270,0)+1,".")),","),IF(MAX($Q270:U270,0)=OPER!$AA365,".",IF(OPER!$AB365&lt;=HOUR(W$7),MAX($Q270:U270,0)+1,".")))</f>
        <v>,</v>
      </c>
      <c r="W270" s="269" t="str">
        <f>IF($E270=$E269,IF(X269=".",IF(MAX($Q270:V270,0)=OPER!$AA365,".",IF(OPER!$AB365&lt;=HOUR(X$7),MAX($Q270:V270,0)+1,".")),","),IF(MAX($Q270:V270,0)=OPER!$AA365,".",IF(OPER!$AB365&lt;=HOUR(X$7),MAX($Q270:V270,0)+1,".")))</f>
        <v>,</v>
      </c>
      <c r="X270" s="270" t="str">
        <f>IF($E270=$E269,IF(Y269=".",IF(MAX($Q270:W270,0)=OPER!$AA365,".",IF(OPER!$AB365&lt;=HOUR(Y$7),MAX($Q270:W270,0)+1,".")),","),IF(MAX($Q270:W270,0)=OPER!$AA365,".",IF(OPER!$AB365&lt;=HOUR(Y$7),MAX($Q270:W270,0)+1,".")))</f>
        <v>,</v>
      </c>
      <c r="Y270" s="271" t="str">
        <f>IF($E270=$E269,IF(Z269=".",IF(MAX($Q270:X270,0)=OPER!$AA365,".",IF(OPER!$AB365&lt;=HOUR(Z$7),MAX($Q270:X270,0)+1,".")),","),IF(MAX($Q270:X270,0)=OPER!$AA365,".",IF(OPER!$AB365&lt;=HOUR(Z$7),MAX($Q270:X270,0)+1,".")))</f>
        <v>,</v>
      </c>
      <c r="Z270" s="269" t="str">
        <f>IF($E270=$E269,IF(AA269=".",IF(MAX($Q270:Y270,0)=OPER!$AA365,".",IF(OPER!$AB365&lt;=HOUR(AA$7),MAX($Q270:Y270,0)+1,".")),","),IF(MAX($Q270:Y270,0)=OPER!$AA365,".",IF(OPER!$AB365&lt;=HOUR(AA$7),MAX($Q270:Y270,0)+1,".")))</f>
        <v>,</v>
      </c>
      <c r="AA270" s="269" t="str">
        <f>IF($E270=$E269,IF(AB269=".",IF(MAX($Q270:Z270,0)=OPER!$AA365,".",IF(OPER!$AB365&lt;=HOUR(AB$7),MAX($Q270:Z270,0)+1,".")),","),IF(MAX($Q270:Z270,0)=OPER!$AA365,".",IF(OPER!$AB365&lt;=HOUR(AB$7),MAX($Q270:Z270,0)+1,".")))</f>
        <v>,</v>
      </c>
      <c r="AB270" s="270" t="str">
        <f>IF($E270=$E269,IF(AC269=".",IF(MAX($Q270:AA270,0)=OPER!$AA365,".",IF(OPER!$AB365&lt;=HOUR(AC$7),MAX($Q270:AA270,0)+1,".")),","),IF(MAX($Q270:AA270,0)=OPER!$AA365,".",IF(OPER!$AB365&lt;=HOUR(AC$7),MAX($Q270:AA270,0)+1,".")))</f>
        <v>,</v>
      </c>
      <c r="AC270" s="271" t="str">
        <f>IF($E270=$E269,IF(AD269=".",IF(MAX($Q270:AB270,0)=OPER!$AA365,".",IF(OPER!$AB365&lt;=HOUR(AD$7),MAX($Q270:AB270,0)+1,".")),","),IF(MAX($Q270:AB270,0)=OPER!$AA365,".",IF(OPER!$AB365&lt;=HOUR(AD$7),MAX($Q270:AB270,0)+1,".")))</f>
        <v>,</v>
      </c>
      <c r="AD270" s="269" t="str">
        <f>IF($E270=$E269,IF(AE269=".",IF(MAX($Q270:AC270,0)=OPER!$AA365,".",IF(OPER!$AB365&lt;=HOUR(AE$7),MAX($Q270:AC270,0)+1,".")),","),IF(MAX($Q270:AC270,0)=OPER!$AA365,".",IF(OPER!$AB365&lt;=HOUR(AE$7),MAX($Q270:AC270,0)+1,".")))</f>
        <v>,</v>
      </c>
      <c r="AE270" s="269" t="str">
        <f>IF($E270=$E269,IF(AF269=".",IF(MAX($Q270:AD270,0)=OPER!$AA365,".",IF(OPER!$AB365&lt;=HOUR(AF$7),MAX($Q270:AD270,0)+1,".")),","),IF(MAX($Q270:AD270,0)=OPER!$AA365,".",IF(OPER!$AB365&lt;=HOUR(AF$7),MAX($Q270:AD270,0)+1,".")))</f>
        <v>,</v>
      </c>
      <c r="AF270" s="270" t="str">
        <f>IF($E270=$E269,IF(AG269=".",IF(MAX($Q270:AE270,0)=OPER!$AA365,".",IF(OPER!$AB365&lt;=HOUR(AG$7),MAX($Q270:AE270,0)+1,".")),","),IF(MAX($Q270:AE270,0)=OPER!$AA365,".",IF(OPER!$AB365&lt;=HOUR(AG$7),MAX($Q270:AE270,0)+1,".")))</f>
        <v>,</v>
      </c>
      <c r="AG270" s="271" t="str">
        <f>IF($E270=$E269,IF(AH269=".",IF(MAX($Q270:AF270,0)=OPER!$AA365,".",IF(OPER!$AB365&lt;=HOUR(AH$7),MAX($Q270:AF270,0)+1,".")),","),IF(MAX($Q270:AF270,0)=OPER!$AA365,".",IF(OPER!$AB365&lt;=HOUR(AH$7),MAX($Q270:AF270,0)+1,".")))</f>
        <v>,</v>
      </c>
      <c r="AH270" s="269" t="str">
        <f>IF($E270=$E269,IF(AI269=".",IF(MAX($Q270:AG270,0)=OPER!$AA365,".",IF(OPER!$AB365&lt;=HOUR(AI$7),MAX($Q270:AG270,0)+1,".")),","),IF(MAX($Q270:AG270,0)=OPER!$AA365,".",IF(OPER!$AB365&lt;=HOUR(AI$7),MAX($Q270:AG270,0)+1,".")))</f>
        <v>,</v>
      </c>
      <c r="AI270" s="269" t="str">
        <f>IF($E270=$E269,IF(AJ269=".",IF(MAX($Q270:AH270,0)=OPER!$AA365,".",IF(OPER!$AB365&lt;=HOUR(AJ$7),MAX($Q270:AH270,0)+1,".")),","),IF(MAX($Q270:AH270,0)=OPER!$AA365,".",IF(OPER!$AB365&lt;=HOUR(AJ$7),MAX($Q270:AH270,0)+1,".")))</f>
        <v>,</v>
      </c>
      <c r="AJ270" s="270" t="str">
        <f>IF($E270=$E269,IF(AK269=".",IF(MAX($Q270:AI270,0)=OPER!$AA365,".",IF(OPER!$AB365&lt;=HOUR(AK$7),MAX($Q270:AI270,0)+1,".")),","),IF(MAX($Q270:AI270,0)=OPER!$AA365,".",IF(OPER!$AB365&lt;=HOUR(AK$7),MAX($Q270:AI270,0)+1,".")))</f>
        <v>,</v>
      </c>
      <c r="AK270" s="271" t="str">
        <f>IF($E270=$E269,IF(AL269=".",IF(MAX($Q270:AJ270,0)=OPER!$AA365,".",IF(OPER!$AB365&lt;=HOUR(AL$7),MAX($Q270:AJ270,0)+1,".")),","),IF(MAX($Q270:AJ270,0)=OPER!$AA365,".",IF(OPER!$AB365&lt;=HOUR(AL$7),MAX($Q270:AJ270,0)+1,".")))</f>
        <v>,</v>
      </c>
      <c r="AL270" s="269" t="str">
        <f>IF($E270=$E269,IF(AM269=".",IF(MAX($Q270:AK270,0)=OPER!$AA365,".",IF(OPER!$AB365&lt;=HOUR(AM$7),MAX($Q270:AK270,0)+1,".")),","),IF(MAX($Q270:AK270,0)=OPER!$AA365,".",IF(OPER!$AB365&lt;=HOUR(AM$7),MAX($Q270:AK270,0)+1,".")))</f>
        <v>,</v>
      </c>
      <c r="AM270" s="269" t="str">
        <f>IF($E270=$E269,IF(AN269=".",IF(MAX($Q270:AL270,0)=OPER!$AA365,".",IF(OPER!$AB365&lt;=HOUR(AN$7),MAX($Q270:AL270,0)+1,".")),","),IF(MAX($Q270:AL270,0)=OPER!$AA365,".",IF(OPER!$AB365&lt;=HOUR(AN$7),MAX($Q270:AL270,0)+1,".")))</f>
        <v>,</v>
      </c>
      <c r="AN270" s="270" t="str">
        <f>IF($E270=$E269,IF(AO269=".",IF(MAX($Q270:AM270,0)=OPER!$AA365,".",IF(OPER!$AB365&lt;=HOUR(AO$7),MAX($Q270:AM270,0)+1,".")),","),IF(MAX($Q270:AM270,0)=OPER!$AA365,".",IF(OPER!$AB365&lt;=HOUR(AO$7),MAX($Q270:AM270,0)+1,".")))</f>
        <v>,</v>
      </c>
      <c r="AO270" s="271" t="str">
        <f>IF($E270=$E269,IF(AP269=".",IF(MAX($Q270:AN270,0)=OPER!$AA365,".",IF(OPER!$AB365&lt;=HOUR(AP$7),MAX($Q270:AN270,0)+1,".")),","),IF(MAX($Q270:AN270,0)=OPER!$AA365,".",IF(OPER!$AB365&lt;=HOUR(AP$7),MAX($Q270:AN270,0)+1,".")))</f>
        <v>,</v>
      </c>
      <c r="AP270" s="269" t="str">
        <f>IF($E270=$E269,IF(AQ269=".",IF(MAX($Q270:AO270,0)=OPER!$AA365,".",IF(OPER!$AB365&lt;=HOUR(AQ$7),MAX($Q270:AO270,0)+1,".")),","),IF(MAX($Q270:AO270,0)=OPER!$AA365,".",IF(OPER!$AB365&lt;=HOUR(AQ$7),MAX($Q270:AO270,0)+1,".")))</f>
        <v>,</v>
      </c>
      <c r="AQ270" s="269" t="str">
        <f>IF($E270=$E269,IF(AR269=".",IF(MAX($Q270:AP270,0)=OPER!$AA365,".",IF(OPER!$AB365&lt;=HOUR(AR$7),MAX($Q270:AP270,0)+1,".")),","),IF(MAX($Q270:AP270,0)=OPER!$AA365,".",IF(OPER!$AB365&lt;=HOUR(AR$7),MAX($Q270:AP270,0)+1,".")))</f>
        <v>,</v>
      </c>
      <c r="AR270" s="270" t="str">
        <f>IF($E270=$E269,IF(AS269=".",IF(MAX($Q270:AQ270,0)=OPER!$AA365,".",IF(OPER!$AB365&lt;=HOUR(AS$7),MAX($Q270:AQ270,0)+1,".")),","),IF(MAX($Q270:AQ270,0)=OPER!$AA365,".",IF(OPER!$AB365&lt;=HOUR(AS$7),MAX($Q270:AQ270,0)+1,".")))</f>
        <v>,</v>
      </c>
      <c r="AS270" s="271" t="str">
        <f>IF($E270=$E269,IF(AT269=".",IF(MAX($Q270:AR270,0)=OPER!$AA365,".",IF(OPER!$AB365&lt;=HOUR(AT$7),MAX($Q270:AR270,0)+1,".")),","),IF(MAX($Q270:AR270,0)=OPER!$AA365,".",IF(OPER!$AB365&lt;=HOUR(AT$7),MAX($Q270:AR270,0)+1,".")))</f>
        <v>,</v>
      </c>
      <c r="AT270" s="269" t="str">
        <f>IF($E270=$E269,IF(AU269=".",IF(MAX($Q270:AS270,0)=OPER!$AA365,".",IF(OPER!$AB365&lt;=HOUR(AU$7),MAX($Q270:AS270,0)+1,".")),","),IF(MAX($Q270:AS270,0)=OPER!$AA365,".",IF(OPER!$AB365&lt;=HOUR(AU$7),MAX($Q270:AS270,0)+1,".")))</f>
        <v>,</v>
      </c>
      <c r="AU270" s="269" t="str">
        <f>IF($E270=$E269,IF(AV269=".",IF(MAX($Q270:AT270,0)=OPER!$AA365,".",IF(OPER!$AB365&lt;=HOUR(AV$7),MAX($Q270:AT270,0)+1,".")),","),IF(MAX($Q270:AT270,0)=OPER!$AA365,".",IF(OPER!$AB365&lt;=HOUR(AV$7),MAX($Q270:AT270,0)+1,".")))</f>
        <v>,</v>
      </c>
      <c r="AV270" s="270" t="str">
        <f>IF($E270=$E269,IF(AW269=".",IF(MAX($Q270:AU270,0)=OPER!$AA365,".",IF(OPER!$AB365&lt;=HOUR(AW$7),MAX($Q270:AU270,0)+1,".")),","),IF(MAX($Q270:AU270,0)=OPER!$AA365,".",IF(OPER!$AB365&lt;=HOUR(AW$7),MAX($Q270:AU270,0)+1,".")))</f>
        <v>,</v>
      </c>
      <c r="AW270" s="271" t="str">
        <f>IF($E270=$E269,IF(AX269=".",IF(MAX($Q270:AV270,0)=OPER!$AA365,".",IF(OPER!$AB365&lt;=HOUR(AX$7),MAX($Q270:AV270,0)+1,".")),","),IF(MAX($Q270:AV270,0)=OPER!$AA365,".",IF(OPER!$AB365&lt;=HOUR(AX$7),MAX($Q270:AV270,0)+1,".")))</f>
        <v>,</v>
      </c>
      <c r="AX270" s="269" t="str">
        <f>IF($E270=$E269,IF(AY269=".",IF(MAX($Q270:AW270,0)=OPER!$AA365,".",IF(OPER!$AB365&lt;=HOUR(AY$7),MAX($Q270:AW270,0)+1,".")),","),IF(MAX($Q270:AW270,0)=OPER!$AA365,".",IF(OPER!$AB365&lt;=HOUR(AY$7),MAX($Q270:AW270,0)+1,".")))</f>
        <v>,</v>
      </c>
      <c r="AY270" s="269" t="str">
        <f>IF($E270=$E269,IF(AZ269=".",IF(MAX($Q270:AX270,0)=OPER!$AA365,".",IF(OPER!$AB365&lt;=HOUR(AZ$7),MAX($Q270:AX270,0)+1,".")),","),IF(MAX($Q270:AX270,0)=OPER!$AA365,".",IF(OPER!$AB365&lt;=HOUR(AZ$7),MAX($Q270:AX270,0)+1,".")))</f>
        <v>,</v>
      </c>
      <c r="AZ270" s="270" t="str">
        <f>IF($E270=$E269,IF(BA269=".",IF(MAX($Q270:AY270,0)=OPER!$AA365,".",IF(OPER!$AB365&lt;=HOUR(BA$7),MAX($Q270:AY270,0)+1,".")),","),IF(MAX($Q270:AY270,0)=OPER!$AA365,".",IF(OPER!$AB365&lt;=HOUR(BA$7),MAX($Q270:AY270,0)+1,".")))</f>
        <v>,</v>
      </c>
      <c r="BA270" s="30">
        <f>+OPER!AK264</f>
        <v>0</v>
      </c>
    </row>
    <row r="271" spans="1:53" ht="59.8" x14ac:dyDescent="0.2">
      <c r="A271" s="282" t="str">
        <f>IF(OPER!AF265=0,"",OPER!AF265)</f>
        <v/>
      </c>
      <c r="B271" s="109" t="str">
        <f>IF(OPER!V265=0,"",OPER!V265)</f>
        <v/>
      </c>
      <c r="C271" s="71" t="str">
        <f>IF(OPER!U265 = 0,"", OPER!U265)</f>
        <v/>
      </c>
      <c r="D271" s="30" t="str">
        <f t="shared" si="19"/>
        <v/>
      </c>
      <c r="E271" s="262" t="str">
        <f>IF(OPER!X265 = 0,"",OPER!X265)</f>
        <v/>
      </c>
      <c r="F271" s="262" t="str">
        <f>IF(OPER!I265 = 0,"",OPER!I265)</f>
        <v/>
      </c>
      <c r="G271" s="263" t="str">
        <f>IF(OPER!C265=0,"",OPER!C265)</f>
        <v/>
      </c>
      <c r="H271" s="30" t="str">
        <f>IF(OPER!R265 = 0,"",OPER!R265)</f>
        <v/>
      </c>
      <c r="I271" s="30" t="str">
        <f>IF(OPER!F265=0,"", OPER!F265)</f>
        <v/>
      </c>
      <c r="J271" s="108" t="str">
        <f>IF(OPER!G265=0,"",OPER!G265)</f>
        <v/>
      </c>
      <c r="K271" s="250">
        <f>+OPER!R265</f>
        <v>0</v>
      </c>
      <c r="L271" s="262">
        <f t="shared" si="20"/>
        <v>0</v>
      </c>
      <c r="M271" s="250">
        <f t="shared" si="21"/>
        <v>0</v>
      </c>
      <c r="N271" s="205" t="str">
        <f>IF(OPER!A265=0,"",OPER!A265)</f>
        <v/>
      </c>
      <c r="O271" s="73" t="str">
        <f>IF(OPER!AJ2121=0,"",OPER!AJ2121)</f>
        <v/>
      </c>
      <c r="P271" s="264" t="str">
        <f>IF(OPER!AH265="EJECUTADO","SI",IF(OPER!AH265="NO EJECUTADO","NO",""))</f>
        <v/>
      </c>
      <c r="Q271" s="264" t="str">
        <f>IF(OPER!AN265="EJECUTADO","SI",IF(OPER!AN265="NO EJECUTADO","NO",""))</f>
        <v/>
      </c>
      <c r="R271" s="221" t="str">
        <f>IFERROR(VLOOKUP(OPER!Z265,OPER!$AU$490:$AV$577,2,0),"NO ASIGNADO")</f>
        <v>NO ASIGNADO</v>
      </c>
      <c r="S271" s="6">
        <f>+OPER!AG265</f>
        <v>0</v>
      </c>
      <c r="T271" s="268" t="str">
        <f>IF($E271=$E270,IF(U270=".",IF(MAX($Q271:Q271,0)=OPER!$AA366,".",IF(OPER!$AB366&lt;=HOUR(U$7),MAX($Q271:Q271,0)+1,".")),","),IF(MAX($Q271:Q271,0)=OPER!$AA366,".",IF(OPER!$AB366&lt;=HOUR(U$7),MAX($Q271:Q271,0)+1,".")))</f>
        <v>,</v>
      </c>
      <c r="U271" s="269" t="str">
        <f>IF($E271=$E270,IF(V270=".",IF(MAX($Q271:T271,0)=OPER!$AA366,".",IF(OPER!$AB366&lt;=HOUR(V$7),MAX($Q271:T271,0)+1,".")),","),IF(MAX($Q271:T271,0)=OPER!$AA366,".",IF(OPER!$AB366&lt;=HOUR(V$7),MAX($Q271:T271,0)+1,".")))</f>
        <v>,</v>
      </c>
      <c r="V271" s="269" t="str">
        <f>IF($E271=$E270,IF(W270=".",IF(MAX($Q271:U271,0)=OPER!$AA366,".",IF(OPER!$AB366&lt;=HOUR(W$7),MAX($Q271:U271,0)+1,".")),","),IF(MAX($Q271:U271,0)=OPER!$AA366,".",IF(OPER!$AB366&lt;=HOUR(W$7),MAX($Q271:U271,0)+1,".")))</f>
        <v>,</v>
      </c>
      <c r="W271" s="269" t="str">
        <f>IF($E271=$E270,IF(X270=".",IF(MAX($Q271:V271,0)=OPER!$AA366,".",IF(OPER!$AB366&lt;=HOUR(X$7),MAX($Q271:V271,0)+1,".")),","),IF(MAX($Q271:V271,0)=OPER!$AA366,".",IF(OPER!$AB366&lt;=HOUR(X$7),MAX($Q271:V271,0)+1,".")))</f>
        <v>,</v>
      </c>
      <c r="X271" s="270" t="str">
        <f>IF($E271=$E270,IF(Y270=".",IF(MAX($Q271:W271,0)=OPER!$AA366,".",IF(OPER!$AB366&lt;=HOUR(Y$7),MAX($Q271:W271,0)+1,".")),","),IF(MAX($Q271:W271,0)=OPER!$AA366,".",IF(OPER!$AB366&lt;=HOUR(Y$7),MAX($Q271:W271,0)+1,".")))</f>
        <v>,</v>
      </c>
      <c r="Y271" s="271" t="str">
        <f>IF($E271=$E270,IF(Z270=".",IF(MAX($Q271:X271,0)=OPER!$AA366,".",IF(OPER!$AB366&lt;=HOUR(Z$7),MAX($Q271:X271,0)+1,".")),","),IF(MAX($Q271:X271,0)=OPER!$AA366,".",IF(OPER!$AB366&lt;=HOUR(Z$7),MAX($Q271:X271,0)+1,".")))</f>
        <v>,</v>
      </c>
      <c r="Z271" s="269" t="str">
        <f>IF($E271=$E270,IF(AA270=".",IF(MAX($Q271:Y271,0)=OPER!$AA366,".",IF(OPER!$AB366&lt;=HOUR(AA$7),MAX($Q271:Y271,0)+1,".")),","),IF(MAX($Q271:Y271,0)=OPER!$AA366,".",IF(OPER!$AB366&lt;=HOUR(AA$7),MAX($Q271:Y271,0)+1,".")))</f>
        <v>,</v>
      </c>
      <c r="AA271" s="269" t="str">
        <f>IF($E271=$E270,IF(AB270=".",IF(MAX($Q271:Z271,0)=OPER!$AA366,".",IF(OPER!$AB366&lt;=HOUR(AB$7),MAX($Q271:Z271,0)+1,".")),","),IF(MAX($Q271:Z271,0)=OPER!$AA366,".",IF(OPER!$AB366&lt;=HOUR(AB$7),MAX($Q271:Z271,0)+1,".")))</f>
        <v>,</v>
      </c>
      <c r="AB271" s="270" t="str">
        <f>IF($E271=$E270,IF(AC270=".",IF(MAX($Q271:AA271,0)=OPER!$AA366,".",IF(OPER!$AB366&lt;=HOUR(AC$7),MAX($Q271:AA271,0)+1,".")),","),IF(MAX($Q271:AA271,0)=OPER!$AA366,".",IF(OPER!$AB366&lt;=HOUR(AC$7),MAX($Q271:AA271,0)+1,".")))</f>
        <v>,</v>
      </c>
      <c r="AC271" s="271" t="str">
        <f>IF($E271=$E270,IF(AD270=".",IF(MAX($Q271:AB271,0)=OPER!$AA366,".",IF(OPER!$AB366&lt;=HOUR(AD$7),MAX($Q271:AB271,0)+1,".")),","),IF(MAX($Q271:AB271,0)=OPER!$AA366,".",IF(OPER!$AB366&lt;=HOUR(AD$7),MAX($Q271:AB271,0)+1,".")))</f>
        <v>,</v>
      </c>
      <c r="AD271" s="269" t="str">
        <f>IF($E271=$E270,IF(AE270=".",IF(MAX($Q271:AC271,0)=OPER!$AA366,".",IF(OPER!$AB366&lt;=HOUR(AE$7),MAX($Q271:AC271,0)+1,".")),","),IF(MAX($Q271:AC271,0)=OPER!$AA366,".",IF(OPER!$AB366&lt;=HOUR(AE$7),MAX($Q271:AC271,0)+1,".")))</f>
        <v>,</v>
      </c>
      <c r="AE271" s="269" t="str">
        <f>IF($E271=$E270,IF(AF270=".",IF(MAX($Q271:AD271,0)=OPER!$AA366,".",IF(OPER!$AB366&lt;=HOUR(AF$7),MAX($Q271:AD271,0)+1,".")),","),IF(MAX($Q271:AD271,0)=OPER!$AA366,".",IF(OPER!$AB366&lt;=HOUR(AF$7),MAX($Q271:AD271,0)+1,".")))</f>
        <v>,</v>
      </c>
      <c r="AF271" s="270" t="str">
        <f>IF($E271=$E270,IF(AG270=".",IF(MAX($Q271:AE271,0)=OPER!$AA366,".",IF(OPER!$AB366&lt;=HOUR(AG$7),MAX($Q271:AE271,0)+1,".")),","),IF(MAX($Q271:AE271,0)=OPER!$AA366,".",IF(OPER!$AB366&lt;=HOUR(AG$7),MAX($Q271:AE271,0)+1,".")))</f>
        <v>,</v>
      </c>
      <c r="AG271" s="271" t="str">
        <f>IF($E271=$E270,IF(AH270=".",IF(MAX($Q271:AF271,0)=OPER!$AA366,".",IF(OPER!$AB366&lt;=HOUR(AH$7),MAX($Q271:AF271,0)+1,".")),","),IF(MAX($Q271:AF271,0)=OPER!$AA366,".",IF(OPER!$AB366&lt;=HOUR(AH$7),MAX($Q271:AF271,0)+1,".")))</f>
        <v>,</v>
      </c>
      <c r="AH271" s="269" t="str">
        <f>IF($E271=$E270,IF(AI270=".",IF(MAX($Q271:AG271,0)=OPER!$AA366,".",IF(OPER!$AB366&lt;=HOUR(AI$7),MAX($Q271:AG271,0)+1,".")),","),IF(MAX($Q271:AG271,0)=OPER!$AA366,".",IF(OPER!$AB366&lt;=HOUR(AI$7),MAX($Q271:AG271,0)+1,".")))</f>
        <v>,</v>
      </c>
      <c r="AI271" s="269" t="str">
        <f>IF($E271=$E270,IF(AJ270=".",IF(MAX($Q271:AH271,0)=OPER!$AA366,".",IF(OPER!$AB366&lt;=HOUR(AJ$7),MAX($Q271:AH271,0)+1,".")),","),IF(MAX($Q271:AH271,0)=OPER!$AA366,".",IF(OPER!$AB366&lt;=HOUR(AJ$7),MAX($Q271:AH271,0)+1,".")))</f>
        <v>,</v>
      </c>
      <c r="AJ271" s="270" t="str">
        <f>IF($E271=$E270,IF(AK270=".",IF(MAX($Q271:AI271,0)=OPER!$AA366,".",IF(OPER!$AB366&lt;=HOUR(AK$7),MAX($Q271:AI271,0)+1,".")),","),IF(MAX($Q271:AI271,0)=OPER!$AA366,".",IF(OPER!$AB366&lt;=HOUR(AK$7),MAX($Q271:AI271,0)+1,".")))</f>
        <v>,</v>
      </c>
      <c r="AK271" s="271" t="str">
        <f>IF($E271=$E270,IF(AL270=".",IF(MAX($Q271:AJ271,0)=OPER!$AA366,".",IF(OPER!$AB366&lt;=HOUR(AL$7),MAX($Q271:AJ271,0)+1,".")),","),IF(MAX($Q271:AJ271,0)=OPER!$AA366,".",IF(OPER!$AB366&lt;=HOUR(AL$7),MAX($Q271:AJ271,0)+1,".")))</f>
        <v>,</v>
      </c>
      <c r="AL271" s="269" t="str">
        <f>IF($E271=$E270,IF(AM270=".",IF(MAX($Q271:AK271,0)=OPER!$AA366,".",IF(OPER!$AB366&lt;=HOUR(AM$7),MAX($Q271:AK271,0)+1,".")),","),IF(MAX($Q271:AK271,0)=OPER!$AA366,".",IF(OPER!$AB366&lt;=HOUR(AM$7),MAX($Q271:AK271,0)+1,".")))</f>
        <v>,</v>
      </c>
      <c r="AM271" s="269" t="str">
        <f>IF($E271=$E270,IF(AN270=".",IF(MAX($Q271:AL271,0)=OPER!$AA366,".",IF(OPER!$AB366&lt;=HOUR(AN$7),MAX($Q271:AL271,0)+1,".")),","),IF(MAX($Q271:AL271,0)=OPER!$AA366,".",IF(OPER!$AB366&lt;=HOUR(AN$7),MAX($Q271:AL271,0)+1,".")))</f>
        <v>,</v>
      </c>
      <c r="AN271" s="270" t="str">
        <f>IF($E271=$E270,IF(AO270=".",IF(MAX($Q271:AM271,0)=OPER!$AA366,".",IF(OPER!$AB366&lt;=HOUR(AO$7),MAX($Q271:AM271,0)+1,".")),","),IF(MAX($Q271:AM271,0)=OPER!$AA366,".",IF(OPER!$AB366&lt;=HOUR(AO$7),MAX($Q271:AM271,0)+1,".")))</f>
        <v>,</v>
      </c>
      <c r="AO271" s="271" t="str">
        <f>IF($E271=$E270,IF(AP270=".",IF(MAX($Q271:AN271,0)=OPER!$AA366,".",IF(OPER!$AB366&lt;=HOUR(AP$7),MAX($Q271:AN271,0)+1,".")),","),IF(MAX($Q271:AN271,0)=OPER!$AA366,".",IF(OPER!$AB366&lt;=HOUR(AP$7),MAX($Q271:AN271,0)+1,".")))</f>
        <v>,</v>
      </c>
      <c r="AP271" s="269" t="str">
        <f>IF($E271=$E270,IF(AQ270=".",IF(MAX($Q271:AO271,0)=OPER!$AA366,".",IF(OPER!$AB366&lt;=HOUR(AQ$7),MAX($Q271:AO271,0)+1,".")),","),IF(MAX($Q271:AO271,0)=OPER!$AA366,".",IF(OPER!$AB366&lt;=HOUR(AQ$7),MAX($Q271:AO271,0)+1,".")))</f>
        <v>,</v>
      </c>
      <c r="AQ271" s="269" t="str">
        <f>IF($E271=$E270,IF(AR270=".",IF(MAX($Q271:AP271,0)=OPER!$AA366,".",IF(OPER!$AB366&lt;=HOUR(AR$7),MAX($Q271:AP271,0)+1,".")),","),IF(MAX($Q271:AP271,0)=OPER!$AA366,".",IF(OPER!$AB366&lt;=HOUR(AR$7),MAX($Q271:AP271,0)+1,".")))</f>
        <v>,</v>
      </c>
      <c r="AR271" s="270" t="str">
        <f>IF($E271=$E270,IF(AS270=".",IF(MAX($Q271:AQ271,0)=OPER!$AA366,".",IF(OPER!$AB366&lt;=HOUR(AS$7),MAX($Q271:AQ271,0)+1,".")),","),IF(MAX($Q271:AQ271,0)=OPER!$AA366,".",IF(OPER!$AB366&lt;=HOUR(AS$7),MAX($Q271:AQ271,0)+1,".")))</f>
        <v>,</v>
      </c>
      <c r="AS271" s="271" t="str">
        <f>IF($E271=$E270,IF(AT270=".",IF(MAX($Q271:AR271,0)=OPER!$AA366,".",IF(OPER!$AB366&lt;=HOUR(AT$7),MAX($Q271:AR271,0)+1,".")),","),IF(MAX($Q271:AR271,0)=OPER!$AA366,".",IF(OPER!$AB366&lt;=HOUR(AT$7),MAX($Q271:AR271,0)+1,".")))</f>
        <v>,</v>
      </c>
      <c r="AT271" s="269" t="str">
        <f>IF($E271=$E270,IF(AU270=".",IF(MAX($Q271:AS271,0)=OPER!$AA366,".",IF(OPER!$AB366&lt;=HOUR(AU$7),MAX($Q271:AS271,0)+1,".")),","),IF(MAX($Q271:AS271,0)=OPER!$AA366,".",IF(OPER!$AB366&lt;=HOUR(AU$7),MAX($Q271:AS271,0)+1,".")))</f>
        <v>,</v>
      </c>
      <c r="AU271" s="269" t="str">
        <f>IF($E271=$E270,IF(AV270=".",IF(MAX($Q271:AT271,0)=OPER!$AA366,".",IF(OPER!$AB366&lt;=HOUR(AV$7),MAX($Q271:AT271,0)+1,".")),","),IF(MAX($Q271:AT271,0)=OPER!$AA366,".",IF(OPER!$AB366&lt;=HOUR(AV$7),MAX($Q271:AT271,0)+1,".")))</f>
        <v>,</v>
      </c>
      <c r="AV271" s="270" t="str">
        <f>IF($E271=$E270,IF(AW270=".",IF(MAX($Q271:AU271,0)=OPER!$AA366,".",IF(OPER!$AB366&lt;=HOUR(AW$7),MAX($Q271:AU271,0)+1,".")),","),IF(MAX($Q271:AU271,0)=OPER!$AA366,".",IF(OPER!$AB366&lt;=HOUR(AW$7),MAX($Q271:AU271,0)+1,".")))</f>
        <v>,</v>
      </c>
      <c r="AW271" s="271" t="str">
        <f>IF($E271=$E270,IF(AX270=".",IF(MAX($Q271:AV271,0)=OPER!$AA366,".",IF(OPER!$AB366&lt;=HOUR(AX$7),MAX($Q271:AV271,0)+1,".")),","),IF(MAX($Q271:AV271,0)=OPER!$AA366,".",IF(OPER!$AB366&lt;=HOUR(AX$7),MAX($Q271:AV271,0)+1,".")))</f>
        <v>,</v>
      </c>
      <c r="AX271" s="269" t="str">
        <f>IF($E271=$E270,IF(AY270=".",IF(MAX($Q271:AW271,0)=OPER!$AA366,".",IF(OPER!$AB366&lt;=HOUR(AY$7),MAX($Q271:AW271,0)+1,".")),","),IF(MAX($Q271:AW271,0)=OPER!$AA366,".",IF(OPER!$AB366&lt;=HOUR(AY$7),MAX($Q271:AW271,0)+1,".")))</f>
        <v>,</v>
      </c>
      <c r="AY271" s="269" t="str">
        <f>IF($E271=$E270,IF(AZ270=".",IF(MAX($Q271:AX271,0)=OPER!$AA366,".",IF(OPER!$AB366&lt;=HOUR(AZ$7),MAX($Q271:AX271,0)+1,".")),","),IF(MAX($Q271:AX271,0)=OPER!$AA366,".",IF(OPER!$AB366&lt;=HOUR(AZ$7),MAX($Q271:AX271,0)+1,".")))</f>
        <v>,</v>
      </c>
      <c r="AZ271" s="270" t="str">
        <f>IF($E271=$E270,IF(BA270=".",IF(MAX($Q271:AY271,0)=OPER!$AA366,".",IF(OPER!$AB366&lt;=HOUR(BA$7),MAX($Q271:AY271,0)+1,".")),","),IF(MAX($Q271:AY271,0)=OPER!$AA366,".",IF(OPER!$AB366&lt;=HOUR(BA$7),MAX($Q271:AY271,0)+1,".")))</f>
        <v>,</v>
      </c>
      <c r="BA271" s="30">
        <f>+OPER!AK265</f>
        <v>0</v>
      </c>
    </row>
    <row r="272" spans="1:53" ht="59.8" x14ac:dyDescent="0.2">
      <c r="A272" s="282" t="str">
        <f>IF(OPER!AF266=0,"",OPER!AF266)</f>
        <v/>
      </c>
      <c r="B272" s="109" t="str">
        <f>IF(OPER!V266=0,"",OPER!V266)</f>
        <v/>
      </c>
      <c r="C272" s="71" t="str">
        <f>IF(OPER!U266 = 0,"", OPER!U266)</f>
        <v/>
      </c>
      <c r="D272" s="30" t="str">
        <f t="shared" si="19"/>
        <v/>
      </c>
      <c r="E272" s="262" t="str">
        <f>IF(OPER!X266 = 0,"",OPER!X266)</f>
        <v/>
      </c>
      <c r="F272" s="262" t="str">
        <f>IF(OPER!I266 = 0,"",OPER!I266)</f>
        <v/>
      </c>
      <c r="G272" s="263" t="str">
        <f>IF(OPER!C266=0,"",OPER!C266)</f>
        <v/>
      </c>
      <c r="H272" s="30" t="str">
        <f>IF(OPER!R266 = 0,"",OPER!R266)</f>
        <v/>
      </c>
      <c r="I272" s="30" t="str">
        <f>IF(OPER!F266=0,"", OPER!F266)</f>
        <v/>
      </c>
      <c r="J272" s="108" t="str">
        <f>IF(OPER!G266=0,"",OPER!G266)</f>
        <v/>
      </c>
      <c r="K272" s="250">
        <f>+OPER!R266</f>
        <v>0</v>
      </c>
      <c r="L272" s="262">
        <f t="shared" si="20"/>
        <v>0</v>
      </c>
      <c r="M272" s="250">
        <f t="shared" si="21"/>
        <v>0</v>
      </c>
      <c r="N272" s="205" t="str">
        <f>IF(OPER!A266=0,"",OPER!A266)</f>
        <v/>
      </c>
      <c r="O272" s="73" t="str">
        <f>IF(OPER!AJ2122=0,"",OPER!AJ2122)</f>
        <v/>
      </c>
      <c r="P272" s="264" t="str">
        <f>IF(OPER!AH266="EJECUTADO","SI",IF(OPER!AH266="NO EJECUTADO","NO",""))</f>
        <v/>
      </c>
      <c r="Q272" s="264" t="str">
        <f>IF(OPER!AN266="EJECUTADO","SI",IF(OPER!AN266="NO EJECUTADO","NO",""))</f>
        <v/>
      </c>
      <c r="R272" s="221" t="str">
        <f>IFERROR(VLOOKUP(OPER!Z266,OPER!$AU$490:$AV$577,2,0),"NO ASIGNADO")</f>
        <v>NO ASIGNADO</v>
      </c>
      <c r="S272" s="6">
        <f>+OPER!AG266</f>
        <v>0</v>
      </c>
      <c r="T272" s="268" t="str">
        <f>IF($E272=$E271,IF(U271=".",IF(MAX($Q272:Q272,0)=OPER!$AA367,".",IF(OPER!$AB367&lt;=HOUR(U$7),MAX($Q272:Q272,0)+1,".")),","),IF(MAX($Q272:Q272,0)=OPER!$AA367,".",IF(OPER!$AB367&lt;=HOUR(U$7),MAX($Q272:Q272,0)+1,".")))</f>
        <v>,</v>
      </c>
      <c r="U272" s="269" t="str">
        <f>IF($E272=$E271,IF(V271=".",IF(MAX($Q272:T272,0)=OPER!$AA367,".",IF(OPER!$AB367&lt;=HOUR(V$7),MAX($Q272:T272,0)+1,".")),","),IF(MAX($Q272:T272,0)=OPER!$AA367,".",IF(OPER!$AB367&lt;=HOUR(V$7),MAX($Q272:T272,0)+1,".")))</f>
        <v>,</v>
      </c>
      <c r="V272" s="269" t="str">
        <f>IF($E272=$E271,IF(W271=".",IF(MAX($Q272:U272,0)=OPER!$AA367,".",IF(OPER!$AB367&lt;=HOUR(W$7),MAX($Q272:U272,0)+1,".")),","),IF(MAX($Q272:U272,0)=OPER!$AA367,".",IF(OPER!$AB367&lt;=HOUR(W$7),MAX($Q272:U272,0)+1,".")))</f>
        <v>,</v>
      </c>
      <c r="W272" s="269" t="str">
        <f>IF($E272=$E271,IF(X271=".",IF(MAX($Q272:V272,0)=OPER!$AA367,".",IF(OPER!$AB367&lt;=HOUR(X$7),MAX($Q272:V272,0)+1,".")),","),IF(MAX($Q272:V272,0)=OPER!$AA367,".",IF(OPER!$AB367&lt;=HOUR(X$7),MAX($Q272:V272,0)+1,".")))</f>
        <v>,</v>
      </c>
      <c r="X272" s="270" t="str">
        <f>IF($E272=$E271,IF(Y271=".",IF(MAX($Q272:W272,0)=OPER!$AA367,".",IF(OPER!$AB367&lt;=HOUR(Y$7),MAX($Q272:W272,0)+1,".")),","),IF(MAX($Q272:W272,0)=OPER!$AA367,".",IF(OPER!$AB367&lt;=HOUR(Y$7),MAX($Q272:W272,0)+1,".")))</f>
        <v>,</v>
      </c>
      <c r="Y272" s="271" t="str">
        <f>IF($E272=$E271,IF(Z271=".",IF(MAX($Q272:X272,0)=OPER!$AA367,".",IF(OPER!$AB367&lt;=HOUR(Z$7),MAX($Q272:X272,0)+1,".")),","),IF(MAX($Q272:X272,0)=OPER!$AA367,".",IF(OPER!$AB367&lt;=HOUR(Z$7),MAX($Q272:X272,0)+1,".")))</f>
        <v>,</v>
      </c>
      <c r="Z272" s="269" t="str">
        <f>IF($E272=$E271,IF(AA271=".",IF(MAX($Q272:Y272,0)=OPER!$AA367,".",IF(OPER!$AB367&lt;=HOUR(AA$7),MAX($Q272:Y272,0)+1,".")),","),IF(MAX($Q272:Y272,0)=OPER!$AA367,".",IF(OPER!$AB367&lt;=HOUR(AA$7),MAX($Q272:Y272,0)+1,".")))</f>
        <v>,</v>
      </c>
      <c r="AA272" s="269" t="str">
        <f>IF($E272=$E271,IF(AB271=".",IF(MAX($Q272:Z272,0)=OPER!$AA367,".",IF(OPER!$AB367&lt;=HOUR(AB$7),MAX($Q272:Z272,0)+1,".")),","),IF(MAX($Q272:Z272,0)=OPER!$AA367,".",IF(OPER!$AB367&lt;=HOUR(AB$7),MAX($Q272:Z272,0)+1,".")))</f>
        <v>,</v>
      </c>
      <c r="AB272" s="270" t="str">
        <f>IF($E272=$E271,IF(AC271=".",IF(MAX($Q272:AA272,0)=OPER!$AA367,".",IF(OPER!$AB367&lt;=HOUR(AC$7),MAX($Q272:AA272,0)+1,".")),","),IF(MAX($Q272:AA272,0)=OPER!$AA367,".",IF(OPER!$AB367&lt;=HOUR(AC$7),MAX($Q272:AA272,0)+1,".")))</f>
        <v>,</v>
      </c>
      <c r="AC272" s="271" t="str">
        <f>IF($E272=$E271,IF(AD271=".",IF(MAX($Q272:AB272,0)=OPER!$AA367,".",IF(OPER!$AB367&lt;=HOUR(AD$7),MAX($Q272:AB272,0)+1,".")),","),IF(MAX($Q272:AB272,0)=OPER!$AA367,".",IF(OPER!$AB367&lt;=HOUR(AD$7),MAX($Q272:AB272,0)+1,".")))</f>
        <v>,</v>
      </c>
      <c r="AD272" s="269" t="str">
        <f>IF($E272=$E271,IF(AE271=".",IF(MAX($Q272:AC272,0)=OPER!$AA367,".",IF(OPER!$AB367&lt;=HOUR(AE$7),MAX($Q272:AC272,0)+1,".")),","),IF(MAX($Q272:AC272,0)=OPER!$AA367,".",IF(OPER!$AB367&lt;=HOUR(AE$7),MAX($Q272:AC272,0)+1,".")))</f>
        <v>,</v>
      </c>
      <c r="AE272" s="269" t="str">
        <f>IF($E272=$E271,IF(AF271=".",IF(MAX($Q272:AD272,0)=OPER!$AA367,".",IF(OPER!$AB367&lt;=HOUR(AF$7),MAX($Q272:AD272,0)+1,".")),","),IF(MAX($Q272:AD272,0)=OPER!$AA367,".",IF(OPER!$AB367&lt;=HOUR(AF$7),MAX($Q272:AD272,0)+1,".")))</f>
        <v>,</v>
      </c>
      <c r="AF272" s="270" t="str">
        <f>IF($E272=$E271,IF(AG271=".",IF(MAX($Q272:AE272,0)=OPER!$AA367,".",IF(OPER!$AB367&lt;=HOUR(AG$7),MAX($Q272:AE272,0)+1,".")),","),IF(MAX($Q272:AE272,0)=OPER!$AA367,".",IF(OPER!$AB367&lt;=HOUR(AG$7),MAX($Q272:AE272,0)+1,".")))</f>
        <v>,</v>
      </c>
      <c r="AG272" s="271" t="str">
        <f>IF($E272=$E271,IF(AH271=".",IF(MAX($Q272:AF272,0)=OPER!$AA367,".",IF(OPER!$AB367&lt;=HOUR(AH$7),MAX($Q272:AF272,0)+1,".")),","),IF(MAX($Q272:AF272,0)=OPER!$AA367,".",IF(OPER!$AB367&lt;=HOUR(AH$7),MAX($Q272:AF272,0)+1,".")))</f>
        <v>,</v>
      </c>
      <c r="AH272" s="269" t="str">
        <f>IF($E272=$E271,IF(AI271=".",IF(MAX($Q272:AG272,0)=OPER!$AA367,".",IF(OPER!$AB367&lt;=HOUR(AI$7),MAX($Q272:AG272,0)+1,".")),","),IF(MAX($Q272:AG272,0)=OPER!$AA367,".",IF(OPER!$AB367&lt;=HOUR(AI$7),MAX($Q272:AG272,0)+1,".")))</f>
        <v>,</v>
      </c>
      <c r="AI272" s="269" t="str">
        <f>IF($E272=$E271,IF(AJ271=".",IF(MAX($Q272:AH272,0)=OPER!$AA367,".",IF(OPER!$AB367&lt;=HOUR(AJ$7),MAX($Q272:AH272,0)+1,".")),","),IF(MAX($Q272:AH272,0)=OPER!$AA367,".",IF(OPER!$AB367&lt;=HOUR(AJ$7),MAX($Q272:AH272,0)+1,".")))</f>
        <v>,</v>
      </c>
      <c r="AJ272" s="270" t="str">
        <f>IF($E272=$E271,IF(AK271=".",IF(MAX($Q272:AI272,0)=OPER!$AA367,".",IF(OPER!$AB367&lt;=HOUR(AK$7),MAX($Q272:AI272,0)+1,".")),","),IF(MAX($Q272:AI272,0)=OPER!$AA367,".",IF(OPER!$AB367&lt;=HOUR(AK$7),MAX($Q272:AI272,0)+1,".")))</f>
        <v>,</v>
      </c>
      <c r="AK272" s="271" t="str">
        <f>IF($E272=$E271,IF(AL271=".",IF(MAX($Q272:AJ272,0)=OPER!$AA367,".",IF(OPER!$AB367&lt;=HOUR(AL$7),MAX($Q272:AJ272,0)+1,".")),","),IF(MAX($Q272:AJ272,0)=OPER!$AA367,".",IF(OPER!$AB367&lt;=HOUR(AL$7),MAX($Q272:AJ272,0)+1,".")))</f>
        <v>,</v>
      </c>
      <c r="AL272" s="269" t="str">
        <f>IF($E272=$E271,IF(AM271=".",IF(MAX($Q272:AK272,0)=OPER!$AA367,".",IF(OPER!$AB367&lt;=HOUR(AM$7),MAX($Q272:AK272,0)+1,".")),","),IF(MAX($Q272:AK272,0)=OPER!$AA367,".",IF(OPER!$AB367&lt;=HOUR(AM$7),MAX($Q272:AK272,0)+1,".")))</f>
        <v>,</v>
      </c>
      <c r="AM272" s="269" t="str">
        <f>IF($E272=$E271,IF(AN271=".",IF(MAX($Q272:AL272,0)=OPER!$AA367,".",IF(OPER!$AB367&lt;=HOUR(AN$7),MAX($Q272:AL272,0)+1,".")),","),IF(MAX($Q272:AL272,0)=OPER!$AA367,".",IF(OPER!$AB367&lt;=HOUR(AN$7),MAX($Q272:AL272,0)+1,".")))</f>
        <v>,</v>
      </c>
      <c r="AN272" s="270" t="str">
        <f>IF($E272=$E271,IF(AO271=".",IF(MAX($Q272:AM272,0)=OPER!$AA367,".",IF(OPER!$AB367&lt;=HOUR(AO$7),MAX($Q272:AM272,0)+1,".")),","),IF(MAX($Q272:AM272,0)=OPER!$AA367,".",IF(OPER!$AB367&lt;=HOUR(AO$7),MAX($Q272:AM272,0)+1,".")))</f>
        <v>,</v>
      </c>
      <c r="AO272" s="271" t="str">
        <f>IF($E272=$E271,IF(AP271=".",IF(MAX($Q272:AN272,0)=OPER!$AA367,".",IF(OPER!$AB367&lt;=HOUR(AP$7),MAX($Q272:AN272,0)+1,".")),","),IF(MAX($Q272:AN272,0)=OPER!$AA367,".",IF(OPER!$AB367&lt;=HOUR(AP$7),MAX($Q272:AN272,0)+1,".")))</f>
        <v>,</v>
      </c>
      <c r="AP272" s="269" t="str">
        <f>IF($E272=$E271,IF(AQ271=".",IF(MAX($Q272:AO272,0)=OPER!$AA367,".",IF(OPER!$AB367&lt;=HOUR(AQ$7),MAX($Q272:AO272,0)+1,".")),","),IF(MAX($Q272:AO272,0)=OPER!$AA367,".",IF(OPER!$AB367&lt;=HOUR(AQ$7),MAX($Q272:AO272,0)+1,".")))</f>
        <v>,</v>
      </c>
      <c r="AQ272" s="269" t="str">
        <f>IF($E272=$E271,IF(AR271=".",IF(MAX($Q272:AP272,0)=OPER!$AA367,".",IF(OPER!$AB367&lt;=HOUR(AR$7),MAX($Q272:AP272,0)+1,".")),","),IF(MAX($Q272:AP272,0)=OPER!$AA367,".",IF(OPER!$AB367&lt;=HOUR(AR$7),MAX($Q272:AP272,0)+1,".")))</f>
        <v>,</v>
      </c>
      <c r="AR272" s="270" t="str">
        <f>IF($E272=$E271,IF(AS271=".",IF(MAX($Q272:AQ272,0)=OPER!$AA367,".",IF(OPER!$AB367&lt;=HOUR(AS$7),MAX($Q272:AQ272,0)+1,".")),","),IF(MAX($Q272:AQ272,0)=OPER!$AA367,".",IF(OPER!$AB367&lt;=HOUR(AS$7),MAX($Q272:AQ272,0)+1,".")))</f>
        <v>,</v>
      </c>
      <c r="AS272" s="271" t="str">
        <f>IF($E272=$E271,IF(AT271=".",IF(MAX($Q272:AR272,0)=OPER!$AA367,".",IF(OPER!$AB367&lt;=HOUR(AT$7),MAX($Q272:AR272,0)+1,".")),","),IF(MAX($Q272:AR272,0)=OPER!$AA367,".",IF(OPER!$AB367&lt;=HOUR(AT$7),MAX($Q272:AR272,0)+1,".")))</f>
        <v>,</v>
      </c>
      <c r="AT272" s="269" t="str">
        <f>IF($E272=$E271,IF(AU271=".",IF(MAX($Q272:AS272,0)=OPER!$AA367,".",IF(OPER!$AB367&lt;=HOUR(AU$7),MAX($Q272:AS272,0)+1,".")),","),IF(MAX($Q272:AS272,0)=OPER!$AA367,".",IF(OPER!$AB367&lt;=HOUR(AU$7),MAX($Q272:AS272,0)+1,".")))</f>
        <v>,</v>
      </c>
      <c r="AU272" s="269" t="str">
        <f>IF($E272=$E271,IF(AV271=".",IF(MAX($Q272:AT272,0)=OPER!$AA367,".",IF(OPER!$AB367&lt;=HOUR(AV$7),MAX($Q272:AT272,0)+1,".")),","),IF(MAX($Q272:AT272,0)=OPER!$AA367,".",IF(OPER!$AB367&lt;=HOUR(AV$7),MAX($Q272:AT272,0)+1,".")))</f>
        <v>,</v>
      </c>
      <c r="AV272" s="270" t="str">
        <f>IF($E272=$E271,IF(AW271=".",IF(MAX($Q272:AU272,0)=OPER!$AA367,".",IF(OPER!$AB367&lt;=HOUR(AW$7),MAX($Q272:AU272,0)+1,".")),","),IF(MAX($Q272:AU272,0)=OPER!$AA367,".",IF(OPER!$AB367&lt;=HOUR(AW$7),MAX($Q272:AU272,0)+1,".")))</f>
        <v>,</v>
      </c>
      <c r="AW272" s="271" t="str">
        <f>IF($E272=$E271,IF(AX271=".",IF(MAX($Q272:AV272,0)=OPER!$AA367,".",IF(OPER!$AB367&lt;=HOUR(AX$7),MAX($Q272:AV272,0)+1,".")),","),IF(MAX($Q272:AV272,0)=OPER!$AA367,".",IF(OPER!$AB367&lt;=HOUR(AX$7),MAX($Q272:AV272,0)+1,".")))</f>
        <v>,</v>
      </c>
      <c r="AX272" s="269" t="str">
        <f>IF($E272=$E271,IF(AY271=".",IF(MAX($Q272:AW272,0)=OPER!$AA367,".",IF(OPER!$AB367&lt;=HOUR(AY$7),MAX($Q272:AW272,0)+1,".")),","),IF(MAX($Q272:AW272,0)=OPER!$AA367,".",IF(OPER!$AB367&lt;=HOUR(AY$7),MAX($Q272:AW272,0)+1,".")))</f>
        <v>,</v>
      </c>
      <c r="AY272" s="269" t="str">
        <f>IF($E272=$E271,IF(AZ271=".",IF(MAX($Q272:AX272,0)=OPER!$AA367,".",IF(OPER!$AB367&lt;=HOUR(AZ$7),MAX($Q272:AX272,0)+1,".")),","),IF(MAX($Q272:AX272,0)=OPER!$AA367,".",IF(OPER!$AB367&lt;=HOUR(AZ$7),MAX($Q272:AX272,0)+1,".")))</f>
        <v>,</v>
      </c>
      <c r="AZ272" s="270" t="str">
        <f>IF($E272=$E271,IF(BA271=".",IF(MAX($Q272:AY272,0)=OPER!$AA367,".",IF(OPER!$AB367&lt;=HOUR(BA$7),MAX($Q272:AY272,0)+1,".")),","),IF(MAX($Q272:AY272,0)=OPER!$AA367,".",IF(OPER!$AB367&lt;=HOUR(BA$7),MAX($Q272:AY272,0)+1,".")))</f>
        <v>,</v>
      </c>
      <c r="BA272" s="30">
        <f>+OPER!AK266</f>
        <v>0</v>
      </c>
    </row>
    <row r="273" spans="1:53" ht="59.8" x14ac:dyDescent="0.2">
      <c r="A273" s="282" t="str">
        <f>IF(OPER!AF267=0,"",OPER!AF267)</f>
        <v/>
      </c>
      <c r="B273" s="109" t="str">
        <f>IF(OPER!V267=0,"",OPER!V267)</f>
        <v/>
      </c>
      <c r="C273" s="71" t="str">
        <f>IF(OPER!U267 = 0,"", OPER!U267)</f>
        <v/>
      </c>
      <c r="D273" s="30" t="str">
        <f t="shared" si="19"/>
        <v/>
      </c>
      <c r="E273" s="262" t="str">
        <f>IF(OPER!X267 = 0,"",OPER!X267)</f>
        <v/>
      </c>
      <c r="F273" s="262" t="str">
        <f>IF(OPER!I267 = 0,"",OPER!I267)</f>
        <v/>
      </c>
      <c r="G273" s="263" t="str">
        <f>IF(OPER!C267=0,"",OPER!C267)</f>
        <v/>
      </c>
      <c r="H273" s="30" t="str">
        <f>IF(OPER!R267 = 0,"",OPER!R267)</f>
        <v/>
      </c>
      <c r="I273" s="30" t="str">
        <f>IF(OPER!F267=0,"", OPER!F267)</f>
        <v/>
      </c>
      <c r="J273" s="108" t="str">
        <f>IF(OPER!G267=0,"",OPER!G267)</f>
        <v/>
      </c>
      <c r="K273" s="250">
        <f>+OPER!R267</f>
        <v>0</v>
      </c>
      <c r="L273" s="262">
        <f t="shared" si="20"/>
        <v>0</v>
      </c>
      <c r="M273" s="250">
        <f t="shared" si="21"/>
        <v>0</v>
      </c>
      <c r="N273" s="205" t="str">
        <f>IF(OPER!A267=0,"",OPER!A267)</f>
        <v/>
      </c>
      <c r="O273" s="73" t="str">
        <f>IF(OPER!AJ2123=0,"",OPER!AJ2123)</f>
        <v/>
      </c>
      <c r="P273" s="264" t="str">
        <f>IF(OPER!AH267="EJECUTADO","SI",IF(OPER!AH267="NO EJECUTADO","NO",""))</f>
        <v/>
      </c>
      <c r="Q273" s="264" t="str">
        <f>IF(OPER!AN267="EJECUTADO","SI",IF(OPER!AN267="NO EJECUTADO","NO",""))</f>
        <v/>
      </c>
      <c r="R273" s="221" t="str">
        <f>IFERROR(VLOOKUP(OPER!Z267,OPER!$AU$490:$AV$577,2,0),"NO ASIGNADO")</f>
        <v>NO ASIGNADO</v>
      </c>
      <c r="S273" s="6">
        <f>+OPER!AG267</f>
        <v>0</v>
      </c>
      <c r="T273" s="268" t="str">
        <f>IF($E273=$E272,IF(U272=".",IF(MAX($Q273:Q273,0)=OPER!$AA368,".",IF(OPER!$AB368&lt;=HOUR(U$7),MAX($Q273:Q273,0)+1,".")),","),IF(MAX($Q273:Q273,0)=OPER!$AA368,".",IF(OPER!$AB368&lt;=HOUR(U$7),MAX($Q273:Q273,0)+1,".")))</f>
        <v>,</v>
      </c>
      <c r="U273" s="269" t="str">
        <f>IF($E273=$E272,IF(V272=".",IF(MAX($Q273:T273,0)=OPER!$AA368,".",IF(OPER!$AB368&lt;=HOUR(V$7),MAX($Q273:T273,0)+1,".")),","),IF(MAX($Q273:T273,0)=OPER!$AA368,".",IF(OPER!$AB368&lt;=HOUR(V$7),MAX($Q273:T273,0)+1,".")))</f>
        <v>,</v>
      </c>
      <c r="V273" s="269" t="str">
        <f>IF($E273=$E272,IF(W272=".",IF(MAX($Q273:U273,0)=OPER!$AA368,".",IF(OPER!$AB368&lt;=HOUR(W$7),MAX($Q273:U273,0)+1,".")),","),IF(MAX($Q273:U273,0)=OPER!$AA368,".",IF(OPER!$AB368&lt;=HOUR(W$7),MAX($Q273:U273,0)+1,".")))</f>
        <v>,</v>
      </c>
      <c r="W273" s="269" t="str">
        <f>IF($E273=$E272,IF(X272=".",IF(MAX($Q273:V273,0)=OPER!$AA368,".",IF(OPER!$AB368&lt;=HOUR(X$7),MAX($Q273:V273,0)+1,".")),","),IF(MAX($Q273:V273,0)=OPER!$AA368,".",IF(OPER!$AB368&lt;=HOUR(X$7),MAX($Q273:V273,0)+1,".")))</f>
        <v>,</v>
      </c>
      <c r="X273" s="270" t="str">
        <f>IF($E273=$E272,IF(Y272=".",IF(MAX($Q273:W273,0)=OPER!$AA368,".",IF(OPER!$AB368&lt;=HOUR(Y$7),MAX($Q273:W273,0)+1,".")),","),IF(MAX($Q273:W273,0)=OPER!$AA368,".",IF(OPER!$AB368&lt;=HOUR(Y$7),MAX($Q273:W273,0)+1,".")))</f>
        <v>,</v>
      </c>
      <c r="Y273" s="271" t="str">
        <f>IF($E273=$E272,IF(Z272=".",IF(MAX($Q273:X273,0)=OPER!$AA368,".",IF(OPER!$AB368&lt;=HOUR(Z$7),MAX($Q273:X273,0)+1,".")),","),IF(MAX($Q273:X273,0)=OPER!$AA368,".",IF(OPER!$AB368&lt;=HOUR(Z$7),MAX($Q273:X273,0)+1,".")))</f>
        <v>,</v>
      </c>
      <c r="Z273" s="269" t="str">
        <f>IF($E273=$E272,IF(AA272=".",IF(MAX($Q273:Y273,0)=OPER!$AA368,".",IF(OPER!$AB368&lt;=HOUR(AA$7),MAX($Q273:Y273,0)+1,".")),","),IF(MAX($Q273:Y273,0)=OPER!$AA368,".",IF(OPER!$AB368&lt;=HOUR(AA$7),MAX($Q273:Y273,0)+1,".")))</f>
        <v>,</v>
      </c>
      <c r="AA273" s="269" t="str">
        <f>IF($E273=$E272,IF(AB272=".",IF(MAX($Q273:Z273,0)=OPER!$AA368,".",IF(OPER!$AB368&lt;=HOUR(AB$7),MAX($Q273:Z273,0)+1,".")),","),IF(MAX($Q273:Z273,0)=OPER!$AA368,".",IF(OPER!$AB368&lt;=HOUR(AB$7),MAX($Q273:Z273,0)+1,".")))</f>
        <v>,</v>
      </c>
      <c r="AB273" s="270" t="str">
        <f>IF($E273=$E272,IF(AC272=".",IF(MAX($Q273:AA273,0)=OPER!$AA368,".",IF(OPER!$AB368&lt;=HOUR(AC$7),MAX($Q273:AA273,0)+1,".")),","),IF(MAX($Q273:AA273,0)=OPER!$AA368,".",IF(OPER!$AB368&lt;=HOUR(AC$7),MAX($Q273:AA273,0)+1,".")))</f>
        <v>,</v>
      </c>
      <c r="AC273" s="271" t="str">
        <f>IF($E273=$E272,IF(AD272=".",IF(MAX($Q273:AB273,0)=OPER!$AA368,".",IF(OPER!$AB368&lt;=HOUR(AD$7),MAX($Q273:AB273,0)+1,".")),","),IF(MAX($Q273:AB273,0)=OPER!$AA368,".",IF(OPER!$AB368&lt;=HOUR(AD$7),MAX($Q273:AB273,0)+1,".")))</f>
        <v>,</v>
      </c>
      <c r="AD273" s="269" t="str">
        <f>IF($E273=$E272,IF(AE272=".",IF(MAX($Q273:AC273,0)=OPER!$AA368,".",IF(OPER!$AB368&lt;=HOUR(AE$7),MAX($Q273:AC273,0)+1,".")),","),IF(MAX($Q273:AC273,0)=OPER!$AA368,".",IF(OPER!$AB368&lt;=HOUR(AE$7),MAX($Q273:AC273,0)+1,".")))</f>
        <v>,</v>
      </c>
      <c r="AE273" s="269" t="str">
        <f>IF($E273=$E272,IF(AF272=".",IF(MAX($Q273:AD273,0)=OPER!$AA368,".",IF(OPER!$AB368&lt;=HOUR(AF$7),MAX($Q273:AD273,0)+1,".")),","),IF(MAX($Q273:AD273,0)=OPER!$AA368,".",IF(OPER!$AB368&lt;=HOUR(AF$7),MAX($Q273:AD273,0)+1,".")))</f>
        <v>,</v>
      </c>
      <c r="AF273" s="270" t="str">
        <f>IF($E273=$E272,IF(AG272=".",IF(MAX($Q273:AE273,0)=OPER!$AA368,".",IF(OPER!$AB368&lt;=HOUR(AG$7),MAX($Q273:AE273,0)+1,".")),","),IF(MAX($Q273:AE273,0)=OPER!$AA368,".",IF(OPER!$AB368&lt;=HOUR(AG$7),MAX($Q273:AE273,0)+1,".")))</f>
        <v>,</v>
      </c>
      <c r="AG273" s="271" t="str">
        <f>IF($E273=$E272,IF(AH272=".",IF(MAX($Q273:AF273,0)=OPER!$AA368,".",IF(OPER!$AB368&lt;=HOUR(AH$7),MAX($Q273:AF273,0)+1,".")),","),IF(MAX($Q273:AF273,0)=OPER!$AA368,".",IF(OPER!$AB368&lt;=HOUR(AH$7),MAX($Q273:AF273,0)+1,".")))</f>
        <v>,</v>
      </c>
      <c r="AH273" s="269" t="str">
        <f>IF($E273=$E272,IF(AI272=".",IF(MAX($Q273:AG273,0)=OPER!$AA368,".",IF(OPER!$AB368&lt;=HOUR(AI$7),MAX($Q273:AG273,0)+1,".")),","),IF(MAX($Q273:AG273,0)=OPER!$AA368,".",IF(OPER!$AB368&lt;=HOUR(AI$7),MAX($Q273:AG273,0)+1,".")))</f>
        <v>,</v>
      </c>
      <c r="AI273" s="269" t="str">
        <f>IF($E273=$E272,IF(AJ272=".",IF(MAX($Q273:AH273,0)=OPER!$AA368,".",IF(OPER!$AB368&lt;=HOUR(AJ$7),MAX($Q273:AH273,0)+1,".")),","),IF(MAX($Q273:AH273,0)=OPER!$AA368,".",IF(OPER!$AB368&lt;=HOUR(AJ$7),MAX($Q273:AH273,0)+1,".")))</f>
        <v>,</v>
      </c>
      <c r="AJ273" s="270" t="str">
        <f>IF($E273=$E272,IF(AK272=".",IF(MAX($Q273:AI273,0)=OPER!$AA368,".",IF(OPER!$AB368&lt;=HOUR(AK$7),MAX($Q273:AI273,0)+1,".")),","),IF(MAX($Q273:AI273,0)=OPER!$AA368,".",IF(OPER!$AB368&lt;=HOUR(AK$7),MAX($Q273:AI273,0)+1,".")))</f>
        <v>,</v>
      </c>
      <c r="AK273" s="271" t="str">
        <f>IF($E273=$E272,IF(AL272=".",IF(MAX($Q273:AJ273,0)=OPER!$AA368,".",IF(OPER!$AB368&lt;=HOUR(AL$7),MAX($Q273:AJ273,0)+1,".")),","),IF(MAX($Q273:AJ273,0)=OPER!$AA368,".",IF(OPER!$AB368&lt;=HOUR(AL$7),MAX($Q273:AJ273,0)+1,".")))</f>
        <v>,</v>
      </c>
      <c r="AL273" s="269" t="str">
        <f>IF($E273=$E272,IF(AM272=".",IF(MAX($Q273:AK273,0)=OPER!$AA368,".",IF(OPER!$AB368&lt;=HOUR(AM$7),MAX($Q273:AK273,0)+1,".")),","),IF(MAX($Q273:AK273,0)=OPER!$AA368,".",IF(OPER!$AB368&lt;=HOUR(AM$7),MAX($Q273:AK273,0)+1,".")))</f>
        <v>,</v>
      </c>
      <c r="AM273" s="269" t="str">
        <f>IF($E273=$E272,IF(AN272=".",IF(MAX($Q273:AL273,0)=OPER!$AA368,".",IF(OPER!$AB368&lt;=HOUR(AN$7),MAX($Q273:AL273,0)+1,".")),","),IF(MAX($Q273:AL273,0)=OPER!$AA368,".",IF(OPER!$AB368&lt;=HOUR(AN$7),MAX($Q273:AL273,0)+1,".")))</f>
        <v>,</v>
      </c>
      <c r="AN273" s="270" t="str">
        <f>IF($E273=$E272,IF(AO272=".",IF(MAX($Q273:AM273,0)=OPER!$AA368,".",IF(OPER!$AB368&lt;=HOUR(AO$7),MAX($Q273:AM273,0)+1,".")),","),IF(MAX($Q273:AM273,0)=OPER!$AA368,".",IF(OPER!$AB368&lt;=HOUR(AO$7),MAX($Q273:AM273,0)+1,".")))</f>
        <v>,</v>
      </c>
      <c r="AO273" s="271" t="str">
        <f>IF($E273=$E272,IF(AP272=".",IF(MAX($Q273:AN273,0)=OPER!$AA368,".",IF(OPER!$AB368&lt;=HOUR(AP$7),MAX($Q273:AN273,0)+1,".")),","),IF(MAX($Q273:AN273,0)=OPER!$AA368,".",IF(OPER!$AB368&lt;=HOUR(AP$7),MAX($Q273:AN273,0)+1,".")))</f>
        <v>,</v>
      </c>
      <c r="AP273" s="269" t="str">
        <f>IF($E273=$E272,IF(AQ272=".",IF(MAX($Q273:AO273,0)=OPER!$AA368,".",IF(OPER!$AB368&lt;=HOUR(AQ$7),MAX($Q273:AO273,0)+1,".")),","),IF(MAX($Q273:AO273,0)=OPER!$AA368,".",IF(OPER!$AB368&lt;=HOUR(AQ$7),MAX($Q273:AO273,0)+1,".")))</f>
        <v>,</v>
      </c>
      <c r="AQ273" s="269" t="str">
        <f>IF($E273=$E272,IF(AR272=".",IF(MAX($Q273:AP273,0)=OPER!$AA368,".",IF(OPER!$AB368&lt;=HOUR(AR$7),MAX($Q273:AP273,0)+1,".")),","),IF(MAX($Q273:AP273,0)=OPER!$AA368,".",IF(OPER!$AB368&lt;=HOUR(AR$7),MAX($Q273:AP273,0)+1,".")))</f>
        <v>,</v>
      </c>
      <c r="AR273" s="270" t="str">
        <f>IF($E273=$E272,IF(AS272=".",IF(MAX($Q273:AQ273,0)=OPER!$AA368,".",IF(OPER!$AB368&lt;=HOUR(AS$7),MAX($Q273:AQ273,0)+1,".")),","),IF(MAX($Q273:AQ273,0)=OPER!$AA368,".",IF(OPER!$AB368&lt;=HOUR(AS$7),MAX($Q273:AQ273,0)+1,".")))</f>
        <v>,</v>
      </c>
      <c r="AS273" s="271" t="str">
        <f>IF($E273=$E272,IF(AT272=".",IF(MAX($Q273:AR273,0)=OPER!$AA368,".",IF(OPER!$AB368&lt;=HOUR(AT$7),MAX($Q273:AR273,0)+1,".")),","),IF(MAX($Q273:AR273,0)=OPER!$AA368,".",IF(OPER!$AB368&lt;=HOUR(AT$7),MAX($Q273:AR273,0)+1,".")))</f>
        <v>,</v>
      </c>
      <c r="AT273" s="269" t="str">
        <f>IF($E273=$E272,IF(AU272=".",IF(MAX($Q273:AS273,0)=OPER!$AA368,".",IF(OPER!$AB368&lt;=HOUR(AU$7),MAX($Q273:AS273,0)+1,".")),","),IF(MAX($Q273:AS273,0)=OPER!$AA368,".",IF(OPER!$AB368&lt;=HOUR(AU$7),MAX($Q273:AS273,0)+1,".")))</f>
        <v>,</v>
      </c>
      <c r="AU273" s="269" t="str">
        <f>IF($E273=$E272,IF(AV272=".",IF(MAX($Q273:AT273,0)=OPER!$AA368,".",IF(OPER!$AB368&lt;=HOUR(AV$7),MAX($Q273:AT273,0)+1,".")),","),IF(MAX($Q273:AT273,0)=OPER!$AA368,".",IF(OPER!$AB368&lt;=HOUR(AV$7),MAX($Q273:AT273,0)+1,".")))</f>
        <v>,</v>
      </c>
      <c r="AV273" s="270" t="str">
        <f>IF($E273=$E272,IF(AW272=".",IF(MAX($Q273:AU273,0)=OPER!$AA368,".",IF(OPER!$AB368&lt;=HOUR(AW$7),MAX($Q273:AU273,0)+1,".")),","),IF(MAX($Q273:AU273,0)=OPER!$AA368,".",IF(OPER!$AB368&lt;=HOUR(AW$7),MAX($Q273:AU273,0)+1,".")))</f>
        <v>,</v>
      </c>
      <c r="AW273" s="271" t="str">
        <f>IF($E273=$E272,IF(AX272=".",IF(MAX($Q273:AV273,0)=OPER!$AA368,".",IF(OPER!$AB368&lt;=HOUR(AX$7),MAX($Q273:AV273,0)+1,".")),","),IF(MAX($Q273:AV273,0)=OPER!$AA368,".",IF(OPER!$AB368&lt;=HOUR(AX$7),MAX($Q273:AV273,0)+1,".")))</f>
        <v>,</v>
      </c>
      <c r="AX273" s="269" t="str">
        <f>IF($E273=$E272,IF(AY272=".",IF(MAX($Q273:AW273,0)=OPER!$AA368,".",IF(OPER!$AB368&lt;=HOUR(AY$7),MAX($Q273:AW273,0)+1,".")),","),IF(MAX($Q273:AW273,0)=OPER!$AA368,".",IF(OPER!$AB368&lt;=HOUR(AY$7),MAX($Q273:AW273,0)+1,".")))</f>
        <v>,</v>
      </c>
      <c r="AY273" s="269" t="str">
        <f>IF($E273=$E272,IF(AZ272=".",IF(MAX($Q273:AX273,0)=OPER!$AA368,".",IF(OPER!$AB368&lt;=HOUR(AZ$7),MAX($Q273:AX273,0)+1,".")),","),IF(MAX($Q273:AX273,0)=OPER!$AA368,".",IF(OPER!$AB368&lt;=HOUR(AZ$7),MAX($Q273:AX273,0)+1,".")))</f>
        <v>,</v>
      </c>
      <c r="AZ273" s="270" t="str">
        <f>IF($E273=$E272,IF(BA272=".",IF(MAX($Q273:AY273,0)=OPER!$AA368,".",IF(OPER!$AB368&lt;=HOUR(BA$7),MAX($Q273:AY273,0)+1,".")),","),IF(MAX($Q273:AY273,0)=OPER!$AA368,".",IF(OPER!$AB368&lt;=HOUR(BA$7),MAX($Q273:AY273,0)+1,".")))</f>
        <v>,</v>
      </c>
      <c r="BA273" s="30">
        <f>+OPER!AK267</f>
        <v>0</v>
      </c>
    </row>
    <row r="274" spans="1:53" ht="59.8" x14ac:dyDescent="0.2">
      <c r="A274" s="282" t="str">
        <f>IF(OPER!AF268=0,"",OPER!AF268)</f>
        <v/>
      </c>
      <c r="B274" s="109" t="str">
        <f>IF(OPER!V268=0,"",OPER!V268)</f>
        <v/>
      </c>
      <c r="C274" s="71" t="str">
        <f>IF(OPER!U268 = 0,"", OPER!U268)</f>
        <v/>
      </c>
      <c r="D274" s="30" t="str">
        <f t="shared" si="19"/>
        <v/>
      </c>
      <c r="E274" s="262" t="str">
        <f>IF(OPER!X268 = 0,"",OPER!X268)</f>
        <v/>
      </c>
      <c r="F274" s="262" t="str">
        <f>IF(OPER!I268 = 0,"",OPER!I268)</f>
        <v/>
      </c>
      <c r="G274" s="263" t="str">
        <f>IF(OPER!C268=0,"",OPER!C268)</f>
        <v/>
      </c>
      <c r="H274" s="30" t="str">
        <f>IF(OPER!R268 = 0,"",OPER!R268)</f>
        <v/>
      </c>
      <c r="I274" s="30" t="str">
        <f>IF(OPER!F268=0,"", OPER!F268)</f>
        <v/>
      </c>
      <c r="J274" s="108" t="str">
        <f>IF(OPER!G268=0,"",OPER!G268)</f>
        <v/>
      </c>
      <c r="K274" s="250">
        <f>+OPER!R268</f>
        <v>0</v>
      </c>
      <c r="L274" s="262">
        <f t="shared" si="20"/>
        <v>0</v>
      </c>
      <c r="M274" s="250">
        <f t="shared" si="21"/>
        <v>0</v>
      </c>
      <c r="N274" s="205" t="str">
        <f>IF(OPER!A268=0,"",OPER!A268)</f>
        <v/>
      </c>
      <c r="O274" s="73" t="str">
        <f>IF(OPER!AJ2124=0,"",OPER!AJ2124)</f>
        <v/>
      </c>
      <c r="P274" s="264" t="str">
        <f>IF(OPER!AH268="EJECUTADO","SI",IF(OPER!AH268="NO EJECUTADO","NO",""))</f>
        <v/>
      </c>
      <c r="Q274" s="264" t="str">
        <f>IF(OPER!AN268="EJECUTADO","SI",IF(OPER!AN268="NO EJECUTADO","NO",""))</f>
        <v/>
      </c>
      <c r="R274" s="221" t="str">
        <f>IFERROR(VLOOKUP(OPER!Z268,OPER!$AU$490:$AV$577,2,0),"NO ASIGNADO")</f>
        <v>NO ASIGNADO</v>
      </c>
      <c r="S274" s="6">
        <f>+OPER!AG268</f>
        <v>0</v>
      </c>
      <c r="T274" s="268" t="str">
        <f>IF($E274=$E273,IF(U273=".",IF(MAX($Q274:Q274,0)=OPER!$AA369,".",IF(OPER!$AB369&lt;=HOUR(U$7),MAX($Q274:Q274,0)+1,".")),","),IF(MAX($Q274:Q274,0)=OPER!$AA369,".",IF(OPER!$AB369&lt;=HOUR(U$7),MAX($Q274:Q274,0)+1,".")))</f>
        <v>,</v>
      </c>
      <c r="U274" s="269" t="str">
        <f>IF($E274=$E273,IF(V273=".",IF(MAX($Q274:T274,0)=OPER!$AA369,".",IF(OPER!$AB369&lt;=HOUR(V$7),MAX($Q274:T274,0)+1,".")),","),IF(MAX($Q274:T274,0)=OPER!$AA369,".",IF(OPER!$AB369&lt;=HOUR(V$7),MAX($Q274:T274,0)+1,".")))</f>
        <v>,</v>
      </c>
      <c r="V274" s="269" t="str">
        <f>IF($E274=$E273,IF(W273=".",IF(MAX($Q274:U274,0)=OPER!$AA369,".",IF(OPER!$AB369&lt;=HOUR(W$7),MAX($Q274:U274,0)+1,".")),","),IF(MAX($Q274:U274,0)=OPER!$AA369,".",IF(OPER!$AB369&lt;=HOUR(W$7),MAX($Q274:U274,0)+1,".")))</f>
        <v>,</v>
      </c>
      <c r="W274" s="269" t="str">
        <f>IF($E274=$E273,IF(X273=".",IF(MAX($Q274:V274,0)=OPER!$AA369,".",IF(OPER!$AB369&lt;=HOUR(X$7),MAX($Q274:V274,0)+1,".")),","),IF(MAX($Q274:V274,0)=OPER!$AA369,".",IF(OPER!$AB369&lt;=HOUR(X$7),MAX($Q274:V274,0)+1,".")))</f>
        <v>,</v>
      </c>
      <c r="X274" s="270" t="str">
        <f>IF($E274=$E273,IF(Y273=".",IF(MAX($Q274:W274,0)=OPER!$AA369,".",IF(OPER!$AB369&lt;=HOUR(Y$7),MAX($Q274:W274,0)+1,".")),","),IF(MAX($Q274:W274,0)=OPER!$AA369,".",IF(OPER!$AB369&lt;=HOUR(Y$7),MAX($Q274:W274,0)+1,".")))</f>
        <v>,</v>
      </c>
      <c r="Y274" s="271" t="str">
        <f>IF($E274=$E273,IF(Z273=".",IF(MAX($Q274:X274,0)=OPER!$AA369,".",IF(OPER!$AB369&lt;=HOUR(Z$7),MAX($Q274:X274,0)+1,".")),","),IF(MAX($Q274:X274,0)=OPER!$AA369,".",IF(OPER!$AB369&lt;=HOUR(Z$7),MAX($Q274:X274,0)+1,".")))</f>
        <v>,</v>
      </c>
      <c r="Z274" s="269" t="str">
        <f>IF($E274=$E273,IF(AA273=".",IF(MAX($Q274:Y274,0)=OPER!$AA369,".",IF(OPER!$AB369&lt;=HOUR(AA$7),MAX($Q274:Y274,0)+1,".")),","),IF(MAX($Q274:Y274,0)=OPER!$AA369,".",IF(OPER!$AB369&lt;=HOUR(AA$7),MAX($Q274:Y274,0)+1,".")))</f>
        <v>,</v>
      </c>
      <c r="AA274" s="269" t="str">
        <f>IF($E274=$E273,IF(AB273=".",IF(MAX($Q274:Z274,0)=OPER!$AA369,".",IF(OPER!$AB369&lt;=HOUR(AB$7),MAX($Q274:Z274,0)+1,".")),","),IF(MAX($Q274:Z274,0)=OPER!$AA369,".",IF(OPER!$AB369&lt;=HOUR(AB$7),MAX($Q274:Z274,0)+1,".")))</f>
        <v>,</v>
      </c>
      <c r="AB274" s="270" t="str">
        <f>IF($E274=$E273,IF(AC273=".",IF(MAX($Q274:AA274,0)=OPER!$AA369,".",IF(OPER!$AB369&lt;=HOUR(AC$7),MAX($Q274:AA274,0)+1,".")),","),IF(MAX($Q274:AA274,0)=OPER!$AA369,".",IF(OPER!$AB369&lt;=HOUR(AC$7),MAX($Q274:AA274,0)+1,".")))</f>
        <v>,</v>
      </c>
      <c r="AC274" s="271" t="str">
        <f>IF($E274=$E273,IF(AD273=".",IF(MAX($Q274:AB274,0)=OPER!$AA369,".",IF(OPER!$AB369&lt;=HOUR(AD$7),MAX($Q274:AB274,0)+1,".")),","),IF(MAX($Q274:AB274,0)=OPER!$AA369,".",IF(OPER!$AB369&lt;=HOUR(AD$7),MAX($Q274:AB274,0)+1,".")))</f>
        <v>,</v>
      </c>
      <c r="AD274" s="269" t="str">
        <f>IF($E274=$E273,IF(AE273=".",IF(MAX($Q274:AC274,0)=OPER!$AA369,".",IF(OPER!$AB369&lt;=HOUR(AE$7),MAX($Q274:AC274,0)+1,".")),","),IF(MAX($Q274:AC274,0)=OPER!$AA369,".",IF(OPER!$AB369&lt;=HOUR(AE$7),MAX($Q274:AC274,0)+1,".")))</f>
        <v>,</v>
      </c>
      <c r="AE274" s="269" t="str">
        <f>IF($E274=$E273,IF(AF273=".",IF(MAX($Q274:AD274,0)=OPER!$AA369,".",IF(OPER!$AB369&lt;=HOUR(AF$7),MAX($Q274:AD274,0)+1,".")),","),IF(MAX($Q274:AD274,0)=OPER!$AA369,".",IF(OPER!$AB369&lt;=HOUR(AF$7),MAX($Q274:AD274,0)+1,".")))</f>
        <v>,</v>
      </c>
      <c r="AF274" s="270" t="str">
        <f>IF($E274=$E273,IF(AG273=".",IF(MAX($Q274:AE274,0)=OPER!$AA369,".",IF(OPER!$AB369&lt;=HOUR(AG$7),MAX($Q274:AE274,0)+1,".")),","),IF(MAX($Q274:AE274,0)=OPER!$AA369,".",IF(OPER!$AB369&lt;=HOUR(AG$7),MAX($Q274:AE274,0)+1,".")))</f>
        <v>,</v>
      </c>
      <c r="AG274" s="271" t="str">
        <f>IF($E274=$E273,IF(AH273=".",IF(MAX($Q274:AF274,0)=OPER!$AA369,".",IF(OPER!$AB369&lt;=HOUR(AH$7),MAX($Q274:AF274,0)+1,".")),","),IF(MAX($Q274:AF274,0)=OPER!$AA369,".",IF(OPER!$AB369&lt;=HOUR(AH$7),MAX($Q274:AF274,0)+1,".")))</f>
        <v>,</v>
      </c>
      <c r="AH274" s="269" t="str">
        <f>IF($E274=$E273,IF(AI273=".",IF(MAX($Q274:AG274,0)=OPER!$AA369,".",IF(OPER!$AB369&lt;=HOUR(AI$7),MAX($Q274:AG274,0)+1,".")),","),IF(MAX($Q274:AG274,0)=OPER!$AA369,".",IF(OPER!$AB369&lt;=HOUR(AI$7),MAX($Q274:AG274,0)+1,".")))</f>
        <v>,</v>
      </c>
      <c r="AI274" s="269" t="str">
        <f>IF($E274=$E273,IF(AJ273=".",IF(MAX($Q274:AH274,0)=OPER!$AA369,".",IF(OPER!$AB369&lt;=HOUR(AJ$7),MAX($Q274:AH274,0)+1,".")),","),IF(MAX($Q274:AH274,0)=OPER!$AA369,".",IF(OPER!$AB369&lt;=HOUR(AJ$7),MAX($Q274:AH274,0)+1,".")))</f>
        <v>,</v>
      </c>
      <c r="AJ274" s="270" t="str">
        <f>IF($E274=$E273,IF(AK273=".",IF(MAX($Q274:AI274,0)=OPER!$AA369,".",IF(OPER!$AB369&lt;=HOUR(AK$7),MAX($Q274:AI274,0)+1,".")),","),IF(MAX($Q274:AI274,0)=OPER!$AA369,".",IF(OPER!$AB369&lt;=HOUR(AK$7),MAX($Q274:AI274,0)+1,".")))</f>
        <v>,</v>
      </c>
      <c r="AK274" s="271" t="str">
        <f>IF($E274=$E273,IF(AL273=".",IF(MAX($Q274:AJ274,0)=OPER!$AA369,".",IF(OPER!$AB369&lt;=HOUR(AL$7),MAX($Q274:AJ274,0)+1,".")),","),IF(MAX($Q274:AJ274,0)=OPER!$AA369,".",IF(OPER!$AB369&lt;=HOUR(AL$7),MAX($Q274:AJ274,0)+1,".")))</f>
        <v>,</v>
      </c>
      <c r="AL274" s="269" t="str">
        <f>IF($E274=$E273,IF(AM273=".",IF(MAX($Q274:AK274,0)=OPER!$AA369,".",IF(OPER!$AB369&lt;=HOUR(AM$7),MAX($Q274:AK274,0)+1,".")),","),IF(MAX($Q274:AK274,0)=OPER!$AA369,".",IF(OPER!$AB369&lt;=HOUR(AM$7),MAX($Q274:AK274,0)+1,".")))</f>
        <v>,</v>
      </c>
      <c r="AM274" s="269" t="str">
        <f>IF($E274=$E273,IF(AN273=".",IF(MAX($Q274:AL274,0)=OPER!$AA369,".",IF(OPER!$AB369&lt;=HOUR(AN$7),MAX($Q274:AL274,0)+1,".")),","),IF(MAX($Q274:AL274,0)=OPER!$AA369,".",IF(OPER!$AB369&lt;=HOUR(AN$7),MAX($Q274:AL274,0)+1,".")))</f>
        <v>,</v>
      </c>
      <c r="AN274" s="270" t="str">
        <f>IF($E274=$E273,IF(AO273=".",IF(MAX($Q274:AM274,0)=OPER!$AA369,".",IF(OPER!$AB369&lt;=HOUR(AO$7),MAX($Q274:AM274,0)+1,".")),","),IF(MAX($Q274:AM274,0)=OPER!$AA369,".",IF(OPER!$AB369&lt;=HOUR(AO$7),MAX($Q274:AM274,0)+1,".")))</f>
        <v>,</v>
      </c>
      <c r="AO274" s="271" t="str">
        <f>IF($E274=$E273,IF(AP273=".",IF(MAX($Q274:AN274,0)=OPER!$AA369,".",IF(OPER!$AB369&lt;=HOUR(AP$7),MAX($Q274:AN274,0)+1,".")),","),IF(MAX($Q274:AN274,0)=OPER!$AA369,".",IF(OPER!$AB369&lt;=HOUR(AP$7),MAX($Q274:AN274,0)+1,".")))</f>
        <v>,</v>
      </c>
      <c r="AP274" s="269" t="str">
        <f>IF($E274=$E273,IF(AQ273=".",IF(MAX($Q274:AO274,0)=OPER!$AA369,".",IF(OPER!$AB369&lt;=HOUR(AQ$7),MAX($Q274:AO274,0)+1,".")),","),IF(MAX($Q274:AO274,0)=OPER!$AA369,".",IF(OPER!$AB369&lt;=HOUR(AQ$7),MAX($Q274:AO274,0)+1,".")))</f>
        <v>,</v>
      </c>
      <c r="AQ274" s="269" t="str">
        <f>IF($E274=$E273,IF(AR273=".",IF(MAX($Q274:AP274,0)=OPER!$AA369,".",IF(OPER!$AB369&lt;=HOUR(AR$7),MAX($Q274:AP274,0)+1,".")),","),IF(MAX($Q274:AP274,0)=OPER!$AA369,".",IF(OPER!$AB369&lt;=HOUR(AR$7),MAX($Q274:AP274,0)+1,".")))</f>
        <v>,</v>
      </c>
      <c r="AR274" s="270" t="str">
        <f>IF($E274=$E273,IF(AS273=".",IF(MAX($Q274:AQ274,0)=OPER!$AA369,".",IF(OPER!$AB369&lt;=HOUR(AS$7),MAX($Q274:AQ274,0)+1,".")),","),IF(MAX($Q274:AQ274,0)=OPER!$AA369,".",IF(OPER!$AB369&lt;=HOUR(AS$7),MAX($Q274:AQ274,0)+1,".")))</f>
        <v>,</v>
      </c>
      <c r="AS274" s="271" t="str">
        <f>IF($E274=$E273,IF(AT273=".",IF(MAX($Q274:AR274,0)=OPER!$AA369,".",IF(OPER!$AB369&lt;=HOUR(AT$7),MAX($Q274:AR274,0)+1,".")),","),IF(MAX($Q274:AR274,0)=OPER!$AA369,".",IF(OPER!$AB369&lt;=HOUR(AT$7),MAX($Q274:AR274,0)+1,".")))</f>
        <v>,</v>
      </c>
      <c r="AT274" s="269" t="str">
        <f>IF($E274=$E273,IF(AU273=".",IF(MAX($Q274:AS274,0)=OPER!$AA369,".",IF(OPER!$AB369&lt;=HOUR(AU$7),MAX($Q274:AS274,0)+1,".")),","),IF(MAX($Q274:AS274,0)=OPER!$AA369,".",IF(OPER!$AB369&lt;=HOUR(AU$7),MAX($Q274:AS274,0)+1,".")))</f>
        <v>,</v>
      </c>
      <c r="AU274" s="269" t="str">
        <f>IF($E274=$E273,IF(AV273=".",IF(MAX($Q274:AT274,0)=OPER!$AA369,".",IF(OPER!$AB369&lt;=HOUR(AV$7),MAX($Q274:AT274,0)+1,".")),","),IF(MAX($Q274:AT274,0)=OPER!$AA369,".",IF(OPER!$AB369&lt;=HOUR(AV$7),MAX($Q274:AT274,0)+1,".")))</f>
        <v>,</v>
      </c>
      <c r="AV274" s="270" t="str">
        <f>IF($E274=$E273,IF(AW273=".",IF(MAX($Q274:AU274,0)=OPER!$AA369,".",IF(OPER!$AB369&lt;=HOUR(AW$7),MAX($Q274:AU274,0)+1,".")),","),IF(MAX($Q274:AU274,0)=OPER!$AA369,".",IF(OPER!$AB369&lt;=HOUR(AW$7),MAX($Q274:AU274,0)+1,".")))</f>
        <v>,</v>
      </c>
      <c r="AW274" s="271" t="str">
        <f>IF($E274=$E273,IF(AX273=".",IF(MAX($Q274:AV274,0)=OPER!$AA369,".",IF(OPER!$AB369&lt;=HOUR(AX$7),MAX($Q274:AV274,0)+1,".")),","),IF(MAX($Q274:AV274,0)=OPER!$AA369,".",IF(OPER!$AB369&lt;=HOUR(AX$7),MAX($Q274:AV274,0)+1,".")))</f>
        <v>,</v>
      </c>
      <c r="AX274" s="269" t="str">
        <f>IF($E274=$E273,IF(AY273=".",IF(MAX($Q274:AW274,0)=OPER!$AA369,".",IF(OPER!$AB369&lt;=HOUR(AY$7),MAX($Q274:AW274,0)+1,".")),","),IF(MAX($Q274:AW274,0)=OPER!$AA369,".",IF(OPER!$AB369&lt;=HOUR(AY$7),MAX($Q274:AW274,0)+1,".")))</f>
        <v>,</v>
      </c>
      <c r="AY274" s="269" t="str">
        <f>IF($E274=$E273,IF(AZ273=".",IF(MAX($Q274:AX274,0)=OPER!$AA369,".",IF(OPER!$AB369&lt;=HOUR(AZ$7),MAX($Q274:AX274,0)+1,".")),","),IF(MAX($Q274:AX274,0)=OPER!$AA369,".",IF(OPER!$AB369&lt;=HOUR(AZ$7),MAX($Q274:AX274,0)+1,".")))</f>
        <v>,</v>
      </c>
      <c r="AZ274" s="270" t="str">
        <f>IF($E274=$E273,IF(BA273=".",IF(MAX($Q274:AY274,0)=OPER!$AA369,".",IF(OPER!$AB369&lt;=HOUR(BA$7),MAX($Q274:AY274,0)+1,".")),","),IF(MAX($Q274:AY274,0)=OPER!$AA369,".",IF(OPER!$AB369&lt;=HOUR(BA$7),MAX($Q274:AY274,0)+1,".")))</f>
        <v>,</v>
      </c>
      <c r="BA274" s="30">
        <f>+OPER!AK268</f>
        <v>0</v>
      </c>
    </row>
    <row r="275" spans="1:53" ht="59.8" x14ac:dyDescent="0.2">
      <c r="A275" s="282" t="str">
        <f>IF(OPER!AF269=0,"",OPER!AF269)</f>
        <v/>
      </c>
      <c r="B275" s="109" t="str">
        <f>IF(OPER!V269=0,"",OPER!V269)</f>
        <v/>
      </c>
      <c r="C275" s="71" t="str">
        <f>IF(OPER!U269 = 0,"", OPER!U269)</f>
        <v/>
      </c>
      <c r="D275" s="30" t="str">
        <f t="shared" si="19"/>
        <v/>
      </c>
      <c r="E275" s="262" t="str">
        <f>IF(OPER!X269 = 0,"",OPER!X269)</f>
        <v/>
      </c>
      <c r="F275" s="262" t="str">
        <f>IF(OPER!I269 = 0,"",OPER!I269)</f>
        <v/>
      </c>
      <c r="G275" s="263" t="str">
        <f>IF(OPER!C269=0,"",OPER!C269)</f>
        <v/>
      </c>
      <c r="H275" s="30" t="str">
        <f>IF(OPER!R269 = 0,"",OPER!R269)</f>
        <v/>
      </c>
      <c r="I275" s="30" t="str">
        <f>IF(OPER!F269=0,"", OPER!F269)</f>
        <v/>
      </c>
      <c r="J275" s="108" t="str">
        <f>IF(OPER!G269=0,"",OPER!G269)</f>
        <v/>
      </c>
      <c r="K275" s="250">
        <f>+OPER!R269</f>
        <v>0</v>
      </c>
      <c r="L275" s="262">
        <f t="shared" si="20"/>
        <v>0</v>
      </c>
      <c r="M275" s="250">
        <f t="shared" si="21"/>
        <v>0</v>
      </c>
      <c r="N275" s="205" t="str">
        <f>IF(OPER!A269=0,"",OPER!A269)</f>
        <v/>
      </c>
      <c r="O275" s="73" t="str">
        <f>IF(OPER!AJ2125=0,"",OPER!AJ2125)</f>
        <v/>
      </c>
      <c r="P275" s="264" t="str">
        <f>IF(OPER!AH269="EJECUTADO","SI",IF(OPER!AH269="NO EJECUTADO","NO",""))</f>
        <v/>
      </c>
      <c r="Q275" s="264" t="str">
        <f>IF(OPER!AN269="EJECUTADO","SI",IF(OPER!AN269="NO EJECUTADO","NO",""))</f>
        <v/>
      </c>
      <c r="R275" s="221" t="str">
        <f>IFERROR(VLOOKUP(OPER!Z269,OPER!$AU$490:$AV$577,2,0),"NO ASIGNADO")</f>
        <v>NO ASIGNADO</v>
      </c>
      <c r="S275" s="6">
        <f>+OPER!AG269</f>
        <v>0</v>
      </c>
      <c r="T275" s="268" t="str">
        <f>IF($E275=$E274,IF(U274=".",IF(MAX($Q275:Q275,0)=OPER!$AA370,".",IF(OPER!$AB370&lt;=HOUR(U$7),MAX($Q275:Q275,0)+1,".")),","),IF(MAX($Q275:Q275,0)=OPER!$AA370,".",IF(OPER!$AB370&lt;=HOUR(U$7),MAX($Q275:Q275,0)+1,".")))</f>
        <v>,</v>
      </c>
      <c r="U275" s="269" t="str">
        <f>IF($E275=$E274,IF(V274=".",IF(MAX($Q275:T275,0)=OPER!$AA370,".",IF(OPER!$AB370&lt;=HOUR(V$7),MAX($Q275:T275,0)+1,".")),","),IF(MAX($Q275:T275,0)=OPER!$AA370,".",IF(OPER!$AB370&lt;=HOUR(V$7),MAX($Q275:T275,0)+1,".")))</f>
        <v>,</v>
      </c>
      <c r="V275" s="269" t="str">
        <f>IF($E275=$E274,IF(W274=".",IF(MAX($Q275:U275,0)=OPER!$AA370,".",IF(OPER!$AB370&lt;=HOUR(W$7),MAX($Q275:U275,0)+1,".")),","),IF(MAX($Q275:U275,0)=OPER!$AA370,".",IF(OPER!$AB370&lt;=HOUR(W$7),MAX($Q275:U275,0)+1,".")))</f>
        <v>,</v>
      </c>
      <c r="W275" s="269" t="str">
        <f>IF($E275=$E274,IF(X274=".",IF(MAX($Q275:V275,0)=OPER!$AA370,".",IF(OPER!$AB370&lt;=HOUR(X$7),MAX($Q275:V275,0)+1,".")),","),IF(MAX($Q275:V275,0)=OPER!$AA370,".",IF(OPER!$AB370&lt;=HOUR(X$7),MAX($Q275:V275,0)+1,".")))</f>
        <v>,</v>
      </c>
      <c r="X275" s="270" t="str">
        <f>IF($E275=$E274,IF(Y274=".",IF(MAX($Q275:W275,0)=OPER!$AA370,".",IF(OPER!$AB370&lt;=HOUR(Y$7),MAX($Q275:W275,0)+1,".")),","),IF(MAX($Q275:W275,0)=OPER!$AA370,".",IF(OPER!$AB370&lt;=HOUR(Y$7),MAX($Q275:W275,0)+1,".")))</f>
        <v>,</v>
      </c>
      <c r="Y275" s="271" t="str">
        <f>IF($E275=$E274,IF(Z274=".",IF(MAX($Q275:X275,0)=OPER!$AA370,".",IF(OPER!$AB370&lt;=HOUR(Z$7),MAX($Q275:X275,0)+1,".")),","),IF(MAX($Q275:X275,0)=OPER!$AA370,".",IF(OPER!$AB370&lt;=HOUR(Z$7),MAX($Q275:X275,0)+1,".")))</f>
        <v>,</v>
      </c>
      <c r="Z275" s="269" t="str">
        <f>IF($E275=$E274,IF(AA274=".",IF(MAX($Q275:Y275,0)=OPER!$AA370,".",IF(OPER!$AB370&lt;=HOUR(AA$7),MAX($Q275:Y275,0)+1,".")),","),IF(MAX($Q275:Y275,0)=OPER!$AA370,".",IF(OPER!$AB370&lt;=HOUR(AA$7),MAX($Q275:Y275,0)+1,".")))</f>
        <v>,</v>
      </c>
      <c r="AA275" s="269" t="str">
        <f>IF($E275=$E274,IF(AB274=".",IF(MAX($Q275:Z275,0)=OPER!$AA370,".",IF(OPER!$AB370&lt;=HOUR(AB$7),MAX($Q275:Z275,0)+1,".")),","),IF(MAX($Q275:Z275,0)=OPER!$AA370,".",IF(OPER!$AB370&lt;=HOUR(AB$7),MAX($Q275:Z275,0)+1,".")))</f>
        <v>,</v>
      </c>
      <c r="AB275" s="270" t="str">
        <f>IF($E275=$E274,IF(AC274=".",IF(MAX($Q275:AA275,0)=OPER!$AA370,".",IF(OPER!$AB370&lt;=HOUR(AC$7),MAX($Q275:AA275,0)+1,".")),","),IF(MAX($Q275:AA275,0)=OPER!$AA370,".",IF(OPER!$AB370&lt;=HOUR(AC$7),MAX($Q275:AA275,0)+1,".")))</f>
        <v>,</v>
      </c>
      <c r="AC275" s="271" t="str">
        <f>IF($E275=$E274,IF(AD274=".",IF(MAX($Q275:AB275,0)=OPER!$AA370,".",IF(OPER!$AB370&lt;=HOUR(AD$7),MAX($Q275:AB275,0)+1,".")),","),IF(MAX($Q275:AB275,0)=OPER!$AA370,".",IF(OPER!$AB370&lt;=HOUR(AD$7),MAX($Q275:AB275,0)+1,".")))</f>
        <v>,</v>
      </c>
      <c r="AD275" s="269" t="str">
        <f>IF($E275=$E274,IF(AE274=".",IF(MAX($Q275:AC275,0)=OPER!$AA370,".",IF(OPER!$AB370&lt;=HOUR(AE$7),MAX($Q275:AC275,0)+1,".")),","),IF(MAX($Q275:AC275,0)=OPER!$AA370,".",IF(OPER!$AB370&lt;=HOUR(AE$7),MAX($Q275:AC275,0)+1,".")))</f>
        <v>,</v>
      </c>
      <c r="AE275" s="269" t="str">
        <f>IF($E275=$E274,IF(AF274=".",IF(MAX($Q275:AD275,0)=OPER!$AA370,".",IF(OPER!$AB370&lt;=HOUR(AF$7),MAX($Q275:AD275,0)+1,".")),","),IF(MAX($Q275:AD275,0)=OPER!$AA370,".",IF(OPER!$AB370&lt;=HOUR(AF$7),MAX($Q275:AD275,0)+1,".")))</f>
        <v>,</v>
      </c>
      <c r="AF275" s="270" t="str">
        <f>IF($E275=$E274,IF(AG274=".",IF(MAX($Q275:AE275,0)=OPER!$AA370,".",IF(OPER!$AB370&lt;=HOUR(AG$7),MAX($Q275:AE275,0)+1,".")),","),IF(MAX($Q275:AE275,0)=OPER!$AA370,".",IF(OPER!$AB370&lt;=HOUR(AG$7),MAX($Q275:AE275,0)+1,".")))</f>
        <v>,</v>
      </c>
      <c r="AG275" s="271" t="str">
        <f>IF($E275=$E274,IF(AH274=".",IF(MAX($Q275:AF275,0)=OPER!$AA370,".",IF(OPER!$AB370&lt;=HOUR(AH$7),MAX($Q275:AF275,0)+1,".")),","),IF(MAX($Q275:AF275,0)=OPER!$AA370,".",IF(OPER!$AB370&lt;=HOUR(AH$7),MAX($Q275:AF275,0)+1,".")))</f>
        <v>,</v>
      </c>
      <c r="AH275" s="269" t="str">
        <f>IF($E275=$E274,IF(AI274=".",IF(MAX($Q275:AG275,0)=OPER!$AA370,".",IF(OPER!$AB370&lt;=HOUR(AI$7),MAX($Q275:AG275,0)+1,".")),","),IF(MAX($Q275:AG275,0)=OPER!$AA370,".",IF(OPER!$AB370&lt;=HOUR(AI$7),MAX($Q275:AG275,0)+1,".")))</f>
        <v>,</v>
      </c>
      <c r="AI275" s="269" t="str">
        <f>IF($E275=$E274,IF(AJ274=".",IF(MAX($Q275:AH275,0)=OPER!$AA370,".",IF(OPER!$AB370&lt;=HOUR(AJ$7),MAX($Q275:AH275,0)+1,".")),","),IF(MAX($Q275:AH275,0)=OPER!$AA370,".",IF(OPER!$AB370&lt;=HOUR(AJ$7),MAX($Q275:AH275,0)+1,".")))</f>
        <v>,</v>
      </c>
      <c r="AJ275" s="270" t="str">
        <f>IF($E275=$E274,IF(AK274=".",IF(MAX($Q275:AI275,0)=OPER!$AA370,".",IF(OPER!$AB370&lt;=HOUR(AK$7),MAX($Q275:AI275,0)+1,".")),","),IF(MAX($Q275:AI275,0)=OPER!$AA370,".",IF(OPER!$AB370&lt;=HOUR(AK$7),MAX($Q275:AI275,0)+1,".")))</f>
        <v>,</v>
      </c>
      <c r="AK275" s="271" t="str">
        <f>IF($E275=$E274,IF(AL274=".",IF(MAX($Q275:AJ275,0)=OPER!$AA370,".",IF(OPER!$AB370&lt;=HOUR(AL$7),MAX($Q275:AJ275,0)+1,".")),","),IF(MAX($Q275:AJ275,0)=OPER!$AA370,".",IF(OPER!$AB370&lt;=HOUR(AL$7),MAX($Q275:AJ275,0)+1,".")))</f>
        <v>,</v>
      </c>
      <c r="AL275" s="269" t="str">
        <f>IF($E275=$E274,IF(AM274=".",IF(MAX($Q275:AK275,0)=OPER!$AA370,".",IF(OPER!$AB370&lt;=HOUR(AM$7),MAX($Q275:AK275,0)+1,".")),","),IF(MAX($Q275:AK275,0)=OPER!$AA370,".",IF(OPER!$AB370&lt;=HOUR(AM$7),MAX($Q275:AK275,0)+1,".")))</f>
        <v>,</v>
      </c>
      <c r="AM275" s="269" t="str">
        <f>IF($E275=$E274,IF(AN274=".",IF(MAX($Q275:AL275,0)=OPER!$AA370,".",IF(OPER!$AB370&lt;=HOUR(AN$7),MAX($Q275:AL275,0)+1,".")),","),IF(MAX($Q275:AL275,0)=OPER!$AA370,".",IF(OPER!$AB370&lt;=HOUR(AN$7),MAX($Q275:AL275,0)+1,".")))</f>
        <v>,</v>
      </c>
      <c r="AN275" s="270" t="str">
        <f>IF($E275=$E274,IF(AO274=".",IF(MAX($Q275:AM275,0)=OPER!$AA370,".",IF(OPER!$AB370&lt;=HOUR(AO$7),MAX($Q275:AM275,0)+1,".")),","),IF(MAX($Q275:AM275,0)=OPER!$AA370,".",IF(OPER!$AB370&lt;=HOUR(AO$7),MAX($Q275:AM275,0)+1,".")))</f>
        <v>,</v>
      </c>
      <c r="AO275" s="271" t="str">
        <f>IF($E275=$E274,IF(AP274=".",IF(MAX($Q275:AN275,0)=OPER!$AA370,".",IF(OPER!$AB370&lt;=HOUR(AP$7),MAX($Q275:AN275,0)+1,".")),","),IF(MAX($Q275:AN275,0)=OPER!$AA370,".",IF(OPER!$AB370&lt;=HOUR(AP$7),MAX($Q275:AN275,0)+1,".")))</f>
        <v>,</v>
      </c>
      <c r="AP275" s="269" t="str">
        <f>IF($E275=$E274,IF(AQ274=".",IF(MAX($Q275:AO275,0)=OPER!$AA370,".",IF(OPER!$AB370&lt;=HOUR(AQ$7),MAX($Q275:AO275,0)+1,".")),","),IF(MAX($Q275:AO275,0)=OPER!$AA370,".",IF(OPER!$AB370&lt;=HOUR(AQ$7),MAX($Q275:AO275,0)+1,".")))</f>
        <v>,</v>
      </c>
      <c r="AQ275" s="269" t="str">
        <f>IF($E275=$E274,IF(AR274=".",IF(MAX($Q275:AP275,0)=OPER!$AA370,".",IF(OPER!$AB370&lt;=HOUR(AR$7),MAX($Q275:AP275,0)+1,".")),","),IF(MAX($Q275:AP275,0)=OPER!$AA370,".",IF(OPER!$AB370&lt;=HOUR(AR$7),MAX($Q275:AP275,0)+1,".")))</f>
        <v>,</v>
      </c>
      <c r="AR275" s="270" t="str">
        <f>IF($E275=$E274,IF(AS274=".",IF(MAX($Q275:AQ275,0)=OPER!$AA370,".",IF(OPER!$AB370&lt;=HOUR(AS$7),MAX($Q275:AQ275,0)+1,".")),","),IF(MAX($Q275:AQ275,0)=OPER!$AA370,".",IF(OPER!$AB370&lt;=HOUR(AS$7),MAX($Q275:AQ275,0)+1,".")))</f>
        <v>,</v>
      </c>
      <c r="AS275" s="271" t="str">
        <f>IF($E275=$E274,IF(AT274=".",IF(MAX($Q275:AR275,0)=OPER!$AA370,".",IF(OPER!$AB370&lt;=HOUR(AT$7),MAX($Q275:AR275,0)+1,".")),","),IF(MAX($Q275:AR275,0)=OPER!$AA370,".",IF(OPER!$AB370&lt;=HOUR(AT$7),MAX($Q275:AR275,0)+1,".")))</f>
        <v>,</v>
      </c>
      <c r="AT275" s="269" t="str">
        <f>IF($E275=$E274,IF(AU274=".",IF(MAX($Q275:AS275,0)=OPER!$AA370,".",IF(OPER!$AB370&lt;=HOUR(AU$7),MAX($Q275:AS275,0)+1,".")),","),IF(MAX($Q275:AS275,0)=OPER!$AA370,".",IF(OPER!$AB370&lt;=HOUR(AU$7),MAX($Q275:AS275,0)+1,".")))</f>
        <v>,</v>
      </c>
      <c r="AU275" s="269" t="str">
        <f>IF($E275=$E274,IF(AV274=".",IF(MAX($Q275:AT275,0)=OPER!$AA370,".",IF(OPER!$AB370&lt;=HOUR(AV$7),MAX($Q275:AT275,0)+1,".")),","),IF(MAX($Q275:AT275,0)=OPER!$AA370,".",IF(OPER!$AB370&lt;=HOUR(AV$7),MAX($Q275:AT275,0)+1,".")))</f>
        <v>,</v>
      </c>
      <c r="AV275" s="270" t="str">
        <f>IF($E275=$E274,IF(AW274=".",IF(MAX($Q275:AU275,0)=OPER!$AA370,".",IF(OPER!$AB370&lt;=HOUR(AW$7),MAX($Q275:AU275,0)+1,".")),","),IF(MAX($Q275:AU275,0)=OPER!$AA370,".",IF(OPER!$AB370&lt;=HOUR(AW$7),MAX($Q275:AU275,0)+1,".")))</f>
        <v>,</v>
      </c>
      <c r="AW275" s="271" t="str">
        <f>IF($E275=$E274,IF(AX274=".",IF(MAX($Q275:AV275,0)=OPER!$AA370,".",IF(OPER!$AB370&lt;=HOUR(AX$7),MAX($Q275:AV275,0)+1,".")),","),IF(MAX($Q275:AV275,0)=OPER!$AA370,".",IF(OPER!$AB370&lt;=HOUR(AX$7),MAX($Q275:AV275,0)+1,".")))</f>
        <v>,</v>
      </c>
      <c r="AX275" s="269" t="str">
        <f>IF($E275=$E274,IF(AY274=".",IF(MAX($Q275:AW275,0)=OPER!$AA370,".",IF(OPER!$AB370&lt;=HOUR(AY$7),MAX($Q275:AW275,0)+1,".")),","),IF(MAX($Q275:AW275,0)=OPER!$AA370,".",IF(OPER!$AB370&lt;=HOUR(AY$7),MAX($Q275:AW275,0)+1,".")))</f>
        <v>,</v>
      </c>
      <c r="AY275" s="269" t="str">
        <f>IF($E275=$E274,IF(AZ274=".",IF(MAX($Q275:AX275,0)=OPER!$AA370,".",IF(OPER!$AB370&lt;=HOUR(AZ$7),MAX($Q275:AX275,0)+1,".")),","),IF(MAX($Q275:AX275,0)=OPER!$AA370,".",IF(OPER!$AB370&lt;=HOUR(AZ$7),MAX($Q275:AX275,0)+1,".")))</f>
        <v>,</v>
      </c>
      <c r="AZ275" s="270" t="str">
        <f>IF($E275=$E274,IF(BA274=".",IF(MAX($Q275:AY275,0)=OPER!$AA370,".",IF(OPER!$AB370&lt;=HOUR(BA$7),MAX($Q275:AY275,0)+1,".")),","),IF(MAX($Q275:AY275,0)=OPER!$AA370,".",IF(OPER!$AB370&lt;=HOUR(BA$7),MAX($Q275:AY275,0)+1,".")))</f>
        <v>,</v>
      </c>
      <c r="BA275" s="30">
        <f>+OPER!AK269</f>
        <v>0</v>
      </c>
    </row>
    <row r="276" spans="1:53" ht="59.8" x14ac:dyDescent="0.2">
      <c r="A276" s="282" t="str">
        <f>IF(OPER!AF270=0,"",OPER!AF270)</f>
        <v/>
      </c>
      <c r="B276" s="109" t="str">
        <f>IF(OPER!V270=0,"",OPER!V270)</f>
        <v/>
      </c>
      <c r="C276" s="71" t="str">
        <f>IF(OPER!U270 = 0,"", OPER!U270)</f>
        <v/>
      </c>
      <c r="D276" s="30" t="str">
        <f t="shared" si="19"/>
        <v/>
      </c>
      <c r="E276" s="262" t="str">
        <f>IF(OPER!X270 = 0,"",OPER!X270)</f>
        <v/>
      </c>
      <c r="F276" s="262" t="str">
        <f>IF(OPER!I270 = 0,"",OPER!I270)</f>
        <v/>
      </c>
      <c r="G276" s="263" t="str">
        <f>IF(OPER!C270=0,"",OPER!C270)</f>
        <v/>
      </c>
      <c r="H276" s="30" t="str">
        <f>IF(OPER!R270 = 0,"",OPER!R270)</f>
        <v/>
      </c>
      <c r="I276" s="30" t="str">
        <f>IF(OPER!F270=0,"", OPER!F270)</f>
        <v/>
      </c>
      <c r="J276" s="108" t="str">
        <f>IF(OPER!G270=0,"",OPER!G270)</f>
        <v/>
      </c>
      <c r="K276" s="250">
        <f>+OPER!R270</f>
        <v>0</v>
      </c>
      <c r="L276" s="262">
        <f t="shared" si="20"/>
        <v>0</v>
      </c>
      <c r="M276" s="250">
        <f t="shared" si="21"/>
        <v>0</v>
      </c>
      <c r="N276" s="205" t="str">
        <f>IF(OPER!A270=0,"",OPER!A270)</f>
        <v/>
      </c>
      <c r="O276" s="73" t="str">
        <f>IF(OPER!AJ2126=0,"",OPER!AJ2126)</f>
        <v/>
      </c>
      <c r="P276" s="264" t="str">
        <f>IF(OPER!AH270="EJECUTADO","SI",IF(OPER!AH270="NO EJECUTADO","NO",""))</f>
        <v/>
      </c>
      <c r="Q276" s="264" t="str">
        <f>IF(OPER!AN270="EJECUTADO","SI",IF(OPER!AN270="NO EJECUTADO","NO",""))</f>
        <v/>
      </c>
      <c r="R276" s="221" t="str">
        <f>IFERROR(VLOOKUP(OPER!Z270,OPER!$AU$490:$AV$577,2,0),"NO ASIGNADO")</f>
        <v>NO ASIGNADO</v>
      </c>
      <c r="S276" s="6">
        <f>+OPER!AG270</f>
        <v>0</v>
      </c>
      <c r="T276" s="268" t="str">
        <f>IF($E276=$E275,IF(U275=".",IF(MAX($Q276:Q276,0)=OPER!$AA371,".",IF(OPER!$AB371&lt;=HOUR(U$7),MAX($Q276:Q276,0)+1,".")),","),IF(MAX($Q276:Q276,0)=OPER!$AA371,".",IF(OPER!$AB371&lt;=HOUR(U$7),MAX($Q276:Q276,0)+1,".")))</f>
        <v>,</v>
      </c>
      <c r="U276" s="269" t="str">
        <f>IF($E276=$E275,IF(V275=".",IF(MAX($Q276:T276,0)=OPER!$AA371,".",IF(OPER!$AB371&lt;=HOUR(V$7),MAX($Q276:T276,0)+1,".")),","),IF(MAX($Q276:T276,0)=OPER!$AA371,".",IF(OPER!$AB371&lt;=HOUR(V$7),MAX($Q276:T276,0)+1,".")))</f>
        <v>,</v>
      </c>
      <c r="V276" s="269" t="str">
        <f>IF($E276=$E275,IF(W275=".",IF(MAX($Q276:U276,0)=OPER!$AA371,".",IF(OPER!$AB371&lt;=HOUR(W$7),MAX($Q276:U276,0)+1,".")),","),IF(MAX($Q276:U276,0)=OPER!$AA371,".",IF(OPER!$AB371&lt;=HOUR(W$7),MAX($Q276:U276,0)+1,".")))</f>
        <v>,</v>
      </c>
      <c r="W276" s="269" t="str">
        <f>IF($E276=$E275,IF(X275=".",IF(MAX($Q276:V276,0)=OPER!$AA371,".",IF(OPER!$AB371&lt;=HOUR(X$7),MAX($Q276:V276,0)+1,".")),","),IF(MAX($Q276:V276,0)=OPER!$AA371,".",IF(OPER!$AB371&lt;=HOUR(X$7),MAX($Q276:V276,0)+1,".")))</f>
        <v>,</v>
      </c>
      <c r="X276" s="270" t="str">
        <f>IF($E276=$E275,IF(Y275=".",IF(MAX($Q276:W276,0)=OPER!$AA371,".",IF(OPER!$AB371&lt;=HOUR(Y$7),MAX($Q276:W276,0)+1,".")),","),IF(MAX($Q276:W276,0)=OPER!$AA371,".",IF(OPER!$AB371&lt;=HOUR(Y$7),MAX($Q276:W276,0)+1,".")))</f>
        <v>,</v>
      </c>
      <c r="Y276" s="271" t="str">
        <f>IF($E276=$E275,IF(Z275=".",IF(MAX($Q276:X276,0)=OPER!$AA371,".",IF(OPER!$AB371&lt;=HOUR(Z$7),MAX($Q276:X276,0)+1,".")),","),IF(MAX($Q276:X276,0)=OPER!$AA371,".",IF(OPER!$AB371&lt;=HOUR(Z$7),MAX($Q276:X276,0)+1,".")))</f>
        <v>,</v>
      </c>
      <c r="Z276" s="269" t="str">
        <f>IF($E276=$E275,IF(AA275=".",IF(MAX($Q276:Y276,0)=OPER!$AA371,".",IF(OPER!$AB371&lt;=HOUR(AA$7),MAX($Q276:Y276,0)+1,".")),","),IF(MAX($Q276:Y276,0)=OPER!$AA371,".",IF(OPER!$AB371&lt;=HOUR(AA$7),MAX($Q276:Y276,0)+1,".")))</f>
        <v>,</v>
      </c>
      <c r="AA276" s="269" t="str">
        <f>IF($E276=$E275,IF(AB275=".",IF(MAX($Q276:Z276,0)=OPER!$AA371,".",IF(OPER!$AB371&lt;=HOUR(AB$7),MAX($Q276:Z276,0)+1,".")),","),IF(MAX($Q276:Z276,0)=OPER!$AA371,".",IF(OPER!$AB371&lt;=HOUR(AB$7),MAX($Q276:Z276,0)+1,".")))</f>
        <v>,</v>
      </c>
      <c r="AB276" s="270" t="str">
        <f>IF($E276=$E275,IF(AC275=".",IF(MAX($Q276:AA276,0)=OPER!$AA371,".",IF(OPER!$AB371&lt;=HOUR(AC$7),MAX($Q276:AA276,0)+1,".")),","),IF(MAX($Q276:AA276,0)=OPER!$AA371,".",IF(OPER!$AB371&lt;=HOUR(AC$7),MAX($Q276:AA276,0)+1,".")))</f>
        <v>,</v>
      </c>
      <c r="AC276" s="271" t="str">
        <f>IF($E276=$E275,IF(AD275=".",IF(MAX($Q276:AB276,0)=OPER!$AA371,".",IF(OPER!$AB371&lt;=HOUR(AD$7),MAX($Q276:AB276,0)+1,".")),","),IF(MAX($Q276:AB276,0)=OPER!$AA371,".",IF(OPER!$AB371&lt;=HOUR(AD$7),MAX($Q276:AB276,0)+1,".")))</f>
        <v>,</v>
      </c>
      <c r="AD276" s="269" t="str">
        <f>IF($E276=$E275,IF(AE275=".",IF(MAX($Q276:AC276,0)=OPER!$AA371,".",IF(OPER!$AB371&lt;=HOUR(AE$7),MAX($Q276:AC276,0)+1,".")),","),IF(MAX($Q276:AC276,0)=OPER!$AA371,".",IF(OPER!$AB371&lt;=HOUR(AE$7),MAX($Q276:AC276,0)+1,".")))</f>
        <v>,</v>
      </c>
      <c r="AE276" s="269" t="str">
        <f>IF($E276=$E275,IF(AF275=".",IF(MAX($Q276:AD276,0)=OPER!$AA371,".",IF(OPER!$AB371&lt;=HOUR(AF$7),MAX($Q276:AD276,0)+1,".")),","),IF(MAX($Q276:AD276,0)=OPER!$AA371,".",IF(OPER!$AB371&lt;=HOUR(AF$7),MAX($Q276:AD276,0)+1,".")))</f>
        <v>,</v>
      </c>
      <c r="AF276" s="270" t="str">
        <f>IF($E276=$E275,IF(AG275=".",IF(MAX($Q276:AE276,0)=OPER!$AA371,".",IF(OPER!$AB371&lt;=HOUR(AG$7),MAX($Q276:AE276,0)+1,".")),","),IF(MAX($Q276:AE276,0)=OPER!$AA371,".",IF(OPER!$AB371&lt;=HOUR(AG$7),MAX($Q276:AE276,0)+1,".")))</f>
        <v>,</v>
      </c>
      <c r="AG276" s="271" t="str">
        <f>IF($E276=$E275,IF(AH275=".",IF(MAX($Q276:AF276,0)=OPER!$AA371,".",IF(OPER!$AB371&lt;=HOUR(AH$7),MAX($Q276:AF276,0)+1,".")),","),IF(MAX($Q276:AF276,0)=OPER!$AA371,".",IF(OPER!$AB371&lt;=HOUR(AH$7),MAX($Q276:AF276,0)+1,".")))</f>
        <v>,</v>
      </c>
      <c r="AH276" s="269" t="str">
        <f>IF($E276=$E275,IF(AI275=".",IF(MAX($Q276:AG276,0)=OPER!$AA371,".",IF(OPER!$AB371&lt;=HOUR(AI$7),MAX($Q276:AG276,0)+1,".")),","),IF(MAX($Q276:AG276,0)=OPER!$AA371,".",IF(OPER!$AB371&lt;=HOUR(AI$7),MAX($Q276:AG276,0)+1,".")))</f>
        <v>,</v>
      </c>
      <c r="AI276" s="269" t="str">
        <f>IF($E276=$E275,IF(AJ275=".",IF(MAX($Q276:AH276,0)=OPER!$AA371,".",IF(OPER!$AB371&lt;=HOUR(AJ$7),MAX($Q276:AH276,0)+1,".")),","),IF(MAX($Q276:AH276,0)=OPER!$AA371,".",IF(OPER!$AB371&lt;=HOUR(AJ$7),MAX($Q276:AH276,0)+1,".")))</f>
        <v>,</v>
      </c>
      <c r="AJ276" s="270" t="str">
        <f>IF($E276=$E275,IF(AK275=".",IF(MAX($Q276:AI276,0)=OPER!$AA371,".",IF(OPER!$AB371&lt;=HOUR(AK$7),MAX($Q276:AI276,0)+1,".")),","),IF(MAX($Q276:AI276,0)=OPER!$AA371,".",IF(OPER!$AB371&lt;=HOUR(AK$7),MAX($Q276:AI276,0)+1,".")))</f>
        <v>,</v>
      </c>
      <c r="AK276" s="271" t="str">
        <f>IF($E276=$E275,IF(AL275=".",IF(MAX($Q276:AJ276,0)=OPER!$AA371,".",IF(OPER!$AB371&lt;=HOUR(AL$7),MAX($Q276:AJ276,0)+1,".")),","),IF(MAX($Q276:AJ276,0)=OPER!$AA371,".",IF(OPER!$AB371&lt;=HOUR(AL$7),MAX($Q276:AJ276,0)+1,".")))</f>
        <v>,</v>
      </c>
      <c r="AL276" s="269" t="str">
        <f>IF($E276=$E275,IF(AM275=".",IF(MAX($Q276:AK276,0)=OPER!$AA371,".",IF(OPER!$AB371&lt;=HOUR(AM$7),MAX($Q276:AK276,0)+1,".")),","),IF(MAX($Q276:AK276,0)=OPER!$AA371,".",IF(OPER!$AB371&lt;=HOUR(AM$7),MAX($Q276:AK276,0)+1,".")))</f>
        <v>,</v>
      </c>
      <c r="AM276" s="269" t="str">
        <f>IF($E276=$E275,IF(AN275=".",IF(MAX($Q276:AL276,0)=OPER!$AA371,".",IF(OPER!$AB371&lt;=HOUR(AN$7),MAX($Q276:AL276,0)+1,".")),","),IF(MAX($Q276:AL276,0)=OPER!$AA371,".",IF(OPER!$AB371&lt;=HOUR(AN$7),MAX($Q276:AL276,0)+1,".")))</f>
        <v>,</v>
      </c>
      <c r="AN276" s="270" t="str">
        <f>IF($E276=$E275,IF(AO275=".",IF(MAX($Q276:AM276,0)=OPER!$AA371,".",IF(OPER!$AB371&lt;=HOUR(AO$7),MAX($Q276:AM276,0)+1,".")),","),IF(MAX($Q276:AM276,0)=OPER!$AA371,".",IF(OPER!$AB371&lt;=HOUR(AO$7),MAX($Q276:AM276,0)+1,".")))</f>
        <v>,</v>
      </c>
      <c r="AO276" s="271" t="str">
        <f>IF($E276=$E275,IF(AP275=".",IF(MAX($Q276:AN276,0)=OPER!$AA371,".",IF(OPER!$AB371&lt;=HOUR(AP$7),MAX($Q276:AN276,0)+1,".")),","),IF(MAX($Q276:AN276,0)=OPER!$AA371,".",IF(OPER!$AB371&lt;=HOUR(AP$7),MAX($Q276:AN276,0)+1,".")))</f>
        <v>,</v>
      </c>
      <c r="AP276" s="269" t="str">
        <f>IF($E276=$E275,IF(AQ275=".",IF(MAX($Q276:AO276,0)=OPER!$AA371,".",IF(OPER!$AB371&lt;=HOUR(AQ$7),MAX($Q276:AO276,0)+1,".")),","),IF(MAX($Q276:AO276,0)=OPER!$AA371,".",IF(OPER!$AB371&lt;=HOUR(AQ$7),MAX($Q276:AO276,0)+1,".")))</f>
        <v>,</v>
      </c>
      <c r="AQ276" s="269" t="str">
        <f>IF($E276=$E275,IF(AR275=".",IF(MAX($Q276:AP276,0)=OPER!$AA371,".",IF(OPER!$AB371&lt;=HOUR(AR$7),MAX($Q276:AP276,0)+1,".")),","),IF(MAX($Q276:AP276,0)=OPER!$AA371,".",IF(OPER!$AB371&lt;=HOUR(AR$7),MAX($Q276:AP276,0)+1,".")))</f>
        <v>,</v>
      </c>
      <c r="AR276" s="270" t="str">
        <f>IF($E276=$E275,IF(AS275=".",IF(MAX($Q276:AQ276,0)=OPER!$AA371,".",IF(OPER!$AB371&lt;=HOUR(AS$7),MAX($Q276:AQ276,0)+1,".")),","),IF(MAX($Q276:AQ276,0)=OPER!$AA371,".",IF(OPER!$AB371&lt;=HOUR(AS$7),MAX($Q276:AQ276,0)+1,".")))</f>
        <v>,</v>
      </c>
      <c r="AS276" s="271" t="str">
        <f>IF($E276=$E275,IF(AT275=".",IF(MAX($Q276:AR276,0)=OPER!$AA371,".",IF(OPER!$AB371&lt;=HOUR(AT$7),MAX($Q276:AR276,0)+1,".")),","),IF(MAX($Q276:AR276,0)=OPER!$AA371,".",IF(OPER!$AB371&lt;=HOUR(AT$7),MAX($Q276:AR276,0)+1,".")))</f>
        <v>,</v>
      </c>
      <c r="AT276" s="269" t="str">
        <f>IF($E276=$E275,IF(AU275=".",IF(MAX($Q276:AS276,0)=OPER!$AA371,".",IF(OPER!$AB371&lt;=HOUR(AU$7),MAX($Q276:AS276,0)+1,".")),","),IF(MAX($Q276:AS276,0)=OPER!$AA371,".",IF(OPER!$AB371&lt;=HOUR(AU$7),MAX($Q276:AS276,0)+1,".")))</f>
        <v>,</v>
      </c>
      <c r="AU276" s="269" t="str">
        <f>IF($E276=$E275,IF(AV275=".",IF(MAX($Q276:AT276,0)=OPER!$AA371,".",IF(OPER!$AB371&lt;=HOUR(AV$7),MAX($Q276:AT276,0)+1,".")),","),IF(MAX($Q276:AT276,0)=OPER!$AA371,".",IF(OPER!$AB371&lt;=HOUR(AV$7),MAX($Q276:AT276,0)+1,".")))</f>
        <v>,</v>
      </c>
      <c r="AV276" s="270" t="str">
        <f>IF($E276=$E275,IF(AW275=".",IF(MAX($Q276:AU276,0)=OPER!$AA371,".",IF(OPER!$AB371&lt;=HOUR(AW$7),MAX($Q276:AU276,0)+1,".")),","),IF(MAX($Q276:AU276,0)=OPER!$AA371,".",IF(OPER!$AB371&lt;=HOUR(AW$7),MAX($Q276:AU276,0)+1,".")))</f>
        <v>,</v>
      </c>
      <c r="AW276" s="271" t="str">
        <f>IF($E276=$E275,IF(AX275=".",IF(MAX($Q276:AV276,0)=OPER!$AA371,".",IF(OPER!$AB371&lt;=HOUR(AX$7),MAX($Q276:AV276,0)+1,".")),","),IF(MAX($Q276:AV276,0)=OPER!$AA371,".",IF(OPER!$AB371&lt;=HOUR(AX$7),MAX($Q276:AV276,0)+1,".")))</f>
        <v>,</v>
      </c>
      <c r="AX276" s="269" t="str">
        <f>IF($E276=$E275,IF(AY275=".",IF(MAX($Q276:AW276,0)=OPER!$AA371,".",IF(OPER!$AB371&lt;=HOUR(AY$7),MAX($Q276:AW276,0)+1,".")),","),IF(MAX($Q276:AW276,0)=OPER!$AA371,".",IF(OPER!$AB371&lt;=HOUR(AY$7),MAX($Q276:AW276,0)+1,".")))</f>
        <v>,</v>
      </c>
      <c r="AY276" s="269" t="str">
        <f>IF($E276=$E275,IF(AZ275=".",IF(MAX($Q276:AX276,0)=OPER!$AA371,".",IF(OPER!$AB371&lt;=HOUR(AZ$7),MAX($Q276:AX276,0)+1,".")),","),IF(MAX($Q276:AX276,0)=OPER!$AA371,".",IF(OPER!$AB371&lt;=HOUR(AZ$7),MAX($Q276:AX276,0)+1,".")))</f>
        <v>,</v>
      </c>
      <c r="AZ276" s="270" t="str">
        <f>IF($E276=$E275,IF(BA275=".",IF(MAX($Q276:AY276,0)=OPER!$AA371,".",IF(OPER!$AB371&lt;=HOUR(BA$7),MAX($Q276:AY276,0)+1,".")),","),IF(MAX($Q276:AY276,0)=OPER!$AA371,".",IF(OPER!$AB371&lt;=HOUR(BA$7),MAX($Q276:AY276,0)+1,".")))</f>
        <v>,</v>
      </c>
      <c r="BA276" s="30">
        <f>+OPER!AK270</f>
        <v>0</v>
      </c>
    </row>
    <row r="277" spans="1:53" ht="59.8" x14ac:dyDescent="0.2">
      <c r="A277" s="282" t="str">
        <f>IF(OPER!AF271=0,"",OPER!AF271)</f>
        <v/>
      </c>
      <c r="B277" s="109" t="str">
        <f>IF(OPER!V271=0,"",OPER!V271)</f>
        <v/>
      </c>
      <c r="C277" s="71" t="str">
        <f>IF(OPER!U271 = 0,"", OPER!U271)</f>
        <v/>
      </c>
      <c r="D277" s="30" t="str">
        <f t="shared" si="19"/>
        <v/>
      </c>
      <c r="E277" s="262" t="str">
        <f>IF(OPER!X271 = 0,"",OPER!X271)</f>
        <v/>
      </c>
      <c r="F277" s="262" t="str">
        <f>IF(OPER!I271 = 0,"",OPER!I271)</f>
        <v/>
      </c>
      <c r="G277" s="263" t="str">
        <f>IF(OPER!C271=0,"",OPER!C271)</f>
        <v/>
      </c>
      <c r="H277" s="30" t="str">
        <f>IF(OPER!R271 = 0,"",OPER!R271)</f>
        <v/>
      </c>
      <c r="I277" s="30" t="str">
        <f>IF(OPER!F271=0,"", OPER!F271)</f>
        <v/>
      </c>
      <c r="J277" s="108" t="str">
        <f>IF(OPER!G271=0,"",OPER!G271)</f>
        <v/>
      </c>
      <c r="K277" s="250">
        <f>+OPER!R271</f>
        <v>0</v>
      </c>
      <c r="L277" s="262">
        <f t="shared" si="20"/>
        <v>0</v>
      </c>
      <c r="M277" s="250">
        <f t="shared" si="21"/>
        <v>0</v>
      </c>
      <c r="N277" s="205" t="str">
        <f>IF(OPER!A271=0,"",OPER!A271)</f>
        <v/>
      </c>
      <c r="O277" s="73" t="str">
        <f>IF(OPER!AJ2127=0,"",OPER!AJ2127)</f>
        <v/>
      </c>
      <c r="P277" s="264" t="str">
        <f>IF(OPER!AH271="EJECUTADO","SI",IF(OPER!AH271="NO EJECUTADO","NO",""))</f>
        <v/>
      </c>
      <c r="Q277" s="264" t="str">
        <f>IF(OPER!AN271="EJECUTADO","SI",IF(OPER!AN271="NO EJECUTADO","NO",""))</f>
        <v/>
      </c>
      <c r="R277" s="221" t="str">
        <f>IFERROR(VLOOKUP(OPER!Z271,OPER!$AU$490:$AV$577,2,0),"NO ASIGNADO")</f>
        <v>NO ASIGNADO</v>
      </c>
      <c r="S277" s="6">
        <f>+OPER!AG271</f>
        <v>0</v>
      </c>
      <c r="T277" s="268" t="str">
        <f>IF($E277=$E276,IF(U276=".",IF(MAX($Q277:Q277,0)=OPER!$AA372,".",IF(OPER!$AB372&lt;=HOUR(U$7),MAX($Q277:Q277,0)+1,".")),","),IF(MAX($Q277:Q277,0)=OPER!$AA372,".",IF(OPER!$AB372&lt;=HOUR(U$7),MAX($Q277:Q277,0)+1,".")))</f>
        <v>,</v>
      </c>
      <c r="U277" s="269" t="str">
        <f>IF($E277=$E276,IF(V276=".",IF(MAX($Q277:T277,0)=OPER!$AA372,".",IF(OPER!$AB372&lt;=HOUR(V$7),MAX($Q277:T277,0)+1,".")),","),IF(MAX($Q277:T277,0)=OPER!$AA372,".",IF(OPER!$AB372&lt;=HOUR(V$7),MAX($Q277:T277,0)+1,".")))</f>
        <v>,</v>
      </c>
      <c r="V277" s="269" t="str">
        <f>IF($E277=$E276,IF(W276=".",IF(MAX($Q277:U277,0)=OPER!$AA372,".",IF(OPER!$AB372&lt;=HOUR(W$7),MAX($Q277:U277,0)+1,".")),","),IF(MAX($Q277:U277,0)=OPER!$AA372,".",IF(OPER!$AB372&lt;=HOUR(W$7),MAX($Q277:U277,0)+1,".")))</f>
        <v>,</v>
      </c>
      <c r="W277" s="269" t="str">
        <f>IF($E277=$E276,IF(X276=".",IF(MAX($Q277:V277,0)=OPER!$AA372,".",IF(OPER!$AB372&lt;=HOUR(X$7),MAX($Q277:V277,0)+1,".")),","),IF(MAX($Q277:V277,0)=OPER!$AA372,".",IF(OPER!$AB372&lt;=HOUR(X$7),MAX($Q277:V277,0)+1,".")))</f>
        <v>,</v>
      </c>
      <c r="X277" s="270" t="str">
        <f>IF($E277=$E276,IF(Y276=".",IF(MAX($Q277:W277,0)=OPER!$AA372,".",IF(OPER!$AB372&lt;=HOUR(Y$7),MAX($Q277:W277,0)+1,".")),","),IF(MAX($Q277:W277,0)=OPER!$AA372,".",IF(OPER!$AB372&lt;=HOUR(Y$7),MAX($Q277:W277,0)+1,".")))</f>
        <v>,</v>
      </c>
      <c r="Y277" s="271" t="str">
        <f>IF($E277=$E276,IF(Z276=".",IF(MAX($Q277:X277,0)=OPER!$AA372,".",IF(OPER!$AB372&lt;=HOUR(Z$7),MAX($Q277:X277,0)+1,".")),","),IF(MAX($Q277:X277,0)=OPER!$AA372,".",IF(OPER!$AB372&lt;=HOUR(Z$7),MAX($Q277:X277,0)+1,".")))</f>
        <v>,</v>
      </c>
      <c r="Z277" s="269" t="str">
        <f>IF($E277=$E276,IF(AA276=".",IF(MAX($Q277:Y277,0)=OPER!$AA372,".",IF(OPER!$AB372&lt;=HOUR(AA$7),MAX($Q277:Y277,0)+1,".")),","),IF(MAX($Q277:Y277,0)=OPER!$AA372,".",IF(OPER!$AB372&lt;=HOUR(AA$7),MAX($Q277:Y277,0)+1,".")))</f>
        <v>,</v>
      </c>
      <c r="AA277" s="269" t="str">
        <f>IF($E277=$E276,IF(AB276=".",IF(MAX($Q277:Z277,0)=OPER!$AA372,".",IF(OPER!$AB372&lt;=HOUR(AB$7),MAX($Q277:Z277,0)+1,".")),","),IF(MAX($Q277:Z277,0)=OPER!$AA372,".",IF(OPER!$AB372&lt;=HOUR(AB$7),MAX($Q277:Z277,0)+1,".")))</f>
        <v>,</v>
      </c>
      <c r="AB277" s="270" t="str">
        <f>IF($E277=$E276,IF(AC276=".",IF(MAX($Q277:AA277,0)=OPER!$AA372,".",IF(OPER!$AB372&lt;=HOUR(AC$7),MAX($Q277:AA277,0)+1,".")),","),IF(MAX($Q277:AA277,0)=OPER!$AA372,".",IF(OPER!$AB372&lt;=HOUR(AC$7),MAX($Q277:AA277,0)+1,".")))</f>
        <v>,</v>
      </c>
      <c r="AC277" s="271" t="str">
        <f>IF($E277=$E276,IF(AD276=".",IF(MAX($Q277:AB277,0)=OPER!$AA372,".",IF(OPER!$AB372&lt;=HOUR(AD$7),MAX($Q277:AB277,0)+1,".")),","),IF(MAX($Q277:AB277,0)=OPER!$AA372,".",IF(OPER!$AB372&lt;=HOUR(AD$7),MAX($Q277:AB277,0)+1,".")))</f>
        <v>,</v>
      </c>
      <c r="AD277" s="269" t="str">
        <f>IF($E277=$E276,IF(AE276=".",IF(MAX($Q277:AC277,0)=OPER!$AA372,".",IF(OPER!$AB372&lt;=HOUR(AE$7),MAX($Q277:AC277,0)+1,".")),","),IF(MAX($Q277:AC277,0)=OPER!$AA372,".",IF(OPER!$AB372&lt;=HOUR(AE$7),MAX($Q277:AC277,0)+1,".")))</f>
        <v>,</v>
      </c>
      <c r="AE277" s="269" t="str">
        <f>IF($E277=$E276,IF(AF276=".",IF(MAX($Q277:AD277,0)=OPER!$AA372,".",IF(OPER!$AB372&lt;=HOUR(AF$7),MAX($Q277:AD277,0)+1,".")),","),IF(MAX($Q277:AD277,0)=OPER!$AA372,".",IF(OPER!$AB372&lt;=HOUR(AF$7),MAX($Q277:AD277,0)+1,".")))</f>
        <v>,</v>
      </c>
      <c r="AF277" s="270" t="str">
        <f>IF($E277=$E276,IF(AG276=".",IF(MAX($Q277:AE277,0)=OPER!$AA372,".",IF(OPER!$AB372&lt;=HOUR(AG$7),MAX($Q277:AE277,0)+1,".")),","),IF(MAX($Q277:AE277,0)=OPER!$AA372,".",IF(OPER!$AB372&lt;=HOUR(AG$7),MAX($Q277:AE277,0)+1,".")))</f>
        <v>,</v>
      </c>
      <c r="AG277" s="271" t="str">
        <f>IF($E277=$E276,IF(AH276=".",IF(MAX($Q277:AF277,0)=OPER!$AA372,".",IF(OPER!$AB372&lt;=HOUR(AH$7),MAX($Q277:AF277,0)+1,".")),","),IF(MAX($Q277:AF277,0)=OPER!$AA372,".",IF(OPER!$AB372&lt;=HOUR(AH$7),MAX($Q277:AF277,0)+1,".")))</f>
        <v>,</v>
      </c>
      <c r="AH277" s="269" t="str">
        <f>IF($E277=$E276,IF(AI276=".",IF(MAX($Q277:AG277,0)=OPER!$AA372,".",IF(OPER!$AB372&lt;=HOUR(AI$7),MAX($Q277:AG277,0)+1,".")),","),IF(MAX($Q277:AG277,0)=OPER!$AA372,".",IF(OPER!$AB372&lt;=HOUR(AI$7),MAX($Q277:AG277,0)+1,".")))</f>
        <v>,</v>
      </c>
      <c r="AI277" s="269" t="str">
        <f>IF($E277=$E276,IF(AJ276=".",IF(MAX($Q277:AH277,0)=OPER!$AA372,".",IF(OPER!$AB372&lt;=HOUR(AJ$7),MAX($Q277:AH277,0)+1,".")),","),IF(MAX($Q277:AH277,0)=OPER!$AA372,".",IF(OPER!$AB372&lt;=HOUR(AJ$7),MAX($Q277:AH277,0)+1,".")))</f>
        <v>,</v>
      </c>
      <c r="AJ277" s="270" t="str">
        <f>IF($E277=$E276,IF(AK276=".",IF(MAX($Q277:AI277,0)=OPER!$AA372,".",IF(OPER!$AB372&lt;=HOUR(AK$7),MAX($Q277:AI277,0)+1,".")),","),IF(MAX($Q277:AI277,0)=OPER!$AA372,".",IF(OPER!$AB372&lt;=HOUR(AK$7),MAX($Q277:AI277,0)+1,".")))</f>
        <v>,</v>
      </c>
      <c r="AK277" s="271" t="str">
        <f>IF($E277=$E276,IF(AL276=".",IF(MAX($Q277:AJ277,0)=OPER!$AA372,".",IF(OPER!$AB372&lt;=HOUR(AL$7),MAX($Q277:AJ277,0)+1,".")),","),IF(MAX($Q277:AJ277,0)=OPER!$AA372,".",IF(OPER!$AB372&lt;=HOUR(AL$7),MAX($Q277:AJ277,0)+1,".")))</f>
        <v>,</v>
      </c>
      <c r="AL277" s="269" t="str">
        <f>IF($E277=$E276,IF(AM276=".",IF(MAX($Q277:AK277,0)=OPER!$AA372,".",IF(OPER!$AB372&lt;=HOUR(AM$7),MAX($Q277:AK277,0)+1,".")),","),IF(MAX($Q277:AK277,0)=OPER!$AA372,".",IF(OPER!$AB372&lt;=HOUR(AM$7),MAX($Q277:AK277,0)+1,".")))</f>
        <v>,</v>
      </c>
      <c r="AM277" s="269" t="str">
        <f>IF($E277=$E276,IF(AN276=".",IF(MAX($Q277:AL277,0)=OPER!$AA372,".",IF(OPER!$AB372&lt;=HOUR(AN$7),MAX($Q277:AL277,0)+1,".")),","),IF(MAX($Q277:AL277,0)=OPER!$AA372,".",IF(OPER!$AB372&lt;=HOUR(AN$7),MAX($Q277:AL277,0)+1,".")))</f>
        <v>,</v>
      </c>
      <c r="AN277" s="270" t="str">
        <f>IF($E277=$E276,IF(AO276=".",IF(MAX($Q277:AM277,0)=OPER!$AA372,".",IF(OPER!$AB372&lt;=HOUR(AO$7),MAX($Q277:AM277,0)+1,".")),","),IF(MAX($Q277:AM277,0)=OPER!$AA372,".",IF(OPER!$AB372&lt;=HOUR(AO$7),MAX($Q277:AM277,0)+1,".")))</f>
        <v>,</v>
      </c>
      <c r="AO277" s="271" t="str">
        <f>IF($E277=$E276,IF(AP276=".",IF(MAX($Q277:AN277,0)=OPER!$AA372,".",IF(OPER!$AB372&lt;=HOUR(AP$7),MAX($Q277:AN277,0)+1,".")),","),IF(MAX($Q277:AN277,0)=OPER!$AA372,".",IF(OPER!$AB372&lt;=HOUR(AP$7),MAX($Q277:AN277,0)+1,".")))</f>
        <v>,</v>
      </c>
      <c r="AP277" s="269" t="str">
        <f>IF($E277=$E276,IF(AQ276=".",IF(MAX($Q277:AO277,0)=OPER!$AA372,".",IF(OPER!$AB372&lt;=HOUR(AQ$7),MAX($Q277:AO277,0)+1,".")),","),IF(MAX($Q277:AO277,0)=OPER!$AA372,".",IF(OPER!$AB372&lt;=HOUR(AQ$7),MAX($Q277:AO277,0)+1,".")))</f>
        <v>,</v>
      </c>
      <c r="AQ277" s="269" t="str">
        <f>IF($E277=$E276,IF(AR276=".",IF(MAX($Q277:AP277,0)=OPER!$AA372,".",IF(OPER!$AB372&lt;=HOUR(AR$7),MAX($Q277:AP277,0)+1,".")),","),IF(MAX($Q277:AP277,0)=OPER!$AA372,".",IF(OPER!$AB372&lt;=HOUR(AR$7),MAX($Q277:AP277,0)+1,".")))</f>
        <v>,</v>
      </c>
      <c r="AR277" s="270" t="str">
        <f>IF($E277=$E276,IF(AS276=".",IF(MAX($Q277:AQ277,0)=OPER!$AA372,".",IF(OPER!$AB372&lt;=HOUR(AS$7),MAX($Q277:AQ277,0)+1,".")),","),IF(MAX($Q277:AQ277,0)=OPER!$AA372,".",IF(OPER!$AB372&lt;=HOUR(AS$7),MAX($Q277:AQ277,0)+1,".")))</f>
        <v>,</v>
      </c>
      <c r="AS277" s="271" t="str">
        <f>IF($E277=$E276,IF(AT276=".",IF(MAX($Q277:AR277,0)=OPER!$AA372,".",IF(OPER!$AB372&lt;=HOUR(AT$7),MAX($Q277:AR277,0)+1,".")),","),IF(MAX($Q277:AR277,0)=OPER!$AA372,".",IF(OPER!$AB372&lt;=HOUR(AT$7),MAX($Q277:AR277,0)+1,".")))</f>
        <v>,</v>
      </c>
      <c r="AT277" s="269" t="str">
        <f>IF($E277=$E276,IF(AU276=".",IF(MAX($Q277:AS277,0)=OPER!$AA372,".",IF(OPER!$AB372&lt;=HOUR(AU$7),MAX($Q277:AS277,0)+1,".")),","),IF(MAX($Q277:AS277,0)=OPER!$AA372,".",IF(OPER!$AB372&lt;=HOUR(AU$7),MAX($Q277:AS277,0)+1,".")))</f>
        <v>,</v>
      </c>
      <c r="AU277" s="269" t="str">
        <f>IF($E277=$E276,IF(AV276=".",IF(MAX($Q277:AT277,0)=OPER!$AA372,".",IF(OPER!$AB372&lt;=HOUR(AV$7),MAX($Q277:AT277,0)+1,".")),","),IF(MAX($Q277:AT277,0)=OPER!$AA372,".",IF(OPER!$AB372&lt;=HOUR(AV$7),MAX($Q277:AT277,0)+1,".")))</f>
        <v>,</v>
      </c>
      <c r="AV277" s="270" t="str">
        <f>IF($E277=$E276,IF(AW276=".",IF(MAX($Q277:AU277,0)=OPER!$AA372,".",IF(OPER!$AB372&lt;=HOUR(AW$7),MAX($Q277:AU277,0)+1,".")),","),IF(MAX($Q277:AU277,0)=OPER!$AA372,".",IF(OPER!$AB372&lt;=HOUR(AW$7),MAX($Q277:AU277,0)+1,".")))</f>
        <v>,</v>
      </c>
      <c r="AW277" s="271" t="str">
        <f>IF($E277=$E276,IF(AX276=".",IF(MAX($Q277:AV277,0)=OPER!$AA372,".",IF(OPER!$AB372&lt;=HOUR(AX$7),MAX($Q277:AV277,0)+1,".")),","),IF(MAX($Q277:AV277,0)=OPER!$AA372,".",IF(OPER!$AB372&lt;=HOUR(AX$7),MAX($Q277:AV277,0)+1,".")))</f>
        <v>,</v>
      </c>
      <c r="AX277" s="269" t="str">
        <f>IF($E277=$E276,IF(AY276=".",IF(MAX($Q277:AW277,0)=OPER!$AA372,".",IF(OPER!$AB372&lt;=HOUR(AY$7),MAX($Q277:AW277,0)+1,".")),","),IF(MAX($Q277:AW277,0)=OPER!$AA372,".",IF(OPER!$AB372&lt;=HOUR(AY$7),MAX($Q277:AW277,0)+1,".")))</f>
        <v>,</v>
      </c>
      <c r="AY277" s="269" t="str">
        <f>IF($E277=$E276,IF(AZ276=".",IF(MAX($Q277:AX277,0)=OPER!$AA372,".",IF(OPER!$AB372&lt;=HOUR(AZ$7),MAX($Q277:AX277,0)+1,".")),","),IF(MAX($Q277:AX277,0)=OPER!$AA372,".",IF(OPER!$AB372&lt;=HOUR(AZ$7),MAX($Q277:AX277,0)+1,".")))</f>
        <v>,</v>
      </c>
      <c r="AZ277" s="270" t="str">
        <f>IF($E277=$E276,IF(BA276=".",IF(MAX($Q277:AY277,0)=OPER!$AA372,".",IF(OPER!$AB372&lt;=HOUR(BA$7),MAX($Q277:AY277,0)+1,".")),","),IF(MAX($Q277:AY277,0)=OPER!$AA372,".",IF(OPER!$AB372&lt;=HOUR(BA$7),MAX($Q277:AY277,0)+1,".")))</f>
        <v>,</v>
      </c>
      <c r="BA277" s="30">
        <f>+OPER!AK271</f>
        <v>0</v>
      </c>
    </row>
    <row r="278" spans="1:53" ht="59.8" x14ac:dyDescent="0.2">
      <c r="A278" s="282" t="str">
        <f>IF(OPER!AF272=0,"",OPER!AF272)</f>
        <v/>
      </c>
      <c r="B278" s="109" t="str">
        <f>IF(OPER!V272=0,"",OPER!V272)</f>
        <v/>
      </c>
      <c r="C278" s="71" t="str">
        <f>IF(OPER!U272 = 0,"", OPER!U272)</f>
        <v/>
      </c>
      <c r="D278" s="30" t="str">
        <f t="shared" si="19"/>
        <v/>
      </c>
      <c r="E278" s="262" t="str">
        <f>IF(OPER!X272 = 0,"",OPER!X272)</f>
        <v/>
      </c>
      <c r="F278" s="262" t="str">
        <f>IF(OPER!I272 = 0,"",OPER!I272)</f>
        <v/>
      </c>
      <c r="G278" s="263" t="str">
        <f>IF(OPER!C272=0,"",OPER!C272)</f>
        <v/>
      </c>
      <c r="H278" s="30" t="str">
        <f>IF(OPER!R272 = 0,"",OPER!R272)</f>
        <v/>
      </c>
      <c r="I278" s="30" t="str">
        <f>IF(OPER!F272=0,"", OPER!F272)</f>
        <v/>
      </c>
      <c r="J278" s="108" t="str">
        <f>IF(OPER!G272=0,"",OPER!G272)</f>
        <v/>
      </c>
      <c r="K278" s="250">
        <f>+OPER!R272</f>
        <v>0</v>
      </c>
      <c r="L278" s="262">
        <f t="shared" si="20"/>
        <v>0</v>
      </c>
      <c r="M278" s="250">
        <f t="shared" si="21"/>
        <v>0</v>
      </c>
      <c r="N278" s="205" t="str">
        <f>IF(OPER!A272=0,"",OPER!A272)</f>
        <v/>
      </c>
      <c r="O278" s="73" t="str">
        <f>IF(OPER!AJ2128=0,"",OPER!AJ2128)</f>
        <v/>
      </c>
      <c r="P278" s="264" t="str">
        <f>IF(OPER!AH272="EJECUTADO","SI",IF(OPER!AH272="NO EJECUTADO","NO",""))</f>
        <v/>
      </c>
      <c r="Q278" s="264" t="str">
        <f>IF(OPER!AN272="EJECUTADO","SI",IF(OPER!AN272="NO EJECUTADO","NO",""))</f>
        <v/>
      </c>
      <c r="R278" s="221" t="str">
        <f>IFERROR(VLOOKUP(OPER!Z272,OPER!$AU$490:$AV$577,2,0),"NO ASIGNADO")</f>
        <v>NO ASIGNADO</v>
      </c>
      <c r="S278" s="6">
        <f>+OPER!AG272</f>
        <v>0</v>
      </c>
      <c r="T278" s="268" t="str">
        <f>IF($E278=$E277,IF(U277=".",IF(MAX($Q278:Q278,0)=OPER!$AA373,".",IF(OPER!$AB373&lt;=HOUR(U$7),MAX($Q278:Q278,0)+1,".")),","),IF(MAX($Q278:Q278,0)=OPER!$AA373,".",IF(OPER!$AB373&lt;=HOUR(U$7),MAX($Q278:Q278,0)+1,".")))</f>
        <v>,</v>
      </c>
      <c r="U278" s="269" t="str">
        <f>IF($E278=$E277,IF(V277=".",IF(MAX($Q278:T278,0)=OPER!$AA373,".",IF(OPER!$AB373&lt;=HOUR(V$7),MAX($Q278:T278,0)+1,".")),","),IF(MAX($Q278:T278,0)=OPER!$AA373,".",IF(OPER!$AB373&lt;=HOUR(V$7),MAX($Q278:T278,0)+1,".")))</f>
        <v>,</v>
      </c>
      <c r="V278" s="269" t="str">
        <f>IF($E278=$E277,IF(W277=".",IF(MAX($Q278:U278,0)=OPER!$AA373,".",IF(OPER!$AB373&lt;=HOUR(W$7),MAX($Q278:U278,0)+1,".")),","),IF(MAX($Q278:U278,0)=OPER!$AA373,".",IF(OPER!$AB373&lt;=HOUR(W$7),MAX($Q278:U278,0)+1,".")))</f>
        <v>,</v>
      </c>
      <c r="W278" s="269" t="str">
        <f>IF($E278=$E277,IF(X277=".",IF(MAX($Q278:V278,0)=OPER!$AA373,".",IF(OPER!$AB373&lt;=HOUR(X$7),MAX($Q278:V278,0)+1,".")),","),IF(MAX($Q278:V278,0)=OPER!$AA373,".",IF(OPER!$AB373&lt;=HOUR(X$7),MAX($Q278:V278,0)+1,".")))</f>
        <v>,</v>
      </c>
      <c r="X278" s="270" t="str">
        <f>IF($E278=$E277,IF(Y277=".",IF(MAX($Q278:W278,0)=OPER!$AA373,".",IF(OPER!$AB373&lt;=HOUR(Y$7),MAX($Q278:W278,0)+1,".")),","),IF(MAX($Q278:W278,0)=OPER!$AA373,".",IF(OPER!$AB373&lt;=HOUR(Y$7),MAX($Q278:W278,0)+1,".")))</f>
        <v>,</v>
      </c>
      <c r="Y278" s="271" t="str">
        <f>IF($E278=$E277,IF(Z277=".",IF(MAX($Q278:X278,0)=OPER!$AA373,".",IF(OPER!$AB373&lt;=HOUR(Z$7),MAX($Q278:X278,0)+1,".")),","),IF(MAX($Q278:X278,0)=OPER!$AA373,".",IF(OPER!$AB373&lt;=HOUR(Z$7),MAX($Q278:X278,0)+1,".")))</f>
        <v>,</v>
      </c>
      <c r="Z278" s="269" t="str">
        <f>IF($E278=$E277,IF(AA277=".",IF(MAX($Q278:Y278,0)=OPER!$AA373,".",IF(OPER!$AB373&lt;=HOUR(AA$7),MAX($Q278:Y278,0)+1,".")),","),IF(MAX($Q278:Y278,0)=OPER!$AA373,".",IF(OPER!$AB373&lt;=HOUR(AA$7),MAX($Q278:Y278,0)+1,".")))</f>
        <v>,</v>
      </c>
      <c r="AA278" s="269" t="str">
        <f>IF($E278=$E277,IF(AB277=".",IF(MAX($Q278:Z278,0)=OPER!$AA373,".",IF(OPER!$AB373&lt;=HOUR(AB$7),MAX($Q278:Z278,0)+1,".")),","),IF(MAX($Q278:Z278,0)=OPER!$AA373,".",IF(OPER!$AB373&lt;=HOUR(AB$7),MAX($Q278:Z278,0)+1,".")))</f>
        <v>,</v>
      </c>
      <c r="AB278" s="270" t="str">
        <f>IF($E278=$E277,IF(AC277=".",IF(MAX($Q278:AA278,0)=OPER!$AA373,".",IF(OPER!$AB373&lt;=HOUR(AC$7),MAX($Q278:AA278,0)+1,".")),","),IF(MAX($Q278:AA278,0)=OPER!$AA373,".",IF(OPER!$AB373&lt;=HOUR(AC$7),MAX($Q278:AA278,0)+1,".")))</f>
        <v>,</v>
      </c>
      <c r="AC278" s="271" t="str">
        <f>IF($E278=$E277,IF(AD277=".",IF(MAX($Q278:AB278,0)=OPER!$AA373,".",IF(OPER!$AB373&lt;=HOUR(AD$7),MAX($Q278:AB278,0)+1,".")),","),IF(MAX($Q278:AB278,0)=OPER!$AA373,".",IF(OPER!$AB373&lt;=HOUR(AD$7),MAX($Q278:AB278,0)+1,".")))</f>
        <v>,</v>
      </c>
      <c r="AD278" s="269" t="str">
        <f>IF($E278=$E277,IF(AE277=".",IF(MAX($Q278:AC278,0)=OPER!$AA373,".",IF(OPER!$AB373&lt;=HOUR(AE$7),MAX($Q278:AC278,0)+1,".")),","),IF(MAX($Q278:AC278,0)=OPER!$AA373,".",IF(OPER!$AB373&lt;=HOUR(AE$7),MAX($Q278:AC278,0)+1,".")))</f>
        <v>,</v>
      </c>
      <c r="AE278" s="269" t="str">
        <f>IF($E278=$E277,IF(AF277=".",IF(MAX($Q278:AD278,0)=OPER!$AA373,".",IF(OPER!$AB373&lt;=HOUR(AF$7),MAX($Q278:AD278,0)+1,".")),","),IF(MAX($Q278:AD278,0)=OPER!$AA373,".",IF(OPER!$AB373&lt;=HOUR(AF$7),MAX($Q278:AD278,0)+1,".")))</f>
        <v>,</v>
      </c>
      <c r="AF278" s="270" t="str">
        <f>IF($E278=$E277,IF(AG277=".",IF(MAX($Q278:AE278,0)=OPER!$AA373,".",IF(OPER!$AB373&lt;=HOUR(AG$7),MAX($Q278:AE278,0)+1,".")),","),IF(MAX($Q278:AE278,0)=OPER!$AA373,".",IF(OPER!$AB373&lt;=HOUR(AG$7),MAX($Q278:AE278,0)+1,".")))</f>
        <v>,</v>
      </c>
      <c r="AG278" s="271" t="str">
        <f>IF($E278=$E277,IF(AH277=".",IF(MAX($Q278:AF278,0)=OPER!$AA373,".",IF(OPER!$AB373&lt;=HOUR(AH$7),MAX($Q278:AF278,0)+1,".")),","),IF(MAX($Q278:AF278,0)=OPER!$AA373,".",IF(OPER!$AB373&lt;=HOUR(AH$7),MAX($Q278:AF278,0)+1,".")))</f>
        <v>,</v>
      </c>
      <c r="AH278" s="269" t="str">
        <f>IF($E278=$E277,IF(AI277=".",IF(MAX($Q278:AG278,0)=OPER!$AA373,".",IF(OPER!$AB373&lt;=HOUR(AI$7),MAX($Q278:AG278,0)+1,".")),","),IF(MAX($Q278:AG278,0)=OPER!$AA373,".",IF(OPER!$AB373&lt;=HOUR(AI$7),MAX($Q278:AG278,0)+1,".")))</f>
        <v>,</v>
      </c>
      <c r="AI278" s="269" t="str">
        <f>IF($E278=$E277,IF(AJ277=".",IF(MAX($Q278:AH278,0)=OPER!$AA373,".",IF(OPER!$AB373&lt;=HOUR(AJ$7),MAX($Q278:AH278,0)+1,".")),","),IF(MAX($Q278:AH278,0)=OPER!$AA373,".",IF(OPER!$AB373&lt;=HOUR(AJ$7),MAX($Q278:AH278,0)+1,".")))</f>
        <v>,</v>
      </c>
      <c r="AJ278" s="270" t="str">
        <f>IF($E278=$E277,IF(AK277=".",IF(MAX($Q278:AI278,0)=OPER!$AA373,".",IF(OPER!$AB373&lt;=HOUR(AK$7),MAX($Q278:AI278,0)+1,".")),","),IF(MAX($Q278:AI278,0)=OPER!$AA373,".",IF(OPER!$AB373&lt;=HOUR(AK$7),MAX($Q278:AI278,0)+1,".")))</f>
        <v>,</v>
      </c>
      <c r="AK278" s="271" t="str">
        <f>IF($E278=$E277,IF(AL277=".",IF(MAX($Q278:AJ278,0)=OPER!$AA373,".",IF(OPER!$AB373&lt;=HOUR(AL$7),MAX($Q278:AJ278,0)+1,".")),","),IF(MAX($Q278:AJ278,0)=OPER!$AA373,".",IF(OPER!$AB373&lt;=HOUR(AL$7),MAX($Q278:AJ278,0)+1,".")))</f>
        <v>,</v>
      </c>
      <c r="AL278" s="269" t="str">
        <f>IF($E278=$E277,IF(AM277=".",IF(MAX($Q278:AK278,0)=OPER!$AA373,".",IF(OPER!$AB373&lt;=HOUR(AM$7),MAX($Q278:AK278,0)+1,".")),","),IF(MAX($Q278:AK278,0)=OPER!$AA373,".",IF(OPER!$AB373&lt;=HOUR(AM$7),MAX($Q278:AK278,0)+1,".")))</f>
        <v>,</v>
      </c>
      <c r="AM278" s="269" t="str">
        <f>IF($E278=$E277,IF(AN277=".",IF(MAX($Q278:AL278,0)=OPER!$AA373,".",IF(OPER!$AB373&lt;=HOUR(AN$7),MAX($Q278:AL278,0)+1,".")),","),IF(MAX($Q278:AL278,0)=OPER!$AA373,".",IF(OPER!$AB373&lt;=HOUR(AN$7),MAX($Q278:AL278,0)+1,".")))</f>
        <v>,</v>
      </c>
      <c r="AN278" s="270" t="str">
        <f>IF($E278=$E277,IF(AO277=".",IF(MAX($Q278:AM278,0)=OPER!$AA373,".",IF(OPER!$AB373&lt;=HOUR(AO$7),MAX($Q278:AM278,0)+1,".")),","),IF(MAX($Q278:AM278,0)=OPER!$AA373,".",IF(OPER!$AB373&lt;=HOUR(AO$7),MAX($Q278:AM278,0)+1,".")))</f>
        <v>,</v>
      </c>
      <c r="AO278" s="271" t="str">
        <f>IF($E278=$E277,IF(AP277=".",IF(MAX($Q278:AN278,0)=OPER!$AA373,".",IF(OPER!$AB373&lt;=HOUR(AP$7),MAX($Q278:AN278,0)+1,".")),","),IF(MAX($Q278:AN278,0)=OPER!$AA373,".",IF(OPER!$AB373&lt;=HOUR(AP$7),MAX($Q278:AN278,0)+1,".")))</f>
        <v>,</v>
      </c>
      <c r="AP278" s="269" t="str">
        <f>IF($E278=$E277,IF(AQ277=".",IF(MAX($Q278:AO278,0)=OPER!$AA373,".",IF(OPER!$AB373&lt;=HOUR(AQ$7),MAX($Q278:AO278,0)+1,".")),","),IF(MAX($Q278:AO278,0)=OPER!$AA373,".",IF(OPER!$AB373&lt;=HOUR(AQ$7),MAX($Q278:AO278,0)+1,".")))</f>
        <v>,</v>
      </c>
      <c r="AQ278" s="269" t="str">
        <f>IF($E278=$E277,IF(AR277=".",IF(MAX($Q278:AP278,0)=OPER!$AA373,".",IF(OPER!$AB373&lt;=HOUR(AR$7),MAX($Q278:AP278,0)+1,".")),","),IF(MAX($Q278:AP278,0)=OPER!$AA373,".",IF(OPER!$AB373&lt;=HOUR(AR$7),MAX($Q278:AP278,0)+1,".")))</f>
        <v>,</v>
      </c>
      <c r="AR278" s="270" t="str">
        <f>IF($E278=$E277,IF(AS277=".",IF(MAX($Q278:AQ278,0)=OPER!$AA373,".",IF(OPER!$AB373&lt;=HOUR(AS$7),MAX($Q278:AQ278,0)+1,".")),","),IF(MAX($Q278:AQ278,0)=OPER!$AA373,".",IF(OPER!$AB373&lt;=HOUR(AS$7),MAX($Q278:AQ278,0)+1,".")))</f>
        <v>,</v>
      </c>
      <c r="AS278" s="271" t="str">
        <f>IF($E278=$E277,IF(AT277=".",IF(MAX($Q278:AR278,0)=OPER!$AA373,".",IF(OPER!$AB373&lt;=HOUR(AT$7),MAX($Q278:AR278,0)+1,".")),","),IF(MAX($Q278:AR278,0)=OPER!$AA373,".",IF(OPER!$AB373&lt;=HOUR(AT$7),MAX($Q278:AR278,0)+1,".")))</f>
        <v>,</v>
      </c>
      <c r="AT278" s="269" t="str">
        <f>IF($E278=$E277,IF(AU277=".",IF(MAX($Q278:AS278,0)=OPER!$AA373,".",IF(OPER!$AB373&lt;=HOUR(AU$7),MAX($Q278:AS278,0)+1,".")),","),IF(MAX($Q278:AS278,0)=OPER!$AA373,".",IF(OPER!$AB373&lt;=HOUR(AU$7),MAX($Q278:AS278,0)+1,".")))</f>
        <v>,</v>
      </c>
      <c r="AU278" s="269" t="str">
        <f>IF($E278=$E277,IF(AV277=".",IF(MAX($Q278:AT278,0)=OPER!$AA373,".",IF(OPER!$AB373&lt;=HOUR(AV$7),MAX($Q278:AT278,0)+1,".")),","),IF(MAX($Q278:AT278,0)=OPER!$AA373,".",IF(OPER!$AB373&lt;=HOUR(AV$7),MAX($Q278:AT278,0)+1,".")))</f>
        <v>,</v>
      </c>
      <c r="AV278" s="270" t="str">
        <f>IF($E278=$E277,IF(AW277=".",IF(MAX($Q278:AU278,0)=OPER!$AA373,".",IF(OPER!$AB373&lt;=HOUR(AW$7),MAX($Q278:AU278,0)+1,".")),","),IF(MAX($Q278:AU278,0)=OPER!$AA373,".",IF(OPER!$AB373&lt;=HOUR(AW$7),MAX($Q278:AU278,0)+1,".")))</f>
        <v>,</v>
      </c>
      <c r="AW278" s="271" t="str">
        <f>IF($E278=$E277,IF(AX277=".",IF(MAX($Q278:AV278,0)=OPER!$AA373,".",IF(OPER!$AB373&lt;=HOUR(AX$7),MAX($Q278:AV278,0)+1,".")),","),IF(MAX($Q278:AV278,0)=OPER!$AA373,".",IF(OPER!$AB373&lt;=HOUR(AX$7),MAX($Q278:AV278,0)+1,".")))</f>
        <v>,</v>
      </c>
      <c r="AX278" s="269" t="str">
        <f>IF($E278=$E277,IF(AY277=".",IF(MAX($Q278:AW278,0)=OPER!$AA373,".",IF(OPER!$AB373&lt;=HOUR(AY$7),MAX($Q278:AW278,0)+1,".")),","),IF(MAX($Q278:AW278,0)=OPER!$AA373,".",IF(OPER!$AB373&lt;=HOUR(AY$7),MAX($Q278:AW278,0)+1,".")))</f>
        <v>,</v>
      </c>
      <c r="AY278" s="269" t="str">
        <f>IF($E278=$E277,IF(AZ277=".",IF(MAX($Q278:AX278,0)=OPER!$AA373,".",IF(OPER!$AB373&lt;=HOUR(AZ$7),MAX($Q278:AX278,0)+1,".")),","),IF(MAX($Q278:AX278,0)=OPER!$AA373,".",IF(OPER!$AB373&lt;=HOUR(AZ$7),MAX($Q278:AX278,0)+1,".")))</f>
        <v>,</v>
      </c>
      <c r="AZ278" s="270" t="str">
        <f>IF($E278=$E277,IF(BA277=".",IF(MAX($Q278:AY278,0)=OPER!$AA373,".",IF(OPER!$AB373&lt;=HOUR(BA$7),MAX($Q278:AY278,0)+1,".")),","),IF(MAX($Q278:AY278,0)=OPER!$AA373,".",IF(OPER!$AB373&lt;=HOUR(BA$7),MAX($Q278:AY278,0)+1,".")))</f>
        <v>,</v>
      </c>
      <c r="BA278" s="30">
        <f>+OPER!AK272</f>
        <v>0</v>
      </c>
    </row>
    <row r="279" spans="1:53" ht="59.8" x14ac:dyDescent="0.2">
      <c r="A279" s="282" t="str">
        <f>IF(OPER!AF273=0,"",OPER!AF273)</f>
        <v/>
      </c>
      <c r="B279" s="109" t="str">
        <f>IF(OPER!V273=0,"",OPER!V273)</f>
        <v/>
      </c>
      <c r="C279" s="71" t="str">
        <f>IF(OPER!U273 = 0,"", OPER!U273)</f>
        <v/>
      </c>
      <c r="D279" s="30" t="str">
        <f t="shared" si="19"/>
        <v/>
      </c>
      <c r="E279" s="262" t="str">
        <f>IF(OPER!X273 = 0,"",OPER!X273)</f>
        <v/>
      </c>
      <c r="F279" s="262" t="str">
        <f>IF(OPER!I273 = 0,"",OPER!I273)</f>
        <v/>
      </c>
      <c r="G279" s="263" t="str">
        <f>IF(OPER!C273=0,"",OPER!C273)</f>
        <v/>
      </c>
      <c r="H279" s="30" t="str">
        <f>IF(OPER!R273 = 0,"",OPER!R273)</f>
        <v/>
      </c>
      <c r="I279" s="30" t="str">
        <f>IF(OPER!F273=0,"", OPER!F273)</f>
        <v/>
      </c>
      <c r="J279" s="108" t="str">
        <f>IF(OPER!G273=0,"",OPER!G273)</f>
        <v/>
      </c>
      <c r="K279" s="250">
        <f>+OPER!R273</f>
        <v>0</v>
      </c>
      <c r="L279" s="262">
        <f t="shared" si="20"/>
        <v>0</v>
      </c>
      <c r="M279" s="250">
        <f t="shared" si="21"/>
        <v>0</v>
      </c>
      <c r="N279" s="205" t="str">
        <f>IF(OPER!A273=0,"",OPER!A273)</f>
        <v/>
      </c>
      <c r="O279" s="73" t="str">
        <f>IF(OPER!AJ2129=0,"",OPER!AJ2129)</f>
        <v/>
      </c>
      <c r="P279" s="264" t="str">
        <f>IF(OPER!AH273="EJECUTADO","SI",IF(OPER!AH273="NO EJECUTADO","NO",""))</f>
        <v/>
      </c>
      <c r="Q279" s="264" t="str">
        <f>IF(OPER!AN273="EJECUTADO","SI",IF(OPER!AN273="NO EJECUTADO","NO",""))</f>
        <v/>
      </c>
      <c r="R279" s="221" t="str">
        <f>IFERROR(VLOOKUP(OPER!Z273,OPER!$AU$490:$AV$577,2,0),"NO ASIGNADO")</f>
        <v>NO ASIGNADO</v>
      </c>
      <c r="S279" s="6">
        <f>+OPER!AG273</f>
        <v>0</v>
      </c>
      <c r="T279" s="268" t="str">
        <f>IF($E279=$E278,IF(U278=".",IF(MAX($Q279:Q279,0)=OPER!$AA374,".",IF(OPER!$AB374&lt;=HOUR(U$7),MAX($Q279:Q279,0)+1,".")),","),IF(MAX($Q279:Q279,0)=OPER!$AA374,".",IF(OPER!$AB374&lt;=HOUR(U$7),MAX($Q279:Q279,0)+1,".")))</f>
        <v>,</v>
      </c>
      <c r="U279" s="269" t="str">
        <f>IF($E279=$E278,IF(V278=".",IF(MAX($Q279:T279,0)=OPER!$AA374,".",IF(OPER!$AB374&lt;=HOUR(V$7),MAX($Q279:T279,0)+1,".")),","),IF(MAX($Q279:T279,0)=OPER!$AA374,".",IF(OPER!$AB374&lt;=HOUR(V$7),MAX($Q279:T279,0)+1,".")))</f>
        <v>,</v>
      </c>
      <c r="V279" s="269" t="str">
        <f>IF($E279=$E278,IF(W278=".",IF(MAX($Q279:U279,0)=OPER!$AA374,".",IF(OPER!$AB374&lt;=HOUR(W$7),MAX($Q279:U279,0)+1,".")),","),IF(MAX($Q279:U279,0)=OPER!$AA374,".",IF(OPER!$AB374&lt;=HOUR(W$7),MAX($Q279:U279,0)+1,".")))</f>
        <v>,</v>
      </c>
      <c r="W279" s="269" t="str">
        <f>IF($E279=$E278,IF(X278=".",IF(MAX($Q279:V279,0)=OPER!$AA374,".",IF(OPER!$AB374&lt;=HOUR(X$7),MAX($Q279:V279,0)+1,".")),","),IF(MAX($Q279:V279,0)=OPER!$AA374,".",IF(OPER!$AB374&lt;=HOUR(X$7),MAX($Q279:V279,0)+1,".")))</f>
        <v>,</v>
      </c>
      <c r="X279" s="270" t="str">
        <f>IF($E279=$E278,IF(Y278=".",IF(MAX($Q279:W279,0)=OPER!$AA374,".",IF(OPER!$AB374&lt;=HOUR(Y$7),MAX($Q279:W279,0)+1,".")),","),IF(MAX($Q279:W279,0)=OPER!$AA374,".",IF(OPER!$AB374&lt;=HOUR(Y$7),MAX($Q279:W279,0)+1,".")))</f>
        <v>,</v>
      </c>
      <c r="Y279" s="271" t="str">
        <f>IF($E279=$E278,IF(Z278=".",IF(MAX($Q279:X279,0)=OPER!$AA374,".",IF(OPER!$AB374&lt;=HOUR(Z$7),MAX($Q279:X279,0)+1,".")),","),IF(MAX($Q279:X279,0)=OPER!$AA374,".",IF(OPER!$AB374&lt;=HOUR(Z$7),MAX($Q279:X279,0)+1,".")))</f>
        <v>,</v>
      </c>
      <c r="Z279" s="269" t="str">
        <f>IF($E279=$E278,IF(AA278=".",IF(MAX($Q279:Y279,0)=OPER!$AA374,".",IF(OPER!$AB374&lt;=HOUR(AA$7),MAX($Q279:Y279,0)+1,".")),","),IF(MAX($Q279:Y279,0)=OPER!$AA374,".",IF(OPER!$AB374&lt;=HOUR(AA$7),MAX($Q279:Y279,0)+1,".")))</f>
        <v>,</v>
      </c>
      <c r="AA279" s="269" t="str">
        <f>IF($E279=$E278,IF(AB278=".",IF(MAX($Q279:Z279,0)=OPER!$AA374,".",IF(OPER!$AB374&lt;=HOUR(AB$7),MAX($Q279:Z279,0)+1,".")),","),IF(MAX($Q279:Z279,0)=OPER!$AA374,".",IF(OPER!$AB374&lt;=HOUR(AB$7),MAX($Q279:Z279,0)+1,".")))</f>
        <v>,</v>
      </c>
      <c r="AB279" s="270" t="str">
        <f>IF($E279=$E278,IF(AC278=".",IF(MAX($Q279:AA279,0)=OPER!$AA374,".",IF(OPER!$AB374&lt;=HOUR(AC$7),MAX($Q279:AA279,0)+1,".")),","),IF(MAX($Q279:AA279,0)=OPER!$AA374,".",IF(OPER!$AB374&lt;=HOUR(AC$7),MAX($Q279:AA279,0)+1,".")))</f>
        <v>,</v>
      </c>
      <c r="AC279" s="271" t="str">
        <f>IF($E279=$E278,IF(AD278=".",IF(MAX($Q279:AB279,0)=OPER!$AA374,".",IF(OPER!$AB374&lt;=HOUR(AD$7),MAX($Q279:AB279,0)+1,".")),","),IF(MAX($Q279:AB279,0)=OPER!$AA374,".",IF(OPER!$AB374&lt;=HOUR(AD$7),MAX($Q279:AB279,0)+1,".")))</f>
        <v>,</v>
      </c>
      <c r="AD279" s="269" t="str">
        <f>IF($E279=$E278,IF(AE278=".",IF(MAX($Q279:AC279,0)=OPER!$AA374,".",IF(OPER!$AB374&lt;=HOUR(AE$7),MAX($Q279:AC279,0)+1,".")),","),IF(MAX($Q279:AC279,0)=OPER!$AA374,".",IF(OPER!$AB374&lt;=HOUR(AE$7),MAX($Q279:AC279,0)+1,".")))</f>
        <v>,</v>
      </c>
      <c r="AE279" s="269" t="str">
        <f>IF($E279=$E278,IF(AF278=".",IF(MAX($Q279:AD279,0)=OPER!$AA374,".",IF(OPER!$AB374&lt;=HOUR(AF$7),MAX($Q279:AD279,0)+1,".")),","),IF(MAX($Q279:AD279,0)=OPER!$AA374,".",IF(OPER!$AB374&lt;=HOUR(AF$7),MAX($Q279:AD279,0)+1,".")))</f>
        <v>,</v>
      </c>
      <c r="AF279" s="270" t="str">
        <f>IF($E279=$E278,IF(AG278=".",IF(MAX($Q279:AE279,0)=OPER!$AA374,".",IF(OPER!$AB374&lt;=HOUR(AG$7),MAX($Q279:AE279,0)+1,".")),","),IF(MAX($Q279:AE279,0)=OPER!$AA374,".",IF(OPER!$AB374&lt;=HOUR(AG$7),MAX($Q279:AE279,0)+1,".")))</f>
        <v>,</v>
      </c>
      <c r="AG279" s="271" t="str">
        <f>IF($E279=$E278,IF(AH278=".",IF(MAX($Q279:AF279,0)=OPER!$AA374,".",IF(OPER!$AB374&lt;=HOUR(AH$7),MAX($Q279:AF279,0)+1,".")),","),IF(MAX($Q279:AF279,0)=OPER!$AA374,".",IF(OPER!$AB374&lt;=HOUR(AH$7),MAX($Q279:AF279,0)+1,".")))</f>
        <v>,</v>
      </c>
      <c r="AH279" s="269" t="str">
        <f>IF($E279=$E278,IF(AI278=".",IF(MAX($Q279:AG279,0)=OPER!$AA374,".",IF(OPER!$AB374&lt;=HOUR(AI$7),MAX($Q279:AG279,0)+1,".")),","),IF(MAX($Q279:AG279,0)=OPER!$AA374,".",IF(OPER!$AB374&lt;=HOUR(AI$7),MAX($Q279:AG279,0)+1,".")))</f>
        <v>,</v>
      </c>
      <c r="AI279" s="269" t="str">
        <f>IF($E279=$E278,IF(AJ278=".",IF(MAX($Q279:AH279,0)=OPER!$AA374,".",IF(OPER!$AB374&lt;=HOUR(AJ$7),MAX($Q279:AH279,0)+1,".")),","),IF(MAX($Q279:AH279,0)=OPER!$AA374,".",IF(OPER!$AB374&lt;=HOUR(AJ$7),MAX($Q279:AH279,0)+1,".")))</f>
        <v>,</v>
      </c>
      <c r="AJ279" s="270" t="str">
        <f>IF($E279=$E278,IF(AK278=".",IF(MAX($Q279:AI279,0)=OPER!$AA374,".",IF(OPER!$AB374&lt;=HOUR(AK$7),MAX($Q279:AI279,0)+1,".")),","),IF(MAX($Q279:AI279,0)=OPER!$AA374,".",IF(OPER!$AB374&lt;=HOUR(AK$7),MAX($Q279:AI279,0)+1,".")))</f>
        <v>,</v>
      </c>
      <c r="AK279" s="271" t="str">
        <f>IF($E279=$E278,IF(AL278=".",IF(MAX($Q279:AJ279,0)=OPER!$AA374,".",IF(OPER!$AB374&lt;=HOUR(AL$7),MAX($Q279:AJ279,0)+1,".")),","),IF(MAX($Q279:AJ279,0)=OPER!$AA374,".",IF(OPER!$AB374&lt;=HOUR(AL$7),MAX($Q279:AJ279,0)+1,".")))</f>
        <v>,</v>
      </c>
      <c r="AL279" s="269" t="str">
        <f>IF($E279=$E278,IF(AM278=".",IF(MAX($Q279:AK279,0)=OPER!$AA374,".",IF(OPER!$AB374&lt;=HOUR(AM$7),MAX($Q279:AK279,0)+1,".")),","),IF(MAX($Q279:AK279,0)=OPER!$AA374,".",IF(OPER!$AB374&lt;=HOUR(AM$7),MAX($Q279:AK279,0)+1,".")))</f>
        <v>,</v>
      </c>
      <c r="AM279" s="269" t="str">
        <f>IF($E279=$E278,IF(AN278=".",IF(MAX($Q279:AL279,0)=OPER!$AA374,".",IF(OPER!$AB374&lt;=HOUR(AN$7),MAX($Q279:AL279,0)+1,".")),","),IF(MAX($Q279:AL279,0)=OPER!$AA374,".",IF(OPER!$AB374&lt;=HOUR(AN$7),MAX($Q279:AL279,0)+1,".")))</f>
        <v>,</v>
      </c>
      <c r="AN279" s="270" t="str">
        <f>IF($E279=$E278,IF(AO278=".",IF(MAX($Q279:AM279,0)=OPER!$AA374,".",IF(OPER!$AB374&lt;=HOUR(AO$7),MAX($Q279:AM279,0)+1,".")),","),IF(MAX($Q279:AM279,0)=OPER!$AA374,".",IF(OPER!$AB374&lt;=HOUR(AO$7),MAX($Q279:AM279,0)+1,".")))</f>
        <v>,</v>
      </c>
      <c r="AO279" s="271" t="str">
        <f>IF($E279=$E278,IF(AP278=".",IF(MAX($Q279:AN279,0)=OPER!$AA374,".",IF(OPER!$AB374&lt;=HOUR(AP$7),MAX($Q279:AN279,0)+1,".")),","),IF(MAX($Q279:AN279,0)=OPER!$AA374,".",IF(OPER!$AB374&lt;=HOUR(AP$7),MAX($Q279:AN279,0)+1,".")))</f>
        <v>,</v>
      </c>
      <c r="AP279" s="269" t="str">
        <f>IF($E279=$E278,IF(AQ278=".",IF(MAX($Q279:AO279,0)=OPER!$AA374,".",IF(OPER!$AB374&lt;=HOUR(AQ$7),MAX($Q279:AO279,0)+1,".")),","),IF(MAX($Q279:AO279,0)=OPER!$AA374,".",IF(OPER!$AB374&lt;=HOUR(AQ$7),MAX($Q279:AO279,0)+1,".")))</f>
        <v>,</v>
      </c>
      <c r="AQ279" s="269" t="str">
        <f>IF($E279=$E278,IF(AR278=".",IF(MAX($Q279:AP279,0)=OPER!$AA374,".",IF(OPER!$AB374&lt;=HOUR(AR$7),MAX($Q279:AP279,0)+1,".")),","),IF(MAX($Q279:AP279,0)=OPER!$AA374,".",IF(OPER!$AB374&lt;=HOUR(AR$7),MAX($Q279:AP279,0)+1,".")))</f>
        <v>,</v>
      </c>
      <c r="AR279" s="270" t="str">
        <f>IF($E279=$E278,IF(AS278=".",IF(MAX($Q279:AQ279,0)=OPER!$AA374,".",IF(OPER!$AB374&lt;=HOUR(AS$7),MAX($Q279:AQ279,0)+1,".")),","),IF(MAX($Q279:AQ279,0)=OPER!$AA374,".",IF(OPER!$AB374&lt;=HOUR(AS$7),MAX($Q279:AQ279,0)+1,".")))</f>
        <v>,</v>
      </c>
      <c r="AS279" s="271" t="str">
        <f>IF($E279=$E278,IF(AT278=".",IF(MAX($Q279:AR279,0)=OPER!$AA374,".",IF(OPER!$AB374&lt;=HOUR(AT$7),MAX($Q279:AR279,0)+1,".")),","),IF(MAX($Q279:AR279,0)=OPER!$AA374,".",IF(OPER!$AB374&lt;=HOUR(AT$7),MAX($Q279:AR279,0)+1,".")))</f>
        <v>,</v>
      </c>
      <c r="AT279" s="269" t="str">
        <f>IF($E279=$E278,IF(AU278=".",IF(MAX($Q279:AS279,0)=OPER!$AA374,".",IF(OPER!$AB374&lt;=HOUR(AU$7),MAX($Q279:AS279,0)+1,".")),","),IF(MAX($Q279:AS279,0)=OPER!$AA374,".",IF(OPER!$AB374&lt;=HOUR(AU$7),MAX($Q279:AS279,0)+1,".")))</f>
        <v>,</v>
      </c>
      <c r="AU279" s="269" t="str">
        <f>IF($E279=$E278,IF(AV278=".",IF(MAX($Q279:AT279,0)=OPER!$AA374,".",IF(OPER!$AB374&lt;=HOUR(AV$7),MAX($Q279:AT279,0)+1,".")),","),IF(MAX($Q279:AT279,0)=OPER!$AA374,".",IF(OPER!$AB374&lt;=HOUR(AV$7),MAX($Q279:AT279,0)+1,".")))</f>
        <v>,</v>
      </c>
      <c r="AV279" s="270" t="str">
        <f>IF($E279=$E278,IF(AW278=".",IF(MAX($Q279:AU279,0)=OPER!$AA374,".",IF(OPER!$AB374&lt;=HOUR(AW$7),MAX($Q279:AU279,0)+1,".")),","),IF(MAX($Q279:AU279,0)=OPER!$AA374,".",IF(OPER!$AB374&lt;=HOUR(AW$7),MAX($Q279:AU279,0)+1,".")))</f>
        <v>,</v>
      </c>
      <c r="AW279" s="271" t="str">
        <f>IF($E279=$E278,IF(AX278=".",IF(MAX($Q279:AV279,0)=OPER!$AA374,".",IF(OPER!$AB374&lt;=HOUR(AX$7),MAX($Q279:AV279,0)+1,".")),","),IF(MAX($Q279:AV279,0)=OPER!$AA374,".",IF(OPER!$AB374&lt;=HOUR(AX$7),MAX($Q279:AV279,0)+1,".")))</f>
        <v>,</v>
      </c>
      <c r="AX279" s="269" t="str">
        <f>IF($E279=$E278,IF(AY278=".",IF(MAX($Q279:AW279,0)=OPER!$AA374,".",IF(OPER!$AB374&lt;=HOUR(AY$7),MAX($Q279:AW279,0)+1,".")),","),IF(MAX($Q279:AW279,0)=OPER!$AA374,".",IF(OPER!$AB374&lt;=HOUR(AY$7),MAX($Q279:AW279,0)+1,".")))</f>
        <v>,</v>
      </c>
      <c r="AY279" s="269" t="str">
        <f>IF($E279=$E278,IF(AZ278=".",IF(MAX($Q279:AX279,0)=OPER!$AA374,".",IF(OPER!$AB374&lt;=HOUR(AZ$7),MAX($Q279:AX279,0)+1,".")),","),IF(MAX($Q279:AX279,0)=OPER!$AA374,".",IF(OPER!$AB374&lt;=HOUR(AZ$7),MAX($Q279:AX279,0)+1,".")))</f>
        <v>,</v>
      </c>
      <c r="AZ279" s="270" t="str">
        <f>IF($E279=$E278,IF(BA278=".",IF(MAX($Q279:AY279,0)=OPER!$AA374,".",IF(OPER!$AB374&lt;=HOUR(BA$7),MAX($Q279:AY279,0)+1,".")),","),IF(MAX($Q279:AY279,0)=OPER!$AA374,".",IF(OPER!$AB374&lt;=HOUR(BA$7),MAX($Q279:AY279,0)+1,".")))</f>
        <v>,</v>
      </c>
      <c r="BA279" s="30">
        <f>+OPER!AK273</f>
        <v>0</v>
      </c>
    </row>
    <row r="280" spans="1:53" ht="59.8" x14ac:dyDescent="0.2">
      <c r="A280" s="282" t="str">
        <f>IF(OPER!AF274=0,"",OPER!AF274)</f>
        <v/>
      </c>
      <c r="B280" s="109" t="str">
        <f>IF(OPER!V274=0,"",OPER!V274)</f>
        <v/>
      </c>
      <c r="C280" s="71" t="str">
        <f>IF(OPER!U274 = 0,"", OPER!U274)</f>
        <v/>
      </c>
      <c r="D280" s="30" t="str">
        <f t="shared" si="19"/>
        <v/>
      </c>
      <c r="E280" s="262" t="str">
        <f>IF(OPER!X274 = 0,"",OPER!X274)</f>
        <v/>
      </c>
      <c r="F280" s="262" t="str">
        <f>IF(OPER!I274 = 0,"",OPER!I274)</f>
        <v/>
      </c>
      <c r="G280" s="263" t="str">
        <f>IF(OPER!C274=0,"",OPER!C274)</f>
        <v/>
      </c>
      <c r="H280" s="30" t="str">
        <f>IF(OPER!R274 = 0,"",OPER!R274)</f>
        <v/>
      </c>
      <c r="I280" s="30" t="str">
        <f>IF(OPER!F274=0,"", OPER!F274)</f>
        <v/>
      </c>
      <c r="J280" s="108" t="str">
        <f>IF(OPER!G274=0,"",OPER!G274)</f>
        <v/>
      </c>
      <c r="K280" s="250">
        <f>+OPER!R274</f>
        <v>0</v>
      </c>
      <c r="L280" s="262">
        <f t="shared" si="20"/>
        <v>0</v>
      </c>
      <c r="M280" s="250">
        <f t="shared" si="21"/>
        <v>0</v>
      </c>
      <c r="N280" s="205" t="str">
        <f>IF(OPER!A274=0,"",OPER!A274)</f>
        <v/>
      </c>
      <c r="O280" s="73" t="str">
        <f>IF(OPER!AJ2130=0,"",OPER!AJ2130)</f>
        <v/>
      </c>
      <c r="P280" s="264" t="str">
        <f>IF(OPER!AH274="EJECUTADO","SI",IF(OPER!AH274="NO EJECUTADO","NO",""))</f>
        <v/>
      </c>
      <c r="Q280" s="264" t="str">
        <f>IF(OPER!AN274="EJECUTADO","SI",IF(OPER!AN274="NO EJECUTADO","NO",""))</f>
        <v/>
      </c>
      <c r="R280" s="221" t="str">
        <f>IFERROR(VLOOKUP(OPER!Z274,OPER!$AU$490:$AV$577,2,0),"NO ASIGNADO")</f>
        <v>NO ASIGNADO</v>
      </c>
      <c r="S280" s="6">
        <f>+OPER!AG274</f>
        <v>0</v>
      </c>
      <c r="T280" s="268" t="str">
        <f>IF($E280=$E279,IF(U279=".",IF(MAX($Q280:Q280,0)=OPER!$AA375,".",IF(OPER!$AB375&lt;=HOUR(U$7),MAX($Q280:Q280,0)+1,".")),","),IF(MAX($Q280:Q280,0)=OPER!$AA375,".",IF(OPER!$AB375&lt;=HOUR(U$7),MAX($Q280:Q280,0)+1,".")))</f>
        <v>,</v>
      </c>
      <c r="U280" s="269" t="str">
        <f>IF($E280=$E279,IF(V279=".",IF(MAX($Q280:T280,0)=OPER!$AA375,".",IF(OPER!$AB375&lt;=HOUR(V$7),MAX($Q280:T280,0)+1,".")),","),IF(MAX($Q280:T280,0)=OPER!$AA375,".",IF(OPER!$AB375&lt;=HOUR(V$7),MAX($Q280:T280,0)+1,".")))</f>
        <v>,</v>
      </c>
      <c r="V280" s="269" t="str">
        <f>IF($E280=$E279,IF(W279=".",IF(MAX($Q280:U280,0)=OPER!$AA375,".",IF(OPER!$AB375&lt;=HOUR(W$7),MAX($Q280:U280,0)+1,".")),","),IF(MAX($Q280:U280,0)=OPER!$AA375,".",IF(OPER!$AB375&lt;=HOUR(W$7),MAX($Q280:U280,0)+1,".")))</f>
        <v>,</v>
      </c>
      <c r="W280" s="269" t="str">
        <f>IF($E280=$E279,IF(X279=".",IF(MAX($Q280:V280,0)=OPER!$AA375,".",IF(OPER!$AB375&lt;=HOUR(X$7),MAX($Q280:V280,0)+1,".")),","),IF(MAX($Q280:V280,0)=OPER!$AA375,".",IF(OPER!$AB375&lt;=HOUR(X$7),MAX($Q280:V280,0)+1,".")))</f>
        <v>,</v>
      </c>
      <c r="X280" s="270" t="str">
        <f>IF($E280=$E279,IF(Y279=".",IF(MAX($Q280:W280,0)=OPER!$AA375,".",IF(OPER!$AB375&lt;=HOUR(Y$7),MAX($Q280:W280,0)+1,".")),","),IF(MAX($Q280:W280,0)=OPER!$AA375,".",IF(OPER!$AB375&lt;=HOUR(Y$7),MAX($Q280:W280,0)+1,".")))</f>
        <v>,</v>
      </c>
      <c r="Y280" s="271" t="str">
        <f>IF($E280=$E279,IF(Z279=".",IF(MAX($Q280:X280,0)=OPER!$AA375,".",IF(OPER!$AB375&lt;=HOUR(Z$7),MAX($Q280:X280,0)+1,".")),","),IF(MAX($Q280:X280,0)=OPER!$AA375,".",IF(OPER!$AB375&lt;=HOUR(Z$7),MAX($Q280:X280,0)+1,".")))</f>
        <v>,</v>
      </c>
      <c r="Z280" s="269" t="str">
        <f>IF($E280=$E279,IF(AA279=".",IF(MAX($Q280:Y280,0)=OPER!$AA375,".",IF(OPER!$AB375&lt;=HOUR(AA$7),MAX($Q280:Y280,0)+1,".")),","),IF(MAX($Q280:Y280,0)=OPER!$AA375,".",IF(OPER!$AB375&lt;=HOUR(AA$7),MAX($Q280:Y280,0)+1,".")))</f>
        <v>,</v>
      </c>
      <c r="AA280" s="269" t="str">
        <f>IF($E280=$E279,IF(AB279=".",IF(MAX($Q280:Z280,0)=OPER!$AA375,".",IF(OPER!$AB375&lt;=HOUR(AB$7),MAX($Q280:Z280,0)+1,".")),","),IF(MAX($Q280:Z280,0)=OPER!$AA375,".",IF(OPER!$AB375&lt;=HOUR(AB$7),MAX($Q280:Z280,0)+1,".")))</f>
        <v>,</v>
      </c>
      <c r="AB280" s="270" t="str">
        <f>IF($E280=$E279,IF(AC279=".",IF(MAX($Q280:AA280,0)=OPER!$AA375,".",IF(OPER!$AB375&lt;=HOUR(AC$7),MAX($Q280:AA280,0)+1,".")),","),IF(MAX($Q280:AA280,0)=OPER!$AA375,".",IF(OPER!$AB375&lt;=HOUR(AC$7),MAX($Q280:AA280,0)+1,".")))</f>
        <v>,</v>
      </c>
      <c r="AC280" s="271" t="str">
        <f>IF($E280=$E279,IF(AD279=".",IF(MAX($Q280:AB280,0)=OPER!$AA375,".",IF(OPER!$AB375&lt;=HOUR(AD$7),MAX($Q280:AB280,0)+1,".")),","),IF(MAX($Q280:AB280,0)=OPER!$AA375,".",IF(OPER!$AB375&lt;=HOUR(AD$7),MAX($Q280:AB280,0)+1,".")))</f>
        <v>,</v>
      </c>
      <c r="AD280" s="269" t="str">
        <f>IF($E280=$E279,IF(AE279=".",IF(MAX($Q280:AC280,0)=OPER!$AA375,".",IF(OPER!$AB375&lt;=HOUR(AE$7),MAX($Q280:AC280,0)+1,".")),","),IF(MAX($Q280:AC280,0)=OPER!$AA375,".",IF(OPER!$AB375&lt;=HOUR(AE$7),MAX($Q280:AC280,0)+1,".")))</f>
        <v>,</v>
      </c>
      <c r="AE280" s="269" t="str">
        <f>IF($E280=$E279,IF(AF279=".",IF(MAX($Q280:AD280,0)=OPER!$AA375,".",IF(OPER!$AB375&lt;=HOUR(AF$7),MAX($Q280:AD280,0)+1,".")),","),IF(MAX($Q280:AD280,0)=OPER!$AA375,".",IF(OPER!$AB375&lt;=HOUR(AF$7),MAX($Q280:AD280,0)+1,".")))</f>
        <v>,</v>
      </c>
      <c r="AF280" s="270" t="str">
        <f>IF($E280=$E279,IF(AG279=".",IF(MAX($Q280:AE280,0)=OPER!$AA375,".",IF(OPER!$AB375&lt;=HOUR(AG$7),MAX($Q280:AE280,0)+1,".")),","),IF(MAX($Q280:AE280,0)=OPER!$AA375,".",IF(OPER!$AB375&lt;=HOUR(AG$7),MAX($Q280:AE280,0)+1,".")))</f>
        <v>,</v>
      </c>
      <c r="AG280" s="271" t="str">
        <f>IF($E280=$E279,IF(AH279=".",IF(MAX($Q280:AF280,0)=OPER!$AA375,".",IF(OPER!$AB375&lt;=HOUR(AH$7),MAX($Q280:AF280,0)+1,".")),","),IF(MAX($Q280:AF280,0)=OPER!$AA375,".",IF(OPER!$AB375&lt;=HOUR(AH$7),MAX($Q280:AF280,0)+1,".")))</f>
        <v>,</v>
      </c>
      <c r="AH280" s="269" t="str">
        <f>IF($E280=$E279,IF(AI279=".",IF(MAX($Q280:AG280,0)=OPER!$AA375,".",IF(OPER!$AB375&lt;=HOUR(AI$7),MAX($Q280:AG280,0)+1,".")),","),IF(MAX($Q280:AG280,0)=OPER!$AA375,".",IF(OPER!$AB375&lt;=HOUR(AI$7),MAX($Q280:AG280,0)+1,".")))</f>
        <v>,</v>
      </c>
      <c r="AI280" s="269" t="str">
        <f>IF($E280=$E279,IF(AJ279=".",IF(MAX($Q280:AH280,0)=OPER!$AA375,".",IF(OPER!$AB375&lt;=HOUR(AJ$7),MAX($Q280:AH280,0)+1,".")),","),IF(MAX($Q280:AH280,0)=OPER!$AA375,".",IF(OPER!$AB375&lt;=HOUR(AJ$7),MAX($Q280:AH280,0)+1,".")))</f>
        <v>,</v>
      </c>
      <c r="AJ280" s="270" t="str">
        <f>IF($E280=$E279,IF(AK279=".",IF(MAX($Q280:AI280,0)=OPER!$AA375,".",IF(OPER!$AB375&lt;=HOUR(AK$7),MAX($Q280:AI280,0)+1,".")),","),IF(MAX($Q280:AI280,0)=OPER!$AA375,".",IF(OPER!$AB375&lt;=HOUR(AK$7),MAX($Q280:AI280,0)+1,".")))</f>
        <v>,</v>
      </c>
      <c r="AK280" s="271" t="str">
        <f>IF($E280=$E279,IF(AL279=".",IF(MAX($Q280:AJ280,0)=OPER!$AA375,".",IF(OPER!$AB375&lt;=HOUR(AL$7),MAX($Q280:AJ280,0)+1,".")),","),IF(MAX($Q280:AJ280,0)=OPER!$AA375,".",IF(OPER!$AB375&lt;=HOUR(AL$7),MAX($Q280:AJ280,0)+1,".")))</f>
        <v>,</v>
      </c>
      <c r="AL280" s="269" t="str">
        <f>IF($E280=$E279,IF(AM279=".",IF(MAX($Q280:AK280,0)=OPER!$AA375,".",IF(OPER!$AB375&lt;=HOUR(AM$7),MAX($Q280:AK280,0)+1,".")),","),IF(MAX($Q280:AK280,0)=OPER!$AA375,".",IF(OPER!$AB375&lt;=HOUR(AM$7),MAX($Q280:AK280,0)+1,".")))</f>
        <v>,</v>
      </c>
      <c r="AM280" s="269" t="str">
        <f>IF($E280=$E279,IF(AN279=".",IF(MAX($Q280:AL280,0)=OPER!$AA375,".",IF(OPER!$AB375&lt;=HOUR(AN$7),MAX($Q280:AL280,0)+1,".")),","),IF(MAX($Q280:AL280,0)=OPER!$AA375,".",IF(OPER!$AB375&lt;=HOUR(AN$7),MAX($Q280:AL280,0)+1,".")))</f>
        <v>,</v>
      </c>
      <c r="AN280" s="270" t="str">
        <f>IF($E280=$E279,IF(AO279=".",IF(MAX($Q280:AM280,0)=OPER!$AA375,".",IF(OPER!$AB375&lt;=HOUR(AO$7),MAX($Q280:AM280,0)+1,".")),","),IF(MAX($Q280:AM280,0)=OPER!$AA375,".",IF(OPER!$AB375&lt;=HOUR(AO$7),MAX($Q280:AM280,0)+1,".")))</f>
        <v>,</v>
      </c>
      <c r="AO280" s="271" t="str">
        <f>IF($E280=$E279,IF(AP279=".",IF(MAX($Q280:AN280,0)=OPER!$AA375,".",IF(OPER!$AB375&lt;=HOUR(AP$7),MAX($Q280:AN280,0)+1,".")),","),IF(MAX($Q280:AN280,0)=OPER!$AA375,".",IF(OPER!$AB375&lt;=HOUR(AP$7),MAX($Q280:AN280,0)+1,".")))</f>
        <v>,</v>
      </c>
      <c r="AP280" s="269" t="str">
        <f>IF($E280=$E279,IF(AQ279=".",IF(MAX($Q280:AO280,0)=OPER!$AA375,".",IF(OPER!$AB375&lt;=HOUR(AQ$7),MAX($Q280:AO280,0)+1,".")),","),IF(MAX($Q280:AO280,0)=OPER!$AA375,".",IF(OPER!$AB375&lt;=HOUR(AQ$7),MAX($Q280:AO280,0)+1,".")))</f>
        <v>,</v>
      </c>
      <c r="AQ280" s="269" t="str">
        <f>IF($E280=$E279,IF(AR279=".",IF(MAX($Q280:AP280,0)=OPER!$AA375,".",IF(OPER!$AB375&lt;=HOUR(AR$7),MAX($Q280:AP280,0)+1,".")),","),IF(MAX($Q280:AP280,0)=OPER!$AA375,".",IF(OPER!$AB375&lt;=HOUR(AR$7),MAX($Q280:AP280,0)+1,".")))</f>
        <v>,</v>
      </c>
      <c r="AR280" s="270" t="str">
        <f>IF($E280=$E279,IF(AS279=".",IF(MAX($Q280:AQ280,0)=OPER!$AA375,".",IF(OPER!$AB375&lt;=HOUR(AS$7),MAX($Q280:AQ280,0)+1,".")),","),IF(MAX($Q280:AQ280,0)=OPER!$AA375,".",IF(OPER!$AB375&lt;=HOUR(AS$7),MAX($Q280:AQ280,0)+1,".")))</f>
        <v>,</v>
      </c>
      <c r="AS280" s="271" t="str">
        <f>IF($E280=$E279,IF(AT279=".",IF(MAX($Q280:AR280,0)=OPER!$AA375,".",IF(OPER!$AB375&lt;=HOUR(AT$7),MAX($Q280:AR280,0)+1,".")),","),IF(MAX($Q280:AR280,0)=OPER!$AA375,".",IF(OPER!$AB375&lt;=HOUR(AT$7),MAX($Q280:AR280,0)+1,".")))</f>
        <v>,</v>
      </c>
      <c r="AT280" s="269" t="str">
        <f>IF($E280=$E279,IF(AU279=".",IF(MAX($Q280:AS280,0)=OPER!$AA375,".",IF(OPER!$AB375&lt;=HOUR(AU$7),MAX($Q280:AS280,0)+1,".")),","),IF(MAX($Q280:AS280,0)=OPER!$AA375,".",IF(OPER!$AB375&lt;=HOUR(AU$7),MAX($Q280:AS280,0)+1,".")))</f>
        <v>,</v>
      </c>
      <c r="AU280" s="269" t="str">
        <f>IF($E280=$E279,IF(AV279=".",IF(MAX($Q280:AT280,0)=OPER!$AA375,".",IF(OPER!$AB375&lt;=HOUR(AV$7),MAX($Q280:AT280,0)+1,".")),","),IF(MAX($Q280:AT280,0)=OPER!$AA375,".",IF(OPER!$AB375&lt;=HOUR(AV$7),MAX($Q280:AT280,0)+1,".")))</f>
        <v>,</v>
      </c>
      <c r="AV280" s="270" t="str">
        <f>IF($E280=$E279,IF(AW279=".",IF(MAX($Q280:AU280,0)=OPER!$AA375,".",IF(OPER!$AB375&lt;=HOUR(AW$7),MAX($Q280:AU280,0)+1,".")),","),IF(MAX($Q280:AU280,0)=OPER!$AA375,".",IF(OPER!$AB375&lt;=HOUR(AW$7),MAX($Q280:AU280,0)+1,".")))</f>
        <v>,</v>
      </c>
      <c r="AW280" s="271" t="str">
        <f>IF($E280=$E279,IF(AX279=".",IF(MAX($Q280:AV280,0)=OPER!$AA375,".",IF(OPER!$AB375&lt;=HOUR(AX$7),MAX($Q280:AV280,0)+1,".")),","),IF(MAX($Q280:AV280,0)=OPER!$AA375,".",IF(OPER!$AB375&lt;=HOUR(AX$7),MAX($Q280:AV280,0)+1,".")))</f>
        <v>,</v>
      </c>
      <c r="AX280" s="269" t="str">
        <f>IF($E280=$E279,IF(AY279=".",IF(MAX($Q280:AW280,0)=OPER!$AA375,".",IF(OPER!$AB375&lt;=HOUR(AY$7),MAX($Q280:AW280,0)+1,".")),","),IF(MAX($Q280:AW280,0)=OPER!$AA375,".",IF(OPER!$AB375&lt;=HOUR(AY$7),MAX($Q280:AW280,0)+1,".")))</f>
        <v>,</v>
      </c>
      <c r="AY280" s="269" t="str">
        <f>IF($E280=$E279,IF(AZ279=".",IF(MAX($Q280:AX280,0)=OPER!$AA375,".",IF(OPER!$AB375&lt;=HOUR(AZ$7),MAX($Q280:AX280,0)+1,".")),","),IF(MAX($Q280:AX280,0)=OPER!$AA375,".",IF(OPER!$AB375&lt;=HOUR(AZ$7),MAX($Q280:AX280,0)+1,".")))</f>
        <v>,</v>
      </c>
      <c r="AZ280" s="270" t="str">
        <f>IF($E280=$E279,IF(BA279=".",IF(MAX($Q280:AY280,0)=OPER!$AA375,".",IF(OPER!$AB375&lt;=HOUR(BA$7),MAX($Q280:AY280,0)+1,".")),","),IF(MAX($Q280:AY280,0)=OPER!$AA375,".",IF(OPER!$AB375&lt;=HOUR(BA$7),MAX($Q280:AY280,0)+1,".")))</f>
        <v>,</v>
      </c>
      <c r="BA280" s="30">
        <f>+OPER!AK274</f>
        <v>0</v>
      </c>
    </row>
    <row r="281" spans="1:53" ht="59.8" x14ac:dyDescent="0.2">
      <c r="A281" s="282" t="str">
        <f>IF(OPER!AF275=0,"",OPER!AF275)</f>
        <v/>
      </c>
      <c r="B281" s="109" t="str">
        <f>IF(OPER!V275=0,"",OPER!V275)</f>
        <v/>
      </c>
      <c r="C281" s="71" t="str">
        <f>IF(OPER!U275 = 0,"", OPER!U275)</f>
        <v/>
      </c>
      <c r="D281" s="30" t="str">
        <f t="shared" si="19"/>
        <v/>
      </c>
      <c r="E281" s="262" t="str">
        <f>IF(OPER!X275 = 0,"",OPER!X275)</f>
        <v/>
      </c>
      <c r="F281" s="262" t="str">
        <f>IF(OPER!I275 = 0,"",OPER!I275)</f>
        <v/>
      </c>
      <c r="G281" s="263" t="str">
        <f>IF(OPER!C275=0,"",OPER!C275)</f>
        <v/>
      </c>
      <c r="H281" s="30" t="str">
        <f>IF(OPER!R275 = 0,"",OPER!R275)</f>
        <v/>
      </c>
      <c r="I281" s="30" t="str">
        <f>IF(OPER!F275=0,"", OPER!F275)</f>
        <v/>
      </c>
      <c r="J281" s="108" t="str">
        <f>IF(OPER!G275=0,"",OPER!G275)</f>
        <v/>
      </c>
      <c r="K281" s="250">
        <f>+OPER!R275</f>
        <v>0</v>
      </c>
      <c r="L281" s="262">
        <f t="shared" si="20"/>
        <v>0</v>
      </c>
      <c r="M281" s="250">
        <f t="shared" si="21"/>
        <v>0</v>
      </c>
      <c r="N281" s="205" t="str">
        <f>IF(OPER!A275=0,"",OPER!A275)</f>
        <v/>
      </c>
      <c r="O281" s="73" t="str">
        <f>IF(OPER!AJ2131=0,"",OPER!AJ2131)</f>
        <v/>
      </c>
      <c r="P281" s="264" t="str">
        <f>IF(OPER!AH275="EJECUTADO","SI",IF(OPER!AH275="NO EJECUTADO","NO",""))</f>
        <v/>
      </c>
      <c r="Q281" s="264" t="str">
        <f>IF(OPER!AN275="EJECUTADO","SI",IF(OPER!AN275="NO EJECUTADO","NO",""))</f>
        <v/>
      </c>
      <c r="R281" s="221" t="str">
        <f>IFERROR(VLOOKUP(OPER!Z275,OPER!$AU$490:$AV$577,2,0),"NO ASIGNADO")</f>
        <v>NO ASIGNADO</v>
      </c>
      <c r="S281" s="6">
        <f>+OPER!AG275</f>
        <v>0</v>
      </c>
      <c r="T281" s="268" t="str">
        <f>IF($E281=$E280,IF(U280=".",IF(MAX($Q281:Q281,0)=OPER!$AA376,".",IF(OPER!$AB376&lt;=HOUR(U$7),MAX($Q281:Q281,0)+1,".")),","),IF(MAX($Q281:Q281,0)=OPER!$AA376,".",IF(OPER!$AB376&lt;=HOUR(U$7),MAX($Q281:Q281,0)+1,".")))</f>
        <v>,</v>
      </c>
      <c r="U281" s="269" t="str">
        <f>IF($E281=$E280,IF(V280=".",IF(MAX($Q281:T281,0)=OPER!$AA376,".",IF(OPER!$AB376&lt;=HOUR(V$7),MAX($Q281:T281,0)+1,".")),","),IF(MAX($Q281:T281,0)=OPER!$AA376,".",IF(OPER!$AB376&lt;=HOUR(V$7),MAX($Q281:T281,0)+1,".")))</f>
        <v>,</v>
      </c>
      <c r="V281" s="269" t="str">
        <f>IF($E281=$E280,IF(W280=".",IF(MAX($Q281:U281,0)=OPER!$AA376,".",IF(OPER!$AB376&lt;=HOUR(W$7),MAX($Q281:U281,0)+1,".")),","),IF(MAX($Q281:U281,0)=OPER!$AA376,".",IF(OPER!$AB376&lt;=HOUR(W$7),MAX($Q281:U281,0)+1,".")))</f>
        <v>,</v>
      </c>
      <c r="W281" s="269" t="str">
        <f>IF($E281=$E280,IF(X280=".",IF(MAX($Q281:V281,0)=OPER!$AA376,".",IF(OPER!$AB376&lt;=HOUR(X$7),MAX($Q281:V281,0)+1,".")),","),IF(MAX($Q281:V281,0)=OPER!$AA376,".",IF(OPER!$AB376&lt;=HOUR(X$7),MAX($Q281:V281,0)+1,".")))</f>
        <v>,</v>
      </c>
      <c r="X281" s="270" t="str">
        <f>IF($E281=$E280,IF(Y280=".",IF(MAX($Q281:W281,0)=OPER!$AA376,".",IF(OPER!$AB376&lt;=HOUR(Y$7),MAX($Q281:W281,0)+1,".")),","),IF(MAX($Q281:W281,0)=OPER!$AA376,".",IF(OPER!$AB376&lt;=HOUR(Y$7),MAX($Q281:W281,0)+1,".")))</f>
        <v>,</v>
      </c>
      <c r="Y281" s="271" t="str">
        <f>IF($E281=$E280,IF(Z280=".",IF(MAX($Q281:X281,0)=OPER!$AA376,".",IF(OPER!$AB376&lt;=HOUR(Z$7),MAX($Q281:X281,0)+1,".")),","),IF(MAX($Q281:X281,0)=OPER!$AA376,".",IF(OPER!$AB376&lt;=HOUR(Z$7),MAX($Q281:X281,0)+1,".")))</f>
        <v>,</v>
      </c>
      <c r="Z281" s="269" t="str">
        <f>IF($E281=$E280,IF(AA280=".",IF(MAX($Q281:Y281,0)=OPER!$AA376,".",IF(OPER!$AB376&lt;=HOUR(AA$7),MAX($Q281:Y281,0)+1,".")),","),IF(MAX($Q281:Y281,0)=OPER!$AA376,".",IF(OPER!$AB376&lt;=HOUR(AA$7),MAX($Q281:Y281,0)+1,".")))</f>
        <v>,</v>
      </c>
      <c r="AA281" s="269" t="str">
        <f>IF($E281=$E280,IF(AB280=".",IF(MAX($Q281:Z281,0)=OPER!$AA376,".",IF(OPER!$AB376&lt;=HOUR(AB$7),MAX($Q281:Z281,0)+1,".")),","),IF(MAX($Q281:Z281,0)=OPER!$AA376,".",IF(OPER!$AB376&lt;=HOUR(AB$7),MAX($Q281:Z281,0)+1,".")))</f>
        <v>,</v>
      </c>
      <c r="AB281" s="270" t="str">
        <f>IF($E281=$E280,IF(AC280=".",IF(MAX($Q281:AA281,0)=OPER!$AA376,".",IF(OPER!$AB376&lt;=HOUR(AC$7),MAX($Q281:AA281,0)+1,".")),","),IF(MAX($Q281:AA281,0)=OPER!$AA376,".",IF(OPER!$AB376&lt;=HOUR(AC$7),MAX($Q281:AA281,0)+1,".")))</f>
        <v>,</v>
      </c>
      <c r="AC281" s="271" t="str">
        <f>IF($E281=$E280,IF(AD280=".",IF(MAX($Q281:AB281,0)=OPER!$AA376,".",IF(OPER!$AB376&lt;=HOUR(AD$7),MAX($Q281:AB281,0)+1,".")),","),IF(MAX($Q281:AB281,0)=OPER!$AA376,".",IF(OPER!$AB376&lt;=HOUR(AD$7),MAX($Q281:AB281,0)+1,".")))</f>
        <v>,</v>
      </c>
      <c r="AD281" s="269" t="str">
        <f>IF($E281=$E280,IF(AE280=".",IF(MAX($Q281:AC281,0)=OPER!$AA376,".",IF(OPER!$AB376&lt;=HOUR(AE$7),MAX($Q281:AC281,0)+1,".")),","),IF(MAX($Q281:AC281,0)=OPER!$AA376,".",IF(OPER!$AB376&lt;=HOUR(AE$7),MAX($Q281:AC281,0)+1,".")))</f>
        <v>,</v>
      </c>
      <c r="AE281" s="269" t="str">
        <f>IF($E281=$E280,IF(AF280=".",IF(MAX($Q281:AD281,0)=OPER!$AA376,".",IF(OPER!$AB376&lt;=HOUR(AF$7),MAX($Q281:AD281,0)+1,".")),","),IF(MAX($Q281:AD281,0)=OPER!$AA376,".",IF(OPER!$AB376&lt;=HOUR(AF$7),MAX($Q281:AD281,0)+1,".")))</f>
        <v>,</v>
      </c>
      <c r="AF281" s="270" t="str">
        <f>IF($E281=$E280,IF(AG280=".",IF(MAX($Q281:AE281,0)=OPER!$AA376,".",IF(OPER!$AB376&lt;=HOUR(AG$7),MAX($Q281:AE281,0)+1,".")),","),IF(MAX($Q281:AE281,0)=OPER!$AA376,".",IF(OPER!$AB376&lt;=HOUR(AG$7),MAX($Q281:AE281,0)+1,".")))</f>
        <v>,</v>
      </c>
      <c r="AG281" s="271" t="str">
        <f>IF($E281=$E280,IF(AH280=".",IF(MAX($Q281:AF281,0)=OPER!$AA376,".",IF(OPER!$AB376&lt;=HOUR(AH$7),MAX($Q281:AF281,0)+1,".")),","),IF(MAX($Q281:AF281,0)=OPER!$AA376,".",IF(OPER!$AB376&lt;=HOUR(AH$7),MAX($Q281:AF281,0)+1,".")))</f>
        <v>,</v>
      </c>
      <c r="AH281" s="269" t="str">
        <f>IF($E281=$E280,IF(AI280=".",IF(MAX($Q281:AG281,0)=OPER!$AA376,".",IF(OPER!$AB376&lt;=HOUR(AI$7),MAX($Q281:AG281,0)+1,".")),","),IF(MAX($Q281:AG281,0)=OPER!$AA376,".",IF(OPER!$AB376&lt;=HOUR(AI$7),MAX($Q281:AG281,0)+1,".")))</f>
        <v>,</v>
      </c>
      <c r="AI281" s="269" t="str">
        <f>IF($E281=$E280,IF(AJ280=".",IF(MAX($Q281:AH281,0)=OPER!$AA376,".",IF(OPER!$AB376&lt;=HOUR(AJ$7),MAX($Q281:AH281,0)+1,".")),","),IF(MAX($Q281:AH281,0)=OPER!$AA376,".",IF(OPER!$AB376&lt;=HOUR(AJ$7),MAX($Q281:AH281,0)+1,".")))</f>
        <v>,</v>
      </c>
      <c r="AJ281" s="270" t="str">
        <f>IF($E281=$E280,IF(AK280=".",IF(MAX($Q281:AI281,0)=OPER!$AA376,".",IF(OPER!$AB376&lt;=HOUR(AK$7),MAX($Q281:AI281,0)+1,".")),","),IF(MAX($Q281:AI281,0)=OPER!$AA376,".",IF(OPER!$AB376&lt;=HOUR(AK$7),MAX($Q281:AI281,0)+1,".")))</f>
        <v>,</v>
      </c>
      <c r="AK281" s="271" t="str">
        <f>IF($E281=$E280,IF(AL280=".",IF(MAX($Q281:AJ281,0)=OPER!$AA376,".",IF(OPER!$AB376&lt;=HOUR(AL$7),MAX($Q281:AJ281,0)+1,".")),","),IF(MAX($Q281:AJ281,0)=OPER!$AA376,".",IF(OPER!$AB376&lt;=HOUR(AL$7),MAX($Q281:AJ281,0)+1,".")))</f>
        <v>,</v>
      </c>
      <c r="AL281" s="269" t="str">
        <f>IF($E281=$E280,IF(AM280=".",IF(MAX($Q281:AK281,0)=OPER!$AA376,".",IF(OPER!$AB376&lt;=HOUR(AM$7),MAX($Q281:AK281,0)+1,".")),","),IF(MAX($Q281:AK281,0)=OPER!$AA376,".",IF(OPER!$AB376&lt;=HOUR(AM$7),MAX($Q281:AK281,0)+1,".")))</f>
        <v>,</v>
      </c>
      <c r="AM281" s="269" t="str">
        <f>IF($E281=$E280,IF(AN280=".",IF(MAX($Q281:AL281,0)=OPER!$AA376,".",IF(OPER!$AB376&lt;=HOUR(AN$7),MAX($Q281:AL281,0)+1,".")),","),IF(MAX($Q281:AL281,0)=OPER!$AA376,".",IF(OPER!$AB376&lt;=HOUR(AN$7),MAX($Q281:AL281,0)+1,".")))</f>
        <v>,</v>
      </c>
      <c r="AN281" s="270" t="str">
        <f>IF($E281=$E280,IF(AO280=".",IF(MAX($Q281:AM281,0)=OPER!$AA376,".",IF(OPER!$AB376&lt;=HOUR(AO$7),MAX($Q281:AM281,0)+1,".")),","),IF(MAX($Q281:AM281,0)=OPER!$AA376,".",IF(OPER!$AB376&lt;=HOUR(AO$7),MAX($Q281:AM281,0)+1,".")))</f>
        <v>,</v>
      </c>
      <c r="AO281" s="271" t="str">
        <f>IF($E281=$E280,IF(AP280=".",IF(MAX($Q281:AN281,0)=OPER!$AA376,".",IF(OPER!$AB376&lt;=HOUR(AP$7),MAX($Q281:AN281,0)+1,".")),","),IF(MAX($Q281:AN281,0)=OPER!$AA376,".",IF(OPER!$AB376&lt;=HOUR(AP$7),MAX($Q281:AN281,0)+1,".")))</f>
        <v>,</v>
      </c>
      <c r="AP281" s="269" t="str">
        <f>IF($E281=$E280,IF(AQ280=".",IF(MAX($Q281:AO281,0)=OPER!$AA376,".",IF(OPER!$AB376&lt;=HOUR(AQ$7),MAX($Q281:AO281,0)+1,".")),","),IF(MAX($Q281:AO281,0)=OPER!$AA376,".",IF(OPER!$AB376&lt;=HOUR(AQ$7),MAX($Q281:AO281,0)+1,".")))</f>
        <v>,</v>
      </c>
      <c r="AQ281" s="269" t="str">
        <f>IF($E281=$E280,IF(AR280=".",IF(MAX($Q281:AP281,0)=OPER!$AA376,".",IF(OPER!$AB376&lt;=HOUR(AR$7),MAX($Q281:AP281,0)+1,".")),","),IF(MAX($Q281:AP281,0)=OPER!$AA376,".",IF(OPER!$AB376&lt;=HOUR(AR$7),MAX($Q281:AP281,0)+1,".")))</f>
        <v>,</v>
      </c>
      <c r="AR281" s="270" t="str">
        <f>IF($E281=$E280,IF(AS280=".",IF(MAX($Q281:AQ281,0)=OPER!$AA376,".",IF(OPER!$AB376&lt;=HOUR(AS$7),MAX($Q281:AQ281,0)+1,".")),","),IF(MAX($Q281:AQ281,0)=OPER!$AA376,".",IF(OPER!$AB376&lt;=HOUR(AS$7),MAX($Q281:AQ281,0)+1,".")))</f>
        <v>,</v>
      </c>
      <c r="AS281" s="271" t="str">
        <f>IF($E281=$E280,IF(AT280=".",IF(MAX($Q281:AR281,0)=OPER!$AA376,".",IF(OPER!$AB376&lt;=HOUR(AT$7),MAX($Q281:AR281,0)+1,".")),","),IF(MAX($Q281:AR281,0)=OPER!$AA376,".",IF(OPER!$AB376&lt;=HOUR(AT$7),MAX($Q281:AR281,0)+1,".")))</f>
        <v>,</v>
      </c>
      <c r="AT281" s="269" t="str">
        <f>IF($E281=$E280,IF(AU280=".",IF(MAX($Q281:AS281,0)=OPER!$AA376,".",IF(OPER!$AB376&lt;=HOUR(AU$7),MAX($Q281:AS281,0)+1,".")),","),IF(MAX($Q281:AS281,0)=OPER!$AA376,".",IF(OPER!$AB376&lt;=HOUR(AU$7),MAX($Q281:AS281,0)+1,".")))</f>
        <v>,</v>
      </c>
      <c r="AU281" s="269" t="str">
        <f>IF($E281=$E280,IF(AV280=".",IF(MAX($Q281:AT281,0)=OPER!$AA376,".",IF(OPER!$AB376&lt;=HOUR(AV$7),MAX($Q281:AT281,0)+1,".")),","),IF(MAX($Q281:AT281,0)=OPER!$AA376,".",IF(OPER!$AB376&lt;=HOUR(AV$7),MAX($Q281:AT281,0)+1,".")))</f>
        <v>,</v>
      </c>
      <c r="AV281" s="270" t="str">
        <f>IF($E281=$E280,IF(AW280=".",IF(MAX($Q281:AU281,0)=OPER!$AA376,".",IF(OPER!$AB376&lt;=HOUR(AW$7),MAX($Q281:AU281,0)+1,".")),","),IF(MAX($Q281:AU281,0)=OPER!$AA376,".",IF(OPER!$AB376&lt;=HOUR(AW$7),MAX($Q281:AU281,0)+1,".")))</f>
        <v>,</v>
      </c>
      <c r="AW281" s="271" t="str">
        <f>IF($E281=$E280,IF(AX280=".",IF(MAX($Q281:AV281,0)=OPER!$AA376,".",IF(OPER!$AB376&lt;=HOUR(AX$7),MAX($Q281:AV281,0)+1,".")),","),IF(MAX($Q281:AV281,0)=OPER!$AA376,".",IF(OPER!$AB376&lt;=HOUR(AX$7),MAX($Q281:AV281,0)+1,".")))</f>
        <v>,</v>
      </c>
      <c r="AX281" s="269" t="str">
        <f>IF($E281=$E280,IF(AY280=".",IF(MAX($Q281:AW281,0)=OPER!$AA376,".",IF(OPER!$AB376&lt;=HOUR(AY$7),MAX($Q281:AW281,0)+1,".")),","),IF(MAX($Q281:AW281,0)=OPER!$AA376,".",IF(OPER!$AB376&lt;=HOUR(AY$7),MAX($Q281:AW281,0)+1,".")))</f>
        <v>,</v>
      </c>
      <c r="AY281" s="269" t="str">
        <f>IF($E281=$E280,IF(AZ280=".",IF(MAX($Q281:AX281,0)=OPER!$AA376,".",IF(OPER!$AB376&lt;=HOUR(AZ$7),MAX($Q281:AX281,0)+1,".")),","),IF(MAX($Q281:AX281,0)=OPER!$AA376,".",IF(OPER!$AB376&lt;=HOUR(AZ$7),MAX($Q281:AX281,0)+1,".")))</f>
        <v>,</v>
      </c>
      <c r="AZ281" s="270" t="str">
        <f>IF($E281=$E280,IF(BA280=".",IF(MAX($Q281:AY281,0)=OPER!$AA376,".",IF(OPER!$AB376&lt;=HOUR(BA$7),MAX($Q281:AY281,0)+1,".")),","),IF(MAX($Q281:AY281,0)=OPER!$AA376,".",IF(OPER!$AB376&lt;=HOUR(BA$7),MAX($Q281:AY281,0)+1,".")))</f>
        <v>,</v>
      </c>
      <c r="BA281" s="30">
        <f>+OPER!AK275</f>
        <v>0</v>
      </c>
    </row>
    <row r="282" spans="1:53" ht="59.8" x14ac:dyDescent="0.2">
      <c r="A282" s="282" t="str">
        <f>IF(OPER!AF276=0,"",OPER!AF276)</f>
        <v/>
      </c>
      <c r="B282" s="109" t="str">
        <f>IF(OPER!V276=0,"",OPER!V276)</f>
        <v/>
      </c>
      <c r="C282" s="71" t="str">
        <f>IF(OPER!U276 = 0,"", OPER!U276)</f>
        <v/>
      </c>
      <c r="D282" s="30" t="str">
        <f t="shared" si="19"/>
        <v/>
      </c>
      <c r="E282" s="262" t="str">
        <f>IF(OPER!X276 = 0,"",OPER!X276)</f>
        <v/>
      </c>
      <c r="F282" s="262" t="str">
        <f>IF(OPER!I276 = 0,"",OPER!I276)</f>
        <v/>
      </c>
      <c r="G282" s="263" t="str">
        <f>IF(OPER!C276=0,"",OPER!C276)</f>
        <v/>
      </c>
      <c r="H282" s="30" t="str">
        <f>IF(OPER!R276 = 0,"",OPER!R276)</f>
        <v/>
      </c>
      <c r="I282" s="30" t="str">
        <f>IF(OPER!F276=0,"", OPER!F276)</f>
        <v/>
      </c>
      <c r="J282" s="108" t="str">
        <f>IF(OPER!G276=0,"",OPER!G276)</f>
        <v/>
      </c>
      <c r="K282" s="250">
        <f>+OPER!R276</f>
        <v>0</v>
      </c>
      <c r="L282" s="262">
        <f t="shared" si="20"/>
        <v>0</v>
      </c>
      <c r="M282" s="250">
        <f t="shared" si="21"/>
        <v>0</v>
      </c>
      <c r="N282" s="205" t="str">
        <f>IF(OPER!A276=0,"",OPER!A276)</f>
        <v/>
      </c>
      <c r="O282" s="73" t="str">
        <f>IF(OPER!AJ2132=0,"",OPER!AJ2132)</f>
        <v/>
      </c>
      <c r="P282" s="264" t="str">
        <f>IF(OPER!AH276="EJECUTADO","SI",IF(OPER!AH276="NO EJECUTADO","NO",""))</f>
        <v/>
      </c>
      <c r="Q282" s="264" t="str">
        <f>IF(OPER!AN276="EJECUTADO","SI",IF(OPER!AN276="NO EJECUTADO","NO",""))</f>
        <v/>
      </c>
      <c r="R282" s="221" t="str">
        <f>IFERROR(VLOOKUP(OPER!Z276,OPER!$AU$490:$AV$577,2,0),"NO ASIGNADO")</f>
        <v>NO ASIGNADO</v>
      </c>
      <c r="S282" s="6">
        <f>+OPER!AG276</f>
        <v>0</v>
      </c>
      <c r="T282" s="268" t="str">
        <f>IF($E282=$E281,IF(U281=".",IF(MAX($Q282:Q282,0)=OPER!$AA377,".",IF(OPER!$AB377&lt;=HOUR(U$7),MAX($Q282:Q282,0)+1,".")),","),IF(MAX($Q282:Q282,0)=OPER!$AA377,".",IF(OPER!$AB377&lt;=HOUR(U$7),MAX($Q282:Q282,0)+1,".")))</f>
        <v>,</v>
      </c>
      <c r="U282" s="269" t="str">
        <f>IF($E282=$E281,IF(V281=".",IF(MAX($Q282:T282,0)=OPER!$AA377,".",IF(OPER!$AB377&lt;=HOUR(V$7),MAX($Q282:T282,0)+1,".")),","),IF(MAX($Q282:T282,0)=OPER!$AA377,".",IF(OPER!$AB377&lt;=HOUR(V$7),MAX($Q282:T282,0)+1,".")))</f>
        <v>,</v>
      </c>
      <c r="V282" s="269" t="str">
        <f>IF($E282=$E281,IF(W281=".",IF(MAX($Q282:U282,0)=OPER!$AA377,".",IF(OPER!$AB377&lt;=HOUR(W$7),MAX($Q282:U282,0)+1,".")),","),IF(MAX($Q282:U282,0)=OPER!$AA377,".",IF(OPER!$AB377&lt;=HOUR(W$7),MAX($Q282:U282,0)+1,".")))</f>
        <v>,</v>
      </c>
      <c r="W282" s="269" t="str">
        <f>IF($E282=$E281,IF(X281=".",IF(MAX($Q282:V282,0)=OPER!$AA377,".",IF(OPER!$AB377&lt;=HOUR(X$7),MAX($Q282:V282,0)+1,".")),","),IF(MAX($Q282:V282,0)=OPER!$AA377,".",IF(OPER!$AB377&lt;=HOUR(X$7),MAX($Q282:V282,0)+1,".")))</f>
        <v>,</v>
      </c>
      <c r="X282" s="270" t="str">
        <f>IF($E282=$E281,IF(Y281=".",IF(MAX($Q282:W282,0)=OPER!$AA377,".",IF(OPER!$AB377&lt;=HOUR(Y$7),MAX($Q282:W282,0)+1,".")),","),IF(MAX($Q282:W282,0)=OPER!$AA377,".",IF(OPER!$AB377&lt;=HOUR(Y$7),MAX($Q282:W282,0)+1,".")))</f>
        <v>,</v>
      </c>
      <c r="Y282" s="271" t="str">
        <f>IF($E282=$E281,IF(Z281=".",IF(MAX($Q282:X282,0)=OPER!$AA377,".",IF(OPER!$AB377&lt;=HOUR(Z$7),MAX($Q282:X282,0)+1,".")),","),IF(MAX($Q282:X282,0)=OPER!$AA377,".",IF(OPER!$AB377&lt;=HOUR(Z$7),MAX($Q282:X282,0)+1,".")))</f>
        <v>,</v>
      </c>
      <c r="Z282" s="269" t="str">
        <f>IF($E282=$E281,IF(AA281=".",IF(MAX($Q282:Y282,0)=OPER!$AA377,".",IF(OPER!$AB377&lt;=HOUR(AA$7),MAX($Q282:Y282,0)+1,".")),","),IF(MAX($Q282:Y282,0)=OPER!$AA377,".",IF(OPER!$AB377&lt;=HOUR(AA$7),MAX($Q282:Y282,0)+1,".")))</f>
        <v>,</v>
      </c>
      <c r="AA282" s="269" t="str">
        <f>IF($E282=$E281,IF(AB281=".",IF(MAX($Q282:Z282,0)=OPER!$AA377,".",IF(OPER!$AB377&lt;=HOUR(AB$7),MAX($Q282:Z282,0)+1,".")),","),IF(MAX($Q282:Z282,0)=OPER!$AA377,".",IF(OPER!$AB377&lt;=HOUR(AB$7),MAX($Q282:Z282,0)+1,".")))</f>
        <v>,</v>
      </c>
      <c r="AB282" s="270" t="str">
        <f>IF($E282=$E281,IF(AC281=".",IF(MAX($Q282:AA282,0)=OPER!$AA377,".",IF(OPER!$AB377&lt;=HOUR(AC$7),MAX($Q282:AA282,0)+1,".")),","),IF(MAX($Q282:AA282,0)=OPER!$AA377,".",IF(OPER!$AB377&lt;=HOUR(AC$7),MAX($Q282:AA282,0)+1,".")))</f>
        <v>,</v>
      </c>
      <c r="AC282" s="271" t="str">
        <f>IF($E282=$E281,IF(AD281=".",IF(MAX($Q282:AB282,0)=OPER!$AA377,".",IF(OPER!$AB377&lt;=HOUR(AD$7),MAX($Q282:AB282,0)+1,".")),","),IF(MAX($Q282:AB282,0)=OPER!$AA377,".",IF(OPER!$AB377&lt;=HOUR(AD$7),MAX($Q282:AB282,0)+1,".")))</f>
        <v>,</v>
      </c>
      <c r="AD282" s="269" t="str">
        <f>IF($E282=$E281,IF(AE281=".",IF(MAX($Q282:AC282,0)=OPER!$AA377,".",IF(OPER!$AB377&lt;=HOUR(AE$7),MAX($Q282:AC282,0)+1,".")),","),IF(MAX($Q282:AC282,0)=OPER!$AA377,".",IF(OPER!$AB377&lt;=HOUR(AE$7),MAX($Q282:AC282,0)+1,".")))</f>
        <v>,</v>
      </c>
      <c r="AE282" s="269" t="str">
        <f>IF($E282=$E281,IF(AF281=".",IF(MAX($Q282:AD282,0)=OPER!$AA377,".",IF(OPER!$AB377&lt;=HOUR(AF$7),MAX($Q282:AD282,0)+1,".")),","),IF(MAX($Q282:AD282,0)=OPER!$AA377,".",IF(OPER!$AB377&lt;=HOUR(AF$7),MAX($Q282:AD282,0)+1,".")))</f>
        <v>,</v>
      </c>
      <c r="AF282" s="270" t="str">
        <f>IF($E282=$E281,IF(AG281=".",IF(MAX($Q282:AE282,0)=OPER!$AA377,".",IF(OPER!$AB377&lt;=HOUR(AG$7),MAX($Q282:AE282,0)+1,".")),","),IF(MAX($Q282:AE282,0)=OPER!$AA377,".",IF(OPER!$AB377&lt;=HOUR(AG$7),MAX($Q282:AE282,0)+1,".")))</f>
        <v>,</v>
      </c>
      <c r="AG282" s="271" t="str">
        <f>IF($E282=$E281,IF(AH281=".",IF(MAX($Q282:AF282,0)=OPER!$AA377,".",IF(OPER!$AB377&lt;=HOUR(AH$7),MAX($Q282:AF282,0)+1,".")),","),IF(MAX($Q282:AF282,0)=OPER!$AA377,".",IF(OPER!$AB377&lt;=HOUR(AH$7),MAX($Q282:AF282,0)+1,".")))</f>
        <v>,</v>
      </c>
      <c r="AH282" s="269" t="str">
        <f>IF($E282=$E281,IF(AI281=".",IF(MAX($Q282:AG282,0)=OPER!$AA377,".",IF(OPER!$AB377&lt;=HOUR(AI$7),MAX($Q282:AG282,0)+1,".")),","),IF(MAX($Q282:AG282,0)=OPER!$AA377,".",IF(OPER!$AB377&lt;=HOUR(AI$7),MAX($Q282:AG282,0)+1,".")))</f>
        <v>,</v>
      </c>
      <c r="AI282" s="269" t="str">
        <f>IF($E282=$E281,IF(AJ281=".",IF(MAX($Q282:AH282,0)=OPER!$AA377,".",IF(OPER!$AB377&lt;=HOUR(AJ$7),MAX($Q282:AH282,0)+1,".")),","),IF(MAX($Q282:AH282,0)=OPER!$AA377,".",IF(OPER!$AB377&lt;=HOUR(AJ$7),MAX($Q282:AH282,0)+1,".")))</f>
        <v>,</v>
      </c>
      <c r="AJ282" s="270" t="str">
        <f>IF($E282=$E281,IF(AK281=".",IF(MAX($Q282:AI282,0)=OPER!$AA377,".",IF(OPER!$AB377&lt;=HOUR(AK$7),MAX($Q282:AI282,0)+1,".")),","),IF(MAX($Q282:AI282,0)=OPER!$AA377,".",IF(OPER!$AB377&lt;=HOUR(AK$7),MAX($Q282:AI282,0)+1,".")))</f>
        <v>,</v>
      </c>
      <c r="AK282" s="271" t="str">
        <f>IF($E282=$E281,IF(AL281=".",IF(MAX($Q282:AJ282,0)=OPER!$AA377,".",IF(OPER!$AB377&lt;=HOUR(AL$7),MAX($Q282:AJ282,0)+1,".")),","),IF(MAX($Q282:AJ282,0)=OPER!$AA377,".",IF(OPER!$AB377&lt;=HOUR(AL$7),MAX($Q282:AJ282,0)+1,".")))</f>
        <v>,</v>
      </c>
      <c r="AL282" s="269" t="str">
        <f>IF($E282=$E281,IF(AM281=".",IF(MAX($Q282:AK282,0)=OPER!$AA377,".",IF(OPER!$AB377&lt;=HOUR(AM$7),MAX($Q282:AK282,0)+1,".")),","),IF(MAX($Q282:AK282,0)=OPER!$AA377,".",IF(OPER!$AB377&lt;=HOUR(AM$7),MAX($Q282:AK282,0)+1,".")))</f>
        <v>,</v>
      </c>
      <c r="AM282" s="269" t="str">
        <f>IF($E282=$E281,IF(AN281=".",IF(MAX($Q282:AL282,0)=OPER!$AA377,".",IF(OPER!$AB377&lt;=HOUR(AN$7),MAX($Q282:AL282,0)+1,".")),","),IF(MAX($Q282:AL282,0)=OPER!$AA377,".",IF(OPER!$AB377&lt;=HOUR(AN$7),MAX($Q282:AL282,0)+1,".")))</f>
        <v>,</v>
      </c>
      <c r="AN282" s="270" t="str">
        <f>IF($E282=$E281,IF(AO281=".",IF(MAX($Q282:AM282,0)=OPER!$AA377,".",IF(OPER!$AB377&lt;=HOUR(AO$7),MAX($Q282:AM282,0)+1,".")),","),IF(MAX($Q282:AM282,0)=OPER!$AA377,".",IF(OPER!$AB377&lt;=HOUR(AO$7),MAX($Q282:AM282,0)+1,".")))</f>
        <v>,</v>
      </c>
      <c r="AO282" s="271" t="str">
        <f>IF($E282=$E281,IF(AP281=".",IF(MAX($Q282:AN282,0)=OPER!$AA377,".",IF(OPER!$AB377&lt;=HOUR(AP$7),MAX($Q282:AN282,0)+1,".")),","),IF(MAX($Q282:AN282,0)=OPER!$AA377,".",IF(OPER!$AB377&lt;=HOUR(AP$7),MAX($Q282:AN282,0)+1,".")))</f>
        <v>,</v>
      </c>
      <c r="AP282" s="269" t="str">
        <f>IF($E282=$E281,IF(AQ281=".",IF(MAX($Q282:AO282,0)=OPER!$AA377,".",IF(OPER!$AB377&lt;=HOUR(AQ$7),MAX($Q282:AO282,0)+1,".")),","),IF(MAX($Q282:AO282,0)=OPER!$AA377,".",IF(OPER!$AB377&lt;=HOUR(AQ$7),MAX($Q282:AO282,0)+1,".")))</f>
        <v>,</v>
      </c>
      <c r="AQ282" s="269" t="str">
        <f>IF($E282=$E281,IF(AR281=".",IF(MAX($Q282:AP282,0)=OPER!$AA377,".",IF(OPER!$AB377&lt;=HOUR(AR$7),MAX($Q282:AP282,0)+1,".")),","),IF(MAX($Q282:AP282,0)=OPER!$AA377,".",IF(OPER!$AB377&lt;=HOUR(AR$7),MAX($Q282:AP282,0)+1,".")))</f>
        <v>,</v>
      </c>
      <c r="AR282" s="270" t="str">
        <f>IF($E282=$E281,IF(AS281=".",IF(MAX($Q282:AQ282,0)=OPER!$AA377,".",IF(OPER!$AB377&lt;=HOUR(AS$7),MAX($Q282:AQ282,0)+1,".")),","),IF(MAX($Q282:AQ282,0)=OPER!$AA377,".",IF(OPER!$AB377&lt;=HOUR(AS$7),MAX($Q282:AQ282,0)+1,".")))</f>
        <v>,</v>
      </c>
      <c r="AS282" s="271" t="str">
        <f>IF($E282=$E281,IF(AT281=".",IF(MAX($Q282:AR282,0)=OPER!$AA377,".",IF(OPER!$AB377&lt;=HOUR(AT$7),MAX($Q282:AR282,0)+1,".")),","),IF(MAX($Q282:AR282,0)=OPER!$AA377,".",IF(OPER!$AB377&lt;=HOUR(AT$7),MAX($Q282:AR282,0)+1,".")))</f>
        <v>,</v>
      </c>
      <c r="AT282" s="269" t="str">
        <f>IF($E282=$E281,IF(AU281=".",IF(MAX($Q282:AS282,0)=OPER!$AA377,".",IF(OPER!$AB377&lt;=HOUR(AU$7),MAX($Q282:AS282,0)+1,".")),","),IF(MAX($Q282:AS282,0)=OPER!$AA377,".",IF(OPER!$AB377&lt;=HOUR(AU$7),MAX($Q282:AS282,0)+1,".")))</f>
        <v>,</v>
      </c>
      <c r="AU282" s="269" t="str">
        <f>IF($E282=$E281,IF(AV281=".",IF(MAX($Q282:AT282,0)=OPER!$AA377,".",IF(OPER!$AB377&lt;=HOUR(AV$7),MAX($Q282:AT282,0)+1,".")),","),IF(MAX($Q282:AT282,0)=OPER!$AA377,".",IF(OPER!$AB377&lt;=HOUR(AV$7),MAX($Q282:AT282,0)+1,".")))</f>
        <v>,</v>
      </c>
      <c r="AV282" s="270" t="str">
        <f>IF($E282=$E281,IF(AW281=".",IF(MAX($Q282:AU282,0)=OPER!$AA377,".",IF(OPER!$AB377&lt;=HOUR(AW$7),MAX($Q282:AU282,0)+1,".")),","),IF(MAX($Q282:AU282,0)=OPER!$AA377,".",IF(OPER!$AB377&lt;=HOUR(AW$7),MAX($Q282:AU282,0)+1,".")))</f>
        <v>,</v>
      </c>
      <c r="AW282" s="271" t="str">
        <f>IF($E282=$E281,IF(AX281=".",IF(MAX($Q282:AV282,0)=OPER!$AA377,".",IF(OPER!$AB377&lt;=HOUR(AX$7),MAX($Q282:AV282,0)+1,".")),","),IF(MAX($Q282:AV282,0)=OPER!$AA377,".",IF(OPER!$AB377&lt;=HOUR(AX$7),MAX($Q282:AV282,0)+1,".")))</f>
        <v>,</v>
      </c>
      <c r="AX282" s="269" t="str">
        <f>IF($E282=$E281,IF(AY281=".",IF(MAX($Q282:AW282,0)=OPER!$AA377,".",IF(OPER!$AB377&lt;=HOUR(AY$7),MAX($Q282:AW282,0)+1,".")),","),IF(MAX($Q282:AW282,0)=OPER!$AA377,".",IF(OPER!$AB377&lt;=HOUR(AY$7),MAX($Q282:AW282,0)+1,".")))</f>
        <v>,</v>
      </c>
      <c r="AY282" s="269" t="str">
        <f>IF($E282=$E281,IF(AZ281=".",IF(MAX($Q282:AX282,0)=OPER!$AA377,".",IF(OPER!$AB377&lt;=HOUR(AZ$7),MAX($Q282:AX282,0)+1,".")),","),IF(MAX($Q282:AX282,0)=OPER!$AA377,".",IF(OPER!$AB377&lt;=HOUR(AZ$7),MAX($Q282:AX282,0)+1,".")))</f>
        <v>,</v>
      </c>
      <c r="AZ282" s="270" t="str">
        <f>IF($E282=$E281,IF(BA281=".",IF(MAX($Q282:AY282,0)=OPER!$AA377,".",IF(OPER!$AB377&lt;=HOUR(BA$7),MAX($Q282:AY282,0)+1,".")),","),IF(MAX($Q282:AY282,0)=OPER!$AA377,".",IF(OPER!$AB377&lt;=HOUR(BA$7),MAX($Q282:AY282,0)+1,".")))</f>
        <v>,</v>
      </c>
      <c r="BA282" s="30">
        <f>+OPER!AK276</f>
        <v>0</v>
      </c>
    </row>
    <row r="283" spans="1:53" ht="59.8" x14ac:dyDescent="0.2">
      <c r="A283" s="282" t="str">
        <f>IF(OPER!AF277=0,"",OPER!AF277)</f>
        <v/>
      </c>
      <c r="B283" s="109" t="str">
        <f>IF(OPER!V277=0,"",OPER!V277)</f>
        <v/>
      </c>
      <c r="C283" s="71" t="str">
        <f>IF(OPER!U277 = 0,"", OPER!U277)</f>
        <v/>
      </c>
      <c r="D283" s="30" t="str">
        <f t="shared" si="19"/>
        <v/>
      </c>
      <c r="E283" s="262" t="str">
        <f>IF(OPER!X277 = 0,"",OPER!X277)</f>
        <v/>
      </c>
      <c r="F283" s="262" t="str">
        <f>IF(OPER!I277 = 0,"",OPER!I277)</f>
        <v/>
      </c>
      <c r="G283" s="263" t="str">
        <f>IF(OPER!C277=0,"",OPER!C277)</f>
        <v/>
      </c>
      <c r="H283" s="30" t="str">
        <f>IF(OPER!R277 = 0,"",OPER!R277)</f>
        <v/>
      </c>
      <c r="I283" s="30" t="str">
        <f>IF(OPER!F277=0,"", OPER!F277)</f>
        <v/>
      </c>
      <c r="J283" s="108" t="str">
        <f>IF(OPER!G277=0,"",OPER!G277)</f>
        <v/>
      </c>
      <c r="K283" s="250">
        <f>+OPER!R277</f>
        <v>0</v>
      </c>
      <c r="L283" s="262">
        <f t="shared" si="20"/>
        <v>0</v>
      </c>
      <c r="M283" s="250">
        <f t="shared" si="21"/>
        <v>0</v>
      </c>
      <c r="N283" s="205" t="str">
        <f>IF(OPER!A277=0,"",OPER!A277)</f>
        <v/>
      </c>
      <c r="O283" s="73" t="str">
        <f>IF(OPER!AJ2133=0,"",OPER!AJ2133)</f>
        <v/>
      </c>
      <c r="P283" s="264" t="str">
        <f>IF(OPER!AH277="EJECUTADO","SI",IF(OPER!AH277="NO EJECUTADO","NO",""))</f>
        <v/>
      </c>
      <c r="Q283" s="264" t="str">
        <f>IF(OPER!AN277="EJECUTADO","SI",IF(OPER!AN277="NO EJECUTADO","NO",""))</f>
        <v/>
      </c>
      <c r="R283" s="221" t="str">
        <f>IFERROR(VLOOKUP(OPER!Z277,OPER!$AU$490:$AV$577,2,0),"NO ASIGNADO")</f>
        <v>NO ASIGNADO</v>
      </c>
      <c r="S283" s="6">
        <f>+OPER!AG277</f>
        <v>0</v>
      </c>
      <c r="T283" s="268" t="str">
        <f>IF($E283=$E282,IF(U282=".",IF(MAX($Q283:Q283,0)=OPER!$AA378,".",IF(OPER!$AB378&lt;=HOUR(U$7),MAX($Q283:Q283,0)+1,".")),","),IF(MAX($Q283:Q283,0)=OPER!$AA378,".",IF(OPER!$AB378&lt;=HOUR(U$7),MAX($Q283:Q283,0)+1,".")))</f>
        <v>,</v>
      </c>
      <c r="U283" s="269" t="str">
        <f>IF($E283=$E282,IF(V282=".",IF(MAX($Q283:T283,0)=OPER!$AA378,".",IF(OPER!$AB378&lt;=HOUR(V$7),MAX($Q283:T283,0)+1,".")),","),IF(MAX($Q283:T283,0)=OPER!$AA378,".",IF(OPER!$AB378&lt;=HOUR(V$7),MAX($Q283:T283,0)+1,".")))</f>
        <v>,</v>
      </c>
      <c r="V283" s="269" t="str">
        <f>IF($E283=$E282,IF(W282=".",IF(MAX($Q283:U283,0)=OPER!$AA378,".",IF(OPER!$AB378&lt;=HOUR(W$7),MAX($Q283:U283,0)+1,".")),","),IF(MAX($Q283:U283,0)=OPER!$AA378,".",IF(OPER!$AB378&lt;=HOUR(W$7),MAX($Q283:U283,0)+1,".")))</f>
        <v>,</v>
      </c>
      <c r="W283" s="269" t="str">
        <f>IF($E283=$E282,IF(X282=".",IF(MAX($Q283:V283,0)=OPER!$AA378,".",IF(OPER!$AB378&lt;=HOUR(X$7),MAX($Q283:V283,0)+1,".")),","),IF(MAX($Q283:V283,0)=OPER!$AA378,".",IF(OPER!$AB378&lt;=HOUR(X$7),MAX($Q283:V283,0)+1,".")))</f>
        <v>,</v>
      </c>
      <c r="X283" s="270" t="str">
        <f>IF($E283=$E282,IF(Y282=".",IF(MAX($Q283:W283,0)=OPER!$AA378,".",IF(OPER!$AB378&lt;=HOUR(Y$7),MAX($Q283:W283,0)+1,".")),","),IF(MAX($Q283:W283,0)=OPER!$AA378,".",IF(OPER!$AB378&lt;=HOUR(Y$7),MAX($Q283:W283,0)+1,".")))</f>
        <v>,</v>
      </c>
      <c r="Y283" s="271" t="str">
        <f>IF($E283=$E282,IF(Z282=".",IF(MAX($Q283:X283,0)=OPER!$AA378,".",IF(OPER!$AB378&lt;=HOUR(Z$7),MAX($Q283:X283,0)+1,".")),","),IF(MAX($Q283:X283,0)=OPER!$AA378,".",IF(OPER!$AB378&lt;=HOUR(Z$7),MAX($Q283:X283,0)+1,".")))</f>
        <v>,</v>
      </c>
      <c r="Z283" s="269" t="str">
        <f>IF($E283=$E282,IF(AA282=".",IF(MAX($Q283:Y283,0)=OPER!$AA378,".",IF(OPER!$AB378&lt;=HOUR(AA$7),MAX($Q283:Y283,0)+1,".")),","),IF(MAX($Q283:Y283,0)=OPER!$AA378,".",IF(OPER!$AB378&lt;=HOUR(AA$7),MAX($Q283:Y283,0)+1,".")))</f>
        <v>,</v>
      </c>
      <c r="AA283" s="269" t="str">
        <f>IF($E283=$E282,IF(AB282=".",IF(MAX($Q283:Z283,0)=OPER!$AA378,".",IF(OPER!$AB378&lt;=HOUR(AB$7),MAX($Q283:Z283,0)+1,".")),","),IF(MAX($Q283:Z283,0)=OPER!$AA378,".",IF(OPER!$AB378&lt;=HOUR(AB$7),MAX($Q283:Z283,0)+1,".")))</f>
        <v>,</v>
      </c>
      <c r="AB283" s="270" t="str">
        <f>IF($E283=$E282,IF(AC282=".",IF(MAX($Q283:AA283,0)=OPER!$AA378,".",IF(OPER!$AB378&lt;=HOUR(AC$7),MAX($Q283:AA283,0)+1,".")),","),IF(MAX($Q283:AA283,0)=OPER!$AA378,".",IF(OPER!$AB378&lt;=HOUR(AC$7),MAX($Q283:AA283,0)+1,".")))</f>
        <v>,</v>
      </c>
      <c r="AC283" s="271" t="str">
        <f>IF($E283=$E282,IF(AD282=".",IF(MAX($Q283:AB283,0)=OPER!$AA378,".",IF(OPER!$AB378&lt;=HOUR(AD$7),MAX($Q283:AB283,0)+1,".")),","),IF(MAX($Q283:AB283,0)=OPER!$AA378,".",IF(OPER!$AB378&lt;=HOUR(AD$7),MAX($Q283:AB283,0)+1,".")))</f>
        <v>,</v>
      </c>
      <c r="AD283" s="269" t="str">
        <f>IF($E283=$E282,IF(AE282=".",IF(MAX($Q283:AC283,0)=OPER!$AA378,".",IF(OPER!$AB378&lt;=HOUR(AE$7),MAX($Q283:AC283,0)+1,".")),","),IF(MAX($Q283:AC283,0)=OPER!$AA378,".",IF(OPER!$AB378&lt;=HOUR(AE$7),MAX($Q283:AC283,0)+1,".")))</f>
        <v>,</v>
      </c>
      <c r="AE283" s="269" t="str">
        <f>IF($E283=$E282,IF(AF282=".",IF(MAX($Q283:AD283,0)=OPER!$AA378,".",IF(OPER!$AB378&lt;=HOUR(AF$7),MAX($Q283:AD283,0)+1,".")),","),IF(MAX($Q283:AD283,0)=OPER!$AA378,".",IF(OPER!$AB378&lt;=HOUR(AF$7),MAX($Q283:AD283,0)+1,".")))</f>
        <v>,</v>
      </c>
      <c r="AF283" s="270" t="str">
        <f>IF($E283=$E282,IF(AG282=".",IF(MAX($Q283:AE283,0)=OPER!$AA378,".",IF(OPER!$AB378&lt;=HOUR(AG$7),MAX($Q283:AE283,0)+1,".")),","),IF(MAX($Q283:AE283,0)=OPER!$AA378,".",IF(OPER!$AB378&lt;=HOUR(AG$7),MAX($Q283:AE283,0)+1,".")))</f>
        <v>,</v>
      </c>
      <c r="AG283" s="271" t="str">
        <f>IF($E283=$E282,IF(AH282=".",IF(MAX($Q283:AF283,0)=OPER!$AA378,".",IF(OPER!$AB378&lt;=HOUR(AH$7),MAX($Q283:AF283,0)+1,".")),","),IF(MAX($Q283:AF283,0)=OPER!$AA378,".",IF(OPER!$AB378&lt;=HOUR(AH$7),MAX($Q283:AF283,0)+1,".")))</f>
        <v>,</v>
      </c>
      <c r="AH283" s="269" t="str">
        <f>IF($E283=$E282,IF(AI282=".",IF(MAX($Q283:AG283,0)=OPER!$AA378,".",IF(OPER!$AB378&lt;=HOUR(AI$7),MAX($Q283:AG283,0)+1,".")),","),IF(MAX($Q283:AG283,0)=OPER!$AA378,".",IF(OPER!$AB378&lt;=HOUR(AI$7),MAX($Q283:AG283,0)+1,".")))</f>
        <v>,</v>
      </c>
      <c r="AI283" s="269" t="str">
        <f>IF($E283=$E282,IF(AJ282=".",IF(MAX($Q283:AH283,0)=OPER!$AA378,".",IF(OPER!$AB378&lt;=HOUR(AJ$7),MAX($Q283:AH283,0)+1,".")),","),IF(MAX($Q283:AH283,0)=OPER!$AA378,".",IF(OPER!$AB378&lt;=HOUR(AJ$7),MAX($Q283:AH283,0)+1,".")))</f>
        <v>,</v>
      </c>
      <c r="AJ283" s="270" t="str">
        <f>IF($E283=$E282,IF(AK282=".",IF(MAX($Q283:AI283,0)=OPER!$AA378,".",IF(OPER!$AB378&lt;=HOUR(AK$7),MAX($Q283:AI283,0)+1,".")),","),IF(MAX($Q283:AI283,0)=OPER!$AA378,".",IF(OPER!$AB378&lt;=HOUR(AK$7),MAX($Q283:AI283,0)+1,".")))</f>
        <v>,</v>
      </c>
      <c r="AK283" s="271" t="str">
        <f>IF($E283=$E282,IF(AL282=".",IF(MAX($Q283:AJ283,0)=OPER!$AA378,".",IF(OPER!$AB378&lt;=HOUR(AL$7),MAX($Q283:AJ283,0)+1,".")),","),IF(MAX($Q283:AJ283,0)=OPER!$AA378,".",IF(OPER!$AB378&lt;=HOUR(AL$7),MAX($Q283:AJ283,0)+1,".")))</f>
        <v>,</v>
      </c>
      <c r="AL283" s="269" t="str">
        <f>IF($E283=$E282,IF(AM282=".",IF(MAX($Q283:AK283,0)=OPER!$AA378,".",IF(OPER!$AB378&lt;=HOUR(AM$7),MAX($Q283:AK283,0)+1,".")),","),IF(MAX($Q283:AK283,0)=OPER!$AA378,".",IF(OPER!$AB378&lt;=HOUR(AM$7),MAX($Q283:AK283,0)+1,".")))</f>
        <v>,</v>
      </c>
      <c r="AM283" s="269" t="str">
        <f>IF($E283=$E282,IF(AN282=".",IF(MAX($Q283:AL283,0)=OPER!$AA378,".",IF(OPER!$AB378&lt;=HOUR(AN$7),MAX($Q283:AL283,0)+1,".")),","),IF(MAX($Q283:AL283,0)=OPER!$AA378,".",IF(OPER!$AB378&lt;=HOUR(AN$7),MAX($Q283:AL283,0)+1,".")))</f>
        <v>,</v>
      </c>
      <c r="AN283" s="270" t="str">
        <f>IF($E283=$E282,IF(AO282=".",IF(MAX($Q283:AM283,0)=OPER!$AA378,".",IF(OPER!$AB378&lt;=HOUR(AO$7),MAX($Q283:AM283,0)+1,".")),","),IF(MAX($Q283:AM283,0)=OPER!$AA378,".",IF(OPER!$AB378&lt;=HOUR(AO$7),MAX($Q283:AM283,0)+1,".")))</f>
        <v>,</v>
      </c>
      <c r="AO283" s="271" t="str">
        <f>IF($E283=$E282,IF(AP282=".",IF(MAX($Q283:AN283,0)=OPER!$AA378,".",IF(OPER!$AB378&lt;=HOUR(AP$7),MAX($Q283:AN283,0)+1,".")),","),IF(MAX($Q283:AN283,0)=OPER!$AA378,".",IF(OPER!$AB378&lt;=HOUR(AP$7),MAX($Q283:AN283,0)+1,".")))</f>
        <v>,</v>
      </c>
      <c r="AP283" s="269" t="str">
        <f>IF($E283=$E282,IF(AQ282=".",IF(MAX($Q283:AO283,0)=OPER!$AA378,".",IF(OPER!$AB378&lt;=HOUR(AQ$7),MAX($Q283:AO283,0)+1,".")),","),IF(MAX($Q283:AO283,0)=OPER!$AA378,".",IF(OPER!$AB378&lt;=HOUR(AQ$7),MAX($Q283:AO283,0)+1,".")))</f>
        <v>,</v>
      </c>
      <c r="AQ283" s="269" t="str">
        <f>IF($E283=$E282,IF(AR282=".",IF(MAX($Q283:AP283,0)=OPER!$AA378,".",IF(OPER!$AB378&lt;=HOUR(AR$7),MAX($Q283:AP283,0)+1,".")),","),IF(MAX($Q283:AP283,0)=OPER!$AA378,".",IF(OPER!$AB378&lt;=HOUR(AR$7),MAX($Q283:AP283,0)+1,".")))</f>
        <v>,</v>
      </c>
      <c r="AR283" s="270" t="str">
        <f>IF($E283=$E282,IF(AS282=".",IF(MAX($Q283:AQ283,0)=OPER!$AA378,".",IF(OPER!$AB378&lt;=HOUR(AS$7),MAX($Q283:AQ283,0)+1,".")),","),IF(MAX($Q283:AQ283,0)=OPER!$AA378,".",IF(OPER!$AB378&lt;=HOUR(AS$7),MAX($Q283:AQ283,0)+1,".")))</f>
        <v>,</v>
      </c>
      <c r="AS283" s="271" t="str">
        <f>IF($E283=$E282,IF(AT282=".",IF(MAX($Q283:AR283,0)=OPER!$AA378,".",IF(OPER!$AB378&lt;=HOUR(AT$7),MAX($Q283:AR283,0)+1,".")),","),IF(MAX($Q283:AR283,0)=OPER!$AA378,".",IF(OPER!$AB378&lt;=HOUR(AT$7),MAX($Q283:AR283,0)+1,".")))</f>
        <v>,</v>
      </c>
      <c r="AT283" s="269" t="str">
        <f>IF($E283=$E282,IF(AU282=".",IF(MAX($Q283:AS283,0)=OPER!$AA378,".",IF(OPER!$AB378&lt;=HOUR(AU$7),MAX($Q283:AS283,0)+1,".")),","),IF(MAX($Q283:AS283,0)=OPER!$AA378,".",IF(OPER!$AB378&lt;=HOUR(AU$7),MAX($Q283:AS283,0)+1,".")))</f>
        <v>,</v>
      </c>
      <c r="AU283" s="269" t="str">
        <f>IF($E283=$E282,IF(AV282=".",IF(MAX($Q283:AT283,0)=OPER!$AA378,".",IF(OPER!$AB378&lt;=HOUR(AV$7),MAX($Q283:AT283,0)+1,".")),","),IF(MAX($Q283:AT283,0)=OPER!$AA378,".",IF(OPER!$AB378&lt;=HOUR(AV$7),MAX($Q283:AT283,0)+1,".")))</f>
        <v>,</v>
      </c>
      <c r="AV283" s="270" t="str">
        <f>IF($E283=$E282,IF(AW282=".",IF(MAX($Q283:AU283,0)=OPER!$AA378,".",IF(OPER!$AB378&lt;=HOUR(AW$7),MAX($Q283:AU283,0)+1,".")),","),IF(MAX($Q283:AU283,0)=OPER!$AA378,".",IF(OPER!$AB378&lt;=HOUR(AW$7),MAX($Q283:AU283,0)+1,".")))</f>
        <v>,</v>
      </c>
      <c r="AW283" s="271" t="str">
        <f>IF($E283=$E282,IF(AX282=".",IF(MAX($Q283:AV283,0)=OPER!$AA378,".",IF(OPER!$AB378&lt;=HOUR(AX$7),MAX($Q283:AV283,0)+1,".")),","),IF(MAX($Q283:AV283,0)=OPER!$AA378,".",IF(OPER!$AB378&lt;=HOUR(AX$7),MAX($Q283:AV283,0)+1,".")))</f>
        <v>,</v>
      </c>
      <c r="AX283" s="269" t="str">
        <f>IF($E283=$E282,IF(AY282=".",IF(MAX($Q283:AW283,0)=OPER!$AA378,".",IF(OPER!$AB378&lt;=HOUR(AY$7),MAX($Q283:AW283,0)+1,".")),","),IF(MAX($Q283:AW283,0)=OPER!$AA378,".",IF(OPER!$AB378&lt;=HOUR(AY$7),MAX($Q283:AW283,0)+1,".")))</f>
        <v>,</v>
      </c>
      <c r="AY283" s="269" t="str">
        <f>IF($E283=$E282,IF(AZ282=".",IF(MAX($Q283:AX283,0)=OPER!$AA378,".",IF(OPER!$AB378&lt;=HOUR(AZ$7),MAX($Q283:AX283,0)+1,".")),","),IF(MAX($Q283:AX283,0)=OPER!$AA378,".",IF(OPER!$AB378&lt;=HOUR(AZ$7),MAX($Q283:AX283,0)+1,".")))</f>
        <v>,</v>
      </c>
      <c r="AZ283" s="270" t="str">
        <f>IF($E283=$E282,IF(BA282=".",IF(MAX($Q283:AY283,0)=OPER!$AA378,".",IF(OPER!$AB378&lt;=HOUR(BA$7),MAX($Q283:AY283,0)+1,".")),","),IF(MAX($Q283:AY283,0)=OPER!$AA378,".",IF(OPER!$AB378&lt;=HOUR(BA$7),MAX($Q283:AY283,0)+1,".")))</f>
        <v>,</v>
      </c>
      <c r="BA283" s="30">
        <f>+OPER!AK277</f>
        <v>0</v>
      </c>
    </row>
    <row r="284" spans="1:53" ht="59.8" x14ac:dyDescent="0.2">
      <c r="A284" s="282" t="str">
        <f>IF(OPER!AF278=0,"",OPER!AF278)</f>
        <v/>
      </c>
      <c r="B284" s="109" t="str">
        <f>IF(OPER!V278=0,"",OPER!V278)</f>
        <v/>
      </c>
      <c r="C284" s="71" t="str">
        <f>IF(OPER!U278 = 0,"", OPER!U278)</f>
        <v/>
      </c>
      <c r="D284" s="30" t="str">
        <f t="shared" si="19"/>
        <v/>
      </c>
      <c r="E284" s="262" t="str">
        <f>IF(OPER!X278 = 0,"",OPER!X278)</f>
        <v/>
      </c>
      <c r="F284" s="262" t="str">
        <f>IF(OPER!I278 = 0,"",OPER!I278)</f>
        <v/>
      </c>
      <c r="G284" s="263" t="str">
        <f>IF(OPER!C278=0,"",OPER!C278)</f>
        <v/>
      </c>
      <c r="H284" s="30" t="str">
        <f>IF(OPER!R278 = 0,"",OPER!R278)</f>
        <v/>
      </c>
      <c r="I284" s="30" t="str">
        <f>IF(OPER!F278=0,"", OPER!F278)</f>
        <v/>
      </c>
      <c r="J284" s="108" t="str">
        <f>IF(OPER!G278=0,"",OPER!G278)</f>
        <v/>
      </c>
      <c r="K284" s="250">
        <f>+OPER!R278</f>
        <v>0</v>
      </c>
      <c r="L284" s="262">
        <f t="shared" si="20"/>
        <v>0</v>
      </c>
      <c r="M284" s="250">
        <f t="shared" si="21"/>
        <v>0</v>
      </c>
      <c r="N284" s="205" t="str">
        <f>IF(OPER!A278=0,"",OPER!A278)</f>
        <v/>
      </c>
      <c r="O284" s="73" t="str">
        <f>IF(OPER!AJ2134=0,"",OPER!AJ2134)</f>
        <v/>
      </c>
      <c r="P284" s="264" t="str">
        <f>IF(OPER!AH278="EJECUTADO","SI",IF(OPER!AH278="NO EJECUTADO","NO",""))</f>
        <v/>
      </c>
      <c r="Q284" s="264" t="str">
        <f>IF(OPER!AN278="EJECUTADO","SI",IF(OPER!AN278="NO EJECUTADO","NO",""))</f>
        <v/>
      </c>
      <c r="R284" s="221" t="str">
        <f>IFERROR(VLOOKUP(OPER!Z278,OPER!$AU$490:$AV$577,2,0),"NO ASIGNADO")</f>
        <v>NO ASIGNADO</v>
      </c>
      <c r="S284" s="6">
        <f>+OPER!AG278</f>
        <v>0</v>
      </c>
      <c r="T284" s="268" t="str">
        <f>IF($E284=$E283,IF(U283=".",IF(MAX($Q284:Q284,0)=OPER!$AA379,".",IF(OPER!$AB379&lt;=HOUR(U$7),MAX($Q284:Q284,0)+1,".")),","),IF(MAX($Q284:Q284,0)=OPER!$AA379,".",IF(OPER!$AB379&lt;=HOUR(U$7),MAX($Q284:Q284,0)+1,".")))</f>
        <v>,</v>
      </c>
      <c r="U284" s="269" t="str">
        <f>IF($E284=$E283,IF(V283=".",IF(MAX($Q284:T284,0)=OPER!$AA379,".",IF(OPER!$AB379&lt;=HOUR(V$7),MAX($Q284:T284,0)+1,".")),","),IF(MAX($Q284:T284,0)=OPER!$AA379,".",IF(OPER!$AB379&lt;=HOUR(V$7),MAX($Q284:T284,0)+1,".")))</f>
        <v>,</v>
      </c>
      <c r="V284" s="269" t="str">
        <f>IF($E284=$E283,IF(W283=".",IF(MAX($Q284:U284,0)=OPER!$AA379,".",IF(OPER!$AB379&lt;=HOUR(W$7),MAX($Q284:U284,0)+1,".")),","),IF(MAX($Q284:U284,0)=OPER!$AA379,".",IF(OPER!$AB379&lt;=HOUR(W$7),MAX($Q284:U284,0)+1,".")))</f>
        <v>,</v>
      </c>
      <c r="W284" s="269" t="str">
        <f>IF($E284=$E283,IF(X283=".",IF(MAX($Q284:V284,0)=OPER!$AA379,".",IF(OPER!$AB379&lt;=HOUR(X$7),MAX($Q284:V284,0)+1,".")),","),IF(MAX($Q284:V284,0)=OPER!$AA379,".",IF(OPER!$AB379&lt;=HOUR(X$7),MAX($Q284:V284,0)+1,".")))</f>
        <v>,</v>
      </c>
      <c r="X284" s="270" t="str">
        <f>IF($E284=$E283,IF(Y283=".",IF(MAX($Q284:W284,0)=OPER!$AA379,".",IF(OPER!$AB379&lt;=HOUR(Y$7),MAX($Q284:W284,0)+1,".")),","),IF(MAX($Q284:W284,0)=OPER!$AA379,".",IF(OPER!$AB379&lt;=HOUR(Y$7),MAX($Q284:W284,0)+1,".")))</f>
        <v>,</v>
      </c>
      <c r="Y284" s="271" t="str">
        <f>IF($E284=$E283,IF(Z283=".",IF(MAX($Q284:X284,0)=OPER!$AA379,".",IF(OPER!$AB379&lt;=HOUR(Z$7),MAX($Q284:X284,0)+1,".")),","),IF(MAX($Q284:X284,0)=OPER!$AA379,".",IF(OPER!$AB379&lt;=HOUR(Z$7),MAX($Q284:X284,0)+1,".")))</f>
        <v>,</v>
      </c>
      <c r="Z284" s="269" t="str">
        <f>IF($E284=$E283,IF(AA283=".",IF(MAX($Q284:Y284,0)=OPER!$AA379,".",IF(OPER!$AB379&lt;=HOUR(AA$7),MAX($Q284:Y284,0)+1,".")),","),IF(MAX($Q284:Y284,0)=OPER!$AA379,".",IF(OPER!$AB379&lt;=HOUR(AA$7),MAX($Q284:Y284,0)+1,".")))</f>
        <v>,</v>
      </c>
      <c r="AA284" s="269" t="str">
        <f>IF($E284=$E283,IF(AB283=".",IF(MAX($Q284:Z284,0)=OPER!$AA379,".",IF(OPER!$AB379&lt;=HOUR(AB$7),MAX($Q284:Z284,0)+1,".")),","),IF(MAX($Q284:Z284,0)=OPER!$AA379,".",IF(OPER!$AB379&lt;=HOUR(AB$7),MAX($Q284:Z284,0)+1,".")))</f>
        <v>,</v>
      </c>
      <c r="AB284" s="270" t="str">
        <f>IF($E284=$E283,IF(AC283=".",IF(MAX($Q284:AA284,0)=OPER!$AA379,".",IF(OPER!$AB379&lt;=HOUR(AC$7),MAX($Q284:AA284,0)+1,".")),","),IF(MAX($Q284:AA284,0)=OPER!$AA379,".",IF(OPER!$AB379&lt;=HOUR(AC$7),MAX($Q284:AA284,0)+1,".")))</f>
        <v>,</v>
      </c>
      <c r="AC284" s="271" t="str">
        <f>IF($E284=$E283,IF(AD283=".",IF(MAX($Q284:AB284,0)=OPER!$AA379,".",IF(OPER!$AB379&lt;=HOUR(AD$7),MAX($Q284:AB284,0)+1,".")),","),IF(MAX($Q284:AB284,0)=OPER!$AA379,".",IF(OPER!$AB379&lt;=HOUR(AD$7),MAX($Q284:AB284,0)+1,".")))</f>
        <v>,</v>
      </c>
      <c r="AD284" s="269" t="str">
        <f>IF($E284=$E283,IF(AE283=".",IF(MAX($Q284:AC284,0)=OPER!$AA379,".",IF(OPER!$AB379&lt;=HOUR(AE$7),MAX($Q284:AC284,0)+1,".")),","),IF(MAX($Q284:AC284,0)=OPER!$AA379,".",IF(OPER!$AB379&lt;=HOUR(AE$7),MAX($Q284:AC284,0)+1,".")))</f>
        <v>,</v>
      </c>
      <c r="AE284" s="269" t="str">
        <f>IF($E284=$E283,IF(AF283=".",IF(MAX($Q284:AD284,0)=OPER!$AA379,".",IF(OPER!$AB379&lt;=HOUR(AF$7),MAX($Q284:AD284,0)+1,".")),","),IF(MAX($Q284:AD284,0)=OPER!$AA379,".",IF(OPER!$AB379&lt;=HOUR(AF$7),MAX($Q284:AD284,0)+1,".")))</f>
        <v>,</v>
      </c>
      <c r="AF284" s="270" t="str">
        <f>IF($E284=$E283,IF(AG283=".",IF(MAX($Q284:AE284,0)=OPER!$AA379,".",IF(OPER!$AB379&lt;=HOUR(AG$7),MAX($Q284:AE284,0)+1,".")),","),IF(MAX($Q284:AE284,0)=OPER!$AA379,".",IF(OPER!$AB379&lt;=HOUR(AG$7),MAX($Q284:AE284,0)+1,".")))</f>
        <v>,</v>
      </c>
      <c r="AG284" s="271" t="str">
        <f>IF($E284=$E283,IF(AH283=".",IF(MAX($Q284:AF284,0)=OPER!$AA379,".",IF(OPER!$AB379&lt;=HOUR(AH$7),MAX($Q284:AF284,0)+1,".")),","),IF(MAX($Q284:AF284,0)=OPER!$AA379,".",IF(OPER!$AB379&lt;=HOUR(AH$7),MAX($Q284:AF284,0)+1,".")))</f>
        <v>,</v>
      </c>
      <c r="AH284" s="269" t="str">
        <f>IF($E284=$E283,IF(AI283=".",IF(MAX($Q284:AG284,0)=OPER!$AA379,".",IF(OPER!$AB379&lt;=HOUR(AI$7),MAX($Q284:AG284,0)+1,".")),","),IF(MAX($Q284:AG284,0)=OPER!$AA379,".",IF(OPER!$AB379&lt;=HOUR(AI$7),MAX($Q284:AG284,0)+1,".")))</f>
        <v>,</v>
      </c>
      <c r="AI284" s="269" t="str">
        <f>IF($E284=$E283,IF(AJ283=".",IF(MAX($Q284:AH284,0)=OPER!$AA379,".",IF(OPER!$AB379&lt;=HOUR(AJ$7),MAX($Q284:AH284,0)+1,".")),","),IF(MAX($Q284:AH284,0)=OPER!$AA379,".",IF(OPER!$AB379&lt;=HOUR(AJ$7),MAX($Q284:AH284,0)+1,".")))</f>
        <v>,</v>
      </c>
      <c r="AJ284" s="270" t="str">
        <f>IF($E284=$E283,IF(AK283=".",IF(MAX($Q284:AI284,0)=OPER!$AA379,".",IF(OPER!$AB379&lt;=HOUR(AK$7),MAX($Q284:AI284,0)+1,".")),","),IF(MAX($Q284:AI284,0)=OPER!$AA379,".",IF(OPER!$AB379&lt;=HOUR(AK$7),MAX($Q284:AI284,0)+1,".")))</f>
        <v>,</v>
      </c>
      <c r="AK284" s="271" t="str">
        <f>IF($E284=$E283,IF(AL283=".",IF(MAX($Q284:AJ284,0)=OPER!$AA379,".",IF(OPER!$AB379&lt;=HOUR(AL$7),MAX($Q284:AJ284,0)+1,".")),","),IF(MAX($Q284:AJ284,0)=OPER!$AA379,".",IF(OPER!$AB379&lt;=HOUR(AL$7),MAX($Q284:AJ284,0)+1,".")))</f>
        <v>,</v>
      </c>
      <c r="AL284" s="269" t="str">
        <f>IF($E284=$E283,IF(AM283=".",IF(MAX($Q284:AK284,0)=OPER!$AA379,".",IF(OPER!$AB379&lt;=HOUR(AM$7),MAX($Q284:AK284,0)+1,".")),","),IF(MAX($Q284:AK284,0)=OPER!$AA379,".",IF(OPER!$AB379&lt;=HOUR(AM$7),MAX($Q284:AK284,0)+1,".")))</f>
        <v>,</v>
      </c>
      <c r="AM284" s="269" t="str">
        <f>IF($E284=$E283,IF(AN283=".",IF(MAX($Q284:AL284,0)=OPER!$AA379,".",IF(OPER!$AB379&lt;=HOUR(AN$7),MAX($Q284:AL284,0)+1,".")),","),IF(MAX($Q284:AL284,0)=OPER!$AA379,".",IF(OPER!$AB379&lt;=HOUR(AN$7),MAX($Q284:AL284,0)+1,".")))</f>
        <v>,</v>
      </c>
      <c r="AN284" s="270" t="str">
        <f>IF($E284=$E283,IF(AO283=".",IF(MAX($Q284:AM284,0)=OPER!$AA379,".",IF(OPER!$AB379&lt;=HOUR(AO$7),MAX($Q284:AM284,0)+1,".")),","),IF(MAX($Q284:AM284,0)=OPER!$AA379,".",IF(OPER!$AB379&lt;=HOUR(AO$7),MAX($Q284:AM284,0)+1,".")))</f>
        <v>,</v>
      </c>
      <c r="AO284" s="271" t="str">
        <f>IF($E284=$E283,IF(AP283=".",IF(MAX($Q284:AN284,0)=OPER!$AA379,".",IF(OPER!$AB379&lt;=HOUR(AP$7),MAX($Q284:AN284,0)+1,".")),","),IF(MAX($Q284:AN284,0)=OPER!$AA379,".",IF(OPER!$AB379&lt;=HOUR(AP$7),MAX($Q284:AN284,0)+1,".")))</f>
        <v>,</v>
      </c>
      <c r="AP284" s="269" t="str">
        <f>IF($E284=$E283,IF(AQ283=".",IF(MAX($Q284:AO284,0)=OPER!$AA379,".",IF(OPER!$AB379&lt;=HOUR(AQ$7),MAX($Q284:AO284,0)+1,".")),","),IF(MAX($Q284:AO284,0)=OPER!$AA379,".",IF(OPER!$AB379&lt;=HOUR(AQ$7),MAX($Q284:AO284,0)+1,".")))</f>
        <v>,</v>
      </c>
      <c r="AQ284" s="269" t="str">
        <f>IF($E284=$E283,IF(AR283=".",IF(MAX($Q284:AP284,0)=OPER!$AA379,".",IF(OPER!$AB379&lt;=HOUR(AR$7),MAX($Q284:AP284,0)+1,".")),","),IF(MAX($Q284:AP284,0)=OPER!$AA379,".",IF(OPER!$AB379&lt;=HOUR(AR$7),MAX($Q284:AP284,0)+1,".")))</f>
        <v>,</v>
      </c>
      <c r="AR284" s="270" t="str">
        <f>IF($E284=$E283,IF(AS283=".",IF(MAX($Q284:AQ284,0)=OPER!$AA379,".",IF(OPER!$AB379&lt;=HOUR(AS$7),MAX($Q284:AQ284,0)+1,".")),","),IF(MAX($Q284:AQ284,0)=OPER!$AA379,".",IF(OPER!$AB379&lt;=HOUR(AS$7),MAX($Q284:AQ284,0)+1,".")))</f>
        <v>,</v>
      </c>
      <c r="AS284" s="271" t="str">
        <f>IF($E284=$E283,IF(AT283=".",IF(MAX($Q284:AR284,0)=OPER!$AA379,".",IF(OPER!$AB379&lt;=HOUR(AT$7),MAX($Q284:AR284,0)+1,".")),","),IF(MAX($Q284:AR284,0)=OPER!$AA379,".",IF(OPER!$AB379&lt;=HOUR(AT$7),MAX($Q284:AR284,0)+1,".")))</f>
        <v>,</v>
      </c>
      <c r="AT284" s="269" t="str">
        <f>IF($E284=$E283,IF(AU283=".",IF(MAX($Q284:AS284,0)=OPER!$AA379,".",IF(OPER!$AB379&lt;=HOUR(AU$7),MAX($Q284:AS284,0)+1,".")),","),IF(MAX($Q284:AS284,0)=OPER!$AA379,".",IF(OPER!$AB379&lt;=HOUR(AU$7),MAX($Q284:AS284,0)+1,".")))</f>
        <v>,</v>
      </c>
      <c r="AU284" s="269" t="str">
        <f>IF($E284=$E283,IF(AV283=".",IF(MAX($Q284:AT284,0)=OPER!$AA379,".",IF(OPER!$AB379&lt;=HOUR(AV$7),MAX($Q284:AT284,0)+1,".")),","),IF(MAX($Q284:AT284,0)=OPER!$AA379,".",IF(OPER!$AB379&lt;=HOUR(AV$7),MAX($Q284:AT284,0)+1,".")))</f>
        <v>,</v>
      </c>
      <c r="AV284" s="270" t="str">
        <f>IF($E284=$E283,IF(AW283=".",IF(MAX($Q284:AU284,0)=OPER!$AA379,".",IF(OPER!$AB379&lt;=HOUR(AW$7),MAX($Q284:AU284,0)+1,".")),","),IF(MAX($Q284:AU284,0)=OPER!$AA379,".",IF(OPER!$AB379&lt;=HOUR(AW$7),MAX($Q284:AU284,0)+1,".")))</f>
        <v>,</v>
      </c>
      <c r="AW284" s="271" t="str">
        <f>IF($E284=$E283,IF(AX283=".",IF(MAX($Q284:AV284,0)=OPER!$AA379,".",IF(OPER!$AB379&lt;=HOUR(AX$7),MAX($Q284:AV284,0)+1,".")),","),IF(MAX($Q284:AV284,0)=OPER!$AA379,".",IF(OPER!$AB379&lt;=HOUR(AX$7),MAX($Q284:AV284,0)+1,".")))</f>
        <v>,</v>
      </c>
      <c r="AX284" s="269" t="str">
        <f>IF($E284=$E283,IF(AY283=".",IF(MAX($Q284:AW284,0)=OPER!$AA379,".",IF(OPER!$AB379&lt;=HOUR(AY$7),MAX($Q284:AW284,0)+1,".")),","),IF(MAX($Q284:AW284,0)=OPER!$AA379,".",IF(OPER!$AB379&lt;=HOUR(AY$7),MAX($Q284:AW284,0)+1,".")))</f>
        <v>,</v>
      </c>
      <c r="AY284" s="269" t="str">
        <f>IF($E284=$E283,IF(AZ283=".",IF(MAX($Q284:AX284,0)=OPER!$AA379,".",IF(OPER!$AB379&lt;=HOUR(AZ$7),MAX($Q284:AX284,0)+1,".")),","),IF(MAX($Q284:AX284,0)=OPER!$AA379,".",IF(OPER!$AB379&lt;=HOUR(AZ$7),MAX($Q284:AX284,0)+1,".")))</f>
        <v>,</v>
      </c>
      <c r="AZ284" s="270" t="str">
        <f>IF($E284=$E283,IF(BA283=".",IF(MAX($Q284:AY284,0)=OPER!$AA379,".",IF(OPER!$AB379&lt;=HOUR(BA$7),MAX($Q284:AY284,0)+1,".")),","),IF(MAX($Q284:AY284,0)=OPER!$AA379,".",IF(OPER!$AB379&lt;=HOUR(BA$7),MAX($Q284:AY284,0)+1,".")))</f>
        <v>,</v>
      </c>
      <c r="BA284" s="30">
        <f>+OPER!AK278</f>
        <v>0</v>
      </c>
    </row>
    <row r="285" spans="1:53" ht="59.8" x14ac:dyDescent="0.2">
      <c r="A285" s="282" t="str">
        <f>IF(OPER!AF279=0,"",OPER!AF279)</f>
        <v/>
      </c>
      <c r="B285" s="109" t="str">
        <f>IF(OPER!V279=0,"",OPER!V279)</f>
        <v/>
      </c>
      <c r="C285" s="71" t="str">
        <f>IF(OPER!U279 = 0,"", OPER!U279)</f>
        <v/>
      </c>
      <c r="D285" s="30" t="str">
        <f t="shared" si="19"/>
        <v/>
      </c>
      <c r="E285" s="262" t="str">
        <f>IF(OPER!X279 = 0,"",OPER!X279)</f>
        <v/>
      </c>
      <c r="F285" s="262" t="str">
        <f>IF(OPER!I279 = 0,"",OPER!I279)</f>
        <v/>
      </c>
      <c r="G285" s="263" t="str">
        <f>IF(OPER!C279=0,"",OPER!C279)</f>
        <v/>
      </c>
      <c r="H285" s="30" t="str">
        <f>IF(OPER!R279 = 0,"",OPER!R279)</f>
        <v/>
      </c>
      <c r="I285" s="30" t="str">
        <f>IF(OPER!F279=0,"", OPER!F279)</f>
        <v/>
      </c>
      <c r="J285" s="108" t="str">
        <f>IF(OPER!G279=0,"",OPER!G279)</f>
        <v/>
      </c>
      <c r="K285" s="250">
        <f>+OPER!R279</f>
        <v>0</v>
      </c>
      <c r="L285" s="262">
        <f t="shared" si="20"/>
        <v>0</v>
      </c>
      <c r="M285" s="250">
        <f t="shared" si="21"/>
        <v>0</v>
      </c>
      <c r="N285" s="205" t="str">
        <f>IF(OPER!A279=0,"",OPER!A279)</f>
        <v/>
      </c>
      <c r="O285" s="73" t="str">
        <f>IF(OPER!AJ2135=0,"",OPER!AJ2135)</f>
        <v/>
      </c>
      <c r="P285" s="264" t="str">
        <f>IF(OPER!AH279="EJECUTADO","SI",IF(OPER!AH279="NO EJECUTADO","NO",""))</f>
        <v/>
      </c>
      <c r="Q285" s="264" t="str">
        <f>IF(OPER!AN279="EJECUTADO","SI",IF(OPER!AN279="NO EJECUTADO","NO",""))</f>
        <v/>
      </c>
      <c r="R285" s="221" t="str">
        <f>IFERROR(VLOOKUP(OPER!Z279,OPER!$AU$490:$AV$577,2,0),"NO ASIGNADO")</f>
        <v>NO ASIGNADO</v>
      </c>
      <c r="S285" s="6">
        <f>+OPER!AG279</f>
        <v>0</v>
      </c>
      <c r="T285" s="268" t="str">
        <f>IF($E285=$E284,IF(U284=".",IF(MAX($Q285:Q285,0)=OPER!$AA380,".",IF(OPER!$AB380&lt;=HOUR(U$7),MAX($Q285:Q285,0)+1,".")),","),IF(MAX($Q285:Q285,0)=OPER!$AA380,".",IF(OPER!$AB380&lt;=HOUR(U$7),MAX($Q285:Q285,0)+1,".")))</f>
        <v>,</v>
      </c>
      <c r="U285" s="269" t="str">
        <f>IF($E285=$E284,IF(V284=".",IF(MAX($Q285:T285,0)=OPER!$AA380,".",IF(OPER!$AB380&lt;=HOUR(V$7),MAX($Q285:T285,0)+1,".")),","),IF(MAX($Q285:T285,0)=OPER!$AA380,".",IF(OPER!$AB380&lt;=HOUR(V$7),MAX($Q285:T285,0)+1,".")))</f>
        <v>,</v>
      </c>
      <c r="V285" s="269" t="str">
        <f>IF($E285=$E284,IF(W284=".",IF(MAX($Q285:U285,0)=OPER!$AA380,".",IF(OPER!$AB380&lt;=HOUR(W$7),MAX($Q285:U285,0)+1,".")),","),IF(MAX($Q285:U285,0)=OPER!$AA380,".",IF(OPER!$AB380&lt;=HOUR(W$7),MAX($Q285:U285,0)+1,".")))</f>
        <v>,</v>
      </c>
      <c r="W285" s="269" t="str">
        <f>IF($E285=$E284,IF(X284=".",IF(MAX($Q285:V285,0)=OPER!$AA380,".",IF(OPER!$AB380&lt;=HOUR(X$7),MAX($Q285:V285,0)+1,".")),","),IF(MAX($Q285:V285,0)=OPER!$AA380,".",IF(OPER!$AB380&lt;=HOUR(X$7),MAX($Q285:V285,0)+1,".")))</f>
        <v>,</v>
      </c>
      <c r="X285" s="270" t="str">
        <f>IF($E285=$E284,IF(Y284=".",IF(MAX($Q285:W285,0)=OPER!$AA380,".",IF(OPER!$AB380&lt;=HOUR(Y$7),MAX($Q285:W285,0)+1,".")),","),IF(MAX($Q285:W285,0)=OPER!$AA380,".",IF(OPER!$AB380&lt;=HOUR(Y$7),MAX($Q285:W285,0)+1,".")))</f>
        <v>,</v>
      </c>
      <c r="Y285" s="271" t="str">
        <f>IF($E285=$E284,IF(Z284=".",IF(MAX($Q285:X285,0)=OPER!$AA380,".",IF(OPER!$AB380&lt;=HOUR(Z$7),MAX($Q285:X285,0)+1,".")),","),IF(MAX($Q285:X285,0)=OPER!$AA380,".",IF(OPER!$AB380&lt;=HOUR(Z$7),MAX($Q285:X285,0)+1,".")))</f>
        <v>,</v>
      </c>
      <c r="Z285" s="269" t="str">
        <f>IF($E285=$E284,IF(AA284=".",IF(MAX($Q285:Y285,0)=OPER!$AA380,".",IF(OPER!$AB380&lt;=HOUR(AA$7),MAX($Q285:Y285,0)+1,".")),","),IF(MAX($Q285:Y285,0)=OPER!$AA380,".",IF(OPER!$AB380&lt;=HOUR(AA$7),MAX($Q285:Y285,0)+1,".")))</f>
        <v>,</v>
      </c>
      <c r="AA285" s="269" t="str">
        <f>IF($E285=$E284,IF(AB284=".",IF(MAX($Q285:Z285,0)=OPER!$AA380,".",IF(OPER!$AB380&lt;=HOUR(AB$7),MAX($Q285:Z285,0)+1,".")),","),IF(MAX($Q285:Z285,0)=OPER!$AA380,".",IF(OPER!$AB380&lt;=HOUR(AB$7),MAX($Q285:Z285,0)+1,".")))</f>
        <v>,</v>
      </c>
      <c r="AB285" s="270" t="str">
        <f>IF($E285=$E284,IF(AC284=".",IF(MAX($Q285:AA285,0)=OPER!$AA380,".",IF(OPER!$AB380&lt;=HOUR(AC$7),MAX($Q285:AA285,0)+1,".")),","),IF(MAX($Q285:AA285,0)=OPER!$AA380,".",IF(OPER!$AB380&lt;=HOUR(AC$7),MAX($Q285:AA285,0)+1,".")))</f>
        <v>,</v>
      </c>
      <c r="AC285" s="271" t="str">
        <f>IF($E285=$E284,IF(AD284=".",IF(MAX($Q285:AB285,0)=OPER!$AA380,".",IF(OPER!$AB380&lt;=HOUR(AD$7),MAX($Q285:AB285,0)+1,".")),","),IF(MAX($Q285:AB285,0)=OPER!$AA380,".",IF(OPER!$AB380&lt;=HOUR(AD$7),MAX($Q285:AB285,0)+1,".")))</f>
        <v>,</v>
      </c>
      <c r="AD285" s="269" t="str">
        <f>IF($E285=$E284,IF(AE284=".",IF(MAX($Q285:AC285,0)=OPER!$AA380,".",IF(OPER!$AB380&lt;=HOUR(AE$7),MAX($Q285:AC285,0)+1,".")),","),IF(MAX($Q285:AC285,0)=OPER!$AA380,".",IF(OPER!$AB380&lt;=HOUR(AE$7),MAX($Q285:AC285,0)+1,".")))</f>
        <v>,</v>
      </c>
      <c r="AE285" s="269" t="str">
        <f>IF($E285=$E284,IF(AF284=".",IF(MAX($Q285:AD285,0)=OPER!$AA380,".",IF(OPER!$AB380&lt;=HOUR(AF$7),MAX($Q285:AD285,0)+1,".")),","),IF(MAX($Q285:AD285,0)=OPER!$AA380,".",IF(OPER!$AB380&lt;=HOUR(AF$7),MAX($Q285:AD285,0)+1,".")))</f>
        <v>,</v>
      </c>
      <c r="AF285" s="270" t="str">
        <f>IF($E285=$E284,IF(AG284=".",IF(MAX($Q285:AE285,0)=OPER!$AA380,".",IF(OPER!$AB380&lt;=HOUR(AG$7),MAX($Q285:AE285,0)+1,".")),","),IF(MAX($Q285:AE285,0)=OPER!$AA380,".",IF(OPER!$AB380&lt;=HOUR(AG$7),MAX($Q285:AE285,0)+1,".")))</f>
        <v>,</v>
      </c>
      <c r="AG285" s="271" t="str">
        <f>IF($E285=$E284,IF(AH284=".",IF(MAX($Q285:AF285,0)=OPER!$AA380,".",IF(OPER!$AB380&lt;=HOUR(AH$7),MAX($Q285:AF285,0)+1,".")),","),IF(MAX($Q285:AF285,0)=OPER!$AA380,".",IF(OPER!$AB380&lt;=HOUR(AH$7),MAX($Q285:AF285,0)+1,".")))</f>
        <v>,</v>
      </c>
      <c r="AH285" s="269" t="str">
        <f>IF($E285=$E284,IF(AI284=".",IF(MAX($Q285:AG285,0)=OPER!$AA380,".",IF(OPER!$AB380&lt;=HOUR(AI$7),MAX($Q285:AG285,0)+1,".")),","),IF(MAX($Q285:AG285,0)=OPER!$AA380,".",IF(OPER!$AB380&lt;=HOUR(AI$7),MAX($Q285:AG285,0)+1,".")))</f>
        <v>,</v>
      </c>
      <c r="AI285" s="269" t="str">
        <f>IF($E285=$E284,IF(AJ284=".",IF(MAX($Q285:AH285,0)=OPER!$AA380,".",IF(OPER!$AB380&lt;=HOUR(AJ$7),MAX($Q285:AH285,0)+1,".")),","),IF(MAX($Q285:AH285,0)=OPER!$AA380,".",IF(OPER!$AB380&lt;=HOUR(AJ$7),MAX($Q285:AH285,0)+1,".")))</f>
        <v>,</v>
      </c>
      <c r="AJ285" s="270" t="str">
        <f>IF($E285=$E284,IF(AK284=".",IF(MAX($Q285:AI285,0)=OPER!$AA380,".",IF(OPER!$AB380&lt;=HOUR(AK$7),MAX($Q285:AI285,0)+1,".")),","),IF(MAX($Q285:AI285,0)=OPER!$AA380,".",IF(OPER!$AB380&lt;=HOUR(AK$7),MAX($Q285:AI285,0)+1,".")))</f>
        <v>,</v>
      </c>
      <c r="AK285" s="271" t="str">
        <f>IF($E285=$E284,IF(AL284=".",IF(MAX($Q285:AJ285,0)=OPER!$AA380,".",IF(OPER!$AB380&lt;=HOUR(AL$7),MAX($Q285:AJ285,0)+1,".")),","),IF(MAX($Q285:AJ285,0)=OPER!$AA380,".",IF(OPER!$AB380&lt;=HOUR(AL$7),MAX($Q285:AJ285,0)+1,".")))</f>
        <v>,</v>
      </c>
      <c r="AL285" s="269" t="str">
        <f>IF($E285=$E284,IF(AM284=".",IF(MAX($Q285:AK285,0)=OPER!$AA380,".",IF(OPER!$AB380&lt;=HOUR(AM$7),MAX($Q285:AK285,0)+1,".")),","),IF(MAX($Q285:AK285,0)=OPER!$AA380,".",IF(OPER!$AB380&lt;=HOUR(AM$7),MAX($Q285:AK285,0)+1,".")))</f>
        <v>,</v>
      </c>
      <c r="AM285" s="269" t="str">
        <f>IF($E285=$E284,IF(AN284=".",IF(MAX($Q285:AL285,0)=OPER!$AA380,".",IF(OPER!$AB380&lt;=HOUR(AN$7),MAX($Q285:AL285,0)+1,".")),","),IF(MAX($Q285:AL285,0)=OPER!$AA380,".",IF(OPER!$AB380&lt;=HOUR(AN$7),MAX($Q285:AL285,0)+1,".")))</f>
        <v>,</v>
      </c>
      <c r="AN285" s="270" t="str">
        <f>IF($E285=$E284,IF(AO284=".",IF(MAX($Q285:AM285,0)=OPER!$AA380,".",IF(OPER!$AB380&lt;=HOUR(AO$7),MAX($Q285:AM285,0)+1,".")),","),IF(MAX($Q285:AM285,0)=OPER!$AA380,".",IF(OPER!$AB380&lt;=HOUR(AO$7),MAX($Q285:AM285,0)+1,".")))</f>
        <v>,</v>
      </c>
      <c r="AO285" s="271" t="str">
        <f>IF($E285=$E284,IF(AP284=".",IF(MAX($Q285:AN285,0)=OPER!$AA380,".",IF(OPER!$AB380&lt;=HOUR(AP$7),MAX($Q285:AN285,0)+1,".")),","),IF(MAX($Q285:AN285,0)=OPER!$AA380,".",IF(OPER!$AB380&lt;=HOUR(AP$7),MAX($Q285:AN285,0)+1,".")))</f>
        <v>,</v>
      </c>
      <c r="AP285" s="269" t="str">
        <f>IF($E285=$E284,IF(AQ284=".",IF(MAX($Q285:AO285,0)=OPER!$AA380,".",IF(OPER!$AB380&lt;=HOUR(AQ$7),MAX($Q285:AO285,0)+1,".")),","),IF(MAX($Q285:AO285,0)=OPER!$AA380,".",IF(OPER!$AB380&lt;=HOUR(AQ$7),MAX($Q285:AO285,0)+1,".")))</f>
        <v>,</v>
      </c>
      <c r="AQ285" s="269" t="str">
        <f>IF($E285=$E284,IF(AR284=".",IF(MAX($Q285:AP285,0)=OPER!$AA380,".",IF(OPER!$AB380&lt;=HOUR(AR$7),MAX($Q285:AP285,0)+1,".")),","),IF(MAX($Q285:AP285,0)=OPER!$AA380,".",IF(OPER!$AB380&lt;=HOUR(AR$7),MAX($Q285:AP285,0)+1,".")))</f>
        <v>,</v>
      </c>
      <c r="AR285" s="270" t="str">
        <f>IF($E285=$E284,IF(AS284=".",IF(MAX($Q285:AQ285,0)=OPER!$AA380,".",IF(OPER!$AB380&lt;=HOUR(AS$7),MAX($Q285:AQ285,0)+1,".")),","),IF(MAX($Q285:AQ285,0)=OPER!$AA380,".",IF(OPER!$AB380&lt;=HOUR(AS$7),MAX($Q285:AQ285,0)+1,".")))</f>
        <v>,</v>
      </c>
      <c r="AS285" s="271" t="str">
        <f>IF($E285=$E284,IF(AT284=".",IF(MAX($Q285:AR285,0)=OPER!$AA380,".",IF(OPER!$AB380&lt;=HOUR(AT$7),MAX($Q285:AR285,0)+1,".")),","),IF(MAX($Q285:AR285,0)=OPER!$AA380,".",IF(OPER!$AB380&lt;=HOUR(AT$7),MAX($Q285:AR285,0)+1,".")))</f>
        <v>,</v>
      </c>
      <c r="AT285" s="269" t="str">
        <f>IF($E285=$E284,IF(AU284=".",IF(MAX($Q285:AS285,0)=OPER!$AA380,".",IF(OPER!$AB380&lt;=HOUR(AU$7),MAX($Q285:AS285,0)+1,".")),","),IF(MAX($Q285:AS285,0)=OPER!$AA380,".",IF(OPER!$AB380&lt;=HOUR(AU$7),MAX($Q285:AS285,0)+1,".")))</f>
        <v>,</v>
      </c>
      <c r="AU285" s="269" t="str">
        <f>IF($E285=$E284,IF(AV284=".",IF(MAX($Q285:AT285,0)=OPER!$AA380,".",IF(OPER!$AB380&lt;=HOUR(AV$7),MAX($Q285:AT285,0)+1,".")),","),IF(MAX($Q285:AT285,0)=OPER!$AA380,".",IF(OPER!$AB380&lt;=HOUR(AV$7),MAX($Q285:AT285,0)+1,".")))</f>
        <v>,</v>
      </c>
      <c r="AV285" s="270" t="str">
        <f>IF($E285=$E284,IF(AW284=".",IF(MAX($Q285:AU285,0)=OPER!$AA380,".",IF(OPER!$AB380&lt;=HOUR(AW$7),MAX($Q285:AU285,0)+1,".")),","),IF(MAX($Q285:AU285,0)=OPER!$AA380,".",IF(OPER!$AB380&lt;=HOUR(AW$7),MAX($Q285:AU285,0)+1,".")))</f>
        <v>,</v>
      </c>
      <c r="AW285" s="271" t="str">
        <f>IF($E285=$E284,IF(AX284=".",IF(MAX($Q285:AV285,0)=OPER!$AA380,".",IF(OPER!$AB380&lt;=HOUR(AX$7),MAX($Q285:AV285,0)+1,".")),","),IF(MAX($Q285:AV285,0)=OPER!$AA380,".",IF(OPER!$AB380&lt;=HOUR(AX$7),MAX($Q285:AV285,0)+1,".")))</f>
        <v>,</v>
      </c>
      <c r="AX285" s="269" t="str">
        <f>IF($E285=$E284,IF(AY284=".",IF(MAX($Q285:AW285,0)=OPER!$AA380,".",IF(OPER!$AB380&lt;=HOUR(AY$7),MAX($Q285:AW285,0)+1,".")),","),IF(MAX($Q285:AW285,0)=OPER!$AA380,".",IF(OPER!$AB380&lt;=HOUR(AY$7),MAX($Q285:AW285,0)+1,".")))</f>
        <v>,</v>
      </c>
      <c r="AY285" s="269" t="str">
        <f>IF($E285=$E284,IF(AZ284=".",IF(MAX($Q285:AX285,0)=OPER!$AA380,".",IF(OPER!$AB380&lt;=HOUR(AZ$7),MAX($Q285:AX285,0)+1,".")),","),IF(MAX($Q285:AX285,0)=OPER!$AA380,".",IF(OPER!$AB380&lt;=HOUR(AZ$7),MAX($Q285:AX285,0)+1,".")))</f>
        <v>,</v>
      </c>
      <c r="AZ285" s="270" t="str">
        <f>IF($E285=$E284,IF(BA284=".",IF(MAX($Q285:AY285,0)=OPER!$AA380,".",IF(OPER!$AB380&lt;=HOUR(BA$7),MAX($Q285:AY285,0)+1,".")),","),IF(MAX($Q285:AY285,0)=OPER!$AA380,".",IF(OPER!$AB380&lt;=HOUR(BA$7),MAX($Q285:AY285,0)+1,".")))</f>
        <v>,</v>
      </c>
      <c r="BA285" s="30">
        <f>+OPER!AK279</f>
        <v>0</v>
      </c>
    </row>
    <row r="286" spans="1:53" ht="59.8" x14ac:dyDescent="0.2">
      <c r="A286" s="282" t="str">
        <f>IF(OPER!AF280=0,"",OPER!AF280)</f>
        <v/>
      </c>
      <c r="B286" s="109" t="str">
        <f>IF(OPER!V280=0,"",OPER!V280)</f>
        <v/>
      </c>
      <c r="C286" s="71" t="str">
        <f>IF(OPER!U280 = 0,"", OPER!U280)</f>
        <v/>
      </c>
      <c r="D286" s="30" t="str">
        <f t="shared" si="19"/>
        <v/>
      </c>
      <c r="E286" s="262" t="str">
        <f>IF(OPER!X280 = 0,"",OPER!X280)</f>
        <v/>
      </c>
      <c r="F286" s="262" t="str">
        <f>IF(OPER!I280 = 0,"",OPER!I280)</f>
        <v/>
      </c>
      <c r="G286" s="263" t="str">
        <f>IF(OPER!C280=0,"",OPER!C280)</f>
        <v/>
      </c>
      <c r="H286" s="30" t="str">
        <f>IF(OPER!R280 = 0,"",OPER!R280)</f>
        <v/>
      </c>
      <c r="I286" s="30" t="str">
        <f>IF(OPER!F280=0,"", OPER!F280)</f>
        <v/>
      </c>
      <c r="J286" s="108" t="str">
        <f>IF(OPER!G280=0,"",OPER!G280)</f>
        <v/>
      </c>
      <c r="K286" s="250">
        <f>+OPER!R280</f>
        <v>0</v>
      </c>
      <c r="L286" s="262">
        <f t="shared" si="20"/>
        <v>0</v>
      </c>
      <c r="M286" s="250">
        <f t="shared" si="21"/>
        <v>0</v>
      </c>
      <c r="N286" s="205" t="str">
        <f>IF(OPER!A280=0,"",OPER!A280)</f>
        <v/>
      </c>
      <c r="O286" s="73" t="str">
        <f>IF(OPER!AJ2136=0,"",OPER!AJ2136)</f>
        <v/>
      </c>
      <c r="P286" s="264" t="str">
        <f>IF(OPER!AH280="EJECUTADO","SI",IF(OPER!AH280="NO EJECUTADO","NO",""))</f>
        <v/>
      </c>
      <c r="Q286" s="264" t="str">
        <f>IF(OPER!AN280="EJECUTADO","SI",IF(OPER!AN280="NO EJECUTADO","NO",""))</f>
        <v/>
      </c>
      <c r="R286" s="221" t="str">
        <f>IFERROR(VLOOKUP(OPER!Z280,OPER!$AU$490:$AV$577,2,0),"NO ASIGNADO")</f>
        <v>NO ASIGNADO</v>
      </c>
      <c r="S286" s="6">
        <f>+OPER!AG280</f>
        <v>0</v>
      </c>
      <c r="T286" s="268" t="str">
        <f>IF($E286=$E285,IF(U285=".",IF(MAX($Q286:Q286,0)=OPER!$AA381,".",IF(OPER!$AB381&lt;=HOUR(U$7),MAX($Q286:Q286,0)+1,".")),","),IF(MAX($Q286:Q286,0)=OPER!$AA381,".",IF(OPER!$AB381&lt;=HOUR(U$7),MAX($Q286:Q286,0)+1,".")))</f>
        <v>,</v>
      </c>
      <c r="U286" s="269" t="str">
        <f>IF($E286=$E285,IF(V285=".",IF(MAX($Q286:T286,0)=OPER!$AA381,".",IF(OPER!$AB381&lt;=HOUR(V$7),MAX($Q286:T286,0)+1,".")),","),IF(MAX($Q286:T286,0)=OPER!$AA381,".",IF(OPER!$AB381&lt;=HOUR(V$7),MAX($Q286:T286,0)+1,".")))</f>
        <v>,</v>
      </c>
      <c r="V286" s="269" t="str">
        <f>IF($E286=$E285,IF(W285=".",IF(MAX($Q286:U286,0)=OPER!$AA381,".",IF(OPER!$AB381&lt;=HOUR(W$7),MAX($Q286:U286,0)+1,".")),","),IF(MAX($Q286:U286,0)=OPER!$AA381,".",IF(OPER!$AB381&lt;=HOUR(W$7),MAX($Q286:U286,0)+1,".")))</f>
        <v>,</v>
      </c>
      <c r="W286" s="269" t="str">
        <f>IF($E286=$E285,IF(X285=".",IF(MAX($Q286:V286,0)=OPER!$AA381,".",IF(OPER!$AB381&lt;=HOUR(X$7),MAX($Q286:V286,0)+1,".")),","),IF(MAX($Q286:V286,0)=OPER!$AA381,".",IF(OPER!$AB381&lt;=HOUR(X$7),MAX($Q286:V286,0)+1,".")))</f>
        <v>,</v>
      </c>
      <c r="X286" s="270" t="str">
        <f>IF($E286=$E285,IF(Y285=".",IF(MAX($Q286:W286,0)=OPER!$AA381,".",IF(OPER!$AB381&lt;=HOUR(Y$7),MAX($Q286:W286,0)+1,".")),","),IF(MAX($Q286:W286,0)=OPER!$AA381,".",IF(OPER!$AB381&lt;=HOUR(Y$7),MAX($Q286:W286,0)+1,".")))</f>
        <v>,</v>
      </c>
      <c r="Y286" s="271" t="str">
        <f>IF($E286=$E285,IF(Z285=".",IF(MAX($Q286:X286,0)=OPER!$AA381,".",IF(OPER!$AB381&lt;=HOUR(Z$7),MAX($Q286:X286,0)+1,".")),","),IF(MAX($Q286:X286,0)=OPER!$AA381,".",IF(OPER!$AB381&lt;=HOUR(Z$7),MAX($Q286:X286,0)+1,".")))</f>
        <v>,</v>
      </c>
      <c r="Z286" s="269" t="str">
        <f>IF($E286=$E285,IF(AA285=".",IF(MAX($Q286:Y286,0)=OPER!$AA381,".",IF(OPER!$AB381&lt;=HOUR(AA$7),MAX($Q286:Y286,0)+1,".")),","),IF(MAX($Q286:Y286,0)=OPER!$AA381,".",IF(OPER!$AB381&lt;=HOUR(AA$7),MAX($Q286:Y286,0)+1,".")))</f>
        <v>,</v>
      </c>
      <c r="AA286" s="269" t="str">
        <f>IF($E286=$E285,IF(AB285=".",IF(MAX($Q286:Z286,0)=OPER!$AA381,".",IF(OPER!$AB381&lt;=HOUR(AB$7),MAX($Q286:Z286,0)+1,".")),","),IF(MAX($Q286:Z286,0)=OPER!$AA381,".",IF(OPER!$AB381&lt;=HOUR(AB$7),MAX($Q286:Z286,0)+1,".")))</f>
        <v>,</v>
      </c>
      <c r="AB286" s="270" t="str">
        <f>IF($E286=$E285,IF(AC285=".",IF(MAX($Q286:AA286,0)=OPER!$AA381,".",IF(OPER!$AB381&lt;=HOUR(AC$7),MAX($Q286:AA286,0)+1,".")),","),IF(MAX($Q286:AA286,0)=OPER!$AA381,".",IF(OPER!$AB381&lt;=HOUR(AC$7),MAX($Q286:AA286,0)+1,".")))</f>
        <v>,</v>
      </c>
      <c r="AC286" s="271" t="str">
        <f>IF($E286=$E285,IF(AD285=".",IF(MAX($Q286:AB286,0)=OPER!$AA381,".",IF(OPER!$AB381&lt;=HOUR(AD$7),MAX($Q286:AB286,0)+1,".")),","),IF(MAX($Q286:AB286,0)=OPER!$AA381,".",IF(OPER!$AB381&lt;=HOUR(AD$7),MAX($Q286:AB286,0)+1,".")))</f>
        <v>,</v>
      </c>
      <c r="AD286" s="269" t="str">
        <f>IF($E286=$E285,IF(AE285=".",IF(MAX($Q286:AC286,0)=OPER!$AA381,".",IF(OPER!$AB381&lt;=HOUR(AE$7),MAX($Q286:AC286,0)+1,".")),","),IF(MAX($Q286:AC286,0)=OPER!$AA381,".",IF(OPER!$AB381&lt;=HOUR(AE$7),MAX($Q286:AC286,0)+1,".")))</f>
        <v>,</v>
      </c>
      <c r="AE286" s="269" t="str">
        <f>IF($E286=$E285,IF(AF285=".",IF(MAX($Q286:AD286,0)=OPER!$AA381,".",IF(OPER!$AB381&lt;=HOUR(AF$7),MAX($Q286:AD286,0)+1,".")),","),IF(MAX($Q286:AD286,0)=OPER!$AA381,".",IF(OPER!$AB381&lt;=HOUR(AF$7),MAX($Q286:AD286,0)+1,".")))</f>
        <v>,</v>
      </c>
      <c r="AF286" s="270" t="str">
        <f>IF($E286=$E285,IF(AG285=".",IF(MAX($Q286:AE286,0)=OPER!$AA381,".",IF(OPER!$AB381&lt;=HOUR(AG$7),MAX($Q286:AE286,0)+1,".")),","),IF(MAX($Q286:AE286,0)=OPER!$AA381,".",IF(OPER!$AB381&lt;=HOUR(AG$7),MAX($Q286:AE286,0)+1,".")))</f>
        <v>,</v>
      </c>
      <c r="AG286" s="271" t="str">
        <f>IF($E286=$E285,IF(AH285=".",IF(MAX($Q286:AF286,0)=OPER!$AA381,".",IF(OPER!$AB381&lt;=HOUR(AH$7),MAX($Q286:AF286,0)+1,".")),","),IF(MAX($Q286:AF286,0)=OPER!$AA381,".",IF(OPER!$AB381&lt;=HOUR(AH$7),MAX($Q286:AF286,0)+1,".")))</f>
        <v>,</v>
      </c>
      <c r="AH286" s="269" t="str">
        <f>IF($E286=$E285,IF(AI285=".",IF(MAX($Q286:AG286,0)=OPER!$AA381,".",IF(OPER!$AB381&lt;=HOUR(AI$7),MAX($Q286:AG286,0)+1,".")),","),IF(MAX($Q286:AG286,0)=OPER!$AA381,".",IF(OPER!$AB381&lt;=HOUR(AI$7),MAX($Q286:AG286,0)+1,".")))</f>
        <v>,</v>
      </c>
      <c r="AI286" s="269" t="str">
        <f>IF($E286=$E285,IF(AJ285=".",IF(MAX($Q286:AH286,0)=OPER!$AA381,".",IF(OPER!$AB381&lt;=HOUR(AJ$7),MAX($Q286:AH286,0)+1,".")),","),IF(MAX($Q286:AH286,0)=OPER!$AA381,".",IF(OPER!$AB381&lt;=HOUR(AJ$7),MAX($Q286:AH286,0)+1,".")))</f>
        <v>,</v>
      </c>
      <c r="AJ286" s="270" t="str">
        <f>IF($E286=$E285,IF(AK285=".",IF(MAX($Q286:AI286,0)=OPER!$AA381,".",IF(OPER!$AB381&lt;=HOUR(AK$7),MAX($Q286:AI286,0)+1,".")),","),IF(MAX($Q286:AI286,0)=OPER!$AA381,".",IF(OPER!$AB381&lt;=HOUR(AK$7),MAX($Q286:AI286,0)+1,".")))</f>
        <v>,</v>
      </c>
      <c r="AK286" s="271" t="str">
        <f>IF($E286=$E285,IF(AL285=".",IF(MAX($Q286:AJ286,0)=OPER!$AA381,".",IF(OPER!$AB381&lt;=HOUR(AL$7),MAX($Q286:AJ286,0)+1,".")),","),IF(MAX($Q286:AJ286,0)=OPER!$AA381,".",IF(OPER!$AB381&lt;=HOUR(AL$7),MAX($Q286:AJ286,0)+1,".")))</f>
        <v>,</v>
      </c>
      <c r="AL286" s="269" t="str">
        <f>IF($E286=$E285,IF(AM285=".",IF(MAX($Q286:AK286,0)=OPER!$AA381,".",IF(OPER!$AB381&lt;=HOUR(AM$7),MAX($Q286:AK286,0)+1,".")),","),IF(MAX($Q286:AK286,0)=OPER!$AA381,".",IF(OPER!$AB381&lt;=HOUR(AM$7),MAX($Q286:AK286,0)+1,".")))</f>
        <v>,</v>
      </c>
      <c r="AM286" s="269" t="str">
        <f>IF($E286=$E285,IF(AN285=".",IF(MAX($Q286:AL286,0)=OPER!$AA381,".",IF(OPER!$AB381&lt;=HOUR(AN$7),MAX($Q286:AL286,0)+1,".")),","),IF(MAX($Q286:AL286,0)=OPER!$AA381,".",IF(OPER!$AB381&lt;=HOUR(AN$7),MAX($Q286:AL286,0)+1,".")))</f>
        <v>,</v>
      </c>
      <c r="AN286" s="270" t="str">
        <f>IF($E286=$E285,IF(AO285=".",IF(MAX($Q286:AM286,0)=OPER!$AA381,".",IF(OPER!$AB381&lt;=HOUR(AO$7),MAX($Q286:AM286,0)+1,".")),","),IF(MAX($Q286:AM286,0)=OPER!$AA381,".",IF(OPER!$AB381&lt;=HOUR(AO$7),MAX($Q286:AM286,0)+1,".")))</f>
        <v>,</v>
      </c>
      <c r="AO286" s="271" t="str">
        <f>IF($E286=$E285,IF(AP285=".",IF(MAX($Q286:AN286,0)=OPER!$AA381,".",IF(OPER!$AB381&lt;=HOUR(AP$7),MAX($Q286:AN286,0)+1,".")),","),IF(MAX($Q286:AN286,0)=OPER!$AA381,".",IF(OPER!$AB381&lt;=HOUR(AP$7),MAX($Q286:AN286,0)+1,".")))</f>
        <v>,</v>
      </c>
      <c r="AP286" s="269" t="str">
        <f>IF($E286=$E285,IF(AQ285=".",IF(MAX($Q286:AO286,0)=OPER!$AA381,".",IF(OPER!$AB381&lt;=HOUR(AQ$7),MAX($Q286:AO286,0)+1,".")),","),IF(MAX($Q286:AO286,0)=OPER!$AA381,".",IF(OPER!$AB381&lt;=HOUR(AQ$7),MAX($Q286:AO286,0)+1,".")))</f>
        <v>,</v>
      </c>
      <c r="AQ286" s="269" t="str">
        <f>IF($E286=$E285,IF(AR285=".",IF(MAX($Q286:AP286,0)=OPER!$AA381,".",IF(OPER!$AB381&lt;=HOUR(AR$7),MAX($Q286:AP286,0)+1,".")),","),IF(MAX($Q286:AP286,0)=OPER!$AA381,".",IF(OPER!$AB381&lt;=HOUR(AR$7),MAX($Q286:AP286,0)+1,".")))</f>
        <v>,</v>
      </c>
      <c r="AR286" s="270" t="str">
        <f>IF($E286=$E285,IF(AS285=".",IF(MAX($Q286:AQ286,0)=OPER!$AA381,".",IF(OPER!$AB381&lt;=HOUR(AS$7),MAX($Q286:AQ286,0)+1,".")),","),IF(MAX($Q286:AQ286,0)=OPER!$AA381,".",IF(OPER!$AB381&lt;=HOUR(AS$7),MAX($Q286:AQ286,0)+1,".")))</f>
        <v>,</v>
      </c>
      <c r="AS286" s="271" t="str">
        <f>IF($E286=$E285,IF(AT285=".",IF(MAX($Q286:AR286,0)=OPER!$AA381,".",IF(OPER!$AB381&lt;=HOUR(AT$7),MAX($Q286:AR286,0)+1,".")),","),IF(MAX($Q286:AR286,0)=OPER!$AA381,".",IF(OPER!$AB381&lt;=HOUR(AT$7),MAX($Q286:AR286,0)+1,".")))</f>
        <v>,</v>
      </c>
      <c r="AT286" s="269" t="str">
        <f>IF($E286=$E285,IF(AU285=".",IF(MAX($Q286:AS286,0)=OPER!$AA381,".",IF(OPER!$AB381&lt;=HOUR(AU$7),MAX($Q286:AS286,0)+1,".")),","),IF(MAX($Q286:AS286,0)=OPER!$AA381,".",IF(OPER!$AB381&lt;=HOUR(AU$7),MAX($Q286:AS286,0)+1,".")))</f>
        <v>,</v>
      </c>
      <c r="AU286" s="269" t="str">
        <f>IF($E286=$E285,IF(AV285=".",IF(MAX($Q286:AT286,0)=OPER!$AA381,".",IF(OPER!$AB381&lt;=HOUR(AV$7),MAX($Q286:AT286,0)+1,".")),","),IF(MAX($Q286:AT286,0)=OPER!$AA381,".",IF(OPER!$AB381&lt;=HOUR(AV$7),MAX($Q286:AT286,0)+1,".")))</f>
        <v>,</v>
      </c>
      <c r="AV286" s="270" t="str">
        <f>IF($E286=$E285,IF(AW285=".",IF(MAX($Q286:AU286,0)=OPER!$AA381,".",IF(OPER!$AB381&lt;=HOUR(AW$7),MAX($Q286:AU286,0)+1,".")),","),IF(MAX($Q286:AU286,0)=OPER!$AA381,".",IF(OPER!$AB381&lt;=HOUR(AW$7),MAX($Q286:AU286,0)+1,".")))</f>
        <v>,</v>
      </c>
      <c r="AW286" s="271" t="str">
        <f>IF($E286=$E285,IF(AX285=".",IF(MAX($Q286:AV286,0)=OPER!$AA381,".",IF(OPER!$AB381&lt;=HOUR(AX$7),MAX($Q286:AV286,0)+1,".")),","),IF(MAX($Q286:AV286,0)=OPER!$AA381,".",IF(OPER!$AB381&lt;=HOUR(AX$7),MAX($Q286:AV286,0)+1,".")))</f>
        <v>,</v>
      </c>
      <c r="AX286" s="269" t="str">
        <f>IF($E286=$E285,IF(AY285=".",IF(MAX($Q286:AW286,0)=OPER!$AA381,".",IF(OPER!$AB381&lt;=HOUR(AY$7),MAX($Q286:AW286,0)+1,".")),","),IF(MAX($Q286:AW286,0)=OPER!$AA381,".",IF(OPER!$AB381&lt;=HOUR(AY$7),MAX($Q286:AW286,0)+1,".")))</f>
        <v>,</v>
      </c>
      <c r="AY286" s="269" t="str">
        <f>IF($E286=$E285,IF(AZ285=".",IF(MAX($Q286:AX286,0)=OPER!$AA381,".",IF(OPER!$AB381&lt;=HOUR(AZ$7),MAX($Q286:AX286,0)+1,".")),","),IF(MAX($Q286:AX286,0)=OPER!$AA381,".",IF(OPER!$AB381&lt;=HOUR(AZ$7),MAX($Q286:AX286,0)+1,".")))</f>
        <v>,</v>
      </c>
      <c r="AZ286" s="270" t="str">
        <f>IF($E286=$E285,IF(BA285=".",IF(MAX($Q286:AY286,0)=OPER!$AA381,".",IF(OPER!$AB381&lt;=HOUR(BA$7),MAX($Q286:AY286,0)+1,".")),","),IF(MAX($Q286:AY286,0)=OPER!$AA381,".",IF(OPER!$AB381&lt;=HOUR(BA$7),MAX($Q286:AY286,0)+1,".")))</f>
        <v>,</v>
      </c>
      <c r="BA286" s="30">
        <f>+OPER!AK280</f>
        <v>0</v>
      </c>
    </row>
    <row r="287" spans="1:53" ht="59.8" x14ac:dyDescent="0.2">
      <c r="A287" s="282" t="str">
        <f>IF(OPER!AF281=0,"",OPER!AF281)</f>
        <v/>
      </c>
      <c r="B287" s="109" t="str">
        <f>IF(OPER!V281=0,"",OPER!V281)</f>
        <v/>
      </c>
      <c r="C287" s="71" t="str">
        <f>IF(OPER!U281 = 0,"", OPER!U281)</f>
        <v/>
      </c>
      <c r="D287" s="30" t="str">
        <f t="shared" si="19"/>
        <v/>
      </c>
      <c r="E287" s="262" t="str">
        <f>IF(OPER!X281 = 0,"",OPER!X281)</f>
        <v/>
      </c>
      <c r="F287" s="262" t="str">
        <f>IF(OPER!I281 = 0,"",OPER!I281)</f>
        <v/>
      </c>
      <c r="G287" s="263" t="str">
        <f>IF(OPER!C281=0,"",OPER!C281)</f>
        <v/>
      </c>
      <c r="H287" s="30" t="str">
        <f>IF(OPER!R281 = 0,"",OPER!R281)</f>
        <v/>
      </c>
      <c r="I287" s="30" t="str">
        <f>IF(OPER!F281=0,"", OPER!F281)</f>
        <v/>
      </c>
      <c r="J287" s="108" t="str">
        <f>IF(OPER!G281=0,"",OPER!G281)</f>
        <v/>
      </c>
      <c r="K287" s="250">
        <f>+OPER!R281</f>
        <v>0</v>
      </c>
      <c r="L287" s="262">
        <f t="shared" si="20"/>
        <v>0</v>
      </c>
      <c r="M287" s="250">
        <f t="shared" si="21"/>
        <v>0</v>
      </c>
      <c r="N287" s="205" t="str">
        <f>IF(OPER!A281=0,"",OPER!A281)</f>
        <v/>
      </c>
      <c r="O287" s="73" t="str">
        <f>IF(OPER!AJ2137=0,"",OPER!AJ2137)</f>
        <v/>
      </c>
      <c r="P287" s="264" t="str">
        <f>IF(OPER!AH281="EJECUTADO","SI",IF(OPER!AH281="NO EJECUTADO","NO",""))</f>
        <v/>
      </c>
      <c r="Q287" s="264" t="str">
        <f>IF(OPER!AN281="EJECUTADO","SI",IF(OPER!AN281="NO EJECUTADO","NO",""))</f>
        <v/>
      </c>
      <c r="R287" s="221" t="str">
        <f>IFERROR(VLOOKUP(OPER!Z281,OPER!$AU$490:$AV$577,2,0),"NO ASIGNADO")</f>
        <v>NO ASIGNADO</v>
      </c>
      <c r="S287" s="6">
        <f>+OPER!AG281</f>
        <v>0</v>
      </c>
      <c r="T287" s="268" t="str">
        <f>IF($E287=$E286,IF(U286=".",IF(MAX($Q287:Q287,0)=OPER!$AA382,".",IF(OPER!$AB382&lt;=HOUR(U$7),MAX($Q287:Q287,0)+1,".")),","),IF(MAX($Q287:Q287,0)=OPER!$AA382,".",IF(OPER!$AB382&lt;=HOUR(U$7),MAX($Q287:Q287,0)+1,".")))</f>
        <v>,</v>
      </c>
      <c r="U287" s="269" t="str">
        <f>IF($E287=$E286,IF(V286=".",IF(MAX($Q287:T287,0)=OPER!$AA382,".",IF(OPER!$AB382&lt;=HOUR(V$7),MAX($Q287:T287,0)+1,".")),","),IF(MAX($Q287:T287,0)=OPER!$AA382,".",IF(OPER!$AB382&lt;=HOUR(V$7),MAX($Q287:T287,0)+1,".")))</f>
        <v>,</v>
      </c>
      <c r="V287" s="269" t="str">
        <f>IF($E287=$E286,IF(W286=".",IF(MAX($Q287:U287,0)=OPER!$AA382,".",IF(OPER!$AB382&lt;=HOUR(W$7),MAX($Q287:U287,0)+1,".")),","),IF(MAX($Q287:U287,0)=OPER!$AA382,".",IF(OPER!$AB382&lt;=HOUR(W$7),MAX($Q287:U287,0)+1,".")))</f>
        <v>,</v>
      </c>
      <c r="W287" s="269" t="str">
        <f>IF($E287=$E286,IF(X286=".",IF(MAX($Q287:V287,0)=OPER!$AA382,".",IF(OPER!$AB382&lt;=HOUR(X$7),MAX($Q287:V287,0)+1,".")),","),IF(MAX($Q287:V287,0)=OPER!$AA382,".",IF(OPER!$AB382&lt;=HOUR(X$7),MAX($Q287:V287,0)+1,".")))</f>
        <v>,</v>
      </c>
      <c r="X287" s="270" t="str">
        <f>IF($E287=$E286,IF(Y286=".",IF(MAX($Q287:W287,0)=OPER!$AA382,".",IF(OPER!$AB382&lt;=HOUR(Y$7),MAX($Q287:W287,0)+1,".")),","),IF(MAX($Q287:W287,0)=OPER!$AA382,".",IF(OPER!$AB382&lt;=HOUR(Y$7),MAX($Q287:W287,0)+1,".")))</f>
        <v>,</v>
      </c>
      <c r="Y287" s="271" t="str">
        <f>IF($E287=$E286,IF(Z286=".",IF(MAX($Q287:X287,0)=OPER!$AA382,".",IF(OPER!$AB382&lt;=HOUR(Z$7),MAX($Q287:X287,0)+1,".")),","),IF(MAX($Q287:X287,0)=OPER!$AA382,".",IF(OPER!$AB382&lt;=HOUR(Z$7),MAX($Q287:X287,0)+1,".")))</f>
        <v>,</v>
      </c>
      <c r="Z287" s="269" t="str">
        <f>IF($E287=$E286,IF(AA286=".",IF(MAX($Q287:Y287,0)=OPER!$AA382,".",IF(OPER!$AB382&lt;=HOUR(AA$7),MAX($Q287:Y287,0)+1,".")),","),IF(MAX($Q287:Y287,0)=OPER!$AA382,".",IF(OPER!$AB382&lt;=HOUR(AA$7),MAX($Q287:Y287,0)+1,".")))</f>
        <v>,</v>
      </c>
      <c r="AA287" s="269" t="str">
        <f>IF($E287=$E286,IF(AB286=".",IF(MAX($Q287:Z287,0)=OPER!$AA382,".",IF(OPER!$AB382&lt;=HOUR(AB$7),MAX($Q287:Z287,0)+1,".")),","),IF(MAX($Q287:Z287,0)=OPER!$AA382,".",IF(OPER!$AB382&lt;=HOUR(AB$7),MAX($Q287:Z287,0)+1,".")))</f>
        <v>,</v>
      </c>
      <c r="AB287" s="270" t="str">
        <f>IF($E287=$E286,IF(AC286=".",IF(MAX($Q287:AA287,0)=OPER!$AA382,".",IF(OPER!$AB382&lt;=HOUR(AC$7),MAX($Q287:AA287,0)+1,".")),","),IF(MAX($Q287:AA287,0)=OPER!$AA382,".",IF(OPER!$AB382&lt;=HOUR(AC$7),MAX($Q287:AA287,0)+1,".")))</f>
        <v>,</v>
      </c>
      <c r="AC287" s="271" t="str">
        <f>IF($E287=$E286,IF(AD286=".",IF(MAX($Q287:AB287,0)=OPER!$AA382,".",IF(OPER!$AB382&lt;=HOUR(AD$7),MAX($Q287:AB287,0)+1,".")),","),IF(MAX($Q287:AB287,0)=OPER!$AA382,".",IF(OPER!$AB382&lt;=HOUR(AD$7),MAX($Q287:AB287,0)+1,".")))</f>
        <v>,</v>
      </c>
      <c r="AD287" s="269" t="str">
        <f>IF($E287=$E286,IF(AE286=".",IF(MAX($Q287:AC287,0)=OPER!$AA382,".",IF(OPER!$AB382&lt;=HOUR(AE$7),MAX($Q287:AC287,0)+1,".")),","),IF(MAX($Q287:AC287,0)=OPER!$AA382,".",IF(OPER!$AB382&lt;=HOUR(AE$7),MAX($Q287:AC287,0)+1,".")))</f>
        <v>,</v>
      </c>
      <c r="AE287" s="269" t="str">
        <f>IF($E287=$E286,IF(AF286=".",IF(MAX($Q287:AD287,0)=OPER!$AA382,".",IF(OPER!$AB382&lt;=HOUR(AF$7),MAX($Q287:AD287,0)+1,".")),","),IF(MAX($Q287:AD287,0)=OPER!$AA382,".",IF(OPER!$AB382&lt;=HOUR(AF$7),MAX($Q287:AD287,0)+1,".")))</f>
        <v>,</v>
      </c>
      <c r="AF287" s="270" t="str">
        <f>IF($E287=$E286,IF(AG286=".",IF(MAX($Q287:AE287,0)=OPER!$AA382,".",IF(OPER!$AB382&lt;=HOUR(AG$7),MAX($Q287:AE287,0)+1,".")),","),IF(MAX($Q287:AE287,0)=OPER!$AA382,".",IF(OPER!$AB382&lt;=HOUR(AG$7),MAX($Q287:AE287,0)+1,".")))</f>
        <v>,</v>
      </c>
      <c r="AG287" s="271" t="str">
        <f>IF($E287=$E286,IF(AH286=".",IF(MAX($Q287:AF287,0)=OPER!$AA382,".",IF(OPER!$AB382&lt;=HOUR(AH$7),MAX($Q287:AF287,0)+1,".")),","),IF(MAX($Q287:AF287,0)=OPER!$AA382,".",IF(OPER!$AB382&lt;=HOUR(AH$7),MAX($Q287:AF287,0)+1,".")))</f>
        <v>,</v>
      </c>
      <c r="AH287" s="269" t="str">
        <f>IF($E287=$E286,IF(AI286=".",IF(MAX($Q287:AG287,0)=OPER!$AA382,".",IF(OPER!$AB382&lt;=HOUR(AI$7),MAX($Q287:AG287,0)+1,".")),","),IF(MAX($Q287:AG287,0)=OPER!$AA382,".",IF(OPER!$AB382&lt;=HOUR(AI$7),MAX($Q287:AG287,0)+1,".")))</f>
        <v>,</v>
      </c>
      <c r="AI287" s="269" t="str">
        <f>IF($E287=$E286,IF(AJ286=".",IF(MAX($Q287:AH287,0)=OPER!$AA382,".",IF(OPER!$AB382&lt;=HOUR(AJ$7),MAX($Q287:AH287,0)+1,".")),","),IF(MAX($Q287:AH287,0)=OPER!$AA382,".",IF(OPER!$AB382&lt;=HOUR(AJ$7),MAX($Q287:AH287,0)+1,".")))</f>
        <v>,</v>
      </c>
      <c r="AJ287" s="270" t="str">
        <f>IF($E287=$E286,IF(AK286=".",IF(MAX($Q287:AI287,0)=OPER!$AA382,".",IF(OPER!$AB382&lt;=HOUR(AK$7),MAX($Q287:AI287,0)+1,".")),","),IF(MAX($Q287:AI287,0)=OPER!$AA382,".",IF(OPER!$AB382&lt;=HOUR(AK$7),MAX($Q287:AI287,0)+1,".")))</f>
        <v>,</v>
      </c>
      <c r="AK287" s="271" t="str">
        <f>IF($E287=$E286,IF(AL286=".",IF(MAX($Q287:AJ287,0)=OPER!$AA382,".",IF(OPER!$AB382&lt;=HOUR(AL$7),MAX($Q287:AJ287,0)+1,".")),","),IF(MAX($Q287:AJ287,0)=OPER!$AA382,".",IF(OPER!$AB382&lt;=HOUR(AL$7),MAX($Q287:AJ287,0)+1,".")))</f>
        <v>,</v>
      </c>
      <c r="AL287" s="269" t="str">
        <f>IF($E287=$E286,IF(AM286=".",IF(MAX($Q287:AK287,0)=OPER!$AA382,".",IF(OPER!$AB382&lt;=HOUR(AM$7),MAX($Q287:AK287,0)+1,".")),","),IF(MAX($Q287:AK287,0)=OPER!$AA382,".",IF(OPER!$AB382&lt;=HOUR(AM$7),MAX($Q287:AK287,0)+1,".")))</f>
        <v>,</v>
      </c>
      <c r="AM287" s="269" t="str">
        <f>IF($E287=$E286,IF(AN286=".",IF(MAX($Q287:AL287,0)=OPER!$AA382,".",IF(OPER!$AB382&lt;=HOUR(AN$7),MAX($Q287:AL287,0)+1,".")),","),IF(MAX($Q287:AL287,0)=OPER!$AA382,".",IF(OPER!$AB382&lt;=HOUR(AN$7),MAX($Q287:AL287,0)+1,".")))</f>
        <v>,</v>
      </c>
      <c r="AN287" s="270" t="str">
        <f>IF($E287=$E286,IF(AO286=".",IF(MAX($Q287:AM287,0)=OPER!$AA382,".",IF(OPER!$AB382&lt;=HOUR(AO$7),MAX($Q287:AM287,0)+1,".")),","),IF(MAX($Q287:AM287,0)=OPER!$AA382,".",IF(OPER!$AB382&lt;=HOUR(AO$7),MAX($Q287:AM287,0)+1,".")))</f>
        <v>,</v>
      </c>
      <c r="AO287" s="271" t="str">
        <f>IF($E287=$E286,IF(AP286=".",IF(MAX($Q287:AN287,0)=OPER!$AA382,".",IF(OPER!$AB382&lt;=HOUR(AP$7),MAX($Q287:AN287,0)+1,".")),","),IF(MAX($Q287:AN287,0)=OPER!$AA382,".",IF(OPER!$AB382&lt;=HOUR(AP$7),MAX($Q287:AN287,0)+1,".")))</f>
        <v>,</v>
      </c>
      <c r="AP287" s="269" t="str">
        <f>IF($E287=$E286,IF(AQ286=".",IF(MAX($Q287:AO287,0)=OPER!$AA382,".",IF(OPER!$AB382&lt;=HOUR(AQ$7),MAX($Q287:AO287,0)+1,".")),","),IF(MAX($Q287:AO287,0)=OPER!$AA382,".",IF(OPER!$AB382&lt;=HOUR(AQ$7),MAX($Q287:AO287,0)+1,".")))</f>
        <v>,</v>
      </c>
      <c r="AQ287" s="269" t="str">
        <f>IF($E287=$E286,IF(AR286=".",IF(MAX($Q287:AP287,0)=OPER!$AA382,".",IF(OPER!$AB382&lt;=HOUR(AR$7),MAX($Q287:AP287,0)+1,".")),","),IF(MAX($Q287:AP287,0)=OPER!$AA382,".",IF(OPER!$AB382&lt;=HOUR(AR$7),MAX($Q287:AP287,0)+1,".")))</f>
        <v>,</v>
      </c>
      <c r="AR287" s="270" t="str">
        <f>IF($E287=$E286,IF(AS286=".",IF(MAX($Q287:AQ287,0)=OPER!$AA382,".",IF(OPER!$AB382&lt;=HOUR(AS$7),MAX($Q287:AQ287,0)+1,".")),","),IF(MAX($Q287:AQ287,0)=OPER!$AA382,".",IF(OPER!$AB382&lt;=HOUR(AS$7),MAX($Q287:AQ287,0)+1,".")))</f>
        <v>,</v>
      </c>
      <c r="AS287" s="271" t="str">
        <f>IF($E287=$E286,IF(AT286=".",IF(MAX($Q287:AR287,0)=OPER!$AA382,".",IF(OPER!$AB382&lt;=HOUR(AT$7),MAX($Q287:AR287,0)+1,".")),","),IF(MAX($Q287:AR287,0)=OPER!$AA382,".",IF(OPER!$AB382&lt;=HOUR(AT$7),MAX($Q287:AR287,0)+1,".")))</f>
        <v>,</v>
      </c>
      <c r="AT287" s="269" t="str">
        <f>IF($E287=$E286,IF(AU286=".",IF(MAX($Q287:AS287,0)=OPER!$AA382,".",IF(OPER!$AB382&lt;=HOUR(AU$7),MAX($Q287:AS287,0)+1,".")),","),IF(MAX($Q287:AS287,0)=OPER!$AA382,".",IF(OPER!$AB382&lt;=HOUR(AU$7),MAX($Q287:AS287,0)+1,".")))</f>
        <v>,</v>
      </c>
      <c r="AU287" s="269" t="str">
        <f>IF($E287=$E286,IF(AV286=".",IF(MAX($Q287:AT287,0)=OPER!$AA382,".",IF(OPER!$AB382&lt;=HOUR(AV$7),MAX($Q287:AT287,0)+1,".")),","),IF(MAX($Q287:AT287,0)=OPER!$AA382,".",IF(OPER!$AB382&lt;=HOUR(AV$7),MAX($Q287:AT287,0)+1,".")))</f>
        <v>,</v>
      </c>
      <c r="AV287" s="270" t="str">
        <f>IF($E287=$E286,IF(AW286=".",IF(MAX($Q287:AU287,0)=OPER!$AA382,".",IF(OPER!$AB382&lt;=HOUR(AW$7),MAX($Q287:AU287,0)+1,".")),","),IF(MAX($Q287:AU287,0)=OPER!$AA382,".",IF(OPER!$AB382&lt;=HOUR(AW$7),MAX($Q287:AU287,0)+1,".")))</f>
        <v>,</v>
      </c>
      <c r="AW287" s="271" t="str">
        <f>IF($E287=$E286,IF(AX286=".",IF(MAX($Q287:AV287,0)=OPER!$AA382,".",IF(OPER!$AB382&lt;=HOUR(AX$7),MAX($Q287:AV287,0)+1,".")),","),IF(MAX($Q287:AV287,0)=OPER!$AA382,".",IF(OPER!$AB382&lt;=HOUR(AX$7),MAX($Q287:AV287,0)+1,".")))</f>
        <v>,</v>
      </c>
      <c r="AX287" s="269" t="str">
        <f>IF($E287=$E286,IF(AY286=".",IF(MAX($Q287:AW287,0)=OPER!$AA382,".",IF(OPER!$AB382&lt;=HOUR(AY$7),MAX($Q287:AW287,0)+1,".")),","),IF(MAX($Q287:AW287,0)=OPER!$AA382,".",IF(OPER!$AB382&lt;=HOUR(AY$7),MAX($Q287:AW287,0)+1,".")))</f>
        <v>,</v>
      </c>
      <c r="AY287" s="269" t="str">
        <f>IF($E287=$E286,IF(AZ286=".",IF(MAX($Q287:AX287,0)=OPER!$AA382,".",IF(OPER!$AB382&lt;=HOUR(AZ$7),MAX($Q287:AX287,0)+1,".")),","),IF(MAX($Q287:AX287,0)=OPER!$AA382,".",IF(OPER!$AB382&lt;=HOUR(AZ$7),MAX($Q287:AX287,0)+1,".")))</f>
        <v>,</v>
      </c>
      <c r="AZ287" s="270" t="str">
        <f>IF($E287=$E286,IF(BA286=".",IF(MAX($Q287:AY287,0)=OPER!$AA382,".",IF(OPER!$AB382&lt;=HOUR(BA$7),MAX($Q287:AY287,0)+1,".")),","),IF(MAX($Q287:AY287,0)=OPER!$AA382,".",IF(OPER!$AB382&lt;=HOUR(BA$7),MAX($Q287:AY287,0)+1,".")))</f>
        <v>,</v>
      </c>
      <c r="BA287" s="30">
        <f>+OPER!AK281</f>
        <v>0</v>
      </c>
    </row>
    <row r="288" spans="1:53" ht="59.8" x14ac:dyDescent="0.2">
      <c r="A288" s="282" t="str">
        <f>IF(OPER!AF282=0,"",OPER!AF282)</f>
        <v/>
      </c>
      <c r="B288" s="109" t="str">
        <f>IF(OPER!V282=0,"",OPER!V282)</f>
        <v/>
      </c>
      <c r="C288" s="71" t="str">
        <f>IF(OPER!U282 = 0,"", OPER!U282)</f>
        <v/>
      </c>
      <c r="D288" s="30" t="str">
        <f t="shared" si="19"/>
        <v/>
      </c>
      <c r="E288" s="262" t="str">
        <f>IF(OPER!X282 = 0,"",OPER!X282)</f>
        <v/>
      </c>
      <c r="F288" s="262" t="str">
        <f>IF(OPER!I282 = 0,"",OPER!I282)</f>
        <v/>
      </c>
      <c r="G288" s="263" t="str">
        <f>IF(OPER!C282=0,"",OPER!C282)</f>
        <v/>
      </c>
      <c r="H288" s="30" t="str">
        <f>IF(OPER!R282 = 0,"",OPER!R282)</f>
        <v/>
      </c>
      <c r="I288" s="30" t="str">
        <f>IF(OPER!F282=0,"", OPER!F282)</f>
        <v/>
      </c>
      <c r="J288" s="108" t="str">
        <f>IF(OPER!G282=0,"",OPER!G282)</f>
        <v/>
      </c>
      <c r="K288" s="250">
        <f>+OPER!R282</f>
        <v>0</v>
      </c>
      <c r="L288" s="262">
        <f t="shared" si="20"/>
        <v>0</v>
      </c>
      <c r="M288" s="250">
        <f t="shared" si="21"/>
        <v>0</v>
      </c>
      <c r="N288" s="205" t="str">
        <f>IF(OPER!A282=0,"",OPER!A282)</f>
        <v/>
      </c>
      <c r="O288" s="73" t="str">
        <f>IF(OPER!AJ2138=0,"",OPER!AJ2138)</f>
        <v/>
      </c>
      <c r="P288" s="264" t="str">
        <f>IF(OPER!AH282="EJECUTADO","SI",IF(OPER!AH282="NO EJECUTADO","NO",""))</f>
        <v/>
      </c>
      <c r="Q288" s="264" t="str">
        <f>IF(OPER!AN282="EJECUTADO","SI",IF(OPER!AN282="NO EJECUTADO","NO",""))</f>
        <v/>
      </c>
      <c r="R288" s="221" t="str">
        <f>IFERROR(VLOOKUP(OPER!Z282,OPER!$AU$490:$AV$577,2,0),"NO ASIGNADO")</f>
        <v>NO ASIGNADO</v>
      </c>
      <c r="S288" s="6">
        <f>+OPER!AG282</f>
        <v>0</v>
      </c>
      <c r="T288" s="268" t="str">
        <f>IF($E288=$E287,IF(U287=".",IF(MAX($Q288:Q288,0)=OPER!$AA383,".",IF(OPER!$AB383&lt;=HOUR(U$7),MAX($Q288:Q288,0)+1,".")),","),IF(MAX($Q288:Q288,0)=OPER!$AA383,".",IF(OPER!$AB383&lt;=HOUR(U$7),MAX($Q288:Q288,0)+1,".")))</f>
        <v>,</v>
      </c>
      <c r="U288" s="269" t="str">
        <f>IF($E288=$E287,IF(V287=".",IF(MAX($Q288:T288,0)=OPER!$AA383,".",IF(OPER!$AB383&lt;=HOUR(V$7),MAX($Q288:T288,0)+1,".")),","),IF(MAX($Q288:T288,0)=OPER!$AA383,".",IF(OPER!$AB383&lt;=HOUR(V$7),MAX($Q288:T288,0)+1,".")))</f>
        <v>,</v>
      </c>
      <c r="V288" s="269" t="str">
        <f>IF($E288=$E287,IF(W287=".",IF(MAX($Q288:U288,0)=OPER!$AA383,".",IF(OPER!$AB383&lt;=HOUR(W$7),MAX($Q288:U288,0)+1,".")),","),IF(MAX($Q288:U288,0)=OPER!$AA383,".",IF(OPER!$AB383&lt;=HOUR(W$7),MAX($Q288:U288,0)+1,".")))</f>
        <v>,</v>
      </c>
      <c r="W288" s="269" t="str">
        <f>IF($E288=$E287,IF(X287=".",IF(MAX($Q288:V288,0)=OPER!$AA383,".",IF(OPER!$AB383&lt;=HOUR(X$7),MAX($Q288:V288,0)+1,".")),","),IF(MAX($Q288:V288,0)=OPER!$AA383,".",IF(OPER!$AB383&lt;=HOUR(X$7),MAX($Q288:V288,0)+1,".")))</f>
        <v>,</v>
      </c>
      <c r="X288" s="270" t="str">
        <f>IF($E288=$E287,IF(Y287=".",IF(MAX($Q288:W288,0)=OPER!$AA383,".",IF(OPER!$AB383&lt;=HOUR(Y$7),MAX($Q288:W288,0)+1,".")),","),IF(MAX($Q288:W288,0)=OPER!$AA383,".",IF(OPER!$AB383&lt;=HOUR(Y$7),MAX($Q288:W288,0)+1,".")))</f>
        <v>,</v>
      </c>
      <c r="Y288" s="271" t="str">
        <f>IF($E288=$E287,IF(Z287=".",IF(MAX($Q288:X288,0)=OPER!$AA383,".",IF(OPER!$AB383&lt;=HOUR(Z$7),MAX($Q288:X288,0)+1,".")),","),IF(MAX($Q288:X288,0)=OPER!$AA383,".",IF(OPER!$AB383&lt;=HOUR(Z$7),MAX($Q288:X288,0)+1,".")))</f>
        <v>,</v>
      </c>
      <c r="Z288" s="269" t="str">
        <f>IF($E288=$E287,IF(AA287=".",IF(MAX($Q288:Y288,0)=OPER!$AA383,".",IF(OPER!$AB383&lt;=HOUR(AA$7),MAX($Q288:Y288,0)+1,".")),","),IF(MAX($Q288:Y288,0)=OPER!$AA383,".",IF(OPER!$AB383&lt;=HOUR(AA$7),MAX($Q288:Y288,0)+1,".")))</f>
        <v>,</v>
      </c>
      <c r="AA288" s="269" t="str">
        <f>IF($E288=$E287,IF(AB287=".",IF(MAX($Q288:Z288,0)=OPER!$AA383,".",IF(OPER!$AB383&lt;=HOUR(AB$7),MAX($Q288:Z288,0)+1,".")),","),IF(MAX($Q288:Z288,0)=OPER!$AA383,".",IF(OPER!$AB383&lt;=HOUR(AB$7),MAX($Q288:Z288,0)+1,".")))</f>
        <v>,</v>
      </c>
      <c r="AB288" s="270" t="str">
        <f>IF($E288=$E287,IF(AC287=".",IF(MAX($Q288:AA288,0)=OPER!$AA383,".",IF(OPER!$AB383&lt;=HOUR(AC$7),MAX($Q288:AA288,0)+1,".")),","),IF(MAX($Q288:AA288,0)=OPER!$AA383,".",IF(OPER!$AB383&lt;=HOUR(AC$7),MAX($Q288:AA288,0)+1,".")))</f>
        <v>,</v>
      </c>
      <c r="AC288" s="271" t="str">
        <f>IF($E288=$E287,IF(AD287=".",IF(MAX($Q288:AB288,0)=OPER!$AA383,".",IF(OPER!$AB383&lt;=HOUR(AD$7),MAX($Q288:AB288,0)+1,".")),","),IF(MAX($Q288:AB288,0)=OPER!$AA383,".",IF(OPER!$AB383&lt;=HOUR(AD$7),MAX($Q288:AB288,0)+1,".")))</f>
        <v>,</v>
      </c>
      <c r="AD288" s="269" t="str">
        <f>IF($E288=$E287,IF(AE287=".",IF(MAX($Q288:AC288,0)=OPER!$AA383,".",IF(OPER!$AB383&lt;=HOUR(AE$7),MAX($Q288:AC288,0)+1,".")),","),IF(MAX($Q288:AC288,0)=OPER!$AA383,".",IF(OPER!$AB383&lt;=HOUR(AE$7),MAX($Q288:AC288,0)+1,".")))</f>
        <v>,</v>
      </c>
      <c r="AE288" s="269" t="str">
        <f>IF($E288=$E287,IF(AF287=".",IF(MAX($Q288:AD288,0)=OPER!$AA383,".",IF(OPER!$AB383&lt;=HOUR(AF$7),MAX($Q288:AD288,0)+1,".")),","),IF(MAX($Q288:AD288,0)=OPER!$AA383,".",IF(OPER!$AB383&lt;=HOUR(AF$7),MAX($Q288:AD288,0)+1,".")))</f>
        <v>,</v>
      </c>
      <c r="AF288" s="270" t="str">
        <f>IF($E288=$E287,IF(AG287=".",IF(MAX($Q288:AE288,0)=OPER!$AA383,".",IF(OPER!$AB383&lt;=HOUR(AG$7),MAX($Q288:AE288,0)+1,".")),","),IF(MAX($Q288:AE288,0)=OPER!$AA383,".",IF(OPER!$AB383&lt;=HOUR(AG$7),MAX($Q288:AE288,0)+1,".")))</f>
        <v>,</v>
      </c>
      <c r="AG288" s="271" t="str">
        <f>IF($E288=$E287,IF(AH287=".",IF(MAX($Q288:AF288,0)=OPER!$AA383,".",IF(OPER!$AB383&lt;=HOUR(AH$7),MAX($Q288:AF288,0)+1,".")),","),IF(MAX($Q288:AF288,0)=OPER!$AA383,".",IF(OPER!$AB383&lt;=HOUR(AH$7),MAX($Q288:AF288,0)+1,".")))</f>
        <v>,</v>
      </c>
      <c r="AH288" s="269" t="str">
        <f>IF($E288=$E287,IF(AI287=".",IF(MAX($Q288:AG288,0)=OPER!$AA383,".",IF(OPER!$AB383&lt;=HOUR(AI$7),MAX($Q288:AG288,0)+1,".")),","),IF(MAX($Q288:AG288,0)=OPER!$AA383,".",IF(OPER!$AB383&lt;=HOUR(AI$7),MAX($Q288:AG288,0)+1,".")))</f>
        <v>,</v>
      </c>
      <c r="AI288" s="269" t="str">
        <f>IF($E288=$E287,IF(AJ287=".",IF(MAX($Q288:AH288,0)=OPER!$AA383,".",IF(OPER!$AB383&lt;=HOUR(AJ$7),MAX($Q288:AH288,0)+1,".")),","),IF(MAX($Q288:AH288,0)=OPER!$AA383,".",IF(OPER!$AB383&lt;=HOUR(AJ$7),MAX($Q288:AH288,0)+1,".")))</f>
        <v>,</v>
      </c>
      <c r="AJ288" s="270" t="str">
        <f>IF($E288=$E287,IF(AK287=".",IF(MAX($Q288:AI288,0)=OPER!$AA383,".",IF(OPER!$AB383&lt;=HOUR(AK$7),MAX($Q288:AI288,0)+1,".")),","),IF(MAX($Q288:AI288,0)=OPER!$AA383,".",IF(OPER!$AB383&lt;=HOUR(AK$7),MAX($Q288:AI288,0)+1,".")))</f>
        <v>,</v>
      </c>
      <c r="AK288" s="271" t="str">
        <f>IF($E288=$E287,IF(AL287=".",IF(MAX($Q288:AJ288,0)=OPER!$AA383,".",IF(OPER!$AB383&lt;=HOUR(AL$7),MAX($Q288:AJ288,0)+1,".")),","),IF(MAX($Q288:AJ288,0)=OPER!$AA383,".",IF(OPER!$AB383&lt;=HOUR(AL$7),MAX($Q288:AJ288,0)+1,".")))</f>
        <v>,</v>
      </c>
      <c r="AL288" s="269" t="str">
        <f>IF($E288=$E287,IF(AM287=".",IF(MAX($Q288:AK288,0)=OPER!$AA383,".",IF(OPER!$AB383&lt;=HOUR(AM$7),MAX($Q288:AK288,0)+1,".")),","),IF(MAX($Q288:AK288,0)=OPER!$AA383,".",IF(OPER!$AB383&lt;=HOUR(AM$7),MAX($Q288:AK288,0)+1,".")))</f>
        <v>,</v>
      </c>
      <c r="AM288" s="269" t="str">
        <f>IF($E288=$E287,IF(AN287=".",IF(MAX($Q288:AL288,0)=OPER!$AA383,".",IF(OPER!$AB383&lt;=HOUR(AN$7),MAX($Q288:AL288,0)+1,".")),","),IF(MAX($Q288:AL288,0)=OPER!$AA383,".",IF(OPER!$AB383&lt;=HOUR(AN$7),MAX($Q288:AL288,0)+1,".")))</f>
        <v>,</v>
      </c>
      <c r="AN288" s="270" t="str">
        <f>IF($E288=$E287,IF(AO287=".",IF(MAX($Q288:AM288,0)=OPER!$AA383,".",IF(OPER!$AB383&lt;=HOUR(AO$7),MAX($Q288:AM288,0)+1,".")),","),IF(MAX($Q288:AM288,0)=OPER!$AA383,".",IF(OPER!$AB383&lt;=HOUR(AO$7),MAX($Q288:AM288,0)+1,".")))</f>
        <v>,</v>
      </c>
      <c r="AO288" s="271" t="str">
        <f>IF($E288=$E287,IF(AP287=".",IF(MAX($Q288:AN288,0)=OPER!$AA383,".",IF(OPER!$AB383&lt;=HOUR(AP$7),MAX($Q288:AN288,0)+1,".")),","),IF(MAX($Q288:AN288,0)=OPER!$AA383,".",IF(OPER!$AB383&lt;=HOUR(AP$7),MAX($Q288:AN288,0)+1,".")))</f>
        <v>,</v>
      </c>
      <c r="AP288" s="269" t="str">
        <f>IF($E288=$E287,IF(AQ287=".",IF(MAX($Q288:AO288,0)=OPER!$AA383,".",IF(OPER!$AB383&lt;=HOUR(AQ$7),MAX($Q288:AO288,0)+1,".")),","),IF(MAX($Q288:AO288,0)=OPER!$AA383,".",IF(OPER!$AB383&lt;=HOUR(AQ$7),MAX($Q288:AO288,0)+1,".")))</f>
        <v>,</v>
      </c>
      <c r="AQ288" s="269" t="str">
        <f>IF($E288=$E287,IF(AR287=".",IF(MAX($Q288:AP288,0)=OPER!$AA383,".",IF(OPER!$AB383&lt;=HOUR(AR$7),MAX($Q288:AP288,0)+1,".")),","),IF(MAX($Q288:AP288,0)=OPER!$AA383,".",IF(OPER!$AB383&lt;=HOUR(AR$7),MAX($Q288:AP288,0)+1,".")))</f>
        <v>,</v>
      </c>
      <c r="AR288" s="270" t="str">
        <f>IF($E288=$E287,IF(AS287=".",IF(MAX($Q288:AQ288,0)=OPER!$AA383,".",IF(OPER!$AB383&lt;=HOUR(AS$7),MAX($Q288:AQ288,0)+1,".")),","),IF(MAX($Q288:AQ288,0)=OPER!$AA383,".",IF(OPER!$AB383&lt;=HOUR(AS$7),MAX($Q288:AQ288,0)+1,".")))</f>
        <v>,</v>
      </c>
      <c r="AS288" s="271" t="str">
        <f>IF($E288=$E287,IF(AT287=".",IF(MAX($Q288:AR288,0)=OPER!$AA383,".",IF(OPER!$AB383&lt;=HOUR(AT$7),MAX($Q288:AR288,0)+1,".")),","),IF(MAX($Q288:AR288,0)=OPER!$AA383,".",IF(OPER!$AB383&lt;=HOUR(AT$7),MAX($Q288:AR288,0)+1,".")))</f>
        <v>,</v>
      </c>
      <c r="AT288" s="269" t="str">
        <f>IF($E288=$E287,IF(AU287=".",IF(MAX($Q288:AS288,0)=OPER!$AA383,".",IF(OPER!$AB383&lt;=HOUR(AU$7),MAX($Q288:AS288,0)+1,".")),","),IF(MAX($Q288:AS288,0)=OPER!$AA383,".",IF(OPER!$AB383&lt;=HOUR(AU$7),MAX($Q288:AS288,0)+1,".")))</f>
        <v>,</v>
      </c>
      <c r="AU288" s="269" t="str">
        <f>IF($E288=$E287,IF(AV287=".",IF(MAX($Q288:AT288,0)=OPER!$AA383,".",IF(OPER!$AB383&lt;=HOUR(AV$7),MAX($Q288:AT288,0)+1,".")),","),IF(MAX($Q288:AT288,0)=OPER!$AA383,".",IF(OPER!$AB383&lt;=HOUR(AV$7),MAX($Q288:AT288,0)+1,".")))</f>
        <v>,</v>
      </c>
      <c r="AV288" s="270" t="str">
        <f>IF($E288=$E287,IF(AW287=".",IF(MAX($Q288:AU288,0)=OPER!$AA383,".",IF(OPER!$AB383&lt;=HOUR(AW$7),MAX($Q288:AU288,0)+1,".")),","),IF(MAX($Q288:AU288,0)=OPER!$AA383,".",IF(OPER!$AB383&lt;=HOUR(AW$7),MAX($Q288:AU288,0)+1,".")))</f>
        <v>,</v>
      </c>
      <c r="AW288" s="271" t="str">
        <f>IF($E288=$E287,IF(AX287=".",IF(MAX($Q288:AV288,0)=OPER!$AA383,".",IF(OPER!$AB383&lt;=HOUR(AX$7),MAX($Q288:AV288,0)+1,".")),","),IF(MAX($Q288:AV288,0)=OPER!$AA383,".",IF(OPER!$AB383&lt;=HOUR(AX$7),MAX($Q288:AV288,0)+1,".")))</f>
        <v>,</v>
      </c>
      <c r="AX288" s="269" t="str">
        <f>IF($E288=$E287,IF(AY287=".",IF(MAX($Q288:AW288,0)=OPER!$AA383,".",IF(OPER!$AB383&lt;=HOUR(AY$7),MAX($Q288:AW288,0)+1,".")),","),IF(MAX($Q288:AW288,0)=OPER!$AA383,".",IF(OPER!$AB383&lt;=HOUR(AY$7),MAX($Q288:AW288,0)+1,".")))</f>
        <v>,</v>
      </c>
      <c r="AY288" s="269" t="str">
        <f>IF($E288=$E287,IF(AZ287=".",IF(MAX($Q288:AX288,0)=OPER!$AA383,".",IF(OPER!$AB383&lt;=HOUR(AZ$7),MAX($Q288:AX288,0)+1,".")),","),IF(MAX($Q288:AX288,0)=OPER!$AA383,".",IF(OPER!$AB383&lt;=HOUR(AZ$7),MAX($Q288:AX288,0)+1,".")))</f>
        <v>,</v>
      </c>
      <c r="AZ288" s="270" t="str">
        <f>IF($E288=$E287,IF(BA287=".",IF(MAX($Q288:AY288,0)=OPER!$AA383,".",IF(OPER!$AB383&lt;=HOUR(BA$7),MAX($Q288:AY288,0)+1,".")),","),IF(MAX($Q288:AY288,0)=OPER!$AA383,".",IF(OPER!$AB383&lt;=HOUR(BA$7),MAX($Q288:AY288,0)+1,".")))</f>
        <v>,</v>
      </c>
      <c r="BA288" s="30">
        <f>+OPER!AK282</f>
        <v>0</v>
      </c>
    </row>
    <row r="289" spans="1:53" ht="59.8" x14ac:dyDescent="0.2">
      <c r="A289" s="282" t="str">
        <f>IF(OPER!AF283=0,"",OPER!AF283)</f>
        <v/>
      </c>
      <c r="B289" s="109" t="str">
        <f>IF(OPER!V283=0,"",OPER!V283)</f>
        <v/>
      </c>
      <c r="C289" s="71" t="str">
        <f>IF(OPER!U283 = 0,"", OPER!U283)</f>
        <v/>
      </c>
      <c r="D289" s="30" t="str">
        <f t="shared" si="19"/>
        <v/>
      </c>
      <c r="E289" s="262" t="str">
        <f>IF(OPER!X283 = 0,"",OPER!X283)</f>
        <v/>
      </c>
      <c r="F289" s="262" t="str">
        <f>IF(OPER!I283 = 0,"",OPER!I283)</f>
        <v/>
      </c>
      <c r="G289" s="263" t="str">
        <f>IF(OPER!C283=0,"",OPER!C283)</f>
        <v/>
      </c>
      <c r="H289" s="30" t="str">
        <f>IF(OPER!R283 = 0,"",OPER!R283)</f>
        <v/>
      </c>
      <c r="I289" s="30" t="str">
        <f>IF(OPER!F283=0,"", OPER!F283)</f>
        <v/>
      </c>
      <c r="J289" s="108" t="str">
        <f>IF(OPER!G283=0,"",OPER!G283)</f>
        <v/>
      </c>
      <c r="K289" s="250">
        <f>+OPER!R283</f>
        <v>0</v>
      </c>
      <c r="L289" s="262">
        <f t="shared" si="20"/>
        <v>0</v>
      </c>
      <c r="M289" s="250">
        <f t="shared" si="21"/>
        <v>0</v>
      </c>
      <c r="N289" s="205" t="str">
        <f>IF(OPER!A283=0,"",OPER!A283)</f>
        <v/>
      </c>
      <c r="O289" s="73" t="str">
        <f>IF(OPER!AJ2139=0,"",OPER!AJ2139)</f>
        <v/>
      </c>
      <c r="P289" s="264" t="str">
        <f>IF(OPER!AH283="EJECUTADO","SI",IF(OPER!AH283="NO EJECUTADO","NO",""))</f>
        <v/>
      </c>
      <c r="Q289" s="264" t="str">
        <f>IF(OPER!AN283="EJECUTADO","SI",IF(OPER!AN283="NO EJECUTADO","NO",""))</f>
        <v/>
      </c>
      <c r="R289" s="221" t="str">
        <f>IFERROR(VLOOKUP(OPER!Z283,OPER!$AU$490:$AV$577,2,0),"NO ASIGNADO")</f>
        <v>NO ASIGNADO</v>
      </c>
      <c r="S289" s="6">
        <f>+OPER!AG283</f>
        <v>0</v>
      </c>
      <c r="T289" s="268" t="str">
        <f>IF($E289=$E288,IF(U288=".",IF(MAX($Q289:Q289,0)=OPER!$AA384,".",IF(OPER!$AB384&lt;=HOUR(U$7),MAX($Q289:Q289,0)+1,".")),","),IF(MAX($Q289:Q289,0)=OPER!$AA384,".",IF(OPER!$AB384&lt;=HOUR(U$7),MAX($Q289:Q289,0)+1,".")))</f>
        <v>,</v>
      </c>
      <c r="U289" s="269" t="str">
        <f>IF($E289=$E288,IF(V288=".",IF(MAX($Q289:T289,0)=OPER!$AA384,".",IF(OPER!$AB384&lt;=HOUR(V$7),MAX($Q289:T289,0)+1,".")),","),IF(MAX($Q289:T289,0)=OPER!$AA384,".",IF(OPER!$AB384&lt;=HOUR(V$7),MAX($Q289:T289,0)+1,".")))</f>
        <v>,</v>
      </c>
      <c r="V289" s="269" t="str">
        <f>IF($E289=$E288,IF(W288=".",IF(MAX($Q289:U289,0)=OPER!$AA384,".",IF(OPER!$AB384&lt;=HOUR(W$7),MAX($Q289:U289,0)+1,".")),","),IF(MAX($Q289:U289,0)=OPER!$AA384,".",IF(OPER!$AB384&lt;=HOUR(W$7),MAX($Q289:U289,0)+1,".")))</f>
        <v>,</v>
      </c>
      <c r="W289" s="269" t="str">
        <f>IF($E289=$E288,IF(X288=".",IF(MAX($Q289:V289,0)=OPER!$AA384,".",IF(OPER!$AB384&lt;=HOUR(X$7),MAX($Q289:V289,0)+1,".")),","),IF(MAX($Q289:V289,0)=OPER!$AA384,".",IF(OPER!$AB384&lt;=HOUR(X$7),MAX($Q289:V289,0)+1,".")))</f>
        <v>,</v>
      </c>
      <c r="X289" s="270" t="str">
        <f>IF($E289=$E288,IF(Y288=".",IF(MAX($Q289:W289,0)=OPER!$AA384,".",IF(OPER!$AB384&lt;=HOUR(Y$7),MAX($Q289:W289,0)+1,".")),","),IF(MAX($Q289:W289,0)=OPER!$AA384,".",IF(OPER!$AB384&lt;=HOUR(Y$7),MAX($Q289:W289,0)+1,".")))</f>
        <v>,</v>
      </c>
      <c r="Y289" s="271" t="str">
        <f>IF($E289=$E288,IF(Z288=".",IF(MAX($Q289:X289,0)=OPER!$AA384,".",IF(OPER!$AB384&lt;=HOUR(Z$7),MAX($Q289:X289,0)+1,".")),","),IF(MAX($Q289:X289,0)=OPER!$AA384,".",IF(OPER!$AB384&lt;=HOUR(Z$7),MAX($Q289:X289,0)+1,".")))</f>
        <v>,</v>
      </c>
      <c r="Z289" s="269" t="str">
        <f>IF($E289=$E288,IF(AA288=".",IF(MAX($Q289:Y289,0)=OPER!$AA384,".",IF(OPER!$AB384&lt;=HOUR(AA$7),MAX($Q289:Y289,0)+1,".")),","),IF(MAX($Q289:Y289,0)=OPER!$AA384,".",IF(OPER!$AB384&lt;=HOUR(AA$7),MAX($Q289:Y289,0)+1,".")))</f>
        <v>,</v>
      </c>
      <c r="AA289" s="269" t="str">
        <f>IF($E289=$E288,IF(AB288=".",IF(MAX($Q289:Z289,0)=OPER!$AA384,".",IF(OPER!$AB384&lt;=HOUR(AB$7),MAX($Q289:Z289,0)+1,".")),","),IF(MAX($Q289:Z289,0)=OPER!$AA384,".",IF(OPER!$AB384&lt;=HOUR(AB$7),MAX($Q289:Z289,0)+1,".")))</f>
        <v>,</v>
      </c>
      <c r="AB289" s="270" t="str">
        <f>IF($E289=$E288,IF(AC288=".",IF(MAX($Q289:AA289,0)=OPER!$AA384,".",IF(OPER!$AB384&lt;=HOUR(AC$7),MAX($Q289:AA289,0)+1,".")),","),IF(MAX($Q289:AA289,0)=OPER!$AA384,".",IF(OPER!$AB384&lt;=HOUR(AC$7),MAX($Q289:AA289,0)+1,".")))</f>
        <v>,</v>
      </c>
      <c r="AC289" s="271" t="str">
        <f>IF($E289=$E288,IF(AD288=".",IF(MAX($Q289:AB289,0)=OPER!$AA384,".",IF(OPER!$AB384&lt;=HOUR(AD$7),MAX($Q289:AB289,0)+1,".")),","),IF(MAX($Q289:AB289,0)=OPER!$AA384,".",IF(OPER!$AB384&lt;=HOUR(AD$7),MAX($Q289:AB289,0)+1,".")))</f>
        <v>,</v>
      </c>
      <c r="AD289" s="269" t="str">
        <f>IF($E289=$E288,IF(AE288=".",IF(MAX($Q289:AC289,0)=OPER!$AA384,".",IF(OPER!$AB384&lt;=HOUR(AE$7),MAX($Q289:AC289,0)+1,".")),","),IF(MAX($Q289:AC289,0)=OPER!$AA384,".",IF(OPER!$AB384&lt;=HOUR(AE$7),MAX($Q289:AC289,0)+1,".")))</f>
        <v>,</v>
      </c>
      <c r="AE289" s="269" t="str">
        <f>IF($E289=$E288,IF(AF288=".",IF(MAX($Q289:AD289,0)=OPER!$AA384,".",IF(OPER!$AB384&lt;=HOUR(AF$7),MAX($Q289:AD289,0)+1,".")),","),IF(MAX($Q289:AD289,0)=OPER!$AA384,".",IF(OPER!$AB384&lt;=HOUR(AF$7),MAX($Q289:AD289,0)+1,".")))</f>
        <v>,</v>
      </c>
      <c r="AF289" s="270" t="str">
        <f>IF($E289=$E288,IF(AG288=".",IF(MAX($Q289:AE289,0)=OPER!$AA384,".",IF(OPER!$AB384&lt;=HOUR(AG$7),MAX($Q289:AE289,0)+1,".")),","),IF(MAX($Q289:AE289,0)=OPER!$AA384,".",IF(OPER!$AB384&lt;=HOUR(AG$7),MAX($Q289:AE289,0)+1,".")))</f>
        <v>,</v>
      </c>
      <c r="AG289" s="271" t="str">
        <f>IF($E289=$E288,IF(AH288=".",IF(MAX($Q289:AF289,0)=OPER!$AA384,".",IF(OPER!$AB384&lt;=HOUR(AH$7),MAX($Q289:AF289,0)+1,".")),","),IF(MAX($Q289:AF289,0)=OPER!$AA384,".",IF(OPER!$AB384&lt;=HOUR(AH$7),MAX($Q289:AF289,0)+1,".")))</f>
        <v>,</v>
      </c>
      <c r="AH289" s="269" t="str">
        <f>IF($E289=$E288,IF(AI288=".",IF(MAX($Q289:AG289,0)=OPER!$AA384,".",IF(OPER!$AB384&lt;=HOUR(AI$7),MAX($Q289:AG289,0)+1,".")),","),IF(MAX($Q289:AG289,0)=OPER!$AA384,".",IF(OPER!$AB384&lt;=HOUR(AI$7),MAX($Q289:AG289,0)+1,".")))</f>
        <v>,</v>
      </c>
      <c r="AI289" s="269" t="str">
        <f>IF($E289=$E288,IF(AJ288=".",IF(MAX($Q289:AH289,0)=OPER!$AA384,".",IF(OPER!$AB384&lt;=HOUR(AJ$7),MAX($Q289:AH289,0)+1,".")),","),IF(MAX($Q289:AH289,0)=OPER!$AA384,".",IF(OPER!$AB384&lt;=HOUR(AJ$7),MAX($Q289:AH289,0)+1,".")))</f>
        <v>,</v>
      </c>
      <c r="AJ289" s="270" t="str">
        <f>IF($E289=$E288,IF(AK288=".",IF(MAX($Q289:AI289,0)=OPER!$AA384,".",IF(OPER!$AB384&lt;=HOUR(AK$7),MAX($Q289:AI289,0)+1,".")),","),IF(MAX($Q289:AI289,0)=OPER!$AA384,".",IF(OPER!$AB384&lt;=HOUR(AK$7),MAX($Q289:AI289,0)+1,".")))</f>
        <v>,</v>
      </c>
      <c r="AK289" s="271" t="str">
        <f>IF($E289=$E288,IF(AL288=".",IF(MAX($Q289:AJ289,0)=OPER!$AA384,".",IF(OPER!$AB384&lt;=HOUR(AL$7),MAX($Q289:AJ289,0)+1,".")),","),IF(MAX($Q289:AJ289,0)=OPER!$AA384,".",IF(OPER!$AB384&lt;=HOUR(AL$7),MAX($Q289:AJ289,0)+1,".")))</f>
        <v>,</v>
      </c>
      <c r="AL289" s="269" t="str">
        <f>IF($E289=$E288,IF(AM288=".",IF(MAX($Q289:AK289,0)=OPER!$AA384,".",IF(OPER!$AB384&lt;=HOUR(AM$7),MAX($Q289:AK289,0)+1,".")),","),IF(MAX($Q289:AK289,0)=OPER!$AA384,".",IF(OPER!$AB384&lt;=HOUR(AM$7),MAX($Q289:AK289,0)+1,".")))</f>
        <v>,</v>
      </c>
      <c r="AM289" s="269" t="str">
        <f>IF($E289=$E288,IF(AN288=".",IF(MAX($Q289:AL289,0)=OPER!$AA384,".",IF(OPER!$AB384&lt;=HOUR(AN$7),MAX($Q289:AL289,0)+1,".")),","),IF(MAX($Q289:AL289,0)=OPER!$AA384,".",IF(OPER!$AB384&lt;=HOUR(AN$7),MAX($Q289:AL289,0)+1,".")))</f>
        <v>,</v>
      </c>
      <c r="AN289" s="270" t="str">
        <f>IF($E289=$E288,IF(AO288=".",IF(MAX($Q289:AM289,0)=OPER!$AA384,".",IF(OPER!$AB384&lt;=HOUR(AO$7),MAX($Q289:AM289,0)+1,".")),","),IF(MAX($Q289:AM289,0)=OPER!$AA384,".",IF(OPER!$AB384&lt;=HOUR(AO$7),MAX($Q289:AM289,0)+1,".")))</f>
        <v>,</v>
      </c>
      <c r="AO289" s="271" t="str">
        <f>IF($E289=$E288,IF(AP288=".",IF(MAX($Q289:AN289,0)=OPER!$AA384,".",IF(OPER!$AB384&lt;=HOUR(AP$7),MAX($Q289:AN289,0)+1,".")),","),IF(MAX($Q289:AN289,0)=OPER!$AA384,".",IF(OPER!$AB384&lt;=HOUR(AP$7),MAX($Q289:AN289,0)+1,".")))</f>
        <v>,</v>
      </c>
      <c r="AP289" s="269" t="str">
        <f>IF($E289=$E288,IF(AQ288=".",IF(MAX($Q289:AO289,0)=OPER!$AA384,".",IF(OPER!$AB384&lt;=HOUR(AQ$7),MAX($Q289:AO289,0)+1,".")),","),IF(MAX($Q289:AO289,0)=OPER!$AA384,".",IF(OPER!$AB384&lt;=HOUR(AQ$7),MAX($Q289:AO289,0)+1,".")))</f>
        <v>,</v>
      </c>
      <c r="AQ289" s="269" t="str">
        <f>IF($E289=$E288,IF(AR288=".",IF(MAX($Q289:AP289,0)=OPER!$AA384,".",IF(OPER!$AB384&lt;=HOUR(AR$7),MAX($Q289:AP289,0)+1,".")),","),IF(MAX($Q289:AP289,0)=OPER!$AA384,".",IF(OPER!$AB384&lt;=HOUR(AR$7),MAX($Q289:AP289,0)+1,".")))</f>
        <v>,</v>
      </c>
      <c r="AR289" s="270" t="str">
        <f>IF($E289=$E288,IF(AS288=".",IF(MAX($Q289:AQ289,0)=OPER!$AA384,".",IF(OPER!$AB384&lt;=HOUR(AS$7),MAX($Q289:AQ289,0)+1,".")),","),IF(MAX($Q289:AQ289,0)=OPER!$AA384,".",IF(OPER!$AB384&lt;=HOUR(AS$7),MAX($Q289:AQ289,0)+1,".")))</f>
        <v>,</v>
      </c>
      <c r="AS289" s="271" t="str">
        <f>IF($E289=$E288,IF(AT288=".",IF(MAX($Q289:AR289,0)=OPER!$AA384,".",IF(OPER!$AB384&lt;=HOUR(AT$7),MAX($Q289:AR289,0)+1,".")),","),IF(MAX($Q289:AR289,0)=OPER!$AA384,".",IF(OPER!$AB384&lt;=HOUR(AT$7),MAX($Q289:AR289,0)+1,".")))</f>
        <v>,</v>
      </c>
      <c r="AT289" s="269" t="str">
        <f>IF($E289=$E288,IF(AU288=".",IF(MAX($Q289:AS289,0)=OPER!$AA384,".",IF(OPER!$AB384&lt;=HOUR(AU$7),MAX($Q289:AS289,0)+1,".")),","),IF(MAX($Q289:AS289,0)=OPER!$AA384,".",IF(OPER!$AB384&lt;=HOUR(AU$7),MAX($Q289:AS289,0)+1,".")))</f>
        <v>,</v>
      </c>
      <c r="AU289" s="269" t="str">
        <f>IF($E289=$E288,IF(AV288=".",IF(MAX($Q289:AT289,0)=OPER!$AA384,".",IF(OPER!$AB384&lt;=HOUR(AV$7),MAX($Q289:AT289,0)+1,".")),","),IF(MAX($Q289:AT289,0)=OPER!$AA384,".",IF(OPER!$AB384&lt;=HOUR(AV$7),MAX($Q289:AT289,0)+1,".")))</f>
        <v>,</v>
      </c>
      <c r="AV289" s="270" t="str">
        <f>IF($E289=$E288,IF(AW288=".",IF(MAX($Q289:AU289,0)=OPER!$AA384,".",IF(OPER!$AB384&lt;=HOUR(AW$7),MAX($Q289:AU289,0)+1,".")),","),IF(MAX($Q289:AU289,0)=OPER!$AA384,".",IF(OPER!$AB384&lt;=HOUR(AW$7),MAX($Q289:AU289,0)+1,".")))</f>
        <v>,</v>
      </c>
      <c r="AW289" s="271" t="str">
        <f>IF($E289=$E288,IF(AX288=".",IF(MAX($Q289:AV289,0)=OPER!$AA384,".",IF(OPER!$AB384&lt;=HOUR(AX$7),MAX($Q289:AV289,0)+1,".")),","),IF(MAX($Q289:AV289,0)=OPER!$AA384,".",IF(OPER!$AB384&lt;=HOUR(AX$7),MAX($Q289:AV289,0)+1,".")))</f>
        <v>,</v>
      </c>
      <c r="AX289" s="269" t="str">
        <f>IF($E289=$E288,IF(AY288=".",IF(MAX($Q289:AW289,0)=OPER!$AA384,".",IF(OPER!$AB384&lt;=HOUR(AY$7),MAX($Q289:AW289,0)+1,".")),","),IF(MAX($Q289:AW289,0)=OPER!$AA384,".",IF(OPER!$AB384&lt;=HOUR(AY$7),MAX($Q289:AW289,0)+1,".")))</f>
        <v>,</v>
      </c>
      <c r="AY289" s="269" t="str">
        <f>IF($E289=$E288,IF(AZ288=".",IF(MAX($Q289:AX289,0)=OPER!$AA384,".",IF(OPER!$AB384&lt;=HOUR(AZ$7),MAX($Q289:AX289,0)+1,".")),","),IF(MAX($Q289:AX289,0)=OPER!$AA384,".",IF(OPER!$AB384&lt;=HOUR(AZ$7),MAX($Q289:AX289,0)+1,".")))</f>
        <v>,</v>
      </c>
      <c r="AZ289" s="270" t="str">
        <f>IF($E289=$E288,IF(BA288=".",IF(MAX($Q289:AY289,0)=OPER!$AA384,".",IF(OPER!$AB384&lt;=HOUR(BA$7),MAX($Q289:AY289,0)+1,".")),","),IF(MAX($Q289:AY289,0)=OPER!$AA384,".",IF(OPER!$AB384&lt;=HOUR(BA$7),MAX($Q289:AY289,0)+1,".")))</f>
        <v>,</v>
      </c>
      <c r="BA289" s="30">
        <f>+OPER!AK283</f>
        <v>0</v>
      </c>
    </row>
    <row r="290" spans="1:53" ht="59.8" x14ac:dyDescent="0.2">
      <c r="A290" s="282" t="str">
        <f>IF(OPER!AF284=0,"",OPER!AF284)</f>
        <v/>
      </c>
      <c r="B290" s="109" t="str">
        <f>IF(OPER!V284=0,"",OPER!V284)</f>
        <v/>
      </c>
      <c r="C290" s="71" t="str">
        <f>IF(OPER!U284 = 0,"", OPER!U284)</f>
        <v/>
      </c>
      <c r="D290" s="30" t="str">
        <f t="shared" si="19"/>
        <v/>
      </c>
      <c r="E290" s="262" t="str">
        <f>IF(OPER!X284 = 0,"",OPER!X284)</f>
        <v/>
      </c>
      <c r="F290" s="262" t="str">
        <f>IF(OPER!I284 = 0,"",OPER!I284)</f>
        <v/>
      </c>
      <c r="G290" s="263" t="str">
        <f>IF(OPER!C284=0,"",OPER!C284)</f>
        <v/>
      </c>
      <c r="H290" s="30" t="str">
        <f>IF(OPER!R284 = 0,"",OPER!R284)</f>
        <v/>
      </c>
      <c r="I290" s="30" t="str">
        <f>IF(OPER!F284=0,"", OPER!F284)</f>
        <v/>
      </c>
      <c r="J290" s="108" t="str">
        <f>IF(OPER!G284=0,"",OPER!G284)</f>
        <v/>
      </c>
      <c r="K290" s="250">
        <f>+OPER!R284</f>
        <v>0</v>
      </c>
      <c r="L290" s="262">
        <f t="shared" si="20"/>
        <v>0</v>
      </c>
      <c r="M290" s="250">
        <f t="shared" si="21"/>
        <v>0</v>
      </c>
      <c r="N290" s="205" t="str">
        <f>IF(OPER!A284=0,"",OPER!A284)</f>
        <v/>
      </c>
      <c r="O290" s="73" t="str">
        <f>IF(OPER!AJ2140=0,"",OPER!AJ2140)</f>
        <v/>
      </c>
      <c r="P290" s="264" t="str">
        <f>IF(OPER!AH284="EJECUTADO","SI",IF(OPER!AH284="NO EJECUTADO","NO",""))</f>
        <v/>
      </c>
      <c r="Q290" s="264" t="str">
        <f>IF(OPER!AN284="EJECUTADO","SI",IF(OPER!AN284="NO EJECUTADO","NO",""))</f>
        <v/>
      </c>
      <c r="R290" s="221" t="str">
        <f>IFERROR(VLOOKUP(OPER!Z284,OPER!$AU$490:$AV$577,2,0),"NO ASIGNADO")</f>
        <v>NO ASIGNADO</v>
      </c>
      <c r="S290" s="6">
        <f>+OPER!AG284</f>
        <v>0</v>
      </c>
      <c r="T290" s="268" t="str">
        <f>IF($E290=$E289,IF(U289=".",IF(MAX($Q290:Q290,0)=OPER!$AA385,".",IF(OPER!$AB385&lt;=HOUR(U$7),MAX($Q290:Q290,0)+1,".")),","),IF(MAX($Q290:Q290,0)=OPER!$AA385,".",IF(OPER!$AB385&lt;=HOUR(U$7),MAX($Q290:Q290,0)+1,".")))</f>
        <v>,</v>
      </c>
      <c r="U290" s="269" t="str">
        <f>IF($E290=$E289,IF(V289=".",IF(MAX($Q290:T290,0)=OPER!$AA385,".",IF(OPER!$AB385&lt;=HOUR(V$7),MAX($Q290:T290,0)+1,".")),","),IF(MAX($Q290:T290,0)=OPER!$AA385,".",IF(OPER!$AB385&lt;=HOUR(V$7),MAX($Q290:T290,0)+1,".")))</f>
        <v>,</v>
      </c>
      <c r="V290" s="269" t="str">
        <f>IF($E290=$E289,IF(W289=".",IF(MAX($Q290:U290,0)=OPER!$AA385,".",IF(OPER!$AB385&lt;=HOUR(W$7),MAX($Q290:U290,0)+1,".")),","),IF(MAX($Q290:U290,0)=OPER!$AA385,".",IF(OPER!$AB385&lt;=HOUR(W$7),MAX($Q290:U290,0)+1,".")))</f>
        <v>,</v>
      </c>
      <c r="W290" s="269" t="str">
        <f>IF($E290=$E289,IF(X289=".",IF(MAX($Q290:V290,0)=OPER!$AA385,".",IF(OPER!$AB385&lt;=HOUR(X$7),MAX($Q290:V290,0)+1,".")),","),IF(MAX($Q290:V290,0)=OPER!$AA385,".",IF(OPER!$AB385&lt;=HOUR(X$7),MAX($Q290:V290,0)+1,".")))</f>
        <v>,</v>
      </c>
      <c r="X290" s="270" t="str">
        <f>IF($E290=$E289,IF(Y289=".",IF(MAX($Q290:W290,0)=OPER!$AA385,".",IF(OPER!$AB385&lt;=HOUR(Y$7),MAX($Q290:W290,0)+1,".")),","),IF(MAX($Q290:W290,0)=OPER!$AA385,".",IF(OPER!$AB385&lt;=HOUR(Y$7),MAX($Q290:W290,0)+1,".")))</f>
        <v>,</v>
      </c>
      <c r="Y290" s="271" t="str">
        <f>IF($E290=$E289,IF(Z289=".",IF(MAX($Q290:X290,0)=OPER!$AA385,".",IF(OPER!$AB385&lt;=HOUR(Z$7),MAX($Q290:X290,0)+1,".")),","),IF(MAX($Q290:X290,0)=OPER!$AA385,".",IF(OPER!$AB385&lt;=HOUR(Z$7),MAX($Q290:X290,0)+1,".")))</f>
        <v>,</v>
      </c>
      <c r="Z290" s="269" t="str">
        <f>IF($E290=$E289,IF(AA289=".",IF(MAX($Q290:Y290,0)=OPER!$AA385,".",IF(OPER!$AB385&lt;=HOUR(AA$7),MAX($Q290:Y290,0)+1,".")),","),IF(MAX($Q290:Y290,0)=OPER!$AA385,".",IF(OPER!$AB385&lt;=HOUR(AA$7),MAX($Q290:Y290,0)+1,".")))</f>
        <v>,</v>
      </c>
      <c r="AA290" s="269" t="str">
        <f>IF($E290=$E289,IF(AB289=".",IF(MAX($Q290:Z290,0)=OPER!$AA385,".",IF(OPER!$AB385&lt;=HOUR(AB$7),MAX($Q290:Z290,0)+1,".")),","),IF(MAX($Q290:Z290,0)=OPER!$AA385,".",IF(OPER!$AB385&lt;=HOUR(AB$7),MAX($Q290:Z290,0)+1,".")))</f>
        <v>,</v>
      </c>
      <c r="AB290" s="270" t="str">
        <f>IF($E290=$E289,IF(AC289=".",IF(MAX($Q290:AA290,0)=OPER!$AA385,".",IF(OPER!$AB385&lt;=HOUR(AC$7),MAX($Q290:AA290,0)+1,".")),","),IF(MAX($Q290:AA290,0)=OPER!$AA385,".",IF(OPER!$AB385&lt;=HOUR(AC$7),MAX($Q290:AA290,0)+1,".")))</f>
        <v>,</v>
      </c>
      <c r="AC290" s="271" t="str">
        <f>IF($E290=$E289,IF(AD289=".",IF(MAX($Q290:AB290,0)=OPER!$AA385,".",IF(OPER!$AB385&lt;=HOUR(AD$7),MAX($Q290:AB290,0)+1,".")),","),IF(MAX($Q290:AB290,0)=OPER!$AA385,".",IF(OPER!$AB385&lt;=HOUR(AD$7),MAX($Q290:AB290,0)+1,".")))</f>
        <v>,</v>
      </c>
      <c r="AD290" s="269" t="str">
        <f>IF($E290=$E289,IF(AE289=".",IF(MAX($Q290:AC290,0)=OPER!$AA385,".",IF(OPER!$AB385&lt;=HOUR(AE$7),MAX($Q290:AC290,0)+1,".")),","),IF(MAX($Q290:AC290,0)=OPER!$AA385,".",IF(OPER!$AB385&lt;=HOUR(AE$7),MAX($Q290:AC290,0)+1,".")))</f>
        <v>,</v>
      </c>
      <c r="AE290" s="269" t="str">
        <f>IF($E290=$E289,IF(AF289=".",IF(MAX($Q290:AD290,0)=OPER!$AA385,".",IF(OPER!$AB385&lt;=HOUR(AF$7),MAX($Q290:AD290,0)+1,".")),","),IF(MAX($Q290:AD290,0)=OPER!$AA385,".",IF(OPER!$AB385&lt;=HOUR(AF$7),MAX($Q290:AD290,0)+1,".")))</f>
        <v>,</v>
      </c>
      <c r="AF290" s="270" t="str">
        <f>IF($E290=$E289,IF(AG289=".",IF(MAX($Q290:AE290,0)=OPER!$AA385,".",IF(OPER!$AB385&lt;=HOUR(AG$7),MAX($Q290:AE290,0)+1,".")),","),IF(MAX($Q290:AE290,0)=OPER!$AA385,".",IF(OPER!$AB385&lt;=HOUR(AG$7),MAX($Q290:AE290,0)+1,".")))</f>
        <v>,</v>
      </c>
      <c r="AG290" s="271" t="str">
        <f>IF($E290=$E289,IF(AH289=".",IF(MAX($Q290:AF290,0)=OPER!$AA385,".",IF(OPER!$AB385&lt;=HOUR(AH$7),MAX($Q290:AF290,0)+1,".")),","),IF(MAX($Q290:AF290,0)=OPER!$AA385,".",IF(OPER!$AB385&lt;=HOUR(AH$7),MAX($Q290:AF290,0)+1,".")))</f>
        <v>,</v>
      </c>
      <c r="AH290" s="269" t="str">
        <f>IF($E290=$E289,IF(AI289=".",IF(MAX($Q290:AG290,0)=OPER!$AA385,".",IF(OPER!$AB385&lt;=HOUR(AI$7),MAX($Q290:AG290,0)+1,".")),","),IF(MAX($Q290:AG290,0)=OPER!$AA385,".",IF(OPER!$AB385&lt;=HOUR(AI$7),MAX($Q290:AG290,0)+1,".")))</f>
        <v>,</v>
      </c>
      <c r="AI290" s="269" t="str">
        <f>IF($E290=$E289,IF(AJ289=".",IF(MAX($Q290:AH290,0)=OPER!$AA385,".",IF(OPER!$AB385&lt;=HOUR(AJ$7),MAX($Q290:AH290,0)+1,".")),","),IF(MAX($Q290:AH290,0)=OPER!$AA385,".",IF(OPER!$AB385&lt;=HOUR(AJ$7),MAX($Q290:AH290,0)+1,".")))</f>
        <v>,</v>
      </c>
      <c r="AJ290" s="270" t="str">
        <f>IF($E290=$E289,IF(AK289=".",IF(MAX($Q290:AI290,0)=OPER!$AA385,".",IF(OPER!$AB385&lt;=HOUR(AK$7),MAX($Q290:AI290,0)+1,".")),","),IF(MAX($Q290:AI290,0)=OPER!$AA385,".",IF(OPER!$AB385&lt;=HOUR(AK$7),MAX($Q290:AI290,0)+1,".")))</f>
        <v>,</v>
      </c>
      <c r="AK290" s="271" t="str">
        <f>IF($E290=$E289,IF(AL289=".",IF(MAX($Q290:AJ290,0)=OPER!$AA385,".",IF(OPER!$AB385&lt;=HOUR(AL$7),MAX($Q290:AJ290,0)+1,".")),","),IF(MAX($Q290:AJ290,0)=OPER!$AA385,".",IF(OPER!$AB385&lt;=HOUR(AL$7),MAX($Q290:AJ290,0)+1,".")))</f>
        <v>,</v>
      </c>
      <c r="AL290" s="269" t="str">
        <f>IF($E290=$E289,IF(AM289=".",IF(MAX($Q290:AK290,0)=OPER!$AA385,".",IF(OPER!$AB385&lt;=HOUR(AM$7),MAX($Q290:AK290,0)+1,".")),","),IF(MAX($Q290:AK290,0)=OPER!$AA385,".",IF(OPER!$AB385&lt;=HOUR(AM$7),MAX($Q290:AK290,0)+1,".")))</f>
        <v>,</v>
      </c>
      <c r="AM290" s="269" t="str">
        <f>IF($E290=$E289,IF(AN289=".",IF(MAX($Q290:AL290,0)=OPER!$AA385,".",IF(OPER!$AB385&lt;=HOUR(AN$7),MAX($Q290:AL290,0)+1,".")),","),IF(MAX($Q290:AL290,0)=OPER!$AA385,".",IF(OPER!$AB385&lt;=HOUR(AN$7),MAX($Q290:AL290,0)+1,".")))</f>
        <v>,</v>
      </c>
      <c r="AN290" s="270" t="str">
        <f>IF($E290=$E289,IF(AO289=".",IF(MAX($Q290:AM290,0)=OPER!$AA385,".",IF(OPER!$AB385&lt;=HOUR(AO$7),MAX($Q290:AM290,0)+1,".")),","),IF(MAX($Q290:AM290,0)=OPER!$AA385,".",IF(OPER!$AB385&lt;=HOUR(AO$7),MAX($Q290:AM290,0)+1,".")))</f>
        <v>,</v>
      </c>
      <c r="AO290" s="271" t="str">
        <f>IF($E290=$E289,IF(AP289=".",IF(MAX($Q290:AN290,0)=OPER!$AA385,".",IF(OPER!$AB385&lt;=HOUR(AP$7),MAX($Q290:AN290,0)+1,".")),","),IF(MAX($Q290:AN290,0)=OPER!$AA385,".",IF(OPER!$AB385&lt;=HOUR(AP$7),MAX($Q290:AN290,0)+1,".")))</f>
        <v>,</v>
      </c>
      <c r="AP290" s="269" t="str">
        <f>IF($E290=$E289,IF(AQ289=".",IF(MAX($Q290:AO290,0)=OPER!$AA385,".",IF(OPER!$AB385&lt;=HOUR(AQ$7),MAX($Q290:AO290,0)+1,".")),","),IF(MAX($Q290:AO290,0)=OPER!$AA385,".",IF(OPER!$AB385&lt;=HOUR(AQ$7),MAX($Q290:AO290,0)+1,".")))</f>
        <v>,</v>
      </c>
      <c r="AQ290" s="269" t="str">
        <f>IF($E290=$E289,IF(AR289=".",IF(MAX($Q290:AP290,0)=OPER!$AA385,".",IF(OPER!$AB385&lt;=HOUR(AR$7),MAX($Q290:AP290,0)+1,".")),","),IF(MAX($Q290:AP290,0)=OPER!$AA385,".",IF(OPER!$AB385&lt;=HOUR(AR$7),MAX($Q290:AP290,0)+1,".")))</f>
        <v>,</v>
      </c>
      <c r="AR290" s="270" t="str">
        <f>IF($E290=$E289,IF(AS289=".",IF(MAX($Q290:AQ290,0)=OPER!$AA385,".",IF(OPER!$AB385&lt;=HOUR(AS$7),MAX($Q290:AQ290,0)+1,".")),","),IF(MAX($Q290:AQ290,0)=OPER!$AA385,".",IF(OPER!$AB385&lt;=HOUR(AS$7),MAX($Q290:AQ290,0)+1,".")))</f>
        <v>,</v>
      </c>
      <c r="AS290" s="271" t="str">
        <f>IF($E290=$E289,IF(AT289=".",IF(MAX($Q290:AR290,0)=OPER!$AA385,".",IF(OPER!$AB385&lt;=HOUR(AT$7),MAX($Q290:AR290,0)+1,".")),","),IF(MAX($Q290:AR290,0)=OPER!$AA385,".",IF(OPER!$AB385&lt;=HOUR(AT$7),MAX($Q290:AR290,0)+1,".")))</f>
        <v>,</v>
      </c>
      <c r="AT290" s="269" t="str">
        <f>IF($E290=$E289,IF(AU289=".",IF(MAX($Q290:AS290,0)=OPER!$AA385,".",IF(OPER!$AB385&lt;=HOUR(AU$7),MAX($Q290:AS290,0)+1,".")),","),IF(MAX($Q290:AS290,0)=OPER!$AA385,".",IF(OPER!$AB385&lt;=HOUR(AU$7),MAX($Q290:AS290,0)+1,".")))</f>
        <v>,</v>
      </c>
      <c r="AU290" s="269" t="str">
        <f>IF($E290=$E289,IF(AV289=".",IF(MAX($Q290:AT290,0)=OPER!$AA385,".",IF(OPER!$AB385&lt;=HOUR(AV$7),MAX($Q290:AT290,0)+1,".")),","),IF(MAX($Q290:AT290,0)=OPER!$AA385,".",IF(OPER!$AB385&lt;=HOUR(AV$7),MAX($Q290:AT290,0)+1,".")))</f>
        <v>,</v>
      </c>
      <c r="AV290" s="270" t="str">
        <f>IF($E290=$E289,IF(AW289=".",IF(MAX($Q290:AU290,0)=OPER!$AA385,".",IF(OPER!$AB385&lt;=HOUR(AW$7),MAX($Q290:AU290,0)+1,".")),","),IF(MAX($Q290:AU290,0)=OPER!$AA385,".",IF(OPER!$AB385&lt;=HOUR(AW$7),MAX($Q290:AU290,0)+1,".")))</f>
        <v>,</v>
      </c>
      <c r="AW290" s="271" t="str">
        <f>IF($E290=$E289,IF(AX289=".",IF(MAX($Q290:AV290,0)=OPER!$AA385,".",IF(OPER!$AB385&lt;=HOUR(AX$7),MAX($Q290:AV290,0)+1,".")),","),IF(MAX($Q290:AV290,0)=OPER!$AA385,".",IF(OPER!$AB385&lt;=HOUR(AX$7),MAX($Q290:AV290,0)+1,".")))</f>
        <v>,</v>
      </c>
      <c r="AX290" s="269" t="str">
        <f>IF($E290=$E289,IF(AY289=".",IF(MAX($Q290:AW290,0)=OPER!$AA385,".",IF(OPER!$AB385&lt;=HOUR(AY$7),MAX($Q290:AW290,0)+1,".")),","),IF(MAX($Q290:AW290,0)=OPER!$AA385,".",IF(OPER!$AB385&lt;=HOUR(AY$7),MAX($Q290:AW290,0)+1,".")))</f>
        <v>,</v>
      </c>
      <c r="AY290" s="269" t="str">
        <f>IF($E290=$E289,IF(AZ289=".",IF(MAX($Q290:AX290,0)=OPER!$AA385,".",IF(OPER!$AB385&lt;=HOUR(AZ$7),MAX($Q290:AX290,0)+1,".")),","),IF(MAX($Q290:AX290,0)=OPER!$AA385,".",IF(OPER!$AB385&lt;=HOUR(AZ$7),MAX($Q290:AX290,0)+1,".")))</f>
        <v>,</v>
      </c>
      <c r="AZ290" s="270" t="str">
        <f>IF($E290=$E289,IF(BA289=".",IF(MAX($Q290:AY290,0)=OPER!$AA385,".",IF(OPER!$AB385&lt;=HOUR(BA$7),MAX($Q290:AY290,0)+1,".")),","),IF(MAX($Q290:AY290,0)=OPER!$AA385,".",IF(OPER!$AB385&lt;=HOUR(BA$7),MAX($Q290:AY290,0)+1,".")))</f>
        <v>,</v>
      </c>
      <c r="BA290" s="30">
        <f>+OPER!AK284</f>
        <v>0</v>
      </c>
    </row>
    <row r="291" spans="1:53" ht="59.8" x14ac:dyDescent="0.2">
      <c r="A291" s="282" t="str">
        <f>IF(OPER!AF285=0,"",OPER!AF285)</f>
        <v/>
      </c>
      <c r="B291" s="109" t="str">
        <f>IF(OPER!V285=0,"",OPER!V285)</f>
        <v/>
      </c>
      <c r="C291" s="71" t="str">
        <f>IF(OPER!U285 = 0,"", OPER!U285)</f>
        <v/>
      </c>
      <c r="D291" s="30" t="str">
        <f t="shared" si="19"/>
        <v/>
      </c>
      <c r="E291" s="262" t="str">
        <f>IF(OPER!X285 = 0,"",OPER!X285)</f>
        <v/>
      </c>
      <c r="F291" s="262" t="str">
        <f>IF(OPER!I285 = 0,"",OPER!I285)</f>
        <v/>
      </c>
      <c r="G291" s="263" t="str">
        <f>IF(OPER!C285=0,"",OPER!C285)</f>
        <v/>
      </c>
      <c r="H291" s="30" t="str">
        <f>IF(OPER!R285 = 0,"",OPER!R285)</f>
        <v/>
      </c>
      <c r="I291" s="30" t="str">
        <f>IF(OPER!F285=0,"", OPER!F285)</f>
        <v/>
      </c>
      <c r="J291" s="108" t="str">
        <f>IF(OPER!G285=0,"",OPER!G285)</f>
        <v/>
      </c>
      <c r="K291" s="250">
        <f>+OPER!R285</f>
        <v>0</v>
      </c>
      <c r="L291" s="262">
        <f t="shared" si="20"/>
        <v>0</v>
      </c>
      <c r="M291" s="250">
        <f t="shared" si="21"/>
        <v>0</v>
      </c>
      <c r="N291" s="205" t="str">
        <f>IF(OPER!A285=0,"",OPER!A285)</f>
        <v/>
      </c>
      <c r="O291" s="73" t="str">
        <f>IF(OPER!AJ2141=0,"",OPER!AJ2141)</f>
        <v/>
      </c>
      <c r="P291" s="264" t="str">
        <f>IF(OPER!AH285="EJECUTADO","SI",IF(OPER!AH285="NO EJECUTADO","NO",""))</f>
        <v/>
      </c>
      <c r="Q291" s="264" t="str">
        <f>IF(OPER!AN285="EJECUTADO","SI",IF(OPER!AN285="NO EJECUTADO","NO",""))</f>
        <v/>
      </c>
      <c r="R291" s="221" t="str">
        <f>IFERROR(VLOOKUP(OPER!Z285,OPER!$AU$490:$AV$577,2,0),"NO ASIGNADO")</f>
        <v>NO ASIGNADO</v>
      </c>
      <c r="S291" s="6">
        <f>+OPER!AG285</f>
        <v>0</v>
      </c>
      <c r="T291" s="268" t="str">
        <f>IF($E291=$E290,IF(U290=".",IF(MAX($Q291:Q291,0)=OPER!$AA386,".",IF(OPER!$AB386&lt;=HOUR(U$7),MAX($Q291:Q291,0)+1,".")),","),IF(MAX($Q291:Q291,0)=OPER!$AA386,".",IF(OPER!$AB386&lt;=HOUR(U$7),MAX($Q291:Q291,0)+1,".")))</f>
        <v>,</v>
      </c>
      <c r="U291" s="269" t="str">
        <f>IF($E291=$E290,IF(V290=".",IF(MAX($Q291:T291,0)=OPER!$AA386,".",IF(OPER!$AB386&lt;=HOUR(V$7),MAX($Q291:T291,0)+1,".")),","),IF(MAX($Q291:T291,0)=OPER!$AA386,".",IF(OPER!$AB386&lt;=HOUR(V$7),MAX($Q291:T291,0)+1,".")))</f>
        <v>,</v>
      </c>
      <c r="V291" s="269" t="str">
        <f>IF($E291=$E290,IF(W290=".",IF(MAX($Q291:U291,0)=OPER!$AA386,".",IF(OPER!$AB386&lt;=HOUR(W$7),MAX($Q291:U291,0)+1,".")),","),IF(MAX($Q291:U291,0)=OPER!$AA386,".",IF(OPER!$AB386&lt;=HOUR(W$7),MAX($Q291:U291,0)+1,".")))</f>
        <v>,</v>
      </c>
      <c r="W291" s="269" t="str">
        <f>IF($E291=$E290,IF(X290=".",IF(MAX($Q291:V291,0)=OPER!$AA386,".",IF(OPER!$AB386&lt;=HOUR(X$7),MAX($Q291:V291,0)+1,".")),","),IF(MAX($Q291:V291,0)=OPER!$AA386,".",IF(OPER!$AB386&lt;=HOUR(X$7),MAX($Q291:V291,0)+1,".")))</f>
        <v>,</v>
      </c>
      <c r="X291" s="270" t="str">
        <f>IF($E291=$E290,IF(Y290=".",IF(MAX($Q291:W291,0)=OPER!$AA386,".",IF(OPER!$AB386&lt;=HOUR(Y$7),MAX($Q291:W291,0)+1,".")),","),IF(MAX($Q291:W291,0)=OPER!$AA386,".",IF(OPER!$AB386&lt;=HOUR(Y$7),MAX($Q291:W291,0)+1,".")))</f>
        <v>,</v>
      </c>
      <c r="Y291" s="271" t="str">
        <f>IF($E291=$E290,IF(Z290=".",IF(MAX($Q291:X291,0)=OPER!$AA386,".",IF(OPER!$AB386&lt;=HOUR(Z$7),MAX($Q291:X291,0)+1,".")),","),IF(MAX($Q291:X291,0)=OPER!$AA386,".",IF(OPER!$AB386&lt;=HOUR(Z$7),MAX($Q291:X291,0)+1,".")))</f>
        <v>,</v>
      </c>
      <c r="Z291" s="269" t="str">
        <f>IF($E291=$E290,IF(AA290=".",IF(MAX($Q291:Y291,0)=OPER!$AA386,".",IF(OPER!$AB386&lt;=HOUR(AA$7),MAX($Q291:Y291,0)+1,".")),","),IF(MAX($Q291:Y291,0)=OPER!$AA386,".",IF(OPER!$AB386&lt;=HOUR(AA$7),MAX($Q291:Y291,0)+1,".")))</f>
        <v>,</v>
      </c>
      <c r="AA291" s="269" t="str">
        <f>IF($E291=$E290,IF(AB290=".",IF(MAX($Q291:Z291,0)=OPER!$AA386,".",IF(OPER!$AB386&lt;=HOUR(AB$7),MAX($Q291:Z291,0)+1,".")),","),IF(MAX($Q291:Z291,0)=OPER!$AA386,".",IF(OPER!$AB386&lt;=HOUR(AB$7),MAX($Q291:Z291,0)+1,".")))</f>
        <v>,</v>
      </c>
      <c r="AB291" s="270" t="str">
        <f>IF($E291=$E290,IF(AC290=".",IF(MAX($Q291:AA291,0)=OPER!$AA386,".",IF(OPER!$AB386&lt;=HOUR(AC$7),MAX($Q291:AA291,0)+1,".")),","),IF(MAX($Q291:AA291,0)=OPER!$AA386,".",IF(OPER!$AB386&lt;=HOUR(AC$7),MAX($Q291:AA291,0)+1,".")))</f>
        <v>,</v>
      </c>
      <c r="AC291" s="271" t="str">
        <f>IF($E291=$E290,IF(AD290=".",IF(MAX($Q291:AB291,0)=OPER!$AA386,".",IF(OPER!$AB386&lt;=HOUR(AD$7),MAX($Q291:AB291,0)+1,".")),","),IF(MAX($Q291:AB291,0)=OPER!$AA386,".",IF(OPER!$AB386&lt;=HOUR(AD$7),MAX($Q291:AB291,0)+1,".")))</f>
        <v>,</v>
      </c>
      <c r="AD291" s="269" t="str">
        <f>IF($E291=$E290,IF(AE290=".",IF(MAX($Q291:AC291,0)=OPER!$AA386,".",IF(OPER!$AB386&lt;=HOUR(AE$7),MAX($Q291:AC291,0)+1,".")),","),IF(MAX($Q291:AC291,0)=OPER!$AA386,".",IF(OPER!$AB386&lt;=HOUR(AE$7),MAX($Q291:AC291,0)+1,".")))</f>
        <v>,</v>
      </c>
      <c r="AE291" s="269" t="str">
        <f>IF($E291=$E290,IF(AF290=".",IF(MAX($Q291:AD291,0)=OPER!$AA386,".",IF(OPER!$AB386&lt;=HOUR(AF$7),MAX($Q291:AD291,0)+1,".")),","),IF(MAX($Q291:AD291,0)=OPER!$AA386,".",IF(OPER!$AB386&lt;=HOUR(AF$7),MAX($Q291:AD291,0)+1,".")))</f>
        <v>,</v>
      </c>
      <c r="AF291" s="270" t="str">
        <f>IF($E291=$E290,IF(AG290=".",IF(MAX($Q291:AE291,0)=OPER!$AA386,".",IF(OPER!$AB386&lt;=HOUR(AG$7),MAX($Q291:AE291,0)+1,".")),","),IF(MAX($Q291:AE291,0)=OPER!$AA386,".",IF(OPER!$AB386&lt;=HOUR(AG$7),MAX($Q291:AE291,0)+1,".")))</f>
        <v>,</v>
      </c>
      <c r="AG291" s="271" t="str">
        <f>IF($E291=$E290,IF(AH290=".",IF(MAX($Q291:AF291,0)=OPER!$AA386,".",IF(OPER!$AB386&lt;=HOUR(AH$7),MAX($Q291:AF291,0)+1,".")),","),IF(MAX($Q291:AF291,0)=OPER!$AA386,".",IF(OPER!$AB386&lt;=HOUR(AH$7),MAX($Q291:AF291,0)+1,".")))</f>
        <v>,</v>
      </c>
      <c r="AH291" s="269" t="str">
        <f>IF($E291=$E290,IF(AI290=".",IF(MAX($Q291:AG291,0)=OPER!$AA386,".",IF(OPER!$AB386&lt;=HOUR(AI$7),MAX($Q291:AG291,0)+1,".")),","),IF(MAX($Q291:AG291,0)=OPER!$AA386,".",IF(OPER!$AB386&lt;=HOUR(AI$7),MAX($Q291:AG291,0)+1,".")))</f>
        <v>,</v>
      </c>
      <c r="AI291" s="269" t="str">
        <f>IF($E291=$E290,IF(AJ290=".",IF(MAX($Q291:AH291,0)=OPER!$AA386,".",IF(OPER!$AB386&lt;=HOUR(AJ$7),MAX($Q291:AH291,0)+1,".")),","),IF(MAX($Q291:AH291,0)=OPER!$AA386,".",IF(OPER!$AB386&lt;=HOUR(AJ$7),MAX($Q291:AH291,0)+1,".")))</f>
        <v>,</v>
      </c>
      <c r="AJ291" s="270" t="str">
        <f>IF($E291=$E290,IF(AK290=".",IF(MAX($Q291:AI291,0)=OPER!$AA386,".",IF(OPER!$AB386&lt;=HOUR(AK$7),MAX($Q291:AI291,0)+1,".")),","),IF(MAX($Q291:AI291,0)=OPER!$AA386,".",IF(OPER!$AB386&lt;=HOUR(AK$7),MAX($Q291:AI291,0)+1,".")))</f>
        <v>,</v>
      </c>
      <c r="AK291" s="271" t="str">
        <f>IF($E291=$E290,IF(AL290=".",IF(MAX($Q291:AJ291,0)=OPER!$AA386,".",IF(OPER!$AB386&lt;=HOUR(AL$7),MAX($Q291:AJ291,0)+1,".")),","),IF(MAX($Q291:AJ291,0)=OPER!$AA386,".",IF(OPER!$AB386&lt;=HOUR(AL$7),MAX($Q291:AJ291,0)+1,".")))</f>
        <v>,</v>
      </c>
      <c r="AL291" s="269" t="str">
        <f>IF($E291=$E290,IF(AM290=".",IF(MAX($Q291:AK291,0)=OPER!$AA386,".",IF(OPER!$AB386&lt;=HOUR(AM$7),MAX($Q291:AK291,0)+1,".")),","),IF(MAX($Q291:AK291,0)=OPER!$AA386,".",IF(OPER!$AB386&lt;=HOUR(AM$7),MAX($Q291:AK291,0)+1,".")))</f>
        <v>,</v>
      </c>
      <c r="AM291" s="269" t="str">
        <f>IF($E291=$E290,IF(AN290=".",IF(MAX($Q291:AL291,0)=OPER!$AA386,".",IF(OPER!$AB386&lt;=HOUR(AN$7),MAX($Q291:AL291,0)+1,".")),","),IF(MAX($Q291:AL291,0)=OPER!$AA386,".",IF(OPER!$AB386&lt;=HOUR(AN$7),MAX($Q291:AL291,0)+1,".")))</f>
        <v>,</v>
      </c>
      <c r="AN291" s="270" t="str">
        <f>IF($E291=$E290,IF(AO290=".",IF(MAX($Q291:AM291,0)=OPER!$AA386,".",IF(OPER!$AB386&lt;=HOUR(AO$7),MAX($Q291:AM291,0)+1,".")),","),IF(MAX($Q291:AM291,0)=OPER!$AA386,".",IF(OPER!$AB386&lt;=HOUR(AO$7),MAX($Q291:AM291,0)+1,".")))</f>
        <v>,</v>
      </c>
      <c r="AO291" s="271" t="str">
        <f>IF($E291=$E290,IF(AP290=".",IF(MAX($Q291:AN291,0)=OPER!$AA386,".",IF(OPER!$AB386&lt;=HOUR(AP$7),MAX($Q291:AN291,0)+1,".")),","),IF(MAX($Q291:AN291,0)=OPER!$AA386,".",IF(OPER!$AB386&lt;=HOUR(AP$7),MAX($Q291:AN291,0)+1,".")))</f>
        <v>,</v>
      </c>
      <c r="AP291" s="269" t="str">
        <f>IF($E291=$E290,IF(AQ290=".",IF(MAX($Q291:AO291,0)=OPER!$AA386,".",IF(OPER!$AB386&lt;=HOUR(AQ$7),MAX($Q291:AO291,0)+1,".")),","),IF(MAX($Q291:AO291,0)=OPER!$AA386,".",IF(OPER!$AB386&lt;=HOUR(AQ$7),MAX($Q291:AO291,0)+1,".")))</f>
        <v>,</v>
      </c>
      <c r="AQ291" s="269" t="str">
        <f>IF($E291=$E290,IF(AR290=".",IF(MAX($Q291:AP291,0)=OPER!$AA386,".",IF(OPER!$AB386&lt;=HOUR(AR$7),MAX($Q291:AP291,0)+1,".")),","),IF(MAX($Q291:AP291,0)=OPER!$AA386,".",IF(OPER!$AB386&lt;=HOUR(AR$7),MAX($Q291:AP291,0)+1,".")))</f>
        <v>,</v>
      </c>
      <c r="AR291" s="270" t="str">
        <f>IF($E291=$E290,IF(AS290=".",IF(MAX($Q291:AQ291,0)=OPER!$AA386,".",IF(OPER!$AB386&lt;=HOUR(AS$7),MAX($Q291:AQ291,0)+1,".")),","),IF(MAX($Q291:AQ291,0)=OPER!$AA386,".",IF(OPER!$AB386&lt;=HOUR(AS$7),MAX($Q291:AQ291,0)+1,".")))</f>
        <v>,</v>
      </c>
      <c r="AS291" s="271" t="str">
        <f>IF($E291=$E290,IF(AT290=".",IF(MAX($Q291:AR291,0)=OPER!$AA386,".",IF(OPER!$AB386&lt;=HOUR(AT$7),MAX($Q291:AR291,0)+1,".")),","),IF(MAX($Q291:AR291,0)=OPER!$AA386,".",IF(OPER!$AB386&lt;=HOUR(AT$7),MAX($Q291:AR291,0)+1,".")))</f>
        <v>,</v>
      </c>
      <c r="AT291" s="269" t="str">
        <f>IF($E291=$E290,IF(AU290=".",IF(MAX($Q291:AS291,0)=OPER!$AA386,".",IF(OPER!$AB386&lt;=HOUR(AU$7),MAX($Q291:AS291,0)+1,".")),","),IF(MAX($Q291:AS291,0)=OPER!$AA386,".",IF(OPER!$AB386&lt;=HOUR(AU$7),MAX($Q291:AS291,0)+1,".")))</f>
        <v>,</v>
      </c>
      <c r="AU291" s="269" t="str">
        <f>IF($E291=$E290,IF(AV290=".",IF(MAX($Q291:AT291,0)=OPER!$AA386,".",IF(OPER!$AB386&lt;=HOUR(AV$7),MAX($Q291:AT291,0)+1,".")),","),IF(MAX($Q291:AT291,0)=OPER!$AA386,".",IF(OPER!$AB386&lt;=HOUR(AV$7),MAX($Q291:AT291,0)+1,".")))</f>
        <v>,</v>
      </c>
      <c r="AV291" s="270" t="str">
        <f>IF($E291=$E290,IF(AW290=".",IF(MAX($Q291:AU291,0)=OPER!$AA386,".",IF(OPER!$AB386&lt;=HOUR(AW$7),MAX($Q291:AU291,0)+1,".")),","),IF(MAX($Q291:AU291,0)=OPER!$AA386,".",IF(OPER!$AB386&lt;=HOUR(AW$7),MAX($Q291:AU291,0)+1,".")))</f>
        <v>,</v>
      </c>
      <c r="AW291" s="271" t="str">
        <f>IF($E291=$E290,IF(AX290=".",IF(MAX($Q291:AV291,0)=OPER!$AA386,".",IF(OPER!$AB386&lt;=HOUR(AX$7),MAX($Q291:AV291,0)+1,".")),","),IF(MAX($Q291:AV291,0)=OPER!$AA386,".",IF(OPER!$AB386&lt;=HOUR(AX$7),MAX($Q291:AV291,0)+1,".")))</f>
        <v>,</v>
      </c>
      <c r="AX291" s="269" t="str">
        <f>IF($E291=$E290,IF(AY290=".",IF(MAX($Q291:AW291,0)=OPER!$AA386,".",IF(OPER!$AB386&lt;=HOUR(AY$7),MAX($Q291:AW291,0)+1,".")),","),IF(MAX($Q291:AW291,0)=OPER!$AA386,".",IF(OPER!$AB386&lt;=HOUR(AY$7),MAX($Q291:AW291,0)+1,".")))</f>
        <v>,</v>
      </c>
      <c r="AY291" s="269" t="str">
        <f>IF($E291=$E290,IF(AZ290=".",IF(MAX($Q291:AX291,0)=OPER!$AA386,".",IF(OPER!$AB386&lt;=HOUR(AZ$7),MAX($Q291:AX291,0)+1,".")),","),IF(MAX($Q291:AX291,0)=OPER!$AA386,".",IF(OPER!$AB386&lt;=HOUR(AZ$7),MAX($Q291:AX291,0)+1,".")))</f>
        <v>,</v>
      </c>
      <c r="AZ291" s="270" t="str">
        <f>IF($E291=$E290,IF(BA290=".",IF(MAX($Q291:AY291,0)=OPER!$AA386,".",IF(OPER!$AB386&lt;=HOUR(BA$7),MAX($Q291:AY291,0)+1,".")),","),IF(MAX($Q291:AY291,0)=OPER!$AA386,".",IF(OPER!$AB386&lt;=HOUR(BA$7),MAX($Q291:AY291,0)+1,".")))</f>
        <v>,</v>
      </c>
      <c r="BA291" s="30">
        <f>+OPER!AK285</f>
        <v>0</v>
      </c>
    </row>
    <row r="292" spans="1:53" ht="59.8" x14ac:dyDescent="0.2">
      <c r="A292" s="282" t="str">
        <f>IF(OPER!AF286=0,"",OPER!AF286)</f>
        <v/>
      </c>
      <c r="B292" s="109" t="str">
        <f>IF(OPER!V286=0,"",OPER!V286)</f>
        <v/>
      </c>
      <c r="C292" s="71" t="str">
        <f>IF(OPER!U286 = 0,"", OPER!U286)</f>
        <v/>
      </c>
      <c r="D292" s="30" t="str">
        <f t="shared" si="19"/>
        <v/>
      </c>
      <c r="E292" s="262" t="str">
        <f>IF(OPER!X286 = 0,"",OPER!X286)</f>
        <v/>
      </c>
      <c r="F292" s="262" t="str">
        <f>IF(OPER!I286 = 0,"",OPER!I286)</f>
        <v/>
      </c>
      <c r="G292" s="263" t="str">
        <f>IF(OPER!C286=0,"",OPER!C286)</f>
        <v/>
      </c>
      <c r="H292" s="30" t="str">
        <f>IF(OPER!R286 = 0,"",OPER!R286)</f>
        <v/>
      </c>
      <c r="I292" s="30" t="str">
        <f>IF(OPER!F286=0,"", OPER!F286)</f>
        <v/>
      </c>
      <c r="J292" s="108" t="str">
        <f>IF(OPER!G286=0,"",OPER!G286)</f>
        <v/>
      </c>
      <c r="K292" s="250">
        <f>+OPER!R286</f>
        <v>0</v>
      </c>
      <c r="L292" s="262">
        <f t="shared" si="20"/>
        <v>0</v>
      </c>
      <c r="M292" s="250">
        <f t="shared" si="21"/>
        <v>0</v>
      </c>
      <c r="N292" s="205" t="str">
        <f>IF(OPER!A286=0,"",OPER!A286)</f>
        <v/>
      </c>
      <c r="O292" s="73" t="str">
        <f>IF(OPER!AJ2142=0,"",OPER!AJ2142)</f>
        <v/>
      </c>
      <c r="P292" s="264" t="str">
        <f>IF(OPER!AH286="EJECUTADO","SI",IF(OPER!AH286="NO EJECUTADO","NO",""))</f>
        <v/>
      </c>
      <c r="Q292" s="264" t="str">
        <f>IF(OPER!AN286="EJECUTADO","SI",IF(OPER!AN286="NO EJECUTADO","NO",""))</f>
        <v/>
      </c>
      <c r="R292" s="221" t="str">
        <f>IFERROR(VLOOKUP(OPER!Z286,OPER!$AU$490:$AV$577,2,0),"NO ASIGNADO")</f>
        <v>NO ASIGNADO</v>
      </c>
      <c r="S292" s="6">
        <f>+OPER!AG286</f>
        <v>0</v>
      </c>
      <c r="T292" s="268" t="str">
        <f>IF($E292=$E291,IF(U291=".",IF(MAX($Q292:Q292,0)=OPER!$AA387,".",IF(OPER!$AB387&lt;=HOUR(U$7),MAX($Q292:Q292,0)+1,".")),","),IF(MAX($Q292:Q292,0)=OPER!$AA387,".",IF(OPER!$AB387&lt;=HOUR(U$7),MAX($Q292:Q292,0)+1,".")))</f>
        <v>,</v>
      </c>
      <c r="U292" s="269" t="str">
        <f>IF($E292=$E291,IF(V291=".",IF(MAX($Q292:T292,0)=OPER!$AA387,".",IF(OPER!$AB387&lt;=HOUR(V$7),MAX($Q292:T292,0)+1,".")),","),IF(MAX($Q292:T292,0)=OPER!$AA387,".",IF(OPER!$AB387&lt;=HOUR(V$7),MAX($Q292:T292,0)+1,".")))</f>
        <v>,</v>
      </c>
      <c r="V292" s="269" t="str">
        <f>IF($E292=$E291,IF(W291=".",IF(MAX($Q292:U292,0)=OPER!$AA387,".",IF(OPER!$AB387&lt;=HOUR(W$7),MAX($Q292:U292,0)+1,".")),","),IF(MAX($Q292:U292,0)=OPER!$AA387,".",IF(OPER!$AB387&lt;=HOUR(W$7),MAX($Q292:U292,0)+1,".")))</f>
        <v>,</v>
      </c>
      <c r="W292" s="269" t="str">
        <f>IF($E292=$E291,IF(X291=".",IF(MAX($Q292:V292,0)=OPER!$AA387,".",IF(OPER!$AB387&lt;=HOUR(X$7),MAX($Q292:V292,0)+1,".")),","),IF(MAX($Q292:V292,0)=OPER!$AA387,".",IF(OPER!$AB387&lt;=HOUR(X$7),MAX($Q292:V292,0)+1,".")))</f>
        <v>,</v>
      </c>
      <c r="X292" s="270" t="str">
        <f>IF($E292=$E291,IF(Y291=".",IF(MAX($Q292:W292,0)=OPER!$AA387,".",IF(OPER!$AB387&lt;=HOUR(Y$7),MAX($Q292:W292,0)+1,".")),","),IF(MAX($Q292:W292,0)=OPER!$AA387,".",IF(OPER!$AB387&lt;=HOUR(Y$7),MAX($Q292:W292,0)+1,".")))</f>
        <v>,</v>
      </c>
      <c r="Y292" s="271" t="str">
        <f>IF($E292=$E291,IF(Z291=".",IF(MAX($Q292:X292,0)=OPER!$AA387,".",IF(OPER!$AB387&lt;=HOUR(Z$7),MAX($Q292:X292,0)+1,".")),","),IF(MAX($Q292:X292,0)=OPER!$AA387,".",IF(OPER!$AB387&lt;=HOUR(Z$7),MAX($Q292:X292,0)+1,".")))</f>
        <v>,</v>
      </c>
      <c r="Z292" s="269" t="str">
        <f>IF($E292=$E291,IF(AA291=".",IF(MAX($Q292:Y292,0)=OPER!$AA387,".",IF(OPER!$AB387&lt;=HOUR(AA$7),MAX($Q292:Y292,0)+1,".")),","),IF(MAX($Q292:Y292,0)=OPER!$AA387,".",IF(OPER!$AB387&lt;=HOUR(AA$7),MAX($Q292:Y292,0)+1,".")))</f>
        <v>,</v>
      </c>
      <c r="AA292" s="269" t="str">
        <f>IF($E292=$E291,IF(AB291=".",IF(MAX($Q292:Z292,0)=OPER!$AA387,".",IF(OPER!$AB387&lt;=HOUR(AB$7),MAX($Q292:Z292,0)+1,".")),","),IF(MAX($Q292:Z292,0)=OPER!$AA387,".",IF(OPER!$AB387&lt;=HOUR(AB$7),MAX($Q292:Z292,0)+1,".")))</f>
        <v>,</v>
      </c>
      <c r="AB292" s="270" t="str">
        <f>IF($E292=$E291,IF(AC291=".",IF(MAX($Q292:AA292,0)=OPER!$AA387,".",IF(OPER!$AB387&lt;=HOUR(AC$7),MAX($Q292:AA292,0)+1,".")),","),IF(MAX($Q292:AA292,0)=OPER!$AA387,".",IF(OPER!$AB387&lt;=HOUR(AC$7),MAX($Q292:AA292,0)+1,".")))</f>
        <v>,</v>
      </c>
      <c r="AC292" s="271" t="str">
        <f>IF($E292=$E291,IF(AD291=".",IF(MAX($Q292:AB292,0)=OPER!$AA387,".",IF(OPER!$AB387&lt;=HOUR(AD$7),MAX($Q292:AB292,0)+1,".")),","),IF(MAX($Q292:AB292,0)=OPER!$AA387,".",IF(OPER!$AB387&lt;=HOUR(AD$7),MAX($Q292:AB292,0)+1,".")))</f>
        <v>,</v>
      </c>
      <c r="AD292" s="269" t="str">
        <f>IF($E292=$E291,IF(AE291=".",IF(MAX($Q292:AC292,0)=OPER!$AA387,".",IF(OPER!$AB387&lt;=HOUR(AE$7),MAX($Q292:AC292,0)+1,".")),","),IF(MAX($Q292:AC292,0)=OPER!$AA387,".",IF(OPER!$AB387&lt;=HOUR(AE$7),MAX($Q292:AC292,0)+1,".")))</f>
        <v>,</v>
      </c>
      <c r="AE292" s="269" t="str">
        <f>IF($E292=$E291,IF(AF291=".",IF(MAX($Q292:AD292,0)=OPER!$AA387,".",IF(OPER!$AB387&lt;=HOUR(AF$7),MAX($Q292:AD292,0)+1,".")),","),IF(MAX($Q292:AD292,0)=OPER!$AA387,".",IF(OPER!$AB387&lt;=HOUR(AF$7),MAX($Q292:AD292,0)+1,".")))</f>
        <v>,</v>
      </c>
      <c r="AF292" s="270" t="str">
        <f>IF($E292=$E291,IF(AG291=".",IF(MAX($Q292:AE292,0)=OPER!$AA387,".",IF(OPER!$AB387&lt;=HOUR(AG$7),MAX($Q292:AE292,0)+1,".")),","),IF(MAX($Q292:AE292,0)=OPER!$AA387,".",IF(OPER!$AB387&lt;=HOUR(AG$7),MAX($Q292:AE292,0)+1,".")))</f>
        <v>,</v>
      </c>
      <c r="AG292" s="271" t="str">
        <f>IF($E292=$E291,IF(AH291=".",IF(MAX($Q292:AF292,0)=OPER!$AA387,".",IF(OPER!$AB387&lt;=HOUR(AH$7),MAX($Q292:AF292,0)+1,".")),","),IF(MAX($Q292:AF292,0)=OPER!$AA387,".",IF(OPER!$AB387&lt;=HOUR(AH$7),MAX($Q292:AF292,0)+1,".")))</f>
        <v>,</v>
      </c>
      <c r="AH292" s="269" t="str">
        <f>IF($E292=$E291,IF(AI291=".",IF(MAX($Q292:AG292,0)=OPER!$AA387,".",IF(OPER!$AB387&lt;=HOUR(AI$7),MAX($Q292:AG292,0)+1,".")),","),IF(MAX($Q292:AG292,0)=OPER!$AA387,".",IF(OPER!$AB387&lt;=HOUR(AI$7),MAX($Q292:AG292,0)+1,".")))</f>
        <v>,</v>
      </c>
      <c r="AI292" s="269" t="str">
        <f>IF($E292=$E291,IF(AJ291=".",IF(MAX($Q292:AH292,0)=OPER!$AA387,".",IF(OPER!$AB387&lt;=HOUR(AJ$7),MAX($Q292:AH292,0)+1,".")),","),IF(MAX($Q292:AH292,0)=OPER!$AA387,".",IF(OPER!$AB387&lt;=HOUR(AJ$7),MAX($Q292:AH292,0)+1,".")))</f>
        <v>,</v>
      </c>
      <c r="AJ292" s="270" t="str">
        <f>IF($E292=$E291,IF(AK291=".",IF(MAX($Q292:AI292,0)=OPER!$AA387,".",IF(OPER!$AB387&lt;=HOUR(AK$7),MAX($Q292:AI292,0)+1,".")),","),IF(MAX($Q292:AI292,0)=OPER!$AA387,".",IF(OPER!$AB387&lt;=HOUR(AK$7),MAX($Q292:AI292,0)+1,".")))</f>
        <v>,</v>
      </c>
      <c r="AK292" s="271" t="str">
        <f>IF($E292=$E291,IF(AL291=".",IF(MAX($Q292:AJ292,0)=OPER!$AA387,".",IF(OPER!$AB387&lt;=HOUR(AL$7),MAX($Q292:AJ292,0)+1,".")),","),IF(MAX($Q292:AJ292,0)=OPER!$AA387,".",IF(OPER!$AB387&lt;=HOUR(AL$7),MAX($Q292:AJ292,0)+1,".")))</f>
        <v>,</v>
      </c>
      <c r="AL292" s="269" t="str">
        <f>IF($E292=$E291,IF(AM291=".",IF(MAX($Q292:AK292,0)=OPER!$AA387,".",IF(OPER!$AB387&lt;=HOUR(AM$7),MAX($Q292:AK292,0)+1,".")),","),IF(MAX($Q292:AK292,0)=OPER!$AA387,".",IF(OPER!$AB387&lt;=HOUR(AM$7),MAX($Q292:AK292,0)+1,".")))</f>
        <v>,</v>
      </c>
      <c r="AM292" s="269" t="str">
        <f>IF($E292=$E291,IF(AN291=".",IF(MAX($Q292:AL292,0)=OPER!$AA387,".",IF(OPER!$AB387&lt;=HOUR(AN$7),MAX($Q292:AL292,0)+1,".")),","),IF(MAX($Q292:AL292,0)=OPER!$AA387,".",IF(OPER!$AB387&lt;=HOUR(AN$7),MAX($Q292:AL292,0)+1,".")))</f>
        <v>,</v>
      </c>
      <c r="AN292" s="270" t="str">
        <f>IF($E292=$E291,IF(AO291=".",IF(MAX($Q292:AM292,0)=OPER!$AA387,".",IF(OPER!$AB387&lt;=HOUR(AO$7),MAX($Q292:AM292,0)+1,".")),","),IF(MAX($Q292:AM292,0)=OPER!$AA387,".",IF(OPER!$AB387&lt;=HOUR(AO$7),MAX($Q292:AM292,0)+1,".")))</f>
        <v>,</v>
      </c>
      <c r="AO292" s="271" t="str">
        <f>IF($E292=$E291,IF(AP291=".",IF(MAX($Q292:AN292,0)=OPER!$AA387,".",IF(OPER!$AB387&lt;=HOUR(AP$7),MAX($Q292:AN292,0)+1,".")),","),IF(MAX($Q292:AN292,0)=OPER!$AA387,".",IF(OPER!$AB387&lt;=HOUR(AP$7),MAX($Q292:AN292,0)+1,".")))</f>
        <v>,</v>
      </c>
      <c r="AP292" s="269" t="str">
        <f>IF($E292=$E291,IF(AQ291=".",IF(MAX($Q292:AO292,0)=OPER!$AA387,".",IF(OPER!$AB387&lt;=HOUR(AQ$7),MAX($Q292:AO292,0)+1,".")),","),IF(MAX($Q292:AO292,0)=OPER!$AA387,".",IF(OPER!$AB387&lt;=HOUR(AQ$7),MAX($Q292:AO292,0)+1,".")))</f>
        <v>,</v>
      </c>
      <c r="AQ292" s="269" t="str">
        <f>IF($E292=$E291,IF(AR291=".",IF(MAX($Q292:AP292,0)=OPER!$AA387,".",IF(OPER!$AB387&lt;=HOUR(AR$7),MAX($Q292:AP292,0)+1,".")),","),IF(MAX($Q292:AP292,0)=OPER!$AA387,".",IF(OPER!$AB387&lt;=HOUR(AR$7),MAX($Q292:AP292,0)+1,".")))</f>
        <v>,</v>
      </c>
      <c r="AR292" s="270" t="str">
        <f>IF($E292=$E291,IF(AS291=".",IF(MAX($Q292:AQ292,0)=OPER!$AA387,".",IF(OPER!$AB387&lt;=HOUR(AS$7),MAX($Q292:AQ292,0)+1,".")),","),IF(MAX($Q292:AQ292,0)=OPER!$AA387,".",IF(OPER!$AB387&lt;=HOUR(AS$7),MAX($Q292:AQ292,0)+1,".")))</f>
        <v>,</v>
      </c>
      <c r="AS292" s="271" t="str">
        <f>IF($E292=$E291,IF(AT291=".",IF(MAX($Q292:AR292,0)=OPER!$AA387,".",IF(OPER!$AB387&lt;=HOUR(AT$7),MAX($Q292:AR292,0)+1,".")),","),IF(MAX($Q292:AR292,0)=OPER!$AA387,".",IF(OPER!$AB387&lt;=HOUR(AT$7),MAX($Q292:AR292,0)+1,".")))</f>
        <v>,</v>
      </c>
      <c r="AT292" s="269" t="str">
        <f>IF($E292=$E291,IF(AU291=".",IF(MAX($Q292:AS292,0)=OPER!$AA387,".",IF(OPER!$AB387&lt;=HOUR(AU$7),MAX($Q292:AS292,0)+1,".")),","),IF(MAX($Q292:AS292,0)=OPER!$AA387,".",IF(OPER!$AB387&lt;=HOUR(AU$7),MAX($Q292:AS292,0)+1,".")))</f>
        <v>,</v>
      </c>
      <c r="AU292" s="269" t="str">
        <f>IF($E292=$E291,IF(AV291=".",IF(MAX($Q292:AT292,0)=OPER!$AA387,".",IF(OPER!$AB387&lt;=HOUR(AV$7),MAX($Q292:AT292,0)+1,".")),","),IF(MAX($Q292:AT292,0)=OPER!$AA387,".",IF(OPER!$AB387&lt;=HOUR(AV$7),MAX($Q292:AT292,0)+1,".")))</f>
        <v>,</v>
      </c>
      <c r="AV292" s="270" t="str">
        <f>IF($E292=$E291,IF(AW291=".",IF(MAX($Q292:AU292,0)=OPER!$AA387,".",IF(OPER!$AB387&lt;=HOUR(AW$7),MAX($Q292:AU292,0)+1,".")),","),IF(MAX($Q292:AU292,0)=OPER!$AA387,".",IF(OPER!$AB387&lt;=HOUR(AW$7),MAX($Q292:AU292,0)+1,".")))</f>
        <v>,</v>
      </c>
      <c r="AW292" s="271" t="str">
        <f>IF($E292=$E291,IF(AX291=".",IF(MAX($Q292:AV292,0)=OPER!$AA387,".",IF(OPER!$AB387&lt;=HOUR(AX$7),MAX($Q292:AV292,0)+1,".")),","),IF(MAX($Q292:AV292,0)=OPER!$AA387,".",IF(OPER!$AB387&lt;=HOUR(AX$7),MAX($Q292:AV292,0)+1,".")))</f>
        <v>,</v>
      </c>
      <c r="AX292" s="269" t="str">
        <f>IF($E292=$E291,IF(AY291=".",IF(MAX($Q292:AW292,0)=OPER!$AA387,".",IF(OPER!$AB387&lt;=HOUR(AY$7),MAX($Q292:AW292,0)+1,".")),","),IF(MAX($Q292:AW292,0)=OPER!$AA387,".",IF(OPER!$AB387&lt;=HOUR(AY$7),MAX($Q292:AW292,0)+1,".")))</f>
        <v>,</v>
      </c>
      <c r="AY292" s="269" t="str">
        <f>IF($E292=$E291,IF(AZ291=".",IF(MAX($Q292:AX292,0)=OPER!$AA387,".",IF(OPER!$AB387&lt;=HOUR(AZ$7),MAX($Q292:AX292,0)+1,".")),","),IF(MAX($Q292:AX292,0)=OPER!$AA387,".",IF(OPER!$AB387&lt;=HOUR(AZ$7),MAX($Q292:AX292,0)+1,".")))</f>
        <v>,</v>
      </c>
      <c r="AZ292" s="270" t="str">
        <f>IF($E292=$E291,IF(BA291=".",IF(MAX($Q292:AY292,0)=OPER!$AA387,".",IF(OPER!$AB387&lt;=HOUR(BA$7),MAX($Q292:AY292,0)+1,".")),","),IF(MAX($Q292:AY292,0)=OPER!$AA387,".",IF(OPER!$AB387&lt;=HOUR(BA$7),MAX($Q292:AY292,0)+1,".")))</f>
        <v>,</v>
      </c>
      <c r="BA292" s="30">
        <f>+OPER!AK286</f>
        <v>0</v>
      </c>
    </row>
    <row r="293" spans="1:53" ht="59.8" x14ac:dyDescent="0.2">
      <c r="A293" s="282" t="str">
        <f>IF(OPER!AF287=0,"",OPER!AF287)</f>
        <v/>
      </c>
      <c r="B293" s="109" t="str">
        <f>IF(OPER!V287=0,"",OPER!V287)</f>
        <v/>
      </c>
      <c r="C293" s="71" t="str">
        <f>IF(OPER!U287 = 0,"", OPER!U287)</f>
        <v/>
      </c>
      <c r="D293" s="30" t="str">
        <f t="shared" si="19"/>
        <v/>
      </c>
      <c r="E293" s="262" t="str">
        <f>IF(OPER!X287 = 0,"",OPER!X287)</f>
        <v/>
      </c>
      <c r="F293" s="262" t="str">
        <f>IF(OPER!I287 = 0,"",OPER!I287)</f>
        <v/>
      </c>
      <c r="G293" s="263" t="str">
        <f>IF(OPER!C287=0,"",OPER!C287)</f>
        <v/>
      </c>
      <c r="H293" s="30" t="str">
        <f>IF(OPER!R287 = 0,"",OPER!R287)</f>
        <v/>
      </c>
      <c r="I293" s="30" t="str">
        <f>IF(OPER!F287=0,"", OPER!F287)</f>
        <v/>
      </c>
      <c r="J293" s="108" t="str">
        <f>IF(OPER!G287=0,"",OPER!G287)</f>
        <v/>
      </c>
      <c r="K293" s="250">
        <f>+OPER!R287</f>
        <v>0</v>
      </c>
      <c r="L293" s="262">
        <f t="shared" si="20"/>
        <v>0</v>
      </c>
      <c r="M293" s="250">
        <f t="shared" si="21"/>
        <v>0</v>
      </c>
      <c r="N293" s="205" t="str">
        <f>IF(OPER!A287=0,"",OPER!A287)</f>
        <v/>
      </c>
      <c r="O293" s="73" t="str">
        <f>IF(OPER!AJ2143=0,"",OPER!AJ2143)</f>
        <v/>
      </c>
      <c r="P293" s="264" t="str">
        <f>IF(OPER!AH287="EJECUTADO","SI",IF(OPER!AH287="NO EJECUTADO","NO",""))</f>
        <v/>
      </c>
      <c r="Q293" s="264" t="str">
        <f>IF(OPER!AN287="EJECUTADO","SI",IF(OPER!AN287="NO EJECUTADO","NO",""))</f>
        <v/>
      </c>
      <c r="R293" s="221" t="str">
        <f>IFERROR(VLOOKUP(OPER!Z287,OPER!$AU$490:$AV$577,2,0),"NO ASIGNADO")</f>
        <v>NO ASIGNADO</v>
      </c>
      <c r="S293" s="6">
        <f>+OPER!AG287</f>
        <v>0</v>
      </c>
      <c r="T293" s="268" t="str">
        <f>IF($E293=$E292,IF(U292=".",IF(MAX($Q293:Q293,0)=OPER!$AA388,".",IF(OPER!$AB388&lt;=HOUR(U$7),MAX($Q293:Q293,0)+1,".")),","),IF(MAX($Q293:Q293,0)=OPER!$AA388,".",IF(OPER!$AB388&lt;=HOUR(U$7),MAX($Q293:Q293,0)+1,".")))</f>
        <v>,</v>
      </c>
      <c r="U293" s="269" t="str">
        <f>IF($E293=$E292,IF(V292=".",IF(MAX($Q293:T293,0)=OPER!$AA388,".",IF(OPER!$AB388&lt;=HOUR(V$7),MAX($Q293:T293,0)+1,".")),","),IF(MAX($Q293:T293,0)=OPER!$AA388,".",IF(OPER!$AB388&lt;=HOUR(V$7),MAX($Q293:T293,0)+1,".")))</f>
        <v>,</v>
      </c>
      <c r="V293" s="269" t="str">
        <f>IF($E293=$E292,IF(W292=".",IF(MAX($Q293:U293,0)=OPER!$AA388,".",IF(OPER!$AB388&lt;=HOUR(W$7),MAX($Q293:U293,0)+1,".")),","),IF(MAX($Q293:U293,0)=OPER!$AA388,".",IF(OPER!$AB388&lt;=HOUR(W$7),MAX($Q293:U293,0)+1,".")))</f>
        <v>,</v>
      </c>
      <c r="W293" s="269" t="str">
        <f>IF($E293=$E292,IF(X292=".",IF(MAX($Q293:V293,0)=OPER!$AA388,".",IF(OPER!$AB388&lt;=HOUR(X$7),MAX($Q293:V293,0)+1,".")),","),IF(MAX($Q293:V293,0)=OPER!$AA388,".",IF(OPER!$AB388&lt;=HOUR(X$7),MAX($Q293:V293,0)+1,".")))</f>
        <v>,</v>
      </c>
      <c r="X293" s="270" t="str">
        <f>IF($E293=$E292,IF(Y292=".",IF(MAX($Q293:W293,0)=OPER!$AA388,".",IF(OPER!$AB388&lt;=HOUR(Y$7),MAX($Q293:W293,0)+1,".")),","),IF(MAX($Q293:W293,0)=OPER!$AA388,".",IF(OPER!$AB388&lt;=HOUR(Y$7),MAX($Q293:W293,0)+1,".")))</f>
        <v>,</v>
      </c>
      <c r="Y293" s="271" t="str">
        <f>IF($E293=$E292,IF(Z292=".",IF(MAX($Q293:X293,0)=OPER!$AA388,".",IF(OPER!$AB388&lt;=HOUR(Z$7),MAX($Q293:X293,0)+1,".")),","),IF(MAX($Q293:X293,0)=OPER!$AA388,".",IF(OPER!$AB388&lt;=HOUR(Z$7),MAX($Q293:X293,0)+1,".")))</f>
        <v>,</v>
      </c>
      <c r="Z293" s="269" t="str">
        <f>IF($E293=$E292,IF(AA292=".",IF(MAX($Q293:Y293,0)=OPER!$AA388,".",IF(OPER!$AB388&lt;=HOUR(AA$7),MAX($Q293:Y293,0)+1,".")),","),IF(MAX($Q293:Y293,0)=OPER!$AA388,".",IF(OPER!$AB388&lt;=HOUR(AA$7),MAX($Q293:Y293,0)+1,".")))</f>
        <v>,</v>
      </c>
      <c r="AA293" s="269" t="str">
        <f>IF($E293=$E292,IF(AB292=".",IF(MAX($Q293:Z293,0)=OPER!$AA388,".",IF(OPER!$AB388&lt;=HOUR(AB$7),MAX($Q293:Z293,0)+1,".")),","),IF(MAX($Q293:Z293,0)=OPER!$AA388,".",IF(OPER!$AB388&lt;=HOUR(AB$7),MAX($Q293:Z293,0)+1,".")))</f>
        <v>,</v>
      </c>
      <c r="AB293" s="270" t="str">
        <f>IF($E293=$E292,IF(AC292=".",IF(MAX($Q293:AA293,0)=OPER!$AA388,".",IF(OPER!$AB388&lt;=HOUR(AC$7),MAX($Q293:AA293,0)+1,".")),","),IF(MAX($Q293:AA293,0)=OPER!$AA388,".",IF(OPER!$AB388&lt;=HOUR(AC$7),MAX($Q293:AA293,0)+1,".")))</f>
        <v>,</v>
      </c>
      <c r="AC293" s="271" t="str">
        <f>IF($E293=$E292,IF(AD292=".",IF(MAX($Q293:AB293,0)=OPER!$AA388,".",IF(OPER!$AB388&lt;=HOUR(AD$7),MAX($Q293:AB293,0)+1,".")),","),IF(MAX($Q293:AB293,0)=OPER!$AA388,".",IF(OPER!$AB388&lt;=HOUR(AD$7),MAX($Q293:AB293,0)+1,".")))</f>
        <v>,</v>
      </c>
      <c r="AD293" s="269" t="str">
        <f>IF($E293=$E292,IF(AE292=".",IF(MAX($Q293:AC293,0)=OPER!$AA388,".",IF(OPER!$AB388&lt;=HOUR(AE$7),MAX($Q293:AC293,0)+1,".")),","),IF(MAX($Q293:AC293,0)=OPER!$AA388,".",IF(OPER!$AB388&lt;=HOUR(AE$7),MAX($Q293:AC293,0)+1,".")))</f>
        <v>,</v>
      </c>
      <c r="AE293" s="269" t="str">
        <f>IF($E293=$E292,IF(AF292=".",IF(MAX($Q293:AD293,0)=OPER!$AA388,".",IF(OPER!$AB388&lt;=HOUR(AF$7),MAX($Q293:AD293,0)+1,".")),","),IF(MAX($Q293:AD293,0)=OPER!$AA388,".",IF(OPER!$AB388&lt;=HOUR(AF$7),MAX($Q293:AD293,0)+1,".")))</f>
        <v>,</v>
      </c>
      <c r="AF293" s="270" t="str">
        <f>IF($E293=$E292,IF(AG292=".",IF(MAX($Q293:AE293,0)=OPER!$AA388,".",IF(OPER!$AB388&lt;=HOUR(AG$7),MAX($Q293:AE293,0)+1,".")),","),IF(MAX($Q293:AE293,0)=OPER!$AA388,".",IF(OPER!$AB388&lt;=HOUR(AG$7),MAX($Q293:AE293,0)+1,".")))</f>
        <v>,</v>
      </c>
      <c r="AG293" s="271" t="str">
        <f>IF($E293=$E292,IF(AH292=".",IF(MAX($Q293:AF293,0)=OPER!$AA388,".",IF(OPER!$AB388&lt;=HOUR(AH$7),MAX($Q293:AF293,0)+1,".")),","),IF(MAX($Q293:AF293,0)=OPER!$AA388,".",IF(OPER!$AB388&lt;=HOUR(AH$7),MAX($Q293:AF293,0)+1,".")))</f>
        <v>,</v>
      </c>
      <c r="AH293" s="269" t="str">
        <f>IF($E293=$E292,IF(AI292=".",IF(MAX($Q293:AG293,0)=OPER!$AA388,".",IF(OPER!$AB388&lt;=HOUR(AI$7),MAX($Q293:AG293,0)+1,".")),","),IF(MAX($Q293:AG293,0)=OPER!$AA388,".",IF(OPER!$AB388&lt;=HOUR(AI$7),MAX($Q293:AG293,0)+1,".")))</f>
        <v>,</v>
      </c>
      <c r="AI293" s="269" t="str">
        <f>IF($E293=$E292,IF(AJ292=".",IF(MAX($Q293:AH293,0)=OPER!$AA388,".",IF(OPER!$AB388&lt;=HOUR(AJ$7),MAX($Q293:AH293,0)+1,".")),","),IF(MAX($Q293:AH293,0)=OPER!$AA388,".",IF(OPER!$AB388&lt;=HOUR(AJ$7),MAX($Q293:AH293,0)+1,".")))</f>
        <v>,</v>
      </c>
      <c r="AJ293" s="270" t="str">
        <f>IF($E293=$E292,IF(AK292=".",IF(MAX($Q293:AI293,0)=OPER!$AA388,".",IF(OPER!$AB388&lt;=HOUR(AK$7),MAX($Q293:AI293,0)+1,".")),","),IF(MAX($Q293:AI293,0)=OPER!$AA388,".",IF(OPER!$AB388&lt;=HOUR(AK$7),MAX($Q293:AI293,0)+1,".")))</f>
        <v>,</v>
      </c>
      <c r="AK293" s="271" t="str">
        <f>IF($E293=$E292,IF(AL292=".",IF(MAX($Q293:AJ293,0)=OPER!$AA388,".",IF(OPER!$AB388&lt;=HOUR(AL$7),MAX($Q293:AJ293,0)+1,".")),","),IF(MAX($Q293:AJ293,0)=OPER!$AA388,".",IF(OPER!$AB388&lt;=HOUR(AL$7),MAX($Q293:AJ293,0)+1,".")))</f>
        <v>,</v>
      </c>
      <c r="AL293" s="269" t="str">
        <f>IF($E293=$E292,IF(AM292=".",IF(MAX($Q293:AK293,0)=OPER!$AA388,".",IF(OPER!$AB388&lt;=HOUR(AM$7),MAX($Q293:AK293,0)+1,".")),","),IF(MAX($Q293:AK293,0)=OPER!$AA388,".",IF(OPER!$AB388&lt;=HOUR(AM$7),MAX($Q293:AK293,0)+1,".")))</f>
        <v>,</v>
      </c>
      <c r="AM293" s="269" t="str">
        <f>IF($E293=$E292,IF(AN292=".",IF(MAX($Q293:AL293,0)=OPER!$AA388,".",IF(OPER!$AB388&lt;=HOUR(AN$7),MAX($Q293:AL293,0)+1,".")),","),IF(MAX($Q293:AL293,0)=OPER!$AA388,".",IF(OPER!$AB388&lt;=HOUR(AN$7),MAX($Q293:AL293,0)+1,".")))</f>
        <v>,</v>
      </c>
      <c r="AN293" s="270" t="str">
        <f>IF($E293=$E292,IF(AO292=".",IF(MAX($Q293:AM293,0)=OPER!$AA388,".",IF(OPER!$AB388&lt;=HOUR(AO$7),MAX($Q293:AM293,0)+1,".")),","),IF(MAX($Q293:AM293,0)=OPER!$AA388,".",IF(OPER!$AB388&lt;=HOUR(AO$7),MAX($Q293:AM293,0)+1,".")))</f>
        <v>,</v>
      </c>
      <c r="AO293" s="271" t="str">
        <f>IF($E293=$E292,IF(AP292=".",IF(MAX($Q293:AN293,0)=OPER!$AA388,".",IF(OPER!$AB388&lt;=HOUR(AP$7),MAX($Q293:AN293,0)+1,".")),","),IF(MAX($Q293:AN293,0)=OPER!$AA388,".",IF(OPER!$AB388&lt;=HOUR(AP$7),MAX($Q293:AN293,0)+1,".")))</f>
        <v>,</v>
      </c>
      <c r="AP293" s="269" t="str">
        <f>IF($E293=$E292,IF(AQ292=".",IF(MAX($Q293:AO293,0)=OPER!$AA388,".",IF(OPER!$AB388&lt;=HOUR(AQ$7),MAX($Q293:AO293,0)+1,".")),","),IF(MAX($Q293:AO293,0)=OPER!$AA388,".",IF(OPER!$AB388&lt;=HOUR(AQ$7),MAX($Q293:AO293,0)+1,".")))</f>
        <v>,</v>
      </c>
      <c r="AQ293" s="269" t="str">
        <f>IF($E293=$E292,IF(AR292=".",IF(MAX($Q293:AP293,0)=OPER!$AA388,".",IF(OPER!$AB388&lt;=HOUR(AR$7),MAX($Q293:AP293,0)+1,".")),","),IF(MAX($Q293:AP293,0)=OPER!$AA388,".",IF(OPER!$AB388&lt;=HOUR(AR$7),MAX($Q293:AP293,0)+1,".")))</f>
        <v>,</v>
      </c>
      <c r="AR293" s="270" t="str">
        <f>IF($E293=$E292,IF(AS292=".",IF(MAX($Q293:AQ293,0)=OPER!$AA388,".",IF(OPER!$AB388&lt;=HOUR(AS$7),MAX($Q293:AQ293,0)+1,".")),","),IF(MAX($Q293:AQ293,0)=OPER!$AA388,".",IF(OPER!$AB388&lt;=HOUR(AS$7),MAX($Q293:AQ293,0)+1,".")))</f>
        <v>,</v>
      </c>
      <c r="AS293" s="271" t="str">
        <f>IF($E293=$E292,IF(AT292=".",IF(MAX($Q293:AR293,0)=OPER!$AA388,".",IF(OPER!$AB388&lt;=HOUR(AT$7),MAX($Q293:AR293,0)+1,".")),","),IF(MAX($Q293:AR293,0)=OPER!$AA388,".",IF(OPER!$AB388&lt;=HOUR(AT$7),MAX($Q293:AR293,0)+1,".")))</f>
        <v>,</v>
      </c>
      <c r="AT293" s="269" t="str">
        <f>IF($E293=$E292,IF(AU292=".",IF(MAX($Q293:AS293,0)=OPER!$AA388,".",IF(OPER!$AB388&lt;=HOUR(AU$7),MAX($Q293:AS293,0)+1,".")),","),IF(MAX($Q293:AS293,0)=OPER!$AA388,".",IF(OPER!$AB388&lt;=HOUR(AU$7),MAX($Q293:AS293,0)+1,".")))</f>
        <v>,</v>
      </c>
      <c r="AU293" s="269" t="str">
        <f>IF($E293=$E292,IF(AV292=".",IF(MAX($Q293:AT293,0)=OPER!$AA388,".",IF(OPER!$AB388&lt;=HOUR(AV$7),MAX($Q293:AT293,0)+1,".")),","),IF(MAX($Q293:AT293,0)=OPER!$AA388,".",IF(OPER!$AB388&lt;=HOUR(AV$7),MAX($Q293:AT293,0)+1,".")))</f>
        <v>,</v>
      </c>
      <c r="AV293" s="270" t="str">
        <f>IF($E293=$E292,IF(AW292=".",IF(MAX($Q293:AU293,0)=OPER!$AA388,".",IF(OPER!$AB388&lt;=HOUR(AW$7),MAX($Q293:AU293,0)+1,".")),","),IF(MAX($Q293:AU293,0)=OPER!$AA388,".",IF(OPER!$AB388&lt;=HOUR(AW$7),MAX($Q293:AU293,0)+1,".")))</f>
        <v>,</v>
      </c>
      <c r="AW293" s="271" t="str">
        <f>IF($E293=$E292,IF(AX292=".",IF(MAX($Q293:AV293,0)=OPER!$AA388,".",IF(OPER!$AB388&lt;=HOUR(AX$7),MAX($Q293:AV293,0)+1,".")),","),IF(MAX($Q293:AV293,0)=OPER!$AA388,".",IF(OPER!$AB388&lt;=HOUR(AX$7),MAX($Q293:AV293,0)+1,".")))</f>
        <v>,</v>
      </c>
      <c r="AX293" s="269" t="str">
        <f>IF($E293=$E292,IF(AY292=".",IF(MAX($Q293:AW293,0)=OPER!$AA388,".",IF(OPER!$AB388&lt;=HOUR(AY$7),MAX($Q293:AW293,0)+1,".")),","),IF(MAX($Q293:AW293,0)=OPER!$AA388,".",IF(OPER!$AB388&lt;=HOUR(AY$7),MAX($Q293:AW293,0)+1,".")))</f>
        <v>,</v>
      </c>
      <c r="AY293" s="269" t="str">
        <f>IF($E293=$E292,IF(AZ292=".",IF(MAX($Q293:AX293,0)=OPER!$AA388,".",IF(OPER!$AB388&lt;=HOUR(AZ$7),MAX($Q293:AX293,0)+1,".")),","),IF(MAX($Q293:AX293,0)=OPER!$AA388,".",IF(OPER!$AB388&lt;=HOUR(AZ$7),MAX($Q293:AX293,0)+1,".")))</f>
        <v>,</v>
      </c>
      <c r="AZ293" s="270" t="str">
        <f>IF($E293=$E292,IF(BA292=".",IF(MAX($Q293:AY293,0)=OPER!$AA388,".",IF(OPER!$AB388&lt;=HOUR(BA$7),MAX($Q293:AY293,0)+1,".")),","),IF(MAX($Q293:AY293,0)=OPER!$AA388,".",IF(OPER!$AB388&lt;=HOUR(BA$7),MAX($Q293:AY293,0)+1,".")))</f>
        <v>,</v>
      </c>
      <c r="BA293" s="30">
        <f>+OPER!AK287</f>
        <v>0</v>
      </c>
    </row>
    <row r="294" spans="1:53" ht="59.8" x14ac:dyDescent="0.2">
      <c r="A294" s="282" t="str">
        <f>IF(OPER!AF288=0,"",OPER!AF288)</f>
        <v/>
      </c>
      <c r="B294" s="109" t="str">
        <f>IF(OPER!V288=0,"",OPER!V288)</f>
        <v/>
      </c>
      <c r="C294" s="71" t="str">
        <f>IF(OPER!U288 = 0,"", OPER!U288)</f>
        <v/>
      </c>
      <c r="D294" s="30" t="str">
        <f t="shared" si="19"/>
        <v/>
      </c>
      <c r="E294" s="262" t="str">
        <f>IF(OPER!X288 = 0,"",OPER!X288)</f>
        <v/>
      </c>
      <c r="F294" s="262" t="str">
        <f>IF(OPER!I288 = 0,"",OPER!I288)</f>
        <v/>
      </c>
      <c r="G294" s="263" t="str">
        <f>IF(OPER!C288=0,"",OPER!C288)</f>
        <v/>
      </c>
      <c r="H294" s="30" t="str">
        <f>IF(OPER!R288 = 0,"",OPER!R288)</f>
        <v/>
      </c>
      <c r="I294" s="30" t="str">
        <f>IF(OPER!F288=0,"", OPER!F288)</f>
        <v/>
      </c>
      <c r="J294" s="108" t="str">
        <f>IF(OPER!G288=0,"",OPER!G288)</f>
        <v/>
      </c>
      <c r="K294" s="250">
        <f>+OPER!R288</f>
        <v>0</v>
      </c>
      <c r="L294" s="262">
        <f t="shared" si="20"/>
        <v>0</v>
      </c>
      <c r="M294" s="250">
        <f t="shared" si="21"/>
        <v>0</v>
      </c>
      <c r="N294" s="205" t="str">
        <f>IF(OPER!A288=0,"",OPER!A288)</f>
        <v/>
      </c>
      <c r="O294" s="73" t="str">
        <f>IF(OPER!AJ2144=0,"",OPER!AJ2144)</f>
        <v/>
      </c>
      <c r="P294" s="264" t="str">
        <f>IF(OPER!AH288="EJECUTADO","SI",IF(OPER!AH288="NO EJECUTADO","NO",""))</f>
        <v/>
      </c>
      <c r="Q294" s="264" t="str">
        <f>IF(OPER!AN288="EJECUTADO","SI",IF(OPER!AN288="NO EJECUTADO","NO",""))</f>
        <v/>
      </c>
      <c r="R294" s="221" t="str">
        <f>IFERROR(VLOOKUP(OPER!Z288,OPER!$AU$490:$AV$577,2,0),"NO ASIGNADO")</f>
        <v>NO ASIGNADO</v>
      </c>
      <c r="S294" s="6">
        <f>+OPER!AG288</f>
        <v>0</v>
      </c>
      <c r="T294" s="268" t="str">
        <f>IF($E294=$E293,IF(U293=".",IF(MAX($Q294:Q294,0)=OPER!$AA389,".",IF(OPER!$AB389&lt;=HOUR(U$7),MAX($Q294:Q294,0)+1,".")),","),IF(MAX($Q294:Q294,0)=OPER!$AA389,".",IF(OPER!$AB389&lt;=HOUR(U$7),MAX($Q294:Q294,0)+1,".")))</f>
        <v>,</v>
      </c>
      <c r="U294" s="269" t="str">
        <f>IF($E294=$E293,IF(V293=".",IF(MAX($Q294:T294,0)=OPER!$AA389,".",IF(OPER!$AB389&lt;=HOUR(V$7),MAX($Q294:T294,0)+1,".")),","),IF(MAX($Q294:T294,0)=OPER!$AA389,".",IF(OPER!$AB389&lt;=HOUR(V$7),MAX($Q294:T294,0)+1,".")))</f>
        <v>,</v>
      </c>
      <c r="V294" s="269" t="str">
        <f>IF($E294=$E293,IF(W293=".",IF(MAX($Q294:U294,0)=OPER!$AA389,".",IF(OPER!$AB389&lt;=HOUR(W$7),MAX($Q294:U294,0)+1,".")),","),IF(MAX($Q294:U294,0)=OPER!$AA389,".",IF(OPER!$AB389&lt;=HOUR(W$7),MAX($Q294:U294,0)+1,".")))</f>
        <v>,</v>
      </c>
      <c r="W294" s="269" t="str">
        <f>IF($E294=$E293,IF(X293=".",IF(MAX($Q294:V294,0)=OPER!$AA389,".",IF(OPER!$AB389&lt;=HOUR(X$7),MAX($Q294:V294,0)+1,".")),","),IF(MAX($Q294:V294,0)=OPER!$AA389,".",IF(OPER!$AB389&lt;=HOUR(X$7),MAX($Q294:V294,0)+1,".")))</f>
        <v>,</v>
      </c>
      <c r="X294" s="270" t="str">
        <f>IF($E294=$E293,IF(Y293=".",IF(MAX($Q294:W294,0)=OPER!$AA389,".",IF(OPER!$AB389&lt;=HOUR(Y$7),MAX($Q294:W294,0)+1,".")),","),IF(MAX($Q294:W294,0)=OPER!$AA389,".",IF(OPER!$AB389&lt;=HOUR(Y$7),MAX($Q294:W294,0)+1,".")))</f>
        <v>,</v>
      </c>
      <c r="Y294" s="271" t="str">
        <f>IF($E294=$E293,IF(Z293=".",IF(MAX($Q294:X294,0)=OPER!$AA389,".",IF(OPER!$AB389&lt;=HOUR(Z$7),MAX($Q294:X294,0)+1,".")),","),IF(MAX($Q294:X294,0)=OPER!$AA389,".",IF(OPER!$AB389&lt;=HOUR(Z$7),MAX($Q294:X294,0)+1,".")))</f>
        <v>,</v>
      </c>
      <c r="Z294" s="269" t="str">
        <f>IF($E294=$E293,IF(AA293=".",IF(MAX($Q294:Y294,0)=OPER!$AA389,".",IF(OPER!$AB389&lt;=HOUR(AA$7),MAX($Q294:Y294,0)+1,".")),","),IF(MAX($Q294:Y294,0)=OPER!$AA389,".",IF(OPER!$AB389&lt;=HOUR(AA$7),MAX($Q294:Y294,0)+1,".")))</f>
        <v>,</v>
      </c>
      <c r="AA294" s="269" t="str">
        <f>IF($E294=$E293,IF(AB293=".",IF(MAX($Q294:Z294,0)=OPER!$AA389,".",IF(OPER!$AB389&lt;=HOUR(AB$7),MAX($Q294:Z294,0)+1,".")),","),IF(MAX($Q294:Z294,0)=OPER!$AA389,".",IF(OPER!$AB389&lt;=HOUR(AB$7),MAX($Q294:Z294,0)+1,".")))</f>
        <v>,</v>
      </c>
      <c r="AB294" s="270" t="str">
        <f>IF($E294=$E293,IF(AC293=".",IF(MAX($Q294:AA294,0)=OPER!$AA389,".",IF(OPER!$AB389&lt;=HOUR(AC$7),MAX($Q294:AA294,0)+1,".")),","),IF(MAX($Q294:AA294,0)=OPER!$AA389,".",IF(OPER!$AB389&lt;=HOUR(AC$7),MAX($Q294:AA294,0)+1,".")))</f>
        <v>,</v>
      </c>
      <c r="AC294" s="271" t="str">
        <f>IF($E294=$E293,IF(AD293=".",IF(MAX($Q294:AB294,0)=OPER!$AA389,".",IF(OPER!$AB389&lt;=HOUR(AD$7),MAX($Q294:AB294,0)+1,".")),","),IF(MAX($Q294:AB294,0)=OPER!$AA389,".",IF(OPER!$AB389&lt;=HOUR(AD$7),MAX($Q294:AB294,0)+1,".")))</f>
        <v>,</v>
      </c>
      <c r="AD294" s="269" t="str">
        <f>IF($E294=$E293,IF(AE293=".",IF(MAX($Q294:AC294,0)=OPER!$AA389,".",IF(OPER!$AB389&lt;=HOUR(AE$7),MAX($Q294:AC294,0)+1,".")),","),IF(MAX($Q294:AC294,0)=OPER!$AA389,".",IF(OPER!$AB389&lt;=HOUR(AE$7),MAX($Q294:AC294,0)+1,".")))</f>
        <v>,</v>
      </c>
      <c r="AE294" s="269" t="str">
        <f>IF($E294=$E293,IF(AF293=".",IF(MAX($Q294:AD294,0)=OPER!$AA389,".",IF(OPER!$AB389&lt;=HOUR(AF$7),MAX($Q294:AD294,0)+1,".")),","),IF(MAX($Q294:AD294,0)=OPER!$AA389,".",IF(OPER!$AB389&lt;=HOUR(AF$7),MAX($Q294:AD294,0)+1,".")))</f>
        <v>,</v>
      </c>
      <c r="AF294" s="270" t="str">
        <f>IF($E294=$E293,IF(AG293=".",IF(MAX($Q294:AE294,0)=OPER!$AA389,".",IF(OPER!$AB389&lt;=HOUR(AG$7),MAX($Q294:AE294,0)+1,".")),","),IF(MAX($Q294:AE294,0)=OPER!$AA389,".",IF(OPER!$AB389&lt;=HOUR(AG$7),MAX($Q294:AE294,0)+1,".")))</f>
        <v>,</v>
      </c>
      <c r="AG294" s="271" t="str">
        <f>IF($E294=$E293,IF(AH293=".",IF(MAX($Q294:AF294,0)=OPER!$AA389,".",IF(OPER!$AB389&lt;=HOUR(AH$7),MAX($Q294:AF294,0)+1,".")),","),IF(MAX($Q294:AF294,0)=OPER!$AA389,".",IF(OPER!$AB389&lt;=HOUR(AH$7),MAX($Q294:AF294,0)+1,".")))</f>
        <v>,</v>
      </c>
      <c r="AH294" s="269" t="str">
        <f>IF($E294=$E293,IF(AI293=".",IF(MAX($Q294:AG294,0)=OPER!$AA389,".",IF(OPER!$AB389&lt;=HOUR(AI$7),MAX($Q294:AG294,0)+1,".")),","),IF(MAX($Q294:AG294,0)=OPER!$AA389,".",IF(OPER!$AB389&lt;=HOUR(AI$7),MAX($Q294:AG294,0)+1,".")))</f>
        <v>,</v>
      </c>
      <c r="AI294" s="269" t="str">
        <f>IF($E294=$E293,IF(AJ293=".",IF(MAX($Q294:AH294,0)=OPER!$AA389,".",IF(OPER!$AB389&lt;=HOUR(AJ$7),MAX($Q294:AH294,0)+1,".")),","),IF(MAX($Q294:AH294,0)=OPER!$AA389,".",IF(OPER!$AB389&lt;=HOUR(AJ$7),MAX($Q294:AH294,0)+1,".")))</f>
        <v>,</v>
      </c>
      <c r="AJ294" s="270" t="str">
        <f>IF($E294=$E293,IF(AK293=".",IF(MAX($Q294:AI294,0)=OPER!$AA389,".",IF(OPER!$AB389&lt;=HOUR(AK$7),MAX($Q294:AI294,0)+1,".")),","),IF(MAX($Q294:AI294,0)=OPER!$AA389,".",IF(OPER!$AB389&lt;=HOUR(AK$7),MAX($Q294:AI294,0)+1,".")))</f>
        <v>,</v>
      </c>
      <c r="AK294" s="271" t="str">
        <f>IF($E294=$E293,IF(AL293=".",IF(MAX($Q294:AJ294,0)=OPER!$AA389,".",IF(OPER!$AB389&lt;=HOUR(AL$7),MAX($Q294:AJ294,0)+1,".")),","),IF(MAX($Q294:AJ294,0)=OPER!$AA389,".",IF(OPER!$AB389&lt;=HOUR(AL$7),MAX($Q294:AJ294,0)+1,".")))</f>
        <v>,</v>
      </c>
      <c r="AL294" s="269" t="str">
        <f>IF($E294=$E293,IF(AM293=".",IF(MAX($Q294:AK294,0)=OPER!$AA389,".",IF(OPER!$AB389&lt;=HOUR(AM$7),MAX($Q294:AK294,0)+1,".")),","),IF(MAX($Q294:AK294,0)=OPER!$AA389,".",IF(OPER!$AB389&lt;=HOUR(AM$7),MAX($Q294:AK294,0)+1,".")))</f>
        <v>,</v>
      </c>
      <c r="AM294" s="269" t="str">
        <f>IF($E294=$E293,IF(AN293=".",IF(MAX($Q294:AL294,0)=OPER!$AA389,".",IF(OPER!$AB389&lt;=HOUR(AN$7),MAX($Q294:AL294,0)+1,".")),","),IF(MAX($Q294:AL294,0)=OPER!$AA389,".",IF(OPER!$AB389&lt;=HOUR(AN$7),MAX($Q294:AL294,0)+1,".")))</f>
        <v>,</v>
      </c>
      <c r="AN294" s="270" t="str">
        <f>IF($E294=$E293,IF(AO293=".",IF(MAX($Q294:AM294,0)=OPER!$AA389,".",IF(OPER!$AB389&lt;=HOUR(AO$7),MAX($Q294:AM294,0)+1,".")),","),IF(MAX($Q294:AM294,0)=OPER!$AA389,".",IF(OPER!$AB389&lt;=HOUR(AO$7),MAX($Q294:AM294,0)+1,".")))</f>
        <v>,</v>
      </c>
      <c r="AO294" s="271" t="str">
        <f>IF($E294=$E293,IF(AP293=".",IF(MAX($Q294:AN294,0)=OPER!$AA389,".",IF(OPER!$AB389&lt;=HOUR(AP$7),MAX($Q294:AN294,0)+1,".")),","),IF(MAX($Q294:AN294,0)=OPER!$AA389,".",IF(OPER!$AB389&lt;=HOUR(AP$7),MAX($Q294:AN294,0)+1,".")))</f>
        <v>,</v>
      </c>
      <c r="AP294" s="269" t="str">
        <f>IF($E294=$E293,IF(AQ293=".",IF(MAX($Q294:AO294,0)=OPER!$AA389,".",IF(OPER!$AB389&lt;=HOUR(AQ$7),MAX($Q294:AO294,0)+1,".")),","),IF(MAX($Q294:AO294,0)=OPER!$AA389,".",IF(OPER!$AB389&lt;=HOUR(AQ$7),MAX($Q294:AO294,0)+1,".")))</f>
        <v>,</v>
      </c>
      <c r="AQ294" s="269" t="str">
        <f>IF($E294=$E293,IF(AR293=".",IF(MAX($Q294:AP294,0)=OPER!$AA389,".",IF(OPER!$AB389&lt;=HOUR(AR$7),MAX($Q294:AP294,0)+1,".")),","),IF(MAX($Q294:AP294,0)=OPER!$AA389,".",IF(OPER!$AB389&lt;=HOUR(AR$7),MAX($Q294:AP294,0)+1,".")))</f>
        <v>,</v>
      </c>
      <c r="AR294" s="270" t="str">
        <f>IF($E294=$E293,IF(AS293=".",IF(MAX($Q294:AQ294,0)=OPER!$AA389,".",IF(OPER!$AB389&lt;=HOUR(AS$7),MAX($Q294:AQ294,0)+1,".")),","),IF(MAX($Q294:AQ294,0)=OPER!$AA389,".",IF(OPER!$AB389&lt;=HOUR(AS$7),MAX($Q294:AQ294,0)+1,".")))</f>
        <v>,</v>
      </c>
      <c r="AS294" s="271" t="str">
        <f>IF($E294=$E293,IF(AT293=".",IF(MAX($Q294:AR294,0)=OPER!$AA389,".",IF(OPER!$AB389&lt;=HOUR(AT$7),MAX($Q294:AR294,0)+1,".")),","),IF(MAX($Q294:AR294,0)=OPER!$AA389,".",IF(OPER!$AB389&lt;=HOUR(AT$7),MAX($Q294:AR294,0)+1,".")))</f>
        <v>,</v>
      </c>
      <c r="AT294" s="269" t="str">
        <f>IF($E294=$E293,IF(AU293=".",IF(MAX($Q294:AS294,0)=OPER!$AA389,".",IF(OPER!$AB389&lt;=HOUR(AU$7),MAX($Q294:AS294,0)+1,".")),","),IF(MAX($Q294:AS294,0)=OPER!$AA389,".",IF(OPER!$AB389&lt;=HOUR(AU$7),MAX($Q294:AS294,0)+1,".")))</f>
        <v>,</v>
      </c>
      <c r="AU294" s="269" t="str">
        <f>IF($E294=$E293,IF(AV293=".",IF(MAX($Q294:AT294,0)=OPER!$AA389,".",IF(OPER!$AB389&lt;=HOUR(AV$7),MAX($Q294:AT294,0)+1,".")),","),IF(MAX($Q294:AT294,0)=OPER!$AA389,".",IF(OPER!$AB389&lt;=HOUR(AV$7),MAX($Q294:AT294,0)+1,".")))</f>
        <v>,</v>
      </c>
      <c r="AV294" s="270" t="str">
        <f>IF($E294=$E293,IF(AW293=".",IF(MAX($Q294:AU294,0)=OPER!$AA389,".",IF(OPER!$AB389&lt;=HOUR(AW$7),MAX($Q294:AU294,0)+1,".")),","),IF(MAX($Q294:AU294,0)=OPER!$AA389,".",IF(OPER!$AB389&lt;=HOUR(AW$7),MAX($Q294:AU294,0)+1,".")))</f>
        <v>,</v>
      </c>
      <c r="AW294" s="271" t="str">
        <f>IF($E294=$E293,IF(AX293=".",IF(MAX($Q294:AV294,0)=OPER!$AA389,".",IF(OPER!$AB389&lt;=HOUR(AX$7),MAX($Q294:AV294,0)+1,".")),","),IF(MAX($Q294:AV294,0)=OPER!$AA389,".",IF(OPER!$AB389&lt;=HOUR(AX$7),MAX($Q294:AV294,0)+1,".")))</f>
        <v>,</v>
      </c>
      <c r="AX294" s="269" t="str">
        <f>IF($E294=$E293,IF(AY293=".",IF(MAX($Q294:AW294,0)=OPER!$AA389,".",IF(OPER!$AB389&lt;=HOUR(AY$7),MAX($Q294:AW294,0)+1,".")),","),IF(MAX($Q294:AW294,0)=OPER!$AA389,".",IF(OPER!$AB389&lt;=HOUR(AY$7),MAX($Q294:AW294,0)+1,".")))</f>
        <v>,</v>
      </c>
      <c r="AY294" s="269" t="str">
        <f>IF($E294=$E293,IF(AZ293=".",IF(MAX($Q294:AX294,0)=OPER!$AA389,".",IF(OPER!$AB389&lt;=HOUR(AZ$7),MAX($Q294:AX294,0)+1,".")),","),IF(MAX($Q294:AX294,0)=OPER!$AA389,".",IF(OPER!$AB389&lt;=HOUR(AZ$7),MAX($Q294:AX294,0)+1,".")))</f>
        <v>,</v>
      </c>
      <c r="AZ294" s="270" t="str">
        <f>IF($E294=$E293,IF(BA293=".",IF(MAX($Q294:AY294,0)=OPER!$AA389,".",IF(OPER!$AB389&lt;=HOUR(BA$7),MAX($Q294:AY294,0)+1,".")),","),IF(MAX($Q294:AY294,0)=OPER!$AA389,".",IF(OPER!$AB389&lt;=HOUR(BA$7),MAX($Q294:AY294,0)+1,".")))</f>
        <v>,</v>
      </c>
      <c r="BA294" s="30">
        <f>+OPER!AK288</f>
        <v>0</v>
      </c>
    </row>
    <row r="295" spans="1:53" ht="59.8" x14ac:dyDescent="0.2">
      <c r="A295" s="282" t="str">
        <f>IF(OPER!AF289=0,"",OPER!AF289)</f>
        <v/>
      </c>
      <c r="B295" s="109" t="str">
        <f>IF(OPER!V289=0,"",OPER!V289)</f>
        <v/>
      </c>
      <c r="C295" s="71" t="str">
        <f>IF(OPER!U289 = 0,"", OPER!U289)</f>
        <v/>
      </c>
      <c r="D295" s="30" t="str">
        <f t="shared" si="19"/>
        <v/>
      </c>
      <c r="E295" s="262" t="str">
        <f>IF(OPER!X289 = 0,"",OPER!X289)</f>
        <v/>
      </c>
      <c r="F295" s="262" t="str">
        <f>IF(OPER!I289 = 0,"",OPER!I289)</f>
        <v/>
      </c>
      <c r="G295" s="263" t="str">
        <f>IF(OPER!C289=0,"",OPER!C289)</f>
        <v/>
      </c>
      <c r="H295" s="30" t="str">
        <f>IF(OPER!R289 = 0,"",OPER!R289)</f>
        <v/>
      </c>
      <c r="I295" s="30" t="str">
        <f>IF(OPER!F289=0,"", OPER!F289)</f>
        <v/>
      </c>
      <c r="J295" s="108" t="str">
        <f>IF(OPER!G289=0,"",OPER!G289)</f>
        <v/>
      </c>
      <c r="K295" s="250">
        <f>+OPER!R289</f>
        <v>0</v>
      </c>
      <c r="L295" s="262">
        <f t="shared" si="20"/>
        <v>0</v>
      </c>
      <c r="M295" s="250">
        <f t="shared" si="21"/>
        <v>0</v>
      </c>
      <c r="N295" s="205" t="str">
        <f>IF(OPER!A289=0,"",OPER!A289)</f>
        <v/>
      </c>
      <c r="O295" s="73" t="str">
        <f>IF(OPER!AJ2145=0,"",OPER!AJ2145)</f>
        <v/>
      </c>
      <c r="P295" s="264" t="str">
        <f>IF(OPER!AH289="EJECUTADO","SI",IF(OPER!AH289="NO EJECUTADO","NO",""))</f>
        <v/>
      </c>
      <c r="Q295" s="264" t="str">
        <f>IF(OPER!AN289="EJECUTADO","SI",IF(OPER!AN289="NO EJECUTADO","NO",""))</f>
        <v/>
      </c>
      <c r="R295" s="221" t="str">
        <f>IFERROR(VLOOKUP(OPER!Z289,OPER!$AU$490:$AV$577,2,0),"NO ASIGNADO")</f>
        <v>NO ASIGNADO</v>
      </c>
      <c r="S295" s="6">
        <f>+OPER!AG289</f>
        <v>0</v>
      </c>
      <c r="T295" s="268" t="str">
        <f>IF($E295=$E294,IF(U294=".",IF(MAX($Q295:Q295,0)=OPER!$AA390,".",IF(OPER!$AB390&lt;=HOUR(U$7),MAX($Q295:Q295,0)+1,".")),","),IF(MAX($Q295:Q295,0)=OPER!$AA390,".",IF(OPER!$AB390&lt;=HOUR(U$7),MAX($Q295:Q295,0)+1,".")))</f>
        <v>,</v>
      </c>
      <c r="U295" s="269" t="str">
        <f>IF($E295=$E294,IF(V294=".",IF(MAX($Q295:T295,0)=OPER!$AA390,".",IF(OPER!$AB390&lt;=HOUR(V$7),MAX($Q295:T295,0)+1,".")),","),IF(MAX($Q295:T295,0)=OPER!$AA390,".",IF(OPER!$AB390&lt;=HOUR(V$7),MAX($Q295:T295,0)+1,".")))</f>
        <v>,</v>
      </c>
      <c r="V295" s="269" t="str">
        <f>IF($E295=$E294,IF(W294=".",IF(MAX($Q295:U295,0)=OPER!$AA390,".",IF(OPER!$AB390&lt;=HOUR(W$7),MAX($Q295:U295,0)+1,".")),","),IF(MAX($Q295:U295,0)=OPER!$AA390,".",IF(OPER!$AB390&lt;=HOUR(W$7),MAX($Q295:U295,0)+1,".")))</f>
        <v>,</v>
      </c>
      <c r="W295" s="269" t="str">
        <f>IF($E295=$E294,IF(X294=".",IF(MAX($Q295:V295,0)=OPER!$AA390,".",IF(OPER!$AB390&lt;=HOUR(X$7),MAX($Q295:V295,0)+1,".")),","),IF(MAX($Q295:V295,0)=OPER!$AA390,".",IF(OPER!$AB390&lt;=HOUR(X$7),MAX($Q295:V295,0)+1,".")))</f>
        <v>,</v>
      </c>
      <c r="X295" s="270" t="str">
        <f>IF($E295=$E294,IF(Y294=".",IF(MAX($Q295:W295,0)=OPER!$AA390,".",IF(OPER!$AB390&lt;=HOUR(Y$7),MAX($Q295:W295,0)+1,".")),","),IF(MAX($Q295:W295,0)=OPER!$AA390,".",IF(OPER!$AB390&lt;=HOUR(Y$7),MAX($Q295:W295,0)+1,".")))</f>
        <v>,</v>
      </c>
      <c r="Y295" s="271" t="str">
        <f>IF($E295=$E294,IF(Z294=".",IF(MAX($Q295:X295,0)=OPER!$AA390,".",IF(OPER!$AB390&lt;=HOUR(Z$7),MAX($Q295:X295,0)+1,".")),","),IF(MAX($Q295:X295,0)=OPER!$AA390,".",IF(OPER!$AB390&lt;=HOUR(Z$7),MAX($Q295:X295,0)+1,".")))</f>
        <v>,</v>
      </c>
      <c r="Z295" s="269" t="str">
        <f>IF($E295=$E294,IF(AA294=".",IF(MAX($Q295:Y295,0)=OPER!$AA390,".",IF(OPER!$AB390&lt;=HOUR(AA$7),MAX($Q295:Y295,0)+1,".")),","),IF(MAX($Q295:Y295,0)=OPER!$AA390,".",IF(OPER!$AB390&lt;=HOUR(AA$7),MAX($Q295:Y295,0)+1,".")))</f>
        <v>,</v>
      </c>
      <c r="AA295" s="269" t="str">
        <f>IF($E295=$E294,IF(AB294=".",IF(MAX($Q295:Z295,0)=OPER!$AA390,".",IF(OPER!$AB390&lt;=HOUR(AB$7),MAX($Q295:Z295,0)+1,".")),","),IF(MAX($Q295:Z295,0)=OPER!$AA390,".",IF(OPER!$AB390&lt;=HOUR(AB$7),MAX($Q295:Z295,0)+1,".")))</f>
        <v>,</v>
      </c>
      <c r="AB295" s="270" t="str">
        <f>IF($E295=$E294,IF(AC294=".",IF(MAX($Q295:AA295,0)=OPER!$AA390,".",IF(OPER!$AB390&lt;=HOUR(AC$7),MAX($Q295:AA295,0)+1,".")),","),IF(MAX($Q295:AA295,0)=OPER!$AA390,".",IF(OPER!$AB390&lt;=HOUR(AC$7),MAX($Q295:AA295,0)+1,".")))</f>
        <v>,</v>
      </c>
      <c r="AC295" s="271" t="str">
        <f>IF($E295=$E294,IF(AD294=".",IF(MAX($Q295:AB295,0)=OPER!$AA390,".",IF(OPER!$AB390&lt;=HOUR(AD$7),MAX($Q295:AB295,0)+1,".")),","),IF(MAX($Q295:AB295,0)=OPER!$AA390,".",IF(OPER!$AB390&lt;=HOUR(AD$7),MAX($Q295:AB295,0)+1,".")))</f>
        <v>,</v>
      </c>
      <c r="AD295" s="269" t="str">
        <f>IF($E295=$E294,IF(AE294=".",IF(MAX($Q295:AC295,0)=OPER!$AA390,".",IF(OPER!$AB390&lt;=HOUR(AE$7),MAX($Q295:AC295,0)+1,".")),","),IF(MAX($Q295:AC295,0)=OPER!$AA390,".",IF(OPER!$AB390&lt;=HOUR(AE$7),MAX($Q295:AC295,0)+1,".")))</f>
        <v>,</v>
      </c>
      <c r="AE295" s="269" t="str">
        <f>IF($E295=$E294,IF(AF294=".",IF(MAX($Q295:AD295,0)=OPER!$AA390,".",IF(OPER!$AB390&lt;=HOUR(AF$7),MAX($Q295:AD295,0)+1,".")),","),IF(MAX($Q295:AD295,0)=OPER!$AA390,".",IF(OPER!$AB390&lt;=HOUR(AF$7),MAX($Q295:AD295,0)+1,".")))</f>
        <v>,</v>
      </c>
      <c r="AF295" s="270" t="str">
        <f>IF($E295=$E294,IF(AG294=".",IF(MAX($Q295:AE295,0)=OPER!$AA390,".",IF(OPER!$AB390&lt;=HOUR(AG$7),MAX($Q295:AE295,0)+1,".")),","),IF(MAX($Q295:AE295,0)=OPER!$AA390,".",IF(OPER!$AB390&lt;=HOUR(AG$7),MAX($Q295:AE295,0)+1,".")))</f>
        <v>,</v>
      </c>
      <c r="AG295" s="271" t="str">
        <f>IF($E295=$E294,IF(AH294=".",IF(MAX($Q295:AF295,0)=OPER!$AA390,".",IF(OPER!$AB390&lt;=HOUR(AH$7),MAX($Q295:AF295,0)+1,".")),","),IF(MAX($Q295:AF295,0)=OPER!$AA390,".",IF(OPER!$AB390&lt;=HOUR(AH$7),MAX($Q295:AF295,0)+1,".")))</f>
        <v>,</v>
      </c>
      <c r="AH295" s="269" t="str">
        <f>IF($E295=$E294,IF(AI294=".",IF(MAX($Q295:AG295,0)=OPER!$AA390,".",IF(OPER!$AB390&lt;=HOUR(AI$7),MAX($Q295:AG295,0)+1,".")),","),IF(MAX($Q295:AG295,0)=OPER!$AA390,".",IF(OPER!$AB390&lt;=HOUR(AI$7),MAX($Q295:AG295,0)+1,".")))</f>
        <v>,</v>
      </c>
      <c r="AI295" s="269" t="str">
        <f>IF($E295=$E294,IF(AJ294=".",IF(MAX($Q295:AH295,0)=OPER!$AA390,".",IF(OPER!$AB390&lt;=HOUR(AJ$7),MAX($Q295:AH295,0)+1,".")),","),IF(MAX($Q295:AH295,0)=OPER!$AA390,".",IF(OPER!$AB390&lt;=HOUR(AJ$7),MAX($Q295:AH295,0)+1,".")))</f>
        <v>,</v>
      </c>
      <c r="AJ295" s="270" t="str">
        <f>IF($E295=$E294,IF(AK294=".",IF(MAX($Q295:AI295,0)=OPER!$AA390,".",IF(OPER!$AB390&lt;=HOUR(AK$7),MAX($Q295:AI295,0)+1,".")),","),IF(MAX($Q295:AI295,0)=OPER!$AA390,".",IF(OPER!$AB390&lt;=HOUR(AK$7),MAX($Q295:AI295,0)+1,".")))</f>
        <v>,</v>
      </c>
      <c r="AK295" s="271" t="str">
        <f>IF($E295=$E294,IF(AL294=".",IF(MAX($Q295:AJ295,0)=OPER!$AA390,".",IF(OPER!$AB390&lt;=HOUR(AL$7),MAX($Q295:AJ295,0)+1,".")),","),IF(MAX($Q295:AJ295,0)=OPER!$AA390,".",IF(OPER!$AB390&lt;=HOUR(AL$7),MAX($Q295:AJ295,0)+1,".")))</f>
        <v>,</v>
      </c>
      <c r="AL295" s="269" t="str">
        <f>IF($E295=$E294,IF(AM294=".",IF(MAX($Q295:AK295,0)=OPER!$AA390,".",IF(OPER!$AB390&lt;=HOUR(AM$7),MAX($Q295:AK295,0)+1,".")),","),IF(MAX($Q295:AK295,0)=OPER!$AA390,".",IF(OPER!$AB390&lt;=HOUR(AM$7),MAX($Q295:AK295,0)+1,".")))</f>
        <v>,</v>
      </c>
      <c r="AM295" s="269" t="str">
        <f>IF($E295=$E294,IF(AN294=".",IF(MAX($Q295:AL295,0)=OPER!$AA390,".",IF(OPER!$AB390&lt;=HOUR(AN$7),MAX($Q295:AL295,0)+1,".")),","),IF(MAX($Q295:AL295,0)=OPER!$AA390,".",IF(OPER!$AB390&lt;=HOUR(AN$7),MAX($Q295:AL295,0)+1,".")))</f>
        <v>,</v>
      </c>
      <c r="AN295" s="270" t="str">
        <f>IF($E295=$E294,IF(AO294=".",IF(MAX($Q295:AM295,0)=OPER!$AA390,".",IF(OPER!$AB390&lt;=HOUR(AO$7),MAX($Q295:AM295,0)+1,".")),","),IF(MAX($Q295:AM295,0)=OPER!$AA390,".",IF(OPER!$AB390&lt;=HOUR(AO$7),MAX($Q295:AM295,0)+1,".")))</f>
        <v>,</v>
      </c>
      <c r="AO295" s="271" t="str">
        <f>IF($E295=$E294,IF(AP294=".",IF(MAX($Q295:AN295,0)=OPER!$AA390,".",IF(OPER!$AB390&lt;=HOUR(AP$7),MAX($Q295:AN295,0)+1,".")),","),IF(MAX($Q295:AN295,0)=OPER!$AA390,".",IF(OPER!$AB390&lt;=HOUR(AP$7),MAX($Q295:AN295,0)+1,".")))</f>
        <v>,</v>
      </c>
      <c r="AP295" s="269" t="str">
        <f>IF($E295=$E294,IF(AQ294=".",IF(MAX($Q295:AO295,0)=OPER!$AA390,".",IF(OPER!$AB390&lt;=HOUR(AQ$7),MAX($Q295:AO295,0)+1,".")),","),IF(MAX($Q295:AO295,0)=OPER!$AA390,".",IF(OPER!$AB390&lt;=HOUR(AQ$7),MAX($Q295:AO295,0)+1,".")))</f>
        <v>,</v>
      </c>
      <c r="AQ295" s="269" t="str">
        <f>IF($E295=$E294,IF(AR294=".",IF(MAX($Q295:AP295,0)=OPER!$AA390,".",IF(OPER!$AB390&lt;=HOUR(AR$7),MAX($Q295:AP295,0)+1,".")),","),IF(MAX($Q295:AP295,0)=OPER!$AA390,".",IF(OPER!$AB390&lt;=HOUR(AR$7),MAX($Q295:AP295,0)+1,".")))</f>
        <v>,</v>
      </c>
      <c r="AR295" s="270" t="str">
        <f>IF($E295=$E294,IF(AS294=".",IF(MAX($Q295:AQ295,0)=OPER!$AA390,".",IF(OPER!$AB390&lt;=HOUR(AS$7),MAX($Q295:AQ295,0)+1,".")),","),IF(MAX($Q295:AQ295,0)=OPER!$AA390,".",IF(OPER!$AB390&lt;=HOUR(AS$7),MAX($Q295:AQ295,0)+1,".")))</f>
        <v>,</v>
      </c>
      <c r="AS295" s="271" t="str">
        <f>IF($E295=$E294,IF(AT294=".",IF(MAX($Q295:AR295,0)=OPER!$AA390,".",IF(OPER!$AB390&lt;=HOUR(AT$7),MAX($Q295:AR295,0)+1,".")),","),IF(MAX($Q295:AR295,0)=OPER!$AA390,".",IF(OPER!$AB390&lt;=HOUR(AT$7),MAX($Q295:AR295,0)+1,".")))</f>
        <v>,</v>
      </c>
      <c r="AT295" s="269" t="str">
        <f>IF($E295=$E294,IF(AU294=".",IF(MAX($Q295:AS295,0)=OPER!$AA390,".",IF(OPER!$AB390&lt;=HOUR(AU$7),MAX($Q295:AS295,0)+1,".")),","),IF(MAX($Q295:AS295,0)=OPER!$AA390,".",IF(OPER!$AB390&lt;=HOUR(AU$7),MAX($Q295:AS295,0)+1,".")))</f>
        <v>,</v>
      </c>
      <c r="AU295" s="269" t="str">
        <f>IF($E295=$E294,IF(AV294=".",IF(MAX($Q295:AT295,0)=OPER!$AA390,".",IF(OPER!$AB390&lt;=HOUR(AV$7),MAX($Q295:AT295,0)+1,".")),","),IF(MAX($Q295:AT295,0)=OPER!$AA390,".",IF(OPER!$AB390&lt;=HOUR(AV$7),MAX($Q295:AT295,0)+1,".")))</f>
        <v>,</v>
      </c>
      <c r="AV295" s="270" t="str">
        <f>IF($E295=$E294,IF(AW294=".",IF(MAX($Q295:AU295,0)=OPER!$AA390,".",IF(OPER!$AB390&lt;=HOUR(AW$7),MAX($Q295:AU295,0)+1,".")),","),IF(MAX($Q295:AU295,0)=OPER!$AA390,".",IF(OPER!$AB390&lt;=HOUR(AW$7),MAX($Q295:AU295,0)+1,".")))</f>
        <v>,</v>
      </c>
      <c r="AW295" s="271" t="str">
        <f>IF($E295=$E294,IF(AX294=".",IF(MAX($Q295:AV295,0)=OPER!$AA390,".",IF(OPER!$AB390&lt;=HOUR(AX$7),MAX($Q295:AV295,0)+1,".")),","),IF(MAX($Q295:AV295,0)=OPER!$AA390,".",IF(OPER!$AB390&lt;=HOUR(AX$7),MAX($Q295:AV295,0)+1,".")))</f>
        <v>,</v>
      </c>
      <c r="AX295" s="269" t="str">
        <f>IF($E295=$E294,IF(AY294=".",IF(MAX($Q295:AW295,0)=OPER!$AA390,".",IF(OPER!$AB390&lt;=HOUR(AY$7),MAX($Q295:AW295,0)+1,".")),","),IF(MAX($Q295:AW295,0)=OPER!$AA390,".",IF(OPER!$AB390&lt;=HOUR(AY$7),MAX($Q295:AW295,0)+1,".")))</f>
        <v>,</v>
      </c>
      <c r="AY295" s="269" t="str">
        <f>IF($E295=$E294,IF(AZ294=".",IF(MAX($Q295:AX295,0)=OPER!$AA390,".",IF(OPER!$AB390&lt;=HOUR(AZ$7),MAX($Q295:AX295,0)+1,".")),","),IF(MAX($Q295:AX295,0)=OPER!$AA390,".",IF(OPER!$AB390&lt;=HOUR(AZ$7),MAX($Q295:AX295,0)+1,".")))</f>
        <v>,</v>
      </c>
      <c r="AZ295" s="270" t="str">
        <f>IF($E295=$E294,IF(BA294=".",IF(MAX($Q295:AY295,0)=OPER!$AA390,".",IF(OPER!$AB390&lt;=HOUR(BA$7),MAX($Q295:AY295,0)+1,".")),","),IF(MAX($Q295:AY295,0)=OPER!$AA390,".",IF(OPER!$AB390&lt;=HOUR(BA$7),MAX($Q295:AY295,0)+1,".")))</f>
        <v>,</v>
      </c>
      <c r="BA295" s="30">
        <f>+OPER!AK289</f>
        <v>0</v>
      </c>
    </row>
    <row r="296" spans="1:53" ht="59.8" x14ac:dyDescent="0.2">
      <c r="A296" s="282" t="str">
        <f>IF(OPER!AF290=0,"",OPER!AF290)</f>
        <v/>
      </c>
      <c r="B296" s="109" t="str">
        <f>IF(OPER!V290=0,"",OPER!V290)</f>
        <v/>
      </c>
      <c r="C296" s="71" t="str">
        <f>IF(OPER!U290 = 0,"", OPER!U290)</f>
        <v/>
      </c>
      <c r="D296" s="30" t="str">
        <f t="shared" si="19"/>
        <v/>
      </c>
      <c r="E296" s="262" t="str">
        <f>IF(OPER!X290 = 0,"",OPER!X290)</f>
        <v/>
      </c>
      <c r="F296" s="262" t="str">
        <f>IF(OPER!I290 = 0,"",OPER!I290)</f>
        <v/>
      </c>
      <c r="G296" s="263" t="str">
        <f>IF(OPER!C290=0,"",OPER!C290)</f>
        <v/>
      </c>
      <c r="H296" s="30" t="str">
        <f>IF(OPER!R290 = 0,"",OPER!R290)</f>
        <v/>
      </c>
      <c r="I296" s="30" t="str">
        <f>IF(OPER!F290=0,"", OPER!F290)</f>
        <v/>
      </c>
      <c r="J296" s="108" t="str">
        <f>IF(OPER!G290=0,"",OPER!G290)</f>
        <v/>
      </c>
      <c r="K296" s="250">
        <f>+OPER!R290</f>
        <v>0</v>
      </c>
      <c r="L296" s="262">
        <f t="shared" si="20"/>
        <v>0</v>
      </c>
      <c r="M296" s="250">
        <f t="shared" si="21"/>
        <v>0</v>
      </c>
      <c r="N296" s="205" t="str">
        <f>IF(OPER!A290=0,"",OPER!A290)</f>
        <v/>
      </c>
      <c r="O296" s="73" t="str">
        <f>IF(OPER!AJ2146=0,"",OPER!AJ2146)</f>
        <v/>
      </c>
      <c r="P296" s="264" t="str">
        <f>IF(OPER!AH290="EJECUTADO","SI",IF(OPER!AH290="NO EJECUTADO","NO",""))</f>
        <v/>
      </c>
      <c r="Q296" s="264" t="str">
        <f>IF(OPER!AN290="EJECUTADO","SI",IF(OPER!AN290="NO EJECUTADO","NO",""))</f>
        <v/>
      </c>
      <c r="R296" s="221" t="str">
        <f>IFERROR(VLOOKUP(OPER!Z290,OPER!$AU$490:$AV$577,2,0),"NO ASIGNADO")</f>
        <v>NO ASIGNADO</v>
      </c>
      <c r="S296" s="6">
        <f>+OPER!AG290</f>
        <v>0</v>
      </c>
      <c r="T296" s="268" t="str">
        <f>IF($E296=$E295,IF(U295=".",IF(MAX($Q296:Q296,0)=OPER!$AA391,".",IF(OPER!$AB391&lt;=HOUR(U$7),MAX($Q296:Q296,0)+1,".")),","),IF(MAX($Q296:Q296,0)=OPER!$AA391,".",IF(OPER!$AB391&lt;=HOUR(U$7),MAX($Q296:Q296,0)+1,".")))</f>
        <v>,</v>
      </c>
      <c r="U296" s="269" t="str">
        <f>IF($E296=$E295,IF(V295=".",IF(MAX($Q296:T296,0)=OPER!$AA391,".",IF(OPER!$AB391&lt;=HOUR(V$7),MAX($Q296:T296,0)+1,".")),","),IF(MAX($Q296:T296,0)=OPER!$AA391,".",IF(OPER!$AB391&lt;=HOUR(V$7),MAX($Q296:T296,0)+1,".")))</f>
        <v>,</v>
      </c>
      <c r="V296" s="269" t="str">
        <f>IF($E296=$E295,IF(W295=".",IF(MAX($Q296:U296,0)=OPER!$AA391,".",IF(OPER!$AB391&lt;=HOUR(W$7),MAX($Q296:U296,0)+1,".")),","),IF(MAX($Q296:U296,0)=OPER!$AA391,".",IF(OPER!$AB391&lt;=HOUR(W$7),MAX($Q296:U296,0)+1,".")))</f>
        <v>,</v>
      </c>
      <c r="W296" s="269" t="str">
        <f>IF($E296=$E295,IF(X295=".",IF(MAX($Q296:V296,0)=OPER!$AA391,".",IF(OPER!$AB391&lt;=HOUR(X$7),MAX($Q296:V296,0)+1,".")),","),IF(MAX($Q296:V296,0)=OPER!$AA391,".",IF(OPER!$AB391&lt;=HOUR(X$7),MAX($Q296:V296,0)+1,".")))</f>
        <v>,</v>
      </c>
      <c r="X296" s="270" t="str">
        <f>IF($E296=$E295,IF(Y295=".",IF(MAX($Q296:W296,0)=OPER!$AA391,".",IF(OPER!$AB391&lt;=HOUR(Y$7),MAX($Q296:W296,0)+1,".")),","),IF(MAX($Q296:W296,0)=OPER!$AA391,".",IF(OPER!$AB391&lt;=HOUR(Y$7),MAX($Q296:W296,0)+1,".")))</f>
        <v>,</v>
      </c>
      <c r="Y296" s="271" t="str">
        <f>IF($E296=$E295,IF(Z295=".",IF(MAX($Q296:X296,0)=OPER!$AA391,".",IF(OPER!$AB391&lt;=HOUR(Z$7),MAX($Q296:X296,0)+1,".")),","),IF(MAX($Q296:X296,0)=OPER!$AA391,".",IF(OPER!$AB391&lt;=HOUR(Z$7),MAX($Q296:X296,0)+1,".")))</f>
        <v>,</v>
      </c>
      <c r="Z296" s="269" t="str">
        <f>IF($E296=$E295,IF(AA295=".",IF(MAX($Q296:Y296,0)=OPER!$AA391,".",IF(OPER!$AB391&lt;=HOUR(AA$7),MAX($Q296:Y296,0)+1,".")),","),IF(MAX($Q296:Y296,0)=OPER!$AA391,".",IF(OPER!$AB391&lt;=HOUR(AA$7),MAX($Q296:Y296,0)+1,".")))</f>
        <v>,</v>
      </c>
      <c r="AA296" s="269" t="str">
        <f>IF($E296=$E295,IF(AB295=".",IF(MAX($Q296:Z296,0)=OPER!$AA391,".",IF(OPER!$AB391&lt;=HOUR(AB$7),MAX($Q296:Z296,0)+1,".")),","),IF(MAX($Q296:Z296,0)=OPER!$AA391,".",IF(OPER!$AB391&lt;=HOUR(AB$7),MAX($Q296:Z296,0)+1,".")))</f>
        <v>,</v>
      </c>
      <c r="AB296" s="270" t="str">
        <f>IF($E296=$E295,IF(AC295=".",IF(MAX($Q296:AA296,0)=OPER!$AA391,".",IF(OPER!$AB391&lt;=HOUR(AC$7),MAX($Q296:AA296,0)+1,".")),","),IF(MAX($Q296:AA296,0)=OPER!$AA391,".",IF(OPER!$AB391&lt;=HOUR(AC$7),MAX($Q296:AA296,0)+1,".")))</f>
        <v>,</v>
      </c>
      <c r="AC296" s="271" t="str">
        <f>IF($E296=$E295,IF(AD295=".",IF(MAX($Q296:AB296,0)=OPER!$AA391,".",IF(OPER!$AB391&lt;=HOUR(AD$7),MAX($Q296:AB296,0)+1,".")),","),IF(MAX($Q296:AB296,0)=OPER!$AA391,".",IF(OPER!$AB391&lt;=HOUR(AD$7),MAX($Q296:AB296,0)+1,".")))</f>
        <v>,</v>
      </c>
      <c r="AD296" s="269" t="str">
        <f>IF($E296=$E295,IF(AE295=".",IF(MAX($Q296:AC296,0)=OPER!$AA391,".",IF(OPER!$AB391&lt;=HOUR(AE$7),MAX($Q296:AC296,0)+1,".")),","),IF(MAX($Q296:AC296,0)=OPER!$AA391,".",IF(OPER!$AB391&lt;=HOUR(AE$7),MAX($Q296:AC296,0)+1,".")))</f>
        <v>,</v>
      </c>
      <c r="AE296" s="269" t="str">
        <f>IF($E296=$E295,IF(AF295=".",IF(MAX($Q296:AD296,0)=OPER!$AA391,".",IF(OPER!$AB391&lt;=HOUR(AF$7),MAX($Q296:AD296,0)+1,".")),","),IF(MAX($Q296:AD296,0)=OPER!$AA391,".",IF(OPER!$AB391&lt;=HOUR(AF$7),MAX($Q296:AD296,0)+1,".")))</f>
        <v>,</v>
      </c>
      <c r="AF296" s="270" t="str">
        <f>IF($E296=$E295,IF(AG295=".",IF(MAX($Q296:AE296,0)=OPER!$AA391,".",IF(OPER!$AB391&lt;=HOUR(AG$7),MAX($Q296:AE296,0)+1,".")),","),IF(MAX($Q296:AE296,0)=OPER!$AA391,".",IF(OPER!$AB391&lt;=HOUR(AG$7),MAX($Q296:AE296,0)+1,".")))</f>
        <v>,</v>
      </c>
      <c r="AG296" s="271" t="str">
        <f>IF($E296=$E295,IF(AH295=".",IF(MAX($Q296:AF296,0)=OPER!$AA391,".",IF(OPER!$AB391&lt;=HOUR(AH$7),MAX($Q296:AF296,0)+1,".")),","),IF(MAX($Q296:AF296,0)=OPER!$AA391,".",IF(OPER!$AB391&lt;=HOUR(AH$7),MAX($Q296:AF296,0)+1,".")))</f>
        <v>,</v>
      </c>
      <c r="AH296" s="269" t="str">
        <f>IF($E296=$E295,IF(AI295=".",IF(MAX($Q296:AG296,0)=OPER!$AA391,".",IF(OPER!$AB391&lt;=HOUR(AI$7),MAX($Q296:AG296,0)+1,".")),","),IF(MAX($Q296:AG296,0)=OPER!$AA391,".",IF(OPER!$AB391&lt;=HOUR(AI$7),MAX($Q296:AG296,0)+1,".")))</f>
        <v>,</v>
      </c>
      <c r="AI296" s="269" t="str">
        <f>IF($E296=$E295,IF(AJ295=".",IF(MAX($Q296:AH296,0)=OPER!$AA391,".",IF(OPER!$AB391&lt;=HOUR(AJ$7),MAX($Q296:AH296,0)+1,".")),","),IF(MAX($Q296:AH296,0)=OPER!$AA391,".",IF(OPER!$AB391&lt;=HOUR(AJ$7),MAX($Q296:AH296,0)+1,".")))</f>
        <v>,</v>
      </c>
      <c r="AJ296" s="270" t="str">
        <f>IF($E296=$E295,IF(AK295=".",IF(MAX($Q296:AI296,0)=OPER!$AA391,".",IF(OPER!$AB391&lt;=HOUR(AK$7),MAX($Q296:AI296,0)+1,".")),","),IF(MAX($Q296:AI296,0)=OPER!$AA391,".",IF(OPER!$AB391&lt;=HOUR(AK$7),MAX($Q296:AI296,0)+1,".")))</f>
        <v>,</v>
      </c>
      <c r="AK296" s="271" t="str">
        <f>IF($E296=$E295,IF(AL295=".",IF(MAX($Q296:AJ296,0)=OPER!$AA391,".",IF(OPER!$AB391&lt;=HOUR(AL$7),MAX($Q296:AJ296,0)+1,".")),","),IF(MAX($Q296:AJ296,0)=OPER!$AA391,".",IF(OPER!$AB391&lt;=HOUR(AL$7),MAX($Q296:AJ296,0)+1,".")))</f>
        <v>,</v>
      </c>
      <c r="AL296" s="269" t="str">
        <f>IF($E296=$E295,IF(AM295=".",IF(MAX($Q296:AK296,0)=OPER!$AA391,".",IF(OPER!$AB391&lt;=HOUR(AM$7),MAX($Q296:AK296,0)+1,".")),","),IF(MAX($Q296:AK296,0)=OPER!$AA391,".",IF(OPER!$AB391&lt;=HOUR(AM$7),MAX($Q296:AK296,0)+1,".")))</f>
        <v>,</v>
      </c>
      <c r="AM296" s="269" t="str">
        <f>IF($E296=$E295,IF(AN295=".",IF(MAX($Q296:AL296,0)=OPER!$AA391,".",IF(OPER!$AB391&lt;=HOUR(AN$7),MAX($Q296:AL296,0)+1,".")),","),IF(MAX($Q296:AL296,0)=OPER!$AA391,".",IF(OPER!$AB391&lt;=HOUR(AN$7),MAX($Q296:AL296,0)+1,".")))</f>
        <v>,</v>
      </c>
      <c r="AN296" s="270" t="str">
        <f>IF($E296=$E295,IF(AO295=".",IF(MAX($Q296:AM296,0)=OPER!$AA391,".",IF(OPER!$AB391&lt;=HOUR(AO$7),MAX($Q296:AM296,0)+1,".")),","),IF(MAX($Q296:AM296,0)=OPER!$AA391,".",IF(OPER!$AB391&lt;=HOUR(AO$7),MAX($Q296:AM296,0)+1,".")))</f>
        <v>,</v>
      </c>
      <c r="AO296" s="271" t="str">
        <f>IF($E296=$E295,IF(AP295=".",IF(MAX($Q296:AN296,0)=OPER!$AA391,".",IF(OPER!$AB391&lt;=HOUR(AP$7),MAX($Q296:AN296,0)+1,".")),","),IF(MAX($Q296:AN296,0)=OPER!$AA391,".",IF(OPER!$AB391&lt;=HOUR(AP$7),MAX($Q296:AN296,0)+1,".")))</f>
        <v>,</v>
      </c>
      <c r="AP296" s="269" t="str">
        <f>IF($E296=$E295,IF(AQ295=".",IF(MAX($Q296:AO296,0)=OPER!$AA391,".",IF(OPER!$AB391&lt;=HOUR(AQ$7),MAX($Q296:AO296,0)+1,".")),","),IF(MAX($Q296:AO296,0)=OPER!$AA391,".",IF(OPER!$AB391&lt;=HOUR(AQ$7),MAX($Q296:AO296,0)+1,".")))</f>
        <v>,</v>
      </c>
      <c r="AQ296" s="269" t="str">
        <f>IF($E296=$E295,IF(AR295=".",IF(MAX($Q296:AP296,0)=OPER!$AA391,".",IF(OPER!$AB391&lt;=HOUR(AR$7),MAX($Q296:AP296,0)+1,".")),","),IF(MAX($Q296:AP296,0)=OPER!$AA391,".",IF(OPER!$AB391&lt;=HOUR(AR$7),MAX($Q296:AP296,0)+1,".")))</f>
        <v>,</v>
      </c>
      <c r="AR296" s="270" t="str">
        <f>IF($E296=$E295,IF(AS295=".",IF(MAX($Q296:AQ296,0)=OPER!$AA391,".",IF(OPER!$AB391&lt;=HOUR(AS$7),MAX($Q296:AQ296,0)+1,".")),","),IF(MAX($Q296:AQ296,0)=OPER!$AA391,".",IF(OPER!$AB391&lt;=HOUR(AS$7),MAX($Q296:AQ296,0)+1,".")))</f>
        <v>,</v>
      </c>
      <c r="AS296" s="271" t="str">
        <f>IF($E296=$E295,IF(AT295=".",IF(MAX($Q296:AR296,0)=OPER!$AA391,".",IF(OPER!$AB391&lt;=HOUR(AT$7),MAX($Q296:AR296,0)+1,".")),","),IF(MAX($Q296:AR296,0)=OPER!$AA391,".",IF(OPER!$AB391&lt;=HOUR(AT$7),MAX($Q296:AR296,0)+1,".")))</f>
        <v>,</v>
      </c>
      <c r="AT296" s="269" t="str">
        <f>IF($E296=$E295,IF(AU295=".",IF(MAX($Q296:AS296,0)=OPER!$AA391,".",IF(OPER!$AB391&lt;=HOUR(AU$7),MAX($Q296:AS296,0)+1,".")),","),IF(MAX($Q296:AS296,0)=OPER!$AA391,".",IF(OPER!$AB391&lt;=HOUR(AU$7),MAX($Q296:AS296,0)+1,".")))</f>
        <v>,</v>
      </c>
      <c r="AU296" s="269" t="str">
        <f>IF($E296=$E295,IF(AV295=".",IF(MAX($Q296:AT296,0)=OPER!$AA391,".",IF(OPER!$AB391&lt;=HOUR(AV$7),MAX($Q296:AT296,0)+1,".")),","),IF(MAX($Q296:AT296,0)=OPER!$AA391,".",IF(OPER!$AB391&lt;=HOUR(AV$7),MAX($Q296:AT296,0)+1,".")))</f>
        <v>,</v>
      </c>
      <c r="AV296" s="270" t="str">
        <f>IF($E296=$E295,IF(AW295=".",IF(MAX($Q296:AU296,0)=OPER!$AA391,".",IF(OPER!$AB391&lt;=HOUR(AW$7),MAX($Q296:AU296,0)+1,".")),","),IF(MAX($Q296:AU296,0)=OPER!$AA391,".",IF(OPER!$AB391&lt;=HOUR(AW$7),MAX($Q296:AU296,0)+1,".")))</f>
        <v>,</v>
      </c>
      <c r="AW296" s="271" t="str">
        <f>IF($E296=$E295,IF(AX295=".",IF(MAX($Q296:AV296,0)=OPER!$AA391,".",IF(OPER!$AB391&lt;=HOUR(AX$7),MAX($Q296:AV296,0)+1,".")),","),IF(MAX($Q296:AV296,0)=OPER!$AA391,".",IF(OPER!$AB391&lt;=HOUR(AX$7),MAX($Q296:AV296,0)+1,".")))</f>
        <v>,</v>
      </c>
      <c r="AX296" s="269" t="str">
        <f>IF($E296=$E295,IF(AY295=".",IF(MAX($Q296:AW296,0)=OPER!$AA391,".",IF(OPER!$AB391&lt;=HOUR(AY$7),MAX($Q296:AW296,0)+1,".")),","),IF(MAX($Q296:AW296,0)=OPER!$AA391,".",IF(OPER!$AB391&lt;=HOUR(AY$7),MAX($Q296:AW296,0)+1,".")))</f>
        <v>,</v>
      </c>
      <c r="AY296" s="269" t="str">
        <f>IF($E296=$E295,IF(AZ295=".",IF(MAX($Q296:AX296,0)=OPER!$AA391,".",IF(OPER!$AB391&lt;=HOUR(AZ$7),MAX($Q296:AX296,0)+1,".")),","),IF(MAX($Q296:AX296,0)=OPER!$AA391,".",IF(OPER!$AB391&lt;=HOUR(AZ$7),MAX($Q296:AX296,0)+1,".")))</f>
        <v>,</v>
      </c>
      <c r="AZ296" s="270" t="str">
        <f>IF($E296=$E295,IF(BA295=".",IF(MAX($Q296:AY296,0)=OPER!$AA391,".",IF(OPER!$AB391&lt;=HOUR(BA$7),MAX($Q296:AY296,0)+1,".")),","),IF(MAX($Q296:AY296,0)=OPER!$AA391,".",IF(OPER!$AB391&lt;=HOUR(BA$7),MAX($Q296:AY296,0)+1,".")))</f>
        <v>,</v>
      </c>
      <c r="BA296" s="30">
        <f>+OPER!AK290</f>
        <v>0</v>
      </c>
    </row>
    <row r="297" spans="1:53" ht="59.8" x14ac:dyDescent="0.2">
      <c r="A297" s="282" t="str">
        <f>IF(OPER!AF291=0,"",OPER!AF291)</f>
        <v/>
      </c>
      <c r="B297" s="109" t="str">
        <f>IF(OPER!V291=0,"",OPER!V291)</f>
        <v/>
      </c>
      <c r="C297" s="71" t="str">
        <f>IF(OPER!U291 = 0,"", OPER!U291)</f>
        <v/>
      </c>
      <c r="D297" s="30" t="str">
        <f t="shared" si="19"/>
        <v/>
      </c>
      <c r="E297" s="262" t="str">
        <f>IF(OPER!X291 = 0,"",OPER!X291)</f>
        <v/>
      </c>
      <c r="F297" s="262" t="str">
        <f>IF(OPER!I291 = 0,"",OPER!I291)</f>
        <v/>
      </c>
      <c r="G297" s="263" t="str">
        <f>IF(OPER!C291=0,"",OPER!C291)</f>
        <v/>
      </c>
      <c r="H297" s="30" t="str">
        <f>IF(OPER!R291 = 0,"",OPER!R291)</f>
        <v/>
      </c>
      <c r="I297" s="30" t="str">
        <f>IF(OPER!F291=0,"", OPER!F291)</f>
        <v/>
      </c>
      <c r="J297" s="108" t="str">
        <f>IF(OPER!G291=0,"",OPER!G291)</f>
        <v/>
      </c>
      <c r="K297" s="250">
        <f>+OPER!R291</f>
        <v>0</v>
      </c>
      <c r="L297" s="262">
        <f t="shared" si="20"/>
        <v>0</v>
      </c>
      <c r="M297" s="250">
        <f t="shared" si="21"/>
        <v>0</v>
      </c>
      <c r="N297" s="205" t="str">
        <f>IF(OPER!A291=0,"",OPER!A291)</f>
        <v/>
      </c>
      <c r="O297" s="73" t="str">
        <f>IF(OPER!AJ2147=0,"",OPER!AJ2147)</f>
        <v/>
      </c>
      <c r="P297" s="264" t="str">
        <f>IF(OPER!AH291="EJECUTADO","SI",IF(OPER!AH291="NO EJECUTADO","NO",""))</f>
        <v/>
      </c>
      <c r="Q297" s="264" t="str">
        <f>IF(OPER!AN291="EJECUTADO","SI",IF(OPER!AN291="NO EJECUTADO","NO",""))</f>
        <v/>
      </c>
      <c r="R297" s="221" t="str">
        <f>IFERROR(VLOOKUP(OPER!Z291,OPER!$AU$490:$AV$577,2,0),"NO ASIGNADO")</f>
        <v>NO ASIGNADO</v>
      </c>
      <c r="S297" s="6">
        <f>+OPER!AG291</f>
        <v>0</v>
      </c>
      <c r="T297" s="268" t="str">
        <f>IF($E297=$E296,IF(U296=".",IF(MAX($Q297:Q297,0)=OPER!$AA392,".",IF(OPER!$AB392&lt;=HOUR(U$7),MAX($Q297:Q297,0)+1,".")),","),IF(MAX($Q297:Q297,0)=OPER!$AA392,".",IF(OPER!$AB392&lt;=HOUR(U$7),MAX($Q297:Q297,0)+1,".")))</f>
        <v>,</v>
      </c>
      <c r="U297" s="269" t="str">
        <f>IF($E297=$E296,IF(V296=".",IF(MAX($Q297:T297,0)=OPER!$AA392,".",IF(OPER!$AB392&lt;=HOUR(V$7),MAX($Q297:T297,0)+1,".")),","),IF(MAX($Q297:T297,0)=OPER!$AA392,".",IF(OPER!$AB392&lt;=HOUR(V$7),MAX($Q297:T297,0)+1,".")))</f>
        <v>,</v>
      </c>
      <c r="V297" s="269" t="str">
        <f>IF($E297=$E296,IF(W296=".",IF(MAX($Q297:U297,0)=OPER!$AA392,".",IF(OPER!$AB392&lt;=HOUR(W$7),MAX($Q297:U297,0)+1,".")),","),IF(MAX($Q297:U297,0)=OPER!$AA392,".",IF(OPER!$AB392&lt;=HOUR(W$7),MAX($Q297:U297,0)+1,".")))</f>
        <v>,</v>
      </c>
      <c r="W297" s="269" t="str">
        <f>IF($E297=$E296,IF(X296=".",IF(MAX($Q297:V297,0)=OPER!$AA392,".",IF(OPER!$AB392&lt;=HOUR(X$7),MAX($Q297:V297,0)+1,".")),","),IF(MAX($Q297:V297,0)=OPER!$AA392,".",IF(OPER!$AB392&lt;=HOUR(X$7),MAX($Q297:V297,0)+1,".")))</f>
        <v>,</v>
      </c>
      <c r="X297" s="270" t="str">
        <f>IF($E297=$E296,IF(Y296=".",IF(MAX($Q297:W297,0)=OPER!$AA392,".",IF(OPER!$AB392&lt;=HOUR(Y$7),MAX($Q297:W297,0)+1,".")),","),IF(MAX($Q297:W297,0)=OPER!$AA392,".",IF(OPER!$AB392&lt;=HOUR(Y$7),MAX($Q297:W297,0)+1,".")))</f>
        <v>,</v>
      </c>
      <c r="Y297" s="271" t="str">
        <f>IF($E297=$E296,IF(Z296=".",IF(MAX($Q297:X297,0)=OPER!$AA392,".",IF(OPER!$AB392&lt;=HOUR(Z$7),MAX($Q297:X297,0)+1,".")),","),IF(MAX($Q297:X297,0)=OPER!$AA392,".",IF(OPER!$AB392&lt;=HOUR(Z$7),MAX($Q297:X297,0)+1,".")))</f>
        <v>,</v>
      </c>
      <c r="Z297" s="269" t="str">
        <f>IF($E297=$E296,IF(AA296=".",IF(MAX($Q297:Y297,0)=OPER!$AA392,".",IF(OPER!$AB392&lt;=HOUR(AA$7),MAX($Q297:Y297,0)+1,".")),","),IF(MAX($Q297:Y297,0)=OPER!$AA392,".",IF(OPER!$AB392&lt;=HOUR(AA$7),MAX($Q297:Y297,0)+1,".")))</f>
        <v>,</v>
      </c>
      <c r="AA297" s="269" t="str">
        <f>IF($E297=$E296,IF(AB296=".",IF(MAX($Q297:Z297,0)=OPER!$AA392,".",IF(OPER!$AB392&lt;=HOUR(AB$7),MAX($Q297:Z297,0)+1,".")),","),IF(MAX($Q297:Z297,0)=OPER!$AA392,".",IF(OPER!$AB392&lt;=HOUR(AB$7),MAX($Q297:Z297,0)+1,".")))</f>
        <v>,</v>
      </c>
      <c r="AB297" s="270" t="str">
        <f>IF($E297=$E296,IF(AC296=".",IF(MAX($Q297:AA297,0)=OPER!$AA392,".",IF(OPER!$AB392&lt;=HOUR(AC$7),MAX($Q297:AA297,0)+1,".")),","),IF(MAX($Q297:AA297,0)=OPER!$AA392,".",IF(OPER!$AB392&lt;=HOUR(AC$7),MAX($Q297:AA297,0)+1,".")))</f>
        <v>,</v>
      </c>
      <c r="AC297" s="271" t="str">
        <f>IF($E297=$E296,IF(AD296=".",IF(MAX($Q297:AB297,0)=OPER!$AA392,".",IF(OPER!$AB392&lt;=HOUR(AD$7),MAX($Q297:AB297,0)+1,".")),","),IF(MAX($Q297:AB297,0)=OPER!$AA392,".",IF(OPER!$AB392&lt;=HOUR(AD$7),MAX($Q297:AB297,0)+1,".")))</f>
        <v>,</v>
      </c>
      <c r="AD297" s="269" t="str">
        <f>IF($E297=$E296,IF(AE296=".",IF(MAX($Q297:AC297,0)=OPER!$AA392,".",IF(OPER!$AB392&lt;=HOUR(AE$7),MAX($Q297:AC297,0)+1,".")),","),IF(MAX($Q297:AC297,0)=OPER!$AA392,".",IF(OPER!$AB392&lt;=HOUR(AE$7),MAX($Q297:AC297,0)+1,".")))</f>
        <v>,</v>
      </c>
      <c r="AE297" s="269" t="str">
        <f>IF($E297=$E296,IF(AF296=".",IF(MAX($Q297:AD297,0)=OPER!$AA392,".",IF(OPER!$AB392&lt;=HOUR(AF$7),MAX($Q297:AD297,0)+1,".")),","),IF(MAX($Q297:AD297,0)=OPER!$AA392,".",IF(OPER!$AB392&lt;=HOUR(AF$7),MAX($Q297:AD297,0)+1,".")))</f>
        <v>,</v>
      </c>
      <c r="AF297" s="270" t="str">
        <f>IF($E297=$E296,IF(AG296=".",IF(MAX($Q297:AE297,0)=OPER!$AA392,".",IF(OPER!$AB392&lt;=HOUR(AG$7),MAX($Q297:AE297,0)+1,".")),","),IF(MAX($Q297:AE297,0)=OPER!$AA392,".",IF(OPER!$AB392&lt;=HOUR(AG$7),MAX($Q297:AE297,0)+1,".")))</f>
        <v>,</v>
      </c>
      <c r="AG297" s="271" t="str">
        <f>IF($E297=$E296,IF(AH296=".",IF(MAX($Q297:AF297,0)=OPER!$AA392,".",IF(OPER!$AB392&lt;=HOUR(AH$7),MAX($Q297:AF297,0)+1,".")),","),IF(MAX($Q297:AF297,0)=OPER!$AA392,".",IF(OPER!$AB392&lt;=HOUR(AH$7),MAX($Q297:AF297,0)+1,".")))</f>
        <v>,</v>
      </c>
      <c r="AH297" s="269" t="str">
        <f>IF($E297=$E296,IF(AI296=".",IF(MAX($Q297:AG297,0)=OPER!$AA392,".",IF(OPER!$AB392&lt;=HOUR(AI$7),MAX($Q297:AG297,0)+1,".")),","),IF(MAX($Q297:AG297,0)=OPER!$AA392,".",IF(OPER!$AB392&lt;=HOUR(AI$7),MAX($Q297:AG297,0)+1,".")))</f>
        <v>,</v>
      </c>
      <c r="AI297" s="269" t="str">
        <f>IF($E297=$E296,IF(AJ296=".",IF(MAX($Q297:AH297,0)=OPER!$AA392,".",IF(OPER!$AB392&lt;=HOUR(AJ$7),MAX($Q297:AH297,0)+1,".")),","),IF(MAX($Q297:AH297,0)=OPER!$AA392,".",IF(OPER!$AB392&lt;=HOUR(AJ$7),MAX($Q297:AH297,0)+1,".")))</f>
        <v>,</v>
      </c>
      <c r="AJ297" s="270" t="str">
        <f>IF($E297=$E296,IF(AK296=".",IF(MAX($Q297:AI297,0)=OPER!$AA392,".",IF(OPER!$AB392&lt;=HOUR(AK$7),MAX($Q297:AI297,0)+1,".")),","),IF(MAX($Q297:AI297,0)=OPER!$AA392,".",IF(OPER!$AB392&lt;=HOUR(AK$7),MAX($Q297:AI297,0)+1,".")))</f>
        <v>,</v>
      </c>
      <c r="AK297" s="271" t="str">
        <f>IF($E297=$E296,IF(AL296=".",IF(MAX($Q297:AJ297,0)=OPER!$AA392,".",IF(OPER!$AB392&lt;=HOUR(AL$7),MAX($Q297:AJ297,0)+1,".")),","),IF(MAX($Q297:AJ297,0)=OPER!$AA392,".",IF(OPER!$AB392&lt;=HOUR(AL$7),MAX($Q297:AJ297,0)+1,".")))</f>
        <v>,</v>
      </c>
      <c r="AL297" s="269" t="str">
        <f>IF($E297=$E296,IF(AM296=".",IF(MAX($Q297:AK297,0)=OPER!$AA392,".",IF(OPER!$AB392&lt;=HOUR(AM$7),MAX($Q297:AK297,0)+1,".")),","),IF(MAX($Q297:AK297,0)=OPER!$AA392,".",IF(OPER!$AB392&lt;=HOUR(AM$7),MAX($Q297:AK297,0)+1,".")))</f>
        <v>,</v>
      </c>
      <c r="AM297" s="269" t="str">
        <f>IF($E297=$E296,IF(AN296=".",IF(MAX($Q297:AL297,0)=OPER!$AA392,".",IF(OPER!$AB392&lt;=HOUR(AN$7),MAX($Q297:AL297,0)+1,".")),","),IF(MAX($Q297:AL297,0)=OPER!$AA392,".",IF(OPER!$AB392&lt;=HOUR(AN$7),MAX($Q297:AL297,0)+1,".")))</f>
        <v>,</v>
      </c>
      <c r="AN297" s="270" t="str">
        <f>IF($E297=$E296,IF(AO296=".",IF(MAX($Q297:AM297,0)=OPER!$AA392,".",IF(OPER!$AB392&lt;=HOUR(AO$7),MAX($Q297:AM297,0)+1,".")),","),IF(MAX($Q297:AM297,0)=OPER!$AA392,".",IF(OPER!$AB392&lt;=HOUR(AO$7),MAX($Q297:AM297,0)+1,".")))</f>
        <v>,</v>
      </c>
      <c r="AO297" s="271" t="str">
        <f>IF($E297=$E296,IF(AP296=".",IF(MAX($Q297:AN297,0)=OPER!$AA392,".",IF(OPER!$AB392&lt;=HOUR(AP$7),MAX($Q297:AN297,0)+1,".")),","),IF(MAX($Q297:AN297,0)=OPER!$AA392,".",IF(OPER!$AB392&lt;=HOUR(AP$7),MAX($Q297:AN297,0)+1,".")))</f>
        <v>,</v>
      </c>
      <c r="AP297" s="269" t="str">
        <f>IF($E297=$E296,IF(AQ296=".",IF(MAX($Q297:AO297,0)=OPER!$AA392,".",IF(OPER!$AB392&lt;=HOUR(AQ$7),MAX($Q297:AO297,0)+1,".")),","),IF(MAX($Q297:AO297,0)=OPER!$AA392,".",IF(OPER!$AB392&lt;=HOUR(AQ$7),MAX($Q297:AO297,0)+1,".")))</f>
        <v>,</v>
      </c>
      <c r="AQ297" s="269" t="str">
        <f>IF($E297=$E296,IF(AR296=".",IF(MAX($Q297:AP297,0)=OPER!$AA392,".",IF(OPER!$AB392&lt;=HOUR(AR$7),MAX($Q297:AP297,0)+1,".")),","),IF(MAX($Q297:AP297,0)=OPER!$AA392,".",IF(OPER!$AB392&lt;=HOUR(AR$7),MAX($Q297:AP297,0)+1,".")))</f>
        <v>,</v>
      </c>
      <c r="AR297" s="270" t="str">
        <f>IF($E297=$E296,IF(AS296=".",IF(MAX($Q297:AQ297,0)=OPER!$AA392,".",IF(OPER!$AB392&lt;=HOUR(AS$7),MAX($Q297:AQ297,0)+1,".")),","),IF(MAX($Q297:AQ297,0)=OPER!$AA392,".",IF(OPER!$AB392&lt;=HOUR(AS$7),MAX($Q297:AQ297,0)+1,".")))</f>
        <v>,</v>
      </c>
      <c r="AS297" s="271" t="str">
        <f>IF($E297=$E296,IF(AT296=".",IF(MAX($Q297:AR297,0)=OPER!$AA392,".",IF(OPER!$AB392&lt;=HOUR(AT$7),MAX($Q297:AR297,0)+1,".")),","),IF(MAX($Q297:AR297,0)=OPER!$AA392,".",IF(OPER!$AB392&lt;=HOUR(AT$7),MAX($Q297:AR297,0)+1,".")))</f>
        <v>,</v>
      </c>
      <c r="AT297" s="269" t="str">
        <f>IF($E297=$E296,IF(AU296=".",IF(MAX($Q297:AS297,0)=OPER!$AA392,".",IF(OPER!$AB392&lt;=HOUR(AU$7),MAX($Q297:AS297,0)+1,".")),","),IF(MAX($Q297:AS297,0)=OPER!$AA392,".",IF(OPER!$AB392&lt;=HOUR(AU$7),MAX($Q297:AS297,0)+1,".")))</f>
        <v>,</v>
      </c>
      <c r="AU297" s="269" t="str">
        <f>IF($E297=$E296,IF(AV296=".",IF(MAX($Q297:AT297,0)=OPER!$AA392,".",IF(OPER!$AB392&lt;=HOUR(AV$7),MAX($Q297:AT297,0)+1,".")),","),IF(MAX($Q297:AT297,0)=OPER!$AA392,".",IF(OPER!$AB392&lt;=HOUR(AV$7),MAX($Q297:AT297,0)+1,".")))</f>
        <v>,</v>
      </c>
      <c r="AV297" s="270" t="str">
        <f>IF($E297=$E296,IF(AW296=".",IF(MAX($Q297:AU297,0)=OPER!$AA392,".",IF(OPER!$AB392&lt;=HOUR(AW$7),MAX($Q297:AU297,0)+1,".")),","),IF(MAX($Q297:AU297,0)=OPER!$AA392,".",IF(OPER!$AB392&lt;=HOUR(AW$7),MAX($Q297:AU297,0)+1,".")))</f>
        <v>,</v>
      </c>
      <c r="AW297" s="271" t="str">
        <f>IF($E297=$E296,IF(AX296=".",IF(MAX($Q297:AV297,0)=OPER!$AA392,".",IF(OPER!$AB392&lt;=HOUR(AX$7),MAX($Q297:AV297,0)+1,".")),","),IF(MAX($Q297:AV297,0)=OPER!$AA392,".",IF(OPER!$AB392&lt;=HOUR(AX$7),MAX($Q297:AV297,0)+1,".")))</f>
        <v>,</v>
      </c>
      <c r="AX297" s="269" t="str">
        <f>IF($E297=$E296,IF(AY296=".",IF(MAX($Q297:AW297,0)=OPER!$AA392,".",IF(OPER!$AB392&lt;=HOUR(AY$7),MAX($Q297:AW297,0)+1,".")),","),IF(MAX($Q297:AW297,0)=OPER!$AA392,".",IF(OPER!$AB392&lt;=HOUR(AY$7),MAX($Q297:AW297,0)+1,".")))</f>
        <v>,</v>
      </c>
      <c r="AY297" s="269" t="str">
        <f>IF($E297=$E296,IF(AZ296=".",IF(MAX($Q297:AX297,0)=OPER!$AA392,".",IF(OPER!$AB392&lt;=HOUR(AZ$7),MAX($Q297:AX297,0)+1,".")),","),IF(MAX($Q297:AX297,0)=OPER!$AA392,".",IF(OPER!$AB392&lt;=HOUR(AZ$7),MAX($Q297:AX297,0)+1,".")))</f>
        <v>,</v>
      </c>
      <c r="AZ297" s="270" t="str">
        <f>IF($E297=$E296,IF(BA296=".",IF(MAX($Q297:AY297,0)=OPER!$AA392,".",IF(OPER!$AB392&lt;=HOUR(BA$7),MAX($Q297:AY297,0)+1,".")),","),IF(MAX($Q297:AY297,0)=OPER!$AA392,".",IF(OPER!$AB392&lt;=HOUR(BA$7),MAX($Q297:AY297,0)+1,".")))</f>
        <v>,</v>
      </c>
      <c r="BA297" s="30">
        <f>+OPER!AK291</f>
        <v>0</v>
      </c>
    </row>
    <row r="298" spans="1:53" ht="59.8" x14ac:dyDescent="0.2">
      <c r="A298" s="282" t="str">
        <f>IF(OPER!AF292=0,"",OPER!AF292)</f>
        <v/>
      </c>
      <c r="B298" s="109" t="str">
        <f>IF(OPER!V292=0,"",OPER!V292)</f>
        <v/>
      </c>
      <c r="C298" s="71" t="str">
        <f>IF(OPER!U292 = 0,"", OPER!U292)</f>
        <v/>
      </c>
      <c r="D298" s="30" t="str">
        <f t="shared" si="19"/>
        <v/>
      </c>
      <c r="E298" s="262" t="str">
        <f>IF(OPER!X292 = 0,"",OPER!X292)</f>
        <v/>
      </c>
      <c r="F298" s="262" t="str">
        <f>IF(OPER!I292 = 0,"",OPER!I292)</f>
        <v/>
      </c>
      <c r="G298" s="263" t="str">
        <f>IF(OPER!C292=0,"",OPER!C292)</f>
        <v/>
      </c>
      <c r="H298" s="30" t="str">
        <f>IF(OPER!R292 = 0,"",OPER!R292)</f>
        <v/>
      </c>
      <c r="I298" s="30" t="str">
        <f>IF(OPER!F292=0,"", OPER!F292)</f>
        <v/>
      </c>
      <c r="J298" s="108" t="str">
        <f>IF(OPER!G292=0,"",OPER!G292)</f>
        <v/>
      </c>
      <c r="K298" s="250">
        <f>+OPER!R292</f>
        <v>0</v>
      </c>
      <c r="L298" s="262">
        <f t="shared" si="20"/>
        <v>0</v>
      </c>
      <c r="M298" s="250">
        <f t="shared" si="21"/>
        <v>0</v>
      </c>
      <c r="N298" s="205" t="str">
        <f>IF(OPER!A292=0,"",OPER!A292)</f>
        <v/>
      </c>
      <c r="O298" s="73" t="str">
        <f>IF(OPER!AJ2148=0,"",OPER!AJ2148)</f>
        <v/>
      </c>
      <c r="P298" s="264" t="str">
        <f>IF(OPER!AH292="EJECUTADO","SI",IF(OPER!AH292="NO EJECUTADO","NO",""))</f>
        <v/>
      </c>
      <c r="Q298" s="264" t="str">
        <f>IF(OPER!AN292="EJECUTADO","SI",IF(OPER!AN292="NO EJECUTADO","NO",""))</f>
        <v/>
      </c>
      <c r="R298" s="221" t="str">
        <f>IFERROR(VLOOKUP(OPER!Z292,OPER!$AU$490:$AV$577,2,0),"NO ASIGNADO")</f>
        <v>NO ASIGNADO</v>
      </c>
      <c r="S298" s="6">
        <f>+OPER!AG292</f>
        <v>0</v>
      </c>
      <c r="T298" s="268" t="str">
        <f>IF($E298=$E297,IF(U297=".",IF(MAX($Q298:Q298,0)=OPER!$AA393,".",IF(OPER!$AB393&lt;=HOUR(U$7),MAX($Q298:Q298,0)+1,".")),","),IF(MAX($Q298:Q298,0)=OPER!$AA393,".",IF(OPER!$AB393&lt;=HOUR(U$7),MAX($Q298:Q298,0)+1,".")))</f>
        <v>,</v>
      </c>
      <c r="U298" s="269" t="str">
        <f>IF($E298=$E297,IF(V297=".",IF(MAX($Q298:T298,0)=OPER!$AA393,".",IF(OPER!$AB393&lt;=HOUR(V$7),MAX($Q298:T298,0)+1,".")),","),IF(MAX($Q298:T298,0)=OPER!$AA393,".",IF(OPER!$AB393&lt;=HOUR(V$7),MAX($Q298:T298,0)+1,".")))</f>
        <v>,</v>
      </c>
      <c r="V298" s="269" t="str">
        <f>IF($E298=$E297,IF(W297=".",IF(MAX($Q298:U298,0)=OPER!$AA393,".",IF(OPER!$AB393&lt;=HOUR(W$7),MAX($Q298:U298,0)+1,".")),","),IF(MAX($Q298:U298,0)=OPER!$AA393,".",IF(OPER!$AB393&lt;=HOUR(W$7),MAX($Q298:U298,0)+1,".")))</f>
        <v>,</v>
      </c>
      <c r="W298" s="269" t="str">
        <f>IF($E298=$E297,IF(X297=".",IF(MAX($Q298:V298,0)=OPER!$AA393,".",IF(OPER!$AB393&lt;=HOUR(X$7),MAX($Q298:V298,0)+1,".")),","),IF(MAX($Q298:V298,0)=OPER!$AA393,".",IF(OPER!$AB393&lt;=HOUR(X$7),MAX($Q298:V298,0)+1,".")))</f>
        <v>,</v>
      </c>
      <c r="X298" s="270" t="str">
        <f>IF($E298=$E297,IF(Y297=".",IF(MAX($Q298:W298,0)=OPER!$AA393,".",IF(OPER!$AB393&lt;=HOUR(Y$7),MAX($Q298:W298,0)+1,".")),","),IF(MAX($Q298:W298,0)=OPER!$AA393,".",IF(OPER!$AB393&lt;=HOUR(Y$7),MAX($Q298:W298,0)+1,".")))</f>
        <v>,</v>
      </c>
      <c r="Y298" s="271" t="str">
        <f>IF($E298=$E297,IF(Z297=".",IF(MAX($Q298:X298,0)=OPER!$AA393,".",IF(OPER!$AB393&lt;=HOUR(Z$7),MAX($Q298:X298,0)+1,".")),","),IF(MAX($Q298:X298,0)=OPER!$AA393,".",IF(OPER!$AB393&lt;=HOUR(Z$7),MAX($Q298:X298,0)+1,".")))</f>
        <v>,</v>
      </c>
      <c r="Z298" s="269" t="str">
        <f>IF($E298=$E297,IF(AA297=".",IF(MAX($Q298:Y298,0)=OPER!$AA393,".",IF(OPER!$AB393&lt;=HOUR(AA$7),MAX($Q298:Y298,0)+1,".")),","),IF(MAX($Q298:Y298,0)=OPER!$AA393,".",IF(OPER!$AB393&lt;=HOUR(AA$7),MAX($Q298:Y298,0)+1,".")))</f>
        <v>,</v>
      </c>
      <c r="AA298" s="269" t="str">
        <f>IF($E298=$E297,IF(AB297=".",IF(MAX($Q298:Z298,0)=OPER!$AA393,".",IF(OPER!$AB393&lt;=HOUR(AB$7),MAX($Q298:Z298,0)+1,".")),","),IF(MAX($Q298:Z298,0)=OPER!$AA393,".",IF(OPER!$AB393&lt;=HOUR(AB$7),MAX($Q298:Z298,0)+1,".")))</f>
        <v>,</v>
      </c>
      <c r="AB298" s="270" t="str">
        <f>IF($E298=$E297,IF(AC297=".",IF(MAX($Q298:AA298,0)=OPER!$AA393,".",IF(OPER!$AB393&lt;=HOUR(AC$7),MAX($Q298:AA298,0)+1,".")),","),IF(MAX($Q298:AA298,0)=OPER!$AA393,".",IF(OPER!$AB393&lt;=HOUR(AC$7),MAX($Q298:AA298,0)+1,".")))</f>
        <v>,</v>
      </c>
      <c r="AC298" s="271" t="str">
        <f>IF($E298=$E297,IF(AD297=".",IF(MAX($Q298:AB298,0)=OPER!$AA393,".",IF(OPER!$AB393&lt;=HOUR(AD$7),MAX($Q298:AB298,0)+1,".")),","),IF(MAX($Q298:AB298,0)=OPER!$AA393,".",IF(OPER!$AB393&lt;=HOUR(AD$7),MAX($Q298:AB298,0)+1,".")))</f>
        <v>,</v>
      </c>
      <c r="AD298" s="269" t="str">
        <f>IF($E298=$E297,IF(AE297=".",IF(MAX($Q298:AC298,0)=OPER!$AA393,".",IF(OPER!$AB393&lt;=HOUR(AE$7),MAX($Q298:AC298,0)+1,".")),","),IF(MAX($Q298:AC298,0)=OPER!$AA393,".",IF(OPER!$AB393&lt;=HOUR(AE$7),MAX($Q298:AC298,0)+1,".")))</f>
        <v>,</v>
      </c>
      <c r="AE298" s="269" t="str">
        <f>IF($E298=$E297,IF(AF297=".",IF(MAX($Q298:AD298,0)=OPER!$AA393,".",IF(OPER!$AB393&lt;=HOUR(AF$7),MAX($Q298:AD298,0)+1,".")),","),IF(MAX($Q298:AD298,0)=OPER!$AA393,".",IF(OPER!$AB393&lt;=HOUR(AF$7),MAX($Q298:AD298,0)+1,".")))</f>
        <v>,</v>
      </c>
      <c r="AF298" s="270" t="str">
        <f>IF($E298=$E297,IF(AG297=".",IF(MAX($Q298:AE298,0)=OPER!$AA393,".",IF(OPER!$AB393&lt;=HOUR(AG$7),MAX($Q298:AE298,0)+1,".")),","),IF(MAX($Q298:AE298,0)=OPER!$AA393,".",IF(OPER!$AB393&lt;=HOUR(AG$7),MAX($Q298:AE298,0)+1,".")))</f>
        <v>,</v>
      </c>
      <c r="AG298" s="271" t="str">
        <f>IF($E298=$E297,IF(AH297=".",IF(MAX($Q298:AF298,0)=OPER!$AA393,".",IF(OPER!$AB393&lt;=HOUR(AH$7),MAX($Q298:AF298,0)+1,".")),","),IF(MAX($Q298:AF298,0)=OPER!$AA393,".",IF(OPER!$AB393&lt;=HOUR(AH$7),MAX($Q298:AF298,0)+1,".")))</f>
        <v>,</v>
      </c>
      <c r="AH298" s="269" t="str">
        <f>IF($E298=$E297,IF(AI297=".",IF(MAX($Q298:AG298,0)=OPER!$AA393,".",IF(OPER!$AB393&lt;=HOUR(AI$7),MAX($Q298:AG298,0)+1,".")),","),IF(MAX($Q298:AG298,0)=OPER!$AA393,".",IF(OPER!$AB393&lt;=HOUR(AI$7),MAX($Q298:AG298,0)+1,".")))</f>
        <v>,</v>
      </c>
      <c r="AI298" s="269" t="str">
        <f>IF($E298=$E297,IF(AJ297=".",IF(MAX($Q298:AH298,0)=OPER!$AA393,".",IF(OPER!$AB393&lt;=HOUR(AJ$7),MAX($Q298:AH298,0)+1,".")),","),IF(MAX($Q298:AH298,0)=OPER!$AA393,".",IF(OPER!$AB393&lt;=HOUR(AJ$7),MAX($Q298:AH298,0)+1,".")))</f>
        <v>,</v>
      </c>
      <c r="AJ298" s="270" t="str">
        <f>IF($E298=$E297,IF(AK297=".",IF(MAX($Q298:AI298,0)=OPER!$AA393,".",IF(OPER!$AB393&lt;=HOUR(AK$7),MAX($Q298:AI298,0)+1,".")),","),IF(MAX($Q298:AI298,0)=OPER!$AA393,".",IF(OPER!$AB393&lt;=HOUR(AK$7),MAX($Q298:AI298,0)+1,".")))</f>
        <v>,</v>
      </c>
      <c r="AK298" s="271" t="str">
        <f>IF($E298=$E297,IF(AL297=".",IF(MAX($Q298:AJ298,0)=OPER!$AA393,".",IF(OPER!$AB393&lt;=HOUR(AL$7),MAX($Q298:AJ298,0)+1,".")),","),IF(MAX($Q298:AJ298,0)=OPER!$AA393,".",IF(OPER!$AB393&lt;=HOUR(AL$7),MAX($Q298:AJ298,0)+1,".")))</f>
        <v>,</v>
      </c>
      <c r="AL298" s="269" t="str">
        <f>IF($E298=$E297,IF(AM297=".",IF(MAX($Q298:AK298,0)=OPER!$AA393,".",IF(OPER!$AB393&lt;=HOUR(AM$7),MAX($Q298:AK298,0)+1,".")),","),IF(MAX($Q298:AK298,0)=OPER!$AA393,".",IF(OPER!$AB393&lt;=HOUR(AM$7),MAX($Q298:AK298,0)+1,".")))</f>
        <v>,</v>
      </c>
      <c r="AM298" s="269" t="str">
        <f>IF($E298=$E297,IF(AN297=".",IF(MAX($Q298:AL298,0)=OPER!$AA393,".",IF(OPER!$AB393&lt;=HOUR(AN$7),MAX($Q298:AL298,0)+1,".")),","),IF(MAX($Q298:AL298,0)=OPER!$AA393,".",IF(OPER!$AB393&lt;=HOUR(AN$7),MAX($Q298:AL298,0)+1,".")))</f>
        <v>,</v>
      </c>
      <c r="AN298" s="270" t="str">
        <f>IF($E298=$E297,IF(AO297=".",IF(MAX($Q298:AM298,0)=OPER!$AA393,".",IF(OPER!$AB393&lt;=HOUR(AO$7),MAX($Q298:AM298,0)+1,".")),","),IF(MAX($Q298:AM298,0)=OPER!$AA393,".",IF(OPER!$AB393&lt;=HOUR(AO$7),MAX($Q298:AM298,0)+1,".")))</f>
        <v>,</v>
      </c>
      <c r="AO298" s="271" t="str">
        <f>IF($E298=$E297,IF(AP297=".",IF(MAX($Q298:AN298,0)=OPER!$AA393,".",IF(OPER!$AB393&lt;=HOUR(AP$7),MAX($Q298:AN298,0)+1,".")),","),IF(MAX($Q298:AN298,0)=OPER!$AA393,".",IF(OPER!$AB393&lt;=HOUR(AP$7),MAX($Q298:AN298,0)+1,".")))</f>
        <v>,</v>
      </c>
      <c r="AP298" s="269" t="str">
        <f>IF($E298=$E297,IF(AQ297=".",IF(MAX($Q298:AO298,0)=OPER!$AA393,".",IF(OPER!$AB393&lt;=HOUR(AQ$7),MAX($Q298:AO298,0)+1,".")),","),IF(MAX($Q298:AO298,0)=OPER!$AA393,".",IF(OPER!$AB393&lt;=HOUR(AQ$7),MAX($Q298:AO298,0)+1,".")))</f>
        <v>,</v>
      </c>
      <c r="AQ298" s="269" t="str">
        <f>IF($E298=$E297,IF(AR297=".",IF(MAX($Q298:AP298,0)=OPER!$AA393,".",IF(OPER!$AB393&lt;=HOUR(AR$7),MAX($Q298:AP298,0)+1,".")),","),IF(MAX($Q298:AP298,0)=OPER!$AA393,".",IF(OPER!$AB393&lt;=HOUR(AR$7),MAX($Q298:AP298,0)+1,".")))</f>
        <v>,</v>
      </c>
      <c r="AR298" s="270" t="str">
        <f>IF($E298=$E297,IF(AS297=".",IF(MAX($Q298:AQ298,0)=OPER!$AA393,".",IF(OPER!$AB393&lt;=HOUR(AS$7),MAX($Q298:AQ298,0)+1,".")),","),IF(MAX($Q298:AQ298,0)=OPER!$AA393,".",IF(OPER!$AB393&lt;=HOUR(AS$7),MAX($Q298:AQ298,0)+1,".")))</f>
        <v>,</v>
      </c>
      <c r="AS298" s="271" t="str">
        <f>IF($E298=$E297,IF(AT297=".",IF(MAX($Q298:AR298,0)=OPER!$AA393,".",IF(OPER!$AB393&lt;=HOUR(AT$7),MAX($Q298:AR298,0)+1,".")),","),IF(MAX($Q298:AR298,0)=OPER!$AA393,".",IF(OPER!$AB393&lt;=HOUR(AT$7),MAX($Q298:AR298,0)+1,".")))</f>
        <v>,</v>
      </c>
      <c r="AT298" s="269" t="str">
        <f>IF($E298=$E297,IF(AU297=".",IF(MAX($Q298:AS298,0)=OPER!$AA393,".",IF(OPER!$AB393&lt;=HOUR(AU$7),MAX($Q298:AS298,0)+1,".")),","),IF(MAX($Q298:AS298,0)=OPER!$AA393,".",IF(OPER!$AB393&lt;=HOUR(AU$7),MAX($Q298:AS298,0)+1,".")))</f>
        <v>,</v>
      </c>
      <c r="AU298" s="269" t="str">
        <f>IF($E298=$E297,IF(AV297=".",IF(MAX($Q298:AT298,0)=OPER!$AA393,".",IF(OPER!$AB393&lt;=HOUR(AV$7),MAX($Q298:AT298,0)+1,".")),","),IF(MAX($Q298:AT298,0)=OPER!$AA393,".",IF(OPER!$AB393&lt;=HOUR(AV$7),MAX($Q298:AT298,0)+1,".")))</f>
        <v>,</v>
      </c>
      <c r="AV298" s="270" t="str">
        <f>IF($E298=$E297,IF(AW297=".",IF(MAX($Q298:AU298,0)=OPER!$AA393,".",IF(OPER!$AB393&lt;=HOUR(AW$7),MAX($Q298:AU298,0)+1,".")),","),IF(MAX($Q298:AU298,0)=OPER!$AA393,".",IF(OPER!$AB393&lt;=HOUR(AW$7),MAX($Q298:AU298,0)+1,".")))</f>
        <v>,</v>
      </c>
      <c r="AW298" s="271" t="str">
        <f>IF($E298=$E297,IF(AX297=".",IF(MAX($Q298:AV298,0)=OPER!$AA393,".",IF(OPER!$AB393&lt;=HOUR(AX$7),MAX($Q298:AV298,0)+1,".")),","),IF(MAX($Q298:AV298,0)=OPER!$AA393,".",IF(OPER!$AB393&lt;=HOUR(AX$7),MAX($Q298:AV298,0)+1,".")))</f>
        <v>,</v>
      </c>
      <c r="AX298" s="269" t="str">
        <f>IF($E298=$E297,IF(AY297=".",IF(MAX($Q298:AW298,0)=OPER!$AA393,".",IF(OPER!$AB393&lt;=HOUR(AY$7),MAX($Q298:AW298,0)+1,".")),","),IF(MAX($Q298:AW298,0)=OPER!$AA393,".",IF(OPER!$AB393&lt;=HOUR(AY$7),MAX($Q298:AW298,0)+1,".")))</f>
        <v>,</v>
      </c>
      <c r="AY298" s="269" t="str">
        <f>IF($E298=$E297,IF(AZ297=".",IF(MAX($Q298:AX298,0)=OPER!$AA393,".",IF(OPER!$AB393&lt;=HOUR(AZ$7),MAX($Q298:AX298,0)+1,".")),","),IF(MAX($Q298:AX298,0)=OPER!$AA393,".",IF(OPER!$AB393&lt;=HOUR(AZ$7),MAX($Q298:AX298,0)+1,".")))</f>
        <v>,</v>
      </c>
      <c r="AZ298" s="270" t="str">
        <f>IF($E298=$E297,IF(BA297=".",IF(MAX($Q298:AY298,0)=OPER!$AA393,".",IF(OPER!$AB393&lt;=HOUR(BA$7),MAX($Q298:AY298,0)+1,".")),","),IF(MAX($Q298:AY298,0)=OPER!$AA393,".",IF(OPER!$AB393&lt;=HOUR(BA$7),MAX($Q298:AY298,0)+1,".")))</f>
        <v>,</v>
      </c>
      <c r="BA298" s="30">
        <f>+OPER!AK292</f>
        <v>0</v>
      </c>
    </row>
    <row r="299" spans="1:53" ht="59.8" x14ac:dyDescent="0.2">
      <c r="A299" s="282" t="str">
        <f>IF(OPER!AF293=0,"",OPER!AF293)</f>
        <v/>
      </c>
      <c r="B299" s="109" t="str">
        <f>IF(OPER!V293=0,"",OPER!V293)</f>
        <v/>
      </c>
      <c r="C299" s="71" t="str">
        <f>IF(OPER!U293 = 0,"", OPER!U293)</f>
        <v/>
      </c>
      <c r="D299" s="30" t="str">
        <f t="shared" si="19"/>
        <v/>
      </c>
      <c r="E299" s="262" t="str">
        <f>IF(OPER!X293 = 0,"",OPER!X293)</f>
        <v/>
      </c>
      <c r="F299" s="262" t="str">
        <f>IF(OPER!I293 = 0,"",OPER!I293)</f>
        <v/>
      </c>
      <c r="G299" s="263" t="str">
        <f>IF(OPER!C293=0,"",OPER!C293)</f>
        <v/>
      </c>
      <c r="H299" s="30" t="str">
        <f>IF(OPER!R293 = 0,"",OPER!R293)</f>
        <v/>
      </c>
      <c r="I299" s="30" t="str">
        <f>IF(OPER!F293=0,"", OPER!F293)</f>
        <v/>
      </c>
      <c r="J299" s="108" t="str">
        <f>IF(OPER!G293=0,"",OPER!G293)</f>
        <v/>
      </c>
      <c r="K299" s="250">
        <f>+OPER!R293</f>
        <v>0</v>
      </c>
      <c r="L299" s="262">
        <f t="shared" si="20"/>
        <v>0</v>
      </c>
      <c r="M299" s="250">
        <f t="shared" si="21"/>
        <v>0</v>
      </c>
      <c r="N299" s="205" t="str">
        <f>IF(OPER!A293=0,"",OPER!A293)</f>
        <v/>
      </c>
      <c r="O299" s="73" t="str">
        <f>IF(OPER!AJ2149=0,"",OPER!AJ2149)</f>
        <v/>
      </c>
      <c r="P299" s="264" t="str">
        <f>IF(OPER!AH293="EJECUTADO","SI",IF(OPER!AH293="NO EJECUTADO","NO",""))</f>
        <v/>
      </c>
      <c r="Q299" s="264" t="str">
        <f>IF(OPER!AN293="EJECUTADO","SI",IF(OPER!AN293="NO EJECUTADO","NO",""))</f>
        <v/>
      </c>
      <c r="R299" s="221" t="str">
        <f>IFERROR(VLOOKUP(OPER!Z293,OPER!$AU$490:$AV$577,2,0),"NO ASIGNADO")</f>
        <v>NO ASIGNADO</v>
      </c>
      <c r="S299" s="6">
        <f>+OPER!AG293</f>
        <v>0</v>
      </c>
      <c r="T299" s="268" t="str">
        <f>IF($E299=$E298,IF(U298=".",IF(MAX($Q299:Q299,0)=OPER!$AA394,".",IF(OPER!$AB394&lt;=HOUR(U$7),MAX($Q299:Q299,0)+1,".")),","),IF(MAX($Q299:Q299,0)=OPER!$AA394,".",IF(OPER!$AB394&lt;=HOUR(U$7),MAX($Q299:Q299,0)+1,".")))</f>
        <v>,</v>
      </c>
      <c r="U299" s="269" t="str">
        <f>IF($E299=$E298,IF(V298=".",IF(MAX($Q299:T299,0)=OPER!$AA394,".",IF(OPER!$AB394&lt;=HOUR(V$7),MAX($Q299:T299,0)+1,".")),","),IF(MAX($Q299:T299,0)=OPER!$AA394,".",IF(OPER!$AB394&lt;=HOUR(V$7),MAX($Q299:T299,0)+1,".")))</f>
        <v>,</v>
      </c>
      <c r="V299" s="269" t="str">
        <f>IF($E299=$E298,IF(W298=".",IF(MAX($Q299:U299,0)=OPER!$AA394,".",IF(OPER!$AB394&lt;=HOUR(W$7),MAX($Q299:U299,0)+1,".")),","),IF(MAX($Q299:U299,0)=OPER!$AA394,".",IF(OPER!$AB394&lt;=HOUR(W$7),MAX($Q299:U299,0)+1,".")))</f>
        <v>,</v>
      </c>
      <c r="W299" s="269" t="str">
        <f>IF($E299=$E298,IF(X298=".",IF(MAX($Q299:V299,0)=OPER!$AA394,".",IF(OPER!$AB394&lt;=HOUR(X$7),MAX($Q299:V299,0)+1,".")),","),IF(MAX($Q299:V299,0)=OPER!$AA394,".",IF(OPER!$AB394&lt;=HOUR(X$7),MAX($Q299:V299,0)+1,".")))</f>
        <v>,</v>
      </c>
      <c r="X299" s="270" t="str">
        <f>IF($E299=$E298,IF(Y298=".",IF(MAX($Q299:W299,0)=OPER!$AA394,".",IF(OPER!$AB394&lt;=HOUR(Y$7),MAX($Q299:W299,0)+1,".")),","),IF(MAX($Q299:W299,0)=OPER!$AA394,".",IF(OPER!$AB394&lt;=HOUR(Y$7),MAX($Q299:W299,0)+1,".")))</f>
        <v>,</v>
      </c>
      <c r="Y299" s="271" t="str">
        <f>IF($E299=$E298,IF(Z298=".",IF(MAX($Q299:X299,0)=OPER!$AA394,".",IF(OPER!$AB394&lt;=HOUR(Z$7),MAX($Q299:X299,0)+1,".")),","),IF(MAX($Q299:X299,0)=OPER!$AA394,".",IF(OPER!$AB394&lt;=HOUR(Z$7),MAX($Q299:X299,0)+1,".")))</f>
        <v>,</v>
      </c>
      <c r="Z299" s="269" t="str">
        <f>IF($E299=$E298,IF(AA298=".",IF(MAX($Q299:Y299,0)=OPER!$AA394,".",IF(OPER!$AB394&lt;=HOUR(AA$7),MAX($Q299:Y299,0)+1,".")),","),IF(MAX($Q299:Y299,0)=OPER!$AA394,".",IF(OPER!$AB394&lt;=HOUR(AA$7),MAX($Q299:Y299,0)+1,".")))</f>
        <v>,</v>
      </c>
      <c r="AA299" s="269" t="str">
        <f>IF($E299=$E298,IF(AB298=".",IF(MAX($Q299:Z299,0)=OPER!$AA394,".",IF(OPER!$AB394&lt;=HOUR(AB$7),MAX($Q299:Z299,0)+1,".")),","),IF(MAX($Q299:Z299,0)=OPER!$AA394,".",IF(OPER!$AB394&lt;=HOUR(AB$7),MAX($Q299:Z299,0)+1,".")))</f>
        <v>,</v>
      </c>
      <c r="AB299" s="270" t="str">
        <f>IF($E299=$E298,IF(AC298=".",IF(MAX($Q299:AA299,0)=OPER!$AA394,".",IF(OPER!$AB394&lt;=HOUR(AC$7),MAX($Q299:AA299,0)+1,".")),","),IF(MAX($Q299:AA299,0)=OPER!$AA394,".",IF(OPER!$AB394&lt;=HOUR(AC$7),MAX($Q299:AA299,0)+1,".")))</f>
        <v>,</v>
      </c>
      <c r="AC299" s="271" t="str">
        <f>IF($E299=$E298,IF(AD298=".",IF(MAX($Q299:AB299,0)=OPER!$AA394,".",IF(OPER!$AB394&lt;=HOUR(AD$7),MAX($Q299:AB299,0)+1,".")),","),IF(MAX($Q299:AB299,0)=OPER!$AA394,".",IF(OPER!$AB394&lt;=HOUR(AD$7),MAX($Q299:AB299,0)+1,".")))</f>
        <v>,</v>
      </c>
      <c r="AD299" s="269" t="str">
        <f>IF($E299=$E298,IF(AE298=".",IF(MAX($Q299:AC299,0)=OPER!$AA394,".",IF(OPER!$AB394&lt;=HOUR(AE$7),MAX($Q299:AC299,0)+1,".")),","),IF(MAX($Q299:AC299,0)=OPER!$AA394,".",IF(OPER!$AB394&lt;=HOUR(AE$7),MAX($Q299:AC299,0)+1,".")))</f>
        <v>,</v>
      </c>
      <c r="AE299" s="269" t="str">
        <f>IF($E299=$E298,IF(AF298=".",IF(MAX($Q299:AD299,0)=OPER!$AA394,".",IF(OPER!$AB394&lt;=HOUR(AF$7),MAX($Q299:AD299,0)+1,".")),","),IF(MAX($Q299:AD299,0)=OPER!$AA394,".",IF(OPER!$AB394&lt;=HOUR(AF$7),MAX($Q299:AD299,0)+1,".")))</f>
        <v>,</v>
      </c>
      <c r="AF299" s="270" t="str">
        <f>IF($E299=$E298,IF(AG298=".",IF(MAX($Q299:AE299,0)=OPER!$AA394,".",IF(OPER!$AB394&lt;=HOUR(AG$7),MAX($Q299:AE299,0)+1,".")),","),IF(MAX($Q299:AE299,0)=OPER!$AA394,".",IF(OPER!$AB394&lt;=HOUR(AG$7),MAX($Q299:AE299,0)+1,".")))</f>
        <v>,</v>
      </c>
      <c r="AG299" s="271" t="str">
        <f>IF($E299=$E298,IF(AH298=".",IF(MAX($Q299:AF299,0)=OPER!$AA394,".",IF(OPER!$AB394&lt;=HOUR(AH$7),MAX($Q299:AF299,0)+1,".")),","),IF(MAX($Q299:AF299,0)=OPER!$AA394,".",IF(OPER!$AB394&lt;=HOUR(AH$7),MAX($Q299:AF299,0)+1,".")))</f>
        <v>,</v>
      </c>
      <c r="AH299" s="269" t="str">
        <f>IF($E299=$E298,IF(AI298=".",IF(MAX($Q299:AG299,0)=OPER!$AA394,".",IF(OPER!$AB394&lt;=HOUR(AI$7),MAX($Q299:AG299,0)+1,".")),","),IF(MAX($Q299:AG299,0)=OPER!$AA394,".",IF(OPER!$AB394&lt;=HOUR(AI$7),MAX($Q299:AG299,0)+1,".")))</f>
        <v>,</v>
      </c>
      <c r="AI299" s="269" t="str">
        <f>IF($E299=$E298,IF(AJ298=".",IF(MAX($Q299:AH299,0)=OPER!$AA394,".",IF(OPER!$AB394&lt;=HOUR(AJ$7),MAX($Q299:AH299,0)+1,".")),","),IF(MAX($Q299:AH299,0)=OPER!$AA394,".",IF(OPER!$AB394&lt;=HOUR(AJ$7),MAX($Q299:AH299,0)+1,".")))</f>
        <v>,</v>
      </c>
      <c r="AJ299" s="270" t="str">
        <f>IF($E299=$E298,IF(AK298=".",IF(MAX($Q299:AI299,0)=OPER!$AA394,".",IF(OPER!$AB394&lt;=HOUR(AK$7),MAX($Q299:AI299,0)+1,".")),","),IF(MAX($Q299:AI299,0)=OPER!$AA394,".",IF(OPER!$AB394&lt;=HOUR(AK$7),MAX($Q299:AI299,0)+1,".")))</f>
        <v>,</v>
      </c>
      <c r="AK299" s="271" t="str">
        <f>IF($E299=$E298,IF(AL298=".",IF(MAX($Q299:AJ299,0)=OPER!$AA394,".",IF(OPER!$AB394&lt;=HOUR(AL$7),MAX($Q299:AJ299,0)+1,".")),","),IF(MAX($Q299:AJ299,0)=OPER!$AA394,".",IF(OPER!$AB394&lt;=HOUR(AL$7),MAX($Q299:AJ299,0)+1,".")))</f>
        <v>,</v>
      </c>
      <c r="AL299" s="269" t="str">
        <f>IF($E299=$E298,IF(AM298=".",IF(MAX($Q299:AK299,0)=OPER!$AA394,".",IF(OPER!$AB394&lt;=HOUR(AM$7),MAX($Q299:AK299,0)+1,".")),","),IF(MAX($Q299:AK299,0)=OPER!$AA394,".",IF(OPER!$AB394&lt;=HOUR(AM$7),MAX($Q299:AK299,0)+1,".")))</f>
        <v>,</v>
      </c>
      <c r="AM299" s="269" t="str">
        <f>IF($E299=$E298,IF(AN298=".",IF(MAX($Q299:AL299,0)=OPER!$AA394,".",IF(OPER!$AB394&lt;=HOUR(AN$7),MAX($Q299:AL299,0)+1,".")),","),IF(MAX($Q299:AL299,0)=OPER!$AA394,".",IF(OPER!$AB394&lt;=HOUR(AN$7),MAX($Q299:AL299,0)+1,".")))</f>
        <v>,</v>
      </c>
      <c r="AN299" s="270" t="str">
        <f>IF($E299=$E298,IF(AO298=".",IF(MAX($Q299:AM299,0)=OPER!$AA394,".",IF(OPER!$AB394&lt;=HOUR(AO$7),MAX($Q299:AM299,0)+1,".")),","),IF(MAX($Q299:AM299,0)=OPER!$AA394,".",IF(OPER!$AB394&lt;=HOUR(AO$7),MAX($Q299:AM299,0)+1,".")))</f>
        <v>,</v>
      </c>
      <c r="AO299" s="271" t="str">
        <f>IF($E299=$E298,IF(AP298=".",IF(MAX($Q299:AN299,0)=OPER!$AA394,".",IF(OPER!$AB394&lt;=HOUR(AP$7),MAX($Q299:AN299,0)+1,".")),","),IF(MAX($Q299:AN299,0)=OPER!$AA394,".",IF(OPER!$AB394&lt;=HOUR(AP$7),MAX($Q299:AN299,0)+1,".")))</f>
        <v>,</v>
      </c>
      <c r="AP299" s="269" t="str">
        <f>IF($E299=$E298,IF(AQ298=".",IF(MAX($Q299:AO299,0)=OPER!$AA394,".",IF(OPER!$AB394&lt;=HOUR(AQ$7),MAX($Q299:AO299,0)+1,".")),","),IF(MAX($Q299:AO299,0)=OPER!$AA394,".",IF(OPER!$AB394&lt;=HOUR(AQ$7),MAX($Q299:AO299,0)+1,".")))</f>
        <v>,</v>
      </c>
      <c r="AQ299" s="269" t="str">
        <f>IF($E299=$E298,IF(AR298=".",IF(MAX($Q299:AP299,0)=OPER!$AA394,".",IF(OPER!$AB394&lt;=HOUR(AR$7),MAX($Q299:AP299,0)+1,".")),","),IF(MAX($Q299:AP299,0)=OPER!$AA394,".",IF(OPER!$AB394&lt;=HOUR(AR$7),MAX($Q299:AP299,0)+1,".")))</f>
        <v>,</v>
      </c>
      <c r="AR299" s="270" t="str">
        <f>IF($E299=$E298,IF(AS298=".",IF(MAX($Q299:AQ299,0)=OPER!$AA394,".",IF(OPER!$AB394&lt;=HOUR(AS$7),MAX($Q299:AQ299,0)+1,".")),","),IF(MAX($Q299:AQ299,0)=OPER!$AA394,".",IF(OPER!$AB394&lt;=HOUR(AS$7),MAX($Q299:AQ299,0)+1,".")))</f>
        <v>,</v>
      </c>
      <c r="AS299" s="271" t="str">
        <f>IF($E299=$E298,IF(AT298=".",IF(MAX($Q299:AR299,0)=OPER!$AA394,".",IF(OPER!$AB394&lt;=HOUR(AT$7),MAX($Q299:AR299,0)+1,".")),","),IF(MAX($Q299:AR299,0)=OPER!$AA394,".",IF(OPER!$AB394&lt;=HOUR(AT$7),MAX($Q299:AR299,0)+1,".")))</f>
        <v>,</v>
      </c>
      <c r="AT299" s="269" t="str">
        <f>IF($E299=$E298,IF(AU298=".",IF(MAX($Q299:AS299,0)=OPER!$AA394,".",IF(OPER!$AB394&lt;=HOUR(AU$7),MAX($Q299:AS299,0)+1,".")),","),IF(MAX($Q299:AS299,0)=OPER!$AA394,".",IF(OPER!$AB394&lt;=HOUR(AU$7),MAX($Q299:AS299,0)+1,".")))</f>
        <v>,</v>
      </c>
      <c r="AU299" s="269" t="str">
        <f>IF($E299=$E298,IF(AV298=".",IF(MAX($Q299:AT299,0)=OPER!$AA394,".",IF(OPER!$AB394&lt;=HOUR(AV$7),MAX($Q299:AT299,0)+1,".")),","),IF(MAX($Q299:AT299,0)=OPER!$AA394,".",IF(OPER!$AB394&lt;=HOUR(AV$7),MAX($Q299:AT299,0)+1,".")))</f>
        <v>,</v>
      </c>
      <c r="AV299" s="270" t="str">
        <f>IF($E299=$E298,IF(AW298=".",IF(MAX($Q299:AU299,0)=OPER!$AA394,".",IF(OPER!$AB394&lt;=HOUR(AW$7),MAX($Q299:AU299,0)+1,".")),","),IF(MAX($Q299:AU299,0)=OPER!$AA394,".",IF(OPER!$AB394&lt;=HOUR(AW$7),MAX($Q299:AU299,0)+1,".")))</f>
        <v>,</v>
      </c>
      <c r="AW299" s="271" t="str">
        <f>IF($E299=$E298,IF(AX298=".",IF(MAX($Q299:AV299,0)=OPER!$AA394,".",IF(OPER!$AB394&lt;=HOUR(AX$7),MAX($Q299:AV299,0)+1,".")),","),IF(MAX($Q299:AV299,0)=OPER!$AA394,".",IF(OPER!$AB394&lt;=HOUR(AX$7),MAX($Q299:AV299,0)+1,".")))</f>
        <v>,</v>
      </c>
      <c r="AX299" s="269" t="str">
        <f>IF($E299=$E298,IF(AY298=".",IF(MAX($Q299:AW299,0)=OPER!$AA394,".",IF(OPER!$AB394&lt;=HOUR(AY$7),MAX($Q299:AW299,0)+1,".")),","),IF(MAX($Q299:AW299,0)=OPER!$AA394,".",IF(OPER!$AB394&lt;=HOUR(AY$7),MAX($Q299:AW299,0)+1,".")))</f>
        <v>,</v>
      </c>
      <c r="AY299" s="269" t="str">
        <f>IF($E299=$E298,IF(AZ298=".",IF(MAX($Q299:AX299,0)=OPER!$AA394,".",IF(OPER!$AB394&lt;=HOUR(AZ$7),MAX($Q299:AX299,0)+1,".")),","),IF(MAX($Q299:AX299,0)=OPER!$AA394,".",IF(OPER!$AB394&lt;=HOUR(AZ$7),MAX($Q299:AX299,0)+1,".")))</f>
        <v>,</v>
      </c>
      <c r="AZ299" s="270" t="str">
        <f>IF($E299=$E298,IF(BA298=".",IF(MAX($Q299:AY299,0)=OPER!$AA394,".",IF(OPER!$AB394&lt;=HOUR(BA$7),MAX($Q299:AY299,0)+1,".")),","),IF(MAX($Q299:AY299,0)=OPER!$AA394,".",IF(OPER!$AB394&lt;=HOUR(BA$7),MAX($Q299:AY299,0)+1,".")))</f>
        <v>,</v>
      </c>
      <c r="BA299" s="30">
        <f>+OPER!AK293</f>
        <v>0</v>
      </c>
    </row>
    <row r="300" spans="1:53" ht="59.8" x14ac:dyDescent="0.2">
      <c r="A300" s="282" t="str">
        <f>IF(OPER!AF294=0,"",OPER!AF294)</f>
        <v/>
      </c>
      <c r="B300" s="109" t="str">
        <f>IF(OPER!V294=0,"",OPER!V294)</f>
        <v/>
      </c>
      <c r="C300" s="71" t="str">
        <f>IF(OPER!U294 = 0,"", OPER!U294)</f>
        <v/>
      </c>
      <c r="D300" s="30" t="str">
        <f t="shared" si="19"/>
        <v/>
      </c>
      <c r="E300" s="262" t="str">
        <f>IF(OPER!X294 = 0,"",OPER!X294)</f>
        <v/>
      </c>
      <c r="F300" s="262" t="str">
        <f>IF(OPER!I294 = 0,"",OPER!I294)</f>
        <v/>
      </c>
      <c r="G300" s="263" t="str">
        <f>IF(OPER!C294=0,"",OPER!C294)</f>
        <v/>
      </c>
      <c r="H300" s="30" t="str">
        <f>IF(OPER!R294 = 0,"",OPER!R294)</f>
        <v/>
      </c>
      <c r="I300" s="30" t="str">
        <f>IF(OPER!F294=0,"", OPER!F294)</f>
        <v/>
      </c>
      <c r="J300" s="108" t="str">
        <f>IF(OPER!G294=0,"",OPER!G294)</f>
        <v/>
      </c>
      <c r="K300" s="250">
        <f>+OPER!R294</f>
        <v>0</v>
      </c>
      <c r="L300" s="262">
        <f t="shared" si="20"/>
        <v>0</v>
      </c>
      <c r="M300" s="250">
        <f t="shared" si="21"/>
        <v>0</v>
      </c>
      <c r="N300" s="205" t="str">
        <f>IF(OPER!A294=0,"",OPER!A294)</f>
        <v/>
      </c>
      <c r="O300" s="73" t="str">
        <f>IF(OPER!AJ2150=0,"",OPER!AJ2150)</f>
        <v/>
      </c>
      <c r="P300" s="264" t="str">
        <f>IF(OPER!AH294="EJECUTADO","SI",IF(OPER!AH294="NO EJECUTADO","NO",""))</f>
        <v/>
      </c>
      <c r="Q300" s="264" t="str">
        <f>IF(OPER!AN294="EJECUTADO","SI",IF(OPER!AN294="NO EJECUTADO","NO",""))</f>
        <v/>
      </c>
      <c r="R300" s="221" t="str">
        <f>IFERROR(VLOOKUP(OPER!Z294,OPER!$AU$490:$AV$577,2,0),"NO ASIGNADO")</f>
        <v>NO ASIGNADO</v>
      </c>
      <c r="S300" s="6">
        <f>+OPER!AG294</f>
        <v>0</v>
      </c>
      <c r="T300" s="268" t="str">
        <f>IF($E300=$E299,IF(U299=".",IF(MAX($Q300:Q300,0)=OPER!$AA395,".",IF(OPER!$AB395&lt;=HOUR(U$7),MAX($Q300:Q300,0)+1,".")),","),IF(MAX($Q300:Q300,0)=OPER!$AA395,".",IF(OPER!$AB395&lt;=HOUR(U$7),MAX($Q300:Q300,0)+1,".")))</f>
        <v>,</v>
      </c>
      <c r="U300" s="269" t="str">
        <f>IF($E300=$E299,IF(V299=".",IF(MAX($Q300:T300,0)=OPER!$AA395,".",IF(OPER!$AB395&lt;=HOUR(V$7),MAX($Q300:T300,0)+1,".")),","),IF(MAX($Q300:T300,0)=OPER!$AA395,".",IF(OPER!$AB395&lt;=HOUR(V$7),MAX($Q300:T300,0)+1,".")))</f>
        <v>,</v>
      </c>
      <c r="V300" s="269" t="str">
        <f>IF($E300=$E299,IF(W299=".",IF(MAX($Q300:U300,0)=OPER!$AA395,".",IF(OPER!$AB395&lt;=HOUR(W$7),MAX($Q300:U300,0)+1,".")),","),IF(MAX($Q300:U300,0)=OPER!$AA395,".",IF(OPER!$AB395&lt;=HOUR(W$7),MAX($Q300:U300,0)+1,".")))</f>
        <v>,</v>
      </c>
      <c r="W300" s="269" t="str">
        <f>IF($E300=$E299,IF(X299=".",IF(MAX($Q300:V300,0)=OPER!$AA395,".",IF(OPER!$AB395&lt;=HOUR(X$7),MAX($Q300:V300,0)+1,".")),","),IF(MAX($Q300:V300,0)=OPER!$AA395,".",IF(OPER!$AB395&lt;=HOUR(X$7),MAX($Q300:V300,0)+1,".")))</f>
        <v>,</v>
      </c>
      <c r="X300" s="270" t="str">
        <f>IF($E300=$E299,IF(Y299=".",IF(MAX($Q300:W300,0)=OPER!$AA395,".",IF(OPER!$AB395&lt;=HOUR(Y$7),MAX($Q300:W300,0)+1,".")),","),IF(MAX($Q300:W300,0)=OPER!$AA395,".",IF(OPER!$AB395&lt;=HOUR(Y$7),MAX($Q300:W300,0)+1,".")))</f>
        <v>,</v>
      </c>
      <c r="Y300" s="271" t="str">
        <f>IF($E300=$E299,IF(Z299=".",IF(MAX($Q300:X300,0)=OPER!$AA395,".",IF(OPER!$AB395&lt;=HOUR(Z$7),MAX($Q300:X300,0)+1,".")),","),IF(MAX($Q300:X300,0)=OPER!$AA395,".",IF(OPER!$AB395&lt;=HOUR(Z$7),MAX($Q300:X300,0)+1,".")))</f>
        <v>,</v>
      </c>
      <c r="Z300" s="269" t="str">
        <f>IF($E300=$E299,IF(AA299=".",IF(MAX($Q300:Y300,0)=OPER!$AA395,".",IF(OPER!$AB395&lt;=HOUR(AA$7),MAX($Q300:Y300,0)+1,".")),","),IF(MAX($Q300:Y300,0)=OPER!$AA395,".",IF(OPER!$AB395&lt;=HOUR(AA$7),MAX($Q300:Y300,0)+1,".")))</f>
        <v>,</v>
      </c>
      <c r="AA300" s="269" t="str">
        <f>IF($E300=$E299,IF(AB299=".",IF(MAX($Q300:Z300,0)=OPER!$AA395,".",IF(OPER!$AB395&lt;=HOUR(AB$7),MAX($Q300:Z300,0)+1,".")),","),IF(MAX($Q300:Z300,0)=OPER!$AA395,".",IF(OPER!$AB395&lt;=HOUR(AB$7),MAX($Q300:Z300,0)+1,".")))</f>
        <v>,</v>
      </c>
      <c r="AB300" s="270" t="str">
        <f>IF($E300=$E299,IF(AC299=".",IF(MAX($Q300:AA300,0)=OPER!$AA395,".",IF(OPER!$AB395&lt;=HOUR(AC$7),MAX($Q300:AA300,0)+1,".")),","),IF(MAX($Q300:AA300,0)=OPER!$AA395,".",IF(OPER!$AB395&lt;=HOUR(AC$7),MAX($Q300:AA300,0)+1,".")))</f>
        <v>,</v>
      </c>
      <c r="AC300" s="271" t="str">
        <f>IF($E300=$E299,IF(AD299=".",IF(MAX($Q300:AB300,0)=OPER!$AA395,".",IF(OPER!$AB395&lt;=HOUR(AD$7),MAX($Q300:AB300,0)+1,".")),","),IF(MAX($Q300:AB300,0)=OPER!$AA395,".",IF(OPER!$AB395&lt;=HOUR(AD$7),MAX($Q300:AB300,0)+1,".")))</f>
        <v>,</v>
      </c>
      <c r="AD300" s="269" t="str">
        <f>IF($E300=$E299,IF(AE299=".",IF(MAX($Q300:AC300,0)=OPER!$AA395,".",IF(OPER!$AB395&lt;=HOUR(AE$7),MAX($Q300:AC300,0)+1,".")),","),IF(MAX($Q300:AC300,0)=OPER!$AA395,".",IF(OPER!$AB395&lt;=HOUR(AE$7),MAX($Q300:AC300,0)+1,".")))</f>
        <v>,</v>
      </c>
      <c r="AE300" s="269" t="str">
        <f>IF($E300=$E299,IF(AF299=".",IF(MAX($Q300:AD300,0)=OPER!$AA395,".",IF(OPER!$AB395&lt;=HOUR(AF$7),MAX($Q300:AD300,0)+1,".")),","),IF(MAX($Q300:AD300,0)=OPER!$AA395,".",IF(OPER!$AB395&lt;=HOUR(AF$7),MAX($Q300:AD300,0)+1,".")))</f>
        <v>,</v>
      </c>
      <c r="AF300" s="270" t="str">
        <f>IF($E300=$E299,IF(AG299=".",IF(MAX($Q300:AE300,0)=OPER!$AA395,".",IF(OPER!$AB395&lt;=HOUR(AG$7),MAX($Q300:AE300,0)+1,".")),","),IF(MAX($Q300:AE300,0)=OPER!$AA395,".",IF(OPER!$AB395&lt;=HOUR(AG$7),MAX($Q300:AE300,0)+1,".")))</f>
        <v>,</v>
      </c>
      <c r="AG300" s="271" t="str">
        <f>IF($E300=$E299,IF(AH299=".",IF(MAX($Q300:AF300,0)=OPER!$AA395,".",IF(OPER!$AB395&lt;=HOUR(AH$7),MAX($Q300:AF300,0)+1,".")),","),IF(MAX($Q300:AF300,0)=OPER!$AA395,".",IF(OPER!$AB395&lt;=HOUR(AH$7),MAX($Q300:AF300,0)+1,".")))</f>
        <v>,</v>
      </c>
      <c r="AH300" s="269" t="str">
        <f>IF($E300=$E299,IF(AI299=".",IF(MAX($Q300:AG300,0)=OPER!$AA395,".",IF(OPER!$AB395&lt;=HOUR(AI$7),MAX($Q300:AG300,0)+1,".")),","),IF(MAX($Q300:AG300,0)=OPER!$AA395,".",IF(OPER!$AB395&lt;=HOUR(AI$7),MAX($Q300:AG300,0)+1,".")))</f>
        <v>,</v>
      </c>
      <c r="AI300" s="269" t="str">
        <f>IF($E300=$E299,IF(AJ299=".",IF(MAX($Q300:AH300,0)=OPER!$AA395,".",IF(OPER!$AB395&lt;=HOUR(AJ$7),MAX($Q300:AH300,0)+1,".")),","),IF(MAX($Q300:AH300,0)=OPER!$AA395,".",IF(OPER!$AB395&lt;=HOUR(AJ$7),MAX($Q300:AH300,0)+1,".")))</f>
        <v>,</v>
      </c>
      <c r="AJ300" s="270" t="str">
        <f>IF($E300=$E299,IF(AK299=".",IF(MAX($Q300:AI300,0)=OPER!$AA395,".",IF(OPER!$AB395&lt;=HOUR(AK$7),MAX($Q300:AI300,0)+1,".")),","),IF(MAX($Q300:AI300,0)=OPER!$AA395,".",IF(OPER!$AB395&lt;=HOUR(AK$7),MAX($Q300:AI300,0)+1,".")))</f>
        <v>,</v>
      </c>
      <c r="AK300" s="271" t="str">
        <f>IF($E300=$E299,IF(AL299=".",IF(MAX($Q300:AJ300,0)=OPER!$AA395,".",IF(OPER!$AB395&lt;=HOUR(AL$7),MAX($Q300:AJ300,0)+1,".")),","),IF(MAX($Q300:AJ300,0)=OPER!$AA395,".",IF(OPER!$AB395&lt;=HOUR(AL$7),MAX($Q300:AJ300,0)+1,".")))</f>
        <v>,</v>
      </c>
      <c r="AL300" s="269" t="str">
        <f>IF($E300=$E299,IF(AM299=".",IF(MAX($Q300:AK300,0)=OPER!$AA395,".",IF(OPER!$AB395&lt;=HOUR(AM$7),MAX($Q300:AK300,0)+1,".")),","),IF(MAX($Q300:AK300,0)=OPER!$AA395,".",IF(OPER!$AB395&lt;=HOUR(AM$7),MAX($Q300:AK300,0)+1,".")))</f>
        <v>,</v>
      </c>
      <c r="AM300" s="269" t="str">
        <f>IF($E300=$E299,IF(AN299=".",IF(MAX($Q300:AL300,0)=OPER!$AA395,".",IF(OPER!$AB395&lt;=HOUR(AN$7),MAX($Q300:AL300,0)+1,".")),","),IF(MAX($Q300:AL300,0)=OPER!$AA395,".",IF(OPER!$AB395&lt;=HOUR(AN$7),MAX($Q300:AL300,0)+1,".")))</f>
        <v>,</v>
      </c>
      <c r="AN300" s="270" t="str">
        <f>IF($E300=$E299,IF(AO299=".",IF(MAX($Q300:AM300,0)=OPER!$AA395,".",IF(OPER!$AB395&lt;=HOUR(AO$7),MAX($Q300:AM300,0)+1,".")),","),IF(MAX($Q300:AM300,0)=OPER!$AA395,".",IF(OPER!$AB395&lt;=HOUR(AO$7),MAX($Q300:AM300,0)+1,".")))</f>
        <v>,</v>
      </c>
      <c r="AO300" s="271" t="str">
        <f>IF($E300=$E299,IF(AP299=".",IF(MAX($Q300:AN300,0)=OPER!$AA395,".",IF(OPER!$AB395&lt;=HOUR(AP$7),MAX($Q300:AN300,0)+1,".")),","),IF(MAX($Q300:AN300,0)=OPER!$AA395,".",IF(OPER!$AB395&lt;=HOUR(AP$7),MAX($Q300:AN300,0)+1,".")))</f>
        <v>,</v>
      </c>
      <c r="AP300" s="269" t="str">
        <f>IF($E300=$E299,IF(AQ299=".",IF(MAX($Q300:AO300,0)=OPER!$AA395,".",IF(OPER!$AB395&lt;=HOUR(AQ$7),MAX($Q300:AO300,0)+1,".")),","),IF(MAX($Q300:AO300,0)=OPER!$AA395,".",IF(OPER!$AB395&lt;=HOUR(AQ$7),MAX($Q300:AO300,0)+1,".")))</f>
        <v>,</v>
      </c>
      <c r="AQ300" s="269" t="str">
        <f>IF($E300=$E299,IF(AR299=".",IF(MAX($Q300:AP300,0)=OPER!$AA395,".",IF(OPER!$AB395&lt;=HOUR(AR$7),MAX($Q300:AP300,0)+1,".")),","),IF(MAX($Q300:AP300,0)=OPER!$AA395,".",IF(OPER!$AB395&lt;=HOUR(AR$7),MAX($Q300:AP300,0)+1,".")))</f>
        <v>,</v>
      </c>
      <c r="AR300" s="270" t="str">
        <f>IF($E300=$E299,IF(AS299=".",IF(MAX($Q300:AQ300,0)=OPER!$AA395,".",IF(OPER!$AB395&lt;=HOUR(AS$7),MAX($Q300:AQ300,0)+1,".")),","),IF(MAX($Q300:AQ300,0)=OPER!$AA395,".",IF(OPER!$AB395&lt;=HOUR(AS$7),MAX($Q300:AQ300,0)+1,".")))</f>
        <v>,</v>
      </c>
      <c r="AS300" s="271" t="str">
        <f>IF($E300=$E299,IF(AT299=".",IF(MAX($Q300:AR300,0)=OPER!$AA395,".",IF(OPER!$AB395&lt;=HOUR(AT$7),MAX($Q300:AR300,0)+1,".")),","),IF(MAX($Q300:AR300,0)=OPER!$AA395,".",IF(OPER!$AB395&lt;=HOUR(AT$7),MAX($Q300:AR300,0)+1,".")))</f>
        <v>,</v>
      </c>
      <c r="AT300" s="269" t="str">
        <f>IF($E300=$E299,IF(AU299=".",IF(MAX($Q300:AS300,0)=OPER!$AA395,".",IF(OPER!$AB395&lt;=HOUR(AU$7),MAX($Q300:AS300,0)+1,".")),","),IF(MAX($Q300:AS300,0)=OPER!$AA395,".",IF(OPER!$AB395&lt;=HOUR(AU$7),MAX($Q300:AS300,0)+1,".")))</f>
        <v>,</v>
      </c>
      <c r="AU300" s="269" t="str">
        <f>IF($E300=$E299,IF(AV299=".",IF(MAX($Q300:AT300,0)=OPER!$AA395,".",IF(OPER!$AB395&lt;=HOUR(AV$7),MAX($Q300:AT300,0)+1,".")),","),IF(MAX($Q300:AT300,0)=OPER!$AA395,".",IF(OPER!$AB395&lt;=HOUR(AV$7),MAX($Q300:AT300,0)+1,".")))</f>
        <v>,</v>
      </c>
      <c r="AV300" s="270" t="str">
        <f>IF($E300=$E299,IF(AW299=".",IF(MAX($Q300:AU300,0)=OPER!$AA395,".",IF(OPER!$AB395&lt;=HOUR(AW$7),MAX($Q300:AU300,0)+1,".")),","),IF(MAX($Q300:AU300,0)=OPER!$AA395,".",IF(OPER!$AB395&lt;=HOUR(AW$7),MAX($Q300:AU300,0)+1,".")))</f>
        <v>,</v>
      </c>
      <c r="AW300" s="271" t="str">
        <f>IF($E300=$E299,IF(AX299=".",IF(MAX($Q300:AV300,0)=OPER!$AA395,".",IF(OPER!$AB395&lt;=HOUR(AX$7),MAX($Q300:AV300,0)+1,".")),","),IF(MAX($Q300:AV300,0)=OPER!$AA395,".",IF(OPER!$AB395&lt;=HOUR(AX$7),MAX($Q300:AV300,0)+1,".")))</f>
        <v>,</v>
      </c>
      <c r="AX300" s="269" t="str">
        <f>IF($E300=$E299,IF(AY299=".",IF(MAX($Q300:AW300,0)=OPER!$AA395,".",IF(OPER!$AB395&lt;=HOUR(AY$7),MAX($Q300:AW300,0)+1,".")),","),IF(MAX($Q300:AW300,0)=OPER!$AA395,".",IF(OPER!$AB395&lt;=HOUR(AY$7),MAX($Q300:AW300,0)+1,".")))</f>
        <v>,</v>
      </c>
      <c r="AY300" s="269" t="str">
        <f>IF($E300=$E299,IF(AZ299=".",IF(MAX($Q300:AX300,0)=OPER!$AA395,".",IF(OPER!$AB395&lt;=HOUR(AZ$7),MAX($Q300:AX300,0)+1,".")),","),IF(MAX($Q300:AX300,0)=OPER!$AA395,".",IF(OPER!$AB395&lt;=HOUR(AZ$7),MAX($Q300:AX300,0)+1,".")))</f>
        <v>,</v>
      </c>
      <c r="AZ300" s="270" t="str">
        <f>IF($E300=$E299,IF(BA299=".",IF(MAX($Q300:AY300,0)=OPER!$AA395,".",IF(OPER!$AB395&lt;=HOUR(BA$7),MAX($Q300:AY300,0)+1,".")),","),IF(MAX($Q300:AY300,0)=OPER!$AA395,".",IF(OPER!$AB395&lt;=HOUR(BA$7),MAX($Q300:AY300,0)+1,".")))</f>
        <v>,</v>
      </c>
      <c r="BA300" s="30">
        <f>+OPER!AK294</f>
        <v>0</v>
      </c>
    </row>
    <row r="301" spans="1:53" ht="59.8" x14ac:dyDescent="0.2">
      <c r="A301" s="282" t="str">
        <f>IF(OPER!AF295=0,"",OPER!AF295)</f>
        <v/>
      </c>
      <c r="B301" s="109" t="str">
        <f>IF(OPER!V295=0,"",OPER!V295)</f>
        <v/>
      </c>
      <c r="C301" s="71" t="str">
        <f>IF(OPER!U295 = 0,"", OPER!U295)</f>
        <v/>
      </c>
      <c r="D301" s="30" t="str">
        <f t="shared" si="19"/>
        <v/>
      </c>
      <c r="E301" s="262" t="str">
        <f>IF(OPER!X295 = 0,"",OPER!X295)</f>
        <v/>
      </c>
      <c r="F301" s="262" t="str">
        <f>IF(OPER!I295 = 0,"",OPER!I295)</f>
        <v/>
      </c>
      <c r="G301" s="263" t="str">
        <f>IF(OPER!C295=0,"",OPER!C295)</f>
        <v/>
      </c>
      <c r="H301" s="30" t="str">
        <f>IF(OPER!R295 = 0,"",OPER!R295)</f>
        <v/>
      </c>
      <c r="I301" s="30" t="str">
        <f>IF(OPER!F295=0,"", OPER!F295)</f>
        <v/>
      </c>
      <c r="J301" s="108" t="str">
        <f>IF(OPER!G295=0,"",OPER!G295)</f>
        <v/>
      </c>
      <c r="K301" s="250">
        <f>+OPER!R295</f>
        <v>0</v>
      </c>
      <c r="L301" s="262">
        <f t="shared" si="20"/>
        <v>0</v>
      </c>
      <c r="M301" s="250">
        <f t="shared" si="21"/>
        <v>0</v>
      </c>
      <c r="N301" s="205" t="str">
        <f>IF(OPER!A295=0,"",OPER!A295)</f>
        <v/>
      </c>
      <c r="O301" s="73" t="str">
        <f>IF(OPER!AJ2151=0,"",OPER!AJ2151)</f>
        <v/>
      </c>
      <c r="P301" s="264" t="str">
        <f>IF(OPER!AH295="EJECUTADO","SI",IF(OPER!AH295="NO EJECUTADO","NO",""))</f>
        <v/>
      </c>
      <c r="Q301" s="264" t="str">
        <f>IF(OPER!AN295="EJECUTADO","SI",IF(OPER!AN295="NO EJECUTADO","NO",""))</f>
        <v/>
      </c>
      <c r="R301" s="221" t="str">
        <f>IFERROR(VLOOKUP(OPER!Z295,OPER!$AU$490:$AV$577,2,0),"NO ASIGNADO")</f>
        <v>NO ASIGNADO</v>
      </c>
      <c r="S301" s="6">
        <f>+OPER!AG295</f>
        <v>0</v>
      </c>
      <c r="T301" s="268" t="str">
        <f>IF($E301=$E300,IF(U300=".",IF(MAX($Q301:Q301,0)=OPER!$AA396,".",IF(OPER!$AB396&lt;=HOUR(U$7),MAX($Q301:Q301,0)+1,".")),","),IF(MAX($Q301:Q301,0)=OPER!$AA396,".",IF(OPER!$AB396&lt;=HOUR(U$7),MAX($Q301:Q301,0)+1,".")))</f>
        <v>,</v>
      </c>
      <c r="U301" s="269" t="str">
        <f>IF($E301=$E300,IF(V300=".",IF(MAX($Q301:T301,0)=OPER!$AA396,".",IF(OPER!$AB396&lt;=HOUR(V$7),MAX($Q301:T301,0)+1,".")),","),IF(MAX($Q301:T301,0)=OPER!$AA396,".",IF(OPER!$AB396&lt;=HOUR(V$7),MAX($Q301:T301,0)+1,".")))</f>
        <v>,</v>
      </c>
      <c r="V301" s="269" t="str">
        <f>IF($E301=$E300,IF(W300=".",IF(MAX($Q301:U301,0)=OPER!$AA396,".",IF(OPER!$AB396&lt;=HOUR(W$7),MAX($Q301:U301,0)+1,".")),","),IF(MAX($Q301:U301,0)=OPER!$AA396,".",IF(OPER!$AB396&lt;=HOUR(W$7),MAX($Q301:U301,0)+1,".")))</f>
        <v>,</v>
      </c>
      <c r="W301" s="269" t="str">
        <f>IF($E301=$E300,IF(X300=".",IF(MAX($Q301:V301,0)=OPER!$AA396,".",IF(OPER!$AB396&lt;=HOUR(X$7),MAX($Q301:V301,0)+1,".")),","),IF(MAX($Q301:V301,0)=OPER!$AA396,".",IF(OPER!$AB396&lt;=HOUR(X$7),MAX($Q301:V301,0)+1,".")))</f>
        <v>,</v>
      </c>
      <c r="X301" s="270" t="str">
        <f>IF($E301=$E300,IF(Y300=".",IF(MAX($Q301:W301,0)=OPER!$AA396,".",IF(OPER!$AB396&lt;=HOUR(Y$7),MAX($Q301:W301,0)+1,".")),","),IF(MAX($Q301:W301,0)=OPER!$AA396,".",IF(OPER!$AB396&lt;=HOUR(Y$7),MAX($Q301:W301,0)+1,".")))</f>
        <v>,</v>
      </c>
      <c r="Y301" s="271" t="str">
        <f>IF($E301=$E300,IF(Z300=".",IF(MAX($Q301:X301,0)=OPER!$AA396,".",IF(OPER!$AB396&lt;=HOUR(Z$7),MAX($Q301:X301,0)+1,".")),","),IF(MAX($Q301:X301,0)=OPER!$AA396,".",IF(OPER!$AB396&lt;=HOUR(Z$7),MAX($Q301:X301,0)+1,".")))</f>
        <v>,</v>
      </c>
      <c r="Z301" s="269" t="str">
        <f>IF($E301=$E300,IF(AA300=".",IF(MAX($Q301:Y301,0)=OPER!$AA396,".",IF(OPER!$AB396&lt;=HOUR(AA$7),MAX($Q301:Y301,0)+1,".")),","),IF(MAX($Q301:Y301,0)=OPER!$AA396,".",IF(OPER!$AB396&lt;=HOUR(AA$7),MAX($Q301:Y301,0)+1,".")))</f>
        <v>,</v>
      </c>
      <c r="AA301" s="269" t="str">
        <f>IF($E301=$E300,IF(AB300=".",IF(MAX($Q301:Z301,0)=OPER!$AA396,".",IF(OPER!$AB396&lt;=HOUR(AB$7),MAX($Q301:Z301,0)+1,".")),","),IF(MAX($Q301:Z301,0)=OPER!$AA396,".",IF(OPER!$AB396&lt;=HOUR(AB$7),MAX($Q301:Z301,0)+1,".")))</f>
        <v>,</v>
      </c>
      <c r="AB301" s="270" t="str">
        <f>IF($E301=$E300,IF(AC300=".",IF(MAX($Q301:AA301,0)=OPER!$AA396,".",IF(OPER!$AB396&lt;=HOUR(AC$7),MAX($Q301:AA301,0)+1,".")),","),IF(MAX($Q301:AA301,0)=OPER!$AA396,".",IF(OPER!$AB396&lt;=HOUR(AC$7),MAX($Q301:AA301,0)+1,".")))</f>
        <v>,</v>
      </c>
      <c r="AC301" s="271" t="str">
        <f>IF($E301=$E300,IF(AD300=".",IF(MAX($Q301:AB301,0)=OPER!$AA396,".",IF(OPER!$AB396&lt;=HOUR(AD$7),MAX($Q301:AB301,0)+1,".")),","),IF(MAX($Q301:AB301,0)=OPER!$AA396,".",IF(OPER!$AB396&lt;=HOUR(AD$7),MAX($Q301:AB301,0)+1,".")))</f>
        <v>,</v>
      </c>
      <c r="AD301" s="269" t="str">
        <f>IF($E301=$E300,IF(AE300=".",IF(MAX($Q301:AC301,0)=OPER!$AA396,".",IF(OPER!$AB396&lt;=HOUR(AE$7),MAX($Q301:AC301,0)+1,".")),","),IF(MAX($Q301:AC301,0)=OPER!$AA396,".",IF(OPER!$AB396&lt;=HOUR(AE$7),MAX($Q301:AC301,0)+1,".")))</f>
        <v>,</v>
      </c>
      <c r="AE301" s="269" t="str">
        <f>IF($E301=$E300,IF(AF300=".",IF(MAX($Q301:AD301,0)=OPER!$AA396,".",IF(OPER!$AB396&lt;=HOUR(AF$7),MAX($Q301:AD301,0)+1,".")),","),IF(MAX($Q301:AD301,0)=OPER!$AA396,".",IF(OPER!$AB396&lt;=HOUR(AF$7),MAX($Q301:AD301,0)+1,".")))</f>
        <v>,</v>
      </c>
      <c r="AF301" s="270" t="str">
        <f>IF($E301=$E300,IF(AG300=".",IF(MAX($Q301:AE301,0)=OPER!$AA396,".",IF(OPER!$AB396&lt;=HOUR(AG$7),MAX($Q301:AE301,0)+1,".")),","),IF(MAX($Q301:AE301,0)=OPER!$AA396,".",IF(OPER!$AB396&lt;=HOUR(AG$7),MAX($Q301:AE301,0)+1,".")))</f>
        <v>,</v>
      </c>
      <c r="AG301" s="271" t="str">
        <f>IF($E301=$E300,IF(AH300=".",IF(MAX($Q301:AF301,0)=OPER!$AA396,".",IF(OPER!$AB396&lt;=HOUR(AH$7),MAX($Q301:AF301,0)+1,".")),","),IF(MAX($Q301:AF301,0)=OPER!$AA396,".",IF(OPER!$AB396&lt;=HOUR(AH$7),MAX($Q301:AF301,0)+1,".")))</f>
        <v>,</v>
      </c>
      <c r="AH301" s="269" t="str">
        <f>IF($E301=$E300,IF(AI300=".",IF(MAX($Q301:AG301,0)=OPER!$AA396,".",IF(OPER!$AB396&lt;=HOUR(AI$7),MAX($Q301:AG301,0)+1,".")),","),IF(MAX($Q301:AG301,0)=OPER!$AA396,".",IF(OPER!$AB396&lt;=HOUR(AI$7),MAX($Q301:AG301,0)+1,".")))</f>
        <v>,</v>
      </c>
      <c r="AI301" s="269" t="str">
        <f>IF($E301=$E300,IF(AJ300=".",IF(MAX($Q301:AH301,0)=OPER!$AA396,".",IF(OPER!$AB396&lt;=HOUR(AJ$7),MAX($Q301:AH301,0)+1,".")),","),IF(MAX($Q301:AH301,0)=OPER!$AA396,".",IF(OPER!$AB396&lt;=HOUR(AJ$7),MAX($Q301:AH301,0)+1,".")))</f>
        <v>,</v>
      </c>
      <c r="AJ301" s="270" t="str">
        <f>IF($E301=$E300,IF(AK300=".",IF(MAX($Q301:AI301,0)=OPER!$AA396,".",IF(OPER!$AB396&lt;=HOUR(AK$7),MAX($Q301:AI301,0)+1,".")),","),IF(MAX($Q301:AI301,0)=OPER!$AA396,".",IF(OPER!$AB396&lt;=HOUR(AK$7),MAX($Q301:AI301,0)+1,".")))</f>
        <v>,</v>
      </c>
      <c r="AK301" s="271" t="str">
        <f>IF($E301=$E300,IF(AL300=".",IF(MAX($Q301:AJ301,0)=OPER!$AA396,".",IF(OPER!$AB396&lt;=HOUR(AL$7),MAX($Q301:AJ301,0)+1,".")),","),IF(MAX($Q301:AJ301,0)=OPER!$AA396,".",IF(OPER!$AB396&lt;=HOUR(AL$7),MAX($Q301:AJ301,0)+1,".")))</f>
        <v>,</v>
      </c>
      <c r="AL301" s="269" t="str">
        <f>IF($E301=$E300,IF(AM300=".",IF(MAX($Q301:AK301,0)=OPER!$AA396,".",IF(OPER!$AB396&lt;=HOUR(AM$7),MAX($Q301:AK301,0)+1,".")),","),IF(MAX($Q301:AK301,0)=OPER!$AA396,".",IF(OPER!$AB396&lt;=HOUR(AM$7),MAX($Q301:AK301,0)+1,".")))</f>
        <v>,</v>
      </c>
      <c r="AM301" s="269" t="str">
        <f>IF($E301=$E300,IF(AN300=".",IF(MAX($Q301:AL301,0)=OPER!$AA396,".",IF(OPER!$AB396&lt;=HOUR(AN$7),MAX($Q301:AL301,0)+1,".")),","),IF(MAX($Q301:AL301,0)=OPER!$AA396,".",IF(OPER!$AB396&lt;=HOUR(AN$7),MAX($Q301:AL301,0)+1,".")))</f>
        <v>,</v>
      </c>
      <c r="AN301" s="270" t="str">
        <f>IF($E301=$E300,IF(AO300=".",IF(MAX($Q301:AM301,0)=OPER!$AA396,".",IF(OPER!$AB396&lt;=HOUR(AO$7),MAX($Q301:AM301,0)+1,".")),","),IF(MAX($Q301:AM301,0)=OPER!$AA396,".",IF(OPER!$AB396&lt;=HOUR(AO$7),MAX($Q301:AM301,0)+1,".")))</f>
        <v>,</v>
      </c>
      <c r="AO301" s="271" t="str">
        <f>IF($E301=$E300,IF(AP300=".",IF(MAX($Q301:AN301,0)=OPER!$AA396,".",IF(OPER!$AB396&lt;=HOUR(AP$7),MAX($Q301:AN301,0)+1,".")),","),IF(MAX($Q301:AN301,0)=OPER!$AA396,".",IF(OPER!$AB396&lt;=HOUR(AP$7),MAX($Q301:AN301,0)+1,".")))</f>
        <v>,</v>
      </c>
      <c r="AP301" s="269" t="str">
        <f>IF($E301=$E300,IF(AQ300=".",IF(MAX($Q301:AO301,0)=OPER!$AA396,".",IF(OPER!$AB396&lt;=HOUR(AQ$7),MAX($Q301:AO301,0)+1,".")),","),IF(MAX($Q301:AO301,0)=OPER!$AA396,".",IF(OPER!$AB396&lt;=HOUR(AQ$7),MAX($Q301:AO301,0)+1,".")))</f>
        <v>,</v>
      </c>
      <c r="AQ301" s="269" t="str">
        <f>IF($E301=$E300,IF(AR300=".",IF(MAX($Q301:AP301,0)=OPER!$AA396,".",IF(OPER!$AB396&lt;=HOUR(AR$7),MAX($Q301:AP301,0)+1,".")),","),IF(MAX($Q301:AP301,0)=OPER!$AA396,".",IF(OPER!$AB396&lt;=HOUR(AR$7),MAX($Q301:AP301,0)+1,".")))</f>
        <v>,</v>
      </c>
      <c r="AR301" s="270" t="str">
        <f>IF($E301=$E300,IF(AS300=".",IF(MAX($Q301:AQ301,0)=OPER!$AA396,".",IF(OPER!$AB396&lt;=HOUR(AS$7),MAX($Q301:AQ301,0)+1,".")),","),IF(MAX($Q301:AQ301,0)=OPER!$AA396,".",IF(OPER!$AB396&lt;=HOUR(AS$7),MAX($Q301:AQ301,0)+1,".")))</f>
        <v>,</v>
      </c>
      <c r="AS301" s="271" t="str">
        <f>IF($E301=$E300,IF(AT300=".",IF(MAX($Q301:AR301,0)=OPER!$AA396,".",IF(OPER!$AB396&lt;=HOUR(AT$7),MAX($Q301:AR301,0)+1,".")),","),IF(MAX($Q301:AR301,0)=OPER!$AA396,".",IF(OPER!$AB396&lt;=HOUR(AT$7),MAX($Q301:AR301,0)+1,".")))</f>
        <v>,</v>
      </c>
      <c r="AT301" s="269" t="str">
        <f>IF($E301=$E300,IF(AU300=".",IF(MAX($Q301:AS301,0)=OPER!$AA396,".",IF(OPER!$AB396&lt;=HOUR(AU$7),MAX($Q301:AS301,0)+1,".")),","),IF(MAX($Q301:AS301,0)=OPER!$AA396,".",IF(OPER!$AB396&lt;=HOUR(AU$7),MAX($Q301:AS301,0)+1,".")))</f>
        <v>,</v>
      </c>
      <c r="AU301" s="269" t="str">
        <f>IF($E301=$E300,IF(AV300=".",IF(MAX($Q301:AT301,0)=OPER!$AA396,".",IF(OPER!$AB396&lt;=HOUR(AV$7),MAX($Q301:AT301,0)+1,".")),","),IF(MAX($Q301:AT301,0)=OPER!$AA396,".",IF(OPER!$AB396&lt;=HOUR(AV$7),MAX($Q301:AT301,0)+1,".")))</f>
        <v>,</v>
      </c>
      <c r="AV301" s="270" t="str">
        <f>IF($E301=$E300,IF(AW300=".",IF(MAX($Q301:AU301,0)=OPER!$AA396,".",IF(OPER!$AB396&lt;=HOUR(AW$7),MAX($Q301:AU301,0)+1,".")),","),IF(MAX($Q301:AU301,0)=OPER!$AA396,".",IF(OPER!$AB396&lt;=HOUR(AW$7),MAX($Q301:AU301,0)+1,".")))</f>
        <v>,</v>
      </c>
      <c r="AW301" s="271" t="str">
        <f>IF($E301=$E300,IF(AX300=".",IF(MAX($Q301:AV301,0)=OPER!$AA396,".",IF(OPER!$AB396&lt;=HOUR(AX$7),MAX($Q301:AV301,0)+1,".")),","),IF(MAX($Q301:AV301,0)=OPER!$AA396,".",IF(OPER!$AB396&lt;=HOUR(AX$7),MAX($Q301:AV301,0)+1,".")))</f>
        <v>,</v>
      </c>
      <c r="AX301" s="269" t="str">
        <f>IF($E301=$E300,IF(AY300=".",IF(MAX($Q301:AW301,0)=OPER!$AA396,".",IF(OPER!$AB396&lt;=HOUR(AY$7),MAX($Q301:AW301,0)+1,".")),","),IF(MAX($Q301:AW301,0)=OPER!$AA396,".",IF(OPER!$AB396&lt;=HOUR(AY$7),MAX($Q301:AW301,0)+1,".")))</f>
        <v>,</v>
      </c>
      <c r="AY301" s="269" t="str">
        <f>IF($E301=$E300,IF(AZ300=".",IF(MAX($Q301:AX301,0)=OPER!$AA396,".",IF(OPER!$AB396&lt;=HOUR(AZ$7),MAX($Q301:AX301,0)+1,".")),","),IF(MAX($Q301:AX301,0)=OPER!$AA396,".",IF(OPER!$AB396&lt;=HOUR(AZ$7),MAX($Q301:AX301,0)+1,".")))</f>
        <v>,</v>
      </c>
      <c r="AZ301" s="270" t="str">
        <f>IF($E301=$E300,IF(BA300=".",IF(MAX($Q301:AY301,0)=OPER!$AA396,".",IF(OPER!$AB396&lt;=HOUR(BA$7),MAX($Q301:AY301,0)+1,".")),","),IF(MAX($Q301:AY301,0)=OPER!$AA396,".",IF(OPER!$AB396&lt;=HOUR(BA$7),MAX($Q301:AY301,0)+1,".")))</f>
        <v>,</v>
      </c>
      <c r="BA301" s="30">
        <f>+OPER!AK295</f>
        <v>0</v>
      </c>
    </row>
    <row r="302" spans="1:53" ht="59.8" x14ac:dyDescent="0.2">
      <c r="A302" s="282" t="str">
        <f>IF(OPER!AF296=0,"",OPER!AF296)</f>
        <v/>
      </c>
      <c r="B302" s="109" t="str">
        <f>IF(OPER!V296=0,"",OPER!V296)</f>
        <v/>
      </c>
      <c r="C302" s="71" t="str">
        <f>IF(OPER!U296 = 0,"", OPER!U296)</f>
        <v/>
      </c>
      <c r="D302" s="30" t="str">
        <f t="shared" si="19"/>
        <v/>
      </c>
      <c r="E302" s="262" t="str">
        <f>IF(OPER!X296 = 0,"",OPER!X296)</f>
        <v/>
      </c>
      <c r="F302" s="262" t="str">
        <f>IF(OPER!I296 = 0,"",OPER!I296)</f>
        <v/>
      </c>
      <c r="G302" s="263" t="str">
        <f>IF(OPER!C296=0,"",OPER!C296)</f>
        <v/>
      </c>
      <c r="H302" s="30" t="str">
        <f>IF(OPER!R296 = 0,"",OPER!R296)</f>
        <v/>
      </c>
      <c r="I302" s="30" t="str">
        <f>IF(OPER!F296=0,"", OPER!F296)</f>
        <v/>
      </c>
      <c r="J302" s="108" t="str">
        <f>IF(OPER!G296=0,"",OPER!G296)</f>
        <v/>
      </c>
      <c r="K302" s="250">
        <f>+OPER!R296</f>
        <v>0</v>
      </c>
      <c r="L302" s="262">
        <f t="shared" si="20"/>
        <v>0</v>
      </c>
      <c r="M302" s="250">
        <f t="shared" si="21"/>
        <v>0</v>
      </c>
      <c r="N302" s="205" t="str">
        <f>IF(OPER!A296=0,"",OPER!A296)</f>
        <v/>
      </c>
      <c r="O302" s="73" t="str">
        <f>IF(OPER!AJ2152=0,"",OPER!AJ2152)</f>
        <v/>
      </c>
      <c r="P302" s="264" t="str">
        <f>IF(OPER!AH296="EJECUTADO","SI",IF(OPER!AH296="NO EJECUTADO","NO",""))</f>
        <v/>
      </c>
      <c r="Q302" s="264" t="str">
        <f>IF(OPER!AN296="EJECUTADO","SI",IF(OPER!AN296="NO EJECUTADO","NO",""))</f>
        <v/>
      </c>
      <c r="R302" s="221" t="str">
        <f>IFERROR(VLOOKUP(OPER!Z296,OPER!$AU$490:$AV$577,2,0),"NO ASIGNADO")</f>
        <v>NO ASIGNADO</v>
      </c>
      <c r="S302" s="6">
        <f>+OPER!AG296</f>
        <v>0</v>
      </c>
      <c r="T302" s="268" t="str">
        <f>IF($E302=$E301,IF(U301=".",IF(MAX($Q302:Q302,0)=OPER!$AA397,".",IF(OPER!$AB397&lt;=HOUR(U$7),MAX($Q302:Q302,0)+1,".")),","),IF(MAX($Q302:Q302,0)=OPER!$AA397,".",IF(OPER!$AB397&lt;=HOUR(U$7),MAX($Q302:Q302,0)+1,".")))</f>
        <v>,</v>
      </c>
      <c r="U302" s="269" t="str">
        <f>IF($E302=$E301,IF(V301=".",IF(MAX($Q302:T302,0)=OPER!$AA397,".",IF(OPER!$AB397&lt;=HOUR(V$7),MAX($Q302:T302,0)+1,".")),","),IF(MAX($Q302:T302,0)=OPER!$AA397,".",IF(OPER!$AB397&lt;=HOUR(V$7),MAX($Q302:T302,0)+1,".")))</f>
        <v>,</v>
      </c>
      <c r="V302" s="269" t="str">
        <f>IF($E302=$E301,IF(W301=".",IF(MAX($Q302:U302,0)=OPER!$AA397,".",IF(OPER!$AB397&lt;=HOUR(W$7),MAX($Q302:U302,0)+1,".")),","),IF(MAX($Q302:U302,0)=OPER!$AA397,".",IF(OPER!$AB397&lt;=HOUR(W$7),MAX($Q302:U302,0)+1,".")))</f>
        <v>,</v>
      </c>
      <c r="W302" s="269" t="str">
        <f>IF($E302=$E301,IF(X301=".",IF(MAX($Q302:V302,0)=OPER!$AA397,".",IF(OPER!$AB397&lt;=HOUR(X$7),MAX($Q302:V302,0)+1,".")),","),IF(MAX($Q302:V302,0)=OPER!$AA397,".",IF(OPER!$AB397&lt;=HOUR(X$7),MAX($Q302:V302,0)+1,".")))</f>
        <v>,</v>
      </c>
      <c r="X302" s="270" t="str">
        <f>IF($E302=$E301,IF(Y301=".",IF(MAX($Q302:W302,0)=OPER!$AA397,".",IF(OPER!$AB397&lt;=HOUR(Y$7),MAX($Q302:W302,0)+1,".")),","),IF(MAX($Q302:W302,0)=OPER!$AA397,".",IF(OPER!$AB397&lt;=HOUR(Y$7),MAX($Q302:W302,0)+1,".")))</f>
        <v>,</v>
      </c>
      <c r="Y302" s="271" t="str">
        <f>IF($E302=$E301,IF(Z301=".",IF(MAX($Q302:X302,0)=OPER!$AA397,".",IF(OPER!$AB397&lt;=HOUR(Z$7),MAX($Q302:X302,0)+1,".")),","),IF(MAX($Q302:X302,0)=OPER!$AA397,".",IF(OPER!$AB397&lt;=HOUR(Z$7),MAX($Q302:X302,0)+1,".")))</f>
        <v>,</v>
      </c>
      <c r="Z302" s="269" t="str">
        <f>IF($E302=$E301,IF(AA301=".",IF(MAX($Q302:Y302,0)=OPER!$AA397,".",IF(OPER!$AB397&lt;=HOUR(AA$7),MAX($Q302:Y302,0)+1,".")),","),IF(MAX($Q302:Y302,0)=OPER!$AA397,".",IF(OPER!$AB397&lt;=HOUR(AA$7),MAX($Q302:Y302,0)+1,".")))</f>
        <v>,</v>
      </c>
      <c r="AA302" s="269" t="str">
        <f>IF($E302=$E301,IF(AB301=".",IF(MAX($Q302:Z302,0)=OPER!$AA397,".",IF(OPER!$AB397&lt;=HOUR(AB$7),MAX($Q302:Z302,0)+1,".")),","),IF(MAX($Q302:Z302,0)=OPER!$AA397,".",IF(OPER!$AB397&lt;=HOUR(AB$7),MAX($Q302:Z302,0)+1,".")))</f>
        <v>,</v>
      </c>
      <c r="AB302" s="270" t="str">
        <f>IF($E302=$E301,IF(AC301=".",IF(MAX($Q302:AA302,0)=OPER!$AA397,".",IF(OPER!$AB397&lt;=HOUR(AC$7),MAX($Q302:AA302,0)+1,".")),","),IF(MAX($Q302:AA302,0)=OPER!$AA397,".",IF(OPER!$AB397&lt;=HOUR(AC$7),MAX($Q302:AA302,0)+1,".")))</f>
        <v>,</v>
      </c>
      <c r="AC302" s="271" t="str">
        <f>IF($E302=$E301,IF(AD301=".",IF(MAX($Q302:AB302,0)=OPER!$AA397,".",IF(OPER!$AB397&lt;=HOUR(AD$7),MAX($Q302:AB302,0)+1,".")),","),IF(MAX($Q302:AB302,0)=OPER!$AA397,".",IF(OPER!$AB397&lt;=HOUR(AD$7),MAX($Q302:AB302,0)+1,".")))</f>
        <v>,</v>
      </c>
      <c r="AD302" s="269" t="str">
        <f>IF($E302=$E301,IF(AE301=".",IF(MAX($Q302:AC302,0)=OPER!$AA397,".",IF(OPER!$AB397&lt;=HOUR(AE$7),MAX($Q302:AC302,0)+1,".")),","),IF(MAX($Q302:AC302,0)=OPER!$AA397,".",IF(OPER!$AB397&lt;=HOUR(AE$7),MAX($Q302:AC302,0)+1,".")))</f>
        <v>,</v>
      </c>
      <c r="AE302" s="269" t="str">
        <f>IF($E302=$E301,IF(AF301=".",IF(MAX($Q302:AD302,0)=OPER!$AA397,".",IF(OPER!$AB397&lt;=HOUR(AF$7),MAX($Q302:AD302,0)+1,".")),","),IF(MAX($Q302:AD302,0)=OPER!$AA397,".",IF(OPER!$AB397&lt;=HOUR(AF$7),MAX($Q302:AD302,0)+1,".")))</f>
        <v>,</v>
      </c>
      <c r="AF302" s="270" t="str">
        <f>IF($E302=$E301,IF(AG301=".",IF(MAX($Q302:AE302,0)=OPER!$AA397,".",IF(OPER!$AB397&lt;=HOUR(AG$7),MAX($Q302:AE302,0)+1,".")),","),IF(MAX($Q302:AE302,0)=OPER!$AA397,".",IF(OPER!$AB397&lt;=HOUR(AG$7),MAX($Q302:AE302,0)+1,".")))</f>
        <v>,</v>
      </c>
      <c r="AG302" s="271" t="str">
        <f>IF($E302=$E301,IF(AH301=".",IF(MAX($Q302:AF302,0)=OPER!$AA397,".",IF(OPER!$AB397&lt;=HOUR(AH$7),MAX($Q302:AF302,0)+1,".")),","),IF(MAX($Q302:AF302,0)=OPER!$AA397,".",IF(OPER!$AB397&lt;=HOUR(AH$7),MAX($Q302:AF302,0)+1,".")))</f>
        <v>,</v>
      </c>
      <c r="AH302" s="269" t="str">
        <f>IF($E302=$E301,IF(AI301=".",IF(MAX($Q302:AG302,0)=OPER!$AA397,".",IF(OPER!$AB397&lt;=HOUR(AI$7),MAX($Q302:AG302,0)+1,".")),","),IF(MAX($Q302:AG302,0)=OPER!$AA397,".",IF(OPER!$AB397&lt;=HOUR(AI$7),MAX($Q302:AG302,0)+1,".")))</f>
        <v>,</v>
      </c>
      <c r="AI302" s="269" t="str">
        <f>IF($E302=$E301,IF(AJ301=".",IF(MAX($Q302:AH302,0)=OPER!$AA397,".",IF(OPER!$AB397&lt;=HOUR(AJ$7),MAX($Q302:AH302,0)+1,".")),","),IF(MAX($Q302:AH302,0)=OPER!$AA397,".",IF(OPER!$AB397&lt;=HOUR(AJ$7),MAX($Q302:AH302,0)+1,".")))</f>
        <v>,</v>
      </c>
      <c r="AJ302" s="270" t="str">
        <f>IF($E302=$E301,IF(AK301=".",IF(MAX($Q302:AI302,0)=OPER!$AA397,".",IF(OPER!$AB397&lt;=HOUR(AK$7),MAX($Q302:AI302,0)+1,".")),","),IF(MAX($Q302:AI302,0)=OPER!$AA397,".",IF(OPER!$AB397&lt;=HOUR(AK$7),MAX($Q302:AI302,0)+1,".")))</f>
        <v>,</v>
      </c>
      <c r="AK302" s="271" t="str">
        <f>IF($E302=$E301,IF(AL301=".",IF(MAX($Q302:AJ302,0)=OPER!$AA397,".",IF(OPER!$AB397&lt;=HOUR(AL$7),MAX($Q302:AJ302,0)+1,".")),","),IF(MAX($Q302:AJ302,0)=OPER!$AA397,".",IF(OPER!$AB397&lt;=HOUR(AL$7),MAX($Q302:AJ302,0)+1,".")))</f>
        <v>,</v>
      </c>
      <c r="AL302" s="269" t="str">
        <f>IF($E302=$E301,IF(AM301=".",IF(MAX($Q302:AK302,0)=OPER!$AA397,".",IF(OPER!$AB397&lt;=HOUR(AM$7),MAX($Q302:AK302,0)+1,".")),","),IF(MAX($Q302:AK302,0)=OPER!$AA397,".",IF(OPER!$AB397&lt;=HOUR(AM$7),MAX($Q302:AK302,0)+1,".")))</f>
        <v>,</v>
      </c>
      <c r="AM302" s="269" t="str">
        <f>IF($E302=$E301,IF(AN301=".",IF(MAX($Q302:AL302,0)=OPER!$AA397,".",IF(OPER!$AB397&lt;=HOUR(AN$7),MAX($Q302:AL302,0)+1,".")),","),IF(MAX($Q302:AL302,0)=OPER!$AA397,".",IF(OPER!$AB397&lt;=HOUR(AN$7),MAX($Q302:AL302,0)+1,".")))</f>
        <v>,</v>
      </c>
      <c r="AN302" s="270" t="str">
        <f>IF($E302=$E301,IF(AO301=".",IF(MAX($Q302:AM302,0)=OPER!$AA397,".",IF(OPER!$AB397&lt;=HOUR(AO$7),MAX($Q302:AM302,0)+1,".")),","),IF(MAX($Q302:AM302,0)=OPER!$AA397,".",IF(OPER!$AB397&lt;=HOUR(AO$7),MAX($Q302:AM302,0)+1,".")))</f>
        <v>,</v>
      </c>
      <c r="AO302" s="271" t="str">
        <f>IF($E302=$E301,IF(AP301=".",IF(MAX($Q302:AN302,0)=OPER!$AA397,".",IF(OPER!$AB397&lt;=HOUR(AP$7),MAX($Q302:AN302,0)+1,".")),","),IF(MAX($Q302:AN302,0)=OPER!$AA397,".",IF(OPER!$AB397&lt;=HOUR(AP$7),MAX($Q302:AN302,0)+1,".")))</f>
        <v>,</v>
      </c>
      <c r="AP302" s="269" t="str">
        <f>IF($E302=$E301,IF(AQ301=".",IF(MAX($Q302:AO302,0)=OPER!$AA397,".",IF(OPER!$AB397&lt;=HOUR(AQ$7),MAX($Q302:AO302,0)+1,".")),","),IF(MAX($Q302:AO302,0)=OPER!$AA397,".",IF(OPER!$AB397&lt;=HOUR(AQ$7),MAX($Q302:AO302,0)+1,".")))</f>
        <v>,</v>
      </c>
      <c r="AQ302" s="269" t="str">
        <f>IF($E302=$E301,IF(AR301=".",IF(MAX($Q302:AP302,0)=OPER!$AA397,".",IF(OPER!$AB397&lt;=HOUR(AR$7),MAX($Q302:AP302,0)+1,".")),","),IF(MAX($Q302:AP302,0)=OPER!$AA397,".",IF(OPER!$AB397&lt;=HOUR(AR$7),MAX($Q302:AP302,0)+1,".")))</f>
        <v>,</v>
      </c>
      <c r="AR302" s="270" t="str">
        <f>IF($E302=$E301,IF(AS301=".",IF(MAX($Q302:AQ302,0)=OPER!$AA397,".",IF(OPER!$AB397&lt;=HOUR(AS$7),MAX($Q302:AQ302,0)+1,".")),","),IF(MAX($Q302:AQ302,0)=OPER!$AA397,".",IF(OPER!$AB397&lt;=HOUR(AS$7),MAX($Q302:AQ302,0)+1,".")))</f>
        <v>,</v>
      </c>
      <c r="AS302" s="271" t="str">
        <f>IF($E302=$E301,IF(AT301=".",IF(MAX($Q302:AR302,0)=OPER!$AA397,".",IF(OPER!$AB397&lt;=HOUR(AT$7),MAX($Q302:AR302,0)+1,".")),","),IF(MAX($Q302:AR302,0)=OPER!$AA397,".",IF(OPER!$AB397&lt;=HOUR(AT$7),MAX($Q302:AR302,0)+1,".")))</f>
        <v>,</v>
      </c>
      <c r="AT302" s="269" t="str">
        <f>IF($E302=$E301,IF(AU301=".",IF(MAX($Q302:AS302,0)=OPER!$AA397,".",IF(OPER!$AB397&lt;=HOUR(AU$7),MAX($Q302:AS302,0)+1,".")),","),IF(MAX($Q302:AS302,0)=OPER!$AA397,".",IF(OPER!$AB397&lt;=HOUR(AU$7),MAX($Q302:AS302,0)+1,".")))</f>
        <v>,</v>
      </c>
      <c r="AU302" s="269" t="str">
        <f>IF($E302=$E301,IF(AV301=".",IF(MAX($Q302:AT302,0)=OPER!$AA397,".",IF(OPER!$AB397&lt;=HOUR(AV$7),MAX($Q302:AT302,0)+1,".")),","),IF(MAX($Q302:AT302,0)=OPER!$AA397,".",IF(OPER!$AB397&lt;=HOUR(AV$7),MAX($Q302:AT302,0)+1,".")))</f>
        <v>,</v>
      </c>
      <c r="AV302" s="270" t="str">
        <f>IF($E302=$E301,IF(AW301=".",IF(MAX($Q302:AU302,0)=OPER!$AA397,".",IF(OPER!$AB397&lt;=HOUR(AW$7),MAX($Q302:AU302,0)+1,".")),","),IF(MAX($Q302:AU302,0)=OPER!$AA397,".",IF(OPER!$AB397&lt;=HOUR(AW$7),MAX($Q302:AU302,0)+1,".")))</f>
        <v>,</v>
      </c>
      <c r="AW302" s="271" t="str">
        <f>IF($E302=$E301,IF(AX301=".",IF(MAX($Q302:AV302,0)=OPER!$AA397,".",IF(OPER!$AB397&lt;=HOUR(AX$7),MAX($Q302:AV302,0)+1,".")),","),IF(MAX($Q302:AV302,0)=OPER!$AA397,".",IF(OPER!$AB397&lt;=HOUR(AX$7),MAX($Q302:AV302,0)+1,".")))</f>
        <v>,</v>
      </c>
      <c r="AX302" s="269" t="str">
        <f>IF($E302=$E301,IF(AY301=".",IF(MAX($Q302:AW302,0)=OPER!$AA397,".",IF(OPER!$AB397&lt;=HOUR(AY$7),MAX($Q302:AW302,0)+1,".")),","),IF(MAX($Q302:AW302,0)=OPER!$AA397,".",IF(OPER!$AB397&lt;=HOUR(AY$7),MAX($Q302:AW302,0)+1,".")))</f>
        <v>,</v>
      </c>
      <c r="AY302" s="269" t="str">
        <f>IF($E302=$E301,IF(AZ301=".",IF(MAX($Q302:AX302,0)=OPER!$AA397,".",IF(OPER!$AB397&lt;=HOUR(AZ$7),MAX($Q302:AX302,0)+1,".")),","),IF(MAX($Q302:AX302,0)=OPER!$AA397,".",IF(OPER!$AB397&lt;=HOUR(AZ$7),MAX($Q302:AX302,0)+1,".")))</f>
        <v>,</v>
      </c>
      <c r="AZ302" s="270" t="str">
        <f>IF($E302=$E301,IF(BA301=".",IF(MAX($Q302:AY302,0)=OPER!$AA397,".",IF(OPER!$AB397&lt;=HOUR(BA$7),MAX($Q302:AY302,0)+1,".")),","),IF(MAX($Q302:AY302,0)=OPER!$AA397,".",IF(OPER!$AB397&lt;=HOUR(BA$7),MAX($Q302:AY302,0)+1,".")))</f>
        <v>,</v>
      </c>
      <c r="BA302" s="30">
        <f>+OPER!AK296</f>
        <v>0</v>
      </c>
    </row>
    <row r="303" spans="1:53" ht="59.8" x14ac:dyDescent="0.2">
      <c r="A303" s="282" t="str">
        <f>IF(OPER!AF297=0,"",OPER!AF297)</f>
        <v/>
      </c>
      <c r="B303" s="109" t="str">
        <f>IF(OPER!V297=0,"",OPER!V297)</f>
        <v/>
      </c>
      <c r="C303" s="71" t="str">
        <f>IF(OPER!U297 = 0,"", OPER!U297)</f>
        <v/>
      </c>
      <c r="D303" s="30" t="str">
        <f t="shared" si="19"/>
        <v/>
      </c>
      <c r="E303" s="262" t="str">
        <f>IF(OPER!X297 = 0,"",OPER!X297)</f>
        <v/>
      </c>
      <c r="F303" s="262" t="str">
        <f>IF(OPER!I297 = 0,"",OPER!I297)</f>
        <v/>
      </c>
      <c r="G303" s="263" t="str">
        <f>IF(OPER!C297=0,"",OPER!C297)</f>
        <v/>
      </c>
      <c r="H303" s="30" t="str">
        <f>IF(OPER!R297 = 0,"",OPER!R297)</f>
        <v/>
      </c>
      <c r="I303" s="30" t="str">
        <f>IF(OPER!F297=0,"", OPER!F297)</f>
        <v/>
      </c>
      <c r="J303" s="108" t="str">
        <f>IF(OPER!G297=0,"",OPER!G297)</f>
        <v/>
      </c>
      <c r="K303" s="250">
        <f>+OPER!R297</f>
        <v>0</v>
      </c>
      <c r="L303" s="262">
        <f t="shared" si="20"/>
        <v>0</v>
      </c>
      <c r="M303" s="250">
        <f t="shared" si="21"/>
        <v>0</v>
      </c>
      <c r="N303" s="205" t="str">
        <f>IF(OPER!A297=0,"",OPER!A297)</f>
        <v/>
      </c>
      <c r="O303" s="73" t="str">
        <f>IF(OPER!AJ2153=0,"",OPER!AJ2153)</f>
        <v/>
      </c>
      <c r="P303" s="264" t="str">
        <f>IF(OPER!AH297="EJECUTADO","SI",IF(OPER!AH297="NO EJECUTADO","NO",""))</f>
        <v/>
      </c>
      <c r="Q303" s="264" t="str">
        <f>IF(OPER!AN297="EJECUTADO","SI",IF(OPER!AN297="NO EJECUTADO","NO",""))</f>
        <v/>
      </c>
      <c r="R303" s="221" t="str">
        <f>IFERROR(VLOOKUP(OPER!Z297,OPER!$AU$490:$AV$577,2,0),"NO ASIGNADO")</f>
        <v>NO ASIGNADO</v>
      </c>
      <c r="S303" s="6">
        <f>+OPER!AG297</f>
        <v>0</v>
      </c>
      <c r="T303" s="268" t="str">
        <f>IF($E303=$E302,IF(U302=".",IF(MAX($Q303:Q303,0)=OPER!$AA398,".",IF(OPER!$AB398&lt;=HOUR(U$7),MAX($Q303:Q303,0)+1,".")),","),IF(MAX($Q303:Q303,0)=OPER!$AA398,".",IF(OPER!$AB398&lt;=HOUR(U$7),MAX($Q303:Q303,0)+1,".")))</f>
        <v>,</v>
      </c>
      <c r="U303" s="269" t="str">
        <f>IF($E303=$E302,IF(V302=".",IF(MAX($Q303:T303,0)=OPER!$AA398,".",IF(OPER!$AB398&lt;=HOUR(V$7),MAX($Q303:T303,0)+1,".")),","),IF(MAX($Q303:T303,0)=OPER!$AA398,".",IF(OPER!$AB398&lt;=HOUR(V$7),MAX($Q303:T303,0)+1,".")))</f>
        <v>,</v>
      </c>
      <c r="V303" s="269" t="str">
        <f>IF($E303=$E302,IF(W302=".",IF(MAX($Q303:U303,0)=OPER!$AA398,".",IF(OPER!$AB398&lt;=HOUR(W$7),MAX($Q303:U303,0)+1,".")),","),IF(MAX($Q303:U303,0)=OPER!$AA398,".",IF(OPER!$AB398&lt;=HOUR(W$7),MAX($Q303:U303,0)+1,".")))</f>
        <v>,</v>
      </c>
      <c r="W303" s="269" t="str">
        <f>IF($E303=$E302,IF(X302=".",IF(MAX($Q303:V303,0)=OPER!$AA398,".",IF(OPER!$AB398&lt;=HOUR(X$7),MAX($Q303:V303,0)+1,".")),","),IF(MAX($Q303:V303,0)=OPER!$AA398,".",IF(OPER!$AB398&lt;=HOUR(X$7),MAX($Q303:V303,0)+1,".")))</f>
        <v>,</v>
      </c>
      <c r="X303" s="270" t="str">
        <f>IF($E303=$E302,IF(Y302=".",IF(MAX($Q303:W303,0)=OPER!$AA398,".",IF(OPER!$AB398&lt;=HOUR(Y$7),MAX($Q303:W303,0)+1,".")),","),IF(MAX($Q303:W303,0)=OPER!$AA398,".",IF(OPER!$AB398&lt;=HOUR(Y$7),MAX($Q303:W303,0)+1,".")))</f>
        <v>,</v>
      </c>
      <c r="Y303" s="271" t="str">
        <f>IF($E303=$E302,IF(Z302=".",IF(MAX($Q303:X303,0)=OPER!$AA398,".",IF(OPER!$AB398&lt;=HOUR(Z$7),MAX($Q303:X303,0)+1,".")),","),IF(MAX($Q303:X303,0)=OPER!$AA398,".",IF(OPER!$AB398&lt;=HOUR(Z$7),MAX($Q303:X303,0)+1,".")))</f>
        <v>,</v>
      </c>
      <c r="Z303" s="269" t="str">
        <f>IF($E303=$E302,IF(AA302=".",IF(MAX($Q303:Y303,0)=OPER!$AA398,".",IF(OPER!$AB398&lt;=HOUR(AA$7),MAX($Q303:Y303,0)+1,".")),","),IF(MAX($Q303:Y303,0)=OPER!$AA398,".",IF(OPER!$AB398&lt;=HOUR(AA$7),MAX($Q303:Y303,0)+1,".")))</f>
        <v>,</v>
      </c>
      <c r="AA303" s="269" t="str">
        <f>IF($E303=$E302,IF(AB302=".",IF(MAX($Q303:Z303,0)=OPER!$AA398,".",IF(OPER!$AB398&lt;=HOUR(AB$7),MAX($Q303:Z303,0)+1,".")),","),IF(MAX($Q303:Z303,0)=OPER!$AA398,".",IF(OPER!$AB398&lt;=HOUR(AB$7),MAX($Q303:Z303,0)+1,".")))</f>
        <v>,</v>
      </c>
      <c r="AB303" s="270" t="str">
        <f>IF($E303=$E302,IF(AC302=".",IF(MAX($Q303:AA303,0)=OPER!$AA398,".",IF(OPER!$AB398&lt;=HOUR(AC$7),MAX($Q303:AA303,0)+1,".")),","),IF(MAX($Q303:AA303,0)=OPER!$AA398,".",IF(OPER!$AB398&lt;=HOUR(AC$7),MAX($Q303:AA303,0)+1,".")))</f>
        <v>,</v>
      </c>
      <c r="AC303" s="271" t="str">
        <f>IF($E303=$E302,IF(AD302=".",IF(MAX($Q303:AB303,0)=OPER!$AA398,".",IF(OPER!$AB398&lt;=HOUR(AD$7),MAX($Q303:AB303,0)+1,".")),","),IF(MAX($Q303:AB303,0)=OPER!$AA398,".",IF(OPER!$AB398&lt;=HOUR(AD$7),MAX($Q303:AB303,0)+1,".")))</f>
        <v>,</v>
      </c>
      <c r="AD303" s="269" t="str">
        <f>IF($E303=$E302,IF(AE302=".",IF(MAX($Q303:AC303,0)=OPER!$AA398,".",IF(OPER!$AB398&lt;=HOUR(AE$7),MAX($Q303:AC303,0)+1,".")),","),IF(MAX($Q303:AC303,0)=OPER!$AA398,".",IF(OPER!$AB398&lt;=HOUR(AE$7),MAX($Q303:AC303,0)+1,".")))</f>
        <v>,</v>
      </c>
      <c r="AE303" s="269" t="str">
        <f>IF($E303=$E302,IF(AF302=".",IF(MAX($Q303:AD303,0)=OPER!$AA398,".",IF(OPER!$AB398&lt;=HOUR(AF$7),MAX($Q303:AD303,0)+1,".")),","),IF(MAX($Q303:AD303,0)=OPER!$AA398,".",IF(OPER!$AB398&lt;=HOUR(AF$7),MAX($Q303:AD303,0)+1,".")))</f>
        <v>,</v>
      </c>
      <c r="AF303" s="270" t="str">
        <f>IF($E303=$E302,IF(AG302=".",IF(MAX($Q303:AE303,0)=OPER!$AA398,".",IF(OPER!$AB398&lt;=HOUR(AG$7),MAX($Q303:AE303,0)+1,".")),","),IF(MAX($Q303:AE303,0)=OPER!$AA398,".",IF(OPER!$AB398&lt;=HOUR(AG$7),MAX($Q303:AE303,0)+1,".")))</f>
        <v>,</v>
      </c>
      <c r="AG303" s="271" t="str">
        <f>IF($E303=$E302,IF(AH302=".",IF(MAX($Q303:AF303,0)=OPER!$AA398,".",IF(OPER!$AB398&lt;=HOUR(AH$7),MAX($Q303:AF303,0)+1,".")),","),IF(MAX($Q303:AF303,0)=OPER!$AA398,".",IF(OPER!$AB398&lt;=HOUR(AH$7),MAX($Q303:AF303,0)+1,".")))</f>
        <v>,</v>
      </c>
      <c r="AH303" s="269" t="str">
        <f>IF($E303=$E302,IF(AI302=".",IF(MAX($Q303:AG303,0)=OPER!$AA398,".",IF(OPER!$AB398&lt;=HOUR(AI$7),MAX($Q303:AG303,0)+1,".")),","),IF(MAX($Q303:AG303,0)=OPER!$AA398,".",IF(OPER!$AB398&lt;=HOUR(AI$7),MAX($Q303:AG303,0)+1,".")))</f>
        <v>,</v>
      </c>
      <c r="AI303" s="269" t="str">
        <f>IF($E303=$E302,IF(AJ302=".",IF(MAX($Q303:AH303,0)=OPER!$AA398,".",IF(OPER!$AB398&lt;=HOUR(AJ$7),MAX($Q303:AH303,0)+1,".")),","),IF(MAX($Q303:AH303,0)=OPER!$AA398,".",IF(OPER!$AB398&lt;=HOUR(AJ$7),MAX($Q303:AH303,0)+1,".")))</f>
        <v>,</v>
      </c>
      <c r="AJ303" s="270" t="str">
        <f>IF($E303=$E302,IF(AK302=".",IF(MAX($Q303:AI303,0)=OPER!$AA398,".",IF(OPER!$AB398&lt;=HOUR(AK$7),MAX($Q303:AI303,0)+1,".")),","),IF(MAX($Q303:AI303,0)=OPER!$AA398,".",IF(OPER!$AB398&lt;=HOUR(AK$7),MAX($Q303:AI303,0)+1,".")))</f>
        <v>,</v>
      </c>
      <c r="AK303" s="271" t="str">
        <f>IF($E303=$E302,IF(AL302=".",IF(MAX($Q303:AJ303,0)=OPER!$AA398,".",IF(OPER!$AB398&lt;=HOUR(AL$7),MAX($Q303:AJ303,0)+1,".")),","),IF(MAX($Q303:AJ303,0)=OPER!$AA398,".",IF(OPER!$AB398&lt;=HOUR(AL$7),MAX($Q303:AJ303,0)+1,".")))</f>
        <v>,</v>
      </c>
      <c r="AL303" s="269" t="str">
        <f>IF($E303=$E302,IF(AM302=".",IF(MAX($Q303:AK303,0)=OPER!$AA398,".",IF(OPER!$AB398&lt;=HOUR(AM$7),MAX($Q303:AK303,0)+1,".")),","),IF(MAX($Q303:AK303,0)=OPER!$AA398,".",IF(OPER!$AB398&lt;=HOUR(AM$7),MAX($Q303:AK303,0)+1,".")))</f>
        <v>,</v>
      </c>
      <c r="AM303" s="269" t="str">
        <f>IF($E303=$E302,IF(AN302=".",IF(MAX($Q303:AL303,0)=OPER!$AA398,".",IF(OPER!$AB398&lt;=HOUR(AN$7),MAX($Q303:AL303,0)+1,".")),","),IF(MAX($Q303:AL303,0)=OPER!$AA398,".",IF(OPER!$AB398&lt;=HOUR(AN$7),MAX($Q303:AL303,0)+1,".")))</f>
        <v>,</v>
      </c>
      <c r="AN303" s="270" t="str">
        <f>IF($E303=$E302,IF(AO302=".",IF(MAX($Q303:AM303,0)=OPER!$AA398,".",IF(OPER!$AB398&lt;=HOUR(AO$7),MAX($Q303:AM303,0)+1,".")),","),IF(MAX($Q303:AM303,0)=OPER!$AA398,".",IF(OPER!$AB398&lt;=HOUR(AO$7),MAX($Q303:AM303,0)+1,".")))</f>
        <v>,</v>
      </c>
      <c r="AO303" s="271" t="str">
        <f>IF($E303=$E302,IF(AP302=".",IF(MAX($Q303:AN303,0)=OPER!$AA398,".",IF(OPER!$AB398&lt;=HOUR(AP$7),MAX($Q303:AN303,0)+1,".")),","),IF(MAX($Q303:AN303,0)=OPER!$AA398,".",IF(OPER!$AB398&lt;=HOUR(AP$7),MAX($Q303:AN303,0)+1,".")))</f>
        <v>,</v>
      </c>
      <c r="AP303" s="269" t="str">
        <f>IF($E303=$E302,IF(AQ302=".",IF(MAX($Q303:AO303,0)=OPER!$AA398,".",IF(OPER!$AB398&lt;=HOUR(AQ$7),MAX($Q303:AO303,0)+1,".")),","),IF(MAX($Q303:AO303,0)=OPER!$AA398,".",IF(OPER!$AB398&lt;=HOUR(AQ$7),MAX($Q303:AO303,0)+1,".")))</f>
        <v>,</v>
      </c>
      <c r="AQ303" s="269" t="str">
        <f>IF($E303=$E302,IF(AR302=".",IF(MAX($Q303:AP303,0)=OPER!$AA398,".",IF(OPER!$AB398&lt;=HOUR(AR$7),MAX($Q303:AP303,0)+1,".")),","),IF(MAX($Q303:AP303,0)=OPER!$AA398,".",IF(OPER!$AB398&lt;=HOUR(AR$7),MAX($Q303:AP303,0)+1,".")))</f>
        <v>,</v>
      </c>
      <c r="AR303" s="270" t="str">
        <f>IF($E303=$E302,IF(AS302=".",IF(MAX($Q303:AQ303,0)=OPER!$AA398,".",IF(OPER!$AB398&lt;=HOUR(AS$7),MAX($Q303:AQ303,0)+1,".")),","),IF(MAX($Q303:AQ303,0)=OPER!$AA398,".",IF(OPER!$AB398&lt;=HOUR(AS$7),MAX($Q303:AQ303,0)+1,".")))</f>
        <v>,</v>
      </c>
      <c r="AS303" s="271" t="str">
        <f>IF($E303=$E302,IF(AT302=".",IF(MAX($Q303:AR303,0)=OPER!$AA398,".",IF(OPER!$AB398&lt;=HOUR(AT$7),MAX($Q303:AR303,0)+1,".")),","),IF(MAX($Q303:AR303,0)=OPER!$AA398,".",IF(OPER!$AB398&lt;=HOUR(AT$7),MAX($Q303:AR303,0)+1,".")))</f>
        <v>,</v>
      </c>
      <c r="AT303" s="269" t="str">
        <f>IF($E303=$E302,IF(AU302=".",IF(MAX($Q303:AS303,0)=OPER!$AA398,".",IF(OPER!$AB398&lt;=HOUR(AU$7),MAX($Q303:AS303,0)+1,".")),","),IF(MAX($Q303:AS303,0)=OPER!$AA398,".",IF(OPER!$AB398&lt;=HOUR(AU$7),MAX($Q303:AS303,0)+1,".")))</f>
        <v>,</v>
      </c>
      <c r="AU303" s="269" t="str">
        <f>IF($E303=$E302,IF(AV302=".",IF(MAX($Q303:AT303,0)=OPER!$AA398,".",IF(OPER!$AB398&lt;=HOUR(AV$7),MAX($Q303:AT303,0)+1,".")),","),IF(MAX($Q303:AT303,0)=OPER!$AA398,".",IF(OPER!$AB398&lt;=HOUR(AV$7),MAX($Q303:AT303,0)+1,".")))</f>
        <v>,</v>
      </c>
      <c r="AV303" s="270" t="str">
        <f>IF($E303=$E302,IF(AW302=".",IF(MAX($Q303:AU303,0)=OPER!$AA398,".",IF(OPER!$AB398&lt;=HOUR(AW$7),MAX($Q303:AU303,0)+1,".")),","),IF(MAX($Q303:AU303,0)=OPER!$AA398,".",IF(OPER!$AB398&lt;=HOUR(AW$7),MAX($Q303:AU303,0)+1,".")))</f>
        <v>,</v>
      </c>
      <c r="AW303" s="271" t="str">
        <f>IF($E303=$E302,IF(AX302=".",IF(MAX($Q303:AV303,0)=OPER!$AA398,".",IF(OPER!$AB398&lt;=HOUR(AX$7),MAX($Q303:AV303,0)+1,".")),","),IF(MAX($Q303:AV303,0)=OPER!$AA398,".",IF(OPER!$AB398&lt;=HOUR(AX$7),MAX($Q303:AV303,0)+1,".")))</f>
        <v>,</v>
      </c>
      <c r="AX303" s="269" t="str">
        <f>IF($E303=$E302,IF(AY302=".",IF(MAX($Q303:AW303,0)=OPER!$AA398,".",IF(OPER!$AB398&lt;=HOUR(AY$7),MAX($Q303:AW303,0)+1,".")),","),IF(MAX($Q303:AW303,0)=OPER!$AA398,".",IF(OPER!$AB398&lt;=HOUR(AY$7),MAX($Q303:AW303,0)+1,".")))</f>
        <v>,</v>
      </c>
      <c r="AY303" s="269" t="str">
        <f>IF($E303=$E302,IF(AZ302=".",IF(MAX($Q303:AX303,0)=OPER!$AA398,".",IF(OPER!$AB398&lt;=HOUR(AZ$7),MAX($Q303:AX303,0)+1,".")),","),IF(MAX($Q303:AX303,0)=OPER!$AA398,".",IF(OPER!$AB398&lt;=HOUR(AZ$7),MAX($Q303:AX303,0)+1,".")))</f>
        <v>,</v>
      </c>
      <c r="AZ303" s="270" t="str">
        <f>IF($E303=$E302,IF(BA302=".",IF(MAX($Q303:AY303,0)=OPER!$AA398,".",IF(OPER!$AB398&lt;=HOUR(BA$7),MAX($Q303:AY303,0)+1,".")),","),IF(MAX($Q303:AY303,0)=OPER!$AA398,".",IF(OPER!$AB398&lt;=HOUR(BA$7),MAX($Q303:AY303,0)+1,".")))</f>
        <v>,</v>
      </c>
      <c r="BA303" s="30">
        <f>+OPER!AK297</f>
        <v>0</v>
      </c>
    </row>
    <row r="304" spans="1:53" ht="59.8" x14ac:dyDescent="0.2">
      <c r="A304" s="282" t="str">
        <f>IF(OPER!AF298=0,"",OPER!AF298)</f>
        <v/>
      </c>
      <c r="B304" s="109" t="str">
        <f>IF(OPER!V298=0,"",OPER!V298)</f>
        <v/>
      </c>
      <c r="C304" s="71" t="str">
        <f>IF(OPER!U298 = 0,"", OPER!U298)</f>
        <v/>
      </c>
      <c r="D304" s="30" t="str">
        <f t="shared" si="19"/>
        <v/>
      </c>
      <c r="E304" s="262" t="str">
        <f>IF(OPER!X298 = 0,"",OPER!X298)</f>
        <v/>
      </c>
      <c r="F304" s="262" t="str">
        <f>IF(OPER!I298 = 0,"",OPER!I298)</f>
        <v/>
      </c>
      <c r="G304" s="263" t="str">
        <f>IF(OPER!C298=0,"",OPER!C298)</f>
        <v/>
      </c>
      <c r="H304" s="30" t="str">
        <f>IF(OPER!R298 = 0,"",OPER!R298)</f>
        <v/>
      </c>
      <c r="I304" s="30" t="str">
        <f>IF(OPER!F298=0,"", OPER!F298)</f>
        <v/>
      </c>
      <c r="J304" s="108" t="str">
        <f>IF(OPER!G298=0,"",OPER!G298)</f>
        <v/>
      </c>
      <c r="K304" s="250">
        <f>+OPER!R298</f>
        <v>0</v>
      </c>
      <c r="L304" s="262">
        <f t="shared" si="20"/>
        <v>0</v>
      </c>
      <c r="M304" s="250">
        <f t="shared" si="21"/>
        <v>0</v>
      </c>
      <c r="N304" s="205" t="str">
        <f>IF(OPER!A298=0,"",OPER!A298)</f>
        <v/>
      </c>
      <c r="O304" s="73" t="str">
        <f>IF(OPER!AJ2154=0,"",OPER!AJ2154)</f>
        <v/>
      </c>
      <c r="P304" s="264" t="str">
        <f>IF(OPER!AH298="EJECUTADO","SI",IF(OPER!AH298="NO EJECUTADO","NO",""))</f>
        <v/>
      </c>
      <c r="Q304" s="264" t="str">
        <f>IF(OPER!AN298="EJECUTADO","SI",IF(OPER!AN298="NO EJECUTADO","NO",""))</f>
        <v/>
      </c>
      <c r="R304" s="221" t="str">
        <f>IFERROR(VLOOKUP(OPER!Z298,OPER!$AU$490:$AV$577,2,0),"NO ASIGNADO")</f>
        <v>NO ASIGNADO</v>
      </c>
      <c r="S304" s="6">
        <f>+OPER!AG298</f>
        <v>0</v>
      </c>
      <c r="T304" s="268" t="str">
        <f>IF($E304=$E303,IF(U303=".",IF(MAX($Q304:Q304,0)=OPER!$AA399,".",IF(OPER!$AB399&lt;=HOUR(U$7),MAX($Q304:Q304,0)+1,".")),","),IF(MAX($Q304:Q304,0)=OPER!$AA399,".",IF(OPER!$AB399&lt;=HOUR(U$7),MAX($Q304:Q304,0)+1,".")))</f>
        <v>,</v>
      </c>
      <c r="U304" s="269" t="str">
        <f>IF($E304=$E303,IF(V303=".",IF(MAX($Q304:T304,0)=OPER!$AA399,".",IF(OPER!$AB399&lt;=HOUR(V$7),MAX($Q304:T304,0)+1,".")),","),IF(MAX($Q304:T304,0)=OPER!$AA399,".",IF(OPER!$AB399&lt;=HOUR(V$7),MAX($Q304:T304,0)+1,".")))</f>
        <v>,</v>
      </c>
      <c r="V304" s="269" t="str">
        <f>IF($E304=$E303,IF(W303=".",IF(MAX($Q304:U304,0)=OPER!$AA399,".",IF(OPER!$AB399&lt;=HOUR(W$7),MAX($Q304:U304,0)+1,".")),","),IF(MAX($Q304:U304,0)=OPER!$AA399,".",IF(OPER!$AB399&lt;=HOUR(W$7),MAX($Q304:U304,0)+1,".")))</f>
        <v>,</v>
      </c>
      <c r="W304" s="269" t="str">
        <f>IF($E304=$E303,IF(X303=".",IF(MAX($Q304:V304,0)=OPER!$AA399,".",IF(OPER!$AB399&lt;=HOUR(X$7),MAX($Q304:V304,0)+1,".")),","),IF(MAX($Q304:V304,0)=OPER!$AA399,".",IF(OPER!$AB399&lt;=HOUR(X$7),MAX($Q304:V304,0)+1,".")))</f>
        <v>,</v>
      </c>
      <c r="X304" s="270" t="str">
        <f>IF($E304=$E303,IF(Y303=".",IF(MAX($Q304:W304,0)=OPER!$AA399,".",IF(OPER!$AB399&lt;=HOUR(Y$7),MAX($Q304:W304,0)+1,".")),","),IF(MAX($Q304:W304,0)=OPER!$AA399,".",IF(OPER!$AB399&lt;=HOUR(Y$7),MAX($Q304:W304,0)+1,".")))</f>
        <v>,</v>
      </c>
      <c r="Y304" s="271" t="str">
        <f>IF($E304=$E303,IF(Z303=".",IF(MAX($Q304:X304,0)=OPER!$AA399,".",IF(OPER!$AB399&lt;=HOUR(Z$7),MAX($Q304:X304,0)+1,".")),","),IF(MAX($Q304:X304,0)=OPER!$AA399,".",IF(OPER!$AB399&lt;=HOUR(Z$7),MAX($Q304:X304,0)+1,".")))</f>
        <v>,</v>
      </c>
      <c r="Z304" s="269" t="str">
        <f>IF($E304=$E303,IF(AA303=".",IF(MAX($Q304:Y304,0)=OPER!$AA399,".",IF(OPER!$AB399&lt;=HOUR(AA$7),MAX($Q304:Y304,0)+1,".")),","),IF(MAX($Q304:Y304,0)=OPER!$AA399,".",IF(OPER!$AB399&lt;=HOUR(AA$7),MAX($Q304:Y304,0)+1,".")))</f>
        <v>,</v>
      </c>
      <c r="AA304" s="269" t="str">
        <f>IF($E304=$E303,IF(AB303=".",IF(MAX($Q304:Z304,0)=OPER!$AA399,".",IF(OPER!$AB399&lt;=HOUR(AB$7),MAX($Q304:Z304,0)+1,".")),","),IF(MAX($Q304:Z304,0)=OPER!$AA399,".",IF(OPER!$AB399&lt;=HOUR(AB$7),MAX($Q304:Z304,0)+1,".")))</f>
        <v>,</v>
      </c>
      <c r="AB304" s="270" t="str">
        <f>IF($E304=$E303,IF(AC303=".",IF(MAX($Q304:AA304,0)=OPER!$AA399,".",IF(OPER!$AB399&lt;=HOUR(AC$7),MAX($Q304:AA304,0)+1,".")),","),IF(MAX($Q304:AA304,0)=OPER!$AA399,".",IF(OPER!$AB399&lt;=HOUR(AC$7),MAX($Q304:AA304,0)+1,".")))</f>
        <v>,</v>
      </c>
      <c r="AC304" s="271" t="str">
        <f>IF($E304=$E303,IF(AD303=".",IF(MAX($Q304:AB304,0)=OPER!$AA399,".",IF(OPER!$AB399&lt;=HOUR(AD$7),MAX($Q304:AB304,0)+1,".")),","),IF(MAX($Q304:AB304,0)=OPER!$AA399,".",IF(OPER!$AB399&lt;=HOUR(AD$7),MAX($Q304:AB304,0)+1,".")))</f>
        <v>,</v>
      </c>
      <c r="AD304" s="269" t="str">
        <f>IF($E304=$E303,IF(AE303=".",IF(MAX($Q304:AC304,0)=OPER!$AA399,".",IF(OPER!$AB399&lt;=HOUR(AE$7),MAX($Q304:AC304,0)+1,".")),","),IF(MAX($Q304:AC304,0)=OPER!$AA399,".",IF(OPER!$AB399&lt;=HOUR(AE$7),MAX($Q304:AC304,0)+1,".")))</f>
        <v>,</v>
      </c>
      <c r="AE304" s="269" t="str">
        <f>IF($E304=$E303,IF(AF303=".",IF(MAX($Q304:AD304,0)=OPER!$AA399,".",IF(OPER!$AB399&lt;=HOUR(AF$7),MAX($Q304:AD304,0)+1,".")),","),IF(MAX($Q304:AD304,0)=OPER!$AA399,".",IF(OPER!$AB399&lt;=HOUR(AF$7),MAX($Q304:AD304,0)+1,".")))</f>
        <v>,</v>
      </c>
      <c r="AF304" s="270" t="str">
        <f>IF($E304=$E303,IF(AG303=".",IF(MAX($Q304:AE304,0)=OPER!$AA399,".",IF(OPER!$AB399&lt;=HOUR(AG$7),MAX($Q304:AE304,0)+1,".")),","),IF(MAX($Q304:AE304,0)=OPER!$AA399,".",IF(OPER!$AB399&lt;=HOUR(AG$7),MAX($Q304:AE304,0)+1,".")))</f>
        <v>,</v>
      </c>
      <c r="AG304" s="271" t="str">
        <f>IF($E304=$E303,IF(AH303=".",IF(MAX($Q304:AF304,0)=OPER!$AA399,".",IF(OPER!$AB399&lt;=HOUR(AH$7),MAX($Q304:AF304,0)+1,".")),","),IF(MAX($Q304:AF304,0)=OPER!$AA399,".",IF(OPER!$AB399&lt;=HOUR(AH$7),MAX($Q304:AF304,0)+1,".")))</f>
        <v>,</v>
      </c>
      <c r="AH304" s="269" t="str">
        <f>IF($E304=$E303,IF(AI303=".",IF(MAX($Q304:AG304,0)=OPER!$AA399,".",IF(OPER!$AB399&lt;=HOUR(AI$7),MAX($Q304:AG304,0)+1,".")),","),IF(MAX($Q304:AG304,0)=OPER!$AA399,".",IF(OPER!$AB399&lt;=HOUR(AI$7),MAX($Q304:AG304,0)+1,".")))</f>
        <v>,</v>
      </c>
      <c r="AI304" s="269" t="str">
        <f>IF($E304=$E303,IF(AJ303=".",IF(MAX($Q304:AH304,0)=OPER!$AA399,".",IF(OPER!$AB399&lt;=HOUR(AJ$7),MAX($Q304:AH304,0)+1,".")),","),IF(MAX($Q304:AH304,0)=OPER!$AA399,".",IF(OPER!$AB399&lt;=HOUR(AJ$7),MAX($Q304:AH304,0)+1,".")))</f>
        <v>,</v>
      </c>
      <c r="AJ304" s="270" t="str">
        <f>IF($E304=$E303,IF(AK303=".",IF(MAX($Q304:AI304,0)=OPER!$AA399,".",IF(OPER!$AB399&lt;=HOUR(AK$7),MAX($Q304:AI304,0)+1,".")),","),IF(MAX($Q304:AI304,0)=OPER!$AA399,".",IF(OPER!$AB399&lt;=HOUR(AK$7),MAX($Q304:AI304,0)+1,".")))</f>
        <v>,</v>
      </c>
      <c r="AK304" s="271" t="str">
        <f>IF($E304=$E303,IF(AL303=".",IF(MAX($Q304:AJ304,0)=OPER!$AA399,".",IF(OPER!$AB399&lt;=HOUR(AL$7),MAX($Q304:AJ304,0)+1,".")),","),IF(MAX($Q304:AJ304,0)=OPER!$AA399,".",IF(OPER!$AB399&lt;=HOUR(AL$7),MAX($Q304:AJ304,0)+1,".")))</f>
        <v>,</v>
      </c>
      <c r="AL304" s="269" t="str">
        <f>IF($E304=$E303,IF(AM303=".",IF(MAX($Q304:AK304,0)=OPER!$AA399,".",IF(OPER!$AB399&lt;=HOUR(AM$7),MAX($Q304:AK304,0)+1,".")),","),IF(MAX($Q304:AK304,0)=OPER!$AA399,".",IF(OPER!$AB399&lt;=HOUR(AM$7),MAX($Q304:AK304,0)+1,".")))</f>
        <v>,</v>
      </c>
      <c r="AM304" s="269" t="str">
        <f>IF($E304=$E303,IF(AN303=".",IF(MAX($Q304:AL304,0)=OPER!$AA399,".",IF(OPER!$AB399&lt;=HOUR(AN$7),MAX($Q304:AL304,0)+1,".")),","),IF(MAX($Q304:AL304,0)=OPER!$AA399,".",IF(OPER!$AB399&lt;=HOUR(AN$7),MAX($Q304:AL304,0)+1,".")))</f>
        <v>,</v>
      </c>
      <c r="AN304" s="270" t="str">
        <f>IF($E304=$E303,IF(AO303=".",IF(MAX($Q304:AM304,0)=OPER!$AA399,".",IF(OPER!$AB399&lt;=HOUR(AO$7),MAX($Q304:AM304,0)+1,".")),","),IF(MAX($Q304:AM304,0)=OPER!$AA399,".",IF(OPER!$AB399&lt;=HOUR(AO$7),MAX($Q304:AM304,0)+1,".")))</f>
        <v>,</v>
      </c>
      <c r="AO304" s="271" t="str">
        <f>IF($E304=$E303,IF(AP303=".",IF(MAX($Q304:AN304,0)=OPER!$AA399,".",IF(OPER!$AB399&lt;=HOUR(AP$7),MAX($Q304:AN304,0)+1,".")),","),IF(MAX($Q304:AN304,0)=OPER!$AA399,".",IF(OPER!$AB399&lt;=HOUR(AP$7),MAX($Q304:AN304,0)+1,".")))</f>
        <v>,</v>
      </c>
      <c r="AP304" s="269" t="str">
        <f>IF($E304=$E303,IF(AQ303=".",IF(MAX($Q304:AO304,0)=OPER!$AA399,".",IF(OPER!$AB399&lt;=HOUR(AQ$7),MAX($Q304:AO304,0)+1,".")),","),IF(MAX($Q304:AO304,0)=OPER!$AA399,".",IF(OPER!$AB399&lt;=HOUR(AQ$7),MAX($Q304:AO304,0)+1,".")))</f>
        <v>,</v>
      </c>
      <c r="AQ304" s="269" t="str">
        <f>IF($E304=$E303,IF(AR303=".",IF(MAX($Q304:AP304,0)=OPER!$AA399,".",IF(OPER!$AB399&lt;=HOUR(AR$7),MAX($Q304:AP304,0)+1,".")),","),IF(MAX($Q304:AP304,0)=OPER!$AA399,".",IF(OPER!$AB399&lt;=HOUR(AR$7),MAX($Q304:AP304,0)+1,".")))</f>
        <v>,</v>
      </c>
      <c r="AR304" s="270" t="str">
        <f>IF($E304=$E303,IF(AS303=".",IF(MAX($Q304:AQ304,0)=OPER!$AA399,".",IF(OPER!$AB399&lt;=HOUR(AS$7),MAX($Q304:AQ304,0)+1,".")),","),IF(MAX($Q304:AQ304,0)=OPER!$AA399,".",IF(OPER!$AB399&lt;=HOUR(AS$7),MAX($Q304:AQ304,0)+1,".")))</f>
        <v>,</v>
      </c>
      <c r="AS304" s="271" t="str">
        <f>IF($E304=$E303,IF(AT303=".",IF(MAX($Q304:AR304,0)=OPER!$AA399,".",IF(OPER!$AB399&lt;=HOUR(AT$7),MAX($Q304:AR304,0)+1,".")),","),IF(MAX($Q304:AR304,0)=OPER!$AA399,".",IF(OPER!$AB399&lt;=HOUR(AT$7),MAX($Q304:AR304,0)+1,".")))</f>
        <v>,</v>
      </c>
      <c r="AT304" s="269" t="str">
        <f>IF($E304=$E303,IF(AU303=".",IF(MAX($Q304:AS304,0)=OPER!$AA399,".",IF(OPER!$AB399&lt;=HOUR(AU$7),MAX($Q304:AS304,0)+1,".")),","),IF(MAX($Q304:AS304,0)=OPER!$AA399,".",IF(OPER!$AB399&lt;=HOUR(AU$7),MAX($Q304:AS304,0)+1,".")))</f>
        <v>,</v>
      </c>
      <c r="AU304" s="269" t="str">
        <f>IF($E304=$E303,IF(AV303=".",IF(MAX($Q304:AT304,0)=OPER!$AA399,".",IF(OPER!$AB399&lt;=HOUR(AV$7),MAX($Q304:AT304,0)+1,".")),","),IF(MAX($Q304:AT304,0)=OPER!$AA399,".",IF(OPER!$AB399&lt;=HOUR(AV$7),MAX($Q304:AT304,0)+1,".")))</f>
        <v>,</v>
      </c>
      <c r="AV304" s="270" t="str">
        <f>IF($E304=$E303,IF(AW303=".",IF(MAX($Q304:AU304,0)=OPER!$AA399,".",IF(OPER!$AB399&lt;=HOUR(AW$7),MAX($Q304:AU304,0)+1,".")),","),IF(MAX($Q304:AU304,0)=OPER!$AA399,".",IF(OPER!$AB399&lt;=HOUR(AW$7),MAX($Q304:AU304,0)+1,".")))</f>
        <v>,</v>
      </c>
      <c r="AW304" s="271" t="str">
        <f>IF($E304=$E303,IF(AX303=".",IF(MAX($Q304:AV304,0)=OPER!$AA399,".",IF(OPER!$AB399&lt;=HOUR(AX$7),MAX($Q304:AV304,0)+1,".")),","),IF(MAX($Q304:AV304,0)=OPER!$AA399,".",IF(OPER!$AB399&lt;=HOUR(AX$7),MAX($Q304:AV304,0)+1,".")))</f>
        <v>,</v>
      </c>
      <c r="AX304" s="269" t="str">
        <f>IF($E304=$E303,IF(AY303=".",IF(MAX($Q304:AW304,0)=OPER!$AA399,".",IF(OPER!$AB399&lt;=HOUR(AY$7),MAX($Q304:AW304,0)+1,".")),","),IF(MAX($Q304:AW304,0)=OPER!$AA399,".",IF(OPER!$AB399&lt;=HOUR(AY$7),MAX($Q304:AW304,0)+1,".")))</f>
        <v>,</v>
      </c>
      <c r="AY304" s="269" t="str">
        <f>IF($E304=$E303,IF(AZ303=".",IF(MAX($Q304:AX304,0)=OPER!$AA399,".",IF(OPER!$AB399&lt;=HOUR(AZ$7),MAX($Q304:AX304,0)+1,".")),","),IF(MAX($Q304:AX304,0)=OPER!$AA399,".",IF(OPER!$AB399&lt;=HOUR(AZ$7),MAX($Q304:AX304,0)+1,".")))</f>
        <v>,</v>
      </c>
      <c r="AZ304" s="270" t="str">
        <f>IF($E304=$E303,IF(BA303=".",IF(MAX($Q304:AY304,0)=OPER!$AA399,".",IF(OPER!$AB399&lt;=HOUR(BA$7),MAX($Q304:AY304,0)+1,".")),","),IF(MAX($Q304:AY304,0)=OPER!$AA399,".",IF(OPER!$AB399&lt;=HOUR(BA$7),MAX($Q304:AY304,0)+1,".")))</f>
        <v>,</v>
      </c>
      <c r="BA304" s="30">
        <f>+OPER!AK298</f>
        <v>0</v>
      </c>
    </row>
    <row r="305" spans="1:53" ht="59.8" x14ac:dyDescent="0.2">
      <c r="A305" s="282" t="str">
        <f>IF(OPER!AF299=0,"",OPER!AF299)</f>
        <v/>
      </c>
      <c r="B305" s="109" t="str">
        <f>IF(OPER!V299=0,"",OPER!V299)</f>
        <v/>
      </c>
      <c r="C305" s="71" t="str">
        <f>IF(OPER!U299 = 0,"", OPER!U299)</f>
        <v/>
      </c>
      <c r="D305" s="30" t="str">
        <f t="shared" si="19"/>
        <v/>
      </c>
      <c r="E305" s="262" t="str">
        <f>IF(OPER!X299 = 0,"",OPER!X299)</f>
        <v/>
      </c>
      <c r="F305" s="262" t="str">
        <f>IF(OPER!I299 = 0,"",OPER!I299)</f>
        <v/>
      </c>
      <c r="G305" s="263" t="str">
        <f>IF(OPER!C299=0,"",OPER!C299)</f>
        <v/>
      </c>
      <c r="H305" s="30" t="str">
        <f>IF(OPER!R299 = 0,"",OPER!R299)</f>
        <v/>
      </c>
      <c r="I305" s="30" t="str">
        <f>IF(OPER!F299=0,"", OPER!F299)</f>
        <v/>
      </c>
      <c r="J305" s="108" t="str">
        <f>IF(OPER!G299=0,"",OPER!G299)</f>
        <v/>
      </c>
      <c r="K305" s="250">
        <f>+OPER!R299</f>
        <v>0</v>
      </c>
      <c r="L305" s="262">
        <f t="shared" si="20"/>
        <v>0</v>
      </c>
      <c r="M305" s="250">
        <f t="shared" si="21"/>
        <v>0</v>
      </c>
      <c r="N305" s="205" t="str">
        <f>IF(OPER!A299=0,"",OPER!A299)</f>
        <v/>
      </c>
      <c r="O305" s="73" t="str">
        <f>IF(OPER!AJ2155=0,"",OPER!AJ2155)</f>
        <v/>
      </c>
      <c r="P305" s="264" t="str">
        <f>IF(OPER!AH299="EJECUTADO","SI",IF(OPER!AH299="NO EJECUTADO","NO",""))</f>
        <v/>
      </c>
      <c r="Q305" s="264" t="str">
        <f>IF(OPER!AN299="EJECUTADO","SI",IF(OPER!AN299="NO EJECUTADO","NO",""))</f>
        <v/>
      </c>
      <c r="R305" s="221" t="str">
        <f>IFERROR(VLOOKUP(OPER!Z299,OPER!$AU$490:$AV$577,2,0),"NO ASIGNADO")</f>
        <v>NO ASIGNADO</v>
      </c>
      <c r="S305" s="6">
        <f>+OPER!AG299</f>
        <v>0</v>
      </c>
      <c r="T305" s="268" t="str">
        <f>IF($E305=$E304,IF(U304=".",IF(MAX($Q305:Q305,0)=OPER!$AA400,".",IF(OPER!$AB400&lt;=HOUR(U$7),MAX($Q305:Q305,0)+1,".")),","),IF(MAX($Q305:Q305,0)=OPER!$AA400,".",IF(OPER!$AB400&lt;=HOUR(U$7),MAX($Q305:Q305,0)+1,".")))</f>
        <v>,</v>
      </c>
      <c r="U305" s="269" t="str">
        <f>IF($E305=$E304,IF(V304=".",IF(MAX($Q305:T305,0)=OPER!$AA400,".",IF(OPER!$AB400&lt;=HOUR(V$7),MAX($Q305:T305,0)+1,".")),","),IF(MAX($Q305:T305,0)=OPER!$AA400,".",IF(OPER!$AB400&lt;=HOUR(V$7),MAX($Q305:T305,0)+1,".")))</f>
        <v>,</v>
      </c>
      <c r="V305" s="269" t="str">
        <f>IF($E305=$E304,IF(W304=".",IF(MAX($Q305:U305,0)=OPER!$AA400,".",IF(OPER!$AB400&lt;=HOUR(W$7),MAX($Q305:U305,0)+1,".")),","),IF(MAX($Q305:U305,0)=OPER!$AA400,".",IF(OPER!$AB400&lt;=HOUR(W$7),MAX($Q305:U305,0)+1,".")))</f>
        <v>,</v>
      </c>
      <c r="W305" s="269" t="str">
        <f>IF($E305=$E304,IF(X304=".",IF(MAX($Q305:V305,0)=OPER!$AA400,".",IF(OPER!$AB400&lt;=HOUR(X$7),MAX($Q305:V305,0)+1,".")),","),IF(MAX($Q305:V305,0)=OPER!$AA400,".",IF(OPER!$AB400&lt;=HOUR(X$7),MAX($Q305:V305,0)+1,".")))</f>
        <v>,</v>
      </c>
      <c r="X305" s="270" t="str">
        <f>IF($E305=$E304,IF(Y304=".",IF(MAX($Q305:W305,0)=OPER!$AA400,".",IF(OPER!$AB400&lt;=HOUR(Y$7),MAX($Q305:W305,0)+1,".")),","),IF(MAX($Q305:W305,0)=OPER!$AA400,".",IF(OPER!$AB400&lt;=HOUR(Y$7),MAX($Q305:W305,0)+1,".")))</f>
        <v>,</v>
      </c>
      <c r="Y305" s="271" t="str">
        <f>IF($E305=$E304,IF(Z304=".",IF(MAX($Q305:X305,0)=OPER!$AA400,".",IF(OPER!$AB400&lt;=HOUR(Z$7),MAX($Q305:X305,0)+1,".")),","),IF(MAX($Q305:X305,0)=OPER!$AA400,".",IF(OPER!$AB400&lt;=HOUR(Z$7),MAX($Q305:X305,0)+1,".")))</f>
        <v>,</v>
      </c>
      <c r="Z305" s="269" t="str">
        <f>IF($E305=$E304,IF(AA304=".",IF(MAX($Q305:Y305,0)=OPER!$AA400,".",IF(OPER!$AB400&lt;=HOUR(AA$7),MAX($Q305:Y305,0)+1,".")),","),IF(MAX($Q305:Y305,0)=OPER!$AA400,".",IF(OPER!$AB400&lt;=HOUR(AA$7),MAX($Q305:Y305,0)+1,".")))</f>
        <v>,</v>
      </c>
      <c r="AA305" s="269" t="str">
        <f>IF($E305=$E304,IF(AB304=".",IF(MAX($Q305:Z305,0)=OPER!$AA400,".",IF(OPER!$AB400&lt;=HOUR(AB$7),MAX($Q305:Z305,0)+1,".")),","),IF(MAX($Q305:Z305,0)=OPER!$AA400,".",IF(OPER!$AB400&lt;=HOUR(AB$7),MAX($Q305:Z305,0)+1,".")))</f>
        <v>,</v>
      </c>
      <c r="AB305" s="270" t="str">
        <f>IF($E305=$E304,IF(AC304=".",IF(MAX($Q305:AA305,0)=OPER!$AA400,".",IF(OPER!$AB400&lt;=HOUR(AC$7),MAX($Q305:AA305,0)+1,".")),","),IF(MAX($Q305:AA305,0)=OPER!$AA400,".",IF(OPER!$AB400&lt;=HOUR(AC$7),MAX($Q305:AA305,0)+1,".")))</f>
        <v>,</v>
      </c>
      <c r="AC305" s="271" t="str">
        <f>IF($E305=$E304,IF(AD304=".",IF(MAX($Q305:AB305,0)=OPER!$AA400,".",IF(OPER!$AB400&lt;=HOUR(AD$7),MAX($Q305:AB305,0)+1,".")),","),IF(MAX($Q305:AB305,0)=OPER!$AA400,".",IF(OPER!$AB400&lt;=HOUR(AD$7),MAX($Q305:AB305,0)+1,".")))</f>
        <v>,</v>
      </c>
      <c r="AD305" s="269" t="str">
        <f>IF($E305=$E304,IF(AE304=".",IF(MAX($Q305:AC305,0)=OPER!$AA400,".",IF(OPER!$AB400&lt;=HOUR(AE$7),MAX($Q305:AC305,0)+1,".")),","),IF(MAX($Q305:AC305,0)=OPER!$AA400,".",IF(OPER!$AB400&lt;=HOUR(AE$7),MAX($Q305:AC305,0)+1,".")))</f>
        <v>,</v>
      </c>
      <c r="AE305" s="269" t="str">
        <f>IF($E305=$E304,IF(AF304=".",IF(MAX($Q305:AD305,0)=OPER!$AA400,".",IF(OPER!$AB400&lt;=HOUR(AF$7),MAX($Q305:AD305,0)+1,".")),","),IF(MAX($Q305:AD305,0)=OPER!$AA400,".",IF(OPER!$AB400&lt;=HOUR(AF$7),MAX($Q305:AD305,0)+1,".")))</f>
        <v>,</v>
      </c>
      <c r="AF305" s="270" t="str">
        <f>IF($E305=$E304,IF(AG304=".",IF(MAX($Q305:AE305,0)=OPER!$AA400,".",IF(OPER!$AB400&lt;=HOUR(AG$7),MAX($Q305:AE305,0)+1,".")),","),IF(MAX($Q305:AE305,0)=OPER!$AA400,".",IF(OPER!$AB400&lt;=HOUR(AG$7),MAX($Q305:AE305,0)+1,".")))</f>
        <v>,</v>
      </c>
      <c r="AG305" s="271" t="str">
        <f>IF($E305=$E304,IF(AH304=".",IF(MAX($Q305:AF305,0)=OPER!$AA400,".",IF(OPER!$AB400&lt;=HOUR(AH$7),MAX($Q305:AF305,0)+1,".")),","),IF(MAX($Q305:AF305,0)=OPER!$AA400,".",IF(OPER!$AB400&lt;=HOUR(AH$7),MAX($Q305:AF305,0)+1,".")))</f>
        <v>,</v>
      </c>
      <c r="AH305" s="269" t="str">
        <f>IF($E305=$E304,IF(AI304=".",IF(MAX($Q305:AG305,0)=OPER!$AA400,".",IF(OPER!$AB400&lt;=HOUR(AI$7),MAX($Q305:AG305,0)+1,".")),","),IF(MAX($Q305:AG305,0)=OPER!$AA400,".",IF(OPER!$AB400&lt;=HOUR(AI$7),MAX($Q305:AG305,0)+1,".")))</f>
        <v>,</v>
      </c>
      <c r="AI305" s="269" t="str">
        <f>IF($E305=$E304,IF(AJ304=".",IF(MAX($Q305:AH305,0)=OPER!$AA400,".",IF(OPER!$AB400&lt;=HOUR(AJ$7),MAX($Q305:AH305,0)+1,".")),","),IF(MAX($Q305:AH305,0)=OPER!$AA400,".",IF(OPER!$AB400&lt;=HOUR(AJ$7),MAX($Q305:AH305,0)+1,".")))</f>
        <v>,</v>
      </c>
      <c r="AJ305" s="270" t="str">
        <f>IF($E305=$E304,IF(AK304=".",IF(MAX($Q305:AI305,0)=OPER!$AA400,".",IF(OPER!$AB400&lt;=HOUR(AK$7),MAX($Q305:AI305,0)+1,".")),","),IF(MAX($Q305:AI305,0)=OPER!$AA400,".",IF(OPER!$AB400&lt;=HOUR(AK$7),MAX($Q305:AI305,0)+1,".")))</f>
        <v>,</v>
      </c>
      <c r="AK305" s="271" t="str">
        <f>IF($E305=$E304,IF(AL304=".",IF(MAX($Q305:AJ305,0)=OPER!$AA400,".",IF(OPER!$AB400&lt;=HOUR(AL$7),MAX($Q305:AJ305,0)+1,".")),","),IF(MAX($Q305:AJ305,0)=OPER!$AA400,".",IF(OPER!$AB400&lt;=HOUR(AL$7),MAX($Q305:AJ305,0)+1,".")))</f>
        <v>,</v>
      </c>
      <c r="AL305" s="269" t="str">
        <f>IF($E305=$E304,IF(AM304=".",IF(MAX($Q305:AK305,0)=OPER!$AA400,".",IF(OPER!$AB400&lt;=HOUR(AM$7),MAX($Q305:AK305,0)+1,".")),","),IF(MAX($Q305:AK305,0)=OPER!$AA400,".",IF(OPER!$AB400&lt;=HOUR(AM$7),MAX($Q305:AK305,0)+1,".")))</f>
        <v>,</v>
      </c>
      <c r="AM305" s="269" t="str">
        <f>IF($E305=$E304,IF(AN304=".",IF(MAX($Q305:AL305,0)=OPER!$AA400,".",IF(OPER!$AB400&lt;=HOUR(AN$7),MAX($Q305:AL305,0)+1,".")),","),IF(MAX($Q305:AL305,0)=OPER!$AA400,".",IF(OPER!$AB400&lt;=HOUR(AN$7),MAX($Q305:AL305,0)+1,".")))</f>
        <v>,</v>
      </c>
      <c r="AN305" s="270" t="str">
        <f>IF($E305=$E304,IF(AO304=".",IF(MAX($Q305:AM305,0)=OPER!$AA400,".",IF(OPER!$AB400&lt;=HOUR(AO$7),MAX($Q305:AM305,0)+1,".")),","),IF(MAX($Q305:AM305,0)=OPER!$AA400,".",IF(OPER!$AB400&lt;=HOUR(AO$7),MAX($Q305:AM305,0)+1,".")))</f>
        <v>,</v>
      </c>
      <c r="AO305" s="271" t="str">
        <f>IF($E305=$E304,IF(AP304=".",IF(MAX($Q305:AN305,0)=OPER!$AA400,".",IF(OPER!$AB400&lt;=HOUR(AP$7),MAX($Q305:AN305,0)+1,".")),","),IF(MAX($Q305:AN305,0)=OPER!$AA400,".",IF(OPER!$AB400&lt;=HOUR(AP$7),MAX($Q305:AN305,0)+1,".")))</f>
        <v>,</v>
      </c>
      <c r="AP305" s="269" t="str">
        <f>IF($E305=$E304,IF(AQ304=".",IF(MAX($Q305:AO305,0)=OPER!$AA400,".",IF(OPER!$AB400&lt;=HOUR(AQ$7),MAX($Q305:AO305,0)+1,".")),","),IF(MAX($Q305:AO305,0)=OPER!$AA400,".",IF(OPER!$AB400&lt;=HOUR(AQ$7),MAX($Q305:AO305,0)+1,".")))</f>
        <v>,</v>
      </c>
      <c r="AQ305" s="269" t="str">
        <f>IF($E305=$E304,IF(AR304=".",IF(MAX($Q305:AP305,0)=OPER!$AA400,".",IF(OPER!$AB400&lt;=HOUR(AR$7),MAX($Q305:AP305,0)+1,".")),","),IF(MAX($Q305:AP305,0)=OPER!$AA400,".",IF(OPER!$AB400&lt;=HOUR(AR$7),MAX($Q305:AP305,0)+1,".")))</f>
        <v>,</v>
      </c>
      <c r="AR305" s="270" t="str">
        <f>IF($E305=$E304,IF(AS304=".",IF(MAX($Q305:AQ305,0)=OPER!$AA400,".",IF(OPER!$AB400&lt;=HOUR(AS$7),MAX($Q305:AQ305,0)+1,".")),","),IF(MAX($Q305:AQ305,0)=OPER!$AA400,".",IF(OPER!$AB400&lt;=HOUR(AS$7),MAX($Q305:AQ305,0)+1,".")))</f>
        <v>,</v>
      </c>
      <c r="AS305" s="271" t="str">
        <f>IF($E305=$E304,IF(AT304=".",IF(MAX($Q305:AR305,0)=OPER!$AA400,".",IF(OPER!$AB400&lt;=HOUR(AT$7),MAX($Q305:AR305,0)+1,".")),","),IF(MAX($Q305:AR305,0)=OPER!$AA400,".",IF(OPER!$AB400&lt;=HOUR(AT$7),MAX($Q305:AR305,0)+1,".")))</f>
        <v>,</v>
      </c>
      <c r="AT305" s="269" t="str">
        <f>IF($E305=$E304,IF(AU304=".",IF(MAX($Q305:AS305,0)=OPER!$AA400,".",IF(OPER!$AB400&lt;=HOUR(AU$7),MAX($Q305:AS305,0)+1,".")),","),IF(MAX($Q305:AS305,0)=OPER!$AA400,".",IF(OPER!$AB400&lt;=HOUR(AU$7),MAX($Q305:AS305,0)+1,".")))</f>
        <v>,</v>
      </c>
      <c r="AU305" s="269" t="str">
        <f>IF($E305=$E304,IF(AV304=".",IF(MAX($Q305:AT305,0)=OPER!$AA400,".",IF(OPER!$AB400&lt;=HOUR(AV$7),MAX($Q305:AT305,0)+1,".")),","),IF(MAX($Q305:AT305,0)=OPER!$AA400,".",IF(OPER!$AB400&lt;=HOUR(AV$7),MAX($Q305:AT305,0)+1,".")))</f>
        <v>,</v>
      </c>
      <c r="AV305" s="270" t="str">
        <f>IF($E305=$E304,IF(AW304=".",IF(MAX($Q305:AU305,0)=OPER!$AA400,".",IF(OPER!$AB400&lt;=HOUR(AW$7),MAX($Q305:AU305,0)+1,".")),","),IF(MAX($Q305:AU305,0)=OPER!$AA400,".",IF(OPER!$AB400&lt;=HOUR(AW$7),MAX($Q305:AU305,0)+1,".")))</f>
        <v>,</v>
      </c>
      <c r="AW305" s="271" t="str">
        <f>IF($E305=$E304,IF(AX304=".",IF(MAX($Q305:AV305,0)=OPER!$AA400,".",IF(OPER!$AB400&lt;=HOUR(AX$7),MAX($Q305:AV305,0)+1,".")),","),IF(MAX($Q305:AV305,0)=OPER!$AA400,".",IF(OPER!$AB400&lt;=HOUR(AX$7),MAX($Q305:AV305,0)+1,".")))</f>
        <v>,</v>
      </c>
      <c r="AX305" s="269" t="str">
        <f>IF($E305=$E304,IF(AY304=".",IF(MAX($Q305:AW305,0)=OPER!$AA400,".",IF(OPER!$AB400&lt;=HOUR(AY$7),MAX($Q305:AW305,0)+1,".")),","),IF(MAX($Q305:AW305,0)=OPER!$AA400,".",IF(OPER!$AB400&lt;=HOUR(AY$7),MAX($Q305:AW305,0)+1,".")))</f>
        <v>,</v>
      </c>
      <c r="AY305" s="269" t="str">
        <f>IF($E305=$E304,IF(AZ304=".",IF(MAX($Q305:AX305,0)=OPER!$AA400,".",IF(OPER!$AB400&lt;=HOUR(AZ$7),MAX($Q305:AX305,0)+1,".")),","),IF(MAX($Q305:AX305,0)=OPER!$AA400,".",IF(OPER!$AB400&lt;=HOUR(AZ$7),MAX($Q305:AX305,0)+1,".")))</f>
        <v>,</v>
      </c>
      <c r="AZ305" s="270" t="str">
        <f>IF($E305=$E304,IF(BA304=".",IF(MAX($Q305:AY305,0)=OPER!$AA400,".",IF(OPER!$AB400&lt;=HOUR(BA$7),MAX($Q305:AY305,0)+1,".")),","),IF(MAX($Q305:AY305,0)=OPER!$AA400,".",IF(OPER!$AB400&lt;=HOUR(BA$7),MAX($Q305:AY305,0)+1,".")))</f>
        <v>,</v>
      </c>
      <c r="BA305" s="30">
        <f>+OPER!AK299</f>
        <v>0</v>
      </c>
    </row>
    <row r="306" spans="1:53" ht="59.8" x14ac:dyDescent="0.2">
      <c r="A306" s="282" t="str">
        <f>IF(OPER!AF300=0,"",OPER!AF300)</f>
        <v/>
      </c>
      <c r="B306" s="109" t="str">
        <f>IF(OPER!V300=0,"",OPER!V300)</f>
        <v/>
      </c>
      <c r="C306" s="71" t="str">
        <f>IF(OPER!U300 = 0,"", OPER!U300)</f>
        <v/>
      </c>
      <c r="D306" s="30" t="str">
        <f t="shared" si="19"/>
        <v/>
      </c>
      <c r="E306" s="262" t="str">
        <f>IF(OPER!X300 = 0,"",OPER!X300)</f>
        <v/>
      </c>
      <c r="F306" s="262" t="str">
        <f>IF(OPER!I300 = 0,"",OPER!I300)</f>
        <v/>
      </c>
      <c r="G306" s="263" t="str">
        <f>IF(OPER!C300=0,"",OPER!C300)</f>
        <v/>
      </c>
      <c r="H306" s="30" t="str">
        <f>IF(OPER!R300 = 0,"",OPER!R300)</f>
        <v/>
      </c>
      <c r="I306" s="30" t="str">
        <f>IF(OPER!F300=0,"", OPER!F300)</f>
        <v/>
      </c>
      <c r="J306" s="108" t="str">
        <f>IF(OPER!G300=0,"",OPER!G300)</f>
        <v/>
      </c>
      <c r="K306" s="250">
        <f>+OPER!R300</f>
        <v>0</v>
      </c>
      <c r="L306" s="262">
        <f t="shared" si="20"/>
        <v>0</v>
      </c>
      <c r="M306" s="250">
        <f t="shared" si="21"/>
        <v>0</v>
      </c>
      <c r="N306" s="205" t="str">
        <f>IF(OPER!A300=0,"",OPER!A300)</f>
        <v/>
      </c>
      <c r="O306" s="73" t="str">
        <f>IF(OPER!AJ2156=0,"",OPER!AJ2156)</f>
        <v/>
      </c>
      <c r="P306" s="264" t="str">
        <f>IF(OPER!AH300="EJECUTADO","SI",IF(OPER!AH300="NO EJECUTADO","NO",""))</f>
        <v/>
      </c>
      <c r="Q306" s="264" t="str">
        <f>IF(OPER!AN300="EJECUTADO","SI",IF(OPER!AN300="NO EJECUTADO","NO",""))</f>
        <v/>
      </c>
      <c r="R306" s="221" t="str">
        <f>IFERROR(VLOOKUP(OPER!Z300,OPER!$AU$490:$AV$577,2,0),"NO ASIGNADO")</f>
        <v>NO ASIGNADO</v>
      </c>
      <c r="S306" s="6">
        <f>+OPER!AG300</f>
        <v>0</v>
      </c>
      <c r="T306" s="268" t="str">
        <f>IF($E306=$E305,IF(U305=".",IF(MAX($Q306:Q306,0)=OPER!$AA401,".",IF(OPER!$AB401&lt;=HOUR(U$7),MAX($Q306:Q306,0)+1,".")),","),IF(MAX($Q306:Q306,0)=OPER!$AA401,".",IF(OPER!$AB401&lt;=HOUR(U$7),MAX($Q306:Q306,0)+1,".")))</f>
        <v>,</v>
      </c>
      <c r="U306" s="269" t="str">
        <f>IF($E306=$E305,IF(V305=".",IF(MAX($Q306:T306,0)=OPER!$AA401,".",IF(OPER!$AB401&lt;=HOUR(V$7),MAX($Q306:T306,0)+1,".")),","),IF(MAX($Q306:T306,0)=OPER!$AA401,".",IF(OPER!$AB401&lt;=HOUR(V$7),MAX($Q306:T306,0)+1,".")))</f>
        <v>,</v>
      </c>
      <c r="V306" s="269" t="str">
        <f>IF($E306=$E305,IF(W305=".",IF(MAX($Q306:U306,0)=OPER!$AA401,".",IF(OPER!$AB401&lt;=HOUR(W$7),MAX($Q306:U306,0)+1,".")),","),IF(MAX($Q306:U306,0)=OPER!$AA401,".",IF(OPER!$AB401&lt;=HOUR(W$7),MAX($Q306:U306,0)+1,".")))</f>
        <v>,</v>
      </c>
      <c r="W306" s="269" t="str">
        <f>IF($E306=$E305,IF(X305=".",IF(MAX($Q306:V306,0)=OPER!$AA401,".",IF(OPER!$AB401&lt;=HOUR(X$7),MAX($Q306:V306,0)+1,".")),","),IF(MAX($Q306:V306,0)=OPER!$AA401,".",IF(OPER!$AB401&lt;=HOUR(X$7),MAX($Q306:V306,0)+1,".")))</f>
        <v>,</v>
      </c>
      <c r="X306" s="270" t="str">
        <f>IF($E306=$E305,IF(Y305=".",IF(MAX($Q306:W306,0)=OPER!$AA401,".",IF(OPER!$AB401&lt;=HOUR(Y$7),MAX($Q306:W306,0)+1,".")),","),IF(MAX($Q306:W306,0)=OPER!$AA401,".",IF(OPER!$AB401&lt;=HOUR(Y$7),MAX($Q306:W306,0)+1,".")))</f>
        <v>,</v>
      </c>
      <c r="Y306" s="271" t="str">
        <f>IF($E306=$E305,IF(Z305=".",IF(MAX($Q306:X306,0)=OPER!$AA401,".",IF(OPER!$AB401&lt;=HOUR(Z$7),MAX($Q306:X306,0)+1,".")),","),IF(MAX($Q306:X306,0)=OPER!$AA401,".",IF(OPER!$AB401&lt;=HOUR(Z$7),MAX($Q306:X306,0)+1,".")))</f>
        <v>,</v>
      </c>
      <c r="Z306" s="269" t="str">
        <f>IF($E306=$E305,IF(AA305=".",IF(MAX($Q306:Y306,0)=OPER!$AA401,".",IF(OPER!$AB401&lt;=HOUR(AA$7),MAX($Q306:Y306,0)+1,".")),","),IF(MAX($Q306:Y306,0)=OPER!$AA401,".",IF(OPER!$AB401&lt;=HOUR(AA$7),MAX($Q306:Y306,0)+1,".")))</f>
        <v>,</v>
      </c>
      <c r="AA306" s="269" t="str">
        <f>IF($E306=$E305,IF(AB305=".",IF(MAX($Q306:Z306,0)=OPER!$AA401,".",IF(OPER!$AB401&lt;=HOUR(AB$7),MAX($Q306:Z306,0)+1,".")),","),IF(MAX($Q306:Z306,0)=OPER!$AA401,".",IF(OPER!$AB401&lt;=HOUR(AB$7),MAX($Q306:Z306,0)+1,".")))</f>
        <v>,</v>
      </c>
      <c r="AB306" s="270" t="str">
        <f>IF($E306=$E305,IF(AC305=".",IF(MAX($Q306:AA306,0)=OPER!$AA401,".",IF(OPER!$AB401&lt;=HOUR(AC$7),MAX($Q306:AA306,0)+1,".")),","),IF(MAX($Q306:AA306,0)=OPER!$AA401,".",IF(OPER!$AB401&lt;=HOUR(AC$7),MAX($Q306:AA306,0)+1,".")))</f>
        <v>,</v>
      </c>
      <c r="AC306" s="271" t="str">
        <f>IF($E306=$E305,IF(AD305=".",IF(MAX($Q306:AB306,0)=OPER!$AA401,".",IF(OPER!$AB401&lt;=HOUR(AD$7),MAX($Q306:AB306,0)+1,".")),","),IF(MAX($Q306:AB306,0)=OPER!$AA401,".",IF(OPER!$AB401&lt;=HOUR(AD$7),MAX($Q306:AB306,0)+1,".")))</f>
        <v>,</v>
      </c>
      <c r="AD306" s="269" t="str">
        <f>IF($E306=$E305,IF(AE305=".",IF(MAX($Q306:AC306,0)=OPER!$AA401,".",IF(OPER!$AB401&lt;=HOUR(AE$7),MAX($Q306:AC306,0)+1,".")),","),IF(MAX($Q306:AC306,0)=OPER!$AA401,".",IF(OPER!$AB401&lt;=HOUR(AE$7),MAX($Q306:AC306,0)+1,".")))</f>
        <v>,</v>
      </c>
      <c r="AE306" s="269" t="str">
        <f>IF($E306=$E305,IF(AF305=".",IF(MAX($Q306:AD306,0)=OPER!$AA401,".",IF(OPER!$AB401&lt;=HOUR(AF$7),MAX($Q306:AD306,0)+1,".")),","),IF(MAX($Q306:AD306,0)=OPER!$AA401,".",IF(OPER!$AB401&lt;=HOUR(AF$7),MAX($Q306:AD306,0)+1,".")))</f>
        <v>,</v>
      </c>
      <c r="AF306" s="270" t="str">
        <f>IF($E306=$E305,IF(AG305=".",IF(MAX($Q306:AE306,0)=OPER!$AA401,".",IF(OPER!$AB401&lt;=HOUR(AG$7),MAX($Q306:AE306,0)+1,".")),","),IF(MAX($Q306:AE306,0)=OPER!$AA401,".",IF(OPER!$AB401&lt;=HOUR(AG$7),MAX($Q306:AE306,0)+1,".")))</f>
        <v>,</v>
      </c>
      <c r="AG306" s="271" t="str">
        <f>IF($E306=$E305,IF(AH305=".",IF(MAX($Q306:AF306,0)=OPER!$AA401,".",IF(OPER!$AB401&lt;=HOUR(AH$7),MAX($Q306:AF306,0)+1,".")),","),IF(MAX($Q306:AF306,0)=OPER!$AA401,".",IF(OPER!$AB401&lt;=HOUR(AH$7),MAX($Q306:AF306,0)+1,".")))</f>
        <v>,</v>
      </c>
      <c r="AH306" s="269" t="str">
        <f>IF($E306=$E305,IF(AI305=".",IF(MAX($Q306:AG306,0)=OPER!$AA401,".",IF(OPER!$AB401&lt;=HOUR(AI$7),MAX($Q306:AG306,0)+1,".")),","),IF(MAX($Q306:AG306,0)=OPER!$AA401,".",IF(OPER!$AB401&lt;=HOUR(AI$7),MAX($Q306:AG306,0)+1,".")))</f>
        <v>,</v>
      </c>
      <c r="AI306" s="269" t="str">
        <f>IF($E306=$E305,IF(AJ305=".",IF(MAX($Q306:AH306,0)=OPER!$AA401,".",IF(OPER!$AB401&lt;=HOUR(AJ$7),MAX($Q306:AH306,0)+1,".")),","),IF(MAX($Q306:AH306,0)=OPER!$AA401,".",IF(OPER!$AB401&lt;=HOUR(AJ$7),MAX($Q306:AH306,0)+1,".")))</f>
        <v>,</v>
      </c>
      <c r="AJ306" s="270" t="str">
        <f>IF($E306=$E305,IF(AK305=".",IF(MAX($Q306:AI306,0)=OPER!$AA401,".",IF(OPER!$AB401&lt;=HOUR(AK$7),MAX($Q306:AI306,0)+1,".")),","),IF(MAX($Q306:AI306,0)=OPER!$AA401,".",IF(OPER!$AB401&lt;=HOUR(AK$7),MAX($Q306:AI306,0)+1,".")))</f>
        <v>,</v>
      </c>
      <c r="AK306" s="271" t="str">
        <f>IF($E306=$E305,IF(AL305=".",IF(MAX($Q306:AJ306,0)=OPER!$AA401,".",IF(OPER!$AB401&lt;=HOUR(AL$7),MAX($Q306:AJ306,0)+1,".")),","),IF(MAX($Q306:AJ306,0)=OPER!$AA401,".",IF(OPER!$AB401&lt;=HOUR(AL$7),MAX($Q306:AJ306,0)+1,".")))</f>
        <v>,</v>
      </c>
      <c r="AL306" s="269" t="str">
        <f>IF($E306=$E305,IF(AM305=".",IF(MAX($Q306:AK306,0)=OPER!$AA401,".",IF(OPER!$AB401&lt;=HOUR(AM$7),MAX($Q306:AK306,0)+1,".")),","),IF(MAX($Q306:AK306,0)=OPER!$AA401,".",IF(OPER!$AB401&lt;=HOUR(AM$7),MAX($Q306:AK306,0)+1,".")))</f>
        <v>,</v>
      </c>
      <c r="AM306" s="269" t="str">
        <f>IF($E306=$E305,IF(AN305=".",IF(MAX($Q306:AL306,0)=OPER!$AA401,".",IF(OPER!$AB401&lt;=HOUR(AN$7),MAX($Q306:AL306,0)+1,".")),","),IF(MAX($Q306:AL306,0)=OPER!$AA401,".",IF(OPER!$AB401&lt;=HOUR(AN$7),MAX($Q306:AL306,0)+1,".")))</f>
        <v>,</v>
      </c>
      <c r="AN306" s="270" t="str">
        <f>IF($E306=$E305,IF(AO305=".",IF(MAX($Q306:AM306,0)=OPER!$AA401,".",IF(OPER!$AB401&lt;=HOUR(AO$7),MAX($Q306:AM306,0)+1,".")),","),IF(MAX($Q306:AM306,0)=OPER!$AA401,".",IF(OPER!$AB401&lt;=HOUR(AO$7),MAX($Q306:AM306,0)+1,".")))</f>
        <v>,</v>
      </c>
      <c r="AO306" s="271" t="str">
        <f>IF($E306=$E305,IF(AP305=".",IF(MAX($Q306:AN306,0)=OPER!$AA401,".",IF(OPER!$AB401&lt;=HOUR(AP$7),MAX($Q306:AN306,0)+1,".")),","),IF(MAX($Q306:AN306,0)=OPER!$AA401,".",IF(OPER!$AB401&lt;=HOUR(AP$7),MAX($Q306:AN306,0)+1,".")))</f>
        <v>,</v>
      </c>
      <c r="AP306" s="269" t="str">
        <f>IF($E306=$E305,IF(AQ305=".",IF(MAX($Q306:AO306,0)=OPER!$AA401,".",IF(OPER!$AB401&lt;=HOUR(AQ$7),MAX($Q306:AO306,0)+1,".")),","),IF(MAX($Q306:AO306,0)=OPER!$AA401,".",IF(OPER!$AB401&lt;=HOUR(AQ$7),MAX($Q306:AO306,0)+1,".")))</f>
        <v>,</v>
      </c>
      <c r="AQ306" s="269" t="str">
        <f>IF($E306=$E305,IF(AR305=".",IF(MAX($Q306:AP306,0)=OPER!$AA401,".",IF(OPER!$AB401&lt;=HOUR(AR$7),MAX($Q306:AP306,0)+1,".")),","),IF(MAX($Q306:AP306,0)=OPER!$AA401,".",IF(OPER!$AB401&lt;=HOUR(AR$7),MAX($Q306:AP306,0)+1,".")))</f>
        <v>,</v>
      </c>
      <c r="AR306" s="270" t="str">
        <f>IF($E306=$E305,IF(AS305=".",IF(MAX($Q306:AQ306,0)=OPER!$AA401,".",IF(OPER!$AB401&lt;=HOUR(AS$7),MAX($Q306:AQ306,0)+1,".")),","),IF(MAX($Q306:AQ306,0)=OPER!$AA401,".",IF(OPER!$AB401&lt;=HOUR(AS$7),MAX($Q306:AQ306,0)+1,".")))</f>
        <v>,</v>
      </c>
      <c r="AS306" s="271" t="str">
        <f>IF($E306=$E305,IF(AT305=".",IF(MAX($Q306:AR306,0)=OPER!$AA401,".",IF(OPER!$AB401&lt;=HOUR(AT$7),MAX($Q306:AR306,0)+1,".")),","),IF(MAX($Q306:AR306,0)=OPER!$AA401,".",IF(OPER!$AB401&lt;=HOUR(AT$7),MAX($Q306:AR306,0)+1,".")))</f>
        <v>,</v>
      </c>
      <c r="AT306" s="269" t="str">
        <f>IF($E306=$E305,IF(AU305=".",IF(MAX($Q306:AS306,0)=OPER!$AA401,".",IF(OPER!$AB401&lt;=HOUR(AU$7),MAX($Q306:AS306,0)+1,".")),","),IF(MAX($Q306:AS306,0)=OPER!$AA401,".",IF(OPER!$AB401&lt;=HOUR(AU$7),MAX($Q306:AS306,0)+1,".")))</f>
        <v>,</v>
      </c>
      <c r="AU306" s="269" t="str">
        <f>IF($E306=$E305,IF(AV305=".",IF(MAX($Q306:AT306,0)=OPER!$AA401,".",IF(OPER!$AB401&lt;=HOUR(AV$7),MAX($Q306:AT306,0)+1,".")),","),IF(MAX($Q306:AT306,0)=OPER!$AA401,".",IF(OPER!$AB401&lt;=HOUR(AV$7),MAX($Q306:AT306,0)+1,".")))</f>
        <v>,</v>
      </c>
      <c r="AV306" s="270" t="str">
        <f>IF($E306=$E305,IF(AW305=".",IF(MAX($Q306:AU306,0)=OPER!$AA401,".",IF(OPER!$AB401&lt;=HOUR(AW$7),MAX($Q306:AU306,0)+1,".")),","),IF(MAX($Q306:AU306,0)=OPER!$AA401,".",IF(OPER!$AB401&lt;=HOUR(AW$7),MAX($Q306:AU306,0)+1,".")))</f>
        <v>,</v>
      </c>
      <c r="AW306" s="271" t="str">
        <f>IF($E306=$E305,IF(AX305=".",IF(MAX($Q306:AV306,0)=OPER!$AA401,".",IF(OPER!$AB401&lt;=HOUR(AX$7),MAX($Q306:AV306,0)+1,".")),","),IF(MAX($Q306:AV306,0)=OPER!$AA401,".",IF(OPER!$AB401&lt;=HOUR(AX$7),MAX($Q306:AV306,0)+1,".")))</f>
        <v>,</v>
      </c>
      <c r="AX306" s="269" t="str">
        <f>IF($E306=$E305,IF(AY305=".",IF(MAX($Q306:AW306,0)=OPER!$AA401,".",IF(OPER!$AB401&lt;=HOUR(AY$7),MAX($Q306:AW306,0)+1,".")),","),IF(MAX($Q306:AW306,0)=OPER!$AA401,".",IF(OPER!$AB401&lt;=HOUR(AY$7),MAX($Q306:AW306,0)+1,".")))</f>
        <v>,</v>
      </c>
      <c r="AY306" s="269" t="str">
        <f>IF($E306=$E305,IF(AZ305=".",IF(MAX($Q306:AX306,0)=OPER!$AA401,".",IF(OPER!$AB401&lt;=HOUR(AZ$7),MAX($Q306:AX306,0)+1,".")),","),IF(MAX($Q306:AX306,0)=OPER!$AA401,".",IF(OPER!$AB401&lt;=HOUR(AZ$7),MAX($Q306:AX306,0)+1,".")))</f>
        <v>,</v>
      </c>
      <c r="AZ306" s="270" t="str">
        <f>IF($E306=$E305,IF(BA305=".",IF(MAX($Q306:AY306,0)=OPER!$AA401,".",IF(OPER!$AB401&lt;=HOUR(BA$7),MAX($Q306:AY306,0)+1,".")),","),IF(MAX($Q306:AY306,0)=OPER!$AA401,".",IF(OPER!$AB401&lt;=HOUR(BA$7),MAX($Q306:AY306,0)+1,".")))</f>
        <v>,</v>
      </c>
      <c r="BA306" s="30">
        <f>+OPER!AK300</f>
        <v>0</v>
      </c>
    </row>
    <row r="307" spans="1:53" ht="59.8" x14ac:dyDescent="0.2">
      <c r="A307" s="282" t="str">
        <f>IF(OPER!AF301=0,"",OPER!AF301)</f>
        <v/>
      </c>
      <c r="B307" s="109" t="str">
        <f>IF(OPER!V301=0,"",OPER!V301)</f>
        <v/>
      </c>
      <c r="C307" s="71" t="str">
        <f>IF(OPER!U301 = 0,"", OPER!U301)</f>
        <v/>
      </c>
      <c r="D307" s="30" t="str">
        <f t="shared" si="19"/>
        <v/>
      </c>
      <c r="E307" s="262" t="str">
        <f>IF(OPER!X301 = 0,"",OPER!X301)</f>
        <v/>
      </c>
      <c r="F307" s="262" t="str">
        <f>IF(OPER!I301 = 0,"",OPER!I301)</f>
        <v/>
      </c>
      <c r="G307" s="263" t="str">
        <f>IF(OPER!C301=0,"",OPER!C301)</f>
        <v/>
      </c>
      <c r="H307" s="30" t="str">
        <f>IF(OPER!R301 = 0,"",OPER!R301)</f>
        <v/>
      </c>
      <c r="I307" s="30" t="str">
        <f>IF(OPER!F301=0,"", OPER!F301)</f>
        <v/>
      </c>
      <c r="J307" s="108" t="str">
        <f>IF(OPER!G301=0,"",OPER!G301)</f>
        <v/>
      </c>
      <c r="K307" s="250">
        <f>+OPER!R301</f>
        <v>0</v>
      </c>
      <c r="L307" s="262">
        <f t="shared" si="20"/>
        <v>0</v>
      </c>
      <c r="M307" s="250">
        <f t="shared" si="21"/>
        <v>0</v>
      </c>
      <c r="N307" s="205" t="str">
        <f>IF(OPER!A301=0,"",OPER!A301)</f>
        <v/>
      </c>
      <c r="O307" s="73" t="str">
        <f>IF(OPER!AJ2157=0,"",OPER!AJ2157)</f>
        <v/>
      </c>
      <c r="P307" s="264" t="str">
        <f>IF(OPER!AH301="EJECUTADO","SI",IF(OPER!AH301="NO EJECUTADO","NO",""))</f>
        <v/>
      </c>
      <c r="Q307" s="264" t="str">
        <f>IF(OPER!AN301="EJECUTADO","SI",IF(OPER!AN301="NO EJECUTADO","NO",""))</f>
        <v/>
      </c>
      <c r="R307" s="221" t="str">
        <f>IFERROR(VLOOKUP(OPER!Z301,OPER!$AU$490:$AV$577,2,0),"NO ASIGNADO")</f>
        <v>NO ASIGNADO</v>
      </c>
      <c r="S307" s="6">
        <f>+OPER!AG301</f>
        <v>0</v>
      </c>
      <c r="T307" s="268" t="str">
        <f>IF($E307=$E306,IF(U306=".",IF(MAX($Q307:Q307,0)=OPER!$AA402,".",IF(OPER!$AB402&lt;=HOUR(U$7),MAX($Q307:Q307,0)+1,".")),","),IF(MAX($Q307:Q307,0)=OPER!$AA402,".",IF(OPER!$AB402&lt;=HOUR(U$7),MAX($Q307:Q307,0)+1,".")))</f>
        <v>,</v>
      </c>
      <c r="U307" s="269" t="str">
        <f>IF($E307=$E306,IF(V306=".",IF(MAX($Q307:T307,0)=OPER!$AA402,".",IF(OPER!$AB402&lt;=HOUR(V$7),MAX($Q307:T307,0)+1,".")),","),IF(MAX($Q307:T307,0)=OPER!$AA402,".",IF(OPER!$AB402&lt;=HOUR(V$7),MAX($Q307:T307,0)+1,".")))</f>
        <v>,</v>
      </c>
      <c r="V307" s="269" t="str">
        <f>IF($E307=$E306,IF(W306=".",IF(MAX($Q307:U307,0)=OPER!$AA402,".",IF(OPER!$AB402&lt;=HOUR(W$7),MAX($Q307:U307,0)+1,".")),","),IF(MAX($Q307:U307,0)=OPER!$AA402,".",IF(OPER!$AB402&lt;=HOUR(W$7),MAX($Q307:U307,0)+1,".")))</f>
        <v>,</v>
      </c>
      <c r="W307" s="269" t="str">
        <f>IF($E307=$E306,IF(X306=".",IF(MAX($Q307:V307,0)=OPER!$AA402,".",IF(OPER!$AB402&lt;=HOUR(X$7),MAX($Q307:V307,0)+1,".")),","),IF(MAX($Q307:V307,0)=OPER!$AA402,".",IF(OPER!$AB402&lt;=HOUR(X$7),MAX($Q307:V307,0)+1,".")))</f>
        <v>,</v>
      </c>
      <c r="X307" s="270" t="str">
        <f>IF($E307=$E306,IF(Y306=".",IF(MAX($Q307:W307,0)=OPER!$AA402,".",IF(OPER!$AB402&lt;=HOUR(Y$7),MAX($Q307:W307,0)+1,".")),","),IF(MAX($Q307:W307,0)=OPER!$AA402,".",IF(OPER!$AB402&lt;=HOUR(Y$7),MAX($Q307:W307,0)+1,".")))</f>
        <v>,</v>
      </c>
      <c r="Y307" s="271" t="str">
        <f>IF($E307=$E306,IF(Z306=".",IF(MAX($Q307:X307,0)=OPER!$AA402,".",IF(OPER!$AB402&lt;=HOUR(Z$7),MAX($Q307:X307,0)+1,".")),","),IF(MAX($Q307:X307,0)=OPER!$AA402,".",IF(OPER!$AB402&lt;=HOUR(Z$7),MAX($Q307:X307,0)+1,".")))</f>
        <v>,</v>
      </c>
      <c r="Z307" s="269" t="str">
        <f>IF($E307=$E306,IF(AA306=".",IF(MAX($Q307:Y307,0)=OPER!$AA402,".",IF(OPER!$AB402&lt;=HOUR(AA$7),MAX($Q307:Y307,0)+1,".")),","),IF(MAX($Q307:Y307,0)=OPER!$AA402,".",IF(OPER!$AB402&lt;=HOUR(AA$7),MAX($Q307:Y307,0)+1,".")))</f>
        <v>,</v>
      </c>
      <c r="AA307" s="269" t="str">
        <f>IF($E307=$E306,IF(AB306=".",IF(MAX($Q307:Z307,0)=OPER!$AA402,".",IF(OPER!$AB402&lt;=HOUR(AB$7),MAX($Q307:Z307,0)+1,".")),","),IF(MAX($Q307:Z307,0)=OPER!$AA402,".",IF(OPER!$AB402&lt;=HOUR(AB$7),MAX($Q307:Z307,0)+1,".")))</f>
        <v>,</v>
      </c>
      <c r="AB307" s="270" t="str">
        <f>IF($E307=$E306,IF(AC306=".",IF(MAX($Q307:AA307,0)=OPER!$AA402,".",IF(OPER!$AB402&lt;=HOUR(AC$7),MAX($Q307:AA307,0)+1,".")),","),IF(MAX($Q307:AA307,0)=OPER!$AA402,".",IF(OPER!$AB402&lt;=HOUR(AC$7),MAX($Q307:AA307,0)+1,".")))</f>
        <v>,</v>
      </c>
      <c r="AC307" s="271" t="str">
        <f>IF($E307=$E306,IF(AD306=".",IF(MAX($Q307:AB307,0)=OPER!$AA402,".",IF(OPER!$AB402&lt;=HOUR(AD$7),MAX($Q307:AB307,0)+1,".")),","),IF(MAX($Q307:AB307,0)=OPER!$AA402,".",IF(OPER!$AB402&lt;=HOUR(AD$7),MAX($Q307:AB307,0)+1,".")))</f>
        <v>,</v>
      </c>
      <c r="AD307" s="269" t="str">
        <f>IF($E307=$E306,IF(AE306=".",IF(MAX($Q307:AC307,0)=OPER!$AA402,".",IF(OPER!$AB402&lt;=HOUR(AE$7),MAX($Q307:AC307,0)+1,".")),","),IF(MAX($Q307:AC307,0)=OPER!$AA402,".",IF(OPER!$AB402&lt;=HOUR(AE$7),MAX($Q307:AC307,0)+1,".")))</f>
        <v>,</v>
      </c>
      <c r="AE307" s="269" t="str">
        <f>IF($E307=$E306,IF(AF306=".",IF(MAX($Q307:AD307,0)=OPER!$AA402,".",IF(OPER!$AB402&lt;=HOUR(AF$7),MAX($Q307:AD307,0)+1,".")),","),IF(MAX($Q307:AD307,0)=OPER!$AA402,".",IF(OPER!$AB402&lt;=HOUR(AF$7),MAX($Q307:AD307,0)+1,".")))</f>
        <v>,</v>
      </c>
      <c r="AF307" s="270" t="str">
        <f>IF($E307=$E306,IF(AG306=".",IF(MAX($Q307:AE307,0)=OPER!$AA402,".",IF(OPER!$AB402&lt;=HOUR(AG$7),MAX($Q307:AE307,0)+1,".")),","),IF(MAX($Q307:AE307,0)=OPER!$AA402,".",IF(OPER!$AB402&lt;=HOUR(AG$7),MAX($Q307:AE307,0)+1,".")))</f>
        <v>,</v>
      </c>
      <c r="AG307" s="271" t="str">
        <f>IF($E307=$E306,IF(AH306=".",IF(MAX($Q307:AF307,0)=OPER!$AA402,".",IF(OPER!$AB402&lt;=HOUR(AH$7),MAX($Q307:AF307,0)+1,".")),","),IF(MAX($Q307:AF307,0)=OPER!$AA402,".",IF(OPER!$AB402&lt;=HOUR(AH$7),MAX($Q307:AF307,0)+1,".")))</f>
        <v>,</v>
      </c>
      <c r="AH307" s="269" t="str">
        <f>IF($E307=$E306,IF(AI306=".",IF(MAX($Q307:AG307,0)=OPER!$AA402,".",IF(OPER!$AB402&lt;=HOUR(AI$7),MAX($Q307:AG307,0)+1,".")),","),IF(MAX($Q307:AG307,0)=OPER!$AA402,".",IF(OPER!$AB402&lt;=HOUR(AI$7),MAX($Q307:AG307,0)+1,".")))</f>
        <v>,</v>
      </c>
      <c r="AI307" s="269" t="str">
        <f>IF($E307=$E306,IF(AJ306=".",IF(MAX($Q307:AH307,0)=OPER!$AA402,".",IF(OPER!$AB402&lt;=HOUR(AJ$7),MAX($Q307:AH307,0)+1,".")),","),IF(MAX($Q307:AH307,0)=OPER!$AA402,".",IF(OPER!$AB402&lt;=HOUR(AJ$7),MAX($Q307:AH307,0)+1,".")))</f>
        <v>,</v>
      </c>
      <c r="AJ307" s="270" t="str">
        <f>IF($E307=$E306,IF(AK306=".",IF(MAX($Q307:AI307,0)=OPER!$AA402,".",IF(OPER!$AB402&lt;=HOUR(AK$7),MAX($Q307:AI307,0)+1,".")),","),IF(MAX($Q307:AI307,0)=OPER!$AA402,".",IF(OPER!$AB402&lt;=HOUR(AK$7),MAX($Q307:AI307,0)+1,".")))</f>
        <v>,</v>
      </c>
      <c r="AK307" s="271" t="str">
        <f>IF($E307=$E306,IF(AL306=".",IF(MAX($Q307:AJ307,0)=OPER!$AA402,".",IF(OPER!$AB402&lt;=HOUR(AL$7),MAX($Q307:AJ307,0)+1,".")),","),IF(MAX($Q307:AJ307,0)=OPER!$AA402,".",IF(OPER!$AB402&lt;=HOUR(AL$7),MAX($Q307:AJ307,0)+1,".")))</f>
        <v>,</v>
      </c>
      <c r="AL307" s="269" t="str">
        <f>IF($E307=$E306,IF(AM306=".",IF(MAX($Q307:AK307,0)=OPER!$AA402,".",IF(OPER!$AB402&lt;=HOUR(AM$7),MAX($Q307:AK307,0)+1,".")),","),IF(MAX($Q307:AK307,0)=OPER!$AA402,".",IF(OPER!$AB402&lt;=HOUR(AM$7),MAX($Q307:AK307,0)+1,".")))</f>
        <v>,</v>
      </c>
      <c r="AM307" s="269" t="str">
        <f>IF($E307=$E306,IF(AN306=".",IF(MAX($Q307:AL307,0)=OPER!$AA402,".",IF(OPER!$AB402&lt;=HOUR(AN$7),MAX($Q307:AL307,0)+1,".")),","),IF(MAX($Q307:AL307,0)=OPER!$AA402,".",IF(OPER!$AB402&lt;=HOUR(AN$7),MAX($Q307:AL307,0)+1,".")))</f>
        <v>,</v>
      </c>
      <c r="AN307" s="270" t="str">
        <f>IF($E307=$E306,IF(AO306=".",IF(MAX($Q307:AM307,0)=OPER!$AA402,".",IF(OPER!$AB402&lt;=HOUR(AO$7),MAX($Q307:AM307,0)+1,".")),","),IF(MAX($Q307:AM307,0)=OPER!$AA402,".",IF(OPER!$AB402&lt;=HOUR(AO$7),MAX($Q307:AM307,0)+1,".")))</f>
        <v>,</v>
      </c>
      <c r="AO307" s="271" t="str">
        <f>IF($E307=$E306,IF(AP306=".",IF(MAX($Q307:AN307,0)=OPER!$AA402,".",IF(OPER!$AB402&lt;=HOUR(AP$7),MAX($Q307:AN307,0)+1,".")),","),IF(MAX($Q307:AN307,0)=OPER!$AA402,".",IF(OPER!$AB402&lt;=HOUR(AP$7),MAX($Q307:AN307,0)+1,".")))</f>
        <v>,</v>
      </c>
      <c r="AP307" s="269" t="str">
        <f>IF($E307=$E306,IF(AQ306=".",IF(MAX($Q307:AO307,0)=OPER!$AA402,".",IF(OPER!$AB402&lt;=HOUR(AQ$7),MAX($Q307:AO307,0)+1,".")),","),IF(MAX($Q307:AO307,0)=OPER!$AA402,".",IF(OPER!$AB402&lt;=HOUR(AQ$7),MAX($Q307:AO307,0)+1,".")))</f>
        <v>,</v>
      </c>
      <c r="AQ307" s="269" t="str">
        <f>IF($E307=$E306,IF(AR306=".",IF(MAX($Q307:AP307,0)=OPER!$AA402,".",IF(OPER!$AB402&lt;=HOUR(AR$7),MAX($Q307:AP307,0)+1,".")),","),IF(MAX($Q307:AP307,0)=OPER!$AA402,".",IF(OPER!$AB402&lt;=HOUR(AR$7),MAX($Q307:AP307,0)+1,".")))</f>
        <v>,</v>
      </c>
      <c r="AR307" s="270" t="str">
        <f>IF($E307=$E306,IF(AS306=".",IF(MAX($Q307:AQ307,0)=OPER!$AA402,".",IF(OPER!$AB402&lt;=HOUR(AS$7),MAX($Q307:AQ307,0)+1,".")),","),IF(MAX($Q307:AQ307,0)=OPER!$AA402,".",IF(OPER!$AB402&lt;=HOUR(AS$7),MAX($Q307:AQ307,0)+1,".")))</f>
        <v>,</v>
      </c>
      <c r="AS307" s="271" t="str">
        <f>IF($E307=$E306,IF(AT306=".",IF(MAX($Q307:AR307,0)=OPER!$AA402,".",IF(OPER!$AB402&lt;=HOUR(AT$7),MAX($Q307:AR307,0)+1,".")),","),IF(MAX($Q307:AR307,0)=OPER!$AA402,".",IF(OPER!$AB402&lt;=HOUR(AT$7),MAX($Q307:AR307,0)+1,".")))</f>
        <v>,</v>
      </c>
      <c r="AT307" s="269" t="str">
        <f>IF($E307=$E306,IF(AU306=".",IF(MAX($Q307:AS307,0)=OPER!$AA402,".",IF(OPER!$AB402&lt;=HOUR(AU$7),MAX($Q307:AS307,0)+1,".")),","),IF(MAX($Q307:AS307,0)=OPER!$AA402,".",IF(OPER!$AB402&lt;=HOUR(AU$7),MAX($Q307:AS307,0)+1,".")))</f>
        <v>,</v>
      </c>
      <c r="AU307" s="269" t="str">
        <f>IF($E307=$E306,IF(AV306=".",IF(MAX($Q307:AT307,0)=OPER!$AA402,".",IF(OPER!$AB402&lt;=HOUR(AV$7),MAX($Q307:AT307,0)+1,".")),","),IF(MAX($Q307:AT307,0)=OPER!$AA402,".",IF(OPER!$AB402&lt;=HOUR(AV$7),MAX($Q307:AT307,0)+1,".")))</f>
        <v>,</v>
      </c>
      <c r="AV307" s="270" t="str">
        <f>IF($E307=$E306,IF(AW306=".",IF(MAX($Q307:AU307,0)=OPER!$AA402,".",IF(OPER!$AB402&lt;=HOUR(AW$7),MAX($Q307:AU307,0)+1,".")),","),IF(MAX($Q307:AU307,0)=OPER!$AA402,".",IF(OPER!$AB402&lt;=HOUR(AW$7),MAX($Q307:AU307,0)+1,".")))</f>
        <v>,</v>
      </c>
      <c r="AW307" s="271" t="str">
        <f>IF($E307=$E306,IF(AX306=".",IF(MAX($Q307:AV307,0)=OPER!$AA402,".",IF(OPER!$AB402&lt;=HOUR(AX$7),MAX($Q307:AV307,0)+1,".")),","),IF(MAX($Q307:AV307,0)=OPER!$AA402,".",IF(OPER!$AB402&lt;=HOUR(AX$7),MAX($Q307:AV307,0)+1,".")))</f>
        <v>,</v>
      </c>
      <c r="AX307" s="269" t="str">
        <f>IF($E307=$E306,IF(AY306=".",IF(MAX($Q307:AW307,0)=OPER!$AA402,".",IF(OPER!$AB402&lt;=HOUR(AY$7),MAX($Q307:AW307,0)+1,".")),","),IF(MAX($Q307:AW307,0)=OPER!$AA402,".",IF(OPER!$AB402&lt;=HOUR(AY$7),MAX($Q307:AW307,0)+1,".")))</f>
        <v>,</v>
      </c>
      <c r="AY307" s="269" t="str">
        <f>IF($E307=$E306,IF(AZ306=".",IF(MAX($Q307:AX307,0)=OPER!$AA402,".",IF(OPER!$AB402&lt;=HOUR(AZ$7),MAX($Q307:AX307,0)+1,".")),","),IF(MAX($Q307:AX307,0)=OPER!$AA402,".",IF(OPER!$AB402&lt;=HOUR(AZ$7),MAX($Q307:AX307,0)+1,".")))</f>
        <v>,</v>
      </c>
      <c r="AZ307" s="270" t="str">
        <f>IF($E307=$E306,IF(BA306=".",IF(MAX($Q307:AY307,0)=OPER!$AA402,".",IF(OPER!$AB402&lt;=HOUR(BA$7),MAX($Q307:AY307,0)+1,".")),","),IF(MAX($Q307:AY307,0)=OPER!$AA402,".",IF(OPER!$AB402&lt;=HOUR(BA$7),MAX($Q307:AY307,0)+1,".")))</f>
        <v>,</v>
      </c>
      <c r="BA307" s="30">
        <f>+OPER!AK301</f>
        <v>0</v>
      </c>
    </row>
    <row r="308" spans="1:53" ht="59.8" x14ac:dyDescent="0.2">
      <c r="A308" s="282" t="str">
        <f>IF(OPER!AF302=0,"",OPER!AF302)</f>
        <v/>
      </c>
      <c r="B308" s="109" t="str">
        <f>IF(OPER!V302=0,"",OPER!V302)</f>
        <v/>
      </c>
      <c r="C308" s="71" t="str">
        <f>IF(OPER!U302 = 0,"", OPER!U302)</f>
        <v/>
      </c>
      <c r="D308" s="30" t="str">
        <f t="shared" si="19"/>
        <v/>
      </c>
      <c r="E308" s="262" t="str">
        <f>IF(OPER!X302 = 0,"",OPER!X302)</f>
        <v/>
      </c>
      <c r="F308" s="262" t="str">
        <f>IF(OPER!I302 = 0,"",OPER!I302)</f>
        <v/>
      </c>
      <c r="G308" s="263" t="str">
        <f>IF(OPER!C302=0,"",OPER!C302)</f>
        <v/>
      </c>
      <c r="H308" s="30" t="str">
        <f>IF(OPER!R302 = 0,"",OPER!R302)</f>
        <v/>
      </c>
      <c r="I308" s="30" t="str">
        <f>IF(OPER!F302=0,"", OPER!F302)</f>
        <v/>
      </c>
      <c r="J308" s="108" t="str">
        <f>IF(OPER!G302=0,"",OPER!G302)</f>
        <v/>
      </c>
      <c r="K308" s="250">
        <f>+OPER!R302</f>
        <v>0</v>
      </c>
      <c r="L308" s="262">
        <f t="shared" si="20"/>
        <v>0</v>
      </c>
      <c r="M308" s="250">
        <f t="shared" si="21"/>
        <v>0</v>
      </c>
      <c r="N308" s="205" t="str">
        <f>IF(OPER!A302=0,"",OPER!A302)</f>
        <v/>
      </c>
      <c r="O308" s="73" t="str">
        <f>IF(OPER!AJ2158=0,"",OPER!AJ2158)</f>
        <v/>
      </c>
      <c r="P308" s="264" t="str">
        <f>IF(OPER!AH302="EJECUTADO","SI",IF(OPER!AH302="NO EJECUTADO","NO",""))</f>
        <v/>
      </c>
      <c r="Q308" s="264" t="str">
        <f>IF(OPER!AN302="EJECUTADO","SI",IF(OPER!AN302="NO EJECUTADO","NO",""))</f>
        <v/>
      </c>
      <c r="R308" s="221" t="str">
        <f>IFERROR(VLOOKUP(OPER!Z302,OPER!$AU$490:$AV$577,2,0),"NO ASIGNADO")</f>
        <v>NO ASIGNADO</v>
      </c>
      <c r="S308" s="6">
        <f>+OPER!AG302</f>
        <v>0</v>
      </c>
      <c r="T308" s="268" t="str">
        <f>IF($E308=$E307,IF(U307=".",IF(MAX($Q308:Q308,0)=OPER!$AA403,".",IF(OPER!$AB403&lt;=HOUR(U$7),MAX($Q308:Q308,0)+1,".")),","),IF(MAX($Q308:Q308,0)=OPER!$AA403,".",IF(OPER!$AB403&lt;=HOUR(U$7),MAX($Q308:Q308,0)+1,".")))</f>
        <v>,</v>
      </c>
      <c r="U308" s="269" t="str">
        <f>IF($E308=$E307,IF(V307=".",IF(MAX($Q308:T308,0)=OPER!$AA403,".",IF(OPER!$AB403&lt;=HOUR(V$7),MAX($Q308:T308,0)+1,".")),","),IF(MAX($Q308:T308,0)=OPER!$AA403,".",IF(OPER!$AB403&lt;=HOUR(V$7),MAX($Q308:T308,0)+1,".")))</f>
        <v>,</v>
      </c>
      <c r="V308" s="269" t="str">
        <f>IF($E308=$E307,IF(W307=".",IF(MAX($Q308:U308,0)=OPER!$AA403,".",IF(OPER!$AB403&lt;=HOUR(W$7),MAX($Q308:U308,0)+1,".")),","),IF(MAX($Q308:U308,0)=OPER!$AA403,".",IF(OPER!$AB403&lt;=HOUR(W$7),MAX($Q308:U308,0)+1,".")))</f>
        <v>,</v>
      </c>
      <c r="W308" s="269" t="str">
        <f>IF($E308=$E307,IF(X307=".",IF(MAX($Q308:V308,0)=OPER!$AA403,".",IF(OPER!$AB403&lt;=HOUR(X$7),MAX($Q308:V308,0)+1,".")),","),IF(MAX($Q308:V308,0)=OPER!$AA403,".",IF(OPER!$AB403&lt;=HOUR(X$7),MAX($Q308:V308,0)+1,".")))</f>
        <v>,</v>
      </c>
      <c r="X308" s="270" t="str">
        <f>IF($E308=$E307,IF(Y307=".",IF(MAX($Q308:W308,0)=OPER!$AA403,".",IF(OPER!$AB403&lt;=HOUR(Y$7),MAX($Q308:W308,0)+1,".")),","),IF(MAX($Q308:W308,0)=OPER!$AA403,".",IF(OPER!$AB403&lt;=HOUR(Y$7),MAX($Q308:W308,0)+1,".")))</f>
        <v>,</v>
      </c>
      <c r="Y308" s="271" t="str">
        <f>IF($E308=$E307,IF(Z307=".",IF(MAX($Q308:X308,0)=OPER!$AA403,".",IF(OPER!$AB403&lt;=HOUR(Z$7),MAX($Q308:X308,0)+1,".")),","),IF(MAX($Q308:X308,0)=OPER!$AA403,".",IF(OPER!$AB403&lt;=HOUR(Z$7),MAX($Q308:X308,0)+1,".")))</f>
        <v>,</v>
      </c>
      <c r="Z308" s="269" t="str">
        <f>IF($E308=$E307,IF(AA307=".",IF(MAX($Q308:Y308,0)=OPER!$AA403,".",IF(OPER!$AB403&lt;=HOUR(AA$7),MAX($Q308:Y308,0)+1,".")),","),IF(MAX($Q308:Y308,0)=OPER!$AA403,".",IF(OPER!$AB403&lt;=HOUR(AA$7),MAX($Q308:Y308,0)+1,".")))</f>
        <v>,</v>
      </c>
      <c r="AA308" s="269" t="str">
        <f>IF($E308=$E307,IF(AB307=".",IF(MAX($Q308:Z308,0)=OPER!$AA403,".",IF(OPER!$AB403&lt;=HOUR(AB$7),MAX($Q308:Z308,0)+1,".")),","),IF(MAX($Q308:Z308,0)=OPER!$AA403,".",IF(OPER!$AB403&lt;=HOUR(AB$7),MAX($Q308:Z308,0)+1,".")))</f>
        <v>,</v>
      </c>
      <c r="AB308" s="270" t="str">
        <f>IF($E308=$E307,IF(AC307=".",IF(MAX($Q308:AA308,0)=OPER!$AA403,".",IF(OPER!$AB403&lt;=HOUR(AC$7),MAX($Q308:AA308,0)+1,".")),","),IF(MAX($Q308:AA308,0)=OPER!$AA403,".",IF(OPER!$AB403&lt;=HOUR(AC$7),MAX($Q308:AA308,0)+1,".")))</f>
        <v>,</v>
      </c>
      <c r="AC308" s="271" t="str">
        <f>IF($E308=$E307,IF(AD307=".",IF(MAX($Q308:AB308,0)=OPER!$AA403,".",IF(OPER!$AB403&lt;=HOUR(AD$7),MAX($Q308:AB308,0)+1,".")),","),IF(MAX($Q308:AB308,0)=OPER!$AA403,".",IF(OPER!$AB403&lt;=HOUR(AD$7),MAX($Q308:AB308,0)+1,".")))</f>
        <v>,</v>
      </c>
      <c r="AD308" s="269" t="str">
        <f>IF($E308=$E307,IF(AE307=".",IF(MAX($Q308:AC308,0)=OPER!$AA403,".",IF(OPER!$AB403&lt;=HOUR(AE$7),MAX($Q308:AC308,0)+1,".")),","),IF(MAX($Q308:AC308,0)=OPER!$AA403,".",IF(OPER!$AB403&lt;=HOUR(AE$7),MAX($Q308:AC308,0)+1,".")))</f>
        <v>,</v>
      </c>
      <c r="AE308" s="269" t="str">
        <f>IF($E308=$E307,IF(AF307=".",IF(MAX($Q308:AD308,0)=OPER!$AA403,".",IF(OPER!$AB403&lt;=HOUR(AF$7),MAX($Q308:AD308,0)+1,".")),","),IF(MAX($Q308:AD308,0)=OPER!$AA403,".",IF(OPER!$AB403&lt;=HOUR(AF$7),MAX($Q308:AD308,0)+1,".")))</f>
        <v>,</v>
      </c>
      <c r="AF308" s="270" t="str">
        <f>IF($E308=$E307,IF(AG307=".",IF(MAX($Q308:AE308,0)=OPER!$AA403,".",IF(OPER!$AB403&lt;=HOUR(AG$7),MAX($Q308:AE308,0)+1,".")),","),IF(MAX($Q308:AE308,0)=OPER!$AA403,".",IF(OPER!$AB403&lt;=HOUR(AG$7),MAX($Q308:AE308,0)+1,".")))</f>
        <v>,</v>
      </c>
      <c r="AG308" s="271" t="str">
        <f>IF($E308=$E307,IF(AH307=".",IF(MAX($Q308:AF308,0)=OPER!$AA403,".",IF(OPER!$AB403&lt;=HOUR(AH$7),MAX($Q308:AF308,0)+1,".")),","),IF(MAX($Q308:AF308,0)=OPER!$AA403,".",IF(OPER!$AB403&lt;=HOUR(AH$7),MAX($Q308:AF308,0)+1,".")))</f>
        <v>,</v>
      </c>
      <c r="AH308" s="269" t="str">
        <f>IF($E308=$E307,IF(AI307=".",IF(MAX($Q308:AG308,0)=OPER!$AA403,".",IF(OPER!$AB403&lt;=HOUR(AI$7),MAX($Q308:AG308,0)+1,".")),","),IF(MAX($Q308:AG308,0)=OPER!$AA403,".",IF(OPER!$AB403&lt;=HOUR(AI$7),MAX($Q308:AG308,0)+1,".")))</f>
        <v>,</v>
      </c>
      <c r="AI308" s="269" t="str">
        <f>IF($E308=$E307,IF(AJ307=".",IF(MAX($Q308:AH308,0)=OPER!$AA403,".",IF(OPER!$AB403&lt;=HOUR(AJ$7),MAX($Q308:AH308,0)+1,".")),","),IF(MAX($Q308:AH308,0)=OPER!$AA403,".",IF(OPER!$AB403&lt;=HOUR(AJ$7),MAX($Q308:AH308,0)+1,".")))</f>
        <v>,</v>
      </c>
      <c r="AJ308" s="270" t="str">
        <f>IF($E308=$E307,IF(AK307=".",IF(MAX($Q308:AI308,0)=OPER!$AA403,".",IF(OPER!$AB403&lt;=HOUR(AK$7),MAX($Q308:AI308,0)+1,".")),","),IF(MAX($Q308:AI308,0)=OPER!$AA403,".",IF(OPER!$AB403&lt;=HOUR(AK$7),MAX($Q308:AI308,0)+1,".")))</f>
        <v>,</v>
      </c>
      <c r="AK308" s="271" t="str">
        <f>IF($E308=$E307,IF(AL307=".",IF(MAX($Q308:AJ308,0)=OPER!$AA403,".",IF(OPER!$AB403&lt;=HOUR(AL$7),MAX($Q308:AJ308,0)+1,".")),","),IF(MAX($Q308:AJ308,0)=OPER!$AA403,".",IF(OPER!$AB403&lt;=HOUR(AL$7),MAX($Q308:AJ308,0)+1,".")))</f>
        <v>,</v>
      </c>
      <c r="AL308" s="269" t="str">
        <f>IF($E308=$E307,IF(AM307=".",IF(MAX($Q308:AK308,0)=OPER!$AA403,".",IF(OPER!$AB403&lt;=HOUR(AM$7),MAX($Q308:AK308,0)+1,".")),","),IF(MAX($Q308:AK308,0)=OPER!$AA403,".",IF(OPER!$AB403&lt;=HOUR(AM$7),MAX($Q308:AK308,0)+1,".")))</f>
        <v>,</v>
      </c>
      <c r="AM308" s="269" t="str">
        <f>IF($E308=$E307,IF(AN307=".",IF(MAX($Q308:AL308,0)=OPER!$AA403,".",IF(OPER!$AB403&lt;=HOUR(AN$7),MAX($Q308:AL308,0)+1,".")),","),IF(MAX($Q308:AL308,0)=OPER!$AA403,".",IF(OPER!$AB403&lt;=HOUR(AN$7),MAX($Q308:AL308,0)+1,".")))</f>
        <v>,</v>
      </c>
      <c r="AN308" s="270" t="str">
        <f>IF($E308=$E307,IF(AO307=".",IF(MAX($Q308:AM308,0)=OPER!$AA403,".",IF(OPER!$AB403&lt;=HOUR(AO$7),MAX($Q308:AM308,0)+1,".")),","),IF(MAX($Q308:AM308,0)=OPER!$AA403,".",IF(OPER!$AB403&lt;=HOUR(AO$7),MAX($Q308:AM308,0)+1,".")))</f>
        <v>,</v>
      </c>
      <c r="AO308" s="271" t="str">
        <f>IF($E308=$E307,IF(AP307=".",IF(MAX($Q308:AN308,0)=OPER!$AA403,".",IF(OPER!$AB403&lt;=HOUR(AP$7),MAX($Q308:AN308,0)+1,".")),","),IF(MAX($Q308:AN308,0)=OPER!$AA403,".",IF(OPER!$AB403&lt;=HOUR(AP$7),MAX($Q308:AN308,0)+1,".")))</f>
        <v>,</v>
      </c>
      <c r="AP308" s="269" t="str">
        <f>IF($E308=$E307,IF(AQ307=".",IF(MAX($Q308:AO308,0)=OPER!$AA403,".",IF(OPER!$AB403&lt;=HOUR(AQ$7),MAX($Q308:AO308,0)+1,".")),","),IF(MAX($Q308:AO308,0)=OPER!$AA403,".",IF(OPER!$AB403&lt;=HOUR(AQ$7),MAX($Q308:AO308,0)+1,".")))</f>
        <v>,</v>
      </c>
      <c r="AQ308" s="269" t="str">
        <f>IF($E308=$E307,IF(AR307=".",IF(MAX($Q308:AP308,0)=OPER!$AA403,".",IF(OPER!$AB403&lt;=HOUR(AR$7),MAX($Q308:AP308,0)+1,".")),","),IF(MAX($Q308:AP308,0)=OPER!$AA403,".",IF(OPER!$AB403&lt;=HOUR(AR$7),MAX($Q308:AP308,0)+1,".")))</f>
        <v>,</v>
      </c>
      <c r="AR308" s="270" t="str">
        <f>IF($E308=$E307,IF(AS307=".",IF(MAX($Q308:AQ308,0)=OPER!$AA403,".",IF(OPER!$AB403&lt;=HOUR(AS$7),MAX($Q308:AQ308,0)+1,".")),","),IF(MAX($Q308:AQ308,0)=OPER!$AA403,".",IF(OPER!$AB403&lt;=HOUR(AS$7),MAX($Q308:AQ308,0)+1,".")))</f>
        <v>,</v>
      </c>
      <c r="AS308" s="271" t="str">
        <f>IF($E308=$E307,IF(AT307=".",IF(MAX($Q308:AR308,0)=OPER!$AA403,".",IF(OPER!$AB403&lt;=HOUR(AT$7),MAX($Q308:AR308,0)+1,".")),","),IF(MAX($Q308:AR308,0)=OPER!$AA403,".",IF(OPER!$AB403&lt;=HOUR(AT$7),MAX($Q308:AR308,0)+1,".")))</f>
        <v>,</v>
      </c>
      <c r="AT308" s="269" t="str">
        <f>IF($E308=$E307,IF(AU307=".",IF(MAX($Q308:AS308,0)=OPER!$AA403,".",IF(OPER!$AB403&lt;=HOUR(AU$7),MAX($Q308:AS308,0)+1,".")),","),IF(MAX($Q308:AS308,0)=OPER!$AA403,".",IF(OPER!$AB403&lt;=HOUR(AU$7),MAX($Q308:AS308,0)+1,".")))</f>
        <v>,</v>
      </c>
      <c r="AU308" s="269" t="str">
        <f>IF($E308=$E307,IF(AV307=".",IF(MAX($Q308:AT308,0)=OPER!$AA403,".",IF(OPER!$AB403&lt;=HOUR(AV$7),MAX($Q308:AT308,0)+1,".")),","),IF(MAX($Q308:AT308,0)=OPER!$AA403,".",IF(OPER!$AB403&lt;=HOUR(AV$7),MAX($Q308:AT308,0)+1,".")))</f>
        <v>,</v>
      </c>
      <c r="AV308" s="270" t="str">
        <f>IF($E308=$E307,IF(AW307=".",IF(MAX($Q308:AU308,0)=OPER!$AA403,".",IF(OPER!$AB403&lt;=HOUR(AW$7),MAX($Q308:AU308,0)+1,".")),","),IF(MAX($Q308:AU308,0)=OPER!$AA403,".",IF(OPER!$AB403&lt;=HOUR(AW$7),MAX($Q308:AU308,0)+1,".")))</f>
        <v>,</v>
      </c>
      <c r="AW308" s="271" t="str">
        <f>IF($E308=$E307,IF(AX307=".",IF(MAX($Q308:AV308,0)=OPER!$AA403,".",IF(OPER!$AB403&lt;=HOUR(AX$7),MAX($Q308:AV308,0)+1,".")),","),IF(MAX($Q308:AV308,0)=OPER!$AA403,".",IF(OPER!$AB403&lt;=HOUR(AX$7),MAX($Q308:AV308,0)+1,".")))</f>
        <v>,</v>
      </c>
      <c r="AX308" s="269" t="str">
        <f>IF($E308=$E307,IF(AY307=".",IF(MAX($Q308:AW308,0)=OPER!$AA403,".",IF(OPER!$AB403&lt;=HOUR(AY$7),MAX($Q308:AW308,0)+1,".")),","),IF(MAX($Q308:AW308,0)=OPER!$AA403,".",IF(OPER!$AB403&lt;=HOUR(AY$7),MAX($Q308:AW308,0)+1,".")))</f>
        <v>,</v>
      </c>
      <c r="AY308" s="269" t="str">
        <f>IF($E308=$E307,IF(AZ307=".",IF(MAX($Q308:AX308,0)=OPER!$AA403,".",IF(OPER!$AB403&lt;=HOUR(AZ$7),MAX($Q308:AX308,0)+1,".")),","),IF(MAX($Q308:AX308,0)=OPER!$AA403,".",IF(OPER!$AB403&lt;=HOUR(AZ$7),MAX($Q308:AX308,0)+1,".")))</f>
        <v>,</v>
      </c>
      <c r="AZ308" s="270" t="str">
        <f>IF($E308=$E307,IF(BA307=".",IF(MAX($Q308:AY308,0)=OPER!$AA403,".",IF(OPER!$AB403&lt;=HOUR(BA$7),MAX($Q308:AY308,0)+1,".")),","),IF(MAX($Q308:AY308,0)=OPER!$AA403,".",IF(OPER!$AB403&lt;=HOUR(BA$7),MAX($Q308:AY308,0)+1,".")))</f>
        <v>,</v>
      </c>
      <c r="BA308" s="30">
        <f>+OPER!AK302</f>
        <v>0</v>
      </c>
    </row>
    <row r="309" spans="1:53" ht="59.8" x14ac:dyDescent="0.2">
      <c r="A309" s="282" t="str">
        <f>IF(OPER!AF303=0,"",OPER!AF303)</f>
        <v/>
      </c>
      <c r="B309" s="109" t="str">
        <f>IF(OPER!V303=0,"",OPER!V303)</f>
        <v/>
      </c>
      <c r="C309" s="71" t="str">
        <f>IF(OPER!U303 = 0,"", OPER!U303)</f>
        <v/>
      </c>
      <c r="D309" s="30" t="str">
        <f t="shared" si="19"/>
        <v/>
      </c>
      <c r="E309" s="262" t="str">
        <f>IF(OPER!X303 = 0,"",OPER!X303)</f>
        <v/>
      </c>
      <c r="F309" s="262" t="str">
        <f>IF(OPER!I303 = 0,"",OPER!I303)</f>
        <v/>
      </c>
      <c r="G309" s="263" t="str">
        <f>IF(OPER!C303=0,"",OPER!C303)</f>
        <v/>
      </c>
      <c r="H309" s="30" t="str">
        <f>IF(OPER!R303 = 0,"",OPER!R303)</f>
        <v/>
      </c>
      <c r="I309" s="30" t="str">
        <f>IF(OPER!F303=0,"", OPER!F303)</f>
        <v/>
      </c>
      <c r="J309" s="108" t="str">
        <f>IF(OPER!G303=0,"",OPER!G303)</f>
        <v/>
      </c>
      <c r="K309" s="250">
        <f>+OPER!R303</f>
        <v>0</v>
      </c>
      <c r="L309" s="262">
        <f t="shared" si="20"/>
        <v>0</v>
      </c>
      <c r="M309" s="250">
        <f t="shared" si="21"/>
        <v>0</v>
      </c>
      <c r="N309" s="205" t="str">
        <f>IF(OPER!A303=0,"",OPER!A303)</f>
        <v/>
      </c>
      <c r="O309" s="73" t="str">
        <f>IF(OPER!AJ2159=0,"",OPER!AJ2159)</f>
        <v/>
      </c>
      <c r="P309" s="264" t="str">
        <f>IF(OPER!AH303="EJECUTADO","SI",IF(OPER!AH303="NO EJECUTADO","NO",""))</f>
        <v/>
      </c>
      <c r="Q309" s="264" t="str">
        <f>IF(OPER!AN303="EJECUTADO","SI",IF(OPER!AN303="NO EJECUTADO","NO",""))</f>
        <v/>
      </c>
      <c r="R309" s="221" t="str">
        <f>IFERROR(VLOOKUP(OPER!Z303,OPER!$AU$490:$AV$577,2,0),"NO ASIGNADO")</f>
        <v>NO ASIGNADO</v>
      </c>
      <c r="S309" s="6">
        <f>+OPER!AG303</f>
        <v>0</v>
      </c>
      <c r="T309" s="268" t="str">
        <f>IF($E309=$E308,IF(U308=".",IF(MAX($Q309:Q309,0)=OPER!$AA404,".",IF(OPER!$AB404&lt;=HOUR(U$7),MAX($Q309:Q309,0)+1,".")),","),IF(MAX($Q309:Q309,0)=OPER!$AA404,".",IF(OPER!$AB404&lt;=HOUR(U$7),MAX($Q309:Q309,0)+1,".")))</f>
        <v>,</v>
      </c>
      <c r="U309" s="269" t="str">
        <f>IF($E309=$E308,IF(V308=".",IF(MAX($Q309:T309,0)=OPER!$AA404,".",IF(OPER!$AB404&lt;=HOUR(V$7),MAX($Q309:T309,0)+1,".")),","),IF(MAX($Q309:T309,0)=OPER!$AA404,".",IF(OPER!$AB404&lt;=HOUR(V$7),MAX($Q309:T309,0)+1,".")))</f>
        <v>,</v>
      </c>
      <c r="V309" s="269" t="str">
        <f>IF($E309=$E308,IF(W308=".",IF(MAX($Q309:U309,0)=OPER!$AA404,".",IF(OPER!$AB404&lt;=HOUR(W$7),MAX($Q309:U309,0)+1,".")),","),IF(MAX($Q309:U309,0)=OPER!$AA404,".",IF(OPER!$AB404&lt;=HOUR(W$7),MAX($Q309:U309,0)+1,".")))</f>
        <v>,</v>
      </c>
      <c r="W309" s="269" t="str">
        <f>IF($E309=$E308,IF(X308=".",IF(MAX($Q309:V309,0)=OPER!$AA404,".",IF(OPER!$AB404&lt;=HOUR(X$7),MAX($Q309:V309,0)+1,".")),","),IF(MAX($Q309:V309,0)=OPER!$AA404,".",IF(OPER!$AB404&lt;=HOUR(X$7),MAX($Q309:V309,0)+1,".")))</f>
        <v>,</v>
      </c>
      <c r="X309" s="270" t="str">
        <f>IF($E309=$E308,IF(Y308=".",IF(MAX($Q309:W309,0)=OPER!$AA404,".",IF(OPER!$AB404&lt;=HOUR(Y$7),MAX($Q309:W309,0)+1,".")),","),IF(MAX($Q309:W309,0)=OPER!$AA404,".",IF(OPER!$AB404&lt;=HOUR(Y$7),MAX($Q309:W309,0)+1,".")))</f>
        <v>,</v>
      </c>
      <c r="Y309" s="271" t="str">
        <f>IF($E309=$E308,IF(Z308=".",IF(MAX($Q309:X309,0)=OPER!$AA404,".",IF(OPER!$AB404&lt;=HOUR(Z$7),MAX($Q309:X309,0)+1,".")),","),IF(MAX($Q309:X309,0)=OPER!$AA404,".",IF(OPER!$AB404&lt;=HOUR(Z$7),MAX($Q309:X309,0)+1,".")))</f>
        <v>,</v>
      </c>
      <c r="Z309" s="269" t="str">
        <f>IF($E309=$E308,IF(AA308=".",IF(MAX($Q309:Y309,0)=OPER!$AA404,".",IF(OPER!$AB404&lt;=HOUR(AA$7),MAX($Q309:Y309,0)+1,".")),","),IF(MAX($Q309:Y309,0)=OPER!$AA404,".",IF(OPER!$AB404&lt;=HOUR(AA$7),MAX($Q309:Y309,0)+1,".")))</f>
        <v>,</v>
      </c>
      <c r="AA309" s="269" t="str">
        <f>IF($E309=$E308,IF(AB308=".",IF(MAX($Q309:Z309,0)=OPER!$AA404,".",IF(OPER!$AB404&lt;=HOUR(AB$7),MAX($Q309:Z309,0)+1,".")),","),IF(MAX($Q309:Z309,0)=OPER!$AA404,".",IF(OPER!$AB404&lt;=HOUR(AB$7),MAX($Q309:Z309,0)+1,".")))</f>
        <v>,</v>
      </c>
      <c r="AB309" s="270" t="str">
        <f>IF($E309=$E308,IF(AC308=".",IF(MAX($Q309:AA309,0)=OPER!$AA404,".",IF(OPER!$AB404&lt;=HOUR(AC$7),MAX($Q309:AA309,0)+1,".")),","),IF(MAX($Q309:AA309,0)=OPER!$AA404,".",IF(OPER!$AB404&lt;=HOUR(AC$7),MAX($Q309:AA309,0)+1,".")))</f>
        <v>,</v>
      </c>
      <c r="AC309" s="271" t="str">
        <f>IF($E309=$E308,IF(AD308=".",IF(MAX($Q309:AB309,0)=OPER!$AA404,".",IF(OPER!$AB404&lt;=HOUR(AD$7),MAX($Q309:AB309,0)+1,".")),","),IF(MAX($Q309:AB309,0)=OPER!$AA404,".",IF(OPER!$AB404&lt;=HOUR(AD$7),MAX($Q309:AB309,0)+1,".")))</f>
        <v>,</v>
      </c>
      <c r="AD309" s="269" t="str">
        <f>IF($E309=$E308,IF(AE308=".",IF(MAX($Q309:AC309,0)=OPER!$AA404,".",IF(OPER!$AB404&lt;=HOUR(AE$7),MAX($Q309:AC309,0)+1,".")),","),IF(MAX($Q309:AC309,0)=OPER!$AA404,".",IF(OPER!$AB404&lt;=HOUR(AE$7),MAX($Q309:AC309,0)+1,".")))</f>
        <v>,</v>
      </c>
      <c r="AE309" s="269" t="str">
        <f>IF($E309=$E308,IF(AF308=".",IF(MAX($Q309:AD309,0)=OPER!$AA404,".",IF(OPER!$AB404&lt;=HOUR(AF$7),MAX($Q309:AD309,0)+1,".")),","),IF(MAX($Q309:AD309,0)=OPER!$AA404,".",IF(OPER!$AB404&lt;=HOUR(AF$7),MAX($Q309:AD309,0)+1,".")))</f>
        <v>,</v>
      </c>
      <c r="AF309" s="270" t="str">
        <f>IF($E309=$E308,IF(AG308=".",IF(MAX($Q309:AE309,0)=OPER!$AA404,".",IF(OPER!$AB404&lt;=HOUR(AG$7),MAX($Q309:AE309,0)+1,".")),","),IF(MAX($Q309:AE309,0)=OPER!$AA404,".",IF(OPER!$AB404&lt;=HOUR(AG$7),MAX($Q309:AE309,0)+1,".")))</f>
        <v>,</v>
      </c>
      <c r="AG309" s="271" t="str">
        <f>IF($E309=$E308,IF(AH308=".",IF(MAX($Q309:AF309,0)=OPER!$AA404,".",IF(OPER!$AB404&lt;=HOUR(AH$7),MAX($Q309:AF309,0)+1,".")),","),IF(MAX($Q309:AF309,0)=OPER!$AA404,".",IF(OPER!$AB404&lt;=HOUR(AH$7),MAX($Q309:AF309,0)+1,".")))</f>
        <v>,</v>
      </c>
      <c r="AH309" s="269" t="str">
        <f>IF($E309=$E308,IF(AI308=".",IF(MAX($Q309:AG309,0)=OPER!$AA404,".",IF(OPER!$AB404&lt;=HOUR(AI$7),MAX($Q309:AG309,0)+1,".")),","),IF(MAX($Q309:AG309,0)=OPER!$AA404,".",IF(OPER!$AB404&lt;=HOUR(AI$7),MAX($Q309:AG309,0)+1,".")))</f>
        <v>,</v>
      </c>
      <c r="AI309" s="269" t="str">
        <f>IF($E309=$E308,IF(AJ308=".",IF(MAX($Q309:AH309,0)=OPER!$AA404,".",IF(OPER!$AB404&lt;=HOUR(AJ$7),MAX($Q309:AH309,0)+1,".")),","),IF(MAX($Q309:AH309,0)=OPER!$AA404,".",IF(OPER!$AB404&lt;=HOUR(AJ$7),MAX($Q309:AH309,0)+1,".")))</f>
        <v>,</v>
      </c>
      <c r="AJ309" s="270" t="str">
        <f>IF($E309=$E308,IF(AK308=".",IF(MAX($Q309:AI309,0)=OPER!$AA404,".",IF(OPER!$AB404&lt;=HOUR(AK$7),MAX($Q309:AI309,0)+1,".")),","),IF(MAX($Q309:AI309,0)=OPER!$AA404,".",IF(OPER!$AB404&lt;=HOUR(AK$7),MAX($Q309:AI309,0)+1,".")))</f>
        <v>,</v>
      </c>
      <c r="AK309" s="271" t="str">
        <f>IF($E309=$E308,IF(AL308=".",IF(MAX($Q309:AJ309,0)=OPER!$AA404,".",IF(OPER!$AB404&lt;=HOUR(AL$7),MAX($Q309:AJ309,0)+1,".")),","),IF(MAX($Q309:AJ309,0)=OPER!$AA404,".",IF(OPER!$AB404&lt;=HOUR(AL$7),MAX($Q309:AJ309,0)+1,".")))</f>
        <v>,</v>
      </c>
      <c r="AL309" s="269" t="str">
        <f>IF($E309=$E308,IF(AM308=".",IF(MAX($Q309:AK309,0)=OPER!$AA404,".",IF(OPER!$AB404&lt;=HOUR(AM$7),MAX($Q309:AK309,0)+1,".")),","),IF(MAX($Q309:AK309,0)=OPER!$AA404,".",IF(OPER!$AB404&lt;=HOUR(AM$7),MAX($Q309:AK309,0)+1,".")))</f>
        <v>,</v>
      </c>
      <c r="AM309" s="269" t="str">
        <f>IF($E309=$E308,IF(AN308=".",IF(MAX($Q309:AL309,0)=OPER!$AA404,".",IF(OPER!$AB404&lt;=HOUR(AN$7),MAX($Q309:AL309,0)+1,".")),","),IF(MAX($Q309:AL309,0)=OPER!$AA404,".",IF(OPER!$AB404&lt;=HOUR(AN$7),MAX($Q309:AL309,0)+1,".")))</f>
        <v>,</v>
      </c>
      <c r="AN309" s="270" t="str">
        <f>IF($E309=$E308,IF(AO308=".",IF(MAX($Q309:AM309,0)=OPER!$AA404,".",IF(OPER!$AB404&lt;=HOUR(AO$7),MAX($Q309:AM309,0)+1,".")),","),IF(MAX($Q309:AM309,0)=OPER!$AA404,".",IF(OPER!$AB404&lt;=HOUR(AO$7),MAX($Q309:AM309,0)+1,".")))</f>
        <v>,</v>
      </c>
      <c r="AO309" s="271" t="str">
        <f>IF($E309=$E308,IF(AP308=".",IF(MAX($Q309:AN309,0)=OPER!$AA404,".",IF(OPER!$AB404&lt;=HOUR(AP$7),MAX($Q309:AN309,0)+1,".")),","),IF(MAX($Q309:AN309,0)=OPER!$AA404,".",IF(OPER!$AB404&lt;=HOUR(AP$7),MAX($Q309:AN309,0)+1,".")))</f>
        <v>,</v>
      </c>
      <c r="AP309" s="269" t="str">
        <f>IF($E309=$E308,IF(AQ308=".",IF(MAX($Q309:AO309,0)=OPER!$AA404,".",IF(OPER!$AB404&lt;=HOUR(AQ$7),MAX($Q309:AO309,0)+1,".")),","),IF(MAX($Q309:AO309,0)=OPER!$AA404,".",IF(OPER!$AB404&lt;=HOUR(AQ$7),MAX($Q309:AO309,0)+1,".")))</f>
        <v>,</v>
      </c>
      <c r="AQ309" s="269" t="str">
        <f>IF($E309=$E308,IF(AR308=".",IF(MAX($Q309:AP309,0)=OPER!$AA404,".",IF(OPER!$AB404&lt;=HOUR(AR$7),MAX($Q309:AP309,0)+1,".")),","),IF(MAX($Q309:AP309,0)=OPER!$AA404,".",IF(OPER!$AB404&lt;=HOUR(AR$7),MAX($Q309:AP309,0)+1,".")))</f>
        <v>,</v>
      </c>
      <c r="AR309" s="270" t="str">
        <f>IF($E309=$E308,IF(AS308=".",IF(MAX($Q309:AQ309,0)=OPER!$AA404,".",IF(OPER!$AB404&lt;=HOUR(AS$7),MAX($Q309:AQ309,0)+1,".")),","),IF(MAX($Q309:AQ309,0)=OPER!$AA404,".",IF(OPER!$AB404&lt;=HOUR(AS$7),MAX($Q309:AQ309,0)+1,".")))</f>
        <v>,</v>
      </c>
      <c r="AS309" s="271" t="str">
        <f>IF($E309=$E308,IF(AT308=".",IF(MAX($Q309:AR309,0)=OPER!$AA404,".",IF(OPER!$AB404&lt;=HOUR(AT$7),MAX($Q309:AR309,0)+1,".")),","),IF(MAX($Q309:AR309,0)=OPER!$AA404,".",IF(OPER!$AB404&lt;=HOUR(AT$7),MAX($Q309:AR309,0)+1,".")))</f>
        <v>,</v>
      </c>
      <c r="AT309" s="269" t="str">
        <f>IF($E309=$E308,IF(AU308=".",IF(MAX($Q309:AS309,0)=OPER!$AA404,".",IF(OPER!$AB404&lt;=HOUR(AU$7),MAX($Q309:AS309,0)+1,".")),","),IF(MAX($Q309:AS309,0)=OPER!$AA404,".",IF(OPER!$AB404&lt;=HOUR(AU$7),MAX($Q309:AS309,0)+1,".")))</f>
        <v>,</v>
      </c>
      <c r="AU309" s="269" t="str">
        <f>IF($E309=$E308,IF(AV308=".",IF(MAX($Q309:AT309,0)=OPER!$AA404,".",IF(OPER!$AB404&lt;=HOUR(AV$7),MAX($Q309:AT309,0)+1,".")),","),IF(MAX($Q309:AT309,0)=OPER!$AA404,".",IF(OPER!$AB404&lt;=HOUR(AV$7),MAX($Q309:AT309,0)+1,".")))</f>
        <v>,</v>
      </c>
      <c r="AV309" s="270" t="str">
        <f>IF($E309=$E308,IF(AW308=".",IF(MAX($Q309:AU309,0)=OPER!$AA404,".",IF(OPER!$AB404&lt;=HOUR(AW$7),MAX($Q309:AU309,0)+1,".")),","),IF(MAX($Q309:AU309,0)=OPER!$AA404,".",IF(OPER!$AB404&lt;=HOUR(AW$7),MAX($Q309:AU309,0)+1,".")))</f>
        <v>,</v>
      </c>
      <c r="AW309" s="271" t="str">
        <f>IF($E309=$E308,IF(AX308=".",IF(MAX($Q309:AV309,0)=OPER!$AA404,".",IF(OPER!$AB404&lt;=HOUR(AX$7),MAX($Q309:AV309,0)+1,".")),","),IF(MAX($Q309:AV309,0)=OPER!$AA404,".",IF(OPER!$AB404&lt;=HOUR(AX$7),MAX($Q309:AV309,0)+1,".")))</f>
        <v>,</v>
      </c>
      <c r="AX309" s="269" t="str">
        <f>IF($E309=$E308,IF(AY308=".",IF(MAX($Q309:AW309,0)=OPER!$AA404,".",IF(OPER!$AB404&lt;=HOUR(AY$7),MAX($Q309:AW309,0)+1,".")),","),IF(MAX($Q309:AW309,0)=OPER!$AA404,".",IF(OPER!$AB404&lt;=HOUR(AY$7),MAX($Q309:AW309,0)+1,".")))</f>
        <v>,</v>
      </c>
      <c r="AY309" s="269" t="str">
        <f>IF($E309=$E308,IF(AZ308=".",IF(MAX($Q309:AX309,0)=OPER!$AA404,".",IF(OPER!$AB404&lt;=HOUR(AZ$7),MAX($Q309:AX309,0)+1,".")),","),IF(MAX($Q309:AX309,0)=OPER!$AA404,".",IF(OPER!$AB404&lt;=HOUR(AZ$7),MAX($Q309:AX309,0)+1,".")))</f>
        <v>,</v>
      </c>
      <c r="AZ309" s="270" t="str">
        <f>IF($E309=$E308,IF(BA308=".",IF(MAX($Q309:AY309,0)=OPER!$AA404,".",IF(OPER!$AB404&lt;=HOUR(BA$7),MAX($Q309:AY309,0)+1,".")),","),IF(MAX($Q309:AY309,0)=OPER!$AA404,".",IF(OPER!$AB404&lt;=HOUR(BA$7),MAX($Q309:AY309,0)+1,".")))</f>
        <v>,</v>
      </c>
      <c r="BA309" s="30">
        <f>+OPER!AK303</f>
        <v>0</v>
      </c>
    </row>
    <row r="310" spans="1:53" ht="59.8" x14ac:dyDescent="0.2">
      <c r="A310" s="282" t="str">
        <f>IF(OPER!AF304=0,"",OPER!AF304)</f>
        <v/>
      </c>
      <c r="B310" s="109" t="str">
        <f>IF(OPER!V304=0,"",OPER!V304)</f>
        <v/>
      </c>
      <c r="C310" s="71" t="str">
        <f>IF(OPER!U304 = 0,"", OPER!U304)</f>
        <v/>
      </c>
      <c r="D310" s="30" t="str">
        <f t="shared" si="19"/>
        <v/>
      </c>
      <c r="E310" s="262" t="str">
        <f>IF(OPER!X304 = 0,"",OPER!X304)</f>
        <v/>
      </c>
      <c r="F310" s="262" t="str">
        <f>IF(OPER!I304 = 0,"",OPER!I304)</f>
        <v/>
      </c>
      <c r="G310" s="263" t="str">
        <f>IF(OPER!C304=0,"",OPER!C304)</f>
        <v/>
      </c>
      <c r="H310" s="30" t="str">
        <f>IF(OPER!R304 = 0,"",OPER!R304)</f>
        <v/>
      </c>
      <c r="I310" s="30" t="str">
        <f>IF(OPER!F304=0,"", OPER!F304)</f>
        <v/>
      </c>
      <c r="J310" s="108" t="str">
        <f>IF(OPER!G304=0,"",OPER!G304)</f>
        <v/>
      </c>
      <c r="K310" s="250">
        <f>+OPER!R304</f>
        <v>0</v>
      </c>
      <c r="L310" s="262">
        <f t="shared" si="20"/>
        <v>0</v>
      </c>
      <c r="M310" s="250">
        <f t="shared" si="21"/>
        <v>0</v>
      </c>
      <c r="N310" s="205" t="str">
        <f>IF(OPER!A304=0,"",OPER!A304)</f>
        <v/>
      </c>
      <c r="O310" s="73" t="str">
        <f>IF(OPER!AJ2160=0,"",OPER!AJ2160)</f>
        <v/>
      </c>
      <c r="P310" s="264" t="str">
        <f>IF(OPER!AH304="EJECUTADO","SI",IF(OPER!AH304="NO EJECUTADO","NO",""))</f>
        <v/>
      </c>
      <c r="Q310" s="264" t="str">
        <f>IF(OPER!AN304="EJECUTADO","SI",IF(OPER!AN304="NO EJECUTADO","NO",""))</f>
        <v/>
      </c>
      <c r="R310" s="221" t="str">
        <f>IFERROR(VLOOKUP(OPER!Z304,OPER!$AU$490:$AV$577,2,0),"NO ASIGNADO")</f>
        <v>NO ASIGNADO</v>
      </c>
      <c r="S310" s="6">
        <f>+OPER!AG304</f>
        <v>0</v>
      </c>
      <c r="T310" s="268" t="str">
        <f>IF($E310=$E309,IF(U309=".",IF(MAX($Q310:Q310,0)=OPER!$AA405,".",IF(OPER!$AB405&lt;=HOUR(U$7),MAX($Q310:Q310,0)+1,".")),","),IF(MAX($Q310:Q310,0)=OPER!$AA405,".",IF(OPER!$AB405&lt;=HOUR(U$7),MAX($Q310:Q310,0)+1,".")))</f>
        <v>,</v>
      </c>
      <c r="U310" s="269" t="str">
        <f>IF($E310=$E309,IF(V309=".",IF(MAX($Q310:T310,0)=OPER!$AA405,".",IF(OPER!$AB405&lt;=HOUR(V$7),MAX($Q310:T310,0)+1,".")),","),IF(MAX($Q310:T310,0)=OPER!$AA405,".",IF(OPER!$AB405&lt;=HOUR(V$7),MAX($Q310:T310,0)+1,".")))</f>
        <v>,</v>
      </c>
      <c r="V310" s="269" t="str">
        <f>IF($E310=$E309,IF(W309=".",IF(MAX($Q310:U310,0)=OPER!$AA405,".",IF(OPER!$AB405&lt;=HOUR(W$7),MAX($Q310:U310,0)+1,".")),","),IF(MAX($Q310:U310,0)=OPER!$AA405,".",IF(OPER!$AB405&lt;=HOUR(W$7),MAX($Q310:U310,0)+1,".")))</f>
        <v>,</v>
      </c>
      <c r="W310" s="269" t="str">
        <f>IF($E310=$E309,IF(X309=".",IF(MAX($Q310:V310,0)=OPER!$AA405,".",IF(OPER!$AB405&lt;=HOUR(X$7),MAX($Q310:V310,0)+1,".")),","),IF(MAX($Q310:V310,0)=OPER!$AA405,".",IF(OPER!$AB405&lt;=HOUR(X$7),MAX($Q310:V310,0)+1,".")))</f>
        <v>,</v>
      </c>
      <c r="X310" s="270" t="str">
        <f>IF($E310=$E309,IF(Y309=".",IF(MAX($Q310:W310,0)=OPER!$AA405,".",IF(OPER!$AB405&lt;=HOUR(Y$7),MAX($Q310:W310,0)+1,".")),","),IF(MAX($Q310:W310,0)=OPER!$AA405,".",IF(OPER!$AB405&lt;=HOUR(Y$7),MAX($Q310:W310,0)+1,".")))</f>
        <v>,</v>
      </c>
      <c r="Y310" s="271" t="str">
        <f>IF($E310=$E309,IF(Z309=".",IF(MAX($Q310:X310,0)=OPER!$AA405,".",IF(OPER!$AB405&lt;=HOUR(Z$7),MAX($Q310:X310,0)+1,".")),","),IF(MAX($Q310:X310,0)=OPER!$AA405,".",IF(OPER!$AB405&lt;=HOUR(Z$7),MAX($Q310:X310,0)+1,".")))</f>
        <v>,</v>
      </c>
      <c r="Z310" s="269" t="str">
        <f>IF($E310=$E309,IF(AA309=".",IF(MAX($Q310:Y310,0)=OPER!$AA405,".",IF(OPER!$AB405&lt;=HOUR(AA$7),MAX($Q310:Y310,0)+1,".")),","),IF(MAX($Q310:Y310,0)=OPER!$AA405,".",IF(OPER!$AB405&lt;=HOUR(AA$7),MAX($Q310:Y310,0)+1,".")))</f>
        <v>,</v>
      </c>
      <c r="AA310" s="269" t="str">
        <f>IF($E310=$E309,IF(AB309=".",IF(MAX($Q310:Z310,0)=OPER!$AA405,".",IF(OPER!$AB405&lt;=HOUR(AB$7),MAX($Q310:Z310,0)+1,".")),","),IF(MAX($Q310:Z310,0)=OPER!$AA405,".",IF(OPER!$AB405&lt;=HOUR(AB$7),MAX($Q310:Z310,0)+1,".")))</f>
        <v>,</v>
      </c>
      <c r="AB310" s="270" t="str">
        <f>IF($E310=$E309,IF(AC309=".",IF(MAX($Q310:AA310,0)=OPER!$AA405,".",IF(OPER!$AB405&lt;=HOUR(AC$7),MAX($Q310:AA310,0)+1,".")),","),IF(MAX($Q310:AA310,0)=OPER!$AA405,".",IF(OPER!$AB405&lt;=HOUR(AC$7),MAX($Q310:AA310,0)+1,".")))</f>
        <v>,</v>
      </c>
      <c r="AC310" s="271" t="str">
        <f>IF($E310=$E309,IF(AD309=".",IF(MAX($Q310:AB310,0)=OPER!$AA405,".",IF(OPER!$AB405&lt;=HOUR(AD$7),MAX($Q310:AB310,0)+1,".")),","),IF(MAX($Q310:AB310,0)=OPER!$AA405,".",IF(OPER!$AB405&lt;=HOUR(AD$7),MAX($Q310:AB310,0)+1,".")))</f>
        <v>,</v>
      </c>
      <c r="AD310" s="269" t="str">
        <f>IF($E310=$E309,IF(AE309=".",IF(MAX($Q310:AC310,0)=OPER!$AA405,".",IF(OPER!$AB405&lt;=HOUR(AE$7),MAX($Q310:AC310,0)+1,".")),","),IF(MAX($Q310:AC310,0)=OPER!$AA405,".",IF(OPER!$AB405&lt;=HOUR(AE$7),MAX($Q310:AC310,0)+1,".")))</f>
        <v>,</v>
      </c>
      <c r="AE310" s="269" t="str">
        <f>IF($E310=$E309,IF(AF309=".",IF(MAX($Q310:AD310,0)=OPER!$AA405,".",IF(OPER!$AB405&lt;=HOUR(AF$7),MAX($Q310:AD310,0)+1,".")),","),IF(MAX($Q310:AD310,0)=OPER!$AA405,".",IF(OPER!$AB405&lt;=HOUR(AF$7),MAX($Q310:AD310,0)+1,".")))</f>
        <v>,</v>
      </c>
      <c r="AF310" s="270" t="str">
        <f>IF($E310=$E309,IF(AG309=".",IF(MAX($Q310:AE310,0)=OPER!$AA405,".",IF(OPER!$AB405&lt;=HOUR(AG$7),MAX($Q310:AE310,0)+1,".")),","),IF(MAX($Q310:AE310,0)=OPER!$AA405,".",IF(OPER!$AB405&lt;=HOUR(AG$7),MAX($Q310:AE310,0)+1,".")))</f>
        <v>,</v>
      </c>
      <c r="AG310" s="271" t="str">
        <f>IF($E310=$E309,IF(AH309=".",IF(MAX($Q310:AF310,0)=OPER!$AA405,".",IF(OPER!$AB405&lt;=HOUR(AH$7),MAX($Q310:AF310,0)+1,".")),","),IF(MAX($Q310:AF310,0)=OPER!$AA405,".",IF(OPER!$AB405&lt;=HOUR(AH$7),MAX($Q310:AF310,0)+1,".")))</f>
        <v>,</v>
      </c>
      <c r="AH310" s="269" t="str">
        <f>IF($E310=$E309,IF(AI309=".",IF(MAX($Q310:AG310,0)=OPER!$AA405,".",IF(OPER!$AB405&lt;=HOUR(AI$7),MAX($Q310:AG310,0)+1,".")),","),IF(MAX($Q310:AG310,0)=OPER!$AA405,".",IF(OPER!$AB405&lt;=HOUR(AI$7),MAX($Q310:AG310,0)+1,".")))</f>
        <v>,</v>
      </c>
      <c r="AI310" s="269" t="str">
        <f>IF($E310=$E309,IF(AJ309=".",IF(MAX($Q310:AH310,0)=OPER!$AA405,".",IF(OPER!$AB405&lt;=HOUR(AJ$7),MAX($Q310:AH310,0)+1,".")),","),IF(MAX($Q310:AH310,0)=OPER!$AA405,".",IF(OPER!$AB405&lt;=HOUR(AJ$7),MAX($Q310:AH310,0)+1,".")))</f>
        <v>,</v>
      </c>
      <c r="AJ310" s="270" t="str">
        <f>IF($E310=$E309,IF(AK309=".",IF(MAX($Q310:AI310,0)=OPER!$AA405,".",IF(OPER!$AB405&lt;=HOUR(AK$7),MAX($Q310:AI310,0)+1,".")),","),IF(MAX($Q310:AI310,0)=OPER!$AA405,".",IF(OPER!$AB405&lt;=HOUR(AK$7),MAX($Q310:AI310,0)+1,".")))</f>
        <v>,</v>
      </c>
      <c r="AK310" s="271" t="str">
        <f>IF($E310=$E309,IF(AL309=".",IF(MAX($Q310:AJ310,0)=OPER!$AA405,".",IF(OPER!$AB405&lt;=HOUR(AL$7),MAX($Q310:AJ310,0)+1,".")),","),IF(MAX($Q310:AJ310,0)=OPER!$AA405,".",IF(OPER!$AB405&lt;=HOUR(AL$7),MAX($Q310:AJ310,0)+1,".")))</f>
        <v>,</v>
      </c>
      <c r="AL310" s="269" t="str">
        <f>IF($E310=$E309,IF(AM309=".",IF(MAX($Q310:AK310,0)=OPER!$AA405,".",IF(OPER!$AB405&lt;=HOUR(AM$7),MAX($Q310:AK310,0)+1,".")),","),IF(MAX($Q310:AK310,0)=OPER!$AA405,".",IF(OPER!$AB405&lt;=HOUR(AM$7),MAX($Q310:AK310,0)+1,".")))</f>
        <v>,</v>
      </c>
      <c r="AM310" s="269" t="str">
        <f>IF($E310=$E309,IF(AN309=".",IF(MAX($Q310:AL310,0)=OPER!$AA405,".",IF(OPER!$AB405&lt;=HOUR(AN$7),MAX($Q310:AL310,0)+1,".")),","),IF(MAX($Q310:AL310,0)=OPER!$AA405,".",IF(OPER!$AB405&lt;=HOUR(AN$7),MAX($Q310:AL310,0)+1,".")))</f>
        <v>,</v>
      </c>
      <c r="AN310" s="270" t="str">
        <f>IF($E310=$E309,IF(AO309=".",IF(MAX($Q310:AM310,0)=OPER!$AA405,".",IF(OPER!$AB405&lt;=HOUR(AO$7),MAX($Q310:AM310,0)+1,".")),","),IF(MAX($Q310:AM310,0)=OPER!$AA405,".",IF(OPER!$AB405&lt;=HOUR(AO$7),MAX($Q310:AM310,0)+1,".")))</f>
        <v>,</v>
      </c>
      <c r="AO310" s="271" t="str">
        <f>IF($E310=$E309,IF(AP309=".",IF(MAX($Q310:AN310,0)=OPER!$AA405,".",IF(OPER!$AB405&lt;=HOUR(AP$7),MAX($Q310:AN310,0)+1,".")),","),IF(MAX($Q310:AN310,0)=OPER!$AA405,".",IF(OPER!$AB405&lt;=HOUR(AP$7),MAX($Q310:AN310,0)+1,".")))</f>
        <v>,</v>
      </c>
      <c r="AP310" s="269" t="str">
        <f>IF($E310=$E309,IF(AQ309=".",IF(MAX($Q310:AO310,0)=OPER!$AA405,".",IF(OPER!$AB405&lt;=HOUR(AQ$7),MAX($Q310:AO310,0)+1,".")),","),IF(MAX($Q310:AO310,0)=OPER!$AA405,".",IF(OPER!$AB405&lt;=HOUR(AQ$7),MAX($Q310:AO310,0)+1,".")))</f>
        <v>,</v>
      </c>
      <c r="AQ310" s="269" t="str">
        <f>IF($E310=$E309,IF(AR309=".",IF(MAX($Q310:AP310,0)=OPER!$AA405,".",IF(OPER!$AB405&lt;=HOUR(AR$7),MAX($Q310:AP310,0)+1,".")),","),IF(MAX($Q310:AP310,0)=OPER!$AA405,".",IF(OPER!$AB405&lt;=HOUR(AR$7),MAX($Q310:AP310,0)+1,".")))</f>
        <v>,</v>
      </c>
      <c r="AR310" s="270" t="str">
        <f>IF($E310=$E309,IF(AS309=".",IF(MAX($Q310:AQ310,0)=OPER!$AA405,".",IF(OPER!$AB405&lt;=HOUR(AS$7),MAX($Q310:AQ310,0)+1,".")),","),IF(MAX($Q310:AQ310,0)=OPER!$AA405,".",IF(OPER!$AB405&lt;=HOUR(AS$7),MAX($Q310:AQ310,0)+1,".")))</f>
        <v>,</v>
      </c>
      <c r="AS310" s="271" t="str">
        <f>IF($E310=$E309,IF(AT309=".",IF(MAX($Q310:AR310,0)=OPER!$AA405,".",IF(OPER!$AB405&lt;=HOUR(AT$7),MAX($Q310:AR310,0)+1,".")),","),IF(MAX($Q310:AR310,0)=OPER!$AA405,".",IF(OPER!$AB405&lt;=HOUR(AT$7),MAX($Q310:AR310,0)+1,".")))</f>
        <v>,</v>
      </c>
      <c r="AT310" s="269" t="str">
        <f>IF($E310=$E309,IF(AU309=".",IF(MAX($Q310:AS310,0)=OPER!$AA405,".",IF(OPER!$AB405&lt;=HOUR(AU$7),MAX($Q310:AS310,0)+1,".")),","),IF(MAX($Q310:AS310,0)=OPER!$AA405,".",IF(OPER!$AB405&lt;=HOUR(AU$7),MAX($Q310:AS310,0)+1,".")))</f>
        <v>,</v>
      </c>
      <c r="AU310" s="269" t="str">
        <f>IF($E310=$E309,IF(AV309=".",IF(MAX($Q310:AT310,0)=OPER!$AA405,".",IF(OPER!$AB405&lt;=HOUR(AV$7),MAX($Q310:AT310,0)+1,".")),","),IF(MAX($Q310:AT310,0)=OPER!$AA405,".",IF(OPER!$AB405&lt;=HOUR(AV$7),MAX($Q310:AT310,0)+1,".")))</f>
        <v>,</v>
      </c>
      <c r="AV310" s="270" t="str">
        <f>IF($E310=$E309,IF(AW309=".",IF(MAX($Q310:AU310,0)=OPER!$AA405,".",IF(OPER!$AB405&lt;=HOUR(AW$7),MAX($Q310:AU310,0)+1,".")),","),IF(MAX($Q310:AU310,0)=OPER!$AA405,".",IF(OPER!$AB405&lt;=HOUR(AW$7),MAX($Q310:AU310,0)+1,".")))</f>
        <v>,</v>
      </c>
      <c r="AW310" s="271" t="str">
        <f>IF($E310=$E309,IF(AX309=".",IF(MAX($Q310:AV310,0)=OPER!$AA405,".",IF(OPER!$AB405&lt;=HOUR(AX$7),MAX($Q310:AV310,0)+1,".")),","),IF(MAX($Q310:AV310,0)=OPER!$AA405,".",IF(OPER!$AB405&lt;=HOUR(AX$7),MAX($Q310:AV310,0)+1,".")))</f>
        <v>,</v>
      </c>
      <c r="AX310" s="269" t="str">
        <f>IF($E310=$E309,IF(AY309=".",IF(MAX($Q310:AW310,0)=OPER!$AA405,".",IF(OPER!$AB405&lt;=HOUR(AY$7),MAX($Q310:AW310,0)+1,".")),","),IF(MAX($Q310:AW310,0)=OPER!$AA405,".",IF(OPER!$AB405&lt;=HOUR(AY$7),MAX($Q310:AW310,0)+1,".")))</f>
        <v>,</v>
      </c>
      <c r="AY310" s="269" t="str">
        <f>IF($E310=$E309,IF(AZ309=".",IF(MAX($Q310:AX310,0)=OPER!$AA405,".",IF(OPER!$AB405&lt;=HOUR(AZ$7),MAX($Q310:AX310,0)+1,".")),","),IF(MAX($Q310:AX310,0)=OPER!$AA405,".",IF(OPER!$AB405&lt;=HOUR(AZ$7),MAX($Q310:AX310,0)+1,".")))</f>
        <v>,</v>
      </c>
      <c r="AZ310" s="270" t="str">
        <f>IF($E310=$E309,IF(BA309=".",IF(MAX($Q310:AY310,0)=OPER!$AA405,".",IF(OPER!$AB405&lt;=HOUR(BA$7),MAX($Q310:AY310,0)+1,".")),","),IF(MAX($Q310:AY310,0)=OPER!$AA405,".",IF(OPER!$AB405&lt;=HOUR(BA$7),MAX($Q310:AY310,0)+1,".")))</f>
        <v>,</v>
      </c>
      <c r="BA310" s="30">
        <f>+OPER!AK304</f>
        <v>0</v>
      </c>
    </row>
    <row r="311" spans="1:53" ht="59.8" x14ac:dyDescent="0.2">
      <c r="A311" s="282" t="str">
        <f>IF(OPER!AF305=0,"",OPER!AF305)</f>
        <v/>
      </c>
      <c r="B311" s="109" t="str">
        <f>IF(OPER!V305=0,"",OPER!V305)</f>
        <v/>
      </c>
      <c r="C311" s="71" t="str">
        <f>IF(OPER!U305 = 0,"", OPER!U305)</f>
        <v/>
      </c>
      <c r="D311" s="30" t="str">
        <f t="shared" si="19"/>
        <v/>
      </c>
      <c r="E311" s="262" t="str">
        <f>IF(OPER!X305 = 0,"",OPER!X305)</f>
        <v/>
      </c>
      <c r="F311" s="262" t="str">
        <f>IF(OPER!I305 = 0,"",OPER!I305)</f>
        <v/>
      </c>
      <c r="G311" s="263" t="str">
        <f>IF(OPER!C305=0,"",OPER!C305)</f>
        <v/>
      </c>
      <c r="H311" s="30" t="str">
        <f>IF(OPER!R305 = 0,"",OPER!R305)</f>
        <v/>
      </c>
      <c r="I311" s="30" t="str">
        <f>IF(OPER!F305=0,"", OPER!F305)</f>
        <v/>
      </c>
      <c r="J311" s="108" t="str">
        <f>IF(OPER!G305=0,"",OPER!G305)</f>
        <v/>
      </c>
      <c r="K311" s="250">
        <f>+OPER!R305</f>
        <v>0</v>
      </c>
      <c r="L311" s="262">
        <f t="shared" si="20"/>
        <v>0</v>
      </c>
      <c r="M311" s="250">
        <f t="shared" si="21"/>
        <v>0</v>
      </c>
      <c r="N311" s="205" t="str">
        <f>IF(OPER!A305=0,"",OPER!A305)</f>
        <v/>
      </c>
      <c r="O311" s="73" t="str">
        <f>IF(OPER!AJ2161=0,"",OPER!AJ2161)</f>
        <v/>
      </c>
      <c r="P311" s="264" t="str">
        <f>IF(OPER!AH305="EJECUTADO","SI",IF(OPER!AH305="NO EJECUTADO","NO",""))</f>
        <v/>
      </c>
      <c r="Q311" s="264" t="str">
        <f>IF(OPER!AN305="EJECUTADO","SI",IF(OPER!AN305="NO EJECUTADO","NO",""))</f>
        <v/>
      </c>
      <c r="R311" s="221" t="str">
        <f>IFERROR(VLOOKUP(OPER!Z305,OPER!$AU$490:$AV$577,2,0),"NO ASIGNADO")</f>
        <v>NO ASIGNADO</v>
      </c>
      <c r="S311" s="6">
        <f>+OPER!AG305</f>
        <v>0</v>
      </c>
      <c r="T311" s="268" t="str">
        <f>IF($E311=$E310,IF(U310=".",IF(MAX($Q311:Q311,0)=OPER!$AA406,".",IF(OPER!$AB406&lt;=HOUR(U$7),MAX($Q311:Q311,0)+1,".")),","),IF(MAX($Q311:Q311,0)=OPER!$AA406,".",IF(OPER!$AB406&lt;=HOUR(U$7),MAX($Q311:Q311,0)+1,".")))</f>
        <v>,</v>
      </c>
      <c r="U311" s="269" t="str">
        <f>IF($E311=$E310,IF(V310=".",IF(MAX($Q311:T311,0)=OPER!$AA406,".",IF(OPER!$AB406&lt;=HOUR(V$7),MAX($Q311:T311,0)+1,".")),","),IF(MAX($Q311:T311,0)=OPER!$AA406,".",IF(OPER!$AB406&lt;=HOUR(V$7),MAX($Q311:T311,0)+1,".")))</f>
        <v>,</v>
      </c>
      <c r="V311" s="269" t="str">
        <f>IF($E311=$E310,IF(W310=".",IF(MAX($Q311:U311,0)=OPER!$AA406,".",IF(OPER!$AB406&lt;=HOUR(W$7),MAX($Q311:U311,0)+1,".")),","),IF(MAX($Q311:U311,0)=OPER!$AA406,".",IF(OPER!$AB406&lt;=HOUR(W$7),MAX($Q311:U311,0)+1,".")))</f>
        <v>,</v>
      </c>
      <c r="W311" s="269" t="str">
        <f>IF($E311=$E310,IF(X310=".",IF(MAX($Q311:V311,0)=OPER!$AA406,".",IF(OPER!$AB406&lt;=HOUR(X$7),MAX($Q311:V311,0)+1,".")),","),IF(MAX($Q311:V311,0)=OPER!$AA406,".",IF(OPER!$AB406&lt;=HOUR(X$7),MAX($Q311:V311,0)+1,".")))</f>
        <v>,</v>
      </c>
      <c r="X311" s="270" t="str">
        <f>IF($E311=$E310,IF(Y310=".",IF(MAX($Q311:W311,0)=OPER!$AA406,".",IF(OPER!$AB406&lt;=HOUR(Y$7),MAX($Q311:W311,0)+1,".")),","),IF(MAX($Q311:W311,0)=OPER!$AA406,".",IF(OPER!$AB406&lt;=HOUR(Y$7),MAX($Q311:W311,0)+1,".")))</f>
        <v>,</v>
      </c>
      <c r="Y311" s="271" t="str">
        <f>IF($E311=$E310,IF(Z310=".",IF(MAX($Q311:X311,0)=OPER!$AA406,".",IF(OPER!$AB406&lt;=HOUR(Z$7),MAX($Q311:X311,0)+1,".")),","),IF(MAX($Q311:X311,0)=OPER!$AA406,".",IF(OPER!$AB406&lt;=HOUR(Z$7),MAX($Q311:X311,0)+1,".")))</f>
        <v>,</v>
      </c>
      <c r="Z311" s="269" t="str">
        <f>IF($E311=$E310,IF(AA310=".",IF(MAX($Q311:Y311,0)=OPER!$AA406,".",IF(OPER!$AB406&lt;=HOUR(AA$7),MAX($Q311:Y311,0)+1,".")),","),IF(MAX($Q311:Y311,0)=OPER!$AA406,".",IF(OPER!$AB406&lt;=HOUR(AA$7),MAX($Q311:Y311,0)+1,".")))</f>
        <v>,</v>
      </c>
      <c r="AA311" s="269" t="str">
        <f>IF($E311=$E310,IF(AB310=".",IF(MAX($Q311:Z311,0)=OPER!$AA406,".",IF(OPER!$AB406&lt;=HOUR(AB$7),MAX($Q311:Z311,0)+1,".")),","),IF(MAX($Q311:Z311,0)=OPER!$AA406,".",IF(OPER!$AB406&lt;=HOUR(AB$7),MAX($Q311:Z311,0)+1,".")))</f>
        <v>,</v>
      </c>
      <c r="AB311" s="270" t="str">
        <f>IF($E311=$E310,IF(AC310=".",IF(MAX($Q311:AA311,0)=OPER!$AA406,".",IF(OPER!$AB406&lt;=HOUR(AC$7),MAX($Q311:AA311,0)+1,".")),","),IF(MAX($Q311:AA311,0)=OPER!$AA406,".",IF(OPER!$AB406&lt;=HOUR(AC$7),MAX($Q311:AA311,0)+1,".")))</f>
        <v>,</v>
      </c>
      <c r="AC311" s="271" t="str">
        <f>IF($E311=$E310,IF(AD310=".",IF(MAX($Q311:AB311,0)=OPER!$AA406,".",IF(OPER!$AB406&lt;=HOUR(AD$7),MAX($Q311:AB311,0)+1,".")),","),IF(MAX($Q311:AB311,0)=OPER!$AA406,".",IF(OPER!$AB406&lt;=HOUR(AD$7),MAX($Q311:AB311,0)+1,".")))</f>
        <v>,</v>
      </c>
      <c r="AD311" s="269" t="str">
        <f>IF($E311=$E310,IF(AE310=".",IF(MAX($Q311:AC311,0)=OPER!$AA406,".",IF(OPER!$AB406&lt;=HOUR(AE$7),MAX($Q311:AC311,0)+1,".")),","),IF(MAX($Q311:AC311,0)=OPER!$AA406,".",IF(OPER!$AB406&lt;=HOUR(AE$7),MAX($Q311:AC311,0)+1,".")))</f>
        <v>,</v>
      </c>
      <c r="AE311" s="269" t="str">
        <f>IF($E311=$E310,IF(AF310=".",IF(MAX($Q311:AD311,0)=OPER!$AA406,".",IF(OPER!$AB406&lt;=HOUR(AF$7),MAX($Q311:AD311,0)+1,".")),","),IF(MAX($Q311:AD311,0)=OPER!$AA406,".",IF(OPER!$AB406&lt;=HOUR(AF$7),MAX($Q311:AD311,0)+1,".")))</f>
        <v>,</v>
      </c>
      <c r="AF311" s="270" t="str">
        <f>IF($E311=$E310,IF(AG310=".",IF(MAX($Q311:AE311,0)=OPER!$AA406,".",IF(OPER!$AB406&lt;=HOUR(AG$7),MAX($Q311:AE311,0)+1,".")),","),IF(MAX($Q311:AE311,0)=OPER!$AA406,".",IF(OPER!$AB406&lt;=HOUR(AG$7),MAX($Q311:AE311,0)+1,".")))</f>
        <v>,</v>
      </c>
      <c r="AG311" s="271" t="str">
        <f>IF($E311=$E310,IF(AH310=".",IF(MAX($Q311:AF311,0)=OPER!$AA406,".",IF(OPER!$AB406&lt;=HOUR(AH$7),MAX($Q311:AF311,0)+1,".")),","),IF(MAX($Q311:AF311,0)=OPER!$AA406,".",IF(OPER!$AB406&lt;=HOUR(AH$7),MAX($Q311:AF311,0)+1,".")))</f>
        <v>,</v>
      </c>
      <c r="AH311" s="269" t="str">
        <f>IF($E311=$E310,IF(AI310=".",IF(MAX($Q311:AG311,0)=OPER!$AA406,".",IF(OPER!$AB406&lt;=HOUR(AI$7),MAX($Q311:AG311,0)+1,".")),","),IF(MAX($Q311:AG311,0)=OPER!$AA406,".",IF(OPER!$AB406&lt;=HOUR(AI$7),MAX($Q311:AG311,0)+1,".")))</f>
        <v>,</v>
      </c>
      <c r="AI311" s="269" t="str">
        <f>IF($E311=$E310,IF(AJ310=".",IF(MAX($Q311:AH311,0)=OPER!$AA406,".",IF(OPER!$AB406&lt;=HOUR(AJ$7),MAX($Q311:AH311,0)+1,".")),","),IF(MAX($Q311:AH311,0)=OPER!$AA406,".",IF(OPER!$AB406&lt;=HOUR(AJ$7),MAX($Q311:AH311,0)+1,".")))</f>
        <v>,</v>
      </c>
      <c r="AJ311" s="270" t="str">
        <f>IF($E311=$E310,IF(AK310=".",IF(MAX($Q311:AI311,0)=OPER!$AA406,".",IF(OPER!$AB406&lt;=HOUR(AK$7),MAX($Q311:AI311,0)+1,".")),","),IF(MAX($Q311:AI311,0)=OPER!$AA406,".",IF(OPER!$AB406&lt;=HOUR(AK$7),MAX($Q311:AI311,0)+1,".")))</f>
        <v>,</v>
      </c>
      <c r="AK311" s="271" t="str">
        <f>IF($E311=$E310,IF(AL310=".",IF(MAX($Q311:AJ311,0)=OPER!$AA406,".",IF(OPER!$AB406&lt;=HOUR(AL$7),MAX($Q311:AJ311,0)+1,".")),","),IF(MAX($Q311:AJ311,0)=OPER!$AA406,".",IF(OPER!$AB406&lt;=HOUR(AL$7),MAX($Q311:AJ311,0)+1,".")))</f>
        <v>,</v>
      </c>
      <c r="AL311" s="269" t="str">
        <f>IF($E311=$E310,IF(AM310=".",IF(MAX($Q311:AK311,0)=OPER!$AA406,".",IF(OPER!$AB406&lt;=HOUR(AM$7),MAX($Q311:AK311,0)+1,".")),","),IF(MAX($Q311:AK311,0)=OPER!$AA406,".",IF(OPER!$AB406&lt;=HOUR(AM$7),MAX($Q311:AK311,0)+1,".")))</f>
        <v>,</v>
      </c>
      <c r="AM311" s="269" t="str">
        <f>IF($E311=$E310,IF(AN310=".",IF(MAX($Q311:AL311,0)=OPER!$AA406,".",IF(OPER!$AB406&lt;=HOUR(AN$7),MAX($Q311:AL311,0)+1,".")),","),IF(MAX($Q311:AL311,0)=OPER!$AA406,".",IF(OPER!$AB406&lt;=HOUR(AN$7),MAX($Q311:AL311,0)+1,".")))</f>
        <v>,</v>
      </c>
      <c r="AN311" s="270" t="str">
        <f>IF($E311=$E310,IF(AO310=".",IF(MAX($Q311:AM311,0)=OPER!$AA406,".",IF(OPER!$AB406&lt;=HOUR(AO$7),MAX($Q311:AM311,0)+1,".")),","),IF(MAX($Q311:AM311,0)=OPER!$AA406,".",IF(OPER!$AB406&lt;=HOUR(AO$7),MAX($Q311:AM311,0)+1,".")))</f>
        <v>,</v>
      </c>
      <c r="AO311" s="271" t="str">
        <f>IF($E311=$E310,IF(AP310=".",IF(MAX($Q311:AN311,0)=OPER!$AA406,".",IF(OPER!$AB406&lt;=HOUR(AP$7),MAX($Q311:AN311,0)+1,".")),","),IF(MAX($Q311:AN311,0)=OPER!$AA406,".",IF(OPER!$AB406&lt;=HOUR(AP$7),MAX($Q311:AN311,0)+1,".")))</f>
        <v>,</v>
      </c>
      <c r="AP311" s="269" t="str">
        <f>IF($E311=$E310,IF(AQ310=".",IF(MAX($Q311:AO311,0)=OPER!$AA406,".",IF(OPER!$AB406&lt;=HOUR(AQ$7),MAX($Q311:AO311,0)+1,".")),","),IF(MAX($Q311:AO311,0)=OPER!$AA406,".",IF(OPER!$AB406&lt;=HOUR(AQ$7),MAX($Q311:AO311,0)+1,".")))</f>
        <v>,</v>
      </c>
      <c r="AQ311" s="269" t="str">
        <f>IF($E311=$E310,IF(AR310=".",IF(MAX($Q311:AP311,0)=OPER!$AA406,".",IF(OPER!$AB406&lt;=HOUR(AR$7),MAX($Q311:AP311,0)+1,".")),","),IF(MAX($Q311:AP311,0)=OPER!$AA406,".",IF(OPER!$AB406&lt;=HOUR(AR$7),MAX($Q311:AP311,0)+1,".")))</f>
        <v>,</v>
      </c>
      <c r="AR311" s="270" t="str">
        <f>IF($E311=$E310,IF(AS310=".",IF(MAX($Q311:AQ311,0)=OPER!$AA406,".",IF(OPER!$AB406&lt;=HOUR(AS$7),MAX($Q311:AQ311,0)+1,".")),","),IF(MAX($Q311:AQ311,0)=OPER!$AA406,".",IF(OPER!$AB406&lt;=HOUR(AS$7),MAX($Q311:AQ311,0)+1,".")))</f>
        <v>,</v>
      </c>
      <c r="AS311" s="271" t="str">
        <f>IF($E311=$E310,IF(AT310=".",IF(MAX($Q311:AR311,0)=OPER!$AA406,".",IF(OPER!$AB406&lt;=HOUR(AT$7),MAX($Q311:AR311,0)+1,".")),","),IF(MAX($Q311:AR311,0)=OPER!$AA406,".",IF(OPER!$AB406&lt;=HOUR(AT$7),MAX($Q311:AR311,0)+1,".")))</f>
        <v>,</v>
      </c>
      <c r="AT311" s="269" t="str">
        <f>IF($E311=$E310,IF(AU310=".",IF(MAX($Q311:AS311,0)=OPER!$AA406,".",IF(OPER!$AB406&lt;=HOUR(AU$7),MAX($Q311:AS311,0)+1,".")),","),IF(MAX($Q311:AS311,0)=OPER!$AA406,".",IF(OPER!$AB406&lt;=HOUR(AU$7),MAX($Q311:AS311,0)+1,".")))</f>
        <v>,</v>
      </c>
      <c r="AU311" s="269" t="str">
        <f>IF($E311=$E310,IF(AV310=".",IF(MAX($Q311:AT311,0)=OPER!$AA406,".",IF(OPER!$AB406&lt;=HOUR(AV$7),MAX($Q311:AT311,0)+1,".")),","),IF(MAX($Q311:AT311,0)=OPER!$AA406,".",IF(OPER!$AB406&lt;=HOUR(AV$7),MAX($Q311:AT311,0)+1,".")))</f>
        <v>,</v>
      </c>
      <c r="AV311" s="270" t="str">
        <f>IF($E311=$E310,IF(AW310=".",IF(MAX($Q311:AU311,0)=OPER!$AA406,".",IF(OPER!$AB406&lt;=HOUR(AW$7),MAX($Q311:AU311,0)+1,".")),","),IF(MAX($Q311:AU311,0)=OPER!$AA406,".",IF(OPER!$AB406&lt;=HOUR(AW$7),MAX($Q311:AU311,0)+1,".")))</f>
        <v>,</v>
      </c>
      <c r="AW311" s="271" t="str">
        <f>IF($E311=$E310,IF(AX310=".",IF(MAX($Q311:AV311,0)=OPER!$AA406,".",IF(OPER!$AB406&lt;=HOUR(AX$7),MAX($Q311:AV311,0)+1,".")),","),IF(MAX($Q311:AV311,0)=OPER!$AA406,".",IF(OPER!$AB406&lt;=HOUR(AX$7),MAX($Q311:AV311,0)+1,".")))</f>
        <v>,</v>
      </c>
      <c r="AX311" s="269" t="str">
        <f>IF($E311=$E310,IF(AY310=".",IF(MAX($Q311:AW311,0)=OPER!$AA406,".",IF(OPER!$AB406&lt;=HOUR(AY$7),MAX($Q311:AW311,0)+1,".")),","),IF(MAX($Q311:AW311,0)=OPER!$AA406,".",IF(OPER!$AB406&lt;=HOUR(AY$7),MAX($Q311:AW311,0)+1,".")))</f>
        <v>,</v>
      </c>
      <c r="AY311" s="269" t="str">
        <f>IF($E311=$E310,IF(AZ310=".",IF(MAX($Q311:AX311,0)=OPER!$AA406,".",IF(OPER!$AB406&lt;=HOUR(AZ$7),MAX($Q311:AX311,0)+1,".")),","),IF(MAX($Q311:AX311,0)=OPER!$AA406,".",IF(OPER!$AB406&lt;=HOUR(AZ$7),MAX($Q311:AX311,0)+1,".")))</f>
        <v>,</v>
      </c>
      <c r="AZ311" s="270" t="str">
        <f>IF($E311=$E310,IF(BA310=".",IF(MAX($Q311:AY311,0)=OPER!$AA406,".",IF(OPER!$AB406&lt;=HOUR(BA$7),MAX($Q311:AY311,0)+1,".")),","),IF(MAX($Q311:AY311,0)=OPER!$AA406,".",IF(OPER!$AB406&lt;=HOUR(BA$7),MAX($Q311:AY311,0)+1,".")))</f>
        <v>,</v>
      </c>
      <c r="BA311" s="30">
        <f>+OPER!AK305</f>
        <v>0</v>
      </c>
    </row>
    <row r="312" spans="1:53" ht="59.8" x14ac:dyDescent="0.2">
      <c r="A312" s="282" t="str">
        <f>IF(OPER!AF306=0,"",OPER!AF306)</f>
        <v/>
      </c>
      <c r="B312" s="109" t="str">
        <f>IF(OPER!V306=0,"",OPER!V306)</f>
        <v/>
      </c>
      <c r="C312" s="71" t="str">
        <f>IF(OPER!U306 = 0,"", OPER!U306)</f>
        <v/>
      </c>
      <c r="D312" s="30" t="str">
        <f t="shared" si="19"/>
        <v/>
      </c>
      <c r="E312" s="262" t="str">
        <f>IF(OPER!X306 = 0,"",OPER!X306)</f>
        <v/>
      </c>
      <c r="F312" s="262" t="str">
        <f>IF(OPER!I306 = 0,"",OPER!I306)</f>
        <v/>
      </c>
      <c r="G312" s="263" t="str">
        <f>IF(OPER!C306=0,"",OPER!C306)</f>
        <v/>
      </c>
      <c r="H312" s="30" t="str">
        <f>IF(OPER!R306 = 0,"",OPER!R306)</f>
        <v/>
      </c>
      <c r="I312" s="30" t="str">
        <f>IF(OPER!F306=0,"", OPER!F306)</f>
        <v/>
      </c>
      <c r="J312" s="108" t="str">
        <f>IF(OPER!G306=0,"",OPER!G306)</f>
        <v/>
      </c>
      <c r="K312" s="250">
        <f>+OPER!R306</f>
        <v>0</v>
      </c>
      <c r="L312" s="262">
        <f t="shared" si="20"/>
        <v>0</v>
      </c>
      <c r="M312" s="250">
        <f t="shared" si="21"/>
        <v>0</v>
      </c>
      <c r="N312" s="205" t="str">
        <f>IF(OPER!A306=0,"",OPER!A306)</f>
        <v/>
      </c>
      <c r="O312" s="73" t="str">
        <f>IF(OPER!AJ2162=0,"",OPER!AJ2162)</f>
        <v/>
      </c>
      <c r="P312" s="264" t="str">
        <f>IF(OPER!AH306="EJECUTADO","SI",IF(OPER!AH306="NO EJECUTADO","NO",""))</f>
        <v/>
      </c>
      <c r="Q312" s="264" t="str">
        <f>IF(OPER!AN306="EJECUTADO","SI",IF(OPER!AN306="NO EJECUTADO","NO",""))</f>
        <v/>
      </c>
      <c r="R312" s="221" t="str">
        <f>IFERROR(VLOOKUP(OPER!Z306,OPER!$AU$490:$AV$577,2,0),"NO ASIGNADO")</f>
        <v>NO ASIGNADO</v>
      </c>
      <c r="S312" s="6">
        <f>+OPER!AG306</f>
        <v>0</v>
      </c>
      <c r="T312" s="268" t="str">
        <f>IF($E312=$E311,IF(U311=".",IF(MAX($Q312:Q312,0)=OPER!$AA407,".",IF(OPER!$AB407&lt;=HOUR(U$7),MAX($Q312:Q312,0)+1,".")),","),IF(MAX($Q312:Q312,0)=OPER!$AA407,".",IF(OPER!$AB407&lt;=HOUR(U$7),MAX($Q312:Q312,0)+1,".")))</f>
        <v>,</v>
      </c>
      <c r="U312" s="269" t="str">
        <f>IF($E312=$E311,IF(V311=".",IF(MAX($Q312:T312,0)=OPER!$AA407,".",IF(OPER!$AB407&lt;=HOUR(V$7),MAX($Q312:T312,0)+1,".")),","),IF(MAX($Q312:T312,0)=OPER!$AA407,".",IF(OPER!$AB407&lt;=HOUR(V$7),MAX($Q312:T312,0)+1,".")))</f>
        <v>,</v>
      </c>
      <c r="V312" s="269" t="str">
        <f>IF($E312=$E311,IF(W311=".",IF(MAX($Q312:U312,0)=OPER!$AA407,".",IF(OPER!$AB407&lt;=HOUR(W$7),MAX($Q312:U312,0)+1,".")),","),IF(MAX($Q312:U312,0)=OPER!$AA407,".",IF(OPER!$AB407&lt;=HOUR(W$7),MAX($Q312:U312,0)+1,".")))</f>
        <v>,</v>
      </c>
      <c r="W312" s="269" t="str">
        <f>IF($E312=$E311,IF(X311=".",IF(MAX($Q312:V312,0)=OPER!$AA407,".",IF(OPER!$AB407&lt;=HOUR(X$7),MAX($Q312:V312,0)+1,".")),","),IF(MAX($Q312:V312,0)=OPER!$AA407,".",IF(OPER!$AB407&lt;=HOUR(X$7),MAX($Q312:V312,0)+1,".")))</f>
        <v>,</v>
      </c>
      <c r="X312" s="270" t="str">
        <f>IF($E312=$E311,IF(Y311=".",IF(MAX($Q312:W312,0)=OPER!$AA407,".",IF(OPER!$AB407&lt;=HOUR(Y$7),MAX($Q312:W312,0)+1,".")),","),IF(MAX($Q312:W312,0)=OPER!$AA407,".",IF(OPER!$AB407&lt;=HOUR(Y$7),MAX($Q312:W312,0)+1,".")))</f>
        <v>,</v>
      </c>
      <c r="Y312" s="271" t="str">
        <f>IF($E312=$E311,IF(Z311=".",IF(MAX($Q312:X312,0)=OPER!$AA407,".",IF(OPER!$AB407&lt;=HOUR(Z$7),MAX($Q312:X312,0)+1,".")),","),IF(MAX($Q312:X312,0)=OPER!$AA407,".",IF(OPER!$AB407&lt;=HOUR(Z$7),MAX($Q312:X312,0)+1,".")))</f>
        <v>,</v>
      </c>
      <c r="Z312" s="269" t="str">
        <f>IF($E312=$E311,IF(AA311=".",IF(MAX($Q312:Y312,0)=OPER!$AA407,".",IF(OPER!$AB407&lt;=HOUR(AA$7),MAX($Q312:Y312,0)+1,".")),","),IF(MAX($Q312:Y312,0)=OPER!$AA407,".",IF(OPER!$AB407&lt;=HOUR(AA$7),MAX($Q312:Y312,0)+1,".")))</f>
        <v>,</v>
      </c>
      <c r="AA312" s="269" t="str">
        <f>IF($E312=$E311,IF(AB311=".",IF(MAX($Q312:Z312,0)=OPER!$AA407,".",IF(OPER!$AB407&lt;=HOUR(AB$7),MAX($Q312:Z312,0)+1,".")),","),IF(MAX($Q312:Z312,0)=OPER!$AA407,".",IF(OPER!$AB407&lt;=HOUR(AB$7),MAX($Q312:Z312,0)+1,".")))</f>
        <v>,</v>
      </c>
      <c r="AB312" s="270" t="str">
        <f>IF($E312=$E311,IF(AC311=".",IF(MAX($Q312:AA312,0)=OPER!$AA407,".",IF(OPER!$AB407&lt;=HOUR(AC$7),MAX($Q312:AA312,0)+1,".")),","),IF(MAX($Q312:AA312,0)=OPER!$AA407,".",IF(OPER!$AB407&lt;=HOUR(AC$7),MAX($Q312:AA312,0)+1,".")))</f>
        <v>,</v>
      </c>
      <c r="AC312" s="271" t="str">
        <f>IF($E312=$E311,IF(AD311=".",IF(MAX($Q312:AB312,0)=OPER!$AA407,".",IF(OPER!$AB407&lt;=HOUR(AD$7),MAX($Q312:AB312,0)+1,".")),","),IF(MAX($Q312:AB312,0)=OPER!$AA407,".",IF(OPER!$AB407&lt;=HOUR(AD$7),MAX($Q312:AB312,0)+1,".")))</f>
        <v>,</v>
      </c>
      <c r="AD312" s="269" t="str">
        <f>IF($E312=$E311,IF(AE311=".",IF(MAX($Q312:AC312,0)=OPER!$AA407,".",IF(OPER!$AB407&lt;=HOUR(AE$7),MAX($Q312:AC312,0)+1,".")),","),IF(MAX($Q312:AC312,0)=OPER!$AA407,".",IF(OPER!$AB407&lt;=HOUR(AE$7),MAX($Q312:AC312,0)+1,".")))</f>
        <v>,</v>
      </c>
      <c r="AE312" s="269" t="str">
        <f>IF($E312=$E311,IF(AF311=".",IF(MAX($Q312:AD312,0)=OPER!$AA407,".",IF(OPER!$AB407&lt;=HOUR(AF$7),MAX($Q312:AD312,0)+1,".")),","),IF(MAX($Q312:AD312,0)=OPER!$AA407,".",IF(OPER!$AB407&lt;=HOUR(AF$7),MAX($Q312:AD312,0)+1,".")))</f>
        <v>,</v>
      </c>
      <c r="AF312" s="270" t="str">
        <f>IF($E312=$E311,IF(AG311=".",IF(MAX($Q312:AE312,0)=OPER!$AA407,".",IF(OPER!$AB407&lt;=HOUR(AG$7),MAX($Q312:AE312,0)+1,".")),","),IF(MAX($Q312:AE312,0)=OPER!$AA407,".",IF(OPER!$AB407&lt;=HOUR(AG$7),MAX($Q312:AE312,0)+1,".")))</f>
        <v>,</v>
      </c>
      <c r="AG312" s="271" t="str">
        <f>IF($E312=$E311,IF(AH311=".",IF(MAX($Q312:AF312,0)=OPER!$AA407,".",IF(OPER!$AB407&lt;=HOUR(AH$7),MAX($Q312:AF312,0)+1,".")),","),IF(MAX($Q312:AF312,0)=OPER!$AA407,".",IF(OPER!$AB407&lt;=HOUR(AH$7),MAX($Q312:AF312,0)+1,".")))</f>
        <v>,</v>
      </c>
      <c r="AH312" s="269" t="str">
        <f>IF($E312=$E311,IF(AI311=".",IF(MAX($Q312:AG312,0)=OPER!$AA407,".",IF(OPER!$AB407&lt;=HOUR(AI$7),MAX($Q312:AG312,0)+1,".")),","),IF(MAX($Q312:AG312,0)=OPER!$AA407,".",IF(OPER!$AB407&lt;=HOUR(AI$7),MAX($Q312:AG312,0)+1,".")))</f>
        <v>,</v>
      </c>
      <c r="AI312" s="269" t="str">
        <f>IF($E312=$E311,IF(AJ311=".",IF(MAX($Q312:AH312,0)=OPER!$AA407,".",IF(OPER!$AB407&lt;=HOUR(AJ$7),MAX($Q312:AH312,0)+1,".")),","),IF(MAX($Q312:AH312,0)=OPER!$AA407,".",IF(OPER!$AB407&lt;=HOUR(AJ$7),MAX($Q312:AH312,0)+1,".")))</f>
        <v>,</v>
      </c>
      <c r="AJ312" s="270" t="str">
        <f>IF($E312=$E311,IF(AK311=".",IF(MAX($Q312:AI312,0)=OPER!$AA407,".",IF(OPER!$AB407&lt;=HOUR(AK$7),MAX($Q312:AI312,0)+1,".")),","),IF(MAX($Q312:AI312,0)=OPER!$AA407,".",IF(OPER!$AB407&lt;=HOUR(AK$7),MAX($Q312:AI312,0)+1,".")))</f>
        <v>,</v>
      </c>
      <c r="AK312" s="271" t="str">
        <f>IF($E312=$E311,IF(AL311=".",IF(MAX($Q312:AJ312,0)=OPER!$AA407,".",IF(OPER!$AB407&lt;=HOUR(AL$7),MAX($Q312:AJ312,0)+1,".")),","),IF(MAX($Q312:AJ312,0)=OPER!$AA407,".",IF(OPER!$AB407&lt;=HOUR(AL$7),MAX($Q312:AJ312,0)+1,".")))</f>
        <v>,</v>
      </c>
      <c r="AL312" s="269" t="str">
        <f>IF($E312=$E311,IF(AM311=".",IF(MAX($Q312:AK312,0)=OPER!$AA407,".",IF(OPER!$AB407&lt;=HOUR(AM$7),MAX($Q312:AK312,0)+1,".")),","),IF(MAX($Q312:AK312,0)=OPER!$AA407,".",IF(OPER!$AB407&lt;=HOUR(AM$7),MAX($Q312:AK312,0)+1,".")))</f>
        <v>,</v>
      </c>
      <c r="AM312" s="269" t="str">
        <f>IF($E312=$E311,IF(AN311=".",IF(MAX($Q312:AL312,0)=OPER!$AA407,".",IF(OPER!$AB407&lt;=HOUR(AN$7),MAX($Q312:AL312,0)+1,".")),","),IF(MAX($Q312:AL312,0)=OPER!$AA407,".",IF(OPER!$AB407&lt;=HOUR(AN$7),MAX($Q312:AL312,0)+1,".")))</f>
        <v>,</v>
      </c>
      <c r="AN312" s="270" t="str">
        <f>IF($E312=$E311,IF(AO311=".",IF(MAX($Q312:AM312,0)=OPER!$AA407,".",IF(OPER!$AB407&lt;=HOUR(AO$7),MAX($Q312:AM312,0)+1,".")),","),IF(MAX($Q312:AM312,0)=OPER!$AA407,".",IF(OPER!$AB407&lt;=HOUR(AO$7),MAX($Q312:AM312,0)+1,".")))</f>
        <v>,</v>
      </c>
      <c r="AO312" s="271" t="str">
        <f>IF($E312=$E311,IF(AP311=".",IF(MAX($Q312:AN312,0)=OPER!$AA407,".",IF(OPER!$AB407&lt;=HOUR(AP$7),MAX($Q312:AN312,0)+1,".")),","),IF(MAX($Q312:AN312,0)=OPER!$AA407,".",IF(OPER!$AB407&lt;=HOUR(AP$7),MAX($Q312:AN312,0)+1,".")))</f>
        <v>,</v>
      </c>
      <c r="AP312" s="269" t="str">
        <f>IF($E312=$E311,IF(AQ311=".",IF(MAX($Q312:AO312,0)=OPER!$AA407,".",IF(OPER!$AB407&lt;=HOUR(AQ$7),MAX($Q312:AO312,0)+1,".")),","),IF(MAX($Q312:AO312,0)=OPER!$AA407,".",IF(OPER!$AB407&lt;=HOUR(AQ$7),MAX($Q312:AO312,0)+1,".")))</f>
        <v>,</v>
      </c>
      <c r="AQ312" s="269" t="str">
        <f>IF($E312=$E311,IF(AR311=".",IF(MAX($Q312:AP312,0)=OPER!$AA407,".",IF(OPER!$AB407&lt;=HOUR(AR$7),MAX($Q312:AP312,0)+1,".")),","),IF(MAX($Q312:AP312,0)=OPER!$AA407,".",IF(OPER!$AB407&lt;=HOUR(AR$7),MAX($Q312:AP312,0)+1,".")))</f>
        <v>,</v>
      </c>
      <c r="AR312" s="270" t="str">
        <f>IF($E312=$E311,IF(AS311=".",IF(MAX($Q312:AQ312,0)=OPER!$AA407,".",IF(OPER!$AB407&lt;=HOUR(AS$7),MAX($Q312:AQ312,0)+1,".")),","),IF(MAX($Q312:AQ312,0)=OPER!$AA407,".",IF(OPER!$AB407&lt;=HOUR(AS$7),MAX($Q312:AQ312,0)+1,".")))</f>
        <v>,</v>
      </c>
      <c r="AS312" s="271" t="str">
        <f>IF($E312=$E311,IF(AT311=".",IF(MAX($Q312:AR312,0)=OPER!$AA407,".",IF(OPER!$AB407&lt;=HOUR(AT$7),MAX($Q312:AR312,0)+1,".")),","),IF(MAX($Q312:AR312,0)=OPER!$AA407,".",IF(OPER!$AB407&lt;=HOUR(AT$7),MAX($Q312:AR312,0)+1,".")))</f>
        <v>,</v>
      </c>
      <c r="AT312" s="269" t="str">
        <f>IF($E312=$E311,IF(AU311=".",IF(MAX($Q312:AS312,0)=OPER!$AA407,".",IF(OPER!$AB407&lt;=HOUR(AU$7),MAX($Q312:AS312,0)+1,".")),","),IF(MAX($Q312:AS312,0)=OPER!$AA407,".",IF(OPER!$AB407&lt;=HOUR(AU$7),MAX($Q312:AS312,0)+1,".")))</f>
        <v>,</v>
      </c>
      <c r="AU312" s="269" t="str">
        <f>IF($E312=$E311,IF(AV311=".",IF(MAX($Q312:AT312,0)=OPER!$AA407,".",IF(OPER!$AB407&lt;=HOUR(AV$7),MAX($Q312:AT312,0)+1,".")),","),IF(MAX($Q312:AT312,0)=OPER!$AA407,".",IF(OPER!$AB407&lt;=HOUR(AV$7),MAX($Q312:AT312,0)+1,".")))</f>
        <v>,</v>
      </c>
      <c r="AV312" s="270" t="str">
        <f>IF($E312=$E311,IF(AW311=".",IF(MAX($Q312:AU312,0)=OPER!$AA407,".",IF(OPER!$AB407&lt;=HOUR(AW$7),MAX($Q312:AU312,0)+1,".")),","),IF(MAX($Q312:AU312,0)=OPER!$AA407,".",IF(OPER!$AB407&lt;=HOUR(AW$7),MAX($Q312:AU312,0)+1,".")))</f>
        <v>,</v>
      </c>
      <c r="AW312" s="271" t="str">
        <f>IF($E312=$E311,IF(AX311=".",IF(MAX($Q312:AV312,0)=OPER!$AA407,".",IF(OPER!$AB407&lt;=HOUR(AX$7),MAX($Q312:AV312,0)+1,".")),","),IF(MAX($Q312:AV312,0)=OPER!$AA407,".",IF(OPER!$AB407&lt;=HOUR(AX$7),MAX($Q312:AV312,0)+1,".")))</f>
        <v>,</v>
      </c>
      <c r="AX312" s="269" t="str">
        <f>IF($E312=$E311,IF(AY311=".",IF(MAX($Q312:AW312,0)=OPER!$AA407,".",IF(OPER!$AB407&lt;=HOUR(AY$7),MAX($Q312:AW312,0)+1,".")),","),IF(MAX($Q312:AW312,0)=OPER!$AA407,".",IF(OPER!$AB407&lt;=HOUR(AY$7),MAX($Q312:AW312,0)+1,".")))</f>
        <v>,</v>
      </c>
      <c r="AY312" s="269" t="str">
        <f>IF($E312=$E311,IF(AZ311=".",IF(MAX($Q312:AX312,0)=OPER!$AA407,".",IF(OPER!$AB407&lt;=HOUR(AZ$7),MAX($Q312:AX312,0)+1,".")),","),IF(MAX($Q312:AX312,0)=OPER!$AA407,".",IF(OPER!$AB407&lt;=HOUR(AZ$7),MAX($Q312:AX312,0)+1,".")))</f>
        <v>,</v>
      </c>
      <c r="AZ312" s="270" t="str">
        <f>IF($E312=$E311,IF(BA311=".",IF(MAX($Q312:AY312,0)=OPER!$AA407,".",IF(OPER!$AB407&lt;=HOUR(BA$7),MAX($Q312:AY312,0)+1,".")),","),IF(MAX($Q312:AY312,0)=OPER!$AA407,".",IF(OPER!$AB407&lt;=HOUR(BA$7),MAX($Q312:AY312,0)+1,".")))</f>
        <v>,</v>
      </c>
      <c r="BA312" s="30">
        <f>+OPER!AK306</f>
        <v>0</v>
      </c>
    </row>
    <row r="313" spans="1:53" ht="59.8" x14ac:dyDescent="0.2">
      <c r="A313" s="282" t="str">
        <f>IF(OPER!AF307=0,"",OPER!AF307)</f>
        <v/>
      </c>
      <c r="B313" s="109" t="str">
        <f>IF(OPER!V307=0,"",OPER!V307)</f>
        <v/>
      </c>
      <c r="C313" s="71" t="str">
        <f>IF(OPER!U307 = 0,"", OPER!U307)</f>
        <v/>
      </c>
      <c r="D313" s="30" t="str">
        <f t="shared" si="19"/>
        <v/>
      </c>
      <c r="E313" s="262" t="str">
        <f>IF(OPER!X307 = 0,"",OPER!X307)</f>
        <v/>
      </c>
      <c r="F313" s="262" t="str">
        <f>IF(OPER!I307 = 0,"",OPER!I307)</f>
        <v/>
      </c>
      <c r="G313" s="263" t="str">
        <f>IF(OPER!C307=0,"",OPER!C307)</f>
        <v/>
      </c>
      <c r="H313" s="30" t="str">
        <f>IF(OPER!R307 = 0,"",OPER!R307)</f>
        <v/>
      </c>
      <c r="I313" s="30" t="str">
        <f>IF(OPER!F307=0,"", OPER!F307)</f>
        <v/>
      </c>
      <c r="J313" s="108" t="str">
        <f>IF(OPER!G307=0,"",OPER!G307)</f>
        <v/>
      </c>
      <c r="K313" s="250">
        <f>+OPER!R307</f>
        <v>0</v>
      </c>
      <c r="L313" s="262">
        <f t="shared" si="20"/>
        <v>0</v>
      </c>
      <c r="M313" s="250">
        <f t="shared" si="21"/>
        <v>0</v>
      </c>
      <c r="N313" s="205" t="str">
        <f>IF(OPER!A307=0,"",OPER!A307)</f>
        <v/>
      </c>
      <c r="O313" s="73" t="str">
        <f>IF(OPER!AJ2163=0,"",OPER!AJ2163)</f>
        <v/>
      </c>
      <c r="P313" s="264" t="str">
        <f>IF(OPER!AH307="EJECUTADO","SI",IF(OPER!AH307="NO EJECUTADO","NO",""))</f>
        <v/>
      </c>
      <c r="Q313" s="264" t="str">
        <f>IF(OPER!AN307="EJECUTADO","SI",IF(OPER!AN307="NO EJECUTADO","NO",""))</f>
        <v/>
      </c>
      <c r="R313" s="221" t="str">
        <f>IFERROR(VLOOKUP(OPER!Z307,OPER!$AU$490:$AV$577,2,0),"NO ASIGNADO")</f>
        <v>NO ASIGNADO</v>
      </c>
      <c r="S313" s="6">
        <f>+OPER!AG307</f>
        <v>0</v>
      </c>
      <c r="T313" s="268" t="str">
        <f>IF($E313=$E312,IF(U312=".",IF(MAX($Q313:Q313,0)=OPER!$AA408,".",IF(OPER!$AB408&lt;=HOUR(U$7),MAX($Q313:Q313,0)+1,".")),","),IF(MAX($Q313:Q313,0)=OPER!$AA408,".",IF(OPER!$AB408&lt;=HOUR(U$7),MAX($Q313:Q313,0)+1,".")))</f>
        <v>,</v>
      </c>
      <c r="U313" s="269" t="str">
        <f>IF($E313=$E312,IF(V312=".",IF(MAX($Q313:T313,0)=OPER!$AA408,".",IF(OPER!$AB408&lt;=HOUR(V$7),MAX($Q313:T313,0)+1,".")),","),IF(MAX($Q313:T313,0)=OPER!$AA408,".",IF(OPER!$AB408&lt;=HOUR(V$7),MAX($Q313:T313,0)+1,".")))</f>
        <v>,</v>
      </c>
      <c r="V313" s="269" t="str">
        <f>IF($E313=$E312,IF(W312=".",IF(MAX($Q313:U313,0)=OPER!$AA408,".",IF(OPER!$AB408&lt;=HOUR(W$7),MAX($Q313:U313,0)+1,".")),","),IF(MAX($Q313:U313,0)=OPER!$AA408,".",IF(OPER!$AB408&lt;=HOUR(W$7),MAX($Q313:U313,0)+1,".")))</f>
        <v>,</v>
      </c>
      <c r="W313" s="269" t="str">
        <f>IF($E313=$E312,IF(X312=".",IF(MAX($Q313:V313,0)=OPER!$AA408,".",IF(OPER!$AB408&lt;=HOUR(X$7),MAX($Q313:V313,0)+1,".")),","),IF(MAX($Q313:V313,0)=OPER!$AA408,".",IF(OPER!$AB408&lt;=HOUR(X$7),MAX($Q313:V313,0)+1,".")))</f>
        <v>,</v>
      </c>
      <c r="X313" s="270" t="str">
        <f>IF($E313=$E312,IF(Y312=".",IF(MAX($Q313:W313,0)=OPER!$AA408,".",IF(OPER!$AB408&lt;=HOUR(Y$7),MAX($Q313:W313,0)+1,".")),","),IF(MAX($Q313:W313,0)=OPER!$AA408,".",IF(OPER!$AB408&lt;=HOUR(Y$7),MAX($Q313:W313,0)+1,".")))</f>
        <v>,</v>
      </c>
      <c r="Y313" s="271" t="str">
        <f>IF($E313=$E312,IF(Z312=".",IF(MAX($Q313:X313,0)=OPER!$AA408,".",IF(OPER!$AB408&lt;=HOUR(Z$7),MAX($Q313:X313,0)+1,".")),","),IF(MAX($Q313:X313,0)=OPER!$AA408,".",IF(OPER!$AB408&lt;=HOUR(Z$7),MAX($Q313:X313,0)+1,".")))</f>
        <v>,</v>
      </c>
      <c r="Z313" s="269" t="str">
        <f>IF($E313=$E312,IF(AA312=".",IF(MAX($Q313:Y313,0)=OPER!$AA408,".",IF(OPER!$AB408&lt;=HOUR(AA$7),MAX($Q313:Y313,0)+1,".")),","),IF(MAX($Q313:Y313,0)=OPER!$AA408,".",IF(OPER!$AB408&lt;=HOUR(AA$7),MAX($Q313:Y313,0)+1,".")))</f>
        <v>,</v>
      </c>
      <c r="AA313" s="269" t="str">
        <f>IF($E313=$E312,IF(AB312=".",IF(MAX($Q313:Z313,0)=OPER!$AA408,".",IF(OPER!$AB408&lt;=HOUR(AB$7),MAX($Q313:Z313,0)+1,".")),","),IF(MAX($Q313:Z313,0)=OPER!$AA408,".",IF(OPER!$AB408&lt;=HOUR(AB$7),MAX($Q313:Z313,0)+1,".")))</f>
        <v>,</v>
      </c>
      <c r="AB313" s="270" t="str">
        <f>IF($E313=$E312,IF(AC312=".",IF(MAX($Q313:AA313,0)=OPER!$AA408,".",IF(OPER!$AB408&lt;=HOUR(AC$7),MAX($Q313:AA313,0)+1,".")),","),IF(MAX($Q313:AA313,0)=OPER!$AA408,".",IF(OPER!$AB408&lt;=HOUR(AC$7),MAX($Q313:AA313,0)+1,".")))</f>
        <v>,</v>
      </c>
      <c r="AC313" s="271" t="str">
        <f>IF($E313=$E312,IF(AD312=".",IF(MAX($Q313:AB313,0)=OPER!$AA408,".",IF(OPER!$AB408&lt;=HOUR(AD$7),MAX($Q313:AB313,0)+1,".")),","),IF(MAX($Q313:AB313,0)=OPER!$AA408,".",IF(OPER!$AB408&lt;=HOUR(AD$7),MAX($Q313:AB313,0)+1,".")))</f>
        <v>,</v>
      </c>
      <c r="AD313" s="269" t="str">
        <f>IF($E313=$E312,IF(AE312=".",IF(MAX($Q313:AC313,0)=OPER!$AA408,".",IF(OPER!$AB408&lt;=HOUR(AE$7),MAX($Q313:AC313,0)+1,".")),","),IF(MAX($Q313:AC313,0)=OPER!$AA408,".",IF(OPER!$AB408&lt;=HOUR(AE$7),MAX($Q313:AC313,0)+1,".")))</f>
        <v>,</v>
      </c>
      <c r="AE313" s="269" t="str">
        <f>IF($E313=$E312,IF(AF312=".",IF(MAX($Q313:AD313,0)=OPER!$AA408,".",IF(OPER!$AB408&lt;=HOUR(AF$7),MAX($Q313:AD313,0)+1,".")),","),IF(MAX($Q313:AD313,0)=OPER!$AA408,".",IF(OPER!$AB408&lt;=HOUR(AF$7),MAX($Q313:AD313,0)+1,".")))</f>
        <v>,</v>
      </c>
      <c r="AF313" s="270" t="str">
        <f>IF($E313=$E312,IF(AG312=".",IF(MAX($Q313:AE313,0)=OPER!$AA408,".",IF(OPER!$AB408&lt;=HOUR(AG$7),MAX($Q313:AE313,0)+1,".")),","),IF(MAX($Q313:AE313,0)=OPER!$AA408,".",IF(OPER!$AB408&lt;=HOUR(AG$7),MAX($Q313:AE313,0)+1,".")))</f>
        <v>,</v>
      </c>
      <c r="AG313" s="271" t="str">
        <f>IF($E313=$E312,IF(AH312=".",IF(MAX($Q313:AF313,0)=OPER!$AA408,".",IF(OPER!$AB408&lt;=HOUR(AH$7),MAX($Q313:AF313,0)+1,".")),","),IF(MAX($Q313:AF313,0)=OPER!$AA408,".",IF(OPER!$AB408&lt;=HOUR(AH$7),MAX($Q313:AF313,0)+1,".")))</f>
        <v>,</v>
      </c>
      <c r="AH313" s="269" t="str">
        <f>IF($E313=$E312,IF(AI312=".",IF(MAX($Q313:AG313,0)=OPER!$AA408,".",IF(OPER!$AB408&lt;=HOUR(AI$7),MAX($Q313:AG313,0)+1,".")),","),IF(MAX($Q313:AG313,0)=OPER!$AA408,".",IF(OPER!$AB408&lt;=HOUR(AI$7),MAX($Q313:AG313,0)+1,".")))</f>
        <v>,</v>
      </c>
      <c r="AI313" s="269" t="str">
        <f>IF($E313=$E312,IF(AJ312=".",IF(MAX($Q313:AH313,0)=OPER!$AA408,".",IF(OPER!$AB408&lt;=HOUR(AJ$7),MAX($Q313:AH313,0)+1,".")),","),IF(MAX($Q313:AH313,0)=OPER!$AA408,".",IF(OPER!$AB408&lt;=HOUR(AJ$7),MAX($Q313:AH313,0)+1,".")))</f>
        <v>,</v>
      </c>
      <c r="AJ313" s="270" t="str">
        <f>IF($E313=$E312,IF(AK312=".",IF(MAX($Q313:AI313,0)=OPER!$AA408,".",IF(OPER!$AB408&lt;=HOUR(AK$7),MAX($Q313:AI313,0)+1,".")),","),IF(MAX($Q313:AI313,0)=OPER!$AA408,".",IF(OPER!$AB408&lt;=HOUR(AK$7),MAX($Q313:AI313,0)+1,".")))</f>
        <v>,</v>
      </c>
      <c r="AK313" s="271" t="str">
        <f>IF($E313=$E312,IF(AL312=".",IF(MAX($Q313:AJ313,0)=OPER!$AA408,".",IF(OPER!$AB408&lt;=HOUR(AL$7),MAX($Q313:AJ313,0)+1,".")),","),IF(MAX($Q313:AJ313,0)=OPER!$AA408,".",IF(OPER!$AB408&lt;=HOUR(AL$7),MAX($Q313:AJ313,0)+1,".")))</f>
        <v>,</v>
      </c>
      <c r="AL313" s="269" t="str">
        <f>IF($E313=$E312,IF(AM312=".",IF(MAX($Q313:AK313,0)=OPER!$AA408,".",IF(OPER!$AB408&lt;=HOUR(AM$7),MAX($Q313:AK313,0)+1,".")),","),IF(MAX($Q313:AK313,0)=OPER!$AA408,".",IF(OPER!$AB408&lt;=HOUR(AM$7),MAX($Q313:AK313,0)+1,".")))</f>
        <v>,</v>
      </c>
      <c r="AM313" s="269" t="str">
        <f>IF($E313=$E312,IF(AN312=".",IF(MAX($Q313:AL313,0)=OPER!$AA408,".",IF(OPER!$AB408&lt;=HOUR(AN$7),MAX($Q313:AL313,0)+1,".")),","),IF(MAX($Q313:AL313,0)=OPER!$AA408,".",IF(OPER!$AB408&lt;=HOUR(AN$7),MAX($Q313:AL313,0)+1,".")))</f>
        <v>,</v>
      </c>
      <c r="AN313" s="270" t="str">
        <f>IF($E313=$E312,IF(AO312=".",IF(MAX($Q313:AM313,0)=OPER!$AA408,".",IF(OPER!$AB408&lt;=HOUR(AO$7),MAX($Q313:AM313,0)+1,".")),","),IF(MAX($Q313:AM313,0)=OPER!$AA408,".",IF(OPER!$AB408&lt;=HOUR(AO$7),MAX($Q313:AM313,0)+1,".")))</f>
        <v>,</v>
      </c>
      <c r="AO313" s="271" t="str">
        <f>IF($E313=$E312,IF(AP312=".",IF(MAX($Q313:AN313,0)=OPER!$AA408,".",IF(OPER!$AB408&lt;=HOUR(AP$7),MAX($Q313:AN313,0)+1,".")),","),IF(MAX($Q313:AN313,0)=OPER!$AA408,".",IF(OPER!$AB408&lt;=HOUR(AP$7),MAX($Q313:AN313,0)+1,".")))</f>
        <v>,</v>
      </c>
      <c r="AP313" s="269" t="str">
        <f>IF($E313=$E312,IF(AQ312=".",IF(MAX($Q313:AO313,0)=OPER!$AA408,".",IF(OPER!$AB408&lt;=HOUR(AQ$7),MAX($Q313:AO313,0)+1,".")),","),IF(MAX($Q313:AO313,0)=OPER!$AA408,".",IF(OPER!$AB408&lt;=HOUR(AQ$7),MAX($Q313:AO313,0)+1,".")))</f>
        <v>,</v>
      </c>
      <c r="AQ313" s="269" t="str">
        <f>IF($E313=$E312,IF(AR312=".",IF(MAX($Q313:AP313,0)=OPER!$AA408,".",IF(OPER!$AB408&lt;=HOUR(AR$7),MAX($Q313:AP313,0)+1,".")),","),IF(MAX($Q313:AP313,0)=OPER!$AA408,".",IF(OPER!$AB408&lt;=HOUR(AR$7),MAX($Q313:AP313,0)+1,".")))</f>
        <v>,</v>
      </c>
      <c r="AR313" s="270" t="str">
        <f>IF($E313=$E312,IF(AS312=".",IF(MAX($Q313:AQ313,0)=OPER!$AA408,".",IF(OPER!$AB408&lt;=HOUR(AS$7),MAX($Q313:AQ313,0)+1,".")),","),IF(MAX($Q313:AQ313,0)=OPER!$AA408,".",IF(OPER!$AB408&lt;=HOUR(AS$7),MAX($Q313:AQ313,0)+1,".")))</f>
        <v>,</v>
      </c>
      <c r="AS313" s="271" t="str">
        <f>IF($E313=$E312,IF(AT312=".",IF(MAX($Q313:AR313,0)=OPER!$AA408,".",IF(OPER!$AB408&lt;=HOUR(AT$7),MAX($Q313:AR313,0)+1,".")),","),IF(MAX($Q313:AR313,0)=OPER!$AA408,".",IF(OPER!$AB408&lt;=HOUR(AT$7),MAX($Q313:AR313,0)+1,".")))</f>
        <v>,</v>
      </c>
      <c r="AT313" s="269" t="str">
        <f>IF($E313=$E312,IF(AU312=".",IF(MAX($Q313:AS313,0)=OPER!$AA408,".",IF(OPER!$AB408&lt;=HOUR(AU$7),MAX($Q313:AS313,0)+1,".")),","),IF(MAX($Q313:AS313,0)=OPER!$AA408,".",IF(OPER!$AB408&lt;=HOUR(AU$7),MAX($Q313:AS313,0)+1,".")))</f>
        <v>,</v>
      </c>
      <c r="AU313" s="269" t="str">
        <f>IF($E313=$E312,IF(AV312=".",IF(MAX($Q313:AT313,0)=OPER!$AA408,".",IF(OPER!$AB408&lt;=HOUR(AV$7),MAX($Q313:AT313,0)+1,".")),","),IF(MAX($Q313:AT313,0)=OPER!$AA408,".",IF(OPER!$AB408&lt;=HOUR(AV$7),MAX($Q313:AT313,0)+1,".")))</f>
        <v>,</v>
      </c>
      <c r="AV313" s="270" t="str">
        <f>IF($E313=$E312,IF(AW312=".",IF(MAX($Q313:AU313,0)=OPER!$AA408,".",IF(OPER!$AB408&lt;=HOUR(AW$7),MAX($Q313:AU313,0)+1,".")),","),IF(MAX($Q313:AU313,0)=OPER!$AA408,".",IF(OPER!$AB408&lt;=HOUR(AW$7),MAX($Q313:AU313,0)+1,".")))</f>
        <v>,</v>
      </c>
      <c r="AW313" s="271" t="str">
        <f>IF($E313=$E312,IF(AX312=".",IF(MAX($Q313:AV313,0)=OPER!$AA408,".",IF(OPER!$AB408&lt;=HOUR(AX$7),MAX($Q313:AV313,0)+1,".")),","),IF(MAX($Q313:AV313,0)=OPER!$AA408,".",IF(OPER!$AB408&lt;=HOUR(AX$7),MAX($Q313:AV313,0)+1,".")))</f>
        <v>,</v>
      </c>
      <c r="AX313" s="269" t="str">
        <f>IF($E313=$E312,IF(AY312=".",IF(MAX($Q313:AW313,0)=OPER!$AA408,".",IF(OPER!$AB408&lt;=HOUR(AY$7),MAX($Q313:AW313,0)+1,".")),","),IF(MAX($Q313:AW313,0)=OPER!$AA408,".",IF(OPER!$AB408&lt;=HOUR(AY$7),MAX($Q313:AW313,0)+1,".")))</f>
        <v>,</v>
      </c>
      <c r="AY313" s="269" t="str">
        <f>IF($E313=$E312,IF(AZ312=".",IF(MAX($Q313:AX313,0)=OPER!$AA408,".",IF(OPER!$AB408&lt;=HOUR(AZ$7),MAX($Q313:AX313,0)+1,".")),","),IF(MAX($Q313:AX313,0)=OPER!$AA408,".",IF(OPER!$AB408&lt;=HOUR(AZ$7),MAX($Q313:AX313,0)+1,".")))</f>
        <v>,</v>
      </c>
      <c r="AZ313" s="270" t="str">
        <f>IF($E313=$E312,IF(BA312=".",IF(MAX($Q313:AY313,0)=OPER!$AA408,".",IF(OPER!$AB408&lt;=HOUR(BA$7),MAX($Q313:AY313,0)+1,".")),","),IF(MAX($Q313:AY313,0)=OPER!$AA408,".",IF(OPER!$AB408&lt;=HOUR(BA$7),MAX($Q313:AY313,0)+1,".")))</f>
        <v>,</v>
      </c>
      <c r="BA313" s="30">
        <f>+OPER!AK307</f>
        <v>0</v>
      </c>
    </row>
    <row r="314" spans="1:53" ht="59.8" x14ac:dyDescent="0.2">
      <c r="A314" s="282" t="str">
        <f>IF(OPER!AF308=0,"",OPER!AF308)</f>
        <v/>
      </c>
      <c r="B314" s="109" t="str">
        <f>IF(OPER!V308=0,"",OPER!V308)</f>
        <v/>
      </c>
      <c r="C314" s="71" t="str">
        <f>IF(OPER!U308 = 0,"", OPER!U308)</f>
        <v/>
      </c>
      <c r="D314" s="30" t="str">
        <f t="shared" si="19"/>
        <v/>
      </c>
      <c r="E314" s="262" t="str">
        <f>IF(OPER!X308 = 0,"",OPER!X308)</f>
        <v/>
      </c>
      <c r="F314" s="262" t="str">
        <f>IF(OPER!I308 = 0,"",OPER!I308)</f>
        <v/>
      </c>
      <c r="G314" s="263" t="str">
        <f>IF(OPER!C308=0,"",OPER!C308)</f>
        <v/>
      </c>
      <c r="H314" s="30" t="str">
        <f>IF(OPER!R308 = 0,"",OPER!R308)</f>
        <v/>
      </c>
      <c r="I314" s="30" t="str">
        <f>IF(OPER!F308=0,"", OPER!F308)</f>
        <v/>
      </c>
      <c r="J314" s="108" t="str">
        <f>IF(OPER!G308=0,"",OPER!G308)</f>
        <v/>
      </c>
      <c r="K314" s="250">
        <f>+OPER!R308</f>
        <v>0</v>
      </c>
      <c r="L314" s="262">
        <f t="shared" si="20"/>
        <v>0</v>
      </c>
      <c r="M314" s="250">
        <f t="shared" si="21"/>
        <v>0</v>
      </c>
      <c r="N314" s="205" t="str">
        <f>IF(OPER!A308=0,"",OPER!A308)</f>
        <v/>
      </c>
      <c r="O314" s="73" t="str">
        <f>IF(OPER!AJ2164=0,"",OPER!AJ2164)</f>
        <v/>
      </c>
      <c r="P314" s="264" t="str">
        <f>IF(OPER!AH308="EJECUTADO","SI",IF(OPER!AH308="NO EJECUTADO","NO",""))</f>
        <v/>
      </c>
      <c r="Q314" s="264" t="str">
        <f>IF(OPER!AN308="EJECUTADO","SI",IF(OPER!AN308="NO EJECUTADO","NO",""))</f>
        <v/>
      </c>
      <c r="R314" s="221" t="str">
        <f>IFERROR(VLOOKUP(OPER!Z308,OPER!$AU$490:$AV$577,2,0),"NO ASIGNADO")</f>
        <v>NO ASIGNADO</v>
      </c>
      <c r="S314" s="6">
        <f>+OPER!AG308</f>
        <v>0</v>
      </c>
      <c r="T314" s="268" t="str">
        <f>IF($E314=$E313,IF(U313=".",IF(MAX($Q314:Q314,0)=OPER!$AA409,".",IF(OPER!$AB409&lt;=HOUR(U$7),MAX($Q314:Q314,0)+1,".")),","),IF(MAX($Q314:Q314,0)=OPER!$AA409,".",IF(OPER!$AB409&lt;=HOUR(U$7),MAX($Q314:Q314,0)+1,".")))</f>
        <v>,</v>
      </c>
      <c r="U314" s="269" t="str">
        <f>IF($E314=$E313,IF(V313=".",IF(MAX($Q314:T314,0)=OPER!$AA409,".",IF(OPER!$AB409&lt;=HOUR(V$7),MAX($Q314:T314,0)+1,".")),","),IF(MAX($Q314:T314,0)=OPER!$AA409,".",IF(OPER!$AB409&lt;=HOUR(V$7),MAX($Q314:T314,0)+1,".")))</f>
        <v>,</v>
      </c>
      <c r="V314" s="269" t="str">
        <f>IF($E314=$E313,IF(W313=".",IF(MAX($Q314:U314,0)=OPER!$AA409,".",IF(OPER!$AB409&lt;=HOUR(W$7),MAX($Q314:U314,0)+1,".")),","),IF(MAX($Q314:U314,0)=OPER!$AA409,".",IF(OPER!$AB409&lt;=HOUR(W$7),MAX($Q314:U314,0)+1,".")))</f>
        <v>,</v>
      </c>
      <c r="W314" s="269" t="str">
        <f>IF($E314=$E313,IF(X313=".",IF(MAX($Q314:V314,0)=OPER!$AA409,".",IF(OPER!$AB409&lt;=HOUR(X$7),MAX($Q314:V314,0)+1,".")),","),IF(MAX($Q314:V314,0)=OPER!$AA409,".",IF(OPER!$AB409&lt;=HOUR(X$7),MAX($Q314:V314,0)+1,".")))</f>
        <v>,</v>
      </c>
      <c r="X314" s="270" t="str">
        <f>IF($E314=$E313,IF(Y313=".",IF(MAX($Q314:W314,0)=OPER!$AA409,".",IF(OPER!$AB409&lt;=HOUR(Y$7),MAX($Q314:W314,0)+1,".")),","),IF(MAX($Q314:W314,0)=OPER!$AA409,".",IF(OPER!$AB409&lt;=HOUR(Y$7),MAX($Q314:W314,0)+1,".")))</f>
        <v>,</v>
      </c>
      <c r="Y314" s="271" t="str">
        <f>IF($E314=$E313,IF(Z313=".",IF(MAX($Q314:X314,0)=OPER!$AA409,".",IF(OPER!$AB409&lt;=HOUR(Z$7),MAX($Q314:X314,0)+1,".")),","),IF(MAX($Q314:X314,0)=OPER!$AA409,".",IF(OPER!$AB409&lt;=HOUR(Z$7),MAX($Q314:X314,0)+1,".")))</f>
        <v>,</v>
      </c>
      <c r="Z314" s="269" t="str">
        <f>IF($E314=$E313,IF(AA313=".",IF(MAX($Q314:Y314,0)=OPER!$AA409,".",IF(OPER!$AB409&lt;=HOUR(AA$7),MAX($Q314:Y314,0)+1,".")),","),IF(MAX($Q314:Y314,0)=OPER!$AA409,".",IF(OPER!$AB409&lt;=HOUR(AA$7),MAX($Q314:Y314,0)+1,".")))</f>
        <v>,</v>
      </c>
      <c r="AA314" s="269" t="str">
        <f>IF($E314=$E313,IF(AB313=".",IF(MAX($Q314:Z314,0)=OPER!$AA409,".",IF(OPER!$AB409&lt;=HOUR(AB$7),MAX($Q314:Z314,0)+1,".")),","),IF(MAX($Q314:Z314,0)=OPER!$AA409,".",IF(OPER!$AB409&lt;=HOUR(AB$7),MAX($Q314:Z314,0)+1,".")))</f>
        <v>,</v>
      </c>
      <c r="AB314" s="270" t="str">
        <f>IF($E314=$E313,IF(AC313=".",IF(MAX($Q314:AA314,0)=OPER!$AA409,".",IF(OPER!$AB409&lt;=HOUR(AC$7),MAX($Q314:AA314,0)+1,".")),","),IF(MAX($Q314:AA314,0)=OPER!$AA409,".",IF(OPER!$AB409&lt;=HOUR(AC$7),MAX($Q314:AA314,0)+1,".")))</f>
        <v>,</v>
      </c>
      <c r="AC314" s="271" t="str">
        <f>IF($E314=$E313,IF(AD313=".",IF(MAX($Q314:AB314,0)=OPER!$AA409,".",IF(OPER!$AB409&lt;=HOUR(AD$7),MAX($Q314:AB314,0)+1,".")),","),IF(MAX($Q314:AB314,0)=OPER!$AA409,".",IF(OPER!$AB409&lt;=HOUR(AD$7),MAX($Q314:AB314,0)+1,".")))</f>
        <v>,</v>
      </c>
      <c r="AD314" s="269" t="str">
        <f>IF($E314=$E313,IF(AE313=".",IF(MAX($Q314:AC314,0)=OPER!$AA409,".",IF(OPER!$AB409&lt;=HOUR(AE$7),MAX($Q314:AC314,0)+1,".")),","),IF(MAX($Q314:AC314,0)=OPER!$AA409,".",IF(OPER!$AB409&lt;=HOUR(AE$7),MAX($Q314:AC314,0)+1,".")))</f>
        <v>,</v>
      </c>
      <c r="AE314" s="269" t="str">
        <f>IF($E314=$E313,IF(AF313=".",IF(MAX($Q314:AD314,0)=OPER!$AA409,".",IF(OPER!$AB409&lt;=HOUR(AF$7),MAX($Q314:AD314,0)+1,".")),","),IF(MAX($Q314:AD314,0)=OPER!$AA409,".",IF(OPER!$AB409&lt;=HOUR(AF$7),MAX($Q314:AD314,0)+1,".")))</f>
        <v>,</v>
      </c>
      <c r="AF314" s="270" t="str">
        <f>IF($E314=$E313,IF(AG313=".",IF(MAX($Q314:AE314,0)=OPER!$AA409,".",IF(OPER!$AB409&lt;=HOUR(AG$7),MAX($Q314:AE314,0)+1,".")),","),IF(MAX($Q314:AE314,0)=OPER!$AA409,".",IF(OPER!$AB409&lt;=HOUR(AG$7),MAX($Q314:AE314,0)+1,".")))</f>
        <v>,</v>
      </c>
      <c r="AG314" s="271" t="str">
        <f>IF($E314=$E313,IF(AH313=".",IF(MAX($Q314:AF314,0)=OPER!$AA409,".",IF(OPER!$AB409&lt;=HOUR(AH$7),MAX($Q314:AF314,0)+1,".")),","),IF(MAX($Q314:AF314,0)=OPER!$AA409,".",IF(OPER!$AB409&lt;=HOUR(AH$7),MAX($Q314:AF314,0)+1,".")))</f>
        <v>,</v>
      </c>
      <c r="AH314" s="269" t="str">
        <f>IF($E314=$E313,IF(AI313=".",IF(MAX($Q314:AG314,0)=OPER!$AA409,".",IF(OPER!$AB409&lt;=HOUR(AI$7),MAX($Q314:AG314,0)+1,".")),","),IF(MAX($Q314:AG314,0)=OPER!$AA409,".",IF(OPER!$AB409&lt;=HOUR(AI$7),MAX($Q314:AG314,0)+1,".")))</f>
        <v>,</v>
      </c>
      <c r="AI314" s="269" t="str">
        <f>IF($E314=$E313,IF(AJ313=".",IF(MAX($Q314:AH314,0)=OPER!$AA409,".",IF(OPER!$AB409&lt;=HOUR(AJ$7),MAX($Q314:AH314,0)+1,".")),","),IF(MAX($Q314:AH314,0)=OPER!$AA409,".",IF(OPER!$AB409&lt;=HOUR(AJ$7),MAX($Q314:AH314,0)+1,".")))</f>
        <v>,</v>
      </c>
      <c r="AJ314" s="270" t="str">
        <f>IF($E314=$E313,IF(AK313=".",IF(MAX($Q314:AI314,0)=OPER!$AA409,".",IF(OPER!$AB409&lt;=HOUR(AK$7),MAX($Q314:AI314,0)+1,".")),","),IF(MAX($Q314:AI314,0)=OPER!$AA409,".",IF(OPER!$AB409&lt;=HOUR(AK$7),MAX($Q314:AI314,0)+1,".")))</f>
        <v>,</v>
      </c>
      <c r="AK314" s="271" t="str">
        <f>IF($E314=$E313,IF(AL313=".",IF(MAX($Q314:AJ314,0)=OPER!$AA409,".",IF(OPER!$AB409&lt;=HOUR(AL$7),MAX($Q314:AJ314,0)+1,".")),","),IF(MAX($Q314:AJ314,0)=OPER!$AA409,".",IF(OPER!$AB409&lt;=HOUR(AL$7),MAX($Q314:AJ314,0)+1,".")))</f>
        <v>,</v>
      </c>
      <c r="AL314" s="269" t="str">
        <f>IF($E314=$E313,IF(AM313=".",IF(MAX($Q314:AK314,0)=OPER!$AA409,".",IF(OPER!$AB409&lt;=HOUR(AM$7),MAX($Q314:AK314,0)+1,".")),","),IF(MAX($Q314:AK314,0)=OPER!$AA409,".",IF(OPER!$AB409&lt;=HOUR(AM$7),MAX($Q314:AK314,0)+1,".")))</f>
        <v>,</v>
      </c>
      <c r="AM314" s="269" t="str">
        <f>IF($E314=$E313,IF(AN313=".",IF(MAX($Q314:AL314,0)=OPER!$AA409,".",IF(OPER!$AB409&lt;=HOUR(AN$7),MAX($Q314:AL314,0)+1,".")),","),IF(MAX($Q314:AL314,0)=OPER!$AA409,".",IF(OPER!$AB409&lt;=HOUR(AN$7),MAX($Q314:AL314,0)+1,".")))</f>
        <v>,</v>
      </c>
      <c r="AN314" s="270" t="str">
        <f>IF($E314=$E313,IF(AO313=".",IF(MAX($Q314:AM314,0)=OPER!$AA409,".",IF(OPER!$AB409&lt;=HOUR(AO$7),MAX($Q314:AM314,0)+1,".")),","),IF(MAX($Q314:AM314,0)=OPER!$AA409,".",IF(OPER!$AB409&lt;=HOUR(AO$7),MAX($Q314:AM314,0)+1,".")))</f>
        <v>,</v>
      </c>
      <c r="AO314" s="271" t="str">
        <f>IF($E314=$E313,IF(AP313=".",IF(MAX($Q314:AN314,0)=OPER!$AA409,".",IF(OPER!$AB409&lt;=HOUR(AP$7),MAX($Q314:AN314,0)+1,".")),","),IF(MAX($Q314:AN314,0)=OPER!$AA409,".",IF(OPER!$AB409&lt;=HOUR(AP$7),MAX($Q314:AN314,0)+1,".")))</f>
        <v>,</v>
      </c>
      <c r="AP314" s="269" t="str">
        <f>IF($E314=$E313,IF(AQ313=".",IF(MAX($Q314:AO314,0)=OPER!$AA409,".",IF(OPER!$AB409&lt;=HOUR(AQ$7),MAX($Q314:AO314,0)+1,".")),","),IF(MAX($Q314:AO314,0)=OPER!$AA409,".",IF(OPER!$AB409&lt;=HOUR(AQ$7),MAX($Q314:AO314,0)+1,".")))</f>
        <v>,</v>
      </c>
      <c r="AQ314" s="269" t="str">
        <f>IF($E314=$E313,IF(AR313=".",IF(MAX($Q314:AP314,0)=OPER!$AA409,".",IF(OPER!$AB409&lt;=HOUR(AR$7),MAX($Q314:AP314,0)+1,".")),","),IF(MAX($Q314:AP314,0)=OPER!$AA409,".",IF(OPER!$AB409&lt;=HOUR(AR$7),MAX($Q314:AP314,0)+1,".")))</f>
        <v>,</v>
      </c>
      <c r="AR314" s="270" t="str">
        <f>IF($E314=$E313,IF(AS313=".",IF(MAX($Q314:AQ314,0)=OPER!$AA409,".",IF(OPER!$AB409&lt;=HOUR(AS$7),MAX($Q314:AQ314,0)+1,".")),","),IF(MAX($Q314:AQ314,0)=OPER!$AA409,".",IF(OPER!$AB409&lt;=HOUR(AS$7),MAX($Q314:AQ314,0)+1,".")))</f>
        <v>,</v>
      </c>
      <c r="AS314" s="271" t="str">
        <f>IF($E314=$E313,IF(AT313=".",IF(MAX($Q314:AR314,0)=OPER!$AA409,".",IF(OPER!$AB409&lt;=HOUR(AT$7),MAX($Q314:AR314,0)+1,".")),","),IF(MAX($Q314:AR314,0)=OPER!$AA409,".",IF(OPER!$AB409&lt;=HOUR(AT$7),MAX($Q314:AR314,0)+1,".")))</f>
        <v>,</v>
      </c>
      <c r="AT314" s="269" t="str">
        <f>IF($E314=$E313,IF(AU313=".",IF(MAX($Q314:AS314,0)=OPER!$AA409,".",IF(OPER!$AB409&lt;=HOUR(AU$7),MAX($Q314:AS314,0)+1,".")),","),IF(MAX($Q314:AS314,0)=OPER!$AA409,".",IF(OPER!$AB409&lt;=HOUR(AU$7),MAX($Q314:AS314,0)+1,".")))</f>
        <v>,</v>
      </c>
      <c r="AU314" s="269" t="str">
        <f>IF($E314=$E313,IF(AV313=".",IF(MAX($Q314:AT314,0)=OPER!$AA409,".",IF(OPER!$AB409&lt;=HOUR(AV$7),MAX($Q314:AT314,0)+1,".")),","),IF(MAX($Q314:AT314,0)=OPER!$AA409,".",IF(OPER!$AB409&lt;=HOUR(AV$7),MAX($Q314:AT314,0)+1,".")))</f>
        <v>,</v>
      </c>
      <c r="AV314" s="270" t="str">
        <f>IF($E314=$E313,IF(AW313=".",IF(MAX($Q314:AU314,0)=OPER!$AA409,".",IF(OPER!$AB409&lt;=HOUR(AW$7),MAX($Q314:AU314,0)+1,".")),","),IF(MAX($Q314:AU314,0)=OPER!$AA409,".",IF(OPER!$AB409&lt;=HOUR(AW$7),MAX($Q314:AU314,0)+1,".")))</f>
        <v>,</v>
      </c>
      <c r="AW314" s="271" t="str">
        <f>IF($E314=$E313,IF(AX313=".",IF(MAX($Q314:AV314,0)=OPER!$AA409,".",IF(OPER!$AB409&lt;=HOUR(AX$7),MAX($Q314:AV314,0)+1,".")),","),IF(MAX($Q314:AV314,0)=OPER!$AA409,".",IF(OPER!$AB409&lt;=HOUR(AX$7),MAX($Q314:AV314,0)+1,".")))</f>
        <v>,</v>
      </c>
      <c r="AX314" s="269" t="str">
        <f>IF($E314=$E313,IF(AY313=".",IF(MAX($Q314:AW314,0)=OPER!$AA409,".",IF(OPER!$AB409&lt;=HOUR(AY$7),MAX($Q314:AW314,0)+1,".")),","),IF(MAX($Q314:AW314,0)=OPER!$AA409,".",IF(OPER!$AB409&lt;=HOUR(AY$7),MAX($Q314:AW314,0)+1,".")))</f>
        <v>,</v>
      </c>
      <c r="AY314" s="269" t="str">
        <f>IF($E314=$E313,IF(AZ313=".",IF(MAX($Q314:AX314,0)=OPER!$AA409,".",IF(OPER!$AB409&lt;=HOUR(AZ$7),MAX($Q314:AX314,0)+1,".")),","),IF(MAX($Q314:AX314,0)=OPER!$AA409,".",IF(OPER!$AB409&lt;=HOUR(AZ$7),MAX($Q314:AX314,0)+1,".")))</f>
        <v>,</v>
      </c>
      <c r="AZ314" s="270" t="str">
        <f>IF($E314=$E313,IF(BA313=".",IF(MAX($Q314:AY314,0)=OPER!$AA409,".",IF(OPER!$AB409&lt;=HOUR(BA$7),MAX($Q314:AY314,0)+1,".")),","),IF(MAX($Q314:AY314,0)=OPER!$AA409,".",IF(OPER!$AB409&lt;=HOUR(BA$7),MAX($Q314:AY314,0)+1,".")))</f>
        <v>,</v>
      </c>
      <c r="BA314" s="30">
        <f>+OPER!AK308</f>
        <v>0</v>
      </c>
    </row>
    <row r="315" spans="1:53" ht="59.8" x14ac:dyDescent="0.2">
      <c r="A315" s="282" t="str">
        <f>IF(OPER!AF309=0,"",OPER!AF309)</f>
        <v/>
      </c>
      <c r="B315" s="109" t="str">
        <f>IF(OPER!V309=0,"",OPER!V309)</f>
        <v/>
      </c>
      <c r="C315" s="71" t="str">
        <f>IF(OPER!U309 = 0,"", OPER!U309)</f>
        <v/>
      </c>
      <c r="D315" s="30" t="str">
        <f t="shared" si="19"/>
        <v/>
      </c>
      <c r="E315" s="262" t="str">
        <f>IF(OPER!X309 = 0,"",OPER!X309)</f>
        <v/>
      </c>
      <c r="F315" s="262" t="str">
        <f>IF(OPER!I309 = 0,"",OPER!I309)</f>
        <v/>
      </c>
      <c r="G315" s="263" t="str">
        <f>IF(OPER!C309=0,"",OPER!C309)</f>
        <v/>
      </c>
      <c r="H315" s="30" t="str">
        <f>IF(OPER!R309 = 0,"",OPER!R309)</f>
        <v/>
      </c>
      <c r="I315" s="30" t="str">
        <f>IF(OPER!F309=0,"", OPER!F309)</f>
        <v/>
      </c>
      <c r="J315" s="108" t="str">
        <f>IF(OPER!G309=0,"",OPER!G309)</f>
        <v/>
      </c>
      <c r="K315" s="250">
        <f>+OPER!R309</f>
        <v>0</v>
      </c>
      <c r="L315" s="262">
        <f t="shared" si="20"/>
        <v>0</v>
      </c>
      <c r="M315" s="250">
        <f t="shared" si="21"/>
        <v>0</v>
      </c>
      <c r="N315" s="205" t="str">
        <f>IF(OPER!A309=0,"",OPER!A309)</f>
        <v/>
      </c>
      <c r="O315" s="73" t="str">
        <f>IF(OPER!AJ2165=0,"",OPER!AJ2165)</f>
        <v/>
      </c>
      <c r="P315" s="264" t="str">
        <f>IF(OPER!AH309="EJECUTADO","SI",IF(OPER!AH309="NO EJECUTADO","NO",""))</f>
        <v/>
      </c>
      <c r="Q315" s="264" t="str">
        <f>IF(OPER!AN309="EJECUTADO","SI",IF(OPER!AN309="NO EJECUTADO","NO",""))</f>
        <v/>
      </c>
      <c r="R315" s="221" t="str">
        <f>IFERROR(VLOOKUP(OPER!Z309,OPER!$AU$490:$AV$577,2,0),"NO ASIGNADO")</f>
        <v>NO ASIGNADO</v>
      </c>
      <c r="S315" s="6">
        <f>+OPER!AG309</f>
        <v>0</v>
      </c>
      <c r="T315" s="268" t="str">
        <f>IF($E315=$E314,IF(U314=".",IF(MAX($Q315:Q315,0)=OPER!$AA410,".",IF(OPER!$AB410&lt;=HOUR(U$7),MAX($Q315:Q315,0)+1,".")),","),IF(MAX($Q315:Q315,0)=OPER!$AA410,".",IF(OPER!$AB410&lt;=HOUR(U$7),MAX($Q315:Q315,0)+1,".")))</f>
        <v>,</v>
      </c>
      <c r="U315" s="269" t="str">
        <f>IF($E315=$E314,IF(V314=".",IF(MAX($Q315:T315,0)=OPER!$AA410,".",IF(OPER!$AB410&lt;=HOUR(V$7),MAX($Q315:T315,0)+1,".")),","),IF(MAX($Q315:T315,0)=OPER!$AA410,".",IF(OPER!$AB410&lt;=HOUR(V$7),MAX($Q315:T315,0)+1,".")))</f>
        <v>,</v>
      </c>
      <c r="V315" s="269" t="str">
        <f>IF($E315=$E314,IF(W314=".",IF(MAX($Q315:U315,0)=OPER!$AA410,".",IF(OPER!$AB410&lt;=HOUR(W$7),MAX($Q315:U315,0)+1,".")),","),IF(MAX($Q315:U315,0)=OPER!$AA410,".",IF(OPER!$AB410&lt;=HOUR(W$7),MAX($Q315:U315,0)+1,".")))</f>
        <v>,</v>
      </c>
      <c r="W315" s="269" t="str">
        <f>IF($E315=$E314,IF(X314=".",IF(MAX($Q315:V315,0)=OPER!$AA410,".",IF(OPER!$AB410&lt;=HOUR(X$7),MAX($Q315:V315,0)+1,".")),","),IF(MAX($Q315:V315,0)=OPER!$AA410,".",IF(OPER!$AB410&lt;=HOUR(X$7),MAX($Q315:V315,0)+1,".")))</f>
        <v>,</v>
      </c>
      <c r="X315" s="270" t="str">
        <f>IF($E315=$E314,IF(Y314=".",IF(MAX($Q315:W315,0)=OPER!$AA410,".",IF(OPER!$AB410&lt;=HOUR(Y$7),MAX($Q315:W315,0)+1,".")),","),IF(MAX($Q315:W315,0)=OPER!$AA410,".",IF(OPER!$AB410&lt;=HOUR(Y$7),MAX($Q315:W315,0)+1,".")))</f>
        <v>,</v>
      </c>
      <c r="Y315" s="271" t="str">
        <f>IF($E315=$E314,IF(Z314=".",IF(MAX($Q315:X315,0)=OPER!$AA410,".",IF(OPER!$AB410&lt;=HOUR(Z$7),MAX($Q315:X315,0)+1,".")),","),IF(MAX($Q315:X315,0)=OPER!$AA410,".",IF(OPER!$AB410&lt;=HOUR(Z$7),MAX($Q315:X315,0)+1,".")))</f>
        <v>,</v>
      </c>
      <c r="Z315" s="269" t="str">
        <f>IF($E315=$E314,IF(AA314=".",IF(MAX($Q315:Y315,0)=OPER!$AA410,".",IF(OPER!$AB410&lt;=HOUR(AA$7),MAX($Q315:Y315,0)+1,".")),","),IF(MAX($Q315:Y315,0)=OPER!$AA410,".",IF(OPER!$AB410&lt;=HOUR(AA$7),MAX($Q315:Y315,0)+1,".")))</f>
        <v>,</v>
      </c>
      <c r="AA315" s="269" t="str">
        <f>IF($E315=$E314,IF(AB314=".",IF(MAX($Q315:Z315,0)=OPER!$AA410,".",IF(OPER!$AB410&lt;=HOUR(AB$7),MAX($Q315:Z315,0)+1,".")),","),IF(MAX($Q315:Z315,0)=OPER!$AA410,".",IF(OPER!$AB410&lt;=HOUR(AB$7),MAX($Q315:Z315,0)+1,".")))</f>
        <v>,</v>
      </c>
      <c r="AB315" s="270" t="str">
        <f>IF($E315=$E314,IF(AC314=".",IF(MAX($Q315:AA315,0)=OPER!$AA410,".",IF(OPER!$AB410&lt;=HOUR(AC$7),MAX($Q315:AA315,0)+1,".")),","),IF(MAX($Q315:AA315,0)=OPER!$AA410,".",IF(OPER!$AB410&lt;=HOUR(AC$7),MAX($Q315:AA315,0)+1,".")))</f>
        <v>,</v>
      </c>
      <c r="AC315" s="271" t="str">
        <f>IF($E315=$E314,IF(AD314=".",IF(MAX($Q315:AB315,0)=OPER!$AA410,".",IF(OPER!$AB410&lt;=HOUR(AD$7),MAX($Q315:AB315,0)+1,".")),","),IF(MAX($Q315:AB315,0)=OPER!$AA410,".",IF(OPER!$AB410&lt;=HOUR(AD$7),MAX($Q315:AB315,0)+1,".")))</f>
        <v>,</v>
      </c>
      <c r="AD315" s="269" t="str">
        <f>IF($E315=$E314,IF(AE314=".",IF(MAX($Q315:AC315,0)=OPER!$AA410,".",IF(OPER!$AB410&lt;=HOUR(AE$7),MAX($Q315:AC315,0)+1,".")),","),IF(MAX($Q315:AC315,0)=OPER!$AA410,".",IF(OPER!$AB410&lt;=HOUR(AE$7),MAX($Q315:AC315,0)+1,".")))</f>
        <v>,</v>
      </c>
      <c r="AE315" s="269" t="str">
        <f>IF($E315=$E314,IF(AF314=".",IF(MAX($Q315:AD315,0)=OPER!$AA410,".",IF(OPER!$AB410&lt;=HOUR(AF$7),MAX($Q315:AD315,0)+1,".")),","),IF(MAX($Q315:AD315,0)=OPER!$AA410,".",IF(OPER!$AB410&lt;=HOUR(AF$7),MAX($Q315:AD315,0)+1,".")))</f>
        <v>,</v>
      </c>
      <c r="AF315" s="270" t="str">
        <f>IF($E315=$E314,IF(AG314=".",IF(MAX($Q315:AE315,0)=OPER!$AA410,".",IF(OPER!$AB410&lt;=HOUR(AG$7),MAX($Q315:AE315,0)+1,".")),","),IF(MAX($Q315:AE315,0)=OPER!$AA410,".",IF(OPER!$AB410&lt;=HOUR(AG$7),MAX($Q315:AE315,0)+1,".")))</f>
        <v>,</v>
      </c>
      <c r="AG315" s="271" t="str">
        <f>IF($E315=$E314,IF(AH314=".",IF(MAX($Q315:AF315,0)=OPER!$AA410,".",IF(OPER!$AB410&lt;=HOUR(AH$7),MAX($Q315:AF315,0)+1,".")),","),IF(MAX($Q315:AF315,0)=OPER!$AA410,".",IF(OPER!$AB410&lt;=HOUR(AH$7),MAX($Q315:AF315,0)+1,".")))</f>
        <v>,</v>
      </c>
      <c r="AH315" s="269" t="str">
        <f>IF($E315=$E314,IF(AI314=".",IF(MAX($Q315:AG315,0)=OPER!$AA410,".",IF(OPER!$AB410&lt;=HOUR(AI$7),MAX($Q315:AG315,0)+1,".")),","),IF(MAX($Q315:AG315,0)=OPER!$AA410,".",IF(OPER!$AB410&lt;=HOUR(AI$7),MAX($Q315:AG315,0)+1,".")))</f>
        <v>,</v>
      </c>
      <c r="AI315" s="269" t="str">
        <f>IF($E315=$E314,IF(AJ314=".",IF(MAX($Q315:AH315,0)=OPER!$AA410,".",IF(OPER!$AB410&lt;=HOUR(AJ$7),MAX($Q315:AH315,0)+1,".")),","),IF(MAX($Q315:AH315,0)=OPER!$AA410,".",IF(OPER!$AB410&lt;=HOUR(AJ$7),MAX($Q315:AH315,0)+1,".")))</f>
        <v>,</v>
      </c>
      <c r="AJ315" s="270" t="str">
        <f>IF($E315=$E314,IF(AK314=".",IF(MAX($Q315:AI315,0)=OPER!$AA410,".",IF(OPER!$AB410&lt;=HOUR(AK$7),MAX($Q315:AI315,0)+1,".")),","),IF(MAX($Q315:AI315,0)=OPER!$AA410,".",IF(OPER!$AB410&lt;=HOUR(AK$7),MAX($Q315:AI315,0)+1,".")))</f>
        <v>,</v>
      </c>
      <c r="AK315" s="271" t="str">
        <f>IF($E315=$E314,IF(AL314=".",IF(MAX($Q315:AJ315,0)=OPER!$AA410,".",IF(OPER!$AB410&lt;=HOUR(AL$7),MAX($Q315:AJ315,0)+1,".")),","),IF(MAX($Q315:AJ315,0)=OPER!$AA410,".",IF(OPER!$AB410&lt;=HOUR(AL$7),MAX($Q315:AJ315,0)+1,".")))</f>
        <v>,</v>
      </c>
      <c r="AL315" s="269" t="str">
        <f>IF($E315=$E314,IF(AM314=".",IF(MAX($Q315:AK315,0)=OPER!$AA410,".",IF(OPER!$AB410&lt;=HOUR(AM$7),MAX($Q315:AK315,0)+1,".")),","),IF(MAX($Q315:AK315,0)=OPER!$AA410,".",IF(OPER!$AB410&lt;=HOUR(AM$7),MAX($Q315:AK315,0)+1,".")))</f>
        <v>,</v>
      </c>
      <c r="AM315" s="269" t="str">
        <f>IF($E315=$E314,IF(AN314=".",IF(MAX($Q315:AL315,0)=OPER!$AA410,".",IF(OPER!$AB410&lt;=HOUR(AN$7),MAX($Q315:AL315,0)+1,".")),","),IF(MAX($Q315:AL315,0)=OPER!$AA410,".",IF(OPER!$AB410&lt;=HOUR(AN$7),MAX($Q315:AL315,0)+1,".")))</f>
        <v>,</v>
      </c>
      <c r="AN315" s="270" t="str">
        <f>IF($E315=$E314,IF(AO314=".",IF(MAX($Q315:AM315,0)=OPER!$AA410,".",IF(OPER!$AB410&lt;=HOUR(AO$7),MAX($Q315:AM315,0)+1,".")),","),IF(MAX($Q315:AM315,0)=OPER!$AA410,".",IF(OPER!$AB410&lt;=HOUR(AO$7),MAX($Q315:AM315,0)+1,".")))</f>
        <v>,</v>
      </c>
      <c r="AO315" s="271" t="str">
        <f>IF($E315=$E314,IF(AP314=".",IF(MAX($Q315:AN315,0)=OPER!$AA410,".",IF(OPER!$AB410&lt;=HOUR(AP$7),MAX($Q315:AN315,0)+1,".")),","),IF(MAX($Q315:AN315,0)=OPER!$AA410,".",IF(OPER!$AB410&lt;=HOUR(AP$7),MAX($Q315:AN315,0)+1,".")))</f>
        <v>,</v>
      </c>
      <c r="AP315" s="269" t="str">
        <f>IF($E315=$E314,IF(AQ314=".",IF(MAX($Q315:AO315,0)=OPER!$AA410,".",IF(OPER!$AB410&lt;=HOUR(AQ$7),MAX($Q315:AO315,0)+1,".")),","),IF(MAX($Q315:AO315,0)=OPER!$AA410,".",IF(OPER!$AB410&lt;=HOUR(AQ$7),MAX($Q315:AO315,0)+1,".")))</f>
        <v>,</v>
      </c>
      <c r="AQ315" s="269" t="str">
        <f>IF($E315=$E314,IF(AR314=".",IF(MAX($Q315:AP315,0)=OPER!$AA410,".",IF(OPER!$AB410&lt;=HOUR(AR$7),MAX($Q315:AP315,0)+1,".")),","),IF(MAX($Q315:AP315,0)=OPER!$AA410,".",IF(OPER!$AB410&lt;=HOUR(AR$7),MAX($Q315:AP315,0)+1,".")))</f>
        <v>,</v>
      </c>
      <c r="AR315" s="270" t="str">
        <f>IF($E315=$E314,IF(AS314=".",IF(MAX($Q315:AQ315,0)=OPER!$AA410,".",IF(OPER!$AB410&lt;=HOUR(AS$7),MAX($Q315:AQ315,0)+1,".")),","),IF(MAX($Q315:AQ315,0)=OPER!$AA410,".",IF(OPER!$AB410&lt;=HOUR(AS$7),MAX($Q315:AQ315,0)+1,".")))</f>
        <v>,</v>
      </c>
      <c r="AS315" s="271" t="str">
        <f>IF($E315=$E314,IF(AT314=".",IF(MAX($Q315:AR315,0)=OPER!$AA410,".",IF(OPER!$AB410&lt;=HOUR(AT$7),MAX($Q315:AR315,0)+1,".")),","),IF(MAX($Q315:AR315,0)=OPER!$AA410,".",IF(OPER!$AB410&lt;=HOUR(AT$7),MAX($Q315:AR315,0)+1,".")))</f>
        <v>,</v>
      </c>
      <c r="AT315" s="269" t="str">
        <f>IF($E315=$E314,IF(AU314=".",IF(MAX($Q315:AS315,0)=OPER!$AA410,".",IF(OPER!$AB410&lt;=HOUR(AU$7),MAX($Q315:AS315,0)+1,".")),","),IF(MAX($Q315:AS315,0)=OPER!$AA410,".",IF(OPER!$AB410&lt;=HOUR(AU$7),MAX($Q315:AS315,0)+1,".")))</f>
        <v>,</v>
      </c>
      <c r="AU315" s="269" t="str">
        <f>IF($E315=$E314,IF(AV314=".",IF(MAX($Q315:AT315,0)=OPER!$AA410,".",IF(OPER!$AB410&lt;=HOUR(AV$7),MAX($Q315:AT315,0)+1,".")),","),IF(MAX($Q315:AT315,0)=OPER!$AA410,".",IF(OPER!$AB410&lt;=HOUR(AV$7),MAX($Q315:AT315,0)+1,".")))</f>
        <v>,</v>
      </c>
      <c r="AV315" s="270" t="str">
        <f>IF($E315=$E314,IF(AW314=".",IF(MAX($Q315:AU315,0)=OPER!$AA410,".",IF(OPER!$AB410&lt;=HOUR(AW$7),MAX($Q315:AU315,0)+1,".")),","),IF(MAX($Q315:AU315,0)=OPER!$AA410,".",IF(OPER!$AB410&lt;=HOUR(AW$7),MAX($Q315:AU315,0)+1,".")))</f>
        <v>,</v>
      </c>
      <c r="AW315" s="271" t="str">
        <f>IF($E315=$E314,IF(AX314=".",IF(MAX($Q315:AV315,0)=OPER!$AA410,".",IF(OPER!$AB410&lt;=HOUR(AX$7),MAX($Q315:AV315,0)+1,".")),","),IF(MAX($Q315:AV315,0)=OPER!$AA410,".",IF(OPER!$AB410&lt;=HOUR(AX$7),MAX($Q315:AV315,0)+1,".")))</f>
        <v>,</v>
      </c>
      <c r="AX315" s="269" t="str">
        <f>IF($E315=$E314,IF(AY314=".",IF(MAX($Q315:AW315,0)=OPER!$AA410,".",IF(OPER!$AB410&lt;=HOUR(AY$7),MAX($Q315:AW315,0)+1,".")),","),IF(MAX($Q315:AW315,0)=OPER!$AA410,".",IF(OPER!$AB410&lt;=HOUR(AY$7),MAX($Q315:AW315,0)+1,".")))</f>
        <v>,</v>
      </c>
      <c r="AY315" s="269" t="str">
        <f>IF($E315=$E314,IF(AZ314=".",IF(MAX($Q315:AX315,0)=OPER!$AA410,".",IF(OPER!$AB410&lt;=HOUR(AZ$7),MAX($Q315:AX315,0)+1,".")),","),IF(MAX($Q315:AX315,0)=OPER!$AA410,".",IF(OPER!$AB410&lt;=HOUR(AZ$7),MAX($Q315:AX315,0)+1,".")))</f>
        <v>,</v>
      </c>
      <c r="AZ315" s="270" t="str">
        <f>IF($E315=$E314,IF(BA314=".",IF(MAX($Q315:AY315,0)=OPER!$AA410,".",IF(OPER!$AB410&lt;=HOUR(BA$7),MAX($Q315:AY315,0)+1,".")),","),IF(MAX($Q315:AY315,0)=OPER!$AA410,".",IF(OPER!$AB410&lt;=HOUR(BA$7),MAX($Q315:AY315,0)+1,".")))</f>
        <v>,</v>
      </c>
      <c r="BA315" s="30">
        <f>+OPER!AK309</f>
        <v>0</v>
      </c>
    </row>
    <row r="316" spans="1:53" ht="59.8" x14ac:dyDescent="0.2">
      <c r="A316" s="282" t="str">
        <f>IF(OPER!AF310=0,"",OPER!AF310)</f>
        <v/>
      </c>
      <c r="B316" s="109" t="str">
        <f>IF(OPER!V310=0,"",OPER!V310)</f>
        <v/>
      </c>
      <c r="C316" s="71" t="str">
        <f>IF(OPER!U310 = 0,"", OPER!U310)</f>
        <v/>
      </c>
      <c r="D316" s="30" t="str">
        <f t="shared" si="19"/>
        <v/>
      </c>
      <c r="E316" s="262" t="str">
        <f>IF(OPER!X310 = 0,"",OPER!X310)</f>
        <v/>
      </c>
      <c r="F316" s="262" t="str">
        <f>IF(OPER!I310 = 0,"",OPER!I310)</f>
        <v/>
      </c>
      <c r="G316" s="263" t="str">
        <f>IF(OPER!C310=0,"",OPER!C310)</f>
        <v/>
      </c>
      <c r="H316" s="30" t="str">
        <f>IF(OPER!R310 = 0,"",OPER!R310)</f>
        <v/>
      </c>
      <c r="I316" s="30" t="str">
        <f>IF(OPER!F310=0,"", OPER!F310)</f>
        <v/>
      </c>
      <c r="J316" s="108" t="str">
        <f>IF(OPER!G310=0,"",OPER!G310)</f>
        <v/>
      </c>
      <c r="K316" s="250">
        <f>+OPER!R310</f>
        <v>0</v>
      </c>
      <c r="L316" s="262">
        <f t="shared" si="20"/>
        <v>0</v>
      </c>
      <c r="M316" s="250">
        <f t="shared" si="21"/>
        <v>0</v>
      </c>
      <c r="N316" s="205" t="str">
        <f>IF(OPER!A310=0,"",OPER!A310)</f>
        <v/>
      </c>
      <c r="O316" s="73" t="str">
        <f>IF(OPER!AJ2166=0,"",OPER!AJ2166)</f>
        <v/>
      </c>
      <c r="P316" s="264" t="str">
        <f>IF(OPER!AH310="EJECUTADO","SI",IF(OPER!AH310="NO EJECUTADO","NO",""))</f>
        <v/>
      </c>
      <c r="Q316" s="264" t="str">
        <f>IF(OPER!AN310="EJECUTADO","SI",IF(OPER!AN310="NO EJECUTADO","NO",""))</f>
        <v/>
      </c>
      <c r="R316" s="221" t="str">
        <f>IFERROR(VLOOKUP(OPER!Z310,OPER!$AU$490:$AV$577,2,0),"NO ASIGNADO")</f>
        <v>NO ASIGNADO</v>
      </c>
      <c r="S316" s="6">
        <f>+OPER!AG310</f>
        <v>0</v>
      </c>
      <c r="T316" s="268" t="str">
        <f>IF($E316=$E315,IF(U315=".",IF(MAX($Q316:Q316,0)=OPER!$AA411,".",IF(OPER!$AB411&lt;=HOUR(U$7),MAX($Q316:Q316,0)+1,".")),","),IF(MAX($Q316:Q316,0)=OPER!$AA411,".",IF(OPER!$AB411&lt;=HOUR(U$7),MAX($Q316:Q316,0)+1,".")))</f>
        <v>,</v>
      </c>
      <c r="U316" s="269" t="str">
        <f>IF($E316=$E315,IF(V315=".",IF(MAX($Q316:T316,0)=OPER!$AA411,".",IF(OPER!$AB411&lt;=HOUR(V$7),MAX($Q316:T316,0)+1,".")),","),IF(MAX($Q316:T316,0)=OPER!$AA411,".",IF(OPER!$AB411&lt;=HOUR(V$7),MAX($Q316:T316,0)+1,".")))</f>
        <v>,</v>
      </c>
      <c r="V316" s="269" t="str">
        <f>IF($E316=$E315,IF(W315=".",IF(MAX($Q316:U316,0)=OPER!$AA411,".",IF(OPER!$AB411&lt;=HOUR(W$7),MAX($Q316:U316,0)+1,".")),","),IF(MAX($Q316:U316,0)=OPER!$AA411,".",IF(OPER!$AB411&lt;=HOUR(W$7),MAX($Q316:U316,0)+1,".")))</f>
        <v>,</v>
      </c>
      <c r="W316" s="269" t="str">
        <f>IF($E316=$E315,IF(X315=".",IF(MAX($Q316:V316,0)=OPER!$AA411,".",IF(OPER!$AB411&lt;=HOUR(X$7),MAX($Q316:V316,0)+1,".")),","),IF(MAX($Q316:V316,0)=OPER!$AA411,".",IF(OPER!$AB411&lt;=HOUR(X$7),MAX($Q316:V316,0)+1,".")))</f>
        <v>,</v>
      </c>
      <c r="X316" s="270" t="str">
        <f>IF($E316=$E315,IF(Y315=".",IF(MAX($Q316:W316,0)=OPER!$AA411,".",IF(OPER!$AB411&lt;=HOUR(Y$7),MAX($Q316:W316,0)+1,".")),","),IF(MAX($Q316:W316,0)=OPER!$AA411,".",IF(OPER!$AB411&lt;=HOUR(Y$7),MAX($Q316:W316,0)+1,".")))</f>
        <v>,</v>
      </c>
      <c r="Y316" s="271" t="str">
        <f>IF($E316=$E315,IF(Z315=".",IF(MAX($Q316:X316,0)=OPER!$AA411,".",IF(OPER!$AB411&lt;=HOUR(Z$7),MAX($Q316:X316,0)+1,".")),","),IF(MAX($Q316:X316,0)=OPER!$AA411,".",IF(OPER!$AB411&lt;=HOUR(Z$7),MAX($Q316:X316,0)+1,".")))</f>
        <v>,</v>
      </c>
      <c r="Z316" s="269" t="str">
        <f>IF($E316=$E315,IF(AA315=".",IF(MAX($Q316:Y316,0)=OPER!$AA411,".",IF(OPER!$AB411&lt;=HOUR(AA$7),MAX($Q316:Y316,0)+1,".")),","),IF(MAX($Q316:Y316,0)=OPER!$AA411,".",IF(OPER!$AB411&lt;=HOUR(AA$7),MAX($Q316:Y316,0)+1,".")))</f>
        <v>,</v>
      </c>
      <c r="AA316" s="269" t="str">
        <f>IF($E316=$E315,IF(AB315=".",IF(MAX($Q316:Z316,0)=OPER!$AA411,".",IF(OPER!$AB411&lt;=HOUR(AB$7),MAX($Q316:Z316,0)+1,".")),","),IF(MAX($Q316:Z316,0)=OPER!$AA411,".",IF(OPER!$AB411&lt;=HOUR(AB$7),MAX($Q316:Z316,0)+1,".")))</f>
        <v>,</v>
      </c>
      <c r="AB316" s="270" t="str">
        <f>IF($E316=$E315,IF(AC315=".",IF(MAX($Q316:AA316,0)=OPER!$AA411,".",IF(OPER!$AB411&lt;=HOUR(AC$7),MAX($Q316:AA316,0)+1,".")),","),IF(MAX($Q316:AA316,0)=OPER!$AA411,".",IF(OPER!$AB411&lt;=HOUR(AC$7),MAX($Q316:AA316,0)+1,".")))</f>
        <v>,</v>
      </c>
      <c r="AC316" s="271" t="str">
        <f>IF($E316=$E315,IF(AD315=".",IF(MAX($Q316:AB316,0)=OPER!$AA411,".",IF(OPER!$AB411&lt;=HOUR(AD$7),MAX($Q316:AB316,0)+1,".")),","),IF(MAX($Q316:AB316,0)=OPER!$AA411,".",IF(OPER!$AB411&lt;=HOUR(AD$7),MAX($Q316:AB316,0)+1,".")))</f>
        <v>,</v>
      </c>
      <c r="AD316" s="269" t="str">
        <f>IF($E316=$E315,IF(AE315=".",IF(MAX($Q316:AC316,0)=OPER!$AA411,".",IF(OPER!$AB411&lt;=HOUR(AE$7),MAX($Q316:AC316,0)+1,".")),","),IF(MAX($Q316:AC316,0)=OPER!$AA411,".",IF(OPER!$AB411&lt;=HOUR(AE$7),MAX($Q316:AC316,0)+1,".")))</f>
        <v>,</v>
      </c>
      <c r="AE316" s="269" t="str">
        <f>IF($E316=$E315,IF(AF315=".",IF(MAX($Q316:AD316,0)=OPER!$AA411,".",IF(OPER!$AB411&lt;=HOUR(AF$7),MAX($Q316:AD316,0)+1,".")),","),IF(MAX($Q316:AD316,0)=OPER!$AA411,".",IF(OPER!$AB411&lt;=HOUR(AF$7),MAX($Q316:AD316,0)+1,".")))</f>
        <v>,</v>
      </c>
      <c r="AF316" s="270" t="str">
        <f>IF($E316=$E315,IF(AG315=".",IF(MAX($Q316:AE316,0)=OPER!$AA411,".",IF(OPER!$AB411&lt;=HOUR(AG$7),MAX($Q316:AE316,0)+1,".")),","),IF(MAX($Q316:AE316,0)=OPER!$AA411,".",IF(OPER!$AB411&lt;=HOUR(AG$7),MAX($Q316:AE316,0)+1,".")))</f>
        <v>,</v>
      </c>
      <c r="AG316" s="271" t="str">
        <f>IF($E316=$E315,IF(AH315=".",IF(MAX($Q316:AF316,0)=OPER!$AA411,".",IF(OPER!$AB411&lt;=HOUR(AH$7),MAX($Q316:AF316,0)+1,".")),","),IF(MAX($Q316:AF316,0)=OPER!$AA411,".",IF(OPER!$AB411&lt;=HOUR(AH$7),MAX($Q316:AF316,0)+1,".")))</f>
        <v>,</v>
      </c>
      <c r="AH316" s="269" t="str">
        <f>IF($E316=$E315,IF(AI315=".",IF(MAX($Q316:AG316,0)=OPER!$AA411,".",IF(OPER!$AB411&lt;=HOUR(AI$7),MAX($Q316:AG316,0)+1,".")),","),IF(MAX($Q316:AG316,0)=OPER!$AA411,".",IF(OPER!$AB411&lt;=HOUR(AI$7),MAX($Q316:AG316,0)+1,".")))</f>
        <v>,</v>
      </c>
      <c r="AI316" s="269" t="str">
        <f>IF($E316=$E315,IF(AJ315=".",IF(MAX($Q316:AH316,0)=OPER!$AA411,".",IF(OPER!$AB411&lt;=HOUR(AJ$7),MAX($Q316:AH316,0)+1,".")),","),IF(MAX($Q316:AH316,0)=OPER!$AA411,".",IF(OPER!$AB411&lt;=HOUR(AJ$7),MAX($Q316:AH316,0)+1,".")))</f>
        <v>,</v>
      </c>
      <c r="AJ316" s="270" t="str">
        <f>IF($E316=$E315,IF(AK315=".",IF(MAX($Q316:AI316,0)=OPER!$AA411,".",IF(OPER!$AB411&lt;=HOUR(AK$7),MAX($Q316:AI316,0)+1,".")),","),IF(MAX($Q316:AI316,0)=OPER!$AA411,".",IF(OPER!$AB411&lt;=HOUR(AK$7),MAX($Q316:AI316,0)+1,".")))</f>
        <v>,</v>
      </c>
      <c r="AK316" s="271" t="str">
        <f>IF($E316=$E315,IF(AL315=".",IF(MAX($Q316:AJ316,0)=OPER!$AA411,".",IF(OPER!$AB411&lt;=HOUR(AL$7),MAX($Q316:AJ316,0)+1,".")),","),IF(MAX($Q316:AJ316,0)=OPER!$AA411,".",IF(OPER!$AB411&lt;=HOUR(AL$7),MAX($Q316:AJ316,0)+1,".")))</f>
        <v>,</v>
      </c>
      <c r="AL316" s="269" t="str">
        <f>IF($E316=$E315,IF(AM315=".",IF(MAX($Q316:AK316,0)=OPER!$AA411,".",IF(OPER!$AB411&lt;=HOUR(AM$7),MAX($Q316:AK316,0)+1,".")),","),IF(MAX($Q316:AK316,0)=OPER!$AA411,".",IF(OPER!$AB411&lt;=HOUR(AM$7),MAX($Q316:AK316,0)+1,".")))</f>
        <v>,</v>
      </c>
      <c r="AM316" s="269" t="str">
        <f>IF($E316=$E315,IF(AN315=".",IF(MAX($Q316:AL316,0)=OPER!$AA411,".",IF(OPER!$AB411&lt;=HOUR(AN$7),MAX($Q316:AL316,0)+1,".")),","),IF(MAX($Q316:AL316,0)=OPER!$AA411,".",IF(OPER!$AB411&lt;=HOUR(AN$7),MAX($Q316:AL316,0)+1,".")))</f>
        <v>,</v>
      </c>
      <c r="AN316" s="270" t="str">
        <f>IF($E316=$E315,IF(AO315=".",IF(MAX($Q316:AM316,0)=OPER!$AA411,".",IF(OPER!$AB411&lt;=HOUR(AO$7),MAX($Q316:AM316,0)+1,".")),","),IF(MAX($Q316:AM316,0)=OPER!$AA411,".",IF(OPER!$AB411&lt;=HOUR(AO$7),MAX($Q316:AM316,0)+1,".")))</f>
        <v>,</v>
      </c>
      <c r="AO316" s="271" t="str">
        <f>IF($E316=$E315,IF(AP315=".",IF(MAX($Q316:AN316,0)=OPER!$AA411,".",IF(OPER!$AB411&lt;=HOUR(AP$7),MAX($Q316:AN316,0)+1,".")),","),IF(MAX($Q316:AN316,0)=OPER!$AA411,".",IF(OPER!$AB411&lt;=HOUR(AP$7),MAX($Q316:AN316,0)+1,".")))</f>
        <v>,</v>
      </c>
      <c r="AP316" s="269" t="str">
        <f>IF($E316=$E315,IF(AQ315=".",IF(MAX($Q316:AO316,0)=OPER!$AA411,".",IF(OPER!$AB411&lt;=HOUR(AQ$7),MAX($Q316:AO316,0)+1,".")),","),IF(MAX($Q316:AO316,0)=OPER!$AA411,".",IF(OPER!$AB411&lt;=HOUR(AQ$7),MAX($Q316:AO316,0)+1,".")))</f>
        <v>,</v>
      </c>
      <c r="AQ316" s="269" t="str">
        <f>IF($E316=$E315,IF(AR315=".",IF(MAX($Q316:AP316,0)=OPER!$AA411,".",IF(OPER!$AB411&lt;=HOUR(AR$7),MAX($Q316:AP316,0)+1,".")),","),IF(MAX($Q316:AP316,0)=OPER!$AA411,".",IF(OPER!$AB411&lt;=HOUR(AR$7),MAX($Q316:AP316,0)+1,".")))</f>
        <v>,</v>
      </c>
      <c r="AR316" s="270" t="str">
        <f>IF($E316=$E315,IF(AS315=".",IF(MAX($Q316:AQ316,0)=OPER!$AA411,".",IF(OPER!$AB411&lt;=HOUR(AS$7),MAX($Q316:AQ316,0)+1,".")),","),IF(MAX($Q316:AQ316,0)=OPER!$AA411,".",IF(OPER!$AB411&lt;=HOUR(AS$7),MAX($Q316:AQ316,0)+1,".")))</f>
        <v>,</v>
      </c>
      <c r="AS316" s="271" t="str">
        <f>IF($E316=$E315,IF(AT315=".",IF(MAX($Q316:AR316,0)=OPER!$AA411,".",IF(OPER!$AB411&lt;=HOUR(AT$7),MAX($Q316:AR316,0)+1,".")),","),IF(MAX($Q316:AR316,0)=OPER!$AA411,".",IF(OPER!$AB411&lt;=HOUR(AT$7),MAX($Q316:AR316,0)+1,".")))</f>
        <v>,</v>
      </c>
      <c r="AT316" s="269" t="str">
        <f>IF($E316=$E315,IF(AU315=".",IF(MAX($Q316:AS316,0)=OPER!$AA411,".",IF(OPER!$AB411&lt;=HOUR(AU$7),MAX($Q316:AS316,0)+1,".")),","),IF(MAX($Q316:AS316,0)=OPER!$AA411,".",IF(OPER!$AB411&lt;=HOUR(AU$7),MAX($Q316:AS316,0)+1,".")))</f>
        <v>,</v>
      </c>
      <c r="AU316" s="269" t="str">
        <f>IF($E316=$E315,IF(AV315=".",IF(MAX($Q316:AT316,0)=OPER!$AA411,".",IF(OPER!$AB411&lt;=HOUR(AV$7),MAX($Q316:AT316,0)+1,".")),","),IF(MAX($Q316:AT316,0)=OPER!$AA411,".",IF(OPER!$AB411&lt;=HOUR(AV$7),MAX($Q316:AT316,0)+1,".")))</f>
        <v>,</v>
      </c>
      <c r="AV316" s="270" t="str">
        <f>IF($E316=$E315,IF(AW315=".",IF(MAX($Q316:AU316,0)=OPER!$AA411,".",IF(OPER!$AB411&lt;=HOUR(AW$7),MAX($Q316:AU316,0)+1,".")),","),IF(MAX($Q316:AU316,0)=OPER!$AA411,".",IF(OPER!$AB411&lt;=HOUR(AW$7),MAX($Q316:AU316,0)+1,".")))</f>
        <v>,</v>
      </c>
      <c r="AW316" s="271" t="str">
        <f>IF($E316=$E315,IF(AX315=".",IF(MAX($Q316:AV316,0)=OPER!$AA411,".",IF(OPER!$AB411&lt;=HOUR(AX$7),MAX($Q316:AV316,0)+1,".")),","),IF(MAX($Q316:AV316,0)=OPER!$AA411,".",IF(OPER!$AB411&lt;=HOUR(AX$7),MAX($Q316:AV316,0)+1,".")))</f>
        <v>,</v>
      </c>
      <c r="AX316" s="269" t="str">
        <f>IF($E316=$E315,IF(AY315=".",IF(MAX($Q316:AW316,0)=OPER!$AA411,".",IF(OPER!$AB411&lt;=HOUR(AY$7),MAX($Q316:AW316,0)+1,".")),","),IF(MAX($Q316:AW316,0)=OPER!$AA411,".",IF(OPER!$AB411&lt;=HOUR(AY$7),MAX($Q316:AW316,0)+1,".")))</f>
        <v>,</v>
      </c>
      <c r="AY316" s="269" t="str">
        <f>IF($E316=$E315,IF(AZ315=".",IF(MAX($Q316:AX316,0)=OPER!$AA411,".",IF(OPER!$AB411&lt;=HOUR(AZ$7),MAX($Q316:AX316,0)+1,".")),","),IF(MAX($Q316:AX316,0)=OPER!$AA411,".",IF(OPER!$AB411&lt;=HOUR(AZ$7),MAX($Q316:AX316,0)+1,".")))</f>
        <v>,</v>
      </c>
      <c r="AZ316" s="270" t="str">
        <f>IF($E316=$E315,IF(BA315=".",IF(MAX($Q316:AY316,0)=OPER!$AA411,".",IF(OPER!$AB411&lt;=HOUR(BA$7),MAX($Q316:AY316,0)+1,".")),","),IF(MAX($Q316:AY316,0)=OPER!$AA411,".",IF(OPER!$AB411&lt;=HOUR(BA$7),MAX($Q316:AY316,0)+1,".")))</f>
        <v>,</v>
      </c>
      <c r="BA316" s="30">
        <f>+OPER!AK310</f>
        <v>0</v>
      </c>
    </row>
    <row r="317" spans="1:53" ht="59.8" x14ac:dyDescent="0.2">
      <c r="A317" s="282" t="str">
        <f>IF(OPER!AF311=0,"",OPER!AF311)</f>
        <v/>
      </c>
      <c r="B317" s="109" t="str">
        <f>IF(OPER!V311=0,"",OPER!V311)</f>
        <v/>
      </c>
      <c r="C317" s="71" t="str">
        <f>IF(OPER!U311 = 0,"", OPER!U311)</f>
        <v/>
      </c>
      <c r="D317" s="30" t="str">
        <f t="shared" si="19"/>
        <v/>
      </c>
      <c r="E317" s="262" t="str">
        <f>IF(OPER!X311 = 0,"",OPER!X311)</f>
        <v/>
      </c>
      <c r="F317" s="262" t="str">
        <f>IF(OPER!I311 = 0,"",OPER!I311)</f>
        <v/>
      </c>
      <c r="G317" s="263" t="str">
        <f>IF(OPER!C311=0,"",OPER!C311)</f>
        <v/>
      </c>
      <c r="H317" s="30" t="str">
        <f>IF(OPER!R311 = 0,"",OPER!R311)</f>
        <v/>
      </c>
      <c r="I317" s="30" t="str">
        <f>IF(OPER!F311=0,"", OPER!F311)</f>
        <v/>
      </c>
      <c r="J317" s="108" t="str">
        <f>IF(OPER!G311=0,"",OPER!G311)</f>
        <v/>
      </c>
      <c r="K317" s="250">
        <f>+OPER!R311</f>
        <v>0</v>
      </c>
      <c r="L317" s="262">
        <f t="shared" si="20"/>
        <v>0</v>
      </c>
      <c r="M317" s="250">
        <f t="shared" si="21"/>
        <v>0</v>
      </c>
      <c r="N317" s="205" t="str">
        <f>IF(OPER!A311=0,"",OPER!A311)</f>
        <v/>
      </c>
      <c r="O317" s="73" t="str">
        <f>IF(OPER!AJ2167=0,"",OPER!AJ2167)</f>
        <v/>
      </c>
      <c r="P317" s="264" t="str">
        <f>IF(OPER!AH311="EJECUTADO","SI",IF(OPER!AH311="NO EJECUTADO","NO",""))</f>
        <v/>
      </c>
      <c r="Q317" s="264" t="str">
        <f>IF(OPER!AN311="EJECUTADO","SI",IF(OPER!AN311="NO EJECUTADO","NO",""))</f>
        <v/>
      </c>
      <c r="R317" s="221" t="str">
        <f>IFERROR(VLOOKUP(OPER!Z311,OPER!$AU$490:$AV$577,2,0),"NO ASIGNADO")</f>
        <v>NO ASIGNADO</v>
      </c>
      <c r="S317" s="6">
        <f>+OPER!AG311</f>
        <v>0</v>
      </c>
      <c r="T317" s="268" t="str">
        <f>IF($E317=$E316,IF(U316=".",IF(MAX($Q317:Q317,0)=OPER!$AA412,".",IF(OPER!$AB412&lt;=HOUR(U$7),MAX($Q317:Q317,0)+1,".")),","),IF(MAX($Q317:Q317,0)=OPER!$AA412,".",IF(OPER!$AB412&lt;=HOUR(U$7),MAX($Q317:Q317,0)+1,".")))</f>
        <v>,</v>
      </c>
      <c r="U317" s="269" t="str">
        <f>IF($E317=$E316,IF(V316=".",IF(MAX($Q317:T317,0)=OPER!$AA412,".",IF(OPER!$AB412&lt;=HOUR(V$7),MAX($Q317:T317,0)+1,".")),","),IF(MAX($Q317:T317,0)=OPER!$AA412,".",IF(OPER!$AB412&lt;=HOUR(V$7),MAX($Q317:T317,0)+1,".")))</f>
        <v>,</v>
      </c>
      <c r="V317" s="269" t="str">
        <f>IF($E317=$E316,IF(W316=".",IF(MAX($Q317:U317,0)=OPER!$AA412,".",IF(OPER!$AB412&lt;=HOUR(W$7),MAX($Q317:U317,0)+1,".")),","),IF(MAX($Q317:U317,0)=OPER!$AA412,".",IF(OPER!$AB412&lt;=HOUR(W$7),MAX($Q317:U317,0)+1,".")))</f>
        <v>,</v>
      </c>
      <c r="W317" s="269" t="str">
        <f>IF($E317=$E316,IF(X316=".",IF(MAX($Q317:V317,0)=OPER!$AA412,".",IF(OPER!$AB412&lt;=HOUR(X$7),MAX($Q317:V317,0)+1,".")),","),IF(MAX($Q317:V317,0)=OPER!$AA412,".",IF(OPER!$AB412&lt;=HOUR(X$7),MAX($Q317:V317,0)+1,".")))</f>
        <v>,</v>
      </c>
      <c r="X317" s="270" t="str">
        <f>IF($E317=$E316,IF(Y316=".",IF(MAX($Q317:W317,0)=OPER!$AA412,".",IF(OPER!$AB412&lt;=HOUR(Y$7),MAX($Q317:W317,0)+1,".")),","),IF(MAX($Q317:W317,0)=OPER!$AA412,".",IF(OPER!$AB412&lt;=HOUR(Y$7),MAX($Q317:W317,0)+1,".")))</f>
        <v>,</v>
      </c>
      <c r="Y317" s="271" t="str">
        <f>IF($E317=$E316,IF(Z316=".",IF(MAX($Q317:X317,0)=OPER!$AA412,".",IF(OPER!$AB412&lt;=HOUR(Z$7),MAX($Q317:X317,0)+1,".")),","),IF(MAX($Q317:X317,0)=OPER!$AA412,".",IF(OPER!$AB412&lt;=HOUR(Z$7),MAX($Q317:X317,0)+1,".")))</f>
        <v>,</v>
      </c>
      <c r="Z317" s="269" t="str">
        <f>IF($E317=$E316,IF(AA316=".",IF(MAX($Q317:Y317,0)=OPER!$AA412,".",IF(OPER!$AB412&lt;=HOUR(AA$7),MAX($Q317:Y317,0)+1,".")),","),IF(MAX($Q317:Y317,0)=OPER!$AA412,".",IF(OPER!$AB412&lt;=HOUR(AA$7),MAX($Q317:Y317,0)+1,".")))</f>
        <v>,</v>
      </c>
      <c r="AA317" s="269" t="str">
        <f>IF($E317=$E316,IF(AB316=".",IF(MAX($Q317:Z317,0)=OPER!$AA412,".",IF(OPER!$AB412&lt;=HOUR(AB$7),MAX($Q317:Z317,0)+1,".")),","),IF(MAX($Q317:Z317,0)=OPER!$AA412,".",IF(OPER!$AB412&lt;=HOUR(AB$7),MAX($Q317:Z317,0)+1,".")))</f>
        <v>,</v>
      </c>
      <c r="AB317" s="270" t="str">
        <f>IF($E317=$E316,IF(AC316=".",IF(MAX($Q317:AA317,0)=OPER!$AA412,".",IF(OPER!$AB412&lt;=HOUR(AC$7),MAX($Q317:AA317,0)+1,".")),","),IF(MAX($Q317:AA317,0)=OPER!$AA412,".",IF(OPER!$AB412&lt;=HOUR(AC$7),MAX($Q317:AA317,0)+1,".")))</f>
        <v>,</v>
      </c>
      <c r="AC317" s="271" t="str">
        <f>IF($E317=$E316,IF(AD316=".",IF(MAX($Q317:AB317,0)=OPER!$AA412,".",IF(OPER!$AB412&lt;=HOUR(AD$7),MAX($Q317:AB317,0)+1,".")),","),IF(MAX($Q317:AB317,0)=OPER!$AA412,".",IF(OPER!$AB412&lt;=HOUR(AD$7),MAX($Q317:AB317,0)+1,".")))</f>
        <v>,</v>
      </c>
      <c r="AD317" s="269" t="str">
        <f>IF($E317=$E316,IF(AE316=".",IF(MAX($Q317:AC317,0)=OPER!$AA412,".",IF(OPER!$AB412&lt;=HOUR(AE$7),MAX($Q317:AC317,0)+1,".")),","),IF(MAX($Q317:AC317,0)=OPER!$AA412,".",IF(OPER!$AB412&lt;=HOUR(AE$7),MAX($Q317:AC317,0)+1,".")))</f>
        <v>,</v>
      </c>
      <c r="AE317" s="269" t="str">
        <f>IF($E317=$E316,IF(AF316=".",IF(MAX($Q317:AD317,0)=OPER!$AA412,".",IF(OPER!$AB412&lt;=HOUR(AF$7),MAX($Q317:AD317,0)+1,".")),","),IF(MAX($Q317:AD317,0)=OPER!$AA412,".",IF(OPER!$AB412&lt;=HOUR(AF$7),MAX($Q317:AD317,0)+1,".")))</f>
        <v>,</v>
      </c>
      <c r="AF317" s="270" t="str">
        <f>IF($E317=$E316,IF(AG316=".",IF(MAX($Q317:AE317,0)=OPER!$AA412,".",IF(OPER!$AB412&lt;=HOUR(AG$7),MAX($Q317:AE317,0)+1,".")),","),IF(MAX($Q317:AE317,0)=OPER!$AA412,".",IF(OPER!$AB412&lt;=HOUR(AG$7),MAX($Q317:AE317,0)+1,".")))</f>
        <v>,</v>
      </c>
      <c r="AG317" s="271" t="str">
        <f>IF($E317=$E316,IF(AH316=".",IF(MAX($Q317:AF317,0)=OPER!$AA412,".",IF(OPER!$AB412&lt;=HOUR(AH$7),MAX($Q317:AF317,0)+1,".")),","),IF(MAX($Q317:AF317,0)=OPER!$AA412,".",IF(OPER!$AB412&lt;=HOUR(AH$7),MAX($Q317:AF317,0)+1,".")))</f>
        <v>,</v>
      </c>
      <c r="AH317" s="269" t="str">
        <f>IF($E317=$E316,IF(AI316=".",IF(MAX($Q317:AG317,0)=OPER!$AA412,".",IF(OPER!$AB412&lt;=HOUR(AI$7),MAX($Q317:AG317,0)+1,".")),","),IF(MAX($Q317:AG317,0)=OPER!$AA412,".",IF(OPER!$AB412&lt;=HOUR(AI$7),MAX($Q317:AG317,0)+1,".")))</f>
        <v>,</v>
      </c>
      <c r="AI317" s="269" t="str">
        <f>IF($E317=$E316,IF(AJ316=".",IF(MAX($Q317:AH317,0)=OPER!$AA412,".",IF(OPER!$AB412&lt;=HOUR(AJ$7),MAX($Q317:AH317,0)+1,".")),","),IF(MAX($Q317:AH317,0)=OPER!$AA412,".",IF(OPER!$AB412&lt;=HOUR(AJ$7),MAX($Q317:AH317,0)+1,".")))</f>
        <v>,</v>
      </c>
      <c r="AJ317" s="270" t="str">
        <f>IF($E317=$E316,IF(AK316=".",IF(MAX($Q317:AI317,0)=OPER!$AA412,".",IF(OPER!$AB412&lt;=HOUR(AK$7),MAX($Q317:AI317,0)+1,".")),","),IF(MAX($Q317:AI317,0)=OPER!$AA412,".",IF(OPER!$AB412&lt;=HOUR(AK$7),MAX($Q317:AI317,0)+1,".")))</f>
        <v>,</v>
      </c>
      <c r="AK317" s="271" t="str">
        <f>IF($E317=$E316,IF(AL316=".",IF(MAX($Q317:AJ317,0)=OPER!$AA412,".",IF(OPER!$AB412&lt;=HOUR(AL$7),MAX($Q317:AJ317,0)+1,".")),","),IF(MAX($Q317:AJ317,0)=OPER!$AA412,".",IF(OPER!$AB412&lt;=HOUR(AL$7),MAX($Q317:AJ317,0)+1,".")))</f>
        <v>,</v>
      </c>
      <c r="AL317" s="269" t="str">
        <f>IF($E317=$E316,IF(AM316=".",IF(MAX($Q317:AK317,0)=OPER!$AA412,".",IF(OPER!$AB412&lt;=HOUR(AM$7),MAX($Q317:AK317,0)+1,".")),","),IF(MAX($Q317:AK317,0)=OPER!$AA412,".",IF(OPER!$AB412&lt;=HOUR(AM$7),MAX($Q317:AK317,0)+1,".")))</f>
        <v>,</v>
      </c>
      <c r="AM317" s="269" t="str">
        <f>IF($E317=$E316,IF(AN316=".",IF(MAX($Q317:AL317,0)=OPER!$AA412,".",IF(OPER!$AB412&lt;=HOUR(AN$7),MAX($Q317:AL317,0)+1,".")),","),IF(MAX($Q317:AL317,0)=OPER!$AA412,".",IF(OPER!$AB412&lt;=HOUR(AN$7),MAX($Q317:AL317,0)+1,".")))</f>
        <v>,</v>
      </c>
      <c r="AN317" s="270" t="str">
        <f>IF($E317=$E316,IF(AO316=".",IF(MAX($Q317:AM317,0)=OPER!$AA412,".",IF(OPER!$AB412&lt;=HOUR(AO$7),MAX($Q317:AM317,0)+1,".")),","),IF(MAX($Q317:AM317,0)=OPER!$AA412,".",IF(OPER!$AB412&lt;=HOUR(AO$7),MAX($Q317:AM317,0)+1,".")))</f>
        <v>,</v>
      </c>
      <c r="AO317" s="271" t="str">
        <f>IF($E317=$E316,IF(AP316=".",IF(MAX($Q317:AN317,0)=OPER!$AA412,".",IF(OPER!$AB412&lt;=HOUR(AP$7),MAX($Q317:AN317,0)+1,".")),","),IF(MAX($Q317:AN317,0)=OPER!$AA412,".",IF(OPER!$AB412&lt;=HOUR(AP$7),MAX($Q317:AN317,0)+1,".")))</f>
        <v>,</v>
      </c>
      <c r="AP317" s="269" t="str">
        <f>IF($E317=$E316,IF(AQ316=".",IF(MAX($Q317:AO317,0)=OPER!$AA412,".",IF(OPER!$AB412&lt;=HOUR(AQ$7),MAX($Q317:AO317,0)+1,".")),","),IF(MAX($Q317:AO317,0)=OPER!$AA412,".",IF(OPER!$AB412&lt;=HOUR(AQ$7),MAX($Q317:AO317,0)+1,".")))</f>
        <v>,</v>
      </c>
      <c r="AQ317" s="269" t="str">
        <f>IF($E317=$E316,IF(AR316=".",IF(MAX($Q317:AP317,0)=OPER!$AA412,".",IF(OPER!$AB412&lt;=HOUR(AR$7),MAX($Q317:AP317,0)+1,".")),","),IF(MAX($Q317:AP317,0)=OPER!$AA412,".",IF(OPER!$AB412&lt;=HOUR(AR$7),MAX($Q317:AP317,0)+1,".")))</f>
        <v>,</v>
      </c>
      <c r="AR317" s="270" t="str">
        <f>IF($E317=$E316,IF(AS316=".",IF(MAX($Q317:AQ317,0)=OPER!$AA412,".",IF(OPER!$AB412&lt;=HOUR(AS$7),MAX($Q317:AQ317,0)+1,".")),","),IF(MAX($Q317:AQ317,0)=OPER!$AA412,".",IF(OPER!$AB412&lt;=HOUR(AS$7),MAX($Q317:AQ317,0)+1,".")))</f>
        <v>,</v>
      </c>
      <c r="AS317" s="271" t="str">
        <f>IF($E317=$E316,IF(AT316=".",IF(MAX($Q317:AR317,0)=OPER!$AA412,".",IF(OPER!$AB412&lt;=HOUR(AT$7),MAX($Q317:AR317,0)+1,".")),","),IF(MAX($Q317:AR317,0)=OPER!$AA412,".",IF(OPER!$AB412&lt;=HOUR(AT$7),MAX($Q317:AR317,0)+1,".")))</f>
        <v>,</v>
      </c>
      <c r="AT317" s="269" t="str">
        <f>IF($E317=$E316,IF(AU316=".",IF(MAX($Q317:AS317,0)=OPER!$AA412,".",IF(OPER!$AB412&lt;=HOUR(AU$7),MAX($Q317:AS317,0)+1,".")),","),IF(MAX($Q317:AS317,0)=OPER!$AA412,".",IF(OPER!$AB412&lt;=HOUR(AU$7),MAX($Q317:AS317,0)+1,".")))</f>
        <v>,</v>
      </c>
      <c r="AU317" s="269" t="str">
        <f>IF($E317=$E316,IF(AV316=".",IF(MAX($Q317:AT317,0)=OPER!$AA412,".",IF(OPER!$AB412&lt;=HOUR(AV$7),MAX($Q317:AT317,0)+1,".")),","),IF(MAX($Q317:AT317,0)=OPER!$AA412,".",IF(OPER!$AB412&lt;=HOUR(AV$7),MAX($Q317:AT317,0)+1,".")))</f>
        <v>,</v>
      </c>
      <c r="AV317" s="270" t="str">
        <f>IF($E317=$E316,IF(AW316=".",IF(MAX($Q317:AU317,0)=OPER!$AA412,".",IF(OPER!$AB412&lt;=HOUR(AW$7),MAX($Q317:AU317,0)+1,".")),","),IF(MAX($Q317:AU317,0)=OPER!$AA412,".",IF(OPER!$AB412&lt;=HOUR(AW$7),MAX($Q317:AU317,0)+1,".")))</f>
        <v>,</v>
      </c>
      <c r="AW317" s="271" t="str">
        <f>IF($E317=$E316,IF(AX316=".",IF(MAX($Q317:AV317,0)=OPER!$AA412,".",IF(OPER!$AB412&lt;=HOUR(AX$7),MAX($Q317:AV317,0)+1,".")),","),IF(MAX($Q317:AV317,0)=OPER!$AA412,".",IF(OPER!$AB412&lt;=HOUR(AX$7),MAX($Q317:AV317,0)+1,".")))</f>
        <v>,</v>
      </c>
      <c r="AX317" s="269" t="str">
        <f>IF($E317=$E316,IF(AY316=".",IF(MAX($Q317:AW317,0)=OPER!$AA412,".",IF(OPER!$AB412&lt;=HOUR(AY$7),MAX($Q317:AW317,0)+1,".")),","),IF(MAX($Q317:AW317,0)=OPER!$AA412,".",IF(OPER!$AB412&lt;=HOUR(AY$7),MAX($Q317:AW317,0)+1,".")))</f>
        <v>,</v>
      </c>
      <c r="AY317" s="269" t="str">
        <f>IF($E317=$E316,IF(AZ316=".",IF(MAX($Q317:AX317,0)=OPER!$AA412,".",IF(OPER!$AB412&lt;=HOUR(AZ$7),MAX($Q317:AX317,0)+1,".")),","),IF(MAX($Q317:AX317,0)=OPER!$AA412,".",IF(OPER!$AB412&lt;=HOUR(AZ$7),MAX($Q317:AX317,0)+1,".")))</f>
        <v>,</v>
      </c>
      <c r="AZ317" s="270" t="str">
        <f>IF($E317=$E316,IF(BA316=".",IF(MAX($Q317:AY317,0)=OPER!$AA412,".",IF(OPER!$AB412&lt;=HOUR(BA$7),MAX($Q317:AY317,0)+1,".")),","),IF(MAX($Q317:AY317,0)=OPER!$AA412,".",IF(OPER!$AB412&lt;=HOUR(BA$7),MAX($Q317:AY317,0)+1,".")))</f>
        <v>,</v>
      </c>
      <c r="BA317" s="30">
        <f>+OPER!AK311</f>
        <v>0</v>
      </c>
    </row>
    <row r="318" spans="1:53" ht="59.8" x14ac:dyDescent="0.2">
      <c r="A318" s="282" t="str">
        <f>IF(OPER!AF312=0,"",OPER!AF312)</f>
        <v/>
      </c>
      <c r="B318" s="109" t="str">
        <f>IF(OPER!V312=0,"",OPER!V312)</f>
        <v/>
      </c>
      <c r="C318" s="71" t="str">
        <f>IF(OPER!U312 = 0,"", OPER!U312)</f>
        <v/>
      </c>
      <c r="D318" s="30" t="str">
        <f t="shared" si="19"/>
        <v/>
      </c>
      <c r="E318" s="262" t="str">
        <f>IF(OPER!X312 = 0,"",OPER!X312)</f>
        <v/>
      </c>
      <c r="F318" s="262" t="str">
        <f>IF(OPER!I312 = 0,"",OPER!I312)</f>
        <v/>
      </c>
      <c r="G318" s="263" t="str">
        <f>IF(OPER!C312=0,"",OPER!C312)</f>
        <v/>
      </c>
      <c r="H318" s="30" t="str">
        <f>IF(OPER!R312 = 0,"",OPER!R312)</f>
        <v/>
      </c>
      <c r="I318" s="30" t="str">
        <f>IF(OPER!F312=0,"", OPER!F312)</f>
        <v/>
      </c>
      <c r="J318" s="108" t="str">
        <f>IF(OPER!G312=0,"",OPER!G312)</f>
        <v/>
      </c>
      <c r="K318" s="250">
        <f>+OPER!R312</f>
        <v>0</v>
      </c>
      <c r="L318" s="262">
        <f t="shared" si="20"/>
        <v>0</v>
      </c>
      <c r="M318" s="250">
        <f t="shared" si="21"/>
        <v>0</v>
      </c>
      <c r="N318" s="205" t="str">
        <f>IF(OPER!A312=0,"",OPER!A312)</f>
        <v/>
      </c>
      <c r="O318" s="73" t="str">
        <f>IF(OPER!AJ2168=0,"",OPER!AJ2168)</f>
        <v/>
      </c>
      <c r="P318" s="264" t="str">
        <f>IF(OPER!AH312="EJECUTADO","SI",IF(OPER!AH312="NO EJECUTADO","NO",""))</f>
        <v/>
      </c>
      <c r="Q318" s="264" t="str">
        <f>IF(OPER!AN312="EJECUTADO","SI",IF(OPER!AN312="NO EJECUTADO","NO",""))</f>
        <v/>
      </c>
      <c r="R318" s="221" t="str">
        <f>IFERROR(VLOOKUP(OPER!Z312,OPER!$AU$490:$AV$577,2,0),"NO ASIGNADO")</f>
        <v>NO ASIGNADO</v>
      </c>
      <c r="S318" s="6">
        <f>+OPER!AG312</f>
        <v>0</v>
      </c>
      <c r="T318" s="268" t="str">
        <f>IF($E318=$E317,IF(U317=".",IF(MAX($Q318:Q318,0)=OPER!$AA413,".",IF(OPER!$AB413&lt;=HOUR(U$7),MAX($Q318:Q318,0)+1,".")),","),IF(MAX($Q318:Q318,0)=OPER!$AA413,".",IF(OPER!$AB413&lt;=HOUR(U$7),MAX($Q318:Q318,0)+1,".")))</f>
        <v>,</v>
      </c>
      <c r="U318" s="269" t="str">
        <f>IF($E318=$E317,IF(V317=".",IF(MAX($Q318:T318,0)=OPER!$AA413,".",IF(OPER!$AB413&lt;=HOUR(V$7),MAX($Q318:T318,0)+1,".")),","),IF(MAX($Q318:T318,0)=OPER!$AA413,".",IF(OPER!$AB413&lt;=HOUR(V$7),MAX($Q318:T318,0)+1,".")))</f>
        <v>,</v>
      </c>
      <c r="V318" s="269" t="str">
        <f>IF($E318=$E317,IF(W317=".",IF(MAX($Q318:U318,0)=OPER!$AA413,".",IF(OPER!$AB413&lt;=HOUR(W$7),MAX($Q318:U318,0)+1,".")),","),IF(MAX($Q318:U318,0)=OPER!$AA413,".",IF(OPER!$AB413&lt;=HOUR(W$7),MAX($Q318:U318,0)+1,".")))</f>
        <v>,</v>
      </c>
      <c r="W318" s="269" t="str">
        <f>IF($E318=$E317,IF(X317=".",IF(MAX($Q318:V318,0)=OPER!$AA413,".",IF(OPER!$AB413&lt;=HOUR(X$7),MAX($Q318:V318,0)+1,".")),","),IF(MAX($Q318:V318,0)=OPER!$AA413,".",IF(OPER!$AB413&lt;=HOUR(X$7),MAX($Q318:V318,0)+1,".")))</f>
        <v>,</v>
      </c>
      <c r="X318" s="270" t="str">
        <f>IF($E318=$E317,IF(Y317=".",IF(MAX($Q318:W318,0)=OPER!$AA413,".",IF(OPER!$AB413&lt;=HOUR(Y$7),MAX($Q318:W318,0)+1,".")),","),IF(MAX($Q318:W318,0)=OPER!$AA413,".",IF(OPER!$AB413&lt;=HOUR(Y$7),MAX($Q318:W318,0)+1,".")))</f>
        <v>,</v>
      </c>
      <c r="Y318" s="271" t="str">
        <f>IF($E318=$E317,IF(Z317=".",IF(MAX($Q318:X318,0)=OPER!$AA413,".",IF(OPER!$AB413&lt;=HOUR(Z$7),MAX($Q318:X318,0)+1,".")),","),IF(MAX($Q318:X318,0)=OPER!$AA413,".",IF(OPER!$AB413&lt;=HOUR(Z$7),MAX($Q318:X318,0)+1,".")))</f>
        <v>,</v>
      </c>
      <c r="Z318" s="269" t="str">
        <f>IF($E318=$E317,IF(AA317=".",IF(MAX($Q318:Y318,0)=OPER!$AA413,".",IF(OPER!$AB413&lt;=HOUR(AA$7),MAX($Q318:Y318,0)+1,".")),","),IF(MAX($Q318:Y318,0)=OPER!$AA413,".",IF(OPER!$AB413&lt;=HOUR(AA$7),MAX($Q318:Y318,0)+1,".")))</f>
        <v>,</v>
      </c>
      <c r="AA318" s="269" t="str">
        <f>IF($E318=$E317,IF(AB317=".",IF(MAX($Q318:Z318,0)=OPER!$AA413,".",IF(OPER!$AB413&lt;=HOUR(AB$7),MAX($Q318:Z318,0)+1,".")),","),IF(MAX($Q318:Z318,0)=OPER!$AA413,".",IF(OPER!$AB413&lt;=HOUR(AB$7),MAX($Q318:Z318,0)+1,".")))</f>
        <v>,</v>
      </c>
      <c r="AB318" s="270" t="str">
        <f>IF($E318=$E317,IF(AC317=".",IF(MAX($Q318:AA318,0)=OPER!$AA413,".",IF(OPER!$AB413&lt;=HOUR(AC$7),MAX($Q318:AA318,0)+1,".")),","),IF(MAX($Q318:AA318,0)=OPER!$AA413,".",IF(OPER!$AB413&lt;=HOUR(AC$7),MAX($Q318:AA318,0)+1,".")))</f>
        <v>,</v>
      </c>
      <c r="AC318" s="271" t="str">
        <f>IF($E318=$E317,IF(AD317=".",IF(MAX($Q318:AB318,0)=OPER!$AA413,".",IF(OPER!$AB413&lt;=HOUR(AD$7),MAX($Q318:AB318,0)+1,".")),","),IF(MAX($Q318:AB318,0)=OPER!$AA413,".",IF(OPER!$AB413&lt;=HOUR(AD$7),MAX($Q318:AB318,0)+1,".")))</f>
        <v>,</v>
      </c>
      <c r="AD318" s="269" t="str">
        <f>IF($E318=$E317,IF(AE317=".",IF(MAX($Q318:AC318,0)=OPER!$AA413,".",IF(OPER!$AB413&lt;=HOUR(AE$7),MAX($Q318:AC318,0)+1,".")),","),IF(MAX($Q318:AC318,0)=OPER!$AA413,".",IF(OPER!$AB413&lt;=HOUR(AE$7),MAX($Q318:AC318,0)+1,".")))</f>
        <v>,</v>
      </c>
      <c r="AE318" s="269" t="str">
        <f>IF($E318=$E317,IF(AF317=".",IF(MAX($Q318:AD318,0)=OPER!$AA413,".",IF(OPER!$AB413&lt;=HOUR(AF$7),MAX($Q318:AD318,0)+1,".")),","),IF(MAX($Q318:AD318,0)=OPER!$AA413,".",IF(OPER!$AB413&lt;=HOUR(AF$7),MAX($Q318:AD318,0)+1,".")))</f>
        <v>,</v>
      </c>
      <c r="AF318" s="270" t="str">
        <f>IF($E318=$E317,IF(AG317=".",IF(MAX($Q318:AE318,0)=OPER!$AA413,".",IF(OPER!$AB413&lt;=HOUR(AG$7),MAX($Q318:AE318,0)+1,".")),","),IF(MAX($Q318:AE318,0)=OPER!$AA413,".",IF(OPER!$AB413&lt;=HOUR(AG$7),MAX($Q318:AE318,0)+1,".")))</f>
        <v>,</v>
      </c>
      <c r="AG318" s="271" t="str">
        <f>IF($E318=$E317,IF(AH317=".",IF(MAX($Q318:AF318,0)=OPER!$AA413,".",IF(OPER!$AB413&lt;=HOUR(AH$7),MAX($Q318:AF318,0)+1,".")),","),IF(MAX($Q318:AF318,0)=OPER!$AA413,".",IF(OPER!$AB413&lt;=HOUR(AH$7),MAX($Q318:AF318,0)+1,".")))</f>
        <v>,</v>
      </c>
      <c r="AH318" s="269" t="str">
        <f>IF($E318=$E317,IF(AI317=".",IF(MAX($Q318:AG318,0)=OPER!$AA413,".",IF(OPER!$AB413&lt;=HOUR(AI$7),MAX($Q318:AG318,0)+1,".")),","),IF(MAX($Q318:AG318,0)=OPER!$AA413,".",IF(OPER!$AB413&lt;=HOUR(AI$7),MAX($Q318:AG318,0)+1,".")))</f>
        <v>,</v>
      </c>
      <c r="AI318" s="269" t="str">
        <f>IF($E318=$E317,IF(AJ317=".",IF(MAX($Q318:AH318,0)=OPER!$AA413,".",IF(OPER!$AB413&lt;=HOUR(AJ$7),MAX($Q318:AH318,0)+1,".")),","),IF(MAX($Q318:AH318,0)=OPER!$AA413,".",IF(OPER!$AB413&lt;=HOUR(AJ$7),MAX($Q318:AH318,0)+1,".")))</f>
        <v>,</v>
      </c>
      <c r="AJ318" s="270" t="str">
        <f>IF($E318=$E317,IF(AK317=".",IF(MAX($Q318:AI318,0)=OPER!$AA413,".",IF(OPER!$AB413&lt;=HOUR(AK$7),MAX($Q318:AI318,0)+1,".")),","),IF(MAX($Q318:AI318,0)=OPER!$AA413,".",IF(OPER!$AB413&lt;=HOUR(AK$7),MAX($Q318:AI318,0)+1,".")))</f>
        <v>,</v>
      </c>
      <c r="AK318" s="271" t="str">
        <f>IF($E318=$E317,IF(AL317=".",IF(MAX($Q318:AJ318,0)=OPER!$AA413,".",IF(OPER!$AB413&lt;=HOUR(AL$7),MAX($Q318:AJ318,0)+1,".")),","),IF(MAX($Q318:AJ318,0)=OPER!$AA413,".",IF(OPER!$AB413&lt;=HOUR(AL$7),MAX($Q318:AJ318,0)+1,".")))</f>
        <v>,</v>
      </c>
      <c r="AL318" s="269" t="str">
        <f>IF($E318=$E317,IF(AM317=".",IF(MAX($Q318:AK318,0)=OPER!$AA413,".",IF(OPER!$AB413&lt;=HOUR(AM$7),MAX($Q318:AK318,0)+1,".")),","),IF(MAX($Q318:AK318,0)=OPER!$AA413,".",IF(OPER!$AB413&lt;=HOUR(AM$7),MAX($Q318:AK318,0)+1,".")))</f>
        <v>,</v>
      </c>
      <c r="AM318" s="269" t="str">
        <f>IF($E318=$E317,IF(AN317=".",IF(MAX($Q318:AL318,0)=OPER!$AA413,".",IF(OPER!$AB413&lt;=HOUR(AN$7),MAX($Q318:AL318,0)+1,".")),","),IF(MAX($Q318:AL318,0)=OPER!$AA413,".",IF(OPER!$AB413&lt;=HOUR(AN$7),MAX($Q318:AL318,0)+1,".")))</f>
        <v>,</v>
      </c>
      <c r="AN318" s="270" t="str">
        <f>IF($E318=$E317,IF(AO317=".",IF(MAX($Q318:AM318,0)=OPER!$AA413,".",IF(OPER!$AB413&lt;=HOUR(AO$7),MAX($Q318:AM318,0)+1,".")),","),IF(MAX($Q318:AM318,0)=OPER!$AA413,".",IF(OPER!$AB413&lt;=HOUR(AO$7),MAX($Q318:AM318,0)+1,".")))</f>
        <v>,</v>
      </c>
      <c r="AO318" s="271" t="str">
        <f>IF($E318=$E317,IF(AP317=".",IF(MAX($Q318:AN318,0)=OPER!$AA413,".",IF(OPER!$AB413&lt;=HOUR(AP$7),MAX($Q318:AN318,0)+1,".")),","),IF(MAX($Q318:AN318,0)=OPER!$AA413,".",IF(OPER!$AB413&lt;=HOUR(AP$7),MAX($Q318:AN318,0)+1,".")))</f>
        <v>,</v>
      </c>
      <c r="AP318" s="269" t="str">
        <f>IF($E318=$E317,IF(AQ317=".",IF(MAX($Q318:AO318,0)=OPER!$AA413,".",IF(OPER!$AB413&lt;=HOUR(AQ$7),MAX($Q318:AO318,0)+1,".")),","),IF(MAX($Q318:AO318,0)=OPER!$AA413,".",IF(OPER!$AB413&lt;=HOUR(AQ$7),MAX($Q318:AO318,0)+1,".")))</f>
        <v>,</v>
      </c>
      <c r="AQ318" s="269" t="str">
        <f>IF($E318=$E317,IF(AR317=".",IF(MAX($Q318:AP318,0)=OPER!$AA413,".",IF(OPER!$AB413&lt;=HOUR(AR$7),MAX($Q318:AP318,0)+1,".")),","),IF(MAX($Q318:AP318,0)=OPER!$AA413,".",IF(OPER!$AB413&lt;=HOUR(AR$7),MAX($Q318:AP318,0)+1,".")))</f>
        <v>,</v>
      </c>
      <c r="AR318" s="270" t="str">
        <f>IF($E318=$E317,IF(AS317=".",IF(MAX($Q318:AQ318,0)=OPER!$AA413,".",IF(OPER!$AB413&lt;=HOUR(AS$7),MAX($Q318:AQ318,0)+1,".")),","),IF(MAX($Q318:AQ318,0)=OPER!$AA413,".",IF(OPER!$AB413&lt;=HOUR(AS$7),MAX($Q318:AQ318,0)+1,".")))</f>
        <v>,</v>
      </c>
      <c r="AS318" s="271" t="str">
        <f>IF($E318=$E317,IF(AT317=".",IF(MAX($Q318:AR318,0)=OPER!$AA413,".",IF(OPER!$AB413&lt;=HOUR(AT$7),MAX($Q318:AR318,0)+1,".")),","),IF(MAX($Q318:AR318,0)=OPER!$AA413,".",IF(OPER!$AB413&lt;=HOUR(AT$7),MAX($Q318:AR318,0)+1,".")))</f>
        <v>,</v>
      </c>
      <c r="AT318" s="269" t="str">
        <f>IF($E318=$E317,IF(AU317=".",IF(MAX($Q318:AS318,0)=OPER!$AA413,".",IF(OPER!$AB413&lt;=HOUR(AU$7),MAX($Q318:AS318,0)+1,".")),","),IF(MAX($Q318:AS318,0)=OPER!$AA413,".",IF(OPER!$AB413&lt;=HOUR(AU$7),MAX($Q318:AS318,0)+1,".")))</f>
        <v>,</v>
      </c>
      <c r="AU318" s="269" t="str">
        <f>IF($E318=$E317,IF(AV317=".",IF(MAX($Q318:AT318,0)=OPER!$AA413,".",IF(OPER!$AB413&lt;=HOUR(AV$7),MAX($Q318:AT318,0)+1,".")),","),IF(MAX($Q318:AT318,0)=OPER!$AA413,".",IF(OPER!$AB413&lt;=HOUR(AV$7),MAX($Q318:AT318,0)+1,".")))</f>
        <v>,</v>
      </c>
      <c r="AV318" s="270" t="str">
        <f>IF($E318=$E317,IF(AW317=".",IF(MAX($Q318:AU318,0)=OPER!$AA413,".",IF(OPER!$AB413&lt;=HOUR(AW$7),MAX($Q318:AU318,0)+1,".")),","),IF(MAX($Q318:AU318,0)=OPER!$AA413,".",IF(OPER!$AB413&lt;=HOUR(AW$7),MAX($Q318:AU318,0)+1,".")))</f>
        <v>,</v>
      </c>
      <c r="AW318" s="271" t="str">
        <f>IF($E318=$E317,IF(AX317=".",IF(MAX($Q318:AV318,0)=OPER!$AA413,".",IF(OPER!$AB413&lt;=HOUR(AX$7),MAX($Q318:AV318,0)+1,".")),","),IF(MAX($Q318:AV318,0)=OPER!$AA413,".",IF(OPER!$AB413&lt;=HOUR(AX$7),MAX($Q318:AV318,0)+1,".")))</f>
        <v>,</v>
      </c>
      <c r="AX318" s="269" t="str">
        <f>IF($E318=$E317,IF(AY317=".",IF(MAX($Q318:AW318,0)=OPER!$AA413,".",IF(OPER!$AB413&lt;=HOUR(AY$7),MAX($Q318:AW318,0)+1,".")),","),IF(MAX($Q318:AW318,0)=OPER!$AA413,".",IF(OPER!$AB413&lt;=HOUR(AY$7),MAX($Q318:AW318,0)+1,".")))</f>
        <v>,</v>
      </c>
      <c r="AY318" s="269" t="str">
        <f>IF($E318=$E317,IF(AZ317=".",IF(MAX($Q318:AX318,0)=OPER!$AA413,".",IF(OPER!$AB413&lt;=HOUR(AZ$7),MAX($Q318:AX318,0)+1,".")),","),IF(MAX($Q318:AX318,0)=OPER!$AA413,".",IF(OPER!$AB413&lt;=HOUR(AZ$7),MAX($Q318:AX318,0)+1,".")))</f>
        <v>,</v>
      </c>
      <c r="AZ318" s="270" t="str">
        <f>IF($E318=$E317,IF(BA317=".",IF(MAX($Q318:AY318,0)=OPER!$AA413,".",IF(OPER!$AB413&lt;=HOUR(BA$7),MAX($Q318:AY318,0)+1,".")),","),IF(MAX($Q318:AY318,0)=OPER!$AA413,".",IF(OPER!$AB413&lt;=HOUR(BA$7),MAX($Q318:AY318,0)+1,".")))</f>
        <v>,</v>
      </c>
      <c r="BA318" s="30">
        <f>+OPER!AK312</f>
        <v>0</v>
      </c>
    </row>
    <row r="319" spans="1:53" ht="59.8" x14ac:dyDescent="0.2">
      <c r="A319" s="282" t="str">
        <f>IF(OPER!AF313=0,"",OPER!AF313)</f>
        <v/>
      </c>
      <c r="B319" s="109" t="str">
        <f>IF(OPER!V313=0,"",OPER!V313)</f>
        <v/>
      </c>
      <c r="C319" s="71" t="str">
        <f>IF(OPER!U313 = 0,"", OPER!U313)</f>
        <v/>
      </c>
      <c r="D319" s="30" t="str">
        <f t="shared" si="19"/>
        <v/>
      </c>
      <c r="E319" s="262" t="str">
        <f>IF(OPER!X313 = 0,"",OPER!X313)</f>
        <v/>
      </c>
      <c r="F319" s="262" t="str">
        <f>IF(OPER!I313 = 0,"",OPER!I313)</f>
        <v/>
      </c>
      <c r="G319" s="263" t="str">
        <f>IF(OPER!C313=0,"",OPER!C313)</f>
        <v/>
      </c>
      <c r="H319" s="30" t="str">
        <f>IF(OPER!R313 = 0,"",OPER!R313)</f>
        <v/>
      </c>
      <c r="I319" s="30" t="str">
        <f>IF(OPER!F313=0,"", OPER!F313)</f>
        <v/>
      </c>
      <c r="J319" s="108" t="str">
        <f>IF(OPER!G313=0,"",OPER!G313)</f>
        <v/>
      </c>
      <c r="K319" s="250">
        <f>+OPER!R313</f>
        <v>0</v>
      </c>
      <c r="L319" s="262">
        <f t="shared" si="20"/>
        <v>0</v>
      </c>
      <c r="M319" s="250">
        <f t="shared" si="21"/>
        <v>0</v>
      </c>
      <c r="N319" s="205" t="str">
        <f>IF(OPER!A313=0,"",OPER!A313)</f>
        <v/>
      </c>
      <c r="O319" s="73" t="str">
        <f>IF(OPER!AJ2169=0,"",OPER!AJ2169)</f>
        <v/>
      </c>
      <c r="P319" s="264" t="str">
        <f>IF(OPER!AH313="EJECUTADO","SI",IF(OPER!AH313="NO EJECUTADO","NO",""))</f>
        <v/>
      </c>
      <c r="Q319" s="264" t="str">
        <f>IF(OPER!AN313="EJECUTADO","SI",IF(OPER!AN313="NO EJECUTADO","NO",""))</f>
        <v/>
      </c>
      <c r="R319" s="221" t="str">
        <f>IFERROR(VLOOKUP(OPER!Z313,OPER!$AU$490:$AV$577,2,0),"NO ASIGNADO")</f>
        <v>NO ASIGNADO</v>
      </c>
      <c r="S319" s="6">
        <f>+OPER!AG313</f>
        <v>0</v>
      </c>
      <c r="T319" s="268" t="str">
        <f>IF($E319=$E318,IF(U318=".",IF(MAX($Q319:Q319,0)=OPER!$AA414,".",IF(OPER!$AB414&lt;=HOUR(U$7),MAX($Q319:Q319,0)+1,".")),","),IF(MAX($Q319:Q319,0)=OPER!$AA414,".",IF(OPER!$AB414&lt;=HOUR(U$7),MAX($Q319:Q319,0)+1,".")))</f>
        <v>,</v>
      </c>
      <c r="U319" s="269" t="str">
        <f>IF($E319=$E318,IF(V318=".",IF(MAX($Q319:T319,0)=OPER!$AA414,".",IF(OPER!$AB414&lt;=HOUR(V$7),MAX($Q319:T319,0)+1,".")),","),IF(MAX($Q319:T319,0)=OPER!$AA414,".",IF(OPER!$AB414&lt;=HOUR(V$7),MAX($Q319:T319,0)+1,".")))</f>
        <v>,</v>
      </c>
      <c r="V319" s="269" t="str">
        <f>IF($E319=$E318,IF(W318=".",IF(MAX($Q319:U319,0)=OPER!$AA414,".",IF(OPER!$AB414&lt;=HOUR(W$7),MAX($Q319:U319,0)+1,".")),","),IF(MAX($Q319:U319,0)=OPER!$AA414,".",IF(OPER!$AB414&lt;=HOUR(W$7),MAX($Q319:U319,0)+1,".")))</f>
        <v>,</v>
      </c>
      <c r="W319" s="269" t="str">
        <f>IF($E319=$E318,IF(X318=".",IF(MAX($Q319:V319,0)=OPER!$AA414,".",IF(OPER!$AB414&lt;=HOUR(X$7),MAX($Q319:V319,0)+1,".")),","),IF(MAX($Q319:V319,0)=OPER!$AA414,".",IF(OPER!$AB414&lt;=HOUR(X$7),MAX($Q319:V319,0)+1,".")))</f>
        <v>,</v>
      </c>
      <c r="X319" s="270" t="str">
        <f>IF($E319=$E318,IF(Y318=".",IF(MAX($Q319:W319,0)=OPER!$AA414,".",IF(OPER!$AB414&lt;=HOUR(Y$7),MAX($Q319:W319,0)+1,".")),","),IF(MAX($Q319:W319,0)=OPER!$AA414,".",IF(OPER!$AB414&lt;=HOUR(Y$7),MAX($Q319:W319,0)+1,".")))</f>
        <v>,</v>
      </c>
      <c r="Y319" s="271" t="str">
        <f>IF($E319=$E318,IF(Z318=".",IF(MAX($Q319:X319,0)=OPER!$AA414,".",IF(OPER!$AB414&lt;=HOUR(Z$7),MAX($Q319:X319,0)+1,".")),","),IF(MAX($Q319:X319,0)=OPER!$AA414,".",IF(OPER!$AB414&lt;=HOUR(Z$7),MAX($Q319:X319,0)+1,".")))</f>
        <v>,</v>
      </c>
      <c r="Z319" s="269" t="str">
        <f>IF($E319=$E318,IF(AA318=".",IF(MAX($Q319:Y319,0)=OPER!$AA414,".",IF(OPER!$AB414&lt;=HOUR(AA$7),MAX($Q319:Y319,0)+1,".")),","),IF(MAX($Q319:Y319,0)=OPER!$AA414,".",IF(OPER!$AB414&lt;=HOUR(AA$7),MAX($Q319:Y319,0)+1,".")))</f>
        <v>,</v>
      </c>
      <c r="AA319" s="269" t="str">
        <f>IF($E319=$E318,IF(AB318=".",IF(MAX($Q319:Z319,0)=OPER!$AA414,".",IF(OPER!$AB414&lt;=HOUR(AB$7),MAX($Q319:Z319,0)+1,".")),","),IF(MAX($Q319:Z319,0)=OPER!$AA414,".",IF(OPER!$AB414&lt;=HOUR(AB$7),MAX($Q319:Z319,0)+1,".")))</f>
        <v>,</v>
      </c>
      <c r="AB319" s="270" t="str">
        <f>IF($E319=$E318,IF(AC318=".",IF(MAX($Q319:AA319,0)=OPER!$AA414,".",IF(OPER!$AB414&lt;=HOUR(AC$7),MAX($Q319:AA319,0)+1,".")),","),IF(MAX($Q319:AA319,0)=OPER!$AA414,".",IF(OPER!$AB414&lt;=HOUR(AC$7),MAX($Q319:AA319,0)+1,".")))</f>
        <v>,</v>
      </c>
      <c r="AC319" s="271" t="str">
        <f>IF($E319=$E318,IF(AD318=".",IF(MAX($Q319:AB319,0)=OPER!$AA414,".",IF(OPER!$AB414&lt;=HOUR(AD$7),MAX($Q319:AB319,0)+1,".")),","),IF(MAX($Q319:AB319,0)=OPER!$AA414,".",IF(OPER!$AB414&lt;=HOUR(AD$7),MAX($Q319:AB319,0)+1,".")))</f>
        <v>,</v>
      </c>
      <c r="AD319" s="269" t="str">
        <f>IF($E319=$E318,IF(AE318=".",IF(MAX($Q319:AC319,0)=OPER!$AA414,".",IF(OPER!$AB414&lt;=HOUR(AE$7),MAX($Q319:AC319,0)+1,".")),","),IF(MAX($Q319:AC319,0)=OPER!$AA414,".",IF(OPER!$AB414&lt;=HOUR(AE$7),MAX($Q319:AC319,0)+1,".")))</f>
        <v>,</v>
      </c>
      <c r="AE319" s="269" t="str">
        <f>IF($E319=$E318,IF(AF318=".",IF(MAX($Q319:AD319,0)=OPER!$AA414,".",IF(OPER!$AB414&lt;=HOUR(AF$7),MAX($Q319:AD319,0)+1,".")),","),IF(MAX($Q319:AD319,0)=OPER!$AA414,".",IF(OPER!$AB414&lt;=HOUR(AF$7),MAX($Q319:AD319,0)+1,".")))</f>
        <v>,</v>
      </c>
      <c r="AF319" s="270" t="str">
        <f>IF($E319=$E318,IF(AG318=".",IF(MAX($Q319:AE319,0)=OPER!$AA414,".",IF(OPER!$AB414&lt;=HOUR(AG$7),MAX($Q319:AE319,0)+1,".")),","),IF(MAX($Q319:AE319,0)=OPER!$AA414,".",IF(OPER!$AB414&lt;=HOUR(AG$7),MAX($Q319:AE319,0)+1,".")))</f>
        <v>,</v>
      </c>
      <c r="AG319" s="271" t="str">
        <f>IF($E319=$E318,IF(AH318=".",IF(MAX($Q319:AF319,0)=OPER!$AA414,".",IF(OPER!$AB414&lt;=HOUR(AH$7),MAX($Q319:AF319,0)+1,".")),","),IF(MAX($Q319:AF319,0)=OPER!$AA414,".",IF(OPER!$AB414&lt;=HOUR(AH$7),MAX($Q319:AF319,0)+1,".")))</f>
        <v>,</v>
      </c>
      <c r="AH319" s="269" t="str">
        <f>IF($E319=$E318,IF(AI318=".",IF(MAX($Q319:AG319,0)=OPER!$AA414,".",IF(OPER!$AB414&lt;=HOUR(AI$7),MAX($Q319:AG319,0)+1,".")),","),IF(MAX($Q319:AG319,0)=OPER!$AA414,".",IF(OPER!$AB414&lt;=HOUR(AI$7),MAX($Q319:AG319,0)+1,".")))</f>
        <v>,</v>
      </c>
      <c r="AI319" s="269" t="str">
        <f>IF($E319=$E318,IF(AJ318=".",IF(MAX($Q319:AH319,0)=OPER!$AA414,".",IF(OPER!$AB414&lt;=HOUR(AJ$7),MAX($Q319:AH319,0)+1,".")),","),IF(MAX($Q319:AH319,0)=OPER!$AA414,".",IF(OPER!$AB414&lt;=HOUR(AJ$7),MAX($Q319:AH319,0)+1,".")))</f>
        <v>,</v>
      </c>
      <c r="AJ319" s="270" t="str">
        <f>IF($E319=$E318,IF(AK318=".",IF(MAX($Q319:AI319,0)=OPER!$AA414,".",IF(OPER!$AB414&lt;=HOUR(AK$7),MAX($Q319:AI319,0)+1,".")),","),IF(MAX($Q319:AI319,0)=OPER!$AA414,".",IF(OPER!$AB414&lt;=HOUR(AK$7),MAX($Q319:AI319,0)+1,".")))</f>
        <v>,</v>
      </c>
      <c r="AK319" s="271" t="str">
        <f>IF($E319=$E318,IF(AL318=".",IF(MAX($Q319:AJ319,0)=OPER!$AA414,".",IF(OPER!$AB414&lt;=HOUR(AL$7),MAX($Q319:AJ319,0)+1,".")),","),IF(MAX($Q319:AJ319,0)=OPER!$AA414,".",IF(OPER!$AB414&lt;=HOUR(AL$7),MAX($Q319:AJ319,0)+1,".")))</f>
        <v>,</v>
      </c>
      <c r="AL319" s="269" t="str">
        <f>IF($E319=$E318,IF(AM318=".",IF(MAX($Q319:AK319,0)=OPER!$AA414,".",IF(OPER!$AB414&lt;=HOUR(AM$7),MAX($Q319:AK319,0)+1,".")),","),IF(MAX($Q319:AK319,0)=OPER!$AA414,".",IF(OPER!$AB414&lt;=HOUR(AM$7),MAX($Q319:AK319,0)+1,".")))</f>
        <v>,</v>
      </c>
      <c r="AM319" s="269" t="str">
        <f>IF($E319=$E318,IF(AN318=".",IF(MAX($Q319:AL319,0)=OPER!$AA414,".",IF(OPER!$AB414&lt;=HOUR(AN$7),MAX($Q319:AL319,0)+1,".")),","),IF(MAX($Q319:AL319,0)=OPER!$AA414,".",IF(OPER!$AB414&lt;=HOUR(AN$7),MAX($Q319:AL319,0)+1,".")))</f>
        <v>,</v>
      </c>
      <c r="AN319" s="270" t="str">
        <f>IF($E319=$E318,IF(AO318=".",IF(MAX($Q319:AM319,0)=OPER!$AA414,".",IF(OPER!$AB414&lt;=HOUR(AO$7),MAX($Q319:AM319,0)+1,".")),","),IF(MAX($Q319:AM319,0)=OPER!$AA414,".",IF(OPER!$AB414&lt;=HOUR(AO$7),MAX($Q319:AM319,0)+1,".")))</f>
        <v>,</v>
      </c>
      <c r="AO319" s="271" t="str">
        <f>IF($E319=$E318,IF(AP318=".",IF(MAX($Q319:AN319,0)=OPER!$AA414,".",IF(OPER!$AB414&lt;=HOUR(AP$7),MAX($Q319:AN319,0)+1,".")),","),IF(MAX($Q319:AN319,0)=OPER!$AA414,".",IF(OPER!$AB414&lt;=HOUR(AP$7),MAX($Q319:AN319,0)+1,".")))</f>
        <v>,</v>
      </c>
      <c r="AP319" s="269" t="str">
        <f>IF($E319=$E318,IF(AQ318=".",IF(MAX($Q319:AO319,0)=OPER!$AA414,".",IF(OPER!$AB414&lt;=HOUR(AQ$7),MAX($Q319:AO319,0)+1,".")),","),IF(MAX($Q319:AO319,0)=OPER!$AA414,".",IF(OPER!$AB414&lt;=HOUR(AQ$7),MAX($Q319:AO319,0)+1,".")))</f>
        <v>,</v>
      </c>
      <c r="AQ319" s="269" t="str">
        <f>IF($E319=$E318,IF(AR318=".",IF(MAX($Q319:AP319,0)=OPER!$AA414,".",IF(OPER!$AB414&lt;=HOUR(AR$7),MAX($Q319:AP319,0)+1,".")),","),IF(MAX($Q319:AP319,0)=OPER!$AA414,".",IF(OPER!$AB414&lt;=HOUR(AR$7),MAX($Q319:AP319,0)+1,".")))</f>
        <v>,</v>
      </c>
      <c r="AR319" s="270" t="str">
        <f>IF($E319=$E318,IF(AS318=".",IF(MAX($Q319:AQ319,0)=OPER!$AA414,".",IF(OPER!$AB414&lt;=HOUR(AS$7),MAX($Q319:AQ319,0)+1,".")),","),IF(MAX($Q319:AQ319,0)=OPER!$AA414,".",IF(OPER!$AB414&lt;=HOUR(AS$7),MAX($Q319:AQ319,0)+1,".")))</f>
        <v>,</v>
      </c>
      <c r="AS319" s="271" t="str">
        <f>IF($E319=$E318,IF(AT318=".",IF(MAX($Q319:AR319,0)=OPER!$AA414,".",IF(OPER!$AB414&lt;=HOUR(AT$7),MAX($Q319:AR319,0)+1,".")),","),IF(MAX($Q319:AR319,0)=OPER!$AA414,".",IF(OPER!$AB414&lt;=HOUR(AT$7),MAX($Q319:AR319,0)+1,".")))</f>
        <v>,</v>
      </c>
      <c r="AT319" s="269" t="str">
        <f>IF($E319=$E318,IF(AU318=".",IF(MAX($Q319:AS319,0)=OPER!$AA414,".",IF(OPER!$AB414&lt;=HOUR(AU$7),MAX($Q319:AS319,0)+1,".")),","),IF(MAX($Q319:AS319,0)=OPER!$AA414,".",IF(OPER!$AB414&lt;=HOUR(AU$7),MAX($Q319:AS319,0)+1,".")))</f>
        <v>,</v>
      </c>
      <c r="AU319" s="269" t="str">
        <f>IF($E319=$E318,IF(AV318=".",IF(MAX($Q319:AT319,0)=OPER!$AA414,".",IF(OPER!$AB414&lt;=HOUR(AV$7),MAX($Q319:AT319,0)+1,".")),","),IF(MAX($Q319:AT319,0)=OPER!$AA414,".",IF(OPER!$AB414&lt;=HOUR(AV$7),MAX($Q319:AT319,0)+1,".")))</f>
        <v>,</v>
      </c>
      <c r="AV319" s="270" t="str">
        <f>IF($E319=$E318,IF(AW318=".",IF(MAX($Q319:AU319,0)=OPER!$AA414,".",IF(OPER!$AB414&lt;=HOUR(AW$7),MAX($Q319:AU319,0)+1,".")),","),IF(MAX($Q319:AU319,0)=OPER!$AA414,".",IF(OPER!$AB414&lt;=HOUR(AW$7),MAX($Q319:AU319,0)+1,".")))</f>
        <v>,</v>
      </c>
      <c r="AW319" s="271" t="str">
        <f>IF($E319=$E318,IF(AX318=".",IF(MAX($Q319:AV319,0)=OPER!$AA414,".",IF(OPER!$AB414&lt;=HOUR(AX$7),MAX($Q319:AV319,0)+1,".")),","),IF(MAX($Q319:AV319,0)=OPER!$AA414,".",IF(OPER!$AB414&lt;=HOUR(AX$7),MAX($Q319:AV319,0)+1,".")))</f>
        <v>,</v>
      </c>
      <c r="AX319" s="269" t="str">
        <f>IF($E319=$E318,IF(AY318=".",IF(MAX($Q319:AW319,0)=OPER!$AA414,".",IF(OPER!$AB414&lt;=HOUR(AY$7),MAX($Q319:AW319,0)+1,".")),","),IF(MAX($Q319:AW319,0)=OPER!$AA414,".",IF(OPER!$AB414&lt;=HOUR(AY$7),MAX($Q319:AW319,0)+1,".")))</f>
        <v>,</v>
      </c>
      <c r="AY319" s="269" t="str">
        <f>IF($E319=$E318,IF(AZ318=".",IF(MAX($Q319:AX319,0)=OPER!$AA414,".",IF(OPER!$AB414&lt;=HOUR(AZ$7),MAX($Q319:AX319,0)+1,".")),","),IF(MAX($Q319:AX319,0)=OPER!$AA414,".",IF(OPER!$AB414&lt;=HOUR(AZ$7),MAX($Q319:AX319,0)+1,".")))</f>
        <v>,</v>
      </c>
      <c r="AZ319" s="270" t="str">
        <f>IF($E319=$E318,IF(BA318=".",IF(MAX($Q319:AY319,0)=OPER!$AA414,".",IF(OPER!$AB414&lt;=HOUR(BA$7),MAX($Q319:AY319,0)+1,".")),","),IF(MAX($Q319:AY319,0)=OPER!$AA414,".",IF(OPER!$AB414&lt;=HOUR(BA$7),MAX($Q319:AY319,0)+1,".")))</f>
        <v>,</v>
      </c>
      <c r="BA319" s="30">
        <f>+OPER!AK313</f>
        <v>0</v>
      </c>
    </row>
    <row r="320" spans="1:53" ht="59.8" x14ac:dyDescent="0.2">
      <c r="A320" s="282" t="str">
        <f>IF(OPER!AF314=0,"",OPER!AF314)</f>
        <v/>
      </c>
      <c r="B320" s="109" t="str">
        <f>IF(OPER!V314=0,"",OPER!V314)</f>
        <v/>
      </c>
      <c r="C320" s="71" t="str">
        <f>IF(OPER!U314 = 0,"", OPER!U314)</f>
        <v/>
      </c>
      <c r="D320" s="30" t="str">
        <f t="shared" si="19"/>
        <v/>
      </c>
      <c r="E320" s="262" t="str">
        <f>IF(OPER!X314 = 0,"",OPER!X314)</f>
        <v/>
      </c>
      <c r="F320" s="262" t="str">
        <f>IF(OPER!I314 = 0,"",OPER!I314)</f>
        <v/>
      </c>
      <c r="G320" s="263" t="str">
        <f>IF(OPER!C314=0,"",OPER!C314)</f>
        <v/>
      </c>
      <c r="H320" s="30" t="str">
        <f>IF(OPER!R314 = 0,"",OPER!R314)</f>
        <v/>
      </c>
      <c r="I320" s="30" t="str">
        <f>IF(OPER!F314=0,"", OPER!F314)</f>
        <v/>
      </c>
      <c r="J320" s="108" t="str">
        <f>IF(OPER!G314=0,"",OPER!G314)</f>
        <v/>
      </c>
      <c r="K320" s="250">
        <f>+OPER!R314</f>
        <v>0</v>
      </c>
      <c r="L320" s="262">
        <f t="shared" si="20"/>
        <v>0</v>
      </c>
      <c r="M320" s="250">
        <f t="shared" si="21"/>
        <v>0</v>
      </c>
      <c r="N320" s="205" t="str">
        <f>IF(OPER!A314=0,"",OPER!A314)</f>
        <v/>
      </c>
      <c r="O320" s="73" t="str">
        <f>IF(OPER!AJ2170=0,"",OPER!AJ2170)</f>
        <v/>
      </c>
      <c r="P320" s="264" t="str">
        <f>IF(OPER!AH314="EJECUTADO","SI",IF(OPER!AH314="NO EJECUTADO","NO",""))</f>
        <v/>
      </c>
      <c r="Q320" s="264" t="str">
        <f>IF(OPER!AN314="EJECUTADO","SI",IF(OPER!AN314="NO EJECUTADO","NO",""))</f>
        <v/>
      </c>
      <c r="R320" s="221" t="str">
        <f>IFERROR(VLOOKUP(OPER!Z314,OPER!$AU$490:$AV$577,2,0),"NO ASIGNADO")</f>
        <v>NO ASIGNADO</v>
      </c>
      <c r="S320" s="6">
        <f>+OPER!AG314</f>
        <v>0</v>
      </c>
      <c r="T320" s="268" t="str">
        <f>IF($E320=$E319,IF(U319=".",IF(MAX($Q320:Q320,0)=OPER!$AA415,".",IF(OPER!$AB415&lt;=HOUR(U$7),MAX($Q320:Q320,0)+1,".")),","),IF(MAX($Q320:Q320,0)=OPER!$AA415,".",IF(OPER!$AB415&lt;=HOUR(U$7),MAX($Q320:Q320,0)+1,".")))</f>
        <v>,</v>
      </c>
      <c r="U320" s="269" t="str">
        <f>IF($E320=$E319,IF(V319=".",IF(MAX($Q320:T320,0)=OPER!$AA415,".",IF(OPER!$AB415&lt;=HOUR(V$7),MAX($Q320:T320,0)+1,".")),","),IF(MAX($Q320:T320,0)=OPER!$AA415,".",IF(OPER!$AB415&lt;=HOUR(V$7),MAX($Q320:T320,0)+1,".")))</f>
        <v>,</v>
      </c>
      <c r="V320" s="269" t="str">
        <f>IF($E320=$E319,IF(W319=".",IF(MAX($Q320:U320,0)=OPER!$AA415,".",IF(OPER!$AB415&lt;=HOUR(W$7),MAX($Q320:U320,0)+1,".")),","),IF(MAX($Q320:U320,0)=OPER!$AA415,".",IF(OPER!$AB415&lt;=HOUR(W$7),MAX($Q320:U320,0)+1,".")))</f>
        <v>,</v>
      </c>
      <c r="W320" s="269" t="str">
        <f>IF($E320=$E319,IF(X319=".",IF(MAX($Q320:V320,0)=OPER!$AA415,".",IF(OPER!$AB415&lt;=HOUR(X$7),MAX($Q320:V320,0)+1,".")),","),IF(MAX($Q320:V320,0)=OPER!$AA415,".",IF(OPER!$AB415&lt;=HOUR(X$7),MAX($Q320:V320,0)+1,".")))</f>
        <v>,</v>
      </c>
      <c r="X320" s="270" t="str">
        <f>IF($E320=$E319,IF(Y319=".",IF(MAX($Q320:W320,0)=OPER!$AA415,".",IF(OPER!$AB415&lt;=HOUR(Y$7),MAX($Q320:W320,0)+1,".")),","),IF(MAX($Q320:W320,0)=OPER!$AA415,".",IF(OPER!$AB415&lt;=HOUR(Y$7),MAX($Q320:W320,0)+1,".")))</f>
        <v>,</v>
      </c>
      <c r="Y320" s="271" t="str">
        <f>IF($E320=$E319,IF(Z319=".",IF(MAX($Q320:X320,0)=OPER!$AA415,".",IF(OPER!$AB415&lt;=HOUR(Z$7),MAX($Q320:X320,0)+1,".")),","),IF(MAX($Q320:X320,0)=OPER!$AA415,".",IF(OPER!$AB415&lt;=HOUR(Z$7),MAX($Q320:X320,0)+1,".")))</f>
        <v>,</v>
      </c>
      <c r="Z320" s="269" t="str">
        <f>IF($E320=$E319,IF(AA319=".",IF(MAX($Q320:Y320,0)=OPER!$AA415,".",IF(OPER!$AB415&lt;=HOUR(AA$7),MAX($Q320:Y320,0)+1,".")),","),IF(MAX($Q320:Y320,0)=OPER!$AA415,".",IF(OPER!$AB415&lt;=HOUR(AA$7),MAX($Q320:Y320,0)+1,".")))</f>
        <v>,</v>
      </c>
      <c r="AA320" s="269" t="str">
        <f>IF($E320=$E319,IF(AB319=".",IF(MAX($Q320:Z320,0)=OPER!$AA415,".",IF(OPER!$AB415&lt;=HOUR(AB$7),MAX($Q320:Z320,0)+1,".")),","),IF(MAX($Q320:Z320,0)=OPER!$AA415,".",IF(OPER!$AB415&lt;=HOUR(AB$7),MAX($Q320:Z320,0)+1,".")))</f>
        <v>,</v>
      </c>
      <c r="AB320" s="270" t="str">
        <f>IF($E320=$E319,IF(AC319=".",IF(MAX($Q320:AA320,0)=OPER!$AA415,".",IF(OPER!$AB415&lt;=HOUR(AC$7),MAX($Q320:AA320,0)+1,".")),","),IF(MAX($Q320:AA320,0)=OPER!$AA415,".",IF(OPER!$AB415&lt;=HOUR(AC$7),MAX($Q320:AA320,0)+1,".")))</f>
        <v>,</v>
      </c>
      <c r="AC320" s="271" t="str">
        <f>IF($E320=$E319,IF(AD319=".",IF(MAX($Q320:AB320,0)=OPER!$AA415,".",IF(OPER!$AB415&lt;=HOUR(AD$7),MAX($Q320:AB320,0)+1,".")),","),IF(MAX($Q320:AB320,0)=OPER!$AA415,".",IF(OPER!$AB415&lt;=HOUR(AD$7),MAX($Q320:AB320,0)+1,".")))</f>
        <v>,</v>
      </c>
      <c r="AD320" s="269" t="str">
        <f>IF($E320=$E319,IF(AE319=".",IF(MAX($Q320:AC320,0)=OPER!$AA415,".",IF(OPER!$AB415&lt;=HOUR(AE$7),MAX($Q320:AC320,0)+1,".")),","),IF(MAX($Q320:AC320,0)=OPER!$AA415,".",IF(OPER!$AB415&lt;=HOUR(AE$7),MAX($Q320:AC320,0)+1,".")))</f>
        <v>,</v>
      </c>
      <c r="AE320" s="269" t="str">
        <f>IF($E320=$E319,IF(AF319=".",IF(MAX($Q320:AD320,0)=OPER!$AA415,".",IF(OPER!$AB415&lt;=HOUR(AF$7),MAX($Q320:AD320,0)+1,".")),","),IF(MAX($Q320:AD320,0)=OPER!$AA415,".",IF(OPER!$AB415&lt;=HOUR(AF$7),MAX($Q320:AD320,0)+1,".")))</f>
        <v>,</v>
      </c>
      <c r="AF320" s="270" t="str">
        <f>IF($E320=$E319,IF(AG319=".",IF(MAX($Q320:AE320,0)=OPER!$AA415,".",IF(OPER!$AB415&lt;=HOUR(AG$7),MAX($Q320:AE320,0)+1,".")),","),IF(MAX($Q320:AE320,0)=OPER!$AA415,".",IF(OPER!$AB415&lt;=HOUR(AG$7),MAX($Q320:AE320,0)+1,".")))</f>
        <v>,</v>
      </c>
      <c r="AG320" s="271" t="str">
        <f>IF($E320=$E319,IF(AH319=".",IF(MAX($Q320:AF320,0)=OPER!$AA415,".",IF(OPER!$AB415&lt;=HOUR(AH$7),MAX($Q320:AF320,0)+1,".")),","),IF(MAX($Q320:AF320,0)=OPER!$AA415,".",IF(OPER!$AB415&lt;=HOUR(AH$7),MAX($Q320:AF320,0)+1,".")))</f>
        <v>,</v>
      </c>
      <c r="AH320" s="269" t="str">
        <f>IF($E320=$E319,IF(AI319=".",IF(MAX($Q320:AG320,0)=OPER!$AA415,".",IF(OPER!$AB415&lt;=HOUR(AI$7),MAX($Q320:AG320,0)+1,".")),","),IF(MAX($Q320:AG320,0)=OPER!$AA415,".",IF(OPER!$AB415&lt;=HOUR(AI$7),MAX($Q320:AG320,0)+1,".")))</f>
        <v>,</v>
      </c>
      <c r="AI320" s="269" t="str">
        <f>IF($E320=$E319,IF(AJ319=".",IF(MAX($Q320:AH320,0)=OPER!$AA415,".",IF(OPER!$AB415&lt;=HOUR(AJ$7),MAX($Q320:AH320,0)+1,".")),","),IF(MAX($Q320:AH320,0)=OPER!$AA415,".",IF(OPER!$AB415&lt;=HOUR(AJ$7),MAX($Q320:AH320,0)+1,".")))</f>
        <v>,</v>
      </c>
      <c r="AJ320" s="270" t="str">
        <f>IF($E320=$E319,IF(AK319=".",IF(MAX($Q320:AI320,0)=OPER!$AA415,".",IF(OPER!$AB415&lt;=HOUR(AK$7),MAX($Q320:AI320,0)+1,".")),","),IF(MAX($Q320:AI320,0)=OPER!$AA415,".",IF(OPER!$AB415&lt;=HOUR(AK$7),MAX($Q320:AI320,0)+1,".")))</f>
        <v>,</v>
      </c>
      <c r="AK320" s="271" t="str">
        <f>IF($E320=$E319,IF(AL319=".",IF(MAX($Q320:AJ320,0)=OPER!$AA415,".",IF(OPER!$AB415&lt;=HOUR(AL$7),MAX($Q320:AJ320,0)+1,".")),","),IF(MAX($Q320:AJ320,0)=OPER!$AA415,".",IF(OPER!$AB415&lt;=HOUR(AL$7),MAX($Q320:AJ320,0)+1,".")))</f>
        <v>,</v>
      </c>
      <c r="AL320" s="269" t="str">
        <f>IF($E320=$E319,IF(AM319=".",IF(MAX($Q320:AK320,0)=OPER!$AA415,".",IF(OPER!$AB415&lt;=HOUR(AM$7),MAX($Q320:AK320,0)+1,".")),","),IF(MAX($Q320:AK320,0)=OPER!$AA415,".",IF(OPER!$AB415&lt;=HOUR(AM$7),MAX($Q320:AK320,0)+1,".")))</f>
        <v>,</v>
      </c>
      <c r="AM320" s="269" t="str">
        <f>IF($E320=$E319,IF(AN319=".",IF(MAX($Q320:AL320,0)=OPER!$AA415,".",IF(OPER!$AB415&lt;=HOUR(AN$7),MAX($Q320:AL320,0)+1,".")),","),IF(MAX($Q320:AL320,0)=OPER!$AA415,".",IF(OPER!$AB415&lt;=HOUR(AN$7),MAX($Q320:AL320,0)+1,".")))</f>
        <v>,</v>
      </c>
      <c r="AN320" s="270" t="str">
        <f>IF($E320=$E319,IF(AO319=".",IF(MAX($Q320:AM320,0)=OPER!$AA415,".",IF(OPER!$AB415&lt;=HOUR(AO$7),MAX($Q320:AM320,0)+1,".")),","),IF(MAX($Q320:AM320,0)=OPER!$AA415,".",IF(OPER!$AB415&lt;=HOUR(AO$7),MAX($Q320:AM320,0)+1,".")))</f>
        <v>,</v>
      </c>
      <c r="AO320" s="271" t="str">
        <f>IF($E320=$E319,IF(AP319=".",IF(MAX($Q320:AN320,0)=OPER!$AA415,".",IF(OPER!$AB415&lt;=HOUR(AP$7),MAX($Q320:AN320,0)+1,".")),","),IF(MAX($Q320:AN320,0)=OPER!$AA415,".",IF(OPER!$AB415&lt;=HOUR(AP$7),MAX($Q320:AN320,0)+1,".")))</f>
        <v>,</v>
      </c>
      <c r="AP320" s="269" t="str">
        <f>IF($E320=$E319,IF(AQ319=".",IF(MAX($Q320:AO320,0)=OPER!$AA415,".",IF(OPER!$AB415&lt;=HOUR(AQ$7),MAX($Q320:AO320,0)+1,".")),","),IF(MAX($Q320:AO320,0)=OPER!$AA415,".",IF(OPER!$AB415&lt;=HOUR(AQ$7),MAX($Q320:AO320,0)+1,".")))</f>
        <v>,</v>
      </c>
      <c r="AQ320" s="269" t="str">
        <f>IF($E320=$E319,IF(AR319=".",IF(MAX($Q320:AP320,0)=OPER!$AA415,".",IF(OPER!$AB415&lt;=HOUR(AR$7),MAX($Q320:AP320,0)+1,".")),","),IF(MAX($Q320:AP320,0)=OPER!$AA415,".",IF(OPER!$AB415&lt;=HOUR(AR$7),MAX($Q320:AP320,0)+1,".")))</f>
        <v>,</v>
      </c>
      <c r="AR320" s="270" t="str">
        <f>IF($E320=$E319,IF(AS319=".",IF(MAX($Q320:AQ320,0)=OPER!$AA415,".",IF(OPER!$AB415&lt;=HOUR(AS$7),MAX($Q320:AQ320,0)+1,".")),","),IF(MAX($Q320:AQ320,0)=OPER!$AA415,".",IF(OPER!$AB415&lt;=HOUR(AS$7),MAX($Q320:AQ320,0)+1,".")))</f>
        <v>,</v>
      </c>
      <c r="AS320" s="271" t="str">
        <f>IF($E320=$E319,IF(AT319=".",IF(MAX($Q320:AR320,0)=OPER!$AA415,".",IF(OPER!$AB415&lt;=HOUR(AT$7),MAX($Q320:AR320,0)+1,".")),","),IF(MAX($Q320:AR320,0)=OPER!$AA415,".",IF(OPER!$AB415&lt;=HOUR(AT$7),MAX($Q320:AR320,0)+1,".")))</f>
        <v>,</v>
      </c>
      <c r="AT320" s="269" t="str">
        <f>IF($E320=$E319,IF(AU319=".",IF(MAX($Q320:AS320,0)=OPER!$AA415,".",IF(OPER!$AB415&lt;=HOUR(AU$7),MAX($Q320:AS320,0)+1,".")),","),IF(MAX($Q320:AS320,0)=OPER!$AA415,".",IF(OPER!$AB415&lt;=HOUR(AU$7),MAX($Q320:AS320,0)+1,".")))</f>
        <v>,</v>
      </c>
      <c r="AU320" s="269" t="str">
        <f>IF($E320=$E319,IF(AV319=".",IF(MAX($Q320:AT320,0)=OPER!$AA415,".",IF(OPER!$AB415&lt;=HOUR(AV$7),MAX($Q320:AT320,0)+1,".")),","),IF(MAX($Q320:AT320,0)=OPER!$AA415,".",IF(OPER!$AB415&lt;=HOUR(AV$7),MAX($Q320:AT320,0)+1,".")))</f>
        <v>,</v>
      </c>
      <c r="AV320" s="270" t="str">
        <f>IF($E320=$E319,IF(AW319=".",IF(MAX($Q320:AU320,0)=OPER!$AA415,".",IF(OPER!$AB415&lt;=HOUR(AW$7),MAX($Q320:AU320,0)+1,".")),","),IF(MAX($Q320:AU320,0)=OPER!$AA415,".",IF(OPER!$AB415&lt;=HOUR(AW$7),MAX($Q320:AU320,0)+1,".")))</f>
        <v>,</v>
      </c>
      <c r="AW320" s="271" t="str">
        <f>IF($E320=$E319,IF(AX319=".",IF(MAX($Q320:AV320,0)=OPER!$AA415,".",IF(OPER!$AB415&lt;=HOUR(AX$7),MAX($Q320:AV320,0)+1,".")),","),IF(MAX($Q320:AV320,0)=OPER!$AA415,".",IF(OPER!$AB415&lt;=HOUR(AX$7),MAX($Q320:AV320,0)+1,".")))</f>
        <v>,</v>
      </c>
      <c r="AX320" s="269" t="str">
        <f>IF($E320=$E319,IF(AY319=".",IF(MAX($Q320:AW320,0)=OPER!$AA415,".",IF(OPER!$AB415&lt;=HOUR(AY$7),MAX($Q320:AW320,0)+1,".")),","),IF(MAX($Q320:AW320,0)=OPER!$AA415,".",IF(OPER!$AB415&lt;=HOUR(AY$7),MAX($Q320:AW320,0)+1,".")))</f>
        <v>,</v>
      </c>
      <c r="AY320" s="269" t="str">
        <f>IF($E320=$E319,IF(AZ319=".",IF(MAX($Q320:AX320,0)=OPER!$AA415,".",IF(OPER!$AB415&lt;=HOUR(AZ$7),MAX($Q320:AX320,0)+1,".")),","),IF(MAX($Q320:AX320,0)=OPER!$AA415,".",IF(OPER!$AB415&lt;=HOUR(AZ$7),MAX($Q320:AX320,0)+1,".")))</f>
        <v>,</v>
      </c>
      <c r="AZ320" s="270" t="str">
        <f>IF($E320=$E319,IF(BA319=".",IF(MAX($Q320:AY320,0)=OPER!$AA415,".",IF(OPER!$AB415&lt;=HOUR(BA$7),MAX($Q320:AY320,0)+1,".")),","),IF(MAX($Q320:AY320,0)=OPER!$AA415,".",IF(OPER!$AB415&lt;=HOUR(BA$7),MAX($Q320:AY320,0)+1,".")))</f>
        <v>,</v>
      </c>
      <c r="BA320" s="30">
        <f>+OPER!AK314</f>
        <v>0</v>
      </c>
    </row>
    <row r="321" spans="1:53" ht="59.8" x14ac:dyDescent="0.2">
      <c r="A321" s="282" t="str">
        <f>IF(OPER!AF315=0,"",OPER!AF315)</f>
        <v/>
      </c>
      <c r="B321" s="109" t="str">
        <f>IF(OPER!V315=0,"",OPER!V315)</f>
        <v/>
      </c>
      <c r="C321" s="71" t="str">
        <f>IF(OPER!U315 = 0,"", OPER!U315)</f>
        <v/>
      </c>
      <c r="D321" s="30" t="str">
        <f t="shared" si="19"/>
        <v/>
      </c>
      <c r="E321" s="262" t="str">
        <f>IF(OPER!X315 = 0,"",OPER!X315)</f>
        <v/>
      </c>
      <c r="F321" s="262" t="str">
        <f>IF(OPER!I315 = 0,"",OPER!I315)</f>
        <v/>
      </c>
      <c r="G321" s="263" t="str">
        <f>IF(OPER!C315=0,"",OPER!C315)</f>
        <v/>
      </c>
      <c r="H321" s="30" t="str">
        <f>IF(OPER!R315 = 0,"",OPER!R315)</f>
        <v/>
      </c>
      <c r="I321" s="30" t="str">
        <f>IF(OPER!F315=0,"", OPER!F315)</f>
        <v/>
      </c>
      <c r="J321" s="108" t="str">
        <f>IF(OPER!G315=0,"",OPER!G315)</f>
        <v/>
      </c>
      <c r="K321" s="250">
        <f>+OPER!R315</f>
        <v>0</v>
      </c>
      <c r="L321" s="262">
        <f t="shared" si="20"/>
        <v>0</v>
      </c>
      <c r="M321" s="250">
        <f t="shared" si="21"/>
        <v>0</v>
      </c>
      <c r="N321" s="205" t="str">
        <f>IF(OPER!A315=0,"",OPER!A315)</f>
        <v/>
      </c>
      <c r="O321" s="73" t="str">
        <f>IF(OPER!AJ2171=0,"",OPER!AJ2171)</f>
        <v/>
      </c>
      <c r="P321" s="264" t="str">
        <f>IF(OPER!AH315="EJECUTADO","SI",IF(OPER!AH315="NO EJECUTADO","NO",""))</f>
        <v/>
      </c>
      <c r="Q321" s="264" t="str">
        <f>IF(OPER!AN315="EJECUTADO","SI",IF(OPER!AN315="NO EJECUTADO","NO",""))</f>
        <v/>
      </c>
      <c r="R321" s="221" t="str">
        <f>IFERROR(VLOOKUP(OPER!Z315,OPER!$AU$490:$AV$577,2,0),"NO ASIGNADO")</f>
        <v>NO ASIGNADO</v>
      </c>
      <c r="S321" s="6">
        <f>+OPER!AG315</f>
        <v>0</v>
      </c>
      <c r="T321" s="268" t="str">
        <f>IF($E321=$E320,IF(U320=".",IF(MAX($Q321:Q321,0)=OPER!$AA416,".",IF(OPER!$AB416&lt;=HOUR(U$7),MAX($Q321:Q321,0)+1,".")),","),IF(MAX($Q321:Q321,0)=OPER!$AA416,".",IF(OPER!$AB416&lt;=HOUR(U$7),MAX($Q321:Q321,0)+1,".")))</f>
        <v>,</v>
      </c>
      <c r="U321" s="269" t="str">
        <f>IF($E321=$E320,IF(V320=".",IF(MAX($Q321:T321,0)=OPER!$AA416,".",IF(OPER!$AB416&lt;=HOUR(V$7),MAX($Q321:T321,0)+1,".")),","),IF(MAX($Q321:T321,0)=OPER!$AA416,".",IF(OPER!$AB416&lt;=HOUR(V$7),MAX($Q321:T321,0)+1,".")))</f>
        <v>,</v>
      </c>
      <c r="V321" s="269" t="str">
        <f>IF($E321=$E320,IF(W320=".",IF(MAX($Q321:U321,0)=OPER!$AA416,".",IF(OPER!$AB416&lt;=HOUR(W$7),MAX($Q321:U321,0)+1,".")),","),IF(MAX($Q321:U321,0)=OPER!$AA416,".",IF(OPER!$AB416&lt;=HOUR(W$7),MAX($Q321:U321,0)+1,".")))</f>
        <v>,</v>
      </c>
      <c r="W321" s="269" t="str">
        <f>IF($E321=$E320,IF(X320=".",IF(MAX($Q321:V321,0)=OPER!$AA416,".",IF(OPER!$AB416&lt;=HOUR(X$7),MAX($Q321:V321,0)+1,".")),","),IF(MAX($Q321:V321,0)=OPER!$AA416,".",IF(OPER!$AB416&lt;=HOUR(X$7),MAX($Q321:V321,0)+1,".")))</f>
        <v>,</v>
      </c>
      <c r="X321" s="270" t="str">
        <f>IF($E321=$E320,IF(Y320=".",IF(MAX($Q321:W321,0)=OPER!$AA416,".",IF(OPER!$AB416&lt;=HOUR(Y$7),MAX($Q321:W321,0)+1,".")),","),IF(MAX($Q321:W321,0)=OPER!$AA416,".",IF(OPER!$AB416&lt;=HOUR(Y$7),MAX($Q321:W321,0)+1,".")))</f>
        <v>,</v>
      </c>
      <c r="Y321" s="271" t="str">
        <f>IF($E321=$E320,IF(Z320=".",IF(MAX($Q321:X321,0)=OPER!$AA416,".",IF(OPER!$AB416&lt;=HOUR(Z$7),MAX($Q321:X321,0)+1,".")),","),IF(MAX($Q321:X321,0)=OPER!$AA416,".",IF(OPER!$AB416&lt;=HOUR(Z$7),MAX($Q321:X321,0)+1,".")))</f>
        <v>,</v>
      </c>
      <c r="Z321" s="269" t="str">
        <f>IF($E321=$E320,IF(AA320=".",IF(MAX($Q321:Y321,0)=OPER!$AA416,".",IF(OPER!$AB416&lt;=HOUR(AA$7),MAX($Q321:Y321,0)+1,".")),","),IF(MAX($Q321:Y321,0)=OPER!$AA416,".",IF(OPER!$AB416&lt;=HOUR(AA$7),MAX($Q321:Y321,0)+1,".")))</f>
        <v>,</v>
      </c>
      <c r="AA321" s="269" t="str">
        <f>IF($E321=$E320,IF(AB320=".",IF(MAX($Q321:Z321,0)=OPER!$AA416,".",IF(OPER!$AB416&lt;=HOUR(AB$7),MAX($Q321:Z321,0)+1,".")),","),IF(MAX($Q321:Z321,0)=OPER!$AA416,".",IF(OPER!$AB416&lt;=HOUR(AB$7),MAX($Q321:Z321,0)+1,".")))</f>
        <v>,</v>
      </c>
      <c r="AB321" s="270" t="str">
        <f>IF($E321=$E320,IF(AC320=".",IF(MAX($Q321:AA321,0)=OPER!$AA416,".",IF(OPER!$AB416&lt;=HOUR(AC$7),MAX($Q321:AA321,0)+1,".")),","),IF(MAX($Q321:AA321,0)=OPER!$AA416,".",IF(OPER!$AB416&lt;=HOUR(AC$7),MAX($Q321:AA321,0)+1,".")))</f>
        <v>,</v>
      </c>
      <c r="AC321" s="271" t="str">
        <f>IF($E321=$E320,IF(AD320=".",IF(MAX($Q321:AB321,0)=OPER!$AA416,".",IF(OPER!$AB416&lt;=HOUR(AD$7),MAX($Q321:AB321,0)+1,".")),","),IF(MAX($Q321:AB321,0)=OPER!$AA416,".",IF(OPER!$AB416&lt;=HOUR(AD$7),MAX($Q321:AB321,0)+1,".")))</f>
        <v>,</v>
      </c>
      <c r="AD321" s="269" t="str">
        <f>IF($E321=$E320,IF(AE320=".",IF(MAX($Q321:AC321,0)=OPER!$AA416,".",IF(OPER!$AB416&lt;=HOUR(AE$7),MAX($Q321:AC321,0)+1,".")),","),IF(MAX($Q321:AC321,0)=OPER!$AA416,".",IF(OPER!$AB416&lt;=HOUR(AE$7),MAX($Q321:AC321,0)+1,".")))</f>
        <v>,</v>
      </c>
      <c r="AE321" s="269" t="str">
        <f>IF($E321=$E320,IF(AF320=".",IF(MAX($Q321:AD321,0)=OPER!$AA416,".",IF(OPER!$AB416&lt;=HOUR(AF$7),MAX($Q321:AD321,0)+1,".")),","),IF(MAX($Q321:AD321,0)=OPER!$AA416,".",IF(OPER!$AB416&lt;=HOUR(AF$7),MAX($Q321:AD321,0)+1,".")))</f>
        <v>,</v>
      </c>
      <c r="AF321" s="270" t="str">
        <f>IF($E321=$E320,IF(AG320=".",IF(MAX($Q321:AE321,0)=OPER!$AA416,".",IF(OPER!$AB416&lt;=HOUR(AG$7),MAX($Q321:AE321,0)+1,".")),","),IF(MAX($Q321:AE321,0)=OPER!$AA416,".",IF(OPER!$AB416&lt;=HOUR(AG$7),MAX($Q321:AE321,0)+1,".")))</f>
        <v>,</v>
      </c>
      <c r="AG321" s="271" t="str">
        <f>IF($E321=$E320,IF(AH320=".",IF(MAX($Q321:AF321,0)=OPER!$AA416,".",IF(OPER!$AB416&lt;=HOUR(AH$7),MAX($Q321:AF321,0)+1,".")),","),IF(MAX($Q321:AF321,0)=OPER!$AA416,".",IF(OPER!$AB416&lt;=HOUR(AH$7),MAX($Q321:AF321,0)+1,".")))</f>
        <v>,</v>
      </c>
      <c r="AH321" s="269" t="str">
        <f>IF($E321=$E320,IF(AI320=".",IF(MAX($Q321:AG321,0)=OPER!$AA416,".",IF(OPER!$AB416&lt;=HOUR(AI$7),MAX($Q321:AG321,0)+1,".")),","),IF(MAX($Q321:AG321,0)=OPER!$AA416,".",IF(OPER!$AB416&lt;=HOUR(AI$7),MAX($Q321:AG321,0)+1,".")))</f>
        <v>,</v>
      </c>
      <c r="AI321" s="269" t="str">
        <f>IF($E321=$E320,IF(AJ320=".",IF(MAX($Q321:AH321,0)=OPER!$AA416,".",IF(OPER!$AB416&lt;=HOUR(AJ$7),MAX($Q321:AH321,0)+1,".")),","),IF(MAX($Q321:AH321,0)=OPER!$AA416,".",IF(OPER!$AB416&lt;=HOUR(AJ$7),MAX($Q321:AH321,0)+1,".")))</f>
        <v>,</v>
      </c>
      <c r="AJ321" s="270" t="str">
        <f>IF($E321=$E320,IF(AK320=".",IF(MAX($Q321:AI321,0)=OPER!$AA416,".",IF(OPER!$AB416&lt;=HOUR(AK$7),MAX($Q321:AI321,0)+1,".")),","),IF(MAX($Q321:AI321,0)=OPER!$AA416,".",IF(OPER!$AB416&lt;=HOUR(AK$7),MAX($Q321:AI321,0)+1,".")))</f>
        <v>,</v>
      </c>
      <c r="AK321" s="271" t="str">
        <f>IF($E321=$E320,IF(AL320=".",IF(MAX($Q321:AJ321,0)=OPER!$AA416,".",IF(OPER!$AB416&lt;=HOUR(AL$7),MAX($Q321:AJ321,0)+1,".")),","),IF(MAX($Q321:AJ321,0)=OPER!$AA416,".",IF(OPER!$AB416&lt;=HOUR(AL$7),MAX($Q321:AJ321,0)+1,".")))</f>
        <v>,</v>
      </c>
      <c r="AL321" s="269" t="str">
        <f>IF($E321=$E320,IF(AM320=".",IF(MAX($Q321:AK321,0)=OPER!$AA416,".",IF(OPER!$AB416&lt;=HOUR(AM$7),MAX($Q321:AK321,0)+1,".")),","),IF(MAX($Q321:AK321,0)=OPER!$AA416,".",IF(OPER!$AB416&lt;=HOUR(AM$7),MAX($Q321:AK321,0)+1,".")))</f>
        <v>,</v>
      </c>
      <c r="AM321" s="269" t="str">
        <f>IF($E321=$E320,IF(AN320=".",IF(MAX($Q321:AL321,0)=OPER!$AA416,".",IF(OPER!$AB416&lt;=HOUR(AN$7),MAX($Q321:AL321,0)+1,".")),","),IF(MAX($Q321:AL321,0)=OPER!$AA416,".",IF(OPER!$AB416&lt;=HOUR(AN$7),MAX($Q321:AL321,0)+1,".")))</f>
        <v>,</v>
      </c>
      <c r="AN321" s="270" t="str">
        <f>IF($E321=$E320,IF(AO320=".",IF(MAX($Q321:AM321,0)=OPER!$AA416,".",IF(OPER!$AB416&lt;=HOUR(AO$7),MAX($Q321:AM321,0)+1,".")),","),IF(MAX($Q321:AM321,0)=OPER!$AA416,".",IF(OPER!$AB416&lt;=HOUR(AO$7),MAX($Q321:AM321,0)+1,".")))</f>
        <v>,</v>
      </c>
      <c r="AO321" s="271" t="str">
        <f>IF($E321=$E320,IF(AP320=".",IF(MAX($Q321:AN321,0)=OPER!$AA416,".",IF(OPER!$AB416&lt;=HOUR(AP$7),MAX($Q321:AN321,0)+1,".")),","),IF(MAX($Q321:AN321,0)=OPER!$AA416,".",IF(OPER!$AB416&lt;=HOUR(AP$7),MAX($Q321:AN321,0)+1,".")))</f>
        <v>,</v>
      </c>
      <c r="AP321" s="269" t="str">
        <f>IF($E321=$E320,IF(AQ320=".",IF(MAX($Q321:AO321,0)=OPER!$AA416,".",IF(OPER!$AB416&lt;=HOUR(AQ$7),MAX($Q321:AO321,0)+1,".")),","),IF(MAX($Q321:AO321,0)=OPER!$AA416,".",IF(OPER!$AB416&lt;=HOUR(AQ$7),MAX($Q321:AO321,0)+1,".")))</f>
        <v>,</v>
      </c>
      <c r="AQ321" s="269" t="str">
        <f>IF($E321=$E320,IF(AR320=".",IF(MAX($Q321:AP321,0)=OPER!$AA416,".",IF(OPER!$AB416&lt;=HOUR(AR$7),MAX($Q321:AP321,0)+1,".")),","),IF(MAX($Q321:AP321,0)=OPER!$AA416,".",IF(OPER!$AB416&lt;=HOUR(AR$7),MAX($Q321:AP321,0)+1,".")))</f>
        <v>,</v>
      </c>
      <c r="AR321" s="270" t="str">
        <f>IF($E321=$E320,IF(AS320=".",IF(MAX($Q321:AQ321,0)=OPER!$AA416,".",IF(OPER!$AB416&lt;=HOUR(AS$7),MAX($Q321:AQ321,0)+1,".")),","),IF(MAX($Q321:AQ321,0)=OPER!$AA416,".",IF(OPER!$AB416&lt;=HOUR(AS$7),MAX($Q321:AQ321,0)+1,".")))</f>
        <v>,</v>
      </c>
      <c r="AS321" s="271" t="str">
        <f>IF($E321=$E320,IF(AT320=".",IF(MAX($Q321:AR321,0)=OPER!$AA416,".",IF(OPER!$AB416&lt;=HOUR(AT$7),MAX($Q321:AR321,0)+1,".")),","),IF(MAX($Q321:AR321,0)=OPER!$AA416,".",IF(OPER!$AB416&lt;=HOUR(AT$7),MAX($Q321:AR321,0)+1,".")))</f>
        <v>,</v>
      </c>
      <c r="AT321" s="269" t="str">
        <f>IF($E321=$E320,IF(AU320=".",IF(MAX($Q321:AS321,0)=OPER!$AA416,".",IF(OPER!$AB416&lt;=HOUR(AU$7),MAX($Q321:AS321,0)+1,".")),","),IF(MAX($Q321:AS321,0)=OPER!$AA416,".",IF(OPER!$AB416&lt;=HOUR(AU$7),MAX($Q321:AS321,0)+1,".")))</f>
        <v>,</v>
      </c>
      <c r="AU321" s="269" t="str">
        <f>IF($E321=$E320,IF(AV320=".",IF(MAX($Q321:AT321,0)=OPER!$AA416,".",IF(OPER!$AB416&lt;=HOUR(AV$7),MAX($Q321:AT321,0)+1,".")),","),IF(MAX($Q321:AT321,0)=OPER!$AA416,".",IF(OPER!$AB416&lt;=HOUR(AV$7),MAX($Q321:AT321,0)+1,".")))</f>
        <v>,</v>
      </c>
      <c r="AV321" s="270" t="str">
        <f>IF($E321=$E320,IF(AW320=".",IF(MAX($Q321:AU321,0)=OPER!$AA416,".",IF(OPER!$AB416&lt;=HOUR(AW$7),MAX($Q321:AU321,0)+1,".")),","),IF(MAX($Q321:AU321,0)=OPER!$AA416,".",IF(OPER!$AB416&lt;=HOUR(AW$7),MAX($Q321:AU321,0)+1,".")))</f>
        <v>,</v>
      </c>
      <c r="AW321" s="271" t="str">
        <f>IF($E321=$E320,IF(AX320=".",IF(MAX($Q321:AV321,0)=OPER!$AA416,".",IF(OPER!$AB416&lt;=HOUR(AX$7),MAX($Q321:AV321,0)+1,".")),","),IF(MAX($Q321:AV321,0)=OPER!$AA416,".",IF(OPER!$AB416&lt;=HOUR(AX$7),MAX($Q321:AV321,0)+1,".")))</f>
        <v>,</v>
      </c>
      <c r="AX321" s="269" t="str">
        <f>IF($E321=$E320,IF(AY320=".",IF(MAX($Q321:AW321,0)=OPER!$AA416,".",IF(OPER!$AB416&lt;=HOUR(AY$7),MAX($Q321:AW321,0)+1,".")),","),IF(MAX($Q321:AW321,0)=OPER!$AA416,".",IF(OPER!$AB416&lt;=HOUR(AY$7),MAX($Q321:AW321,0)+1,".")))</f>
        <v>,</v>
      </c>
      <c r="AY321" s="269" t="str">
        <f>IF($E321=$E320,IF(AZ320=".",IF(MAX($Q321:AX321,0)=OPER!$AA416,".",IF(OPER!$AB416&lt;=HOUR(AZ$7),MAX($Q321:AX321,0)+1,".")),","),IF(MAX($Q321:AX321,0)=OPER!$AA416,".",IF(OPER!$AB416&lt;=HOUR(AZ$7),MAX($Q321:AX321,0)+1,".")))</f>
        <v>,</v>
      </c>
      <c r="AZ321" s="270" t="str">
        <f>IF($E321=$E320,IF(BA320=".",IF(MAX($Q321:AY321,0)=OPER!$AA416,".",IF(OPER!$AB416&lt;=HOUR(BA$7),MAX($Q321:AY321,0)+1,".")),","),IF(MAX($Q321:AY321,0)=OPER!$AA416,".",IF(OPER!$AB416&lt;=HOUR(BA$7),MAX($Q321:AY321,0)+1,".")))</f>
        <v>,</v>
      </c>
      <c r="BA321" s="30">
        <f>+OPER!AK315</f>
        <v>0</v>
      </c>
    </row>
    <row r="322" spans="1:53" ht="59.8" x14ac:dyDescent="0.2">
      <c r="A322" s="282" t="str">
        <f>IF(OPER!AF316=0,"",OPER!AF316)</f>
        <v/>
      </c>
      <c r="B322" s="109" t="str">
        <f>IF(OPER!V316=0,"",OPER!V316)</f>
        <v/>
      </c>
      <c r="C322" s="71" t="str">
        <f>IF(OPER!U316 = 0,"", OPER!U316)</f>
        <v/>
      </c>
      <c r="D322" s="30" t="str">
        <f t="shared" si="19"/>
        <v/>
      </c>
      <c r="E322" s="262" t="str">
        <f>IF(OPER!X316 = 0,"",OPER!X316)</f>
        <v/>
      </c>
      <c r="F322" s="262" t="str">
        <f>IF(OPER!I316 = 0,"",OPER!I316)</f>
        <v/>
      </c>
      <c r="G322" s="263" t="str">
        <f>IF(OPER!C316=0,"",OPER!C316)</f>
        <v/>
      </c>
      <c r="H322" s="30" t="str">
        <f>IF(OPER!R316 = 0,"",OPER!R316)</f>
        <v/>
      </c>
      <c r="I322" s="30" t="str">
        <f>IF(OPER!F316=0,"", OPER!F316)</f>
        <v/>
      </c>
      <c r="J322" s="108" t="str">
        <f>IF(OPER!G316=0,"",OPER!G316)</f>
        <v/>
      </c>
      <c r="K322" s="250">
        <f>+OPER!R316</f>
        <v>0</v>
      </c>
      <c r="L322" s="262">
        <f t="shared" si="20"/>
        <v>0</v>
      </c>
      <c r="M322" s="250">
        <f t="shared" si="21"/>
        <v>0</v>
      </c>
      <c r="N322" s="205" t="str">
        <f>IF(OPER!A316=0,"",OPER!A316)</f>
        <v/>
      </c>
      <c r="O322" s="73" t="str">
        <f>IF(OPER!AJ2172=0,"",OPER!AJ2172)</f>
        <v/>
      </c>
      <c r="P322" s="264" t="str">
        <f>IF(OPER!AH316="EJECUTADO","SI",IF(OPER!AH316="NO EJECUTADO","NO",""))</f>
        <v/>
      </c>
      <c r="Q322" s="264" t="str">
        <f>IF(OPER!AN316="EJECUTADO","SI",IF(OPER!AN316="NO EJECUTADO","NO",""))</f>
        <v/>
      </c>
      <c r="R322" s="221" t="str">
        <f>IFERROR(VLOOKUP(OPER!Z316,OPER!$AU$490:$AV$577,2,0),"NO ASIGNADO")</f>
        <v>NO ASIGNADO</v>
      </c>
      <c r="S322" s="6">
        <f>+OPER!AG316</f>
        <v>0</v>
      </c>
      <c r="T322" s="268" t="str">
        <f>IF($E322=$E321,IF(U321=".",IF(MAX($Q322:Q322,0)=OPER!$AA417,".",IF(OPER!$AB417&lt;=HOUR(U$7),MAX($Q322:Q322,0)+1,".")),","),IF(MAX($Q322:Q322,0)=OPER!$AA417,".",IF(OPER!$AB417&lt;=HOUR(U$7),MAX($Q322:Q322,0)+1,".")))</f>
        <v>,</v>
      </c>
      <c r="U322" s="269" t="str">
        <f>IF($E322=$E321,IF(V321=".",IF(MAX($Q322:T322,0)=OPER!$AA417,".",IF(OPER!$AB417&lt;=HOUR(V$7),MAX($Q322:T322,0)+1,".")),","),IF(MAX($Q322:T322,0)=OPER!$AA417,".",IF(OPER!$AB417&lt;=HOUR(V$7),MAX($Q322:T322,0)+1,".")))</f>
        <v>,</v>
      </c>
      <c r="V322" s="269" t="str">
        <f>IF($E322=$E321,IF(W321=".",IF(MAX($Q322:U322,0)=OPER!$AA417,".",IF(OPER!$AB417&lt;=HOUR(W$7),MAX($Q322:U322,0)+1,".")),","),IF(MAX($Q322:U322,0)=OPER!$AA417,".",IF(OPER!$AB417&lt;=HOUR(W$7),MAX($Q322:U322,0)+1,".")))</f>
        <v>,</v>
      </c>
      <c r="W322" s="269" t="str">
        <f>IF($E322=$E321,IF(X321=".",IF(MAX($Q322:V322,0)=OPER!$AA417,".",IF(OPER!$AB417&lt;=HOUR(X$7),MAX($Q322:V322,0)+1,".")),","),IF(MAX($Q322:V322,0)=OPER!$AA417,".",IF(OPER!$AB417&lt;=HOUR(X$7),MAX($Q322:V322,0)+1,".")))</f>
        <v>,</v>
      </c>
      <c r="X322" s="270" t="str">
        <f>IF($E322=$E321,IF(Y321=".",IF(MAX($Q322:W322,0)=OPER!$AA417,".",IF(OPER!$AB417&lt;=HOUR(Y$7),MAX($Q322:W322,0)+1,".")),","),IF(MAX($Q322:W322,0)=OPER!$AA417,".",IF(OPER!$AB417&lt;=HOUR(Y$7),MAX($Q322:W322,0)+1,".")))</f>
        <v>,</v>
      </c>
      <c r="Y322" s="271" t="str">
        <f>IF($E322=$E321,IF(Z321=".",IF(MAX($Q322:X322,0)=OPER!$AA417,".",IF(OPER!$AB417&lt;=HOUR(Z$7),MAX($Q322:X322,0)+1,".")),","),IF(MAX($Q322:X322,0)=OPER!$AA417,".",IF(OPER!$AB417&lt;=HOUR(Z$7),MAX($Q322:X322,0)+1,".")))</f>
        <v>,</v>
      </c>
      <c r="Z322" s="269" t="str">
        <f>IF($E322=$E321,IF(AA321=".",IF(MAX($Q322:Y322,0)=OPER!$AA417,".",IF(OPER!$AB417&lt;=HOUR(AA$7),MAX($Q322:Y322,0)+1,".")),","),IF(MAX($Q322:Y322,0)=OPER!$AA417,".",IF(OPER!$AB417&lt;=HOUR(AA$7),MAX($Q322:Y322,0)+1,".")))</f>
        <v>,</v>
      </c>
      <c r="AA322" s="269" t="str">
        <f>IF($E322=$E321,IF(AB321=".",IF(MAX($Q322:Z322,0)=OPER!$AA417,".",IF(OPER!$AB417&lt;=HOUR(AB$7),MAX($Q322:Z322,0)+1,".")),","),IF(MAX($Q322:Z322,0)=OPER!$AA417,".",IF(OPER!$AB417&lt;=HOUR(AB$7),MAX($Q322:Z322,0)+1,".")))</f>
        <v>,</v>
      </c>
      <c r="AB322" s="270" t="str">
        <f>IF($E322=$E321,IF(AC321=".",IF(MAX($Q322:AA322,0)=OPER!$AA417,".",IF(OPER!$AB417&lt;=HOUR(AC$7),MAX($Q322:AA322,0)+1,".")),","),IF(MAX($Q322:AA322,0)=OPER!$AA417,".",IF(OPER!$AB417&lt;=HOUR(AC$7),MAX($Q322:AA322,0)+1,".")))</f>
        <v>,</v>
      </c>
      <c r="AC322" s="271" t="str">
        <f>IF($E322=$E321,IF(AD321=".",IF(MAX($Q322:AB322,0)=OPER!$AA417,".",IF(OPER!$AB417&lt;=HOUR(AD$7),MAX($Q322:AB322,0)+1,".")),","),IF(MAX($Q322:AB322,0)=OPER!$AA417,".",IF(OPER!$AB417&lt;=HOUR(AD$7),MAX($Q322:AB322,0)+1,".")))</f>
        <v>,</v>
      </c>
      <c r="AD322" s="269" t="str">
        <f>IF($E322=$E321,IF(AE321=".",IF(MAX($Q322:AC322,0)=OPER!$AA417,".",IF(OPER!$AB417&lt;=HOUR(AE$7),MAX($Q322:AC322,0)+1,".")),","),IF(MAX($Q322:AC322,0)=OPER!$AA417,".",IF(OPER!$AB417&lt;=HOUR(AE$7),MAX($Q322:AC322,0)+1,".")))</f>
        <v>,</v>
      </c>
      <c r="AE322" s="269" t="str">
        <f>IF($E322=$E321,IF(AF321=".",IF(MAX($Q322:AD322,0)=OPER!$AA417,".",IF(OPER!$AB417&lt;=HOUR(AF$7),MAX($Q322:AD322,0)+1,".")),","),IF(MAX($Q322:AD322,0)=OPER!$AA417,".",IF(OPER!$AB417&lt;=HOUR(AF$7),MAX($Q322:AD322,0)+1,".")))</f>
        <v>,</v>
      </c>
      <c r="AF322" s="270" t="str">
        <f>IF($E322=$E321,IF(AG321=".",IF(MAX($Q322:AE322,0)=OPER!$AA417,".",IF(OPER!$AB417&lt;=HOUR(AG$7),MAX($Q322:AE322,0)+1,".")),","),IF(MAX($Q322:AE322,0)=OPER!$AA417,".",IF(OPER!$AB417&lt;=HOUR(AG$7),MAX($Q322:AE322,0)+1,".")))</f>
        <v>,</v>
      </c>
      <c r="AG322" s="271" t="str">
        <f>IF($E322=$E321,IF(AH321=".",IF(MAX($Q322:AF322,0)=OPER!$AA417,".",IF(OPER!$AB417&lt;=HOUR(AH$7),MAX($Q322:AF322,0)+1,".")),","),IF(MAX($Q322:AF322,0)=OPER!$AA417,".",IF(OPER!$AB417&lt;=HOUR(AH$7),MAX($Q322:AF322,0)+1,".")))</f>
        <v>,</v>
      </c>
      <c r="AH322" s="269" t="str">
        <f>IF($E322=$E321,IF(AI321=".",IF(MAX($Q322:AG322,0)=OPER!$AA417,".",IF(OPER!$AB417&lt;=HOUR(AI$7),MAX($Q322:AG322,0)+1,".")),","),IF(MAX($Q322:AG322,0)=OPER!$AA417,".",IF(OPER!$AB417&lt;=HOUR(AI$7),MAX($Q322:AG322,0)+1,".")))</f>
        <v>,</v>
      </c>
      <c r="AI322" s="269" t="str">
        <f>IF($E322=$E321,IF(AJ321=".",IF(MAX($Q322:AH322,0)=OPER!$AA417,".",IF(OPER!$AB417&lt;=HOUR(AJ$7),MAX($Q322:AH322,0)+1,".")),","),IF(MAX($Q322:AH322,0)=OPER!$AA417,".",IF(OPER!$AB417&lt;=HOUR(AJ$7),MAX($Q322:AH322,0)+1,".")))</f>
        <v>,</v>
      </c>
      <c r="AJ322" s="270" t="str">
        <f>IF($E322=$E321,IF(AK321=".",IF(MAX($Q322:AI322,0)=OPER!$AA417,".",IF(OPER!$AB417&lt;=HOUR(AK$7),MAX($Q322:AI322,0)+1,".")),","),IF(MAX($Q322:AI322,0)=OPER!$AA417,".",IF(OPER!$AB417&lt;=HOUR(AK$7),MAX($Q322:AI322,0)+1,".")))</f>
        <v>,</v>
      </c>
      <c r="AK322" s="271" t="str">
        <f>IF($E322=$E321,IF(AL321=".",IF(MAX($Q322:AJ322,0)=OPER!$AA417,".",IF(OPER!$AB417&lt;=HOUR(AL$7),MAX($Q322:AJ322,0)+1,".")),","),IF(MAX($Q322:AJ322,0)=OPER!$AA417,".",IF(OPER!$AB417&lt;=HOUR(AL$7),MAX($Q322:AJ322,0)+1,".")))</f>
        <v>,</v>
      </c>
      <c r="AL322" s="269" t="str">
        <f>IF($E322=$E321,IF(AM321=".",IF(MAX($Q322:AK322,0)=OPER!$AA417,".",IF(OPER!$AB417&lt;=HOUR(AM$7),MAX($Q322:AK322,0)+1,".")),","),IF(MAX($Q322:AK322,0)=OPER!$AA417,".",IF(OPER!$AB417&lt;=HOUR(AM$7),MAX($Q322:AK322,0)+1,".")))</f>
        <v>,</v>
      </c>
      <c r="AM322" s="269" t="str">
        <f>IF($E322=$E321,IF(AN321=".",IF(MAX($Q322:AL322,0)=OPER!$AA417,".",IF(OPER!$AB417&lt;=HOUR(AN$7),MAX($Q322:AL322,0)+1,".")),","),IF(MAX($Q322:AL322,0)=OPER!$AA417,".",IF(OPER!$AB417&lt;=HOUR(AN$7),MAX($Q322:AL322,0)+1,".")))</f>
        <v>,</v>
      </c>
      <c r="AN322" s="270" t="str">
        <f>IF($E322=$E321,IF(AO321=".",IF(MAX($Q322:AM322,0)=OPER!$AA417,".",IF(OPER!$AB417&lt;=HOUR(AO$7),MAX($Q322:AM322,0)+1,".")),","),IF(MAX($Q322:AM322,0)=OPER!$AA417,".",IF(OPER!$AB417&lt;=HOUR(AO$7),MAX($Q322:AM322,0)+1,".")))</f>
        <v>,</v>
      </c>
      <c r="AO322" s="271" t="str">
        <f>IF($E322=$E321,IF(AP321=".",IF(MAX($Q322:AN322,0)=OPER!$AA417,".",IF(OPER!$AB417&lt;=HOUR(AP$7),MAX($Q322:AN322,0)+1,".")),","),IF(MAX($Q322:AN322,0)=OPER!$AA417,".",IF(OPER!$AB417&lt;=HOUR(AP$7),MAX($Q322:AN322,0)+1,".")))</f>
        <v>,</v>
      </c>
      <c r="AP322" s="269" t="str">
        <f>IF($E322=$E321,IF(AQ321=".",IF(MAX($Q322:AO322,0)=OPER!$AA417,".",IF(OPER!$AB417&lt;=HOUR(AQ$7),MAX($Q322:AO322,0)+1,".")),","),IF(MAX($Q322:AO322,0)=OPER!$AA417,".",IF(OPER!$AB417&lt;=HOUR(AQ$7),MAX($Q322:AO322,0)+1,".")))</f>
        <v>,</v>
      </c>
      <c r="AQ322" s="269" t="str">
        <f>IF($E322=$E321,IF(AR321=".",IF(MAX($Q322:AP322,0)=OPER!$AA417,".",IF(OPER!$AB417&lt;=HOUR(AR$7),MAX($Q322:AP322,0)+1,".")),","),IF(MAX($Q322:AP322,0)=OPER!$AA417,".",IF(OPER!$AB417&lt;=HOUR(AR$7),MAX($Q322:AP322,0)+1,".")))</f>
        <v>,</v>
      </c>
      <c r="AR322" s="270" t="str">
        <f>IF($E322=$E321,IF(AS321=".",IF(MAX($Q322:AQ322,0)=OPER!$AA417,".",IF(OPER!$AB417&lt;=HOUR(AS$7),MAX($Q322:AQ322,0)+1,".")),","),IF(MAX($Q322:AQ322,0)=OPER!$AA417,".",IF(OPER!$AB417&lt;=HOUR(AS$7),MAX($Q322:AQ322,0)+1,".")))</f>
        <v>,</v>
      </c>
      <c r="AS322" s="271" t="str">
        <f>IF($E322=$E321,IF(AT321=".",IF(MAX($Q322:AR322,0)=OPER!$AA417,".",IF(OPER!$AB417&lt;=HOUR(AT$7),MAX($Q322:AR322,0)+1,".")),","),IF(MAX($Q322:AR322,0)=OPER!$AA417,".",IF(OPER!$AB417&lt;=HOUR(AT$7),MAX($Q322:AR322,0)+1,".")))</f>
        <v>,</v>
      </c>
      <c r="AT322" s="269" t="str">
        <f>IF($E322=$E321,IF(AU321=".",IF(MAX($Q322:AS322,0)=OPER!$AA417,".",IF(OPER!$AB417&lt;=HOUR(AU$7),MAX($Q322:AS322,0)+1,".")),","),IF(MAX($Q322:AS322,0)=OPER!$AA417,".",IF(OPER!$AB417&lt;=HOUR(AU$7),MAX($Q322:AS322,0)+1,".")))</f>
        <v>,</v>
      </c>
      <c r="AU322" s="269" t="str">
        <f>IF($E322=$E321,IF(AV321=".",IF(MAX($Q322:AT322,0)=OPER!$AA417,".",IF(OPER!$AB417&lt;=HOUR(AV$7),MAX($Q322:AT322,0)+1,".")),","),IF(MAX($Q322:AT322,0)=OPER!$AA417,".",IF(OPER!$AB417&lt;=HOUR(AV$7),MAX($Q322:AT322,0)+1,".")))</f>
        <v>,</v>
      </c>
      <c r="AV322" s="270" t="str">
        <f>IF($E322=$E321,IF(AW321=".",IF(MAX($Q322:AU322,0)=OPER!$AA417,".",IF(OPER!$AB417&lt;=HOUR(AW$7),MAX($Q322:AU322,0)+1,".")),","),IF(MAX($Q322:AU322,0)=OPER!$AA417,".",IF(OPER!$AB417&lt;=HOUR(AW$7),MAX($Q322:AU322,0)+1,".")))</f>
        <v>,</v>
      </c>
      <c r="AW322" s="271" t="str">
        <f>IF($E322=$E321,IF(AX321=".",IF(MAX($Q322:AV322,0)=OPER!$AA417,".",IF(OPER!$AB417&lt;=HOUR(AX$7),MAX($Q322:AV322,0)+1,".")),","),IF(MAX($Q322:AV322,0)=OPER!$AA417,".",IF(OPER!$AB417&lt;=HOUR(AX$7),MAX($Q322:AV322,0)+1,".")))</f>
        <v>,</v>
      </c>
      <c r="AX322" s="269" t="str">
        <f>IF($E322=$E321,IF(AY321=".",IF(MAX($Q322:AW322,0)=OPER!$AA417,".",IF(OPER!$AB417&lt;=HOUR(AY$7),MAX($Q322:AW322,0)+1,".")),","),IF(MAX($Q322:AW322,0)=OPER!$AA417,".",IF(OPER!$AB417&lt;=HOUR(AY$7),MAX($Q322:AW322,0)+1,".")))</f>
        <v>,</v>
      </c>
      <c r="AY322" s="269" t="str">
        <f>IF($E322=$E321,IF(AZ321=".",IF(MAX($Q322:AX322,0)=OPER!$AA417,".",IF(OPER!$AB417&lt;=HOUR(AZ$7),MAX($Q322:AX322,0)+1,".")),","),IF(MAX($Q322:AX322,0)=OPER!$AA417,".",IF(OPER!$AB417&lt;=HOUR(AZ$7),MAX($Q322:AX322,0)+1,".")))</f>
        <v>,</v>
      </c>
      <c r="AZ322" s="270" t="str">
        <f>IF($E322=$E321,IF(BA321=".",IF(MAX($Q322:AY322,0)=OPER!$AA417,".",IF(OPER!$AB417&lt;=HOUR(BA$7),MAX($Q322:AY322,0)+1,".")),","),IF(MAX($Q322:AY322,0)=OPER!$AA417,".",IF(OPER!$AB417&lt;=HOUR(BA$7),MAX($Q322:AY322,0)+1,".")))</f>
        <v>,</v>
      </c>
      <c r="BA322" s="30">
        <f>+OPER!AK316</f>
        <v>0</v>
      </c>
    </row>
    <row r="323" spans="1:53" ht="59.8" x14ac:dyDescent="0.2">
      <c r="A323" s="282" t="str">
        <f>IF(OPER!AF317=0,"",OPER!AF317)</f>
        <v/>
      </c>
      <c r="B323" s="109" t="str">
        <f>IF(OPER!V317=0,"",OPER!V317)</f>
        <v/>
      </c>
      <c r="C323" s="71" t="str">
        <f>IF(OPER!U317 = 0,"", OPER!U317)</f>
        <v/>
      </c>
      <c r="D323" s="30" t="str">
        <f t="shared" si="19"/>
        <v/>
      </c>
      <c r="E323" s="262" t="str">
        <f>IF(OPER!X317 = 0,"",OPER!X317)</f>
        <v/>
      </c>
      <c r="F323" s="262" t="str">
        <f>IF(OPER!I317 = 0,"",OPER!I317)</f>
        <v/>
      </c>
      <c r="G323" s="263" t="str">
        <f>IF(OPER!C317=0,"",OPER!C317)</f>
        <v/>
      </c>
      <c r="H323" s="30" t="str">
        <f>IF(OPER!R317 = 0,"",OPER!R317)</f>
        <v/>
      </c>
      <c r="I323" s="30" t="str">
        <f>IF(OPER!F317=0,"", OPER!F317)</f>
        <v/>
      </c>
      <c r="J323" s="108" t="str">
        <f>IF(OPER!G317=0,"",OPER!G317)</f>
        <v/>
      </c>
      <c r="K323" s="250">
        <f>+OPER!R317</f>
        <v>0</v>
      </c>
      <c r="L323" s="262">
        <f t="shared" si="20"/>
        <v>0</v>
      </c>
      <c r="M323" s="250">
        <f t="shared" si="21"/>
        <v>0</v>
      </c>
      <c r="N323" s="205" t="str">
        <f>IF(OPER!A317=0,"",OPER!A317)</f>
        <v/>
      </c>
      <c r="O323" s="73" t="str">
        <f>IF(OPER!AJ2173=0,"",OPER!AJ2173)</f>
        <v/>
      </c>
      <c r="P323" s="264" t="str">
        <f>IF(OPER!AH317="EJECUTADO","SI",IF(OPER!AH317="NO EJECUTADO","NO",""))</f>
        <v/>
      </c>
      <c r="Q323" s="264" t="str">
        <f>IF(OPER!AN317="EJECUTADO","SI",IF(OPER!AN317="NO EJECUTADO","NO",""))</f>
        <v/>
      </c>
      <c r="R323" s="221" t="str">
        <f>IFERROR(VLOOKUP(OPER!Z317,OPER!$AU$490:$AV$577,2,0),"NO ASIGNADO")</f>
        <v>NO ASIGNADO</v>
      </c>
      <c r="S323" s="6">
        <f>+OPER!AG317</f>
        <v>0</v>
      </c>
      <c r="T323" s="268" t="str">
        <f>IF($E323=$E322,IF(U322=".",IF(MAX($Q323:Q323,0)=OPER!$AA418,".",IF(OPER!$AB418&lt;=HOUR(U$7),MAX($Q323:Q323,0)+1,".")),","),IF(MAX($Q323:Q323,0)=OPER!$AA418,".",IF(OPER!$AB418&lt;=HOUR(U$7),MAX($Q323:Q323,0)+1,".")))</f>
        <v>,</v>
      </c>
      <c r="U323" s="269" t="str">
        <f>IF($E323=$E322,IF(V322=".",IF(MAX($Q323:T323,0)=OPER!$AA418,".",IF(OPER!$AB418&lt;=HOUR(V$7),MAX($Q323:T323,0)+1,".")),","),IF(MAX($Q323:T323,0)=OPER!$AA418,".",IF(OPER!$AB418&lt;=HOUR(V$7),MAX($Q323:T323,0)+1,".")))</f>
        <v>,</v>
      </c>
      <c r="V323" s="269" t="str">
        <f>IF($E323=$E322,IF(W322=".",IF(MAX($Q323:U323,0)=OPER!$AA418,".",IF(OPER!$AB418&lt;=HOUR(W$7),MAX($Q323:U323,0)+1,".")),","),IF(MAX($Q323:U323,0)=OPER!$AA418,".",IF(OPER!$AB418&lt;=HOUR(W$7),MAX($Q323:U323,0)+1,".")))</f>
        <v>,</v>
      </c>
      <c r="W323" s="269" t="str">
        <f>IF($E323=$E322,IF(X322=".",IF(MAX($Q323:V323,0)=OPER!$AA418,".",IF(OPER!$AB418&lt;=HOUR(X$7),MAX($Q323:V323,0)+1,".")),","),IF(MAX($Q323:V323,0)=OPER!$AA418,".",IF(OPER!$AB418&lt;=HOUR(X$7),MAX($Q323:V323,0)+1,".")))</f>
        <v>,</v>
      </c>
      <c r="X323" s="270" t="str">
        <f>IF($E323=$E322,IF(Y322=".",IF(MAX($Q323:W323,0)=OPER!$AA418,".",IF(OPER!$AB418&lt;=HOUR(Y$7),MAX($Q323:W323,0)+1,".")),","),IF(MAX($Q323:W323,0)=OPER!$AA418,".",IF(OPER!$AB418&lt;=HOUR(Y$7),MAX($Q323:W323,0)+1,".")))</f>
        <v>,</v>
      </c>
      <c r="Y323" s="271" t="str">
        <f>IF($E323=$E322,IF(Z322=".",IF(MAX($Q323:X323,0)=OPER!$AA418,".",IF(OPER!$AB418&lt;=HOUR(Z$7),MAX($Q323:X323,0)+1,".")),","),IF(MAX($Q323:X323,0)=OPER!$AA418,".",IF(OPER!$AB418&lt;=HOUR(Z$7),MAX($Q323:X323,0)+1,".")))</f>
        <v>,</v>
      </c>
      <c r="Z323" s="269" t="str">
        <f>IF($E323=$E322,IF(AA322=".",IF(MAX($Q323:Y323,0)=OPER!$AA418,".",IF(OPER!$AB418&lt;=HOUR(AA$7),MAX($Q323:Y323,0)+1,".")),","),IF(MAX($Q323:Y323,0)=OPER!$AA418,".",IF(OPER!$AB418&lt;=HOUR(AA$7),MAX($Q323:Y323,0)+1,".")))</f>
        <v>,</v>
      </c>
      <c r="AA323" s="269" t="str">
        <f>IF($E323=$E322,IF(AB322=".",IF(MAX($Q323:Z323,0)=OPER!$AA418,".",IF(OPER!$AB418&lt;=HOUR(AB$7),MAX($Q323:Z323,0)+1,".")),","),IF(MAX($Q323:Z323,0)=OPER!$AA418,".",IF(OPER!$AB418&lt;=HOUR(AB$7),MAX($Q323:Z323,0)+1,".")))</f>
        <v>,</v>
      </c>
      <c r="AB323" s="270" t="str">
        <f>IF($E323=$E322,IF(AC322=".",IF(MAX($Q323:AA323,0)=OPER!$AA418,".",IF(OPER!$AB418&lt;=HOUR(AC$7),MAX($Q323:AA323,0)+1,".")),","),IF(MAX($Q323:AA323,0)=OPER!$AA418,".",IF(OPER!$AB418&lt;=HOUR(AC$7),MAX($Q323:AA323,0)+1,".")))</f>
        <v>,</v>
      </c>
      <c r="AC323" s="271" t="str">
        <f>IF($E323=$E322,IF(AD322=".",IF(MAX($Q323:AB323,0)=OPER!$AA418,".",IF(OPER!$AB418&lt;=HOUR(AD$7),MAX($Q323:AB323,0)+1,".")),","),IF(MAX($Q323:AB323,0)=OPER!$AA418,".",IF(OPER!$AB418&lt;=HOUR(AD$7),MAX($Q323:AB323,0)+1,".")))</f>
        <v>,</v>
      </c>
      <c r="AD323" s="269" t="str">
        <f>IF($E323=$E322,IF(AE322=".",IF(MAX($Q323:AC323,0)=OPER!$AA418,".",IF(OPER!$AB418&lt;=HOUR(AE$7),MAX($Q323:AC323,0)+1,".")),","),IF(MAX($Q323:AC323,0)=OPER!$AA418,".",IF(OPER!$AB418&lt;=HOUR(AE$7),MAX($Q323:AC323,0)+1,".")))</f>
        <v>,</v>
      </c>
      <c r="AE323" s="269" t="str">
        <f>IF($E323=$E322,IF(AF322=".",IF(MAX($Q323:AD323,0)=OPER!$AA418,".",IF(OPER!$AB418&lt;=HOUR(AF$7),MAX($Q323:AD323,0)+1,".")),","),IF(MAX($Q323:AD323,0)=OPER!$AA418,".",IF(OPER!$AB418&lt;=HOUR(AF$7),MAX($Q323:AD323,0)+1,".")))</f>
        <v>,</v>
      </c>
      <c r="AF323" s="270" t="str">
        <f>IF($E323=$E322,IF(AG322=".",IF(MAX($Q323:AE323,0)=OPER!$AA418,".",IF(OPER!$AB418&lt;=HOUR(AG$7),MAX($Q323:AE323,0)+1,".")),","),IF(MAX($Q323:AE323,0)=OPER!$AA418,".",IF(OPER!$AB418&lt;=HOUR(AG$7),MAX($Q323:AE323,0)+1,".")))</f>
        <v>,</v>
      </c>
      <c r="AG323" s="271" t="str">
        <f>IF($E323=$E322,IF(AH322=".",IF(MAX($Q323:AF323,0)=OPER!$AA418,".",IF(OPER!$AB418&lt;=HOUR(AH$7),MAX($Q323:AF323,0)+1,".")),","),IF(MAX($Q323:AF323,0)=OPER!$AA418,".",IF(OPER!$AB418&lt;=HOUR(AH$7),MAX($Q323:AF323,0)+1,".")))</f>
        <v>,</v>
      </c>
      <c r="AH323" s="269" t="str">
        <f>IF($E323=$E322,IF(AI322=".",IF(MAX($Q323:AG323,0)=OPER!$AA418,".",IF(OPER!$AB418&lt;=HOUR(AI$7),MAX($Q323:AG323,0)+1,".")),","),IF(MAX($Q323:AG323,0)=OPER!$AA418,".",IF(OPER!$AB418&lt;=HOUR(AI$7),MAX($Q323:AG323,0)+1,".")))</f>
        <v>,</v>
      </c>
      <c r="AI323" s="269" t="str">
        <f>IF($E323=$E322,IF(AJ322=".",IF(MAX($Q323:AH323,0)=OPER!$AA418,".",IF(OPER!$AB418&lt;=HOUR(AJ$7),MAX($Q323:AH323,0)+1,".")),","),IF(MAX($Q323:AH323,0)=OPER!$AA418,".",IF(OPER!$AB418&lt;=HOUR(AJ$7),MAX($Q323:AH323,0)+1,".")))</f>
        <v>,</v>
      </c>
      <c r="AJ323" s="270" t="str">
        <f>IF($E323=$E322,IF(AK322=".",IF(MAX($Q323:AI323,0)=OPER!$AA418,".",IF(OPER!$AB418&lt;=HOUR(AK$7),MAX($Q323:AI323,0)+1,".")),","),IF(MAX($Q323:AI323,0)=OPER!$AA418,".",IF(OPER!$AB418&lt;=HOUR(AK$7),MAX($Q323:AI323,0)+1,".")))</f>
        <v>,</v>
      </c>
      <c r="AK323" s="271" t="str">
        <f>IF($E323=$E322,IF(AL322=".",IF(MAX($Q323:AJ323,0)=OPER!$AA418,".",IF(OPER!$AB418&lt;=HOUR(AL$7),MAX($Q323:AJ323,0)+1,".")),","),IF(MAX($Q323:AJ323,0)=OPER!$AA418,".",IF(OPER!$AB418&lt;=HOUR(AL$7),MAX($Q323:AJ323,0)+1,".")))</f>
        <v>,</v>
      </c>
      <c r="AL323" s="269" t="str">
        <f>IF($E323=$E322,IF(AM322=".",IF(MAX($Q323:AK323,0)=OPER!$AA418,".",IF(OPER!$AB418&lt;=HOUR(AM$7),MAX($Q323:AK323,0)+1,".")),","),IF(MAX($Q323:AK323,0)=OPER!$AA418,".",IF(OPER!$AB418&lt;=HOUR(AM$7),MAX($Q323:AK323,0)+1,".")))</f>
        <v>,</v>
      </c>
      <c r="AM323" s="269" t="str">
        <f>IF($E323=$E322,IF(AN322=".",IF(MAX($Q323:AL323,0)=OPER!$AA418,".",IF(OPER!$AB418&lt;=HOUR(AN$7),MAX($Q323:AL323,0)+1,".")),","),IF(MAX($Q323:AL323,0)=OPER!$AA418,".",IF(OPER!$AB418&lt;=HOUR(AN$7),MAX($Q323:AL323,0)+1,".")))</f>
        <v>,</v>
      </c>
      <c r="AN323" s="270" t="str">
        <f>IF($E323=$E322,IF(AO322=".",IF(MAX($Q323:AM323,0)=OPER!$AA418,".",IF(OPER!$AB418&lt;=HOUR(AO$7),MAX($Q323:AM323,0)+1,".")),","),IF(MAX($Q323:AM323,0)=OPER!$AA418,".",IF(OPER!$AB418&lt;=HOUR(AO$7),MAX($Q323:AM323,0)+1,".")))</f>
        <v>,</v>
      </c>
      <c r="AO323" s="271" t="str">
        <f>IF($E323=$E322,IF(AP322=".",IF(MAX($Q323:AN323,0)=OPER!$AA418,".",IF(OPER!$AB418&lt;=HOUR(AP$7),MAX($Q323:AN323,0)+1,".")),","),IF(MAX($Q323:AN323,0)=OPER!$AA418,".",IF(OPER!$AB418&lt;=HOUR(AP$7),MAX($Q323:AN323,0)+1,".")))</f>
        <v>,</v>
      </c>
      <c r="AP323" s="269" t="str">
        <f>IF($E323=$E322,IF(AQ322=".",IF(MAX($Q323:AO323,0)=OPER!$AA418,".",IF(OPER!$AB418&lt;=HOUR(AQ$7),MAX($Q323:AO323,0)+1,".")),","),IF(MAX($Q323:AO323,0)=OPER!$AA418,".",IF(OPER!$AB418&lt;=HOUR(AQ$7),MAX($Q323:AO323,0)+1,".")))</f>
        <v>,</v>
      </c>
      <c r="AQ323" s="269" t="str">
        <f>IF($E323=$E322,IF(AR322=".",IF(MAX($Q323:AP323,0)=OPER!$AA418,".",IF(OPER!$AB418&lt;=HOUR(AR$7),MAX($Q323:AP323,0)+1,".")),","),IF(MAX($Q323:AP323,0)=OPER!$AA418,".",IF(OPER!$AB418&lt;=HOUR(AR$7),MAX($Q323:AP323,0)+1,".")))</f>
        <v>,</v>
      </c>
      <c r="AR323" s="270" t="str">
        <f>IF($E323=$E322,IF(AS322=".",IF(MAX($Q323:AQ323,0)=OPER!$AA418,".",IF(OPER!$AB418&lt;=HOUR(AS$7),MAX($Q323:AQ323,0)+1,".")),","),IF(MAX($Q323:AQ323,0)=OPER!$AA418,".",IF(OPER!$AB418&lt;=HOUR(AS$7),MAX($Q323:AQ323,0)+1,".")))</f>
        <v>,</v>
      </c>
      <c r="AS323" s="271" t="str">
        <f>IF($E323=$E322,IF(AT322=".",IF(MAX($Q323:AR323,0)=OPER!$AA418,".",IF(OPER!$AB418&lt;=HOUR(AT$7),MAX($Q323:AR323,0)+1,".")),","),IF(MAX($Q323:AR323,0)=OPER!$AA418,".",IF(OPER!$AB418&lt;=HOUR(AT$7),MAX($Q323:AR323,0)+1,".")))</f>
        <v>,</v>
      </c>
      <c r="AT323" s="269" t="str">
        <f>IF($E323=$E322,IF(AU322=".",IF(MAX($Q323:AS323,0)=OPER!$AA418,".",IF(OPER!$AB418&lt;=HOUR(AU$7),MAX($Q323:AS323,0)+1,".")),","),IF(MAX($Q323:AS323,0)=OPER!$AA418,".",IF(OPER!$AB418&lt;=HOUR(AU$7),MAX($Q323:AS323,0)+1,".")))</f>
        <v>,</v>
      </c>
      <c r="AU323" s="269" t="str">
        <f>IF($E323=$E322,IF(AV322=".",IF(MAX($Q323:AT323,0)=OPER!$AA418,".",IF(OPER!$AB418&lt;=HOUR(AV$7),MAX($Q323:AT323,0)+1,".")),","),IF(MAX($Q323:AT323,0)=OPER!$AA418,".",IF(OPER!$AB418&lt;=HOUR(AV$7),MAX($Q323:AT323,0)+1,".")))</f>
        <v>,</v>
      </c>
      <c r="AV323" s="270" t="str">
        <f>IF($E323=$E322,IF(AW322=".",IF(MAX($Q323:AU323,0)=OPER!$AA418,".",IF(OPER!$AB418&lt;=HOUR(AW$7),MAX($Q323:AU323,0)+1,".")),","),IF(MAX($Q323:AU323,0)=OPER!$AA418,".",IF(OPER!$AB418&lt;=HOUR(AW$7),MAX($Q323:AU323,0)+1,".")))</f>
        <v>,</v>
      </c>
      <c r="AW323" s="271" t="str">
        <f>IF($E323=$E322,IF(AX322=".",IF(MAX($Q323:AV323,0)=OPER!$AA418,".",IF(OPER!$AB418&lt;=HOUR(AX$7),MAX($Q323:AV323,0)+1,".")),","),IF(MAX($Q323:AV323,0)=OPER!$AA418,".",IF(OPER!$AB418&lt;=HOUR(AX$7),MAX($Q323:AV323,0)+1,".")))</f>
        <v>,</v>
      </c>
      <c r="AX323" s="269" t="str">
        <f>IF($E323=$E322,IF(AY322=".",IF(MAX($Q323:AW323,0)=OPER!$AA418,".",IF(OPER!$AB418&lt;=HOUR(AY$7),MAX($Q323:AW323,0)+1,".")),","),IF(MAX($Q323:AW323,0)=OPER!$AA418,".",IF(OPER!$AB418&lt;=HOUR(AY$7),MAX($Q323:AW323,0)+1,".")))</f>
        <v>,</v>
      </c>
      <c r="AY323" s="269" t="str">
        <f>IF($E323=$E322,IF(AZ322=".",IF(MAX($Q323:AX323,0)=OPER!$AA418,".",IF(OPER!$AB418&lt;=HOUR(AZ$7),MAX($Q323:AX323,0)+1,".")),","),IF(MAX($Q323:AX323,0)=OPER!$AA418,".",IF(OPER!$AB418&lt;=HOUR(AZ$7),MAX($Q323:AX323,0)+1,".")))</f>
        <v>,</v>
      </c>
      <c r="AZ323" s="270" t="str">
        <f>IF($E323=$E322,IF(BA322=".",IF(MAX($Q323:AY323,0)=OPER!$AA418,".",IF(OPER!$AB418&lt;=HOUR(BA$7),MAX($Q323:AY323,0)+1,".")),","),IF(MAX($Q323:AY323,0)=OPER!$AA418,".",IF(OPER!$AB418&lt;=HOUR(BA$7),MAX($Q323:AY323,0)+1,".")))</f>
        <v>,</v>
      </c>
      <c r="BA323" s="30">
        <f>+OPER!AK317</f>
        <v>0</v>
      </c>
    </row>
    <row r="324" spans="1:53" ht="59.8" x14ac:dyDescent="0.2">
      <c r="A324" s="282" t="str">
        <f>IF(OPER!AF318=0,"",OPER!AF318)</f>
        <v/>
      </c>
      <c r="B324" s="109" t="str">
        <f>IF(OPER!V318=0,"",OPER!V318)</f>
        <v/>
      </c>
      <c r="C324" s="71" t="str">
        <f>IF(OPER!U318 = 0,"", OPER!U318)</f>
        <v/>
      </c>
      <c r="D324" s="30" t="str">
        <f t="shared" si="19"/>
        <v/>
      </c>
      <c r="E324" s="262" t="str">
        <f>IF(OPER!X318 = 0,"",OPER!X318)</f>
        <v/>
      </c>
      <c r="F324" s="262" t="str">
        <f>IF(OPER!I318 = 0,"",OPER!I318)</f>
        <v/>
      </c>
      <c r="G324" s="263" t="str">
        <f>IF(OPER!C318=0,"",OPER!C318)</f>
        <v/>
      </c>
      <c r="H324" s="30" t="str">
        <f>IF(OPER!R318 = 0,"",OPER!R318)</f>
        <v/>
      </c>
      <c r="I324" s="30" t="str">
        <f>IF(OPER!F318=0,"", OPER!F318)</f>
        <v/>
      </c>
      <c r="J324" s="108" t="str">
        <f>IF(OPER!G318=0,"",OPER!G318)</f>
        <v/>
      </c>
      <c r="K324" s="250">
        <f>+OPER!R318</f>
        <v>0</v>
      </c>
      <c r="L324" s="262">
        <f t="shared" si="20"/>
        <v>0</v>
      </c>
      <c r="M324" s="250">
        <f t="shared" si="21"/>
        <v>0</v>
      </c>
      <c r="N324" s="205" t="str">
        <f>IF(OPER!A318=0,"",OPER!A318)</f>
        <v/>
      </c>
      <c r="O324" s="73" t="str">
        <f>IF(OPER!AJ2174=0,"",OPER!AJ2174)</f>
        <v/>
      </c>
      <c r="P324" s="264" t="str">
        <f>IF(OPER!AH318="EJECUTADO","SI",IF(OPER!AH318="NO EJECUTADO","NO",""))</f>
        <v/>
      </c>
      <c r="Q324" s="264" t="str">
        <f>IF(OPER!AN318="EJECUTADO","SI",IF(OPER!AN318="NO EJECUTADO","NO",""))</f>
        <v/>
      </c>
      <c r="R324" s="221" t="str">
        <f>IFERROR(VLOOKUP(OPER!Z318,OPER!$AU$490:$AV$577,2,0),"NO ASIGNADO")</f>
        <v>NO ASIGNADO</v>
      </c>
      <c r="S324" s="6">
        <f>+OPER!AG318</f>
        <v>0</v>
      </c>
      <c r="T324" s="268" t="str">
        <f>IF($E324=$E323,IF(U323=".",IF(MAX($Q324:Q324,0)=OPER!$AA419,".",IF(OPER!$AB419&lt;=HOUR(U$7),MAX($Q324:Q324,0)+1,".")),","),IF(MAX($Q324:Q324,0)=OPER!$AA419,".",IF(OPER!$AB419&lt;=HOUR(U$7),MAX($Q324:Q324,0)+1,".")))</f>
        <v>,</v>
      </c>
      <c r="U324" s="269" t="str">
        <f>IF($E324=$E323,IF(V323=".",IF(MAX($Q324:T324,0)=OPER!$AA419,".",IF(OPER!$AB419&lt;=HOUR(V$7),MAX($Q324:T324,0)+1,".")),","),IF(MAX($Q324:T324,0)=OPER!$AA419,".",IF(OPER!$AB419&lt;=HOUR(V$7),MAX($Q324:T324,0)+1,".")))</f>
        <v>,</v>
      </c>
      <c r="V324" s="269" t="str">
        <f>IF($E324=$E323,IF(W323=".",IF(MAX($Q324:U324,0)=OPER!$AA419,".",IF(OPER!$AB419&lt;=HOUR(W$7),MAX($Q324:U324,0)+1,".")),","),IF(MAX($Q324:U324,0)=OPER!$AA419,".",IF(OPER!$AB419&lt;=HOUR(W$7),MAX($Q324:U324,0)+1,".")))</f>
        <v>,</v>
      </c>
      <c r="W324" s="269" t="str">
        <f>IF($E324=$E323,IF(X323=".",IF(MAX($Q324:V324,0)=OPER!$AA419,".",IF(OPER!$AB419&lt;=HOUR(X$7),MAX($Q324:V324,0)+1,".")),","),IF(MAX($Q324:V324,0)=OPER!$AA419,".",IF(OPER!$AB419&lt;=HOUR(X$7),MAX($Q324:V324,0)+1,".")))</f>
        <v>,</v>
      </c>
      <c r="X324" s="270" t="str">
        <f>IF($E324=$E323,IF(Y323=".",IF(MAX($Q324:W324,0)=OPER!$AA419,".",IF(OPER!$AB419&lt;=HOUR(Y$7),MAX($Q324:W324,0)+1,".")),","),IF(MAX($Q324:W324,0)=OPER!$AA419,".",IF(OPER!$AB419&lt;=HOUR(Y$7),MAX($Q324:W324,0)+1,".")))</f>
        <v>,</v>
      </c>
      <c r="Y324" s="271" t="str">
        <f>IF($E324=$E323,IF(Z323=".",IF(MAX($Q324:X324,0)=OPER!$AA419,".",IF(OPER!$AB419&lt;=HOUR(Z$7),MAX($Q324:X324,0)+1,".")),","),IF(MAX($Q324:X324,0)=OPER!$AA419,".",IF(OPER!$AB419&lt;=HOUR(Z$7),MAX($Q324:X324,0)+1,".")))</f>
        <v>,</v>
      </c>
      <c r="Z324" s="269" t="str">
        <f>IF($E324=$E323,IF(AA323=".",IF(MAX($Q324:Y324,0)=OPER!$AA419,".",IF(OPER!$AB419&lt;=HOUR(AA$7),MAX($Q324:Y324,0)+1,".")),","),IF(MAX($Q324:Y324,0)=OPER!$AA419,".",IF(OPER!$AB419&lt;=HOUR(AA$7),MAX($Q324:Y324,0)+1,".")))</f>
        <v>,</v>
      </c>
      <c r="AA324" s="269" t="str">
        <f>IF($E324=$E323,IF(AB323=".",IF(MAX($Q324:Z324,0)=OPER!$AA419,".",IF(OPER!$AB419&lt;=HOUR(AB$7),MAX($Q324:Z324,0)+1,".")),","),IF(MAX($Q324:Z324,0)=OPER!$AA419,".",IF(OPER!$AB419&lt;=HOUR(AB$7),MAX($Q324:Z324,0)+1,".")))</f>
        <v>,</v>
      </c>
      <c r="AB324" s="270" t="str">
        <f>IF($E324=$E323,IF(AC323=".",IF(MAX($Q324:AA324,0)=OPER!$AA419,".",IF(OPER!$AB419&lt;=HOUR(AC$7),MAX($Q324:AA324,0)+1,".")),","),IF(MAX($Q324:AA324,0)=OPER!$AA419,".",IF(OPER!$AB419&lt;=HOUR(AC$7),MAX($Q324:AA324,0)+1,".")))</f>
        <v>,</v>
      </c>
      <c r="AC324" s="271" t="str">
        <f>IF($E324=$E323,IF(AD323=".",IF(MAX($Q324:AB324,0)=OPER!$AA419,".",IF(OPER!$AB419&lt;=HOUR(AD$7),MAX($Q324:AB324,0)+1,".")),","),IF(MAX($Q324:AB324,0)=OPER!$AA419,".",IF(OPER!$AB419&lt;=HOUR(AD$7),MAX($Q324:AB324,0)+1,".")))</f>
        <v>,</v>
      </c>
      <c r="AD324" s="269" t="str">
        <f>IF($E324=$E323,IF(AE323=".",IF(MAX($Q324:AC324,0)=OPER!$AA419,".",IF(OPER!$AB419&lt;=HOUR(AE$7),MAX($Q324:AC324,0)+1,".")),","),IF(MAX($Q324:AC324,0)=OPER!$AA419,".",IF(OPER!$AB419&lt;=HOUR(AE$7),MAX($Q324:AC324,0)+1,".")))</f>
        <v>,</v>
      </c>
      <c r="AE324" s="269" t="str">
        <f>IF($E324=$E323,IF(AF323=".",IF(MAX($Q324:AD324,0)=OPER!$AA419,".",IF(OPER!$AB419&lt;=HOUR(AF$7),MAX($Q324:AD324,0)+1,".")),","),IF(MAX($Q324:AD324,0)=OPER!$AA419,".",IF(OPER!$AB419&lt;=HOUR(AF$7),MAX($Q324:AD324,0)+1,".")))</f>
        <v>,</v>
      </c>
      <c r="AF324" s="270" t="str">
        <f>IF($E324=$E323,IF(AG323=".",IF(MAX($Q324:AE324,0)=OPER!$AA419,".",IF(OPER!$AB419&lt;=HOUR(AG$7),MAX($Q324:AE324,0)+1,".")),","),IF(MAX($Q324:AE324,0)=OPER!$AA419,".",IF(OPER!$AB419&lt;=HOUR(AG$7),MAX($Q324:AE324,0)+1,".")))</f>
        <v>,</v>
      </c>
      <c r="AG324" s="271" t="str">
        <f>IF($E324=$E323,IF(AH323=".",IF(MAX($Q324:AF324,0)=OPER!$AA419,".",IF(OPER!$AB419&lt;=HOUR(AH$7),MAX($Q324:AF324,0)+1,".")),","),IF(MAX($Q324:AF324,0)=OPER!$AA419,".",IF(OPER!$AB419&lt;=HOUR(AH$7),MAX($Q324:AF324,0)+1,".")))</f>
        <v>,</v>
      </c>
      <c r="AH324" s="269" t="str">
        <f>IF($E324=$E323,IF(AI323=".",IF(MAX($Q324:AG324,0)=OPER!$AA419,".",IF(OPER!$AB419&lt;=HOUR(AI$7),MAX($Q324:AG324,0)+1,".")),","),IF(MAX($Q324:AG324,0)=OPER!$AA419,".",IF(OPER!$AB419&lt;=HOUR(AI$7),MAX($Q324:AG324,0)+1,".")))</f>
        <v>,</v>
      </c>
      <c r="AI324" s="269" t="str">
        <f>IF($E324=$E323,IF(AJ323=".",IF(MAX($Q324:AH324,0)=OPER!$AA419,".",IF(OPER!$AB419&lt;=HOUR(AJ$7),MAX($Q324:AH324,0)+1,".")),","),IF(MAX($Q324:AH324,0)=OPER!$AA419,".",IF(OPER!$AB419&lt;=HOUR(AJ$7),MAX($Q324:AH324,0)+1,".")))</f>
        <v>,</v>
      </c>
      <c r="AJ324" s="270" t="str">
        <f>IF($E324=$E323,IF(AK323=".",IF(MAX($Q324:AI324,0)=OPER!$AA419,".",IF(OPER!$AB419&lt;=HOUR(AK$7),MAX($Q324:AI324,0)+1,".")),","),IF(MAX($Q324:AI324,0)=OPER!$AA419,".",IF(OPER!$AB419&lt;=HOUR(AK$7),MAX($Q324:AI324,0)+1,".")))</f>
        <v>,</v>
      </c>
      <c r="AK324" s="271" t="str">
        <f>IF($E324=$E323,IF(AL323=".",IF(MAX($Q324:AJ324,0)=OPER!$AA419,".",IF(OPER!$AB419&lt;=HOUR(AL$7),MAX($Q324:AJ324,0)+1,".")),","),IF(MAX($Q324:AJ324,0)=OPER!$AA419,".",IF(OPER!$AB419&lt;=HOUR(AL$7),MAX($Q324:AJ324,0)+1,".")))</f>
        <v>,</v>
      </c>
      <c r="AL324" s="269" t="str">
        <f>IF($E324=$E323,IF(AM323=".",IF(MAX($Q324:AK324,0)=OPER!$AA419,".",IF(OPER!$AB419&lt;=HOUR(AM$7),MAX($Q324:AK324,0)+1,".")),","),IF(MAX($Q324:AK324,0)=OPER!$AA419,".",IF(OPER!$AB419&lt;=HOUR(AM$7),MAX($Q324:AK324,0)+1,".")))</f>
        <v>,</v>
      </c>
      <c r="AM324" s="269" t="str">
        <f>IF($E324=$E323,IF(AN323=".",IF(MAX($Q324:AL324,0)=OPER!$AA419,".",IF(OPER!$AB419&lt;=HOUR(AN$7),MAX($Q324:AL324,0)+1,".")),","),IF(MAX($Q324:AL324,0)=OPER!$AA419,".",IF(OPER!$AB419&lt;=HOUR(AN$7),MAX($Q324:AL324,0)+1,".")))</f>
        <v>,</v>
      </c>
      <c r="AN324" s="270" t="str">
        <f>IF($E324=$E323,IF(AO323=".",IF(MAX($Q324:AM324,0)=OPER!$AA419,".",IF(OPER!$AB419&lt;=HOUR(AO$7),MAX($Q324:AM324,0)+1,".")),","),IF(MAX($Q324:AM324,0)=OPER!$AA419,".",IF(OPER!$AB419&lt;=HOUR(AO$7),MAX($Q324:AM324,0)+1,".")))</f>
        <v>,</v>
      </c>
      <c r="AO324" s="271" t="str">
        <f>IF($E324=$E323,IF(AP323=".",IF(MAX($Q324:AN324,0)=OPER!$AA419,".",IF(OPER!$AB419&lt;=HOUR(AP$7),MAX($Q324:AN324,0)+1,".")),","),IF(MAX($Q324:AN324,0)=OPER!$AA419,".",IF(OPER!$AB419&lt;=HOUR(AP$7),MAX($Q324:AN324,0)+1,".")))</f>
        <v>,</v>
      </c>
      <c r="AP324" s="269" t="str">
        <f>IF($E324=$E323,IF(AQ323=".",IF(MAX($Q324:AO324,0)=OPER!$AA419,".",IF(OPER!$AB419&lt;=HOUR(AQ$7),MAX($Q324:AO324,0)+1,".")),","),IF(MAX($Q324:AO324,0)=OPER!$AA419,".",IF(OPER!$AB419&lt;=HOUR(AQ$7),MAX($Q324:AO324,0)+1,".")))</f>
        <v>,</v>
      </c>
      <c r="AQ324" s="269" t="str">
        <f>IF($E324=$E323,IF(AR323=".",IF(MAX($Q324:AP324,0)=OPER!$AA419,".",IF(OPER!$AB419&lt;=HOUR(AR$7),MAX($Q324:AP324,0)+1,".")),","),IF(MAX($Q324:AP324,0)=OPER!$AA419,".",IF(OPER!$AB419&lt;=HOUR(AR$7),MAX($Q324:AP324,0)+1,".")))</f>
        <v>,</v>
      </c>
      <c r="AR324" s="270" t="str">
        <f>IF($E324=$E323,IF(AS323=".",IF(MAX($Q324:AQ324,0)=OPER!$AA419,".",IF(OPER!$AB419&lt;=HOUR(AS$7),MAX($Q324:AQ324,0)+1,".")),","),IF(MAX($Q324:AQ324,0)=OPER!$AA419,".",IF(OPER!$AB419&lt;=HOUR(AS$7),MAX($Q324:AQ324,0)+1,".")))</f>
        <v>,</v>
      </c>
      <c r="AS324" s="271" t="str">
        <f>IF($E324=$E323,IF(AT323=".",IF(MAX($Q324:AR324,0)=OPER!$AA419,".",IF(OPER!$AB419&lt;=HOUR(AT$7),MAX($Q324:AR324,0)+1,".")),","),IF(MAX($Q324:AR324,0)=OPER!$AA419,".",IF(OPER!$AB419&lt;=HOUR(AT$7),MAX($Q324:AR324,0)+1,".")))</f>
        <v>,</v>
      </c>
      <c r="AT324" s="269" t="str">
        <f>IF($E324=$E323,IF(AU323=".",IF(MAX($Q324:AS324,0)=OPER!$AA419,".",IF(OPER!$AB419&lt;=HOUR(AU$7),MAX($Q324:AS324,0)+1,".")),","),IF(MAX($Q324:AS324,0)=OPER!$AA419,".",IF(OPER!$AB419&lt;=HOUR(AU$7),MAX($Q324:AS324,0)+1,".")))</f>
        <v>,</v>
      </c>
      <c r="AU324" s="269" t="str">
        <f>IF($E324=$E323,IF(AV323=".",IF(MAX($Q324:AT324,0)=OPER!$AA419,".",IF(OPER!$AB419&lt;=HOUR(AV$7),MAX($Q324:AT324,0)+1,".")),","),IF(MAX($Q324:AT324,0)=OPER!$AA419,".",IF(OPER!$AB419&lt;=HOUR(AV$7),MAX($Q324:AT324,0)+1,".")))</f>
        <v>,</v>
      </c>
      <c r="AV324" s="270" t="str">
        <f>IF($E324=$E323,IF(AW323=".",IF(MAX($Q324:AU324,0)=OPER!$AA419,".",IF(OPER!$AB419&lt;=HOUR(AW$7),MAX($Q324:AU324,0)+1,".")),","),IF(MAX($Q324:AU324,0)=OPER!$AA419,".",IF(OPER!$AB419&lt;=HOUR(AW$7),MAX($Q324:AU324,0)+1,".")))</f>
        <v>,</v>
      </c>
      <c r="AW324" s="271" t="str">
        <f>IF($E324=$E323,IF(AX323=".",IF(MAX($Q324:AV324,0)=OPER!$AA419,".",IF(OPER!$AB419&lt;=HOUR(AX$7),MAX($Q324:AV324,0)+1,".")),","),IF(MAX($Q324:AV324,0)=OPER!$AA419,".",IF(OPER!$AB419&lt;=HOUR(AX$7),MAX($Q324:AV324,0)+1,".")))</f>
        <v>,</v>
      </c>
      <c r="AX324" s="269" t="str">
        <f>IF($E324=$E323,IF(AY323=".",IF(MAX($Q324:AW324,0)=OPER!$AA419,".",IF(OPER!$AB419&lt;=HOUR(AY$7),MAX($Q324:AW324,0)+1,".")),","),IF(MAX($Q324:AW324,0)=OPER!$AA419,".",IF(OPER!$AB419&lt;=HOUR(AY$7),MAX($Q324:AW324,0)+1,".")))</f>
        <v>,</v>
      </c>
      <c r="AY324" s="269" t="str">
        <f>IF($E324=$E323,IF(AZ323=".",IF(MAX($Q324:AX324,0)=OPER!$AA419,".",IF(OPER!$AB419&lt;=HOUR(AZ$7),MAX($Q324:AX324,0)+1,".")),","),IF(MAX($Q324:AX324,0)=OPER!$AA419,".",IF(OPER!$AB419&lt;=HOUR(AZ$7),MAX($Q324:AX324,0)+1,".")))</f>
        <v>,</v>
      </c>
      <c r="AZ324" s="270" t="str">
        <f>IF($E324=$E323,IF(BA323=".",IF(MAX($Q324:AY324,0)=OPER!$AA419,".",IF(OPER!$AB419&lt;=HOUR(BA$7),MAX($Q324:AY324,0)+1,".")),","),IF(MAX($Q324:AY324,0)=OPER!$AA419,".",IF(OPER!$AB419&lt;=HOUR(BA$7),MAX($Q324:AY324,0)+1,".")))</f>
        <v>,</v>
      </c>
      <c r="BA324" s="30">
        <f>+OPER!AK318</f>
        <v>0</v>
      </c>
    </row>
    <row r="325" spans="1:53" ht="59.8" x14ac:dyDescent="0.2">
      <c r="A325" s="282" t="str">
        <f>IF(OPER!AF319=0,"",OPER!AF319)</f>
        <v/>
      </c>
      <c r="B325" s="109" t="str">
        <f>IF(OPER!V319=0,"",OPER!V319)</f>
        <v/>
      </c>
      <c r="C325" s="71" t="str">
        <f>IF(OPER!U319 = 0,"", OPER!U319)</f>
        <v/>
      </c>
      <c r="D325" s="30" t="str">
        <f t="shared" si="19"/>
        <v/>
      </c>
      <c r="E325" s="262" t="str">
        <f>IF(OPER!X319 = 0,"",OPER!X319)</f>
        <v/>
      </c>
      <c r="F325" s="262" t="str">
        <f>IF(OPER!I319 = 0,"",OPER!I319)</f>
        <v/>
      </c>
      <c r="G325" s="263" t="str">
        <f>IF(OPER!C319=0,"",OPER!C319)</f>
        <v/>
      </c>
      <c r="H325" s="30" t="str">
        <f>IF(OPER!R319 = 0,"",OPER!R319)</f>
        <v/>
      </c>
      <c r="I325" s="30" t="str">
        <f>IF(OPER!F319=0,"", OPER!F319)</f>
        <v/>
      </c>
      <c r="J325" s="108" t="str">
        <f>IF(OPER!G319=0,"",OPER!G319)</f>
        <v/>
      </c>
      <c r="K325" s="250">
        <f>+OPER!R319</f>
        <v>0</v>
      </c>
      <c r="L325" s="262">
        <f t="shared" si="20"/>
        <v>0</v>
      </c>
      <c r="M325" s="250">
        <f t="shared" si="21"/>
        <v>0</v>
      </c>
      <c r="N325" s="205" t="str">
        <f>IF(OPER!A319=0,"",OPER!A319)</f>
        <v/>
      </c>
      <c r="O325" s="73" t="str">
        <f>IF(OPER!AJ2175=0,"",OPER!AJ2175)</f>
        <v/>
      </c>
      <c r="P325" s="264" t="str">
        <f>IF(OPER!AH319="EJECUTADO","SI",IF(OPER!AH319="NO EJECUTADO","NO",""))</f>
        <v/>
      </c>
      <c r="Q325" s="264" t="str">
        <f>IF(OPER!AN319="EJECUTADO","SI",IF(OPER!AN319="NO EJECUTADO","NO",""))</f>
        <v/>
      </c>
      <c r="R325" s="221" t="str">
        <f>IFERROR(VLOOKUP(OPER!Z319,OPER!$AU$490:$AV$577,2,0),"NO ASIGNADO")</f>
        <v>NO ASIGNADO</v>
      </c>
      <c r="S325" s="6">
        <f>+OPER!AG319</f>
        <v>0</v>
      </c>
      <c r="T325" s="268" t="str">
        <f>IF($E325=$E324,IF(U324=".",IF(MAX($Q325:Q325,0)=OPER!$AA420,".",IF(OPER!$AB420&lt;=HOUR(U$7),MAX($Q325:Q325,0)+1,".")),","),IF(MAX($Q325:Q325,0)=OPER!$AA420,".",IF(OPER!$AB420&lt;=HOUR(U$7),MAX($Q325:Q325,0)+1,".")))</f>
        <v>,</v>
      </c>
      <c r="U325" s="269" t="str">
        <f>IF($E325=$E324,IF(V324=".",IF(MAX($Q325:T325,0)=OPER!$AA420,".",IF(OPER!$AB420&lt;=HOUR(V$7),MAX($Q325:T325,0)+1,".")),","),IF(MAX($Q325:T325,0)=OPER!$AA420,".",IF(OPER!$AB420&lt;=HOUR(V$7),MAX($Q325:T325,0)+1,".")))</f>
        <v>,</v>
      </c>
      <c r="V325" s="269" t="str">
        <f>IF($E325=$E324,IF(W324=".",IF(MAX($Q325:U325,0)=OPER!$AA420,".",IF(OPER!$AB420&lt;=HOUR(W$7),MAX($Q325:U325,0)+1,".")),","),IF(MAX($Q325:U325,0)=OPER!$AA420,".",IF(OPER!$AB420&lt;=HOUR(W$7),MAX($Q325:U325,0)+1,".")))</f>
        <v>,</v>
      </c>
      <c r="W325" s="269" t="str">
        <f>IF($E325=$E324,IF(X324=".",IF(MAX($Q325:V325,0)=OPER!$AA420,".",IF(OPER!$AB420&lt;=HOUR(X$7),MAX($Q325:V325,0)+1,".")),","),IF(MAX($Q325:V325,0)=OPER!$AA420,".",IF(OPER!$AB420&lt;=HOUR(X$7),MAX($Q325:V325,0)+1,".")))</f>
        <v>,</v>
      </c>
      <c r="X325" s="270" t="str">
        <f>IF($E325=$E324,IF(Y324=".",IF(MAX($Q325:W325,0)=OPER!$AA420,".",IF(OPER!$AB420&lt;=HOUR(Y$7),MAX($Q325:W325,0)+1,".")),","),IF(MAX($Q325:W325,0)=OPER!$AA420,".",IF(OPER!$AB420&lt;=HOUR(Y$7),MAX($Q325:W325,0)+1,".")))</f>
        <v>,</v>
      </c>
      <c r="Y325" s="271" t="str">
        <f>IF($E325=$E324,IF(Z324=".",IF(MAX($Q325:X325,0)=OPER!$AA420,".",IF(OPER!$AB420&lt;=HOUR(Z$7),MAX($Q325:X325,0)+1,".")),","),IF(MAX($Q325:X325,0)=OPER!$AA420,".",IF(OPER!$AB420&lt;=HOUR(Z$7),MAX($Q325:X325,0)+1,".")))</f>
        <v>,</v>
      </c>
      <c r="Z325" s="269" t="str">
        <f>IF($E325=$E324,IF(AA324=".",IF(MAX($Q325:Y325,0)=OPER!$AA420,".",IF(OPER!$AB420&lt;=HOUR(AA$7),MAX($Q325:Y325,0)+1,".")),","),IF(MAX($Q325:Y325,0)=OPER!$AA420,".",IF(OPER!$AB420&lt;=HOUR(AA$7),MAX($Q325:Y325,0)+1,".")))</f>
        <v>,</v>
      </c>
      <c r="AA325" s="269" t="str">
        <f>IF($E325=$E324,IF(AB324=".",IF(MAX($Q325:Z325,0)=OPER!$AA420,".",IF(OPER!$AB420&lt;=HOUR(AB$7),MAX($Q325:Z325,0)+1,".")),","),IF(MAX($Q325:Z325,0)=OPER!$AA420,".",IF(OPER!$AB420&lt;=HOUR(AB$7),MAX($Q325:Z325,0)+1,".")))</f>
        <v>,</v>
      </c>
      <c r="AB325" s="270" t="str">
        <f>IF($E325=$E324,IF(AC324=".",IF(MAX($Q325:AA325,0)=OPER!$AA420,".",IF(OPER!$AB420&lt;=HOUR(AC$7),MAX($Q325:AA325,0)+1,".")),","),IF(MAX($Q325:AA325,0)=OPER!$AA420,".",IF(OPER!$AB420&lt;=HOUR(AC$7),MAX($Q325:AA325,0)+1,".")))</f>
        <v>,</v>
      </c>
      <c r="AC325" s="271" t="str">
        <f>IF($E325=$E324,IF(AD324=".",IF(MAX($Q325:AB325,0)=OPER!$AA420,".",IF(OPER!$AB420&lt;=HOUR(AD$7),MAX($Q325:AB325,0)+1,".")),","),IF(MAX($Q325:AB325,0)=OPER!$AA420,".",IF(OPER!$AB420&lt;=HOUR(AD$7),MAX($Q325:AB325,0)+1,".")))</f>
        <v>,</v>
      </c>
      <c r="AD325" s="269" t="str">
        <f>IF($E325=$E324,IF(AE324=".",IF(MAX($Q325:AC325,0)=OPER!$AA420,".",IF(OPER!$AB420&lt;=HOUR(AE$7),MAX($Q325:AC325,0)+1,".")),","),IF(MAX($Q325:AC325,0)=OPER!$AA420,".",IF(OPER!$AB420&lt;=HOUR(AE$7),MAX($Q325:AC325,0)+1,".")))</f>
        <v>,</v>
      </c>
      <c r="AE325" s="269" t="str">
        <f>IF($E325=$E324,IF(AF324=".",IF(MAX($Q325:AD325,0)=OPER!$AA420,".",IF(OPER!$AB420&lt;=HOUR(AF$7),MAX($Q325:AD325,0)+1,".")),","),IF(MAX($Q325:AD325,0)=OPER!$AA420,".",IF(OPER!$AB420&lt;=HOUR(AF$7),MAX($Q325:AD325,0)+1,".")))</f>
        <v>,</v>
      </c>
      <c r="AF325" s="270" t="str">
        <f>IF($E325=$E324,IF(AG324=".",IF(MAX($Q325:AE325,0)=OPER!$AA420,".",IF(OPER!$AB420&lt;=HOUR(AG$7),MAX($Q325:AE325,0)+1,".")),","),IF(MAX($Q325:AE325,0)=OPER!$AA420,".",IF(OPER!$AB420&lt;=HOUR(AG$7),MAX($Q325:AE325,0)+1,".")))</f>
        <v>,</v>
      </c>
      <c r="AG325" s="271" t="str">
        <f>IF($E325=$E324,IF(AH324=".",IF(MAX($Q325:AF325,0)=OPER!$AA420,".",IF(OPER!$AB420&lt;=HOUR(AH$7),MAX($Q325:AF325,0)+1,".")),","),IF(MAX($Q325:AF325,0)=OPER!$AA420,".",IF(OPER!$AB420&lt;=HOUR(AH$7),MAX($Q325:AF325,0)+1,".")))</f>
        <v>,</v>
      </c>
      <c r="AH325" s="269" t="str">
        <f>IF($E325=$E324,IF(AI324=".",IF(MAX($Q325:AG325,0)=OPER!$AA420,".",IF(OPER!$AB420&lt;=HOUR(AI$7),MAX($Q325:AG325,0)+1,".")),","),IF(MAX($Q325:AG325,0)=OPER!$AA420,".",IF(OPER!$AB420&lt;=HOUR(AI$7),MAX($Q325:AG325,0)+1,".")))</f>
        <v>,</v>
      </c>
      <c r="AI325" s="269" t="str">
        <f>IF($E325=$E324,IF(AJ324=".",IF(MAX($Q325:AH325,0)=OPER!$AA420,".",IF(OPER!$AB420&lt;=HOUR(AJ$7),MAX($Q325:AH325,0)+1,".")),","),IF(MAX($Q325:AH325,0)=OPER!$AA420,".",IF(OPER!$AB420&lt;=HOUR(AJ$7),MAX($Q325:AH325,0)+1,".")))</f>
        <v>,</v>
      </c>
      <c r="AJ325" s="270" t="str">
        <f>IF($E325=$E324,IF(AK324=".",IF(MAX($Q325:AI325,0)=OPER!$AA420,".",IF(OPER!$AB420&lt;=HOUR(AK$7),MAX($Q325:AI325,0)+1,".")),","),IF(MAX($Q325:AI325,0)=OPER!$AA420,".",IF(OPER!$AB420&lt;=HOUR(AK$7),MAX($Q325:AI325,0)+1,".")))</f>
        <v>,</v>
      </c>
      <c r="AK325" s="271" t="str">
        <f>IF($E325=$E324,IF(AL324=".",IF(MAX($Q325:AJ325,0)=OPER!$AA420,".",IF(OPER!$AB420&lt;=HOUR(AL$7),MAX($Q325:AJ325,0)+1,".")),","),IF(MAX($Q325:AJ325,0)=OPER!$AA420,".",IF(OPER!$AB420&lt;=HOUR(AL$7),MAX($Q325:AJ325,0)+1,".")))</f>
        <v>,</v>
      </c>
      <c r="AL325" s="269" t="str">
        <f>IF($E325=$E324,IF(AM324=".",IF(MAX($Q325:AK325,0)=OPER!$AA420,".",IF(OPER!$AB420&lt;=HOUR(AM$7),MAX($Q325:AK325,0)+1,".")),","),IF(MAX($Q325:AK325,0)=OPER!$AA420,".",IF(OPER!$AB420&lt;=HOUR(AM$7),MAX($Q325:AK325,0)+1,".")))</f>
        <v>,</v>
      </c>
      <c r="AM325" s="269" t="str">
        <f>IF($E325=$E324,IF(AN324=".",IF(MAX($Q325:AL325,0)=OPER!$AA420,".",IF(OPER!$AB420&lt;=HOUR(AN$7),MAX($Q325:AL325,0)+1,".")),","),IF(MAX($Q325:AL325,0)=OPER!$AA420,".",IF(OPER!$AB420&lt;=HOUR(AN$7),MAX($Q325:AL325,0)+1,".")))</f>
        <v>,</v>
      </c>
      <c r="AN325" s="270" t="str">
        <f>IF($E325=$E324,IF(AO324=".",IF(MAX($Q325:AM325,0)=OPER!$AA420,".",IF(OPER!$AB420&lt;=HOUR(AO$7),MAX($Q325:AM325,0)+1,".")),","),IF(MAX($Q325:AM325,0)=OPER!$AA420,".",IF(OPER!$AB420&lt;=HOUR(AO$7),MAX($Q325:AM325,0)+1,".")))</f>
        <v>,</v>
      </c>
      <c r="AO325" s="271" t="str">
        <f>IF($E325=$E324,IF(AP324=".",IF(MAX($Q325:AN325,0)=OPER!$AA420,".",IF(OPER!$AB420&lt;=HOUR(AP$7),MAX($Q325:AN325,0)+1,".")),","),IF(MAX($Q325:AN325,0)=OPER!$AA420,".",IF(OPER!$AB420&lt;=HOUR(AP$7),MAX($Q325:AN325,0)+1,".")))</f>
        <v>,</v>
      </c>
      <c r="AP325" s="269" t="str">
        <f>IF($E325=$E324,IF(AQ324=".",IF(MAX($Q325:AO325,0)=OPER!$AA420,".",IF(OPER!$AB420&lt;=HOUR(AQ$7),MAX($Q325:AO325,0)+1,".")),","),IF(MAX($Q325:AO325,0)=OPER!$AA420,".",IF(OPER!$AB420&lt;=HOUR(AQ$7),MAX($Q325:AO325,0)+1,".")))</f>
        <v>,</v>
      </c>
      <c r="AQ325" s="269" t="str">
        <f>IF($E325=$E324,IF(AR324=".",IF(MAX($Q325:AP325,0)=OPER!$AA420,".",IF(OPER!$AB420&lt;=HOUR(AR$7),MAX($Q325:AP325,0)+1,".")),","),IF(MAX($Q325:AP325,0)=OPER!$AA420,".",IF(OPER!$AB420&lt;=HOUR(AR$7),MAX($Q325:AP325,0)+1,".")))</f>
        <v>,</v>
      </c>
      <c r="AR325" s="270" t="str">
        <f>IF($E325=$E324,IF(AS324=".",IF(MAX($Q325:AQ325,0)=OPER!$AA420,".",IF(OPER!$AB420&lt;=HOUR(AS$7),MAX($Q325:AQ325,0)+1,".")),","),IF(MAX($Q325:AQ325,0)=OPER!$AA420,".",IF(OPER!$AB420&lt;=HOUR(AS$7),MAX($Q325:AQ325,0)+1,".")))</f>
        <v>,</v>
      </c>
      <c r="AS325" s="271" t="str">
        <f>IF($E325=$E324,IF(AT324=".",IF(MAX($Q325:AR325,0)=OPER!$AA420,".",IF(OPER!$AB420&lt;=HOUR(AT$7),MAX($Q325:AR325,0)+1,".")),","),IF(MAX($Q325:AR325,0)=OPER!$AA420,".",IF(OPER!$AB420&lt;=HOUR(AT$7),MAX($Q325:AR325,0)+1,".")))</f>
        <v>,</v>
      </c>
      <c r="AT325" s="269" t="str">
        <f>IF($E325=$E324,IF(AU324=".",IF(MAX($Q325:AS325,0)=OPER!$AA420,".",IF(OPER!$AB420&lt;=HOUR(AU$7),MAX($Q325:AS325,0)+1,".")),","),IF(MAX($Q325:AS325,0)=OPER!$AA420,".",IF(OPER!$AB420&lt;=HOUR(AU$7),MAX($Q325:AS325,0)+1,".")))</f>
        <v>,</v>
      </c>
      <c r="AU325" s="269" t="str">
        <f>IF($E325=$E324,IF(AV324=".",IF(MAX($Q325:AT325,0)=OPER!$AA420,".",IF(OPER!$AB420&lt;=HOUR(AV$7),MAX($Q325:AT325,0)+1,".")),","),IF(MAX($Q325:AT325,0)=OPER!$AA420,".",IF(OPER!$AB420&lt;=HOUR(AV$7),MAX($Q325:AT325,0)+1,".")))</f>
        <v>,</v>
      </c>
      <c r="AV325" s="270" t="str">
        <f>IF($E325=$E324,IF(AW324=".",IF(MAX($Q325:AU325,0)=OPER!$AA420,".",IF(OPER!$AB420&lt;=HOUR(AW$7),MAX($Q325:AU325,0)+1,".")),","),IF(MAX($Q325:AU325,0)=OPER!$AA420,".",IF(OPER!$AB420&lt;=HOUR(AW$7),MAX($Q325:AU325,0)+1,".")))</f>
        <v>,</v>
      </c>
      <c r="AW325" s="271" t="str">
        <f>IF($E325=$E324,IF(AX324=".",IF(MAX($Q325:AV325,0)=OPER!$AA420,".",IF(OPER!$AB420&lt;=HOUR(AX$7),MAX($Q325:AV325,0)+1,".")),","),IF(MAX($Q325:AV325,0)=OPER!$AA420,".",IF(OPER!$AB420&lt;=HOUR(AX$7),MAX($Q325:AV325,0)+1,".")))</f>
        <v>,</v>
      </c>
      <c r="AX325" s="269" t="str">
        <f>IF($E325=$E324,IF(AY324=".",IF(MAX($Q325:AW325,0)=OPER!$AA420,".",IF(OPER!$AB420&lt;=HOUR(AY$7),MAX($Q325:AW325,0)+1,".")),","),IF(MAX($Q325:AW325,0)=OPER!$AA420,".",IF(OPER!$AB420&lt;=HOUR(AY$7),MAX($Q325:AW325,0)+1,".")))</f>
        <v>,</v>
      </c>
      <c r="AY325" s="269" t="str">
        <f>IF($E325=$E324,IF(AZ324=".",IF(MAX($Q325:AX325,0)=OPER!$AA420,".",IF(OPER!$AB420&lt;=HOUR(AZ$7),MAX($Q325:AX325,0)+1,".")),","),IF(MAX($Q325:AX325,0)=OPER!$AA420,".",IF(OPER!$AB420&lt;=HOUR(AZ$7),MAX($Q325:AX325,0)+1,".")))</f>
        <v>,</v>
      </c>
      <c r="AZ325" s="270" t="str">
        <f>IF($E325=$E324,IF(BA324=".",IF(MAX($Q325:AY325,0)=OPER!$AA420,".",IF(OPER!$AB420&lt;=HOUR(BA$7),MAX($Q325:AY325,0)+1,".")),","),IF(MAX($Q325:AY325,0)=OPER!$AA420,".",IF(OPER!$AB420&lt;=HOUR(BA$7),MAX($Q325:AY325,0)+1,".")))</f>
        <v>,</v>
      </c>
      <c r="BA325" s="30">
        <f>+OPER!AK319</f>
        <v>0</v>
      </c>
    </row>
    <row r="326" spans="1:53" ht="59.8" x14ac:dyDescent="0.2">
      <c r="A326" s="282" t="str">
        <f>IF(OPER!AF320=0,"",OPER!AF320)</f>
        <v/>
      </c>
      <c r="B326" s="109" t="str">
        <f>IF(OPER!V320=0,"",OPER!V320)</f>
        <v/>
      </c>
      <c r="C326" s="71" t="str">
        <f>IF(OPER!U320 = 0,"", OPER!U320)</f>
        <v/>
      </c>
      <c r="D326" s="30" t="str">
        <f t="shared" si="19"/>
        <v/>
      </c>
      <c r="E326" s="262" t="str">
        <f>IF(OPER!X320 = 0,"",OPER!X320)</f>
        <v/>
      </c>
      <c r="F326" s="262" t="str">
        <f>IF(OPER!I320 = 0,"",OPER!I320)</f>
        <v/>
      </c>
      <c r="G326" s="263" t="str">
        <f>IF(OPER!C320=0,"",OPER!C320)</f>
        <v/>
      </c>
      <c r="H326" s="30" t="str">
        <f>IF(OPER!R320 = 0,"",OPER!R320)</f>
        <v/>
      </c>
      <c r="I326" s="30" t="str">
        <f>IF(OPER!F320=0,"", OPER!F320)</f>
        <v/>
      </c>
      <c r="J326" s="108" t="str">
        <f>IF(OPER!G320=0,"",OPER!G320)</f>
        <v/>
      </c>
      <c r="K326" s="250">
        <f>+OPER!R320</f>
        <v>0</v>
      </c>
      <c r="L326" s="262">
        <f t="shared" si="20"/>
        <v>0</v>
      </c>
      <c r="M326" s="250">
        <f t="shared" si="21"/>
        <v>0</v>
      </c>
      <c r="N326" s="205" t="str">
        <f>IF(OPER!A320=0,"",OPER!A320)</f>
        <v/>
      </c>
      <c r="O326" s="73" t="str">
        <f>IF(OPER!AJ2176=0,"",OPER!AJ2176)</f>
        <v/>
      </c>
      <c r="P326" s="264" t="str">
        <f>IF(OPER!AH320="EJECUTADO","SI",IF(OPER!AH320="NO EJECUTADO","NO",""))</f>
        <v/>
      </c>
      <c r="Q326" s="264" t="str">
        <f>IF(OPER!AN320="EJECUTADO","SI",IF(OPER!AN320="NO EJECUTADO","NO",""))</f>
        <v/>
      </c>
      <c r="R326" s="221" t="str">
        <f>IFERROR(VLOOKUP(OPER!Z320,OPER!$AU$490:$AV$577,2,0),"NO ASIGNADO")</f>
        <v>NO ASIGNADO</v>
      </c>
      <c r="S326" s="6">
        <f>+OPER!AG320</f>
        <v>0</v>
      </c>
      <c r="T326" s="268" t="str">
        <f>IF($E326=$E325,IF(U325=".",IF(MAX($Q326:Q326,0)=OPER!$AA421,".",IF(OPER!$AB421&lt;=HOUR(U$7),MAX($Q326:Q326,0)+1,".")),","),IF(MAX($Q326:Q326,0)=OPER!$AA421,".",IF(OPER!$AB421&lt;=HOUR(U$7),MAX($Q326:Q326,0)+1,".")))</f>
        <v>,</v>
      </c>
      <c r="U326" s="269" t="str">
        <f>IF($E326=$E325,IF(V325=".",IF(MAX($Q326:T326,0)=OPER!$AA421,".",IF(OPER!$AB421&lt;=HOUR(V$7),MAX($Q326:T326,0)+1,".")),","),IF(MAX($Q326:T326,0)=OPER!$AA421,".",IF(OPER!$AB421&lt;=HOUR(V$7),MAX($Q326:T326,0)+1,".")))</f>
        <v>,</v>
      </c>
      <c r="V326" s="269" t="str">
        <f>IF($E326=$E325,IF(W325=".",IF(MAX($Q326:U326,0)=OPER!$AA421,".",IF(OPER!$AB421&lt;=HOUR(W$7),MAX($Q326:U326,0)+1,".")),","),IF(MAX($Q326:U326,0)=OPER!$AA421,".",IF(OPER!$AB421&lt;=HOUR(W$7),MAX($Q326:U326,0)+1,".")))</f>
        <v>,</v>
      </c>
      <c r="W326" s="269" t="str">
        <f>IF($E326=$E325,IF(X325=".",IF(MAX($Q326:V326,0)=OPER!$AA421,".",IF(OPER!$AB421&lt;=HOUR(X$7),MAX($Q326:V326,0)+1,".")),","),IF(MAX($Q326:V326,0)=OPER!$AA421,".",IF(OPER!$AB421&lt;=HOUR(X$7),MAX($Q326:V326,0)+1,".")))</f>
        <v>,</v>
      </c>
      <c r="X326" s="270" t="str">
        <f>IF($E326=$E325,IF(Y325=".",IF(MAX($Q326:W326,0)=OPER!$AA421,".",IF(OPER!$AB421&lt;=HOUR(Y$7),MAX($Q326:W326,0)+1,".")),","),IF(MAX($Q326:W326,0)=OPER!$AA421,".",IF(OPER!$AB421&lt;=HOUR(Y$7),MAX($Q326:W326,0)+1,".")))</f>
        <v>,</v>
      </c>
      <c r="Y326" s="271" t="str">
        <f>IF($E326=$E325,IF(Z325=".",IF(MAX($Q326:X326,0)=OPER!$AA421,".",IF(OPER!$AB421&lt;=HOUR(Z$7),MAX($Q326:X326,0)+1,".")),","),IF(MAX($Q326:X326,0)=OPER!$AA421,".",IF(OPER!$AB421&lt;=HOUR(Z$7),MAX($Q326:X326,0)+1,".")))</f>
        <v>,</v>
      </c>
      <c r="Z326" s="269" t="str">
        <f>IF($E326=$E325,IF(AA325=".",IF(MAX($Q326:Y326,0)=OPER!$AA421,".",IF(OPER!$AB421&lt;=HOUR(AA$7),MAX($Q326:Y326,0)+1,".")),","),IF(MAX($Q326:Y326,0)=OPER!$AA421,".",IF(OPER!$AB421&lt;=HOUR(AA$7),MAX($Q326:Y326,0)+1,".")))</f>
        <v>,</v>
      </c>
      <c r="AA326" s="269" t="str">
        <f>IF($E326=$E325,IF(AB325=".",IF(MAX($Q326:Z326,0)=OPER!$AA421,".",IF(OPER!$AB421&lt;=HOUR(AB$7),MAX($Q326:Z326,0)+1,".")),","),IF(MAX($Q326:Z326,0)=OPER!$AA421,".",IF(OPER!$AB421&lt;=HOUR(AB$7),MAX($Q326:Z326,0)+1,".")))</f>
        <v>,</v>
      </c>
      <c r="AB326" s="270" t="str">
        <f>IF($E326=$E325,IF(AC325=".",IF(MAX($Q326:AA326,0)=OPER!$AA421,".",IF(OPER!$AB421&lt;=HOUR(AC$7),MAX($Q326:AA326,0)+1,".")),","),IF(MAX($Q326:AA326,0)=OPER!$AA421,".",IF(OPER!$AB421&lt;=HOUR(AC$7),MAX($Q326:AA326,0)+1,".")))</f>
        <v>,</v>
      </c>
      <c r="AC326" s="271" t="str">
        <f>IF($E326=$E325,IF(AD325=".",IF(MAX($Q326:AB326,0)=OPER!$AA421,".",IF(OPER!$AB421&lt;=HOUR(AD$7),MAX($Q326:AB326,0)+1,".")),","),IF(MAX($Q326:AB326,0)=OPER!$AA421,".",IF(OPER!$AB421&lt;=HOUR(AD$7),MAX($Q326:AB326,0)+1,".")))</f>
        <v>,</v>
      </c>
      <c r="AD326" s="269" t="str">
        <f>IF($E326=$E325,IF(AE325=".",IF(MAX($Q326:AC326,0)=OPER!$AA421,".",IF(OPER!$AB421&lt;=HOUR(AE$7),MAX($Q326:AC326,0)+1,".")),","),IF(MAX($Q326:AC326,0)=OPER!$AA421,".",IF(OPER!$AB421&lt;=HOUR(AE$7),MAX($Q326:AC326,0)+1,".")))</f>
        <v>,</v>
      </c>
      <c r="AE326" s="269" t="str">
        <f>IF($E326=$E325,IF(AF325=".",IF(MAX($Q326:AD326,0)=OPER!$AA421,".",IF(OPER!$AB421&lt;=HOUR(AF$7),MAX($Q326:AD326,0)+1,".")),","),IF(MAX($Q326:AD326,0)=OPER!$AA421,".",IF(OPER!$AB421&lt;=HOUR(AF$7),MAX($Q326:AD326,0)+1,".")))</f>
        <v>,</v>
      </c>
      <c r="AF326" s="270" t="str">
        <f>IF($E326=$E325,IF(AG325=".",IF(MAX($Q326:AE326,0)=OPER!$AA421,".",IF(OPER!$AB421&lt;=HOUR(AG$7),MAX($Q326:AE326,0)+1,".")),","),IF(MAX($Q326:AE326,0)=OPER!$AA421,".",IF(OPER!$AB421&lt;=HOUR(AG$7),MAX($Q326:AE326,0)+1,".")))</f>
        <v>,</v>
      </c>
      <c r="AG326" s="271" t="str">
        <f>IF($E326=$E325,IF(AH325=".",IF(MAX($Q326:AF326,0)=OPER!$AA421,".",IF(OPER!$AB421&lt;=HOUR(AH$7),MAX($Q326:AF326,0)+1,".")),","),IF(MAX($Q326:AF326,0)=OPER!$AA421,".",IF(OPER!$AB421&lt;=HOUR(AH$7),MAX($Q326:AF326,0)+1,".")))</f>
        <v>,</v>
      </c>
      <c r="AH326" s="269" t="str">
        <f>IF($E326=$E325,IF(AI325=".",IF(MAX($Q326:AG326,0)=OPER!$AA421,".",IF(OPER!$AB421&lt;=HOUR(AI$7),MAX($Q326:AG326,0)+1,".")),","),IF(MAX($Q326:AG326,0)=OPER!$AA421,".",IF(OPER!$AB421&lt;=HOUR(AI$7),MAX($Q326:AG326,0)+1,".")))</f>
        <v>,</v>
      </c>
      <c r="AI326" s="269" t="str">
        <f>IF($E326=$E325,IF(AJ325=".",IF(MAX($Q326:AH326,0)=OPER!$AA421,".",IF(OPER!$AB421&lt;=HOUR(AJ$7),MAX($Q326:AH326,0)+1,".")),","),IF(MAX($Q326:AH326,0)=OPER!$AA421,".",IF(OPER!$AB421&lt;=HOUR(AJ$7),MAX($Q326:AH326,0)+1,".")))</f>
        <v>,</v>
      </c>
      <c r="AJ326" s="270" t="str">
        <f>IF($E326=$E325,IF(AK325=".",IF(MAX($Q326:AI326,0)=OPER!$AA421,".",IF(OPER!$AB421&lt;=HOUR(AK$7),MAX($Q326:AI326,0)+1,".")),","),IF(MAX($Q326:AI326,0)=OPER!$AA421,".",IF(OPER!$AB421&lt;=HOUR(AK$7),MAX($Q326:AI326,0)+1,".")))</f>
        <v>,</v>
      </c>
      <c r="AK326" s="271" t="str">
        <f>IF($E326=$E325,IF(AL325=".",IF(MAX($Q326:AJ326,0)=OPER!$AA421,".",IF(OPER!$AB421&lt;=HOUR(AL$7),MAX($Q326:AJ326,0)+1,".")),","),IF(MAX($Q326:AJ326,0)=OPER!$AA421,".",IF(OPER!$AB421&lt;=HOUR(AL$7),MAX($Q326:AJ326,0)+1,".")))</f>
        <v>,</v>
      </c>
      <c r="AL326" s="269" t="str">
        <f>IF($E326=$E325,IF(AM325=".",IF(MAX($Q326:AK326,0)=OPER!$AA421,".",IF(OPER!$AB421&lt;=HOUR(AM$7),MAX($Q326:AK326,0)+1,".")),","),IF(MAX($Q326:AK326,0)=OPER!$AA421,".",IF(OPER!$AB421&lt;=HOUR(AM$7),MAX($Q326:AK326,0)+1,".")))</f>
        <v>,</v>
      </c>
      <c r="AM326" s="269" t="str">
        <f>IF($E326=$E325,IF(AN325=".",IF(MAX($Q326:AL326,0)=OPER!$AA421,".",IF(OPER!$AB421&lt;=HOUR(AN$7),MAX($Q326:AL326,0)+1,".")),","),IF(MAX($Q326:AL326,0)=OPER!$AA421,".",IF(OPER!$AB421&lt;=HOUR(AN$7),MAX($Q326:AL326,0)+1,".")))</f>
        <v>,</v>
      </c>
      <c r="AN326" s="270" t="str">
        <f>IF($E326=$E325,IF(AO325=".",IF(MAX($Q326:AM326,0)=OPER!$AA421,".",IF(OPER!$AB421&lt;=HOUR(AO$7),MAX($Q326:AM326,0)+1,".")),","),IF(MAX($Q326:AM326,0)=OPER!$AA421,".",IF(OPER!$AB421&lt;=HOUR(AO$7),MAX($Q326:AM326,0)+1,".")))</f>
        <v>,</v>
      </c>
      <c r="AO326" s="271" t="str">
        <f>IF($E326=$E325,IF(AP325=".",IF(MAX($Q326:AN326,0)=OPER!$AA421,".",IF(OPER!$AB421&lt;=HOUR(AP$7),MAX($Q326:AN326,0)+1,".")),","),IF(MAX($Q326:AN326,0)=OPER!$AA421,".",IF(OPER!$AB421&lt;=HOUR(AP$7),MAX($Q326:AN326,0)+1,".")))</f>
        <v>,</v>
      </c>
      <c r="AP326" s="269" t="str">
        <f>IF($E326=$E325,IF(AQ325=".",IF(MAX($Q326:AO326,0)=OPER!$AA421,".",IF(OPER!$AB421&lt;=HOUR(AQ$7),MAX($Q326:AO326,0)+1,".")),","),IF(MAX($Q326:AO326,0)=OPER!$AA421,".",IF(OPER!$AB421&lt;=HOUR(AQ$7),MAX($Q326:AO326,0)+1,".")))</f>
        <v>,</v>
      </c>
      <c r="AQ326" s="269" t="str">
        <f>IF($E326=$E325,IF(AR325=".",IF(MAX($Q326:AP326,0)=OPER!$AA421,".",IF(OPER!$AB421&lt;=HOUR(AR$7),MAX($Q326:AP326,0)+1,".")),","),IF(MAX($Q326:AP326,0)=OPER!$AA421,".",IF(OPER!$AB421&lt;=HOUR(AR$7),MAX($Q326:AP326,0)+1,".")))</f>
        <v>,</v>
      </c>
      <c r="AR326" s="270" t="str">
        <f>IF($E326=$E325,IF(AS325=".",IF(MAX($Q326:AQ326,0)=OPER!$AA421,".",IF(OPER!$AB421&lt;=HOUR(AS$7),MAX($Q326:AQ326,0)+1,".")),","),IF(MAX($Q326:AQ326,0)=OPER!$AA421,".",IF(OPER!$AB421&lt;=HOUR(AS$7),MAX($Q326:AQ326,0)+1,".")))</f>
        <v>,</v>
      </c>
      <c r="AS326" s="271" t="str">
        <f>IF($E326=$E325,IF(AT325=".",IF(MAX($Q326:AR326,0)=OPER!$AA421,".",IF(OPER!$AB421&lt;=HOUR(AT$7),MAX($Q326:AR326,0)+1,".")),","),IF(MAX($Q326:AR326,0)=OPER!$AA421,".",IF(OPER!$AB421&lt;=HOUR(AT$7),MAX($Q326:AR326,0)+1,".")))</f>
        <v>,</v>
      </c>
      <c r="AT326" s="269" t="str">
        <f>IF($E326=$E325,IF(AU325=".",IF(MAX($Q326:AS326,0)=OPER!$AA421,".",IF(OPER!$AB421&lt;=HOUR(AU$7),MAX($Q326:AS326,0)+1,".")),","),IF(MAX($Q326:AS326,0)=OPER!$AA421,".",IF(OPER!$AB421&lt;=HOUR(AU$7),MAX($Q326:AS326,0)+1,".")))</f>
        <v>,</v>
      </c>
      <c r="AU326" s="269" t="str">
        <f>IF($E326=$E325,IF(AV325=".",IF(MAX($Q326:AT326,0)=OPER!$AA421,".",IF(OPER!$AB421&lt;=HOUR(AV$7),MAX($Q326:AT326,0)+1,".")),","),IF(MAX($Q326:AT326,0)=OPER!$AA421,".",IF(OPER!$AB421&lt;=HOUR(AV$7),MAX($Q326:AT326,0)+1,".")))</f>
        <v>,</v>
      </c>
      <c r="AV326" s="270" t="str">
        <f>IF($E326=$E325,IF(AW325=".",IF(MAX($Q326:AU326,0)=OPER!$AA421,".",IF(OPER!$AB421&lt;=HOUR(AW$7),MAX($Q326:AU326,0)+1,".")),","),IF(MAX($Q326:AU326,0)=OPER!$AA421,".",IF(OPER!$AB421&lt;=HOUR(AW$7),MAX($Q326:AU326,0)+1,".")))</f>
        <v>,</v>
      </c>
      <c r="AW326" s="271" t="str">
        <f>IF($E326=$E325,IF(AX325=".",IF(MAX($Q326:AV326,0)=OPER!$AA421,".",IF(OPER!$AB421&lt;=HOUR(AX$7),MAX($Q326:AV326,0)+1,".")),","),IF(MAX($Q326:AV326,0)=OPER!$AA421,".",IF(OPER!$AB421&lt;=HOUR(AX$7),MAX($Q326:AV326,0)+1,".")))</f>
        <v>,</v>
      </c>
      <c r="AX326" s="269" t="str">
        <f>IF($E326=$E325,IF(AY325=".",IF(MAX($Q326:AW326,0)=OPER!$AA421,".",IF(OPER!$AB421&lt;=HOUR(AY$7),MAX($Q326:AW326,0)+1,".")),","),IF(MAX($Q326:AW326,0)=OPER!$AA421,".",IF(OPER!$AB421&lt;=HOUR(AY$7),MAX($Q326:AW326,0)+1,".")))</f>
        <v>,</v>
      </c>
      <c r="AY326" s="269" t="str">
        <f>IF($E326=$E325,IF(AZ325=".",IF(MAX($Q326:AX326,0)=OPER!$AA421,".",IF(OPER!$AB421&lt;=HOUR(AZ$7),MAX($Q326:AX326,0)+1,".")),","),IF(MAX($Q326:AX326,0)=OPER!$AA421,".",IF(OPER!$AB421&lt;=HOUR(AZ$7),MAX($Q326:AX326,0)+1,".")))</f>
        <v>,</v>
      </c>
      <c r="AZ326" s="270" t="str">
        <f>IF($E326=$E325,IF(BA325=".",IF(MAX($Q326:AY326,0)=OPER!$AA421,".",IF(OPER!$AB421&lt;=HOUR(BA$7),MAX($Q326:AY326,0)+1,".")),","),IF(MAX($Q326:AY326,0)=OPER!$AA421,".",IF(OPER!$AB421&lt;=HOUR(BA$7),MAX($Q326:AY326,0)+1,".")))</f>
        <v>,</v>
      </c>
      <c r="BA326" s="30">
        <f>+OPER!AK320</f>
        <v>0</v>
      </c>
    </row>
    <row r="327" spans="1:53" ht="59.8" x14ac:dyDescent="0.2">
      <c r="A327" s="282" t="str">
        <f>IF(OPER!AF321=0,"",OPER!AF321)</f>
        <v/>
      </c>
      <c r="B327" s="109" t="str">
        <f>IF(OPER!V321=0,"",OPER!V321)</f>
        <v/>
      </c>
      <c r="C327" s="71" t="str">
        <f>IF(OPER!U321 = 0,"", OPER!U321)</f>
        <v/>
      </c>
      <c r="D327" s="30" t="str">
        <f t="shared" si="19"/>
        <v/>
      </c>
      <c r="E327" s="262" t="str">
        <f>IF(OPER!X321 = 0,"",OPER!X321)</f>
        <v/>
      </c>
      <c r="F327" s="262" t="str">
        <f>IF(OPER!I321 = 0,"",OPER!I321)</f>
        <v/>
      </c>
      <c r="G327" s="263" t="str">
        <f>IF(OPER!C321=0,"",OPER!C321)</f>
        <v/>
      </c>
      <c r="H327" s="30" t="str">
        <f>IF(OPER!R321 = 0,"",OPER!R321)</f>
        <v/>
      </c>
      <c r="I327" s="30" t="str">
        <f>IF(OPER!F321=0,"", OPER!F321)</f>
        <v/>
      </c>
      <c r="J327" s="108" t="str">
        <f>IF(OPER!G321=0,"",OPER!G321)</f>
        <v/>
      </c>
      <c r="K327" s="250">
        <f>+OPER!R321</f>
        <v>0</v>
      </c>
      <c r="L327" s="262">
        <f t="shared" si="20"/>
        <v>0</v>
      </c>
      <c r="M327" s="250">
        <f t="shared" si="21"/>
        <v>0</v>
      </c>
      <c r="N327" s="205" t="str">
        <f>IF(OPER!A321=0,"",OPER!A321)</f>
        <v/>
      </c>
      <c r="O327" s="73" t="str">
        <f>IF(OPER!AJ2177=0,"",OPER!AJ2177)</f>
        <v/>
      </c>
      <c r="P327" s="264" t="str">
        <f>IF(OPER!AH321="EJECUTADO","SI",IF(OPER!AH321="NO EJECUTADO","NO",""))</f>
        <v/>
      </c>
      <c r="Q327" s="264" t="str">
        <f>IF(OPER!AN321="EJECUTADO","SI",IF(OPER!AN321="NO EJECUTADO","NO",""))</f>
        <v/>
      </c>
      <c r="R327" s="221" t="str">
        <f>IFERROR(VLOOKUP(OPER!Z321,OPER!$AU$490:$AV$577,2,0),"NO ASIGNADO")</f>
        <v>NO ASIGNADO</v>
      </c>
      <c r="S327" s="6">
        <f>+OPER!AG321</f>
        <v>0</v>
      </c>
      <c r="T327" s="268" t="str">
        <f>IF($E327=$E326,IF(U326=".",IF(MAX($Q327:Q327,0)=OPER!$AA422,".",IF(OPER!$AB422&lt;=HOUR(U$7),MAX($Q327:Q327,0)+1,".")),","),IF(MAX($Q327:Q327,0)=OPER!$AA422,".",IF(OPER!$AB422&lt;=HOUR(U$7),MAX($Q327:Q327,0)+1,".")))</f>
        <v>,</v>
      </c>
      <c r="U327" s="269" t="str">
        <f>IF($E327=$E326,IF(V326=".",IF(MAX($Q327:T327,0)=OPER!$AA422,".",IF(OPER!$AB422&lt;=HOUR(V$7),MAX($Q327:T327,0)+1,".")),","),IF(MAX($Q327:T327,0)=OPER!$AA422,".",IF(OPER!$AB422&lt;=HOUR(V$7),MAX($Q327:T327,0)+1,".")))</f>
        <v>,</v>
      </c>
      <c r="V327" s="269" t="str">
        <f>IF($E327=$E326,IF(W326=".",IF(MAX($Q327:U327,0)=OPER!$AA422,".",IF(OPER!$AB422&lt;=HOUR(W$7),MAX($Q327:U327,0)+1,".")),","),IF(MAX($Q327:U327,0)=OPER!$AA422,".",IF(OPER!$AB422&lt;=HOUR(W$7),MAX($Q327:U327,0)+1,".")))</f>
        <v>,</v>
      </c>
      <c r="W327" s="269" t="str">
        <f>IF($E327=$E326,IF(X326=".",IF(MAX($Q327:V327,0)=OPER!$AA422,".",IF(OPER!$AB422&lt;=HOUR(X$7),MAX($Q327:V327,0)+1,".")),","),IF(MAX($Q327:V327,0)=OPER!$AA422,".",IF(OPER!$AB422&lt;=HOUR(X$7),MAX($Q327:V327,0)+1,".")))</f>
        <v>,</v>
      </c>
      <c r="X327" s="270" t="str">
        <f>IF($E327=$E326,IF(Y326=".",IF(MAX($Q327:W327,0)=OPER!$AA422,".",IF(OPER!$AB422&lt;=HOUR(Y$7),MAX($Q327:W327,0)+1,".")),","),IF(MAX($Q327:W327,0)=OPER!$AA422,".",IF(OPER!$AB422&lt;=HOUR(Y$7),MAX($Q327:W327,0)+1,".")))</f>
        <v>,</v>
      </c>
      <c r="Y327" s="271" t="str">
        <f>IF($E327=$E326,IF(Z326=".",IF(MAX($Q327:X327,0)=OPER!$AA422,".",IF(OPER!$AB422&lt;=HOUR(Z$7),MAX($Q327:X327,0)+1,".")),","),IF(MAX($Q327:X327,0)=OPER!$AA422,".",IF(OPER!$AB422&lt;=HOUR(Z$7),MAX($Q327:X327,0)+1,".")))</f>
        <v>,</v>
      </c>
      <c r="Z327" s="269" t="str">
        <f>IF($E327=$E326,IF(AA326=".",IF(MAX($Q327:Y327,0)=OPER!$AA422,".",IF(OPER!$AB422&lt;=HOUR(AA$7),MAX($Q327:Y327,0)+1,".")),","),IF(MAX($Q327:Y327,0)=OPER!$AA422,".",IF(OPER!$AB422&lt;=HOUR(AA$7),MAX($Q327:Y327,0)+1,".")))</f>
        <v>,</v>
      </c>
      <c r="AA327" s="269" t="str">
        <f>IF($E327=$E326,IF(AB326=".",IF(MAX($Q327:Z327,0)=OPER!$AA422,".",IF(OPER!$AB422&lt;=HOUR(AB$7),MAX($Q327:Z327,0)+1,".")),","),IF(MAX($Q327:Z327,0)=OPER!$AA422,".",IF(OPER!$AB422&lt;=HOUR(AB$7),MAX($Q327:Z327,0)+1,".")))</f>
        <v>,</v>
      </c>
      <c r="AB327" s="270" t="str">
        <f>IF($E327=$E326,IF(AC326=".",IF(MAX($Q327:AA327,0)=OPER!$AA422,".",IF(OPER!$AB422&lt;=HOUR(AC$7),MAX($Q327:AA327,0)+1,".")),","),IF(MAX($Q327:AA327,0)=OPER!$AA422,".",IF(OPER!$AB422&lt;=HOUR(AC$7),MAX($Q327:AA327,0)+1,".")))</f>
        <v>,</v>
      </c>
      <c r="AC327" s="271" t="str">
        <f>IF($E327=$E326,IF(AD326=".",IF(MAX($Q327:AB327,0)=OPER!$AA422,".",IF(OPER!$AB422&lt;=HOUR(AD$7),MAX($Q327:AB327,0)+1,".")),","),IF(MAX($Q327:AB327,0)=OPER!$AA422,".",IF(OPER!$AB422&lt;=HOUR(AD$7),MAX($Q327:AB327,0)+1,".")))</f>
        <v>,</v>
      </c>
      <c r="AD327" s="269" t="str">
        <f>IF($E327=$E326,IF(AE326=".",IF(MAX($Q327:AC327,0)=OPER!$AA422,".",IF(OPER!$AB422&lt;=HOUR(AE$7),MAX($Q327:AC327,0)+1,".")),","),IF(MAX($Q327:AC327,0)=OPER!$AA422,".",IF(OPER!$AB422&lt;=HOUR(AE$7),MAX($Q327:AC327,0)+1,".")))</f>
        <v>,</v>
      </c>
      <c r="AE327" s="269" t="str">
        <f>IF($E327=$E326,IF(AF326=".",IF(MAX($Q327:AD327,0)=OPER!$AA422,".",IF(OPER!$AB422&lt;=HOUR(AF$7),MAX($Q327:AD327,0)+1,".")),","),IF(MAX($Q327:AD327,0)=OPER!$AA422,".",IF(OPER!$AB422&lt;=HOUR(AF$7),MAX($Q327:AD327,0)+1,".")))</f>
        <v>,</v>
      </c>
      <c r="AF327" s="270" t="str">
        <f>IF($E327=$E326,IF(AG326=".",IF(MAX($Q327:AE327,0)=OPER!$AA422,".",IF(OPER!$AB422&lt;=HOUR(AG$7),MAX($Q327:AE327,0)+1,".")),","),IF(MAX($Q327:AE327,0)=OPER!$AA422,".",IF(OPER!$AB422&lt;=HOUR(AG$7),MAX($Q327:AE327,0)+1,".")))</f>
        <v>,</v>
      </c>
      <c r="AG327" s="271" t="str">
        <f>IF($E327=$E326,IF(AH326=".",IF(MAX($Q327:AF327,0)=OPER!$AA422,".",IF(OPER!$AB422&lt;=HOUR(AH$7),MAX($Q327:AF327,0)+1,".")),","),IF(MAX($Q327:AF327,0)=OPER!$AA422,".",IF(OPER!$AB422&lt;=HOUR(AH$7),MAX($Q327:AF327,0)+1,".")))</f>
        <v>,</v>
      </c>
      <c r="AH327" s="269" t="str">
        <f>IF($E327=$E326,IF(AI326=".",IF(MAX($Q327:AG327,0)=OPER!$AA422,".",IF(OPER!$AB422&lt;=HOUR(AI$7),MAX($Q327:AG327,0)+1,".")),","),IF(MAX($Q327:AG327,0)=OPER!$AA422,".",IF(OPER!$AB422&lt;=HOUR(AI$7),MAX($Q327:AG327,0)+1,".")))</f>
        <v>,</v>
      </c>
      <c r="AI327" s="269" t="str">
        <f>IF($E327=$E326,IF(AJ326=".",IF(MAX($Q327:AH327,0)=OPER!$AA422,".",IF(OPER!$AB422&lt;=HOUR(AJ$7),MAX($Q327:AH327,0)+1,".")),","),IF(MAX($Q327:AH327,0)=OPER!$AA422,".",IF(OPER!$AB422&lt;=HOUR(AJ$7),MAX($Q327:AH327,0)+1,".")))</f>
        <v>,</v>
      </c>
      <c r="AJ327" s="270" t="str">
        <f>IF($E327=$E326,IF(AK326=".",IF(MAX($Q327:AI327,0)=OPER!$AA422,".",IF(OPER!$AB422&lt;=HOUR(AK$7),MAX($Q327:AI327,0)+1,".")),","),IF(MAX($Q327:AI327,0)=OPER!$AA422,".",IF(OPER!$AB422&lt;=HOUR(AK$7),MAX($Q327:AI327,0)+1,".")))</f>
        <v>,</v>
      </c>
      <c r="AK327" s="271" t="str">
        <f>IF($E327=$E326,IF(AL326=".",IF(MAX($Q327:AJ327,0)=OPER!$AA422,".",IF(OPER!$AB422&lt;=HOUR(AL$7),MAX($Q327:AJ327,0)+1,".")),","),IF(MAX($Q327:AJ327,0)=OPER!$AA422,".",IF(OPER!$AB422&lt;=HOUR(AL$7),MAX($Q327:AJ327,0)+1,".")))</f>
        <v>,</v>
      </c>
      <c r="AL327" s="269" t="str">
        <f>IF($E327=$E326,IF(AM326=".",IF(MAX($Q327:AK327,0)=OPER!$AA422,".",IF(OPER!$AB422&lt;=HOUR(AM$7),MAX($Q327:AK327,0)+1,".")),","),IF(MAX($Q327:AK327,0)=OPER!$AA422,".",IF(OPER!$AB422&lt;=HOUR(AM$7),MAX($Q327:AK327,0)+1,".")))</f>
        <v>,</v>
      </c>
      <c r="AM327" s="269" t="str">
        <f>IF($E327=$E326,IF(AN326=".",IF(MAX($Q327:AL327,0)=OPER!$AA422,".",IF(OPER!$AB422&lt;=HOUR(AN$7),MAX($Q327:AL327,0)+1,".")),","),IF(MAX($Q327:AL327,0)=OPER!$AA422,".",IF(OPER!$AB422&lt;=HOUR(AN$7),MAX($Q327:AL327,0)+1,".")))</f>
        <v>,</v>
      </c>
      <c r="AN327" s="270" t="str">
        <f>IF($E327=$E326,IF(AO326=".",IF(MAX($Q327:AM327,0)=OPER!$AA422,".",IF(OPER!$AB422&lt;=HOUR(AO$7),MAX($Q327:AM327,0)+1,".")),","),IF(MAX($Q327:AM327,0)=OPER!$AA422,".",IF(OPER!$AB422&lt;=HOUR(AO$7),MAX($Q327:AM327,0)+1,".")))</f>
        <v>,</v>
      </c>
      <c r="AO327" s="271" t="str">
        <f>IF($E327=$E326,IF(AP326=".",IF(MAX($Q327:AN327,0)=OPER!$AA422,".",IF(OPER!$AB422&lt;=HOUR(AP$7),MAX($Q327:AN327,0)+1,".")),","),IF(MAX($Q327:AN327,0)=OPER!$AA422,".",IF(OPER!$AB422&lt;=HOUR(AP$7),MAX($Q327:AN327,0)+1,".")))</f>
        <v>,</v>
      </c>
      <c r="AP327" s="269" t="str">
        <f>IF($E327=$E326,IF(AQ326=".",IF(MAX($Q327:AO327,0)=OPER!$AA422,".",IF(OPER!$AB422&lt;=HOUR(AQ$7),MAX($Q327:AO327,0)+1,".")),","),IF(MAX($Q327:AO327,0)=OPER!$AA422,".",IF(OPER!$AB422&lt;=HOUR(AQ$7),MAX($Q327:AO327,0)+1,".")))</f>
        <v>,</v>
      </c>
      <c r="AQ327" s="269" t="str">
        <f>IF($E327=$E326,IF(AR326=".",IF(MAX($Q327:AP327,0)=OPER!$AA422,".",IF(OPER!$AB422&lt;=HOUR(AR$7),MAX($Q327:AP327,0)+1,".")),","),IF(MAX($Q327:AP327,0)=OPER!$AA422,".",IF(OPER!$AB422&lt;=HOUR(AR$7),MAX($Q327:AP327,0)+1,".")))</f>
        <v>,</v>
      </c>
      <c r="AR327" s="270" t="str">
        <f>IF($E327=$E326,IF(AS326=".",IF(MAX($Q327:AQ327,0)=OPER!$AA422,".",IF(OPER!$AB422&lt;=HOUR(AS$7),MAX($Q327:AQ327,0)+1,".")),","),IF(MAX($Q327:AQ327,0)=OPER!$AA422,".",IF(OPER!$AB422&lt;=HOUR(AS$7),MAX($Q327:AQ327,0)+1,".")))</f>
        <v>,</v>
      </c>
      <c r="AS327" s="271" t="str">
        <f>IF($E327=$E326,IF(AT326=".",IF(MAX($Q327:AR327,0)=OPER!$AA422,".",IF(OPER!$AB422&lt;=HOUR(AT$7),MAX($Q327:AR327,0)+1,".")),","),IF(MAX($Q327:AR327,0)=OPER!$AA422,".",IF(OPER!$AB422&lt;=HOUR(AT$7),MAX($Q327:AR327,0)+1,".")))</f>
        <v>,</v>
      </c>
      <c r="AT327" s="269" t="str">
        <f>IF($E327=$E326,IF(AU326=".",IF(MAX($Q327:AS327,0)=OPER!$AA422,".",IF(OPER!$AB422&lt;=HOUR(AU$7),MAX($Q327:AS327,0)+1,".")),","),IF(MAX($Q327:AS327,0)=OPER!$AA422,".",IF(OPER!$AB422&lt;=HOUR(AU$7),MAX($Q327:AS327,0)+1,".")))</f>
        <v>,</v>
      </c>
      <c r="AU327" s="269" t="str">
        <f>IF($E327=$E326,IF(AV326=".",IF(MAX($Q327:AT327,0)=OPER!$AA422,".",IF(OPER!$AB422&lt;=HOUR(AV$7),MAX($Q327:AT327,0)+1,".")),","),IF(MAX($Q327:AT327,0)=OPER!$AA422,".",IF(OPER!$AB422&lt;=HOUR(AV$7),MAX($Q327:AT327,0)+1,".")))</f>
        <v>,</v>
      </c>
      <c r="AV327" s="270" t="str">
        <f>IF($E327=$E326,IF(AW326=".",IF(MAX($Q327:AU327,0)=OPER!$AA422,".",IF(OPER!$AB422&lt;=HOUR(AW$7),MAX($Q327:AU327,0)+1,".")),","),IF(MAX($Q327:AU327,0)=OPER!$AA422,".",IF(OPER!$AB422&lt;=HOUR(AW$7),MAX($Q327:AU327,0)+1,".")))</f>
        <v>,</v>
      </c>
      <c r="AW327" s="271" t="str">
        <f>IF($E327=$E326,IF(AX326=".",IF(MAX($Q327:AV327,0)=OPER!$AA422,".",IF(OPER!$AB422&lt;=HOUR(AX$7),MAX($Q327:AV327,0)+1,".")),","),IF(MAX($Q327:AV327,0)=OPER!$AA422,".",IF(OPER!$AB422&lt;=HOUR(AX$7),MAX($Q327:AV327,0)+1,".")))</f>
        <v>,</v>
      </c>
      <c r="AX327" s="269" t="str">
        <f>IF($E327=$E326,IF(AY326=".",IF(MAX($Q327:AW327,0)=OPER!$AA422,".",IF(OPER!$AB422&lt;=HOUR(AY$7),MAX($Q327:AW327,0)+1,".")),","),IF(MAX($Q327:AW327,0)=OPER!$AA422,".",IF(OPER!$AB422&lt;=HOUR(AY$7),MAX($Q327:AW327,0)+1,".")))</f>
        <v>,</v>
      </c>
      <c r="AY327" s="269" t="str">
        <f>IF($E327=$E326,IF(AZ326=".",IF(MAX($Q327:AX327,0)=OPER!$AA422,".",IF(OPER!$AB422&lt;=HOUR(AZ$7),MAX($Q327:AX327,0)+1,".")),","),IF(MAX($Q327:AX327,0)=OPER!$AA422,".",IF(OPER!$AB422&lt;=HOUR(AZ$7),MAX($Q327:AX327,0)+1,".")))</f>
        <v>,</v>
      </c>
      <c r="AZ327" s="270" t="str">
        <f>IF($E327=$E326,IF(BA326=".",IF(MAX($Q327:AY327,0)=OPER!$AA422,".",IF(OPER!$AB422&lt;=HOUR(BA$7),MAX($Q327:AY327,0)+1,".")),","),IF(MAX($Q327:AY327,0)=OPER!$AA422,".",IF(OPER!$AB422&lt;=HOUR(BA$7),MAX($Q327:AY327,0)+1,".")))</f>
        <v>,</v>
      </c>
      <c r="BA327" s="30">
        <f>+OPER!AK321</f>
        <v>0</v>
      </c>
    </row>
    <row r="328" spans="1:53" ht="59.8" x14ac:dyDescent="0.2">
      <c r="A328" s="282" t="str">
        <f>IF(OPER!AF322=0,"",OPER!AF322)</f>
        <v/>
      </c>
      <c r="B328" s="109" t="str">
        <f>IF(OPER!V322=0,"",OPER!V322)</f>
        <v/>
      </c>
      <c r="C328" s="71" t="str">
        <f>IF(OPER!U322 = 0,"", OPER!U322)</f>
        <v/>
      </c>
      <c r="D328" s="30" t="str">
        <f t="shared" si="19"/>
        <v/>
      </c>
      <c r="E328" s="262" t="str">
        <f>IF(OPER!X322 = 0,"",OPER!X322)</f>
        <v/>
      </c>
      <c r="F328" s="262" t="str">
        <f>IF(OPER!I322 = 0,"",OPER!I322)</f>
        <v/>
      </c>
      <c r="G328" s="263" t="str">
        <f>IF(OPER!C322=0,"",OPER!C322)</f>
        <v/>
      </c>
      <c r="H328" s="30" t="str">
        <f>IF(OPER!R322 = 0,"",OPER!R322)</f>
        <v/>
      </c>
      <c r="I328" s="30" t="str">
        <f>IF(OPER!F322=0,"", OPER!F322)</f>
        <v/>
      </c>
      <c r="J328" s="108" t="str">
        <f>IF(OPER!G322=0,"",OPER!G322)</f>
        <v/>
      </c>
      <c r="K328" s="250">
        <f>+OPER!R322</f>
        <v>0</v>
      </c>
      <c r="L328" s="262">
        <f t="shared" si="20"/>
        <v>0</v>
      </c>
      <c r="M328" s="250">
        <f t="shared" si="21"/>
        <v>0</v>
      </c>
      <c r="N328" s="205" t="str">
        <f>IF(OPER!A322=0,"",OPER!A322)</f>
        <v/>
      </c>
      <c r="O328" s="73" t="str">
        <f>IF(OPER!AJ2178=0,"",OPER!AJ2178)</f>
        <v/>
      </c>
      <c r="P328" s="264" t="str">
        <f>IF(OPER!AH322="EJECUTADO","SI",IF(OPER!AH322="NO EJECUTADO","NO",""))</f>
        <v/>
      </c>
      <c r="Q328" s="264" t="str">
        <f>IF(OPER!AN322="EJECUTADO","SI",IF(OPER!AN322="NO EJECUTADO","NO",""))</f>
        <v/>
      </c>
      <c r="R328" s="221" t="str">
        <f>IFERROR(VLOOKUP(OPER!Z322,OPER!$AU$490:$AV$577,2,0),"NO ASIGNADO")</f>
        <v>NO ASIGNADO</v>
      </c>
      <c r="S328" s="6">
        <f>+OPER!AG322</f>
        <v>0</v>
      </c>
      <c r="T328" s="268" t="str">
        <f>IF($E328=$E327,IF(U327=".",IF(MAX($Q328:Q328,0)=OPER!$AA423,".",IF(OPER!$AB423&lt;=HOUR(U$7),MAX($Q328:Q328,0)+1,".")),","),IF(MAX($Q328:Q328,0)=OPER!$AA423,".",IF(OPER!$AB423&lt;=HOUR(U$7),MAX($Q328:Q328,0)+1,".")))</f>
        <v>,</v>
      </c>
      <c r="U328" s="269" t="str">
        <f>IF($E328=$E327,IF(V327=".",IF(MAX($Q328:T328,0)=OPER!$AA423,".",IF(OPER!$AB423&lt;=HOUR(V$7),MAX($Q328:T328,0)+1,".")),","),IF(MAX($Q328:T328,0)=OPER!$AA423,".",IF(OPER!$AB423&lt;=HOUR(V$7),MAX($Q328:T328,0)+1,".")))</f>
        <v>,</v>
      </c>
      <c r="V328" s="269" t="str">
        <f>IF($E328=$E327,IF(W327=".",IF(MAX($Q328:U328,0)=OPER!$AA423,".",IF(OPER!$AB423&lt;=HOUR(W$7),MAX($Q328:U328,0)+1,".")),","),IF(MAX($Q328:U328,0)=OPER!$AA423,".",IF(OPER!$AB423&lt;=HOUR(W$7),MAX($Q328:U328,0)+1,".")))</f>
        <v>,</v>
      </c>
      <c r="W328" s="269" t="str">
        <f>IF($E328=$E327,IF(X327=".",IF(MAX($Q328:V328,0)=OPER!$AA423,".",IF(OPER!$AB423&lt;=HOUR(X$7),MAX($Q328:V328,0)+1,".")),","),IF(MAX($Q328:V328,0)=OPER!$AA423,".",IF(OPER!$AB423&lt;=HOUR(X$7),MAX($Q328:V328,0)+1,".")))</f>
        <v>,</v>
      </c>
      <c r="X328" s="270" t="str">
        <f>IF($E328=$E327,IF(Y327=".",IF(MAX($Q328:W328,0)=OPER!$AA423,".",IF(OPER!$AB423&lt;=HOUR(Y$7),MAX($Q328:W328,0)+1,".")),","),IF(MAX($Q328:W328,0)=OPER!$AA423,".",IF(OPER!$AB423&lt;=HOUR(Y$7),MAX($Q328:W328,0)+1,".")))</f>
        <v>,</v>
      </c>
      <c r="Y328" s="271" t="str">
        <f>IF($E328=$E327,IF(Z327=".",IF(MAX($Q328:X328,0)=OPER!$AA423,".",IF(OPER!$AB423&lt;=HOUR(Z$7),MAX($Q328:X328,0)+1,".")),","),IF(MAX($Q328:X328,0)=OPER!$AA423,".",IF(OPER!$AB423&lt;=HOUR(Z$7),MAX($Q328:X328,0)+1,".")))</f>
        <v>,</v>
      </c>
      <c r="Z328" s="269" t="str">
        <f>IF($E328=$E327,IF(AA327=".",IF(MAX($Q328:Y328,0)=OPER!$AA423,".",IF(OPER!$AB423&lt;=HOUR(AA$7),MAX($Q328:Y328,0)+1,".")),","),IF(MAX($Q328:Y328,0)=OPER!$AA423,".",IF(OPER!$AB423&lt;=HOUR(AA$7),MAX($Q328:Y328,0)+1,".")))</f>
        <v>,</v>
      </c>
      <c r="AA328" s="269" t="str">
        <f>IF($E328=$E327,IF(AB327=".",IF(MAX($Q328:Z328,0)=OPER!$AA423,".",IF(OPER!$AB423&lt;=HOUR(AB$7),MAX($Q328:Z328,0)+1,".")),","),IF(MAX($Q328:Z328,0)=OPER!$AA423,".",IF(OPER!$AB423&lt;=HOUR(AB$7),MAX($Q328:Z328,0)+1,".")))</f>
        <v>,</v>
      </c>
      <c r="AB328" s="270" t="str">
        <f>IF($E328=$E327,IF(AC327=".",IF(MAX($Q328:AA328,0)=OPER!$AA423,".",IF(OPER!$AB423&lt;=HOUR(AC$7),MAX($Q328:AA328,0)+1,".")),","),IF(MAX($Q328:AA328,0)=OPER!$AA423,".",IF(OPER!$AB423&lt;=HOUR(AC$7),MAX($Q328:AA328,0)+1,".")))</f>
        <v>,</v>
      </c>
      <c r="AC328" s="271" t="str">
        <f>IF($E328=$E327,IF(AD327=".",IF(MAX($Q328:AB328,0)=OPER!$AA423,".",IF(OPER!$AB423&lt;=HOUR(AD$7),MAX($Q328:AB328,0)+1,".")),","),IF(MAX($Q328:AB328,0)=OPER!$AA423,".",IF(OPER!$AB423&lt;=HOUR(AD$7),MAX($Q328:AB328,0)+1,".")))</f>
        <v>,</v>
      </c>
      <c r="AD328" s="269" t="str">
        <f>IF($E328=$E327,IF(AE327=".",IF(MAX($Q328:AC328,0)=OPER!$AA423,".",IF(OPER!$AB423&lt;=HOUR(AE$7),MAX($Q328:AC328,0)+1,".")),","),IF(MAX($Q328:AC328,0)=OPER!$AA423,".",IF(OPER!$AB423&lt;=HOUR(AE$7),MAX($Q328:AC328,0)+1,".")))</f>
        <v>,</v>
      </c>
      <c r="AE328" s="269" t="str">
        <f>IF($E328=$E327,IF(AF327=".",IF(MAX($Q328:AD328,0)=OPER!$AA423,".",IF(OPER!$AB423&lt;=HOUR(AF$7),MAX($Q328:AD328,0)+1,".")),","),IF(MAX($Q328:AD328,0)=OPER!$AA423,".",IF(OPER!$AB423&lt;=HOUR(AF$7),MAX($Q328:AD328,0)+1,".")))</f>
        <v>,</v>
      </c>
      <c r="AF328" s="270" t="str">
        <f>IF($E328=$E327,IF(AG327=".",IF(MAX($Q328:AE328,0)=OPER!$AA423,".",IF(OPER!$AB423&lt;=HOUR(AG$7),MAX($Q328:AE328,0)+1,".")),","),IF(MAX($Q328:AE328,0)=OPER!$AA423,".",IF(OPER!$AB423&lt;=HOUR(AG$7),MAX($Q328:AE328,0)+1,".")))</f>
        <v>,</v>
      </c>
      <c r="AG328" s="271" t="str">
        <f>IF($E328=$E327,IF(AH327=".",IF(MAX($Q328:AF328,0)=OPER!$AA423,".",IF(OPER!$AB423&lt;=HOUR(AH$7),MAX($Q328:AF328,0)+1,".")),","),IF(MAX($Q328:AF328,0)=OPER!$AA423,".",IF(OPER!$AB423&lt;=HOUR(AH$7),MAX($Q328:AF328,0)+1,".")))</f>
        <v>,</v>
      </c>
      <c r="AH328" s="269" t="str">
        <f>IF($E328=$E327,IF(AI327=".",IF(MAX($Q328:AG328,0)=OPER!$AA423,".",IF(OPER!$AB423&lt;=HOUR(AI$7),MAX($Q328:AG328,0)+1,".")),","),IF(MAX($Q328:AG328,0)=OPER!$AA423,".",IF(OPER!$AB423&lt;=HOUR(AI$7),MAX($Q328:AG328,0)+1,".")))</f>
        <v>,</v>
      </c>
      <c r="AI328" s="269" t="str">
        <f>IF($E328=$E327,IF(AJ327=".",IF(MAX($Q328:AH328,0)=OPER!$AA423,".",IF(OPER!$AB423&lt;=HOUR(AJ$7),MAX($Q328:AH328,0)+1,".")),","),IF(MAX($Q328:AH328,0)=OPER!$AA423,".",IF(OPER!$AB423&lt;=HOUR(AJ$7),MAX($Q328:AH328,0)+1,".")))</f>
        <v>,</v>
      </c>
      <c r="AJ328" s="270" t="str">
        <f>IF($E328=$E327,IF(AK327=".",IF(MAX($Q328:AI328,0)=OPER!$AA423,".",IF(OPER!$AB423&lt;=HOUR(AK$7),MAX($Q328:AI328,0)+1,".")),","),IF(MAX($Q328:AI328,0)=OPER!$AA423,".",IF(OPER!$AB423&lt;=HOUR(AK$7),MAX($Q328:AI328,0)+1,".")))</f>
        <v>,</v>
      </c>
      <c r="AK328" s="271" t="str">
        <f>IF($E328=$E327,IF(AL327=".",IF(MAX($Q328:AJ328,0)=OPER!$AA423,".",IF(OPER!$AB423&lt;=HOUR(AL$7),MAX($Q328:AJ328,0)+1,".")),","),IF(MAX($Q328:AJ328,0)=OPER!$AA423,".",IF(OPER!$AB423&lt;=HOUR(AL$7),MAX($Q328:AJ328,0)+1,".")))</f>
        <v>,</v>
      </c>
      <c r="AL328" s="269" t="str">
        <f>IF($E328=$E327,IF(AM327=".",IF(MAX($Q328:AK328,0)=OPER!$AA423,".",IF(OPER!$AB423&lt;=HOUR(AM$7),MAX($Q328:AK328,0)+1,".")),","),IF(MAX($Q328:AK328,0)=OPER!$AA423,".",IF(OPER!$AB423&lt;=HOUR(AM$7),MAX($Q328:AK328,0)+1,".")))</f>
        <v>,</v>
      </c>
      <c r="AM328" s="269" t="str">
        <f>IF($E328=$E327,IF(AN327=".",IF(MAX($Q328:AL328,0)=OPER!$AA423,".",IF(OPER!$AB423&lt;=HOUR(AN$7),MAX($Q328:AL328,0)+1,".")),","),IF(MAX($Q328:AL328,0)=OPER!$AA423,".",IF(OPER!$AB423&lt;=HOUR(AN$7),MAX($Q328:AL328,0)+1,".")))</f>
        <v>,</v>
      </c>
      <c r="AN328" s="270" t="str">
        <f>IF($E328=$E327,IF(AO327=".",IF(MAX($Q328:AM328,0)=OPER!$AA423,".",IF(OPER!$AB423&lt;=HOUR(AO$7),MAX($Q328:AM328,0)+1,".")),","),IF(MAX($Q328:AM328,0)=OPER!$AA423,".",IF(OPER!$AB423&lt;=HOUR(AO$7),MAX($Q328:AM328,0)+1,".")))</f>
        <v>,</v>
      </c>
      <c r="AO328" s="271" t="str">
        <f>IF($E328=$E327,IF(AP327=".",IF(MAX($Q328:AN328,0)=OPER!$AA423,".",IF(OPER!$AB423&lt;=HOUR(AP$7),MAX($Q328:AN328,0)+1,".")),","),IF(MAX($Q328:AN328,0)=OPER!$AA423,".",IF(OPER!$AB423&lt;=HOUR(AP$7),MAX($Q328:AN328,0)+1,".")))</f>
        <v>,</v>
      </c>
      <c r="AP328" s="269" t="str">
        <f>IF($E328=$E327,IF(AQ327=".",IF(MAX($Q328:AO328,0)=OPER!$AA423,".",IF(OPER!$AB423&lt;=HOUR(AQ$7),MAX($Q328:AO328,0)+1,".")),","),IF(MAX($Q328:AO328,0)=OPER!$AA423,".",IF(OPER!$AB423&lt;=HOUR(AQ$7),MAX($Q328:AO328,0)+1,".")))</f>
        <v>,</v>
      </c>
      <c r="AQ328" s="269" t="str">
        <f>IF($E328=$E327,IF(AR327=".",IF(MAX($Q328:AP328,0)=OPER!$AA423,".",IF(OPER!$AB423&lt;=HOUR(AR$7),MAX($Q328:AP328,0)+1,".")),","),IF(MAX($Q328:AP328,0)=OPER!$AA423,".",IF(OPER!$AB423&lt;=HOUR(AR$7),MAX($Q328:AP328,0)+1,".")))</f>
        <v>,</v>
      </c>
      <c r="AR328" s="270" t="str">
        <f>IF($E328=$E327,IF(AS327=".",IF(MAX($Q328:AQ328,0)=OPER!$AA423,".",IF(OPER!$AB423&lt;=HOUR(AS$7),MAX($Q328:AQ328,0)+1,".")),","),IF(MAX($Q328:AQ328,0)=OPER!$AA423,".",IF(OPER!$AB423&lt;=HOUR(AS$7),MAX($Q328:AQ328,0)+1,".")))</f>
        <v>,</v>
      </c>
      <c r="AS328" s="271" t="str">
        <f>IF($E328=$E327,IF(AT327=".",IF(MAX($Q328:AR328,0)=OPER!$AA423,".",IF(OPER!$AB423&lt;=HOUR(AT$7),MAX($Q328:AR328,0)+1,".")),","),IF(MAX($Q328:AR328,0)=OPER!$AA423,".",IF(OPER!$AB423&lt;=HOUR(AT$7),MAX($Q328:AR328,0)+1,".")))</f>
        <v>,</v>
      </c>
      <c r="AT328" s="269" t="str">
        <f>IF($E328=$E327,IF(AU327=".",IF(MAX($Q328:AS328,0)=OPER!$AA423,".",IF(OPER!$AB423&lt;=HOUR(AU$7),MAX($Q328:AS328,0)+1,".")),","),IF(MAX($Q328:AS328,0)=OPER!$AA423,".",IF(OPER!$AB423&lt;=HOUR(AU$7),MAX($Q328:AS328,0)+1,".")))</f>
        <v>,</v>
      </c>
      <c r="AU328" s="269" t="str">
        <f>IF($E328=$E327,IF(AV327=".",IF(MAX($Q328:AT328,0)=OPER!$AA423,".",IF(OPER!$AB423&lt;=HOUR(AV$7),MAX($Q328:AT328,0)+1,".")),","),IF(MAX($Q328:AT328,0)=OPER!$AA423,".",IF(OPER!$AB423&lt;=HOUR(AV$7),MAX($Q328:AT328,0)+1,".")))</f>
        <v>,</v>
      </c>
      <c r="AV328" s="270" t="str">
        <f>IF($E328=$E327,IF(AW327=".",IF(MAX($Q328:AU328,0)=OPER!$AA423,".",IF(OPER!$AB423&lt;=HOUR(AW$7),MAX($Q328:AU328,0)+1,".")),","),IF(MAX($Q328:AU328,0)=OPER!$AA423,".",IF(OPER!$AB423&lt;=HOUR(AW$7),MAX($Q328:AU328,0)+1,".")))</f>
        <v>,</v>
      </c>
      <c r="AW328" s="271" t="str">
        <f>IF($E328=$E327,IF(AX327=".",IF(MAX($Q328:AV328,0)=OPER!$AA423,".",IF(OPER!$AB423&lt;=HOUR(AX$7),MAX($Q328:AV328,0)+1,".")),","),IF(MAX($Q328:AV328,0)=OPER!$AA423,".",IF(OPER!$AB423&lt;=HOUR(AX$7),MAX($Q328:AV328,0)+1,".")))</f>
        <v>,</v>
      </c>
      <c r="AX328" s="269" t="str">
        <f>IF($E328=$E327,IF(AY327=".",IF(MAX($Q328:AW328,0)=OPER!$AA423,".",IF(OPER!$AB423&lt;=HOUR(AY$7),MAX($Q328:AW328,0)+1,".")),","),IF(MAX($Q328:AW328,0)=OPER!$AA423,".",IF(OPER!$AB423&lt;=HOUR(AY$7),MAX($Q328:AW328,0)+1,".")))</f>
        <v>,</v>
      </c>
      <c r="AY328" s="269" t="str">
        <f>IF($E328=$E327,IF(AZ327=".",IF(MAX($Q328:AX328,0)=OPER!$AA423,".",IF(OPER!$AB423&lt;=HOUR(AZ$7),MAX($Q328:AX328,0)+1,".")),","),IF(MAX($Q328:AX328,0)=OPER!$AA423,".",IF(OPER!$AB423&lt;=HOUR(AZ$7),MAX($Q328:AX328,0)+1,".")))</f>
        <v>,</v>
      </c>
      <c r="AZ328" s="270" t="str">
        <f>IF($E328=$E327,IF(BA327=".",IF(MAX($Q328:AY328,0)=OPER!$AA423,".",IF(OPER!$AB423&lt;=HOUR(BA$7),MAX($Q328:AY328,0)+1,".")),","),IF(MAX($Q328:AY328,0)=OPER!$AA423,".",IF(OPER!$AB423&lt;=HOUR(BA$7),MAX($Q328:AY328,0)+1,".")))</f>
        <v>,</v>
      </c>
      <c r="BA328" s="30">
        <f>+OPER!AK322</f>
        <v>0</v>
      </c>
    </row>
    <row r="329" spans="1:53" ht="59.8" x14ac:dyDescent="0.2">
      <c r="A329" s="282" t="str">
        <f>IF(OPER!AF323=0,"",OPER!AF323)</f>
        <v/>
      </c>
      <c r="B329" s="109" t="str">
        <f>IF(OPER!V323=0,"",OPER!V323)</f>
        <v/>
      </c>
      <c r="C329" s="71" t="str">
        <f>IF(OPER!U323 = 0,"", OPER!U323)</f>
        <v/>
      </c>
      <c r="D329" s="30" t="str">
        <f t="shared" ref="D329:D392" si="22">IF(N329&lt;&gt;"",IF(OR(OR(N329="ZOT1",N329="ZOT3"),_xlfn.NUMBERVALUE(C329)&lt;&gt;0),"NO","SI"),"")</f>
        <v/>
      </c>
      <c r="E329" s="262" t="str">
        <f>IF(OPER!X323 = 0,"",OPER!X323)</f>
        <v/>
      </c>
      <c r="F329" s="262" t="str">
        <f>IF(OPER!I323 = 0,"",OPER!I323)</f>
        <v/>
      </c>
      <c r="G329" s="263" t="str">
        <f>IF(OPER!C323=0,"",OPER!C323)</f>
        <v/>
      </c>
      <c r="H329" s="30" t="str">
        <f>IF(OPER!R323 = 0,"",OPER!R323)</f>
        <v/>
      </c>
      <c r="I329" s="30" t="str">
        <f>IF(OPER!F323=0,"", OPER!F323)</f>
        <v/>
      </c>
      <c r="J329" s="108" t="str">
        <f>IF(OPER!G323=0,"",OPER!G323)</f>
        <v/>
      </c>
      <c r="K329" s="250">
        <f>+OPER!R323</f>
        <v>0</v>
      </c>
      <c r="L329" s="262">
        <f t="shared" ref="L329:L392" si="23">+SUMIFS($H$8:$H$185,$B$8:$B$185,B329,$E$8:$E$185,E329)</f>
        <v>0</v>
      </c>
      <c r="M329" s="250">
        <f t="shared" ref="M329:M392" si="24">IFERROR(SUMIFS($H$8:$H$184,$B$8:$B$184,B329,$G$8:$G$184,G329)/(SUMIF($B$8:$B$184,B329,$H$8:$H$184)*0+1),"")</f>
        <v>0</v>
      </c>
      <c r="N329" s="205" t="str">
        <f>IF(OPER!A323=0,"",OPER!A323)</f>
        <v/>
      </c>
      <c r="O329" s="73" t="str">
        <f>IF(OPER!AJ2179=0,"",OPER!AJ2179)</f>
        <v/>
      </c>
      <c r="P329" s="264" t="str">
        <f>IF(OPER!AH323="EJECUTADO","SI",IF(OPER!AH323="NO EJECUTADO","NO",""))</f>
        <v/>
      </c>
      <c r="Q329" s="264" t="str">
        <f>IF(OPER!AN323="EJECUTADO","SI",IF(OPER!AN323="NO EJECUTADO","NO",""))</f>
        <v/>
      </c>
      <c r="R329" s="221" t="str">
        <f>IFERROR(VLOOKUP(OPER!Z323,OPER!$AU$490:$AV$577,2,0),"NO ASIGNADO")</f>
        <v>NO ASIGNADO</v>
      </c>
      <c r="S329" s="6">
        <f>+OPER!AG323</f>
        <v>0</v>
      </c>
      <c r="T329" s="268" t="str">
        <f>IF($E329=$E328,IF(U328=".",IF(MAX($Q329:Q329,0)=OPER!$AA424,".",IF(OPER!$AB424&lt;=HOUR(U$7),MAX($Q329:Q329,0)+1,".")),","),IF(MAX($Q329:Q329,0)=OPER!$AA424,".",IF(OPER!$AB424&lt;=HOUR(U$7),MAX($Q329:Q329,0)+1,".")))</f>
        <v>,</v>
      </c>
      <c r="U329" s="269" t="str">
        <f>IF($E329=$E328,IF(V328=".",IF(MAX($Q329:T329,0)=OPER!$AA424,".",IF(OPER!$AB424&lt;=HOUR(V$7),MAX($Q329:T329,0)+1,".")),","),IF(MAX($Q329:T329,0)=OPER!$AA424,".",IF(OPER!$AB424&lt;=HOUR(V$7),MAX($Q329:T329,0)+1,".")))</f>
        <v>,</v>
      </c>
      <c r="V329" s="269" t="str">
        <f>IF($E329=$E328,IF(W328=".",IF(MAX($Q329:U329,0)=OPER!$AA424,".",IF(OPER!$AB424&lt;=HOUR(W$7),MAX($Q329:U329,0)+1,".")),","),IF(MAX($Q329:U329,0)=OPER!$AA424,".",IF(OPER!$AB424&lt;=HOUR(W$7),MAX($Q329:U329,0)+1,".")))</f>
        <v>,</v>
      </c>
      <c r="W329" s="269" t="str">
        <f>IF($E329=$E328,IF(X328=".",IF(MAX($Q329:V329,0)=OPER!$AA424,".",IF(OPER!$AB424&lt;=HOUR(X$7),MAX($Q329:V329,0)+1,".")),","),IF(MAX($Q329:V329,0)=OPER!$AA424,".",IF(OPER!$AB424&lt;=HOUR(X$7),MAX($Q329:V329,0)+1,".")))</f>
        <v>,</v>
      </c>
      <c r="X329" s="270" t="str">
        <f>IF($E329=$E328,IF(Y328=".",IF(MAX($Q329:W329,0)=OPER!$AA424,".",IF(OPER!$AB424&lt;=HOUR(Y$7),MAX($Q329:W329,0)+1,".")),","),IF(MAX($Q329:W329,0)=OPER!$AA424,".",IF(OPER!$AB424&lt;=HOUR(Y$7),MAX($Q329:W329,0)+1,".")))</f>
        <v>,</v>
      </c>
      <c r="Y329" s="271" t="str">
        <f>IF($E329=$E328,IF(Z328=".",IF(MAX($Q329:X329,0)=OPER!$AA424,".",IF(OPER!$AB424&lt;=HOUR(Z$7),MAX($Q329:X329,0)+1,".")),","),IF(MAX($Q329:X329,0)=OPER!$AA424,".",IF(OPER!$AB424&lt;=HOUR(Z$7),MAX($Q329:X329,0)+1,".")))</f>
        <v>,</v>
      </c>
      <c r="Z329" s="269" t="str">
        <f>IF($E329=$E328,IF(AA328=".",IF(MAX($Q329:Y329,0)=OPER!$AA424,".",IF(OPER!$AB424&lt;=HOUR(AA$7),MAX($Q329:Y329,0)+1,".")),","),IF(MAX($Q329:Y329,0)=OPER!$AA424,".",IF(OPER!$AB424&lt;=HOUR(AA$7),MAX($Q329:Y329,0)+1,".")))</f>
        <v>,</v>
      </c>
      <c r="AA329" s="269" t="str">
        <f>IF($E329=$E328,IF(AB328=".",IF(MAX($Q329:Z329,0)=OPER!$AA424,".",IF(OPER!$AB424&lt;=HOUR(AB$7),MAX($Q329:Z329,0)+1,".")),","),IF(MAX($Q329:Z329,0)=OPER!$AA424,".",IF(OPER!$AB424&lt;=HOUR(AB$7),MAX($Q329:Z329,0)+1,".")))</f>
        <v>,</v>
      </c>
      <c r="AB329" s="270" t="str">
        <f>IF($E329=$E328,IF(AC328=".",IF(MAX($Q329:AA329,0)=OPER!$AA424,".",IF(OPER!$AB424&lt;=HOUR(AC$7),MAX($Q329:AA329,0)+1,".")),","),IF(MAX($Q329:AA329,0)=OPER!$AA424,".",IF(OPER!$AB424&lt;=HOUR(AC$7),MAX($Q329:AA329,0)+1,".")))</f>
        <v>,</v>
      </c>
      <c r="AC329" s="271" t="str">
        <f>IF($E329=$E328,IF(AD328=".",IF(MAX($Q329:AB329,0)=OPER!$AA424,".",IF(OPER!$AB424&lt;=HOUR(AD$7),MAX($Q329:AB329,0)+1,".")),","),IF(MAX($Q329:AB329,0)=OPER!$AA424,".",IF(OPER!$AB424&lt;=HOUR(AD$7),MAX($Q329:AB329,0)+1,".")))</f>
        <v>,</v>
      </c>
      <c r="AD329" s="269" t="str">
        <f>IF($E329=$E328,IF(AE328=".",IF(MAX($Q329:AC329,0)=OPER!$AA424,".",IF(OPER!$AB424&lt;=HOUR(AE$7),MAX($Q329:AC329,0)+1,".")),","),IF(MAX($Q329:AC329,0)=OPER!$AA424,".",IF(OPER!$AB424&lt;=HOUR(AE$7),MAX($Q329:AC329,0)+1,".")))</f>
        <v>,</v>
      </c>
      <c r="AE329" s="269" t="str">
        <f>IF($E329=$E328,IF(AF328=".",IF(MAX($Q329:AD329,0)=OPER!$AA424,".",IF(OPER!$AB424&lt;=HOUR(AF$7),MAX($Q329:AD329,0)+1,".")),","),IF(MAX($Q329:AD329,0)=OPER!$AA424,".",IF(OPER!$AB424&lt;=HOUR(AF$7),MAX($Q329:AD329,0)+1,".")))</f>
        <v>,</v>
      </c>
      <c r="AF329" s="270" t="str">
        <f>IF($E329=$E328,IF(AG328=".",IF(MAX($Q329:AE329,0)=OPER!$AA424,".",IF(OPER!$AB424&lt;=HOUR(AG$7),MAX($Q329:AE329,0)+1,".")),","),IF(MAX($Q329:AE329,0)=OPER!$AA424,".",IF(OPER!$AB424&lt;=HOUR(AG$7),MAX($Q329:AE329,0)+1,".")))</f>
        <v>,</v>
      </c>
      <c r="AG329" s="271" t="str">
        <f>IF($E329=$E328,IF(AH328=".",IF(MAX($Q329:AF329,0)=OPER!$AA424,".",IF(OPER!$AB424&lt;=HOUR(AH$7),MAX($Q329:AF329,0)+1,".")),","),IF(MAX($Q329:AF329,0)=OPER!$AA424,".",IF(OPER!$AB424&lt;=HOUR(AH$7),MAX($Q329:AF329,0)+1,".")))</f>
        <v>,</v>
      </c>
      <c r="AH329" s="269" t="str">
        <f>IF($E329=$E328,IF(AI328=".",IF(MAX($Q329:AG329,0)=OPER!$AA424,".",IF(OPER!$AB424&lt;=HOUR(AI$7),MAX($Q329:AG329,0)+1,".")),","),IF(MAX($Q329:AG329,0)=OPER!$AA424,".",IF(OPER!$AB424&lt;=HOUR(AI$7),MAX($Q329:AG329,0)+1,".")))</f>
        <v>,</v>
      </c>
      <c r="AI329" s="269" t="str">
        <f>IF($E329=$E328,IF(AJ328=".",IF(MAX($Q329:AH329,0)=OPER!$AA424,".",IF(OPER!$AB424&lt;=HOUR(AJ$7),MAX($Q329:AH329,0)+1,".")),","),IF(MAX($Q329:AH329,0)=OPER!$AA424,".",IF(OPER!$AB424&lt;=HOUR(AJ$7),MAX($Q329:AH329,0)+1,".")))</f>
        <v>,</v>
      </c>
      <c r="AJ329" s="270" t="str">
        <f>IF($E329=$E328,IF(AK328=".",IF(MAX($Q329:AI329,0)=OPER!$AA424,".",IF(OPER!$AB424&lt;=HOUR(AK$7),MAX($Q329:AI329,0)+1,".")),","),IF(MAX($Q329:AI329,0)=OPER!$AA424,".",IF(OPER!$AB424&lt;=HOUR(AK$7),MAX($Q329:AI329,0)+1,".")))</f>
        <v>,</v>
      </c>
      <c r="AK329" s="271" t="str">
        <f>IF($E329=$E328,IF(AL328=".",IF(MAX($Q329:AJ329,0)=OPER!$AA424,".",IF(OPER!$AB424&lt;=HOUR(AL$7),MAX($Q329:AJ329,0)+1,".")),","),IF(MAX($Q329:AJ329,0)=OPER!$AA424,".",IF(OPER!$AB424&lt;=HOUR(AL$7),MAX($Q329:AJ329,0)+1,".")))</f>
        <v>,</v>
      </c>
      <c r="AL329" s="269" t="str">
        <f>IF($E329=$E328,IF(AM328=".",IF(MAX($Q329:AK329,0)=OPER!$AA424,".",IF(OPER!$AB424&lt;=HOUR(AM$7),MAX($Q329:AK329,0)+1,".")),","),IF(MAX($Q329:AK329,0)=OPER!$AA424,".",IF(OPER!$AB424&lt;=HOUR(AM$7),MAX($Q329:AK329,0)+1,".")))</f>
        <v>,</v>
      </c>
      <c r="AM329" s="269" t="str">
        <f>IF($E329=$E328,IF(AN328=".",IF(MAX($Q329:AL329,0)=OPER!$AA424,".",IF(OPER!$AB424&lt;=HOUR(AN$7),MAX($Q329:AL329,0)+1,".")),","),IF(MAX($Q329:AL329,0)=OPER!$AA424,".",IF(OPER!$AB424&lt;=HOUR(AN$7),MAX($Q329:AL329,0)+1,".")))</f>
        <v>,</v>
      </c>
      <c r="AN329" s="270" t="str">
        <f>IF($E329=$E328,IF(AO328=".",IF(MAX($Q329:AM329,0)=OPER!$AA424,".",IF(OPER!$AB424&lt;=HOUR(AO$7),MAX($Q329:AM329,0)+1,".")),","),IF(MAX($Q329:AM329,0)=OPER!$AA424,".",IF(OPER!$AB424&lt;=HOUR(AO$7),MAX($Q329:AM329,0)+1,".")))</f>
        <v>,</v>
      </c>
      <c r="AO329" s="271" t="str">
        <f>IF($E329=$E328,IF(AP328=".",IF(MAX($Q329:AN329,0)=OPER!$AA424,".",IF(OPER!$AB424&lt;=HOUR(AP$7),MAX($Q329:AN329,0)+1,".")),","),IF(MAX($Q329:AN329,0)=OPER!$AA424,".",IF(OPER!$AB424&lt;=HOUR(AP$7),MAX($Q329:AN329,0)+1,".")))</f>
        <v>,</v>
      </c>
      <c r="AP329" s="269" t="str">
        <f>IF($E329=$E328,IF(AQ328=".",IF(MAX($Q329:AO329,0)=OPER!$AA424,".",IF(OPER!$AB424&lt;=HOUR(AQ$7),MAX($Q329:AO329,0)+1,".")),","),IF(MAX($Q329:AO329,0)=OPER!$AA424,".",IF(OPER!$AB424&lt;=HOUR(AQ$7),MAX($Q329:AO329,0)+1,".")))</f>
        <v>,</v>
      </c>
      <c r="AQ329" s="269" t="str">
        <f>IF($E329=$E328,IF(AR328=".",IF(MAX($Q329:AP329,0)=OPER!$AA424,".",IF(OPER!$AB424&lt;=HOUR(AR$7),MAX($Q329:AP329,0)+1,".")),","),IF(MAX($Q329:AP329,0)=OPER!$AA424,".",IF(OPER!$AB424&lt;=HOUR(AR$7),MAX($Q329:AP329,0)+1,".")))</f>
        <v>,</v>
      </c>
      <c r="AR329" s="270" t="str">
        <f>IF($E329=$E328,IF(AS328=".",IF(MAX($Q329:AQ329,0)=OPER!$AA424,".",IF(OPER!$AB424&lt;=HOUR(AS$7),MAX($Q329:AQ329,0)+1,".")),","),IF(MAX($Q329:AQ329,0)=OPER!$AA424,".",IF(OPER!$AB424&lt;=HOUR(AS$7),MAX($Q329:AQ329,0)+1,".")))</f>
        <v>,</v>
      </c>
      <c r="AS329" s="271" t="str">
        <f>IF($E329=$E328,IF(AT328=".",IF(MAX($Q329:AR329,0)=OPER!$AA424,".",IF(OPER!$AB424&lt;=HOUR(AT$7),MAX($Q329:AR329,0)+1,".")),","),IF(MAX($Q329:AR329,0)=OPER!$AA424,".",IF(OPER!$AB424&lt;=HOUR(AT$7),MAX($Q329:AR329,0)+1,".")))</f>
        <v>,</v>
      </c>
      <c r="AT329" s="269" t="str">
        <f>IF($E329=$E328,IF(AU328=".",IF(MAX($Q329:AS329,0)=OPER!$AA424,".",IF(OPER!$AB424&lt;=HOUR(AU$7),MAX($Q329:AS329,0)+1,".")),","),IF(MAX($Q329:AS329,0)=OPER!$AA424,".",IF(OPER!$AB424&lt;=HOUR(AU$7),MAX($Q329:AS329,0)+1,".")))</f>
        <v>,</v>
      </c>
      <c r="AU329" s="269" t="str">
        <f>IF($E329=$E328,IF(AV328=".",IF(MAX($Q329:AT329,0)=OPER!$AA424,".",IF(OPER!$AB424&lt;=HOUR(AV$7),MAX($Q329:AT329,0)+1,".")),","),IF(MAX($Q329:AT329,0)=OPER!$AA424,".",IF(OPER!$AB424&lt;=HOUR(AV$7),MAX($Q329:AT329,0)+1,".")))</f>
        <v>,</v>
      </c>
      <c r="AV329" s="270" t="str">
        <f>IF($E329=$E328,IF(AW328=".",IF(MAX($Q329:AU329,0)=OPER!$AA424,".",IF(OPER!$AB424&lt;=HOUR(AW$7),MAX($Q329:AU329,0)+1,".")),","),IF(MAX($Q329:AU329,0)=OPER!$AA424,".",IF(OPER!$AB424&lt;=HOUR(AW$7),MAX($Q329:AU329,0)+1,".")))</f>
        <v>,</v>
      </c>
      <c r="AW329" s="271" t="str">
        <f>IF($E329=$E328,IF(AX328=".",IF(MAX($Q329:AV329,0)=OPER!$AA424,".",IF(OPER!$AB424&lt;=HOUR(AX$7),MAX($Q329:AV329,0)+1,".")),","),IF(MAX($Q329:AV329,0)=OPER!$AA424,".",IF(OPER!$AB424&lt;=HOUR(AX$7),MAX($Q329:AV329,0)+1,".")))</f>
        <v>,</v>
      </c>
      <c r="AX329" s="269" t="str">
        <f>IF($E329=$E328,IF(AY328=".",IF(MAX($Q329:AW329,0)=OPER!$AA424,".",IF(OPER!$AB424&lt;=HOUR(AY$7),MAX($Q329:AW329,0)+1,".")),","),IF(MAX($Q329:AW329,0)=OPER!$AA424,".",IF(OPER!$AB424&lt;=HOUR(AY$7),MAX($Q329:AW329,0)+1,".")))</f>
        <v>,</v>
      </c>
      <c r="AY329" s="269" t="str">
        <f>IF($E329=$E328,IF(AZ328=".",IF(MAX($Q329:AX329,0)=OPER!$AA424,".",IF(OPER!$AB424&lt;=HOUR(AZ$7),MAX($Q329:AX329,0)+1,".")),","),IF(MAX($Q329:AX329,0)=OPER!$AA424,".",IF(OPER!$AB424&lt;=HOUR(AZ$7),MAX($Q329:AX329,0)+1,".")))</f>
        <v>,</v>
      </c>
      <c r="AZ329" s="270" t="str">
        <f>IF($E329=$E328,IF(BA328=".",IF(MAX($Q329:AY329,0)=OPER!$AA424,".",IF(OPER!$AB424&lt;=HOUR(BA$7),MAX($Q329:AY329,0)+1,".")),","),IF(MAX($Q329:AY329,0)=OPER!$AA424,".",IF(OPER!$AB424&lt;=HOUR(BA$7),MAX($Q329:AY329,0)+1,".")))</f>
        <v>,</v>
      </c>
      <c r="BA329" s="30">
        <f>+OPER!AK323</f>
        <v>0</v>
      </c>
    </row>
    <row r="330" spans="1:53" ht="59.8" x14ac:dyDescent="0.2">
      <c r="A330" s="282" t="str">
        <f>IF(OPER!AF324=0,"",OPER!AF324)</f>
        <v/>
      </c>
      <c r="B330" s="109" t="str">
        <f>IF(OPER!V324=0,"",OPER!V324)</f>
        <v/>
      </c>
      <c r="C330" s="71" t="str">
        <f>IF(OPER!U324 = 0,"", OPER!U324)</f>
        <v/>
      </c>
      <c r="D330" s="30" t="str">
        <f t="shared" si="22"/>
        <v/>
      </c>
      <c r="E330" s="262" t="str">
        <f>IF(OPER!X324 = 0,"",OPER!X324)</f>
        <v/>
      </c>
      <c r="F330" s="262" t="str">
        <f>IF(OPER!I324 = 0,"",OPER!I324)</f>
        <v/>
      </c>
      <c r="G330" s="263" t="str">
        <f>IF(OPER!C324=0,"",OPER!C324)</f>
        <v/>
      </c>
      <c r="H330" s="30" t="str">
        <f>IF(OPER!R324 = 0,"",OPER!R324)</f>
        <v/>
      </c>
      <c r="I330" s="30" t="str">
        <f>IF(OPER!F324=0,"", OPER!F324)</f>
        <v/>
      </c>
      <c r="J330" s="108" t="str">
        <f>IF(OPER!G324=0,"",OPER!G324)</f>
        <v/>
      </c>
      <c r="K330" s="250">
        <f>+OPER!R324</f>
        <v>0</v>
      </c>
      <c r="L330" s="262">
        <f t="shared" si="23"/>
        <v>0</v>
      </c>
      <c r="M330" s="250">
        <f t="shared" si="24"/>
        <v>0</v>
      </c>
      <c r="N330" s="205" t="str">
        <f>IF(OPER!A324=0,"",OPER!A324)</f>
        <v/>
      </c>
      <c r="O330" s="73" t="str">
        <f>IF(OPER!AJ2180=0,"",OPER!AJ2180)</f>
        <v/>
      </c>
      <c r="P330" s="264" t="str">
        <f>IF(OPER!AH324="EJECUTADO","SI",IF(OPER!AH324="NO EJECUTADO","NO",""))</f>
        <v/>
      </c>
      <c r="Q330" s="264" t="str">
        <f>IF(OPER!AN324="EJECUTADO","SI",IF(OPER!AN324="NO EJECUTADO","NO",""))</f>
        <v/>
      </c>
      <c r="R330" s="221" t="str">
        <f>IFERROR(VLOOKUP(OPER!Z324,OPER!$AU$490:$AV$577,2,0),"NO ASIGNADO")</f>
        <v>NO ASIGNADO</v>
      </c>
      <c r="S330" s="6">
        <f>+OPER!AG324</f>
        <v>0</v>
      </c>
      <c r="T330" s="268" t="str">
        <f>IF($E330=$E329,IF(U329=".",IF(MAX($Q330:Q330,0)=OPER!$AA425,".",IF(OPER!$AB425&lt;=HOUR(U$7),MAX($Q330:Q330,0)+1,".")),","),IF(MAX($Q330:Q330,0)=OPER!$AA425,".",IF(OPER!$AB425&lt;=HOUR(U$7),MAX($Q330:Q330,0)+1,".")))</f>
        <v>,</v>
      </c>
      <c r="U330" s="269" t="str">
        <f>IF($E330=$E329,IF(V329=".",IF(MAX($Q330:T330,0)=OPER!$AA425,".",IF(OPER!$AB425&lt;=HOUR(V$7),MAX($Q330:T330,0)+1,".")),","),IF(MAX($Q330:T330,0)=OPER!$AA425,".",IF(OPER!$AB425&lt;=HOUR(V$7),MAX($Q330:T330,0)+1,".")))</f>
        <v>,</v>
      </c>
      <c r="V330" s="269" t="str">
        <f>IF($E330=$E329,IF(W329=".",IF(MAX($Q330:U330,0)=OPER!$AA425,".",IF(OPER!$AB425&lt;=HOUR(W$7),MAX($Q330:U330,0)+1,".")),","),IF(MAX($Q330:U330,0)=OPER!$AA425,".",IF(OPER!$AB425&lt;=HOUR(W$7),MAX($Q330:U330,0)+1,".")))</f>
        <v>,</v>
      </c>
      <c r="W330" s="269" t="str">
        <f>IF($E330=$E329,IF(X329=".",IF(MAX($Q330:V330,0)=OPER!$AA425,".",IF(OPER!$AB425&lt;=HOUR(X$7),MAX($Q330:V330,0)+1,".")),","),IF(MAX($Q330:V330,0)=OPER!$AA425,".",IF(OPER!$AB425&lt;=HOUR(X$7),MAX($Q330:V330,0)+1,".")))</f>
        <v>,</v>
      </c>
      <c r="X330" s="270" t="str">
        <f>IF($E330=$E329,IF(Y329=".",IF(MAX($Q330:W330,0)=OPER!$AA425,".",IF(OPER!$AB425&lt;=HOUR(Y$7),MAX($Q330:W330,0)+1,".")),","),IF(MAX($Q330:W330,0)=OPER!$AA425,".",IF(OPER!$AB425&lt;=HOUR(Y$7),MAX($Q330:W330,0)+1,".")))</f>
        <v>,</v>
      </c>
      <c r="Y330" s="271" t="str">
        <f>IF($E330=$E329,IF(Z329=".",IF(MAX($Q330:X330,0)=OPER!$AA425,".",IF(OPER!$AB425&lt;=HOUR(Z$7),MAX($Q330:X330,0)+1,".")),","),IF(MAX($Q330:X330,0)=OPER!$AA425,".",IF(OPER!$AB425&lt;=HOUR(Z$7),MAX($Q330:X330,0)+1,".")))</f>
        <v>,</v>
      </c>
      <c r="Z330" s="269" t="str">
        <f>IF($E330=$E329,IF(AA329=".",IF(MAX($Q330:Y330,0)=OPER!$AA425,".",IF(OPER!$AB425&lt;=HOUR(AA$7),MAX($Q330:Y330,0)+1,".")),","),IF(MAX($Q330:Y330,0)=OPER!$AA425,".",IF(OPER!$AB425&lt;=HOUR(AA$7),MAX($Q330:Y330,0)+1,".")))</f>
        <v>,</v>
      </c>
      <c r="AA330" s="269" t="str">
        <f>IF($E330=$E329,IF(AB329=".",IF(MAX($Q330:Z330,0)=OPER!$AA425,".",IF(OPER!$AB425&lt;=HOUR(AB$7),MAX($Q330:Z330,0)+1,".")),","),IF(MAX($Q330:Z330,0)=OPER!$AA425,".",IF(OPER!$AB425&lt;=HOUR(AB$7),MAX($Q330:Z330,0)+1,".")))</f>
        <v>,</v>
      </c>
      <c r="AB330" s="270" t="str">
        <f>IF($E330=$E329,IF(AC329=".",IF(MAX($Q330:AA330,0)=OPER!$AA425,".",IF(OPER!$AB425&lt;=HOUR(AC$7),MAX($Q330:AA330,0)+1,".")),","),IF(MAX($Q330:AA330,0)=OPER!$AA425,".",IF(OPER!$AB425&lt;=HOUR(AC$7),MAX($Q330:AA330,0)+1,".")))</f>
        <v>,</v>
      </c>
      <c r="AC330" s="271" t="str">
        <f>IF($E330=$E329,IF(AD329=".",IF(MAX($Q330:AB330,0)=OPER!$AA425,".",IF(OPER!$AB425&lt;=HOUR(AD$7),MAX($Q330:AB330,0)+1,".")),","),IF(MAX($Q330:AB330,0)=OPER!$AA425,".",IF(OPER!$AB425&lt;=HOUR(AD$7),MAX($Q330:AB330,0)+1,".")))</f>
        <v>,</v>
      </c>
      <c r="AD330" s="269" t="str">
        <f>IF($E330=$E329,IF(AE329=".",IF(MAX($Q330:AC330,0)=OPER!$AA425,".",IF(OPER!$AB425&lt;=HOUR(AE$7),MAX($Q330:AC330,0)+1,".")),","),IF(MAX($Q330:AC330,0)=OPER!$AA425,".",IF(OPER!$AB425&lt;=HOUR(AE$7),MAX($Q330:AC330,0)+1,".")))</f>
        <v>,</v>
      </c>
      <c r="AE330" s="269" t="str">
        <f>IF($E330=$E329,IF(AF329=".",IF(MAX($Q330:AD330,0)=OPER!$AA425,".",IF(OPER!$AB425&lt;=HOUR(AF$7),MAX($Q330:AD330,0)+1,".")),","),IF(MAX($Q330:AD330,0)=OPER!$AA425,".",IF(OPER!$AB425&lt;=HOUR(AF$7),MAX($Q330:AD330,0)+1,".")))</f>
        <v>,</v>
      </c>
      <c r="AF330" s="270" t="str">
        <f>IF($E330=$E329,IF(AG329=".",IF(MAX($Q330:AE330,0)=OPER!$AA425,".",IF(OPER!$AB425&lt;=HOUR(AG$7),MAX($Q330:AE330,0)+1,".")),","),IF(MAX($Q330:AE330,0)=OPER!$AA425,".",IF(OPER!$AB425&lt;=HOUR(AG$7),MAX($Q330:AE330,0)+1,".")))</f>
        <v>,</v>
      </c>
      <c r="AG330" s="271" t="str">
        <f>IF($E330=$E329,IF(AH329=".",IF(MAX($Q330:AF330,0)=OPER!$AA425,".",IF(OPER!$AB425&lt;=HOUR(AH$7),MAX($Q330:AF330,0)+1,".")),","),IF(MAX($Q330:AF330,0)=OPER!$AA425,".",IF(OPER!$AB425&lt;=HOUR(AH$7),MAX($Q330:AF330,0)+1,".")))</f>
        <v>,</v>
      </c>
      <c r="AH330" s="269" t="str">
        <f>IF($E330=$E329,IF(AI329=".",IF(MAX($Q330:AG330,0)=OPER!$AA425,".",IF(OPER!$AB425&lt;=HOUR(AI$7),MAX($Q330:AG330,0)+1,".")),","),IF(MAX($Q330:AG330,0)=OPER!$AA425,".",IF(OPER!$AB425&lt;=HOUR(AI$7),MAX($Q330:AG330,0)+1,".")))</f>
        <v>,</v>
      </c>
      <c r="AI330" s="269" t="str">
        <f>IF($E330=$E329,IF(AJ329=".",IF(MAX($Q330:AH330,0)=OPER!$AA425,".",IF(OPER!$AB425&lt;=HOUR(AJ$7),MAX($Q330:AH330,0)+1,".")),","),IF(MAX($Q330:AH330,0)=OPER!$AA425,".",IF(OPER!$AB425&lt;=HOUR(AJ$7),MAX($Q330:AH330,0)+1,".")))</f>
        <v>,</v>
      </c>
      <c r="AJ330" s="270" t="str">
        <f>IF($E330=$E329,IF(AK329=".",IF(MAX($Q330:AI330,0)=OPER!$AA425,".",IF(OPER!$AB425&lt;=HOUR(AK$7),MAX($Q330:AI330,0)+1,".")),","),IF(MAX($Q330:AI330,0)=OPER!$AA425,".",IF(OPER!$AB425&lt;=HOUR(AK$7),MAX($Q330:AI330,0)+1,".")))</f>
        <v>,</v>
      </c>
      <c r="AK330" s="271" t="str">
        <f>IF($E330=$E329,IF(AL329=".",IF(MAX($Q330:AJ330,0)=OPER!$AA425,".",IF(OPER!$AB425&lt;=HOUR(AL$7),MAX($Q330:AJ330,0)+1,".")),","),IF(MAX($Q330:AJ330,0)=OPER!$AA425,".",IF(OPER!$AB425&lt;=HOUR(AL$7),MAX($Q330:AJ330,0)+1,".")))</f>
        <v>,</v>
      </c>
      <c r="AL330" s="269" t="str">
        <f>IF($E330=$E329,IF(AM329=".",IF(MAX($Q330:AK330,0)=OPER!$AA425,".",IF(OPER!$AB425&lt;=HOUR(AM$7),MAX($Q330:AK330,0)+1,".")),","),IF(MAX($Q330:AK330,0)=OPER!$AA425,".",IF(OPER!$AB425&lt;=HOUR(AM$7),MAX($Q330:AK330,0)+1,".")))</f>
        <v>,</v>
      </c>
      <c r="AM330" s="269" t="str">
        <f>IF($E330=$E329,IF(AN329=".",IF(MAX($Q330:AL330,0)=OPER!$AA425,".",IF(OPER!$AB425&lt;=HOUR(AN$7),MAX($Q330:AL330,0)+1,".")),","),IF(MAX($Q330:AL330,0)=OPER!$AA425,".",IF(OPER!$AB425&lt;=HOUR(AN$7),MAX($Q330:AL330,0)+1,".")))</f>
        <v>,</v>
      </c>
      <c r="AN330" s="270" t="str">
        <f>IF($E330=$E329,IF(AO329=".",IF(MAX($Q330:AM330,0)=OPER!$AA425,".",IF(OPER!$AB425&lt;=HOUR(AO$7),MAX($Q330:AM330,0)+1,".")),","),IF(MAX($Q330:AM330,0)=OPER!$AA425,".",IF(OPER!$AB425&lt;=HOUR(AO$7),MAX($Q330:AM330,0)+1,".")))</f>
        <v>,</v>
      </c>
      <c r="AO330" s="271" t="str">
        <f>IF($E330=$E329,IF(AP329=".",IF(MAX($Q330:AN330,0)=OPER!$AA425,".",IF(OPER!$AB425&lt;=HOUR(AP$7),MAX($Q330:AN330,0)+1,".")),","),IF(MAX($Q330:AN330,0)=OPER!$AA425,".",IF(OPER!$AB425&lt;=HOUR(AP$7),MAX($Q330:AN330,0)+1,".")))</f>
        <v>,</v>
      </c>
      <c r="AP330" s="269" t="str">
        <f>IF($E330=$E329,IF(AQ329=".",IF(MAX($Q330:AO330,0)=OPER!$AA425,".",IF(OPER!$AB425&lt;=HOUR(AQ$7),MAX($Q330:AO330,0)+1,".")),","),IF(MAX($Q330:AO330,0)=OPER!$AA425,".",IF(OPER!$AB425&lt;=HOUR(AQ$7),MAX($Q330:AO330,0)+1,".")))</f>
        <v>,</v>
      </c>
      <c r="AQ330" s="269" t="str">
        <f>IF($E330=$E329,IF(AR329=".",IF(MAX($Q330:AP330,0)=OPER!$AA425,".",IF(OPER!$AB425&lt;=HOUR(AR$7),MAX($Q330:AP330,0)+1,".")),","),IF(MAX($Q330:AP330,0)=OPER!$AA425,".",IF(OPER!$AB425&lt;=HOUR(AR$7),MAX($Q330:AP330,0)+1,".")))</f>
        <v>,</v>
      </c>
      <c r="AR330" s="270" t="str">
        <f>IF($E330=$E329,IF(AS329=".",IF(MAX($Q330:AQ330,0)=OPER!$AA425,".",IF(OPER!$AB425&lt;=HOUR(AS$7),MAX($Q330:AQ330,0)+1,".")),","),IF(MAX($Q330:AQ330,0)=OPER!$AA425,".",IF(OPER!$AB425&lt;=HOUR(AS$7),MAX($Q330:AQ330,0)+1,".")))</f>
        <v>,</v>
      </c>
      <c r="AS330" s="271" t="str">
        <f>IF($E330=$E329,IF(AT329=".",IF(MAX($Q330:AR330,0)=OPER!$AA425,".",IF(OPER!$AB425&lt;=HOUR(AT$7),MAX($Q330:AR330,0)+1,".")),","),IF(MAX($Q330:AR330,0)=OPER!$AA425,".",IF(OPER!$AB425&lt;=HOUR(AT$7),MAX($Q330:AR330,0)+1,".")))</f>
        <v>,</v>
      </c>
      <c r="AT330" s="269" t="str">
        <f>IF($E330=$E329,IF(AU329=".",IF(MAX($Q330:AS330,0)=OPER!$AA425,".",IF(OPER!$AB425&lt;=HOUR(AU$7),MAX($Q330:AS330,0)+1,".")),","),IF(MAX($Q330:AS330,0)=OPER!$AA425,".",IF(OPER!$AB425&lt;=HOUR(AU$7),MAX($Q330:AS330,0)+1,".")))</f>
        <v>,</v>
      </c>
      <c r="AU330" s="269" t="str">
        <f>IF($E330=$E329,IF(AV329=".",IF(MAX($Q330:AT330,0)=OPER!$AA425,".",IF(OPER!$AB425&lt;=HOUR(AV$7),MAX($Q330:AT330,0)+1,".")),","),IF(MAX($Q330:AT330,0)=OPER!$AA425,".",IF(OPER!$AB425&lt;=HOUR(AV$7),MAX($Q330:AT330,0)+1,".")))</f>
        <v>,</v>
      </c>
      <c r="AV330" s="270" t="str">
        <f>IF($E330=$E329,IF(AW329=".",IF(MAX($Q330:AU330,0)=OPER!$AA425,".",IF(OPER!$AB425&lt;=HOUR(AW$7),MAX($Q330:AU330,0)+1,".")),","),IF(MAX($Q330:AU330,0)=OPER!$AA425,".",IF(OPER!$AB425&lt;=HOUR(AW$7),MAX($Q330:AU330,0)+1,".")))</f>
        <v>,</v>
      </c>
      <c r="AW330" s="271" t="str">
        <f>IF($E330=$E329,IF(AX329=".",IF(MAX($Q330:AV330,0)=OPER!$AA425,".",IF(OPER!$AB425&lt;=HOUR(AX$7),MAX($Q330:AV330,0)+1,".")),","),IF(MAX($Q330:AV330,0)=OPER!$AA425,".",IF(OPER!$AB425&lt;=HOUR(AX$7),MAX($Q330:AV330,0)+1,".")))</f>
        <v>,</v>
      </c>
      <c r="AX330" s="269" t="str">
        <f>IF($E330=$E329,IF(AY329=".",IF(MAX($Q330:AW330,0)=OPER!$AA425,".",IF(OPER!$AB425&lt;=HOUR(AY$7),MAX($Q330:AW330,0)+1,".")),","),IF(MAX($Q330:AW330,0)=OPER!$AA425,".",IF(OPER!$AB425&lt;=HOUR(AY$7),MAX($Q330:AW330,0)+1,".")))</f>
        <v>,</v>
      </c>
      <c r="AY330" s="269" t="str">
        <f>IF($E330=$E329,IF(AZ329=".",IF(MAX($Q330:AX330,0)=OPER!$AA425,".",IF(OPER!$AB425&lt;=HOUR(AZ$7),MAX($Q330:AX330,0)+1,".")),","),IF(MAX($Q330:AX330,0)=OPER!$AA425,".",IF(OPER!$AB425&lt;=HOUR(AZ$7),MAX($Q330:AX330,0)+1,".")))</f>
        <v>,</v>
      </c>
      <c r="AZ330" s="270" t="str">
        <f>IF($E330=$E329,IF(BA329=".",IF(MAX($Q330:AY330,0)=OPER!$AA425,".",IF(OPER!$AB425&lt;=HOUR(BA$7),MAX($Q330:AY330,0)+1,".")),","),IF(MAX($Q330:AY330,0)=OPER!$AA425,".",IF(OPER!$AB425&lt;=HOUR(BA$7),MAX($Q330:AY330,0)+1,".")))</f>
        <v>,</v>
      </c>
      <c r="BA330" s="30">
        <f>+OPER!AK324</f>
        <v>0</v>
      </c>
    </row>
    <row r="331" spans="1:53" ht="59.8" x14ac:dyDescent="0.2">
      <c r="A331" s="282" t="str">
        <f>IF(OPER!AF325=0,"",OPER!AF325)</f>
        <v/>
      </c>
      <c r="B331" s="109" t="str">
        <f>IF(OPER!V325=0,"",OPER!V325)</f>
        <v/>
      </c>
      <c r="C331" s="71" t="str">
        <f>IF(OPER!U325 = 0,"", OPER!U325)</f>
        <v/>
      </c>
      <c r="D331" s="30" t="str">
        <f t="shared" si="22"/>
        <v/>
      </c>
      <c r="E331" s="262" t="str">
        <f>IF(OPER!X325 = 0,"",OPER!X325)</f>
        <v/>
      </c>
      <c r="F331" s="262" t="str">
        <f>IF(OPER!I325 = 0,"",OPER!I325)</f>
        <v/>
      </c>
      <c r="G331" s="263" t="str">
        <f>IF(OPER!C325=0,"",OPER!C325)</f>
        <v/>
      </c>
      <c r="H331" s="30" t="str">
        <f>IF(OPER!R325 = 0,"",OPER!R325)</f>
        <v/>
      </c>
      <c r="I331" s="30" t="str">
        <f>IF(OPER!F325=0,"", OPER!F325)</f>
        <v/>
      </c>
      <c r="J331" s="108" t="str">
        <f>IF(OPER!G325=0,"",OPER!G325)</f>
        <v/>
      </c>
      <c r="K331" s="250">
        <f>+OPER!R325</f>
        <v>0</v>
      </c>
      <c r="L331" s="262">
        <f t="shared" si="23"/>
        <v>0</v>
      </c>
      <c r="M331" s="250">
        <f t="shared" si="24"/>
        <v>0</v>
      </c>
      <c r="N331" s="205" t="str">
        <f>IF(OPER!A325=0,"",OPER!A325)</f>
        <v/>
      </c>
      <c r="O331" s="73" t="str">
        <f>IF(OPER!AJ2181=0,"",OPER!AJ2181)</f>
        <v/>
      </c>
      <c r="P331" s="264" t="str">
        <f>IF(OPER!AH325="EJECUTADO","SI",IF(OPER!AH325="NO EJECUTADO","NO",""))</f>
        <v/>
      </c>
      <c r="Q331" s="264" t="str">
        <f>IF(OPER!AN325="EJECUTADO","SI",IF(OPER!AN325="NO EJECUTADO","NO",""))</f>
        <v/>
      </c>
      <c r="R331" s="221" t="str">
        <f>IFERROR(VLOOKUP(OPER!Z325,OPER!$AU$490:$AV$577,2,0),"NO ASIGNADO")</f>
        <v>NO ASIGNADO</v>
      </c>
      <c r="S331" s="6">
        <f>+OPER!AG325</f>
        <v>0</v>
      </c>
      <c r="T331" s="268" t="str">
        <f>IF($E331=$E330,IF(U330=".",IF(MAX($Q331:Q331,0)=OPER!$AA426,".",IF(OPER!$AB426&lt;=HOUR(U$7),MAX($Q331:Q331,0)+1,".")),","),IF(MAX($Q331:Q331,0)=OPER!$AA426,".",IF(OPER!$AB426&lt;=HOUR(U$7),MAX($Q331:Q331,0)+1,".")))</f>
        <v>,</v>
      </c>
      <c r="U331" s="269" t="str">
        <f>IF($E331=$E330,IF(V330=".",IF(MAX($Q331:T331,0)=OPER!$AA426,".",IF(OPER!$AB426&lt;=HOUR(V$7),MAX($Q331:T331,0)+1,".")),","),IF(MAX($Q331:T331,0)=OPER!$AA426,".",IF(OPER!$AB426&lt;=HOUR(V$7),MAX($Q331:T331,0)+1,".")))</f>
        <v>,</v>
      </c>
      <c r="V331" s="269" t="str">
        <f>IF($E331=$E330,IF(W330=".",IF(MAX($Q331:U331,0)=OPER!$AA426,".",IF(OPER!$AB426&lt;=HOUR(W$7),MAX($Q331:U331,0)+1,".")),","),IF(MAX($Q331:U331,0)=OPER!$AA426,".",IF(OPER!$AB426&lt;=HOUR(W$7),MAX($Q331:U331,0)+1,".")))</f>
        <v>,</v>
      </c>
      <c r="W331" s="269" t="str">
        <f>IF($E331=$E330,IF(X330=".",IF(MAX($Q331:V331,0)=OPER!$AA426,".",IF(OPER!$AB426&lt;=HOUR(X$7),MAX($Q331:V331,0)+1,".")),","),IF(MAX($Q331:V331,0)=OPER!$AA426,".",IF(OPER!$AB426&lt;=HOUR(X$7),MAX($Q331:V331,0)+1,".")))</f>
        <v>,</v>
      </c>
      <c r="X331" s="270" t="str">
        <f>IF($E331=$E330,IF(Y330=".",IF(MAX($Q331:W331,0)=OPER!$AA426,".",IF(OPER!$AB426&lt;=HOUR(Y$7),MAX($Q331:W331,0)+1,".")),","),IF(MAX($Q331:W331,0)=OPER!$AA426,".",IF(OPER!$AB426&lt;=HOUR(Y$7),MAX($Q331:W331,0)+1,".")))</f>
        <v>,</v>
      </c>
      <c r="Y331" s="271" t="str">
        <f>IF($E331=$E330,IF(Z330=".",IF(MAX($Q331:X331,0)=OPER!$AA426,".",IF(OPER!$AB426&lt;=HOUR(Z$7),MAX($Q331:X331,0)+1,".")),","),IF(MAX($Q331:X331,0)=OPER!$AA426,".",IF(OPER!$AB426&lt;=HOUR(Z$7),MAX($Q331:X331,0)+1,".")))</f>
        <v>,</v>
      </c>
      <c r="Z331" s="269" t="str">
        <f>IF($E331=$E330,IF(AA330=".",IF(MAX($Q331:Y331,0)=OPER!$AA426,".",IF(OPER!$AB426&lt;=HOUR(AA$7),MAX($Q331:Y331,0)+1,".")),","),IF(MAX($Q331:Y331,0)=OPER!$AA426,".",IF(OPER!$AB426&lt;=HOUR(AA$7),MAX($Q331:Y331,0)+1,".")))</f>
        <v>,</v>
      </c>
      <c r="AA331" s="269" t="str">
        <f>IF($E331=$E330,IF(AB330=".",IF(MAX($Q331:Z331,0)=OPER!$AA426,".",IF(OPER!$AB426&lt;=HOUR(AB$7),MAX($Q331:Z331,0)+1,".")),","),IF(MAX($Q331:Z331,0)=OPER!$AA426,".",IF(OPER!$AB426&lt;=HOUR(AB$7),MAX($Q331:Z331,0)+1,".")))</f>
        <v>,</v>
      </c>
      <c r="AB331" s="270" t="str">
        <f>IF($E331=$E330,IF(AC330=".",IF(MAX($Q331:AA331,0)=OPER!$AA426,".",IF(OPER!$AB426&lt;=HOUR(AC$7),MAX($Q331:AA331,0)+1,".")),","),IF(MAX($Q331:AA331,0)=OPER!$AA426,".",IF(OPER!$AB426&lt;=HOUR(AC$7),MAX($Q331:AA331,0)+1,".")))</f>
        <v>,</v>
      </c>
      <c r="AC331" s="271" t="str">
        <f>IF($E331=$E330,IF(AD330=".",IF(MAX($Q331:AB331,0)=OPER!$AA426,".",IF(OPER!$AB426&lt;=HOUR(AD$7),MAX($Q331:AB331,0)+1,".")),","),IF(MAX($Q331:AB331,0)=OPER!$AA426,".",IF(OPER!$AB426&lt;=HOUR(AD$7),MAX($Q331:AB331,0)+1,".")))</f>
        <v>,</v>
      </c>
      <c r="AD331" s="269" t="str">
        <f>IF($E331=$E330,IF(AE330=".",IF(MAX($Q331:AC331,0)=OPER!$AA426,".",IF(OPER!$AB426&lt;=HOUR(AE$7),MAX($Q331:AC331,0)+1,".")),","),IF(MAX($Q331:AC331,0)=OPER!$AA426,".",IF(OPER!$AB426&lt;=HOUR(AE$7),MAX($Q331:AC331,0)+1,".")))</f>
        <v>,</v>
      </c>
      <c r="AE331" s="269" t="str">
        <f>IF($E331=$E330,IF(AF330=".",IF(MAX($Q331:AD331,0)=OPER!$AA426,".",IF(OPER!$AB426&lt;=HOUR(AF$7),MAX($Q331:AD331,0)+1,".")),","),IF(MAX($Q331:AD331,0)=OPER!$AA426,".",IF(OPER!$AB426&lt;=HOUR(AF$7),MAX($Q331:AD331,0)+1,".")))</f>
        <v>,</v>
      </c>
      <c r="AF331" s="270" t="str">
        <f>IF($E331=$E330,IF(AG330=".",IF(MAX($Q331:AE331,0)=OPER!$AA426,".",IF(OPER!$AB426&lt;=HOUR(AG$7),MAX($Q331:AE331,0)+1,".")),","),IF(MAX($Q331:AE331,0)=OPER!$AA426,".",IF(OPER!$AB426&lt;=HOUR(AG$7),MAX($Q331:AE331,0)+1,".")))</f>
        <v>,</v>
      </c>
      <c r="AG331" s="271" t="str">
        <f>IF($E331=$E330,IF(AH330=".",IF(MAX($Q331:AF331,0)=OPER!$AA426,".",IF(OPER!$AB426&lt;=HOUR(AH$7),MAX($Q331:AF331,0)+1,".")),","),IF(MAX($Q331:AF331,0)=OPER!$AA426,".",IF(OPER!$AB426&lt;=HOUR(AH$7),MAX($Q331:AF331,0)+1,".")))</f>
        <v>,</v>
      </c>
      <c r="AH331" s="269" t="str">
        <f>IF($E331=$E330,IF(AI330=".",IF(MAX($Q331:AG331,0)=OPER!$AA426,".",IF(OPER!$AB426&lt;=HOUR(AI$7),MAX($Q331:AG331,0)+1,".")),","),IF(MAX($Q331:AG331,0)=OPER!$AA426,".",IF(OPER!$AB426&lt;=HOUR(AI$7),MAX($Q331:AG331,0)+1,".")))</f>
        <v>,</v>
      </c>
      <c r="AI331" s="269" t="str">
        <f>IF($E331=$E330,IF(AJ330=".",IF(MAX($Q331:AH331,0)=OPER!$AA426,".",IF(OPER!$AB426&lt;=HOUR(AJ$7),MAX($Q331:AH331,0)+1,".")),","),IF(MAX($Q331:AH331,0)=OPER!$AA426,".",IF(OPER!$AB426&lt;=HOUR(AJ$7),MAX($Q331:AH331,0)+1,".")))</f>
        <v>,</v>
      </c>
      <c r="AJ331" s="270" t="str">
        <f>IF($E331=$E330,IF(AK330=".",IF(MAX($Q331:AI331,0)=OPER!$AA426,".",IF(OPER!$AB426&lt;=HOUR(AK$7),MAX($Q331:AI331,0)+1,".")),","),IF(MAX($Q331:AI331,0)=OPER!$AA426,".",IF(OPER!$AB426&lt;=HOUR(AK$7),MAX($Q331:AI331,0)+1,".")))</f>
        <v>,</v>
      </c>
      <c r="AK331" s="271" t="str">
        <f>IF($E331=$E330,IF(AL330=".",IF(MAX($Q331:AJ331,0)=OPER!$AA426,".",IF(OPER!$AB426&lt;=HOUR(AL$7),MAX($Q331:AJ331,0)+1,".")),","),IF(MAX($Q331:AJ331,0)=OPER!$AA426,".",IF(OPER!$AB426&lt;=HOUR(AL$7),MAX($Q331:AJ331,0)+1,".")))</f>
        <v>,</v>
      </c>
      <c r="AL331" s="269" t="str">
        <f>IF($E331=$E330,IF(AM330=".",IF(MAX($Q331:AK331,0)=OPER!$AA426,".",IF(OPER!$AB426&lt;=HOUR(AM$7),MAX($Q331:AK331,0)+1,".")),","),IF(MAX($Q331:AK331,0)=OPER!$AA426,".",IF(OPER!$AB426&lt;=HOUR(AM$7),MAX($Q331:AK331,0)+1,".")))</f>
        <v>,</v>
      </c>
      <c r="AM331" s="269" t="str">
        <f>IF($E331=$E330,IF(AN330=".",IF(MAX($Q331:AL331,0)=OPER!$AA426,".",IF(OPER!$AB426&lt;=HOUR(AN$7),MAX($Q331:AL331,0)+1,".")),","),IF(MAX($Q331:AL331,0)=OPER!$AA426,".",IF(OPER!$AB426&lt;=HOUR(AN$7),MAX($Q331:AL331,0)+1,".")))</f>
        <v>,</v>
      </c>
      <c r="AN331" s="270" t="str">
        <f>IF($E331=$E330,IF(AO330=".",IF(MAX($Q331:AM331,0)=OPER!$AA426,".",IF(OPER!$AB426&lt;=HOUR(AO$7),MAX($Q331:AM331,0)+1,".")),","),IF(MAX($Q331:AM331,0)=OPER!$AA426,".",IF(OPER!$AB426&lt;=HOUR(AO$7),MAX($Q331:AM331,0)+1,".")))</f>
        <v>,</v>
      </c>
      <c r="AO331" s="271" t="str">
        <f>IF($E331=$E330,IF(AP330=".",IF(MAX($Q331:AN331,0)=OPER!$AA426,".",IF(OPER!$AB426&lt;=HOUR(AP$7),MAX($Q331:AN331,0)+1,".")),","),IF(MAX($Q331:AN331,0)=OPER!$AA426,".",IF(OPER!$AB426&lt;=HOUR(AP$7),MAX($Q331:AN331,0)+1,".")))</f>
        <v>,</v>
      </c>
      <c r="AP331" s="269" t="str">
        <f>IF($E331=$E330,IF(AQ330=".",IF(MAX($Q331:AO331,0)=OPER!$AA426,".",IF(OPER!$AB426&lt;=HOUR(AQ$7),MAX($Q331:AO331,0)+1,".")),","),IF(MAX($Q331:AO331,0)=OPER!$AA426,".",IF(OPER!$AB426&lt;=HOUR(AQ$7),MAX($Q331:AO331,0)+1,".")))</f>
        <v>,</v>
      </c>
      <c r="AQ331" s="269" t="str">
        <f>IF($E331=$E330,IF(AR330=".",IF(MAX($Q331:AP331,0)=OPER!$AA426,".",IF(OPER!$AB426&lt;=HOUR(AR$7),MAX($Q331:AP331,0)+1,".")),","),IF(MAX($Q331:AP331,0)=OPER!$AA426,".",IF(OPER!$AB426&lt;=HOUR(AR$7),MAX($Q331:AP331,0)+1,".")))</f>
        <v>,</v>
      </c>
      <c r="AR331" s="270" t="str">
        <f>IF($E331=$E330,IF(AS330=".",IF(MAX($Q331:AQ331,0)=OPER!$AA426,".",IF(OPER!$AB426&lt;=HOUR(AS$7),MAX($Q331:AQ331,0)+1,".")),","),IF(MAX($Q331:AQ331,0)=OPER!$AA426,".",IF(OPER!$AB426&lt;=HOUR(AS$7),MAX($Q331:AQ331,0)+1,".")))</f>
        <v>,</v>
      </c>
      <c r="AS331" s="271" t="str">
        <f>IF($E331=$E330,IF(AT330=".",IF(MAX($Q331:AR331,0)=OPER!$AA426,".",IF(OPER!$AB426&lt;=HOUR(AT$7),MAX($Q331:AR331,0)+1,".")),","),IF(MAX($Q331:AR331,0)=OPER!$AA426,".",IF(OPER!$AB426&lt;=HOUR(AT$7),MAX($Q331:AR331,0)+1,".")))</f>
        <v>,</v>
      </c>
      <c r="AT331" s="269" t="str">
        <f>IF($E331=$E330,IF(AU330=".",IF(MAX($Q331:AS331,0)=OPER!$AA426,".",IF(OPER!$AB426&lt;=HOUR(AU$7),MAX($Q331:AS331,0)+1,".")),","),IF(MAX($Q331:AS331,0)=OPER!$AA426,".",IF(OPER!$AB426&lt;=HOUR(AU$7),MAX($Q331:AS331,0)+1,".")))</f>
        <v>,</v>
      </c>
      <c r="AU331" s="269" t="str">
        <f>IF($E331=$E330,IF(AV330=".",IF(MAX($Q331:AT331,0)=OPER!$AA426,".",IF(OPER!$AB426&lt;=HOUR(AV$7),MAX($Q331:AT331,0)+1,".")),","),IF(MAX($Q331:AT331,0)=OPER!$AA426,".",IF(OPER!$AB426&lt;=HOUR(AV$7),MAX($Q331:AT331,0)+1,".")))</f>
        <v>,</v>
      </c>
      <c r="AV331" s="270" t="str">
        <f>IF($E331=$E330,IF(AW330=".",IF(MAX($Q331:AU331,0)=OPER!$AA426,".",IF(OPER!$AB426&lt;=HOUR(AW$7),MAX($Q331:AU331,0)+1,".")),","),IF(MAX($Q331:AU331,0)=OPER!$AA426,".",IF(OPER!$AB426&lt;=HOUR(AW$7),MAX($Q331:AU331,0)+1,".")))</f>
        <v>,</v>
      </c>
      <c r="AW331" s="271" t="str">
        <f>IF($E331=$E330,IF(AX330=".",IF(MAX($Q331:AV331,0)=OPER!$AA426,".",IF(OPER!$AB426&lt;=HOUR(AX$7),MAX($Q331:AV331,0)+1,".")),","),IF(MAX($Q331:AV331,0)=OPER!$AA426,".",IF(OPER!$AB426&lt;=HOUR(AX$7),MAX($Q331:AV331,0)+1,".")))</f>
        <v>,</v>
      </c>
      <c r="AX331" s="269" t="str">
        <f>IF($E331=$E330,IF(AY330=".",IF(MAX($Q331:AW331,0)=OPER!$AA426,".",IF(OPER!$AB426&lt;=HOUR(AY$7),MAX($Q331:AW331,0)+1,".")),","),IF(MAX($Q331:AW331,0)=OPER!$AA426,".",IF(OPER!$AB426&lt;=HOUR(AY$7),MAX($Q331:AW331,0)+1,".")))</f>
        <v>,</v>
      </c>
      <c r="AY331" s="269" t="str">
        <f>IF($E331=$E330,IF(AZ330=".",IF(MAX($Q331:AX331,0)=OPER!$AA426,".",IF(OPER!$AB426&lt;=HOUR(AZ$7),MAX($Q331:AX331,0)+1,".")),","),IF(MAX($Q331:AX331,0)=OPER!$AA426,".",IF(OPER!$AB426&lt;=HOUR(AZ$7),MAX($Q331:AX331,0)+1,".")))</f>
        <v>,</v>
      </c>
      <c r="AZ331" s="270" t="str">
        <f>IF($E331=$E330,IF(BA330=".",IF(MAX($Q331:AY331,0)=OPER!$AA426,".",IF(OPER!$AB426&lt;=HOUR(BA$7),MAX($Q331:AY331,0)+1,".")),","),IF(MAX($Q331:AY331,0)=OPER!$AA426,".",IF(OPER!$AB426&lt;=HOUR(BA$7),MAX($Q331:AY331,0)+1,".")))</f>
        <v>,</v>
      </c>
      <c r="BA331" s="30">
        <f>+OPER!AK325</f>
        <v>0</v>
      </c>
    </row>
    <row r="332" spans="1:53" ht="59.8" x14ac:dyDescent="0.2">
      <c r="A332" s="282" t="str">
        <f>IF(OPER!AF326=0,"",OPER!AF326)</f>
        <v/>
      </c>
      <c r="B332" s="109" t="str">
        <f>IF(OPER!V326=0,"",OPER!V326)</f>
        <v/>
      </c>
      <c r="C332" s="71" t="str">
        <f>IF(OPER!U326 = 0,"", OPER!U326)</f>
        <v/>
      </c>
      <c r="D332" s="30" t="str">
        <f t="shared" si="22"/>
        <v/>
      </c>
      <c r="E332" s="262" t="str">
        <f>IF(OPER!X326 = 0,"",OPER!X326)</f>
        <v/>
      </c>
      <c r="F332" s="262" t="str">
        <f>IF(OPER!I326 = 0,"",OPER!I326)</f>
        <v/>
      </c>
      <c r="G332" s="263" t="str">
        <f>IF(OPER!C326=0,"",OPER!C326)</f>
        <v/>
      </c>
      <c r="H332" s="30" t="str">
        <f>IF(OPER!R326 = 0,"",OPER!R326)</f>
        <v/>
      </c>
      <c r="I332" s="30" t="str">
        <f>IF(OPER!F326=0,"", OPER!F326)</f>
        <v/>
      </c>
      <c r="J332" s="108" t="str">
        <f>IF(OPER!G326=0,"",OPER!G326)</f>
        <v/>
      </c>
      <c r="K332" s="250">
        <f>+OPER!R326</f>
        <v>0</v>
      </c>
      <c r="L332" s="262">
        <f t="shared" si="23"/>
        <v>0</v>
      </c>
      <c r="M332" s="250">
        <f t="shared" si="24"/>
        <v>0</v>
      </c>
      <c r="N332" s="205" t="str">
        <f>IF(OPER!A326=0,"",OPER!A326)</f>
        <v/>
      </c>
      <c r="O332" s="73" t="str">
        <f>IF(OPER!AJ2182=0,"",OPER!AJ2182)</f>
        <v/>
      </c>
      <c r="P332" s="264" t="str">
        <f>IF(OPER!AH326="EJECUTADO","SI",IF(OPER!AH326="NO EJECUTADO","NO",""))</f>
        <v/>
      </c>
      <c r="Q332" s="264" t="str">
        <f>IF(OPER!AN326="EJECUTADO","SI",IF(OPER!AN326="NO EJECUTADO","NO",""))</f>
        <v/>
      </c>
      <c r="R332" s="221" t="str">
        <f>IFERROR(VLOOKUP(OPER!Z326,OPER!$AU$490:$AV$577,2,0),"NO ASIGNADO")</f>
        <v>NO ASIGNADO</v>
      </c>
      <c r="S332" s="6">
        <f>+OPER!AG326</f>
        <v>0</v>
      </c>
      <c r="T332" s="268" t="str">
        <f>IF($E332=$E331,IF(U331=".",IF(MAX($Q332:Q332,0)=OPER!$AA427,".",IF(OPER!$AB427&lt;=HOUR(U$7),MAX($Q332:Q332,0)+1,".")),","),IF(MAX($Q332:Q332,0)=OPER!$AA427,".",IF(OPER!$AB427&lt;=HOUR(U$7),MAX($Q332:Q332,0)+1,".")))</f>
        <v>,</v>
      </c>
      <c r="U332" s="269" t="str">
        <f>IF($E332=$E331,IF(V331=".",IF(MAX($Q332:T332,0)=OPER!$AA427,".",IF(OPER!$AB427&lt;=HOUR(V$7),MAX($Q332:T332,0)+1,".")),","),IF(MAX($Q332:T332,0)=OPER!$AA427,".",IF(OPER!$AB427&lt;=HOUR(V$7),MAX($Q332:T332,0)+1,".")))</f>
        <v>,</v>
      </c>
      <c r="V332" s="269" t="str">
        <f>IF($E332=$E331,IF(W331=".",IF(MAX($Q332:U332,0)=OPER!$AA427,".",IF(OPER!$AB427&lt;=HOUR(W$7),MAX($Q332:U332,0)+1,".")),","),IF(MAX($Q332:U332,0)=OPER!$AA427,".",IF(OPER!$AB427&lt;=HOUR(W$7),MAX($Q332:U332,0)+1,".")))</f>
        <v>,</v>
      </c>
      <c r="W332" s="269" t="str">
        <f>IF($E332=$E331,IF(X331=".",IF(MAX($Q332:V332,0)=OPER!$AA427,".",IF(OPER!$AB427&lt;=HOUR(X$7),MAX($Q332:V332,0)+1,".")),","),IF(MAX($Q332:V332,0)=OPER!$AA427,".",IF(OPER!$AB427&lt;=HOUR(X$7),MAX($Q332:V332,0)+1,".")))</f>
        <v>,</v>
      </c>
      <c r="X332" s="270" t="str">
        <f>IF($E332=$E331,IF(Y331=".",IF(MAX($Q332:W332,0)=OPER!$AA427,".",IF(OPER!$AB427&lt;=HOUR(Y$7),MAX($Q332:W332,0)+1,".")),","),IF(MAX($Q332:W332,0)=OPER!$AA427,".",IF(OPER!$AB427&lt;=HOUR(Y$7),MAX($Q332:W332,0)+1,".")))</f>
        <v>,</v>
      </c>
      <c r="Y332" s="271" t="str">
        <f>IF($E332=$E331,IF(Z331=".",IF(MAX($Q332:X332,0)=OPER!$AA427,".",IF(OPER!$AB427&lt;=HOUR(Z$7),MAX($Q332:X332,0)+1,".")),","),IF(MAX($Q332:X332,0)=OPER!$AA427,".",IF(OPER!$AB427&lt;=HOUR(Z$7),MAX($Q332:X332,0)+1,".")))</f>
        <v>,</v>
      </c>
      <c r="Z332" s="269" t="str">
        <f>IF($E332=$E331,IF(AA331=".",IF(MAX($Q332:Y332,0)=OPER!$AA427,".",IF(OPER!$AB427&lt;=HOUR(AA$7),MAX($Q332:Y332,0)+1,".")),","),IF(MAX($Q332:Y332,0)=OPER!$AA427,".",IF(OPER!$AB427&lt;=HOUR(AA$7),MAX($Q332:Y332,0)+1,".")))</f>
        <v>,</v>
      </c>
      <c r="AA332" s="269" t="str">
        <f>IF($E332=$E331,IF(AB331=".",IF(MAX($Q332:Z332,0)=OPER!$AA427,".",IF(OPER!$AB427&lt;=HOUR(AB$7),MAX($Q332:Z332,0)+1,".")),","),IF(MAX($Q332:Z332,0)=OPER!$AA427,".",IF(OPER!$AB427&lt;=HOUR(AB$7),MAX($Q332:Z332,0)+1,".")))</f>
        <v>,</v>
      </c>
      <c r="AB332" s="270" t="str">
        <f>IF($E332=$E331,IF(AC331=".",IF(MAX($Q332:AA332,0)=OPER!$AA427,".",IF(OPER!$AB427&lt;=HOUR(AC$7),MAX($Q332:AA332,0)+1,".")),","),IF(MAX($Q332:AA332,0)=OPER!$AA427,".",IF(OPER!$AB427&lt;=HOUR(AC$7),MAX($Q332:AA332,0)+1,".")))</f>
        <v>,</v>
      </c>
      <c r="AC332" s="271" t="str">
        <f>IF($E332=$E331,IF(AD331=".",IF(MAX($Q332:AB332,0)=OPER!$AA427,".",IF(OPER!$AB427&lt;=HOUR(AD$7),MAX($Q332:AB332,0)+1,".")),","),IF(MAX($Q332:AB332,0)=OPER!$AA427,".",IF(OPER!$AB427&lt;=HOUR(AD$7),MAX($Q332:AB332,0)+1,".")))</f>
        <v>,</v>
      </c>
      <c r="AD332" s="269" t="str">
        <f>IF($E332=$E331,IF(AE331=".",IF(MAX($Q332:AC332,0)=OPER!$AA427,".",IF(OPER!$AB427&lt;=HOUR(AE$7),MAX($Q332:AC332,0)+1,".")),","),IF(MAX($Q332:AC332,0)=OPER!$AA427,".",IF(OPER!$AB427&lt;=HOUR(AE$7),MAX($Q332:AC332,0)+1,".")))</f>
        <v>,</v>
      </c>
      <c r="AE332" s="269" t="str">
        <f>IF($E332=$E331,IF(AF331=".",IF(MAX($Q332:AD332,0)=OPER!$AA427,".",IF(OPER!$AB427&lt;=HOUR(AF$7),MAX($Q332:AD332,0)+1,".")),","),IF(MAX($Q332:AD332,0)=OPER!$AA427,".",IF(OPER!$AB427&lt;=HOUR(AF$7),MAX($Q332:AD332,0)+1,".")))</f>
        <v>,</v>
      </c>
      <c r="AF332" s="270" t="str">
        <f>IF($E332=$E331,IF(AG331=".",IF(MAX($Q332:AE332,0)=OPER!$AA427,".",IF(OPER!$AB427&lt;=HOUR(AG$7),MAX($Q332:AE332,0)+1,".")),","),IF(MAX($Q332:AE332,0)=OPER!$AA427,".",IF(OPER!$AB427&lt;=HOUR(AG$7),MAX($Q332:AE332,0)+1,".")))</f>
        <v>,</v>
      </c>
      <c r="AG332" s="271" t="str">
        <f>IF($E332=$E331,IF(AH331=".",IF(MAX($Q332:AF332,0)=OPER!$AA427,".",IF(OPER!$AB427&lt;=HOUR(AH$7),MAX($Q332:AF332,0)+1,".")),","),IF(MAX($Q332:AF332,0)=OPER!$AA427,".",IF(OPER!$AB427&lt;=HOUR(AH$7),MAX($Q332:AF332,0)+1,".")))</f>
        <v>,</v>
      </c>
      <c r="AH332" s="269" t="str">
        <f>IF($E332=$E331,IF(AI331=".",IF(MAX($Q332:AG332,0)=OPER!$AA427,".",IF(OPER!$AB427&lt;=HOUR(AI$7),MAX($Q332:AG332,0)+1,".")),","),IF(MAX($Q332:AG332,0)=OPER!$AA427,".",IF(OPER!$AB427&lt;=HOUR(AI$7),MAX($Q332:AG332,0)+1,".")))</f>
        <v>,</v>
      </c>
      <c r="AI332" s="269" t="str">
        <f>IF($E332=$E331,IF(AJ331=".",IF(MAX($Q332:AH332,0)=OPER!$AA427,".",IF(OPER!$AB427&lt;=HOUR(AJ$7),MAX($Q332:AH332,0)+1,".")),","),IF(MAX($Q332:AH332,0)=OPER!$AA427,".",IF(OPER!$AB427&lt;=HOUR(AJ$7),MAX($Q332:AH332,0)+1,".")))</f>
        <v>,</v>
      </c>
      <c r="AJ332" s="270" t="str">
        <f>IF($E332=$E331,IF(AK331=".",IF(MAX($Q332:AI332,0)=OPER!$AA427,".",IF(OPER!$AB427&lt;=HOUR(AK$7),MAX($Q332:AI332,0)+1,".")),","),IF(MAX($Q332:AI332,0)=OPER!$AA427,".",IF(OPER!$AB427&lt;=HOUR(AK$7),MAX($Q332:AI332,0)+1,".")))</f>
        <v>,</v>
      </c>
      <c r="AK332" s="271" t="str">
        <f>IF($E332=$E331,IF(AL331=".",IF(MAX($Q332:AJ332,0)=OPER!$AA427,".",IF(OPER!$AB427&lt;=HOUR(AL$7),MAX($Q332:AJ332,0)+1,".")),","),IF(MAX($Q332:AJ332,0)=OPER!$AA427,".",IF(OPER!$AB427&lt;=HOUR(AL$7),MAX($Q332:AJ332,0)+1,".")))</f>
        <v>,</v>
      </c>
      <c r="AL332" s="269" t="str">
        <f>IF($E332=$E331,IF(AM331=".",IF(MAX($Q332:AK332,0)=OPER!$AA427,".",IF(OPER!$AB427&lt;=HOUR(AM$7),MAX($Q332:AK332,0)+1,".")),","),IF(MAX($Q332:AK332,0)=OPER!$AA427,".",IF(OPER!$AB427&lt;=HOUR(AM$7),MAX($Q332:AK332,0)+1,".")))</f>
        <v>,</v>
      </c>
      <c r="AM332" s="269" t="str">
        <f>IF($E332=$E331,IF(AN331=".",IF(MAX($Q332:AL332,0)=OPER!$AA427,".",IF(OPER!$AB427&lt;=HOUR(AN$7),MAX($Q332:AL332,0)+1,".")),","),IF(MAX($Q332:AL332,0)=OPER!$AA427,".",IF(OPER!$AB427&lt;=HOUR(AN$7),MAX($Q332:AL332,0)+1,".")))</f>
        <v>,</v>
      </c>
      <c r="AN332" s="270" t="str">
        <f>IF($E332=$E331,IF(AO331=".",IF(MAX($Q332:AM332,0)=OPER!$AA427,".",IF(OPER!$AB427&lt;=HOUR(AO$7),MAX($Q332:AM332,0)+1,".")),","),IF(MAX($Q332:AM332,0)=OPER!$AA427,".",IF(OPER!$AB427&lt;=HOUR(AO$7),MAX($Q332:AM332,0)+1,".")))</f>
        <v>,</v>
      </c>
      <c r="AO332" s="271" t="str">
        <f>IF($E332=$E331,IF(AP331=".",IF(MAX($Q332:AN332,0)=OPER!$AA427,".",IF(OPER!$AB427&lt;=HOUR(AP$7),MAX($Q332:AN332,0)+1,".")),","),IF(MAX($Q332:AN332,0)=OPER!$AA427,".",IF(OPER!$AB427&lt;=HOUR(AP$7),MAX($Q332:AN332,0)+1,".")))</f>
        <v>,</v>
      </c>
      <c r="AP332" s="269" t="str">
        <f>IF($E332=$E331,IF(AQ331=".",IF(MAX($Q332:AO332,0)=OPER!$AA427,".",IF(OPER!$AB427&lt;=HOUR(AQ$7),MAX($Q332:AO332,0)+1,".")),","),IF(MAX($Q332:AO332,0)=OPER!$AA427,".",IF(OPER!$AB427&lt;=HOUR(AQ$7),MAX($Q332:AO332,0)+1,".")))</f>
        <v>,</v>
      </c>
      <c r="AQ332" s="269" t="str">
        <f>IF($E332=$E331,IF(AR331=".",IF(MAX($Q332:AP332,0)=OPER!$AA427,".",IF(OPER!$AB427&lt;=HOUR(AR$7),MAX($Q332:AP332,0)+1,".")),","),IF(MAX($Q332:AP332,0)=OPER!$AA427,".",IF(OPER!$AB427&lt;=HOUR(AR$7),MAX($Q332:AP332,0)+1,".")))</f>
        <v>,</v>
      </c>
      <c r="AR332" s="270" t="str">
        <f>IF($E332=$E331,IF(AS331=".",IF(MAX($Q332:AQ332,0)=OPER!$AA427,".",IF(OPER!$AB427&lt;=HOUR(AS$7),MAX($Q332:AQ332,0)+1,".")),","),IF(MAX($Q332:AQ332,0)=OPER!$AA427,".",IF(OPER!$AB427&lt;=HOUR(AS$7),MAX($Q332:AQ332,0)+1,".")))</f>
        <v>,</v>
      </c>
      <c r="AS332" s="271" t="str">
        <f>IF($E332=$E331,IF(AT331=".",IF(MAX($Q332:AR332,0)=OPER!$AA427,".",IF(OPER!$AB427&lt;=HOUR(AT$7),MAX($Q332:AR332,0)+1,".")),","),IF(MAX($Q332:AR332,0)=OPER!$AA427,".",IF(OPER!$AB427&lt;=HOUR(AT$7),MAX($Q332:AR332,0)+1,".")))</f>
        <v>,</v>
      </c>
      <c r="AT332" s="269" t="str">
        <f>IF($E332=$E331,IF(AU331=".",IF(MAX($Q332:AS332,0)=OPER!$AA427,".",IF(OPER!$AB427&lt;=HOUR(AU$7),MAX($Q332:AS332,0)+1,".")),","),IF(MAX($Q332:AS332,0)=OPER!$AA427,".",IF(OPER!$AB427&lt;=HOUR(AU$7),MAX($Q332:AS332,0)+1,".")))</f>
        <v>,</v>
      </c>
      <c r="AU332" s="269" t="str">
        <f>IF($E332=$E331,IF(AV331=".",IF(MAX($Q332:AT332,0)=OPER!$AA427,".",IF(OPER!$AB427&lt;=HOUR(AV$7),MAX($Q332:AT332,0)+1,".")),","),IF(MAX($Q332:AT332,0)=OPER!$AA427,".",IF(OPER!$AB427&lt;=HOUR(AV$7),MAX($Q332:AT332,0)+1,".")))</f>
        <v>,</v>
      </c>
      <c r="AV332" s="270" t="str">
        <f>IF($E332=$E331,IF(AW331=".",IF(MAX($Q332:AU332,0)=OPER!$AA427,".",IF(OPER!$AB427&lt;=HOUR(AW$7),MAX($Q332:AU332,0)+1,".")),","),IF(MAX($Q332:AU332,0)=OPER!$AA427,".",IF(OPER!$AB427&lt;=HOUR(AW$7),MAX($Q332:AU332,0)+1,".")))</f>
        <v>,</v>
      </c>
      <c r="AW332" s="271" t="str">
        <f>IF($E332=$E331,IF(AX331=".",IF(MAX($Q332:AV332,0)=OPER!$AA427,".",IF(OPER!$AB427&lt;=HOUR(AX$7),MAX($Q332:AV332,0)+1,".")),","),IF(MAX($Q332:AV332,0)=OPER!$AA427,".",IF(OPER!$AB427&lt;=HOUR(AX$7),MAX($Q332:AV332,0)+1,".")))</f>
        <v>,</v>
      </c>
      <c r="AX332" s="269" t="str">
        <f>IF($E332=$E331,IF(AY331=".",IF(MAX($Q332:AW332,0)=OPER!$AA427,".",IF(OPER!$AB427&lt;=HOUR(AY$7),MAX($Q332:AW332,0)+1,".")),","),IF(MAX($Q332:AW332,0)=OPER!$AA427,".",IF(OPER!$AB427&lt;=HOUR(AY$7),MAX($Q332:AW332,0)+1,".")))</f>
        <v>,</v>
      </c>
      <c r="AY332" s="269" t="str">
        <f>IF($E332=$E331,IF(AZ331=".",IF(MAX($Q332:AX332,0)=OPER!$AA427,".",IF(OPER!$AB427&lt;=HOUR(AZ$7),MAX($Q332:AX332,0)+1,".")),","),IF(MAX($Q332:AX332,0)=OPER!$AA427,".",IF(OPER!$AB427&lt;=HOUR(AZ$7),MAX($Q332:AX332,0)+1,".")))</f>
        <v>,</v>
      </c>
      <c r="AZ332" s="270" t="str">
        <f>IF($E332=$E331,IF(BA331=".",IF(MAX($Q332:AY332,0)=OPER!$AA427,".",IF(OPER!$AB427&lt;=HOUR(BA$7),MAX($Q332:AY332,0)+1,".")),","),IF(MAX($Q332:AY332,0)=OPER!$AA427,".",IF(OPER!$AB427&lt;=HOUR(BA$7),MAX($Q332:AY332,0)+1,".")))</f>
        <v>,</v>
      </c>
      <c r="BA332" s="30">
        <f>+OPER!AK326</f>
        <v>0</v>
      </c>
    </row>
    <row r="333" spans="1:53" ht="59.8" x14ac:dyDescent="0.2">
      <c r="A333" s="282" t="str">
        <f>IF(OPER!AF327=0,"",OPER!AF327)</f>
        <v/>
      </c>
      <c r="B333" s="109" t="str">
        <f>IF(OPER!V327=0,"",OPER!V327)</f>
        <v/>
      </c>
      <c r="C333" s="71" t="str">
        <f>IF(OPER!U327 = 0,"", OPER!U327)</f>
        <v/>
      </c>
      <c r="D333" s="30" t="str">
        <f t="shared" si="22"/>
        <v/>
      </c>
      <c r="E333" s="262" t="str">
        <f>IF(OPER!X327 = 0,"",OPER!X327)</f>
        <v/>
      </c>
      <c r="F333" s="262" t="str">
        <f>IF(OPER!I327 = 0,"",OPER!I327)</f>
        <v/>
      </c>
      <c r="G333" s="263" t="str">
        <f>IF(OPER!C327=0,"",OPER!C327)</f>
        <v/>
      </c>
      <c r="H333" s="30" t="str">
        <f>IF(OPER!R327 = 0,"",OPER!R327)</f>
        <v/>
      </c>
      <c r="I333" s="30" t="str">
        <f>IF(OPER!F327=0,"", OPER!F327)</f>
        <v/>
      </c>
      <c r="J333" s="108" t="str">
        <f>IF(OPER!G327=0,"",OPER!G327)</f>
        <v/>
      </c>
      <c r="K333" s="250">
        <f>+OPER!R327</f>
        <v>0</v>
      </c>
      <c r="L333" s="262">
        <f t="shared" si="23"/>
        <v>0</v>
      </c>
      <c r="M333" s="250">
        <f t="shared" si="24"/>
        <v>0</v>
      </c>
      <c r="N333" s="205" t="str">
        <f>IF(OPER!A327=0,"",OPER!A327)</f>
        <v/>
      </c>
      <c r="O333" s="73" t="str">
        <f>IF(OPER!AJ2183=0,"",OPER!AJ2183)</f>
        <v/>
      </c>
      <c r="P333" s="264" t="str">
        <f>IF(OPER!AH327="EJECUTADO","SI",IF(OPER!AH327="NO EJECUTADO","NO",""))</f>
        <v/>
      </c>
      <c r="Q333" s="264" t="str">
        <f>IF(OPER!AN327="EJECUTADO","SI",IF(OPER!AN327="NO EJECUTADO","NO",""))</f>
        <v/>
      </c>
      <c r="R333" s="221" t="str">
        <f>IFERROR(VLOOKUP(OPER!Z327,OPER!$AU$490:$AV$577,2,0),"NO ASIGNADO")</f>
        <v>NO ASIGNADO</v>
      </c>
      <c r="S333" s="6">
        <f>+OPER!AG327</f>
        <v>0</v>
      </c>
      <c r="T333" s="268" t="str">
        <f>IF($E333=$E332,IF(U332=".",IF(MAX($Q333:Q333,0)=OPER!$AA428,".",IF(OPER!$AB428&lt;=HOUR(U$7),MAX($Q333:Q333,0)+1,".")),","),IF(MAX($Q333:Q333,0)=OPER!$AA428,".",IF(OPER!$AB428&lt;=HOUR(U$7),MAX($Q333:Q333,0)+1,".")))</f>
        <v>,</v>
      </c>
      <c r="U333" s="269" t="str">
        <f>IF($E333=$E332,IF(V332=".",IF(MAX($Q333:T333,0)=OPER!$AA428,".",IF(OPER!$AB428&lt;=HOUR(V$7),MAX($Q333:T333,0)+1,".")),","),IF(MAX($Q333:T333,0)=OPER!$AA428,".",IF(OPER!$AB428&lt;=HOUR(V$7),MAX($Q333:T333,0)+1,".")))</f>
        <v>,</v>
      </c>
      <c r="V333" s="269" t="str">
        <f>IF($E333=$E332,IF(W332=".",IF(MAX($Q333:U333,0)=OPER!$AA428,".",IF(OPER!$AB428&lt;=HOUR(W$7),MAX($Q333:U333,0)+1,".")),","),IF(MAX($Q333:U333,0)=OPER!$AA428,".",IF(OPER!$AB428&lt;=HOUR(W$7),MAX($Q333:U333,0)+1,".")))</f>
        <v>,</v>
      </c>
      <c r="W333" s="269" t="str">
        <f>IF($E333=$E332,IF(X332=".",IF(MAX($Q333:V333,0)=OPER!$AA428,".",IF(OPER!$AB428&lt;=HOUR(X$7),MAX($Q333:V333,0)+1,".")),","),IF(MAX($Q333:V333,0)=OPER!$AA428,".",IF(OPER!$AB428&lt;=HOUR(X$7),MAX($Q333:V333,0)+1,".")))</f>
        <v>,</v>
      </c>
      <c r="X333" s="270" t="str">
        <f>IF($E333=$E332,IF(Y332=".",IF(MAX($Q333:W333,0)=OPER!$AA428,".",IF(OPER!$AB428&lt;=HOUR(Y$7),MAX($Q333:W333,0)+1,".")),","),IF(MAX($Q333:W333,0)=OPER!$AA428,".",IF(OPER!$AB428&lt;=HOUR(Y$7),MAX($Q333:W333,0)+1,".")))</f>
        <v>,</v>
      </c>
      <c r="Y333" s="271" t="str">
        <f>IF($E333=$E332,IF(Z332=".",IF(MAX($Q333:X333,0)=OPER!$AA428,".",IF(OPER!$AB428&lt;=HOUR(Z$7),MAX($Q333:X333,0)+1,".")),","),IF(MAX($Q333:X333,0)=OPER!$AA428,".",IF(OPER!$AB428&lt;=HOUR(Z$7),MAX($Q333:X333,0)+1,".")))</f>
        <v>,</v>
      </c>
      <c r="Z333" s="269" t="str">
        <f>IF($E333=$E332,IF(AA332=".",IF(MAX($Q333:Y333,0)=OPER!$AA428,".",IF(OPER!$AB428&lt;=HOUR(AA$7),MAX($Q333:Y333,0)+1,".")),","),IF(MAX($Q333:Y333,0)=OPER!$AA428,".",IF(OPER!$AB428&lt;=HOUR(AA$7),MAX($Q333:Y333,0)+1,".")))</f>
        <v>,</v>
      </c>
      <c r="AA333" s="269" t="str">
        <f>IF($E333=$E332,IF(AB332=".",IF(MAX($Q333:Z333,0)=OPER!$AA428,".",IF(OPER!$AB428&lt;=HOUR(AB$7),MAX($Q333:Z333,0)+1,".")),","),IF(MAX($Q333:Z333,0)=OPER!$AA428,".",IF(OPER!$AB428&lt;=HOUR(AB$7),MAX($Q333:Z333,0)+1,".")))</f>
        <v>,</v>
      </c>
      <c r="AB333" s="270" t="str">
        <f>IF($E333=$E332,IF(AC332=".",IF(MAX($Q333:AA333,0)=OPER!$AA428,".",IF(OPER!$AB428&lt;=HOUR(AC$7),MAX($Q333:AA333,0)+1,".")),","),IF(MAX($Q333:AA333,0)=OPER!$AA428,".",IF(OPER!$AB428&lt;=HOUR(AC$7),MAX($Q333:AA333,0)+1,".")))</f>
        <v>,</v>
      </c>
      <c r="AC333" s="271" t="str">
        <f>IF($E333=$E332,IF(AD332=".",IF(MAX($Q333:AB333,0)=OPER!$AA428,".",IF(OPER!$AB428&lt;=HOUR(AD$7),MAX($Q333:AB333,0)+1,".")),","),IF(MAX($Q333:AB333,0)=OPER!$AA428,".",IF(OPER!$AB428&lt;=HOUR(AD$7),MAX($Q333:AB333,0)+1,".")))</f>
        <v>,</v>
      </c>
      <c r="AD333" s="269" t="str">
        <f>IF($E333=$E332,IF(AE332=".",IF(MAX($Q333:AC333,0)=OPER!$AA428,".",IF(OPER!$AB428&lt;=HOUR(AE$7),MAX($Q333:AC333,0)+1,".")),","),IF(MAX($Q333:AC333,0)=OPER!$AA428,".",IF(OPER!$AB428&lt;=HOUR(AE$7),MAX($Q333:AC333,0)+1,".")))</f>
        <v>,</v>
      </c>
      <c r="AE333" s="269" t="str">
        <f>IF($E333=$E332,IF(AF332=".",IF(MAX($Q333:AD333,0)=OPER!$AA428,".",IF(OPER!$AB428&lt;=HOUR(AF$7),MAX($Q333:AD333,0)+1,".")),","),IF(MAX($Q333:AD333,0)=OPER!$AA428,".",IF(OPER!$AB428&lt;=HOUR(AF$7),MAX($Q333:AD333,0)+1,".")))</f>
        <v>,</v>
      </c>
      <c r="AF333" s="270" t="str">
        <f>IF($E333=$E332,IF(AG332=".",IF(MAX($Q333:AE333,0)=OPER!$AA428,".",IF(OPER!$AB428&lt;=HOUR(AG$7),MAX($Q333:AE333,0)+1,".")),","),IF(MAX($Q333:AE333,0)=OPER!$AA428,".",IF(OPER!$AB428&lt;=HOUR(AG$7),MAX($Q333:AE333,0)+1,".")))</f>
        <v>,</v>
      </c>
      <c r="AG333" s="271" t="str">
        <f>IF($E333=$E332,IF(AH332=".",IF(MAX($Q333:AF333,0)=OPER!$AA428,".",IF(OPER!$AB428&lt;=HOUR(AH$7),MAX($Q333:AF333,0)+1,".")),","),IF(MAX($Q333:AF333,0)=OPER!$AA428,".",IF(OPER!$AB428&lt;=HOUR(AH$7),MAX($Q333:AF333,0)+1,".")))</f>
        <v>,</v>
      </c>
      <c r="AH333" s="269" t="str">
        <f>IF($E333=$E332,IF(AI332=".",IF(MAX($Q333:AG333,0)=OPER!$AA428,".",IF(OPER!$AB428&lt;=HOUR(AI$7),MAX($Q333:AG333,0)+1,".")),","),IF(MAX($Q333:AG333,0)=OPER!$AA428,".",IF(OPER!$AB428&lt;=HOUR(AI$7),MAX($Q333:AG333,0)+1,".")))</f>
        <v>,</v>
      </c>
      <c r="AI333" s="269" t="str">
        <f>IF($E333=$E332,IF(AJ332=".",IF(MAX($Q333:AH333,0)=OPER!$AA428,".",IF(OPER!$AB428&lt;=HOUR(AJ$7),MAX($Q333:AH333,0)+1,".")),","),IF(MAX($Q333:AH333,0)=OPER!$AA428,".",IF(OPER!$AB428&lt;=HOUR(AJ$7),MAX($Q333:AH333,0)+1,".")))</f>
        <v>,</v>
      </c>
      <c r="AJ333" s="270" t="str">
        <f>IF($E333=$E332,IF(AK332=".",IF(MAX($Q333:AI333,0)=OPER!$AA428,".",IF(OPER!$AB428&lt;=HOUR(AK$7),MAX($Q333:AI333,0)+1,".")),","),IF(MAX($Q333:AI333,0)=OPER!$AA428,".",IF(OPER!$AB428&lt;=HOUR(AK$7),MAX($Q333:AI333,0)+1,".")))</f>
        <v>,</v>
      </c>
      <c r="AK333" s="271" t="str">
        <f>IF($E333=$E332,IF(AL332=".",IF(MAX($Q333:AJ333,0)=OPER!$AA428,".",IF(OPER!$AB428&lt;=HOUR(AL$7),MAX($Q333:AJ333,0)+1,".")),","),IF(MAX($Q333:AJ333,0)=OPER!$AA428,".",IF(OPER!$AB428&lt;=HOUR(AL$7),MAX($Q333:AJ333,0)+1,".")))</f>
        <v>,</v>
      </c>
      <c r="AL333" s="269" t="str">
        <f>IF($E333=$E332,IF(AM332=".",IF(MAX($Q333:AK333,0)=OPER!$AA428,".",IF(OPER!$AB428&lt;=HOUR(AM$7),MAX($Q333:AK333,0)+1,".")),","),IF(MAX($Q333:AK333,0)=OPER!$AA428,".",IF(OPER!$AB428&lt;=HOUR(AM$7),MAX($Q333:AK333,0)+1,".")))</f>
        <v>,</v>
      </c>
      <c r="AM333" s="269" t="str">
        <f>IF($E333=$E332,IF(AN332=".",IF(MAX($Q333:AL333,0)=OPER!$AA428,".",IF(OPER!$AB428&lt;=HOUR(AN$7),MAX($Q333:AL333,0)+1,".")),","),IF(MAX($Q333:AL333,0)=OPER!$AA428,".",IF(OPER!$AB428&lt;=HOUR(AN$7),MAX($Q333:AL333,0)+1,".")))</f>
        <v>,</v>
      </c>
      <c r="AN333" s="270" t="str">
        <f>IF($E333=$E332,IF(AO332=".",IF(MAX($Q333:AM333,0)=OPER!$AA428,".",IF(OPER!$AB428&lt;=HOUR(AO$7),MAX($Q333:AM333,0)+1,".")),","),IF(MAX($Q333:AM333,0)=OPER!$AA428,".",IF(OPER!$AB428&lt;=HOUR(AO$7),MAX($Q333:AM333,0)+1,".")))</f>
        <v>,</v>
      </c>
      <c r="AO333" s="271" t="str">
        <f>IF($E333=$E332,IF(AP332=".",IF(MAX($Q333:AN333,0)=OPER!$AA428,".",IF(OPER!$AB428&lt;=HOUR(AP$7),MAX($Q333:AN333,0)+1,".")),","),IF(MAX($Q333:AN333,0)=OPER!$AA428,".",IF(OPER!$AB428&lt;=HOUR(AP$7),MAX($Q333:AN333,0)+1,".")))</f>
        <v>,</v>
      </c>
      <c r="AP333" s="269" t="str">
        <f>IF($E333=$E332,IF(AQ332=".",IF(MAX($Q333:AO333,0)=OPER!$AA428,".",IF(OPER!$AB428&lt;=HOUR(AQ$7),MAX($Q333:AO333,0)+1,".")),","),IF(MAX($Q333:AO333,0)=OPER!$AA428,".",IF(OPER!$AB428&lt;=HOUR(AQ$7),MAX($Q333:AO333,0)+1,".")))</f>
        <v>,</v>
      </c>
      <c r="AQ333" s="269" t="str">
        <f>IF($E333=$E332,IF(AR332=".",IF(MAX($Q333:AP333,0)=OPER!$AA428,".",IF(OPER!$AB428&lt;=HOUR(AR$7),MAX($Q333:AP333,0)+1,".")),","),IF(MAX($Q333:AP333,0)=OPER!$AA428,".",IF(OPER!$AB428&lt;=HOUR(AR$7),MAX($Q333:AP333,0)+1,".")))</f>
        <v>,</v>
      </c>
      <c r="AR333" s="270" t="str">
        <f>IF($E333=$E332,IF(AS332=".",IF(MAX($Q333:AQ333,0)=OPER!$AA428,".",IF(OPER!$AB428&lt;=HOUR(AS$7),MAX($Q333:AQ333,0)+1,".")),","),IF(MAX($Q333:AQ333,0)=OPER!$AA428,".",IF(OPER!$AB428&lt;=HOUR(AS$7),MAX($Q333:AQ333,0)+1,".")))</f>
        <v>,</v>
      </c>
      <c r="AS333" s="271" t="str">
        <f>IF($E333=$E332,IF(AT332=".",IF(MAX($Q333:AR333,0)=OPER!$AA428,".",IF(OPER!$AB428&lt;=HOUR(AT$7),MAX($Q333:AR333,0)+1,".")),","),IF(MAX($Q333:AR333,0)=OPER!$AA428,".",IF(OPER!$AB428&lt;=HOUR(AT$7),MAX($Q333:AR333,0)+1,".")))</f>
        <v>,</v>
      </c>
      <c r="AT333" s="269" t="str">
        <f>IF($E333=$E332,IF(AU332=".",IF(MAX($Q333:AS333,0)=OPER!$AA428,".",IF(OPER!$AB428&lt;=HOUR(AU$7),MAX($Q333:AS333,0)+1,".")),","),IF(MAX($Q333:AS333,0)=OPER!$AA428,".",IF(OPER!$AB428&lt;=HOUR(AU$7),MAX($Q333:AS333,0)+1,".")))</f>
        <v>,</v>
      </c>
      <c r="AU333" s="269" t="str">
        <f>IF($E333=$E332,IF(AV332=".",IF(MAX($Q333:AT333,0)=OPER!$AA428,".",IF(OPER!$AB428&lt;=HOUR(AV$7),MAX($Q333:AT333,0)+1,".")),","),IF(MAX($Q333:AT333,0)=OPER!$AA428,".",IF(OPER!$AB428&lt;=HOUR(AV$7),MAX($Q333:AT333,0)+1,".")))</f>
        <v>,</v>
      </c>
      <c r="AV333" s="270" t="str">
        <f>IF($E333=$E332,IF(AW332=".",IF(MAX($Q333:AU333,0)=OPER!$AA428,".",IF(OPER!$AB428&lt;=HOUR(AW$7),MAX($Q333:AU333,0)+1,".")),","),IF(MAX($Q333:AU333,0)=OPER!$AA428,".",IF(OPER!$AB428&lt;=HOUR(AW$7),MAX($Q333:AU333,0)+1,".")))</f>
        <v>,</v>
      </c>
      <c r="AW333" s="271" t="str">
        <f>IF($E333=$E332,IF(AX332=".",IF(MAX($Q333:AV333,0)=OPER!$AA428,".",IF(OPER!$AB428&lt;=HOUR(AX$7),MAX($Q333:AV333,0)+1,".")),","),IF(MAX($Q333:AV333,0)=OPER!$AA428,".",IF(OPER!$AB428&lt;=HOUR(AX$7),MAX($Q333:AV333,0)+1,".")))</f>
        <v>,</v>
      </c>
      <c r="AX333" s="269" t="str">
        <f>IF($E333=$E332,IF(AY332=".",IF(MAX($Q333:AW333,0)=OPER!$AA428,".",IF(OPER!$AB428&lt;=HOUR(AY$7),MAX($Q333:AW333,0)+1,".")),","),IF(MAX($Q333:AW333,0)=OPER!$AA428,".",IF(OPER!$AB428&lt;=HOUR(AY$7),MAX($Q333:AW333,0)+1,".")))</f>
        <v>,</v>
      </c>
      <c r="AY333" s="269" t="str">
        <f>IF($E333=$E332,IF(AZ332=".",IF(MAX($Q333:AX333,0)=OPER!$AA428,".",IF(OPER!$AB428&lt;=HOUR(AZ$7),MAX($Q333:AX333,0)+1,".")),","),IF(MAX($Q333:AX333,0)=OPER!$AA428,".",IF(OPER!$AB428&lt;=HOUR(AZ$7),MAX($Q333:AX333,0)+1,".")))</f>
        <v>,</v>
      </c>
      <c r="AZ333" s="270" t="str">
        <f>IF($E333=$E332,IF(BA332=".",IF(MAX($Q333:AY333,0)=OPER!$AA428,".",IF(OPER!$AB428&lt;=HOUR(BA$7),MAX($Q333:AY333,0)+1,".")),","),IF(MAX($Q333:AY333,0)=OPER!$AA428,".",IF(OPER!$AB428&lt;=HOUR(BA$7),MAX($Q333:AY333,0)+1,".")))</f>
        <v>,</v>
      </c>
      <c r="BA333" s="30">
        <f>+OPER!AK327</f>
        <v>0</v>
      </c>
    </row>
    <row r="334" spans="1:53" ht="59.8" x14ac:dyDescent="0.2">
      <c r="A334" s="282" t="str">
        <f>IF(OPER!AF328=0,"",OPER!AF328)</f>
        <v/>
      </c>
      <c r="B334" s="109" t="str">
        <f>IF(OPER!V328=0,"",OPER!V328)</f>
        <v/>
      </c>
      <c r="C334" s="71" t="str">
        <f>IF(OPER!U328 = 0,"", OPER!U328)</f>
        <v/>
      </c>
      <c r="D334" s="30" t="str">
        <f t="shared" si="22"/>
        <v/>
      </c>
      <c r="E334" s="262" t="str">
        <f>IF(OPER!X328 = 0,"",OPER!X328)</f>
        <v/>
      </c>
      <c r="F334" s="262" t="str">
        <f>IF(OPER!I328 = 0,"",OPER!I328)</f>
        <v/>
      </c>
      <c r="G334" s="263" t="str">
        <f>IF(OPER!C328=0,"",OPER!C328)</f>
        <v/>
      </c>
      <c r="H334" s="30" t="str">
        <f>IF(OPER!R328 = 0,"",OPER!R328)</f>
        <v/>
      </c>
      <c r="I334" s="30" t="str">
        <f>IF(OPER!F328=0,"", OPER!F328)</f>
        <v/>
      </c>
      <c r="J334" s="108" t="str">
        <f>IF(OPER!G328=0,"",OPER!G328)</f>
        <v/>
      </c>
      <c r="K334" s="250">
        <f>+OPER!R328</f>
        <v>0</v>
      </c>
      <c r="L334" s="262">
        <f t="shared" si="23"/>
        <v>0</v>
      </c>
      <c r="M334" s="250">
        <f t="shared" si="24"/>
        <v>0</v>
      </c>
      <c r="N334" s="205" t="str">
        <f>IF(OPER!A328=0,"",OPER!A328)</f>
        <v/>
      </c>
      <c r="O334" s="73" t="str">
        <f>IF(OPER!AJ2184=0,"",OPER!AJ2184)</f>
        <v/>
      </c>
      <c r="P334" s="264" t="str">
        <f>IF(OPER!AH328="EJECUTADO","SI",IF(OPER!AH328="NO EJECUTADO","NO",""))</f>
        <v/>
      </c>
      <c r="Q334" s="264" t="str">
        <f>IF(OPER!AN328="EJECUTADO","SI",IF(OPER!AN328="NO EJECUTADO","NO",""))</f>
        <v/>
      </c>
      <c r="R334" s="221" t="str">
        <f>IFERROR(VLOOKUP(OPER!Z328,OPER!$AU$490:$AV$577,2,0),"NO ASIGNADO")</f>
        <v>NO ASIGNADO</v>
      </c>
      <c r="S334" s="6">
        <f>+OPER!AG328</f>
        <v>0</v>
      </c>
      <c r="T334" s="268" t="str">
        <f>IF($E334=$E333,IF(U333=".",IF(MAX($Q334:Q334,0)=OPER!$AA429,".",IF(OPER!$AB429&lt;=HOUR(U$7),MAX($Q334:Q334,0)+1,".")),","),IF(MAX($Q334:Q334,0)=OPER!$AA429,".",IF(OPER!$AB429&lt;=HOUR(U$7),MAX($Q334:Q334,0)+1,".")))</f>
        <v>,</v>
      </c>
      <c r="U334" s="269" t="str">
        <f>IF($E334=$E333,IF(V333=".",IF(MAX($Q334:T334,0)=OPER!$AA429,".",IF(OPER!$AB429&lt;=HOUR(V$7),MAX($Q334:T334,0)+1,".")),","),IF(MAX($Q334:T334,0)=OPER!$AA429,".",IF(OPER!$AB429&lt;=HOUR(V$7),MAX($Q334:T334,0)+1,".")))</f>
        <v>,</v>
      </c>
      <c r="V334" s="269" t="str">
        <f>IF($E334=$E333,IF(W333=".",IF(MAX($Q334:U334,0)=OPER!$AA429,".",IF(OPER!$AB429&lt;=HOUR(W$7),MAX($Q334:U334,0)+1,".")),","),IF(MAX($Q334:U334,0)=OPER!$AA429,".",IF(OPER!$AB429&lt;=HOUR(W$7),MAX($Q334:U334,0)+1,".")))</f>
        <v>,</v>
      </c>
      <c r="W334" s="269" t="str">
        <f>IF($E334=$E333,IF(X333=".",IF(MAX($Q334:V334,0)=OPER!$AA429,".",IF(OPER!$AB429&lt;=HOUR(X$7),MAX($Q334:V334,0)+1,".")),","),IF(MAX($Q334:V334,0)=OPER!$AA429,".",IF(OPER!$AB429&lt;=HOUR(X$7),MAX($Q334:V334,0)+1,".")))</f>
        <v>,</v>
      </c>
      <c r="X334" s="270" t="str">
        <f>IF($E334=$E333,IF(Y333=".",IF(MAX($Q334:W334,0)=OPER!$AA429,".",IF(OPER!$AB429&lt;=HOUR(Y$7),MAX($Q334:W334,0)+1,".")),","),IF(MAX($Q334:W334,0)=OPER!$AA429,".",IF(OPER!$AB429&lt;=HOUR(Y$7),MAX($Q334:W334,0)+1,".")))</f>
        <v>,</v>
      </c>
      <c r="Y334" s="271" t="str">
        <f>IF($E334=$E333,IF(Z333=".",IF(MAX($Q334:X334,0)=OPER!$AA429,".",IF(OPER!$AB429&lt;=HOUR(Z$7),MAX($Q334:X334,0)+1,".")),","),IF(MAX($Q334:X334,0)=OPER!$AA429,".",IF(OPER!$AB429&lt;=HOUR(Z$7),MAX($Q334:X334,0)+1,".")))</f>
        <v>,</v>
      </c>
      <c r="Z334" s="269" t="str">
        <f>IF($E334=$E333,IF(AA333=".",IF(MAX($Q334:Y334,0)=OPER!$AA429,".",IF(OPER!$AB429&lt;=HOUR(AA$7),MAX($Q334:Y334,0)+1,".")),","),IF(MAX($Q334:Y334,0)=OPER!$AA429,".",IF(OPER!$AB429&lt;=HOUR(AA$7),MAX($Q334:Y334,0)+1,".")))</f>
        <v>,</v>
      </c>
      <c r="AA334" s="269" t="str">
        <f>IF($E334=$E333,IF(AB333=".",IF(MAX($Q334:Z334,0)=OPER!$AA429,".",IF(OPER!$AB429&lt;=HOUR(AB$7),MAX($Q334:Z334,0)+1,".")),","),IF(MAX($Q334:Z334,0)=OPER!$AA429,".",IF(OPER!$AB429&lt;=HOUR(AB$7),MAX($Q334:Z334,0)+1,".")))</f>
        <v>,</v>
      </c>
      <c r="AB334" s="270" t="str">
        <f>IF($E334=$E333,IF(AC333=".",IF(MAX($Q334:AA334,0)=OPER!$AA429,".",IF(OPER!$AB429&lt;=HOUR(AC$7),MAX($Q334:AA334,0)+1,".")),","),IF(MAX($Q334:AA334,0)=OPER!$AA429,".",IF(OPER!$AB429&lt;=HOUR(AC$7),MAX($Q334:AA334,0)+1,".")))</f>
        <v>,</v>
      </c>
      <c r="AC334" s="271" t="str">
        <f>IF($E334=$E333,IF(AD333=".",IF(MAX($Q334:AB334,0)=OPER!$AA429,".",IF(OPER!$AB429&lt;=HOUR(AD$7),MAX($Q334:AB334,0)+1,".")),","),IF(MAX($Q334:AB334,0)=OPER!$AA429,".",IF(OPER!$AB429&lt;=HOUR(AD$7),MAX($Q334:AB334,0)+1,".")))</f>
        <v>,</v>
      </c>
      <c r="AD334" s="269" t="str">
        <f>IF($E334=$E333,IF(AE333=".",IF(MAX($Q334:AC334,0)=OPER!$AA429,".",IF(OPER!$AB429&lt;=HOUR(AE$7),MAX($Q334:AC334,0)+1,".")),","),IF(MAX($Q334:AC334,0)=OPER!$AA429,".",IF(OPER!$AB429&lt;=HOUR(AE$7),MAX($Q334:AC334,0)+1,".")))</f>
        <v>,</v>
      </c>
      <c r="AE334" s="269" t="str">
        <f>IF($E334=$E333,IF(AF333=".",IF(MAX($Q334:AD334,0)=OPER!$AA429,".",IF(OPER!$AB429&lt;=HOUR(AF$7),MAX($Q334:AD334,0)+1,".")),","),IF(MAX($Q334:AD334,0)=OPER!$AA429,".",IF(OPER!$AB429&lt;=HOUR(AF$7),MAX($Q334:AD334,0)+1,".")))</f>
        <v>,</v>
      </c>
      <c r="AF334" s="270" t="str">
        <f>IF($E334=$E333,IF(AG333=".",IF(MAX($Q334:AE334,0)=OPER!$AA429,".",IF(OPER!$AB429&lt;=HOUR(AG$7),MAX($Q334:AE334,0)+1,".")),","),IF(MAX($Q334:AE334,0)=OPER!$AA429,".",IF(OPER!$AB429&lt;=HOUR(AG$7),MAX($Q334:AE334,0)+1,".")))</f>
        <v>,</v>
      </c>
      <c r="AG334" s="271" t="str">
        <f>IF($E334=$E333,IF(AH333=".",IF(MAX($Q334:AF334,0)=OPER!$AA429,".",IF(OPER!$AB429&lt;=HOUR(AH$7),MAX($Q334:AF334,0)+1,".")),","),IF(MAX($Q334:AF334,0)=OPER!$AA429,".",IF(OPER!$AB429&lt;=HOUR(AH$7),MAX($Q334:AF334,0)+1,".")))</f>
        <v>,</v>
      </c>
      <c r="AH334" s="269" t="str">
        <f>IF($E334=$E333,IF(AI333=".",IF(MAX($Q334:AG334,0)=OPER!$AA429,".",IF(OPER!$AB429&lt;=HOUR(AI$7),MAX($Q334:AG334,0)+1,".")),","),IF(MAX($Q334:AG334,0)=OPER!$AA429,".",IF(OPER!$AB429&lt;=HOUR(AI$7),MAX($Q334:AG334,0)+1,".")))</f>
        <v>,</v>
      </c>
      <c r="AI334" s="269" t="str">
        <f>IF($E334=$E333,IF(AJ333=".",IF(MAX($Q334:AH334,0)=OPER!$AA429,".",IF(OPER!$AB429&lt;=HOUR(AJ$7),MAX($Q334:AH334,0)+1,".")),","),IF(MAX($Q334:AH334,0)=OPER!$AA429,".",IF(OPER!$AB429&lt;=HOUR(AJ$7),MAX($Q334:AH334,0)+1,".")))</f>
        <v>,</v>
      </c>
      <c r="AJ334" s="270" t="str">
        <f>IF($E334=$E333,IF(AK333=".",IF(MAX($Q334:AI334,0)=OPER!$AA429,".",IF(OPER!$AB429&lt;=HOUR(AK$7),MAX($Q334:AI334,0)+1,".")),","),IF(MAX($Q334:AI334,0)=OPER!$AA429,".",IF(OPER!$AB429&lt;=HOUR(AK$7),MAX($Q334:AI334,0)+1,".")))</f>
        <v>,</v>
      </c>
      <c r="AK334" s="271" t="str">
        <f>IF($E334=$E333,IF(AL333=".",IF(MAX($Q334:AJ334,0)=OPER!$AA429,".",IF(OPER!$AB429&lt;=HOUR(AL$7),MAX($Q334:AJ334,0)+1,".")),","),IF(MAX($Q334:AJ334,0)=OPER!$AA429,".",IF(OPER!$AB429&lt;=HOUR(AL$7),MAX($Q334:AJ334,0)+1,".")))</f>
        <v>,</v>
      </c>
      <c r="AL334" s="269" t="str">
        <f>IF($E334=$E333,IF(AM333=".",IF(MAX($Q334:AK334,0)=OPER!$AA429,".",IF(OPER!$AB429&lt;=HOUR(AM$7),MAX($Q334:AK334,0)+1,".")),","),IF(MAX($Q334:AK334,0)=OPER!$AA429,".",IF(OPER!$AB429&lt;=HOUR(AM$7),MAX($Q334:AK334,0)+1,".")))</f>
        <v>,</v>
      </c>
      <c r="AM334" s="269" t="str">
        <f>IF($E334=$E333,IF(AN333=".",IF(MAX($Q334:AL334,0)=OPER!$AA429,".",IF(OPER!$AB429&lt;=HOUR(AN$7),MAX($Q334:AL334,0)+1,".")),","),IF(MAX($Q334:AL334,0)=OPER!$AA429,".",IF(OPER!$AB429&lt;=HOUR(AN$7),MAX($Q334:AL334,0)+1,".")))</f>
        <v>,</v>
      </c>
      <c r="AN334" s="270" t="str">
        <f>IF($E334=$E333,IF(AO333=".",IF(MAX($Q334:AM334,0)=OPER!$AA429,".",IF(OPER!$AB429&lt;=HOUR(AO$7),MAX($Q334:AM334,0)+1,".")),","),IF(MAX($Q334:AM334,0)=OPER!$AA429,".",IF(OPER!$AB429&lt;=HOUR(AO$7),MAX($Q334:AM334,0)+1,".")))</f>
        <v>,</v>
      </c>
      <c r="AO334" s="271" t="str">
        <f>IF($E334=$E333,IF(AP333=".",IF(MAX($Q334:AN334,0)=OPER!$AA429,".",IF(OPER!$AB429&lt;=HOUR(AP$7),MAX($Q334:AN334,0)+1,".")),","),IF(MAX($Q334:AN334,0)=OPER!$AA429,".",IF(OPER!$AB429&lt;=HOUR(AP$7),MAX($Q334:AN334,0)+1,".")))</f>
        <v>,</v>
      </c>
      <c r="AP334" s="269" t="str">
        <f>IF($E334=$E333,IF(AQ333=".",IF(MAX($Q334:AO334,0)=OPER!$AA429,".",IF(OPER!$AB429&lt;=HOUR(AQ$7),MAX($Q334:AO334,0)+1,".")),","),IF(MAX($Q334:AO334,0)=OPER!$AA429,".",IF(OPER!$AB429&lt;=HOUR(AQ$7),MAX($Q334:AO334,0)+1,".")))</f>
        <v>,</v>
      </c>
      <c r="AQ334" s="269" t="str">
        <f>IF($E334=$E333,IF(AR333=".",IF(MAX($Q334:AP334,0)=OPER!$AA429,".",IF(OPER!$AB429&lt;=HOUR(AR$7),MAX($Q334:AP334,0)+1,".")),","),IF(MAX($Q334:AP334,0)=OPER!$AA429,".",IF(OPER!$AB429&lt;=HOUR(AR$7),MAX($Q334:AP334,0)+1,".")))</f>
        <v>,</v>
      </c>
      <c r="AR334" s="270" t="str">
        <f>IF($E334=$E333,IF(AS333=".",IF(MAX($Q334:AQ334,0)=OPER!$AA429,".",IF(OPER!$AB429&lt;=HOUR(AS$7),MAX($Q334:AQ334,0)+1,".")),","),IF(MAX($Q334:AQ334,0)=OPER!$AA429,".",IF(OPER!$AB429&lt;=HOUR(AS$7),MAX($Q334:AQ334,0)+1,".")))</f>
        <v>,</v>
      </c>
      <c r="AS334" s="271" t="str">
        <f>IF($E334=$E333,IF(AT333=".",IF(MAX($Q334:AR334,0)=OPER!$AA429,".",IF(OPER!$AB429&lt;=HOUR(AT$7),MAX($Q334:AR334,0)+1,".")),","),IF(MAX($Q334:AR334,0)=OPER!$AA429,".",IF(OPER!$AB429&lt;=HOUR(AT$7),MAX($Q334:AR334,0)+1,".")))</f>
        <v>,</v>
      </c>
      <c r="AT334" s="269" t="str">
        <f>IF($E334=$E333,IF(AU333=".",IF(MAX($Q334:AS334,0)=OPER!$AA429,".",IF(OPER!$AB429&lt;=HOUR(AU$7),MAX($Q334:AS334,0)+1,".")),","),IF(MAX($Q334:AS334,0)=OPER!$AA429,".",IF(OPER!$AB429&lt;=HOUR(AU$7),MAX($Q334:AS334,0)+1,".")))</f>
        <v>,</v>
      </c>
      <c r="AU334" s="269" t="str">
        <f>IF($E334=$E333,IF(AV333=".",IF(MAX($Q334:AT334,0)=OPER!$AA429,".",IF(OPER!$AB429&lt;=HOUR(AV$7),MAX($Q334:AT334,0)+1,".")),","),IF(MAX($Q334:AT334,0)=OPER!$AA429,".",IF(OPER!$AB429&lt;=HOUR(AV$7),MAX($Q334:AT334,0)+1,".")))</f>
        <v>,</v>
      </c>
      <c r="AV334" s="270" t="str">
        <f>IF($E334=$E333,IF(AW333=".",IF(MAX($Q334:AU334,0)=OPER!$AA429,".",IF(OPER!$AB429&lt;=HOUR(AW$7),MAX($Q334:AU334,0)+1,".")),","),IF(MAX($Q334:AU334,0)=OPER!$AA429,".",IF(OPER!$AB429&lt;=HOUR(AW$7),MAX($Q334:AU334,0)+1,".")))</f>
        <v>,</v>
      </c>
      <c r="AW334" s="271" t="str">
        <f>IF($E334=$E333,IF(AX333=".",IF(MAX($Q334:AV334,0)=OPER!$AA429,".",IF(OPER!$AB429&lt;=HOUR(AX$7),MAX($Q334:AV334,0)+1,".")),","),IF(MAX($Q334:AV334,0)=OPER!$AA429,".",IF(OPER!$AB429&lt;=HOUR(AX$7),MAX($Q334:AV334,0)+1,".")))</f>
        <v>,</v>
      </c>
      <c r="AX334" s="269" t="str">
        <f>IF($E334=$E333,IF(AY333=".",IF(MAX($Q334:AW334,0)=OPER!$AA429,".",IF(OPER!$AB429&lt;=HOUR(AY$7),MAX($Q334:AW334,0)+1,".")),","),IF(MAX($Q334:AW334,0)=OPER!$AA429,".",IF(OPER!$AB429&lt;=HOUR(AY$7),MAX($Q334:AW334,0)+1,".")))</f>
        <v>,</v>
      </c>
      <c r="AY334" s="269" t="str">
        <f>IF($E334=$E333,IF(AZ333=".",IF(MAX($Q334:AX334,0)=OPER!$AA429,".",IF(OPER!$AB429&lt;=HOUR(AZ$7),MAX($Q334:AX334,0)+1,".")),","),IF(MAX($Q334:AX334,0)=OPER!$AA429,".",IF(OPER!$AB429&lt;=HOUR(AZ$7),MAX($Q334:AX334,0)+1,".")))</f>
        <v>,</v>
      </c>
      <c r="AZ334" s="270" t="str">
        <f>IF($E334=$E333,IF(BA333=".",IF(MAX($Q334:AY334,0)=OPER!$AA429,".",IF(OPER!$AB429&lt;=HOUR(BA$7),MAX($Q334:AY334,0)+1,".")),","),IF(MAX($Q334:AY334,0)=OPER!$AA429,".",IF(OPER!$AB429&lt;=HOUR(BA$7),MAX($Q334:AY334,0)+1,".")))</f>
        <v>,</v>
      </c>
      <c r="BA334" s="30">
        <f>+OPER!AK328</f>
        <v>0</v>
      </c>
    </row>
    <row r="335" spans="1:53" ht="59.8" x14ac:dyDescent="0.2">
      <c r="A335" s="282" t="str">
        <f>IF(OPER!AF329=0,"",OPER!AF329)</f>
        <v/>
      </c>
      <c r="B335" s="109" t="str">
        <f>IF(OPER!V329=0,"",OPER!V329)</f>
        <v/>
      </c>
      <c r="C335" s="71" t="str">
        <f>IF(OPER!U329 = 0,"", OPER!U329)</f>
        <v/>
      </c>
      <c r="D335" s="30" t="str">
        <f t="shared" si="22"/>
        <v/>
      </c>
      <c r="E335" s="262" t="str">
        <f>IF(OPER!X329 = 0,"",OPER!X329)</f>
        <v/>
      </c>
      <c r="F335" s="262" t="str">
        <f>IF(OPER!I329 = 0,"",OPER!I329)</f>
        <v/>
      </c>
      <c r="G335" s="263" t="str">
        <f>IF(OPER!C329=0,"",OPER!C329)</f>
        <v/>
      </c>
      <c r="H335" s="30" t="str">
        <f>IF(OPER!R329 = 0,"",OPER!R329)</f>
        <v/>
      </c>
      <c r="I335" s="30" t="str">
        <f>IF(OPER!F329=0,"", OPER!F329)</f>
        <v/>
      </c>
      <c r="J335" s="108" t="str">
        <f>IF(OPER!G329=0,"",OPER!G329)</f>
        <v/>
      </c>
      <c r="K335" s="250">
        <f>+OPER!R329</f>
        <v>0</v>
      </c>
      <c r="L335" s="262">
        <f t="shared" si="23"/>
        <v>0</v>
      </c>
      <c r="M335" s="250">
        <f t="shared" si="24"/>
        <v>0</v>
      </c>
      <c r="N335" s="205" t="str">
        <f>IF(OPER!A329=0,"",OPER!A329)</f>
        <v/>
      </c>
      <c r="O335" s="73" t="str">
        <f>IF(OPER!AJ2185=0,"",OPER!AJ2185)</f>
        <v/>
      </c>
      <c r="P335" s="264" t="str">
        <f>IF(OPER!AH329="EJECUTADO","SI",IF(OPER!AH329="NO EJECUTADO","NO",""))</f>
        <v/>
      </c>
      <c r="Q335" s="264" t="str">
        <f>IF(OPER!AN329="EJECUTADO","SI",IF(OPER!AN329="NO EJECUTADO","NO",""))</f>
        <v/>
      </c>
      <c r="R335" s="221" t="str">
        <f>IFERROR(VLOOKUP(OPER!Z329,OPER!$AU$490:$AV$577,2,0),"NO ASIGNADO")</f>
        <v>NO ASIGNADO</v>
      </c>
      <c r="S335" s="6">
        <f>+OPER!AG329</f>
        <v>0</v>
      </c>
      <c r="T335" s="268" t="str">
        <f>IF($E335=$E334,IF(U334=".",IF(MAX($Q335:Q335,0)=OPER!$AA430,".",IF(OPER!$AB430&lt;=HOUR(U$7),MAX($Q335:Q335,0)+1,".")),","),IF(MAX($Q335:Q335,0)=OPER!$AA430,".",IF(OPER!$AB430&lt;=HOUR(U$7),MAX($Q335:Q335,0)+1,".")))</f>
        <v>,</v>
      </c>
      <c r="U335" s="269" t="str">
        <f>IF($E335=$E334,IF(V334=".",IF(MAX($Q335:T335,0)=OPER!$AA430,".",IF(OPER!$AB430&lt;=HOUR(V$7),MAX($Q335:T335,0)+1,".")),","),IF(MAX($Q335:T335,0)=OPER!$AA430,".",IF(OPER!$AB430&lt;=HOUR(V$7),MAX($Q335:T335,0)+1,".")))</f>
        <v>,</v>
      </c>
      <c r="V335" s="269" t="str">
        <f>IF($E335=$E334,IF(W334=".",IF(MAX($Q335:U335,0)=OPER!$AA430,".",IF(OPER!$AB430&lt;=HOUR(W$7),MAX($Q335:U335,0)+1,".")),","),IF(MAX($Q335:U335,0)=OPER!$AA430,".",IF(OPER!$AB430&lt;=HOUR(W$7),MAX($Q335:U335,0)+1,".")))</f>
        <v>,</v>
      </c>
      <c r="W335" s="269" t="str">
        <f>IF($E335=$E334,IF(X334=".",IF(MAX($Q335:V335,0)=OPER!$AA430,".",IF(OPER!$AB430&lt;=HOUR(X$7),MAX($Q335:V335,0)+1,".")),","),IF(MAX($Q335:V335,0)=OPER!$AA430,".",IF(OPER!$AB430&lt;=HOUR(X$7),MAX($Q335:V335,0)+1,".")))</f>
        <v>,</v>
      </c>
      <c r="X335" s="270" t="str">
        <f>IF($E335=$E334,IF(Y334=".",IF(MAX($Q335:W335,0)=OPER!$AA430,".",IF(OPER!$AB430&lt;=HOUR(Y$7),MAX($Q335:W335,0)+1,".")),","),IF(MAX($Q335:W335,0)=OPER!$AA430,".",IF(OPER!$AB430&lt;=HOUR(Y$7),MAX($Q335:W335,0)+1,".")))</f>
        <v>,</v>
      </c>
      <c r="Y335" s="271" t="str">
        <f>IF($E335=$E334,IF(Z334=".",IF(MAX($Q335:X335,0)=OPER!$AA430,".",IF(OPER!$AB430&lt;=HOUR(Z$7),MAX($Q335:X335,0)+1,".")),","),IF(MAX($Q335:X335,0)=OPER!$AA430,".",IF(OPER!$AB430&lt;=HOUR(Z$7),MAX($Q335:X335,0)+1,".")))</f>
        <v>,</v>
      </c>
      <c r="Z335" s="269" t="str">
        <f>IF($E335=$E334,IF(AA334=".",IF(MAX($Q335:Y335,0)=OPER!$AA430,".",IF(OPER!$AB430&lt;=HOUR(AA$7),MAX($Q335:Y335,0)+1,".")),","),IF(MAX($Q335:Y335,0)=OPER!$AA430,".",IF(OPER!$AB430&lt;=HOUR(AA$7),MAX($Q335:Y335,0)+1,".")))</f>
        <v>,</v>
      </c>
      <c r="AA335" s="269" t="str">
        <f>IF($E335=$E334,IF(AB334=".",IF(MAX($Q335:Z335,0)=OPER!$AA430,".",IF(OPER!$AB430&lt;=HOUR(AB$7),MAX($Q335:Z335,0)+1,".")),","),IF(MAX($Q335:Z335,0)=OPER!$AA430,".",IF(OPER!$AB430&lt;=HOUR(AB$7),MAX($Q335:Z335,0)+1,".")))</f>
        <v>,</v>
      </c>
      <c r="AB335" s="270" t="str">
        <f>IF($E335=$E334,IF(AC334=".",IF(MAX($Q335:AA335,0)=OPER!$AA430,".",IF(OPER!$AB430&lt;=HOUR(AC$7),MAX($Q335:AA335,0)+1,".")),","),IF(MAX($Q335:AA335,0)=OPER!$AA430,".",IF(OPER!$AB430&lt;=HOUR(AC$7),MAX($Q335:AA335,0)+1,".")))</f>
        <v>,</v>
      </c>
      <c r="AC335" s="271" t="str">
        <f>IF($E335=$E334,IF(AD334=".",IF(MAX($Q335:AB335,0)=OPER!$AA430,".",IF(OPER!$AB430&lt;=HOUR(AD$7),MAX($Q335:AB335,0)+1,".")),","),IF(MAX($Q335:AB335,0)=OPER!$AA430,".",IF(OPER!$AB430&lt;=HOUR(AD$7),MAX($Q335:AB335,0)+1,".")))</f>
        <v>,</v>
      </c>
      <c r="AD335" s="269" t="str">
        <f>IF($E335=$E334,IF(AE334=".",IF(MAX($Q335:AC335,0)=OPER!$AA430,".",IF(OPER!$AB430&lt;=HOUR(AE$7),MAX($Q335:AC335,0)+1,".")),","),IF(MAX($Q335:AC335,0)=OPER!$AA430,".",IF(OPER!$AB430&lt;=HOUR(AE$7),MAX($Q335:AC335,0)+1,".")))</f>
        <v>,</v>
      </c>
      <c r="AE335" s="269" t="str">
        <f>IF($E335=$E334,IF(AF334=".",IF(MAX($Q335:AD335,0)=OPER!$AA430,".",IF(OPER!$AB430&lt;=HOUR(AF$7),MAX($Q335:AD335,0)+1,".")),","),IF(MAX($Q335:AD335,0)=OPER!$AA430,".",IF(OPER!$AB430&lt;=HOUR(AF$7),MAX($Q335:AD335,0)+1,".")))</f>
        <v>,</v>
      </c>
      <c r="AF335" s="270" t="str">
        <f>IF($E335=$E334,IF(AG334=".",IF(MAX($Q335:AE335,0)=OPER!$AA430,".",IF(OPER!$AB430&lt;=HOUR(AG$7),MAX($Q335:AE335,0)+1,".")),","),IF(MAX($Q335:AE335,0)=OPER!$AA430,".",IF(OPER!$AB430&lt;=HOUR(AG$7),MAX($Q335:AE335,0)+1,".")))</f>
        <v>,</v>
      </c>
      <c r="AG335" s="271" t="str">
        <f>IF($E335=$E334,IF(AH334=".",IF(MAX($Q335:AF335,0)=OPER!$AA430,".",IF(OPER!$AB430&lt;=HOUR(AH$7),MAX($Q335:AF335,0)+1,".")),","),IF(MAX($Q335:AF335,0)=OPER!$AA430,".",IF(OPER!$AB430&lt;=HOUR(AH$7),MAX($Q335:AF335,0)+1,".")))</f>
        <v>,</v>
      </c>
      <c r="AH335" s="269" t="str">
        <f>IF($E335=$E334,IF(AI334=".",IF(MAX($Q335:AG335,0)=OPER!$AA430,".",IF(OPER!$AB430&lt;=HOUR(AI$7),MAX($Q335:AG335,0)+1,".")),","),IF(MAX($Q335:AG335,0)=OPER!$AA430,".",IF(OPER!$AB430&lt;=HOUR(AI$7),MAX($Q335:AG335,0)+1,".")))</f>
        <v>,</v>
      </c>
      <c r="AI335" s="269" t="str">
        <f>IF($E335=$E334,IF(AJ334=".",IF(MAX($Q335:AH335,0)=OPER!$AA430,".",IF(OPER!$AB430&lt;=HOUR(AJ$7),MAX($Q335:AH335,0)+1,".")),","),IF(MAX($Q335:AH335,0)=OPER!$AA430,".",IF(OPER!$AB430&lt;=HOUR(AJ$7),MAX($Q335:AH335,0)+1,".")))</f>
        <v>,</v>
      </c>
      <c r="AJ335" s="270" t="str">
        <f>IF($E335=$E334,IF(AK334=".",IF(MAX($Q335:AI335,0)=OPER!$AA430,".",IF(OPER!$AB430&lt;=HOUR(AK$7),MAX($Q335:AI335,0)+1,".")),","),IF(MAX($Q335:AI335,0)=OPER!$AA430,".",IF(OPER!$AB430&lt;=HOUR(AK$7),MAX($Q335:AI335,0)+1,".")))</f>
        <v>,</v>
      </c>
      <c r="AK335" s="271" t="str">
        <f>IF($E335=$E334,IF(AL334=".",IF(MAX($Q335:AJ335,0)=OPER!$AA430,".",IF(OPER!$AB430&lt;=HOUR(AL$7),MAX($Q335:AJ335,0)+1,".")),","),IF(MAX($Q335:AJ335,0)=OPER!$AA430,".",IF(OPER!$AB430&lt;=HOUR(AL$7),MAX($Q335:AJ335,0)+1,".")))</f>
        <v>,</v>
      </c>
      <c r="AL335" s="269" t="str">
        <f>IF($E335=$E334,IF(AM334=".",IF(MAX($Q335:AK335,0)=OPER!$AA430,".",IF(OPER!$AB430&lt;=HOUR(AM$7),MAX($Q335:AK335,0)+1,".")),","),IF(MAX($Q335:AK335,0)=OPER!$AA430,".",IF(OPER!$AB430&lt;=HOUR(AM$7),MAX($Q335:AK335,0)+1,".")))</f>
        <v>,</v>
      </c>
      <c r="AM335" s="269" t="str">
        <f>IF($E335=$E334,IF(AN334=".",IF(MAX($Q335:AL335,0)=OPER!$AA430,".",IF(OPER!$AB430&lt;=HOUR(AN$7),MAX($Q335:AL335,0)+1,".")),","),IF(MAX($Q335:AL335,0)=OPER!$AA430,".",IF(OPER!$AB430&lt;=HOUR(AN$7),MAX($Q335:AL335,0)+1,".")))</f>
        <v>,</v>
      </c>
      <c r="AN335" s="270" t="str">
        <f>IF($E335=$E334,IF(AO334=".",IF(MAX($Q335:AM335,0)=OPER!$AA430,".",IF(OPER!$AB430&lt;=HOUR(AO$7),MAX($Q335:AM335,0)+1,".")),","),IF(MAX($Q335:AM335,0)=OPER!$AA430,".",IF(OPER!$AB430&lt;=HOUR(AO$7),MAX($Q335:AM335,0)+1,".")))</f>
        <v>,</v>
      </c>
      <c r="AO335" s="271" t="str">
        <f>IF($E335=$E334,IF(AP334=".",IF(MAX($Q335:AN335,0)=OPER!$AA430,".",IF(OPER!$AB430&lt;=HOUR(AP$7),MAX($Q335:AN335,0)+1,".")),","),IF(MAX($Q335:AN335,0)=OPER!$AA430,".",IF(OPER!$AB430&lt;=HOUR(AP$7),MAX($Q335:AN335,0)+1,".")))</f>
        <v>,</v>
      </c>
      <c r="AP335" s="269" t="str">
        <f>IF($E335=$E334,IF(AQ334=".",IF(MAX($Q335:AO335,0)=OPER!$AA430,".",IF(OPER!$AB430&lt;=HOUR(AQ$7),MAX($Q335:AO335,0)+1,".")),","),IF(MAX($Q335:AO335,0)=OPER!$AA430,".",IF(OPER!$AB430&lt;=HOUR(AQ$7),MAX($Q335:AO335,0)+1,".")))</f>
        <v>,</v>
      </c>
      <c r="AQ335" s="269" t="str">
        <f>IF($E335=$E334,IF(AR334=".",IF(MAX($Q335:AP335,0)=OPER!$AA430,".",IF(OPER!$AB430&lt;=HOUR(AR$7),MAX($Q335:AP335,0)+1,".")),","),IF(MAX($Q335:AP335,0)=OPER!$AA430,".",IF(OPER!$AB430&lt;=HOUR(AR$7),MAX($Q335:AP335,0)+1,".")))</f>
        <v>,</v>
      </c>
      <c r="AR335" s="270" t="str">
        <f>IF($E335=$E334,IF(AS334=".",IF(MAX($Q335:AQ335,0)=OPER!$AA430,".",IF(OPER!$AB430&lt;=HOUR(AS$7),MAX($Q335:AQ335,0)+1,".")),","),IF(MAX($Q335:AQ335,0)=OPER!$AA430,".",IF(OPER!$AB430&lt;=HOUR(AS$7),MAX($Q335:AQ335,0)+1,".")))</f>
        <v>,</v>
      </c>
      <c r="AS335" s="271" t="str">
        <f>IF($E335=$E334,IF(AT334=".",IF(MAX($Q335:AR335,0)=OPER!$AA430,".",IF(OPER!$AB430&lt;=HOUR(AT$7),MAX($Q335:AR335,0)+1,".")),","),IF(MAX($Q335:AR335,0)=OPER!$AA430,".",IF(OPER!$AB430&lt;=HOUR(AT$7),MAX($Q335:AR335,0)+1,".")))</f>
        <v>,</v>
      </c>
      <c r="AT335" s="269" t="str">
        <f>IF($E335=$E334,IF(AU334=".",IF(MAX($Q335:AS335,0)=OPER!$AA430,".",IF(OPER!$AB430&lt;=HOUR(AU$7),MAX($Q335:AS335,0)+1,".")),","),IF(MAX($Q335:AS335,0)=OPER!$AA430,".",IF(OPER!$AB430&lt;=HOUR(AU$7),MAX($Q335:AS335,0)+1,".")))</f>
        <v>,</v>
      </c>
      <c r="AU335" s="269" t="str">
        <f>IF($E335=$E334,IF(AV334=".",IF(MAX($Q335:AT335,0)=OPER!$AA430,".",IF(OPER!$AB430&lt;=HOUR(AV$7),MAX($Q335:AT335,0)+1,".")),","),IF(MAX($Q335:AT335,0)=OPER!$AA430,".",IF(OPER!$AB430&lt;=HOUR(AV$7),MAX($Q335:AT335,0)+1,".")))</f>
        <v>,</v>
      </c>
      <c r="AV335" s="270" t="str">
        <f>IF($E335=$E334,IF(AW334=".",IF(MAX($Q335:AU335,0)=OPER!$AA430,".",IF(OPER!$AB430&lt;=HOUR(AW$7),MAX($Q335:AU335,0)+1,".")),","),IF(MAX($Q335:AU335,0)=OPER!$AA430,".",IF(OPER!$AB430&lt;=HOUR(AW$7),MAX($Q335:AU335,0)+1,".")))</f>
        <v>,</v>
      </c>
      <c r="AW335" s="271" t="str">
        <f>IF($E335=$E334,IF(AX334=".",IF(MAX($Q335:AV335,0)=OPER!$AA430,".",IF(OPER!$AB430&lt;=HOUR(AX$7),MAX($Q335:AV335,0)+1,".")),","),IF(MAX($Q335:AV335,0)=OPER!$AA430,".",IF(OPER!$AB430&lt;=HOUR(AX$7),MAX($Q335:AV335,0)+1,".")))</f>
        <v>,</v>
      </c>
      <c r="AX335" s="269" t="str">
        <f>IF($E335=$E334,IF(AY334=".",IF(MAX($Q335:AW335,0)=OPER!$AA430,".",IF(OPER!$AB430&lt;=HOUR(AY$7),MAX($Q335:AW335,0)+1,".")),","),IF(MAX($Q335:AW335,0)=OPER!$AA430,".",IF(OPER!$AB430&lt;=HOUR(AY$7),MAX($Q335:AW335,0)+1,".")))</f>
        <v>,</v>
      </c>
      <c r="AY335" s="269" t="str">
        <f>IF($E335=$E334,IF(AZ334=".",IF(MAX($Q335:AX335,0)=OPER!$AA430,".",IF(OPER!$AB430&lt;=HOUR(AZ$7),MAX($Q335:AX335,0)+1,".")),","),IF(MAX($Q335:AX335,0)=OPER!$AA430,".",IF(OPER!$AB430&lt;=HOUR(AZ$7),MAX($Q335:AX335,0)+1,".")))</f>
        <v>,</v>
      </c>
      <c r="AZ335" s="270" t="str">
        <f>IF($E335=$E334,IF(BA334=".",IF(MAX($Q335:AY335,0)=OPER!$AA430,".",IF(OPER!$AB430&lt;=HOUR(BA$7),MAX($Q335:AY335,0)+1,".")),","),IF(MAX($Q335:AY335,0)=OPER!$AA430,".",IF(OPER!$AB430&lt;=HOUR(BA$7),MAX($Q335:AY335,0)+1,".")))</f>
        <v>,</v>
      </c>
      <c r="BA335" s="30">
        <f>+OPER!AK329</f>
        <v>0</v>
      </c>
    </row>
    <row r="336" spans="1:53" ht="59.8" x14ac:dyDescent="0.2">
      <c r="A336" s="282" t="str">
        <f>IF(OPER!AF330=0,"",OPER!AF330)</f>
        <v/>
      </c>
      <c r="B336" s="109" t="str">
        <f>IF(OPER!V330=0,"",OPER!V330)</f>
        <v/>
      </c>
      <c r="C336" s="71" t="str">
        <f>IF(OPER!U330 = 0,"", OPER!U330)</f>
        <v/>
      </c>
      <c r="D336" s="30" t="str">
        <f t="shared" si="22"/>
        <v/>
      </c>
      <c r="E336" s="262" t="str">
        <f>IF(OPER!X330 = 0,"",OPER!X330)</f>
        <v/>
      </c>
      <c r="F336" s="262" t="str">
        <f>IF(OPER!I330 = 0,"",OPER!I330)</f>
        <v/>
      </c>
      <c r="G336" s="263" t="str">
        <f>IF(OPER!C330=0,"",OPER!C330)</f>
        <v/>
      </c>
      <c r="H336" s="30" t="str">
        <f>IF(OPER!R330 = 0,"",OPER!R330)</f>
        <v/>
      </c>
      <c r="I336" s="30" t="str">
        <f>IF(OPER!F330=0,"", OPER!F330)</f>
        <v/>
      </c>
      <c r="J336" s="108" t="str">
        <f>IF(OPER!G330=0,"",OPER!G330)</f>
        <v/>
      </c>
      <c r="K336" s="250">
        <f>+OPER!R330</f>
        <v>0</v>
      </c>
      <c r="L336" s="262">
        <f t="shared" si="23"/>
        <v>0</v>
      </c>
      <c r="M336" s="250">
        <f t="shared" si="24"/>
        <v>0</v>
      </c>
      <c r="N336" s="205" t="str">
        <f>IF(OPER!A330=0,"",OPER!A330)</f>
        <v/>
      </c>
      <c r="O336" s="73" t="str">
        <f>IF(OPER!AJ2186=0,"",OPER!AJ2186)</f>
        <v/>
      </c>
      <c r="P336" s="264" t="str">
        <f>IF(OPER!AH330="EJECUTADO","SI",IF(OPER!AH330="NO EJECUTADO","NO",""))</f>
        <v/>
      </c>
      <c r="Q336" s="264" t="str">
        <f>IF(OPER!AN330="EJECUTADO","SI",IF(OPER!AN330="NO EJECUTADO","NO",""))</f>
        <v/>
      </c>
      <c r="R336" s="221" t="str">
        <f>IFERROR(VLOOKUP(OPER!Z330,OPER!$AU$490:$AV$577,2,0),"NO ASIGNADO")</f>
        <v>NO ASIGNADO</v>
      </c>
      <c r="S336" s="6">
        <f>+OPER!AG330</f>
        <v>0</v>
      </c>
      <c r="T336" s="268" t="str">
        <f>IF($E336=$E335,IF(U335=".",IF(MAX($Q336:Q336,0)=OPER!$AA431,".",IF(OPER!$AB431&lt;=HOUR(U$7),MAX($Q336:Q336,0)+1,".")),","),IF(MAX($Q336:Q336,0)=OPER!$AA431,".",IF(OPER!$AB431&lt;=HOUR(U$7),MAX($Q336:Q336,0)+1,".")))</f>
        <v>,</v>
      </c>
      <c r="U336" s="269" t="str">
        <f>IF($E336=$E335,IF(V335=".",IF(MAX($Q336:T336,0)=OPER!$AA431,".",IF(OPER!$AB431&lt;=HOUR(V$7),MAX($Q336:T336,0)+1,".")),","),IF(MAX($Q336:T336,0)=OPER!$AA431,".",IF(OPER!$AB431&lt;=HOUR(V$7),MAX($Q336:T336,0)+1,".")))</f>
        <v>,</v>
      </c>
      <c r="V336" s="269" t="str">
        <f>IF($E336=$E335,IF(W335=".",IF(MAX($Q336:U336,0)=OPER!$AA431,".",IF(OPER!$AB431&lt;=HOUR(W$7),MAX($Q336:U336,0)+1,".")),","),IF(MAX($Q336:U336,0)=OPER!$AA431,".",IF(OPER!$AB431&lt;=HOUR(W$7),MAX($Q336:U336,0)+1,".")))</f>
        <v>,</v>
      </c>
      <c r="W336" s="269" t="str">
        <f>IF($E336=$E335,IF(X335=".",IF(MAX($Q336:V336,0)=OPER!$AA431,".",IF(OPER!$AB431&lt;=HOUR(X$7),MAX($Q336:V336,0)+1,".")),","),IF(MAX($Q336:V336,0)=OPER!$AA431,".",IF(OPER!$AB431&lt;=HOUR(X$7),MAX($Q336:V336,0)+1,".")))</f>
        <v>,</v>
      </c>
      <c r="X336" s="270" t="str">
        <f>IF($E336=$E335,IF(Y335=".",IF(MAX($Q336:W336,0)=OPER!$AA431,".",IF(OPER!$AB431&lt;=HOUR(Y$7),MAX($Q336:W336,0)+1,".")),","),IF(MAX($Q336:W336,0)=OPER!$AA431,".",IF(OPER!$AB431&lt;=HOUR(Y$7),MAX($Q336:W336,0)+1,".")))</f>
        <v>,</v>
      </c>
      <c r="Y336" s="271" t="str">
        <f>IF($E336=$E335,IF(Z335=".",IF(MAX($Q336:X336,0)=OPER!$AA431,".",IF(OPER!$AB431&lt;=HOUR(Z$7),MAX($Q336:X336,0)+1,".")),","),IF(MAX($Q336:X336,0)=OPER!$AA431,".",IF(OPER!$AB431&lt;=HOUR(Z$7),MAX($Q336:X336,0)+1,".")))</f>
        <v>,</v>
      </c>
      <c r="Z336" s="269" t="str">
        <f>IF($E336=$E335,IF(AA335=".",IF(MAX($Q336:Y336,0)=OPER!$AA431,".",IF(OPER!$AB431&lt;=HOUR(AA$7),MAX($Q336:Y336,0)+1,".")),","),IF(MAX($Q336:Y336,0)=OPER!$AA431,".",IF(OPER!$AB431&lt;=HOUR(AA$7),MAX($Q336:Y336,0)+1,".")))</f>
        <v>,</v>
      </c>
      <c r="AA336" s="269" t="str">
        <f>IF($E336=$E335,IF(AB335=".",IF(MAX($Q336:Z336,0)=OPER!$AA431,".",IF(OPER!$AB431&lt;=HOUR(AB$7),MAX($Q336:Z336,0)+1,".")),","),IF(MAX($Q336:Z336,0)=OPER!$AA431,".",IF(OPER!$AB431&lt;=HOUR(AB$7),MAX($Q336:Z336,0)+1,".")))</f>
        <v>,</v>
      </c>
      <c r="AB336" s="270" t="str">
        <f>IF($E336=$E335,IF(AC335=".",IF(MAX($Q336:AA336,0)=OPER!$AA431,".",IF(OPER!$AB431&lt;=HOUR(AC$7),MAX($Q336:AA336,0)+1,".")),","),IF(MAX($Q336:AA336,0)=OPER!$AA431,".",IF(OPER!$AB431&lt;=HOUR(AC$7),MAX($Q336:AA336,0)+1,".")))</f>
        <v>,</v>
      </c>
      <c r="AC336" s="271" t="str">
        <f>IF($E336=$E335,IF(AD335=".",IF(MAX($Q336:AB336,0)=OPER!$AA431,".",IF(OPER!$AB431&lt;=HOUR(AD$7),MAX($Q336:AB336,0)+1,".")),","),IF(MAX($Q336:AB336,0)=OPER!$AA431,".",IF(OPER!$AB431&lt;=HOUR(AD$7),MAX($Q336:AB336,0)+1,".")))</f>
        <v>,</v>
      </c>
      <c r="AD336" s="269" t="str">
        <f>IF($E336=$E335,IF(AE335=".",IF(MAX($Q336:AC336,0)=OPER!$AA431,".",IF(OPER!$AB431&lt;=HOUR(AE$7),MAX($Q336:AC336,0)+1,".")),","),IF(MAX($Q336:AC336,0)=OPER!$AA431,".",IF(OPER!$AB431&lt;=HOUR(AE$7),MAX($Q336:AC336,0)+1,".")))</f>
        <v>,</v>
      </c>
      <c r="AE336" s="269" t="str">
        <f>IF($E336=$E335,IF(AF335=".",IF(MAX($Q336:AD336,0)=OPER!$AA431,".",IF(OPER!$AB431&lt;=HOUR(AF$7),MAX($Q336:AD336,0)+1,".")),","),IF(MAX($Q336:AD336,0)=OPER!$AA431,".",IF(OPER!$AB431&lt;=HOUR(AF$7),MAX($Q336:AD336,0)+1,".")))</f>
        <v>,</v>
      </c>
      <c r="AF336" s="270" t="str">
        <f>IF($E336=$E335,IF(AG335=".",IF(MAX($Q336:AE336,0)=OPER!$AA431,".",IF(OPER!$AB431&lt;=HOUR(AG$7),MAX($Q336:AE336,0)+1,".")),","),IF(MAX($Q336:AE336,0)=OPER!$AA431,".",IF(OPER!$AB431&lt;=HOUR(AG$7),MAX($Q336:AE336,0)+1,".")))</f>
        <v>,</v>
      </c>
      <c r="AG336" s="271" t="str">
        <f>IF($E336=$E335,IF(AH335=".",IF(MAX($Q336:AF336,0)=OPER!$AA431,".",IF(OPER!$AB431&lt;=HOUR(AH$7),MAX($Q336:AF336,0)+1,".")),","),IF(MAX($Q336:AF336,0)=OPER!$AA431,".",IF(OPER!$AB431&lt;=HOUR(AH$7),MAX($Q336:AF336,0)+1,".")))</f>
        <v>,</v>
      </c>
      <c r="AH336" s="269" t="str">
        <f>IF($E336=$E335,IF(AI335=".",IF(MAX($Q336:AG336,0)=OPER!$AA431,".",IF(OPER!$AB431&lt;=HOUR(AI$7),MAX($Q336:AG336,0)+1,".")),","),IF(MAX($Q336:AG336,0)=OPER!$AA431,".",IF(OPER!$AB431&lt;=HOUR(AI$7),MAX($Q336:AG336,0)+1,".")))</f>
        <v>,</v>
      </c>
      <c r="AI336" s="269" t="str">
        <f>IF($E336=$E335,IF(AJ335=".",IF(MAX($Q336:AH336,0)=OPER!$AA431,".",IF(OPER!$AB431&lt;=HOUR(AJ$7),MAX($Q336:AH336,0)+1,".")),","),IF(MAX($Q336:AH336,0)=OPER!$AA431,".",IF(OPER!$AB431&lt;=HOUR(AJ$7),MAX($Q336:AH336,0)+1,".")))</f>
        <v>,</v>
      </c>
      <c r="AJ336" s="270" t="str">
        <f>IF($E336=$E335,IF(AK335=".",IF(MAX($Q336:AI336,0)=OPER!$AA431,".",IF(OPER!$AB431&lt;=HOUR(AK$7),MAX($Q336:AI336,0)+1,".")),","),IF(MAX($Q336:AI336,0)=OPER!$AA431,".",IF(OPER!$AB431&lt;=HOUR(AK$7),MAX($Q336:AI336,0)+1,".")))</f>
        <v>,</v>
      </c>
      <c r="AK336" s="271" t="str">
        <f>IF($E336=$E335,IF(AL335=".",IF(MAX($Q336:AJ336,0)=OPER!$AA431,".",IF(OPER!$AB431&lt;=HOUR(AL$7),MAX($Q336:AJ336,0)+1,".")),","),IF(MAX($Q336:AJ336,0)=OPER!$AA431,".",IF(OPER!$AB431&lt;=HOUR(AL$7),MAX($Q336:AJ336,0)+1,".")))</f>
        <v>,</v>
      </c>
      <c r="AL336" s="269" t="str">
        <f>IF($E336=$E335,IF(AM335=".",IF(MAX($Q336:AK336,0)=OPER!$AA431,".",IF(OPER!$AB431&lt;=HOUR(AM$7),MAX($Q336:AK336,0)+1,".")),","),IF(MAX($Q336:AK336,0)=OPER!$AA431,".",IF(OPER!$AB431&lt;=HOUR(AM$7),MAX($Q336:AK336,0)+1,".")))</f>
        <v>,</v>
      </c>
      <c r="AM336" s="269" t="str">
        <f>IF($E336=$E335,IF(AN335=".",IF(MAX($Q336:AL336,0)=OPER!$AA431,".",IF(OPER!$AB431&lt;=HOUR(AN$7),MAX($Q336:AL336,0)+1,".")),","),IF(MAX($Q336:AL336,0)=OPER!$AA431,".",IF(OPER!$AB431&lt;=HOUR(AN$7),MAX($Q336:AL336,0)+1,".")))</f>
        <v>,</v>
      </c>
      <c r="AN336" s="270" t="str">
        <f>IF($E336=$E335,IF(AO335=".",IF(MAX($Q336:AM336,0)=OPER!$AA431,".",IF(OPER!$AB431&lt;=HOUR(AO$7),MAX($Q336:AM336,0)+1,".")),","),IF(MAX($Q336:AM336,0)=OPER!$AA431,".",IF(OPER!$AB431&lt;=HOUR(AO$7),MAX($Q336:AM336,0)+1,".")))</f>
        <v>,</v>
      </c>
      <c r="AO336" s="271" t="str">
        <f>IF($E336=$E335,IF(AP335=".",IF(MAX($Q336:AN336,0)=OPER!$AA431,".",IF(OPER!$AB431&lt;=HOUR(AP$7),MAX($Q336:AN336,0)+1,".")),","),IF(MAX($Q336:AN336,0)=OPER!$AA431,".",IF(OPER!$AB431&lt;=HOUR(AP$7),MAX($Q336:AN336,0)+1,".")))</f>
        <v>,</v>
      </c>
      <c r="AP336" s="269" t="str">
        <f>IF($E336=$E335,IF(AQ335=".",IF(MAX($Q336:AO336,0)=OPER!$AA431,".",IF(OPER!$AB431&lt;=HOUR(AQ$7),MAX($Q336:AO336,0)+1,".")),","),IF(MAX($Q336:AO336,0)=OPER!$AA431,".",IF(OPER!$AB431&lt;=HOUR(AQ$7),MAX($Q336:AO336,0)+1,".")))</f>
        <v>,</v>
      </c>
      <c r="AQ336" s="269" t="str">
        <f>IF($E336=$E335,IF(AR335=".",IF(MAX($Q336:AP336,0)=OPER!$AA431,".",IF(OPER!$AB431&lt;=HOUR(AR$7),MAX($Q336:AP336,0)+1,".")),","),IF(MAX($Q336:AP336,0)=OPER!$AA431,".",IF(OPER!$AB431&lt;=HOUR(AR$7),MAX($Q336:AP336,0)+1,".")))</f>
        <v>,</v>
      </c>
      <c r="AR336" s="270" t="str">
        <f>IF($E336=$E335,IF(AS335=".",IF(MAX($Q336:AQ336,0)=OPER!$AA431,".",IF(OPER!$AB431&lt;=HOUR(AS$7),MAX($Q336:AQ336,0)+1,".")),","),IF(MAX($Q336:AQ336,0)=OPER!$AA431,".",IF(OPER!$AB431&lt;=HOUR(AS$7),MAX($Q336:AQ336,0)+1,".")))</f>
        <v>,</v>
      </c>
      <c r="AS336" s="271" t="str">
        <f>IF($E336=$E335,IF(AT335=".",IF(MAX($Q336:AR336,0)=OPER!$AA431,".",IF(OPER!$AB431&lt;=HOUR(AT$7),MAX($Q336:AR336,0)+1,".")),","),IF(MAX($Q336:AR336,0)=OPER!$AA431,".",IF(OPER!$AB431&lt;=HOUR(AT$7),MAX($Q336:AR336,0)+1,".")))</f>
        <v>,</v>
      </c>
      <c r="AT336" s="269" t="str">
        <f>IF($E336=$E335,IF(AU335=".",IF(MAX($Q336:AS336,0)=OPER!$AA431,".",IF(OPER!$AB431&lt;=HOUR(AU$7),MAX($Q336:AS336,0)+1,".")),","),IF(MAX($Q336:AS336,0)=OPER!$AA431,".",IF(OPER!$AB431&lt;=HOUR(AU$7),MAX($Q336:AS336,0)+1,".")))</f>
        <v>,</v>
      </c>
      <c r="AU336" s="269" t="str">
        <f>IF($E336=$E335,IF(AV335=".",IF(MAX($Q336:AT336,0)=OPER!$AA431,".",IF(OPER!$AB431&lt;=HOUR(AV$7),MAX($Q336:AT336,0)+1,".")),","),IF(MAX($Q336:AT336,0)=OPER!$AA431,".",IF(OPER!$AB431&lt;=HOUR(AV$7),MAX($Q336:AT336,0)+1,".")))</f>
        <v>,</v>
      </c>
      <c r="AV336" s="270" t="str">
        <f>IF($E336=$E335,IF(AW335=".",IF(MAX($Q336:AU336,0)=OPER!$AA431,".",IF(OPER!$AB431&lt;=HOUR(AW$7),MAX($Q336:AU336,0)+1,".")),","),IF(MAX($Q336:AU336,0)=OPER!$AA431,".",IF(OPER!$AB431&lt;=HOUR(AW$7),MAX($Q336:AU336,0)+1,".")))</f>
        <v>,</v>
      </c>
      <c r="AW336" s="271" t="str">
        <f>IF($E336=$E335,IF(AX335=".",IF(MAX($Q336:AV336,0)=OPER!$AA431,".",IF(OPER!$AB431&lt;=HOUR(AX$7),MAX($Q336:AV336,0)+1,".")),","),IF(MAX($Q336:AV336,0)=OPER!$AA431,".",IF(OPER!$AB431&lt;=HOUR(AX$7),MAX($Q336:AV336,0)+1,".")))</f>
        <v>,</v>
      </c>
      <c r="AX336" s="269" t="str">
        <f>IF($E336=$E335,IF(AY335=".",IF(MAX($Q336:AW336,0)=OPER!$AA431,".",IF(OPER!$AB431&lt;=HOUR(AY$7),MAX($Q336:AW336,0)+1,".")),","),IF(MAX($Q336:AW336,0)=OPER!$AA431,".",IF(OPER!$AB431&lt;=HOUR(AY$7),MAX($Q336:AW336,0)+1,".")))</f>
        <v>,</v>
      </c>
      <c r="AY336" s="269" t="str">
        <f>IF($E336=$E335,IF(AZ335=".",IF(MAX($Q336:AX336,0)=OPER!$AA431,".",IF(OPER!$AB431&lt;=HOUR(AZ$7),MAX($Q336:AX336,0)+1,".")),","),IF(MAX($Q336:AX336,0)=OPER!$AA431,".",IF(OPER!$AB431&lt;=HOUR(AZ$7),MAX($Q336:AX336,0)+1,".")))</f>
        <v>,</v>
      </c>
      <c r="AZ336" s="270" t="str">
        <f>IF($E336=$E335,IF(BA335=".",IF(MAX($Q336:AY336,0)=OPER!$AA431,".",IF(OPER!$AB431&lt;=HOUR(BA$7),MAX($Q336:AY336,0)+1,".")),","),IF(MAX($Q336:AY336,0)=OPER!$AA431,".",IF(OPER!$AB431&lt;=HOUR(BA$7),MAX($Q336:AY336,0)+1,".")))</f>
        <v>,</v>
      </c>
      <c r="BA336" s="30">
        <f>+OPER!AK330</f>
        <v>0</v>
      </c>
    </row>
    <row r="337" spans="1:53" ht="59.8" x14ac:dyDescent="0.2">
      <c r="A337" s="282" t="str">
        <f>IF(OPER!AF331=0,"",OPER!AF331)</f>
        <v/>
      </c>
      <c r="B337" s="109" t="str">
        <f>IF(OPER!V331=0,"",OPER!V331)</f>
        <v/>
      </c>
      <c r="C337" s="71" t="str">
        <f>IF(OPER!U331 = 0,"", OPER!U331)</f>
        <v/>
      </c>
      <c r="D337" s="30" t="str">
        <f t="shared" si="22"/>
        <v/>
      </c>
      <c r="E337" s="262" t="str">
        <f>IF(OPER!X331 = 0,"",OPER!X331)</f>
        <v/>
      </c>
      <c r="F337" s="262" t="str">
        <f>IF(OPER!I331 = 0,"",OPER!I331)</f>
        <v/>
      </c>
      <c r="G337" s="263" t="str">
        <f>IF(OPER!C331=0,"",OPER!C331)</f>
        <v/>
      </c>
      <c r="H337" s="30" t="str">
        <f>IF(OPER!R331 = 0,"",OPER!R331)</f>
        <v/>
      </c>
      <c r="I337" s="30" t="str">
        <f>IF(OPER!F331=0,"", OPER!F331)</f>
        <v/>
      </c>
      <c r="J337" s="108" t="str">
        <f>IF(OPER!G331=0,"",OPER!G331)</f>
        <v/>
      </c>
      <c r="K337" s="250">
        <f>+OPER!R331</f>
        <v>0</v>
      </c>
      <c r="L337" s="262">
        <f t="shared" si="23"/>
        <v>0</v>
      </c>
      <c r="M337" s="250">
        <f t="shared" si="24"/>
        <v>0</v>
      </c>
      <c r="N337" s="205" t="str">
        <f>IF(OPER!A331=0,"",OPER!A331)</f>
        <v/>
      </c>
      <c r="O337" s="73" t="str">
        <f>IF(OPER!AJ2187=0,"",OPER!AJ2187)</f>
        <v/>
      </c>
      <c r="P337" s="264" t="str">
        <f>IF(OPER!AH331="EJECUTADO","SI",IF(OPER!AH331="NO EJECUTADO","NO",""))</f>
        <v/>
      </c>
      <c r="Q337" s="264" t="str">
        <f>IF(OPER!AN331="EJECUTADO","SI",IF(OPER!AN331="NO EJECUTADO","NO",""))</f>
        <v/>
      </c>
      <c r="R337" s="221" t="str">
        <f>IFERROR(VLOOKUP(OPER!Z331,OPER!$AU$490:$AV$577,2,0),"NO ASIGNADO")</f>
        <v>NO ASIGNADO</v>
      </c>
      <c r="S337" s="6">
        <f>+OPER!AG331</f>
        <v>0</v>
      </c>
      <c r="T337" s="268" t="str">
        <f>IF($E337=$E336,IF(U336=".",IF(MAX($Q337:Q337,0)=OPER!$AA432,".",IF(OPER!$AB432&lt;=HOUR(U$7),MAX($Q337:Q337,0)+1,".")),","),IF(MAX($Q337:Q337,0)=OPER!$AA432,".",IF(OPER!$AB432&lt;=HOUR(U$7),MAX($Q337:Q337,0)+1,".")))</f>
        <v>,</v>
      </c>
      <c r="U337" s="269" t="str">
        <f>IF($E337=$E336,IF(V336=".",IF(MAX($Q337:T337,0)=OPER!$AA432,".",IF(OPER!$AB432&lt;=HOUR(V$7),MAX($Q337:T337,0)+1,".")),","),IF(MAX($Q337:T337,0)=OPER!$AA432,".",IF(OPER!$AB432&lt;=HOUR(V$7),MAX($Q337:T337,0)+1,".")))</f>
        <v>,</v>
      </c>
      <c r="V337" s="269" t="str">
        <f>IF($E337=$E336,IF(W336=".",IF(MAX($Q337:U337,0)=OPER!$AA432,".",IF(OPER!$AB432&lt;=HOUR(W$7),MAX($Q337:U337,0)+1,".")),","),IF(MAX($Q337:U337,0)=OPER!$AA432,".",IF(OPER!$AB432&lt;=HOUR(W$7),MAX($Q337:U337,0)+1,".")))</f>
        <v>,</v>
      </c>
      <c r="W337" s="269" t="str">
        <f>IF($E337=$E336,IF(X336=".",IF(MAX($Q337:V337,0)=OPER!$AA432,".",IF(OPER!$AB432&lt;=HOUR(X$7),MAX($Q337:V337,0)+1,".")),","),IF(MAX($Q337:V337,0)=OPER!$AA432,".",IF(OPER!$AB432&lt;=HOUR(X$7),MAX($Q337:V337,0)+1,".")))</f>
        <v>,</v>
      </c>
      <c r="X337" s="270" t="str">
        <f>IF($E337=$E336,IF(Y336=".",IF(MAX($Q337:W337,0)=OPER!$AA432,".",IF(OPER!$AB432&lt;=HOUR(Y$7),MAX($Q337:W337,0)+1,".")),","),IF(MAX($Q337:W337,0)=OPER!$AA432,".",IF(OPER!$AB432&lt;=HOUR(Y$7),MAX($Q337:W337,0)+1,".")))</f>
        <v>,</v>
      </c>
      <c r="Y337" s="271" t="str">
        <f>IF($E337=$E336,IF(Z336=".",IF(MAX($Q337:X337,0)=OPER!$AA432,".",IF(OPER!$AB432&lt;=HOUR(Z$7),MAX($Q337:X337,0)+1,".")),","),IF(MAX($Q337:X337,0)=OPER!$AA432,".",IF(OPER!$AB432&lt;=HOUR(Z$7),MAX($Q337:X337,0)+1,".")))</f>
        <v>,</v>
      </c>
      <c r="Z337" s="269" t="str">
        <f>IF($E337=$E336,IF(AA336=".",IF(MAX($Q337:Y337,0)=OPER!$AA432,".",IF(OPER!$AB432&lt;=HOUR(AA$7),MAX($Q337:Y337,0)+1,".")),","),IF(MAX($Q337:Y337,0)=OPER!$AA432,".",IF(OPER!$AB432&lt;=HOUR(AA$7),MAX($Q337:Y337,0)+1,".")))</f>
        <v>,</v>
      </c>
      <c r="AA337" s="269" t="str">
        <f>IF($E337=$E336,IF(AB336=".",IF(MAX($Q337:Z337,0)=OPER!$AA432,".",IF(OPER!$AB432&lt;=HOUR(AB$7),MAX($Q337:Z337,0)+1,".")),","),IF(MAX($Q337:Z337,0)=OPER!$AA432,".",IF(OPER!$AB432&lt;=HOUR(AB$7),MAX($Q337:Z337,0)+1,".")))</f>
        <v>,</v>
      </c>
      <c r="AB337" s="270" t="str">
        <f>IF($E337=$E336,IF(AC336=".",IF(MAX($Q337:AA337,0)=OPER!$AA432,".",IF(OPER!$AB432&lt;=HOUR(AC$7),MAX($Q337:AA337,0)+1,".")),","),IF(MAX($Q337:AA337,0)=OPER!$AA432,".",IF(OPER!$AB432&lt;=HOUR(AC$7),MAX($Q337:AA337,0)+1,".")))</f>
        <v>,</v>
      </c>
      <c r="AC337" s="271" t="str">
        <f>IF($E337=$E336,IF(AD336=".",IF(MAX($Q337:AB337,0)=OPER!$AA432,".",IF(OPER!$AB432&lt;=HOUR(AD$7),MAX($Q337:AB337,0)+1,".")),","),IF(MAX($Q337:AB337,0)=OPER!$AA432,".",IF(OPER!$AB432&lt;=HOUR(AD$7),MAX($Q337:AB337,0)+1,".")))</f>
        <v>,</v>
      </c>
      <c r="AD337" s="269" t="str">
        <f>IF($E337=$E336,IF(AE336=".",IF(MAX($Q337:AC337,0)=OPER!$AA432,".",IF(OPER!$AB432&lt;=HOUR(AE$7),MAX($Q337:AC337,0)+1,".")),","),IF(MAX($Q337:AC337,0)=OPER!$AA432,".",IF(OPER!$AB432&lt;=HOUR(AE$7),MAX($Q337:AC337,0)+1,".")))</f>
        <v>,</v>
      </c>
      <c r="AE337" s="269" t="str">
        <f>IF($E337=$E336,IF(AF336=".",IF(MAX($Q337:AD337,0)=OPER!$AA432,".",IF(OPER!$AB432&lt;=HOUR(AF$7),MAX($Q337:AD337,0)+1,".")),","),IF(MAX($Q337:AD337,0)=OPER!$AA432,".",IF(OPER!$AB432&lt;=HOUR(AF$7),MAX($Q337:AD337,0)+1,".")))</f>
        <v>,</v>
      </c>
      <c r="AF337" s="270" t="str">
        <f>IF($E337=$E336,IF(AG336=".",IF(MAX($Q337:AE337,0)=OPER!$AA432,".",IF(OPER!$AB432&lt;=HOUR(AG$7),MAX($Q337:AE337,0)+1,".")),","),IF(MAX($Q337:AE337,0)=OPER!$AA432,".",IF(OPER!$AB432&lt;=HOUR(AG$7),MAX($Q337:AE337,0)+1,".")))</f>
        <v>,</v>
      </c>
      <c r="AG337" s="271" t="str">
        <f>IF($E337=$E336,IF(AH336=".",IF(MAX($Q337:AF337,0)=OPER!$AA432,".",IF(OPER!$AB432&lt;=HOUR(AH$7),MAX($Q337:AF337,0)+1,".")),","),IF(MAX($Q337:AF337,0)=OPER!$AA432,".",IF(OPER!$AB432&lt;=HOUR(AH$7),MAX($Q337:AF337,0)+1,".")))</f>
        <v>,</v>
      </c>
      <c r="AH337" s="269" t="str">
        <f>IF($E337=$E336,IF(AI336=".",IF(MAX($Q337:AG337,0)=OPER!$AA432,".",IF(OPER!$AB432&lt;=HOUR(AI$7),MAX($Q337:AG337,0)+1,".")),","),IF(MAX($Q337:AG337,0)=OPER!$AA432,".",IF(OPER!$AB432&lt;=HOUR(AI$7),MAX($Q337:AG337,0)+1,".")))</f>
        <v>,</v>
      </c>
      <c r="AI337" s="269" t="str">
        <f>IF($E337=$E336,IF(AJ336=".",IF(MAX($Q337:AH337,0)=OPER!$AA432,".",IF(OPER!$AB432&lt;=HOUR(AJ$7),MAX($Q337:AH337,0)+1,".")),","),IF(MAX($Q337:AH337,0)=OPER!$AA432,".",IF(OPER!$AB432&lt;=HOUR(AJ$7),MAX($Q337:AH337,0)+1,".")))</f>
        <v>,</v>
      </c>
      <c r="AJ337" s="270" t="str">
        <f>IF($E337=$E336,IF(AK336=".",IF(MAX($Q337:AI337,0)=OPER!$AA432,".",IF(OPER!$AB432&lt;=HOUR(AK$7),MAX($Q337:AI337,0)+1,".")),","),IF(MAX($Q337:AI337,0)=OPER!$AA432,".",IF(OPER!$AB432&lt;=HOUR(AK$7),MAX($Q337:AI337,0)+1,".")))</f>
        <v>,</v>
      </c>
      <c r="AK337" s="271" t="str">
        <f>IF($E337=$E336,IF(AL336=".",IF(MAX($Q337:AJ337,0)=OPER!$AA432,".",IF(OPER!$AB432&lt;=HOUR(AL$7),MAX($Q337:AJ337,0)+1,".")),","),IF(MAX($Q337:AJ337,0)=OPER!$AA432,".",IF(OPER!$AB432&lt;=HOUR(AL$7),MAX($Q337:AJ337,0)+1,".")))</f>
        <v>,</v>
      </c>
      <c r="AL337" s="269" t="str">
        <f>IF($E337=$E336,IF(AM336=".",IF(MAX($Q337:AK337,0)=OPER!$AA432,".",IF(OPER!$AB432&lt;=HOUR(AM$7),MAX($Q337:AK337,0)+1,".")),","),IF(MAX($Q337:AK337,0)=OPER!$AA432,".",IF(OPER!$AB432&lt;=HOUR(AM$7),MAX($Q337:AK337,0)+1,".")))</f>
        <v>,</v>
      </c>
      <c r="AM337" s="269" t="str">
        <f>IF($E337=$E336,IF(AN336=".",IF(MAX($Q337:AL337,0)=OPER!$AA432,".",IF(OPER!$AB432&lt;=HOUR(AN$7),MAX($Q337:AL337,0)+1,".")),","),IF(MAX($Q337:AL337,0)=OPER!$AA432,".",IF(OPER!$AB432&lt;=HOUR(AN$7),MAX($Q337:AL337,0)+1,".")))</f>
        <v>,</v>
      </c>
      <c r="AN337" s="270" t="str">
        <f>IF($E337=$E336,IF(AO336=".",IF(MAX($Q337:AM337,0)=OPER!$AA432,".",IF(OPER!$AB432&lt;=HOUR(AO$7),MAX($Q337:AM337,0)+1,".")),","),IF(MAX($Q337:AM337,0)=OPER!$AA432,".",IF(OPER!$AB432&lt;=HOUR(AO$7),MAX($Q337:AM337,0)+1,".")))</f>
        <v>,</v>
      </c>
      <c r="AO337" s="271" t="str">
        <f>IF($E337=$E336,IF(AP336=".",IF(MAX($Q337:AN337,0)=OPER!$AA432,".",IF(OPER!$AB432&lt;=HOUR(AP$7),MAX($Q337:AN337,0)+1,".")),","),IF(MAX($Q337:AN337,0)=OPER!$AA432,".",IF(OPER!$AB432&lt;=HOUR(AP$7),MAX($Q337:AN337,0)+1,".")))</f>
        <v>,</v>
      </c>
      <c r="AP337" s="269" t="str">
        <f>IF($E337=$E336,IF(AQ336=".",IF(MAX($Q337:AO337,0)=OPER!$AA432,".",IF(OPER!$AB432&lt;=HOUR(AQ$7),MAX($Q337:AO337,0)+1,".")),","),IF(MAX($Q337:AO337,0)=OPER!$AA432,".",IF(OPER!$AB432&lt;=HOUR(AQ$7),MAX($Q337:AO337,0)+1,".")))</f>
        <v>,</v>
      </c>
      <c r="AQ337" s="269" t="str">
        <f>IF($E337=$E336,IF(AR336=".",IF(MAX($Q337:AP337,0)=OPER!$AA432,".",IF(OPER!$AB432&lt;=HOUR(AR$7),MAX($Q337:AP337,0)+1,".")),","),IF(MAX($Q337:AP337,0)=OPER!$AA432,".",IF(OPER!$AB432&lt;=HOUR(AR$7),MAX($Q337:AP337,0)+1,".")))</f>
        <v>,</v>
      </c>
      <c r="AR337" s="270" t="str">
        <f>IF($E337=$E336,IF(AS336=".",IF(MAX($Q337:AQ337,0)=OPER!$AA432,".",IF(OPER!$AB432&lt;=HOUR(AS$7),MAX($Q337:AQ337,0)+1,".")),","),IF(MAX($Q337:AQ337,0)=OPER!$AA432,".",IF(OPER!$AB432&lt;=HOUR(AS$7),MAX($Q337:AQ337,0)+1,".")))</f>
        <v>,</v>
      </c>
      <c r="AS337" s="271" t="str">
        <f>IF($E337=$E336,IF(AT336=".",IF(MAX($Q337:AR337,0)=OPER!$AA432,".",IF(OPER!$AB432&lt;=HOUR(AT$7),MAX($Q337:AR337,0)+1,".")),","),IF(MAX($Q337:AR337,0)=OPER!$AA432,".",IF(OPER!$AB432&lt;=HOUR(AT$7),MAX($Q337:AR337,0)+1,".")))</f>
        <v>,</v>
      </c>
      <c r="AT337" s="269" t="str">
        <f>IF($E337=$E336,IF(AU336=".",IF(MAX($Q337:AS337,0)=OPER!$AA432,".",IF(OPER!$AB432&lt;=HOUR(AU$7),MAX($Q337:AS337,0)+1,".")),","),IF(MAX($Q337:AS337,0)=OPER!$AA432,".",IF(OPER!$AB432&lt;=HOUR(AU$7),MAX($Q337:AS337,0)+1,".")))</f>
        <v>,</v>
      </c>
      <c r="AU337" s="269" t="str">
        <f>IF($E337=$E336,IF(AV336=".",IF(MAX($Q337:AT337,0)=OPER!$AA432,".",IF(OPER!$AB432&lt;=HOUR(AV$7),MAX($Q337:AT337,0)+1,".")),","),IF(MAX($Q337:AT337,0)=OPER!$AA432,".",IF(OPER!$AB432&lt;=HOUR(AV$7),MAX($Q337:AT337,0)+1,".")))</f>
        <v>,</v>
      </c>
      <c r="AV337" s="270" t="str">
        <f>IF($E337=$E336,IF(AW336=".",IF(MAX($Q337:AU337,0)=OPER!$AA432,".",IF(OPER!$AB432&lt;=HOUR(AW$7),MAX($Q337:AU337,0)+1,".")),","),IF(MAX($Q337:AU337,0)=OPER!$AA432,".",IF(OPER!$AB432&lt;=HOUR(AW$7),MAX($Q337:AU337,0)+1,".")))</f>
        <v>,</v>
      </c>
      <c r="AW337" s="271" t="str">
        <f>IF($E337=$E336,IF(AX336=".",IF(MAX($Q337:AV337,0)=OPER!$AA432,".",IF(OPER!$AB432&lt;=HOUR(AX$7),MAX($Q337:AV337,0)+1,".")),","),IF(MAX($Q337:AV337,0)=OPER!$AA432,".",IF(OPER!$AB432&lt;=HOUR(AX$7),MAX($Q337:AV337,0)+1,".")))</f>
        <v>,</v>
      </c>
      <c r="AX337" s="269" t="str">
        <f>IF($E337=$E336,IF(AY336=".",IF(MAX($Q337:AW337,0)=OPER!$AA432,".",IF(OPER!$AB432&lt;=HOUR(AY$7),MAX($Q337:AW337,0)+1,".")),","),IF(MAX($Q337:AW337,0)=OPER!$AA432,".",IF(OPER!$AB432&lt;=HOUR(AY$7),MAX($Q337:AW337,0)+1,".")))</f>
        <v>,</v>
      </c>
      <c r="AY337" s="269" t="str">
        <f>IF($E337=$E336,IF(AZ336=".",IF(MAX($Q337:AX337,0)=OPER!$AA432,".",IF(OPER!$AB432&lt;=HOUR(AZ$7),MAX($Q337:AX337,0)+1,".")),","),IF(MAX($Q337:AX337,0)=OPER!$AA432,".",IF(OPER!$AB432&lt;=HOUR(AZ$7),MAX($Q337:AX337,0)+1,".")))</f>
        <v>,</v>
      </c>
      <c r="AZ337" s="270" t="str">
        <f>IF($E337=$E336,IF(BA336=".",IF(MAX($Q337:AY337,0)=OPER!$AA432,".",IF(OPER!$AB432&lt;=HOUR(BA$7),MAX($Q337:AY337,0)+1,".")),","),IF(MAX($Q337:AY337,0)=OPER!$AA432,".",IF(OPER!$AB432&lt;=HOUR(BA$7),MAX($Q337:AY337,0)+1,".")))</f>
        <v>,</v>
      </c>
      <c r="BA337" s="30">
        <f>+OPER!AK331</f>
        <v>0</v>
      </c>
    </row>
    <row r="338" spans="1:53" ht="59.8" x14ac:dyDescent="0.2">
      <c r="A338" s="282" t="str">
        <f>IF(OPER!AF332=0,"",OPER!AF332)</f>
        <v/>
      </c>
      <c r="B338" s="109" t="str">
        <f>IF(OPER!V332=0,"",OPER!V332)</f>
        <v/>
      </c>
      <c r="C338" s="71" t="str">
        <f>IF(OPER!U332 = 0,"", OPER!U332)</f>
        <v/>
      </c>
      <c r="D338" s="30" t="str">
        <f t="shared" si="22"/>
        <v/>
      </c>
      <c r="E338" s="262" t="str">
        <f>IF(OPER!X332 = 0,"",OPER!X332)</f>
        <v/>
      </c>
      <c r="F338" s="262" t="str">
        <f>IF(OPER!I332 = 0,"",OPER!I332)</f>
        <v/>
      </c>
      <c r="G338" s="263" t="str">
        <f>IF(OPER!C332=0,"",OPER!C332)</f>
        <v/>
      </c>
      <c r="H338" s="30" t="str">
        <f>IF(OPER!R332 = 0,"",OPER!R332)</f>
        <v/>
      </c>
      <c r="I338" s="30" t="str">
        <f>IF(OPER!F332=0,"", OPER!F332)</f>
        <v/>
      </c>
      <c r="J338" s="108" t="str">
        <f>IF(OPER!G332=0,"",OPER!G332)</f>
        <v/>
      </c>
      <c r="K338" s="250">
        <f>+OPER!R332</f>
        <v>0</v>
      </c>
      <c r="L338" s="262">
        <f t="shared" si="23"/>
        <v>0</v>
      </c>
      <c r="M338" s="250">
        <f t="shared" si="24"/>
        <v>0</v>
      </c>
      <c r="N338" s="205" t="str">
        <f>IF(OPER!A332=0,"",OPER!A332)</f>
        <v/>
      </c>
      <c r="O338" s="73" t="str">
        <f>IF(OPER!AJ2188=0,"",OPER!AJ2188)</f>
        <v/>
      </c>
      <c r="P338" s="264" t="str">
        <f>IF(OPER!AH332="EJECUTADO","SI",IF(OPER!AH332="NO EJECUTADO","NO",""))</f>
        <v/>
      </c>
      <c r="Q338" s="264" t="str">
        <f>IF(OPER!AN332="EJECUTADO","SI",IF(OPER!AN332="NO EJECUTADO","NO",""))</f>
        <v/>
      </c>
      <c r="R338" s="221" t="str">
        <f>IFERROR(VLOOKUP(OPER!Z332,OPER!$AU$490:$AV$577,2,0),"NO ASIGNADO")</f>
        <v>NO ASIGNADO</v>
      </c>
      <c r="S338" s="6">
        <f>+OPER!AG332</f>
        <v>0</v>
      </c>
      <c r="T338" s="268" t="str">
        <f>IF($E338=$E337,IF(U337=".",IF(MAX($Q338:Q338,0)=OPER!$AA433,".",IF(OPER!$AB433&lt;=HOUR(U$7),MAX($Q338:Q338,0)+1,".")),","),IF(MAX($Q338:Q338,0)=OPER!$AA433,".",IF(OPER!$AB433&lt;=HOUR(U$7),MAX($Q338:Q338,0)+1,".")))</f>
        <v>,</v>
      </c>
      <c r="U338" s="269" t="str">
        <f>IF($E338=$E337,IF(V337=".",IF(MAX($Q338:T338,0)=OPER!$AA433,".",IF(OPER!$AB433&lt;=HOUR(V$7),MAX($Q338:T338,0)+1,".")),","),IF(MAX($Q338:T338,0)=OPER!$AA433,".",IF(OPER!$AB433&lt;=HOUR(V$7),MAX($Q338:T338,0)+1,".")))</f>
        <v>,</v>
      </c>
      <c r="V338" s="269" t="str">
        <f>IF($E338=$E337,IF(W337=".",IF(MAX($Q338:U338,0)=OPER!$AA433,".",IF(OPER!$AB433&lt;=HOUR(W$7),MAX($Q338:U338,0)+1,".")),","),IF(MAX($Q338:U338,0)=OPER!$AA433,".",IF(OPER!$AB433&lt;=HOUR(W$7),MAX($Q338:U338,0)+1,".")))</f>
        <v>,</v>
      </c>
      <c r="W338" s="269" t="str">
        <f>IF($E338=$E337,IF(X337=".",IF(MAX($Q338:V338,0)=OPER!$AA433,".",IF(OPER!$AB433&lt;=HOUR(X$7),MAX($Q338:V338,0)+1,".")),","),IF(MAX($Q338:V338,0)=OPER!$AA433,".",IF(OPER!$AB433&lt;=HOUR(X$7),MAX($Q338:V338,0)+1,".")))</f>
        <v>,</v>
      </c>
      <c r="X338" s="270" t="str">
        <f>IF($E338=$E337,IF(Y337=".",IF(MAX($Q338:W338,0)=OPER!$AA433,".",IF(OPER!$AB433&lt;=HOUR(Y$7),MAX($Q338:W338,0)+1,".")),","),IF(MAX($Q338:W338,0)=OPER!$AA433,".",IF(OPER!$AB433&lt;=HOUR(Y$7),MAX($Q338:W338,0)+1,".")))</f>
        <v>,</v>
      </c>
      <c r="Y338" s="271" t="str">
        <f>IF($E338=$E337,IF(Z337=".",IF(MAX($Q338:X338,0)=OPER!$AA433,".",IF(OPER!$AB433&lt;=HOUR(Z$7),MAX($Q338:X338,0)+1,".")),","),IF(MAX($Q338:X338,0)=OPER!$AA433,".",IF(OPER!$AB433&lt;=HOUR(Z$7),MAX($Q338:X338,0)+1,".")))</f>
        <v>,</v>
      </c>
      <c r="Z338" s="269" t="str">
        <f>IF($E338=$E337,IF(AA337=".",IF(MAX($Q338:Y338,0)=OPER!$AA433,".",IF(OPER!$AB433&lt;=HOUR(AA$7),MAX($Q338:Y338,0)+1,".")),","),IF(MAX($Q338:Y338,0)=OPER!$AA433,".",IF(OPER!$AB433&lt;=HOUR(AA$7),MAX($Q338:Y338,0)+1,".")))</f>
        <v>,</v>
      </c>
      <c r="AA338" s="269" t="str">
        <f>IF($E338=$E337,IF(AB337=".",IF(MAX($Q338:Z338,0)=OPER!$AA433,".",IF(OPER!$AB433&lt;=HOUR(AB$7),MAX($Q338:Z338,0)+1,".")),","),IF(MAX($Q338:Z338,0)=OPER!$AA433,".",IF(OPER!$AB433&lt;=HOUR(AB$7),MAX($Q338:Z338,0)+1,".")))</f>
        <v>,</v>
      </c>
      <c r="AB338" s="270" t="str">
        <f>IF($E338=$E337,IF(AC337=".",IF(MAX($Q338:AA338,0)=OPER!$AA433,".",IF(OPER!$AB433&lt;=HOUR(AC$7),MAX($Q338:AA338,0)+1,".")),","),IF(MAX($Q338:AA338,0)=OPER!$AA433,".",IF(OPER!$AB433&lt;=HOUR(AC$7),MAX($Q338:AA338,0)+1,".")))</f>
        <v>,</v>
      </c>
      <c r="AC338" s="271" t="str">
        <f>IF($E338=$E337,IF(AD337=".",IF(MAX($Q338:AB338,0)=OPER!$AA433,".",IF(OPER!$AB433&lt;=HOUR(AD$7),MAX($Q338:AB338,0)+1,".")),","),IF(MAX($Q338:AB338,0)=OPER!$AA433,".",IF(OPER!$AB433&lt;=HOUR(AD$7),MAX($Q338:AB338,0)+1,".")))</f>
        <v>,</v>
      </c>
      <c r="AD338" s="269" t="str">
        <f>IF($E338=$E337,IF(AE337=".",IF(MAX($Q338:AC338,0)=OPER!$AA433,".",IF(OPER!$AB433&lt;=HOUR(AE$7),MAX($Q338:AC338,0)+1,".")),","),IF(MAX($Q338:AC338,0)=OPER!$AA433,".",IF(OPER!$AB433&lt;=HOUR(AE$7),MAX($Q338:AC338,0)+1,".")))</f>
        <v>,</v>
      </c>
      <c r="AE338" s="269" t="str">
        <f>IF($E338=$E337,IF(AF337=".",IF(MAX($Q338:AD338,0)=OPER!$AA433,".",IF(OPER!$AB433&lt;=HOUR(AF$7),MAX($Q338:AD338,0)+1,".")),","),IF(MAX($Q338:AD338,0)=OPER!$AA433,".",IF(OPER!$AB433&lt;=HOUR(AF$7),MAX($Q338:AD338,0)+1,".")))</f>
        <v>,</v>
      </c>
      <c r="AF338" s="270" t="str">
        <f>IF($E338=$E337,IF(AG337=".",IF(MAX($Q338:AE338,0)=OPER!$AA433,".",IF(OPER!$AB433&lt;=HOUR(AG$7),MAX($Q338:AE338,0)+1,".")),","),IF(MAX($Q338:AE338,0)=OPER!$AA433,".",IF(OPER!$AB433&lt;=HOUR(AG$7),MAX($Q338:AE338,0)+1,".")))</f>
        <v>,</v>
      </c>
      <c r="AG338" s="271" t="str">
        <f>IF($E338=$E337,IF(AH337=".",IF(MAX($Q338:AF338,0)=OPER!$AA433,".",IF(OPER!$AB433&lt;=HOUR(AH$7),MAX($Q338:AF338,0)+1,".")),","),IF(MAX($Q338:AF338,0)=OPER!$AA433,".",IF(OPER!$AB433&lt;=HOUR(AH$7),MAX($Q338:AF338,0)+1,".")))</f>
        <v>,</v>
      </c>
      <c r="AH338" s="269" t="str">
        <f>IF($E338=$E337,IF(AI337=".",IF(MAX($Q338:AG338,0)=OPER!$AA433,".",IF(OPER!$AB433&lt;=HOUR(AI$7),MAX($Q338:AG338,0)+1,".")),","),IF(MAX($Q338:AG338,0)=OPER!$AA433,".",IF(OPER!$AB433&lt;=HOUR(AI$7),MAX($Q338:AG338,0)+1,".")))</f>
        <v>,</v>
      </c>
      <c r="AI338" s="269" t="str">
        <f>IF($E338=$E337,IF(AJ337=".",IF(MAX($Q338:AH338,0)=OPER!$AA433,".",IF(OPER!$AB433&lt;=HOUR(AJ$7),MAX($Q338:AH338,0)+1,".")),","),IF(MAX($Q338:AH338,0)=OPER!$AA433,".",IF(OPER!$AB433&lt;=HOUR(AJ$7),MAX($Q338:AH338,0)+1,".")))</f>
        <v>,</v>
      </c>
      <c r="AJ338" s="270" t="str">
        <f>IF($E338=$E337,IF(AK337=".",IF(MAX($Q338:AI338,0)=OPER!$AA433,".",IF(OPER!$AB433&lt;=HOUR(AK$7),MAX($Q338:AI338,0)+1,".")),","),IF(MAX($Q338:AI338,0)=OPER!$AA433,".",IF(OPER!$AB433&lt;=HOUR(AK$7),MAX($Q338:AI338,0)+1,".")))</f>
        <v>,</v>
      </c>
      <c r="AK338" s="271" t="str">
        <f>IF($E338=$E337,IF(AL337=".",IF(MAX($Q338:AJ338,0)=OPER!$AA433,".",IF(OPER!$AB433&lt;=HOUR(AL$7),MAX($Q338:AJ338,0)+1,".")),","),IF(MAX($Q338:AJ338,0)=OPER!$AA433,".",IF(OPER!$AB433&lt;=HOUR(AL$7),MAX($Q338:AJ338,0)+1,".")))</f>
        <v>,</v>
      </c>
      <c r="AL338" s="269" t="str">
        <f>IF($E338=$E337,IF(AM337=".",IF(MAX($Q338:AK338,0)=OPER!$AA433,".",IF(OPER!$AB433&lt;=HOUR(AM$7),MAX($Q338:AK338,0)+1,".")),","),IF(MAX($Q338:AK338,0)=OPER!$AA433,".",IF(OPER!$AB433&lt;=HOUR(AM$7),MAX($Q338:AK338,0)+1,".")))</f>
        <v>,</v>
      </c>
      <c r="AM338" s="269" t="str">
        <f>IF($E338=$E337,IF(AN337=".",IF(MAX($Q338:AL338,0)=OPER!$AA433,".",IF(OPER!$AB433&lt;=HOUR(AN$7),MAX($Q338:AL338,0)+1,".")),","),IF(MAX($Q338:AL338,0)=OPER!$AA433,".",IF(OPER!$AB433&lt;=HOUR(AN$7),MAX($Q338:AL338,0)+1,".")))</f>
        <v>,</v>
      </c>
      <c r="AN338" s="270" t="str">
        <f>IF($E338=$E337,IF(AO337=".",IF(MAX($Q338:AM338,0)=OPER!$AA433,".",IF(OPER!$AB433&lt;=HOUR(AO$7),MAX($Q338:AM338,0)+1,".")),","),IF(MAX($Q338:AM338,0)=OPER!$AA433,".",IF(OPER!$AB433&lt;=HOUR(AO$7),MAX($Q338:AM338,0)+1,".")))</f>
        <v>,</v>
      </c>
      <c r="AO338" s="271" t="str">
        <f>IF($E338=$E337,IF(AP337=".",IF(MAX($Q338:AN338,0)=OPER!$AA433,".",IF(OPER!$AB433&lt;=HOUR(AP$7),MAX($Q338:AN338,0)+1,".")),","),IF(MAX($Q338:AN338,0)=OPER!$AA433,".",IF(OPER!$AB433&lt;=HOUR(AP$7),MAX($Q338:AN338,0)+1,".")))</f>
        <v>,</v>
      </c>
      <c r="AP338" s="269" t="str">
        <f>IF($E338=$E337,IF(AQ337=".",IF(MAX($Q338:AO338,0)=OPER!$AA433,".",IF(OPER!$AB433&lt;=HOUR(AQ$7),MAX($Q338:AO338,0)+1,".")),","),IF(MAX($Q338:AO338,0)=OPER!$AA433,".",IF(OPER!$AB433&lt;=HOUR(AQ$7),MAX($Q338:AO338,0)+1,".")))</f>
        <v>,</v>
      </c>
      <c r="AQ338" s="269" t="str">
        <f>IF($E338=$E337,IF(AR337=".",IF(MAX($Q338:AP338,0)=OPER!$AA433,".",IF(OPER!$AB433&lt;=HOUR(AR$7),MAX($Q338:AP338,0)+1,".")),","),IF(MAX($Q338:AP338,0)=OPER!$AA433,".",IF(OPER!$AB433&lt;=HOUR(AR$7),MAX($Q338:AP338,0)+1,".")))</f>
        <v>,</v>
      </c>
      <c r="AR338" s="270" t="str">
        <f>IF($E338=$E337,IF(AS337=".",IF(MAX($Q338:AQ338,0)=OPER!$AA433,".",IF(OPER!$AB433&lt;=HOUR(AS$7),MAX($Q338:AQ338,0)+1,".")),","),IF(MAX($Q338:AQ338,0)=OPER!$AA433,".",IF(OPER!$AB433&lt;=HOUR(AS$7),MAX($Q338:AQ338,0)+1,".")))</f>
        <v>,</v>
      </c>
      <c r="AS338" s="271" t="str">
        <f>IF($E338=$E337,IF(AT337=".",IF(MAX($Q338:AR338,0)=OPER!$AA433,".",IF(OPER!$AB433&lt;=HOUR(AT$7),MAX($Q338:AR338,0)+1,".")),","),IF(MAX($Q338:AR338,0)=OPER!$AA433,".",IF(OPER!$AB433&lt;=HOUR(AT$7),MAX($Q338:AR338,0)+1,".")))</f>
        <v>,</v>
      </c>
      <c r="AT338" s="269" t="str">
        <f>IF($E338=$E337,IF(AU337=".",IF(MAX($Q338:AS338,0)=OPER!$AA433,".",IF(OPER!$AB433&lt;=HOUR(AU$7),MAX($Q338:AS338,0)+1,".")),","),IF(MAX($Q338:AS338,0)=OPER!$AA433,".",IF(OPER!$AB433&lt;=HOUR(AU$7),MAX($Q338:AS338,0)+1,".")))</f>
        <v>,</v>
      </c>
      <c r="AU338" s="269" t="str">
        <f>IF($E338=$E337,IF(AV337=".",IF(MAX($Q338:AT338,0)=OPER!$AA433,".",IF(OPER!$AB433&lt;=HOUR(AV$7),MAX($Q338:AT338,0)+1,".")),","),IF(MAX($Q338:AT338,0)=OPER!$AA433,".",IF(OPER!$AB433&lt;=HOUR(AV$7),MAX($Q338:AT338,0)+1,".")))</f>
        <v>,</v>
      </c>
      <c r="AV338" s="270" t="str">
        <f>IF($E338=$E337,IF(AW337=".",IF(MAX($Q338:AU338,0)=OPER!$AA433,".",IF(OPER!$AB433&lt;=HOUR(AW$7),MAX($Q338:AU338,0)+1,".")),","),IF(MAX($Q338:AU338,0)=OPER!$AA433,".",IF(OPER!$AB433&lt;=HOUR(AW$7),MAX($Q338:AU338,0)+1,".")))</f>
        <v>,</v>
      </c>
      <c r="AW338" s="271" t="str">
        <f>IF($E338=$E337,IF(AX337=".",IF(MAX($Q338:AV338,0)=OPER!$AA433,".",IF(OPER!$AB433&lt;=HOUR(AX$7),MAX($Q338:AV338,0)+1,".")),","),IF(MAX($Q338:AV338,0)=OPER!$AA433,".",IF(OPER!$AB433&lt;=HOUR(AX$7),MAX($Q338:AV338,0)+1,".")))</f>
        <v>,</v>
      </c>
      <c r="AX338" s="269" t="str">
        <f>IF($E338=$E337,IF(AY337=".",IF(MAX($Q338:AW338,0)=OPER!$AA433,".",IF(OPER!$AB433&lt;=HOUR(AY$7),MAX($Q338:AW338,0)+1,".")),","),IF(MAX($Q338:AW338,0)=OPER!$AA433,".",IF(OPER!$AB433&lt;=HOUR(AY$7),MAX($Q338:AW338,0)+1,".")))</f>
        <v>,</v>
      </c>
      <c r="AY338" s="269" t="str">
        <f>IF($E338=$E337,IF(AZ337=".",IF(MAX($Q338:AX338,0)=OPER!$AA433,".",IF(OPER!$AB433&lt;=HOUR(AZ$7),MAX($Q338:AX338,0)+1,".")),","),IF(MAX($Q338:AX338,0)=OPER!$AA433,".",IF(OPER!$AB433&lt;=HOUR(AZ$7),MAX($Q338:AX338,0)+1,".")))</f>
        <v>,</v>
      </c>
      <c r="AZ338" s="270" t="str">
        <f>IF($E338=$E337,IF(BA337=".",IF(MAX($Q338:AY338,0)=OPER!$AA433,".",IF(OPER!$AB433&lt;=HOUR(BA$7),MAX($Q338:AY338,0)+1,".")),","),IF(MAX($Q338:AY338,0)=OPER!$AA433,".",IF(OPER!$AB433&lt;=HOUR(BA$7),MAX($Q338:AY338,0)+1,".")))</f>
        <v>,</v>
      </c>
      <c r="BA338" s="30">
        <f>+OPER!AK332</f>
        <v>0</v>
      </c>
    </row>
    <row r="339" spans="1:53" ht="59.8" x14ac:dyDescent="0.2">
      <c r="A339" s="282" t="str">
        <f>IF(OPER!AF333=0,"",OPER!AF333)</f>
        <v/>
      </c>
      <c r="B339" s="109" t="str">
        <f>IF(OPER!V333=0,"",OPER!V333)</f>
        <v/>
      </c>
      <c r="C339" s="71" t="str">
        <f>IF(OPER!U333 = 0,"", OPER!U333)</f>
        <v/>
      </c>
      <c r="D339" s="30" t="str">
        <f t="shared" si="22"/>
        <v/>
      </c>
      <c r="E339" s="262" t="str">
        <f>IF(OPER!X333 = 0,"",OPER!X333)</f>
        <v/>
      </c>
      <c r="F339" s="262" t="str">
        <f>IF(OPER!I333 = 0,"",OPER!I333)</f>
        <v/>
      </c>
      <c r="G339" s="263" t="str">
        <f>IF(OPER!C333=0,"",OPER!C333)</f>
        <v/>
      </c>
      <c r="H339" s="30" t="str">
        <f>IF(OPER!R333 = 0,"",OPER!R333)</f>
        <v/>
      </c>
      <c r="I339" s="30" t="str">
        <f>IF(OPER!F333=0,"", OPER!F333)</f>
        <v/>
      </c>
      <c r="J339" s="108" t="str">
        <f>IF(OPER!G333=0,"",OPER!G333)</f>
        <v/>
      </c>
      <c r="K339" s="250">
        <f>+OPER!R333</f>
        <v>0</v>
      </c>
      <c r="L339" s="262">
        <f t="shared" si="23"/>
        <v>0</v>
      </c>
      <c r="M339" s="250">
        <f t="shared" si="24"/>
        <v>0</v>
      </c>
      <c r="N339" s="205" t="str">
        <f>IF(OPER!A333=0,"",OPER!A333)</f>
        <v/>
      </c>
      <c r="O339" s="73" t="str">
        <f>IF(OPER!AJ2189=0,"",OPER!AJ2189)</f>
        <v/>
      </c>
      <c r="P339" s="264" t="str">
        <f>IF(OPER!AH333="EJECUTADO","SI",IF(OPER!AH333="NO EJECUTADO","NO",""))</f>
        <v/>
      </c>
      <c r="Q339" s="264" t="str">
        <f>IF(OPER!AN333="EJECUTADO","SI",IF(OPER!AN333="NO EJECUTADO","NO",""))</f>
        <v/>
      </c>
      <c r="R339" s="221" t="str">
        <f>IFERROR(VLOOKUP(OPER!Z333,OPER!$AU$490:$AV$577,2,0),"NO ASIGNADO")</f>
        <v>NO ASIGNADO</v>
      </c>
      <c r="S339" s="6">
        <f>+OPER!AG333</f>
        <v>0</v>
      </c>
      <c r="T339" s="268" t="str">
        <f>IF($E339=$E338,IF(U338=".",IF(MAX($Q339:Q339,0)=OPER!$AA434,".",IF(OPER!$AB434&lt;=HOUR(U$7),MAX($Q339:Q339,0)+1,".")),","),IF(MAX($Q339:Q339,0)=OPER!$AA434,".",IF(OPER!$AB434&lt;=HOUR(U$7),MAX($Q339:Q339,0)+1,".")))</f>
        <v>,</v>
      </c>
      <c r="U339" s="269" t="str">
        <f>IF($E339=$E338,IF(V338=".",IF(MAX($Q339:T339,0)=OPER!$AA434,".",IF(OPER!$AB434&lt;=HOUR(V$7),MAX($Q339:T339,0)+1,".")),","),IF(MAX($Q339:T339,0)=OPER!$AA434,".",IF(OPER!$AB434&lt;=HOUR(V$7),MAX($Q339:T339,0)+1,".")))</f>
        <v>,</v>
      </c>
      <c r="V339" s="269" t="str">
        <f>IF($E339=$E338,IF(W338=".",IF(MAX($Q339:U339,0)=OPER!$AA434,".",IF(OPER!$AB434&lt;=HOUR(W$7),MAX($Q339:U339,0)+1,".")),","),IF(MAX($Q339:U339,0)=OPER!$AA434,".",IF(OPER!$AB434&lt;=HOUR(W$7),MAX($Q339:U339,0)+1,".")))</f>
        <v>,</v>
      </c>
      <c r="W339" s="269" t="str">
        <f>IF($E339=$E338,IF(X338=".",IF(MAX($Q339:V339,0)=OPER!$AA434,".",IF(OPER!$AB434&lt;=HOUR(X$7),MAX($Q339:V339,0)+1,".")),","),IF(MAX($Q339:V339,0)=OPER!$AA434,".",IF(OPER!$AB434&lt;=HOUR(X$7),MAX($Q339:V339,0)+1,".")))</f>
        <v>,</v>
      </c>
      <c r="X339" s="270" t="str">
        <f>IF($E339=$E338,IF(Y338=".",IF(MAX($Q339:W339,0)=OPER!$AA434,".",IF(OPER!$AB434&lt;=HOUR(Y$7),MAX($Q339:W339,0)+1,".")),","),IF(MAX($Q339:W339,0)=OPER!$AA434,".",IF(OPER!$AB434&lt;=HOUR(Y$7),MAX($Q339:W339,0)+1,".")))</f>
        <v>,</v>
      </c>
      <c r="Y339" s="271" t="str">
        <f>IF($E339=$E338,IF(Z338=".",IF(MAX($Q339:X339,0)=OPER!$AA434,".",IF(OPER!$AB434&lt;=HOUR(Z$7),MAX($Q339:X339,0)+1,".")),","),IF(MAX($Q339:X339,0)=OPER!$AA434,".",IF(OPER!$AB434&lt;=HOUR(Z$7),MAX($Q339:X339,0)+1,".")))</f>
        <v>,</v>
      </c>
      <c r="Z339" s="269" t="str">
        <f>IF($E339=$E338,IF(AA338=".",IF(MAX($Q339:Y339,0)=OPER!$AA434,".",IF(OPER!$AB434&lt;=HOUR(AA$7),MAX($Q339:Y339,0)+1,".")),","),IF(MAX($Q339:Y339,0)=OPER!$AA434,".",IF(OPER!$AB434&lt;=HOUR(AA$7),MAX($Q339:Y339,0)+1,".")))</f>
        <v>,</v>
      </c>
      <c r="AA339" s="269" t="str">
        <f>IF($E339=$E338,IF(AB338=".",IF(MAX($Q339:Z339,0)=OPER!$AA434,".",IF(OPER!$AB434&lt;=HOUR(AB$7),MAX($Q339:Z339,0)+1,".")),","),IF(MAX($Q339:Z339,0)=OPER!$AA434,".",IF(OPER!$AB434&lt;=HOUR(AB$7),MAX($Q339:Z339,0)+1,".")))</f>
        <v>,</v>
      </c>
      <c r="AB339" s="270" t="str">
        <f>IF($E339=$E338,IF(AC338=".",IF(MAX($Q339:AA339,0)=OPER!$AA434,".",IF(OPER!$AB434&lt;=HOUR(AC$7),MAX($Q339:AA339,0)+1,".")),","),IF(MAX($Q339:AA339,0)=OPER!$AA434,".",IF(OPER!$AB434&lt;=HOUR(AC$7),MAX($Q339:AA339,0)+1,".")))</f>
        <v>,</v>
      </c>
      <c r="AC339" s="271" t="str">
        <f>IF($E339=$E338,IF(AD338=".",IF(MAX($Q339:AB339,0)=OPER!$AA434,".",IF(OPER!$AB434&lt;=HOUR(AD$7),MAX($Q339:AB339,0)+1,".")),","),IF(MAX($Q339:AB339,0)=OPER!$AA434,".",IF(OPER!$AB434&lt;=HOUR(AD$7),MAX($Q339:AB339,0)+1,".")))</f>
        <v>,</v>
      </c>
      <c r="AD339" s="269" t="str">
        <f>IF($E339=$E338,IF(AE338=".",IF(MAX($Q339:AC339,0)=OPER!$AA434,".",IF(OPER!$AB434&lt;=HOUR(AE$7),MAX($Q339:AC339,0)+1,".")),","),IF(MAX($Q339:AC339,0)=OPER!$AA434,".",IF(OPER!$AB434&lt;=HOUR(AE$7),MAX($Q339:AC339,0)+1,".")))</f>
        <v>,</v>
      </c>
      <c r="AE339" s="269" t="str">
        <f>IF($E339=$E338,IF(AF338=".",IF(MAX($Q339:AD339,0)=OPER!$AA434,".",IF(OPER!$AB434&lt;=HOUR(AF$7),MAX($Q339:AD339,0)+1,".")),","),IF(MAX($Q339:AD339,0)=OPER!$AA434,".",IF(OPER!$AB434&lt;=HOUR(AF$7),MAX($Q339:AD339,0)+1,".")))</f>
        <v>,</v>
      </c>
      <c r="AF339" s="270" t="str">
        <f>IF($E339=$E338,IF(AG338=".",IF(MAX($Q339:AE339,0)=OPER!$AA434,".",IF(OPER!$AB434&lt;=HOUR(AG$7),MAX($Q339:AE339,0)+1,".")),","),IF(MAX($Q339:AE339,0)=OPER!$AA434,".",IF(OPER!$AB434&lt;=HOUR(AG$7),MAX($Q339:AE339,0)+1,".")))</f>
        <v>,</v>
      </c>
      <c r="AG339" s="271" t="str">
        <f>IF($E339=$E338,IF(AH338=".",IF(MAX($Q339:AF339,0)=OPER!$AA434,".",IF(OPER!$AB434&lt;=HOUR(AH$7),MAX($Q339:AF339,0)+1,".")),","),IF(MAX($Q339:AF339,0)=OPER!$AA434,".",IF(OPER!$AB434&lt;=HOUR(AH$7),MAX($Q339:AF339,0)+1,".")))</f>
        <v>,</v>
      </c>
      <c r="AH339" s="269" t="str">
        <f>IF($E339=$E338,IF(AI338=".",IF(MAX($Q339:AG339,0)=OPER!$AA434,".",IF(OPER!$AB434&lt;=HOUR(AI$7),MAX($Q339:AG339,0)+1,".")),","),IF(MAX($Q339:AG339,0)=OPER!$AA434,".",IF(OPER!$AB434&lt;=HOUR(AI$7),MAX($Q339:AG339,0)+1,".")))</f>
        <v>,</v>
      </c>
      <c r="AI339" s="269" t="str">
        <f>IF($E339=$E338,IF(AJ338=".",IF(MAX($Q339:AH339,0)=OPER!$AA434,".",IF(OPER!$AB434&lt;=HOUR(AJ$7),MAX($Q339:AH339,0)+1,".")),","),IF(MAX($Q339:AH339,0)=OPER!$AA434,".",IF(OPER!$AB434&lt;=HOUR(AJ$7),MAX($Q339:AH339,0)+1,".")))</f>
        <v>,</v>
      </c>
      <c r="AJ339" s="270" t="str">
        <f>IF($E339=$E338,IF(AK338=".",IF(MAX($Q339:AI339,0)=OPER!$AA434,".",IF(OPER!$AB434&lt;=HOUR(AK$7),MAX($Q339:AI339,0)+1,".")),","),IF(MAX($Q339:AI339,0)=OPER!$AA434,".",IF(OPER!$AB434&lt;=HOUR(AK$7),MAX($Q339:AI339,0)+1,".")))</f>
        <v>,</v>
      </c>
      <c r="AK339" s="271" t="str">
        <f>IF($E339=$E338,IF(AL338=".",IF(MAX($Q339:AJ339,0)=OPER!$AA434,".",IF(OPER!$AB434&lt;=HOUR(AL$7),MAX($Q339:AJ339,0)+1,".")),","),IF(MAX($Q339:AJ339,0)=OPER!$AA434,".",IF(OPER!$AB434&lt;=HOUR(AL$7),MAX($Q339:AJ339,0)+1,".")))</f>
        <v>,</v>
      </c>
      <c r="AL339" s="269" t="str">
        <f>IF($E339=$E338,IF(AM338=".",IF(MAX($Q339:AK339,0)=OPER!$AA434,".",IF(OPER!$AB434&lt;=HOUR(AM$7),MAX($Q339:AK339,0)+1,".")),","),IF(MAX($Q339:AK339,0)=OPER!$AA434,".",IF(OPER!$AB434&lt;=HOUR(AM$7),MAX($Q339:AK339,0)+1,".")))</f>
        <v>,</v>
      </c>
      <c r="AM339" s="269" t="str">
        <f>IF($E339=$E338,IF(AN338=".",IF(MAX($Q339:AL339,0)=OPER!$AA434,".",IF(OPER!$AB434&lt;=HOUR(AN$7),MAX($Q339:AL339,0)+1,".")),","),IF(MAX($Q339:AL339,0)=OPER!$AA434,".",IF(OPER!$AB434&lt;=HOUR(AN$7),MAX($Q339:AL339,0)+1,".")))</f>
        <v>,</v>
      </c>
      <c r="AN339" s="270" t="str">
        <f>IF($E339=$E338,IF(AO338=".",IF(MAX($Q339:AM339,0)=OPER!$AA434,".",IF(OPER!$AB434&lt;=HOUR(AO$7),MAX($Q339:AM339,0)+1,".")),","),IF(MAX($Q339:AM339,0)=OPER!$AA434,".",IF(OPER!$AB434&lt;=HOUR(AO$7),MAX($Q339:AM339,0)+1,".")))</f>
        <v>,</v>
      </c>
      <c r="AO339" s="271" t="str">
        <f>IF($E339=$E338,IF(AP338=".",IF(MAX($Q339:AN339,0)=OPER!$AA434,".",IF(OPER!$AB434&lt;=HOUR(AP$7),MAX($Q339:AN339,0)+1,".")),","),IF(MAX($Q339:AN339,0)=OPER!$AA434,".",IF(OPER!$AB434&lt;=HOUR(AP$7),MAX($Q339:AN339,0)+1,".")))</f>
        <v>,</v>
      </c>
      <c r="AP339" s="269" t="str">
        <f>IF($E339=$E338,IF(AQ338=".",IF(MAX($Q339:AO339,0)=OPER!$AA434,".",IF(OPER!$AB434&lt;=HOUR(AQ$7),MAX($Q339:AO339,0)+1,".")),","),IF(MAX($Q339:AO339,0)=OPER!$AA434,".",IF(OPER!$AB434&lt;=HOUR(AQ$7),MAX($Q339:AO339,0)+1,".")))</f>
        <v>,</v>
      </c>
      <c r="AQ339" s="269" t="str">
        <f>IF($E339=$E338,IF(AR338=".",IF(MAX($Q339:AP339,0)=OPER!$AA434,".",IF(OPER!$AB434&lt;=HOUR(AR$7),MAX($Q339:AP339,0)+1,".")),","),IF(MAX($Q339:AP339,0)=OPER!$AA434,".",IF(OPER!$AB434&lt;=HOUR(AR$7),MAX($Q339:AP339,0)+1,".")))</f>
        <v>,</v>
      </c>
      <c r="AR339" s="270" t="str">
        <f>IF($E339=$E338,IF(AS338=".",IF(MAX($Q339:AQ339,0)=OPER!$AA434,".",IF(OPER!$AB434&lt;=HOUR(AS$7),MAX($Q339:AQ339,0)+1,".")),","),IF(MAX($Q339:AQ339,0)=OPER!$AA434,".",IF(OPER!$AB434&lt;=HOUR(AS$7),MAX($Q339:AQ339,0)+1,".")))</f>
        <v>,</v>
      </c>
      <c r="AS339" s="271" t="str">
        <f>IF($E339=$E338,IF(AT338=".",IF(MAX($Q339:AR339,0)=OPER!$AA434,".",IF(OPER!$AB434&lt;=HOUR(AT$7),MAX($Q339:AR339,0)+1,".")),","),IF(MAX($Q339:AR339,0)=OPER!$AA434,".",IF(OPER!$AB434&lt;=HOUR(AT$7),MAX($Q339:AR339,0)+1,".")))</f>
        <v>,</v>
      </c>
      <c r="AT339" s="269" t="str">
        <f>IF($E339=$E338,IF(AU338=".",IF(MAX($Q339:AS339,0)=OPER!$AA434,".",IF(OPER!$AB434&lt;=HOUR(AU$7),MAX($Q339:AS339,0)+1,".")),","),IF(MAX($Q339:AS339,0)=OPER!$AA434,".",IF(OPER!$AB434&lt;=HOUR(AU$7),MAX($Q339:AS339,0)+1,".")))</f>
        <v>,</v>
      </c>
      <c r="AU339" s="269" t="str">
        <f>IF($E339=$E338,IF(AV338=".",IF(MAX($Q339:AT339,0)=OPER!$AA434,".",IF(OPER!$AB434&lt;=HOUR(AV$7),MAX($Q339:AT339,0)+1,".")),","),IF(MAX($Q339:AT339,0)=OPER!$AA434,".",IF(OPER!$AB434&lt;=HOUR(AV$7),MAX($Q339:AT339,0)+1,".")))</f>
        <v>,</v>
      </c>
      <c r="AV339" s="270" t="str">
        <f>IF($E339=$E338,IF(AW338=".",IF(MAX($Q339:AU339,0)=OPER!$AA434,".",IF(OPER!$AB434&lt;=HOUR(AW$7),MAX($Q339:AU339,0)+1,".")),","),IF(MAX($Q339:AU339,0)=OPER!$AA434,".",IF(OPER!$AB434&lt;=HOUR(AW$7),MAX($Q339:AU339,0)+1,".")))</f>
        <v>,</v>
      </c>
      <c r="AW339" s="271" t="str">
        <f>IF($E339=$E338,IF(AX338=".",IF(MAX($Q339:AV339,0)=OPER!$AA434,".",IF(OPER!$AB434&lt;=HOUR(AX$7),MAX($Q339:AV339,0)+1,".")),","),IF(MAX($Q339:AV339,0)=OPER!$AA434,".",IF(OPER!$AB434&lt;=HOUR(AX$7),MAX($Q339:AV339,0)+1,".")))</f>
        <v>,</v>
      </c>
      <c r="AX339" s="269" t="str">
        <f>IF($E339=$E338,IF(AY338=".",IF(MAX($Q339:AW339,0)=OPER!$AA434,".",IF(OPER!$AB434&lt;=HOUR(AY$7),MAX($Q339:AW339,0)+1,".")),","),IF(MAX($Q339:AW339,0)=OPER!$AA434,".",IF(OPER!$AB434&lt;=HOUR(AY$7),MAX($Q339:AW339,0)+1,".")))</f>
        <v>,</v>
      </c>
      <c r="AY339" s="269" t="str">
        <f>IF($E339=$E338,IF(AZ338=".",IF(MAX($Q339:AX339,0)=OPER!$AA434,".",IF(OPER!$AB434&lt;=HOUR(AZ$7),MAX($Q339:AX339,0)+1,".")),","),IF(MAX($Q339:AX339,0)=OPER!$AA434,".",IF(OPER!$AB434&lt;=HOUR(AZ$7),MAX($Q339:AX339,0)+1,".")))</f>
        <v>,</v>
      </c>
      <c r="AZ339" s="270" t="str">
        <f>IF($E339=$E338,IF(BA338=".",IF(MAX($Q339:AY339,0)=OPER!$AA434,".",IF(OPER!$AB434&lt;=HOUR(BA$7),MAX($Q339:AY339,0)+1,".")),","),IF(MAX($Q339:AY339,0)=OPER!$AA434,".",IF(OPER!$AB434&lt;=HOUR(BA$7),MAX($Q339:AY339,0)+1,".")))</f>
        <v>,</v>
      </c>
      <c r="BA339" s="30">
        <f>+OPER!AK333</f>
        <v>0</v>
      </c>
    </row>
    <row r="340" spans="1:53" ht="59.8" x14ac:dyDescent="0.2">
      <c r="A340" s="282" t="str">
        <f>IF(OPER!AF334=0,"",OPER!AF334)</f>
        <v/>
      </c>
      <c r="B340" s="109" t="str">
        <f>IF(OPER!V334=0,"",OPER!V334)</f>
        <v/>
      </c>
      <c r="C340" s="71" t="str">
        <f>IF(OPER!U334 = 0,"", OPER!U334)</f>
        <v/>
      </c>
      <c r="D340" s="30" t="str">
        <f t="shared" si="22"/>
        <v/>
      </c>
      <c r="E340" s="262" t="str">
        <f>IF(OPER!X334 = 0,"",OPER!X334)</f>
        <v/>
      </c>
      <c r="F340" s="262" t="str">
        <f>IF(OPER!I334 = 0,"",OPER!I334)</f>
        <v/>
      </c>
      <c r="G340" s="263" t="str">
        <f>IF(OPER!C334=0,"",OPER!C334)</f>
        <v/>
      </c>
      <c r="H340" s="30" t="str">
        <f>IF(OPER!R334 = 0,"",OPER!R334)</f>
        <v/>
      </c>
      <c r="I340" s="30" t="str">
        <f>IF(OPER!F334=0,"", OPER!F334)</f>
        <v/>
      </c>
      <c r="J340" s="108" t="str">
        <f>IF(OPER!G334=0,"",OPER!G334)</f>
        <v/>
      </c>
      <c r="K340" s="250">
        <f>+OPER!R334</f>
        <v>0</v>
      </c>
      <c r="L340" s="262">
        <f t="shared" si="23"/>
        <v>0</v>
      </c>
      <c r="M340" s="250">
        <f t="shared" si="24"/>
        <v>0</v>
      </c>
      <c r="N340" s="205" t="str">
        <f>IF(OPER!A334=0,"",OPER!A334)</f>
        <v/>
      </c>
      <c r="O340" s="73" t="str">
        <f>IF(OPER!AJ2190=0,"",OPER!AJ2190)</f>
        <v/>
      </c>
      <c r="P340" s="264" t="str">
        <f>IF(OPER!AH334="EJECUTADO","SI",IF(OPER!AH334="NO EJECUTADO","NO",""))</f>
        <v/>
      </c>
      <c r="Q340" s="264" t="str">
        <f>IF(OPER!AN334="EJECUTADO","SI",IF(OPER!AN334="NO EJECUTADO","NO",""))</f>
        <v/>
      </c>
      <c r="R340" s="221" t="str">
        <f>IFERROR(VLOOKUP(OPER!Z334,OPER!$AU$490:$AV$577,2,0),"NO ASIGNADO")</f>
        <v>NO ASIGNADO</v>
      </c>
      <c r="S340" s="6">
        <f>+OPER!AG334</f>
        <v>0</v>
      </c>
      <c r="T340" s="268" t="str">
        <f>IF($E340=$E339,IF(U339=".",IF(MAX($Q340:Q340,0)=OPER!$AA435,".",IF(OPER!$AB435&lt;=HOUR(U$7),MAX($Q340:Q340,0)+1,".")),","),IF(MAX($Q340:Q340,0)=OPER!$AA435,".",IF(OPER!$AB435&lt;=HOUR(U$7),MAX($Q340:Q340,0)+1,".")))</f>
        <v>,</v>
      </c>
      <c r="U340" s="269" t="str">
        <f>IF($E340=$E339,IF(V339=".",IF(MAX($Q340:T340,0)=OPER!$AA435,".",IF(OPER!$AB435&lt;=HOUR(V$7),MAX($Q340:T340,0)+1,".")),","),IF(MAX($Q340:T340,0)=OPER!$AA435,".",IF(OPER!$AB435&lt;=HOUR(V$7),MAX($Q340:T340,0)+1,".")))</f>
        <v>,</v>
      </c>
      <c r="V340" s="269" t="str">
        <f>IF($E340=$E339,IF(W339=".",IF(MAX($Q340:U340,0)=OPER!$AA435,".",IF(OPER!$AB435&lt;=HOUR(W$7),MAX($Q340:U340,0)+1,".")),","),IF(MAX($Q340:U340,0)=OPER!$AA435,".",IF(OPER!$AB435&lt;=HOUR(W$7),MAX($Q340:U340,0)+1,".")))</f>
        <v>,</v>
      </c>
      <c r="W340" s="269" t="str">
        <f>IF($E340=$E339,IF(X339=".",IF(MAX($Q340:V340,0)=OPER!$AA435,".",IF(OPER!$AB435&lt;=HOUR(X$7),MAX($Q340:V340,0)+1,".")),","),IF(MAX($Q340:V340,0)=OPER!$AA435,".",IF(OPER!$AB435&lt;=HOUR(X$7),MAX($Q340:V340,0)+1,".")))</f>
        <v>,</v>
      </c>
      <c r="X340" s="270" t="str">
        <f>IF($E340=$E339,IF(Y339=".",IF(MAX($Q340:W340,0)=OPER!$AA435,".",IF(OPER!$AB435&lt;=HOUR(Y$7),MAX($Q340:W340,0)+1,".")),","),IF(MAX($Q340:W340,0)=OPER!$AA435,".",IF(OPER!$AB435&lt;=HOUR(Y$7),MAX($Q340:W340,0)+1,".")))</f>
        <v>,</v>
      </c>
      <c r="Y340" s="271" t="str">
        <f>IF($E340=$E339,IF(Z339=".",IF(MAX($Q340:X340,0)=OPER!$AA435,".",IF(OPER!$AB435&lt;=HOUR(Z$7),MAX($Q340:X340,0)+1,".")),","),IF(MAX($Q340:X340,0)=OPER!$AA435,".",IF(OPER!$AB435&lt;=HOUR(Z$7),MAX($Q340:X340,0)+1,".")))</f>
        <v>,</v>
      </c>
      <c r="Z340" s="269" t="str">
        <f>IF($E340=$E339,IF(AA339=".",IF(MAX($Q340:Y340,0)=OPER!$AA435,".",IF(OPER!$AB435&lt;=HOUR(AA$7),MAX($Q340:Y340,0)+1,".")),","),IF(MAX($Q340:Y340,0)=OPER!$AA435,".",IF(OPER!$AB435&lt;=HOUR(AA$7),MAX($Q340:Y340,0)+1,".")))</f>
        <v>,</v>
      </c>
      <c r="AA340" s="269" t="str">
        <f>IF($E340=$E339,IF(AB339=".",IF(MAX($Q340:Z340,0)=OPER!$AA435,".",IF(OPER!$AB435&lt;=HOUR(AB$7),MAX($Q340:Z340,0)+1,".")),","),IF(MAX($Q340:Z340,0)=OPER!$AA435,".",IF(OPER!$AB435&lt;=HOUR(AB$7),MAX($Q340:Z340,0)+1,".")))</f>
        <v>,</v>
      </c>
      <c r="AB340" s="270" t="str">
        <f>IF($E340=$E339,IF(AC339=".",IF(MAX($Q340:AA340,0)=OPER!$AA435,".",IF(OPER!$AB435&lt;=HOUR(AC$7),MAX($Q340:AA340,0)+1,".")),","),IF(MAX($Q340:AA340,0)=OPER!$AA435,".",IF(OPER!$AB435&lt;=HOUR(AC$7),MAX($Q340:AA340,0)+1,".")))</f>
        <v>,</v>
      </c>
      <c r="AC340" s="271" t="str">
        <f>IF($E340=$E339,IF(AD339=".",IF(MAX($Q340:AB340,0)=OPER!$AA435,".",IF(OPER!$AB435&lt;=HOUR(AD$7),MAX($Q340:AB340,0)+1,".")),","),IF(MAX($Q340:AB340,0)=OPER!$AA435,".",IF(OPER!$AB435&lt;=HOUR(AD$7),MAX($Q340:AB340,0)+1,".")))</f>
        <v>,</v>
      </c>
      <c r="AD340" s="269" t="str">
        <f>IF($E340=$E339,IF(AE339=".",IF(MAX($Q340:AC340,0)=OPER!$AA435,".",IF(OPER!$AB435&lt;=HOUR(AE$7),MAX($Q340:AC340,0)+1,".")),","),IF(MAX($Q340:AC340,0)=OPER!$AA435,".",IF(OPER!$AB435&lt;=HOUR(AE$7),MAX($Q340:AC340,0)+1,".")))</f>
        <v>,</v>
      </c>
      <c r="AE340" s="269" t="str">
        <f>IF($E340=$E339,IF(AF339=".",IF(MAX($Q340:AD340,0)=OPER!$AA435,".",IF(OPER!$AB435&lt;=HOUR(AF$7),MAX($Q340:AD340,0)+1,".")),","),IF(MAX($Q340:AD340,0)=OPER!$AA435,".",IF(OPER!$AB435&lt;=HOUR(AF$7),MAX($Q340:AD340,0)+1,".")))</f>
        <v>,</v>
      </c>
      <c r="AF340" s="270" t="str">
        <f>IF($E340=$E339,IF(AG339=".",IF(MAX($Q340:AE340,0)=OPER!$AA435,".",IF(OPER!$AB435&lt;=HOUR(AG$7),MAX($Q340:AE340,0)+1,".")),","),IF(MAX($Q340:AE340,0)=OPER!$AA435,".",IF(OPER!$AB435&lt;=HOUR(AG$7),MAX($Q340:AE340,0)+1,".")))</f>
        <v>,</v>
      </c>
      <c r="AG340" s="271" t="str">
        <f>IF($E340=$E339,IF(AH339=".",IF(MAX($Q340:AF340,0)=OPER!$AA435,".",IF(OPER!$AB435&lt;=HOUR(AH$7),MAX($Q340:AF340,0)+1,".")),","),IF(MAX($Q340:AF340,0)=OPER!$AA435,".",IF(OPER!$AB435&lt;=HOUR(AH$7),MAX($Q340:AF340,0)+1,".")))</f>
        <v>,</v>
      </c>
      <c r="AH340" s="269" t="str">
        <f>IF($E340=$E339,IF(AI339=".",IF(MAX($Q340:AG340,0)=OPER!$AA435,".",IF(OPER!$AB435&lt;=HOUR(AI$7),MAX($Q340:AG340,0)+1,".")),","),IF(MAX($Q340:AG340,0)=OPER!$AA435,".",IF(OPER!$AB435&lt;=HOUR(AI$7),MAX($Q340:AG340,0)+1,".")))</f>
        <v>,</v>
      </c>
      <c r="AI340" s="269" t="str">
        <f>IF($E340=$E339,IF(AJ339=".",IF(MAX($Q340:AH340,0)=OPER!$AA435,".",IF(OPER!$AB435&lt;=HOUR(AJ$7),MAX($Q340:AH340,0)+1,".")),","),IF(MAX($Q340:AH340,0)=OPER!$AA435,".",IF(OPER!$AB435&lt;=HOUR(AJ$7),MAX($Q340:AH340,0)+1,".")))</f>
        <v>,</v>
      </c>
      <c r="AJ340" s="270" t="str">
        <f>IF($E340=$E339,IF(AK339=".",IF(MAX($Q340:AI340,0)=OPER!$AA435,".",IF(OPER!$AB435&lt;=HOUR(AK$7),MAX($Q340:AI340,0)+1,".")),","),IF(MAX($Q340:AI340,0)=OPER!$AA435,".",IF(OPER!$AB435&lt;=HOUR(AK$7),MAX($Q340:AI340,0)+1,".")))</f>
        <v>,</v>
      </c>
      <c r="AK340" s="271" t="str">
        <f>IF($E340=$E339,IF(AL339=".",IF(MAX($Q340:AJ340,0)=OPER!$AA435,".",IF(OPER!$AB435&lt;=HOUR(AL$7),MAX($Q340:AJ340,0)+1,".")),","),IF(MAX($Q340:AJ340,0)=OPER!$AA435,".",IF(OPER!$AB435&lt;=HOUR(AL$7),MAX($Q340:AJ340,0)+1,".")))</f>
        <v>,</v>
      </c>
      <c r="AL340" s="269" t="str">
        <f>IF($E340=$E339,IF(AM339=".",IF(MAX($Q340:AK340,0)=OPER!$AA435,".",IF(OPER!$AB435&lt;=HOUR(AM$7),MAX($Q340:AK340,0)+1,".")),","),IF(MAX($Q340:AK340,0)=OPER!$AA435,".",IF(OPER!$AB435&lt;=HOUR(AM$7),MAX($Q340:AK340,0)+1,".")))</f>
        <v>,</v>
      </c>
      <c r="AM340" s="269" t="str">
        <f>IF($E340=$E339,IF(AN339=".",IF(MAX($Q340:AL340,0)=OPER!$AA435,".",IF(OPER!$AB435&lt;=HOUR(AN$7),MAX($Q340:AL340,0)+1,".")),","),IF(MAX($Q340:AL340,0)=OPER!$AA435,".",IF(OPER!$AB435&lt;=HOUR(AN$7),MAX($Q340:AL340,0)+1,".")))</f>
        <v>,</v>
      </c>
      <c r="AN340" s="270" t="str">
        <f>IF($E340=$E339,IF(AO339=".",IF(MAX($Q340:AM340,0)=OPER!$AA435,".",IF(OPER!$AB435&lt;=HOUR(AO$7),MAX($Q340:AM340,0)+1,".")),","),IF(MAX($Q340:AM340,0)=OPER!$AA435,".",IF(OPER!$AB435&lt;=HOUR(AO$7),MAX($Q340:AM340,0)+1,".")))</f>
        <v>,</v>
      </c>
      <c r="AO340" s="271" t="str">
        <f>IF($E340=$E339,IF(AP339=".",IF(MAX($Q340:AN340,0)=OPER!$AA435,".",IF(OPER!$AB435&lt;=HOUR(AP$7),MAX($Q340:AN340,0)+1,".")),","),IF(MAX($Q340:AN340,0)=OPER!$AA435,".",IF(OPER!$AB435&lt;=HOUR(AP$7),MAX($Q340:AN340,0)+1,".")))</f>
        <v>,</v>
      </c>
      <c r="AP340" s="269" t="str">
        <f>IF($E340=$E339,IF(AQ339=".",IF(MAX($Q340:AO340,0)=OPER!$AA435,".",IF(OPER!$AB435&lt;=HOUR(AQ$7),MAX($Q340:AO340,0)+1,".")),","),IF(MAX($Q340:AO340,0)=OPER!$AA435,".",IF(OPER!$AB435&lt;=HOUR(AQ$7),MAX($Q340:AO340,0)+1,".")))</f>
        <v>,</v>
      </c>
      <c r="AQ340" s="269" t="str">
        <f>IF($E340=$E339,IF(AR339=".",IF(MAX($Q340:AP340,0)=OPER!$AA435,".",IF(OPER!$AB435&lt;=HOUR(AR$7),MAX($Q340:AP340,0)+1,".")),","),IF(MAX($Q340:AP340,0)=OPER!$AA435,".",IF(OPER!$AB435&lt;=HOUR(AR$7),MAX($Q340:AP340,0)+1,".")))</f>
        <v>,</v>
      </c>
      <c r="AR340" s="270" t="str">
        <f>IF($E340=$E339,IF(AS339=".",IF(MAX($Q340:AQ340,0)=OPER!$AA435,".",IF(OPER!$AB435&lt;=HOUR(AS$7),MAX($Q340:AQ340,0)+1,".")),","),IF(MAX($Q340:AQ340,0)=OPER!$AA435,".",IF(OPER!$AB435&lt;=HOUR(AS$7),MAX($Q340:AQ340,0)+1,".")))</f>
        <v>,</v>
      </c>
      <c r="AS340" s="271" t="str">
        <f>IF($E340=$E339,IF(AT339=".",IF(MAX($Q340:AR340,0)=OPER!$AA435,".",IF(OPER!$AB435&lt;=HOUR(AT$7),MAX($Q340:AR340,0)+1,".")),","),IF(MAX($Q340:AR340,0)=OPER!$AA435,".",IF(OPER!$AB435&lt;=HOUR(AT$7),MAX($Q340:AR340,0)+1,".")))</f>
        <v>,</v>
      </c>
      <c r="AT340" s="269" t="str">
        <f>IF($E340=$E339,IF(AU339=".",IF(MAX($Q340:AS340,0)=OPER!$AA435,".",IF(OPER!$AB435&lt;=HOUR(AU$7),MAX($Q340:AS340,0)+1,".")),","),IF(MAX($Q340:AS340,0)=OPER!$AA435,".",IF(OPER!$AB435&lt;=HOUR(AU$7),MAX($Q340:AS340,0)+1,".")))</f>
        <v>,</v>
      </c>
      <c r="AU340" s="269" t="str">
        <f>IF($E340=$E339,IF(AV339=".",IF(MAX($Q340:AT340,0)=OPER!$AA435,".",IF(OPER!$AB435&lt;=HOUR(AV$7),MAX($Q340:AT340,0)+1,".")),","),IF(MAX($Q340:AT340,0)=OPER!$AA435,".",IF(OPER!$AB435&lt;=HOUR(AV$7),MAX($Q340:AT340,0)+1,".")))</f>
        <v>,</v>
      </c>
      <c r="AV340" s="270" t="str">
        <f>IF($E340=$E339,IF(AW339=".",IF(MAX($Q340:AU340,0)=OPER!$AA435,".",IF(OPER!$AB435&lt;=HOUR(AW$7),MAX($Q340:AU340,0)+1,".")),","),IF(MAX($Q340:AU340,0)=OPER!$AA435,".",IF(OPER!$AB435&lt;=HOUR(AW$7),MAX($Q340:AU340,0)+1,".")))</f>
        <v>,</v>
      </c>
      <c r="AW340" s="271" t="str">
        <f>IF($E340=$E339,IF(AX339=".",IF(MAX($Q340:AV340,0)=OPER!$AA435,".",IF(OPER!$AB435&lt;=HOUR(AX$7),MAX($Q340:AV340,0)+1,".")),","),IF(MAX($Q340:AV340,0)=OPER!$AA435,".",IF(OPER!$AB435&lt;=HOUR(AX$7),MAX($Q340:AV340,0)+1,".")))</f>
        <v>,</v>
      </c>
      <c r="AX340" s="269" t="str">
        <f>IF($E340=$E339,IF(AY339=".",IF(MAX($Q340:AW340,0)=OPER!$AA435,".",IF(OPER!$AB435&lt;=HOUR(AY$7),MAX($Q340:AW340,0)+1,".")),","),IF(MAX($Q340:AW340,0)=OPER!$AA435,".",IF(OPER!$AB435&lt;=HOUR(AY$7),MAX($Q340:AW340,0)+1,".")))</f>
        <v>,</v>
      </c>
      <c r="AY340" s="269" t="str">
        <f>IF($E340=$E339,IF(AZ339=".",IF(MAX($Q340:AX340,0)=OPER!$AA435,".",IF(OPER!$AB435&lt;=HOUR(AZ$7),MAX($Q340:AX340,0)+1,".")),","),IF(MAX($Q340:AX340,0)=OPER!$AA435,".",IF(OPER!$AB435&lt;=HOUR(AZ$7),MAX($Q340:AX340,0)+1,".")))</f>
        <v>,</v>
      </c>
      <c r="AZ340" s="270" t="str">
        <f>IF($E340=$E339,IF(BA339=".",IF(MAX($Q340:AY340,0)=OPER!$AA435,".",IF(OPER!$AB435&lt;=HOUR(BA$7),MAX($Q340:AY340,0)+1,".")),","),IF(MAX($Q340:AY340,0)=OPER!$AA435,".",IF(OPER!$AB435&lt;=HOUR(BA$7),MAX($Q340:AY340,0)+1,".")))</f>
        <v>,</v>
      </c>
      <c r="BA340" s="30">
        <f>+OPER!AK334</f>
        <v>0</v>
      </c>
    </row>
    <row r="341" spans="1:53" ht="59.8" x14ac:dyDescent="0.2">
      <c r="A341" s="282" t="str">
        <f>IF(OPER!AF335=0,"",OPER!AF335)</f>
        <v/>
      </c>
      <c r="B341" s="109" t="str">
        <f>IF(OPER!V335=0,"",OPER!V335)</f>
        <v/>
      </c>
      <c r="C341" s="71" t="str">
        <f>IF(OPER!U335 = 0,"", OPER!U335)</f>
        <v/>
      </c>
      <c r="D341" s="30" t="str">
        <f t="shared" si="22"/>
        <v/>
      </c>
      <c r="E341" s="262" t="str">
        <f>IF(OPER!X335 = 0,"",OPER!X335)</f>
        <v/>
      </c>
      <c r="F341" s="262" t="str">
        <f>IF(OPER!I335 = 0,"",OPER!I335)</f>
        <v/>
      </c>
      <c r="G341" s="263" t="str">
        <f>IF(OPER!C335=0,"",OPER!C335)</f>
        <v/>
      </c>
      <c r="H341" s="30" t="str">
        <f>IF(OPER!R335 = 0,"",OPER!R335)</f>
        <v/>
      </c>
      <c r="I341" s="30" t="str">
        <f>IF(OPER!F335=0,"", OPER!F335)</f>
        <v/>
      </c>
      <c r="J341" s="108" t="str">
        <f>IF(OPER!G335=0,"",OPER!G335)</f>
        <v/>
      </c>
      <c r="K341" s="250">
        <f>+OPER!R335</f>
        <v>0</v>
      </c>
      <c r="L341" s="262">
        <f t="shared" si="23"/>
        <v>0</v>
      </c>
      <c r="M341" s="250">
        <f t="shared" si="24"/>
        <v>0</v>
      </c>
      <c r="N341" s="205" t="str">
        <f>IF(OPER!A335=0,"",OPER!A335)</f>
        <v/>
      </c>
      <c r="O341" s="73" t="str">
        <f>IF(OPER!AJ2191=0,"",OPER!AJ2191)</f>
        <v/>
      </c>
      <c r="P341" s="264" t="str">
        <f>IF(OPER!AH335="EJECUTADO","SI",IF(OPER!AH335="NO EJECUTADO","NO",""))</f>
        <v/>
      </c>
      <c r="Q341" s="264" t="str">
        <f>IF(OPER!AN335="EJECUTADO","SI",IF(OPER!AN335="NO EJECUTADO","NO",""))</f>
        <v/>
      </c>
      <c r="R341" s="221" t="str">
        <f>IFERROR(VLOOKUP(OPER!Z335,OPER!$AU$490:$AV$577,2,0),"NO ASIGNADO")</f>
        <v>NO ASIGNADO</v>
      </c>
      <c r="S341" s="6">
        <f>+OPER!AG335</f>
        <v>0</v>
      </c>
      <c r="T341" s="268" t="str">
        <f>IF($E341=$E340,IF(U340=".",IF(MAX($Q341:Q341,0)=OPER!$AA436,".",IF(OPER!$AB436&lt;=HOUR(U$7),MAX($Q341:Q341,0)+1,".")),","),IF(MAX($Q341:Q341,0)=OPER!$AA436,".",IF(OPER!$AB436&lt;=HOUR(U$7),MAX($Q341:Q341,0)+1,".")))</f>
        <v>,</v>
      </c>
      <c r="U341" s="269" t="str">
        <f>IF($E341=$E340,IF(V340=".",IF(MAX($Q341:T341,0)=OPER!$AA436,".",IF(OPER!$AB436&lt;=HOUR(V$7),MAX($Q341:T341,0)+1,".")),","),IF(MAX($Q341:T341,0)=OPER!$AA436,".",IF(OPER!$AB436&lt;=HOUR(V$7),MAX($Q341:T341,0)+1,".")))</f>
        <v>,</v>
      </c>
      <c r="V341" s="269" t="str">
        <f>IF($E341=$E340,IF(W340=".",IF(MAX($Q341:U341,0)=OPER!$AA436,".",IF(OPER!$AB436&lt;=HOUR(W$7),MAX($Q341:U341,0)+1,".")),","),IF(MAX($Q341:U341,0)=OPER!$AA436,".",IF(OPER!$AB436&lt;=HOUR(W$7),MAX($Q341:U341,0)+1,".")))</f>
        <v>,</v>
      </c>
      <c r="W341" s="269" t="str">
        <f>IF($E341=$E340,IF(X340=".",IF(MAX($Q341:V341,0)=OPER!$AA436,".",IF(OPER!$AB436&lt;=HOUR(X$7),MAX($Q341:V341,0)+1,".")),","),IF(MAX($Q341:V341,0)=OPER!$AA436,".",IF(OPER!$AB436&lt;=HOUR(X$7),MAX($Q341:V341,0)+1,".")))</f>
        <v>,</v>
      </c>
      <c r="X341" s="270" t="str">
        <f>IF($E341=$E340,IF(Y340=".",IF(MAX($Q341:W341,0)=OPER!$AA436,".",IF(OPER!$AB436&lt;=HOUR(Y$7),MAX($Q341:W341,0)+1,".")),","),IF(MAX($Q341:W341,0)=OPER!$AA436,".",IF(OPER!$AB436&lt;=HOUR(Y$7),MAX($Q341:W341,0)+1,".")))</f>
        <v>,</v>
      </c>
      <c r="Y341" s="271" t="str">
        <f>IF($E341=$E340,IF(Z340=".",IF(MAX($Q341:X341,0)=OPER!$AA436,".",IF(OPER!$AB436&lt;=HOUR(Z$7),MAX($Q341:X341,0)+1,".")),","),IF(MAX($Q341:X341,0)=OPER!$AA436,".",IF(OPER!$AB436&lt;=HOUR(Z$7),MAX($Q341:X341,0)+1,".")))</f>
        <v>,</v>
      </c>
      <c r="Z341" s="269" t="str">
        <f>IF($E341=$E340,IF(AA340=".",IF(MAX($Q341:Y341,0)=OPER!$AA436,".",IF(OPER!$AB436&lt;=HOUR(AA$7),MAX($Q341:Y341,0)+1,".")),","),IF(MAX($Q341:Y341,0)=OPER!$AA436,".",IF(OPER!$AB436&lt;=HOUR(AA$7),MAX($Q341:Y341,0)+1,".")))</f>
        <v>,</v>
      </c>
      <c r="AA341" s="269" t="str">
        <f>IF($E341=$E340,IF(AB340=".",IF(MAX($Q341:Z341,0)=OPER!$AA436,".",IF(OPER!$AB436&lt;=HOUR(AB$7),MAX($Q341:Z341,0)+1,".")),","),IF(MAX($Q341:Z341,0)=OPER!$AA436,".",IF(OPER!$AB436&lt;=HOUR(AB$7),MAX($Q341:Z341,0)+1,".")))</f>
        <v>,</v>
      </c>
      <c r="AB341" s="270" t="str">
        <f>IF($E341=$E340,IF(AC340=".",IF(MAX($Q341:AA341,0)=OPER!$AA436,".",IF(OPER!$AB436&lt;=HOUR(AC$7),MAX($Q341:AA341,0)+1,".")),","),IF(MAX($Q341:AA341,0)=OPER!$AA436,".",IF(OPER!$AB436&lt;=HOUR(AC$7),MAX($Q341:AA341,0)+1,".")))</f>
        <v>,</v>
      </c>
      <c r="AC341" s="271" t="str">
        <f>IF($E341=$E340,IF(AD340=".",IF(MAX($Q341:AB341,0)=OPER!$AA436,".",IF(OPER!$AB436&lt;=HOUR(AD$7),MAX($Q341:AB341,0)+1,".")),","),IF(MAX($Q341:AB341,0)=OPER!$AA436,".",IF(OPER!$AB436&lt;=HOUR(AD$7),MAX($Q341:AB341,0)+1,".")))</f>
        <v>,</v>
      </c>
      <c r="AD341" s="269" t="str">
        <f>IF($E341=$E340,IF(AE340=".",IF(MAX($Q341:AC341,0)=OPER!$AA436,".",IF(OPER!$AB436&lt;=HOUR(AE$7),MAX($Q341:AC341,0)+1,".")),","),IF(MAX($Q341:AC341,0)=OPER!$AA436,".",IF(OPER!$AB436&lt;=HOUR(AE$7),MAX($Q341:AC341,0)+1,".")))</f>
        <v>,</v>
      </c>
      <c r="AE341" s="269" t="str">
        <f>IF($E341=$E340,IF(AF340=".",IF(MAX($Q341:AD341,0)=OPER!$AA436,".",IF(OPER!$AB436&lt;=HOUR(AF$7),MAX($Q341:AD341,0)+1,".")),","),IF(MAX($Q341:AD341,0)=OPER!$AA436,".",IF(OPER!$AB436&lt;=HOUR(AF$7),MAX($Q341:AD341,0)+1,".")))</f>
        <v>,</v>
      </c>
      <c r="AF341" s="270" t="str">
        <f>IF($E341=$E340,IF(AG340=".",IF(MAX($Q341:AE341,0)=OPER!$AA436,".",IF(OPER!$AB436&lt;=HOUR(AG$7),MAX($Q341:AE341,0)+1,".")),","),IF(MAX($Q341:AE341,0)=OPER!$AA436,".",IF(OPER!$AB436&lt;=HOUR(AG$7),MAX($Q341:AE341,0)+1,".")))</f>
        <v>,</v>
      </c>
      <c r="AG341" s="271" t="str">
        <f>IF($E341=$E340,IF(AH340=".",IF(MAX($Q341:AF341,0)=OPER!$AA436,".",IF(OPER!$AB436&lt;=HOUR(AH$7),MAX($Q341:AF341,0)+1,".")),","),IF(MAX($Q341:AF341,0)=OPER!$AA436,".",IF(OPER!$AB436&lt;=HOUR(AH$7),MAX($Q341:AF341,0)+1,".")))</f>
        <v>,</v>
      </c>
      <c r="AH341" s="269" t="str">
        <f>IF($E341=$E340,IF(AI340=".",IF(MAX($Q341:AG341,0)=OPER!$AA436,".",IF(OPER!$AB436&lt;=HOUR(AI$7),MAX($Q341:AG341,0)+1,".")),","),IF(MAX($Q341:AG341,0)=OPER!$AA436,".",IF(OPER!$AB436&lt;=HOUR(AI$7),MAX($Q341:AG341,0)+1,".")))</f>
        <v>,</v>
      </c>
      <c r="AI341" s="269" t="str">
        <f>IF($E341=$E340,IF(AJ340=".",IF(MAX($Q341:AH341,0)=OPER!$AA436,".",IF(OPER!$AB436&lt;=HOUR(AJ$7),MAX($Q341:AH341,0)+1,".")),","),IF(MAX($Q341:AH341,0)=OPER!$AA436,".",IF(OPER!$AB436&lt;=HOUR(AJ$7),MAX($Q341:AH341,0)+1,".")))</f>
        <v>,</v>
      </c>
      <c r="AJ341" s="270" t="str">
        <f>IF($E341=$E340,IF(AK340=".",IF(MAX($Q341:AI341,0)=OPER!$AA436,".",IF(OPER!$AB436&lt;=HOUR(AK$7),MAX($Q341:AI341,0)+1,".")),","),IF(MAX($Q341:AI341,0)=OPER!$AA436,".",IF(OPER!$AB436&lt;=HOUR(AK$7),MAX($Q341:AI341,0)+1,".")))</f>
        <v>,</v>
      </c>
      <c r="AK341" s="271" t="str">
        <f>IF($E341=$E340,IF(AL340=".",IF(MAX($Q341:AJ341,0)=OPER!$AA436,".",IF(OPER!$AB436&lt;=HOUR(AL$7),MAX($Q341:AJ341,0)+1,".")),","),IF(MAX($Q341:AJ341,0)=OPER!$AA436,".",IF(OPER!$AB436&lt;=HOUR(AL$7),MAX($Q341:AJ341,0)+1,".")))</f>
        <v>,</v>
      </c>
      <c r="AL341" s="269" t="str">
        <f>IF($E341=$E340,IF(AM340=".",IF(MAX($Q341:AK341,0)=OPER!$AA436,".",IF(OPER!$AB436&lt;=HOUR(AM$7),MAX($Q341:AK341,0)+1,".")),","),IF(MAX($Q341:AK341,0)=OPER!$AA436,".",IF(OPER!$AB436&lt;=HOUR(AM$7),MAX($Q341:AK341,0)+1,".")))</f>
        <v>,</v>
      </c>
      <c r="AM341" s="269" t="str">
        <f>IF($E341=$E340,IF(AN340=".",IF(MAX($Q341:AL341,0)=OPER!$AA436,".",IF(OPER!$AB436&lt;=HOUR(AN$7),MAX($Q341:AL341,0)+1,".")),","),IF(MAX($Q341:AL341,0)=OPER!$AA436,".",IF(OPER!$AB436&lt;=HOUR(AN$7),MAX($Q341:AL341,0)+1,".")))</f>
        <v>,</v>
      </c>
      <c r="AN341" s="270" t="str">
        <f>IF($E341=$E340,IF(AO340=".",IF(MAX($Q341:AM341,0)=OPER!$AA436,".",IF(OPER!$AB436&lt;=HOUR(AO$7),MAX($Q341:AM341,0)+1,".")),","),IF(MAX($Q341:AM341,0)=OPER!$AA436,".",IF(OPER!$AB436&lt;=HOUR(AO$7),MAX($Q341:AM341,0)+1,".")))</f>
        <v>,</v>
      </c>
      <c r="AO341" s="271" t="str">
        <f>IF($E341=$E340,IF(AP340=".",IF(MAX($Q341:AN341,0)=OPER!$AA436,".",IF(OPER!$AB436&lt;=HOUR(AP$7),MAX($Q341:AN341,0)+1,".")),","),IF(MAX($Q341:AN341,0)=OPER!$AA436,".",IF(OPER!$AB436&lt;=HOUR(AP$7),MAX($Q341:AN341,0)+1,".")))</f>
        <v>,</v>
      </c>
      <c r="AP341" s="269" t="str">
        <f>IF($E341=$E340,IF(AQ340=".",IF(MAX($Q341:AO341,0)=OPER!$AA436,".",IF(OPER!$AB436&lt;=HOUR(AQ$7),MAX($Q341:AO341,0)+1,".")),","),IF(MAX($Q341:AO341,0)=OPER!$AA436,".",IF(OPER!$AB436&lt;=HOUR(AQ$7),MAX($Q341:AO341,0)+1,".")))</f>
        <v>,</v>
      </c>
      <c r="AQ341" s="269" t="str">
        <f>IF($E341=$E340,IF(AR340=".",IF(MAX($Q341:AP341,0)=OPER!$AA436,".",IF(OPER!$AB436&lt;=HOUR(AR$7),MAX($Q341:AP341,0)+1,".")),","),IF(MAX($Q341:AP341,0)=OPER!$AA436,".",IF(OPER!$AB436&lt;=HOUR(AR$7),MAX($Q341:AP341,0)+1,".")))</f>
        <v>,</v>
      </c>
      <c r="AR341" s="270" t="str">
        <f>IF($E341=$E340,IF(AS340=".",IF(MAX($Q341:AQ341,0)=OPER!$AA436,".",IF(OPER!$AB436&lt;=HOUR(AS$7),MAX($Q341:AQ341,0)+1,".")),","),IF(MAX($Q341:AQ341,0)=OPER!$AA436,".",IF(OPER!$AB436&lt;=HOUR(AS$7),MAX($Q341:AQ341,0)+1,".")))</f>
        <v>,</v>
      </c>
      <c r="AS341" s="271" t="str">
        <f>IF($E341=$E340,IF(AT340=".",IF(MAX($Q341:AR341,0)=OPER!$AA436,".",IF(OPER!$AB436&lt;=HOUR(AT$7),MAX($Q341:AR341,0)+1,".")),","),IF(MAX($Q341:AR341,0)=OPER!$AA436,".",IF(OPER!$AB436&lt;=HOUR(AT$7),MAX($Q341:AR341,0)+1,".")))</f>
        <v>,</v>
      </c>
      <c r="AT341" s="269" t="str">
        <f>IF($E341=$E340,IF(AU340=".",IF(MAX($Q341:AS341,0)=OPER!$AA436,".",IF(OPER!$AB436&lt;=HOUR(AU$7),MAX($Q341:AS341,0)+1,".")),","),IF(MAX($Q341:AS341,0)=OPER!$AA436,".",IF(OPER!$AB436&lt;=HOUR(AU$7),MAX($Q341:AS341,0)+1,".")))</f>
        <v>,</v>
      </c>
      <c r="AU341" s="269" t="str">
        <f>IF($E341=$E340,IF(AV340=".",IF(MAX($Q341:AT341,0)=OPER!$AA436,".",IF(OPER!$AB436&lt;=HOUR(AV$7),MAX($Q341:AT341,0)+1,".")),","),IF(MAX($Q341:AT341,0)=OPER!$AA436,".",IF(OPER!$AB436&lt;=HOUR(AV$7),MAX($Q341:AT341,0)+1,".")))</f>
        <v>,</v>
      </c>
      <c r="AV341" s="270" t="str">
        <f>IF($E341=$E340,IF(AW340=".",IF(MAX($Q341:AU341,0)=OPER!$AA436,".",IF(OPER!$AB436&lt;=HOUR(AW$7),MAX($Q341:AU341,0)+1,".")),","),IF(MAX($Q341:AU341,0)=OPER!$AA436,".",IF(OPER!$AB436&lt;=HOUR(AW$7),MAX($Q341:AU341,0)+1,".")))</f>
        <v>,</v>
      </c>
      <c r="AW341" s="271" t="str">
        <f>IF($E341=$E340,IF(AX340=".",IF(MAX($Q341:AV341,0)=OPER!$AA436,".",IF(OPER!$AB436&lt;=HOUR(AX$7),MAX($Q341:AV341,0)+1,".")),","),IF(MAX($Q341:AV341,0)=OPER!$AA436,".",IF(OPER!$AB436&lt;=HOUR(AX$7),MAX($Q341:AV341,0)+1,".")))</f>
        <v>,</v>
      </c>
      <c r="AX341" s="269" t="str">
        <f>IF($E341=$E340,IF(AY340=".",IF(MAX($Q341:AW341,0)=OPER!$AA436,".",IF(OPER!$AB436&lt;=HOUR(AY$7),MAX($Q341:AW341,0)+1,".")),","),IF(MAX($Q341:AW341,0)=OPER!$AA436,".",IF(OPER!$AB436&lt;=HOUR(AY$7),MAX($Q341:AW341,0)+1,".")))</f>
        <v>,</v>
      </c>
      <c r="AY341" s="269" t="str">
        <f>IF($E341=$E340,IF(AZ340=".",IF(MAX($Q341:AX341,0)=OPER!$AA436,".",IF(OPER!$AB436&lt;=HOUR(AZ$7),MAX($Q341:AX341,0)+1,".")),","),IF(MAX($Q341:AX341,0)=OPER!$AA436,".",IF(OPER!$AB436&lt;=HOUR(AZ$7),MAX($Q341:AX341,0)+1,".")))</f>
        <v>,</v>
      </c>
      <c r="AZ341" s="270" t="str">
        <f>IF($E341=$E340,IF(BA340=".",IF(MAX($Q341:AY341,0)=OPER!$AA436,".",IF(OPER!$AB436&lt;=HOUR(BA$7),MAX($Q341:AY341,0)+1,".")),","),IF(MAX($Q341:AY341,0)=OPER!$AA436,".",IF(OPER!$AB436&lt;=HOUR(BA$7),MAX($Q341:AY341,0)+1,".")))</f>
        <v>,</v>
      </c>
      <c r="BA341" s="30">
        <f>+OPER!AK335</f>
        <v>0</v>
      </c>
    </row>
    <row r="342" spans="1:53" ht="59.8" x14ac:dyDescent="0.2">
      <c r="A342" s="282" t="str">
        <f>IF(OPER!AF336=0,"",OPER!AF336)</f>
        <v/>
      </c>
      <c r="B342" s="109" t="str">
        <f>IF(OPER!V336=0,"",OPER!V336)</f>
        <v/>
      </c>
      <c r="C342" s="71" t="str">
        <f>IF(OPER!U336 = 0,"", OPER!U336)</f>
        <v/>
      </c>
      <c r="D342" s="30" t="str">
        <f t="shared" si="22"/>
        <v/>
      </c>
      <c r="E342" s="262" t="str">
        <f>IF(OPER!X336 = 0,"",OPER!X336)</f>
        <v/>
      </c>
      <c r="F342" s="262" t="str">
        <f>IF(OPER!I336 = 0,"",OPER!I336)</f>
        <v/>
      </c>
      <c r="G342" s="263" t="str">
        <f>IF(OPER!C336=0,"",OPER!C336)</f>
        <v/>
      </c>
      <c r="H342" s="30" t="str">
        <f>IF(OPER!R336 = 0,"",OPER!R336)</f>
        <v/>
      </c>
      <c r="I342" s="30" t="str">
        <f>IF(OPER!F336=0,"", OPER!F336)</f>
        <v/>
      </c>
      <c r="J342" s="108" t="str">
        <f>IF(OPER!G336=0,"",OPER!G336)</f>
        <v/>
      </c>
      <c r="K342" s="250">
        <f>+OPER!R336</f>
        <v>0</v>
      </c>
      <c r="L342" s="262">
        <f t="shared" si="23"/>
        <v>0</v>
      </c>
      <c r="M342" s="250">
        <f t="shared" si="24"/>
        <v>0</v>
      </c>
      <c r="N342" s="205" t="str">
        <f>IF(OPER!A336=0,"",OPER!A336)</f>
        <v/>
      </c>
      <c r="O342" s="73" t="str">
        <f>IF(OPER!AJ2192=0,"",OPER!AJ2192)</f>
        <v/>
      </c>
      <c r="P342" s="264" t="str">
        <f>IF(OPER!AH336="EJECUTADO","SI",IF(OPER!AH336="NO EJECUTADO","NO",""))</f>
        <v/>
      </c>
      <c r="Q342" s="264" t="str">
        <f>IF(OPER!AN336="EJECUTADO","SI",IF(OPER!AN336="NO EJECUTADO","NO",""))</f>
        <v/>
      </c>
      <c r="R342" s="221" t="str">
        <f>IFERROR(VLOOKUP(OPER!Z336,OPER!$AU$490:$AV$577,2,0),"NO ASIGNADO")</f>
        <v>NO ASIGNADO</v>
      </c>
      <c r="S342" s="6">
        <f>+OPER!AG336</f>
        <v>0</v>
      </c>
      <c r="T342" s="268" t="str">
        <f>IF($E342=$E341,IF(U341=".",IF(MAX($Q342:Q342,0)=OPER!$AA437,".",IF(OPER!$AB437&lt;=HOUR(U$7),MAX($Q342:Q342,0)+1,".")),","),IF(MAX($Q342:Q342,0)=OPER!$AA437,".",IF(OPER!$AB437&lt;=HOUR(U$7),MAX($Q342:Q342,0)+1,".")))</f>
        <v>,</v>
      </c>
      <c r="U342" s="269" t="str">
        <f>IF($E342=$E341,IF(V341=".",IF(MAX($Q342:T342,0)=OPER!$AA437,".",IF(OPER!$AB437&lt;=HOUR(V$7),MAX($Q342:T342,0)+1,".")),","),IF(MAX($Q342:T342,0)=OPER!$AA437,".",IF(OPER!$AB437&lt;=HOUR(V$7),MAX($Q342:T342,0)+1,".")))</f>
        <v>,</v>
      </c>
      <c r="V342" s="269" t="str">
        <f>IF($E342=$E341,IF(W341=".",IF(MAX($Q342:U342,0)=OPER!$AA437,".",IF(OPER!$AB437&lt;=HOUR(W$7),MAX($Q342:U342,0)+1,".")),","),IF(MAX($Q342:U342,0)=OPER!$AA437,".",IF(OPER!$AB437&lt;=HOUR(W$7),MAX($Q342:U342,0)+1,".")))</f>
        <v>,</v>
      </c>
      <c r="W342" s="269" t="str">
        <f>IF($E342=$E341,IF(X341=".",IF(MAX($Q342:V342,0)=OPER!$AA437,".",IF(OPER!$AB437&lt;=HOUR(X$7),MAX($Q342:V342,0)+1,".")),","),IF(MAX($Q342:V342,0)=OPER!$AA437,".",IF(OPER!$AB437&lt;=HOUR(X$7),MAX($Q342:V342,0)+1,".")))</f>
        <v>,</v>
      </c>
      <c r="X342" s="270" t="str">
        <f>IF($E342=$E341,IF(Y341=".",IF(MAX($Q342:W342,0)=OPER!$AA437,".",IF(OPER!$AB437&lt;=HOUR(Y$7),MAX($Q342:W342,0)+1,".")),","),IF(MAX($Q342:W342,0)=OPER!$AA437,".",IF(OPER!$AB437&lt;=HOUR(Y$7),MAX($Q342:W342,0)+1,".")))</f>
        <v>,</v>
      </c>
      <c r="Y342" s="271" t="str">
        <f>IF($E342=$E341,IF(Z341=".",IF(MAX($Q342:X342,0)=OPER!$AA437,".",IF(OPER!$AB437&lt;=HOUR(Z$7),MAX($Q342:X342,0)+1,".")),","),IF(MAX($Q342:X342,0)=OPER!$AA437,".",IF(OPER!$AB437&lt;=HOUR(Z$7),MAX($Q342:X342,0)+1,".")))</f>
        <v>,</v>
      </c>
      <c r="Z342" s="269" t="str">
        <f>IF($E342=$E341,IF(AA341=".",IF(MAX($Q342:Y342,0)=OPER!$AA437,".",IF(OPER!$AB437&lt;=HOUR(AA$7),MAX($Q342:Y342,0)+1,".")),","),IF(MAX($Q342:Y342,0)=OPER!$AA437,".",IF(OPER!$AB437&lt;=HOUR(AA$7),MAX($Q342:Y342,0)+1,".")))</f>
        <v>,</v>
      </c>
      <c r="AA342" s="269" t="str">
        <f>IF($E342=$E341,IF(AB341=".",IF(MAX($Q342:Z342,0)=OPER!$AA437,".",IF(OPER!$AB437&lt;=HOUR(AB$7),MAX($Q342:Z342,0)+1,".")),","),IF(MAX($Q342:Z342,0)=OPER!$AA437,".",IF(OPER!$AB437&lt;=HOUR(AB$7),MAX($Q342:Z342,0)+1,".")))</f>
        <v>,</v>
      </c>
      <c r="AB342" s="270" t="str">
        <f>IF($E342=$E341,IF(AC341=".",IF(MAX($Q342:AA342,0)=OPER!$AA437,".",IF(OPER!$AB437&lt;=HOUR(AC$7),MAX($Q342:AA342,0)+1,".")),","),IF(MAX($Q342:AA342,0)=OPER!$AA437,".",IF(OPER!$AB437&lt;=HOUR(AC$7),MAX($Q342:AA342,0)+1,".")))</f>
        <v>,</v>
      </c>
      <c r="AC342" s="271" t="str">
        <f>IF($E342=$E341,IF(AD341=".",IF(MAX($Q342:AB342,0)=OPER!$AA437,".",IF(OPER!$AB437&lt;=HOUR(AD$7),MAX($Q342:AB342,0)+1,".")),","),IF(MAX($Q342:AB342,0)=OPER!$AA437,".",IF(OPER!$AB437&lt;=HOUR(AD$7),MAX($Q342:AB342,0)+1,".")))</f>
        <v>,</v>
      </c>
      <c r="AD342" s="269" t="str">
        <f>IF($E342=$E341,IF(AE341=".",IF(MAX($Q342:AC342,0)=OPER!$AA437,".",IF(OPER!$AB437&lt;=HOUR(AE$7),MAX($Q342:AC342,0)+1,".")),","),IF(MAX($Q342:AC342,0)=OPER!$AA437,".",IF(OPER!$AB437&lt;=HOUR(AE$7),MAX($Q342:AC342,0)+1,".")))</f>
        <v>,</v>
      </c>
      <c r="AE342" s="269" t="str">
        <f>IF($E342=$E341,IF(AF341=".",IF(MAX($Q342:AD342,0)=OPER!$AA437,".",IF(OPER!$AB437&lt;=HOUR(AF$7),MAX($Q342:AD342,0)+1,".")),","),IF(MAX($Q342:AD342,0)=OPER!$AA437,".",IF(OPER!$AB437&lt;=HOUR(AF$7),MAX($Q342:AD342,0)+1,".")))</f>
        <v>,</v>
      </c>
      <c r="AF342" s="270" t="str">
        <f>IF($E342=$E341,IF(AG341=".",IF(MAX($Q342:AE342,0)=OPER!$AA437,".",IF(OPER!$AB437&lt;=HOUR(AG$7),MAX($Q342:AE342,0)+1,".")),","),IF(MAX($Q342:AE342,0)=OPER!$AA437,".",IF(OPER!$AB437&lt;=HOUR(AG$7),MAX($Q342:AE342,0)+1,".")))</f>
        <v>,</v>
      </c>
      <c r="AG342" s="271" t="str">
        <f>IF($E342=$E341,IF(AH341=".",IF(MAX($Q342:AF342,0)=OPER!$AA437,".",IF(OPER!$AB437&lt;=HOUR(AH$7),MAX($Q342:AF342,0)+1,".")),","),IF(MAX($Q342:AF342,0)=OPER!$AA437,".",IF(OPER!$AB437&lt;=HOUR(AH$7),MAX($Q342:AF342,0)+1,".")))</f>
        <v>,</v>
      </c>
      <c r="AH342" s="269" t="str">
        <f>IF($E342=$E341,IF(AI341=".",IF(MAX($Q342:AG342,0)=OPER!$AA437,".",IF(OPER!$AB437&lt;=HOUR(AI$7),MAX($Q342:AG342,0)+1,".")),","),IF(MAX($Q342:AG342,0)=OPER!$AA437,".",IF(OPER!$AB437&lt;=HOUR(AI$7),MAX($Q342:AG342,0)+1,".")))</f>
        <v>,</v>
      </c>
      <c r="AI342" s="269" t="str">
        <f>IF($E342=$E341,IF(AJ341=".",IF(MAX($Q342:AH342,0)=OPER!$AA437,".",IF(OPER!$AB437&lt;=HOUR(AJ$7),MAX($Q342:AH342,0)+1,".")),","),IF(MAX($Q342:AH342,0)=OPER!$AA437,".",IF(OPER!$AB437&lt;=HOUR(AJ$7),MAX($Q342:AH342,0)+1,".")))</f>
        <v>,</v>
      </c>
      <c r="AJ342" s="270" t="str">
        <f>IF($E342=$E341,IF(AK341=".",IF(MAX($Q342:AI342,0)=OPER!$AA437,".",IF(OPER!$AB437&lt;=HOUR(AK$7),MAX($Q342:AI342,0)+1,".")),","),IF(MAX($Q342:AI342,0)=OPER!$AA437,".",IF(OPER!$AB437&lt;=HOUR(AK$7),MAX($Q342:AI342,0)+1,".")))</f>
        <v>,</v>
      </c>
      <c r="AK342" s="271" t="str">
        <f>IF($E342=$E341,IF(AL341=".",IF(MAX($Q342:AJ342,0)=OPER!$AA437,".",IF(OPER!$AB437&lt;=HOUR(AL$7),MAX($Q342:AJ342,0)+1,".")),","),IF(MAX($Q342:AJ342,0)=OPER!$AA437,".",IF(OPER!$AB437&lt;=HOUR(AL$7),MAX($Q342:AJ342,0)+1,".")))</f>
        <v>,</v>
      </c>
      <c r="AL342" s="269" t="str">
        <f>IF($E342=$E341,IF(AM341=".",IF(MAX($Q342:AK342,0)=OPER!$AA437,".",IF(OPER!$AB437&lt;=HOUR(AM$7),MAX($Q342:AK342,0)+1,".")),","),IF(MAX($Q342:AK342,0)=OPER!$AA437,".",IF(OPER!$AB437&lt;=HOUR(AM$7),MAX($Q342:AK342,0)+1,".")))</f>
        <v>,</v>
      </c>
      <c r="AM342" s="269" t="str">
        <f>IF($E342=$E341,IF(AN341=".",IF(MAX($Q342:AL342,0)=OPER!$AA437,".",IF(OPER!$AB437&lt;=HOUR(AN$7),MAX($Q342:AL342,0)+1,".")),","),IF(MAX($Q342:AL342,0)=OPER!$AA437,".",IF(OPER!$AB437&lt;=HOUR(AN$7),MAX($Q342:AL342,0)+1,".")))</f>
        <v>,</v>
      </c>
      <c r="AN342" s="270" t="str">
        <f>IF($E342=$E341,IF(AO341=".",IF(MAX($Q342:AM342,0)=OPER!$AA437,".",IF(OPER!$AB437&lt;=HOUR(AO$7),MAX($Q342:AM342,0)+1,".")),","),IF(MAX($Q342:AM342,0)=OPER!$AA437,".",IF(OPER!$AB437&lt;=HOUR(AO$7),MAX($Q342:AM342,0)+1,".")))</f>
        <v>,</v>
      </c>
      <c r="AO342" s="271" t="str">
        <f>IF($E342=$E341,IF(AP341=".",IF(MAX($Q342:AN342,0)=OPER!$AA437,".",IF(OPER!$AB437&lt;=HOUR(AP$7),MAX($Q342:AN342,0)+1,".")),","),IF(MAX($Q342:AN342,0)=OPER!$AA437,".",IF(OPER!$AB437&lt;=HOUR(AP$7),MAX($Q342:AN342,0)+1,".")))</f>
        <v>,</v>
      </c>
      <c r="AP342" s="269" t="str">
        <f>IF($E342=$E341,IF(AQ341=".",IF(MAX($Q342:AO342,0)=OPER!$AA437,".",IF(OPER!$AB437&lt;=HOUR(AQ$7),MAX($Q342:AO342,0)+1,".")),","),IF(MAX($Q342:AO342,0)=OPER!$AA437,".",IF(OPER!$AB437&lt;=HOUR(AQ$7),MAX($Q342:AO342,0)+1,".")))</f>
        <v>,</v>
      </c>
      <c r="AQ342" s="269" t="str">
        <f>IF($E342=$E341,IF(AR341=".",IF(MAX($Q342:AP342,0)=OPER!$AA437,".",IF(OPER!$AB437&lt;=HOUR(AR$7),MAX($Q342:AP342,0)+1,".")),","),IF(MAX($Q342:AP342,0)=OPER!$AA437,".",IF(OPER!$AB437&lt;=HOUR(AR$7),MAX($Q342:AP342,0)+1,".")))</f>
        <v>,</v>
      </c>
      <c r="AR342" s="270" t="str">
        <f>IF($E342=$E341,IF(AS341=".",IF(MAX($Q342:AQ342,0)=OPER!$AA437,".",IF(OPER!$AB437&lt;=HOUR(AS$7),MAX($Q342:AQ342,0)+1,".")),","),IF(MAX($Q342:AQ342,0)=OPER!$AA437,".",IF(OPER!$AB437&lt;=HOUR(AS$7),MAX($Q342:AQ342,0)+1,".")))</f>
        <v>,</v>
      </c>
      <c r="AS342" s="271" t="str">
        <f>IF($E342=$E341,IF(AT341=".",IF(MAX($Q342:AR342,0)=OPER!$AA437,".",IF(OPER!$AB437&lt;=HOUR(AT$7),MAX($Q342:AR342,0)+1,".")),","),IF(MAX($Q342:AR342,0)=OPER!$AA437,".",IF(OPER!$AB437&lt;=HOUR(AT$7),MAX($Q342:AR342,0)+1,".")))</f>
        <v>,</v>
      </c>
      <c r="AT342" s="269" t="str">
        <f>IF($E342=$E341,IF(AU341=".",IF(MAX($Q342:AS342,0)=OPER!$AA437,".",IF(OPER!$AB437&lt;=HOUR(AU$7),MAX($Q342:AS342,0)+1,".")),","),IF(MAX($Q342:AS342,0)=OPER!$AA437,".",IF(OPER!$AB437&lt;=HOUR(AU$7),MAX($Q342:AS342,0)+1,".")))</f>
        <v>,</v>
      </c>
      <c r="AU342" s="269" t="str">
        <f>IF($E342=$E341,IF(AV341=".",IF(MAX($Q342:AT342,0)=OPER!$AA437,".",IF(OPER!$AB437&lt;=HOUR(AV$7),MAX($Q342:AT342,0)+1,".")),","),IF(MAX($Q342:AT342,0)=OPER!$AA437,".",IF(OPER!$AB437&lt;=HOUR(AV$7),MAX($Q342:AT342,0)+1,".")))</f>
        <v>,</v>
      </c>
      <c r="AV342" s="270" t="str">
        <f>IF($E342=$E341,IF(AW341=".",IF(MAX($Q342:AU342,0)=OPER!$AA437,".",IF(OPER!$AB437&lt;=HOUR(AW$7),MAX($Q342:AU342,0)+1,".")),","),IF(MAX($Q342:AU342,0)=OPER!$AA437,".",IF(OPER!$AB437&lt;=HOUR(AW$7),MAX($Q342:AU342,0)+1,".")))</f>
        <v>,</v>
      </c>
      <c r="AW342" s="271" t="str">
        <f>IF($E342=$E341,IF(AX341=".",IF(MAX($Q342:AV342,0)=OPER!$AA437,".",IF(OPER!$AB437&lt;=HOUR(AX$7),MAX($Q342:AV342,0)+1,".")),","),IF(MAX($Q342:AV342,0)=OPER!$AA437,".",IF(OPER!$AB437&lt;=HOUR(AX$7),MAX($Q342:AV342,0)+1,".")))</f>
        <v>,</v>
      </c>
      <c r="AX342" s="269" t="str">
        <f>IF($E342=$E341,IF(AY341=".",IF(MAX($Q342:AW342,0)=OPER!$AA437,".",IF(OPER!$AB437&lt;=HOUR(AY$7),MAX($Q342:AW342,0)+1,".")),","),IF(MAX($Q342:AW342,0)=OPER!$AA437,".",IF(OPER!$AB437&lt;=HOUR(AY$7),MAX($Q342:AW342,0)+1,".")))</f>
        <v>,</v>
      </c>
      <c r="AY342" s="269" t="str">
        <f>IF($E342=$E341,IF(AZ341=".",IF(MAX($Q342:AX342,0)=OPER!$AA437,".",IF(OPER!$AB437&lt;=HOUR(AZ$7),MAX($Q342:AX342,0)+1,".")),","),IF(MAX($Q342:AX342,0)=OPER!$AA437,".",IF(OPER!$AB437&lt;=HOUR(AZ$7),MAX($Q342:AX342,0)+1,".")))</f>
        <v>,</v>
      </c>
      <c r="AZ342" s="270" t="str">
        <f>IF($E342=$E341,IF(BA341=".",IF(MAX($Q342:AY342,0)=OPER!$AA437,".",IF(OPER!$AB437&lt;=HOUR(BA$7),MAX($Q342:AY342,0)+1,".")),","),IF(MAX($Q342:AY342,0)=OPER!$AA437,".",IF(OPER!$AB437&lt;=HOUR(BA$7),MAX($Q342:AY342,0)+1,".")))</f>
        <v>,</v>
      </c>
      <c r="BA342" s="30">
        <f>+OPER!AK336</f>
        <v>0</v>
      </c>
    </row>
    <row r="343" spans="1:53" ht="59.8" x14ac:dyDescent="0.2">
      <c r="A343" s="282" t="str">
        <f>IF(OPER!AF337=0,"",OPER!AF337)</f>
        <v/>
      </c>
      <c r="B343" s="109" t="str">
        <f>IF(OPER!V337=0,"",OPER!V337)</f>
        <v/>
      </c>
      <c r="C343" s="71" t="str">
        <f>IF(OPER!U337 = 0,"", OPER!U337)</f>
        <v/>
      </c>
      <c r="D343" s="30" t="str">
        <f t="shared" si="22"/>
        <v/>
      </c>
      <c r="E343" s="262" t="str">
        <f>IF(OPER!X337 = 0,"",OPER!X337)</f>
        <v/>
      </c>
      <c r="F343" s="262" t="str">
        <f>IF(OPER!I337 = 0,"",OPER!I337)</f>
        <v/>
      </c>
      <c r="G343" s="263" t="str">
        <f>IF(OPER!C337=0,"",OPER!C337)</f>
        <v/>
      </c>
      <c r="H343" s="30" t="str">
        <f>IF(OPER!R337 = 0,"",OPER!R337)</f>
        <v/>
      </c>
      <c r="I343" s="30" t="str">
        <f>IF(OPER!F337=0,"", OPER!F337)</f>
        <v/>
      </c>
      <c r="J343" s="108" t="str">
        <f>IF(OPER!G337=0,"",OPER!G337)</f>
        <v/>
      </c>
      <c r="K343" s="250">
        <f>+OPER!R337</f>
        <v>0</v>
      </c>
      <c r="L343" s="262">
        <f t="shared" si="23"/>
        <v>0</v>
      </c>
      <c r="M343" s="250">
        <f t="shared" si="24"/>
        <v>0</v>
      </c>
      <c r="N343" s="205" t="str">
        <f>IF(OPER!A337=0,"",OPER!A337)</f>
        <v/>
      </c>
      <c r="O343" s="73" t="str">
        <f>IF(OPER!AJ2193=0,"",OPER!AJ2193)</f>
        <v/>
      </c>
      <c r="P343" s="264" t="str">
        <f>IF(OPER!AH337="EJECUTADO","SI",IF(OPER!AH337="NO EJECUTADO","NO",""))</f>
        <v/>
      </c>
      <c r="Q343" s="264" t="str">
        <f>IF(OPER!AN337="EJECUTADO","SI",IF(OPER!AN337="NO EJECUTADO","NO",""))</f>
        <v/>
      </c>
      <c r="R343" s="221" t="str">
        <f>IFERROR(VLOOKUP(OPER!Z337,OPER!$AU$490:$AV$577,2,0),"NO ASIGNADO")</f>
        <v>NO ASIGNADO</v>
      </c>
      <c r="S343" s="6">
        <f>+OPER!AG337</f>
        <v>0</v>
      </c>
      <c r="T343" s="268" t="str">
        <f>IF($E343=$E342,IF(U342=".",IF(MAX($Q343:Q343,0)=OPER!$AA438,".",IF(OPER!$AB438&lt;=HOUR(U$7),MAX($Q343:Q343,0)+1,".")),","),IF(MAX($Q343:Q343,0)=OPER!$AA438,".",IF(OPER!$AB438&lt;=HOUR(U$7),MAX($Q343:Q343,0)+1,".")))</f>
        <v>,</v>
      </c>
      <c r="U343" s="269" t="str">
        <f>IF($E343=$E342,IF(V342=".",IF(MAX($Q343:T343,0)=OPER!$AA438,".",IF(OPER!$AB438&lt;=HOUR(V$7),MAX($Q343:T343,0)+1,".")),","),IF(MAX($Q343:T343,0)=OPER!$AA438,".",IF(OPER!$AB438&lt;=HOUR(V$7),MAX($Q343:T343,0)+1,".")))</f>
        <v>,</v>
      </c>
      <c r="V343" s="269" t="str">
        <f>IF($E343=$E342,IF(W342=".",IF(MAX($Q343:U343,0)=OPER!$AA438,".",IF(OPER!$AB438&lt;=HOUR(W$7),MAX($Q343:U343,0)+1,".")),","),IF(MAX($Q343:U343,0)=OPER!$AA438,".",IF(OPER!$AB438&lt;=HOUR(W$7),MAX($Q343:U343,0)+1,".")))</f>
        <v>,</v>
      </c>
      <c r="W343" s="269" t="str">
        <f>IF($E343=$E342,IF(X342=".",IF(MAX($Q343:V343,0)=OPER!$AA438,".",IF(OPER!$AB438&lt;=HOUR(X$7),MAX($Q343:V343,0)+1,".")),","),IF(MAX($Q343:V343,0)=OPER!$AA438,".",IF(OPER!$AB438&lt;=HOUR(X$7),MAX($Q343:V343,0)+1,".")))</f>
        <v>,</v>
      </c>
      <c r="X343" s="270" t="str">
        <f>IF($E343=$E342,IF(Y342=".",IF(MAX($Q343:W343,0)=OPER!$AA438,".",IF(OPER!$AB438&lt;=HOUR(Y$7),MAX($Q343:W343,0)+1,".")),","),IF(MAX($Q343:W343,0)=OPER!$AA438,".",IF(OPER!$AB438&lt;=HOUR(Y$7),MAX($Q343:W343,0)+1,".")))</f>
        <v>,</v>
      </c>
      <c r="Y343" s="271" t="str">
        <f>IF($E343=$E342,IF(Z342=".",IF(MAX($Q343:X343,0)=OPER!$AA438,".",IF(OPER!$AB438&lt;=HOUR(Z$7),MAX($Q343:X343,0)+1,".")),","),IF(MAX($Q343:X343,0)=OPER!$AA438,".",IF(OPER!$AB438&lt;=HOUR(Z$7),MAX($Q343:X343,0)+1,".")))</f>
        <v>,</v>
      </c>
      <c r="Z343" s="269" t="str">
        <f>IF($E343=$E342,IF(AA342=".",IF(MAX($Q343:Y343,0)=OPER!$AA438,".",IF(OPER!$AB438&lt;=HOUR(AA$7),MAX($Q343:Y343,0)+1,".")),","),IF(MAX($Q343:Y343,0)=OPER!$AA438,".",IF(OPER!$AB438&lt;=HOUR(AA$7),MAX($Q343:Y343,0)+1,".")))</f>
        <v>,</v>
      </c>
      <c r="AA343" s="269" t="str">
        <f>IF($E343=$E342,IF(AB342=".",IF(MAX($Q343:Z343,0)=OPER!$AA438,".",IF(OPER!$AB438&lt;=HOUR(AB$7),MAX($Q343:Z343,0)+1,".")),","),IF(MAX($Q343:Z343,0)=OPER!$AA438,".",IF(OPER!$AB438&lt;=HOUR(AB$7),MAX($Q343:Z343,0)+1,".")))</f>
        <v>,</v>
      </c>
      <c r="AB343" s="270" t="str">
        <f>IF($E343=$E342,IF(AC342=".",IF(MAX($Q343:AA343,0)=OPER!$AA438,".",IF(OPER!$AB438&lt;=HOUR(AC$7),MAX($Q343:AA343,0)+1,".")),","),IF(MAX($Q343:AA343,0)=OPER!$AA438,".",IF(OPER!$AB438&lt;=HOUR(AC$7),MAX($Q343:AA343,0)+1,".")))</f>
        <v>,</v>
      </c>
      <c r="AC343" s="271" t="str">
        <f>IF($E343=$E342,IF(AD342=".",IF(MAX($Q343:AB343,0)=OPER!$AA438,".",IF(OPER!$AB438&lt;=HOUR(AD$7),MAX($Q343:AB343,0)+1,".")),","),IF(MAX($Q343:AB343,0)=OPER!$AA438,".",IF(OPER!$AB438&lt;=HOUR(AD$7),MAX($Q343:AB343,0)+1,".")))</f>
        <v>,</v>
      </c>
      <c r="AD343" s="269" t="str">
        <f>IF($E343=$E342,IF(AE342=".",IF(MAX($Q343:AC343,0)=OPER!$AA438,".",IF(OPER!$AB438&lt;=HOUR(AE$7),MAX($Q343:AC343,0)+1,".")),","),IF(MAX($Q343:AC343,0)=OPER!$AA438,".",IF(OPER!$AB438&lt;=HOUR(AE$7),MAX($Q343:AC343,0)+1,".")))</f>
        <v>,</v>
      </c>
      <c r="AE343" s="269" t="str">
        <f>IF($E343=$E342,IF(AF342=".",IF(MAX($Q343:AD343,0)=OPER!$AA438,".",IF(OPER!$AB438&lt;=HOUR(AF$7),MAX($Q343:AD343,0)+1,".")),","),IF(MAX($Q343:AD343,0)=OPER!$AA438,".",IF(OPER!$AB438&lt;=HOUR(AF$7),MAX($Q343:AD343,0)+1,".")))</f>
        <v>,</v>
      </c>
      <c r="AF343" s="270" t="str">
        <f>IF($E343=$E342,IF(AG342=".",IF(MAX($Q343:AE343,0)=OPER!$AA438,".",IF(OPER!$AB438&lt;=HOUR(AG$7),MAX($Q343:AE343,0)+1,".")),","),IF(MAX($Q343:AE343,0)=OPER!$AA438,".",IF(OPER!$AB438&lt;=HOUR(AG$7),MAX($Q343:AE343,0)+1,".")))</f>
        <v>,</v>
      </c>
      <c r="AG343" s="271" t="str">
        <f>IF($E343=$E342,IF(AH342=".",IF(MAX($Q343:AF343,0)=OPER!$AA438,".",IF(OPER!$AB438&lt;=HOUR(AH$7),MAX($Q343:AF343,0)+1,".")),","),IF(MAX($Q343:AF343,0)=OPER!$AA438,".",IF(OPER!$AB438&lt;=HOUR(AH$7),MAX($Q343:AF343,0)+1,".")))</f>
        <v>,</v>
      </c>
      <c r="AH343" s="269" t="str">
        <f>IF($E343=$E342,IF(AI342=".",IF(MAX($Q343:AG343,0)=OPER!$AA438,".",IF(OPER!$AB438&lt;=HOUR(AI$7),MAX($Q343:AG343,0)+1,".")),","),IF(MAX($Q343:AG343,0)=OPER!$AA438,".",IF(OPER!$AB438&lt;=HOUR(AI$7),MAX($Q343:AG343,0)+1,".")))</f>
        <v>,</v>
      </c>
      <c r="AI343" s="269" t="str">
        <f>IF($E343=$E342,IF(AJ342=".",IF(MAX($Q343:AH343,0)=OPER!$AA438,".",IF(OPER!$AB438&lt;=HOUR(AJ$7),MAX($Q343:AH343,0)+1,".")),","),IF(MAX($Q343:AH343,0)=OPER!$AA438,".",IF(OPER!$AB438&lt;=HOUR(AJ$7),MAX($Q343:AH343,0)+1,".")))</f>
        <v>,</v>
      </c>
      <c r="AJ343" s="270" t="str">
        <f>IF($E343=$E342,IF(AK342=".",IF(MAX($Q343:AI343,0)=OPER!$AA438,".",IF(OPER!$AB438&lt;=HOUR(AK$7),MAX($Q343:AI343,0)+1,".")),","),IF(MAX($Q343:AI343,0)=OPER!$AA438,".",IF(OPER!$AB438&lt;=HOUR(AK$7),MAX($Q343:AI343,0)+1,".")))</f>
        <v>,</v>
      </c>
      <c r="AK343" s="271" t="str">
        <f>IF($E343=$E342,IF(AL342=".",IF(MAX($Q343:AJ343,0)=OPER!$AA438,".",IF(OPER!$AB438&lt;=HOUR(AL$7),MAX($Q343:AJ343,0)+1,".")),","),IF(MAX($Q343:AJ343,0)=OPER!$AA438,".",IF(OPER!$AB438&lt;=HOUR(AL$7),MAX($Q343:AJ343,0)+1,".")))</f>
        <v>,</v>
      </c>
      <c r="AL343" s="269" t="str">
        <f>IF($E343=$E342,IF(AM342=".",IF(MAX($Q343:AK343,0)=OPER!$AA438,".",IF(OPER!$AB438&lt;=HOUR(AM$7),MAX($Q343:AK343,0)+1,".")),","),IF(MAX($Q343:AK343,0)=OPER!$AA438,".",IF(OPER!$AB438&lt;=HOUR(AM$7),MAX($Q343:AK343,0)+1,".")))</f>
        <v>,</v>
      </c>
      <c r="AM343" s="269" t="str">
        <f>IF($E343=$E342,IF(AN342=".",IF(MAX($Q343:AL343,0)=OPER!$AA438,".",IF(OPER!$AB438&lt;=HOUR(AN$7),MAX($Q343:AL343,0)+1,".")),","),IF(MAX($Q343:AL343,0)=OPER!$AA438,".",IF(OPER!$AB438&lt;=HOUR(AN$7),MAX($Q343:AL343,0)+1,".")))</f>
        <v>,</v>
      </c>
      <c r="AN343" s="270" t="str">
        <f>IF($E343=$E342,IF(AO342=".",IF(MAX($Q343:AM343,0)=OPER!$AA438,".",IF(OPER!$AB438&lt;=HOUR(AO$7),MAX($Q343:AM343,0)+1,".")),","),IF(MAX($Q343:AM343,0)=OPER!$AA438,".",IF(OPER!$AB438&lt;=HOUR(AO$7),MAX($Q343:AM343,0)+1,".")))</f>
        <v>,</v>
      </c>
      <c r="AO343" s="271" t="str">
        <f>IF($E343=$E342,IF(AP342=".",IF(MAX($Q343:AN343,0)=OPER!$AA438,".",IF(OPER!$AB438&lt;=HOUR(AP$7),MAX($Q343:AN343,0)+1,".")),","),IF(MAX($Q343:AN343,0)=OPER!$AA438,".",IF(OPER!$AB438&lt;=HOUR(AP$7),MAX($Q343:AN343,0)+1,".")))</f>
        <v>,</v>
      </c>
      <c r="AP343" s="269" t="str">
        <f>IF($E343=$E342,IF(AQ342=".",IF(MAX($Q343:AO343,0)=OPER!$AA438,".",IF(OPER!$AB438&lt;=HOUR(AQ$7),MAX($Q343:AO343,0)+1,".")),","),IF(MAX($Q343:AO343,0)=OPER!$AA438,".",IF(OPER!$AB438&lt;=HOUR(AQ$7),MAX($Q343:AO343,0)+1,".")))</f>
        <v>,</v>
      </c>
      <c r="AQ343" s="269" t="str">
        <f>IF($E343=$E342,IF(AR342=".",IF(MAX($Q343:AP343,0)=OPER!$AA438,".",IF(OPER!$AB438&lt;=HOUR(AR$7),MAX($Q343:AP343,0)+1,".")),","),IF(MAX($Q343:AP343,0)=OPER!$AA438,".",IF(OPER!$AB438&lt;=HOUR(AR$7),MAX($Q343:AP343,0)+1,".")))</f>
        <v>,</v>
      </c>
      <c r="AR343" s="270" t="str">
        <f>IF($E343=$E342,IF(AS342=".",IF(MAX($Q343:AQ343,0)=OPER!$AA438,".",IF(OPER!$AB438&lt;=HOUR(AS$7),MAX($Q343:AQ343,0)+1,".")),","),IF(MAX($Q343:AQ343,0)=OPER!$AA438,".",IF(OPER!$AB438&lt;=HOUR(AS$7),MAX($Q343:AQ343,0)+1,".")))</f>
        <v>,</v>
      </c>
      <c r="AS343" s="271" t="str">
        <f>IF($E343=$E342,IF(AT342=".",IF(MAX($Q343:AR343,0)=OPER!$AA438,".",IF(OPER!$AB438&lt;=HOUR(AT$7),MAX($Q343:AR343,0)+1,".")),","),IF(MAX($Q343:AR343,0)=OPER!$AA438,".",IF(OPER!$AB438&lt;=HOUR(AT$7),MAX($Q343:AR343,0)+1,".")))</f>
        <v>,</v>
      </c>
      <c r="AT343" s="269" t="str">
        <f>IF($E343=$E342,IF(AU342=".",IF(MAX($Q343:AS343,0)=OPER!$AA438,".",IF(OPER!$AB438&lt;=HOUR(AU$7),MAX($Q343:AS343,0)+1,".")),","),IF(MAX($Q343:AS343,0)=OPER!$AA438,".",IF(OPER!$AB438&lt;=HOUR(AU$7),MAX($Q343:AS343,0)+1,".")))</f>
        <v>,</v>
      </c>
      <c r="AU343" s="269" t="str">
        <f>IF($E343=$E342,IF(AV342=".",IF(MAX($Q343:AT343,0)=OPER!$AA438,".",IF(OPER!$AB438&lt;=HOUR(AV$7),MAX($Q343:AT343,0)+1,".")),","),IF(MAX($Q343:AT343,0)=OPER!$AA438,".",IF(OPER!$AB438&lt;=HOUR(AV$7),MAX($Q343:AT343,0)+1,".")))</f>
        <v>,</v>
      </c>
      <c r="AV343" s="270" t="str">
        <f>IF($E343=$E342,IF(AW342=".",IF(MAX($Q343:AU343,0)=OPER!$AA438,".",IF(OPER!$AB438&lt;=HOUR(AW$7),MAX($Q343:AU343,0)+1,".")),","),IF(MAX($Q343:AU343,0)=OPER!$AA438,".",IF(OPER!$AB438&lt;=HOUR(AW$7),MAX($Q343:AU343,0)+1,".")))</f>
        <v>,</v>
      </c>
      <c r="AW343" s="271" t="str">
        <f>IF($E343=$E342,IF(AX342=".",IF(MAX($Q343:AV343,0)=OPER!$AA438,".",IF(OPER!$AB438&lt;=HOUR(AX$7),MAX($Q343:AV343,0)+1,".")),","),IF(MAX($Q343:AV343,0)=OPER!$AA438,".",IF(OPER!$AB438&lt;=HOUR(AX$7),MAX($Q343:AV343,0)+1,".")))</f>
        <v>,</v>
      </c>
      <c r="AX343" s="269" t="str">
        <f>IF($E343=$E342,IF(AY342=".",IF(MAX($Q343:AW343,0)=OPER!$AA438,".",IF(OPER!$AB438&lt;=HOUR(AY$7),MAX($Q343:AW343,0)+1,".")),","),IF(MAX($Q343:AW343,0)=OPER!$AA438,".",IF(OPER!$AB438&lt;=HOUR(AY$7),MAX($Q343:AW343,0)+1,".")))</f>
        <v>,</v>
      </c>
      <c r="AY343" s="269" t="str">
        <f>IF($E343=$E342,IF(AZ342=".",IF(MAX($Q343:AX343,0)=OPER!$AA438,".",IF(OPER!$AB438&lt;=HOUR(AZ$7),MAX($Q343:AX343,0)+1,".")),","),IF(MAX($Q343:AX343,0)=OPER!$AA438,".",IF(OPER!$AB438&lt;=HOUR(AZ$7),MAX($Q343:AX343,0)+1,".")))</f>
        <v>,</v>
      </c>
      <c r="AZ343" s="270" t="str">
        <f>IF($E343=$E342,IF(BA342=".",IF(MAX($Q343:AY343,0)=OPER!$AA438,".",IF(OPER!$AB438&lt;=HOUR(BA$7),MAX($Q343:AY343,0)+1,".")),","),IF(MAX($Q343:AY343,0)=OPER!$AA438,".",IF(OPER!$AB438&lt;=HOUR(BA$7),MAX($Q343:AY343,0)+1,".")))</f>
        <v>,</v>
      </c>
      <c r="BA343" s="30">
        <f>+OPER!AK337</f>
        <v>0</v>
      </c>
    </row>
    <row r="344" spans="1:53" ht="59.8" x14ac:dyDescent="0.2">
      <c r="A344" s="282" t="str">
        <f>IF(OPER!AF338=0,"",OPER!AF338)</f>
        <v/>
      </c>
      <c r="B344" s="109" t="str">
        <f>IF(OPER!V338=0,"",OPER!V338)</f>
        <v/>
      </c>
      <c r="C344" s="71" t="str">
        <f>IF(OPER!U338 = 0,"", OPER!U338)</f>
        <v/>
      </c>
      <c r="D344" s="30" t="str">
        <f t="shared" si="22"/>
        <v/>
      </c>
      <c r="E344" s="262" t="str">
        <f>IF(OPER!X338 = 0,"",OPER!X338)</f>
        <v/>
      </c>
      <c r="F344" s="262" t="str">
        <f>IF(OPER!I338 = 0,"",OPER!I338)</f>
        <v/>
      </c>
      <c r="G344" s="263" t="str">
        <f>IF(OPER!C338=0,"",OPER!C338)</f>
        <v/>
      </c>
      <c r="H344" s="30" t="str">
        <f>IF(OPER!R338 = 0,"",OPER!R338)</f>
        <v/>
      </c>
      <c r="I344" s="30" t="str">
        <f>IF(OPER!F338=0,"", OPER!F338)</f>
        <v/>
      </c>
      <c r="J344" s="108" t="str">
        <f>IF(OPER!G338=0,"",OPER!G338)</f>
        <v/>
      </c>
      <c r="K344" s="250">
        <f>+OPER!R338</f>
        <v>0</v>
      </c>
      <c r="L344" s="262">
        <f t="shared" si="23"/>
        <v>0</v>
      </c>
      <c r="M344" s="250">
        <f t="shared" si="24"/>
        <v>0</v>
      </c>
      <c r="N344" s="205" t="str">
        <f>IF(OPER!A338=0,"",OPER!A338)</f>
        <v/>
      </c>
      <c r="O344" s="73" t="str">
        <f>IF(OPER!AJ2194=0,"",OPER!AJ2194)</f>
        <v/>
      </c>
      <c r="P344" s="264" t="str">
        <f>IF(OPER!AH338="EJECUTADO","SI",IF(OPER!AH338="NO EJECUTADO","NO",""))</f>
        <v/>
      </c>
      <c r="Q344" s="264" t="str">
        <f>IF(OPER!AN338="EJECUTADO","SI",IF(OPER!AN338="NO EJECUTADO","NO",""))</f>
        <v/>
      </c>
      <c r="R344" s="221" t="str">
        <f>IFERROR(VLOOKUP(OPER!Z338,OPER!$AU$490:$AV$577,2,0),"NO ASIGNADO")</f>
        <v>NO ASIGNADO</v>
      </c>
      <c r="S344" s="6">
        <f>+OPER!AG338</f>
        <v>0</v>
      </c>
      <c r="T344" s="268" t="str">
        <f>IF($E344=$E343,IF(U343=".",IF(MAX($Q344:Q344,0)=OPER!$AA439,".",IF(OPER!$AB439&lt;=HOUR(U$7),MAX($Q344:Q344,0)+1,".")),","),IF(MAX($Q344:Q344,0)=OPER!$AA439,".",IF(OPER!$AB439&lt;=HOUR(U$7),MAX($Q344:Q344,0)+1,".")))</f>
        <v>,</v>
      </c>
      <c r="U344" s="269" t="str">
        <f>IF($E344=$E343,IF(V343=".",IF(MAX($Q344:T344,0)=OPER!$AA439,".",IF(OPER!$AB439&lt;=HOUR(V$7),MAX($Q344:T344,0)+1,".")),","),IF(MAX($Q344:T344,0)=OPER!$AA439,".",IF(OPER!$AB439&lt;=HOUR(V$7),MAX($Q344:T344,0)+1,".")))</f>
        <v>,</v>
      </c>
      <c r="V344" s="269" t="str">
        <f>IF($E344=$E343,IF(W343=".",IF(MAX($Q344:U344,0)=OPER!$AA439,".",IF(OPER!$AB439&lt;=HOUR(W$7),MAX($Q344:U344,0)+1,".")),","),IF(MAX($Q344:U344,0)=OPER!$AA439,".",IF(OPER!$AB439&lt;=HOUR(W$7),MAX($Q344:U344,0)+1,".")))</f>
        <v>,</v>
      </c>
      <c r="W344" s="269" t="str">
        <f>IF($E344=$E343,IF(X343=".",IF(MAX($Q344:V344,0)=OPER!$AA439,".",IF(OPER!$AB439&lt;=HOUR(X$7),MAX($Q344:V344,0)+1,".")),","),IF(MAX($Q344:V344,0)=OPER!$AA439,".",IF(OPER!$AB439&lt;=HOUR(X$7),MAX($Q344:V344,0)+1,".")))</f>
        <v>,</v>
      </c>
      <c r="X344" s="270" t="str">
        <f>IF($E344=$E343,IF(Y343=".",IF(MAX($Q344:W344,0)=OPER!$AA439,".",IF(OPER!$AB439&lt;=HOUR(Y$7),MAX($Q344:W344,0)+1,".")),","),IF(MAX($Q344:W344,0)=OPER!$AA439,".",IF(OPER!$AB439&lt;=HOUR(Y$7),MAX($Q344:W344,0)+1,".")))</f>
        <v>,</v>
      </c>
      <c r="Y344" s="271" t="str">
        <f>IF($E344=$E343,IF(Z343=".",IF(MAX($Q344:X344,0)=OPER!$AA439,".",IF(OPER!$AB439&lt;=HOUR(Z$7),MAX($Q344:X344,0)+1,".")),","),IF(MAX($Q344:X344,0)=OPER!$AA439,".",IF(OPER!$AB439&lt;=HOUR(Z$7),MAX($Q344:X344,0)+1,".")))</f>
        <v>,</v>
      </c>
      <c r="Z344" s="269" t="str">
        <f>IF($E344=$E343,IF(AA343=".",IF(MAX($Q344:Y344,0)=OPER!$AA439,".",IF(OPER!$AB439&lt;=HOUR(AA$7),MAX($Q344:Y344,0)+1,".")),","),IF(MAX($Q344:Y344,0)=OPER!$AA439,".",IF(OPER!$AB439&lt;=HOUR(AA$7),MAX($Q344:Y344,0)+1,".")))</f>
        <v>,</v>
      </c>
      <c r="AA344" s="269" t="str">
        <f>IF($E344=$E343,IF(AB343=".",IF(MAX($Q344:Z344,0)=OPER!$AA439,".",IF(OPER!$AB439&lt;=HOUR(AB$7),MAX($Q344:Z344,0)+1,".")),","),IF(MAX($Q344:Z344,0)=OPER!$AA439,".",IF(OPER!$AB439&lt;=HOUR(AB$7),MAX($Q344:Z344,0)+1,".")))</f>
        <v>,</v>
      </c>
      <c r="AB344" s="270" t="str">
        <f>IF($E344=$E343,IF(AC343=".",IF(MAX($Q344:AA344,0)=OPER!$AA439,".",IF(OPER!$AB439&lt;=HOUR(AC$7),MAX($Q344:AA344,0)+1,".")),","),IF(MAX($Q344:AA344,0)=OPER!$AA439,".",IF(OPER!$AB439&lt;=HOUR(AC$7),MAX($Q344:AA344,0)+1,".")))</f>
        <v>,</v>
      </c>
      <c r="AC344" s="271" t="str">
        <f>IF($E344=$E343,IF(AD343=".",IF(MAX($Q344:AB344,0)=OPER!$AA439,".",IF(OPER!$AB439&lt;=HOUR(AD$7),MAX($Q344:AB344,0)+1,".")),","),IF(MAX($Q344:AB344,0)=OPER!$AA439,".",IF(OPER!$AB439&lt;=HOUR(AD$7),MAX($Q344:AB344,0)+1,".")))</f>
        <v>,</v>
      </c>
      <c r="AD344" s="269" t="str">
        <f>IF($E344=$E343,IF(AE343=".",IF(MAX($Q344:AC344,0)=OPER!$AA439,".",IF(OPER!$AB439&lt;=HOUR(AE$7),MAX($Q344:AC344,0)+1,".")),","),IF(MAX($Q344:AC344,0)=OPER!$AA439,".",IF(OPER!$AB439&lt;=HOUR(AE$7),MAX($Q344:AC344,0)+1,".")))</f>
        <v>,</v>
      </c>
      <c r="AE344" s="269" t="str">
        <f>IF($E344=$E343,IF(AF343=".",IF(MAX($Q344:AD344,0)=OPER!$AA439,".",IF(OPER!$AB439&lt;=HOUR(AF$7),MAX($Q344:AD344,0)+1,".")),","),IF(MAX($Q344:AD344,0)=OPER!$AA439,".",IF(OPER!$AB439&lt;=HOUR(AF$7),MAX($Q344:AD344,0)+1,".")))</f>
        <v>,</v>
      </c>
      <c r="AF344" s="270" t="str">
        <f>IF($E344=$E343,IF(AG343=".",IF(MAX($Q344:AE344,0)=OPER!$AA439,".",IF(OPER!$AB439&lt;=HOUR(AG$7),MAX($Q344:AE344,0)+1,".")),","),IF(MAX($Q344:AE344,0)=OPER!$AA439,".",IF(OPER!$AB439&lt;=HOUR(AG$7),MAX($Q344:AE344,0)+1,".")))</f>
        <v>,</v>
      </c>
      <c r="AG344" s="271" t="str">
        <f>IF($E344=$E343,IF(AH343=".",IF(MAX($Q344:AF344,0)=OPER!$AA439,".",IF(OPER!$AB439&lt;=HOUR(AH$7),MAX($Q344:AF344,0)+1,".")),","),IF(MAX($Q344:AF344,0)=OPER!$AA439,".",IF(OPER!$AB439&lt;=HOUR(AH$7),MAX($Q344:AF344,0)+1,".")))</f>
        <v>,</v>
      </c>
      <c r="AH344" s="269" t="str">
        <f>IF($E344=$E343,IF(AI343=".",IF(MAX($Q344:AG344,0)=OPER!$AA439,".",IF(OPER!$AB439&lt;=HOUR(AI$7),MAX($Q344:AG344,0)+1,".")),","),IF(MAX($Q344:AG344,0)=OPER!$AA439,".",IF(OPER!$AB439&lt;=HOUR(AI$7),MAX($Q344:AG344,0)+1,".")))</f>
        <v>,</v>
      </c>
      <c r="AI344" s="269" t="str">
        <f>IF($E344=$E343,IF(AJ343=".",IF(MAX($Q344:AH344,0)=OPER!$AA439,".",IF(OPER!$AB439&lt;=HOUR(AJ$7),MAX($Q344:AH344,0)+1,".")),","),IF(MAX($Q344:AH344,0)=OPER!$AA439,".",IF(OPER!$AB439&lt;=HOUR(AJ$7),MAX($Q344:AH344,0)+1,".")))</f>
        <v>,</v>
      </c>
      <c r="AJ344" s="270" t="str">
        <f>IF($E344=$E343,IF(AK343=".",IF(MAX($Q344:AI344,0)=OPER!$AA439,".",IF(OPER!$AB439&lt;=HOUR(AK$7),MAX($Q344:AI344,0)+1,".")),","),IF(MAX($Q344:AI344,0)=OPER!$AA439,".",IF(OPER!$AB439&lt;=HOUR(AK$7),MAX($Q344:AI344,0)+1,".")))</f>
        <v>,</v>
      </c>
      <c r="AK344" s="271" t="str">
        <f>IF($E344=$E343,IF(AL343=".",IF(MAX($Q344:AJ344,0)=OPER!$AA439,".",IF(OPER!$AB439&lt;=HOUR(AL$7),MAX($Q344:AJ344,0)+1,".")),","),IF(MAX($Q344:AJ344,0)=OPER!$AA439,".",IF(OPER!$AB439&lt;=HOUR(AL$7),MAX($Q344:AJ344,0)+1,".")))</f>
        <v>,</v>
      </c>
      <c r="AL344" s="269" t="str">
        <f>IF($E344=$E343,IF(AM343=".",IF(MAX($Q344:AK344,0)=OPER!$AA439,".",IF(OPER!$AB439&lt;=HOUR(AM$7),MAX($Q344:AK344,0)+1,".")),","),IF(MAX($Q344:AK344,0)=OPER!$AA439,".",IF(OPER!$AB439&lt;=HOUR(AM$7),MAX($Q344:AK344,0)+1,".")))</f>
        <v>,</v>
      </c>
      <c r="AM344" s="269" t="str">
        <f>IF($E344=$E343,IF(AN343=".",IF(MAX($Q344:AL344,0)=OPER!$AA439,".",IF(OPER!$AB439&lt;=HOUR(AN$7),MAX($Q344:AL344,0)+1,".")),","),IF(MAX($Q344:AL344,0)=OPER!$AA439,".",IF(OPER!$AB439&lt;=HOUR(AN$7),MAX($Q344:AL344,0)+1,".")))</f>
        <v>,</v>
      </c>
      <c r="AN344" s="270" t="str">
        <f>IF($E344=$E343,IF(AO343=".",IF(MAX($Q344:AM344,0)=OPER!$AA439,".",IF(OPER!$AB439&lt;=HOUR(AO$7),MAX($Q344:AM344,0)+1,".")),","),IF(MAX($Q344:AM344,0)=OPER!$AA439,".",IF(OPER!$AB439&lt;=HOUR(AO$7),MAX($Q344:AM344,0)+1,".")))</f>
        <v>,</v>
      </c>
      <c r="AO344" s="271" t="str">
        <f>IF($E344=$E343,IF(AP343=".",IF(MAX($Q344:AN344,0)=OPER!$AA439,".",IF(OPER!$AB439&lt;=HOUR(AP$7),MAX($Q344:AN344,0)+1,".")),","),IF(MAX($Q344:AN344,0)=OPER!$AA439,".",IF(OPER!$AB439&lt;=HOUR(AP$7),MAX($Q344:AN344,0)+1,".")))</f>
        <v>,</v>
      </c>
      <c r="AP344" s="269" t="str">
        <f>IF($E344=$E343,IF(AQ343=".",IF(MAX($Q344:AO344,0)=OPER!$AA439,".",IF(OPER!$AB439&lt;=HOUR(AQ$7),MAX($Q344:AO344,0)+1,".")),","),IF(MAX($Q344:AO344,0)=OPER!$AA439,".",IF(OPER!$AB439&lt;=HOUR(AQ$7),MAX($Q344:AO344,0)+1,".")))</f>
        <v>,</v>
      </c>
      <c r="AQ344" s="269" t="str">
        <f>IF($E344=$E343,IF(AR343=".",IF(MAX($Q344:AP344,0)=OPER!$AA439,".",IF(OPER!$AB439&lt;=HOUR(AR$7),MAX($Q344:AP344,0)+1,".")),","),IF(MAX($Q344:AP344,0)=OPER!$AA439,".",IF(OPER!$AB439&lt;=HOUR(AR$7),MAX($Q344:AP344,0)+1,".")))</f>
        <v>,</v>
      </c>
      <c r="AR344" s="270" t="str">
        <f>IF($E344=$E343,IF(AS343=".",IF(MAX($Q344:AQ344,0)=OPER!$AA439,".",IF(OPER!$AB439&lt;=HOUR(AS$7),MAX($Q344:AQ344,0)+1,".")),","),IF(MAX($Q344:AQ344,0)=OPER!$AA439,".",IF(OPER!$AB439&lt;=HOUR(AS$7),MAX($Q344:AQ344,0)+1,".")))</f>
        <v>,</v>
      </c>
      <c r="AS344" s="271" t="str">
        <f>IF($E344=$E343,IF(AT343=".",IF(MAX($Q344:AR344,0)=OPER!$AA439,".",IF(OPER!$AB439&lt;=HOUR(AT$7),MAX($Q344:AR344,0)+1,".")),","),IF(MAX($Q344:AR344,0)=OPER!$AA439,".",IF(OPER!$AB439&lt;=HOUR(AT$7),MAX($Q344:AR344,0)+1,".")))</f>
        <v>,</v>
      </c>
      <c r="AT344" s="269" t="str">
        <f>IF($E344=$E343,IF(AU343=".",IF(MAX($Q344:AS344,0)=OPER!$AA439,".",IF(OPER!$AB439&lt;=HOUR(AU$7),MAX($Q344:AS344,0)+1,".")),","),IF(MAX($Q344:AS344,0)=OPER!$AA439,".",IF(OPER!$AB439&lt;=HOUR(AU$7),MAX($Q344:AS344,0)+1,".")))</f>
        <v>,</v>
      </c>
      <c r="AU344" s="269" t="str">
        <f>IF($E344=$E343,IF(AV343=".",IF(MAX($Q344:AT344,0)=OPER!$AA439,".",IF(OPER!$AB439&lt;=HOUR(AV$7),MAX($Q344:AT344,0)+1,".")),","),IF(MAX($Q344:AT344,0)=OPER!$AA439,".",IF(OPER!$AB439&lt;=HOUR(AV$7),MAX($Q344:AT344,0)+1,".")))</f>
        <v>,</v>
      </c>
      <c r="AV344" s="270" t="str">
        <f>IF($E344=$E343,IF(AW343=".",IF(MAX($Q344:AU344,0)=OPER!$AA439,".",IF(OPER!$AB439&lt;=HOUR(AW$7),MAX($Q344:AU344,0)+1,".")),","),IF(MAX($Q344:AU344,0)=OPER!$AA439,".",IF(OPER!$AB439&lt;=HOUR(AW$7),MAX($Q344:AU344,0)+1,".")))</f>
        <v>,</v>
      </c>
      <c r="AW344" s="271" t="str">
        <f>IF($E344=$E343,IF(AX343=".",IF(MAX($Q344:AV344,0)=OPER!$AA439,".",IF(OPER!$AB439&lt;=HOUR(AX$7),MAX($Q344:AV344,0)+1,".")),","),IF(MAX($Q344:AV344,0)=OPER!$AA439,".",IF(OPER!$AB439&lt;=HOUR(AX$7),MAX($Q344:AV344,0)+1,".")))</f>
        <v>,</v>
      </c>
      <c r="AX344" s="269" t="str">
        <f>IF($E344=$E343,IF(AY343=".",IF(MAX($Q344:AW344,0)=OPER!$AA439,".",IF(OPER!$AB439&lt;=HOUR(AY$7),MAX($Q344:AW344,0)+1,".")),","),IF(MAX($Q344:AW344,0)=OPER!$AA439,".",IF(OPER!$AB439&lt;=HOUR(AY$7),MAX($Q344:AW344,0)+1,".")))</f>
        <v>,</v>
      </c>
      <c r="AY344" s="269" t="str">
        <f>IF($E344=$E343,IF(AZ343=".",IF(MAX($Q344:AX344,0)=OPER!$AA439,".",IF(OPER!$AB439&lt;=HOUR(AZ$7),MAX($Q344:AX344,0)+1,".")),","),IF(MAX($Q344:AX344,0)=OPER!$AA439,".",IF(OPER!$AB439&lt;=HOUR(AZ$7),MAX($Q344:AX344,0)+1,".")))</f>
        <v>,</v>
      </c>
      <c r="AZ344" s="270" t="str">
        <f>IF($E344=$E343,IF(BA343=".",IF(MAX($Q344:AY344,0)=OPER!$AA439,".",IF(OPER!$AB439&lt;=HOUR(BA$7),MAX($Q344:AY344,0)+1,".")),","),IF(MAX($Q344:AY344,0)=OPER!$AA439,".",IF(OPER!$AB439&lt;=HOUR(BA$7),MAX($Q344:AY344,0)+1,".")))</f>
        <v>,</v>
      </c>
      <c r="BA344" s="30">
        <f>+OPER!AK338</f>
        <v>0</v>
      </c>
    </row>
    <row r="345" spans="1:53" ht="59.8" x14ac:dyDescent="0.2">
      <c r="A345" s="282" t="str">
        <f>IF(OPER!AF339=0,"",OPER!AF339)</f>
        <v/>
      </c>
      <c r="B345" s="109" t="str">
        <f>IF(OPER!V339=0,"",OPER!V339)</f>
        <v/>
      </c>
      <c r="C345" s="71" t="str">
        <f>IF(OPER!U339 = 0,"", OPER!U339)</f>
        <v/>
      </c>
      <c r="D345" s="30" t="str">
        <f t="shared" si="22"/>
        <v/>
      </c>
      <c r="E345" s="262" t="str">
        <f>IF(OPER!X339 = 0,"",OPER!X339)</f>
        <v/>
      </c>
      <c r="F345" s="262" t="str">
        <f>IF(OPER!I339 = 0,"",OPER!I339)</f>
        <v/>
      </c>
      <c r="G345" s="263" t="str">
        <f>IF(OPER!C339=0,"",OPER!C339)</f>
        <v/>
      </c>
      <c r="H345" s="30" t="str">
        <f>IF(OPER!R339 = 0,"",OPER!R339)</f>
        <v/>
      </c>
      <c r="I345" s="30" t="str">
        <f>IF(OPER!F339=0,"", OPER!F339)</f>
        <v/>
      </c>
      <c r="J345" s="108" t="str">
        <f>IF(OPER!G339=0,"",OPER!G339)</f>
        <v/>
      </c>
      <c r="K345" s="250">
        <f>+OPER!R339</f>
        <v>0</v>
      </c>
      <c r="L345" s="262">
        <f t="shared" si="23"/>
        <v>0</v>
      </c>
      <c r="M345" s="250">
        <f t="shared" si="24"/>
        <v>0</v>
      </c>
      <c r="N345" s="205" t="str">
        <f>IF(OPER!A339=0,"",OPER!A339)</f>
        <v/>
      </c>
      <c r="O345" s="73" t="str">
        <f>IF(OPER!AJ2195=0,"",OPER!AJ2195)</f>
        <v/>
      </c>
      <c r="P345" s="264" t="str">
        <f>IF(OPER!AH339="EJECUTADO","SI",IF(OPER!AH339="NO EJECUTADO","NO",""))</f>
        <v/>
      </c>
      <c r="Q345" s="264" t="str">
        <f>IF(OPER!AN339="EJECUTADO","SI",IF(OPER!AN339="NO EJECUTADO","NO",""))</f>
        <v/>
      </c>
      <c r="R345" s="221" t="str">
        <f>IFERROR(VLOOKUP(OPER!Z339,OPER!$AU$490:$AV$577,2,0),"NO ASIGNADO")</f>
        <v>NO ASIGNADO</v>
      </c>
      <c r="S345" s="6">
        <f>+OPER!AG339</f>
        <v>0</v>
      </c>
      <c r="T345" s="268" t="str">
        <f>IF($E345=$E344,IF(U344=".",IF(MAX($Q345:Q345,0)=OPER!$AA440,".",IF(OPER!$AB440&lt;=HOUR(U$7),MAX($Q345:Q345,0)+1,".")),","),IF(MAX($Q345:Q345,0)=OPER!$AA440,".",IF(OPER!$AB440&lt;=HOUR(U$7),MAX($Q345:Q345,0)+1,".")))</f>
        <v>,</v>
      </c>
      <c r="U345" s="269" t="str">
        <f>IF($E345=$E344,IF(V344=".",IF(MAX($Q345:T345,0)=OPER!$AA440,".",IF(OPER!$AB440&lt;=HOUR(V$7),MAX($Q345:T345,0)+1,".")),","),IF(MAX($Q345:T345,0)=OPER!$AA440,".",IF(OPER!$AB440&lt;=HOUR(V$7),MAX($Q345:T345,0)+1,".")))</f>
        <v>,</v>
      </c>
      <c r="V345" s="269" t="str">
        <f>IF($E345=$E344,IF(W344=".",IF(MAX($Q345:U345,0)=OPER!$AA440,".",IF(OPER!$AB440&lt;=HOUR(W$7),MAX($Q345:U345,0)+1,".")),","),IF(MAX($Q345:U345,0)=OPER!$AA440,".",IF(OPER!$AB440&lt;=HOUR(W$7),MAX($Q345:U345,0)+1,".")))</f>
        <v>,</v>
      </c>
      <c r="W345" s="269" t="str">
        <f>IF($E345=$E344,IF(X344=".",IF(MAX($Q345:V345,0)=OPER!$AA440,".",IF(OPER!$AB440&lt;=HOUR(X$7),MAX($Q345:V345,0)+1,".")),","),IF(MAX($Q345:V345,0)=OPER!$AA440,".",IF(OPER!$AB440&lt;=HOUR(X$7),MAX($Q345:V345,0)+1,".")))</f>
        <v>,</v>
      </c>
      <c r="X345" s="270" t="str">
        <f>IF($E345=$E344,IF(Y344=".",IF(MAX($Q345:W345,0)=OPER!$AA440,".",IF(OPER!$AB440&lt;=HOUR(Y$7),MAX($Q345:W345,0)+1,".")),","),IF(MAX($Q345:W345,0)=OPER!$AA440,".",IF(OPER!$AB440&lt;=HOUR(Y$7),MAX($Q345:W345,0)+1,".")))</f>
        <v>,</v>
      </c>
      <c r="Y345" s="271" t="str">
        <f>IF($E345=$E344,IF(Z344=".",IF(MAX($Q345:X345,0)=OPER!$AA440,".",IF(OPER!$AB440&lt;=HOUR(Z$7),MAX($Q345:X345,0)+1,".")),","),IF(MAX($Q345:X345,0)=OPER!$AA440,".",IF(OPER!$AB440&lt;=HOUR(Z$7),MAX($Q345:X345,0)+1,".")))</f>
        <v>,</v>
      </c>
      <c r="Z345" s="269" t="str">
        <f>IF($E345=$E344,IF(AA344=".",IF(MAX($Q345:Y345,0)=OPER!$AA440,".",IF(OPER!$AB440&lt;=HOUR(AA$7),MAX($Q345:Y345,0)+1,".")),","),IF(MAX($Q345:Y345,0)=OPER!$AA440,".",IF(OPER!$AB440&lt;=HOUR(AA$7),MAX($Q345:Y345,0)+1,".")))</f>
        <v>,</v>
      </c>
      <c r="AA345" s="269" t="str">
        <f>IF($E345=$E344,IF(AB344=".",IF(MAX($Q345:Z345,0)=OPER!$AA440,".",IF(OPER!$AB440&lt;=HOUR(AB$7),MAX($Q345:Z345,0)+1,".")),","),IF(MAX($Q345:Z345,0)=OPER!$AA440,".",IF(OPER!$AB440&lt;=HOUR(AB$7),MAX($Q345:Z345,0)+1,".")))</f>
        <v>,</v>
      </c>
      <c r="AB345" s="270" t="str">
        <f>IF($E345=$E344,IF(AC344=".",IF(MAX($Q345:AA345,0)=OPER!$AA440,".",IF(OPER!$AB440&lt;=HOUR(AC$7),MAX($Q345:AA345,0)+1,".")),","),IF(MAX($Q345:AA345,0)=OPER!$AA440,".",IF(OPER!$AB440&lt;=HOUR(AC$7),MAX($Q345:AA345,0)+1,".")))</f>
        <v>,</v>
      </c>
      <c r="AC345" s="271" t="str">
        <f>IF($E345=$E344,IF(AD344=".",IF(MAX($Q345:AB345,0)=OPER!$AA440,".",IF(OPER!$AB440&lt;=HOUR(AD$7),MAX($Q345:AB345,0)+1,".")),","),IF(MAX($Q345:AB345,0)=OPER!$AA440,".",IF(OPER!$AB440&lt;=HOUR(AD$7),MAX($Q345:AB345,0)+1,".")))</f>
        <v>,</v>
      </c>
      <c r="AD345" s="269" t="str">
        <f>IF($E345=$E344,IF(AE344=".",IF(MAX($Q345:AC345,0)=OPER!$AA440,".",IF(OPER!$AB440&lt;=HOUR(AE$7),MAX($Q345:AC345,0)+1,".")),","),IF(MAX($Q345:AC345,0)=OPER!$AA440,".",IF(OPER!$AB440&lt;=HOUR(AE$7),MAX($Q345:AC345,0)+1,".")))</f>
        <v>,</v>
      </c>
      <c r="AE345" s="269" t="str">
        <f>IF($E345=$E344,IF(AF344=".",IF(MAX($Q345:AD345,0)=OPER!$AA440,".",IF(OPER!$AB440&lt;=HOUR(AF$7),MAX($Q345:AD345,0)+1,".")),","),IF(MAX($Q345:AD345,0)=OPER!$AA440,".",IF(OPER!$AB440&lt;=HOUR(AF$7),MAX($Q345:AD345,0)+1,".")))</f>
        <v>,</v>
      </c>
      <c r="AF345" s="270" t="str">
        <f>IF($E345=$E344,IF(AG344=".",IF(MAX($Q345:AE345,0)=OPER!$AA440,".",IF(OPER!$AB440&lt;=HOUR(AG$7),MAX($Q345:AE345,0)+1,".")),","),IF(MAX($Q345:AE345,0)=OPER!$AA440,".",IF(OPER!$AB440&lt;=HOUR(AG$7),MAX($Q345:AE345,0)+1,".")))</f>
        <v>,</v>
      </c>
      <c r="AG345" s="271" t="str">
        <f>IF($E345=$E344,IF(AH344=".",IF(MAX($Q345:AF345,0)=OPER!$AA440,".",IF(OPER!$AB440&lt;=HOUR(AH$7),MAX($Q345:AF345,0)+1,".")),","),IF(MAX($Q345:AF345,0)=OPER!$AA440,".",IF(OPER!$AB440&lt;=HOUR(AH$7),MAX($Q345:AF345,0)+1,".")))</f>
        <v>,</v>
      </c>
      <c r="AH345" s="269" t="str">
        <f>IF($E345=$E344,IF(AI344=".",IF(MAX($Q345:AG345,0)=OPER!$AA440,".",IF(OPER!$AB440&lt;=HOUR(AI$7),MAX($Q345:AG345,0)+1,".")),","),IF(MAX($Q345:AG345,0)=OPER!$AA440,".",IF(OPER!$AB440&lt;=HOUR(AI$7),MAX($Q345:AG345,0)+1,".")))</f>
        <v>,</v>
      </c>
      <c r="AI345" s="269" t="str">
        <f>IF($E345=$E344,IF(AJ344=".",IF(MAX($Q345:AH345,0)=OPER!$AA440,".",IF(OPER!$AB440&lt;=HOUR(AJ$7),MAX($Q345:AH345,0)+1,".")),","),IF(MAX($Q345:AH345,0)=OPER!$AA440,".",IF(OPER!$AB440&lt;=HOUR(AJ$7),MAX($Q345:AH345,0)+1,".")))</f>
        <v>,</v>
      </c>
      <c r="AJ345" s="270" t="str">
        <f>IF($E345=$E344,IF(AK344=".",IF(MAX($Q345:AI345,0)=OPER!$AA440,".",IF(OPER!$AB440&lt;=HOUR(AK$7),MAX($Q345:AI345,0)+1,".")),","),IF(MAX($Q345:AI345,0)=OPER!$AA440,".",IF(OPER!$AB440&lt;=HOUR(AK$7),MAX($Q345:AI345,0)+1,".")))</f>
        <v>,</v>
      </c>
      <c r="AK345" s="271" t="str">
        <f>IF($E345=$E344,IF(AL344=".",IF(MAX($Q345:AJ345,0)=OPER!$AA440,".",IF(OPER!$AB440&lt;=HOUR(AL$7),MAX($Q345:AJ345,0)+1,".")),","),IF(MAX($Q345:AJ345,0)=OPER!$AA440,".",IF(OPER!$AB440&lt;=HOUR(AL$7),MAX($Q345:AJ345,0)+1,".")))</f>
        <v>,</v>
      </c>
      <c r="AL345" s="269" t="str">
        <f>IF($E345=$E344,IF(AM344=".",IF(MAX($Q345:AK345,0)=OPER!$AA440,".",IF(OPER!$AB440&lt;=HOUR(AM$7),MAX($Q345:AK345,0)+1,".")),","),IF(MAX($Q345:AK345,0)=OPER!$AA440,".",IF(OPER!$AB440&lt;=HOUR(AM$7),MAX($Q345:AK345,0)+1,".")))</f>
        <v>,</v>
      </c>
      <c r="AM345" s="269" t="str">
        <f>IF($E345=$E344,IF(AN344=".",IF(MAX($Q345:AL345,0)=OPER!$AA440,".",IF(OPER!$AB440&lt;=HOUR(AN$7),MAX($Q345:AL345,0)+1,".")),","),IF(MAX($Q345:AL345,0)=OPER!$AA440,".",IF(OPER!$AB440&lt;=HOUR(AN$7),MAX($Q345:AL345,0)+1,".")))</f>
        <v>,</v>
      </c>
      <c r="AN345" s="270" t="str">
        <f>IF($E345=$E344,IF(AO344=".",IF(MAX($Q345:AM345,0)=OPER!$AA440,".",IF(OPER!$AB440&lt;=HOUR(AO$7),MAX($Q345:AM345,0)+1,".")),","),IF(MAX($Q345:AM345,0)=OPER!$AA440,".",IF(OPER!$AB440&lt;=HOUR(AO$7),MAX($Q345:AM345,0)+1,".")))</f>
        <v>,</v>
      </c>
      <c r="AO345" s="271" t="str">
        <f>IF($E345=$E344,IF(AP344=".",IF(MAX($Q345:AN345,0)=OPER!$AA440,".",IF(OPER!$AB440&lt;=HOUR(AP$7),MAX($Q345:AN345,0)+1,".")),","),IF(MAX($Q345:AN345,0)=OPER!$AA440,".",IF(OPER!$AB440&lt;=HOUR(AP$7),MAX($Q345:AN345,0)+1,".")))</f>
        <v>,</v>
      </c>
      <c r="AP345" s="269" t="str">
        <f>IF($E345=$E344,IF(AQ344=".",IF(MAX($Q345:AO345,0)=OPER!$AA440,".",IF(OPER!$AB440&lt;=HOUR(AQ$7),MAX($Q345:AO345,0)+1,".")),","),IF(MAX($Q345:AO345,0)=OPER!$AA440,".",IF(OPER!$AB440&lt;=HOUR(AQ$7),MAX($Q345:AO345,0)+1,".")))</f>
        <v>,</v>
      </c>
      <c r="AQ345" s="269" t="str">
        <f>IF($E345=$E344,IF(AR344=".",IF(MAX($Q345:AP345,0)=OPER!$AA440,".",IF(OPER!$AB440&lt;=HOUR(AR$7),MAX($Q345:AP345,0)+1,".")),","),IF(MAX($Q345:AP345,0)=OPER!$AA440,".",IF(OPER!$AB440&lt;=HOUR(AR$7),MAX($Q345:AP345,0)+1,".")))</f>
        <v>,</v>
      </c>
      <c r="AR345" s="270" t="str">
        <f>IF($E345=$E344,IF(AS344=".",IF(MAX($Q345:AQ345,0)=OPER!$AA440,".",IF(OPER!$AB440&lt;=HOUR(AS$7),MAX($Q345:AQ345,0)+1,".")),","),IF(MAX($Q345:AQ345,0)=OPER!$AA440,".",IF(OPER!$AB440&lt;=HOUR(AS$7),MAX($Q345:AQ345,0)+1,".")))</f>
        <v>,</v>
      </c>
      <c r="AS345" s="271" t="str">
        <f>IF($E345=$E344,IF(AT344=".",IF(MAX($Q345:AR345,0)=OPER!$AA440,".",IF(OPER!$AB440&lt;=HOUR(AT$7),MAX($Q345:AR345,0)+1,".")),","),IF(MAX($Q345:AR345,0)=OPER!$AA440,".",IF(OPER!$AB440&lt;=HOUR(AT$7),MAX($Q345:AR345,0)+1,".")))</f>
        <v>,</v>
      </c>
      <c r="AT345" s="269" t="str">
        <f>IF($E345=$E344,IF(AU344=".",IF(MAX($Q345:AS345,0)=OPER!$AA440,".",IF(OPER!$AB440&lt;=HOUR(AU$7),MAX($Q345:AS345,0)+1,".")),","),IF(MAX($Q345:AS345,0)=OPER!$AA440,".",IF(OPER!$AB440&lt;=HOUR(AU$7),MAX($Q345:AS345,0)+1,".")))</f>
        <v>,</v>
      </c>
      <c r="AU345" s="269" t="str">
        <f>IF($E345=$E344,IF(AV344=".",IF(MAX($Q345:AT345,0)=OPER!$AA440,".",IF(OPER!$AB440&lt;=HOUR(AV$7),MAX($Q345:AT345,0)+1,".")),","),IF(MAX($Q345:AT345,0)=OPER!$AA440,".",IF(OPER!$AB440&lt;=HOUR(AV$7),MAX($Q345:AT345,0)+1,".")))</f>
        <v>,</v>
      </c>
      <c r="AV345" s="270" t="str">
        <f>IF($E345=$E344,IF(AW344=".",IF(MAX($Q345:AU345,0)=OPER!$AA440,".",IF(OPER!$AB440&lt;=HOUR(AW$7),MAX($Q345:AU345,0)+1,".")),","),IF(MAX($Q345:AU345,0)=OPER!$AA440,".",IF(OPER!$AB440&lt;=HOUR(AW$7),MAX($Q345:AU345,0)+1,".")))</f>
        <v>,</v>
      </c>
      <c r="AW345" s="271" t="str">
        <f>IF($E345=$E344,IF(AX344=".",IF(MAX($Q345:AV345,0)=OPER!$AA440,".",IF(OPER!$AB440&lt;=HOUR(AX$7),MAX($Q345:AV345,0)+1,".")),","),IF(MAX($Q345:AV345,0)=OPER!$AA440,".",IF(OPER!$AB440&lt;=HOUR(AX$7),MAX($Q345:AV345,0)+1,".")))</f>
        <v>,</v>
      </c>
      <c r="AX345" s="269" t="str">
        <f>IF($E345=$E344,IF(AY344=".",IF(MAX($Q345:AW345,0)=OPER!$AA440,".",IF(OPER!$AB440&lt;=HOUR(AY$7),MAX($Q345:AW345,0)+1,".")),","),IF(MAX($Q345:AW345,0)=OPER!$AA440,".",IF(OPER!$AB440&lt;=HOUR(AY$7),MAX($Q345:AW345,0)+1,".")))</f>
        <v>,</v>
      </c>
      <c r="AY345" s="269" t="str">
        <f>IF($E345=$E344,IF(AZ344=".",IF(MAX($Q345:AX345,0)=OPER!$AA440,".",IF(OPER!$AB440&lt;=HOUR(AZ$7),MAX($Q345:AX345,0)+1,".")),","),IF(MAX($Q345:AX345,0)=OPER!$AA440,".",IF(OPER!$AB440&lt;=HOUR(AZ$7),MAX($Q345:AX345,0)+1,".")))</f>
        <v>,</v>
      </c>
      <c r="AZ345" s="270" t="str">
        <f>IF($E345=$E344,IF(BA344=".",IF(MAX($Q345:AY345,0)=OPER!$AA440,".",IF(OPER!$AB440&lt;=HOUR(BA$7),MAX($Q345:AY345,0)+1,".")),","),IF(MAX($Q345:AY345,0)=OPER!$AA440,".",IF(OPER!$AB440&lt;=HOUR(BA$7),MAX($Q345:AY345,0)+1,".")))</f>
        <v>,</v>
      </c>
      <c r="BA345" s="30">
        <f>+OPER!AK339</f>
        <v>0</v>
      </c>
    </row>
    <row r="346" spans="1:53" ht="59.8" x14ac:dyDescent="0.2">
      <c r="A346" s="282" t="str">
        <f>IF(OPER!AF340=0,"",OPER!AF340)</f>
        <v/>
      </c>
      <c r="B346" s="109" t="str">
        <f>IF(OPER!V340=0,"",OPER!V340)</f>
        <v/>
      </c>
      <c r="C346" s="71" t="str">
        <f>IF(OPER!U340 = 0,"", OPER!U340)</f>
        <v/>
      </c>
      <c r="D346" s="30" t="str">
        <f t="shared" si="22"/>
        <v/>
      </c>
      <c r="E346" s="262" t="str">
        <f>IF(OPER!X340 = 0,"",OPER!X340)</f>
        <v/>
      </c>
      <c r="F346" s="262" t="str">
        <f>IF(OPER!I340 = 0,"",OPER!I340)</f>
        <v/>
      </c>
      <c r="G346" s="263" t="str">
        <f>IF(OPER!C340=0,"",OPER!C340)</f>
        <v/>
      </c>
      <c r="H346" s="30" t="str">
        <f>IF(OPER!R340 = 0,"",OPER!R340)</f>
        <v/>
      </c>
      <c r="I346" s="30" t="str">
        <f>IF(OPER!F340=0,"", OPER!F340)</f>
        <v/>
      </c>
      <c r="J346" s="108" t="str">
        <f>IF(OPER!G340=0,"",OPER!G340)</f>
        <v/>
      </c>
      <c r="K346" s="250">
        <f>+OPER!R340</f>
        <v>0</v>
      </c>
      <c r="L346" s="262">
        <f t="shared" si="23"/>
        <v>0</v>
      </c>
      <c r="M346" s="250">
        <f t="shared" si="24"/>
        <v>0</v>
      </c>
      <c r="N346" s="205" t="str">
        <f>IF(OPER!A340=0,"",OPER!A340)</f>
        <v/>
      </c>
      <c r="O346" s="73" t="str">
        <f>IF(OPER!AJ2196=0,"",OPER!AJ2196)</f>
        <v/>
      </c>
      <c r="P346" s="264" t="str">
        <f>IF(OPER!AH340="EJECUTADO","SI",IF(OPER!AH340="NO EJECUTADO","NO",""))</f>
        <v/>
      </c>
      <c r="Q346" s="264" t="str">
        <f>IF(OPER!AN340="EJECUTADO","SI",IF(OPER!AN340="NO EJECUTADO","NO",""))</f>
        <v/>
      </c>
      <c r="R346" s="221" t="str">
        <f>IFERROR(VLOOKUP(OPER!Z340,OPER!$AU$490:$AV$577,2,0),"NO ASIGNADO")</f>
        <v>NO ASIGNADO</v>
      </c>
      <c r="S346" s="6">
        <f>+OPER!AG340</f>
        <v>0</v>
      </c>
      <c r="T346" s="268" t="str">
        <f>IF($E346=$E345,IF(U345=".",IF(MAX($Q346:Q346,0)=OPER!$AA441,".",IF(OPER!$AB441&lt;=HOUR(U$7),MAX($Q346:Q346,0)+1,".")),","),IF(MAX($Q346:Q346,0)=OPER!$AA441,".",IF(OPER!$AB441&lt;=HOUR(U$7),MAX($Q346:Q346,0)+1,".")))</f>
        <v>,</v>
      </c>
      <c r="U346" s="269" t="str">
        <f>IF($E346=$E345,IF(V345=".",IF(MAX($Q346:T346,0)=OPER!$AA441,".",IF(OPER!$AB441&lt;=HOUR(V$7),MAX($Q346:T346,0)+1,".")),","),IF(MAX($Q346:T346,0)=OPER!$AA441,".",IF(OPER!$AB441&lt;=HOUR(V$7),MAX($Q346:T346,0)+1,".")))</f>
        <v>,</v>
      </c>
      <c r="V346" s="269" t="str">
        <f>IF($E346=$E345,IF(W345=".",IF(MAX($Q346:U346,0)=OPER!$AA441,".",IF(OPER!$AB441&lt;=HOUR(W$7),MAX($Q346:U346,0)+1,".")),","),IF(MAX($Q346:U346,0)=OPER!$AA441,".",IF(OPER!$AB441&lt;=HOUR(W$7),MAX($Q346:U346,0)+1,".")))</f>
        <v>,</v>
      </c>
      <c r="W346" s="269" t="str">
        <f>IF($E346=$E345,IF(X345=".",IF(MAX($Q346:V346,0)=OPER!$AA441,".",IF(OPER!$AB441&lt;=HOUR(X$7),MAX($Q346:V346,0)+1,".")),","),IF(MAX($Q346:V346,0)=OPER!$AA441,".",IF(OPER!$AB441&lt;=HOUR(X$7),MAX($Q346:V346,0)+1,".")))</f>
        <v>,</v>
      </c>
      <c r="X346" s="270" t="str">
        <f>IF($E346=$E345,IF(Y345=".",IF(MAX($Q346:W346,0)=OPER!$AA441,".",IF(OPER!$AB441&lt;=HOUR(Y$7),MAX($Q346:W346,0)+1,".")),","),IF(MAX($Q346:W346,0)=OPER!$AA441,".",IF(OPER!$AB441&lt;=HOUR(Y$7),MAX($Q346:W346,0)+1,".")))</f>
        <v>,</v>
      </c>
      <c r="Y346" s="271" t="str">
        <f>IF($E346=$E345,IF(Z345=".",IF(MAX($Q346:X346,0)=OPER!$AA441,".",IF(OPER!$AB441&lt;=HOUR(Z$7),MAX($Q346:X346,0)+1,".")),","),IF(MAX($Q346:X346,0)=OPER!$AA441,".",IF(OPER!$AB441&lt;=HOUR(Z$7),MAX($Q346:X346,0)+1,".")))</f>
        <v>,</v>
      </c>
      <c r="Z346" s="269" t="str">
        <f>IF($E346=$E345,IF(AA345=".",IF(MAX($Q346:Y346,0)=OPER!$AA441,".",IF(OPER!$AB441&lt;=HOUR(AA$7),MAX($Q346:Y346,0)+1,".")),","),IF(MAX($Q346:Y346,0)=OPER!$AA441,".",IF(OPER!$AB441&lt;=HOUR(AA$7),MAX($Q346:Y346,0)+1,".")))</f>
        <v>,</v>
      </c>
      <c r="AA346" s="269" t="str">
        <f>IF($E346=$E345,IF(AB345=".",IF(MAX($Q346:Z346,0)=OPER!$AA441,".",IF(OPER!$AB441&lt;=HOUR(AB$7),MAX($Q346:Z346,0)+1,".")),","),IF(MAX($Q346:Z346,0)=OPER!$AA441,".",IF(OPER!$AB441&lt;=HOUR(AB$7),MAX($Q346:Z346,0)+1,".")))</f>
        <v>,</v>
      </c>
      <c r="AB346" s="270" t="str">
        <f>IF($E346=$E345,IF(AC345=".",IF(MAX($Q346:AA346,0)=OPER!$AA441,".",IF(OPER!$AB441&lt;=HOUR(AC$7),MAX($Q346:AA346,0)+1,".")),","),IF(MAX($Q346:AA346,0)=OPER!$AA441,".",IF(OPER!$AB441&lt;=HOUR(AC$7),MAX($Q346:AA346,0)+1,".")))</f>
        <v>,</v>
      </c>
      <c r="AC346" s="271" t="str">
        <f>IF($E346=$E345,IF(AD345=".",IF(MAX($Q346:AB346,0)=OPER!$AA441,".",IF(OPER!$AB441&lt;=HOUR(AD$7),MAX($Q346:AB346,0)+1,".")),","),IF(MAX($Q346:AB346,0)=OPER!$AA441,".",IF(OPER!$AB441&lt;=HOUR(AD$7),MAX($Q346:AB346,0)+1,".")))</f>
        <v>,</v>
      </c>
      <c r="AD346" s="269" t="str">
        <f>IF($E346=$E345,IF(AE345=".",IF(MAX($Q346:AC346,0)=OPER!$AA441,".",IF(OPER!$AB441&lt;=HOUR(AE$7),MAX($Q346:AC346,0)+1,".")),","),IF(MAX($Q346:AC346,0)=OPER!$AA441,".",IF(OPER!$AB441&lt;=HOUR(AE$7),MAX($Q346:AC346,0)+1,".")))</f>
        <v>,</v>
      </c>
      <c r="AE346" s="269" t="str">
        <f>IF($E346=$E345,IF(AF345=".",IF(MAX($Q346:AD346,0)=OPER!$AA441,".",IF(OPER!$AB441&lt;=HOUR(AF$7),MAX($Q346:AD346,0)+1,".")),","),IF(MAX($Q346:AD346,0)=OPER!$AA441,".",IF(OPER!$AB441&lt;=HOUR(AF$7),MAX($Q346:AD346,0)+1,".")))</f>
        <v>,</v>
      </c>
      <c r="AF346" s="270" t="str">
        <f>IF($E346=$E345,IF(AG345=".",IF(MAX($Q346:AE346,0)=OPER!$AA441,".",IF(OPER!$AB441&lt;=HOUR(AG$7),MAX($Q346:AE346,0)+1,".")),","),IF(MAX($Q346:AE346,0)=OPER!$AA441,".",IF(OPER!$AB441&lt;=HOUR(AG$7),MAX($Q346:AE346,0)+1,".")))</f>
        <v>,</v>
      </c>
      <c r="AG346" s="271" t="str">
        <f>IF($E346=$E345,IF(AH345=".",IF(MAX($Q346:AF346,0)=OPER!$AA441,".",IF(OPER!$AB441&lt;=HOUR(AH$7),MAX($Q346:AF346,0)+1,".")),","),IF(MAX($Q346:AF346,0)=OPER!$AA441,".",IF(OPER!$AB441&lt;=HOUR(AH$7),MAX($Q346:AF346,0)+1,".")))</f>
        <v>,</v>
      </c>
      <c r="AH346" s="269" t="str">
        <f>IF($E346=$E345,IF(AI345=".",IF(MAX($Q346:AG346,0)=OPER!$AA441,".",IF(OPER!$AB441&lt;=HOUR(AI$7),MAX($Q346:AG346,0)+1,".")),","),IF(MAX($Q346:AG346,0)=OPER!$AA441,".",IF(OPER!$AB441&lt;=HOUR(AI$7),MAX($Q346:AG346,0)+1,".")))</f>
        <v>,</v>
      </c>
      <c r="AI346" s="269" t="str">
        <f>IF($E346=$E345,IF(AJ345=".",IF(MAX($Q346:AH346,0)=OPER!$AA441,".",IF(OPER!$AB441&lt;=HOUR(AJ$7),MAX($Q346:AH346,0)+1,".")),","),IF(MAX($Q346:AH346,0)=OPER!$AA441,".",IF(OPER!$AB441&lt;=HOUR(AJ$7),MAX($Q346:AH346,0)+1,".")))</f>
        <v>,</v>
      </c>
      <c r="AJ346" s="270" t="str">
        <f>IF($E346=$E345,IF(AK345=".",IF(MAX($Q346:AI346,0)=OPER!$AA441,".",IF(OPER!$AB441&lt;=HOUR(AK$7),MAX($Q346:AI346,0)+1,".")),","),IF(MAX($Q346:AI346,0)=OPER!$AA441,".",IF(OPER!$AB441&lt;=HOUR(AK$7),MAX($Q346:AI346,0)+1,".")))</f>
        <v>,</v>
      </c>
      <c r="AK346" s="271" t="str">
        <f>IF($E346=$E345,IF(AL345=".",IF(MAX($Q346:AJ346,0)=OPER!$AA441,".",IF(OPER!$AB441&lt;=HOUR(AL$7),MAX($Q346:AJ346,0)+1,".")),","),IF(MAX($Q346:AJ346,0)=OPER!$AA441,".",IF(OPER!$AB441&lt;=HOUR(AL$7),MAX($Q346:AJ346,0)+1,".")))</f>
        <v>,</v>
      </c>
      <c r="AL346" s="269" t="str">
        <f>IF($E346=$E345,IF(AM345=".",IF(MAX($Q346:AK346,0)=OPER!$AA441,".",IF(OPER!$AB441&lt;=HOUR(AM$7),MAX($Q346:AK346,0)+1,".")),","),IF(MAX($Q346:AK346,0)=OPER!$AA441,".",IF(OPER!$AB441&lt;=HOUR(AM$7),MAX($Q346:AK346,0)+1,".")))</f>
        <v>,</v>
      </c>
      <c r="AM346" s="269" t="str">
        <f>IF($E346=$E345,IF(AN345=".",IF(MAX($Q346:AL346,0)=OPER!$AA441,".",IF(OPER!$AB441&lt;=HOUR(AN$7),MAX($Q346:AL346,0)+1,".")),","),IF(MAX($Q346:AL346,0)=OPER!$AA441,".",IF(OPER!$AB441&lt;=HOUR(AN$7),MAX($Q346:AL346,0)+1,".")))</f>
        <v>,</v>
      </c>
      <c r="AN346" s="270" t="str">
        <f>IF($E346=$E345,IF(AO345=".",IF(MAX($Q346:AM346,0)=OPER!$AA441,".",IF(OPER!$AB441&lt;=HOUR(AO$7),MAX($Q346:AM346,0)+1,".")),","),IF(MAX($Q346:AM346,0)=OPER!$AA441,".",IF(OPER!$AB441&lt;=HOUR(AO$7),MAX($Q346:AM346,0)+1,".")))</f>
        <v>,</v>
      </c>
      <c r="AO346" s="271" t="str">
        <f>IF($E346=$E345,IF(AP345=".",IF(MAX($Q346:AN346,0)=OPER!$AA441,".",IF(OPER!$AB441&lt;=HOUR(AP$7),MAX($Q346:AN346,0)+1,".")),","),IF(MAX($Q346:AN346,0)=OPER!$AA441,".",IF(OPER!$AB441&lt;=HOUR(AP$7),MAX($Q346:AN346,0)+1,".")))</f>
        <v>,</v>
      </c>
      <c r="AP346" s="269" t="str">
        <f>IF($E346=$E345,IF(AQ345=".",IF(MAX($Q346:AO346,0)=OPER!$AA441,".",IF(OPER!$AB441&lt;=HOUR(AQ$7),MAX($Q346:AO346,0)+1,".")),","),IF(MAX($Q346:AO346,0)=OPER!$AA441,".",IF(OPER!$AB441&lt;=HOUR(AQ$7),MAX($Q346:AO346,0)+1,".")))</f>
        <v>,</v>
      </c>
      <c r="AQ346" s="269" t="str">
        <f>IF($E346=$E345,IF(AR345=".",IF(MAX($Q346:AP346,0)=OPER!$AA441,".",IF(OPER!$AB441&lt;=HOUR(AR$7),MAX($Q346:AP346,0)+1,".")),","),IF(MAX($Q346:AP346,0)=OPER!$AA441,".",IF(OPER!$AB441&lt;=HOUR(AR$7),MAX($Q346:AP346,0)+1,".")))</f>
        <v>,</v>
      </c>
      <c r="AR346" s="270" t="str">
        <f>IF($E346=$E345,IF(AS345=".",IF(MAX($Q346:AQ346,0)=OPER!$AA441,".",IF(OPER!$AB441&lt;=HOUR(AS$7),MAX($Q346:AQ346,0)+1,".")),","),IF(MAX($Q346:AQ346,0)=OPER!$AA441,".",IF(OPER!$AB441&lt;=HOUR(AS$7),MAX($Q346:AQ346,0)+1,".")))</f>
        <v>,</v>
      </c>
      <c r="AS346" s="271" t="str">
        <f>IF($E346=$E345,IF(AT345=".",IF(MAX($Q346:AR346,0)=OPER!$AA441,".",IF(OPER!$AB441&lt;=HOUR(AT$7),MAX($Q346:AR346,0)+1,".")),","),IF(MAX($Q346:AR346,0)=OPER!$AA441,".",IF(OPER!$AB441&lt;=HOUR(AT$7),MAX($Q346:AR346,0)+1,".")))</f>
        <v>,</v>
      </c>
      <c r="AT346" s="269" t="str">
        <f>IF($E346=$E345,IF(AU345=".",IF(MAX($Q346:AS346,0)=OPER!$AA441,".",IF(OPER!$AB441&lt;=HOUR(AU$7),MAX($Q346:AS346,0)+1,".")),","),IF(MAX($Q346:AS346,0)=OPER!$AA441,".",IF(OPER!$AB441&lt;=HOUR(AU$7),MAX($Q346:AS346,0)+1,".")))</f>
        <v>,</v>
      </c>
      <c r="AU346" s="269" t="str">
        <f>IF($E346=$E345,IF(AV345=".",IF(MAX($Q346:AT346,0)=OPER!$AA441,".",IF(OPER!$AB441&lt;=HOUR(AV$7),MAX($Q346:AT346,0)+1,".")),","),IF(MAX($Q346:AT346,0)=OPER!$AA441,".",IF(OPER!$AB441&lt;=HOUR(AV$7),MAX($Q346:AT346,0)+1,".")))</f>
        <v>,</v>
      </c>
      <c r="AV346" s="270" t="str">
        <f>IF($E346=$E345,IF(AW345=".",IF(MAX($Q346:AU346,0)=OPER!$AA441,".",IF(OPER!$AB441&lt;=HOUR(AW$7),MAX($Q346:AU346,0)+1,".")),","),IF(MAX($Q346:AU346,0)=OPER!$AA441,".",IF(OPER!$AB441&lt;=HOUR(AW$7),MAX($Q346:AU346,0)+1,".")))</f>
        <v>,</v>
      </c>
      <c r="AW346" s="271" t="str">
        <f>IF($E346=$E345,IF(AX345=".",IF(MAX($Q346:AV346,0)=OPER!$AA441,".",IF(OPER!$AB441&lt;=HOUR(AX$7),MAX($Q346:AV346,0)+1,".")),","),IF(MAX($Q346:AV346,0)=OPER!$AA441,".",IF(OPER!$AB441&lt;=HOUR(AX$7),MAX($Q346:AV346,0)+1,".")))</f>
        <v>,</v>
      </c>
      <c r="AX346" s="269" t="str">
        <f>IF($E346=$E345,IF(AY345=".",IF(MAX($Q346:AW346,0)=OPER!$AA441,".",IF(OPER!$AB441&lt;=HOUR(AY$7),MAX($Q346:AW346,0)+1,".")),","),IF(MAX($Q346:AW346,0)=OPER!$AA441,".",IF(OPER!$AB441&lt;=HOUR(AY$7),MAX($Q346:AW346,0)+1,".")))</f>
        <v>,</v>
      </c>
      <c r="AY346" s="269" t="str">
        <f>IF($E346=$E345,IF(AZ345=".",IF(MAX($Q346:AX346,0)=OPER!$AA441,".",IF(OPER!$AB441&lt;=HOUR(AZ$7),MAX($Q346:AX346,0)+1,".")),","),IF(MAX($Q346:AX346,0)=OPER!$AA441,".",IF(OPER!$AB441&lt;=HOUR(AZ$7),MAX($Q346:AX346,0)+1,".")))</f>
        <v>,</v>
      </c>
      <c r="AZ346" s="270" t="str">
        <f>IF($E346=$E345,IF(BA345=".",IF(MAX($Q346:AY346,0)=OPER!$AA441,".",IF(OPER!$AB441&lt;=HOUR(BA$7),MAX($Q346:AY346,0)+1,".")),","),IF(MAX($Q346:AY346,0)=OPER!$AA441,".",IF(OPER!$AB441&lt;=HOUR(BA$7),MAX($Q346:AY346,0)+1,".")))</f>
        <v>,</v>
      </c>
      <c r="BA346" s="30">
        <f>+OPER!AK340</f>
        <v>0</v>
      </c>
    </row>
    <row r="347" spans="1:53" ht="59.8" x14ac:dyDescent="0.2">
      <c r="A347" s="282" t="str">
        <f>IF(OPER!AF341=0,"",OPER!AF341)</f>
        <v/>
      </c>
      <c r="B347" s="109" t="str">
        <f>IF(OPER!V341=0,"",OPER!V341)</f>
        <v/>
      </c>
      <c r="C347" s="71" t="str">
        <f>IF(OPER!U341 = 0,"", OPER!U341)</f>
        <v/>
      </c>
      <c r="D347" s="30" t="str">
        <f t="shared" si="22"/>
        <v/>
      </c>
      <c r="E347" s="262" t="str">
        <f>IF(OPER!X341 = 0,"",OPER!X341)</f>
        <v/>
      </c>
      <c r="F347" s="262" t="str">
        <f>IF(OPER!I341 = 0,"",OPER!I341)</f>
        <v/>
      </c>
      <c r="G347" s="263" t="str">
        <f>IF(OPER!C341=0,"",OPER!C341)</f>
        <v/>
      </c>
      <c r="H347" s="30" t="str">
        <f>IF(OPER!R341 = 0,"",OPER!R341)</f>
        <v/>
      </c>
      <c r="I347" s="30" t="str">
        <f>IF(OPER!F341=0,"", OPER!F341)</f>
        <v/>
      </c>
      <c r="J347" s="108" t="str">
        <f>IF(OPER!G341=0,"",OPER!G341)</f>
        <v/>
      </c>
      <c r="K347" s="250">
        <f>+OPER!R341</f>
        <v>0</v>
      </c>
      <c r="L347" s="262">
        <f t="shared" si="23"/>
        <v>0</v>
      </c>
      <c r="M347" s="250">
        <f t="shared" si="24"/>
        <v>0</v>
      </c>
      <c r="N347" s="205" t="str">
        <f>IF(OPER!A341=0,"",OPER!A341)</f>
        <v/>
      </c>
      <c r="O347" s="73" t="str">
        <f>IF(OPER!AJ2197=0,"",OPER!AJ2197)</f>
        <v/>
      </c>
      <c r="P347" s="264" t="str">
        <f>IF(OPER!AH341="EJECUTADO","SI",IF(OPER!AH341="NO EJECUTADO","NO",""))</f>
        <v/>
      </c>
      <c r="Q347" s="264" t="str">
        <f>IF(OPER!AN341="EJECUTADO","SI",IF(OPER!AN341="NO EJECUTADO","NO",""))</f>
        <v/>
      </c>
      <c r="R347" s="221" t="str">
        <f>IFERROR(VLOOKUP(OPER!Z341,OPER!$AU$490:$AV$577,2,0),"NO ASIGNADO")</f>
        <v>NO ASIGNADO</v>
      </c>
      <c r="S347" s="6">
        <f>+OPER!AG341</f>
        <v>0</v>
      </c>
      <c r="T347" s="268" t="str">
        <f>IF($E347=$E346,IF(U346=".",IF(MAX($Q347:Q347,0)=OPER!$AA442,".",IF(OPER!$AB442&lt;=HOUR(U$7),MAX($Q347:Q347,0)+1,".")),","),IF(MAX($Q347:Q347,0)=OPER!$AA442,".",IF(OPER!$AB442&lt;=HOUR(U$7),MAX($Q347:Q347,0)+1,".")))</f>
        <v>,</v>
      </c>
      <c r="U347" s="269" t="str">
        <f>IF($E347=$E346,IF(V346=".",IF(MAX($Q347:T347,0)=OPER!$AA442,".",IF(OPER!$AB442&lt;=HOUR(V$7),MAX($Q347:T347,0)+1,".")),","),IF(MAX($Q347:T347,0)=OPER!$AA442,".",IF(OPER!$AB442&lt;=HOUR(V$7),MAX($Q347:T347,0)+1,".")))</f>
        <v>,</v>
      </c>
      <c r="V347" s="269" t="str">
        <f>IF($E347=$E346,IF(W346=".",IF(MAX($Q347:U347,0)=OPER!$AA442,".",IF(OPER!$AB442&lt;=HOUR(W$7),MAX($Q347:U347,0)+1,".")),","),IF(MAX($Q347:U347,0)=OPER!$AA442,".",IF(OPER!$AB442&lt;=HOUR(W$7),MAX($Q347:U347,0)+1,".")))</f>
        <v>,</v>
      </c>
      <c r="W347" s="269" t="str">
        <f>IF($E347=$E346,IF(X346=".",IF(MAX($Q347:V347,0)=OPER!$AA442,".",IF(OPER!$AB442&lt;=HOUR(X$7),MAX($Q347:V347,0)+1,".")),","),IF(MAX($Q347:V347,0)=OPER!$AA442,".",IF(OPER!$AB442&lt;=HOUR(X$7),MAX($Q347:V347,0)+1,".")))</f>
        <v>,</v>
      </c>
      <c r="X347" s="270" t="str">
        <f>IF($E347=$E346,IF(Y346=".",IF(MAX($Q347:W347,0)=OPER!$AA442,".",IF(OPER!$AB442&lt;=HOUR(Y$7),MAX($Q347:W347,0)+1,".")),","),IF(MAX($Q347:W347,0)=OPER!$AA442,".",IF(OPER!$AB442&lt;=HOUR(Y$7),MAX($Q347:W347,0)+1,".")))</f>
        <v>,</v>
      </c>
      <c r="Y347" s="271" t="str">
        <f>IF($E347=$E346,IF(Z346=".",IF(MAX($Q347:X347,0)=OPER!$AA442,".",IF(OPER!$AB442&lt;=HOUR(Z$7),MAX($Q347:X347,0)+1,".")),","),IF(MAX($Q347:X347,0)=OPER!$AA442,".",IF(OPER!$AB442&lt;=HOUR(Z$7),MAX($Q347:X347,0)+1,".")))</f>
        <v>,</v>
      </c>
      <c r="Z347" s="269" t="str">
        <f>IF($E347=$E346,IF(AA346=".",IF(MAX($Q347:Y347,0)=OPER!$AA442,".",IF(OPER!$AB442&lt;=HOUR(AA$7),MAX($Q347:Y347,0)+1,".")),","),IF(MAX($Q347:Y347,0)=OPER!$AA442,".",IF(OPER!$AB442&lt;=HOUR(AA$7),MAX($Q347:Y347,0)+1,".")))</f>
        <v>,</v>
      </c>
      <c r="AA347" s="269" t="str">
        <f>IF($E347=$E346,IF(AB346=".",IF(MAX($Q347:Z347,0)=OPER!$AA442,".",IF(OPER!$AB442&lt;=HOUR(AB$7),MAX($Q347:Z347,0)+1,".")),","),IF(MAX($Q347:Z347,0)=OPER!$AA442,".",IF(OPER!$AB442&lt;=HOUR(AB$7),MAX($Q347:Z347,0)+1,".")))</f>
        <v>,</v>
      </c>
      <c r="AB347" s="270" t="str">
        <f>IF($E347=$E346,IF(AC346=".",IF(MAX($Q347:AA347,0)=OPER!$AA442,".",IF(OPER!$AB442&lt;=HOUR(AC$7),MAX($Q347:AA347,0)+1,".")),","),IF(MAX($Q347:AA347,0)=OPER!$AA442,".",IF(OPER!$AB442&lt;=HOUR(AC$7),MAX($Q347:AA347,0)+1,".")))</f>
        <v>,</v>
      </c>
      <c r="AC347" s="271" t="str">
        <f>IF($E347=$E346,IF(AD346=".",IF(MAX($Q347:AB347,0)=OPER!$AA442,".",IF(OPER!$AB442&lt;=HOUR(AD$7),MAX($Q347:AB347,0)+1,".")),","),IF(MAX($Q347:AB347,0)=OPER!$AA442,".",IF(OPER!$AB442&lt;=HOUR(AD$7),MAX($Q347:AB347,0)+1,".")))</f>
        <v>,</v>
      </c>
      <c r="AD347" s="269" t="str">
        <f>IF($E347=$E346,IF(AE346=".",IF(MAX($Q347:AC347,0)=OPER!$AA442,".",IF(OPER!$AB442&lt;=HOUR(AE$7),MAX($Q347:AC347,0)+1,".")),","),IF(MAX($Q347:AC347,0)=OPER!$AA442,".",IF(OPER!$AB442&lt;=HOUR(AE$7),MAX($Q347:AC347,0)+1,".")))</f>
        <v>,</v>
      </c>
      <c r="AE347" s="269" t="str">
        <f>IF($E347=$E346,IF(AF346=".",IF(MAX($Q347:AD347,0)=OPER!$AA442,".",IF(OPER!$AB442&lt;=HOUR(AF$7),MAX($Q347:AD347,0)+1,".")),","),IF(MAX($Q347:AD347,0)=OPER!$AA442,".",IF(OPER!$AB442&lt;=HOUR(AF$7),MAX($Q347:AD347,0)+1,".")))</f>
        <v>,</v>
      </c>
      <c r="AF347" s="270" t="str">
        <f>IF($E347=$E346,IF(AG346=".",IF(MAX($Q347:AE347,0)=OPER!$AA442,".",IF(OPER!$AB442&lt;=HOUR(AG$7),MAX($Q347:AE347,0)+1,".")),","),IF(MAX($Q347:AE347,0)=OPER!$AA442,".",IF(OPER!$AB442&lt;=HOUR(AG$7),MAX($Q347:AE347,0)+1,".")))</f>
        <v>,</v>
      </c>
      <c r="AG347" s="271" t="str">
        <f>IF($E347=$E346,IF(AH346=".",IF(MAX($Q347:AF347,0)=OPER!$AA442,".",IF(OPER!$AB442&lt;=HOUR(AH$7),MAX($Q347:AF347,0)+1,".")),","),IF(MAX($Q347:AF347,0)=OPER!$AA442,".",IF(OPER!$AB442&lt;=HOUR(AH$7),MAX($Q347:AF347,0)+1,".")))</f>
        <v>,</v>
      </c>
      <c r="AH347" s="269" t="str">
        <f>IF($E347=$E346,IF(AI346=".",IF(MAX($Q347:AG347,0)=OPER!$AA442,".",IF(OPER!$AB442&lt;=HOUR(AI$7),MAX($Q347:AG347,0)+1,".")),","),IF(MAX($Q347:AG347,0)=OPER!$AA442,".",IF(OPER!$AB442&lt;=HOUR(AI$7),MAX($Q347:AG347,0)+1,".")))</f>
        <v>,</v>
      </c>
      <c r="AI347" s="269" t="str">
        <f>IF($E347=$E346,IF(AJ346=".",IF(MAX($Q347:AH347,0)=OPER!$AA442,".",IF(OPER!$AB442&lt;=HOUR(AJ$7),MAX($Q347:AH347,0)+1,".")),","),IF(MAX($Q347:AH347,0)=OPER!$AA442,".",IF(OPER!$AB442&lt;=HOUR(AJ$7),MAX($Q347:AH347,0)+1,".")))</f>
        <v>,</v>
      </c>
      <c r="AJ347" s="270" t="str">
        <f>IF($E347=$E346,IF(AK346=".",IF(MAX($Q347:AI347,0)=OPER!$AA442,".",IF(OPER!$AB442&lt;=HOUR(AK$7),MAX($Q347:AI347,0)+1,".")),","),IF(MAX($Q347:AI347,0)=OPER!$AA442,".",IF(OPER!$AB442&lt;=HOUR(AK$7),MAX($Q347:AI347,0)+1,".")))</f>
        <v>,</v>
      </c>
      <c r="AK347" s="271" t="str">
        <f>IF($E347=$E346,IF(AL346=".",IF(MAX($Q347:AJ347,0)=OPER!$AA442,".",IF(OPER!$AB442&lt;=HOUR(AL$7),MAX($Q347:AJ347,0)+1,".")),","),IF(MAX($Q347:AJ347,0)=OPER!$AA442,".",IF(OPER!$AB442&lt;=HOUR(AL$7),MAX($Q347:AJ347,0)+1,".")))</f>
        <v>,</v>
      </c>
      <c r="AL347" s="269" t="str">
        <f>IF($E347=$E346,IF(AM346=".",IF(MAX($Q347:AK347,0)=OPER!$AA442,".",IF(OPER!$AB442&lt;=HOUR(AM$7),MAX($Q347:AK347,0)+1,".")),","),IF(MAX($Q347:AK347,0)=OPER!$AA442,".",IF(OPER!$AB442&lt;=HOUR(AM$7),MAX($Q347:AK347,0)+1,".")))</f>
        <v>,</v>
      </c>
      <c r="AM347" s="269" t="str">
        <f>IF($E347=$E346,IF(AN346=".",IF(MAX($Q347:AL347,0)=OPER!$AA442,".",IF(OPER!$AB442&lt;=HOUR(AN$7),MAX($Q347:AL347,0)+1,".")),","),IF(MAX($Q347:AL347,0)=OPER!$AA442,".",IF(OPER!$AB442&lt;=HOUR(AN$7),MAX($Q347:AL347,0)+1,".")))</f>
        <v>,</v>
      </c>
      <c r="AN347" s="270" t="str">
        <f>IF($E347=$E346,IF(AO346=".",IF(MAX($Q347:AM347,0)=OPER!$AA442,".",IF(OPER!$AB442&lt;=HOUR(AO$7),MAX($Q347:AM347,0)+1,".")),","),IF(MAX($Q347:AM347,0)=OPER!$AA442,".",IF(OPER!$AB442&lt;=HOUR(AO$7),MAX($Q347:AM347,0)+1,".")))</f>
        <v>,</v>
      </c>
      <c r="AO347" s="271" t="str">
        <f>IF($E347=$E346,IF(AP346=".",IF(MAX($Q347:AN347,0)=OPER!$AA442,".",IF(OPER!$AB442&lt;=HOUR(AP$7),MAX($Q347:AN347,0)+1,".")),","),IF(MAX($Q347:AN347,0)=OPER!$AA442,".",IF(OPER!$AB442&lt;=HOUR(AP$7),MAX($Q347:AN347,0)+1,".")))</f>
        <v>,</v>
      </c>
      <c r="AP347" s="269" t="str">
        <f>IF($E347=$E346,IF(AQ346=".",IF(MAX($Q347:AO347,0)=OPER!$AA442,".",IF(OPER!$AB442&lt;=HOUR(AQ$7),MAX($Q347:AO347,0)+1,".")),","),IF(MAX($Q347:AO347,0)=OPER!$AA442,".",IF(OPER!$AB442&lt;=HOUR(AQ$7),MAX($Q347:AO347,0)+1,".")))</f>
        <v>,</v>
      </c>
      <c r="AQ347" s="269" t="str">
        <f>IF($E347=$E346,IF(AR346=".",IF(MAX($Q347:AP347,0)=OPER!$AA442,".",IF(OPER!$AB442&lt;=HOUR(AR$7),MAX($Q347:AP347,0)+1,".")),","),IF(MAX($Q347:AP347,0)=OPER!$AA442,".",IF(OPER!$AB442&lt;=HOUR(AR$7),MAX($Q347:AP347,0)+1,".")))</f>
        <v>,</v>
      </c>
      <c r="AR347" s="270" t="str">
        <f>IF($E347=$E346,IF(AS346=".",IF(MAX($Q347:AQ347,0)=OPER!$AA442,".",IF(OPER!$AB442&lt;=HOUR(AS$7),MAX($Q347:AQ347,0)+1,".")),","),IF(MAX($Q347:AQ347,0)=OPER!$AA442,".",IF(OPER!$AB442&lt;=HOUR(AS$7),MAX($Q347:AQ347,0)+1,".")))</f>
        <v>,</v>
      </c>
      <c r="AS347" s="271" t="str">
        <f>IF($E347=$E346,IF(AT346=".",IF(MAX($Q347:AR347,0)=OPER!$AA442,".",IF(OPER!$AB442&lt;=HOUR(AT$7),MAX($Q347:AR347,0)+1,".")),","),IF(MAX($Q347:AR347,0)=OPER!$AA442,".",IF(OPER!$AB442&lt;=HOUR(AT$7),MAX($Q347:AR347,0)+1,".")))</f>
        <v>,</v>
      </c>
      <c r="AT347" s="269" t="str">
        <f>IF($E347=$E346,IF(AU346=".",IF(MAX($Q347:AS347,0)=OPER!$AA442,".",IF(OPER!$AB442&lt;=HOUR(AU$7),MAX($Q347:AS347,0)+1,".")),","),IF(MAX($Q347:AS347,0)=OPER!$AA442,".",IF(OPER!$AB442&lt;=HOUR(AU$7),MAX($Q347:AS347,0)+1,".")))</f>
        <v>,</v>
      </c>
      <c r="AU347" s="269" t="str">
        <f>IF($E347=$E346,IF(AV346=".",IF(MAX($Q347:AT347,0)=OPER!$AA442,".",IF(OPER!$AB442&lt;=HOUR(AV$7),MAX($Q347:AT347,0)+1,".")),","),IF(MAX($Q347:AT347,0)=OPER!$AA442,".",IF(OPER!$AB442&lt;=HOUR(AV$7),MAX($Q347:AT347,0)+1,".")))</f>
        <v>,</v>
      </c>
      <c r="AV347" s="270" t="str">
        <f>IF($E347=$E346,IF(AW346=".",IF(MAX($Q347:AU347,0)=OPER!$AA442,".",IF(OPER!$AB442&lt;=HOUR(AW$7),MAX($Q347:AU347,0)+1,".")),","),IF(MAX($Q347:AU347,0)=OPER!$AA442,".",IF(OPER!$AB442&lt;=HOUR(AW$7),MAX($Q347:AU347,0)+1,".")))</f>
        <v>,</v>
      </c>
      <c r="AW347" s="271" t="str">
        <f>IF($E347=$E346,IF(AX346=".",IF(MAX($Q347:AV347,0)=OPER!$AA442,".",IF(OPER!$AB442&lt;=HOUR(AX$7),MAX($Q347:AV347,0)+1,".")),","),IF(MAX($Q347:AV347,0)=OPER!$AA442,".",IF(OPER!$AB442&lt;=HOUR(AX$7),MAX($Q347:AV347,0)+1,".")))</f>
        <v>,</v>
      </c>
      <c r="AX347" s="269" t="str">
        <f>IF($E347=$E346,IF(AY346=".",IF(MAX($Q347:AW347,0)=OPER!$AA442,".",IF(OPER!$AB442&lt;=HOUR(AY$7),MAX($Q347:AW347,0)+1,".")),","),IF(MAX($Q347:AW347,0)=OPER!$AA442,".",IF(OPER!$AB442&lt;=HOUR(AY$7),MAX($Q347:AW347,0)+1,".")))</f>
        <v>,</v>
      </c>
      <c r="AY347" s="269" t="str">
        <f>IF($E347=$E346,IF(AZ346=".",IF(MAX($Q347:AX347,0)=OPER!$AA442,".",IF(OPER!$AB442&lt;=HOUR(AZ$7),MAX($Q347:AX347,0)+1,".")),","),IF(MAX($Q347:AX347,0)=OPER!$AA442,".",IF(OPER!$AB442&lt;=HOUR(AZ$7),MAX($Q347:AX347,0)+1,".")))</f>
        <v>,</v>
      </c>
      <c r="AZ347" s="270" t="str">
        <f>IF($E347=$E346,IF(BA346=".",IF(MAX($Q347:AY347,0)=OPER!$AA442,".",IF(OPER!$AB442&lt;=HOUR(BA$7),MAX($Q347:AY347,0)+1,".")),","),IF(MAX($Q347:AY347,0)=OPER!$AA442,".",IF(OPER!$AB442&lt;=HOUR(BA$7),MAX($Q347:AY347,0)+1,".")))</f>
        <v>,</v>
      </c>
      <c r="BA347" s="30">
        <f>+OPER!AK341</f>
        <v>0</v>
      </c>
    </row>
    <row r="348" spans="1:53" ht="59.8" x14ac:dyDescent="0.2">
      <c r="A348" s="282" t="str">
        <f>IF(OPER!AF342=0,"",OPER!AF342)</f>
        <v/>
      </c>
      <c r="B348" s="109" t="str">
        <f>IF(OPER!V342=0,"",OPER!V342)</f>
        <v/>
      </c>
      <c r="C348" s="71" t="str">
        <f>IF(OPER!U342 = 0,"", OPER!U342)</f>
        <v/>
      </c>
      <c r="D348" s="30" t="str">
        <f t="shared" si="22"/>
        <v/>
      </c>
      <c r="E348" s="262" t="str">
        <f>IF(OPER!X342 = 0,"",OPER!X342)</f>
        <v/>
      </c>
      <c r="F348" s="262" t="str">
        <f>IF(OPER!I342 = 0,"",OPER!I342)</f>
        <v/>
      </c>
      <c r="G348" s="263" t="str">
        <f>IF(OPER!C342=0,"",OPER!C342)</f>
        <v/>
      </c>
      <c r="H348" s="30" t="str">
        <f>IF(OPER!R342 = 0,"",OPER!R342)</f>
        <v/>
      </c>
      <c r="I348" s="30" t="str">
        <f>IF(OPER!F342=0,"", OPER!F342)</f>
        <v/>
      </c>
      <c r="J348" s="108" t="str">
        <f>IF(OPER!G342=0,"",OPER!G342)</f>
        <v/>
      </c>
      <c r="K348" s="250">
        <f>+OPER!R342</f>
        <v>0</v>
      </c>
      <c r="L348" s="262">
        <f t="shared" si="23"/>
        <v>0</v>
      </c>
      <c r="M348" s="250">
        <f t="shared" si="24"/>
        <v>0</v>
      </c>
      <c r="N348" s="205" t="str">
        <f>IF(OPER!A342=0,"",OPER!A342)</f>
        <v/>
      </c>
      <c r="O348" s="73" t="str">
        <f>IF(OPER!AJ2198=0,"",OPER!AJ2198)</f>
        <v/>
      </c>
      <c r="P348" s="264" t="str">
        <f>IF(OPER!AH342="EJECUTADO","SI",IF(OPER!AH342="NO EJECUTADO","NO",""))</f>
        <v/>
      </c>
      <c r="Q348" s="264" t="str">
        <f>IF(OPER!AN342="EJECUTADO","SI",IF(OPER!AN342="NO EJECUTADO","NO",""))</f>
        <v/>
      </c>
      <c r="R348" s="221" t="str">
        <f>IFERROR(VLOOKUP(OPER!Z342,OPER!$AU$490:$AV$577,2,0),"NO ASIGNADO")</f>
        <v>NO ASIGNADO</v>
      </c>
      <c r="S348" s="6">
        <f>+OPER!AG342</f>
        <v>0</v>
      </c>
      <c r="T348" s="268" t="str">
        <f>IF($E348=$E347,IF(U347=".",IF(MAX($Q348:Q348,0)=OPER!$AA443,".",IF(OPER!$AB443&lt;=HOUR(U$7),MAX($Q348:Q348,0)+1,".")),","),IF(MAX($Q348:Q348,0)=OPER!$AA443,".",IF(OPER!$AB443&lt;=HOUR(U$7),MAX($Q348:Q348,0)+1,".")))</f>
        <v>,</v>
      </c>
      <c r="U348" s="269" t="str">
        <f>IF($E348=$E347,IF(V347=".",IF(MAX($Q348:T348,0)=OPER!$AA443,".",IF(OPER!$AB443&lt;=HOUR(V$7),MAX($Q348:T348,0)+1,".")),","),IF(MAX($Q348:T348,0)=OPER!$AA443,".",IF(OPER!$AB443&lt;=HOUR(V$7),MAX($Q348:T348,0)+1,".")))</f>
        <v>,</v>
      </c>
      <c r="V348" s="269" t="str">
        <f>IF($E348=$E347,IF(W347=".",IF(MAX($Q348:U348,0)=OPER!$AA443,".",IF(OPER!$AB443&lt;=HOUR(W$7),MAX($Q348:U348,0)+1,".")),","),IF(MAX($Q348:U348,0)=OPER!$AA443,".",IF(OPER!$AB443&lt;=HOUR(W$7),MAX($Q348:U348,0)+1,".")))</f>
        <v>,</v>
      </c>
      <c r="W348" s="269" t="str">
        <f>IF($E348=$E347,IF(X347=".",IF(MAX($Q348:V348,0)=OPER!$AA443,".",IF(OPER!$AB443&lt;=HOUR(X$7),MAX($Q348:V348,0)+1,".")),","),IF(MAX($Q348:V348,0)=OPER!$AA443,".",IF(OPER!$AB443&lt;=HOUR(X$7),MAX($Q348:V348,0)+1,".")))</f>
        <v>,</v>
      </c>
      <c r="X348" s="270" t="str">
        <f>IF($E348=$E347,IF(Y347=".",IF(MAX($Q348:W348,0)=OPER!$AA443,".",IF(OPER!$AB443&lt;=HOUR(Y$7),MAX($Q348:W348,0)+1,".")),","),IF(MAX($Q348:W348,0)=OPER!$AA443,".",IF(OPER!$AB443&lt;=HOUR(Y$7),MAX($Q348:W348,0)+1,".")))</f>
        <v>,</v>
      </c>
      <c r="Y348" s="271" t="str">
        <f>IF($E348=$E347,IF(Z347=".",IF(MAX($Q348:X348,0)=OPER!$AA443,".",IF(OPER!$AB443&lt;=HOUR(Z$7),MAX($Q348:X348,0)+1,".")),","),IF(MAX($Q348:X348,0)=OPER!$AA443,".",IF(OPER!$AB443&lt;=HOUR(Z$7),MAX($Q348:X348,0)+1,".")))</f>
        <v>,</v>
      </c>
      <c r="Z348" s="269" t="str">
        <f>IF($E348=$E347,IF(AA347=".",IF(MAX($Q348:Y348,0)=OPER!$AA443,".",IF(OPER!$AB443&lt;=HOUR(AA$7),MAX($Q348:Y348,0)+1,".")),","),IF(MAX($Q348:Y348,0)=OPER!$AA443,".",IF(OPER!$AB443&lt;=HOUR(AA$7),MAX($Q348:Y348,0)+1,".")))</f>
        <v>,</v>
      </c>
      <c r="AA348" s="269" t="str">
        <f>IF($E348=$E347,IF(AB347=".",IF(MAX($Q348:Z348,0)=OPER!$AA443,".",IF(OPER!$AB443&lt;=HOUR(AB$7),MAX($Q348:Z348,0)+1,".")),","),IF(MAX($Q348:Z348,0)=OPER!$AA443,".",IF(OPER!$AB443&lt;=HOUR(AB$7),MAX($Q348:Z348,0)+1,".")))</f>
        <v>,</v>
      </c>
      <c r="AB348" s="270" t="str">
        <f>IF($E348=$E347,IF(AC347=".",IF(MAX($Q348:AA348,0)=OPER!$AA443,".",IF(OPER!$AB443&lt;=HOUR(AC$7),MAX($Q348:AA348,0)+1,".")),","),IF(MAX($Q348:AA348,0)=OPER!$AA443,".",IF(OPER!$AB443&lt;=HOUR(AC$7),MAX($Q348:AA348,0)+1,".")))</f>
        <v>,</v>
      </c>
      <c r="AC348" s="271" t="str">
        <f>IF($E348=$E347,IF(AD347=".",IF(MAX($Q348:AB348,0)=OPER!$AA443,".",IF(OPER!$AB443&lt;=HOUR(AD$7),MAX($Q348:AB348,0)+1,".")),","),IF(MAX($Q348:AB348,0)=OPER!$AA443,".",IF(OPER!$AB443&lt;=HOUR(AD$7),MAX($Q348:AB348,0)+1,".")))</f>
        <v>,</v>
      </c>
      <c r="AD348" s="269" t="str">
        <f>IF($E348=$E347,IF(AE347=".",IF(MAX($Q348:AC348,0)=OPER!$AA443,".",IF(OPER!$AB443&lt;=HOUR(AE$7),MAX($Q348:AC348,0)+1,".")),","),IF(MAX($Q348:AC348,0)=OPER!$AA443,".",IF(OPER!$AB443&lt;=HOUR(AE$7),MAX($Q348:AC348,0)+1,".")))</f>
        <v>,</v>
      </c>
      <c r="AE348" s="269" t="str">
        <f>IF($E348=$E347,IF(AF347=".",IF(MAX($Q348:AD348,0)=OPER!$AA443,".",IF(OPER!$AB443&lt;=HOUR(AF$7),MAX($Q348:AD348,0)+1,".")),","),IF(MAX($Q348:AD348,0)=OPER!$AA443,".",IF(OPER!$AB443&lt;=HOUR(AF$7),MAX($Q348:AD348,0)+1,".")))</f>
        <v>,</v>
      </c>
      <c r="AF348" s="270" t="str">
        <f>IF($E348=$E347,IF(AG347=".",IF(MAX($Q348:AE348,0)=OPER!$AA443,".",IF(OPER!$AB443&lt;=HOUR(AG$7),MAX($Q348:AE348,0)+1,".")),","),IF(MAX($Q348:AE348,0)=OPER!$AA443,".",IF(OPER!$AB443&lt;=HOUR(AG$7),MAX($Q348:AE348,0)+1,".")))</f>
        <v>,</v>
      </c>
      <c r="AG348" s="271" t="str">
        <f>IF($E348=$E347,IF(AH347=".",IF(MAX($Q348:AF348,0)=OPER!$AA443,".",IF(OPER!$AB443&lt;=HOUR(AH$7),MAX($Q348:AF348,0)+1,".")),","),IF(MAX($Q348:AF348,0)=OPER!$AA443,".",IF(OPER!$AB443&lt;=HOUR(AH$7),MAX($Q348:AF348,0)+1,".")))</f>
        <v>,</v>
      </c>
      <c r="AH348" s="269" t="str">
        <f>IF($E348=$E347,IF(AI347=".",IF(MAX($Q348:AG348,0)=OPER!$AA443,".",IF(OPER!$AB443&lt;=HOUR(AI$7),MAX($Q348:AG348,0)+1,".")),","),IF(MAX($Q348:AG348,0)=OPER!$AA443,".",IF(OPER!$AB443&lt;=HOUR(AI$7),MAX($Q348:AG348,0)+1,".")))</f>
        <v>,</v>
      </c>
      <c r="AI348" s="269" t="str">
        <f>IF($E348=$E347,IF(AJ347=".",IF(MAX($Q348:AH348,0)=OPER!$AA443,".",IF(OPER!$AB443&lt;=HOUR(AJ$7),MAX($Q348:AH348,0)+1,".")),","),IF(MAX($Q348:AH348,0)=OPER!$AA443,".",IF(OPER!$AB443&lt;=HOUR(AJ$7),MAX($Q348:AH348,0)+1,".")))</f>
        <v>,</v>
      </c>
      <c r="AJ348" s="270" t="str">
        <f>IF($E348=$E347,IF(AK347=".",IF(MAX($Q348:AI348,0)=OPER!$AA443,".",IF(OPER!$AB443&lt;=HOUR(AK$7),MAX($Q348:AI348,0)+1,".")),","),IF(MAX($Q348:AI348,0)=OPER!$AA443,".",IF(OPER!$AB443&lt;=HOUR(AK$7),MAX($Q348:AI348,0)+1,".")))</f>
        <v>,</v>
      </c>
      <c r="AK348" s="271" t="str">
        <f>IF($E348=$E347,IF(AL347=".",IF(MAX($Q348:AJ348,0)=OPER!$AA443,".",IF(OPER!$AB443&lt;=HOUR(AL$7),MAX($Q348:AJ348,0)+1,".")),","),IF(MAX($Q348:AJ348,0)=OPER!$AA443,".",IF(OPER!$AB443&lt;=HOUR(AL$7),MAX($Q348:AJ348,0)+1,".")))</f>
        <v>,</v>
      </c>
      <c r="AL348" s="269" t="str">
        <f>IF($E348=$E347,IF(AM347=".",IF(MAX($Q348:AK348,0)=OPER!$AA443,".",IF(OPER!$AB443&lt;=HOUR(AM$7),MAX($Q348:AK348,0)+1,".")),","),IF(MAX($Q348:AK348,0)=OPER!$AA443,".",IF(OPER!$AB443&lt;=HOUR(AM$7),MAX($Q348:AK348,0)+1,".")))</f>
        <v>,</v>
      </c>
      <c r="AM348" s="269" t="str">
        <f>IF($E348=$E347,IF(AN347=".",IF(MAX($Q348:AL348,0)=OPER!$AA443,".",IF(OPER!$AB443&lt;=HOUR(AN$7),MAX($Q348:AL348,0)+1,".")),","),IF(MAX($Q348:AL348,0)=OPER!$AA443,".",IF(OPER!$AB443&lt;=HOUR(AN$7),MAX($Q348:AL348,0)+1,".")))</f>
        <v>,</v>
      </c>
      <c r="AN348" s="270" t="str">
        <f>IF($E348=$E347,IF(AO347=".",IF(MAX($Q348:AM348,0)=OPER!$AA443,".",IF(OPER!$AB443&lt;=HOUR(AO$7),MAX($Q348:AM348,0)+1,".")),","),IF(MAX($Q348:AM348,0)=OPER!$AA443,".",IF(OPER!$AB443&lt;=HOUR(AO$7),MAX($Q348:AM348,0)+1,".")))</f>
        <v>,</v>
      </c>
      <c r="AO348" s="271" t="str">
        <f>IF($E348=$E347,IF(AP347=".",IF(MAX($Q348:AN348,0)=OPER!$AA443,".",IF(OPER!$AB443&lt;=HOUR(AP$7),MAX($Q348:AN348,0)+1,".")),","),IF(MAX($Q348:AN348,0)=OPER!$AA443,".",IF(OPER!$AB443&lt;=HOUR(AP$7),MAX($Q348:AN348,0)+1,".")))</f>
        <v>,</v>
      </c>
      <c r="AP348" s="269" t="str">
        <f>IF($E348=$E347,IF(AQ347=".",IF(MAX($Q348:AO348,0)=OPER!$AA443,".",IF(OPER!$AB443&lt;=HOUR(AQ$7),MAX($Q348:AO348,0)+1,".")),","),IF(MAX($Q348:AO348,0)=OPER!$AA443,".",IF(OPER!$AB443&lt;=HOUR(AQ$7),MAX($Q348:AO348,0)+1,".")))</f>
        <v>,</v>
      </c>
      <c r="AQ348" s="269" t="str">
        <f>IF($E348=$E347,IF(AR347=".",IF(MAX($Q348:AP348,0)=OPER!$AA443,".",IF(OPER!$AB443&lt;=HOUR(AR$7),MAX($Q348:AP348,0)+1,".")),","),IF(MAX($Q348:AP348,0)=OPER!$AA443,".",IF(OPER!$AB443&lt;=HOUR(AR$7),MAX($Q348:AP348,0)+1,".")))</f>
        <v>,</v>
      </c>
      <c r="AR348" s="270" t="str">
        <f>IF($E348=$E347,IF(AS347=".",IF(MAX($Q348:AQ348,0)=OPER!$AA443,".",IF(OPER!$AB443&lt;=HOUR(AS$7),MAX($Q348:AQ348,0)+1,".")),","),IF(MAX($Q348:AQ348,0)=OPER!$AA443,".",IF(OPER!$AB443&lt;=HOUR(AS$7),MAX($Q348:AQ348,0)+1,".")))</f>
        <v>,</v>
      </c>
      <c r="AS348" s="271" t="str">
        <f>IF($E348=$E347,IF(AT347=".",IF(MAX($Q348:AR348,0)=OPER!$AA443,".",IF(OPER!$AB443&lt;=HOUR(AT$7),MAX($Q348:AR348,0)+1,".")),","),IF(MAX($Q348:AR348,0)=OPER!$AA443,".",IF(OPER!$AB443&lt;=HOUR(AT$7),MAX($Q348:AR348,0)+1,".")))</f>
        <v>,</v>
      </c>
      <c r="AT348" s="269" t="str">
        <f>IF($E348=$E347,IF(AU347=".",IF(MAX($Q348:AS348,0)=OPER!$AA443,".",IF(OPER!$AB443&lt;=HOUR(AU$7),MAX($Q348:AS348,0)+1,".")),","),IF(MAX($Q348:AS348,0)=OPER!$AA443,".",IF(OPER!$AB443&lt;=HOUR(AU$7),MAX($Q348:AS348,0)+1,".")))</f>
        <v>,</v>
      </c>
      <c r="AU348" s="269" t="str">
        <f>IF($E348=$E347,IF(AV347=".",IF(MAX($Q348:AT348,0)=OPER!$AA443,".",IF(OPER!$AB443&lt;=HOUR(AV$7),MAX($Q348:AT348,0)+1,".")),","),IF(MAX($Q348:AT348,0)=OPER!$AA443,".",IF(OPER!$AB443&lt;=HOUR(AV$7),MAX($Q348:AT348,0)+1,".")))</f>
        <v>,</v>
      </c>
      <c r="AV348" s="270" t="str">
        <f>IF($E348=$E347,IF(AW347=".",IF(MAX($Q348:AU348,0)=OPER!$AA443,".",IF(OPER!$AB443&lt;=HOUR(AW$7),MAX($Q348:AU348,0)+1,".")),","),IF(MAX($Q348:AU348,0)=OPER!$AA443,".",IF(OPER!$AB443&lt;=HOUR(AW$7),MAX($Q348:AU348,0)+1,".")))</f>
        <v>,</v>
      </c>
      <c r="AW348" s="271" t="str">
        <f>IF($E348=$E347,IF(AX347=".",IF(MAX($Q348:AV348,0)=OPER!$AA443,".",IF(OPER!$AB443&lt;=HOUR(AX$7),MAX($Q348:AV348,0)+1,".")),","),IF(MAX($Q348:AV348,0)=OPER!$AA443,".",IF(OPER!$AB443&lt;=HOUR(AX$7),MAX($Q348:AV348,0)+1,".")))</f>
        <v>,</v>
      </c>
      <c r="AX348" s="269" t="str">
        <f>IF($E348=$E347,IF(AY347=".",IF(MAX($Q348:AW348,0)=OPER!$AA443,".",IF(OPER!$AB443&lt;=HOUR(AY$7),MAX($Q348:AW348,0)+1,".")),","),IF(MAX($Q348:AW348,0)=OPER!$AA443,".",IF(OPER!$AB443&lt;=HOUR(AY$7),MAX($Q348:AW348,0)+1,".")))</f>
        <v>,</v>
      </c>
      <c r="AY348" s="269" t="str">
        <f>IF($E348=$E347,IF(AZ347=".",IF(MAX($Q348:AX348,0)=OPER!$AA443,".",IF(OPER!$AB443&lt;=HOUR(AZ$7),MAX($Q348:AX348,0)+1,".")),","),IF(MAX($Q348:AX348,0)=OPER!$AA443,".",IF(OPER!$AB443&lt;=HOUR(AZ$7),MAX($Q348:AX348,0)+1,".")))</f>
        <v>,</v>
      </c>
      <c r="AZ348" s="270" t="str">
        <f>IF($E348=$E347,IF(BA347=".",IF(MAX($Q348:AY348,0)=OPER!$AA443,".",IF(OPER!$AB443&lt;=HOUR(BA$7),MAX($Q348:AY348,0)+1,".")),","),IF(MAX($Q348:AY348,0)=OPER!$AA443,".",IF(OPER!$AB443&lt;=HOUR(BA$7),MAX($Q348:AY348,0)+1,".")))</f>
        <v>,</v>
      </c>
      <c r="BA348" s="30">
        <f>+OPER!AK342</f>
        <v>0</v>
      </c>
    </row>
    <row r="349" spans="1:53" ht="59.8" x14ac:dyDescent="0.2">
      <c r="A349" s="282" t="str">
        <f>IF(OPER!AF343=0,"",OPER!AF343)</f>
        <v/>
      </c>
      <c r="B349" s="109" t="str">
        <f>IF(OPER!V343=0,"",OPER!V343)</f>
        <v/>
      </c>
      <c r="C349" s="71" t="str">
        <f>IF(OPER!U343 = 0,"", OPER!U343)</f>
        <v/>
      </c>
      <c r="D349" s="30" t="str">
        <f t="shared" si="22"/>
        <v/>
      </c>
      <c r="E349" s="262" t="str">
        <f>IF(OPER!X343 = 0,"",OPER!X343)</f>
        <v/>
      </c>
      <c r="F349" s="262" t="str">
        <f>IF(OPER!I343 = 0,"",OPER!I343)</f>
        <v/>
      </c>
      <c r="G349" s="263" t="str">
        <f>IF(OPER!C343=0,"",OPER!C343)</f>
        <v/>
      </c>
      <c r="H349" s="30" t="str">
        <f>IF(OPER!R343 = 0,"",OPER!R343)</f>
        <v/>
      </c>
      <c r="I349" s="30" t="str">
        <f>IF(OPER!F343=0,"", OPER!F343)</f>
        <v/>
      </c>
      <c r="J349" s="108" t="str">
        <f>IF(OPER!G343=0,"",OPER!G343)</f>
        <v/>
      </c>
      <c r="K349" s="250">
        <f>+OPER!R343</f>
        <v>0</v>
      </c>
      <c r="L349" s="262">
        <f t="shared" si="23"/>
        <v>0</v>
      </c>
      <c r="M349" s="250">
        <f t="shared" si="24"/>
        <v>0</v>
      </c>
      <c r="N349" s="205" t="str">
        <f>IF(OPER!A343=0,"",OPER!A343)</f>
        <v/>
      </c>
      <c r="O349" s="73" t="str">
        <f>IF(OPER!AJ2199=0,"",OPER!AJ2199)</f>
        <v/>
      </c>
      <c r="P349" s="264" t="str">
        <f>IF(OPER!AH343="EJECUTADO","SI",IF(OPER!AH343="NO EJECUTADO","NO",""))</f>
        <v/>
      </c>
      <c r="Q349" s="264" t="str">
        <f>IF(OPER!AN343="EJECUTADO","SI",IF(OPER!AN343="NO EJECUTADO","NO",""))</f>
        <v/>
      </c>
      <c r="R349" s="221" t="str">
        <f>IFERROR(VLOOKUP(OPER!Z343,OPER!$AU$490:$AV$577,2,0),"NO ASIGNADO")</f>
        <v>NO ASIGNADO</v>
      </c>
      <c r="S349" s="6">
        <f>+OPER!AG343</f>
        <v>0</v>
      </c>
      <c r="T349" s="268" t="str">
        <f>IF($E349=$E348,IF(U348=".",IF(MAX($Q349:Q349,0)=OPER!$AA444,".",IF(OPER!$AB444&lt;=HOUR(U$7),MAX($Q349:Q349,0)+1,".")),","),IF(MAX($Q349:Q349,0)=OPER!$AA444,".",IF(OPER!$AB444&lt;=HOUR(U$7),MAX($Q349:Q349,0)+1,".")))</f>
        <v>,</v>
      </c>
      <c r="U349" s="269" t="str">
        <f>IF($E349=$E348,IF(V348=".",IF(MAX($Q349:T349,0)=OPER!$AA444,".",IF(OPER!$AB444&lt;=HOUR(V$7),MAX($Q349:T349,0)+1,".")),","),IF(MAX($Q349:T349,0)=OPER!$AA444,".",IF(OPER!$AB444&lt;=HOUR(V$7),MAX($Q349:T349,0)+1,".")))</f>
        <v>,</v>
      </c>
      <c r="V349" s="269" t="str">
        <f>IF($E349=$E348,IF(W348=".",IF(MAX($Q349:U349,0)=OPER!$AA444,".",IF(OPER!$AB444&lt;=HOUR(W$7),MAX($Q349:U349,0)+1,".")),","),IF(MAX($Q349:U349,0)=OPER!$AA444,".",IF(OPER!$AB444&lt;=HOUR(W$7),MAX($Q349:U349,0)+1,".")))</f>
        <v>,</v>
      </c>
      <c r="W349" s="269" t="str">
        <f>IF($E349=$E348,IF(X348=".",IF(MAX($Q349:V349,0)=OPER!$AA444,".",IF(OPER!$AB444&lt;=HOUR(X$7),MAX($Q349:V349,0)+1,".")),","),IF(MAX($Q349:V349,0)=OPER!$AA444,".",IF(OPER!$AB444&lt;=HOUR(X$7),MAX($Q349:V349,0)+1,".")))</f>
        <v>,</v>
      </c>
      <c r="X349" s="270" t="str">
        <f>IF($E349=$E348,IF(Y348=".",IF(MAX($Q349:W349,0)=OPER!$AA444,".",IF(OPER!$AB444&lt;=HOUR(Y$7),MAX($Q349:W349,0)+1,".")),","),IF(MAX($Q349:W349,0)=OPER!$AA444,".",IF(OPER!$AB444&lt;=HOUR(Y$7),MAX($Q349:W349,0)+1,".")))</f>
        <v>,</v>
      </c>
      <c r="Y349" s="271" t="str">
        <f>IF($E349=$E348,IF(Z348=".",IF(MAX($Q349:X349,0)=OPER!$AA444,".",IF(OPER!$AB444&lt;=HOUR(Z$7),MAX($Q349:X349,0)+1,".")),","),IF(MAX($Q349:X349,0)=OPER!$AA444,".",IF(OPER!$AB444&lt;=HOUR(Z$7),MAX($Q349:X349,0)+1,".")))</f>
        <v>,</v>
      </c>
      <c r="Z349" s="269" t="str">
        <f>IF($E349=$E348,IF(AA348=".",IF(MAX($Q349:Y349,0)=OPER!$AA444,".",IF(OPER!$AB444&lt;=HOUR(AA$7),MAX($Q349:Y349,0)+1,".")),","),IF(MAX($Q349:Y349,0)=OPER!$AA444,".",IF(OPER!$AB444&lt;=HOUR(AA$7),MAX($Q349:Y349,0)+1,".")))</f>
        <v>,</v>
      </c>
      <c r="AA349" s="269" t="str">
        <f>IF($E349=$E348,IF(AB348=".",IF(MAX($Q349:Z349,0)=OPER!$AA444,".",IF(OPER!$AB444&lt;=HOUR(AB$7),MAX($Q349:Z349,0)+1,".")),","),IF(MAX($Q349:Z349,0)=OPER!$AA444,".",IF(OPER!$AB444&lt;=HOUR(AB$7),MAX($Q349:Z349,0)+1,".")))</f>
        <v>,</v>
      </c>
      <c r="AB349" s="270" t="str">
        <f>IF($E349=$E348,IF(AC348=".",IF(MAX($Q349:AA349,0)=OPER!$AA444,".",IF(OPER!$AB444&lt;=HOUR(AC$7),MAX($Q349:AA349,0)+1,".")),","),IF(MAX($Q349:AA349,0)=OPER!$AA444,".",IF(OPER!$AB444&lt;=HOUR(AC$7),MAX($Q349:AA349,0)+1,".")))</f>
        <v>,</v>
      </c>
      <c r="AC349" s="271" t="str">
        <f>IF($E349=$E348,IF(AD348=".",IF(MAX($Q349:AB349,0)=OPER!$AA444,".",IF(OPER!$AB444&lt;=HOUR(AD$7),MAX($Q349:AB349,0)+1,".")),","),IF(MAX($Q349:AB349,0)=OPER!$AA444,".",IF(OPER!$AB444&lt;=HOUR(AD$7),MAX($Q349:AB349,0)+1,".")))</f>
        <v>,</v>
      </c>
      <c r="AD349" s="269" t="str">
        <f>IF($E349=$E348,IF(AE348=".",IF(MAX($Q349:AC349,0)=OPER!$AA444,".",IF(OPER!$AB444&lt;=HOUR(AE$7),MAX($Q349:AC349,0)+1,".")),","),IF(MAX($Q349:AC349,0)=OPER!$AA444,".",IF(OPER!$AB444&lt;=HOUR(AE$7),MAX($Q349:AC349,0)+1,".")))</f>
        <v>,</v>
      </c>
      <c r="AE349" s="269" t="str">
        <f>IF($E349=$E348,IF(AF348=".",IF(MAX($Q349:AD349,0)=OPER!$AA444,".",IF(OPER!$AB444&lt;=HOUR(AF$7),MAX($Q349:AD349,0)+1,".")),","),IF(MAX($Q349:AD349,0)=OPER!$AA444,".",IF(OPER!$AB444&lt;=HOUR(AF$7),MAX($Q349:AD349,0)+1,".")))</f>
        <v>,</v>
      </c>
      <c r="AF349" s="270" t="str">
        <f>IF($E349=$E348,IF(AG348=".",IF(MAX($Q349:AE349,0)=OPER!$AA444,".",IF(OPER!$AB444&lt;=HOUR(AG$7),MAX($Q349:AE349,0)+1,".")),","),IF(MAX($Q349:AE349,0)=OPER!$AA444,".",IF(OPER!$AB444&lt;=HOUR(AG$7),MAX($Q349:AE349,0)+1,".")))</f>
        <v>,</v>
      </c>
      <c r="AG349" s="271" t="str">
        <f>IF($E349=$E348,IF(AH348=".",IF(MAX($Q349:AF349,0)=OPER!$AA444,".",IF(OPER!$AB444&lt;=HOUR(AH$7),MAX($Q349:AF349,0)+1,".")),","),IF(MAX($Q349:AF349,0)=OPER!$AA444,".",IF(OPER!$AB444&lt;=HOUR(AH$7),MAX($Q349:AF349,0)+1,".")))</f>
        <v>,</v>
      </c>
      <c r="AH349" s="269" t="str">
        <f>IF($E349=$E348,IF(AI348=".",IF(MAX($Q349:AG349,0)=OPER!$AA444,".",IF(OPER!$AB444&lt;=HOUR(AI$7),MAX($Q349:AG349,0)+1,".")),","),IF(MAX($Q349:AG349,0)=OPER!$AA444,".",IF(OPER!$AB444&lt;=HOUR(AI$7),MAX($Q349:AG349,0)+1,".")))</f>
        <v>,</v>
      </c>
      <c r="AI349" s="269" t="str">
        <f>IF($E349=$E348,IF(AJ348=".",IF(MAX($Q349:AH349,0)=OPER!$AA444,".",IF(OPER!$AB444&lt;=HOUR(AJ$7),MAX($Q349:AH349,0)+1,".")),","),IF(MAX($Q349:AH349,0)=OPER!$AA444,".",IF(OPER!$AB444&lt;=HOUR(AJ$7),MAX($Q349:AH349,0)+1,".")))</f>
        <v>,</v>
      </c>
      <c r="AJ349" s="270" t="str">
        <f>IF($E349=$E348,IF(AK348=".",IF(MAX($Q349:AI349,0)=OPER!$AA444,".",IF(OPER!$AB444&lt;=HOUR(AK$7),MAX($Q349:AI349,0)+1,".")),","),IF(MAX($Q349:AI349,0)=OPER!$AA444,".",IF(OPER!$AB444&lt;=HOUR(AK$7),MAX($Q349:AI349,0)+1,".")))</f>
        <v>,</v>
      </c>
      <c r="AK349" s="271" t="str">
        <f>IF($E349=$E348,IF(AL348=".",IF(MAX($Q349:AJ349,0)=OPER!$AA444,".",IF(OPER!$AB444&lt;=HOUR(AL$7),MAX($Q349:AJ349,0)+1,".")),","),IF(MAX($Q349:AJ349,0)=OPER!$AA444,".",IF(OPER!$AB444&lt;=HOUR(AL$7),MAX($Q349:AJ349,0)+1,".")))</f>
        <v>,</v>
      </c>
      <c r="AL349" s="269" t="str">
        <f>IF($E349=$E348,IF(AM348=".",IF(MAX($Q349:AK349,0)=OPER!$AA444,".",IF(OPER!$AB444&lt;=HOUR(AM$7),MAX($Q349:AK349,0)+1,".")),","),IF(MAX($Q349:AK349,0)=OPER!$AA444,".",IF(OPER!$AB444&lt;=HOUR(AM$7),MAX($Q349:AK349,0)+1,".")))</f>
        <v>,</v>
      </c>
      <c r="AM349" s="269" t="str">
        <f>IF($E349=$E348,IF(AN348=".",IF(MAX($Q349:AL349,0)=OPER!$AA444,".",IF(OPER!$AB444&lt;=HOUR(AN$7),MAX($Q349:AL349,0)+1,".")),","),IF(MAX($Q349:AL349,0)=OPER!$AA444,".",IF(OPER!$AB444&lt;=HOUR(AN$7),MAX($Q349:AL349,0)+1,".")))</f>
        <v>,</v>
      </c>
      <c r="AN349" s="270" t="str">
        <f>IF($E349=$E348,IF(AO348=".",IF(MAX($Q349:AM349,0)=OPER!$AA444,".",IF(OPER!$AB444&lt;=HOUR(AO$7),MAX($Q349:AM349,0)+1,".")),","),IF(MAX($Q349:AM349,0)=OPER!$AA444,".",IF(OPER!$AB444&lt;=HOUR(AO$7),MAX($Q349:AM349,0)+1,".")))</f>
        <v>,</v>
      </c>
      <c r="AO349" s="271" t="str">
        <f>IF($E349=$E348,IF(AP348=".",IF(MAX($Q349:AN349,0)=OPER!$AA444,".",IF(OPER!$AB444&lt;=HOUR(AP$7),MAX($Q349:AN349,0)+1,".")),","),IF(MAX($Q349:AN349,0)=OPER!$AA444,".",IF(OPER!$AB444&lt;=HOUR(AP$7),MAX($Q349:AN349,0)+1,".")))</f>
        <v>,</v>
      </c>
      <c r="AP349" s="269" t="str">
        <f>IF($E349=$E348,IF(AQ348=".",IF(MAX($Q349:AO349,0)=OPER!$AA444,".",IF(OPER!$AB444&lt;=HOUR(AQ$7),MAX($Q349:AO349,0)+1,".")),","),IF(MAX($Q349:AO349,0)=OPER!$AA444,".",IF(OPER!$AB444&lt;=HOUR(AQ$7),MAX($Q349:AO349,0)+1,".")))</f>
        <v>,</v>
      </c>
      <c r="AQ349" s="269" t="str">
        <f>IF($E349=$E348,IF(AR348=".",IF(MAX($Q349:AP349,0)=OPER!$AA444,".",IF(OPER!$AB444&lt;=HOUR(AR$7),MAX($Q349:AP349,0)+1,".")),","),IF(MAX($Q349:AP349,0)=OPER!$AA444,".",IF(OPER!$AB444&lt;=HOUR(AR$7),MAX($Q349:AP349,0)+1,".")))</f>
        <v>,</v>
      </c>
      <c r="AR349" s="270" t="str">
        <f>IF($E349=$E348,IF(AS348=".",IF(MAX($Q349:AQ349,0)=OPER!$AA444,".",IF(OPER!$AB444&lt;=HOUR(AS$7),MAX($Q349:AQ349,0)+1,".")),","),IF(MAX($Q349:AQ349,0)=OPER!$AA444,".",IF(OPER!$AB444&lt;=HOUR(AS$7),MAX($Q349:AQ349,0)+1,".")))</f>
        <v>,</v>
      </c>
      <c r="AS349" s="271" t="str">
        <f>IF($E349=$E348,IF(AT348=".",IF(MAX($Q349:AR349,0)=OPER!$AA444,".",IF(OPER!$AB444&lt;=HOUR(AT$7),MAX($Q349:AR349,0)+1,".")),","),IF(MAX($Q349:AR349,0)=OPER!$AA444,".",IF(OPER!$AB444&lt;=HOUR(AT$7),MAX($Q349:AR349,0)+1,".")))</f>
        <v>,</v>
      </c>
      <c r="AT349" s="269" t="str">
        <f>IF($E349=$E348,IF(AU348=".",IF(MAX($Q349:AS349,0)=OPER!$AA444,".",IF(OPER!$AB444&lt;=HOUR(AU$7),MAX($Q349:AS349,0)+1,".")),","),IF(MAX($Q349:AS349,0)=OPER!$AA444,".",IF(OPER!$AB444&lt;=HOUR(AU$7),MAX($Q349:AS349,0)+1,".")))</f>
        <v>,</v>
      </c>
      <c r="AU349" s="269" t="str">
        <f>IF($E349=$E348,IF(AV348=".",IF(MAX($Q349:AT349,0)=OPER!$AA444,".",IF(OPER!$AB444&lt;=HOUR(AV$7),MAX($Q349:AT349,0)+1,".")),","),IF(MAX($Q349:AT349,0)=OPER!$AA444,".",IF(OPER!$AB444&lt;=HOUR(AV$7),MAX($Q349:AT349,0)+1,".")))</f>
        <v>,</v>
      </c>
      <c r="AV349" s="270" t="str">
        <f>IF($E349=$E348,IF(AW348=".",IF(MAX($Q349:AU349,0)=OPER!$AA444,".",IF(OPER!$AB444&lt;=HOUR(AW$7),MAX($Q349:AU349,0)+1,".")),","),IF(MAX($Q349:AU349,0)=OPER!$AA444,".",IF(OPER!$AB444&lt;=HOUR(AW$7),MAX($Q349:AU349,0)+1,".")))</f>
        <v>,</v>
      </c>
      <c r="AW349" s="271" t="str">
        <f>IF($E349=$E348,IF(AX348=".",IF(MAX($Q349:AV349,0)=OPER!$AA444,".",IF(OPER!$AB444&lt;=HOUR(AX$7),MAX($Q349:AV349,0)+1,".")),","),IF(MAX($Q349:AV349,0)=OPER!$AA444,".",IF(OPER!$AB444&lt;=HOUR(AX$7),MAX($Q349:AV349,0)+1,".")))</f>
        <v>,</v>
      </c>
      <c r="AX349" s="269" t="str">
        <f>IF($E349=$E348,IF(AY348=".",IF(MAX($Q349:AW349,0)=OPER!$AA444,".",IF(OPER!$AB444&lt;=HOUR(AY$7),MAX($Q349:AW349,0)+1,".")),","),IF(MAX($Q349:AW349,0)=OPER!$AA444,".",IF(OPER!$AB444&lt;=HOUR(AY$7),MAX($Q349:AW349,0)+1,".")))</f>
        <v>,</v>
      </c>
      <c r="AY349" s="269" t="str">
        <f>IF($E349=$E348,IF(AZ348=".",IF(MAX($Q349:AX349,0)=OPER!$AA444,".",IF(OPER!$AB444&lt;=HOUR(AZ$7),MAX($Q349:AX349,0)+1,".")),","),IF(MAX($Q349:AX349,0)=OPER!$AA444,".",IF(OPER!$AB444&lt;=HOUR(AZ$7),MAX($Q349:AX349,0)+1,".")))</f>
        <v>,</v>
      </c>
      <c r="AZ349" s="270" t="str">
        <f>IF($E349=$E348,IF(BA348=".",IF(MAX($Q349:AY349,0)=OPER!$AA444,".",IF(OPER!$AB444&lt;=HOUR(BA$7),MAX($Q349:AY349,0)+1,".")),","),IF(MAX($Q349:AY349,0)=OPER!$AA444,".",IF(OPER!$AB444&lt;=HOUR(BA$7),MAX($Q349:AY349,0)+1,".")))</f>
        <v>,</v>
      </c>
      <c r="BA349" s="30">
        <f>+OPER!AK343</f>
        <v>0</v>
      </c>
    </row>
    <row r="350" spans="1:53" ht="59.8" x14ac:dyDescent="0.2">
      <c r="A350" s="282" t="str">
        <f>IF(OPER!AF344=0,"",OPER!AF344)</f>
        <v/>
      </c>
      <c r="B350" s="109" t="str">
        <f>IF(OPER!V344=0,"",OPER!V344)</f>
        <v/>
      </c>
      <c r="C350" s="71" t="str">
        <f>IF(OPER!U344 = 0,"", OPER!U344)</f>
        <v/>
      </c>
      <c r="D350" s="30" t="str">
        <f t="shared" si="22"/>
        <v/>
      </c>
      <c r="E350" s="262" t="str">
        <f>IF(OPER!X344 = 0,"",OPER!X344)</f>
        <v/>
      </c>
      <c r="F350" s="262" t="str">
        <f>IF(OPER!I344 = 0,"",OPER!I344)</f>
        <v/>
      </c>
      <c r="G350" s="263" t="str">
        <f>IF(OPER!C344=0,"",OPER!C344)</f>
        <v/>
      </c>
      <c r="H350" s="30" t="str">
        <f>IF(OPER!R344 = 0,"",OPER!R344)</f>
        <v/>
      </c>
      <c r="I350" s="30" t="str">
        <f>IF(OPER!F344=0,"", OPER!F344)</f>
        <v/>
      </c>
      <c r="J350" s="108" t="str">
        <f>IF(OPER!G344=0,"",OPER!G344)</f>
        <v/>
      </c>
      <c r="K350" s="250">
        <f>+OPER!R344</f>
        <v>0</v>
      </c>
      <c r="L350" s="262">
        <f t="shared" si="23"/>
        <v>0</v>
      </c>
      <c r="M350" s="250">
        <f t="shared" si="24"/>
        <v>0</v>
      </c>
      <c r="N350" s="205" t="str">
        <f>IF(OPER!A344=0,"",OPER!A344)</f>
        <v/>
      </c>
      <c r="O350" s="73" t="str">
        <f>IF(OPER!AJ2200=0,"",OPER!AJ2200)</f>
        <v/>
      </c>
      <c r="P350" s="264" t="str">
        <f>IF(OPER!AH344="EJECUTADO","SI",IF(OPER!AH344="NO EJECUTADO","NO",""))</f>
        <v/>
      </c>
      <c r="Q350" s="264" t="str">
        <f>IF(OPER!AN344="EJECUTADO","SI",IF(OPER!AN344="NO EJECUTADO","NO",""))</f>
        <v/>
      </c>
      <c r="R350" s="221" t="str">
        <f>IFERROR(VLOOKUP(OPER!Z344,OPER!$AU$490:$AV$577,2,0),"NO ASIGNADO")</f>
        <v>NO ASIGNADO</v>
      </c>
      <c r="S350" s="6">
        <f>+OPER!AG344</f>
        <v>0</v>
      </c>
      <c r="T350" s="268" t="str">
        <f>IF($E350=$E349,IF(U349=".",IF(MAX($Q350:Q350,0)=OPER!$AA445,".",IF(OPER!$AB445&lt;=HOUR(U$7),MAX($Q350:Q350,0)+1,".")),","),IF(MAX($Q350:Q350,0)=OPER!$AA445,".",IF(OPER!$AB445&lt;=HOUR(U$7),MAX($Q350:Q350,0)+1,".")))</f>
        <v>,</v>
      </c>
      <c r="U350" s="269" t="str">
        <f>IF($E350=$E349,IF(V349=".",IF(MAX($Q350:T350,0)=OPER!$AA445,".",IF(OPER!$AB445&lt;=HOUR(V$7),MAX($Q350:T350,0)+1,".")),","),IF(MAX($Q350:T350,0)=OPER!$AA445,".",IF(OPER!$AB445&lt;=HOUR(V$7),MAX($Q350:T350,0)+1,".")))</f>
        <v>,</v>
      </c>
      <c r="V350" s="269" t="str">
        <f>IF($E350=$E349,IF(W349=".",IF(MAX($Q350:U350,0)=OPER!$AA445,".",IF(OPER!$AB445&lt;=HOUR(W$7),MAX($Q350:U350,0)+1,".")),","),IF(MAX($Q350:U350,0)=OPER!$AA445,".",IF(OPER!$AB445&lt;=HOUR(W$7),MAX($Q350:U350,0)+1,".")))</f>
        <v>,</v>
      </c>
      <c r="W350" s="269" t="str">
        <f>IF($E350=$E349,IF(X349=".",IF(MAX($Q350:V350,0)=OPER!$AA445,".",IF(OPER!$AB445&lt;=HOUR(X$7),MAX($Q350:V350,0)+1,".")),","),IF(MAX($Q350:V350,0)=OPER!$AA445,".",IF(OPER!$AB445&lt;=HOUR(X$7),MAX($Q350:V350,0)+1,".")))</f>
        <v>,</v>
      </c>
      <c r="X350" s="270" t="str">
        <f>IF($E350=$E349,IF(Y349=".",IF(MAX($Q350:W350,0)=OPER!$AA445,".",IF(OPER!$AB445&lt;=HOUR(Y$7),MAX($Q350:W350,0)+1,".")),","),IF(MAX($Q350:W350,0)=OPER!$AA445,".",IF(OPER!$AB445&lt;=HOUR(Y$7),MAX($Q350:W350,0)+1,".")))</f>
        <v>,</v>
      </c>
      <c r="Y350" s="271" t="str">
        <f>IF($E350=$E349,IF(Z349=".",IF(MAX($Q350:X350,0)=OPER!$AA445,".",IF(OPER!$AB445&lt;=HOUR(Z$7),MAX($Q350:X350,0)+1,".")),","),IF(MAX($Q350:X350,0)=OPER!$AA445,".",IF(OPER!$AB445&lt;=HOUR(Z$7),MAX($Q350:X350,0)+1,".")))</f>
        <v>,</v>
      </c>
      <c r="Z350" s="269" t="str">
        <f>IF($E350=$E349,IF(AA349=".",IF(MAX($Q350:Y350,0)=OPER!$AA445,".",IF(OPER!$AB445&lt;=HOUR(AA$7),MAX($Q350:Y350,0)+1,".")),","),IF(MAX($Q350:Y350,0)=OPER!$AA445,".",IF(OPER!$AB445&lt;=HOUR(AA$7),MAX($Q350:Y350,0)+1,".")))</f>
        <v>,</v>
      </c>
      <c r="AA350" s="269" t="str">
        <f>IF($E350=$E349,IF(AB349=".",IF(MAX($Q350:Z350,0)=OPER!$AA445,".",IF(OPER!$AB445&lt;=HOUR(AB$7),MAX($Q350:Z350,0)+1,".")),","),IF(MAX($Q350:Z350,0)=OPER!$AA445,".",IF(OPER!$AB445&lt;=HOUR(AB$7),MAX($Q350:Z350,0)+1,".")))</f>
        <v>,</v>
      </c>
      <c r="AB350" s="270" t="str">
        <f>IF($E350=$E349,IF(AC349=".",IF(MAX($Q350:AA350,0)=OPER!$AA445,".",IF(OPER!$AB445&lt;=HOUR(AC$7),MAX($Q350:AA350,0)+1,".")),","),IF(MAX($Q350:AA350,0)=OPER!$AA445,".",IF(OPER!$AB445&lt;=HOUR(AC$7),MAX($Q350:AA350,0)+1,".")))</f>
        <v>,</v>
      </c>
      <c r="AC350" s="271" t="str">
        <f>IF($E350=$E349,IF(AD349=".",IF(MAX($Q350:AB350,0)=OPER!$AA445,".",IF(OPER!$AB445&lt;=HOUR(AD$7),MAX($Q350:AB350,0)+1,".")),","),IF(MAX($Q350:AB350,0)=OPER!$AA445,".",IF(OPER!$AB445&lt;=HOUR(AD$7),MAX($Q350:AB350,0)+1,".")))</f>
        <v>,</v>
      </c>
      <c r="AD350" s="269" t="str">
        <f>IF($E350=$E349,IF(AE349=".",IF(MAX($Q350:AC350,0)=OPER!$AA445,".",IF(OPER!$AB445&lt;=HOUR(AE$7),MAX($Q350:AC350,0)+1,".")),","),IF(MAX($Q350:AC350,0)=OPER!$AA445,".",IF(OPER!$AB445&lt;=HOUR(AE$7),MAX($Q350:AC350,0)+1,".")))</f>
        <v>,</v>
      </c>
      <c r="AE350" s="269" t="str">
        <f>IF($E350=$E349,IF(AF349=".",IF(MAX($Q350:AD350,0)=OPER!$AA445,".",IF(OPER!$AB445&lt;=HOUR(AF$7),MAX($Q350:AD350,0)+1,".")),","),IF(MAX($Q350:AD350,0)=OPER!$AA445,".",IF(OPER!$AB445&lt;=HOUR(AF$7),MAX($Q350:AD350,0)+1,".")))</f>
        <v>,</v>
      </c>
      <c r="AF350" s="270" t="str">
        <f>IF($E350=$E349,IF(AG349=".",IF(MAX($Q350:AE350,0)=OPER!$AA445,".",IF(OPER!$AB445&lt;=HOUR(AG$7),MAX($Q350:AE350,0)+1,".")),","),IF(MAX($Q350:AE350,0)=OPER!$AA445,".",IF(OPER!$AB445&lt;=HOUR(AG$7),MAX($Q350:AE350,0)+1,".")))</f>
        <v>,</v>
      </c>
      <c r="AG350" s="271" t="str">
        <f>IF($E350=$E349,IF(AH349=".",IF(MAX($Q350:AF350,0)=OPER!$AA445,".",IF(OPER!$AB445&lt;=HOUR(AH$7),MAX($Q350:AF350,0)+1,".")),","),IF(MAX($Q350:AF350,0)=OPER!$AA445,".",IF(OPER!$AB445&lt;=HOUR(AH$7),MAX($Q350:AF350,0)+1,".")))</f>
        <v>,</v>
      </c>
      <c r="AH350" s="269" t="str">
        <f>IF($E350=$E349,IF(AI349=".",IF(MAX($Q350:AG350,0)=OPER!$AA445,".",IF(OPER!$AB445&lt;=HOUR(AI$7),MAX($Q350:AG350,0)+1,".")),","),IF(MAX($Q350:AG350,0)=OPER!$AA445,".",IF(OPER!$AB445&lt;=HOUR(AI$7),MAX($Q350:AG350,0)+1,".")))</f>
        <v>,</v>
      </c>
      <c r="AI350" s="269" t="str">
        <f>IF($E350=$E349,IF(AJ349=".",IF(MAX($Q350:AH350,0)=OPER!$AA445,".",IF(OPER!$AB445&lt;=HOUR(AJ$7),MAX($Q350:AH350,0)+1,".")),","),IF(MAX($Q350:AH350,0)=OPER!$AA445,".",IF(OPER!$AB445&lt;=HOUR(AJ$7),MAX($Q350:AH350,0)+1,".")))</f>
        <v>,</v>
      </c>
      <c r="AJ350" s="270" t="str">
        <f>IF($E350=$E349,IF(AK349=".",IF(MAX($Q350:AI350,0)=OPER!$AA445,".",IF(OPER!$AB445&lt;=HOUR(AK$7),MAX($Q350:AI350,0)+1,".")),","),IF(MAX($Q350:AI350,0)=OPER!$AA445,".",IF(OPER!$AB445&lt;=HOUR(AK$7),MAX($Q350:AI350,0)+1,".")))</f>
        <v>,</v>
      </c>
      <c r="AK350" s="271" t="str">
        <f>IF($E350=$E349,IF(AL349=".",IF(MAX($Q350:AJ350,0)=OPER!$AA445,".",IF(OPER!$AB445&lt;=HOUR(AL$7),MAX($Q350:AJ350,0)+1,".")),","),IF(MAX($Q350:AJ350,0)=OPER!$AA445,".",IF(OPER!$AB445&lt;=HOUR(AL$7),MAX($Q350:AJ350,0)+1,".")))</f>
        <v>,</v>
      </c>
      <c r="AL350" s="269" t="str">
        <f>IF($E350=$E349,IF(AM349=".",IF(MAX($Q350:AK350,0)=OPER!$AA445,".",IF(OPER!$AB445&lt;=HOUR(AM$7),MAX($Q350:AK350,0)+1,".")),","),IF(MAX($Q350:AK350,0)=OPER!$AA445,".",IF(OPER!$AB445&lt;=HOUR(AM$7),MAX($Q350:AK350,0)+1,".")))</f>
        <v>,</v>
      </c>
      <c r="AM350" s="269" t="str">
        <f>IF($E350=$E349,IF(AN349=".",IF(MAX($Q350:AL350,0)=OPER!$AA445,".",IF(OPER!$AB445&lt;=HOUR(AN$7),MAX($Q350:AL350,0)+1,".")),","),IF(MAX($Q350:AL350,0)=OPER!$AA445,".",IF(OPER!$AB445&lt;=HOUR(AN$7),MAX($Q350:AL350,0)+1,".")))</f>
        <v>,</v>
      </c>
      <c r="AN350" s="270" t="str">
        <f>IF($E350=$E349,IF(AO349=".",IF(MAX($Q350:AM350,0)=OPER!$AA445,".",IF(OPER!$AB445&lt;=HOUR(AO$7),MAX($Q350:AM350,0)+1,".")),","),IF(MAX($Q350:AM350,0)=OPER!$AA445,".",IF(OPER!$AB445&lt;=HOUR(AO$7),MAX($Q350:AM350,0)+1,".")))</f>
        <v>,</v>
      </c>
      <c r="AO350" s="271" t="str">
        <f>IF($E350=$E349,IF(AP349=".",IF(MAX($Q350:AN350,0)=OPER!$AA445,".",IF(OPER!$AB445&lt;=HOUR(AP$7),MAX($Q350:AN350,0)+1,".")),","),IF(MAX($Q350:AN350,0)=OPER!$AA445,".",IF(OPER!$AB445&lt;=HOUR(AP$7),MAX($Q350:AN350,0)+1,".")))</f>
        <v>,</v>
      </c>
      <c r="AP350" s="269" t="str">
        <f>IF($E350=$E349,IF(AQ349=".",IF(MAX($Q350:AO350,0)=OPER!$AA445,".",IF(OPER!$AB445&lt;=HOUR(AQ$7),MAX($Q350:AO350,0)+1,".")),","),IF(MAX($Q350:AO350,0)=OPER!$AA445,".",IF(OPER!$AB445&lt;=HOUR(AQ$7),MAX($Q350:AO350,0)+1,".")))</f>
        <v>,</v>
      </c>
      <c r="AQ350" s="269" t="str">
        <f>IF($E350=$E349,IF(AR349=".",IF(MAX($Q350:AP350,0)=OPER!$AA445,".",IF(OPER!$AB445&lt;=HOUR(AR$7),MAX($Q350:AP350,0)+1,".")),","),IF(MAX($Q350:AP350,0)=OPER!$AA445,".",IF(OPER!$AB445&lt;=HOUR(AR$7),MAX($Q350:AP350,0)+1,".")))</f>
        <v>,</v>
      </c>
      <c r="AR350" s="270" t="str">
        <f>IF($E350=$E349,IF(AS349=".",IF(MAX($Q350:AQ350,0)=OPER!$AA445,".",IF(OPER!$AB445&lt;=HOUR(AS$7),MAX($Q350:AQ350,0)+1,".")),","),IF(MAX($Q350:AQ350,0)=OPER!$AA445,".",IF(OPER!$AB445&lt;=HOUR(AS$7),MAX($Q350:AQ350,0)+1,".")))</f>
        <v>,</v>
      </c>
      <c r="AS350" s="271" t="str">
        <f>IF($E350=$E349,IF(AT349=".",IF(MAX($Q350:AR350,0)=OPER!$AA445,".",IF(OPER!$AB445&lt;=HOUR(AT$7),MAX($Q350:AR350,0)+1,".")),","),IF(MAX($Q350:AR350,0)=OPER!$AA445,".",IF(OPER!$AB445&lt;=HOUR(AT$7),MAX($Q350:AR350,0)+1,".")))</f>
        <v>,</v>
      </c>
      <c r="AT350" s="269" t="str">
        <f>IF($E350=$E349,IF(AU349=".",IF(MAX($Q350:AS350,0)=OPER!$AA445,".",IF(OPER!$AB445&lt;=HOUR(AU$7),MAX($Q350:AS350,0)+1,".")),","),IF(MAX($Q350:AS350,0)=OPER!$AA445,".",IF(OPER!$AB445&lt;=HOUR(AU$7),MAX($Q350:AS350,0)+1,".")))</f>
        <v>,</v>
      </c>
      <c r="AU350" s="269" t="str">
        <f>IF($E350=$E349,IF(AV349=".",IF(MAX($Q350:AT350,0)=OPER!$AA445,".",IF(OPER!$AB445&lt;=HOUR(AV$7),MAX($Q350:AT350,0)+1,".")),","),IF(MAX($Q350:AT350,0)=OPER!$AA445,".",IF(OPER!$AB445&lt;=HOUR(AV$7),MAX($Q350:AT350,0)+1,".")))</f>
        <v>,</v>
      </c>
      <c r="AV350" s="270" t="str">
        <f>IF($E350=$E349,IF(AW349=".",IF(MAX($Q350:AU350,0)=OPER!$AA445,".",IF(OPER!$AB445&lt;=HOUR(AW$7),MAX($Q350:AU350,0)+1,".")),","),IF(MAX($Q350:AU350,0)=OPER!$AA445,".",IF(OPER!$AB445&lt;=HOUR(AW$7),MAX($Q350:AU350,0)+1,".")))</f>
        <v>,</v>
      </c>
      <c r="AW350" s="271" t="str">
        <f>IF($E350=$E349,IF(AX349=".",IF(MAX($Q350:AV350,0)=OPER!$AA445,".",IF(OPER!$AB445&lt;=HOUR(AX$7),MAX($Q350:AV350,0)+1,".")),","),IF(MAX($Q350:AV350,0)=OPER!$AA445,".",IF(OPER!$AB445&lt;=HOUR(AX$7),MAX($Q350:AV350,0)+1,".")))</f>
        <v>,</v>
      </c>
      <c r="AX350" s="269" t="str">
        <f>IF($E350=$E349,IF(AY349=".",IF(MAX($Q350:AW350,0)=OPER!$AA445,".",IF(OPER!$AB445&lt;=HOUR(AY$7),MAX($Q350:AW350,0)+1,".")),","),IF(MAX($Q350:AW350,0)=OPER!$AA445,".",IF(OPER!$AB445&lt;=HOUR(AY$7),MAX($Q350:AW350,0)+1,".")))</f>
        <v>,</v>
      </c>
      <c r="AY350" s="269" t="str">
        <f>IF($E350=$E349,IF(AZ349=".",IF(MAX($Q350:AX350,0)=OPER!$AA445,".",IF(OPER!$AB445&lt;=HOUR(AZ$7),MAX($Q350:AX350,0)+1,".")),","),IF(MAX($Q350:AX350,0)=OPER!$AA445,".",IF(OPER!$AB445&lt;=HOUR(AZ$7),MAX($Q350:AX350,0)+1,".")))</f>
        <v>,</v>
      </c>
      <c r="AZ350" s="270" t="str">
        <f>IF($E350=$E349,IF(BA349=".",IF(MAX($Q350:AY350,0)=OPER!$AA445,".",IF(OPER!$AB445&lt;=HOUR(BA$7),MAX($Q350:AY350,0)+1,".")),","),IF(MAX($Q350:AY350,0)=OPER!$AA445,".",IF(OPER!$AB445&lt;=HOUR(BA$7),MAX($Q350:AY350,0)+1,".")))</f>
        <v>,</v>
      </c>
      <c r="BA350" s="30">
        <f>+OPER!AK344</f>
        <v>0</v>
      </c>
    </row>
    <row r="351" spans="1:53" ht="59.8" x14ac:dyDescent="0.2">
      <c r="A351" s="282" t="str">
        <f>IF(OPER!AF345=0,"",OPER!AF345)</f>
        <v/>
      </c>
      <c r="B351" s="109" t="str">
        <f>IF(OPER!V345=0,"",OPER!V345)</f>
        <v/>
      </c>
      <c r="C351" s="71" t="str">
        <f>IF(OPER!U345 = 0,"", OPER!U345)</f>
        <v/>
      </c>
      <c r="D351" s="30" t="str">
        <f t="shared" si="22"/>
        <v/>
      </c>
      <c r="E351" s="262" t="str">
        <f>IF(OPER!X345 = 0,"",OPER!X345)</f>
        <v/>
      </c>
      <c r="F351" s="262" t="str">
        <f>IF(OPER!I345 = 0,"",OPER!I345)</f>
        <v/>
      </c>
      <c r="G351" s="263" t="str">
        <f>IF(OPER!C345=0,"",OPER!C345)</f>
        <v/>
      </c>
      <c r="H351" s="30" t="str">
        <f>IF(OPER!R345 = 0,"",OPER!R345)</f>
        <v/>
      </c>
      <c r="I351" s="30" t="str">
        <f>IF(OPER!F345=0,"", OPER!F345)</f>
        <v/>
      </c>
      <c r="J351" s="108" t="str">
        <f>IF(OPER!G345=0,"",OPER!G345)</f>
        <v/>
      </c>
      <c r="K351" s="250">
        <f>+OPER!R345</f>
        <v>0</v>
      </c>
      <c r="L351" s="262">
        <f t="shared" si="23"/>
        <v>0</v>
      </c>
      <c r="M351" s="250">
        <f t="shared" si="24"/>
        <v>0</v>
      </c>
      <c r="N351" s="205" t="str">
        <f>IF(OPER!A345=0,"",OPER!A345)</f>
        <v/>
      </c>
      <c r="O351" s="73" t="str">
        <f>IF(OPER!AJ2201=0,"",OPER!AJ2201)</f>
        <v/>
      </c>
      <c r="P351" s="264" t="str">
        <f>IF(OPER!AH345="EJECUTADO","SI",IF(OPER!AH345="NO EJECUTADO","NO",""))</f>
        <v/>
      </c>
      <c r="Q351" s="264" t="str">
        <f>IF(OPER!AN345="EJECUTADO","SI",IF(OPER!AN345="NO EJECUTADO","NO",""))</f>
        <v/>
      </c>
      <c r="R351" s="221" t="str">
        <f>IFERROR(VLOOKUP(OPER!Z345,OPER!$AU$490:$AV$577,2,0),"NO ASIGNADO")</f>
        <v>NO ASIGNADO</v>
      </c>
      <c r="S351" s="6">
        <f>+OPER!AG345</f>
        <v>0</v>
      </c>
      <c r="T351" s="268" t="str">
        <f>IF($E351=$E350,IF(U350=".",IF(MAX($Q351:Q351,0)=OPER!$AA446,".",IF(OPER!$AB446&lt;=HOUR(U$7),MAX($Q351:Q351,0)+1,".")),","),IF(MAX($Q351:Q351,0)=OPER!$AA446,".",IF(OPER!$AB446&lt;=HOUR(U$7),MAX($Q351:Q351,0)+1,".")))</f>
        <v>,</v>
      </c>
      <c r="U351" s="269" t="str">
        <f>IF($E351=$E350,IF(V350=".",IF(MAX($Q351:T351,0)=OPER!$AA446,".",IF(OPER!$AB446&lt;=HOUR(V$7),MAX($Q351:T351,0)+1,".")),","),IF(MAX($Q351:T351,0)=OPER!$AA446,".",IF(OPER!$AB446&lt;=HOUR(V$7),MAX($Q351:T351,0)+1,".")))</f>
        <v>,</v>
      </c>
      <c r="V351" s="269" t="str">
        <f>IF($E351=$E350,IF(W350=".",IF(MAX($Q351:U351,0)=OPER!$AA446,".",IF(OPER!$AB446&lt;=HOUR(W$7),MAX($Q351:U351,0)+1,".")),","),IF(MAX($Q351:U351,0)=OPER!$AA446,".",IF(OPER!$AB446&lt;=HOUR(W$7),MAX($Q351:U351,0)+1,".")))</f>
        <v>,</v>
      </c>
      <c r="W351" s="269" t="str">
        <f>IF($E351=$E350,IF(X350=".",IF(MAX($Q351:V351,0)=OPER!$AA446,".",IF(OPER!$AB446&lt;=HOUR(X$7),MAX($Q351:V351,0)+1,".")),","),IF(MAX($Q351:V351,0)=OPER!$AA446,".",IF(OPER!$AB446&lt;=HOUR(X$7),MAX($Q351:V351,0)+1,".")))</f>
        <v>,</v>
      </c>
      <c r="X351" s="270" t="str">
        <f>IF($E351=$E350,IF(Y350=".",IF(MAX($Q351:W351,0)=OPER!$AA446,".",IF(OPER!$AB446&lt;=HOUR(Y$7),MAX($Q351:W351,0)+1,".")),","),IF(MAX($Q351:W351,0)=OPER!$AA446,".",IF(OPER!$AB446&lt;=HOUR(Y$7),MAX($Q351:W351,0)+1,".")))</f>
        <v>,</v>
      </c>
      <c r="Y351" s="271" t="str">
        <f>IF($E351=$E350,IF(Z350=".",IF(MAX($Q351:X351,0)=OPER!$AA446,".",IF(OPER!$AB446&lt;=HOUR(Z$7),MAX($Q351:X351,0)+1,".")),","),IF(MAX($Q351:X351,0)=OPER!$AA446,".",IF(OPER!$AB446&lt;=HOUR(Z$7),MAX($Q351:X351,0)+1,".")))</f>
        <v>,</v>
      </c>
      <c r="Z351" s="269" t="str">
        <f>IF($E351=$E350,IF(AA350=".",IF(MAX($Q351:Y351,0)=OPER!$AA446,".",IF(OPER!$AB446&lt;=HOUR(AA$7),MAX($Q351:Y351,0)+1,".")),","),IF(MAX($Q351:Y351,0)=OPER!$AA446,".",IF(OPER!$AB446&lt;=HOUR(AA$7),MAX($Q351:Y351,0)+1,".")))</f>
        <v>,</v>
      </c>
      <c r="AA351" s="269" t="str">
        <f>IF($E351=$E350,IF(AB350=".",IF(MAX($Q351:Z351,0)=OPER!$AA446,".",IF(OPER!$AB446&lt;=HOUR(AB$7),MAX($Q351:Z351,0)+1,".")),","),IF(MAX($Q351:Z351,0)=OPER!$AA446,".",IF(OPER!$AB446&lt;=HOUR(AB$7),MAX($Q351:Z351,0)+1,".")))</f>
        <v>,</v>
      </c>
      <c r="AB351" s="270" t="str">
        <f>IF($E351=$E350,IF(AC350=".",IF(MAX($Q351:AA351,0)=OPER!$AA446,".",IF(OPER!$AB446&lt;=HOUR(AC$7),MAX($Q351:AA351,0)+1,".")),","),IF(MAX($Q351:AA351,0)=OPER!$AA446,".",IF(OPER!$AB446&lt;=HOUR(AC$7),MAX($Q351:AA351,0)+1,".")))</f>
        <v>,</v>
      </c>
      <c r="AC351" s="271" t="str">
        <f>IF($E351=$E350,IF(AD350=".",IF(MAX($Q351:AB351,0)=OPER!$AA446,".",IF(OPER!$AB446&lt;=HOUR(AD$7),MAX($Q351:AB351,0)+1,".")),","),IF(MAX($Q351:AB351,0)=OPER!$AA446,".",IF(OPER!$AB446&lt;=HOUR(AD$7),MAX($Q351:AB351,0)+1,".")))</f>
        <v>,</v>
      </c>
      <c r="AD351" s="269" t="str">
        <f>IF($E351=$E350,IF(AE350=".",IF(MAX($Q351:AC351,0)=OPER!$AA446,".",IF(OPER!$AB446&lt;=HOUR(AE$7),MAX($Q351:AC351,0)+1,".")),","),IF(MAX($Q351:AC351,0)=OPER!$AA446,".",IF(OPER!$AB446&lt;=HOUR(AE$7),MAX($Q351:AC351,0)+1,".")))</f>
        <v>,</v>
      </c>
      <c r="AE351" s="269" t="str">
        <f>IF($E351=$E350,IF(AF350=".",IF(MAX($Q351:AD351,0)=OPER!$AA446,".",IF(OPER!$AB446&lt;=HOUR(AF$7),MAX($Q351:AD351,0)+1,".")),","),IF(MAX($Q351:AD351,0)=OPER!$AA446,".",IF(OPER!$AB446&lt;=HOUR(AF$7),MAX($Q351:AD351,0)+1,".")))</f>
        <v>,</v>
      </c>
      <c r="AF351" s="270" t="str">
        <f>IF($E351=$E350,IF(AG350=".",IF(MAX($Q351:AE351,0)=OPER!$AA446,".",IF(OPER!$AB446&lt;=HOUR(AG$7),MAX($Q351:AE351,0)+1,".")),","),IF(MAX($Q351:AE351,0)=OPER!$AA446,".",IF(OPER!$AB446&lt;=HOUR(AG$7),MAX($Q351:AE351,0)+1,".")))</f>
        <v>,</v>
      </c>
      <c r="AG351" s="271" t="str">
        <f>IF($E351=$E350,IF(AH350=".",IF(MAX($Q351:AF351,0)=OPER!$AA446,".",IF(OPER!$AB446&lt;=HOUR(AH$7),MAX($Q351:AF351,0)+1,".")),","),IF(MAX($Q351:AF351,0)=OPER!$AA446,".",IF(OPER!$AB446&lt;=HOUR(AH$7),MAX($Q351:AF351,0)+1,".")))</f>
        <v>,</v>
      </c>
      <c r="AH351" s="269" t="str">
        <f>IF($E351=$E350,IF(AI350=".",IF(MAX($Q351:AG351,0)=OPER!$AA446,".",IF(OPER!$AB446&lt;=HOUR(AI$7),MAX($Q351:AG351,0)+1,".")),","),IF(MAX($Q351:AG351,0)=OPER!$AA446,".",IF(OPER!$AB446&lt;=HOUR(AI$7),MAX($Q351:AG351,0)+1,".")))</f>
        <v>,</v>
      </c>
      <c r="AI351" s="269" t="str">
        <f>IF($E351=$E350,IF(AJ350=".",IF(MAX($Q351:AH351,0)=OPER!$AA446,".",IF(OPER!$AB446&lt;=HOUR(AJ$7),MAX($Q351:AH351,0)+1,".")),","),IF(MAX($Q351:AH351,0)=OPER!$AA446,".",IF(OPER!$AB446&lt;=HOUR(AJ$7),MAX($Q351:AH351,0)+1,".")))</f>
        <v>,</v>
      </c>
      <c r="AJ351" s="270" t="str">
        <f>IF($E351=$E350,IF(AK350=".",IF(MAX($Q351:AI351,0)=OPER!$AA446,".",IF(OPER!$AB446&lt;=HOUR(AK$7),MAX($Q351:AI351,0)+1,".")),","),IF(MAX($Q351:AI351,0)=OPER!$AA446,".",IF(OPER!$AB446&lt;=HOUR(AK$7),MAX($Q351:AI351,0)+1,".")))</f>
        <v>,</v>
      </c>
      <c r="AK351" s="271" t="str">
        <f>IF($E351=$E350,IF(AL350=".",IF(MAX($Q351:AJ351,0)=OPER!$AA446,".",IF(OPER!$AB446&lt;=HOUR(AL$7),MAX($Q351:AJ351,0)+1,".")),","),IF(MAX($Q351:AJ351,0)=OPER!$AA446,".",IF(OPER!$AB446&lt;=HOUR(AL$7),MAX($Q351:AJ351,0)+1,".")))</f>
        <v>,</v>
      </c>
      <c r="AL351" s="269" t="str">
        <f>IF($E351=$E350,IF(AM350=".",IF(MAX($Q351:AK351,0)=OPER!$AA446,".",IF(OPER!$AB446&lt;=HOUR(AM$7),MAX($Q351:AK351,0)+1,".")),","),IF(MAX($Q351:AK351,0)=OPER!$AA446,".",IF(OPER!$AB446&lt;=HOUR(AM$7),MAX($Q351:AK351,0)+1,".")))</f>
        <v>,</v>
      </c>
      <c r="AM351" s="269" t="str">
        <f>IF($E351=$E350,IF(AN350=".",IF(MAX($Q351:AL351,0)=OPER!$AA446,".",IF(OPER!$AB446&lt;=HOUR(AN$7),MAX($Q351:AL351,0)+1,".")),","),IF(MAX($Q351:AL351,0)=OPER!$AA446,".",IF(OPER!$AB446&lt;=HOUR(AN$7),MAX($Q351:AL351,0)+1,".")))</f>
        <v>,</v>
      </c>
      <c r="AN351" s="270" t="str">
        <f>IF($E351=$E350,IF(AO350=".",IF(MAX($Q351:AM351,0)=OPER!$AA446,".",IF(OPER!$AB446&lt;=HOUR(AO$7),MAX($Q351:AM351,0)+1,".")),","),IF(MAX($Q351:AM351,0)=OPER!$AA446,".",IF(OPER!$AB446&lt;=HOUR(AO$7),MAX($Q351:AM351,0)+1,".")))</f>
        <v>,</v>
      </c>
      <c r="AO351" s="271" t="str">
        <f>IF($E351=$E350,IF(AP350=".",IF(MAX($Q351:AN351,0)=OPER!$AA446,".",IF(OPER!$AB446&lt;=HOUR(AP$7),MAX($Q351:AN351,0)+1,".")),","),IF(MAX($Q351:AN351,0)=OPER!$AA446,".",IF(OPER!$AB446&lt;=HOUR(AP$7),MAX($Q351:AN351,0)+1,".")))</f>
        <v>,</v>
      </c>
      <c r="AP351" s="269" t="str">
        <f>IF($E351=$E350,IF(AQ350=".",IF(MAX($Q351:AO351,0)=OPER!$AA446,".",IF(OPER!$AB446&lt;=HOUR(AQ$7),MAX($Q351:AO351,0)+1,".")),","),IF(MAX($Q351:AO351,0)=OPER!$AA446,".",IF(OPER!$AB446&lt;=HOUR(AQ$7),MAX($Q351:AO351,0)+1,".")))</f>
        <v>,</v>
      </c>
      <c r="AQ351" s="269" t="str">
        <f>IF($E351=$E350,IF(AR350=".",IF(MAX($Q351:AP351,0)=OPER!$AA446,".",IF(OPER!$AB446&lt;=HOUR(AR$7),MAX($Q351:AP351,0)+1,".")),","),IF(MAX($Q351:AP351,0)=OPER!$AA446,".",IF(OPER!$AB446&lt;=HOUR(AR$7),MAX($Q351:AP351,0)+1,".")))</f>
        <v>,</v>
      </c>
      <c r="AR351" s="270" t="str">
        <f>IF($E351=$E350,IF(AS350=".",IF(MAX($Q351:AQ351,0)=OPER!$AA446,".",IF(OPER!$AB446&lt;=HOUR(AS$7),MAX($Q351:AQ351,0)+1,".")),","),IF(MAX($Q351:AQ351,0)=OPER!$AA446,".",IF(OPER!$AB446&lt;=HOUR(AS$7),MAX($Q351:AQ351,0)+1,".")))</f>
        <v>,</v>
      </c>
      <c r="AS351" s="271" t="str">
        <f>IF($E351=$E350,IF(AT350=".",IF(MAX($Q351:AR351,0)=OPER!$AA446,".",IF(OPER!$AB446&lt;=HOUR(AT$7),MAX($Q351:AR351,0)+1,".")),","),IF(MAX($Q351:AR351,0)=OPER!$AA446,".",IF(OPER!$AB446&lt;=HOUR(AT$7),MAX($Q351:AR351,0)+1,".")))</f>
        <v>,</v>
      </c>
      <c r="AT351" s="269" t="str">
        <f>IF($E351=$E350,IF(AU350=".",IF(MAX($Q351:AS351,0)=OPER!$AA446,".",IF(OPER!$AB446&lt;=HOUR(AU$7),MAX($Q351:AS351,0)+1,".")),","),IF(MAX($Q351:AS351,0)=OPER!$AA446,".",IF(OPER!$AB446&lt;=HOUR(AU$7),MAX($Q351:AS351,0)+1,".")))</f>
        <v>,</v>
      </c>
      <c r="AU351" s="269" t="str">
        <f>IF($E351=$E350,IF(AV350=".",IF(MAX($Q351:AT351,0)=OPER!$AA446,".",IF(OPER!$AB446&lt;=HOUR(AV$7),MAX($Q351:AT351,0)+1,".")),","),IF(MAX($Q351:AT351,0)=OPER!$AA446,".",IF(OPER!$AB446&lt;=HOUR(AV$7),MAX($Q351:AT351,0)+1,".")))</f>
        <v>,</v>
      </c>
      <c r="AV351" s="270" t="str">
        <f>IF($E351=$E350,IF(AW350=".",IF(MAX($Q351:AU351,0)=OPER!$AA446,".",IF(OPER!$AB446&lt;=HOUR(AW$7),MAX($Q351:AU351,0)+1,".")),","),IF(MAX($Q351:AU351,0)=OPER!$AA446,".",IF(OPER!$AB446&lt;=HOUR(AW$7),MAX($Q351:AU351,0)+1,".")))</f>
        <v>,</v>
      </c>
      <c r="AW351" s="271" t="str">
        <f>IF($E351=$E350,IF(AX350=".",IF(MAX($Q351:AV351,0)=OPER!$AA446,".",IF(OPER!$AB446&lt;=HOUR(AX$7),MAX($Q351:AV351,0)+1,".")),","),IF(MAX($Q351:AV351,0)=OPER!$AA446,".",IF(OPER!$AB446&lt;=HOUR(AX$7),MAX($Q351:AV351,0)+1,".")))</f>
        <v>,</v>
      </c>
      <c r="AX351" s="269" t="str">
        <f>IF($E351=$E350,IF(AY350=".",IF(MAX($Q351:AW351,0)=OPER!$AA446,".",IF(OPER!$AB446&lt;=HOUR(AY$7),MAX($Q351:AW351,0)+1,".")),","),IF(MAX($Q351:AW351,0)=OPER!$AA446,".",IF(OPER!$AB446&lt;=HOUR(AY$7),MAX($Q351:AW351,0)+1,".")))</f>
        <v>,</v>
      </c>
      <c r="AY351" s="269" t="str">
        <f>IF($E351=$E350,IF(AZ350=".",IF(MAX($Q351:AX351,0)=OPER!$AA446,".",IF(OPER!$AB446&lt;=HOUR(AZ$7),MAX($Q351:AX351,0)+1,".")),","),IF(MAX($Q351:AX351,0)=OPER!$AA446,".",IF(OPER!$AB446&lt;=HOUR(AZ$7),MAX($Q351:AX351,0)+1,".")))</f>
        <v>,</v>
      </c>
      <c r="AZ351" s="270" t="str">
        <f>IF($E351=$E350,IF(BA350=".",IF(MAX($Q351:AY351,0)=OPER!$AA446,".",IF(OPER!$AB446&lt;=HOUR(BA$7),MAX($Q351:AY351,0)+1,".")),","),IF(MAX($Q351:AY351,0)=OPER!$AA446,".",IF(OPER!$AB446&lt;=HOUR(BA$7),MAX($Q351:AY351,0)+1,".")))</f>
        <v>,</v>
      </c>
      <c r="BA351" s="30">
        <f>+OPER!AK345</f>
        <v>0</v>
      </c>
    </row>
    <row r="352" spans="1:53" ht="59.8" x14ac:dyDescent="0.2">
      <c r="A352" s="282" t="str">
        <f>IF(OPER!AF346=0,"",OPER!AF346)</f>
        <v/>
      </c>
      <c r="B352" s="109" t="str">
        <f>IF(OPER!V346=0,"",OPER!V346)</f>
        <v/>
      </c>
      <c r="C352" s="71" t="str">
        <f>IF(OPER!U346 = 0,"", OPER!U346)</f>
        <v/>
      </c>
      <c r="D352" s="30" t="str">
        <f t="shared" si="22"/>
        <v/>
      </c>
      <c r="E352" s="262" t="str">
        <f>IF(OPER!X346 = 0,"",OPER!X346)</f>
        <v/>
      </c>
      <c r="F352" s="262" t="str">
        <f>IF(OPER!I346 = 0,"",OPER!I346)</f>
        <v/>
      </c>
      <c r="G352" s="263" t="str">
        <f>IF(OPER!C346=0,"",OPER!C346)</f>
        <v/>
      </c>
      <c r="H352" s="30" t="str">
        <f>IF(OPER!R346 = 0,"",OPER!R346)</f>
        <v/>
      </c>
      <c r="I352" s="30" t="str">
        <f>IF(OPER!F346=0,"", OPER!F346)</f>
        <v/>
      </c>
      <c r="J352" s="108" t="str">
        <f>IF(OPER!G346=0,"",OPER!G346)</f>
        <v/>
      </c>
      <c r="K352" s="250">
        <f>+OPER!R346</f>
        <v>0</v>
      </c>
      <c r="L352" s="262">
        <f t="shared" si="23"/>
        <v>0</v>
      </c>
      <c r="M352" s="250">
        <f t="shared" si="24"/>
        <v>0</v>
      </c>
      <c r="N352" s="205" t="str">
        <f>IF(OPER!A346=0,"",OPER!A346)</f>
        <v/>
      </c>
      <c r="O352" s="73" t="str">
        <f>IF(OPER!AJ2202=0,"",OPER!AJ2202)</f>
        <v/>
      </c>
      <c r="P352" s="264" t="str">
        <f>IF(OPER!AH346="EJECUTADO","SI",IF(OPER!AH346="NO EJECUTADO","NO",""))</f>
        <v/>
      </c>
      <c r="Q352" s="264" t="str">
        <f>IF(OPER!AN346="EJECUTADO","SI",IF(OPER!AN346="NO EJECUTADO","NO",""))</f>
        <v/>
      </c>
      <c r="R352" s="221" t="str">
        <f>IFERROR(VLOOKUP(OPER!Z346,OPER!$AU$490:$AV$577,2,0),"NO ASIGNADO")</f>
        <v>NO ASIGNADO</v>
      </c>
      <c r="S352" s="6">
        <f>+OPER!AG346</f>
        <v>0</v>
      </c>
      <c r="T352" s="268" t="str">
        <f>IF($E352=$E351,IF(U351=".",IF(MAX($Q352:Q352,0)=OPER!$AA447,".",IF(OPER!$AB447&lt;=HOUR(U$7),MAX($Q352:Q352,0)+1,".")),","),IF(MAX($Q352:Q352,0)=OPER!$AA447,".",IF(OPER!$AB447&lt;=HOUR(U$7),MAX($Q352:Q352,0)+1,".")))</f>
        <v>,</v>
      </c>
      <c r="U352" s="269" t="str">
        <f>IF($E352=$E351,IF(V351=".",IF(MAX($Q352:T352,0)=OPER!$AA447,".",IF(OPER!$AB447&lt;=HOUR(V$7),MAX($Q352:T352,0)+1,".")),","),IF(MAX($Q352:T352,0)=OPER!$AA447,".",IF(OPER!$AB447&lt;=HOUR(V$7),MAX($Q352:T352,0)+1,".")))</f>
        <v>,</v>
      </c>
      <c r="V352" s="269" t="str">
        <f>IF($E352=$E351,IF(W351=".",IF(MAX($Q352:U352,0)=OPER!$AA447,".",IF(OPER!$AB447&lt;=HOUR(W$7),MAX($Q352:U352,0)+1,".")),","),IF(MAX($Q352:U352,0)=OPER!$AA447,".",IF(OPER!$AB447&lt;=HOUR(W$7),MAX($Q352:U352,0)+1,".")))</f>
        <v>,</v>
      </c>
      <c r="W352" s="269" t="str">
        <f>IF($E352=$E351,IF(X351=".",IF(MAX($Q352:V352,0)=OPER!$AA447,".",IF(OPER!$AB447&lt;=HOUR(X$7),MAX($Q352:V352,0)+1,".")),","),IF(MAX($Q352:V352,0)=OPER!$AA447,".",IF(OPER!$AB447&lt;=HOUR(X$7),MAX($Q352:V352,0)+1,".")))</f>
        <v>,</v>
      </c>
      <c r="X352" s="270" t="str">
        <f>IF($E352=$E351,IF(Y351=".",IF(MAX($Q352:W352,0)=OPER!$AA447,".",IF(OPER!$AB447&lt;=HOUR(Y$7),MAX($Q352:W352,0)+1,".")),","),IF(MAX($Q352:W352,0)=OPER!$AA447,".",IF(OPER!$AB447&lt;=HOUR(Y$7),MAX($Q352:W352,0)+1,".")))</f>
        <v>,</v>
      </c>
      <c r="Y352" s="271" t="str">
        <f>IF($E352=$E351,IF(Z351=".",IF(MAX($Q352:X352,0)=OPER!$AA447,".",IF(OPER!$AB447&lt;=HOUR(Z$7),MAX($Q352:X352,0)+1,".")),","),IF(MAX($Q352:X352,0)=OPER!$AA447,".",IF(OPER!$AB447&lt;=HOUR(Z$7),MAX($Q352:X352,0)+1,".")))</f>
        <v>,</v>
      </c>
      <c r="Z352" s="269" t="str">
        <f>IF($E352=$E351,IF(AA351=".",IF(MAX($Q352:Y352,0)=OPER!$AA447,".",IF(OPER!$AB447&lt;=HOUR(AA$7),MAX($Q352:Y352,0)+1,".")),","),IF(MAX($Q352:Y352,0)=OPER!$AA447,".",IF(OPER!$AB447&lt;=HOUR(AA$7),MAX($Q352:Y352,0)+1,".")))</f>
        <v>,</v>
      </c>
      <c r="AA352" s="269" t="str">
        <f>IF($E352=$E351,IF(AB351=".",IF(MAX($Q352:Z352,0)=OPER!$AA447,".",IF(OPER!$AB447&lt;=HOUR(AB$7),MAX($Q352:Z352,0)+1,".")),","),IF(MAX($Q352:Z352,0)=OPER!$AA447,".",IF(OPER!$AB447&lt;=HOUR(AB$7),MAX($Q352:Z352,0)+1,".")))</f>
        <v>,</v>
      </c>
      <c r="AB352" s="270" t="str">
        <f>IF($E352=$E351,IF(AC351=".",IF(MAX($Q352:AA352,0)=OPER!$AA447,".",IF(OPER!$AB447&lt;=HOUR(AC$7),MAX($Q352:AA352,0)+1,".")),","),IF(MAX($Q352:AA352,0)=OPER!$AA447,".",IF(OPER!$AB447&lt;=HOUR(AC$7),MAX($Q352:AA352,0)+1,".")))</f>
        <v>,</v>
      </c>
      <c r="AC352" s="271" t="str">
        <f>IF($E352=$E351,IF(AD351=".",IF(MAX($Q352:AB352,0)=OPER!$AA447,".",IF(OPER!$AB447&lt;=HOUR(AD$7),MAX($Q352:AB352,0)+1,".")),","),IF(MAX($Q352:AB352,0)=OPER!$AA447,".",IF(OPER!$AB447&lt;=HOUR(AD$7),MAX($Q352:AB352,0)+1,".")))</f>
        <v>,</v>
      </c>
      <c r="AD352" s="269" t="str">
        <f>IF($E352=$E351,IF(AE351=".",IF(MAX($Q352:AC352,0)=OPER!$AA447,".",IF(OPER!$AB447&lt;=HOUR(AE$7),MAX($Q352:AC352,0)+1,".")),","),IF(MAX($Q352:AC352,0)=OPER!$AA447,".",IF(OPER!$AB447&lt;=HOUR(AE$7),MAX($Q352:AC352,0)+1,".")))</f>
        <v>,</v>
      </c>
      <c r="AE352" s="269" t="str">
        <f>IF($E352=$E351,IF(AF351=".",IF(MAX($Q352:AD352,0)=OPER!$AA447,".",IF(OPER!$AB447&lt;=HOUR(AF$7),MAX($Q352:AD352,0)+1,".")),","),IF(MAX($Q352:AD352,0)=OPER!$AA447,".",IF(OPER!$AB447&lt;=HOUR(AF$7),MAX($Q352:AD352,0)+1,".")))</f>
        <v>,</v>
      </c>
      <c r="AF352" s="270" t="str">
        <f>IF($E352=$E351,IF(AG351=".",IF(MAX($Q352:AE352,0)=OPER!$AA447,".",IF(OPER!$AB447&lt;=HOUR(AG$7),MAX($Q352:AE352,0)+1,".")),","),IF(MAX($Q352:AE352,0)=OPER!$AA447,".",IF(OPER!$AB447&lt;=HOUR(AG$7),MAX($Q352:AE352,0)+1,".")))</f>
        <v>,</v>
      </c>
      <c r="AG352" s="271" t="str">
        <f>IF($E352=$E351,IF(AH351=".",IF(MAX($Q352:AF352,0)=OPER!$AA447,".",IF(OPER!$AB447&lt;=HOUR(AH$7),MAX($Q352:AF352,0)+1,".")),","),IF(MAX($Q352:AF352,0)=OPER!$AA447,".",IF(OPER!$AB447&lt;=HOUR(AH$7),MAX($Q352:AF352,0)+1,".")))</f>
        <v>,</v>
      </c>
      <c r="AH352" s="269" t="str">
        <f>IF($E352=$E351,IF(AI351=".",IF(MAX($Q352:AG352,0)=OPER!$AA447,".",IF(OPER!$AB447&lt;=HOUR(AI$7),MAX($Q352:AG352,0)+1,".")),","),IF(MAX($Q352:AG352,0)=OPER!$AA447,".",IF(OPER!$AB447&lt;=HOUR(AI$7),MAX($Q352:AG352,0)+1,".")))</f>
        <v>,</v>
      </c>
      <c r="AI352" s="269" t="str">
        <f>IF($E352=$E351,IF(AJ351=".",IF(MAX($Q352:AH352,0)=OPER!$AA447,".",IF(OPER!$AB447&lt;=HOUR(AJ$7),MAX($Q352:AH352,0)+1,".")),","),IF(MAX($Q352:AH352,0)=OPER!$AA447,".",IF(OPER!$AB447&lt;=HOUR(AJ$7),MAX($Q352:AH352,0)+1,".")))</f>
        <v>,</v>
      </c>
      <c r="AJ352" s="270" t="str">
        <f>IF($E352=$E351,IF(AK351=".",IF(MAX($Q352:AI352,0)=OPER!$AA447,".",IF(OPER!$AB447&lt;=HOUR(AK$7),MAX($Q352:AI352,0)+1,".")),","),IF(MAX($Q352:AI352,0)=OPER!$AA447,".",IF(OPER!$AB447&lt;=HOUR(AK$7),MAX($Q352:AI352,0)+1,".")))</f>
        <v>,</v>
      </c>
      <c r="AK352" s="271" t="str">
        <f>IF($E352=$E351,IF(AL351=".",IF(MAX($Q352:AJ352,0)=OPER!$AA447,".",IF(OPER!$AB447&lt;=HOUR(AL$7),MAX($Q352:AJ352,0)+1,".")),","),IF(MAX($Q352:AJ352,0)=OPER!$AA447,".",IF(OPER!$AB447&lt;=HOUR(AL$7),MAX($Q352:AJ352,0)+1,".")))</f>
        <v>,</v>
      </c>
      <c r="AL352" s="269" t="str">
        <f>IF($E352=$E351,IF(AM351=".",IF(MAX($Q352:AK352,0)=OPER!$AA447,".",IF(OPER!$AB447&lt;=HOUR(AM$7),MAX($Q352:AK352,0)+1,".")),","),IF(MAX($Q352:AK352,0)=OPER!$AA447,".",IF(OPER!$AB447&lt;=HOUR(AM$7),MAX($Q352:AK352,0)+1,".")))</f>
        <v>,</v>
      </c>
      <c r="AM352" s="269" t="str">
        <f>IF($E352=$E351,IF(AN351=".",IF(MAX($Q352:AL352,0)=OPER!$AA447,".",IF(OPER!$AB447&lt;=HOUR(AN$7),MAX($Q352:AL352,0)+1,".")),","),IF(MAX($Q352:AL352,0)=OPER!$AA447,".",IF(OPER!$AB447&lt;=HOUR(AN$7),MAX($Q352:AL352,0)+1,".")))</f>
        <v>,</v>
      </c>
      <c r="AN352" s="270" t="str">
        <f>IF($E352=$E351,IF(AO351=".",IF(MAX($Q352:AM352,0)=OPER!$AA447,".",IF(OPER!$AB447&lt;=HOUR(AO$7),MAX($Q352:AM352,0)+1,".")),","),IF(MAX($Q352:AM352,0)=OPER!$AA447,".",IF(OPER!$AB447&lt;=HOUR(AO$7),MAX($Q352:AM352,0)+1,".")))</f>
        <v>,</v>
      </c>
      <c r="AO352" s="271" t="str">
        <f>IF($E352=$E351,IF(AP351=".",IF(MAX($Q352:AN352,0)=OPER!$AA447,".",IF(OPER!$AB447&lt;=HOUR(AP$7),MAX($Q352:AN352,0)+1,".")),","),IF(MAX($Q352:AN352,0)=OPER!$AA447,".",IF(OPER!$AB447&lt;=HOUR(AP$7),MAX($Q352:AN352,0)+1,".")))</f>
        <v>,</v>
      </c>
      <c r="AP352" s="269" t="str">
        <f>IF($E352=$E351,IF(AQ351=".",IF(MAX($Q352:AO352,0)=OPER!$AA447,".",IF(OPER!$AB447&lt;=HOUR(AQ$7),MAX($Q352:AO352,0)+1,".")),","),IF(MAX($Q352:AO352,0)=OPER!$AA447,".",IF(OPER!$AB447&lt;=HOUR(AQ$7),MAX($Q352:AO352,0)+1,".")))</f>
        <v>,</v>
      </c>
      <c r="AQ352" s="269" t="str">
        <f>IF($E352=$E351,IF(AR351=".",IF(MAX($Q352:AP352,0)=OPER!$AA447,".",IF(OPER!$AB447&lt;=HOUR(AR$7),MAX($Q352:AP352,0)+1,".")),","),IF(MAX($Q352:AP352,0)=OPER!$AA447,".",IF(OPER!$AB447&lt;=HOUR(AR$7),MAX($Q352:AP352,0)+1,".")))</f>
        <v>,</v>
      </c>
      <c r="AR352" s="270" t="str">
        <f>IF($E352=$E351,IF(AS351=".",IF(MAX($Q352:AQ352,0)=OPER!$AA447,".",IF(OPER!$AB447&lt;=HOUR(AS$7),MAX($Q352:AQ352,0)+1,".")),","),IF(MAX($Q352:AQ352,0)=OPER!$AA447,".",IF(OPER!$AB447&lt;=HOUR(AS$7),MAX($Q352:AQ352,0)+1,".")))</f>
        <v>,</v>
      </c>
      <c r="AS352" s="271" t="str">
        <f>IF($E352=$E351,IF(AT351=".",IF(MAX($Q352:AR352,0)=OPER!$AA447,".",IF(OPER!$AB447&lt;=HOUR(AT$7),MAX($Q352:AR352,0)+1,".")),","),IF(MAX($Q352:AR352,0)=OPER!$AA447,".",IF(OPER!$AB447&lt;=HOUR(AT$7),MAX($Q352:AR352,0)+1,".")))</f>
        <v>,</v>
      </c>
      <c r="AT352" s="269" t="str">
        <f>IF($E352=$E351,IF(AU351=".",IF(MAX($Q352:AS352,0)=OPER!$AA447,".",IF(OPER!$AB447&lt;=HOUR(AU$7),MAX($Q352:AS352,0)+1,".")),","),IF(MAX($Q352:AS352,0)=OPER!$AA447,".",IF(OPER!$AB447&lt;=HOUR(AU$7),MAX($Q352:AS352,0)+1,".")))</f>
        <v>,</v>
      </c>
      <c r="AU352" s="269" t="str">
        <f>IF($E352=$E351,IF(AV351=".",IF(MAX($Q352:AT352,0)=OPER!$AA447,".",IF(OPER!$AB447&lt;=HOUR(AV$7),MAX($Q352:AT352,0)+1,".")),","),IF(MAX($Q352:AT352,0)=OPER!$AA447,".",IF(OPER!$AB447&lt;=HOUR(AV$7),MAX($Q352:AT352,0)+1,".")))</f>
        <v>,</v>
      </c>
      <c r="AV352" s="270" t="str">
        <f>IF($E352=$E351,IF(AW351=".",IF(MAX($Q352:AU352,0)=OPER!$AA447,".",IF(OPER!$AB447&lt;=HOUR(AW$7),MAX($Q352:AU352,0)+1,".")),","),IF(MAX($Q352:AU352,0)=OPER!$AA447,".",IF(OPER!$AB447&lt;=HOUR(AW$7),MAX($Q352:AU352,0)+1,".")))</f>
        <v>,</v>
      </c>
      <c r="AW352" s="271" t="str">
        <f>IF($E352=$E351,IF(AX351=".",IF(MAX($Q352:AV352,0)=OPER!$AA447,".",IF(OPER!$AB447&lt;=HOUR(AX$7),MAX($Q352:AV352,0)+1,".")),","),IF(MAX($Q352:AV352,0)=OPER!$AA447,".",IF(OPER!$AB447&lt;=HOUR(AX$7),MAX($Q352:AV352,0)+1,".")))</f>
        <v>,</v>
      </c>
      <c r="AX352" s="269" t="str">
        <f>IF($E352=$E351,IF(AY351=".",IF(MAX($Q352:AW352,0)=OPER!$AA447,".",IF(OPER!$AB447&lt;=HOUR(AY$7),MAX($Q352:AW352,0)+1,".")),","),IF(MAX($Q352:AW352,0)=OPER!$AA447,".",IF(OPER!$AB447&lt;=HOUR(AY$7),MAX($Q352:AW352,0)+1,".")))</f>
        <v>,</v>
      </c>
      <c r="AY352" s="269" t="str">
        <f>IF($E352=$E351,IF(AZ351=".",IF(MAX($Q352:AX352,0)=OPER!$AA447,".",IF(OPER!$AB447&lt;=HOUR(AZ$7),MAX($Q352:AX352,0)+1,".")),","),IF(MAX($Q352:AX352,0)=OPER!$AA447,".",IF(OPER!$AB447&lt;=HOUR(AZ$7),MAX($Q352:AX352,0)+1,".")))</f>
        <v>,</v>
      </c>
      <c r="AZ352" s="270" t="str">
        <f>IF($E352=$E351,IF(BA351=".",IF(MAX($Q352:AY352,0)=OPER!$AA447,".",IF(OPER!$AB447&lt;=HOUR(BA$7),MAX($Q352:AY352,0)+1,".")),","),IF(MAX($Q352:AY352,0)=OPER!$AA447,".",IF(OPER!$AB447&lt;=HOUR(BA$7),MAX($Q352:AY352,0)+1,".")))</f>
        <v>,</v>
      </c>
      <c r="BA352" s="30">
        <f>+OPER!AK346</f>
        <v>0</v>
      </c>
    </row>
    <row r="353" spans="1:53" ht="59.8" x14ac:dyDescent="0.2">
      <c r="A353" s="282" t="str">
        <f>IF(OPER!AF347=0,"",OPER!AF347)</f>
        <v/>
      </c>
      <c r="B353" s="109" t="str">
        <f>IF(OPER!V347=0,"",OPER!V347)</f>
        <v/>
      </c>
      <c r="C353" s="71" t="str">
        <f>IF(OPER!U347 = 0,"", OPER!U347)</f>
        <v/>
      </c>
      <c r="D353" s="30" t="str">
        <f t="shared" si="22"/>
        <v/>
      </c>
      <c r="E353" s="262" t="str">
        <f>IF(OPER!X347 = 0,"",OPER!X347)</f>
        <v/>
      </c>
      <c r="F353" s="262" t="str">
        <f>IF(OPER!I347 = 0,"",OPER!I347)</f>
        <v/>
      </c>
      <c r="G353" s="263" t="str">
        <f>IF(OPER!C347=0,"",OPER!C347)</f>
        <v/>
      </c>
      <c r="H353" s="30" t="str">
        <f>IF(OPER!R347 = 0,"",OPER!R347)</f>
        <v/>
      </c>
      <c r="I353" s="30" t="str">
        <f>IF(OPER!F347=0,"", OPER!F347)</f>
        <v/>
      </c>
      <c r="J353" s="108" t="str">
        <f>IF(OPER!G347=0,"",OPER!G347)</f>
        <v/>
      </c>
      <c r="K353" s="250">
        <f>+OPER!R347</f>
        <v>0</v>
      </c>
      <c r="L353" s="262">
        <f t="shared" si="23"/>
        <v>0</v>
      </c>
      <c r="M353" s="250">
        <f t="shared" si="24"/>
        <v>0</v>
      </c>
      <c r="N353" s="205" t="str">
        <f>IF(OPER!A347=0,"",OPER!A347)</f>
        <v/>
      </c>
      <c r="O353" s="73" t="str">
        <f>IF(OPER!AJ2203=0,"",OPER!AJ2203)</f>
        <v/>
      </c>
      <c r="P353" s="264" t="str">
        <f>IF(OPER!AH347="EJECUTADO","SI",IF(OPER!AH347="NO EJECUTADO","NO",""))</f>
        <v/>
      </c>
      <c r="Q353" s="264" t="str">
        <f>IF(OPER!AN347="EJECUTADO","SI",IF(OPER!AN347="NO EJECUTADO","NO",""))</f>
        <v/>
      </c>
      <c r="R353" s="221" t="str">
        <f>IFERROR(VLOOKUP(OPER!Z347,OPER!$AU$490:$AV$577,2,0),"NO ASIGNADO")</f>
        <v>NO ASIGNADO</v>
      </c>
      <c r="S353" s="6">
        <f>+OPER!AG347</f>
        <v>0</v>
      </c>
      <c r="T353" s="268" t="str">
        <f>IF($E353=$E352,IF(U352=".",IF(MAX($Q353:Q353,0)=OPER!$AA448,".",IF(OPER!$AB448&lt;=HOUR(U$7),MAX($Q353:Q353,0)+1,".")),","),IF(MAX($Q353:Q353,0)=OPER!$AA448,".",IF(OPER!$AB448&lt;=HOUR(U$7),MAX($Q353:Q353,0)+1,".")))</f>
        <v>,</v>
      </c>
      <c r="U353" s="269" t="str">
        <f>IF($E353=$E352,IF(V352=".",IF(MAX($Q353:T353,0)=OPER!$AA448,".",IF(OPER!$AB448&lt;=HOUR(V$7),MAX($Q353:T353,0)+1,".")),","),IF(MAX($Q353:T353,0)=OPER!$AA448,".",IF(OPER!$AB448&lt;=HOUR(V$7),MAX($Q353:T353,0)+1,".")))</f>
        <v>,</v>
      </c>
      <c r="V353" s="269" t="str">
        <f>IF($E353=$E352,IF(W352=".",IF(MAX($Q353:U353,0)=OPER!$AA448,".",IF(OPER!$AB448&lt;=HOUR(W$7),MAX($Q353:U353,0)+1,".")),","),IF(MAX($Q353:U353,0)=OPER!$AA448,".",IF(OPER!$AB448&lt;=HOUR(W$7),MAX($Q353:U353,0)+1,".")))</f>
        <v>,</v>
      </c>
      <c r="W353" s="269" t="str">
        <f>IF($E353=$E352,IF(X352=".",IF(MAX($Q353:V353,0)=OPER!$AA448,".",IF(OPER!$AB448&lt;=HOUR(X$7),MAX($Q353:V353,0)+1,".")),","),IF(MAX($Q353:V353,0)=OPER!$AA448,".",IF(OPER!$AB448&lt;=HOUR(X$7),MAX($Q353:V353,0)+1,".")))</f>
        <v>,</v>
      </c>
      <c r="X353" s="270" t="str">
        <f>IF($E353=$E352,IF(Y352=".",IF(MAX($Q353:W353,0)=OPER!$AA448,".",IF(OPER!$AB448&lt;=HOUR(Y$7),MAX($Q353:W353,0)+1,".")),","),IF(MAX($Q353:W353,0)=OPER!$AA448,".",IF(OPER!$AB448&lt;=HOUR(Y$7),MAX($Q353:W353,0)+1,".")))</f>
        <v>,</v>
      </c>
      <c r="Y353" s="271" t="str">
        <f>IF($E353=$E352,IF(Z352=".",IF(MAX($Q353:X353,0)=OPER!$AA448,".",IF(OPER!$AB448&lt;=HOUR(Z$7),MAX($Q353:X353,0)+1,".")),","),IF(MAX($Q353:X353,0)=OPER!$AA448,".",IF(OPER!$AB448&lt;=HOUR(Z$7),MAX($Q353:X353,0)+1,".")))</f>
        <v>,</v>
      </c>
      <c r="Z353" s="269" t="str">
        <f>IF($E353=$E352,IF(AA352=".",IF(MAX($Q353:Y353,0)=OPER!$AA448,".",IF(OPER!$AB448&lt;=HOUR(AA$7),MAX($Q353:Y353,0)+1,".")),","),IF(MAX($Q353:Y353,0)=OPER!$AA448,".",IF(OPER!$AB448&lt;=HOUR(AA$7),MAX($Q353:Y353,0)+1,".")))</f>
        <v>,</v>
      </c>
      <c r="AA353" s="269" t="str">
        <f>IF($E353=$E352,IF(AB352=".",IF(MAX($Q353:Z353,0)=OPER!$AA448,".",IF(OPER!$AB448&lt;=HOUR(AB$7),MAX($Q353:Z353,0)+1,".")),","),IF(MAX($Q353:Z353,0)=OPER!$AA448,".",IF(OPER!$AB448&lt;=HOUR(AB$7),MAX($Q353:Z353,0)+1,".")))</f>
        <v>,</v>
      </c>
      <c r="AB353" s="270" t="str">
        <f>IF($E353=$E352,IF(AC352=".",IF(MAX($Q353:AA353,0)=OPER!$AA448,".",IF(OPER!$AB448&lt;=HOUR(AC$7),MAX($Q353:AA353,0)+1,".")),","),IF(MAX($Q353:AA353,0)=OPER!$AA448,".",IF(OPER!$AB448&lt;=HOUR(AC$7),MAX($Q353:AA353,0)+1,".")))</f>
        <v>,</v>
      </c>
      <c r="AC353" s="271" t="str">
        <f>IF($E353=$E352,IF(AD352=".",IF(MAX($Q353:AB353,0)=OPER!$AA448,".",IF(OPER!$AB448&lt;=HOUR(AD$7),MAX($Q353:AB353,0)+1,".")),","),IF(MAX($Q353:AB353,0)=OPER!$AA448,".",IF(OPER!$AB448&lt;=HOUR(AD$7),MAX($Q353:AB353,0)+1,".")))</f>
        <v>,</v>
      </c>
      <c r="AD353" s="269" t="str">
        <f>IF($E353=$E352,IF(AE352=".",IF(MAX($Q353:AC353,0)=OPER!$AA448,".",IF(OPER!$AB448&lt;=HOUR(AE$7),MAX($Q353:AC353,0)+1,".")),","),IF(MAX($Q353:AC353,0)=OPER!$AA448,".",IF(OPER!$AB448&lt;=HOUR(AE$7),MAX($Q353:AC353,0)+1,".")))</f>
        <v>,</v>
      </c>
      <c r="AE353" s="269" t="str">
        <f>IF($E353=$E352,IF(AF352=".",IF(MAX($Q353:AD353,0)=OPER!$AA448,".",IF(OPER!$AB448&lt;=HOUR(AF$7),MAX($Q353:AD353,0)+1,".")),","),IF(MAX($Q353:AD353,0)=OPER!$AA448,".",IF(OPER!$AB448&lt;=HOUR(AF$7),MAX($Q353:AD353,0)+1,".")))</f>
        <v>,</v>
      </c>
      <c r="AF353" s="270" t="str">
        <f>IF($E353=$E352,IF(AG352=".",IF(MAX($Q353:AE353,0)=OPER!$AA448,".",IF(OPER!$AB448&lt;=HOUR(AG$7),MAX($Q353:AE353,0)+1,".")),","),IF(MAX($Q353:AE353,0)=OPER!$AA448,".",IF(OPER!$AB448&lt;=HOUR(AG$7),MAX($Q353:AE353,0)+1,".")))</f>
        <v>,</v>
      </c>
      <c r="AG353" s="271" t="str">
        <f>IF($E353=$E352,IF(AH352=".",IF(MAX($Q353:AF353,0)=OPER!$AA448,".",IF(OPER!$AB448&lt;=HOUR(AH$7),MAX($Q353:AF353,0)+1,".")),","),IF(MAX($Q353:AF353,0)=OPER!$AA448,".",IF(OPER!$AB448&lt;=HOUR(AH$7),MAX($Q353:AF353,0)+1,".")))</f>
        <v>,</v>
      </c>
      <c r="AH353" s="269" t="str">
        <f>IF($E353=$E352,IF(AI352=".",IF(MAX($Q353:AG353,0)=OPER!$AA448,".",IF(OPER!$AB448&lt;=HOUR(AI$7),MAX($Q353:AG353,0)+1,".")),","),IF(MAX($Q353:AG353,0)=OPER!$AA448,".",IF(OPER!$AB448&lt;=HOUR(AI$7),MAX($Q353:AG353,0)+1,".")))</f>
        <v>,</v>
      </c>
      <c r="AI353" s="269" t="str">
        <f>IF($E353=$E352,IF(AJ352=".",IF(MAX($Q353:AH353,0)=OPER!$AA448,".",IF(OPER!$AB448&lt;=HOUR(AJ$7),MAX($Q353:AH353,0)+1,".")),","),IF(MAX($Q353:AH353,0)=OPER!$AA448,".",IF(OPER!$AB448&lt;=HOUR(AJ$7),MAX($Q353:AH353,0)+1,".")))</f>
        <v>,</v>
      </c>
      <c r="AJ353" s="270" t="str">
        <f>IF($E353=$E352,IF(AK352=".",IF(MAX($Q353:AI353,0)=OPER!$AA448,".",IF(OPER!$AB448&lt;=HOUR(AK$7),MAX($Q353:AI353,0)+1,".")),","),IF(MAX($Q353:AI353,0)=OPER!$AA448,".",IF(OPER!$AB448&lt;=HOUR(AK$7),MAX($Q353:AI353,0)+1,".")))</f>
        <v>,</v>
      </c>
      <c r="AK353" s="271" t="str">
        <f>IF($E353=$E352,IF(AL352=".",IF(MAX($Q353:AJ353,0)=OPER!$AA448,".",IF(OPER!$AB448&lt;=HOUR(AL$7),MAX($Q353:AJ353,0)+1,".")),","),IF(MAX($Q353:AJ353,0)=OPER!$AA448,".",IF(OPER!$AB448&lt;=HOUR(AL$7),MAX($Q353:AJ353,0)+1,".")))</f>
        <v>,</v>
      </c>
      <c r="AL353" s="269" t="str">
        <f>IF($E353=$E352,IF(AM352=".",IF(MAX($Q353:AK353,0)=OPER!$AA448,".",IF(OPER!$AB448&lt;=HOUR(AM$7),MAX($Q353:AK353,0)+1,".")),","),IF(MAX($Q353:AK353,0)=OPER!$AA448,".",IF(OPER!$AB448&lt;=HOUR(AM$7),MAX($Q353:AK353,0)+1,".")))</f>
        <v>,</v>
      </c>
      <c r="AM353" s="269" t="str">
        <f>IF($E353=$E352,IF(AN352=".",IF(MAX($Q353:AL353,0)=OPER!$AA448,".",IF(OPER!$AB448&lt;=HOUR(AN$7),MAX($Q353:AL353,0)+1,".")),","),IF(MAX($Q353:AL353,0)=OPER!$AA448,".",IF(OPER!$AB448&lt;=HOUR(AN$7),MAX($Q353:AL353,0)+1,".")))</f>
        <v>,</v>
      </c>
      <c r="AN353" s="270" t="str">
        <f>IF($E353=$E352,IF(AO352=".",IF(MAX($Q353:AM353,0)=OPER!$AA448,".",IF(OPER!$AB448&lt;=HOUR(AO$7),MAX($Q353:AM353,0)+1,".")),","),IF(MAX($Q353:AM353,0)=OPER!$AA448,".",IF(OPER!$AB448&lt;=HOUR(AO$7),MAX($Q353:AM353,0)+1,".")))</f>
        <v>,</v>
      </c>
      <c r="AO353" s="271" t="str">
        <f>IF($E353=$E352,IF(AP352=".",IF(MAX($Q353:AN353,0)=OPER!$AA448,".",IF(OPER!$AB448&lt;=HOUR(AP$7),MAX($Q353:AN353,0)+1,".")),","),IF(MAX($Q353:AN353,0)=OPER!$AA448,".",IF(OPER!$AB448&lt;=HOUR(AP$7),MAX($Q353:AN353,0)+1,".")))</f>
        <v>,</v>
      </c>
      <c r="AP353" s="269" t="str">
        <f>IF($E353=$E352,IF(AQ352=".",IF(MAX($Q353:AO353,0)=OPER!$AA448,".",IF(OPER!$AB448&lt;=HOUR(AQ$7),MAX($Q353:AO353,0)+1,".")),","),IF(MAX($Q353:AO353,0)=OPER!$AA448,".",IF(OPER!$AB448&lt;=HOUR(AQ$7),MAX($Q353:AO353,0)+1,".")))</f>
        <v>,</v>
      </c>
      <c r="AQ353" s="269" t="str">
        <f>IF($E353=$E352,IF(AR352=".",IF(MAX($Q353:AP353,0)=OPER!$AA448,".",IF(OPER!$AB448&lt;=HOUR(AR$7),MAX($Q353:AP353,0)+1,".")),","),IF(MAX($Q353:AP353,0)=OPER!$AA448,".",IF(OPER!$AB448&lt;=HOUR(AR$7),MAX($Q353:AP353,0)+1,".")))</f>
        <v>,</v>
      </c>
      <c r="AR353" s="270" t="str">
        <f>IF($E353=$E352,IF(AS352=".",IF(MAX($Q353:AQ353,0)=OPER!$AA448,".",IF(OPER!$AB448&lt;=HOUR(AS$7),MAX($Q353:AQ353,0)+1,".")),","),IF(MAX($Q353:AQ353,0)=OPER!$AA448,".",IF(OPER!$AB448&lt;=HOUR(AS$7),MAX($Q353:AQ353,0)+1,".")))</f>
        <v>,</v>
      </c>
      <c r="AS353" s="271" t="str">
        <f>IF($E353=$E352,IF(AT352=".",IF(MAX($Q353:AR353,0)=OPER!$AA448,".",IF(OPER!$AB448&lt;=HOUR(AT$7),MAX($Q353:AR353,0)+1,".")),","),IF(MAX($Q353:AR353,0)=OPER!$AA448,".",IF(OPER!$AB448&lt;=HOUR(AT$7),MAX($Q353:AR353,0)+1,".")))</f>
        <v>,</v>
      </c>
      <c r="AT353" s="269" t="str">
        <f>IF($E353=$E352,IF(AU352=".",IF(MAX($Q353:AS353,0)=OPER!$AA448,".",IF(OPER!$AB448&lt;=HOUR(AU$7),MAX($Q353:AS353,0)+1,".")),","),IF(MAX($Q353:AS353,0)=OPER!$AA448,".",IF(OPER!$AB448&lt;=HOUR(AU$7),MAX($Q353:AS353,0)+1,".")))</f>
        <v>,</v>
      </c>
      <c r="AU353" s="269" t="str">
        <f>IF($E353=$E352,IF(AV352=".",IF(MAX($Q353:AT353,0)=OPER!$AA448,".",IF(OPER!$AB448&lt;=HOUR(AV$7),MAX($Q353:AT353,0)+1,".")),","),IF(MAX($Q353:AT353,0)=OPER!$AA448,".",IF(OPER!$AB448&lt;=HOUR(AV$7),MAX($Q353:AT353,0)+1,".")))</f>
        <v>,</v>
      </c>
      <c r="AV353" s="270" t="str">
        <f>IF($E353=$E352,IF(AW352=".",IF(MAX($Q353:AU353,0)=OPER!$AA448,".",IF(OPER!$AB448&lt;=HOUR(AW$7),MAX($Q353:AU353,0)+1,".")),","),IF(MAX($Q353:AU353,0)=OPER!$AA448,".",IF(OPER!$AB448&lt;=HOUR(AW$7),MAX($Q353:AU353,0)+1,".")))</f>
        <v>,</v>
      </c>
      <c r="AW353" s="271" t="str">
        <f>IF($E353=$E352,IF(AX352=".",IF(MAX($Q353:AV353,0)=OPER!$AA448,".",IF(OPER!$AB448&lt;=HOUR(AX$7),MAX($Q353:AV353,0)+1,".")),","),IF(MAX($Q353:AV353,0)=OPER!$AA448,".",IF(OPER!$AB448&lt;=HOUR(AX$7),MAX($Q353:AV353,0)+1,".")))</f>
        <v>,</v>
      </c>
      <c r="AX353" s="269" t="str">
        <f>IF($E353=$E352,IF(AY352=".",IF(MAX($Q353:AW353,0)=OPER!$AA448,".",IF(OPER!$AB448&lt;=HOUR(AY$7),MAX($Q353:AW353,0)+1,".")),","),IF(MAX($Q353:AW353,0)=OPER!$AA448,".",IF(OPER!$AB448&lt;=HOUR(AY$7),MAX($Q353:AW353,0)+1,".")))</f>
        <v>,</v>
      </c>
      <c r="AY353" s="269" t="str">
        <f>IF($E353=$E352,IF(AZ352=".",IF(MAX($Q353:AX353,0)=OPER!$AA448,".",IF(OPER!$AB448&lt;=HOUR(AZ$7),MAX($Q353:AX353,0)+1,".")),","),IF(MAX($Q353:AX353,0)=OPER!$AA448,".",IF(OPER!$AB448&lt;=HOUR(AZ$7),MAX($Q353:AX353,0)+1,".")))</f>
        <v>,</v>
      </c>
      <c r="AZ353" s="270" t="str">
        <f>IF($E353=$E352,IF(BA352=".",IF(MAX($Q353:AY353,0)=OPER!$AA448,".",IF(OPER!$AB448&lt;=HOUR(BA$7),MAX($Q353:AY353,0)+1,".")),","),IF(MAX($Q353:AY353,0)=OPER!$AA448,".",IF(OPER!$AB448&lt;=HOUR(BA$7),MAX($Q353:AY353,0)+1,".")))</f>
        <v>,</v>
      </c>
      <c r="BA353" s="30">
        <f>+OPER!AK347</f>
        <v>0</v>
      </c>
    </row>
    <row r="354" spans="1:53" ht="59.8" x14ac:dyDescent="0.2">
      <c r="A354" s="282" t="str">
        <f>IF(OPER!AF348=0,"",OPER!AF348)</f>
        <v/>
      </c>
      <c r="B354" s="109" t="str">
        <f>IF(OPER!V348=0,"",OPER!V348)</f>
        <v/>
      </c>
      <c r="C354" s="71" t="str">
        <f>IF(OPER!U348 = 0,"", OPER!U348)</f>
        <v/>
      </c>
      <c r="D354" s="30" t="str">
        <f t="shared" si="22"/>
        <v/>
      </c>
      <c r="E354" s="262" t="str">
        <f>IF(OPER!X348 = 0,"",OPER!X348)</f>
        <v/>
      </c>
      <c r="F354" s="262" t="str">
        <f>IF(OPER!I348 = 0,"",OPER!I348)</f>
        <v/>
      </c>
      <c r="G354" s="263" t="str">
        <f>IF(OPER!C348=0,"",OPER!C348)</f>
        <v/>
      </c>
      <c r="H354" s="30" t="str">
        <f>IF(OPER!R348 = 0,"",OPER!R348)</f>
        <v/>
      </c>
      <c r="I354" s="30" t="str">
        <f>IF(OPER!F348=0,"", OPER!F348)</f>
        <v/>
      </c>
      <c r="J354" s="108" t="str">
        <f>IF(OPER!G348=0,"",OPER!G348)</f>
        <v/>
      </c>
      <c r="K354" s="250">
        <f>+OPER!R348</f>
        <v>0</v>
      </c>
      <c r="L354" s="262">
        <f t="shared" si="23"/>
        <v>0</v>
      </c>
      <c r="M354" s="250">
        <f t="shared" si="24"/>
        <v>0</v>
      </c>
      <c r="N354" s="205" t="str">
        <f>IF(OPER!A348=0,"",OPER!A348)</f>
        <v/>
      </c>
      <c r="O354" s="73" t="str">
        <f>IF(OPER!AJ2204=0,"",OPER!AJ2204)</f>
        <v/>
      </c>
      <c r="P354" s="264" t="str">
        <f>IF(OPER!AH348="EJECUTADO","SI",IF(OPER!AH348="NO EJECUTADO","NO",""))</f>
        <v/>
      </c>
      <c r="Q354" s="264" t="str">
        <f>IF(OPER!AN348="EJECUTADO","SI",IF(OPER!AN348="NO EJECUTADO","NO",""))</f>
        <v/>
      </c>
      <c r="R354" s="221" t="str">
        <f>IFERROR(VLOOKUP(OPER!Z348,OPER!$AU$490:$AV$577,2,0),"NO ASIGNADO")</f>
        <v>NO ASIGNADO</v>
      </c>
      <c r="S354" s="6">
        <f>+OPER!AG348</f>
        <v>0</v>
      </c>
      <c r="T354" s="268" t="str">
        <f>IF($E354=$E353,IF(U353=".",IF(MAX($Q354:Q354,0)=OPER!$AA449,".",IF(OPER!$AB449&lt;=HOUR(U$7),MAX($Q354:Q354,0)+1,".")),","),IF(MAX($Q354:Q354,0)=OPER!$AA449,".",IF(OPER!$AB449&lt;=HOUR(U$7),MAX($Q354:Q354,0)+1,".")))</f>
        <v>,</v>
      </c>
      <c r="U354" s="269" t="str">
        <f>IF($E354=$E353,IF(V353=".",IF(MAX($Q354:T354,0)=OPER!$AA449,".",IF(OPER!$AB449&lt;=HOUR(V$7),MAX($Q354:T354,0)+1,".")),","),IF(MAX($Q354:T354,0)=OPER!$AA449,".",IF(OPER!$AB449&lt;=HOUR(V$7),MAX($Q354:T354,0)+1,".")))</f>
        <v>,</v>
      </c>
      <c r="V354" s="269" t="str">
        <f>IF($E354=$E353,IF(W353=".",IF(MAX($Q354:U354,0)=OPER!$AA449,".",IF(OPER!$AB449&lt;=HOUR(W$7),MAX($Q354:U354,0)+1,".")),","),IF(MAX($Q354:U354,0)=OPER!$AA449,".",IF(OPER!$AB449&lt;=HOUR(W$7),MAX($Q354:U354,0)+1,".")))</f>
        <v>,</v>
      </c>
      <c r="W354" s="269" t="str">
        <f>IF($E354=$E353,IF(X353=".",IF(MAX($Q354:V354,0)=OPER!$AA449,".",IF(OPER!$AB449&lt;=HOUR(X$7),MAX($Q354:V354,0)+1,".")),","),IF(MAX($Q354:V354,0)=OPER!$AA449,".",IF(OPER!$AB449&lt;=HOUR(X$7),MAX($Q354:V354,0)+1,".")))</f>
        <v>,</v>
      </c>
      <c r="X354" s="270" t="str">
        <f>IF($E354=$E353,IF(Y353=".",IF(MAX($Q354:W354,0)=OPER!$AA449,".",IF(OPER!$AB449&lt;=HOUR(Y$7),MAX($Q354:W354,0)+1,".")),","),IF(MAX($Q354:W354,0)=OPER!$AA449,".",IF(OPER!$AB449&lt;=HOUR(Y$7),MAX($Q354:W354,0)+1,".")))</f>
        <v>,</v>
      </c>
      <c r="Y354" s="271" t="str">
        <f>IF($E354=$E353,IF(Z353=".",IF(MAX($Q354:X354,0)=OPER!$AA449,".",IF(OPER!$AB449&lt;=HOUR(Z$7),MAX($Q354:X354,0)+1,".")),","),IF(MAX($Q354:X354,0)=OPER!$AA449,".",IF(OPER!$AB449&lt;=HOUR(Z$7),MAX($Q354:X354,0)+1,".")))</f>
        <v>,</v>
      </c>
      <c r="Z354" s="269" t="str">
        <f>IF($E354=$E353,IF(AA353=".",IF(MAX($Q354:Y354,0)=OPER!$AA449,".",IF(OPER!$AB449&lt;=HOUR(AA$7),MAX($Q354:Y354,0)+1,".")),","),IF(MAX($Q354:Y354,0)=OPER!$AA449,".",IF(OPER!$AB449&lt;=HOUR(AA$7),MAX($Q354:Y354,0)+1,".")))</f>
        <v>,</v>
      </c>
      <c r="AA354" s="269" t="str">
        <f>IF($E354=$E353,IF(AB353=".",IF(MAX($Q354:Z354,0)=OPER!$AA449,".",IF(OPER!$AB449&lt;=HOUR(AB$7),MAX($Q354:Z354,0)+1,".")),","),IF(MAX($Q354:Z354,0)=OPER!$AA449,".",IF(OPER!$AB449&lt;=HOUR(AB$7),MAX($Q354:Z354,0)+1,".")))</f>
        <v>,</v>
      </c>
      <c r="AB354" s="270" t="str">
        <f>IF($E354=$E353,IF(AC353=".",IF(MAX($Q354:AA354,0)=OPER!$AA449,".",IF(OPER!$AB449&lt;=HOUR(AC$7),MAX($Q354:AA354,0)+1,".")),","),IF(MAX($Q354:AA354,0)=OPER!$AA449,".",IF(OPER!$AB449&lt;=HOUR(AC$7),MAX($Q354:AA354,0)+1,".")))</f>
        <v>,</v>
      </c>
      <c r="AC354" s="271" t="str">
        <f>IF($E354=$E353,IF(AD353=".",IF(MAX($Q354:AB354,0)=OPER!$AA449,".",IF(OPER!$AB449&lt;=HOUR(AD$7),MAX($Q354:AB354,0)+1,".")),","),IF(MAX($Q354:AB354,0)=OPER!$AA449,".",IF(OPER!$AB449&lt;=HOUR(AD$7),MAX($Q354:AB354,0)+1,".")))</f>
        <v>,</v>
      </c>
      <c r="AD354" s="269" t="str">
        <f>IF($E354=$E353,IF(AE353=".",IF(MAX($Q354:AC354,0)=OPER!$AA449,".",IF(OPER!$AB449&lt;=HOUR(AE$7),MAX($Q354:AC354,0)+1,".")),","),IF(MAX($Q354:AC354,0)=OPER!$AA449,".",IF(OPER!$AB449&lt;=HOUR(AE$7),MAX($Q354:AC354,0)+1,".")))</f>
        <v>,</v>
      </c>
      <c r="AE354" s="269" t="str">
        <f>IF($E354=$E353,IF(AF353=".",IF(MAX($Q354:AD354,0)=OPER!$AA449,".",IF(OPER!$AB449&lt;=HOUR(AF$7),MAX($Q354:AD354,0)+1,".")),","),IF(MAX($Q354:AD354,0)=OPER!$AA449,".",IF(OPER!$AB449&lt;=HOUR(AF$7),MAX($Q354:AD354,0)+1,".")))</f>
        <v>,</v>
      </c>
      <c r="AF354" s="270" t="str">
        <f>IF($E354=$E353,IF(AG353=".",IF(MAX($Q354:AE354,0)=OPER!$AA449,".",IF(OPER!$AB449&lt;=HOUR(AG$7),MAX($Q354:AE354,0)+1,".")),","),IF(MAX($Q354:AE354,0)=OPER!$AA449,".",IF(OPER!$AB449&lt;=HOUR(AG$7),MAX($Q354:AE354,0)+1,".")))</f>
        <v>,</v>
      </c>
      <c r="AG354" s="271" t="str">
        <f>IF($E354=$E353,IF(AH353=".",IF(MAX($Q354:AF354,0)=OPER!$AA449,".",IF(OPER!$AB449&lt;=HOUR(AH$7),MAX($Q354:AF354,0)+1,".")),","),IF(MAX($Q354:AF354,0)=OPER!$AA449,".",IF(OPER!$AB449&lt;=HOUR(AH$7),MAX($Q354:AF354,0)+1,".")))</f>
        <v>,</v>
      </c>
      <c r="AH354" s="269" t="str">
        <f>IF($E354=$E353,IF(AI353=".",IF(MAX($Q354:AG354,0)=OPER!$AA449,".",IF(OPER!$AB449&lt;=HOUR(AI$7),MAX($Q354:AG354,0)+1,".")),","),IF(MAX($Q354:AG354,0)=OPER!$AA449,".",IF(OPER!$AB449&lt;=HOUR(AI$7),MAX($Q354:AG354,0)+1,".")))</f>
        <v>,</v>
      </c>
      <c r="AI354" s="269" t="str">
        <f>IF($E354=$E353,IF(AJ353=".",IF(MAX($Q354:AH354,0)=OPER!$AA449,".",IF(OPER!$AB449&lt;=HOUR(AJ$7),MAX($Q354:AH354,0)+1,".")),","),IF(MAX($Q354:AH354,0)=OPER!$AA449,".",IF(OPER!$AB449&lt;=HOUR(AJ$7),MAX($Q354:AH354,0)+1,".")))</f>
        <v>,</v>
      </c>
      <c r="AJ354" s="270" t="str">
        <f>IF($E354=$E353,IF(AK353=".",IF(MAX($Q354:AI354,0)=OPER!$AA449,".",IF(OPER!$AB449&lt;=HOUR(AK$7),MAX($Q354:AI354,0)+1,".")),","),IF(MAX($Q354:AI354,0)=OPER!$AA449,".",IF(OPER!$AB449&lt;=HOUR(AK$7),MAX($Q354:AI354,0)+1,".")))</f>
        <v>,</v>
      </c>
      <c r="AK354" s="271" t="str">
        <f>IF($E354=$E353,IF(AL353=".",IF(MAX($Q354:AJ354,0)=OPER!$AA449,".",IF(OPER!$AB449&lt;=HOUR(AL$7),MAX($Q354:AJ354,0)+1,".")),","),IF(MAX($Q354:AJ354,0)=OPER!$AA449,".",IF(OPER!$AB449&lt;=HOUR(AL$7),MAX($Q354:AJ354,0)+1,".")))</f>
        <v>,</v>
      </c>
      <c r="AL354" s="269" t="str">
        <f>IF($E354=$E353,IF(AM353=".",IF(MAX($Q354:AK354,0)=OPER!$AA449,".",IF(OPER!$AB449&lt;=HOUR(AM$7),MAX($Q354:AK354,0)+1,".")),","),IF(MAX($Q354:AK354,0)=OPER!$AA449,".",IF(OPER!$AB449&lt;=HOUR(AM$7),MAX($Q354:AK354,0)+1,".")))</f>
        <v>,</v>
      </c>
      <c r="AM354" s="269" t="str">
        <f>IF($E354=$E353,IF(AN353=".",IF(MAX($Q354:AL354,0)=OPER!$AA449,".",IF(OPER!$AB449&lt;=HOUR(AN$7),MAX($Q354:AL354,0)+1,".")),","),IF(MAX($Q354:AL354,0)=OPER!$AA449,".",IF(OPER!$AB449&lt;=HOUR(AN$7),MAX($Q354:AL354,0)+1,".")))</f>
        <v>,</v>
      </c>
      <c r="AN354" s="270" t="str">
        <f>IF($E354=$E353,IF(AO353=".",IF(MAX($Q354:AM354,0)=OPER!$AA449,".",IF(OPER!$AB449&lt;=HOUR(AO$7),MAX($Q354:AM354,0)+1,".")),","),IF(MAX($Q354:AM354,0)=OPER!$AA449,".",IF(OPER!$AB449&lt;=HOUR(AO$7),MAX($Q354:AM354,0)+1,".")))</f>
        <v>,</v>
      </c>
      <c r="AO354" s="271" t="str">
        <f>IF($E354=$E353,IF(AP353=".",IF(MAX($Q354:AN354,0)=OPER!$AA449,".",IF(OPER!$AB449&lt;=HOUR(AP$7),MAX($Q354:AN354,0)+1,".")),","),IF(MAX($Q354:AN354,0)=OPER!$AA449,".",IF(OPER!$AB449&lt;=HOUR(AP$7),MAX($Q354:AN354,0)+1,".")))</f>
        <v>,</v>
      </c>
      <c r="AP354" s="269" t="str">
        <f>IF($E354=$E353,IF(AQ353=".",IF(MAX($Q354:AO354,0)=OPER!$AA449,".",IF(OPER!$AB449&lt;=HOUR(AQ$7),MAX($Q354:AO354,0)+1,".")),","),IF(MAX($Q354:AO354,0)=OPER!$AA449,".",IF(OPER!$AB449&lt;=HOUR(AQ$7),MAX($Q354:AO354,0)+1,".")))</f>
        <v>,</v>
      </c>
      <c r="AQ354" s="269" t="str">
        <f>IF($E354=$E353,IF(AR353=".",IF(MAX($Q354:AP354,0)=OPER!$AA449,".",IF(OPER!$AB449&lt;=HOUR(AR$7),MAX($Q354:AP354,0)+1,".")),","),IF(MAX($Q354:AP354,0)=OPER!$AA449,".",IF(OPER!$AB449&lt;=HOUR(AR$7),MAX($Q354:AP354,0)+1,".")))</f>
        <v>,</v>
      </c>
      <c r="AR354" s="270" t="str">
        <f>IF($E354=$E353,IF(AS353=".",IF(MAX($Q354:AQ354,0)=OPER!$AA449,".",IF(OPER!$AB449&lt;=HOUR(AS$7),MAX($Q354:AQ354,0)+1,".")),","),IF(MAX($Q354:AQ354,0)=OPER!$AA449,".",IF(OPER!$AB449&lt;=HOUR(AS$7),MAX($Q354:AQ354,0)+1,".")))</f>
        <v>,</v>
      </c>
      <c r="AS354" s="271" t="str">
        <f>IF($E354=$E353,IF(AT353=".",IF(MAX($Q354:AR354,0)=OPER!$AA449,".",IF(OPER!$AB449&lt;=HOUR(AT$7),MAX($Q354:AR354,0)+1,".")),","),IF(MAX($Q354:AR354,0)=OPER!$AA449,".",IF(OPER!$AB449&lt;=HOUR(AT$7),MAX($Q354:AR354,0)+1,".")))</f>
        <v>,</v>
      </c>
      <c r="AT354" s="269" t="str">
        <f>IF($E354=$E353,IF(AU353=".",IF(MAX($Q354:AS354,0)=OPER!$AA449,".",IF(OPER!$AB449&lt;=HOUR(AU$7),MAX($Q354:AS354,0)+1,".")),","),IF(MAX($Q354:AS354,0)=OPER!$AA449,".",IF(OPER!$AB449&lt;=HOUR(AU$7),MAX($Q354:AS354,0)+1,".")))</f>
        <v>,</v>
      </c>
      <c r="AU354" s="269" t="str">
        <f>IF($E354=$E353,IF(AV353=".",IF(MAX($Q354:AT354,0)=OPER!$AA449,".",IF(OPER!$AB449&lt;=HOUR(AV$7),MAX($Q354:AT354,0)+1,".")),","),IF(MAX($Q354:AT354,0)=OPER!$AA449,".",IF(OPER!$AB449&lt;=HOUR(AV$7),MAX($Q354:AT354,0)+1,".")))</f>
        <v>,</v>
      </c>
      <c r="AV354" s="270" t="str">
        <f>IF($E354=$E353,IF(AW353=".",IF(MAX($Q354:AU354,0)=OPER!$AA449,".",IF(OPER!$AB449&lt;=HOUR(AW$7),MAX($Q354:AU354,0)+1,".")),","),IF(MAX($Q354:AU354,0)=OPER!$AA449,".",IF(OPER!$AB449&lt;=HOUR(AW$7),MAX($Q354:AU354,0)+1,".")))</f>
        <v>,</v>
      </c>
      <c r="AW354" s="271" t="str">
        <f>IF($E354=$E353,IF(AX353=".",IF(MAX($Q354:AV354,0)=OPER!$AA449,".",IF(OPER!$AB449&lt;=HOUR(AX$7),MAX($Q354:AV354,0)+1,".")),","),IF(MAX($Q354:AV354,0)=OPER!$AA449,".",IF(OPER!$AB449&lt;=HOUR(AX$7),MAX($Q354:AV354,0)+1,".")))</f>
        <v>,</v>
      </c>
      <c r="AX354" s="269" t="str">
        <f>IF($E354=$E353,IF(AY353=".",IF(MAX($Q354:AW354,0)=OPER!$AA449,".",IF(OPER!$AB449&lt;=HOUR(AY$7),MAX($Q354:AW354,0)+1,".")),","),IF(MAX($Q354:AW354,0)=OPER!$AA449,".",IF(OPER!$AB449&lt;=HOUR(AY$7),MAX($Q354:AW354,0)+1,".")))</f>
        <v>,</v>
      </c>
      <c r="AY354" s="269" t="str">
        <f>IF($E354=$E353,IF(AZ353=".",IF(MAX($Q354:AX354,0)=OPER!$AA449,".",IF(OPER!$AB449&lt;=HOUR(AZ$7),MAX($Q354:AX354,0)+1,".")),","),IF(MAX($Q354:AX354,0)=OPER!$AA449,".",IF(OPER!$AB449&lt;=HOUR(AZ$7),MAX($Q354:AX354,0)+1,".")))</f>
        <v>,</v>
      </c>
      <c r="AZ354" s="270" t="str">
        <f>IF($E354=$E353,IF(BA353=".",IF(MAX($Q354:AY354,0)=OPER!$AA449,".",IF(OPER!$AB449&lt;=HOUR(BA$7),MAX($Q354:AY354,0)+1,".")),","),IF(MAX($Q354:AY354,0)=OPER!$AA449,".",IF(OPER!$AB449&lt;=HOUR(BA$7),MAX($Q354:AY354,0)+1,".")))</f>
        <v>,</v>
      </c>
      <c r="BA354" s="30">
        <f>+OPER!AK348</f>
        <v>0</v>
      </c>
    </row>
    <row r="355" spans="1:53" ht="59.8" x14ac:dyDescent="0.2">
      <c r="A355" s="282" t="str">
        <f>IF(OPER!AF349=0,"",OPER!AF349)</f>
        <v/>
      </c>
      <c r="B355" s="109" t="str">
        <f>IF(OPER!V349=0,"",OPER!V349)</f>
        <v/>
      </c>
      <c r="C355" s="71" t="str">
        <f>IF(OPER!U349 = 0,"", OPER!U349)</f>
        <v/>
      </c>
      <c r="D355" s="30" t="str">
        <f t="shared" si="22"/>
        <v/>
      </c>
      <c r="E355" s="262" t="str">
        <f>IF(OPER!X349 = 0,"",OPER!X349)</f>
        <v/>
      </c>
      <c r="F355" s="262" t="str">
        <f>IF(OPER!I349 = 0,"",OPER!I349)</f>
        <v/>
      </c>
      <c r="G355" s="263" t="str">
        <f>IF(OPER!C349=0,"",OPER!C349)</f>
        <v/>
      </c>
      <c r="H355" s="30" t="str">
        <f>IF(OPER!R349 = 0,"",OPER!R349)</f>
        <v/>
      </c>
      <c r="I355" s="30" t="str">
        <f>IF(OPER!F349=0,"", OPER!F349)</f>
        <v/>
      </c>
      <c r="J355" s="108" t="str">
        <f>IF(OPER!G349=0,"",OPER!G349)</f>
        <v/>
      </c>
      <c r="K355" s="250">
        <f>+OPER!R349</f>
        <v>0</v>
      </c>
      <c r="L355" s="262">
        <f t="shared" si="23"/>
        <v>0</v>
      </c>
      <c r="M355" s="250">
        <f t="shared" si="24"/>
        <v>0</v>
      </c>
      <c r="N355" s="205" t="str">
        <f>IF(OPER!A349=0,"",OPER!A349)</f>
        <v/>
      </c>
      <c r="O355" s="73" t="str">
        <f>IF(OPER!AJ2205=0,"",OPER!AJ2205)</f>
        <v/>
      </c>
      <c r="P355" s="264" t="str">
        <f>IF(OPER!AH349="EJECUTADO","SI",IF(OPER!AH349="NO EJECUTADO","NO",""))</f>
        <v/>
      </c>
      <c r="Q355" s="264" t="str">
        <f>IF(OPER!AN349="EJECUTADO","SI",IF(OPER!AN349="NO EJECUTADO","NO",""))</f>
        <v/>
      </c>
      <c r="R355" s="221" t="str">
        <f>IFERROR(VLOOKUP(OPER!Z349,OPER!$AU$490:$AV$577,2,0),"NO ASIGNADO")</f>
        <v>NO ASIGNADO</v>
      </c>
      <c r="S355" s="6">
        <f>+OPER!AG349</f>
        <v>0</v>
      </c>
      <c r="T355" s="268" t="str">
        <f>IF($E355=$E354,IF(U354=".",IF(MAX($Q355:Q355,0)=OPER!$AA450,".",IF(OPER!$AB450&lt;=HOUR(U$7),MAX($Q355:Q355,0)+1,".")),","),IF(MAX($Q355:Q355,0)=OPER!$AA450,".",IF(OPER!$AB450&lt;=HOUR(U$7),MAX($Q355:Q355,0)+1,".")))</f>
        <v>,</v>
      </c>
      <c r="U355" s="269" t="str">
        <f>IF($E355=$E354,IF(V354=".",IF(MAX($Q355:T355,0)=OPER!$AA450,".",IF(OPER!$AB450&lt;=HOUR(V$7),MAX($Q355:T355,0)+1,".")),","),IF(MAX($Q355:T355,0)=OPER!$AA450,".",IF(OPER!$AB450&lt;=HOUR(V$7),MAX($Q355:T355,0)+1,".")))</f>
        <v>,</v>
      </c>
      <c r="V355" s="269" t="str">
        <f>IF($E355=$E354,IF(W354=".",IF(MAX($Q355:U355,0)=OPER!$AA450,".",IF(OPER!$AB450&lt;=HOUR(W$7),MAX($Q355:U355,0)+1,".")),","),IF(MAX($Q355:U355,0)=OPER!$AA450,".",IF(OPER!$AB450&lt;=HOUR(W$7),MAX($Q355:U355,0)+1,".")))</f>
        <v>,</v>
      </c>
      <c r="W355" s="269" t="str">
        <f>IF($E355=$E354,IF(X354=".",IF(MAX($Q355:V355,0)=OPER!$AA450,".",IF(OPER!$AB450&lt;=HOUR(X$7),MAX($Q355:V355,0)+1,".")),","),IF(MAX($Q355:V355,0)=OPER!$AA450,".",IF(OPER!$AB450&lt;=HOUR(X$7),MAX($Q355:V355,0)+1,".")))</f>
        <v>,</v>
      </c>
      <c r="X355" s="270" t="str">
        <f>IF($E355=$E354,IF(Y354=".",IF(MAX($Q355:W355,0)=OPER!$AA450,".",IF(OPER!$AB450&lt;=HOUR(Y$7),MAX($Q355:W355,0)+1,".")),","),IF(MAX($Q355:W355,0)=OPER!$AA450,".",IF(OPER!$AB450&lt;=HOUR(Y$7),MAX($Q355:W355,0)+1,".")))</f>
        <v>,</v>
      </c>
      <c r="Y355" s="271" t="str">
        <f>IF($E355=$E354,IF(Z354=".",IF(MAX($Q355:X355,0)=OPER!$AA450,".",IF(OPER!$AB450&lt;=HOUR(Z$7),MAX($Q355:X355,0)+1,".")),","),IF(MAX($Q355:X355,0)=OPER!$AA450,".",IF(OPER!$AB450&lt;=HOUR(Z$7),MAX($Q355:X355,0)+1,".")))</f>
        <v>,</v>
      </c>
      <c r="Z355" s="269" t="str">
        <f>IF($E355=$E354,IF(AA354=".",IF(MAX($Q355:Y355,0)=OPER!$AA450,".",IF(OPER!$AB450&lt;=HOUR(AA$7),MAX($Q355:Y355,0)+1,".")),","),IF(MAX($Q355:Y355,0)=OPER!$AA450,".",IF(OPER!$AB450&lt;=HOUR(AA$7),MAX($Q355:Y355,0)+1,".")))</f>
        <v>,</v>
      </c>
      <c r="AA355" s="269" t="str">
        <f>IF($E355=$E354,IF(AB354=".",IF(MAX($Q355:Z355,0)=OPER!$AA450,".",IF(OPER!$AB450&lt;=HOUR(AB$7),MAX($Q355:Z355,0)+1,".")),","),IF(MAX($Q355:Z355,0)=OPER!$AA450,".",IF(OPER!$AB450&lt;=HOUR(AB$7),MAX($Q355:Z355,0)+1,".")))</f>
        <v>,</v>
      </c>
      <c r="AB355" s="270" t="str">
        <f>IF($E355=$E354,IF(AC354=".",IF(MAX($Q355:AA355,0)=OPER!$AA450,".",IF(OPER!$AB450&lt;=HOUR(AC$7),MAX($Q355:AA355,0)+1,".")),","),IF(MAX($Q355:AA355,0)=OPER!$AA450,".",IF(OPER!$AB450&lt;=HOUR(AC$7),MAX($Q355:AA355,0)+1,".")))</f>
        <v>,</v>
      </c>
      <c r="AC355" s="271" t="str">
        <f>IF($E355=$E354,IF(AD354=".",IF(MAX($Q355:AB355,0)=OPER!$AA450,".",IF(OPER!$AB450&lt;=HOUR(AD$7),MAX($Q355:AB355,0)+1,".")),","),IF(MAX($Q355:AB355,0)=OPER!$AA450,".",IF(OPER!$AB450&lt;=HOUR(AD$7),MAX($Q355:AB355,0)+1,".")))</f>
        <v>,</v>
      </c>
      <c r="AD355" s="269" t="str">
        <f>IF($E355=$E354,IF(AE354=".",IF(MAX($Q355:AC355,0)=OPER!$AA450,".",IF(OPER!$AB450&lt;=HOUR(AE$7),MAX($Q355:AC355,0)+1,".")),","),IF(MAX($Q355:AC355,0)=OPER!$AA450,".",IF(OPER!$AB450&lt;=HOUR(AE$7),MAX($Q355:AC355,0)+1,".")))</f>
        <v>,</v>
      </c>
      <c r="AE355" s="269" t="str">
        <f>IF($E355=$E354,IF(AF354=".",IF(MAX($Q355:AD355,0)=OPER!$AA450,".",IF(OPER!$AB450&lt;=HOUR(AF$7),MAX($Q355:AD355,0)+1,".")),","),IF(MAX($Q355:AD355,0)=OPER!$AA450,".",IF(OPER!$AB450&lt;=HOUR(AF$7),MAX($Q355:AD355,0)+1,".")))</f>
        <v>,</v>
      </c>
      <c r="AF355" s="270" t="str">
        <f>IF($E355=$E354,IF(AG354=".",IF(MAX($Q355:AE355,0)=OPER!$AA450,".",IF(OPER!$AB450&lt;=HOUR(AG$7),MAX($Q355:AE355,0)+1,".")),","),IF(MAX($Q355:AE355,0)=OPER!$AA450,".",IF(OPER!$AB450&lt;=HOUR(AG$7),MAX($Q355:AE355,0)+1,".")))</f>
        <v>,</v>
      </c>
      <c r="AG355" s="271" t="str">
        <f>IF($E355=$E354,IF(AH354=".",IF(MAX($Q355:AF355,0)=OPER!$AA450,".",IF(OPER!$AB450&lt;=HOUR(AH$7),MAX($Q355:AF355,0)+1,".")),","),IF(MAX($Q355:AF355,0)=OPER!$AA450,".",IF(OPER!$AB450&lt;=HOUR(AH$7),MAX($Q355:AF355,0)+1,".")))</f>
        <v>,</v>
      </c>
      <c r="AH355" s="269" t="str">
        <f>IF($E355=$E354,IF(AI354=".",IF(MAX($Q355:AG355,0)=OPER!$AA450,".",IF(OPER!$AB450&lt;=HOUR(AI$7),MAX($Q355:AG355,0)+1,".")),","),IF(MAX($Q355:AG355,0)=OPER!$AA450,".",IF(OPER!$AB450&lt;=HOUR(AI$7),MAX($Q355:AG355,0)+1,".")))</f>
        <v>,</v>
      </c>
      <c r="AI355" s="269" t="str">
        <f>IF($E355=$E354,IF(AJ354=".",IF(MAX($Q355:AH355,0)=OPER!$AA450,".",IF(OPER!$AB450&lt;=HOUR(AJ$7),MAX($Q355:AH355,0)+1,".")),","),IF(MAX($Q355:AH355,0)=OPER!$AA450,".",IF(OPER!$AB450&lt;=HOUR(AJ$7),MAX($Q355:AH355,0)+1,".")))</f>
        <v>,</v>
      </c>
      <c r="AJ355" s="270" t="str">
        <f>IF($E355=$E354,IF(AK354=".",IF(MAX($Q355:AI355,0)=OPER!$AA450,".",IF(OPER!$AB450&lt;=HOUR(AK$7),MAX($Q355:AI355,0)+1,".")),","),IF(MAX($Q355:AI355,0)=OPER!$AA450,".",IF(OPER!$AB450&lt;=HOUR(AK$7),MAX($Q355:AI355,0)+1,".")))</f>
        <v>,</v>
      </c>
      <c r="AK355" s="271" t="str">
        <f>IF($E355=$E354,IF(AL354=".",IF(MAX($Q355:AJ355,0)=OPER!$AA450,".",IF(OPER!$AB450&lt;=HOUR(AL$7),MAX($Q355:AJ355,0)+1,".")),","),IF(MAX($Q355:AJ355,0)=OPER!$AA450,".",IF(OPER!$AB450&lt;=HOUR(AL$7),MAX($Q355:AJ355,0)+1,".")))</f>
        <v>,</v>
      </c>
      <c r="AL355" s="269" t="str">
        <f>IF($E355=$E354,IF(AM354=".",IF(MAX($Q355:AK355,0)=OPER!$AA450,".",IF(OPER!$AB450&lt;=HOUR(AM$7),MAX($Q355:AK355,0)+1,".")),","),IF(MAX($Q355:AK355,0)=OPER!$AA450,".",IF(OPER!$AB450&lt;=HOUR(AM$7),MAX($Q355:AK355,0)+1,".")))</f>
        <v>,</v>
      </c>
      <c r="AM355" s="269" t="str">
        <f>IF($E355=$E354,IF(AN354=".",IF(MAX($Q355:AL355,0)=OPER!$AA450,".",IF(OPER!$AB450&lt;=HOUR(AN$7),MAX($Q355:AL355,0)+1,".")),","),IF(MAX($Q355:AL355,0)=OPER!$AA450,".",IF(OPER!$AB450&lt;=HOUR(AN$7),MAX($Q355:AL355,0)+1,".")))</f>
        <v>,</v>
      </c>
      <c r="AN355" s="270" t="str">
        <f>IF($E355=$E354,IF(AO354=".",IF(MAX($Q355:AM355,0)=OPER!$AA450,".",IF(OPER!$AB450&lt;=HOUR(AO$7),MAX($Q355:AM355,0)+1,".")),","),IF(MAX($Q355:AM355,0)=OPER!$AA450,".",IF(OPER!$AB450&lt;=HOUR(AO$7),MAX($Q355:AM355,0)+1,".")))</f>
        <v>,</v>
      </c>
      <c r="AO355" s="271" t="str">
        <f>IF($E355=$E354,IF(AP354=".",IF(MAX($Q355:AN355,0)=OPER!$AA450,".",IF(OPER!$AB450&lt;=HOUR(AP$7),MAX($Q355:AN355,0)+1,".")),","),IF(MAX($Q355:AN355,0)=OPER!$AA450,".",IF(OPER!$AB450&lt;=HOUR(AP$7),MAX($Q355:AN355,0)+1,".")))</f>
        <v>,</v>
      </c>
      <c r="AP355" s="269" t="str">
        <f>IF($E355=$E354,IF(AQ354=".",IF(MAX($Q355:AO355,0)=OPER!$AA450,".",IF(OPER!$AB450&lt;=HOUR(AQ$7),MAX($Q355:AO355,0)+1,".")),","),IF(MAX($Q355:AO355,0)=OPER!$AA450,".",IF(OPER!$AB450&lt;=HOUR(AQ$7),MAX($Q355:AO355,0)+1,".")))</f>
        <v>,</v>
      </c>
      <c r="AQ355" s="269" t="str">
        <f>IF($E355=$E354,IF(AR354=".",IF(MAX($Q355:AP355,0)=OPER!$AA450,".",IF(OPER!$AB450&lt;=HOUR(AR$7),MAX($Q355:AP355,0)+1,".")),","),IF(MAX($Q355:AP355,0)=OPER!$AA450,".",IF(OPER!$AB450&lt;=HOUR(AR$7),MAX($Q355:AP355,0)+1,".")))</f>
        <v>,</v>
      </c>
      <c r="AR355" s="270" t="str">
        <f>IF($E355=$E354,IF(AS354=".",IF(MAX($Q355:AQ355,0)=OPER!$AA450,".",IF(OPER!$AB450&lt;=HOUR(AS$7),MAX($Q355:AQ355,0)+1,".")),","),IF(MAX($Q355:AQ355,0)=OPER!$AA450,".",IF(OPER!$AB450&lt;=HOUR(AS$7),MAX($Q355:AQ355,0)+1,".")))</f>
        <v>,</v>
      </c>
      <c r="AS355" s="271" t="str">
        <f>IF($E355=$E354,IF(AT354=".",IF(MAX($Q355:AR355,0)=OPER!$AA450,".",IF(OPER!$AB450&lt;=HOUR(AT$7),MAX($Q355:AR355,0)+1,".")),","),IF(MAX($Q355:AR355,0)=OPER!$AA450,".",IF(OPER!$AB450&lt;=HOUR(AT$7),MAX($Q355:AR355,0)+1,".")))</f>
        <v>,</v>
      </c>
      <c r="AT355" s="269" t="str">
        <f>IF($E355=$E354,IF(AU354=".",IF(MAX($Q355:AS355,0)=OPER!$AA450,".",IF(OPER!$AB450&lt;=HOUR(AU$7),MAX($Q355:AS355,0)+1,".")),","),IF(MAX($Q355:AS355,0)=OPER!$AA450,".",IF(OPER!$AB450&lt;=HOUR(AU$7),MAX($Q355:AS355,0)+1,".")))</f>
        <v>,</v>
      </c>
      <c r="AU355" s="269" t="str">
        <f>IF($E355=$E354,IF(AV354=".",IF(MAX($Q355:AT355,0)=OPER!$AA450,".",IF(OPER!$AB450&lt;=HOUR(AV$7),MAX($Q355:AT355,0)+1,".")),","),IF(MAX($Q355:AT355,0)=OPER!$AA450,".",IF(OPER!$AB450&lt;=HOUR(AV$7),MAX($Q355:AT355,0)+1,".")))</f>
        <v>,</v>
      </c>
      <c r="AV355" s="270" t="str">
        <f>IF($E355=$E354,IF(AW354=".",IF(MAX($Q355:AU355,0)=OPER!$AA450,".",IF(OPER!$AB450&lt;=HOUR(AW$7),MAX($Q355:AU355,0)+1,".")),","),IF(MAX($Q355:AU355,0)=OPER!$AA450,".",IF(OPER!$AB450&lt;=HOUR(AW$7),MAX($Q355:AU355,0)+1,".")))</f>
        <v>,</v>
      </c>
      <c r="AW355" s="271" t="str">
        <f>IF($E355=$E354,IF(AX354=".",IF(MAX($Q355:AV355,0)=OPER!$AA450,".",IF(OPER!$AB450&lt;=HOUR(AX$7),MAX($Q355:AV355,0)+1,".")),","),IF(MAX($Q355:AV355,0)=OPER!$AA450,".",IF(OPER!$AB450&lt;=HOUR(AX$7),MAX($Q355:AV355,0)+1,".")))</f>
        <v>,</v>
      </c>
      <c r="AX355" s="269" t="str">
        <f>IF($E355=$E354,IF(AY354=".",IF(MAX($Q355:AW355,0)=OPER!$AA450,".",IF(OPER!$AB450&lt;=HOUR(AY$7),MAX($Q355:AW355,0)+1,".")),","),IF(MAX($Q355:AW355,0)=OPER!$AA450,".",IF(OPER!$AB450&lt;=HOUR(AY$7),MAX($Q355:AW355,0)+1,".")))</f>
        <v>,</v>
      </c>
      <c r="AY355" s="269" t="str">
        <f>IF($E355=$E354,IF(AZ354=".",IF(MAX($Q355:AX355,0)=OPER!$AA450,".",IF(OPER!$AB450&lt;=HOUR(AZ$7),MAX($Q355:AX355,0)+1,".")),","),IF(MAX($Q355:AX355,0)=OPER!$AA450,".",IF(OPER!$AB450&lt;=HOUR(AZ$7),MAX($Q355:AX355,0)+1,".")))</f>
        <v>,</v>
      </c>
      <c r="AZ355" s="270" t="str">
        <f>IF($E355=$E354,IF(BA354=".",IF(MAX($Q355:AY355,0)=OPER!$AA450,".",IF(OPER!$AB450&lt;=HOUR(BA$7),MAX($Q355:AY355,0)+1,".")),","),IF(MAX($Q355:AY355,0)=OPER!$AA450,".",IF(OPER!$AB450&lt;=HOUR(BA$7),MAX($Q355:AY355,0)+1,".")))</f>
        <v>,</v>
      </c>
      <c r="BA355" s="30">
        <f>+OPER!AK349</f>
        <v>0</v>
      </c>
    </row>
    <row r="356" spans="1:53" ht="59.8" x14ac:dyDescent="0.2">
      <c r="A356" s="282" t="str">
        <f>IF(OPER!AF350=0,"",OPER!AF350)</f>
        <v/>
      </c>
      <c r="B356" s="109" t="str">
        <f>IF(OPER!V350=0,"",OPER!V350)</f>
        <v/>
      </c>
      <c r="C356" s="71" t="str">
        <f>IF(OPER!U350 = 0,"", OPER!U350)</f>
        <v/>
      </c>
      <c r="D356" s="30" t="str">
        <f t="shared" si="22"/>
        <v/>
      </c>
      <c r="E356" s="262" t="str">
        <f>IF(OPER!X350 = 0,"",OPER!X350)</f>
        <v/>
      </c>
      <c r="F356" s="262" t="str">
        <f>IF(OPER!I350 = 0,"",OPER!I350)</f>
        <v/>
      </c>
      <c r="G356" s="263" t="str">
        <f>IF(OPER!C350=0,"",OPER!C350)</f>
        <v/>
      </c>
      <c r="H356" s="30" t="str">
        <f>IF(OPER!R350 = 0,"",OPER!R350)</f>
        <v/>
      </c>
      <c r="I356" s="30" t="str">
        <f>IF(OPER!F350=0,"", OPER!F350)</f>
        <v/>
      </c>
      <c r="J356" s="108" t="str">
        <f>IF(OPER!G350=0,"",OPER!G350)</f>
        <v/>
      </c>
      <c r="K356" s="250">
        <f>+OPER!R350</f>
        <v>0</v>
      </c>
      <c r="L356" s="262">
        <f t="shared" si="23"/>
        <v>0</v>
      </c>
      <c r="M356" s="250">
        <f t="shared" si="24"/>
        <v>0</v>
      </c>
      <c r="N356" s="205" t="str">
        <f>IF(OPER!A350=0,"",OPER!A350)</f>
        <v/>
      </c>
      <c r="O356" s="73" t="str">
        <f>IF(OPER!AJ2206=0,"",OPER!AJ2206)</f>
        <v/>
      </c>
      <c r="P356" s="264" t="str">
        <f>IF(OPER!AH350="EJECUTADO","SI",IF(OPER!AH350="NO EJECUTADO","NO",""))</f>
        <v/>
      </c>
      <c r="Q356" s="264" t="str">
        <f>IF(OPER!AN350="EJECUTADO","SI",IF(OPER!AN350="NO EJECUTADO","NO",""))</f>
        <v/>
      </c>
      <c r="R356" s="221" t="str">
        <f>IFERROR(VLOOKUP(OPER!Z350,OPER!$AU$490:$AV$577,2,0),"NO ASIGNADO")</f>
        <v>NO ASIGNADO</v>
      </c>
      <c r="S356" s="6">
        <f>+OPER!AG350</f>
        <v>0</v>
      </c>
      <c r="T356" s="268" t="str">
        <f>IF($E356=$E355,IF(U355=".",IF(MAX($Q356:Q356,0)=OPER!$AA451,".",IF(OPER!$AB451&lt;=HOUR(U$7),MAX($Q356:Q356,0)+1,".")),","),IF(MAX($Q356:Q356,0)=OPER!$AA451,".",IF(OPER!$AB451&lt;=HOUR(U$7),MAX($Q356:Q356,0)+1,".")))</f>
        <v>,</v>
      </c>
      <c r="U356" s="269" t="str">
        <f>IF($E356=$E355,IF(V355=".",IF(MAX($Q356:T356,0)=OPER!$AA451,".",IF(OPER!$AB451&lt;=HOUR(V$7),MAX($Q356:T356,0)+1,".")),","),IF(MAX($Q356:T356,0)=OPER!$AA451,".",IF(OPER!$AB451&lt;=HOUR(V$7),MAX($Q356:T356,0)+1,".")))</f>
        <v>,</v>
      </c>
      <c r="V356" s="269" t="str">
        <f>IF($E356=$E355,IF(W355=".",IF(MAX($Q356:U356,0)=OPER!$AA451,".",IF(OPER!$AB451&lt;=HOUR(W$7),MAX($Q356:U356,0)+1,".")),","),IF(MAX($Q356:U356,0)=OPER!$AA451,".",IF(OPER!$AB451&lt;=HOUR(W$7),MAX($Q356:U356,0)+1,".")))</f>
        <v>,</v>
      </c>
      <c r="W356" s="269" t="str">
        <f>IF($E356=$E355,IF(X355=".",IF(MAX($Q356:V356,0)=OPER!$AA451,".",IF(OPER!$AB451&lt;=HOUR(X$7),MAX($Q356:V356,0)+1,".")),","),IF(MAX($Q356:V356,0)=OPER!$AA451,".",IF(OPER!$AB451&lt;=HOUR(X$7),MAX($Q356:V356,0)+1,".")))</f>
        <v>,</v>
      </c>
      <c r="X356" s="270" t="str">
        <f>IF($E356=$E355,IF(Y355=".",IF(MAX($Q356:W356,0)=OPER!$AA451,".",IF(OPER!$AB451&lt;=HOUR(Y$7),MAX($Q356:W356,0)+1,".")),","),IF(MAX($Q356:W356,0)=OPER!$AA451,".",IF(OPER!$AB451&lt;=HOUR(Y$7),MAX($Q356:W356,0)+1,".")))</f>
        <v>,</v>
      </c>
      <c r="Y356" s="271" t="str">
        <f>IF($E356=$E355,IF(Z355=".",IF(MAX($Q356:X356,0)=OPER!$AA451,".",IF(OPER!$AB451&lt;=HOUR(Z$7),MAX($Q356:X356,0)+1,".")),","),IF(MAX($Q356:X356,0)=OPER!$AA451,".",IF(OPER!$AB451&lt;=HOUR(Z$7),MAX($Q356:X356,0)+1,".")))</f>
        <v>,</v>
      </c>
      <c r="Z356" s="269" t="str">
        <f>IF($E356=$E355,IF(AA355=".",IF(MAX($Q356:Y356,0)=OPER!$AA451,".",IF(OPER!$AB451&lt;=HOUR(AA$7),MAX($Q356:Y356,0)+1,".")),","),IF(MAX($Q356:Y356,0)=OPER!$AA451,".",IF(OPER!$AB451&lt;=HOUR(AA$7),MAX($Q356:Y356,0)+1,".")))</f>
        <v>,</v>
      </c>
      <c r="AA356" s="269" t="str">
        <f>IF($E356=$E355,IF(AB355=".",IF(MAX($Q356:Z356,0)=OPER!$AA451,".",IF(OPER!$AB451&lt;=HOUR(AB$7),MAX($Q356:Z356,0)+1,".")),","),IF(MAX($Q356:Z356,0)=OPER!$AA451,".",IF(OPER!$AB451&lt;=HOUR(AB$7),MAX($Q356:Z356,0)+1,".")))</f>
        <v>,</v>
      </c>
      <c r="AB356" s="270" t="str">
        <f>IF($E356=$E355,IF(AC355=".",IF(MAX($Q356:AA356,0)=OPER!$AA451,".",IF(OPER!$AB451&lt;=HOUR(AC$7),MAX($Q356:AA356,0)+1,".")),","),IF(MAX($Q356:AA356,0)=OPER!$AA451,".",IF(OPER!$AB451&lt;=HOUR(AC$7),MAX($Q356:AA356,0)+1,".")))</f>
        <v>,</v>
      </c>
      <c r="AC356" s="271" t="str">
        <f>IF($E356=$E355,IF(AD355=".",IF(MAX($Q356:AB356,0)=OPER!$AA451,".",IF(OPER!$AB451&lt;=HOUR(AD$7),MAX($Q356:AB356,0)+1,".")),","),IF(MAX($Q356:AB356,0)=OPER!$AA451,".",IF(OPER!$AB451&lt;=HOUR(AD$7),MAX($Q356:AB356,0)+1,".")))</f>
        <v>,</v>
      </c>
      <c r="AD356" s="269" t="str">
        <f>IF($E356=$E355,IF(AE355=".",IF(MAX($Q356:AC356,0)=OPER!$AA451,".",IF(OPER!$AB451&lt;=HOUR(AE$7),MAX($Q356:AC356,0)+1,".")),","),IF(MAX($Q356:AC356,0)=OPER!$AA451,".",IF(OPER!$AB451&lt;=HOUR(AE$7),MAX($Q356:AC356,0)+1,".")))</f>
        <v>,</v>
      </c>
      <c r="AE356" s="269" t="str">
        <f>IF($E356=$E355,IF(AF355=".",IF(MAX($Q356:AD356,0)=OPER!$AA451,".",IF(OPER!$AB451&lt;=HOUR(AF$7),MAX($Q356:AD356,0)+1,".")),","),IF(MAX($Q356:AD356,0)=OPER!$AA451,".",IF(OPER!$AB451&lt;=HOUR(AF$7),MAX($Q356:AD356,0)+1,".")))</f>
        <v>,</v>
      </c>
      <c r="AF356" s="270" t="str">
        <f>IF($E356=$E355,IF(AG355=".",IF(MAX($Q356:AE356,0)=OPER!$AA451,".",IF(OPER!$AB451&lt;=HOUR(AG$7),MAX($Q356:AE356,0)+1,".")),","),IF(MAX($Q356:AE356,0)=OPER!$AA451,".",IF(OPER!$AB451&lt;=HOUR(AG$7),MAX($Q356:AE356,0)+1,".")))</f>
        <v>,</v>
      </c>
      <c r="AG356" s="271" t="str">
        <f>IF($E356=$E355,IF(AH355=".",IF(MAX($Q356:AF356,0)=OPER!$AA451,".",IF(OPER!$AB451&lt;=HOUR(AH$7),MAX($Q356:AF356,0)+1,".")),","),IF(MAX($Q356:AF356,0)=OPER!$AA451,".",IF(OPER!$AB451&lt;=HOUR(AH$7),MAX($Q356:AF356,0)+1,".")))</f>
        <v>,</v>
      </c>
      <c r="AH356" s="269" t="str">
        <f>IF($E356=$E355,IF(AI355=".",IF(MAX($Q356:AG356,0)=OPER!$AA451,".",IF(OPER!$AB451&lt;=HOUR(AI$7),MAX($Q356:AG356,0)+1,".")),","),IF(MAX($Q356:AG356,0)=OPER!$AA451,".",IF(OPER!$AB451&lt;=HOUR(AI$7),MAX($Q356:AG356,0)+1,".")))</f>
        <v>,</v>
      </c>
      <c r="AI356" s="269" t="str">
        <f>IF($E356=$E355,IF(AJ355=".",IF(MAX($Q356:AH356,0)=OPER!$AA451,".",IF(OPER!$AB451&lt;=HOUR(AJ$7),MAX($Q356:AH356,0)+1,".")),","),IF(MAX($Q356:AH356,0)=OPER!$AA451,".",IF(OPER!$AB451&lt;=HOUR(AJ$7),MAX($Q356:AH356,0)+1,".")))</f>
        <v>,</v>
      </c>
      <c r="AJ356" s="270" t="str">
        <f>IF($E356=$E355,IF(AK355=".",IF(MAX($Q356:AI356,0)=OPER!$AA451,".",IF(OPER!$AB451&lt;=HOUR(AK$7),MAX($Q356:AI356,0)+1,".")),","),IF(MAX($Q356:AI356,0)=OPER!$AA451,".",IF(OPER!$AB451&lt;=HOUR(AK$7),MAX($Q356:AI356,0)+1,".")))</f>
        <v>,</v>
      </c>
      <c r="AK356" s="271" t="str">
        <f>IF($E356=$E355,IF(AL355=".",IF(MAX($Q356:AJ356,0)=OPER!$AA451,".",IF(OPER!$AB451&lt;=HOUR(AL$7),MAX($Q356:AJ356,0)+1,".")),","),IF(MAX($Q356:AJ356,0)=OPER!$AA451,".",IF(OPER!$AB451&lt;=HOUR(AL$7),MAX($Q356:AJ356,0)+1,".")))</f>
        <v>,</v>
      </c>
      <c r="AL356" s="269" t="str">
        <f>IF($E356=$E355,IF(AM355=".",IF(MAX($Q356:AK356,0)=OPER!$AA451,".",IF(OPER!$AB451&lt;=HOUR(AM$7),MAX($Q356:AK356,0)+1,".")),","),IF(MAX($Q356:AK356,0)=OPER!$AA451,".",IF(OPER!$AB451&lt;=HOUR(AM$7),MAX($Q356:AK356,0)+1,".")))</f>
        <v>,</v>
      </c>
      <c r="AM356" s="269" t="str">
        <f>IF($E356=$E355,IF(AN355=".",IF(MAX($Q356:AL356,0)=OPER!$AA451,".",IF(OPER!$AB451&lt;=HOUR(AN$7),MAX($Q356:AL356,0)+1,".")),","),IF(MAX($Q356:AL356,0)=OPER!$AA451,".",IF(OPER!$AB451&lt;=HOUR(AN$7),MAX($Q356:AL356,0)+1,".")))</f>
        <v>,</v>
      </c>
      <c r="AN356" s="270" t="str">
        <f>IF($E356=$E355,IF(AO355=".",IF(MAX($Q356:AM356,0)=OPER!$AA451,".",IF(OPER!$AB451&lt;=HOUR(AO$7),MAX($Q356:AM356,0)+1,".")),","),IF(MAX($Q356:AM356,0)=OPER!$AA451,".",IF(OPER!$AB451&lt;=HOUR(AO$7),MAX($Q356:AM356,0)+1,".")))</f>
        <v>,</v>
      </c>
      <c r="AO356" s="271" t="str">
        <f>IF($E356=$E355,IF(AP355=".",IF(MAX($Q356:AN356,0)=OPER!$AA451,".",IF(OPER!$AB451&lt;=HOUR(AP$7),MAX($Q356:AN356,0)+1,".")),","),IF(MAX($Q356:AN356,0)=OPER!$AA451,".",IF(OPER!$AB451&lt;=HOUR(AP$7),MAX($Q356:AN356,0)+1,".")))</f>
        <v>,</v>
      </c>
      <c r="AP356" s="269" t="str">
        <f>IF($E356=$E355,IF(AQ355=".",IF(MAX($Q356:AO356,0)=OPER!$AA451,".",IF(OPER!$AB451&lt;=HOUR(AQ$7),MAX($Q356:AO356,0)+1,".")),","),IF(MAX($Q356:AO356,0)=OPER!$AA451,".",IF(OPER!$AB451&lt;=HOUR(AQ$7),MAX($Q356:AO356,0)+1,".")))</f>
        <v>,</v>
      </c>
      <c r="AQ356" s="269" t="str">
        <f>IF($E356=$E355,IF(AR355=".",IF(MAX($Q356:AP356,0)=OPER!$AA451,".",IF(OPER!$AB451&lt;=HOUR(AR$7),MAX($Q356:AP356,0)+1,".")),","),IF(MAX($Q356:AP356,0)=OPER!$AA451,".",IF(OPER!$AB451&lt;=HOUR(AR$7),MAX($Q356:AP356,0)+1,".")))</f>
        <v>,</v>
      </c>
      <c r="AR356" s="270" t="str">
        <f>IF($E356=$E355,IF(AS355=".",IF(MAX($Q356:AQ356,0)=OPER!$AA451,".",IF(OPER!$AB451&lt;=HOUR(AS$7),MAX($Q356:AQ356,0)+1,".")),","),IF(MAX($Q356:AQ356,0)=OPER!$AA451,".",IF(OPER!$AB451&lt;=HOUR(AS$7),MAX($Q356:AQ356,0)+1,".")))</f>
        <v>,</v>
      </c>
      <c r="AS356" s="271" t="str">
        <f>IF($E356=$E355,IF(AT355=".",IF(MAX($Q356:AR356,0)=OPER!$AA451,".",IF(OPER!$AB451&lt;=HOUR(AT$7),MAX($Q356:AR356,0)+1,".")),","),IF(MAX($Q356:AR356,0)=OPER!$AA451,".",IF(OPER!$AB451&lt;=HOUR(AT$7),MAX($Q356:AR356,0)+1,".")))</f>
        <v>,</v>
      </c>
      <c r="AT356" s="269" t="str">
        <f>IF($E356=$E355,IF(AU355=".",IF(MAX($Q356:AS356,0)=OPER!$AA451,".",IF(OPER!$AB451&lt;=HOUR(AU$7),MAX($Q356:AS356,0)+1,".")),","),IF(MAX($Q356:AS356,0)=OPER!$AA451,".",IF(OPER!$AB451&lt;=HOUR(AU$7),MAX($Q356:AS356,0)+1,".")))</f>
        <v>,</v>
      </c>
      <c r="AU356" s="269" t="str">
        <f>IF($E356=$E355,IF(AV355=".",IF(MAX($Q356:AT356,0)=OPER!$AA451,".",IF(OPER!$AB451&lt;=HOUR(AV$7),MAX($Q356:AT356,0)+1,".")),","),IF(MAX($Q356:AT356,0)=OPER!$AA451,".",IF(OPER!$AB451&lt;=HOUR(AV$7),MAX($Q356:AT356,0)+1,".")))</f>
        <v>,</v>
      </c>
      <c r="AV356" s="270" t="str">
        <f>IF($E356=$E355,IF(AW355=".",IF(MAX($Q356:AU356,0)=OPER!$AA451,".",IF(OPER!$AB451&lt;=HOUR(AW$7),MAX($Q356:AU356,0)+1,".")),","),IF(MAX($Q356:AU356,0)=OPER!$AA451,".",IF(OPER!$AB451&lt;=HOUR(AW$7),MAX($Q356:AU356,0)+1,".")))</f>
        <v>,</v>
      </c>
      <c r="AW356" s="271" t="str">
        <f>IF($E356=$E355,IF(AX355=".",IF(MAX($Q356:AV356,0)=OPER!$AA451,".",IF(OPER!$AB451&lt;=HOUR(AX$7),MAX($Q356:AV356,0)+1,".")),","),IF(MAX($Q356:AV356,0)=OPER!$AA451,".",IF(OPER!$AB451&lt;=HOUR(AX$7),MAX($Q356:AV356,0)+1,".")))</f>
        <v>,</v>
      </c>
      <c r="AX356" s="269" t="str">
        <f>IF($E356=$E355,IF(AY355=".",IF(MAX($Q356:AW356,0)=OPER!$AA451,".",IF(OPER!$AB451&lt;=HOUR(AY$7),MAX($Q356:AW356,0)+1,".")),","),IF(MAX($Q356:AW356,0)=OPER!$AA451,".",IF(OPER!$AB451&lt;=HOUR(AY$7),MAX($Q356:AW356,0)+1,".")))</f>
        <v>,</v>
      </c>
      <c r="AY356" s="269" t="str">
        <f>IF($E356=$E355,IF(AZ355=".",IF(MAX($Q356:AX356,0)=OPER!$AA451,".",IF(OPER!$AB451&lt;=HOUR(AZ$7),MAX($Q356:AX356,0)+1,".")),","),IF(MAX($Q356:AX356,0)=OPER!$AA451,".",IF(OPER!$AB451&lt;=HOUR(AZ$7),MAX($Q356:AX356,0)+1,".")))</f>
        <v>,</v>
      </c>
      <c r="AZ356" s="270" t="str">
        <f>IF($E356=$E355,IF(BA355=".",IF(MAX($Q356:AY356,0)=OPER!$AA451,".",IF(OPER!$AB451&lt;=HOUR(BA$7),MAX($Q356:AY356,0)+1,".")),","),IF(MAX($Q356:AY356,0)=OPER!$AA451,".",IF(OPER!$AB451&lt;=HOUR(BA$7),MAX($Q356:AY356,0)+1,".")))</f>
        <v>,</v>
      </c>
      <c r="BA356" s="30">
        <f>+OPER!AK350</f>
        <v>0</v>
      </c>
    </row>
    <row r="357" spans="1:53" ht="59.8" x14ac:dyDescent="0.2">
      <c r="A357" s="282" t="str">
        <f>IF(OPER!AF351=0,"",OPER!AF351)</f>
        <v/>
      </c>
      <c r="B357" s="109" t="str">
        <f>IF(OPER!V351=0,"",OPER!V351)</f>
        <v/>
      </c>
      <c r="C357" s="71" t="str">
        <f>IF(OPER!U351 = 0,"", OPER!U351)</f>
        <v/>
      </c>
      <c r="D357" s="30" t="str">
        <f t="shared" si="22"/>
        <v/>
      </c>
      <c r="E357" s="262" t="str">
        <f>IF(OPER!X351 = 0,"",OPER!X351)</f>
        <v/>
      </c>
      <c r="F357" s="262" t="str">
        <f>IF(OPER!I351 = 0,"",OPER!I351)</f>
        <v/>
      </c>
      <c r="G357" s="263" t="str">
        <f>IF(OPER!C351=0,"",OPER!C351)</f>
        <v/>
      </c>
      <c r="H357" s="30" t="str">
        <f>IF(OPER!R351 = 0,"",OPER!R351)</f>
        <v/>
      </c>
      <c r="I357" s="30" t="str">
        <f>IF(OPER!F351=0,"", OPER!F351)</f>
        <v/>
      </c>
      <c r="J357" s="108" t="str">
        <f>IF(OPER!G351=0,"",OPER!G351)</f>
        <v/>
      </c>
      <c r="K357" s="250">
        <f>+OPER!R351</f>
        <v>0</v>
      </c>
      <c r="L357" s="262">
        <f t="shared" si="23"/>
        <v>0</v>
      </c>
      <c r="M357" s="250">
        <f t="shared" si="24"/>
        <v>0</v>
      </c>
      <c r="N357" s="205" t="str">
        <f>IF(OPER!A351=0,"",OPER!A351)</f>
        <v/>
      </c>
      <c r="O357" s="73" t="str">
        <f>IF(OPER!AJ2207=0,"",OPER!AJ2207)</f>
        <v/>
      </c>
      <c r="P357" s="264" t="str">
        <f>IF(OPER!AH351="EJECUTADO","SI",IF(OPER!AH351="NO EJECUTADO","NO",""))</f>
        <v/>
      </c>
      <c r="Q357" s="264" t="str">
        <f>IF(OPER!AN351="EJECUTADO","SI",IF(OPER!AN351="NO EJECUTADO","NO",""))</f>
        <v/>
      </c>
      <c r="R357" s="221" t="str">
        <f>IFERROR(VLOOKUP(OPER!Z351,OPER!$AU$490:$AV$577,2,0),"NO ASIGNADO")</f>
        <v>NO ASIGNADO</v>
      </c>
      <c r="S357" s="6">
        <f>+OPER!AG351</f>
        <v>0</v>
      </c>
      <c r="T357" s="268" t="str">
        <f>IF($E357=$E356,IF(U356=".",IF(MAX($Q357:Q357,0)=OPER!$AA452,".",IF(OPER!$AB452&lt;=HOUR(U$7),MAX($Q357:Q357,0)+1,".")),","),IF(MAX($Q357:Q357,0)=OPER!$AA452,".",IF(OPER!$AB452&lt;=HOUR(U$7),MAX($Q357:Q357,0)+1,".")))</f>
        <v>,</v>
      </c>
      <c r="U357" s="269" t="str">
        <f>IF($E357=$E356,IF(V356=".",IF(MAX($Q357:T357,0)=OPER!$AA452,".",IF(OPER!$AB452&lt;=HOUR(V$7),MAX($Q357:T357,0)+1,".")),","),IF(MAX($Q357:T357,0)=OPER!$AA452,".",IF(OPER!$AB452&lt;=HOUR(V$7),MAX($Q357:T357,0)+1,".")))</f>
        <v>,</v>
      </c>
      <c r="V357" s="269" t="str">
        <f>IF($E357=$E356,IF(W356=".",IF(MAX($Q357:U357,0)=OPER!$AA452,".",IF(OPER!$AB452&lt;=HOUR(W$7),MAX($Q357:U357,0)+1,".")),","),IF(MAX($Q357:U357,0)=OPER!$AA452,".",IF(OPER!$AB452&lt;=HOUR(W$7),MAX($Q357:U357,0)+1,".")))</f>
        <v>,</v>
      </c>
      <c r="W357" s="269" t="str">
        <f>IF($E357=$E356,IF(X356=".",IF(MAX($Q357:V357,0)=OPER!$AA452,".",IF(OPER!$AB452&lt;=HOUR(X$7),MAX($Q357:V357,0)+1,".")),","),IF(MAX($Q357:V357,0)=OPER!$AA452,".",IF(OPER!$AB452&lt;=HOUR(X$7),MAX($Q357:V357,0)+1,".")))</f>
        <v>,</v>
      </c>
      <c r="X357" s="270" t="str">
        <f>IF($E357=$E356,IF(Y356=".",IF(MAX($Q357:W357,0)=OPER!$AA452,".",IF(OPER!$AB452&lt;=HOUR(Y$7),MAX($Q357:W357,0)+1,".")),","),IF(MAX($Q357:W357,0)=OPER!$AA452,".",IF(OPER!$AB452&lt;=HOUR(Y$7),MAX($Q357:W357,0)+1,".")))</f>
        <v>,</v>
      </c>
      <c r="Y357" s="271" t="str">
        <f>IF($E357=$E356,IF(Z356=".",IF(MAX($Q357:X357,0)=OPER!$AA452,".",IF(OPER!$AB452&lt;=HOUR(Z$7),MAX($Q357:X357,0)+1,".")),","),IF(MAX($Q357:X357,0)=OPER!$AA452,".",IF(OPER!$AB452&lt;=HOUR(Z$7),MAX($Q357:X357,0)+1,".")))</f>
        <v>,</v>
      </c>
      <c r="Z357" s="269" t="str">
        <f>IF($E357=$E356,IF(AA356=".",IF(MAX($Q357:Y357,0)=OPER!$AA452,".",IF(OPER!$AB452&lt;=HOUR(AA$7),MAX($Q357:Y357,0)+1,".")),","),IF(MAX($Q357:Y357,0)=OPER!$AA452,".",IF(OPER!$AB452&lt;=HOUR(AA$7),MAX($Q357:Y357,0)+1,".")))</f>
        <v>,</v>
      </c>
      <c r="AA357" s="269" t="str">
        <f>IF($E357=$E356,IF(AB356=".",IF(MAX($Q357:Z357,0)=OPER!$AA452,".",IF(OPER!$AB452&lt;=HOUR(AB$7),MAX($Q357:Z357,0)+1,".")),","),IF(MAX($Q357:Z357,0)=OPER!$AA452,".",IF(OPER!$AB452&lt;=HOUR(AB$7),MAX($Q357:Z357,0)+1,".")))</f>
        <v>,</v>
      </c>
      <c r="AB357" s="270" t="str">
        <f>IF($E357=$E356,IF(AC356=".",IF(MAX($Q357:AA357,0)=OPER!$AA452,".",IF(OPER!$AB452&lt;=HOUR(AC$7),MAX($Q357:AA357,0)+1,".")),","),IF(MAX($Q357:AA357,0)=OPER!$AA452,".",IF(OPER!$AB452&lt;=HOUR(AC$7),MAX($Q357:AA357,0)+1,".")))</f>
        <v>,</v>
      </c>
      <c r="AC357" s="271" t="str">
        <f>IF($E357=$E356,IF(AD356=".",IF(MAX($Q357:AB357,0)=OPER!$AA452,".",IF(OPER!$AB452&lt;=HOUR(AD$7),MAX($Q357:AB357,0)+1,".")),","),IF(MAX($Q357:AB357,0)=OPER!$AA452,".",IF(OPER!$AB452&lt;=HOUR(AD$7),MAX($Q357:AB357,0)+1,".")))</f>
        <v>,</v>
      </c>
      <c r="AD357" s="269" t="str">
        <f>IF($E357=$E356,IF(AE356=".",IF(MAX($Q357:AC357,0)=OPER!$AA452,".",IF(OPER!$AB452&lt;=HOUR(AE$7),MAX($Q357:AC357,0)+1,".")),","),IF(MAX($Q357:AC357,0)=OPER!$AA452,".",IF(OPER!$AB452&lt;=HOUR(AE$7),MAX($Q357:AC357,0)+1,".")))</f>
        <v>,</v>
      </c>
      <c r="AE357" s="269" t="str">
        <f>IF($E357=$E356,IF(AF356=".",IF(MAX($Q357:AD357,0)=OPER!$AA452,".",IF(OPER!$AB452&lt;=HOUR(AF$7),MAX($Q357:AD357,0)+1,".")),","),IF(MAX($Q357:AD357,0)=OPER!$AA452,".",IF(OPER!$AB452&lt;=HOUR(AF$7),MAX($Q357:AD357,0)+1,".")))</f>
        <v>,</v>
      </c>
      <c r="AF357" s="270" t="str">
        <f>IF($E357=$E356,IF(AG356=".",IF(MAX($Q357:AE357,0)=OPER!$AA452,".",IF(OPER!$AB452&lt;=HOUR(AG$7),MAX($Q357:AE357,0)+1,".")),","),IF(MAX($Q357:AE357,0)=OPER!$AA452,".",IF(OPER!$AB452&lt;=HOUR(AG$7),MAX($Q357:AE357,0)+1,".")))</f>
        <v>,</v>
      </c>
      <c r="AG357" s="271" t="str">
        <f>IF($E357=$E356,IF(AH356=".",IF(MAX($Q357:AF357,0)=OPER!$AA452,".",IF(OPER!$AB452&lt;=HOUR(AH$7),MAX($Q357:AF357,0)+1,".")),","),IF(MAX($Q357:AF357,0)=OPER!$AA452,".",IF(OPER!$AB452&lt;=HOUR(AH$7),MAX($Q357:AF357,0)+1,".")))</f>
        <v>,</v>
      </c>
      <c r="AH357" s="269" t="str">
        <f>IF($E357=$E356,IF(AI356=".",IF(MAX($Q357:AG357,0)=OPER!$AA452,".",IF(OPER!$AB452&lt;=HOUR(AI$7),MAX($Q357:AG357,0)+1,".")),","),IF(MAX($Q357:AG357,0)=OPER!$AA452,".",IF(OPER!$AB452&lt;=HOUR(AI$7),MAX($Q357:AG357,0)+1,".")))</f>
        <v>,</v>
      </c>
      <c r="AI357" s="269" t="str">
        <f>IF($E357=$E356,IF(AJ356=".",IF(MAX($Q357:AH357,0)=OPER!$AA452,".",IF(OPER!$AB452&lt;=HOUR(AJ$7),MAX($Q357:AH357,0)+1,".")),","),IF(MAX($Q357:AH357,0)=OPER!$AA452,".",IF(OPER!$AB452&lt;=HOUR(AJ$7),MAX($Q357:AH357,0)+1,".")))</f>
        <v>,</v>
      </c>
      <c r="AJ357" s="270" t="str">
        <f>IF($E357=$E356,IF(AK356=".",IF(MAX($Q357:AI357,0)=OPER!$AA452,".",IF(OPER!$AB452&lt;=HOUR(AK$7),MAX($Q357:AI357,0)+1,".")),","),IF(MAX($Q357:AI357,0)=OPER!$AA452,".",IF(OPER!$AB452&lt;=HOUR(AK$7),MAX($Q357:AI357,0)+1,".")))</f>
        <v>,</v>
      </c>
      <c r="AK357" s="271" t="str">
        <f>IF($E357=$E356,IF(AL356=".",IF(MAX($Q357:AJ357,0)=OPER!$AA452,".",IF(OPER!$AB452&lt;=HOUR(AL$7),MAX($Q357:AJ357,0)+1,".")),","),IF(MAX($Q357:AJ357,0)=OPER!$AA452,".",IF(OPER!$AB452&lt;=HOUR(AL$7),MAX($Q357:AJ357,0)+1,".")))</f>
        <v>,</v>
      </c>
      <c r="AL357" s="269" t="str">
        <f>IF($E357=$E356,IF(AM356=".",IF(MAX($Q357:AK357,0)=OPER!$AA452,".",IF(OPER!$AB452&lt;=HOUR(AM$7),MAX($Q357:AK357,0)+1,".")),","),IF(MAX($Q357:AK357,0)=OPER!$AA452,".",IF(OPER!$AB452&lt;=HOUR(AM$7),MAX($Q357:AK357,0)+1,".")))</f>
        <v>,</v>
      </c>
      <c r="AM357" s="269" t="str">
        <f>IF($E357=$E356,IF(AN356=".",IF(MAX($Q357:AL357,0)=OPER!$AA452,".",IF(OPER!$AB452&lt;=HOUR(AN$7),MAX($Q357:AL357,0)+1,".")),","),IF(MAX($Q357:AL357,0)=OPER!$AA452,".",IF(OPER!$AB452&lt;=HOUR(AN$7),MAX($Q357:AL357,0)+1,".")))</f>
        <v>,</v>
      </c>
      <c r="AN357" s="270" t="str">
        <f>IF($E357=$E356,IF(AO356=".",IF(MAX($Q357:AM357,0)=OPER!$AA452,".",IF(OPER!$AB452&lt;=HOUR(AO$7),MAX($Q357:AM357,0)+1,".")),","),IF(MAX($Q357:AM357,0)=OPER!$AA452,".",IF(OPER!$AB452&lt;=HOUR(AO$7),MAX($Q357:AM357,0)+1,".")))</f>
        <v>,</v>
      </c>
      <c r="AO357" s="271" t="str">
        <f>IF($E357=$E356,IF(AP356=".",IF(MAX($Q357:AN357,0)=OPER!$AA452,".",IF(OPER!$AB452&lt;=HOUR(AP$7),MAX($Q357:AN357,0)+1,".")),","),IF(MAX($Q357:AN357,0)=OPER!$AA452,".",IF(OPER!$AB452&lt;=HOUR(AP$7),MAX($Q357:AN357,0)+1,".")))</f>
        <v>,</v>
      </c>
      <c r="AP357" s="269" t="str">
        <f>IF($E357=$E356,IF(AQ356=".",IF(MAX($Q357:AO357,0)=OPER!$AA452,".",IF(OPER!$AB452&lt;=HOUR(AQ$7),MAX($Q357:AO357,0)+1,".")),","),IF(MAX($Q357:AO357,0)=OPER!$AA452,".",IF(OPER!$AB452&lt;=HOUR(AQ$7),MAX($Q357:AO357,0)+1,".")))</f>
        <v>,</v>
      </c>
      <c r="AQ357" s="269" t="str">
        <f>IF($E357=$E356,IF(AR356=".",IF(MAX($Q357:AP357,0)=OPER!$AA452,".",IF(OPER!$AB452&lt;=HOUR(AR$7),MAX($Q357:AP357,0)+1,".")),","),IF(MAX($Q357:AP357,0)=OPER!$AA452,".",IF(OPER!$AB452&lt;=HOUR(AR$7),MAX($Q357:AP357,0)+1,".")))</f>
        <v>,</v>
      </c>
      <c r="AR357" s="270" t="str">
        <f>IF($E357=$E356,IF(AS356=".",IF(MAX($Q357:AQ357,0)=OPER!$AA452,".",IF(OPER!$AB452&lt;=HOUR(AS$7),MAX($Q357:AQ357,0)+1,".")),","),IF(MAX($Q357:AQ357,0)=OPER!$AA452,".",IF(OPER!$AB452&lt;=HOUR(AS$7),MAX($Q357:AQ357,0)+1,".")))</f>
        <v>,</v>
      </c>
      <c r="AS357" s="271" t="str">
        <f>IF($E357=$E356,IF(AT356=".",IF(MAX($Q357:AR357,0)=OPER!$AA452,".",IF(OPER!$AB452&lt;=HOUR(AT$7),MAX($Q357:AR357,0)+1,".")),","),IF(MAX($Q357:AR357,0)=OPER!$AA452,".",IF(OPER!$AB452&lt;=HOUR(AT$7),MAX($Q357:AR357,0)+1,".")))</f>
        <v>,</v>
      </c>
      <c r="AT357" s="269" t="str">
        <f>IF($E357=$E356,IF(AU356=".",IF(MAX($Q357:AS357,0)=OPER!$AA452,".",IF(OPER!$AB452&lt;=HOUR(AU$7),MAX($Q357:AS357,0)+1,".")),","),IF(MAX($Q357:AS357,0)=OPER!$AA452,".",IF(OPER!$AB452&lt;=HOUR(AU$7),MAX($Q357:AS357,0)+1,".")))</f>
        <v>,</v>
      </c>
      <c r="AU357" s="269" t="str">
        <f>IF($E357=$E356,IF(AV356=".",IF(MAX($Q357:AT357,0)=OPER!$AA452,".",IF(OPER!$AB452&lt;=HOUR(AV$7),MAX($Q357:AT357,0)+1,".")),","),IF(MAX($Q357:AT357,0)=OPER!$AA452,".",IF(OPER!$AB452&lt;=HOUR(AV$7),MAX($Q357:AT357,0)+1,".")))</f>
        <v>,</v>
      </c>
      <c r="AV357" s="270" t="str">
        <f>IF($E357=$E356,IF(AW356=".",IF(MAX($Q357:AU357,0)=OPER!$AA452,".",IF(OPER!$AB452&lt;=HOUR(AW$7),MAX($Q357:AU357,0)+1,".")),","),IF(MAX($Q357:AU357,0)=OPER!$AA452,".",IF(OPER!$AB452&lt;=HOUR(AW$7),MAX($Q357:AU357,0)+1,".")))</f>
        <v>,</v>
      </c>
      <c r="AW357" s="271" t="str">
        <f>IF($E357=$E356,IF(AX356=".",IF(MAX($Q357:AV357,0)=OPER!$AA452,".",IF(OPER!$AB452&lt;=HOUR(AX$7),MAX($Q357:AV357,0)+1,".")),","),IF(MAX($Q357:AV357,0)=OPER!$AA452,".",IF(OPER!$AB452&lt;=HOUR(AX$7),MAX($Q357:AV357,0)+1,".")))</f>
        <v>,</v>
      </c>
      <c r="AX357" s="269" t="str">
        <f>IF($E357=$E356,IF(AY356=".",IF(MAX($Q357:AW357,0)=OPER!$AA452,".",IF(OPER!$AB452&lt;=HOUR(AY$7),MAX($Q357:AW357,0)+1,".")),","),IF(MAX($Q357:AW357,0)=OPER!$AA452,".",IF(OPER!$AB452&lt;=HOUR(AY$7),MAX($Q357:AW357,0)+1,".")))</f>
        <v>,</v>
      </c>
      <c r="AY357" s="269" t="str">
        <f>IF($E357=$E356,IF(AZ356=".",IF(MAX($Q357:AX357,0)=OPER!$AA452,".",IF(OPER!$AB452&lt;=HOUR(AZ$7),MAX($Q357:AX357,0)+1,".")),","),IF(MAX($Q357:AX357,0)=OPER!$AA452,".",IF(OPER!$AB452&lt;=HOUR(AZ$7),MAX($Q357:AX357,0)+1,".")))</f>
        <v>,</v>
      </c>
      <c r="AZ357" s="270" t="str">
        <f>IF($E357=$E356,IF(BA356=".",IF(MAX($Q357:AY357,0)=OPER!$AA452,".",IF(OPER!$AB452&lt;=HOUR(BA$7),MAX($Q357:AY357,0)+1,".")),","),IF(MAX($Q357:AY357,0)=OPER!$AA452,".",IF(OPER!$AB452&lt;=HOUR(BA$7),MAX($Q357:AY357,0)+1,".")))</f>
        <v>,</v>
      </c>
      <c r="BA357" s="30">
        <f>+OPER!AK351</f>
        <v>0</v>
      </c>
    </row>
    <row r="358" spans="1:53" ht="59.8" x14ac:dyDescent="0.2">
      <c r="A358" s="282" t="str">
        <f>IF(OPER!AF352=0,"",OPER!AF352)</f>
        <v/>
      </c>
      <c r="B358" s="109" t="str">
        <f>IF(OPER!V352=0,"",OPER!V352)</f>
        <v/>
      </c>
      <c r="C358" s="71" t="str">
        <f>IF(OPER!U352 = 0,"", OPER!U352)</f>
        <v/>
      </c>
      <c r="D358" s="30" t="str">
        <f t="shared" si="22"/>
        <v/>
      </c>
      <c r="E358" s="262" t="str">
        <f>IF(OPER!X352 = 0,"",OPER!X352)</f>
        <v/>
      </c>
      <c r="F358" s="262" t="str">
        <f>IF(OPER!I352 = 0,"",OPER!I352)</f>
        <v/>
      </c>
      <c r="G358" s="263" t="str">
        <f>IF(OPER!C352=0,"",OPER!C352)</f>
        <v/>
      </c>
      <c r="H358" s="30" t="str">
        <f>IF(OPER!R352 = 0,"",OPER!R352)</f>
        <v/>
      </c>
      <c r="I358" s="30" t="str">
        <f>IF(OPER!F352=0,"", OPER!F352)</f>
        <v/>
      </c>
      <c r="J358" s="108" t="str">
        <f>IF(OPER!G352=0,"",OPER!G352)</f>
        <v/>
      </c>
      <c r="K358" s="250">
        <f>+OPER!R352</f>
        <v>0</v>
      </c>
      <c r="L358" s="262">
        <f t="shared" si="23"/>
        <v>0</v>
      </c>
      <c r="M358" s="250">
        <f t="shared" si="24"/>
        <v>0</v>
      </c>
      <c r="N358" s="205" t="str">
        <f>IF(OPER!A352=0,"",OPER!A352)</f>
        <v/>
      </c>
      <c r="O358" s="73" t="str">
        <f>IF(OPER!AJ2208=0,"",OPER!AJ2208)</f>
        <v/>
      </c>
      <c r="P358" s="264" t="str">
        <f>IF(OPER!AH352="EJECUTADO","SI",IF(OPER!AH352="NO EJECUTADO","NO",""))</f>
        <v/>
      </c>
      <c r="Q358" s="264" t="str">
        <f>IF(OPER!AN352="EJECUTADO","SI",IF(OPER!AN352="NO EJECUTADO","NO",""))</f>
        <v/>
      </c>
      <c r="R358" s="221" t="str">
        <f>IFERROR(VLOOKUP(OPER!Z352,OPER!$AU$490:$AV$577,2,0),"NO ASIGNADO")</f>
        <v>NO ASIGNADO</v>
      </c>
      <c r="S358" s="6">
        <f>+OPER!AG352</f>
        <v>0</v>
      </c>
      <c r="T358" s="268" t="str">
        <f>IF($E358=$E357,IF(U357=".",IF(MAX($Q358:Q358,0)=OPER!$AA453,".",IF(OPER!$AB453&lt;=HOUR(U$7),MAX($Q358:Q358,0)+1,".")),","),IF(MAX($Q358:Q358,0)=OPER!$AA453,".",IF(OPER!$AB453&lt;=HOUR(U$7),MAX($Q358:Q358,0)+1,".")))</f>
        <v>,</v>
      </c>
      <c r="U358" s="269" t="str">
        <f>IF($E358=$E357,IF(V357=".",IF(MAX($Q358:T358,0)=OPER!$AA453,".",IF(OPER!$AB453&lt;=HOUR(V$7),MAX($Q358:T358,0)+1,".")),","),IF(MAX($Q358:T358,0)=OPER!$AA453,".",IF(OPER!$AB453&lt;=HOUR(V$7),MAX($Q358:T358,0)+1,".")))</f>
        <v>,</v>
      </c>
      <c r="V358" s="269" t="str">
        <f>IF($E358=$E357,IF(W357=".",IF(MAX($Q358:U358,0)=OPER!$AA453,".",IF(OPER!$AB453&lt;=HOUR(W$7),MAX($Q358:U358,0)+1,".")),","),IF(MAX($Q358:U358,0)=OPER!$AA453,".",IF(OPER!$AB453&lt;=HOUR(W$7),MAX($Q358:U358,0)+1,".")))</f>
        <v>,</v>
      </c>
      <c r="W358" s="269" t="str">
        <f>IF($E358=$E357,IF(X357=".",IF(MAX($Q358:V358,0)=OPER!$AA453,".",IF(OPER!$AB453&lt;=HOUR(X$7),MAX($Q358:V358,0)+1,".")),","),IF(MAX($Q358:V358,0)=OPER!$AA453,".",IF(OPER!$AB453&lt;=HOUR(X$7),MAX($Q358:V358,0)+1,".")))</f>
        <v>,</v>
      </c>
      <c r="X358" s="270" t="str">
        <f>IF($E358=$E357,IF(Y357=".",IF(MAX($Q358:W358,0)=OPER!$AA453,".",IF(OPER!$AB453&lt;=HOUR(Y$7),MAX($Q358:W358,0)+1,".")),","),IF(MAX($Q358:W358,0)=OPER!$AA453,".",IF(OPER!$AB453&lt;=HOUR(Y$7),MAX($Q358:W358,0)+1,".")))</f>
        <v>,</v>
      </c>
      <c r="Y358" s="271" t="str">
        <f>IF($E358=$E357,IF(Z357=".",IF(MAX($Q358:X358,0)=OPER!$AA453,".",IF(OPER!$AB453&lt;=HOUR(Z$7),MAX($Q358:X358,0)+1,".")),","),IF(MAX($Q358:X358,0)=OPER!$AA453,".",IF(OPER!$AB453&lt;=HOUR(Z$7),MAX($Q358:X358,0)+1,".")))</f>
        <v>,</v>
      </c>
      <c r="Z358" s="269" t="str">
        <f>IF($E358=$E357,IF(AA357=".",IF(MAX($Q358:Y358,0)=OPER!$AA453,".",IF(OPER!$AB453&lt;=HOUR(AA$7),MAX($Q358:Y358,0)+1,".")),","),IF(MAX($Q358:Y358,0)=OPER!$AA453,".",IF(OPER!$AB453&lt;=HOUR(AA$7),MAX($Q358:Y358,0)+1,".")))</f>
        <v>,</v>
      </c>
      <c r="AA358" s="269" t="str">
        <f>IF($E358=$E357,IF(AB357=".",IF(MAX($Q358:Z358,0)=OPER!$AA453,".",IF(OPER!$AB453&lt;=HOUR(AB$7),MAX($Q358:Z358,0)+1,".")),","),IF(MAX($Q358:Z358,0)=OPER!$AA453,".",IF(OPER!$AB453&lt;=HOUR(AB$7),MAX($Q358:Z358,0)+1,".")))</f>
        <v>,</v>
      </c>
      <c r="AB358" s="270" t="str">
        <f>IF($E358=$E357,IF(AC357=".",IF(MAX($Q358:AA358,0)=OPER!$AA453,".",IF(OPER!$AB453&lt;=HOUR(AC$7),MAX($Q358:AA358,0)+1,".")),","),IF(MAX($Q358:AA358,0)=OPER!$AA453,".",IF(OPER!$AB453&lt;=HOUR(AC$7),MAX($Q358:AA358,0)+1,".")))</f>
        <v>,</v>
      </c>
      <c r="AC358" s="271" t="str">
        <f>IF($E358=$E357,IF(AD357=".",IF(MAX($Q358:AB358,0)=OPER!$AA453,".",IF(OPER!$AB453&lt;=HOUR(AD$7),MAX($Q358:AB358,0)+1,".")),","),IF(MAX($Q358:AB358,0)=OPER!$AA453,".",IF(OPER!$AB453&lt;=HOUR(AD$7),MAX($Q358:AB358,0)+1,".")))</f>
        <v>,</v>
      </c>
      <c r="AD358" s="269" t="str">
        <f>IF($E358=$E357,IF(AE357=".",IF(MAX($Q358:AC358,0)=OPER!$AA453,".",IF(OPER!$AB453&lt;=HOUR(AE$7),MAX($Q358:AC358,0)+1,".")),","),IF(MAX($Q358:AC358,0)=OPER!$AA453,".",IF(OPER!$AB453&lt;=HOUR(AE$7),MAX($Q358:AC358,0)+1,".")))</f>
        <v>,</v>
      </c>
      <c r="AE358" s="269" t="str">
        <f>IF($E358=$E357,IF(AF357=".",IF(MAX($Q358:AD358,0)=OPER!$AA453,".",IF(OPER!$AB453&lt;=HOUR(AF$7),MAX($Q358:AD358,0)+1,".")),","),IF(MAX($Q358:AD358,0)=OPER!$AA453,".",IF(OPER!$AB453&lt;=HOUR(AF$7),MAX($Q358:AD358,0)+1,".")))</f>
        <v>,</v>
      </c>
      <c r="AF358" s="270" t="str">
        <f>IF($E358=$E357,IF(AG357=".",IF(MAX($Q358:AE358,0)=OPER!$AA453,".",IF(OPER!$AB453&lt;=HOUR(AG$7),MAX($Q358:AE358,0)+1,".")),","),IF(MAX($Q358:AE358,0)=OPER!$AA453,".",IF(OPER!$AB453&lt;=HOUR(AG$7),MAX($Q358:AE358,0)+1,".")))</f>
        <v>,</v>
      </c>
      <c r="AG358" s="271" t="str">
        <f>IF($E358=$E357,IF(AH357=".",IF(MAX($Q358:AF358,0)=OPER!$AA453,".",IF(OPER!$AB453&lt;=HOUR(AH$7),MAX($Q358:AF358,0)+1,".")),","),IF(MAX($Q358:AF358,0)=OPER!$AA453,".",IF(OPER!$AB453&lt;=HOUR(AH$7),MAX($Q358:AF358,0)+1,".")))</f>
        <v>,</v>
      </c>
      <c r="AH358" s="269" t="str">
        <f>IF($E358=$E357,IF(AI357=".",IF(MAX($Q358:AG358,0)=OPER!$AA453,".",IF(OPER!$AB453&lt;=HOUR(AI$7),MAX($Q358:AG358,0)+1,".")),","),IF(MAX($Q358:AG358,0)=OPER!$AA453,".",IF(OPER!$AB453&lt;=HOUR(AI$7),MAX($Q358:AG358,0)+1,".")))</f>
        <v>,</v>
      </c>
      <c r="AI358" s="269" t="str">
        <f>IF($E358=$E357,IF(AJ357=".",IF(MAX($Q358:AH358,0)=OPER!$AA453,".",IF(OPER!$AB453&lt;=HOUR(AJ$7),MAX($Q358:AH358,0)+1,".")),","),IF(MAX($Q358:AH358,0)=OPER!$AA453,".",IF(OPER!$AB453&lt;=HOUR(AJ$7),MAX($Q358:AH358,0)+1,".")))</f>
        <v>,</v>
      </c>
      <c r="AJ358" s="270" t="str">
        <f>IF($E358=$E357,IF(AK357=".",IF(MAX($Q358:AI358,0)=OPER!$AA453,".",IF(OPER!$AB453&lt;=HOUR(AK$7),MAX($Q358:AI358,0)+1,".")),","),IF(MAX($Q358:AI358,0)=OPER!$AA453,".",IF(OPER!$AB453&lt;=HOUR(AK$7),MAX($Q358:AI358,0)+1,".")))</f>
        <v>,</v>
      </c>
      <c r="AK358" s="271" t="str">
        <f>IF($E358=$E357,IF(AL357=".",IF(MAX($Q358:AJ358,0)=OPER!$AA453,".",IF(OPER!$AB453&lt;=HOUR(AL$7),MAX($Q358:AJ358,0)+1,".")),","),IF(MAX($Q358:AJ358,0)=OPER!$AA453,".",IF(OPER!$AB453&lt;=HOUR(AL$7),MAX($Q358:AJ358,0)+1,".")))</f>
        <v>,</v>
      </c>
      <c r="AL358" s="269" t="str">
        <f>IF($E358=$E357,IF(AM357=".",IF(MAX($Q358:AK358,0)=OPER!$AA453,".",IF(OPER!$AB453&lt;=HOUR(AM$7),MAX($Q358:AK358,0)+1,".")),","),IF(MAX($Q358:AK358,0)=OPER!$AA453,".",IF(OPER!$AB453&lt;=HOUR(AM$7),MAX($Q358:AK358,0)+1,".")))</f>
        <v>,</v>
      </c>
      <c r="AM358" s="269" t="str">
        <f>IF($E358=$E357,IF(AN357=".",IF(MAX($Q358:AL358,0)=OPER!$AA453,".",IF(OPER!$AB453&lt;=HOUR(AN$7),MAX($Q358:AL358,0)+1,".")),","),IF(MAX($Q358:AL358,0)=OPER!$AA453,".",IF(OPER!$AB453&lt;=HOUR(AN$7),MAX($Q358:AL358,0)+1,".")))</f>
        <v>,</v>
      </c>
      <c r="AN358" s="270" t="str">
        <f>IF($E358=$E357,IF(AO357=".",IF(MAX($Q358:AM358,0)=OPER!$AA453,".",IF(OPER!$AB453&lt;=HOUR(AO$7),MAX($Q358:AM358,0)+1,".")),","),IF(MAX($Q358:AM358,0)=OPER!$AA453,".",IF(OPER!$AB453&lt;=HOUR(AO$7),MAX($Q358:AM358,0)+1,".")))</f>
        <v>,</v>
      </c>
      <c r="AO358" s="271" t="str">
        <f>IF($E358=$E357,IF(AP357=".",IF(MAX($Q358:AN358,0)=OPER!$AA453,".",IF(OPER!$AB453&lt;=HOUR(AP$7),MAX($Q358:AN358,0)+1,".")),","),IF(MAX($Q358:AN358,0)=OPER!$AA453,".",IF(OPER!$AB453&lt;=HOUR(AP$7),MAX($Q358:AN358,0)+1,".")))</f>
        <v>,</v>
      </c>
      <c r="AP358" s="269" t="str">
        <f>IF($E358=$E357,IF(AQ357=".",IF(MAX($Q358:AO358,0)=OPER!$AA453,".",IF(OPER!$AB453&lt;=HOUR(AQ$7),MAX($Q358:AO358,0)+1,".")),","),IF(MAX($Q358:AO358,0)=OPER!$AA453,".",IF(OPER!$AB453&lt;=HOUR(AQ$7),MAX($Q358:AO358,0)+1,".")))</f>
        <v>,</v>
      </c>
      <c r="AQ358" s="269" t="str">
        <f>IF($E358=$E357,IF(AR357=".",IF(MAX($Q358:AP358,0)=OPER!$AA453,".",IF(OPER!$AB453&lt;=HOUR(AR$7),MAX($Q358:AP358,0)+1,".")),","),IF(MAX($Q358:AP358,0)=OPER!$AA453,".",IF(OPER!$AB453&lt;=HOUR(AR$7),MAX($Q358:AP358,0)+1,".")))</f>
        <v>,</v>
      </c>
      <c r="AR358" s="270" t="str">
        <f>IF($E358=$E357,IF(AS357=".",IF(MAX($Q358:AQ358,0)=OPER!$AA453,".",IF(OPER!$AB453&lt;=HOUR(AS$7),MAX($Q358:AQ358,0)+1,".")),","),IF(MAX($Q358:AQ358,0)=OPER!$AA453,".",IF(OPER!$AB453&lt;=HOUR(AS$7),MAX($Q358:AQ358,0)+1,".")))</f>
        <v>,</v>
      </c>
      <c r="AS358" s="271" t="str">
        <f>IF($E358=$E357,IF(AT357=".",IF(MAX($Q358:AR358,0)=OPER!$AA453,".",IF(OPER!$AB453&lt;=HOUR(AT$7),MAX($Q358:AR358,0)+1,".")),","),IF(MAX($Q358:AR358,0)=OPER!$AA453,".",IF(OPER!$AB453&lt;=HOUR(AT$7),MAX($Q358:AR358,0)+1,".")))</f>
        <v>,</v>
      </c>
      <c r="AT358" s="269" t="str">
        <f>IF($E358=$E357,IF(AU357=".",IF(MAX($Q358:AS358,0)=OPER!$AA453,".",IF(OPER!$AB453&lt;=HOUR(AU$7),MAX($Q358:AS358,0)+1,".")),","),IF(MAX($Q358:AS358,0)=OPER!$AA453,".",IF(OPER!$AB453&lt;=HOUR(AU$7),MAX($Q358:AS358,0)+1,".")))</f>
        <v>,</v>
      </c>
      <c r="AU358" s="269" t="str">
        <f>IF($E358=$E357,IF(AV357=".",IF(MAX($Q358:AT358,0)=OPER!$AA453,".",IF(OPER!$AB453&lt;=HOUR(AV$7),MAX($Q358:AT358,0)+1,".")),","),IF(MAX($Q358:AT358,0)=OPER!$AA453,".",IF(OPER!$AB453&lt;=HOUR(AV$7),MAX($Q358:AT358,0)+1,".")))</f>
        <v>,</v>
      </c>
      <c r="AV358" s="270" t="str">
        <f>IF($E358=$E357,IF(AW357=".",IF(MAX($Q358:AU358,0)=OPER!$AA453,".",IF(OPER!$AB453&lt;=HOUR(AW$7),MAX($Q358:AU358,0)+1,".")),","),IF(MAX($Q358:AU358,0)=OPER!$AA453,".",IF(OPER!$AB453&lt;=HOUR(AW$7),MAX($Q358:AU358,0)+1,".")))</f>
        <v>,</v>
      </c>
      <c r="AW358" s="271" t="str">
        <f>IF($E358=$E357,IF(AX357=".",IF(MAX($Q358:AV358,0)=OPER!$AA453,".",IF(OPER!$AB453&lt;=HOUR(AX$7),MAX($Q358:AV358,0)+1,".")),","),IF(MAX($Q358:AV358,0)=OPER!$AA453,".",IF(OPER!$AB453&lt;=HOUR(AX$7),MAX($Q358:AV358,0)+1,".")))</f>
        <v>,</v>
      </c>
      <c r="AX358" s="269" t="str">
        <f>IF($E358=$E357,IF(AY357=".",IF(MAX($Q358:AW358,0)=OPER!$AA453,".",IF(OPER!$AB453&lt;=HOUR(AY$7),MAX($Q358:AW358,0)+1,".")),","),IF(MAX($Q358:AW358,0)=OPER!$AA453,".",IF(OPER!$AB453&lt;=HOUR(AY$7),MAX($Q358:AW358,0)+1,".")))</f>
        <v>,</v>
      </c>
      <c r="AY358" s="269" t="str">
        <f>IF($E358=$E357,IF(AZ357=".",IF(MAX($Q358:AX358,0)=OPER!$AA453,".",IF(OPER!$AB453&lt;=HOUR(AZ$7),MAX($Q358:AX358,0)+1,".")),","),IF(MAX($Q358:AX358,0)=OPER!$AA453,".",IF(OPER!$AB453&lt;=HOUR(AZ$7),MAX($Q358:AX358,0)+1,".")))</f>
        <v>,</v>
      </c>
      <c r="AZ358" s="270" t="str">
        <f>IF($E358=$E357,IF(BA357=".",IF(MAX($Q358:AY358,0)=OPER!$AA453,".",IF(OPER!$AB453&lt;=HOUR(BA$7),MAX($Q358:AY358,0)+1,".")),","),IF(MAX($Q358:AY358,0)=OPER!$AA453,".",IF(OPER!$AB453&lt;=HOUR(BA$7),MAX($Q358:AY358,0)+1,".")))</f>
        <v>,</v>
      </c>
      <c r="BA358" s="30">
        <f>+OPER!AK352</f>
        <v>0</v>
      </c>
    </row>
    <row r="359" spans="1:53" ht="59.8" x14ac:dyDescent="0.2">
      <c r="A359" s="282" t="str">
        <f>IF(OPER!AF353=0,"",OPER!AF353)</f>
        <v/>
      </c>
      <c r="B359" s="109" t="str">
        <f>IF(OPER!V353=0,"",OPER!V353)</f>
        <v/>
      </c>
      <c r="C359" s="71" t="str">
        <f>IF(OPER!U353 = 0,"", OPER!U353)</f>
        <v/>
      </c>
      <c r="D359" s="30" t="str">
        <f t="shared" si="22"/>
        <v/>
      </c>
      <c r="E359" s="262" t="str">
        <f>IF(OPER!X353 = 0,"",OPER!X353)</f>
        <v/>
      </c>
      <c r="F359" s="262" t="str">
        <f>IF(OPER!I353 = 0,"",OPER!I353)</f>
        <v/>
      </c>
      <c r="G359" s="263" t="str">
        <f>IF(OPER!C353=0,"",OPER!C353)</f>
        <v/>
      </c>
      <c r="H359" s="30" t="str">
        <f>IF(OPER!R353 = 0,"",OPER!R353)</f>
        <v/>
      </c>
      <c r="I359" s="30" t="str">
        <f>IF(OPER!F353=0,"", OPER!F353)</f>
        <v/>
      </c>
      <c r="J359" s="108" t="str">
        <f>IF(OPER!G353=0,"",OPER!G353)</f>
        <v/>
      </c>
      <c r="K359" s="250">
        <f>+OPER!R353</f>
        <v>0</v>
      </c>
      <c r="L359" s="262">
        <f t="shared" si="23"/>
        <v>0</v>
      </c>
      <c r="M359" s="250">
        <f t="shared" si="24"/>
        <v>0</v>
      </c>
      <c r="N359" s="205" t="str">
        <f>IF(OPER!A353=0,"",OPER!A353)</f>
        <v/>
      </c>
      <c r="O359" s="73" t="str">
        <f>IF(OPER!AJ2209=0,"",OPER!AJ2209)</f>
        <v/>
      </c>
      <c r="P359" s="264" t="str">
        <f>IF(OPER!AH353="EJECUTADO","SI",IF(OPER!AH353="NO EJECUTADO","NO",""))</f>
        <v/>
      </c>
      <c r="Q359" s="264" t="str">
        <f>IF(OPER!AN353="EJECUTADO","SI",IF(OPER!AN353="NO EJECUTADO","NO",""))</f>
        <v/>
      </c>
      <c r="R359" s="221" t="str">
        <f>IFERROR(VLOOKUP(OPER!Z353,OPER!$AU$490:$AV$577,2,0),"NO ASIGNADO")</f>
        <v>NO ASIGNADO</v>
      </c>
      <c r="S359" s="6">
        <f>+OPER!AG353</f>
        <v>0</v>
      </c>
      <c r="T359" s="268" t="str">
        <f>IF($E359=$E358,IF(U358=".",IF(MAX($Q359:Q359,0)=OPER!$AA454,".",IF(OPER!$AB454&lt;=HOUR(U$7),MAX($Q359:Q359,0)+1,".")),","),IF(MAX($Q359:Q359,0)=OPER!$AA454,".",IF(OPER!$AB454&lt;=HOUR(U$7),MAX($Q359:Q359,0)+1,".")))</f>
        <v>,</v>
      </c>
      <c r="U359" s="269" t="str">
        <f>IF($E359=$E358,IF(V358=".",IF(MAX($Q359:T359,0)=OPER!$AA454,".",IF(OPER!$AB454&lt;=HOUR(V$7),MAX($Q359:T359,0)+1,".")),","),IF(MAX($Q359:T359,0)=OPER!$AA454,".",IF(OPER!$AB454&lt;=HOUR(V$7),MAX($Q359:T359,0)+1,".")))</f>
        <v>,</v>
      </c>
      <c r="V359" s="269" t="str">
        <f>IF($E359=$E358,IF(W358=".",IF(MAX($Q359:U359,0)=OPER!$AA454,".",IF(OPER!$AB454&lt;=HOUR(W$7),MAX($Q359:U359,0)+1,".")),","),IF(MAX($Q359:U359,0)=OPER!$AA454,".",IF(OPER!$AB454&lt;=HOUR(W$7),MAX($Q359:U359,0)+1,".")))</f>
        <v>,</v>
      </c>
      <c r="W359" s="269" t="str">
        <f>IF($E359=$E358,IF(X358=".",IF(MAX($Q359:V359,0)=OPER!$AA454,".",IF(OPER!$AB454&lt;=HOUR(X$7),MAX($Q359:V359,0)+1,".")),","),IF(MAX($Q359:V359,0)=OPER!$AA454,".",IF(OPER!$AB454&lt;=HOUR(X$7),MAX($Q359:V359,0)+1,".")))</f>
        <v>,</v>
      </c>
      <c r="X359" s="270" t="str">
        <f>IF($E359=$E358,IF(Y358=".",IF(MAX($Q359:W359,0)=OPER!$AA454,".",IF(OPER!$AB454&lt;=HOUR(Y$7),MAX($Q359:W359,0)+1,".")),","),IF(MAX($Q359:W359,0)=OPER!$AA454,".",IF(OPER!$AB454&lt;=HOUR(Y$7),MAX($Q359:W359,0)+1,".")))</f>
        <v>,</v>
      </c>
      <c r="Y359" s="271" t="str">
        <f>IF($E359=$E358,IF(Z358=".",IF(MAX($Q359:X359,0)=OPER!$AA454,".",IF(OPER!$AB454&lt;=HOUR(Z$7),MAX($Q359:X359,0)+1,".")),","),IF(MAX($Q359:X359,0)=OPER!$AA454,".",IF(OPER!$AB454&lt;=HOUR(Z$7),MAX($Q359:X359,0)+1,".")))</f>
        <v>,</v>
      </c>
      <c r="Z359" s="269" t="str">
        <f>IF($E359=$E358,IF(AA358=".",IF(MAX($Q359:Y359,0)=OPER!$AA454,".",IF(OPER!$AB454&lt;=HOUR(AA$7),MAX($Q359:Y359,0)+1,".")),","),IF(MAX($Q359:Y359,0)=OPER!$AA454,".",IF(OPER!$AB454&lt;=HOUR(AA$7),MAX($Q359:Y359,0)+1,".")))</f>
        <v>,</v>
      </c>
      <c r="AA359" s="269" t="str">
        <f>IF($E359=$E358,IF(AB358=".",IF(MAX($Q359:Z359,0)=OPER!$AA454,".",IF(OPER!$AB454&lt;=HOUR(AB$7),MAX($Q359:Z359,0)+1,".")),","),IF(MAX($Q359:Z359,0)=OPER!$AA454,".",IF(OPER!$AB454&lt;=HOUR(AB$7),MAX($Q359:Z359,0)+1,".")))</f>
        <v>,</v>
      </c>
      <c r="AB359" s="270" t="str">
        <f>IF($E359=$E358,IF(AC358=".",IF(MAX($Q359:AA359,0)=OPER!$AA454,".",IF(OPER!$AB454&lt;=HOUR(AC$7),MAX($Q359:AA359,0)+1,".")),","),IF(MAX($Q359:AA359,0)=OPER!$AA454,".",IF(OPER!$AB454&lt;=HOUR(AC$7),MAX($Q359:AA359,0)+1,".")))</f>
        <v>,</v>
      </c>
      <c r="AC359" s="271" t="str">
        <f>IF($E359=$E358,IF(AD358=".",IF(MAX($Q359:AB359,0)=OPER!$AA454,".",IF(OPER!$AB454&lt;=HOUR(AD$7),MAX($Q359:AB359,0)+1,".")),","),IF(MAX($Q359:AB359,0)=OPER!$AA454,".",IF(OPER!$AB454&lt;=HOUR(AD$7),MAX($Q359:AB359,0)+1,".")))</f>
        <v>,</v>
      </c>
      <c r="AD359" s="269" t="str">
        <f>IF($E359=$E358,IF(AE358=".",IF(MAX($Q359:AC359,0)=OPER!$AA454,".",IF(OPER!$AB454&lt;=HOUR(AE$7),MAX($Q359:AC359,0)+1,".")),","),IF(MAX($Q359:AC359,0)=OPER!$AA454,".",IF(OPER!$AB454&lt;=HOUR(AE$7),MAX($Q359:AC359,0)+1,".")))</f>
        <v>,</v>
      </c>
      <c r="AE359" s="269" t="str">
        <f>IF($E359=$E358,IF(AF358=".",IF(MAX($Q359:AD359,0)=OPER!$AA454,".",IF(OPER!$AB454&lt;=HOUR(AF$7),MAX($Q359:AD359,0)+1,".")),","),IF(MAX($Q359:AD359,0)=OPER!$AA454,".",IF(OPER!$AB454&lt;=HOUR(AF$7),MAX($Q359:AD359,0)+1,".")))</f>
        <v>,</v>
      </c>
      <c r="AF359" s="270" t="str">
        <f>IF($E359=$E358,IF(AG358=".",IF(MAX($Q359:AE359,0)=OPER!$AA454,".",IF(OPER!$AB454&lt;=HOUR(AG$7),MAX($Q359:AE359,0)+1,".")),","),IF(MAX($Q359:AE359,0)=OPER!$AA454,".",IF(OPER!$AB454&lt;=HOUR(AG$7),MAX($Q359:AE359,0)+1,".")))</f>
        <v>,</v>
      </c>
      <c r="AG359" s="271" t="str">
        <f>IF($E359=$E358,IF(AH358=".",IF(MAX($Q359:AF359,0)=OPER!$AA454,".",IF(OPER!$AB454&lt;=HOUR(AH$7),MAX($Q359:AF359,0)+1,".")),","),IF(MAX($Q359:AF359,0)=OPER!$AA454,".",IF(OPER!$AB454&lt;=HOUR(AH$7),MAX($Q359:AF359,0)+1,".")))</f>
        <v>,</v>
      </c>
      <c r="AH359" s="269" t="str">
        <f>IF($E359=$E358,IF(AI358=".",IF(MAX($Q359:AG359,0)=OPER!$AA454,".",IF(OPER!$AB454&lt;=HOUR(AI$7),MAX($Q359:AG359,0)+1,".")),","),IF(MAX($Q359:AG359,0)=OPER!$AA454,".",IF(OPER!$AB454&lt;=HOUR(AI$7),MAX($Q359:AG359,0)+1,".")))</f>
        <v>,</v>
      </c>
      <c r="AI359" s="269" t="str">
        <f>IF($E359=$E358,IF(AJ358=".",IF(MAX($Q359:AH359,0)=OPER!$AA454,".",IF(OPER!$AB454&lt;=HOUR(AJ$7),MAX($Q359:AH359,0)+1,".")),","),IF(MAX($Q359:AH359,0)=OPER!$AA454,".",IF(OPER!$AB454&lt;=HOUR(AJ$7),MAX($Q359:AH359,0)+1,".")))</f>
        <v>,</v>
      </c>
      <c r="AJ359" s="270" t="str">
        <f>IF($E359=$E358,IF(AK358=".",IF(MAX($Q359:AI359,0)=OPER!$AA454,".",IF(OPER!$AB454&lt;=HOUR(AK$7),MAX($Q359:AI359,0)+1,".")),","),IF(MAX($Q359:AI359,0)=OPER!$AA454,".",IF(OPER!$AB454&lt;=HOUR(AK$7),MAX($Q359:AI359,0)+1,".")))</f>
        <v>,</v>
      </c>
      <c r="AK359" s="271" t="str">
        <f>IF($E359=$E358,IF(AL358=".",IF(MAX($Q359:AJ359,0)=OPER!$AA454,".",IF(OPER!$AB454&lt;=HOUR(AL$7),MAX($Q359:AJ359,0)+1,".")),","),IF(MAX($Q359:AJ359,0)=OPER!$AA454,".",IF(OPER!$AB454&lt;=HOUR(AL$7),MAX($Q359:AJ359,0)+1,".")))</f>
        <v>,</v>
      </c>
      <c r="AL359" s="269" t="str">
        <f>IF($E359=$E358,IF(AM358=".",IF(MAX($Q359:AK359,0)=OPER!$AA454,".",IF(OPER!$AB454&lt;=HOUR(AM$7),MAX($Q359:AK359,0)+1,".")),","),IF(MAX($Q359:AK359,0)=OPER!$AA454,".",IF(OPER!$AB454&lt;=HOUR(AM$7),MAX($Q359:AK359,0)+1,".")))</f>
        <v>,</v>
      </c>
      <c r="AM359" s="269" t="str">
        <f>IF($E359=$E358,IF(AN358=".",IF(MAX($Q359:AL359,0)=OPER!$AA454,".",IF(OPER!$AB454&lt;=HOUR(AN$7),MAX($Q359:AL359,0)+1,".")),","),IF(MAX($Q359:AL359,0)=OPER!$AA454,".",IF(OPER!$AB454&lt;=HOUR(AN$7),MAX($Q359:AL359,0)+1,".")))</f>
        <v>,</v>
      </c>
      <c r="AN359" s="270" t="str">
        <f>IF($E359=$E358,IF(AO358=".",IF(MAX($Q359:AM359,0)=OPER!$AA454,".",IF(OPER!$AB454&lt;=HOUR(AO$7),MAX($Q359:AM359,0)+1,".")),","),IF(MAX($Q359:AM359,0)=OPER!$AA454,".",IF(OPER!$AB454&lt;=HOUR(AO$7),MAX($Q359:AM359,0)+1,".")))</f>
        <v>,</v>
      </c>
      <c r="AO359" s="271" t="str">
        <f>IF($E359=$E358,IF(AP358=".",IF(MAX($Q359:AN359,0)=OPER!$AA454,".",IF(OPER!$AB454&lt;=HOUR(AP$7),MAX($Q359:AN359,0)+1,".")),","),IF(MAX($Q359:AN359,0)=OPER!$AA454,".",IF(OPER!$AB454&lt;=HOUR(AP$7),MAX($Q359:AN359,0)+1,".")))</f>
        <v>,</v>
      </c>
      <c r="AP359" s="269" t="str">
        <f>IF($E359=$E358,IF(AQ358=".",IF(MAX($Q359:AO359,0)=OPER!$AA454,".",IF(OPER!$AB454&lt;=HOUR(AQ$7),MAX($Q359:AO359,0)+1,".")),","),IF(MAX($Q359:AO359,0)=OPER!$AA454,".",IF(OPER!$AB454&lt;=HOUR(AQ$7),MAX($Q359:AO359,0)+1,".")))</f>
        <v>,</v>
      </c>
      <c r="AQ359" s="269" t="str">
        <f>IF($E359=$E358,IF(AR358=".",IF(MAX($Q359:AP359,0)=OPER!$AA454,".",IF(OPER!$AB454&lt;=HOUR(AR$7),MAX($Q359:AP359,0)+1,".")),","),IF(MAX($Q359:AP359,0)=OPER!$AA454,".",IF(OPER!$AB454&lt;=HOUR(AR$7),MAX($Q359:AP359,0)+1,".")))</f>
        <v>,</v>
      </c>
      <c r="AR359" s="270" t="str">
        <f>IF($E359=$E358,IF(AS358=".",IF(MAX($Q359:AQ359,0)=OPER!$AA454,".",IF(OPER!$AB454&lt;=HOUR(AS$7),MAX($Q359:AQ359,0)+1,".")),","),IF(MAX($Q359:AQ359,0)=OPER!$AA454,".",IF(OPER!$AB454&lt;=HOUR(AS$7),MAX($Q359:AQ359,0)+1,".")))</f>
        <v>,</v>
      </c>
      <c r="AS359" s="271" t="str">
        <f>IF($E359=$E358,IF(AT358=".",IF(MAX($Q359:AR359,0)=OPER!$AA454,".",IF(OPER!$AB454&lt;=HOUR(AT$7),MAX($Q359:AR359,0)+1,".")),","),IF(MAX($Q359:AR359,0)=OPER!$AA454,".",IF(OPER!$AB454&lt;=HOUR(AT$7),MAX($Q359:AR359,0)+1,".")))</f>
        <v>,</v>
      </c>
      <c r="AT359" s="269" t="str">
        <f>IF($E359=$E358,IF(AU358=".",IF(MAX($Q359:AS359,0)=OPER!$AA454,".",IF(OPER!$AB454&lt;=HOUR(AU$7),MAX($Q359:AS359,0)+1,".")),","),IF(MAX($Q359:AS359,0)=OPER!$AA454,".",IF(OPER!$AB454&lt;=HOUR(AU$7),MAX($Q359:AS359,0)+1,".")))</f>
        <v>,</v>
      </c>
      <c r="AU359" s="269" t="str">
        <f>IF($E359=$E358,IF(AV358=".",IF(MAX($Q359:AT359,0)=OPER!$AA454,".",IF(OPER!$AB454&lt;=HOUR(AV$7),MAX($Q359:AT359,0)+1,".")),","),IF(MAX($Q359:AT359,0)=OPER!$AA454,".",IF(OPER!$AB454&lt;=HOUR(AV$7),MAX($Q359:AT359,0)+1,".")))</f>
        <v>,</v>
      </c>
      <c r="AV359" s="270" t="str">
        <f>IF($E359=$E358,IF(AW358=".",IF(MAX($Q359:AU359,0)=OPER!$AA454,".",IF(OPER!$AB454&lt;=HOUR(AW$7),MAX($Q359:AU359,0)+1,".")),","),IF(MAX($Q359:AU359,0)=OPER!$AA454,".",IF(OPER!$AB454&lt;=HOUR(AW$7),MAX($Q359:AU359,0)+1,".")))</f>
        <v>,</v>
      </c>
      <c r="AW359" s="271" t="str">
        <f>IF($E359=$E358,IF(AX358=".",IF(MAX($Q359:AV359,0)=OPER!$AA454,".",IF(OPER!$AB454&lt;=HOUR(AX$7),MAX($Q359:AV359,0)+1,".")),","),IF(MAX($Q359:AV359,0)=OPER!$AA454,".",IF(OPER!$AB454&lt;=HOUR(AX$7),MAX($Q359:AV359,0)+1,".")))</f>
        <v>,</v>
      </c>
      <c r="AX359" s="269" t="str">
        <f>IF($E359=$E358,IF(AY358=".",IF(MAX($Q359:AW359,0)=OPER!$AA454,".",IF(OPER!$AB454&lt;=HOUR(AY$7),MAX($Q359:AW359,0)+1,".")),","),IF(MAX($Q359:AW359,0)=OPER!$AA454,".",IF(OPER!$AB454&lt;=HOUR(AY$7),MAX($Q359:AW359,0)+1,".")))</f>
        <v>,</v>
      </c>
      <c r="AY359" s="269" t="str">
        <f>IF($E359=$E358,IF(AZ358=".",IF(MAX($Q359:AX359,0)=OPER!$AA454,".",IF(OPER!$AB454&lt;=HOUR(AZ$7),MAX($Q359:AX359,0)+1,".")),","),IF(MAX($Q359:AX359,0)=OPER!$AA454,".",IF(OPER!$AB454&lt;=HOUR(AZ$7),MAX($Q359:AX359,0)+1,".")))</f>
        <v>,</v>
      </c>
      <c r="AZ359" s="270" t="str">
        <f>IF($E359=$E358,IF(BA358=".",IF(MAX($Q359:AY359,0)=OPER!$AA454,".",IF(OPER!$AB454&lt;=HOUR(BA$7),MAX($Q359:AY359,0)+1,".")),","),IF(MAX($Q359:AY359,0)=OPER!$AA454,".",IF(OPER!$AB454&lt;=HOUR(BA$7),MAX($Q359:AY359,0)+1,".")))</f>
        <v>,</v>
      </c>
      <c r="BA359" s="30">
        <f>+OPER!AK353</f>
        <v>0</v>
      </c>
    </row>
    <row r="360" spans="1:53" ht="59.8" x14ac:dyDescent="0.2">
      <c r="A360" s="282" t="str">
        <f>IF(OPER!AF354=0,"",OPER!AF354)</f>
        <v/>
      </c>
      <c r="B360" s="109" t="str">
        <f>IF(OPER!V354=0,"",OPER!V354)</f>
        <v/>
      </c>
      <c r="C360" s="71" t="str">
        <f>IF(OPER!U354 = 0,"", OPER!U354)</f>
        <v/>
      </c>
      <c r="D360" s="30" t="str">
        <f t="shared" si="22"/>
        <v/>
      </c>
      <c r="E360" s="262" t="str">
        <f>IF(OPER!X354 = 0,"",OPER!X354)</f>
        <v/>
      </c>
      <c r="F360" s="262" t="str">
        <f>IF(OPER!I354 = 0,"",OPER!I354)</f>
        <v/>
      </c>
      <c r="G360" s="263" t="str">
        <f>IF(OPER!C354=0,"",OPER!C354)</f>
        <v/>
      </c>
      <c r="H360" s="30" t="str">
        <f>IF(OPER!R354 = 0,"",OPER!R354)</f>
        <v/>
      </c>
      <c r="I360" s="30" t="str">
        <f>IF(OPER!F354=0,"", OPER!F354)</f>
        <v/>
      </c>
      <c r="J360" s="108" t="str">
        <f>IF(OPER!G354=0,"",OPER!G354)</f>
        <v/>
      </c>
      <c r="K360" s="250">
        <f>+OPER!R354</f>
        <v>0</v>
      </c>
      <c r="L360" s="262">
        <f t="shared" si="23"/>
        <v>0</v>
      </c>
      <c r="M360" s="250">
        <f t="shared" si="24"/>
        <v>0</v>
      </c>
      <c r="N360" s="205" t="str">
        <f>IF(OPER!A354=0,"",OPER!A354)</f>
        <v/>
      </c>
      <c r="O360" s="73" t="str">
        <f>IF(OPER!AJ2210=0,"",OPER!AJ2210)</f>
        <v/>
      </c>
      <c r="P360" s="264" t="str">
        <f>IF(OPER!AH354="EJECUTADO","SI",IF(OPER!AH354="NO EJECUTADO","NO",""))</f>
        <v/>
      </c>
      <c r="Q360" s="264" t="str">
        <f>IF(OPER!AN354="EJECUTADO","SI",IF(OPER!AN354="NO EJECUTADO","NO",""))</f>
        <v/>
      </c>
      <c r="R360" s="221" t="str">
        <f>IFERROR(VLOOKUP(OPER!Z354,OPER!$AU$490:$AV$577,2,0),"NO ASIGNADO")</f>
        <v>NO ASIGNADO</v>
      </c>
      <c r="S360" s="6">
        <f>+OPER!AG354</f>
        <v>0</v>
      </c>
      <c r="T360" s="268" t="str">
        <f>IF($E360=$E359,IF(U359=".",IF(MAX($Q360:Q360,0)=OPER!$AA455,".",IF(OPER!$AB455&lt;=HOUR(U$7),MAX($Q360:Q360,0)+1,".")),","),IF(MAX($Q360:Q360,0)=OPER!$AA455,".",IF(OPER!$AB455&lt;=HOUR(U$7),MAX($Q360:Q360,0)+1,".")))</f>
        <v>,</v>
      </c>
      <c r="U360" s="269" t="str">
        <f>IF($E360=$E359,IF(V359=".",IF(MAX($Q360:T360,0)=OPER!$AA455,".",IF(OPER!$AB455&lt;=HOUR(V$7),MAX($Q360:T360,0)+1,".")),","),IF(MAX($Q360:T360,0)=OPER!$AA455,".",IF(OPER!$AB455&lt;=HOUR(V$7),MAX($Q360:T360,0)+1,".")))</f>
        <v>,</v>
      </c>
      <c r="V360" s="269" t="str">
        <f>IF($E360=$E359,IF(W359=".",IF(MAX($Q360:U360,0)=OPER!$AA455,".",IF(OPER!$AB455&lt;=HOUR(W$7),MAX($Q360:U360,0)+1,".")),","),IF(MAX($Q360:U360,0)=OPER!$AA455,".",IF(OPER!$AB455&lt;=HOUR(W$7),MAX($Q360:U360,0)+1,".")))</f>
        <v>,</v>
      </c>
      <c r="W360" s="269" t="str">
        <f>IF($E360=$E359,IF(X359=".",IF(MAX($Q360:V360,0)=OPER!$AA455,".",IF(OPER!$AB455&lt;=HOUR(X$7),MAX($Q360:V360,0)+1,".")),","),IF(MAX($Q360:V360,0)=OPER!$AA455,".",IF(OPER!$AB455&lt;=HOUR(X$7),MAX($Q360:V360,0)+1,".")))</f>
        <v>,</v>
      </c>
      <c r="X360" s="270" t="str">
        <f>IF($E360=$E359,IF(Y359=".",IF(MAX($Q360:W360,0)=OPER!$AA455,".",IF(OPER!$AB455&lt;=HOUR(Y$7),MAX($Q360:W360,0)+1,".")),","),IF(MAX($Q360:W360,0)=OPER!$AA455,".",IF(OPER!$AB455&lt;=HOUR(Y$7),MAX($Q360:W360,0)+1,".")))</f>
        <v>,</v>
      </c>
      <c r="Y360" s="271" t="str">
        <f>IF($E360=$E359,IF(Z359=".",IF(MAX($Q360:X360,0)=OPER!$AA455,".",IF(OPER!$AB455&lt;=HOUR(Z$7),MAX($Q360:X360,0)+1,".")),","),IF(MAX($Q360:X360,0)=OPER!$AA455,".",IF(OPER!$AB455&lt;=HOUR(Z$7),MAX($Q360:X360,0)+1,".")))</f>
        <v>,</v>
      </c>
      <c r="Z360" s="269" t="str">
        <f>IF($E360=$E359,IF(AA359=".",IF(MAX($Q360:Y360,0)=OPER!$AA455,".",IF(OPER!$AB455&lt;=HOUR(AA$7),MAX($Q360:Y360,0)+1,".")),","),IF(MAX($Q360:Y360,0)=OPER!$AA455,".",IF(OPER!$AB455&lt;=HOUR(AA$7),MAX($Q360:Y360,0)+1,".")))</f>
        <v>,</v>
      </c>
      <c r="AA360" s="269" t="str">
        <f>IF($E360=$E359,IF(AB359=".",IF(MAX($Q360:Z360,0)=OPER!$AA455,".",IF(OPER!$AB455&lt;=HOUR(AB$7),MAX($Q360:Z360,0)+1,".")),","),IF(MAX($Q360:Z360,0)=OPER!$AA455,".",IF(OPER!$AB455&lt;=HOUR(AB$7),MAX($Q360:Z360,0)+1,".")))</f>
        <v>,</v>
      </c>
      <c r="AB360" s="270" t="str">
        <f>IF($E360=$E359,IF(AC359=".",IF(MAX($Q360:AA360,0)=OPER!$AA455,".",IF(OPER!$AB455&lt;=HOUR(AC$7),MAX($Q360:AA360,0)+1,".")),","),IF(MAX($Q360:AA360,0)=OPER!$AA455,".",IF(OPER!$AB455&lt;=HOUR(AC$7),MAX($Q360:AA360,0)+1,".")))</f>
        <v>,</v>
      </c>
      <c r="AC360" s="271" t="str">
        <f>IF($E360=$E359,IF(AD359=".",IF(MAX($Q360:AB360,0)=OPER!$AA455,".",IF(OPER!$AB455&lt;=HOUR(AD$7),MAX($Q360:AB360,0)+1,".")),","),IF(MAX($Q360:AB360,0)=OPER!$AA455,".",IF(OPER!$AB455&lt;=HOUR(AD$7),MAX($Q360:AB360,0)+1,".")))</f>
        <v>,</v>
      </c>
      <c r="AD360" s="269" t="str">
        <f>IF($E360=$E359,IF(AE359=".",IF(MAX($Q360:AC360,0)=OPER!$AA455,".",IF(OPER!$AB455&lt;=HOUR(AE$7),MAX($Q360:AC360,0)+1,".")),","),IF(MAX($Q360:AC360,0)=OPER!$AA455,".",IF(OPER!$AB455&lt;=HOUR(AE$7),MAX($Q360:AC360,0)+1,".")))</f>
        <v>,</v>
      </c>
      <c r="AE360" s="269" t="str">
        <f>IF($E360=$E359,IF(AF359=".",IF(MAX($Q360:AD360,0)=OPER!$AA455,".",IF(OPER!$AB455&lt;=HOUR(AF$7),MAX($Q360:AD360,0)+1,".")),","),IF(MAX($Q360:AD360,0)=OPER!$AA455,".",IF(OPER!$AB455&lt;=HOUR(AF$7),MAX($Q360:AD360,0)+1,".")))</f>
        <v>,</v>
      </c>
      <c r="AF360" s="270" t="str">
        <f>IF($E360=$E359,IF(AG359=".",IF(MAX($Q360:AE360,0)=OPER!$AA455,".",IF(OPER!$AB455&lt;=HOUR(AG$7),MAX($Q360:AE360,0)+1,".")),","),IF(MAX($Q360:AE360,0)=OPER!$AA455,".",IF(OPER!$AB455&lt;=HOUR(AG$7),MAX($Q360:AE360,0)+1,".")))</f>
        <v>,</v>
      </c>
      <c r="AG360" s="271" t="str">
        <f>IF($E360=$E359,IF(AH359=".",IF(MAX($Q360:AF360,0)=OPER!$AA455,".",IF(OPER!$AB455&lt;=HOUR(AH$7),MAX($Q360:AF360,0)+1,".")),","),IF(MAX($Q360:AF360,0)=OPER!$AA455,".",IF(OPER!$AB455&lt;=HOUR(AH$7),MAX($Q360:AF360,0)+1,".")))</f>
        <v>,</v>
      </c>
      <c r="AH360" s="269" t="str">
        <f>IF($E360=$E359,IF(AI359=".",IF(MAX($Q360:AG360,0)=OPER!$AA455,".",IF(OPER!$AB455&lt;=HOUR(AI$7),MAX($Q360:AG360,0)+1,".")),","),IF(MAX($Q360:AG360,0)=OPER!$AA455,".",IF(OPER!$AB455&lt;=HOUR(AI$7),MAX($Q360:AG360,0)+1,".")))</f>
        <v>,</v>
      </c>
      <c r="AI360" s="269" t="str">
        <f>IF($E360=$E359,IF(AJ359=".",IF(MAX($Q360:AH360,0)=OPER!$AA455,".",IF(OPER!$AB455&lt;=HOUR(AJ$7),MAX($Q360:AH360,0)+1,".")),","),IF(MAX($Q360:AH360,0)=OPER!$AA455,".",IF(OPER!$AB455&lt;=HOUR(AJ$7),MAX($Q360:AH360,0)+1,".")))</f>
        <v>,</v>
      </c>
      <c r="AJ360" s="270" t="str">
        <f>IF($E360=$E359,IF(AK359=".",IF(MAX($Q360:AI360,0)=OPER!$AA455,".",IF(OPER!$AB455&lt;=HOUR(AK$7),MAX($Q360:AI360,0)+1,".")),","),IF(MAX($Q360:AI360,0)=OPER!$AA455,".",IF(OPER!$AB455&lt;=HOUR(AK$7),MAX($Q360:AI360,0)+1,".")))</f>
        <v>,</v>
      </c>
      <c r="AK360" s="271" t="str">
        <f>IF($E360=$E359,IF(AL359=".",IF(MAX($Q360:AJ360,0)=OPER!$AA455,".",IF(OPER!$AB455&lt;=HOUR(AL$7),MAX($Q360:AJ360,0)+1,".")),","),IF(MAX($Q360:AJ360,0)=OPER!$AA455,".",IF(OPER!$AB455&lt;=HOUR(AL$7),MAX($Q360:AJ360,0)+1,".")))</f>
        <v>,</v>
      </c>
      <c r="AL360" s="269" t="str">
        <f>IF($E360=$E359,IF(AM359=".",IF(MAX($Q360:AK360,0)=OPER!$AA455,".",IF(OPER!$AB455&lt;=HOUR(AM$7),MAX($Q360:AK360,0)+1,".")),","),IF(MAX($Q360:AK360,0)=OPER!$AA455,".",IF(OPER!$AB455&lt;=HOUR(AM$7),MAX($Q360:AK360,0)+1,".")))</f>
        <v>,</v>
      </c>
      <c r="AM360" s="269" t="str">
        <f>IF($E360=$E359,IF(AN359=".",IF(MAX($Q360:AL360,0)=OPER!$AA455,".",IF(OPER!$AB455&lt;=HOUR(AN$7),MAX($Q360:AL360,0)+1,".")),","),IF(MAX($Q360:AL360,0)=OPER!$AA455,".",IF(OPER!$AB455&lt;=HOUR(AN$7),MAX($Q360:AL360,0)+1,".")))</f>
        <v>,</v>
      </c>
      <c r="AN360" s="270" t="str">
        <f>IF($E360=$E359,IF(AO359=".",IF(MAX($Q360:AM360,0)=OPER!$AA455,".",IF(OPER!$AB455&lt;=HOUR(AO$7),MAX($Q360:AM360,0)+1,".")),","),IF(MAX($Q360:AM360,0)=OPER!$AA455,".",IF(OPER!$AB455&lt;=HOUR(AO$7),MAX($Q360:AM360,0)+1,".")))</f>
        <v>,</v>
      </c>
      <c r="AO360" s="271" t="str">
        <f>IF($E360=$E359,IF(AP359=".",IF(MAX($Q360:AN360,0)=OPER!$AA455,".",IF(OPER!$AB455&lt;=HOUR(AP$7),MAX($Q360:AN360,0)+1,".")),","),IF(MAX($Q360:AN360,0)=OPER!$AA455,".",IF(OPER!$AB455&lt;=HOUR(AP$7),MAX($Q360:AN360,0)+1,".")))</f>
        <v>,</v>
      </c>
      <c r="AP360" s="269" t="str">
        <f>IF($E360=$E359,IF(AQ359=".",IF(MAX($Q360:AO360,0)=OPER!$AA455,".",IF(OPER!$AB455&lt;=HOUR(AQ$7),MAX($Q360:AO360,0)+1,".")),","),IF(MAX($Q360:AO360,0)=OPER!$AA455,".",IF(OPER!$AB455&lt;=HOUR(AQ$7),MAX($Q360:AO360,0)+1,".")))</f>
        <v>,</v>
      </c>
      <c r="AQ360" s="269" t="str">
        <f>IF($E360=$E359,IF(AR359=".",IF(MAX($Q360:AP360,0)=OPER!$AA455,".",IF(OPER!$AB455&lt;=HOUR(AR$7),MAX($Q360:AP360,0)+1,".")),","),IF(MAX($Q360:AP360,0)=OPER!$AA455,".",IF(OPER!$AB455&lt;=HOUR(AR$7),MAX($Q360:AP360,0)+1,".")))</f>
        <v>,</v>
      </c>
      <c r="AR360" s="270" t="str">
        <f>IF($E360=$E359,IF(AS359=".",IF(MAX($Q360:AQ360,0)=OPER!$AA455,".",IF(OPER!$AB455&lt;=HOUR(AS$7),MAX($Q360:AQ360,0)+1,".")),","),IF(MAX($Q360:AQ360,0)=OPER!$AA455,".",IF(OPER!$AB455&lt;=HOUR(AS$7),MAX($Q360:AQ360,0)+1,".")))</f>
        <v>,</v>
      </c>
      <c r="AS360" s="271" t="str">
        <f>IF($E360=$E359,IF(AT359=".",IF(MAX($Q360:AR360,0)=OPER!$AA455,".",IF(OPER!$AB455&lt;=HOUR(AT$7),MAX($Q360:AR360,0)+1,".")),","),IF(MAX($Q360:AR360,0)=OPER!$AA455,".",IF(OPER!$AB455&lt;=HOUR(AT$7),MAX($Q360:AR360,0)+1,".")))</f>
        <v>,</v>
      </c>
      <c r="AT360" s="269" t="str">
        <f>IF($E360=$E359,IF(AU359=".",IF(MAX($Q360:AS360,0)=OPER!$AA455,".",IF(OPER!$AB455&lt;=HOUR(AU$7),MAX($Q360:AS360,0)+1,".")),","),IF(MAX($Q360:AS360,0)=OPER!$AA455,".",IF(OPER!$AB455&lt;=HOUR(AU$7),MAX($Q360:AS360,0)+1,".")))</f>
        <v>,</v>
      </c>
      <c r="AU360" s="269" t="str">
        <f>IF($E360=$E359,IF(AV359=".",IF(MAX($Q360:AT360,0)=OPER!$AA455,".",IF(OPER!$AB455&lt;=HOUR(AV$7),MAX($Q360:AT360,0)+1,".")),","),IF(MAX($Q360:AT360,0)=OPER!$AA455,".",IF(OPER!$AB455&lt;=HOUR(AV$7),MAX($Q360:AT360,0)+1,".")))</f>
        <v>,</v>
      </c>
      <c r="AV360" s="270" t="str">
        <f>IF($E360=$E359,IF(AW359=".",IF(MAX($Q360:AU360,0)=OPER!$AA455,".",IF(OPER!$AB455&lt;=HOUR(AW$7),MAX($Q360:AU360,0)+1,".")),","),IF(MAX($Q360:AU360,0)=OPER!$AA455,".",IF(OPER!$AB455&lt;=HOUR(AW$7),MAX($Q360:AU360,0)+1,".")))</f>
        <v>,</v>
      </c>
      <c r="AW360" s="271" t="str">
        <f>IF($E360=$E359,IF(AX359=".",IF(MAX($Q360:AV360,0)=OPER!$AA455,".",IF(OPER!$AB455&lt;=HOUR(AX$7),MAX($Q360:AV360,0)+1,".")),","),IF(MAX($Q360:AV360,0)=OPER!$AA455,".",IF(OPER!$AB455&lt;=HOUR(AX$7),MAX($Q360:AV360,0)+1,".")))</f>
        <v>,</v>
      </c>
      <c r="AX360" s="269" t="str">
        <f>IF($E360=$E359,IF(AY359=".",IF(MAX($Q360:AW360,0)=OPER!$AA455,".",IF(OPER!$AB455&lt;=HOUR(AY$7),MAX($Q360:AW360,0)+1,".")),","),IF(MAX($Q360:AW360,0)=OPER!$AA455,".",IF(OPER!$AB455&lt;=HOUR(AY$7),MAX($Q360:AW360,0)+1,".")))</f>
        <v>,</v>
      </c>
      <c r="AY360" s="269" t="str">
        <f>IF($E360=$E359,IF(AZ359=".",IF(MAX($Q360:AX360,0)=OPER!$AA455,".",IF(OPER!$AB455&lt;=HOUR(AZ$7),MAX($Q360:AX360,0)+1,".")),","),IF(MAX($Q360:AX360,0)=OPER!$AA455,".",IF(OPER!$AB455&lt;=HOUR(AZ$7),MAX($Q360:AX360,0)+1,".")))</f>
        <v>,</v>
      </c>
      <c r="AZ360" s="270" t="str">
        <f>IF($E360=$E359,IF(BA359=".",IF(MAX($Q360:AY360,0)=OPER!$AA455,".",IF(OPER!$AB455&lt;=HOUR(BA$7),MAX($Q360:AY360,0)+1,".")),","),IF(MAX($Q360:AY360,0)=OPER!$AA455,".",IF(OPER!$AB455&lt;=HOUR(BA$7),MAX($Q360:AY360,0)+1,".")))</f>
        <v>,</v>
      </c>
      <c r="BA360" s="30">
        <f>+OPER!AK354</f>
        <v>0</v>
      </c>
    </row>
    <row r="361" spans="1:53" ht="59.8" x14ac:dyDescent="0.2">
      <c r="A361" s="282" t="str">
        <f>IF(OPER!AF355=0,"",OPER!AF355)</f>
        <v/>
      </c>
      <c r="B361" s="109" t="str">
        <f>IF(OPER!V355=0,"",OPER!V355)</f>
        <v/>
      </c>
      <c r="C361" s="71" t="str">
        <f>IF(OPER!U355 = 0,"", OPER!U355)</f>
        <v/>
      </c>
      <c r="D361" s="30" t="str">
        <f t="shared" si="22"/>
        <v/>
      </c>
      <c r="E361" s="262" t="str">
        <f>IF(OPER!X355 = 0,"",OPER!X355)</f>
        <v/>
      </c>
      <c r="F361" s="262" t="str">
        <f>IF(OPER!I355 = 0,"",OPER!I355)</f>
        <v/>
      </c>
      <c r="G361" s="263" t="str">
        <f>IF(OPER!C355=0,"",OPER!C355)</f>
        <v/>
      </c>
      <c r="H361" s="30" t="str">
        <f>IF(OPER!R355 = 0,"",OPER!R355)</f>
        <v/>
      </c>
      <c r="I361" s="30" t="str">
        <f>IF(OPER!F355=0,"", OPER!F355)</f>
        <v/>
      </c>
      <c r="J361" s="108" t="str">
        <f>IF(OPER!G355=0,"",OPER!G355)</f>
        <v/>
      </c>
      <c r="K361" s="250">
        <f>+OPER!R355</f>
        <v>0</v>
      </c>
      <c r="L361" s="262">
        <f t="shared" si="23"/>
        <v>0</v>
      </c>
      <c r="M361" s="250">
        <f t="shared" si="24"/>
        <v>0</v>
      </c>
      <c r="N361" s="205" t="str">
        <f>IF(OPER!A355=0,"",OPER!A355)</f>
        <v/>
      </c>
      <c r="O361" s="73" t="str">
        <f>IF(OPER!AJ2211=0,"",OPER!AJ2211)</f>
        <v/>
      </c>
      <c r="P361" s="264" t="str">
        <f>IF(OPER!AH355="EJECUTADO","SI",IF(OPER!AH355="NO EJECUTADO","NO",""))</f>
        <v/>
      </c>
      <c r="Q361" s="264" t="str">
        <f>IF(OPER!AN355="EJECUTADO","SI",IF(OPER!AN355="NO EJECUTADO","NO",""))</f>
        <v/>
      </c>
      <c r="R361" s="221" t="str">
        <f>IFERROR(VLOOKUP(OPER!Z355,OPER!$AU$490:$AV$577,2,0),"NO ASIGNADO")</f>
        <v>NO ASIGNADO</v>
      </c>
      <c r="S361" s="6">
        <f>+OPER!AG355</f>
        <v>0</v>
      </c>
      <c r="T361" s="268" t="str">
        <f>IF($E361=$E360,IF(U360=".",IF(MAX($Q361:Q361,0)=OPER!$AA456,".",IF(OPER!$AB456&lt;=HOUR(U$7),MAX($Q361:Q361,0)+1,".")),","),IF(MAX($Q361:Q361,0)=OPER!$AA456,".",IF(OPER!$AB456&lt;=HOUR(U$7),MAX($Q361:Q361,0)+1,".")))</f>
        <v>,</v>
      </c>
      <c r="U361" s="269" t="str">
        <f>IF($E361=$E360,IF(V360=".",IF(MAX($Q361:T361,0)=OPER!$AA456,".",IF(OPER!$AB456&lt;=HOUR(V$7),MAX($Q361:T361,0)+1,".")),","),IF(MAX($Q361:T361,0)=OPER!$AA456,".",IF(OPER!$AB456&lt;=HOUR(V$7),MAX($Q361:T361,0)+1,".")))</f>
        <v>,</v>
      </c>
      <c r="V361" s="269" t="str">
        <f>IF($E361=$E360,IF(W360=".",IF(MAX($Q361:U361,0)=OPER!$AA456,".",IF(OPER!$AB456&lt;=HOUR(W$7),MAX($Q361:U361,0)+1,".")),","),IF(MAX($Q361:U361,0)=OPER!$AA456,".",IF(OPER!$AB456&lt;=HOUR(W$7),MAX($Q361:U361,0)+1,".")))</f>
        <v>,</v>
      </c>
      <c r="W361" s="269" t="str">
        <f>IF($E361=$E360,IF(X360=".",IF(MAX($Q361:V361,0)=OPER!$AA456,".",IF(OPER!$AB456&lt;=HOUR(X$7),MAX($Q361:V361,0)+1,".")),","),IF(MAX($Q361:V361,0)=OPER!$AA456,".",IF(OPER!$AB456&lt;=HOUR(X$7),MAX($Q361:V361,0)+1,".")))</f>
        <v>,</v>
      </c>
      <c r="X361" s="270" t="str">
        <f>IF($E361=$E360,IF(Y360=".",IF(MAX($Q361:W361,0)=OPER!$AA456,".",IF(OPER!$AB456&lt;=HOUR(Y$7),MAX($Q361:W361,0)+1,".")),","),IF(MAX($Q361:W361,0)=OPER!$AA456,".",IF(OPER!$AB456&lt;=HOUR(Y$7),MAX($Q361:W361,0)+1,".")))</f>
        <v>,</v>
      </c>
      <c r="Y361" s="271" t="str">
        <f>IF($E361=$E360,IF(Z360=".",IF(MAX($Q361:X361,0)=OPER!$AA456,".",IF(OPER!$AB456&lt;=HOUR(Z$7),MAX($Q361:X361,0)+1,".")),","),IF(MAX($Q361:X361,0)=OPER!$AA456,".",IF(OPER!$AB456&lt;=HOUR(Z$7),MAX($Q361:X361,0)+1,".")))</f>
        <v>,</v>
      </c>
      <c r="Z361" s="269" t="str">
        <f>IF($E361=$E360,IF(AA360=".",IF(MAX($Q361:Y361,0)=OPER!$AA456,".",IF(OPER!$AB456&lt;=HOUR(AA$7),MAX($Q361:Y361,0)+1,".")),","),IF(MAX($Q361:Y361,0)=OPER!$AA456,".",IF(OPER!$AB456&lt;=HOUR(AA$7),MAX($Q361:Y361,0)+1,".")))</f>
        <v>,</v>
      </c>
      <c r="AA361" s="269" t="str">
        <f>IF($E361=$E360,IF(AB360=".",IF(MAX($Q361:Z361,0)=OPER!$AA456,".",IF(OPER!$AB456&lt;=HOUR(AB$7),MAX($Q361:Z361,0)+1,".")),","),IF(MAX($Q361:Z361,0)=OPER!$AA456,".",IF(OPER!$AB456&lt;=HOUR(AB$7),MAX($Q361:Z361,0)+1,".")))</f>
        <v>,</v>
      </c>
      <c r="AB361" s="270" t="str">
        <f>IF($E361=$E360,IF(AC360=".",IF(MAX($Q361:AA361,0)=OPER!$AA456,".",IF(OPER!$AB456&lt;=HOUR(AC$7),MAX($Q361:AA361,0)+1,".")),","),IF(MAX($Q361:AA361,0)=OPER!$AA456,".",IF(OPER!$AB456&lt;=HOUR(AC$7),MAX($Q361:AA361,0)+1,".")))</f>
        <v>,</v>
      </c>
      <c r="AC361" s="271" t="str">
        <f>IF($E361=$E360,IF(AD360=".",IF(MAX($Q361:AB361,0)=OPER!$AA456,".",IF(OPER!$AB456&lt;=HOUR(AD$7),MAX($Q361:AB361,0)+1,".")),","),IF(MAX($Q361:AB361,0)=OPER!$AA456,".",IF(OPER!$AB456&lt;=HOUR(AD$7),MAX($Q361:AB361,0)+1,".")))</f>
        <v>,</v>
      </c>
      <c r="AD361" s="269" t="str">
        <f>IF($E361=$E360,IF(AE360=".",IF(MAX($Q361:AC361,0)=OPER!$AA456,".",IF(OPER!$AB456&lt;=HOUR(AE$7),MAX($Q361:AC361,0)+1,".")),","),IF(MAX($Q361:AC361,0)=OPER!$AA456,".",IF(OPER!$AB456&lt;=HOUR(AE$7),MAX($Q361:AC361,0)+1,".")))</f>
        <v>,</v>
      </c>
      <c r="AE361" s="269" t="str">
        <f>IF($E361=$E360,IF(AF360=".",IF(MAX($Q361:AD361,0)=OPER!$AA456,".",IF(OPER!$AB456&lt;=HOUR(AF$7),MAX($Q361:AD361,0)+1,".")),","),IF(MAX($Q361:AD361,0)=OPER!$AA456,".",IF(OPER!$AB456&lt;=HOUR(AF$7),MAX($Q361:AD361,0)+1,".")))</f>
        <v>,</v>
      </c>
      <c r="AF361" s="270" t="str">
        <f>IF($E361=$E360,IF(AG360=".",IF(MAX($Q361:AE361,0)=OPER!$AA456,".",IF(OPER!$AB456&lt;=HOUR(AG$7),MAX($Q361:AE361,0)+1,".")),","),IF(MAX($Q361:AE361,0)=OPER!$AA456,".",IF(OPER!$AB456&lt;=HOUR(AG$7),MAX($Q361:AE361,0)+1,".")))</f>
        <v>,</v>
      </c>
      <c r="AG361" s="271" t="str">
        <f>IF($E361=$E360,IF(AH360=".",IF(MAX($Q361:AF361,0)=OPER!$AA456,".",IF(OPER!$AB456&lt;=HOUR(AH$7),MAX($Q361:AF361,0)+1,".")),","),IF(MAX($Q361:AF361,0)=OPER!$AA456,".",IF(OPER!$AB456&lt;=HOUR(AH$7),MAX($Q361:AF361,0)+1,".")))</f>
        <v>,</v>
      </c>
      <c r="AH361" s="269" t="str">
        <f>IF($E361=$E360,IF(AI360=".",IF(MAX($Q361:AG361,0)=OPER!$AA456,".",IF(OPER!$AB456&lt;=HOUR(AI$7),MAX($Q361:AG361,0)+1,".")),","),IF(MAX($Q361:AG361,0)=OPER!$AA456,".",IF(OPER!$AB456&lt;=HOUR(AI$7),MAX($Q361:AG361,0)+1,".")))</f>
        <v>,</v>
      </c>
      <c r="AI361" s="269" t="str">
        <f>IF($E361=$E360,IF(AJ360=".",IF(MAX($Q361:AH361,0)=OPER!$AA456,".",IF(OPER!$AB456&lt;=HOUR(AJ$7),MAX($Q361:AH361,0)+1,".")),","),IF(MAX($Q361:AH361,0)=OPER!$AA456,".",IF(OPER!$AB456&lt;=HOUR(AJ$7),MAX($Q361:AH361,0)+1,".")))</f>
        <v>,</v>
      </c>
      <c r="AJ361" s="270" t="str">
        <f>IF($E361=$E360,IF(AK360=".",IF(MAX($Q361:AI361,0)=OPER!$AA456,".",IF(OPER!$AB456&lt;=HOUR(AK$7),MAX($Q361:AI361,0)+1,".")),","),IF(MAX($Q361:AI361,0)=OPER!$AA456,".",IF(OPER!$AB456&lt;=HOUR(AK$7),MAX($Q361:AI361,0)+1,".")))</f>
        <v>,</v>
      </c>
      <c r="AK361" s="271" t="str">
        <f>IF($E361=$E360,IF(AL360=".",IF(MAX($Q361:AJ361,0)=OPER!$AA456,".",IF(OPER!$AB456&lt;=HOUR(AL$7),MAX($Q361:AJ361,0)+1,".")),","),IF(MAX($Q361:AJ361,0)=OPER!$AA456,".",IF(OPER!$AB456&lt;=HOUR(AL$7),MAX($Q361:AJ361,0)+1,".")))</f>
        <v>,</v>
      </c>
      <c r="AL361" s="269" t="str">
        <f>IF($E361=$E360,IF(AM360=".",IF(MAX($Q361:AK361,0)=OPER!$AA456,".",IF(OPER!$AB456&lt;=HOUR(AM$7),MAX($Q361:AK361,0)+1,".")),","),IF(MAX($Q361:AK361,0)=OPER!$AA456,".",IF(OPER!$AB456&lt;=HOUR(AM$7),MAX($Q361:AK361,0)+1,".")))</f>
        <v>,</v>
      </c>
      <c r="AM361" s="269" t="str">
        <f>IF($E361=$E360,IF(AN360=".",IF(MAX($Q361:AL361,0)=OPER!$AA456,".",IF(OPER!$AB456&lt;=HOUR(AN$7),MAX($Q361:AL361,0)+1,".")),","),IF(MAX($Q361:AL361,0)=OPER!$AA456,".",IF(OPER!$AB456&lt;=HOUR(AN$7),MAX($Q361:AL361,0)+1,".")))</f>
        <v>,</v>
      </c>
      <c r="AN361" s="270" t="str">
        <f>IF($E361=$E360,IF(AO360=".",IF(MAX($Q361:AM361,0)=OPER!$AA456,".",IF(OPER!$AB456&lt;=HOUR(AO$7),MAX($Q361:AM361,0)+1,".")),","),IF(MAX($Q361:AM361,0)=OPER!$AA456,".",IF(OPER!$AB456&lt;=HOUR(AO$7),MAX($Q361:AM361,0)+1,".")))</f>
        <v>,</v>
      </c>
      <c r="AO361" s="271" t="str">
        <f>IF($E361=$E360,IF(AP360=".",IF(MAX($Q361:AN361,0)=OPER!$AA456,".",IF(OPER!$AB456&lt;=HOUR(AP$7),MAX($Q361:AN361,0)+1,".")),","),IF(MAX($Q361:AN361,0)=OPER!$AA456,".",IF(OPER!$AB456&lt;=HOUR(AP$7),MAX($Q361:AN361,0)+1,".")))</f>
        <v>,</v>
      </c>
      <c r="AP361" s="269" t="str">
        <f>IF($E361=$E360,IF(AQ360=".",IF(MAX($Q361:AO361,0)=OPER!$AA456,".",IF(OPER!$AB456&lt;=HOUR(AQ$7),MAX($Q361:AO361,0)+1,".")),","),IF(MAX($Q361:AO361,0)=OPER!$AA456,".",IF(OPER!$AB456&lt;=HOUR(AQ$7),MAX($Q361:AO361,0)+1,".")))</f>
        <v>,</v>
      </c>
      <c r="AQ361" s="269" t="str">
        <f>IF($E361=$E360,IF(AR360=".",IF(MAX($Q361:AP361,0)=OPER!$AA456,".",IF(OPER!$AB456&lt;=HOUR(AR$7),MAX($Q361:AP361,0)+1,".")),","),IF(MAX($Q361:AP361,0)=OPER!$AA456,".",IF(OPER!$AB456&lt;=HOUR(AR$7),MAX($Q361:AP361,0)+1,".")))</f>
        <v>,</v>
      </c>
      <c r="AR361" s="270" t="str">
        <f>IF($E361=$E360,IF(AS360=".",IF(MAX($Q361:AQ361,0)=OPER!$AA456,".",IF(OPER!$AB456&lt;=HOUR(AS$7),MAX($Q361:AQ361,0)+1,".")),","),IF(MAX($Q361:AQ361,0)=OPER!$AA456,".",IF(OPER!$AB456&lt;=HOUR(AS$7),MAX($Q361:AQ361,0)+1,".")))</f>
        <v>,</v>
      </c>
      <c r="AS361" s="271" t="str">
        <f>IF($E361=$E360,IF(AT360=".",IF(MAX($Q361:AR361,0)=OPER!$AA456,".",IF(OPER!$AB456&lt;=HOUR(AT$7),MAX($Q361:AR361,0)+1,".")),","),IF(MAX($Q361:AR361,0)=OPER!$AA456,".",IF(OPER!$AB456&lt;=HOUR(AT$7),MAX($Q361:AR361,0)+1,".")))</f>
        <v>,</v>
      </c>
      <c r="AT361" s="269" t="str">
        <f>IF($E361=$E360,IF(AU360=".",IF(MAX($Q361:AS361,0)=OPER!$AA456,".",IF(OPER!$AB456&lt;=HOUR(AU$7),MAX($Q361:AS361,0)+1,".")),","),IF(MAX($Q361:AS361,0)=OPER!$AA456,".",IF(OPER!$AB456&lt;=HOUR(AU$7),MAX($Q361:AS361,0)+1,".")))</f>
        <v>,</v>
      </c>
      <c r="AU361" s="269" t="str">
        <f>IF($E361=$E360,IF(AV360=".",IF(MAX($Q361:AT361,0)=OPER!$AA456,".",IF(OPER!$AB456&lt;=HOUR(AV$7),MAX($Q361:AT361,0)+1,".")),","),IF(MAX($Q361:AT361,0)=OPER!$AA456,".",IF(OPER!$AB456&lt;=HOUR(AV$7),MAX($Q361:AT361,0)+1,".")))</f>
        <v>,</v>
      </c>
      <c r="AV361" s="270" t="str">
        <f>IF($E361=$E360,IF(AW360=".",IF(MAX($Q361:AU361,0)=OPER!$AA456,".",IF(OPER!$AB456&lt;=HOUR(AW$7),MAX($Q361:AU361,0)+1,".")),","),IF(MAX($Q361:AU361,0)=OPER!$AA456,".",IF(OPER!$AB456&lt;=HOUR(AW$7),MAX($Q361:AU361,0)+1,".")))</f>
        <v>,</v>
      </c>
      <c r="AW361" s="271" t="str">
        <f>IF($E361=$E360,IF(AX360=".",IF(MAX($Q361:AV361,0)=OPER!$AA456,".",IF(OPER!$AB456&lt;=HOUR(AX$7),MAX($Q361:AV361,0)+1,".")),","),IF(MAX($Q361:AV361,0)=OPER!$AA456,".",IF(OPER!$AB456&lt;=HOUR(AX$7),MAX($Q361:AV361,0)+1,".")))</f>
        <v>,</v>
      </c>
      <c r="AX361" s="269" t="str">
        <f>IF($E361=$E360,IF(AY360=".",IF(MAX($Q361:AW361,0)=OPER!$AA456,".",IF(OPER!$AB456&lt;=HOUR(AY$7),MAX($Q361:AW361,0)+1,".")),","),IF(MAX($Q361:AW361,0)=OPER!$AA456,".",IF(OPER!$AB456&lt;=HOUR(AY$7),MAX($Q361:AW361,0)+1,".")))</f>
        <v>,</v>
      </c>
      <c r="AY361" s="269" t="str">
        <f>IF($E361=$E360,IF(AZ360=".",IF(MAX($Q361:AX361,0)=OPER!$AA456,".",IF(OPER!$AB456&lt;=HOUR(AZ$7),MAX($Q361:AX361,0)+1,".")),","),IF(MAX($Q361:AX361,0)=OPER!$AA456,".",IF(OPER!$AB456&lt;=HOUR(AZ$7),MAX($Q361:AX361,0)+1,".")))</f>
        <v>,</v>
      </c>
      <c r="AZ361" s="270" t="str">
        <f>IF($E361=$E360,IF(BA360=".",IF(MAX($Q361:AY361,0)=OPER!$AA456,".",IF(OPER!$AB456&lt;=HOUR(BA$7),MAX($Q361:AY361,0)+1,".")),","),IF(MAX($Q361:AY361,0)=OPER!$AA456,".",IF(OPER!$AB456&lt;=HOUR(BA$7),MAX($Q361:AY361,0)+1,".")))</f>
        <v>,</v>
      </c>
      <c r="BA361" s="30">
        <f>+OPER!AK355</f>
        <v>0</v>
      </c>
    </row>
    <row r="362" spans="1:53" ht="59.8" x14ac:dyDescent="0.2">
      <c r="A362" s="282" t="str">
        <f>IF(OPER!AF356=0,"",OPER!AF356)</f>
        <v/>
      </c>
      <c r="B362" s="109" t="str">
        <f>IF(OPER!V356=0,"",OPER!V356)</f>
        <v/>
      </c>
      <c r="C362" s="71" t="str">
        <f>IF(OPER!U356 = 0,"", OPER!U356)</f>
        <v/>
      </c>
      <c r="D362" s="30" t="str">
        <f t="shared" si="22"/>
        <v/>
      </c>
      <c r="E362" s="262" t="str">
        <f>IF(OPER!X356 = 0,"",OPER!X356)</f>
        <v/>
      </c>
      <c r="F362" s="262" t="str">
        <f>IF(OPER!I356 = 0,"",OPER!I356)</f>
        <v/>
      </c>
      <c r="G362" s="263" t="str">
        <f>IF(OPER!C356=0,"",OPER!C356)</f>
        <v/>
      </c>
      <c r="H362" s="30" t="str">
        <f>IF(OPER!R356 = 0,"",OPER!R356)</f>
        <v/>
      </c>
      <c r="I362" s="30" t="str">
        <f>IF(OPER!F356=0,"", OPER!F356)</f>
        <v/>
      </c>
      <c r="J362" s="108" t="str">
        <f>IF(OPER!G356=0,"",OPER!G356)</f>
        <v/>
      </c>
      <c r="K362" s="250">
        <f>+OPER!R356</f>
        <v>0</v>
      </c>
      <c r="L362" s="262">
        <f t="shared" si="23"/>
        <v>0</v>
      </c>
      <c r="M362" s="250">
        <f t="shared" si="24"/>
        <v>0</v>
      </c>
      <c r="N362" s="205" t="str">
        <f>IF(OPER!A356=0,"",OPER!A356)</f>
        <v/>
      </c>
      <c r="O362" s="73" t="str">
        <f>IF(OPER!AJ2212=0,"",OPER!AJ2212)</f>
        <v/>
      </c>
      <c r="P362" s="264" t="str">
        <f>IF(OPER!AH356="EJECUTADO","SI",IF(OPER!AH356="NO EJECUTADO","NO",""))</f>
        <v/>
      </c>
      <c r="Q362" s="264" t="str">
        <f>IF(OPER!AN356="EJECUTADO","SI",IF(OPER!AN356="NO EJECUTADO","NO",""))</f>
        <v/>
      </c>
      <c r="R362" s="221" t="str">
        <f>IFERROR(VLOOKUP(OPER!Z356,OPER!$AU$490:$AV$577,2,0),"NO ASIGNADO")</f>
        <v>NO ASIGNADO</v>
      </c>
      <c r="S362" s="6">
        <f>+OPER!AG356</f>
        <v>0</v>
      </c>
      <c r="T362" s="268" t="str">
        <f>IF($E362=$E361,IF(U361=".",IF(MAX($Q362:Q362,0)=OPER!$AA457,".",IF(OPER!$AB457&lt;=HOUR(U$7),MAX($Q362:Q362,0)+1,".")),","),IF(MAX($Q362:Q362,0)=OPER!$AA457,".",IF(OPER!$AB457&lt;=HOUR(U$7),MAX($Q362:Q362,0)+1,".")))</f>
        <v>,</v>
      </c>
      <c r="U362" s="269" t="str">
        <f>IF($E362=$E361,IF(V361=".",IF(MAX($Q362:T362,0)=OPER!$AA457,".",IF(OPER!$AB457&lt;=HOUR(V$7),MAX($Q362:T362,0)+1,".")),","),IF(MAX($Q362:T362,0)=OPER!$AA457,".",IF(OPER!$AB457&lt;=HOUR(V$7),MAX($Q362:T362,0)+1,".")))</f>
        <v>,</v>
      </c>
      <c r="V362" s="269" t="str">
        <f>IF($E362=$E361,IF(W361=".",IF(MAX($Q362:U362,0)=OPER!$AA457,".",IF(OPER!$AB457&lt;=HOUR(W$7),MAX($Q362:U362,0)+1,".")),","),IF(MAX($Q362:U362,0)=OPER!$AA457,".",IF(OPER!$AB457&lt;=HOUR(W$7),MAX($Q362:U362,0)+1,".")))</f>
        <v>,</v>
      </c>
      <c r="W362" s="269" t="str">
        <f>IF($E362=$E361,IF(X361=".",IF(MAX($Q362:V362,0)=OPER!$AA457,".",IF(OPER!$AB457&lt;=HOUR(X$7),MAX($Q362:V362,0)+1,".")),","),IF(MAX($Q362:V362,0)=OPER!$AA457,".",IF(OPER!$AB457&lt;=HOUR(X$7),MAX($Q362:V362,0)+1,".")))</f>
        <v>,</v>
      </c>
      <c r="X362" s="270" t="str">
        <f>IF($E362=$E361,IF(Y361=".",IF(MAX($Q362:W362,0)=OPER!$AA457,".",IF(OPER!$AB457&lt;=HOUR(Y$7),MAX($Q362:W362,0)+1,".")),","),IF(MAX($Q362:W362,0)=OPER!$AA457,".",IF(OPER!$AB457&lt;=HOUR(Y$7),MAX($Q362:W362,0)+1,".")))</f>
        <v>,</v>
      </c>
      <c r="Y362" s="271" t="str">
        <f>IF($E362=$E361,IF(Z361=".",IF(MAX($Q362:X362,0)=OPER!$AA457,".",IF(OPER!$AB457&lt;=HOUR(Z$7),MAX($Q362:X362,0)+1,".")),","),IF(MAX($Q362:X362,0)=OPER!$AA457,".",IF(OPER!$AB457&lt;=HOUR(Z$7),MAX($Q362:X362,0)+1,".")))</f>
        <v>,</v>
      </c>
      <c r="Z362" s="269" t="str">
        <f>IF($E362=$E361,IF(AA361=".",IF(MAX($Q362:Y362,0)=OPER!$AA457,".",IF(OPER!$AB457&lt;=HOUR(AA$7),MAX($Q362:Y362,0)+1,".")),","),IF(MAX($Q362:Y362,0)=OPER!$AA457,".",IF(OPER!$AB457&lt;=HOUR(AA$7),MAX($Q362:Y362,0)+1,".")))</f>
        <v>,</v>
      </c>
      <c r="AA362" s="269" t="str">
        <f>IF($E362=$E361,IF(AB361=".",IF(MAX($Q362:Z362,0)=OPER!$AA457,".",IF(OPER!$AB457&lt;=HOUR(AB$7),MAX($Q362:Z362,0)+1,".")),","),IF(MAX($Q362:Z362,0)=OPER!$AA457,".",IF(OPER!$AB457&lt;=HOUR(AB$7),MAX($Q362:Z362,0)+1,".")))</f>
        <v>,</v>
      </c>
      <c r="AB362" s="270" t="str">
        <f>IF($E362=$E361,IF(AC361=".",IF(MAX($Q362:AA362,0)=OPER!$AA457,".",IF(OPER!$AB457&lt;=HOUR(AC$7),MAX($Q362:AA362,0)+1,".")),","),IF(MAX($Q362:AA362,0)=OPER!$AA457,".",IF(OPER!$AB457&lt;=HOUR(AC$7),MAX($Q362:AA362,0)+1,".")))</f>
        <v>,</v>
      </c>
      <c r="AC362" s="271" t="str">
        <f>IF($E362=$E361,IF(AD361=".",IF(MAX($Q362:AB362,0)=OPER!$AA457,".",IF(OPER!$AB457&lt;=HOUR(AD$7),MAX($Q362:AB362,0)+1,".")),","),IF(MAX($Q362:AB362,0)=OPER!$AA457,".",IF(OPER!$AB457&lt;=HOUR(AD$7),MAX($Q362:AB362,0)+1,".")))</f>
        <v>,</v>
      </c>
      <c r="AD362" s="269" t="str">
        <f>IF($E362=$E361,IF(AE361=".",IF(MAX($Q362:AC362,0)=OPER!$AA457,".",IF(OPER!$AB457&lt;=HOUR(AE$7),MAX($Q362:AC362,0)+1,".")),","),IF(MAX($Q362:AC362,0)=OPER!$AA457,".",IF(OPER!$AB457&lt;=HOUR(AE$7),MAX($Q362:AC362,0)+1,".")))</f>
        <v>,</v>
      </c>
      <c r="AE362" s="269" t="str">
        <f>IF($E362=$E361,IF(AF361=".",IF(MAX($Q362:AD362,0)=OPER!$AA457,".",IF(OPER!$AB457&lt;=HOUR(AF$7),MAX($Q362:AD362,0)+1,".")),","),IF(MAX($Q362:AD362,0)=OPER!$AA457,".",IF(OPER!$AB457&lt;=HOUR(AF$7),MAX($Q362:AD362,0)+1,".")))</f>
        <v>,</v>
      </c>
      <c r="AF362" s="270" t="str">
        <f>IF($E362=$E361,IF(AG361=".",IF(MAX($Q362:AE362,0)=OPER!$AA457,".",IF(OPER!$AB457&lt;=HOUR(AG$7),MAX($Q362:AE362,0)+1,".")),","),IF(MAX($Q362:AE362,0)=OPER!$AA457,".",IF(OPER!$AB457&lt;=HOUR(AG$7),MAX($Q362:AE362,0)+1,".")))</f>
        <v>,</v>
      </c>
      <c r="AG362" s="271" t="str">
        <f>IF($E362=$E361,IF(AH361=".",IF(MAX($Q362:AF362,0)=OPER!$AA457,".",IF(OPER!$AB457&lt;=HOUR(AH$7),MAX($Q362:AF362,0)+1,".")),","),IF(MAX($Q362:AF362,0)=OPER!$AA457,".",IF(OPER!$AB457&lt;=HOUR(AH$7),MAX($Q362:AF362,0)+1,".")))</f>
        <v>,</v>
      </c>
      <c r="AH362" s="269" t="str">
        <f>IF($E362=$E361,IF(AI361=".",IF(MAX($Q362:AG362,0)=OPER!$AA457,".",IF(OPER!$AB457&lt;=HOUR(AI$7),MAX($Q362:AG362,0)+1,".")),","),IF(MAX($Q362:AG362,0)=OPER!$AA457,".",IF(OPER!$AB457&lt;=HOUR(AI$7),MAX($Q362:AG362,0)+1,".")))</f>
        <v>,</v>
      </c>
      <c r="AI362" s="269" t="str">
        <f>IF($E362=$E361,IF(AJ361=".",IF(MAX($Q362:AH362,0)=OPER!$AA457,".",IF(OPER!$AB457&lt;=HOUR(AJ$7),MAX($Q362:AH362,0)+1,".")),","),IF(MAX($Q362:AH362,0)=OPER!$AA457,".",IF(OPER!$AB457&lt;=HOUR(AJ$7),MAX($Q362:AH362,0)+1,".")))</f>
        <v>,</v>
      </c>
      <c r="AJ362" s="270" t="str">
        <f>IF($E362=$E361,IF(AK361=".",IF(MAX($Q362:AI362,0)=OPER!$AA457,".",IF(OPER!$AB457&lt;=HOUR(AK$7),MAX($Q362:AI362,0)+1,".")),","),IF(MAX($Q362:AI362,0)=OPER!$AA457,".",IF(OPER!$AB457&lt;=HOUR(AK$7),MAX($Q362:AI362,0)+1,".")))</f>
        <v>,</v>
      </c>
      <c r="AK362" s="271" t="str">
        <f>IF($E362=$E361,IF(AL361=".",IF(MAX($Q362:AJ362,0)=OPER!$AA457,".",IF(OPER!$AB457&lt;=HOUR(AL$7),MAX($Q362:AJ362,0)+1,".")),","),IF(MAX($Q362:AJ362,0)=OPER!$AA457,".",IF(OPER!$AB457&lt;=HOUR(AL$7),MAX($Q362:AJ362,0)+1,".")))</f>
        <v>,</v>
      </c>
      <c r="AL362" s="269" t="str">
        <f>IF($E362=$E361,IF(AM361=".",IF(MAX($Q362:AK362,0)=OPER!$AA457,".",IF(OPER!$AB457&lt;=HOUR(AM$7),MAX($Q362:AK362,0)+1,".")),","),IF(MAX($Q362:AK362,0)=OPER!$AA457,".",IF(OPER!$AB457&lt;=HOUR(AM$7),MAX($Q362:AK362,0)+1,".")))</f>
        <v>,</v>
      </c>
      <c r="AM362" s="269" t="str">
        <f>IF($E362=$E361,IF(AN361=".",IF(MAX($Q362:AL362,0)=OPER!$AA457,".",IF(OPER!$AB457&lt;=HOUR(AN$7),MAX($Q362:AL362,0)+1,".")),","),IF(MAX($Q362:AL362,0)=OPER!$AA457,".",IF(OPER!$AB457&lt;=HOUR(AN$7),MAX($Q362:AL362,0)+1,".")))</f>
        <v>,</v>
      </c>
      <c r="AN362" s="270" t="str">
        <f>IF($E362=$E361,IF(AO361=".",IF(MAX($Q362:AM362,0)=OPER!$AA457,".",IF(OPER!$AB457&lt;=HOUR(AO$7),MAX($Q362:AM362,0)+1,".")),","),IF(MAX($Q362:AM362,0)=OPER!$AA457,".",IF(OPER!$AB457&lt;=HOUR(AO$7),MAX($Q362:AM362,0)+1,".")))</f>
        <v>,</v>
      </c>
      <c r="AO362" s="271" t="str">
        <f>IF($E362=$E361,IF(AP361=".",IF(MAX($Q362:AN362,0)=OPER!$AA457,".",IF(OPER!$AB457&lt;=HOUR(AP$7),MAX($Q362:AN362,0)+1,".")),","),IF(MAX($Q362:AN362,0)=OPER!$AA457,".",IF(OPER!$AB457&lt;=HOUR(AP$7),MAX($Q362:AN362,0)+1,".")))</f>
        <v>,</v>
      </c>
      <c r="AP362" s="269" t="str">
        <f>IF($E362=$E361,IF(AQ361=".",IF(MAX($Q362:AO362,0)=OPER!$AA457,".",IF(OPER!$AB457&lt;=HOUR(AQ$7),MAX($Q362:AO362,0)+1,".")),","),IF(MAX($Q362:AO362,0)=OPER!$AA457,".",IF(OPER!$AB457&lt;=HOUR(AQ$7),MAX($Q362:AO362,0)+1,".")))</f>
        <v>,</v>
      </c>
      <c r="AQ362" s="269" t="str">
        <f>IF($E362=$E361,IF(AR361=".",IF(MAX($Q362:AP362,0)=OPER!$AA457,".",IF(OPER!$AB457&lt;=HOUR(AR$7),MAX($Q362:AP362,0)+1,".")),","),IF(MAX($Q362:AP362,0)=OPER!$AA457,".",IF(OPER!$AB457&lt;=HOUR(AR$7),MAX($Q362:AP362,0)+1,".")))</f>
        <v>,</v>
      </c>
      <c r="AR362" s="270" t="str">
        <f>IF($E362=$E361,IF(AS361=".",IF(MAX($Q362:AQ362,0)=OPER!$AA457,".",IF(OPER!$AB457&lt;=HOUR(AS$7),MAX($Q362:AQ362,0)+1,".")),","),IF(MAX($Q362:AQ362,0)=OPER!$AA457,".",IF(OPER!$AB457&lt;=HOUR(AS$7),MAX($Q362:AQ362,0)+1,".")))</f>
        <v>,</v>
      </c>
      <c r="AS362" s="271" t="str">
        <f>IF($E362=$E361,IF(AT361=".",IF(MAX($Q362:AR362,0)=OPER!$AA457,".",IF(OPER!$AB457&lt;=HOUR(AT$7),MAX($Q362:AR362,0)+1,".")),","),IF(MAX($Q362:AR362,0)=OPER!$AA457,".",IF(OPER!$AB457&lt;=HOUR(AT$7),MAX($Q362:AR362,0)+1,".")))</f>
        <v>,</v>
      </c>
      <c r="AT362" s="269" t="str">
        <f>IF($E362=$E361,IF(AU361=".",IF(MAX($Q362:AS362,0)=OPER!$AA457,".",IF(OPER!$AB457&lt;=HOUR(AU$7),MAX($Q362:AS362,0)+1,".")),","),IF(MAX($Q362:AS362,0)=OPER!$AA457,".",IF(OPER!$AB457&lt;=HOUR(AU$7),MAX($Q362:AS362,0)+1,".")))</f>
        <v>,</v>
      </c>
      <c r="AU362" s="269" t="str">
        <f>IF($E362=$E361,IF(AV361=".",IF(MAX($Q362:AT362,0)=OPER!$AA457,".",IF(OPER!$AB457&lt;=HOUR(AV$7),MAX($Q362:AT362,0)+1,".")),","),IF(MAX($Q362:AT362,0)=OPER!$AA457,".",IF(OPER!$AB457&lt;=HOUR(AV$7),MAX($Q362:AT362,0)+1,".")))</f>
        <v>,</v>
      </c>
      <c r="AV362" s="270" t="str">
        <f>IF($E362=$E361,IF(AW361=".",IF(MAX($Q362:AU362,0)=OPER!$AA457,".",IF(OPER!$AB457&lt;=HOUR(AW$7),MAX($Q362:AU362,0)+1,".")),","),IF(MAX($Q362:AU362,0)=OPER!$AA457,".",IF(OPER!$AB457&lt;=HOUR(AW$7),MAX($Q362:AU362,0)+1,".")))</f>
        <v>,</v>
      </c>
      <c r="AW362" s="271" t="str">
        <f>IF($E362=$E361,IF(AX361=".",IF(MAX($Q362:AV362,0)=OPER!$AA457,".",IF(OPER!$AB457&lt;=HOUR(AX$7),MAX($Q362:AV362,0)+1,".")),","),IF(MAX($Q362:AV362,0)=OPER!$AA457,".",IF(OPER!$AB457&lt;=HOUR(AX$7),MAX($Q362:AV362,0)+1,".")))</f>
        <v>,</v>
      </c>
      <c r="AX362" s="269" t="str">
        <f>IF($E362=$E361,IF(AY361=".",IF(MAX($Q362:AW362,0)=OPER!$AA457,".",IF(OPER!$AB457&lt;=HOUR(AY$7),MAX($Q362:AW362,0)+1,".")),","),IF(MAX($Q362:AW362,0)=OPER!$AA457,".",IF(OPER!$AB457&lt;=HOUR(AY$7),MAX($Q362:AW362,0)+1,".")))</f>
        <v>,</v>
      </c>
      <c r="AY362" s="269" t="str">
        <f>IF($E362=$E361,IF(AZ361=".",IF(MAX($Q362:AX362,0)=OPER!$AA457,".",IF(OPER!$AB457&lt;=HOUR(AZ$7),MAX($Q362:AX362,0)+1,".")),","),IF(MAX($Q362:AX362,0)=OPER!$AA457,".",IF(OPER!$AB457&lt;=HOUR(AZ$7),MAX($Q362:AX362,0)+1,".")))</f>
        <v>,</v>
      </c>
      <c r="AZ362" s="270" t="str">
        <f>IF($E362=$E361,IF(BA361=".",IF(MAX($Q362:AY362,0)=OPER!$AA457,".",IF(OPER!$AB457&lt;=HOUR(BA$7),MAX($Q362:AY362,0)+1,".")),","),IF(MAX($Q362:AY362,0)=OPER!$AA457,".",IF(OPER!$AB457&lt;=HOUR(BA$7),MAX($Q362:AY362,0)+1,".")))</f>
        <v>,</v>
      </c>
      <c r="BA362" s="30">
        <f>+OPER!AK356</f>
        <v>0</v>
      </c>
    </row>
    <row r="363" spans="1:53" ht="59.8" x14ac:dyDescent="0.2">
      <c r="A363" s="282" t="str">
        <f>IF(OPER!AF357=0,"",OPER!AF357)</f>
        <v/>
      </c>
      <c r="B363" s="109" t="str">
        <f>IF(OPER!V357=0,"",OPER!V357)</f>
        <v/>
      </c>
      <c r="C363" s="71" t="str">
        <f>IF(OPER!U357 = 0,"", OPER!U357)</f>
        <v/>
      </c>
      <c r="D363" s="30" t="str">
        <f t="shared" si="22"/>
        <v/>
      </c>
      <c r="E363" s="262" t="str">
        <f>IF(OPER!X357 = 0,"",OPER!X357)</f>
        <v/>
      </c>
      <c r="F363" s="262" t="str">
        <f>IF(OPER!I357 = 0,"",OPER!I357)</f>
        <v/>
      </c>
      <c r="G363" s="263" t="str">
        <f>IF(OPER!C357=0,"",OPER!C357)</f>
        <v/>
      </c>
      <c r="H363" s="30" t="str">
        <f>IF(OPER!R357 = 0,"",OPER!R357)</f>
        <v/>
      </c>
      <c r="I363" s="30" t="str">
        <f>IF(OPER!F357=0,"", OPER!F357)</f>
        <v/>
      </c>
      <c r="J363" s="108" t="str">
        <f>IF(OPER!G357=0,"",OPER!G357)</f>
        <v/>
      </c>
      <c r="K363" s="250">
        <f>+OPER!R357</f>
        <v>0</v>
      </c>
      <c r="L363" s="262">
        <f t="shared" si="23"/>
        <v>0</v>
      </c>
      <c r="M363" s="250">
        <f t="shared" si="24"/>
        <v>0</v>
      </c>
      <c r="N363" s="205" t="str">
        <f>IF(OPER!A357=0,"",OPER!A357)</f>
        <v/>
      </c>
      <c r="O363" s="73" t="str">
        <f>IF(OPER!AJ2213=0,"",OPER!AJ2213)</f>
        <v/>
      </c>
      <c r="P363" s="264" t="str">
        <f>IF(OPER!AH357="EJECUTADO","SI",IF(OPER!AH357="NO EJECUTADO","NO",""))</f>
        <v/>
      </c>
      <c r="Q363" s="264" t="str">
        <f>IF(OPER!AN357="EJECUTADO","SI",IF(OPER!AN357="NO EJECUTADO","NO",""))</f>
        <v/>
      </c>
      <c r="R363" s="221" t="str">
        <f>IFERROR(VLOOKUP(OPER!Z357,OPER!$AU$490:$AV$577,2,0),"NO ASIGNADO")</f>
        <v>NO ASIGNADO</v>
      </c>
      <c r="S363" s="6">
        <f>+OPER!AG357</f>
        <v>0</v>
      </c>
      <c r="T363" s="268" t="str">
        <f>IF($E363=$E362,IF(U362=".",IF(MAX($Q363:Q363,0)=OPER!$AA458,".",IF(OPER!$AB458&lt;=HOUR(U$7),MAX($Q363:Q363,0)+1,".")),","),IF(MAX($Q363:Q363,0)=OPER!$AA458,".",IF(OPER!$AB458&lt;=HOUR(U$7),MAX($Q363:Q363,0)+1,".")))</f>
        <v>,</v>
      </c>
      <c r="U363" s="269" t="str">
        <f>IF($E363=$E362,IF(V362=".",IF(MAX($Q363:T363,0)=OPER!$AA458,".",IF(OPER!$AB458&lt;=HOUR(V$7),MAX($Q363:T363,0)+1,".")),","),IF(MAX($Q363:T363,0)=OPER!$AA458,".",IF(OPER!$AB458&lt;=HOUR(V$7),MAX($Q363:T363,0)+1,".")))</f>
        <v>,</v>
      </c>
      <c r="V363" s="269" t="str">
        <f>IF($E363=$E362,IF(W362=".",IF(MAX($Q363:U363,0)=OPER!$AA458,".",IF(OPER!$AB458&lt;=HOUR(W$7),MAX($Q363:U363,0)+1,".")),","),IF(MAX($Q363:U363,0)=OPER!$AA458,".",IF(OPER!$AB458&lt;=HOUR(W$7),MAX($Q363:U363,0)+1,".")))</f>
        <v>,</v>
      </c>
      <c r="W363" s="269" t="str">
        <f>IF($E363=$E362,IF(X362=".",IF(MAX($Q363:V363,0)=OPER!$AA458,".",IF(OPER!$AB458&lt;=HOUR(X$7),MAX($Q363:V363,0)+1,".")),","),IF(MAX($Q363:V363,0)=OPER!$AA458,".",IF(OPER!$AB458&lt;=HOUR(X$7),MAX($Q363:V363,0)+1,".")))</f>
        <v>,</v>
      </c>
      <c r="X363" s="270" t="str">
        <f>IF($E363=$E362,IF(Y362=".",IF(MAX($Q363:W363,0)=OPER!$AA458,".",IF(OPER!$AB458&lt;=HOUR(Y$7),MAX($Q363:W363,0)+1,".")),","),IF(MAX($Q363:W363,0)=OPER!$AA458,".",IF(OPER!$AB458&lt;=HOUR(Y$7),MAX($Q363:W363,0)+1,".")))</f>
        <v>,</v>
      </c>
      <c r="Y363" s="271" t="str">
        <f>IF($E363=$E362,IF(Z362=".",IF(MAX($Q363:X363,0)=OPER!$AA458,".",IF(OPER!$AB458&lt;=HOUR(Z$7),MAX($Q363:X363,0)+1,".")),","),IF(MAX($Q363:X363,0)=OPER!$AA458,".",IF(OPER!$AB458&lt;=HOUR(Z$7),MAX($Q363:X363,0)+1,".")))</f>
        <v>,</v>
      </c>
      <c r="Z363" s="269" t="str">
        <f>IF($E363=$E362,IF(AA362=".",IF(MAX($Q363:Y363,0)=OPER!$AA458,".",IF(OPER!$AB458&lt;=HOUR(AA$7),MAX($Q363:Y363,0)+1,".")),","),IF(MAX($Q363:Y363,0)=OPER!$AA458,".",IF(OPER!$AB458&lt;=HOUR(AA$7),MAX($Q363:Y363,0)+1,".")))</f>
        <v>,</v>
      </c>
      <c r="AA363" s="269" t="str">
        <f>IF($E363=$E362,IF(AB362=".",IF(MAX($Q363:Z363,0)=OPER!$AA458,".",IF(OPER!$AB458&lt;=HOUR(AB$7),MAX($Q363:Z363,0)+1,".")),","),IF(MAX($Q363:Z363,0)=OPER!$AA458,".",IF(OPER!$AB458&lt;=HOUR(AB$7),MAX($Q363:Z363,0)+1,".")))</f>
        <v>,</v>
      </c>
      <c r="AB363" s="270" t="str">
        <f>IF($E363=$E362,IF(AC362=".",IF(MAX($Q363:AA363,0)=OPER!$AA458,".",IF(OPER!$AB458&lt;=HOUR(AC$7),MAX($Q363:AA363,0)+1,".")),","),IF(MAX($Q363:AA363,0)=OPER!$AA458,".",IF(OPER!$AB458&lt;=HOUR(AC$7),MAX($Q363:AA363,0)+1,".")))</f>
        <v>,</v>
      </c>
      <c r="AC363" s="271" t="str">
        <f>IF($E363=$E362,IF(AD362=".",IF(MAX($Q363:AB363,0)=OPER!$AA458,".",IF(OPER!$AB458&lt;=HOUR(AD$7),MAX($Q363:AB363,0)+1,".")),","),IF(MAX($Q363:AB363,0)=OPER!$AA458,".",IF(OPER!$AB458&lt;=HOUR(AD$7),MAX($Q363:AB363,0)+1,".")))</f>
        <v>,</v>
      </c>
      <c r="AD363" s="269" t="str">
        <f>IF($E363=$E362,IF(AE362=".",IF(MAX($Q363:AC363,0)=OPER!$AA458,".",IF(OPER!$AB458&lt;=HOUR(AE$7),MAX($Q363:AC363,0)+1,".")),","),IF(MAX($Q363:AC363,0)=OPER!$AA458,".",IF(OPER!$AB458&lt;=HOUR(AE$7),MAX($Q363:AC363,0)+1,".")))</f>
        <v>,</v>
      </c>
      <c r="AE363" s="269" t="str">
        <f>IF($E363=$E362,IF(AF362=".",IF(MAX($Q363:AD363,0)=OPER!$AA458,".",IF(OPER!$AB458&lt;=HOUR(AF$7),MAX($Q363:AD363,0)+1,".")),","),IF(MAX($Q363:AD363,0)=OPER!$AA458,".",IF(OPER!$AB458&lt;=HOUR(AF$7),MAX($Q363:AD363,0)+1,".")))</f>
        <v>,</v>
      </c>
      <c r="AF363" s="270" t="str">
        <f>IF($E363=$E362,IF(AG362=".",IF(MAX($Q363:AE363,0)=OPER!$AA458,".",IF(OPER!$AB458&lt;=HOUR(AG$7),MAX($Q363:AE363,0)+1,".")),","),IF(MAX($Q363:AE363,0)=OPER!$AA458,".",IF(OPER!$AB458&lt;=HOUR(AG$7),MAX($Q363:AE363,0)+1,".")))</f>
        <v>,</v>
      </c>
      <c r="AG363" s="271" t="str">
        <f>IF($E363=$E362,IF(AH362=".",IF(MAX($Q363:AF363,0)=OPER!$AA458,".",IF(OPER!$AB458&lt;=HOUR(AH$7),MAX($Q363:AF363,0)+1,".")),","),IF(MAX($Q363:AF363,0)=OPER!$AA458,".",IF(OPER!$AB458&lt;=HOUR(AH$7),MAX($Q363:AF363,0)+1,".")))</f>
        <v>,</v>
      </c>
      <c r="AH363" s="269" t="str">
        <f>IF($E363=$E362,IF(AI362=".",IF(MAX($Q363:AG363,0)=OPER!$AA458,".",IF(OPER!$AB458&lt;=HOUR(AI$7),MAX($Q363:AG363,0)+1,".")),","),IF(MAX($Q363:AG363,0)=OPER!$AA458,".",IF(OPER!$AB458&lt;=HOUR(AI$7),MAX($Q363:AG363,0)+1,".")))</f>
        <v>,</v>
      </c>
      <c r="AI363" s="269" t="str">
        <f>IF($E363=$E362,IF(AJ362=".",IF(MAX($Q363:AH363,0)=OPER!$AA458,".",IF(OPER!$AB458&lt;=HOUR(AJ$7),MAX($Q363:AH363,0)+1,".")),","),IF(MAX($Q363:AH363,0)=OPER!$AA458,".",IF(OPER!$AB458&lt;=HOUR(AJ$7),MAX($Q363:AH363,0)+1,".")))</f>
        <v>,</v>
      </c>
      <c r="AJ363" s="270" t="str">
        <f>IF($E363=$E362,IF(AK362=".",IF(MAX($Q363:AI363,0)=OPER!$AA458,".",IF(OPER!$AB458&lt;=HOUR(AK$7),MAX($Q363:AI363,0)+1,".")),","),IF(MAX($Q363:AI363,0)=OPER!$AA458,".",IF(OPER!$AB458&lt;=HOUR(AK$7),MAX($Q363:AI363,0)+1,".")))</f>
        <v>,</v>
      </c>
      <c r="AK363" s="271" t="str">
        <f>IF($E363=$E362,IF(AL362=".",IF(MAX($Q363:AJ363,0)=OPER!$AA458,".",IF(OPER!$AB458&lt;=HOUR(AL$7),MAX($Q363:AJ363,0)+1,".")),","),IF(MAX($Q363:AJ363,0)=OPER!$AA458,".",IF(OPER!$AB458&lt;=HOUR(AL$7),MAX($Q363:AJ363,0)+1,".")))</f>
        <v>,</v>
      </c>
      <c r="AL363" s="269" t="str">
        <f>IF($E363=$E362,IF(AM362=".",IF(MAX($Q363:AK363,0)=OPER!$AA458,".",IF(OPER!$AB458&lt;=HOUR(AM$7),MAX($Q363:AK363,0)+1,".")),","),IF(MAX($Q363:AK363,0)=OPER!$AA458,".",IF(OPER!$AB458&lt;=HOUR(AM$7),MAX($Q363:AK363,0)+1,".")))</f>
        <v>,</v>
      </c>
      <c r="AM363" s="269" t="str">
        <f>IF($E363=$E362,IF(AN362=".",IF(MAX($Q363:AL363,0)=OPER!$AA458,".",IF(OPER!$AB458&lt;=HOUR(AN$7),MAX($Q363:AL363,0)+1,".")),","),IF(MAX($Q363:AL363,0)=OPER!$AA458,".",IF(OPER!$AB458&lt;=HOUR(AN$7),MAX($Q363:AL363,0)+1,".")))</f>
        <v>,</v>
      </c>
      <c r="AN363" s="270" t="str">
        <f>IF($E363=$E362,IF(AO362=".",IF(MAX($Q363:AM363,0)=OPER!$AA458,".",IF(OPER!$AB458&lt;=HOUR(AO$7),MAX($Q363:AM363,0)+1,".")),","),IF(MAX($Q363:AM363,0)=OPER!$AA458,".",IF(OPER!$AB458&lt;=HOUR(AO$7),MAX($Q363:AM363,0)+1,".")))</f>
        <v>,</v>
      </c>
      <c r="AO363" s="271" t="str">
        <f>IF($E363=$E362,IF(AP362=".",IF(MAX($Q363:AN363,0)=OPER!$AA458,".",IF(OPER!$AB458&lt;=HOUR(AP$7),MAX($Q363:AN363,0)+1,".")),","),IF(MAX($Q363:AN363,0)=OPER!$AA458,".",IF(OPER!$AB458&lt;=HOUR(AP$7),MAX($Q363:AN363,0)+1,".")))</f>
        <v>,</v>
      </c>
      <c r="AP363" s="269" t="str">
        <f>IF($E363=$E362,IF(AQ362=".",IF(MAX($Q363:AO363,0)=OPER!$AA458,".",IF(OPER!$AB458&lt;=HOUR(AQ$7),MAX($Q363:AO363,0)+1,".")),","),IF(MAX($Q363:AO363,0)=OPER!$AA458,".",IF(OPER!$AB458&lt;=HOUR(AQ$7),MAX($Q363:AO363,0)+1,".")))</f>
        <v>,</v>
      </c>
      <c r="AQ363" s="269" t="str">
        <f>IF($E363=$E362,IF(AR362=".",IF(MAX($Q363:AP363,0)=OPER!$AA458,".",IF(OPER!$AB458&lt;=HOUR(AR$7),MAX($Q363:AP363,0)+1,".")),","),IF(MAX($Q363:AP363,0)=OPER!$AA458,".",IF(OPER!$AB458&lt;=HOUR(AR$7),MAX($Q363:AP363,0)+1,".")))</f>
        <v>,</v>
      </c>
      <c r="AR363" s="270" t="str">
        <f>IF($E363=$E362,IF(AS362=".",IF(MAX($Q363:AQ363,0)=OPER!$AA458,".",IF(OPER!$AB458&lt;=HOUR(AS$7),MAX($Q363:AQ363,0)+1,".")),","),IF(MAX($Q363:AQ363,0)=OPER!$AA458,".",IF(OPER!$AB458&lt;=HOUR(AS$7),MAX($Q363:AQ363,0)+1,".")))</f>
        <v>,</v>
      </c>
      <c r="AS363" s="271" t="str">
        <f>IF($E363=$E362,IF(AT362=".",IF(MAX($Q363:AR363,0)=OPER!$AA458,".",IF(OPER!$AB458&lt;=HOUR(AT$7),MAX($Q363:AR363,0)+1,".")),","),IF(MAX($Q363:AR363,0)=OPER!$AA458,".",IF(OPER!$AB458&lt;=HOUR(AT$7),MAX($Q363:AR363,0)+1,".")))</f>
        <v>,</v>
      </c>
      <c r="AT363" s="269" t="str">
        <f>IF($E363=$E362,IF(AU362=".",IF(MAX($Q363:AS363,0)=OPER!$AA458,".",IF(OPER!$AB458&lt;=HOUR(AU$7),MAX($Q363:AS363,0)+1,".")),","),IF(MAX($Q363:AS363,0)=OPER!$AA458,".",IF(OPER!$AB458&lt;=HOUR(AU$7),MAX($Q363:AS363,0)+1,".")))</f>
        <v>,</v>
      </c>
      <c r="AU363" s="269" t="str">
        <f>IF($E363=$E362,IF(AV362=".",IF(MAX($Q363:AT363,0)=OPER!$AA458,".",IF(OPER!$AB458&lt;=HOUR(AV$7),MAX($Q363:AT363,0)+1,".")),","),IF(MAX($Q363:AT363,0)=OPER!$AA458,".",IF(OPER!$AB458&lt;=HOUR(AV$7),MAX($Q363:AT363,0)+1,".")))</f>
        <v>,</v>
      </c>
      <c r="AV363" s="270" t="str">
        <f>IF($E363=$E362,IF(AW362=".",IF(MAX($Q363:AU363,0)=OPER!$AA458,".",IF(OPER!$AB458&lt;=HOUR(AW$7),MAX($Q363:AU363,0)+1,".")),","),IF(MAX($Q363:AU363,0)=OPER!$AA458,".",IF(OPER!$AB458&lt;=HOUR(AW$7),MAX($Q363:AU363,0)+1,".")))</f>
        <v>,</v>
      </c>
      <c r="AW363" s="271" t="str">
        <f>IF($E363=$E362,IF(AX362=".",IF(MAX($Q363:AV363,0)=OPER!$AA458,".",IF(OPER!$AB458&lt;=HOUR(AX$7),MAX($Q363:AV363,0)+1,".")),","),IF(MAX($Q363:AV363,0)=OPER!$AA458,".",IF(OPER!$AB458&lt;=HOUR(AX$7),MAX($Q363:AV363,0)+1,".")))</f>
        <v>,</v>
      </c>
      <c r="AX363" s="269" t="str">
        <f>IF($E363=$E362,IF(AY362=".",IF(MAX($Q363:AW363,0)=OPER!$AA458,".",IF(OPER!$AB458&lt;=HOUR(AY$7),MAX($Q363:AW363,0)+1,".")),","),IF(MAX($Q363:AW363,0)=OPER!$AA458,".",IF(OPER!$AB458&lt;=HOUR(AY$7),MAX($Q363:AW363,0)+1,".")))</f>
        <v>,</v>
      </c>
      <c r="AY363" s="269" t="str">
        <f>IF($E363=$E362,IF(AZ362=".",IF(MAX($Q363:AX363,0)=OPER!$AA458,".",IF(OPER!$AB458&lt;=HOUR(AZ$7),MAX($Q363:AX363,0)+1,".")),","),IF(MAX($Q363:AX363,0)=OPER!$AA458,".",IF(OPER!$AB458&lt;=HOUR(AZ$7),MAX($Q363:AX363,0)+1,".")))</f>
        <v>,</v>
      </c>
      <c r="AZ363" s="270" t="str">
        <f>IF($E363=$E362,IF(BA362=".",IF(MAX($Q363:AY363,0)=OPER!$AA458,".",IF(OPER!$AB458&lt;=HOUR(BA$7),MAX($Q363:AY363,0)+1,".")),","),IF(MAX($Q363:AY363,0)=OPER!$AA458,".",IF(OPER!$AB458&lt;=HOUR(BA$7),MAX($Q363:AY363,0)+1,".")))</f>
        <v>,</v>
      </c>
      <c r="BA363" s="30">
        <f>+OPER!AK357</f>
        <v>0</v>
      </c>
    </row>
    <row r="364" spans="1:53" ht="59.8" x14ac:dyDescent="0.2">
      <c r="A364" s="282" t="str">
        <f>IF(OPER!AF358=0,"",OPER!AF358)</f>
        <v/>
      </c>
      <c r="B364" s="109" t="str">
        <f>IF(OPER!V358=0,"",OPER!V358)</f>
        <v/>
      </c>
      <c r="C364" s="71" t="str">
        <f>IF(OPER!U358 = 0,"", OPER!U358)</f>
        <v/>
      </c>
      <c r="D364" s="30" t="str">
        <f t="shared" si="22"/>
        <v/>
      </c>
      <c r="E364" s="262" t="str">
        <f>IF(OPER!X358 = 0,"",OPER!X358)</f>
        <v/>
      </c>
      <c r="F364" s="262" t="str">
        <f>IF(OPER!I358 = 0,"",OPER!I358)</f>
        <v/>
      </c>
      <c r="G364" s="263" t="str">
        <f>IF(OPER!C358=0,"",OPER!C358)</f>
        <v/>
      </c>
      <c r="H364" s="30" t="str">
        <f>IF(OPER!R358 = 0,"",OPER!R358)</f>
        <v/>
      </c>
      <c r="I364" s="30" t="str">
        <f>IF(OPER!F358=0,"", OPER!F358)</f>
        <v/>
      </c>
      <c r="J364" s="108" t="str">
        <f>IF(OPER!G358=0,"",OPER!G358)</f>
        <v/>
      </c>
      <c r="K364" s="250">
        <f>+OPER!R358</f>
        <v>0</v>
      </c>
      <c r="L364" s="262">
        <f t="shared" si="23"/>
        <v>0</v>
      </c>
      <c r="M364" s="250">
        <f t="shared" si="24"/>
        <v>0</v>
      </c>
      <c r="N364" s="205" t="str">
        <f>IF(OPER!A358=0,"",OPER!A358)</f>
        <v/>
      </c>
      <c r="O364" s="73" t="str">
        <f>IF(OPER!AJ2214=0,"",OPER!AJ2214)</f>
        <v/>
      </c>
      <c r="P364" s="264" t="str">
        <f>IF(OPER!AH358="EJECUTADO","SI",IF(OPER!AH358="NO EJECUTADO","NO",""))</f>
        <v/>
      </c>
      <c r="Q364" s="264" t="str">
        <f>IF(OPER!AN358="EJECUTADO","SI",IF(OPER!AN358="NO EJECUTADO","NO",""))</f>
        <v/>
      </c>
      <c r="R364" s="221" t="str">
        <f>IFERROR(VLOOKUP(OPER!Z358,OPER!$AU$490:$AV$577,2,0),"NO ASIGNADO")</f>
        <v>NO ASIGNADO</v>
      </c>
      <c r="S364" s="6">
        <f>+OPER!AG358</f>
        <v>0</v>
      </c>
      <c r="T364" s="268" t="str">
        <f>IF($E364=$E363,IF(U363=".",IF(MAX($Q364:Q364,0)=OPER!$AA459,".",IF(OPER!$AB459&lt;=HOUR(U$7),MAX($Q364:Q364,0)+1,".")),","),IF(MAX($Q364:Q364,0)=OPER!$AA459,".",IF(OPER!$AB459&lt;=HOUR(U$7),MAX($Q364:Q364,0)+1,".")))</f>
        <v>,</v>
      </c>
      <c r="U364" s="269" t="str">
        <f>IF($E364=$E363,IF(V363=".",IF(MAX($Q364:T364,0)=OPER!$AA459,".",IF(OPER!$AB459&lt;=HOUR(V$7),MAX($Q364:T364,0)+1,".")),","),IF(MAX($Q364:T364,0)=OPER!$AA459,".",IF(OPER!$AB459&lt;=HOUR(V$7),MAX($Q364:T364,0)+1,".")))</f>
        <v>,</v>
      </c>
      <c r="V364" s="269" t="str">
        <f>IF($E364=$E363,IF(W363=".",IF(MAX($Q364:U364,0)=OPER!$AA459,".",IF(OPER!$AB459&lt;=HOUR(W$7),MAX($Q364:U364,0)+1,".")),","),IF(MAX($Q364:U364,0)=OPER!$AA459,".",IF(OPER!$AB459&lt;=HOUR(W$7),MAX($Q364:U364,0)+1,".")))</f>
        <v>,</v>
      </c>
      <c r="W364" s="269" t="str">
        <f>IF($E364=$E363,IF(X363=".",IF(MAX($Q364:V364,0)=OPER!$AA459,".",IF(OPER!$AB459&lt;=HOUR(X$7),MAX($Q364:V364,0)+1,".")),","),IF(MAX($Q364:V364,0)=OPER!$AA459,".",IF(OPER!$AB459&lt;=HOUR(X$7),MAX($Q364:V364,0)+1,".")))</f>
        <v>,</v>
      </c>
      <c r="X364" s="270" t="str">
        <f>IF($E364=$E363,IF(Y363=".",IF(MAX($Q364:W364,0)=OPER!$AA459,".",IF(OPER!$AB459&lt;=HOUR(Y$7),MAX($Q364:W364,0)+1,".")),","),IF(MAX($Q364:W364,0)=OPER!$AA459,".",IF(OPER!$AB459&lt;=HOUR(Y$7),MAX($Q364:W364,0)+1,".")))</f>
        <v>,</v>
      </c>
      <c r="Y364" s="271" t="str">
        <f>IF($E364=$E363,IF(Z363=".",IF(MAX($Q364:X364,0)=OPER!$AA459,".",IF(OPER!$AB459&lt;=HOUR(Z$7),MAX($Q364:X364,0)+1,".")),","),IF(MAX($Q364:X364,0)=OPER!$AA459,".",IF(OPER!$AB459&lt;=HOUR(Z$7),MAX($Q364:X364,0)+1,".")))</f>
        <v>,</v>
      </c>
      <c r="Z364" s="269" t="str">
        <f>IF($E364=$E363,IF(AA363=".",IF(MAX($Q364:Y364,0)=OPER!$AA459,".",IF(OPER!$AB459&lt;=HOUR(AA$7),MAX($Q364:Y364,0)+1,".")),","),IF(MAX($Q364:Y364,0)=OPER!$AA459,".",IF(OPER!$AB459&lt;=HOUR(AA$7),MAX($Q364:Y364,0)+1,".")))</f>
        <v>,</v>
      </c>
      <c r="AA364" s="269" t="str">
        <f>IF($E364=$E363,IF(AB363=".",IF(MAX($Q364:Z364,0)=OPER!$AA459,".",IF(OPER!$AB459&lt;=HOUR(AB$7),MAX($Q364:Z364,0)+1,".")),","),IF(MAX($Q364:Z364,0)=OPER!$AA459,".",IF(OPER!$AB459&lt;=HOUR(AB$7),MAX($Q364:Z364,0)+1,".")))</f>
        <v>,</v>
      </c>
      <c r="AB364" s="270" t="str">
        <f>IF($E364=$E363,IF(AC363=".",IF(MAX($Q364:AA364,0)=OPER!$AA459,".",IF(OPER!$AB459&lt;=HOUR(AC$7),MAX($Q364:AA364,0)+1,".")),","),IF(MAX($Q364:AA364,0)=OPER!$AA459,".",IF(OPER!$AB459&lt;=HOUR(AC$7),MAX($Q364:AA364,0)+1,".")))</f>
        <v>,</v>
      </c>
      <c r="AC364" s="271" t="str">
        <f>IF($E364=$E363,IF(AD363=".",IF(MAX($Q364:AB364,0)=OPER!$AA459,".",IF(OPER!$AB459&lt;=HOUR(AD$7),MAX($Q364:AB364,0)+1,".")),","),IF(MAX($Q364:AB364,0)=OPER!$AA459,".",IF(OPER!$AB459&lt;=HOUR(AD$7),MAX($Q364:AB364,0)+1,".")))</f>
        <v>,</v>
      </c>
      <c r="AD364" s="269" t="str">
        <f>IF($E364=$E363,IF(AE363=".",IF(MAX($Q364:AC364,0)=OPER!$AA459,".",IF(OPER!$AB459&lt;=HOUR(AE$7),MAX($Q364:AC364,0)+1,".")),","),IF(MAX($Q364:AC364,0)=OPER!$AA459,".",IF(OPER!$AB459&lt;=HOUR(AE$7),MAX($Q364:AC364,0)+1,".")))</f>
        <v>,</v>
      </c>
      <c r="AE364" s="269" t="str">
        <f>IF($E364=$E363,IF(AF363=".",IF(MAX($Q364:AD364,0)=OPER!$AA459,".",IF(OPER!$AB459&lt;=HOUR(AF$7),MAX($Q364:AD364,0)+1,".")),","),IF(MAX($Q364:AD364,0)=OPER!$AA459,".",IF(OPER!$AB459&lt;=HOUR(AF$7),MAX($Q364:AD364,0)+1,".")))</f>
        <v>,</v>
      </c>
      <c r="AF364" s="270" t="str">
        <f>IF($E364=$E363,IF(AG363=".",IF(MAX($Q364:AE364,0)=OPER!$AA459,".",IF(OPER!$AB459&lt;=HOUR(AG$7),MAX($Q364:AE364,0)+1,".")),","),IF(MAX($Q364:AE364,0)=OPER!$AA459,".",IF(OPER!$AB459&lt;=HOUR(AG$7),MAX($Q364:AE364,0)+1,".")))</f>
        <v>,</v>
      </c>
      <c r="AG364" s="271" t="str">
        <f>IF($E364=$E363,IF(AH363=".",IF(MAX($Q364:AF364,0)=OPER!$AA459,".",IF(OPER!$AB459&lt;=HOUR(AH$7),MAX($Q364:AF364,0)+1,".")),","),IF(MAX($Q364:AF364,0)=OPER!$AA459,".",IF(OPER!$AB459&lt;=HOUR(AH$7),MAX($Q364:AF364,0)+1,".")))</f>
        <v>,</v>
      </c>
      <c r="AH364" s="269" t="str">
        <f>IF($E364=$E363,IF(AI363=".",IF(MAX($Q364:AG364,0)=OPER!$AA459,".",IF(OPER!$AB459&lt;=HOUR(AI$7),MAX($Q364:AG364,0)+1,".")),","),IF(MAX($Q364:AG364,0)=OPER!$AA459,".",IF(OPER!$AB459&lt;=HOUR(AI$7),MAX($Q364:AG364,0)+1,".")))</f>
        <v>,</v>
      </c>
      <c r="AI364" s="269" t="str">
        <f>IF($E364=$E363,IF(AJ363=".",IF(MAX($Q364:AH364,0)=OPER!$AA459,".",IF(OPER!$AB459&lt;=HOUR(AJ$7),MAX($Q364:AH364,0)+1,".")),","),IF(MAX($Q364:AH364,0)=OPER!$AA459,".",IF(OPER!$AB459&lt;=HOUR(AJ$7),MAX($Q364:AH364,0)+1,".")))</f>
        <v>,</v>
      </c>
      <c r="AJ364" s="270" t="str">
        <f>IF($E364=$E363,IF(AK363=".",IF(MAX($Q364:AI364,0)=OPER!$AA459,".",IF(OPER!$AB459&lt;=HOUR(AK$7),MAX($Q364:AI364,0)+1,".")),","),IF(MAX($Q364:AI364,0)=OPER!$AA459,".",IF(OPER!$AB459&lt;=HOUR(AK$7),MAX($Q364:AI364,0)+1,".")))</f>
        <v>,</v>
      </c>
      <c r="AK364" s="271" t="str">
        <f>IF($E364=$E363,IF(AL363=".",IF(MAX($Q364:AJ364,0)=OPER!$AA459,".",IF(OPER!$AB459&lt;=HOUR(AL$7),MAX($Q364:AJ364,0)+1,".")),","),IF(MAX($Q364:AJ364,0)=OPER!$AA459,".",IF(OPER!$AB459&lt;=HOUR(AL$7),MAX($Q364:AJ364,0)+1,".")))</f>
        <v>,</v>
      </c>
      <c r="AL364" s="269" t="str">
        <f>IF($E364=$E363,IF(AM363=".",IF(MAX($Q364:AK364,0)=OPER!$AA459,".",IF(OPER!$AB459&lt;=HOUR(AM$7),MAX($Q364:AK364,0)+1,".")),","),IF(MAX($Q364:AK364,0)=OPER!$AA459,".",IF(OPER!$AB459&lt;=HOUR(AM$7),MAX($Q364:AK364,0)+1,".")))</f>
        <v>,</v>
      </c>
      <c r="AM364" s="269" t="str">
        <f>IF($E364=$E363,IF(AN363=".",IF(MAX($Q364:AL364,0)=OPER!$AA459,".",IF(OPER!$AB459&lt;=HOUR(AN$7),MAX($Q364:AL364,0)+1,".")),","),IF(MAX($Q364:AL364,0)=OPER!$AA459,".",IF(OPER!$AB459&lt;=HOUR(AN$7),MAX($Q364:AL364,0)+1,".")))</f>
        <v>,</v>
      </c>
      <c r="AN364" s="270" t="str">
        <f>IF($E364=$E363,IF(AO363=".",IF(MAX($Q364:AM364,0)=OPER!$AA459,".",IF(OPER!$AB459&lt;=HOUR(AO$7),MAX($Q364:AM364,0)+1,".")),","),IF(MAX($Q364:AM364,0)=OPER!$AA459,".",IF(OPER!$AB459&lt;=HOUR(AO$7),MAX($Q364:AM364,0)+1,".")))</f>
        <v>,</v>
      </c>
      <c r="AO364" s="271" t="str">
        <f>IF($E364=$E363,IF(AP363=".",IF(MAX($Q364:AN364,0)=OPER!$AA459,".",IF(OPER!$AB459&lt;=HOUR(AP$7),MAX($Q364:AN364,0)+1,".")),","),IF(MAX($Q364:AN364,0)=OPER!$AA459,".",IF(OPER!$AB459&lt;=HOUR(AP$7),MAX($Q364:AN364,0)+1,".")))</f>
        <v>,</v>
      </c>
      <c r="AP364" s="269" t="str">
        <f>IF($E364=$E363,IF(AQ363=".",IF(MAX($Q364:AO364,0)=OPER!$AA459,".",IF(OPER!$AB459&lt;=HOUR(AQ$7),MAX($Q364:AO364,0)+1,".")),","),IF(MAX($Q364:AO364,0)=OPER!$AA459,".",IF(OPER!$AB459&lt;=HOUR(AQ$7),MAX($Q364:AO364,0)+1,".")))</f>
        <v>,</v>
      </c>
      <c r="AQ364" s="269" t="str">
        <f>IF($E364=$E363,IF(AR363=".",IF(MAX($Q364:AP364,0)=OPER!$AA459,".",IF(OPER!$AB459&lt;=HOUR(AR$7),MAX($Q364:AP364,0)+1,".")),","),IF(MAX($Q364:AP364,0)=OPER!$AA459,".",IF(OPER!$AB459&lt;=HOUR(AR$7),MAX($Q364:AP364,0)+1,".")))</f>
        <v>,</v>
      </c>
      <c r="AR364" s="270" t="str">
        <f>IF($E364=$E363,IF(AS363=".",IF(MAX($Q364:AQ364,0)=OPER!$AA459,".",IF(OPER!$AB459&lt;=HOUR(AS$7),MAX($Q364:AQ364,0)+1,".")),","),IF(MAX($Q364:AQ364,0)=OPER!$AA459,".",IF(OPER!$AB459&lt;=HOUR(AS$7),MAX($Q364:AQ364,0)+1,".")))</f>
        <v>,</v>
      </c>
      <c r="AS364" s="271" t="str">
        <f>IF($E364=$E363,IF(AT363=".",IF(MAX($Q364:AR364,0)=OPER!$AA459,".",IF(OPER!$AB459&lt;=HOUR(AT$7),MAX($Q364:AR364,0)+1,".")),","),IF(MAX($Q364:AR364,0)=OPER!$AA459,".",IF(OPER!$AB459&lt;=HOUR(AT$7),MAX($Q364:AR364,0)+1,".")))</f>
        <v>,</v>
      </c>
      <c r="AT364" s="269" t="str">
        <f>IF($E364=$E363,IF(AU363=".",IF(MAX($Q364:AS364,0)=OPER!$AA459,".",IF(OPER!$AB459&lt;=HOUR(AU$7),MAX($Q364:AS364,0)+1,".")),","),IF(MAX($Q364:AS364,0)=OPER!$AA459,".",IF(OPER!$AB459&lt;=HOUR(AU$7),MAX($Q364:AS364,0)+1,".")))</f>
        <v>,</v>
      </c>
      <c r="AU364" s="269" t="str">
        <f>IF($E364=$E363,IF(AV363=".",IF(MAX($Q364:AT364,0)=OPER!$AA459,".",IF(OPER!$AB459&lt;=HOUR(AV$7),MAX($Q364:AT364,0)+1,".")),","),IF(MAX($Q364:AT364,0)=OPER!$AA459,".",IF(OPER!$AB459&lt;=HOUR(AV$7),MAX($Q364:AT364,0)+1,".")))</f>
        <v>,</v>
      </c>
      <c r="AV364" s="270" t="str">
        <f>IF($E364=$E363,IF(AW363=".",IF(MAX($Q364:AU364,0)=OPER!$AA459,".",IF(OPER!$AB459&lt;=HOUR(AW$7),MAX($Q364:AU364,0)+1,".")),","),IF(MAX($Q364:AU364,0)=OPER!$AA459,".",IF(OPER!$AB459&lt;=HOUR(AW$7),MAX($Q364:AU364,0)+1,".")))</f>
        <v>,</v>
      </c>
      <c r="AW364" s="271" t="str">
        <f>IF($E364=$E363,IF(AX363=".",IF(MAX($Q364:AV364,0)=OPER!$AA459,".",IF(OPER!$AB459&lt;=HOUR(AX$7),MAX($Q364:AV364,0)+1,".")),","),IF(MAX($Q364:AV364,0)=OPER!$AA459,".",IF(OPER!$AB459&lt;=HOUR(AX$7),MAX($Q364:AV364,0)+1,".")))</f>
        <v>,</v>
      </c>
      <c r="AX364" s="269" t="str">
        <f>IF($E364=$E363,IF(AY363=".",IF(MAX($Q364:AW364,0)=OPER!$AA459,".",IF(OPER!$AB459&lt;=HOUR(AY$7),MAX($Q364:AW364,0)+1,".")),","),IF(MAX($Q364:AW364,0)=OPER!$AA459,".",IF(OPER!$AB459&lt;=HOUR(AY$7),MAX($Q364:AW364,0)+1,".")))</f>
        <v>,</v>
      </c>
      <c r="AY364" s="269" t="str">
        <f>IF($E364=$E363,IF(AZ363=".",IF(MAX($Q364:AX364,0)=OPER!$AA459,".",IF(OPER!$AB459&lt;=HOUR(AZ$7),MAX($Q364:AX364,0)+1,".")),","),IF(MAX($Q364:AX364,0)=OPER!$AA459,".",IF(OPER!$AB459&lt;=HOUR(AZ$7),MAX($Q364:AX364,0)+1,".")))</f>
        <v>,</v>
      </c>
      <c r="AZ364" s="270" t="str">
        <f>IF($E364=$E363,IF(BA363=".",IF(MAX($Q364:AY364,0)=OPER!$AA459,".",IF(OPER!$AB459&lt;=HOUR(BA$7),MAX($Q364:AY364,0)+1,".")),","),IF(MAX($Q364:AY364,0)=OPER!$AA459,".",IF(OPER!$AB459&lt;=HOUR(BA$7),MAX($Q364:AY364,0)+1,".")))</f>
        <v>,</v>
      </c>
      <c r="BA364" s="30">
        <f>+OPER!AK358</f>
        <v>0</v>
      </c>
    </row>
    <row r="365" spans="1:53" ht="59.8" x14ac:dyDescent="0.2">
      <c r="A365" s="282" t="str">
        <f>IF(OPER!AF359=0,"",OPER!AF359)</f>
        <v/>
      </c>
      <c r="B365" s="109" t="str">
        <f>IF(OPER!V359=0,"",OPER!V359)</f>
        <v/>
      </c>
      <c r="C365" s="71" t="str">
        <f>IF(OPER!U359 = 0,"", OPER!U359)</f>
        <v/>
      </c>
      <c r="D365" s="30" t="str">
        <f t="shared" si="22"/>
        <v/>
      </c>
      <c r="E365" s="262" t="str">
        <f>IF(OPER!X359 = 0,"",OPER!X359)</f>
        <v/>
      </c>
      <c r="F365" s="262" t="str">
        <f>IF(OPER!I359 = 0,"",OPER!I359)</f>
        <v/>
      </c>
      <c r="G365" s="263" t="str">
        <f>IF(OPER!C359=0,"",OPER!C359)</f>
        <v/>
      </c>
      <c r="H365" s="30" t="str">
        <f>IF(OPER!R359 = 0,"",OPER!R359)</f>
        <v/>
      </c>
      <c r="I365" s="30" t="str">
        <f>IF(OPER!F359=0,"", OPER!F359)</f>
        <v/>
      </c>
      <c r="J365" s="108" t="str">
        <f>IF(OPER!G359=0,"",OPER!G359)</f>
        <v/>
      </c>
      <c r="K365" s="250">
        <f>+OPER!R359</f>
        <v>0</v>
      </c>
      <c r="L365" s="262">
        <f t="shared" si="23"/>
        <v>0</v>
      </c>
      <c r="M365" s="250">
        <f t="shared" si="24"/>
        <v>0</v>
      </c>
      <c r="N365" s="205" t="str">
        <f>IF(OPER!A359=0,"",OPER!A359)</f>
        <v/>
      </c>
      <c r="O365" s="73" t="str">
        <f>IF(OPER!AJ2215=0,"",OPER!AJ2215)</f>
        <v/>
      </c>
      <c r="P365" s="264" t="str">
        <f>IF(OPER!AH359="EJECUTADO","SI",IF(OPER!AH359="NO EJECUTADO","NO",""))</f>
        <v/>
      </c>
      <c r="Q365" s="264" t="str">
        <f>IF(OPER!AN359="EJECUTADO","SI",IF(OPER!AN359="NO EJECUTADO","NO",""))</f>
        <v/>
      </c>
      <c r="R365" s="221" t="str">
        <f>IFERROR(VLOOKUP(OPER!Z359,OPER!$AU$490:$AV$577,2,0),"NO ASIGNADO")</f>
        <v>NO ASIGNADO</v>
      </c>
      <c r="S365" s="6">
        <f>+OPER!AG359</f>
        <v>0</v>
      </c>
      <c r="T365" s="268" t="str">
        <f>IF($E365=$E364,IF(U364=".",IF(MAX($Q365:Q365,0)=OPER!$AA460,".",IF(OPER!$AB460&lt;=HOUR(U$7),MAX($Q365:Q365,0)+1,".")),","),IF(MAX($Q365:Q365,0)=OPER!$AA460,".",IF(OPER!$AB460&lt;=HOUR(U$7),MAX($Q365:Q365,0)+1,".")))</f>
        <v>,</v>
      </c>
      <c r="U365" s="269" t="str">
        <f>IF($E365=$E364,IF(V364=".",IF(MAX($Q365:T365,0)=OPER!$AA460,".",IF(OPER!$AB460&lt;=HOUR(V$7),MAX($Q365:T365,0)+1,".")),","),IF(MAX($Q365:T365,0)=OPER!$AA460,".",IF(OPER!$AB460&lt;=HOUR(V$7),MAX($Q365:T365,0)+1,".")))</f>
        <v>,</v>
      </c>
      <c r="V365" s="269" t="str">
        <f>IF($E365=$E364,IF(W364=".",IF(MAX($Q365:U365,0)=OPER!$AA460,".",IF(OPER!$AB460&lt;=HOUR(W$7),MAX($Q365:U365,0)+1,".")),","),IF(MAX($Q365:U365,0)=OPER!$AA460,".",IF(OPER!$AB460&lt;=HOUR(W$7),MAX($Q365:U365,0)+1,".")))</f>
        <v>,</v>
      </c>
      <c r="W365" s="269" t="str">
        <f>IF($E365=$E364,IF(X364=".",IF(MAX($Q365:V365,0)=OPER!$AA460,".",IF(OPER!$AB460&lt;=HOUR(X$7),MAX($Q365:V365,0)+1,".")),","),IF(MAX($Q365:V365,0)=OPER!$AA460,".",IF(OPER!$AB460&lt;=HOUR(X$7),MAX($Q365:V365,0)+1,".")))</f>
        <v>,</v>
      </c>
      <c r="X365" s="270" t="str">
        <f>IF($E365=$E364,IF(Y364=".",IF(MAX($Q365:W365,0)=OPER!$AA460,".",IF(OPER!$AB460&lt;=HOUR(Y$7),MAX($Q365:W365,0)+1,".")),","),IF(MAX($Q365:W365,0)=OPER!$AA460,".",IF(OPER!$AB460&lt;=HOUR(Y$7),MAX($Q365:W365,0)+1,".")))</f>
        <v>,</v>
      </c>
      <c r="Y365" s="271" t="str">
        <f>IF($E365=$E364,IF(Z364=".",IF(MAX($Q365:X365,0)=OPER!$AA460,".",IF(OPER!$AB460&lt;=HOUR(Z$7),MAX($Q365:X365,0)+1,".")),","),IF(MAX($Q365:X365,0)=OPER!$AA460,".",IF(OPER!$AB460&lt;=HOUR(Z$7),MAX($Q365:X365,0)+1,".")))</f>
        <v>,</v>
      </c>
      <c r="Z365" s="269" t="str">
        <f>IF($E365=$E364,IF(AA364=".",IF(MAX($Q365:Y365,0)=OPER!$AA460,".",IF(OPER!$AB460&lt;=HOUR(AA$7),MAX($Q365:Y365,0)+1,".")),","),IF(MAX($Q365:Y365,0)=OPER!$AA460,".",IF(OPER!$AB460&lt;=HOUR(AA$7),MAX($Q365:Y365,0)+1,".")))</f>
        <v>,</v>
      </c>
      <c r="AA365" s="269" t="str">
        <f>IF($E365=$E364,IF(AB364=".",IF(MAX($Q365:Z365,0)=OPER!$AA460,".",IF(OPER!$AB460&lt;=HOUR(AB$7),MAX($Q365:Z365,0)+1,".")),","),IF(MAX($Q365:Z365,0)=OPER!$AA460,".",IF(OPER!$AB460&lt;=HOUR(AB$7),MAX($Q365:Z365,0)+1,".")))</f>
        <v>,</v>
      </c>
      <c r="AB365" s="270" t="str">
        <f>IF($E365=$E364,IF(AC364=".",IF(MAX($Q365:AA365,0)=OPER!$AA460,".",IF(OPER!$AB460&lt;=HOUR(AC$7),MAX($Q365:AA365,0)+1,".")),","),IF(MAX($Q365:AA365,0)=OPER!$AA460,".",IF(OPER!$AB460&lt;=HOUR(AC$7),MAX($Q365:AA365,0)+1,".")))</f>
        <v>,</v>
      </c>
      <c r="AC365" s="271" t="str">
        <f>IF($E365=$E364,IF(AD364=".",IF(MAX($Q365:AB365,0)=OPER!$AA460,".",IF(OPER!$AB460&lt;=HOUR(AD$7),MAX($Q365:AB365,0)+1,".")),","),IF(MAX($Q365:AB365,0)=OPER!$AA460,".",IF(OPER!$AB460&lt;=HOUR(AD$7),MAX($Q365:AB365,0)+1,".")))</f>
        <v>,</v>
      </c>
      <c r="AD365" s="269" t="str">
        <f>IF($E365=$E364,IF(AE364=".",IF(MAX($Q365:AC365,0)=OPER!$AA460,".",IF(OPER!$AB460&lt;=HOUR(AE$7),MAX($Q365:AC365,0)+1,".")),","),IF(MAX($Q365:AC365,0)=OPER!$AA460,".",IF(OPER!$AB460&lt;=HOUR(AE$7),MAX($Q365:AC365,0)+1,".")))</f>
        <v>,</v>
      </c>
      <c r="AE365" s="269" t="str">
        <f>IF($E365=$E364,IF(AF364=".",IF(MAX($Q365:AD365,0)=OPER!$AA460,".",IF(OPER!$AB460&lt;=HOUR(AF$7),MAX($Q365:AD365,0)+1,".")),","),IF(MAX($Q365:AD365,0)=OPER!$AA460,".",IF(OPER!$AB460&lt;=HOUR(AF$7),MAX($Q365:AD365,0)+1,".")))</f>
        <v>,</v>
      </c>
      <c r="AF365" s="270" t="str">
        <f>IF($E365=$E364,IF(AG364=".",IF(MAX($Q365:AE365,0)=OPER!$AA460,".",IF(OPER!$AB460&lt;=HOUR(AG$7),MAX($Q365:AE365,0)+1,".")),","),IF(MAX($Q365:AE365,0)=OPER!$AA460,".",IF(OPER!$AB460&lt;=HOUR(AG$7),MAX($Q365:AE365,0)+1,".")))</f>
        <v>,</v>
      </c>
      <c r="AG365" s="271" t="str">
        <f>IF($E365=$E364,IF(AH364=".",IF(MAX($Q365:AF365,0)=OPER!$AA460,".",IF(OPER!$AB460&lt;=HOUR(AH$7),MAX($Q365:AF365,0)+1,".")),","),IF(MAX($Q365:AF365,0)=OPER!$AA460,".",IF(OPER!$AB460&lt;=HOUR(AH$7),MAX($Q365:AF365,0)+1,".")))</f>
        <v>,</v>
      </c>
      <c r="AH365" s="269" t="str">
        <f>IF($E365=$E364,IF(AI364=".",IF(MAX($Q365:AG365,0)=OPER!$AA460,".",IF(OPER!$AB460&lt;=HOUR(AI$7),MAX($Q365:AG365,0)+1,".")),","),IF(MAX($Q365:AG365,0)=OPER!$AA460,".",IF(OPER!$AB460&lt;=HOUR(AI$7),MAX($Q365:AG365,0)+1,".")))</f>
        <v>,</v>
      </c>
      <c r="AI365" s="269" t="str">
        <f>IF($E365=$E364,IF(AJ364=".",IF(MAX($Q365:AH365,0)=OPER!$AA460,".",IF(OPER!$AB460&lt;=HOUR(AJ$7),MAX($Q365:AH365,0)+1,".")),","),IF(MAX($Q365:AH365,0)=OPER!$AA460,".",IF(OPER!$AB460&lt;=HOUR(AJ$7),MAX($Q365:AH365,0)+1,".")))</f>
        <v>,</v>
      </c>
      <c r="AJ365" s="270" t="str">
        <f>IF($E365=$E364,IF(AK364=".",IF(MAX($Q365:AI365,0)=OPER!$AA460,".",IF(OPER!$AB460&lt;=HOUR(AK$7),MAX($Q365:AI365,0)+1,".")),","),IF(MAX($Q365:AI365,0)=OPER!$AA460,".",IF(OPER!$AB460&lt;=HOUR(AK$7),MAX($Q365:AI365,0)+1,".")))</f>
        <v>,</v>
      </c>
      <c r="AK365" s="271" t="str">
        <f>IF($E365=$E364,IF(AL364=".",IF(MAX($Q365:AJ365,0)=OPER!$AA460,".",IF(OPER!$AB460&lt;=HOUR(AL$7),MAX($Q365:AJ365,0)+1,".")),","),IF(MAX($Q365:AJ365,0)=OPER!$AA460,".",IF(OPER!$AB460&lt;=HOUR(AL$7),MAX($Q365:AJ365,0)+1,".")))</f>
        <v>,</v>
      </c>
      <c r="AL365" s="269" t="str">
        <f>IF($E365=$E364,IF(AM364=".",IF(MAX($Q365:AK365,0)=OPER!$AA460,".",IF(OPER!$AB460&lt;=HOUR(AM$7),MAX($Q365:AK365,0)+1,".")),","),IF(MAX($Q365:AK365,0)=OPER!$AA460,".",IF(OPER!$AB460&lt;=HOUR(AM$7),MAX($Q365:AK365,0)+1,".")))</f>
        <v>,</v>
      </c>
      <c r="AM365" s="269" t="str">
        <f>IF($E365=$E364,IF(AN364=".",IF(MAX($Q365:AL365,0)=OPER!$AA460,".",IF(OPER!$AB460&lt;=HOUR(AN$7),MAX($Q365:AL365,0)+1,".")),","),IF(MAX($Q365:AL365,0)=OPER!$AA460,".",IF(OPER!$AB460&lt;=HOUR(AN$7),MAX($Q365:AL365,0)+1,".")))</f>
        <v>,</v>
      </c>
      <c r="AN365" s="270" t="str">
        <f>IF($E365=$E364,IF(AO364=".",IF(MAX($Q365:AM365,0)=OPER!$AA460,".",IF(OPER!$AB460&lt;=HOUR(AO$7),MAX($Q365:AM365,0)+1,".")),","),IF(MAX($Q365:AM365,0)=OPER!$AA460,".",IF(OPER!$AB460&lt;=HOUR(AO$7),MAX($Q365:AM365,0)+1,".")))</f>
        <v>,</v>
      </c>
      <c r="AO365" s="271" t="str">
        <f>IF($E365=$E364,IF(AP364=".",IF(MAX($Q365:AN365,0)=OPER!$AA460,".",IF(OPER!$AB460&lt;=HOUR(AP$7),MAX($Q365:AN365,0)+1,".")),","),IF(MAX($Q365:AN365,0)=OPER!$AA460,".",IF(OPER!$AB460&lt;=HOUR(AP$7),MAX($Q365:AN365,0)+1,".")))</f>
        <v>,</v>
      </c>
      <c r="AP365" s="269" t="str">
        <f>IF($E365=$E364,IF(AQ364=".",IF(MAX($Q365:AO365,0)=OPER!$AA460,".",IF(OPER!$AB460&lt;=HOUR(AQ$7),MAX($Q365:AO365,0)+1,".")),","),IF(MAX($Q365:AO365,0)=OPER!$AA460,".",IF(OPER!$AB460&lt;=HOUR(AQ$7),MAX($Q365:AO365,0)+1,".")))</f>
        <v>,</v>
      </c>
      <c r="AQ365" s="269" t="str">
        <f>IF($E365=$E364,IF(AR364=".",IF(MAX($Q365:AP365,0)=OPER!$AA460,".",IF(OPER!$AB460&lt;=HOUR(AR$7),MAX($Q365:AP365,0)+1,".")),","),IF(MAX($Q365:AP365,0)=OPER!$AA460,".",IF(OPER!$AB460&lt;=HOUR(AR$7),MAX($Q365:AP365,0)+1,".")))</f>
        <v>,</v>
      </c>
      <c r="AR365" s="270" t="str">
        <f>IF($E365=$E364,IF(AS364=".",IF(MAX($Q365:AQ365,0)=OPER!$AA460,".",IF(OPER!$AB460&lt;=HOUR(AS$7),MAX($Q365:AQ365,0)+1,".")),","),IF(MAX($Q365:AQ365,0)=OPER!$AA460,".",IF(OPER!$AB460&lt;=HOUR(AS$7),MAX($Q365:AQ365,0)+1,".")))</f>
        <v>,</v>
      </c>
      <c r="AS365" s="271" t="str">
        <f>IF($E365=$E364,IF(AT364=".",IF(MAX($Q365:AR365,0)=OPER!$AA460,".",IF(OPER!$AB460&lt;=HOUR(AT$7),MAX($Q365:AR365,0)+1,".")),","),IF(MAX($Q365:AR365,0)=OPER!$AA460,".",IF(OPER!$AB460&lt;=HOUR(AT$7),MAX($Q365:AR365,0)+1,".")))</f>
        <v>,</v>
      </c>
      <c r="AT365" s="269" t="str">
        <f>IF($E365=$E364,IF(AU364=".",IF(MAX($Q365:AS365,0)=OPER!$AA460,".",IF(OPER!$AB460&lt;=HOUR(AU$7),MAX($Q365:AS365,0)+1,".")),","),IF(MAX($Q365:AS365,0)=OPER!$AA460,".",IF(OPER!$AB460&lt;=HOUR(AU$7),MAX($Q365:AS365,0)+1,".")))</f>
        <v>,</v>
      </c>
      <c r="AU365" s="269" t="str">
        <f>IF($E365=$E364,IF(AV364=".",IF(MAX($Q365:AT365,0)=OPER!$AA460,".",IF(OPER!$AB460&lt;=HOUR(AV$7),MAX($Q365:AT365,0)+1,".")),","),IF(MAX($Q365:AT365,0)=OPER!$AA460,".",IF(OPER!$AB460&lt;=HOUR(AV$7),MAX($Q365:AT365,0)+1,".")))</f>
        <v>,</v>
      </c>
      <c r="AV365" s="270" t="str">
        <f>IF($E365=$E364,IF(AW364=".",IF(MAX($Q365:AU365,0)=OPER!$AA460,".",IF(OPER!$AB460&lt;=HOUR(AW$7),MAX($Q365:AU365,0)+1,".")),","),IF(MAX($Q365:AU365,0)=OPER!$AA460,".",IF(OPER!$AB460&lt;=HOUR(AW$7),MAX($Q365:AU365,0)+1,".")))</f>
        <v>,</v>
      </c>
      <c r="AW365" s="271" t="str">
        <f>IF($E365=$E364,IF(AX364=".",IF(MAX($Q365:AV365,0)=OPER!$AA460,".",IF(OPER!$AB460&lt;=HOUR(AX$7),MAX($Q365:AV365,0)+1,".")),","),IF(MAX($Q365:AV365,0)=OPER!$AA460,".",IF(OPER!$AB460&lt;=HOUR(AX$7),MAX($Q365:AV365,0)+1,".")))</f>
        <v>,</v>
      </c>
      <c r="AX365" s="269" t="str">
        <f>IF($E365=$E364,IF(AY364=".",IF(MAX($Q365:AW365,0)=OPER!$AA460,".",IF(OPER!$AB460&lt;=HOUR(AY$7),MAX($Q365:AW365,0)+1,".")),","),IF(MAX($Q365:AW365,0)=OPER!$AA460,".",IF(OPER!$AB460&lt;=HOUR(AY$7),MAX($Q365:AW365,0)+1,".")))</f>
        <v>,</v>
      </c>
      <c r="AY365" s="269" t="str">
        <f>IF($E365=$E364,IF(AZ364=".",IF(MAX($Q365:AX365,0)=OPER!$AA460,".",IF(OPER!$AB460&lt;=HOUR(AZ$7),MAX($Q365:AX365,0)+1,".")),","),IF(MAX($Q365:AX365,0)=OPER!$AA460,".",IF(OPER!$AB460&lt;=HOUR(AZ$7),MAX($Q365:AX365,0)+1,".")))</f>
        <v>,</v>
      </c>
      <c r="AZ365" s="270" t="str">
        <f>IF($E365=$E364,IF(BA364=".",IF(MAX($Q365:AY365,0)=OPER!$AA460,".",IF(OPER!$AB460&lt;=HOUR(BA$7),MAX($Q365:AY365,0)+1,".")),","),IF(MAX($Q365:AY365,0)=OPER!$AA460,".",IF(OPER!$AB460&lt;=HOUR(BA$7),MAX($Q365:AY365,0)+1,".")))</f>
        <v>,</v>
      </c>
      <c r="BA365" s="30">
        <f>+OPER!AK359</f>
        <v>0</v>
      </c>
    </row>
    <row r="366" spans="1:53" ht="59.8" x14ac:dyDescent="0.2">
      <c r="A366" s="282" t="str">
        <f>IF(OPER!AF360=0,"",OPER!AF360)</f>
        <v/>
      </c>
      <c r="B366" s="109" t="str">
        <f>IF(OPER!V360=0,"",OPER!V360)</f>
        <v/>
      </c>
      <c r="C366" s="71" t="str">
        <f>IF(OPER!U360 = 0,"", OPER!U360)</f>
        <v/>
      </c>
      <c r="D366" s="30" t="str">
        <f t="shared" si="22"/>
        <v/>
      </c>
      <c r="E366" s="262" t="str">
        <f>IF(OPER!X360 = 0,"",OPER!X360)</f>
        <v/>
      </c>
      <c r="F366" s="262" t="str">
        <f>IF(OPER!I360 = 0,"",OPER!I360)</f>
        <v/>
      </c>
      <c r="G366" s="263" t="str">
        <f>IF(OPER!C360=0,"",OPER!C360)</f>
        <v/>
      </c>
      <c r="H366" s="30" t="str">
        <f>IF(OPER!R360 = 0,"",OPER!R360)</f>
        <v/>
      </c>
      <c r="I366" s="30" t="str">
        <f>IF(OPER!F360=0,"", OPER!F360)</f>
        <v/>
      </c>
      <c r="J366" s="108" t="str">
        <f>IF(OPER!G360=0,"",OPER!G360)</f>
        <v/>
      </c>
      <c r="K366" s="250">
        <f>+OPER!R360</f>
        <v>0</v>
      </c>
      <c r="L366" s="262">
        <f t="shared" si="23"/>
        <v>0</v>
      </c>
      <c r="M366" s="250">
        <f t="shared" si="24"/>
        <v>0</v>
      </c>
      <c r="N366" s="205" t="str">
        <f>IF(OPER!A360=0,"",OPER!A360)</f>
        <v/>
      </c>
      <c r="O366" s="73" t="str">
        <f>IF(OPER!AJ2216=0,"",OPER!AJ2216)</f>
        <v/>
      </c>
      <c r="P366" s="264" t="str">
        <f>IF(OPER!AH360="EJECUTADO","SI",IF(OPER!AH360="NO EJECUTADO","NO",""))</f>
        <v/>
      </c>
      <c r="Q366" s="264" t="str">
        <f>IF(OPER!AN360="EJECUTADO","SI",IF(OPER!AN360="NO EJECUTADO","NO",""))</f>
        <v/>
      </c>
      <c r="R366" s="221" t="str">
        <f>IFERROR(VLOOKUP(OPER!Z360,OPER!$AU$490:$AV$577,2,0),"NO ASIGNADO")</f>
        <v>NO ASIGNADO</v>
      </c>
      <c r="S366" s="6">
        <f>+OPER!AG360</f>
        <v>0</v>
      </c>
      <c r="T366" s="268" t="str">
        <f>IF($E366=$E365,IF(U365=".",IF(MAX($Q366:Q366,0)=OPER!$AA461,".",IF(OPER!$AB461&lt;=HOUR(U$7),MAX($Q366:Q366,0)+1,".")),","),IF(MAX($Q366:Q366,0)=OPER!$AA461,".",IF(OPER!$AB461&lt;=HOUR(U$7),MAX($Q366:Q366,0)+1,".")))</f>
        <v>,</v>
      </c>
      <c r="U366" s="269" t="str">
        <f>IF($E366=$E365,IF(V365=".",IF(MAX($Q366:T366,0)=OPER!$AA461,".",IF(OPER!$AB461&lt;=HOUR(V$7),MAX($Q366:T366,0)+1,".")),","),IF(MAX($Q366:T366,0)=OPER!$AA461,".",IF(OPER!$AB461&lt;=HOUR(V$7),MAX($Q366:T366,0)+1,".")))</f>
        <v>,</v>
      </c>
      <c r="V366" s="269" t="str">
        <f>IF($E366=$E365,IF(W365=".",IF(MAX($Q366:U366,0)=OPER!$AA461,".",IF(OPER!$AB461&lt;=HOUR(W$7),MAX($Q366:U366,0)+1,".")),","),IF(MAX($Q366:U366,0)=OPER!$AA461,".",IF(OPER!$AB461&lt;=HOUR(W$7),MAX($Q366:U366,0)+1,".")))</f>
        <v>,</v>
      </c>
      <c r="W366" s="269" t="str">
        <f>IF($E366=$E365,IF(X365=".",IF(MAX($Q366:V366,0)=OPER!$AA461,".",IF(OPER!$AB461&lt;=HOUR(X$7),MAX($Q366:V366,0)+1,".")),","),IF(MAX($Q366:V366,0)=OPER!$AA461,".",IF(OPER!$AB461&lt;=HOUR(X$7),MAX($Q366:V366,0)+1,".")))</f>
        <v>,</v>
      </c>
      <c r="X366" s="270" t="str">
        <f>IF($E366=$E365,IF(Y365=".",IF(MAX($Q366:W366,0)=OPER!$AA461,".",IF(OPER!$AB461&lt;=HOUR(Y$7),MAX($Q366:W366,0)+1,".")),","),IF(MAX($Q366:W366,0)=OPER!$AA461,".",IF(OPER!$AB461&lt;=HOUR(Y$7),MAX($Q366:W366,0)+1,".")))</f>
        <v>,</v>
      </c>
      <c r="Y366" s="271" t="str">
        <f>IF($E366=$E365,IF(Z365=".",IF(MAX($Q366:X366,0)=OPER!$AA461,".",IF(OPER!$AB461&lt;=HOUR(Z$7),MAX($Q366:X366,0)+1,".")),","),IF(MAX($Q366:X366,0)=OPER!$AA461,".",IF(OPER!$AB461&lt;=HOUR(Z$7),MAX($Q366:X366,0)+1,".")))</f>
        <v>,</v>
      </c>
      <c r="Z366" s="269" t="str">
        <f>IF($E366=$E365,IF(AA365=".",IF(MAX($Q366:Y366,0)=OPER!$AA461,".",IF(OPER!$AB461&lt;=HOUR(AA$7),MAX($Q366:Y366,0)+1,".")),","),IF(MAX($Q366:Y366,0)=OPER!$AA461,".",IF(OPER!$AB461&lt;=HOUR(AA$7),MAX($Q366:Y366,0)+1,".")))</f>
        <v>,</v>
      </c>
      <c r="AA366" s="269" t="str">
        <f>IF($E366=$E365,IF(AB365=".",IF(MAX($Q366:Z366,0)=OPER!$AA461,".",IF(OPER!$AB461&lt;=HOUR(AB$7),MAX($Q366:Z366,0)+1,".")),","),IF(MAX($Q366:Z366,0)=OPER!$AA461,".",IF(OPER!$AB461&lt;=HOUR(AB$7),MAX($Q366:Z366,0)+1,".")))</f>
        <v>,</v>
      </c>
      <c r="AB366" s="270" t="str">
        <f>IF($E366=$E365,IF(AC365=".",IF(MAX($Q366:AA366,0)=OPER!$AA461,".",IF(OPER!$AB461&lt;=HOUR(AC$7),MAX($Q366:AA366,0)+1,".")),","),IF(MAX($Q366:AA366,0)=OPER!$AA461,".",IF(OPER!$AB461&lt;=HOUR(AC$7),MAX($Q366:AA366,0)+1,".")))</f>
        <v>,</v>
      </c>
      <c r="AC366" s="271" t="str">
        <f>IF($E366=$E365,IF(AD365=".",IF(MAX($Q366:AB366,0)=OPER!$AA461,".",IF(OPER!$AB461&lt;=HOUR(AD$7),MAX($Q366:AB366,0)+1,".")),","),IF(MAX($Q366:AB366,0)=OPER!$AA461,".",IF(OPER!$AB461&lt;=HOUR(AD$7),MAX($Q366:AB366,0)+1,".")))</f>
        <v>,</v>
      </c>
      <c r="AD366" s="269" t="str">
        <f>IF($E366=$E365,IF(AE365=".",IF(MAX($Q366:AC366,0)=OPER!$AA461,".",IF(OPER!$AB461&lt;=HOUR(AE$7),MAX($Q366:AC366,0)+1,".")),","),IF(MAX($Q366:AC366,0)=OPER!$AA461,".",IF(OPER!$AB461&lt;=HOUR(AE$7),MAX($Q366:AC366,0)+1,".")))</f>
        <v>,</v>
      </c>
      <c r="AE366" s="269" t="str">
        <f>IF($E366=$E365,IF(AF365=".",IF(MAX($Q366:AD366,0)=OPER!$AA461,".",IF(OPER!$AB461&lt;=HOUR(AF$7),MAX($Q366:AD366,0)+1,".")),","),IF(MAX($Q366:AD366,0)=OPER!$AA461,".",IF(OPER!$AB461&lt;=HOUR(AF$7),MAX($Q366:AD366,0)+1,".")))</f>
        <v>,</v>
      </c>
      <c r="AF366" s="270" t="str">
        <f>IF($E366=$E365,IF(AG365=".",IF(MAX($Q366:AE366,0)=OPER!$AA461,".",IF(OPER!$AB461&lt;=HOUR(AG$7),MAX($Q366:AE366,0)+1,".")),","),IF(MAX($Q366:AE366,0)=OPER!$AA461,".",IF(OPER!$AB461&lt;=HOUR(AG$7),MAX($Q366:AE366,0)+1,".")))</f>
        <v>,</v>
      </c>
      <c r="AG366" s="271" t="str">
        <f>IF($E366=$E365,IF(AH365=".",IF(MAX($Q366:AF366,0)=OPER!$AA461,".",IF(OPER!$AB461&lt;=HOUR(AH$7),MAX($Q366:AF366,0)+1,".")),","),IF(MAX($Q366:AF366,0)=OPER!$AA461,".",IF(OPER!$AB461&lt;=HOUR(AH$7),MAX($Q366:AF366,0)+1,".")))</f>
        <v>,</v>
      </c>
      <c r="AH366" s="269" t="str">
        <f>IF($E366=$E365,IF(AI365=".",IF(MAX($Q366:AG366,0)=OPER!$AA461,".",IF(OPER!$AB461&lt;=HOUR(AI$7),MAX($Q366:AG366,0)+1,".")),","),IF(MAX($Q366:AG366,0)=OPER!$AA461,".",IF(OPER!$AB461&lt;=HOUR(AI$7),MAX($Q366:AG366,0)+1,".")))</f>
        <v>,</v>
      </c>
      <c r="AI366" s="269" t="str">
        <f>IF($E366=$E365,IF(AJ365=".",IF(MAX($Q366:AH366,0)=OPER!$AA461,".",IF(OPER!$AB461&lt;=HOUR(AJ$7),MAX($Q366:AH366,0)+1,".")),","),IF(MAX($Q366:AH366,0)=OPER!$AA461,".",IF(OPER!$AB461&lt;=HOUR(AJ$7),MAX($Q366:AH366,0)+1,".")))</f>
        <v>,</v>
      </c>
      <c r="AJ366" s="270" t="str">
        <f>IF($E366=$E365,IF(AK365=".",IF(MAX($Q366:AI366,0)=OPER!$AA461,".",IF(OPER!$AB461&lt;=HOUR(AK$7),MAX($Q366:AI366,0)+1,".")),","),IF(MAX($Q366:AI366,0)=OPER!$AA461,".",IF(OPER!$AB461&lt;=HOUR(AK$7),MAX($Q366:AI366,0)+1,".")))</f>
        <v>,</v>
      </c>
      <c r="AK366" s="271" t="str">
        <f>IF($E366=$E365,IF(AL365=".",IF(MAX($Q366:AJ366,0)=OPER!$AA461,".",IF(OPER!$AB461&lt;=HOUR(AL$7),MAX($Q366:AJ366,0)+1,".")),","),IF(MAX($Q366:AJ366,0)=OPER!$AA461,".",IF(OPER!$AB461&lt;=HOUR(AL$7),MAX($Q366:AJ366,0)+1,".")))</f>
        <v>,</v>
      </c>
      <c r="AL366" s="269" t="str">
        <f>IF($E366=$E365,IF(AM365=".",IF(MAX($Q366:AK366,0)=OPER!$AA461,".",IF(OPER!$AB461&lt;=HOUR(AM$7),MAX($Q366:AK366,0)+1,".")),","),IF(MAX($Q366:AK366,0)=OPER!$AA461,".",IF(OPER!$AB461&lt;=HOUR(AM$7),MAX($Q366:AK366,0)+1,".")))</f>
        <v>,</v>
      </c>
      <c r="AM366" s="269" t="str">
        <f>IF($E366=$E365,IF(AN365=".",IF(MAX($Q366:AL366,0)=OPER!$AA461,".",IF(OPER!$AB461&lt;=HOUR(AN$7),MAX($Q366:AL366,0)+1,".")),","),IF(MAX($Q366:AL366,0)=OPER!$AA461,".",IF(OPER!$AB461&lt;=HOUR(AN$7),MAX($Q366:AL366,0)+1,".")))</f>
        <v>,</v>
      </c>
      <c r="AN366" s="270" t="str">
        <f>IF($E366=$E365,IF(AO365=".",IF(MAX($Q366:AM366,0)=OPER!$AA461,".",IF(OPER!$AB461&lt;=HOUR(AO$7),MAX($Q366:AM366,0)+1,".")),","),IF(MAX($Q366:AM366,0)=OPER!$AA461,".",IF(OPER!$AB461&lt;=HOUR(AO$7),MAX($Q366:AM366,0)+1,".")))</f>
        <v>,</v>
      </c>
      <c r="AO366" s="271" t="str">
        <f>IF($E366=$E365,IF(AP365=".",IF(MAX($Q366:AN366,0)=OPER!$AA461,".",IF(OPER!$AB461&lt;=HOUR(AP$7),MAX($Q366:AN366,0)+1,".")),","),IF(MAX($Q366:AN366,0)=OPER!$AA461,".",IF(OPER!$AB461&lt;=HOUR(AP$7),MAX($Q366:AN366,0)+1,".")))</f>
        <v>,</v>
      </c>
      <c r="AP366" s="269" t="str">
        <f>IF($E366=$E365,IF(AQ365=".",IF(MAX($Q366:AO366,0)=OPER!$AA461,".",IF(OPER!$AB461&lt;=HOUR(AQ$7),MAX($Q366:AO366,0)+1,".")),","),IF(MAX($Q366:AO366,0)=OPER!$AA461,".",IF(OPER!$AB461&lt;=HOUR(AQ$7),MAX($Q366:AO366,0)+1,".")))</f>
        <v>,</v>
      </c>
      <c r="AQ366" s="269" t="str">
        <f>IF($E366=$E365,IF(AR365=".",IF(MAX($Q366:AP366,0)=OPER!$AA461,".",IF(OPER!$AB461&lt;=HOUR(AR$7),MAX($Q366:AP366,0)+1,".")),","),IF(MAX($Q366:AP366,0)=OPER!$AA461,".",IF(OPER!$AB461&lt;=HOUR(AR$7),MAX($Q366:AP366,0)+1,".")))</f>
        <v>,</v>
      </c>
      <c r="AR366" s="270" t="str">
        <f>IF($E366=$E365,IF(AS365=".",IF(MAX($Q366:AQ366,0)=OPER!$AA461,".",IF(OPER!$AB461&lt;=HOUR(AS$7),MAX($Q366:AQ366,0)+1,".")),","),IF(MAX($Q366:AQ366,0)=OPER!$AA461,".",IF(OPER!$AB461&lt;=HOUR(AS$7),MAX($Q366:AQ366,0)+1,".")))</f>
        <v>,</v>
      </c>
      <c r="AS366" s="271" t="str">
        <f>IF($E366=$E365,IF(AT365=".",IF(MAX($Q366:AR366,0)=OPER!$AA461,".",IF(OPER!$AB461&lt;=HOUR(AT$7),MAX($Q366:AR366,0)+1,".")),","),IF(MAX($Q366:AR366,0)=OPER!$AA461,".",IF(OPER!$AB461&lt;=HOUR(AT$7),MAX($Q366:AR366,0)+1,".")))</f>
        <v>,</v>
      </c>
      <c r="AT366" s="269" t="str">
        <f>IF($E366=$E365,IF(AU365=".",IF(MAX($Q366:AS366,0)=OPER!$AA461,".",IF(OPER!$AB461&lt;=HOUR(AU$7),MAX($Q366:AS366,0)+1,".")),","),IF(MAX($Q366:AS366,0)=OPER!$AA461,".",IF(OPER!$AB461&lt;=HOUR(AU$7),MAX($Q366:AS366,0)+1,".")))</f>
        <v>,</v>
      </c>
      <c r="AU366" s="269" t="str">
        <f>IF($E366=$E365,IF(AV365=".",IF(MAX($Q366:AT366,0)=OPER!$AA461,".",IF(OPER!$AB461&lt;=HOUR(AV$7),MAX($Q366:AT366,0)+1,".")),","),IF(MAX($Q366:AT366,0)=OPER!$AA461,".",IF(OPER!$AB461&lt;=HOUR(AV$7),MAX($Q366:AT366,0)+1,".")))</f>
        <v>,</v>
      </c>
      <c r="AV366" s="270" t="str">
        <f>IF($E366=$E365,IF(AW365=".",IF(MAX($Q366:AU366,0)=OPER!$AA461,".",IF(OPER!$AB461&lt;=HOUR(AW$7),MAX($Q366:AU366,0)+1,".")),","),IF(MAX($Q366:AU366,0)=OPER!$AA461,".",IF(OPER!$AB461&lt;=HOUR(AW$7),MAX($Q366:AU366,0)+1,".")))</f>
        <v>,</v>
      </c>
      <c r="AW366" s="271" t="str">
        <f>IF($E366=$E365,IF(AX365=".",IF(MAX($Q366:AV366,0)=OPER!$AA461,".",IF(OPER!$AB461&lt;=HOUR(AX$7),MAX($Q366:AV366,0)+1,".")),","),IF(MAX($Q366:AV366,0)=OPER!$AA461,".",IF(OPER!$AB461&lt;=HOUR(AX$7),MAX($Q366:AV366,0)+1,".")))</f>
        <v>,</v>
      </c>
      <c r="AX366" s="269" t="str">
        <f>IF($E366=$E365,IF(AY365=".",IF(MAX($Q366:AW366,0)=OPER!$AA461,".",IF(OPER!$AB461&lt;=HOUR(AY$7),MAX($Q366:AW366,0)+1,".")),","),IF(MAX($Q366:AW366,0)=OPER!$AA461,".",IF(OPER!$AB461&lt;=HOUR(AY$7),MAX($Q366:AW366,0)+1,".")))</f>
        <v>,</v>
      </c>
      <c r="AY366" s="269" t="str">
        <f>IF($E366=$E365,IF(AZ365=".",IF(MAX($Q366:AX366,0)=OPER!$AA461,".",IF(OPER!$AB461&lt;=HOUR(AZ$7),MAX($Q366:AX366,0)+1,".")),","),IF(MAX($Q366:AX366,0)=OPER!$AA461,".",IF(OPER!$AB461&lt;=HOUR(AZ$7),MAX($Q366:AX366,0)+1,".")))</f>
        <v>,</v>
      </c>
      <c r="AZ366" s="270" t="str">
        <f>IF($E366=$E365,IF(BA365=".",IF(MAX($Q366:AY366,0)=OPER!$AA461,".",IF(OPER!$AB461&lt;=HOUR(BA$7),MAX($Q366:AY366,0)+1,".")),","),IF(MAX($Q366:AY366,0)=OPER!$AA461,".",IF(OPER!$AB461&lt;=HOUR(BA$7),MAX($Q366:AY366,0)+1,".")))</f>
        <v>,</v>
      </c>
      <c r="BA366" s="30">
        <f>+OPER!AK360</f>
        <v>0</v>
      </c>
    </row>
    <row r="367" spans="1:53" ht="59.8" x14ac:dyDescent="0.2">
      <c r="A367" s="282" t="str">
        <f>IF(OPER!AF361=0,"",OPER!AF361)</f>
        <v/>
      </c>
      <c r="B367" s="109" t="str">
        <f>IF(OPER!V361=0,"",OPER!V361)</f>
        <v/>
      </c>
      <c r="C367" s="71" t="str">
        <f>IF(OPER!U361 = 0,"", OPER!U361)</f>
        <v/>
      </c>
      <c r="D367" s="30" t="str">
        <f t="shared" si="22"/>
        <v/>
      </c>
      <c r="E367" s="262" t="str">
        <f>IF(OPER!X361 = 0,"",OPER!X361)</f>
        <v/>
      </c>
      <c r="F367" s="262" t="str">
        <f>IF(OPER!I361 = 0,"",OPER!I361)</f>
        <v/>
      </c>
      <c r="G367" s="263" t="str">
        <f>IF(OPER!C361=0,"",OPER!C361)</f>
        <v/>
      </c>
      <c r="H367" s="30" t="str">
        <f>IF(OPER!R361 = 0,"",OPER!R361)</f>
        <v/>
      </c>
      <c r="I367" s="30" t="str">
        <f>IF(OPER!F361=0,"", OPER!F361)</f>
        <v/>
      </c>
      <c r="J367" s="108" t="str">
        <f>IF(OPER!G361=0,"",OPER!G361)</f>
        <v/>
      </c>
      <c r="K367" s="250">
        <f>+OPER!R361</f>
        <v>0</v>
      </c>
      <c r="L367" s="262">
        <f t="shared" si="23"/>
        <v>0</v>
      </c>
      <c r="M367" s="250">
        <f t="shared" si="24"/>
        <v>0</v>
      </c>
      <c r="N367" s="205" t="str">
        <f>IF(OPER!A361=0,"",OPER!A361)</f>
        <v/>
      </c>
      <c r="O367" s="73" t="str">
        <f>IF(OPER!AJ2217=0,"",OPER!AJ2217)</f>
        <v/>
      </c>
      <c r="P367" s="264" t="str">
        <f>IF(OPER!AH361="EJECUTADO","SI",IF(OPER!AH361="NO EJECUTADO","NO",""))</f>
        <v/>
      </c>
      <c r="Q367" s="264" t="str">
        <f>IF(OPER!AN361="EJECUTADO","SI",IF(OPER!AN361="NO EJECUTADO","NO",""))</f>
        <v/>
      </c>
      <c r="R367" s="221" t="str">
        <f>IFERROR(VLOOKUP(OPER!Z361,OPER!$AU$490:$AV$577,2,0),"NO ASIGNADO")</f>
        <v>NO ASIGNADO</v>
      </c>
      <c r="S367" s="6">
        <f>+OPER!AG361</f>
        <v>0</v>
      </c>
      <c r="T367" s="268" t="str">
        <f>IF($E367=$E366,IF(U366=".",IF(MAX($Q367:Q367,0)=OPER!$AA462,".",IF(OPER!$AB462&lt;=HOUR(U$7),MAX($Q367:Q367,0)+1,".")),","),IF(MAX($Q367:Q367,0)=OPER!$AA462,".",IF(OPER!$AB462&lt;=HOUR(U$7),MAX($Q367:Q367,0)+1,".")))</f>
        <v>,</v>
      </c>
      <c r="U367" s="269" t="str">
        <f>IF($E367=$E366,IF(V366=".",IF(MAX($Q367:T367,0)=OPER!$AA462,".",IF(OPER!$AB462&lt;=HOUR(V$7),MAX($Q367:T367,0)+1,".")),","),IF(MAX($Q367:T367,0)=OPER!$AA462,".",IF(OPER!$AB462&lt;=HOUR(V$7),MAX($Q367:T367,0)+1,".")))</f>
        <v>,</v>
      </c>
      <c r="V367" s="269" t="str">
        <f>IF($E367=$E366,IF(W366=".",IF(MAX($Q367:U367,0)=OPER!$AA462,".",IF(OPER!$AB462&lt;=HOUR(W$7),MAX($Q367:U367,0)+1,".")),","),IF(MAX($Q367:U367,0)=OPER!$AA462,".",IF(OPER!$AB462&lt;=HOUR(W$7),MAX($Q367:U367,0)+1,".")))</f>
        <v>,</v>
      </c>
      <c r="W367" s="269" t="str">
        <f>IF($E367=$E366,IF(X366=".",IF(MAX($Q367:V367,0)=OPER!$AA462,".",IF(OPER!$AB462&lt;=HOUR(X$7),MAX($Q367:V367,0)+1,".")),","),IF(MAX($Q367:V367,0)=OPER!$AA462,".",IF(OPER!$AB462&lt;=HOUR(X$7),MAX($Q367:V367,0)+1,".")))</f>
        <v>,</v>
      </c>
      <c r="X367" s="270" t="str">
        <f>IF($E367=$E366,IF(Y366=".",IF(MAX($Q367:W367,0)=OPER!$AA462,".",IF(OPER!$AB462&lt;=HOUR(Y$7),MAX($Q367:W367,0)+1,".")),","),IF(MAX($Q367:W367,0)=OPER!$AA462,".",IF(OPER!$AB462&lt;=HOUR(Y$7),MAX($Q367:W367,0)+1,".")))</f>
        <v>,</v>
      </c>
      <c r="Y367" s="271" t="str">
        <f>IF($E367=$E366,IF(Z366=".",IF(MAX($Q367:X367,0)=OPER!$AA462,".",IF(OPER!$AB462&lt;=HOUR(Z$7),MAX($Q367:X367,0)+1,".")),","),IF(MAX($Q367:X367,0)=OPER!$AA462,".",IF(OPER!$AB462&lt;=HOUR(Z$7),MAX($Q367:X367,0)+1,".")))</f>
        <v>,</v>
      </c>
      <c r="Z367" s="269" t="str">
        <f>IF($E367=$E366,IF(AA366=".",IF(MAX($Q367:Y367,0)=OPER!$AA462,".",IF(OPER!$AB462&lt;=HOUR(AA$7),MAX($Q367:Y367,0)+1,".")),","),IF(MAX($Q367:Y367,0)=OPER!$AA462,".",IF(OPER!$AB462&lt;=HOUR(AA$7),MAX($Q367:Y367,0)+1,".")))</f>
        <v>,</v>
      </c>
      <c r="AA367" s="269" t="str">
        <f>IF($E367=$E366,IF(AB366=".",IF(MAX($Q367:Z367,0)=OPER!$AA462,".",IF(OPER!$AB462&lt;=HOUR(AB$7),MAX($Q367:Z367,0)+1,".")),","),IF(MAX($Q367:Z367,0)=OPER!$AA462,".",IF(OPER!$AB462&lt;=HOUR(AB$7),MAX($Q367:Z367,0)+1,".")))</f>
        <v>,</v>
      </c>
      <c r="AB367" s="270" t="str">
        <f>IF($E367=$E366,IF(AC366=".",IF(MAX($Q367:AA367,0)=OPER!$AA462,".",IF(OPER!$AB462&lt;=HOUR(AC$7),MAX($Q367:AA367,0)+1,".")),","),IF(MAX($Q367:AA367,0)=OPER!$AA462,".",IF(OPER!$AB462&lt;=HOUR(AC$7),MAX($Q367:AA367,0)+1,".")))</f>
        <v>,</v>
      </c>
      <c r="AC367" s="271" t="str">
        <f>IF($E367=$E366,IF(AD366=".",IF(MAX($Q367:AB367,0)=OPER!$AA462,".",IF(OPER!$AB462&lt;=HOUR(AD$7),MAX($Q367:AB367,0)+1,".")),","),IF(MAX($Q367:AB367,0)=OPER!$AA462,".",IF(OPER!$AB462&lt;=HOUR(AD$7),MAX($Q367:AB367,0)+1,".")))</f>
        <v>,</v>
      </c>
      <c r="AD367" s="269" t="str">
        <f>IF($E367=$E366,IF(AE366=".",IF(MAX($Q367:AC367,0)=OPER!$AA462,".",IF(OPER!$AB462&lt;=HOUR(AE$7),MAX($Q367:AC367,0)+1,".")),","),IF(MAX($Q367:AC367,0)=OPER!$AA462,".",IF(OPER!$AB462&lt;=HOUR(AE$7),MAX($Q367:AC367,0)+1,".")))</f>
        <v>,</v>
      </c>
      <c r="AE367" s="269" t="str">
        <f>IF($E367=$E366,IF(AF366=".",IF(MAX($Q367:AD367,0)=OPER!$AA462,".",IF(OPER!$AB462&lt;=HOUR(AF$7),MAX($Q367:AD367,0)+1,".")),","),IF(MAX($Q367:AD367,0)=OPER!$AA462,".",IF(OPER!$AB462&lt;=HOUR(AF$7),MAX($Q367:AD367,0)+1,".")))</f>
        <v>,</v>
      </c>
      <c r="AF367" s="270" t="str">
        <f>IF($E367=$E366,IF(AG366=".",IF(MAX($Q367:AE367,0)=OPER!$AA462,".",IF(OPER!$AB462&lt;=HOUR(AG$7),MAX($Q367:AE367,0)+1,".")),","),IF(MAX($Q367:AE367,0)=OPER!$AA462,".",IF(OPER!$AB462&lt;=HOUR(AG$7),MAX($Q367:AE367,0)+1,".")))</f>
        <v>,</v>
      </c>
      <c r="AG367" s="271" t="str">
        <f>IF($E367=$E366,IF(AH366=".",IF(MAX($Q367:AF367,0)=OPER!$AA462,".",IF(OPER!$AB462&lt;=HOUR(AH$7),MAX($Q367:AF367,0)+1,".")),","),IF(MAX($Q367:AF367,0)=OPER!$AA462,".",IF(OPER!$AB462&lt;=HOUR(AH$7),MAX($Q367:AF367,0)+1,".")))</f>
        <v>,</v>
      </c>
      <c r="AH367" s="269" t="str">
        <f>IF($E367=$E366,IF(AI366=".",IF(MAX($Q367:AG367,0)=OPER!$AA462,".",IF(OPER!$AB462&lt;=HOUR(AI$7),MAX($Q367:AG367,0)+1,".")),","),IF(MAX($Q367:AG367,0)=OPER!$AA462,".",IF(OPER!$AB462&lt;=HOUR(AI$7),MAX($Q367:AG367,0)+1,".")))</f>
        <v>,</v>
      </c>
      <c r="AI367" s="269" t="str">
        <f>IF($E367=$E366,IF(AJ366=".",IF(MAX($Q367:AH367,0)=OPER!$AA462,".",IF(OPER!$AB462&lt;=HOUR(AJ$7),MAX($Q367:AH367,0)+1,".")),","),IF(MAX($Q367:AH367,0)=OPER!$AA462,".",IF(OPER!$AB462&lt;=HOUR(AJ$7),MAX($Q367:AH367,0)+1,".")))</f>
        <v>,</v>
      </c>
      <c r="AJ367" s="270" t="str">
        <f>IF($E367=$E366,IF(AK366=".",IF(MAX($Q367:AI367,0)=OPER!$AA462,".",IF(OPER!$AB462&lt;=HOUR(AK$7),MAX($Q367:AI367,0)+1,".")),","),IF(MAX($Q367:AI367,0)=OPER!$AA462,".",IF(OPER!$AB462&lt;=HOUR(AK$7),MAX($Q367:AI367,0)+1,".")))</f>
        <v>,</v>
      </c>
      <c r="AK367" s="271" t="str">
        <f>IF($E367=$E366,IF(AL366=".",IF(MAX($Q367:AJ367,0)=OPER!$AA462,".",IF(OPER!$AB462&lt;=HOUR(AL$7),MAX($Q367:AJ367,0)+1,".")),","),IF(MAX($Q367:AJ367,0)=OPER!$AA462,".",IF(OPER!$AB462&lt;=HOUR(AL$7),MAX($Q367:AJ367,0)+1,".")))</f>
        <v>,</v>
      </c>
      <c r="AL367" s="269" t="str">
        <f>IF($E367=$E366,IF(AM366=".",IF(MAX($Q367:AK367,0)=OPER!$AA462,".",IF(OPER!$AB462&lt;=HOUR(AM$7),MAX($Q367:AK367,0)+1,".")),","),IF(MAX($Q367:AK367,0)=OPER!$AA462,".",IF(OPER!$AB462&lt;=HOUR(AM$7),MAX($Q367:AK367,0)+1,".")))</f>
        <v>,</v>
      </c>
      <c r="AM367" s="269" t="str">
        <f>IF($E367=$E366,IF(AN366=".",IF(MAX($Q367:AL367,0)=OPER!$AA462,".",IF(OPER!$AB462&lt;=HOUR(AN$7),MAX($Q367:AL367,0)+1,".")),","),IF(MAX($Q367:AL367,0)=OPER!$AA462,".",IF(OPER!$AB462&lt;=HOUR(AN$7),MAX($Q367:AL367,0)+1,".")))</f>
        <v>,</v>
      </c>
      <c r="AN367" s="270" t="str">
        <f>IF($E367=$E366,IF(AO366=".",IF(MAX($Q367:AM367,0)=OPER!$AA462,".",IF(OPER!$AB462&lt;=HOUR(AO$7),MAX($Q367:AM367,0)+1,".")),","),IF(MAX($Q367:AM367,0)=OPER!$AA462,".",IF(OPER!$AB462&lt;=HOUR(AO$7),MAX($Q367:AM367,0)+1,".")))</f>
        <v>,</v>
      </c>
      <c r="AO367" s="271" t="str">
        <f>IF($E367=$E366,IF(AP366=".",IF(MAX($Q367:AN367,0)=OPER!$AA462,".",IF(OPER!$AB462&lt;=HOUR(AP$7),MAX($Q367:AN367,0)+1,".")),","),IF(MAX($Q367:AN367,0)=OPER!$AA462,".",IF(OPER!$AB462&lt;=HOUR(AP$7),MAX($Q367:AN367,0)+1,".")))</f>
        <v>,</v>
      </c>
      <c r="AP367" s="269" t="str">
        <f>IF($E367=$E366,IF(AQ366=".",IF(MAX($Q367:AO367,0)=OPER!$AA462,".",IF(OPER!$AB462&lt;=HOUR(AQ$7),MAX($Q367:AO367,0)+1,".")),","),IF(MAX($Q367:AO367,0)=OPER!$AA462,".",IF(OPER!$AB462&lt;=HOUR(AQ$7),MAX($Q367:AO367,0)+1,".")))</f>
        <v>,</v>
      </c>
      <c r="AQ367" s="269" t="str">
        <f>IF($E367=$E366,IF(AR366=".",IF(MAX($Q367:AP367,0)=OPER!$AA462,".",IF(OPER!$AB462&lt;=HOUR(AR$7),MAX($Q367:AP367,0)+1,".")),","),IF(MAX($Q367:AP367,0)=OPER!$AA462,".",IF(OPER!$AB462&lt;=HOUR(AR$7),MAX($Q367:AP367,0)+1,".")))</f>
        <v>,</v>
      </c>
      <c r="AR367" s="270" t="str">
        <f>IF($E367=$E366,IF(AS366=".",IF(MAX($Q367:AQ367,0)=OPER!$AA462,".",IF(OPER!$AB462&lt;=HOUR(AS$7),MAX($Q367:AQ367,0)+1,".")),","),IF(MAX($Q367:AQ367,0)=OPER!$AA462,".",IF(OPER!$AB462&lt;=HOUR(AS$7),MAX($Q367:AQ367,0)+1,".")))</f>
        <v>,</v>
      </c>
      <c r="AS367" s="271" t="str">
        <f>IF($E367=$E366,IF(AT366=".",IF(MAX($Q367:AR367,0)=OPER!$AA462,".",IF(OPER!$AB462&lt;=HOUR(AT$7),MAX($Q367:AR367,0)+1,".")),","),IF(MAX($Q367:AR367,0)=OPER!$AA462,".",IF(OPER!$AB462&lt;=HOUR(AT$7),MAX($Q367:AR367,0)+1,".")))</f>
        <v>,</v>
      </c>
      <c r="AT367" s="269" t="str">
        <f>IF($E367=$E366,IF(AU366=".",IF(MAX($Q367:AS367,0)=OPER!$AA462,".",IF(OPER!$AB462&lt;=HOUR(AU$7),MAX($Q367:AS367,0)+1,".")),","),IF(MAX($Q367:AS367,0)=OPER!$AA462,".",IF(OPER!$AB462&lt;=HOUR(AU$7),MAX($Q367:AS367,0)+1,".")))</f>
        <v>,</v>
      </c>
      <c r="AU367" s="269" t="str">
        <f>IF($E367=$E366,IF(AV366=".",IF(MAX($Q367:AT367,0)=OPER!$AA462,".",IF(OPER!$AB462&lt;=HOUR(AV$7),MAX($Q367:AT367,0)+1,".")),","),IF(MAX($Q367:AT367,0)=OPER!$AA462,".",IF(OPER!$AB462&lt;=HOUR(AV$7),MAX($Q367:AT367,0)+1,".")))</f>
        <v>,</v>
      </c>
      <c r="AV367" s="270" t="str">
        <f>IF($E367=$E366,IF(AW366=".",IF(MAX($Q367:AU367,0)=OPER!$AA462,".",IF(OPER!$AB462&lt;=HOUR(AW$7),MAX($Q367:AU367,0)+1,".")),","),IF(MAX($Q367:AU367,0)=OPER!$AA462,".",IF(OPER!$AB462&lt;=HOUR(AW$7),MAX($Q367:AU367,0)+1,".")))</f>
        <v>,</v>
      </c>
      <c r="AW367" s="271" t="str">
        <f>IF($E367=$E366,IF(AX366=".",IF(MAX($Q367:AV367,0)=OPER!$AA462,".",IF(OPER!$AB462&lt;=HOUR(AX$7),MAX($Q367:AV367,0)+1,".")),","),IF(MAX($Q367:AV367,0)=OPER!$AA462,".",IF(OPER!$AB462&lt;=HOUR(AX$7),MAX($Q367:AV367,0)+1,".")))</f>
        <v>,</v>
      </c>
      <c r="AX367" s="269" t="str">
        <f>IF($E367=$E366,IF(AY366=".",IF(MAX($Q367:AW367,0)=OPER!$AA462,".",IF(OPER!$AB462&lt;=HOUR(AY$7),MAX($Q367:AW367,0)+1,".")),","),IF(MAX($Q367:AW367,0)=OPER!$AA462,".",IF(OPER!$AB462&lt;=HOUR(AY$7),MAX($Q367:AW367,0)+1,".")))</f>
        <v>,</v>
      </c>
      <c r="AY367" s="269" t="str">
        <f>IF($E367=$E366,IF(AZ366=".",IF(MAX($Q367:AX367,0)=OPER!$AA462,".",IF(OPER!$AB462&lt;=HOUR(AZ$7),MAX($Q367:AX367,0)+1,".")),","),IF(MAX($Q367:AX367,0)=OPER!$AA462,".",IF(OPER!$AB462&lt;=HOUR(AZ$7),MAX($Q367:AX367,0)+1,".")))</f>
        <v>,</v>
      </c>
      <c r="AZ367" s="270" t="str">
        <f>IF($E367=$E366,IF(BA366=".",IF(MAX($Q367:AY367,0)=OPER!$AA462,".",IF(OPER!$AB462&lt;=HOUR(BA$7),MAX($Q367:AY367,0)+1,".")),","),IF(MAX($Q367:AY367,0)=OPER!$AA462,".",IF(OPER!$AB462&lt;=HOUR(BA$7),MAX($Q367:AY367,0)+1,".")))</f>
        <v>,</v>
      </c>
      <c r="BA367" s="30">
        <f>+OPER!AK361</f>
        <v>0</v>
      </c>
    </row>
    <row r="368" spans="1:53" ht="59.8" x14ac:dyDescent="0.2">
      <c r="A368" s="282" t="str">
        <f>IF(OPER!AF362=0,"",OPER!AF362)</f>
        <v/>
      </c>
      <c r="B368" s="109" t="str">
        <f>IF(OPER!V362=0,"",OPER!V362)</f>
        <v/>
      </c>
      <c r="C368" s="71" t="str">
        <f>IF(OPER!U362 = 0,"", OPER!U362)</f>
        <v/>
      </c>
      <c r="D368" s="30" t="str">
        <f t="shared" si="22"/>
        <v/>
      </c>
      <c r="E368" s="262" t="str">
        <f>IF(OPER!X362 = 0,"",OPER!X362)</f>
        <v/>
      </c>
      <c r="F368" s="262" t="str">
        <f>IF(OPER!I362 = 0,"",OPER!I362)</f>
        <v/>
      </c>
      <c r="G368" s="263" t="str">
        <f>IF(OPER!C362=0,"",OPER!C362)</f>
        <v/>
      </c>
      <c r="H368" s="30" t="str">
        <f>IF(OPER!R362 = 0,"",OPER!R362)</f>
        <v/>
      </c>
      <c r="I368" s="30" t="str">
        <f>IF(OPER!F362=0,"", OPER!F362)</f>
        <v/>
      </c>
      <c r="J368" s="108" t="str">
        <f>IF(OPER!G362=0,"",OPER!G362)</f>
        <v/>
      </c>
      <c r="K368" s="250">
        <f>+OPER!R362</f>
        <v>0</v>
      </c>
      <c r="L368" s="262">
        <f t="shared" si="23"/>
        <v>0</v>
      </c>
      <c r="M368" s="250">
        <f t="shared" si="24"/>
        <v>0</v>
      </c>
      <c r="N368" s="205" t="str">
        <f>IF(OPER!A362=0,"",OPER!A362)</f>
        <v/>
      </c>
      <c r="O368" s="73" t="str">
        <f>IF(OPER!AJ2218=0,"",OPER!AJ2218)</f>
        <v/>
      </c>
      <c r="P368" s="264" t="str">
        <f>IF(OPER!AH362="EJECUTADO","SI",IF(OPER!AH362="NO EJECUTADO","NO",""))</f>
        <v/>
      </c>
      <c r="Q368" s="264" t="str">
        <f>IF(OPER!AN362="EJECUTADO","SI",IF(OPER!AN362="NO EJECUTADO","NO",""))</f>
        <v/>
      </c>
      <c r="R368" s="221" t="str">
        <f>IFERROR(VLOOKUP(OPER!Z362,OPER!$AU$490:$AV$577,2,0),"NO ASIGNADO")</f>
        <v>NO ASIGNADO</v>
      </c>
      <c r="S368" s="6">
        <f>+OPER!AG362</f>
        <v>0</v>
      </c>
      <c r="T368" s="268" t="str">
        <f>IF($E368=$E367,IF(U367=".",IF(MAX($Q368:Q368,0)=OPER!$AA463,".",IF(OPER!$AB463&lt;=HOUR(U$7),MAX($Q368:Q368,0)+1,".")),","),IF(MAX($Q368:Q368,0)=OPER!$AA463,".",IF(OPER!$AB463&lt;=HOUR(U$7),MAX($Q368:Q368,0)+1,".")))</f>
        <v>,</v>
      </c>
      <c r="U368" s="269" t="str">
        <f>IF($E368=$E367,IF(V367=".",IF(MAX($Q368:T368,0)=OPER!$AA463,".",IF(OPER!$AB463&lt;=HOUR(V$7),MAX($Q368:T368,0)+1,".")),","),IF(MAX($Q368:T368,0)=OPER!$AA463,".",IF(OPER!$AB463&lt;=HOUR(V$7),MAX($Q368:T368,0)+1,".")))</f>
        <v>,</v>
      </c>
      <c r="V368" s="269" t="str">
        <f>IF($E368=$E367,IF(W367=".",IF(MAX($Q368:U368,0)=OPER!$AA463,".",IF(OPER!$AB463&lt;=HOUR(W$7),MAX($Q368:U368,0)+1,".")),","),IF(MAX($Q368:U368,0)=OPER!$AA463,".",IF(OPER!$AB463&lt;=HOUR(W$7),MAX($Q368:U368,0)+1,".")))</f>
        <v>,</v>
      </c>
      <c r="W368" s="269" t="str">
        <f>IF($E368=$E367,IF(X367=".",IF(MAX($Q368:V368,0)=OPER!$AA463,".",IF(OPER!$AB463&lt;=HOUR(X$7),MAX($Q368:V368,0)+1,".")),","),IF(MAX($Q368:V368,0)=OPER!$AA463,".",IF(OPER!$AB463&lt;=HOUR(X$7),MAX($Q368:V368,0)+1,".")))</f>
        <v>,</v>
      </c>
      <c r="X368" s="270" t="str">
        <f>IF($E368=$E367,IF(Y367=".",IF(MAX($Q368:W368,0)=OPER!$AA463,".",IF(OPER!$AB463&lt;=HOUR(Y$7),MAX($Q368:W368,0)+1,".")),","),IF(MAX($Q368:W368,0)=OPER!$AA463,".",IF(OPER!$AB463&lt;=HOUR(Y$7),MAX($Q368:W368,0)+1,".")))</f>
        <v>,</v>
      </c>
      <c r="Y368" s="271" t="str">
        <f>IF($E368=$E367,IF(Z367=".",IF(MAX($Q368:X368,0)=OPER!$AA463,".",IF(OPER!$AB463&lt;=HOUR(Z$7),MAX($Q368:X368,0)+1,".")),","),IF(MAX($Q368:X368,0)=OPER!$AA463,".",IF(OPER!$AB463&lt;=HOUR(Z$7),MAX($Q368:X368,0)+1,".")))</f>
        <v>,</v>
      </c>
      <c r="Z368" s="269" t="str">
        <f>IF($E368=$E367,IF(AA367=".",IF(MAX($Q368:Y368,0)=OPER!$AA463,".",IF(OPER!$AB463&lt;=HOUR(AA$7),MAX($Q368:Y368,0)+1,".")),","),IF(MAX($Q368:Y368,0)=OPER!$AA463,".",IF(OPER!$AB463&lt;=HOUR(AA$7),MAX($Q368:Y368,0)+1,".")))</f>
        <v>,</v>
      </c>
      <c r="AA368" s="269" t="str">
        <f>IF($E368=$E367,IF(AB367=".",IF(MAX($Q368:Z368,0)=OPER!$AA463,".",IF(OPER!$AB463&lt;=HOUR(AB$7),MAX($Q368:Z368,0)+1,".")),","),IF(MAX($Q368:Z368,0)=OPER!$AA463,".",IF(OPER!$AB463&lt;=HOUR(AB$7),MAX($Q368:Z368,0)+1,".")))</f>
        <v>,</v>
      </c>
      <c r="AB368" s="270" t="str">
        <f>IF($E368=$E367,IF(AC367=".",IF(MAX($Q368:AA368,0)=OPER!$AA463,".",IF(OPER!$AB463&lt;=HOUR(AC$7),MAX($Q368:AA368,0)+1,".")),","),IF(MAX($Q368:AA368,0)=OPER!$AA463,".",IF(OPER!$AB463&lt;=HOUR(AC$7),MAX($Q368:AA368,0)+1,".")))</f>
        <v>,</v>
      </c>
      <c r="AC368" s="271" t="str">
        <f>IF($E368=$E367,IF(AD367=".",IF(MAX($Q368:AB368,0)=OPER!$AA463,".",IF(OPER!$AB463&lt;=HOUR(AD$7),MAX($Q368:AB368,0)+1,".")),","),IF(MAX($Q368:AB368,0)=OPER!$AA463,".",IF(OPER!$AB463&lt;=HOUR(AD$7),MAX($Q368:AB368,0)+1,".")))</f>
        <v>,</v>
      </c>
      <c r="AD368" s="269" t="str">
        <f>IF($E368=$E367,IF(AE367=".",IF(MAX($Q368:AC368,0)=OPER!$AA463,".",IF(OPER!$AB463&lt;=HOUR(AE$7),MAX($Q368:AC368,0)+1,".")),","),IF(MAX($Q368:AC368,0)=OPER!$AA463,".",IF(OPER!$AB463&lt;=HOUR(AE$7),MAX($Q368:AC368,0)+1,".")))</f>
        <v>,</v>
      </c>
      <c r="AE368" s="269" t="str">
        <f>IF($E368=$E367,IF(AF367=".",IF(MAX($Q368:AD368,0)=OPER!$AA463,".",IF(OPER!$AB463&lt;=HOUR(AF$7),MAX($Q368:AD368,0)+1,".")),","),IF(MAX($Q368:AD368,0)=OPER!$AA463,".",IF(OPER!$AB463&lt;=HOUR(AF$7),MAX($Q368:AD368,0)+1,".")))</f>
        <v>,</v>
      </c>
      <c r="AF368" s="270" t="str">
        <f>IF($E368=$E367,IF(AG367=".",IF(MAX($Q368:AE368,0)=OPER!$AA463,".",IF(OPER!$AB463&lt;=HOUR(AG$7),MAX($Q368:AE368,0)+1,".")),","),IF(MAX($Q368:AE368,0)=OPER!$AA463,".",IF(OPER!$AB463&lt;=HOUR(AG$7),MAX($Q368:AE368,0)+1,".")))</f>
        <v>,</v>
      </c>
      <c r="AG368" s="271" t="str">
        <f>IF($E368=$E367,IF(AH367=".",IF(MAX($Q368:AF368,0)=OPER!$AA463,".",IF(OPER!$AB463&lt;=HOUR(AH$7),MAX($Q368:AF368,0)+1,".")),","),IF(MAX($Q368:AF368,0)=OPER!$AA463,".",IF(OPER!$AB463&lt;=HOUR(AH$7),MAX($Q368:AF368,0)+1,".")))</f>
        <v>,</v>
      </c>
      <c r="AH368" s="269" t="str">
        <f>IF($E368=$E367,IF(AI367=".",IF(MAX($Q368:AG368,0)=OPER!$AA463,".",IF(OPER!$AB463&lt;=HOUR(AI$7),MAX($Q368:AG368,0)+1,".")),","),IF(MAX($Q368:AG368,0)=OPER!$AA463,".",IF(OPER!$AB463&lt;=HOUR(AI$7),MAX($Q368:AG368,0)+1,".")))</f>
        <v>,</v>
      </c>
      <c r="AI368" s="269" t="str">
        <f>IF($E368=$E367,IF(AJ367=".",IF(MAX($Q368:AH368,0)=OPER!$AA463,".",IF(OPER!$AB463&lt;=HOUR(AJ$7),MAX($Q368:AH368,0)+1,".")),","),IF(MAX($Q368:AH368,0)=OPER!$AA463,".",IF(OPER!$AB463&lt;=HOUR(AJ$7),MAX($Q368:AH368,0)+1,".")))</f>
        <v>,</v>
      </c>
      <c r="AJ368" s="270" t="str">
        <f>IF($E368=$E367,IF(AK367=".",IF(MAX($Q368:AI368,0)=OPER!$AA463,".",IF(OPER!$AB463&lt;=HOUR(AK$7),MAX($Q368:AI368,0)+1,".")),","),IF(MAX($Q368:AI368,0)=OPER!$AA463,".",IF(OPER!$AB463&lt;=HOUR(AK$7),MAX($Q368:AI368,0)+1,".")))</f>
        <v>,</v>
      </c>
      <c r="AK368" s="271" t="str">
        <f>IF($E368=$E367,IF(AL367=".",IF(MAX($Q368:AJ368,0)=OPER!$AA463,".",IF(OPER!$AB463&lt;=HOUR(AL$7),MAX($Q368:AJ368,0)+1,".")),","),IF(MAX($Q368:AJ368,0)=OPER!$AA463,".",IF(OPER!$AB463&lt;=HOUR(AL$7),MAX($Q368:AJ368,0)+1,".")))</f>
        <v>,</v>
      </c>
      <c r="AL368" s="269" t="str">
        <f>IF($E368=$E367,IF(AM367=".",IF(MAX($Q368:AK368,0)=OPER!$AA463,".",IF(OPER!$AB463&lt;=HOUR(AM$7),MAX($Q368:AK368,0)+1,".")),","),IF(MAX($Q368:AK368,0)=OPER!$AA463,".",IF(OPER!$AB463&lt;=HOUR(AM$7),MAX($Q368:AK368,0)+1,".")))</f>
        <v>,</v>
      </c>
      <c r="AM368" s="269" t="str">
        <f>IF($E368=$E367,IF(AN367=".",IF(MAX($Q368:AL368,0)=OPER!$AA463,".",IF(OPER!$AB463&lt;=HOUR(AN$7),MAX($Q368:AL368,0)+1,".")),","),IF(MAX($Q368:AL368,0)=OPER!$AA463,".",IF(OPER!$AB463&lt;=HOUR(AN$7),MAX($Q368:AL368,0)+1,".")))</f>
        <v>,</v>
      </c>
      <c r="AN368" s="270" t="str">
        <f>IF($E368=$E367,IF(AO367=".",IF(MAX($Q368:AM368,0)=OPER!$AA463,".",IF(OPER!$AB463&lt;=HOUR(AO$7),MAX($Q368:AM368,0)+1,".")),","),IF(MAX($Q368:AM368,0)=OPER!$AA463,".",IF(OPER!$AB463&lt;=HOUR(AO$7),MAX($Q368:AM368,0)+1,".")))</f>
        <v>,</v>
      </c>
      <c r="AO368" s="271" t="str">
        <f>IF($E368=$E367,IF(AP367=".",IF(MAX($Q368:AN368,0)=OPER!$AA463,".",IF(OPER!$AB463&lt;=HOUR(AP$7),MAX($Q368:AN368,0)+1,".")),","),IF(MAX($Q368:AN368,0)=OPER!$AA463,".",IF(OPER!$AB463&lt;=HOUR(AP$7),MAX($Q368:AN368,0)+1,".")))</f>
        <v>,</v>
      </c>
      <c r="AP368" s="269" t="str">
        <f>IF($E368=$E367,IF(AQ367=".",IF(MAX($Q368:AO368,0)=OPER!$AA463,".",IF(OPER!$AB463&lt;=HOUR(AQ$7),MAX($Q368:AO368,0)+1,".")),","),IF(MAX($Q368:AO368,0)=OPER!$AA463,".",IF(OPER!$AB463&lt;=HOUR(AQ$7),MAX($Q368:AO368,0)+1,".")))</f>
        <v>,</v>
      </c>
      <c r="AQ368" s="269" t="str">
        <f>IF($E368=$E367,IF(AR367=".",IF(MAX($Q368:AP368,0)=OPER!$AA463,".",IF(OPER!$AB463&lt;=HOUR(AR$7),MAX($Q368:AP368,0)+1,".")),","),IF(MAX($Q368:AP368,0)=OPER!$AA463,".",IF(OPER!$AB463&lt;=HOUR(AR$7),MAX($Q368:AP368,0)+1,".")))</f>
        <v>,</v>
      </c>
      <c r="AR368" s="270" t="str">
        <f>IF($E368=$E367,IF(AS367=".",IF(MAX($Q368:AQ368,0)=OPER!$AA463,".",IF(OPER!$AB463&lt;=HOUR(AS$7),MAX($Q368:AQ368,0)+1,".")),","),IF(MAX($Q368:AQ368,0)=OPER!$AA463,".",IF(OPER!$AB463&lt;=HOUR(AS$7),MAX($Q368:AQ368,0)+1,".")))</f>
        <v>,</v>
      </c>
      <c r="AS368" s="271" t="str">
        <f>IF($E368=$E367,IF(AT367=".",IF(MAX($Q368:AR368,0)=OPER!$AA463,".",IF(OPER!$AB463&lt;=HOUR(AT$7),MAX($Q368:AR368,0)+1,".")),","),IF(MAX($Q368:AR368,0)=OPER!$AA463,".",IF(OPER!$AB463&lt;=HOUR(AT$7),MAX($Q368:AR368,0)+1,".")))</f>
        <v>,</v>
      </c>
      <c r="AT368" s="269" t="str">
        <f>IF($E368=$E367,IF(AU367=".",IF(MAX($Q368:AS368,0)=OPER!$AA463,".",IF(OPER!$AB463&lt;=HOUR(AU$7),MAX($Q368:AS368,0)+1,".")),","),IF(MAX($Q368:AS368,0)=OPER!$AA463,".",IF(OPER!$AB463&lt;=HOUR(AU$7),MAX($Q368:AS368,0)+1,".")))</f>
        <v>,</v>
      </c>
      <c r="AU368" s="269" t="str">
        <f>IF($E368=$E367,IF(AV367=".",IF(MAX($Q368:AT368,0)=OPER!$AA463,".",IF(OPER!$AB463&lt;=HOUR(AV$7),MAX($Q368:AT368,0)+1,".")),","),IF(MAX($Q368:AT368,0)=OPER!$AA463,".",IF(OPER!$AB463&lt;=HOUR(AV$7),MAX($Q368:AT368,0)+1,".")))</f>
        <v>,</v>
      </c>
      <c r="AV368" s="270" t="str">
        <f>IF($E368=$E367,IF(AW367=".",IF(MAX($Q368:AU368,0)=OPER!$AA463,".",IF(OPER!$AB463&lt;=HOUR(AW$7),MAX($Q368:AU368,0)+1,".")),","),IF(MAX($Q368:AU368,0)=OPER!$AA463,".",IF(OPER!$AB463&lt;=HOUR(AW$7),MAX($Q368:AU368,0)+1,".")))</f>
        <v>,</v>
      </c>
      <c r="AW368" s="271" t="str">
        <f>IF($E368=$E367,IF(AX367=".",IF(MAX($Q368:AV368,0)=OPER!$AA463,".",IF(OPER!$AB463&lt;=HOUR(AX$7),MAX($Q368:AV368,0)+1,".")),","),IF(MAX($Q368:AV368,0)=OPER!$AA463,".",IF(OPER!$AB463&lt;=HOUR(AX$7),MAX($Q368:AV368,0)+1,".")))</f>
        <v>,</v>
      </c>
      <c r="AX368" s="269" t="str">
        <f>IF($E368=$E367,IF(AY367=".",IF(MAX($Q368:AW368,0)=OPER!$AA463,".",IF(OPER!$AB463&lt;=HOUR(AY$7),MAX($Q368:AW368,0)+1,".")),","),IF(MAX($Q368:AW368,0)=OPER!$AA463,".",IF(OPER!$AB463&lt;=HOUR(AY$7),MAX($Q368:AW368,0)+1,".")))</f>
        <v>,</v>
      </c>
      <c r="AY368" s="269" t="str">
        <f>IF($E368=$E367,IF(AZ367=".",IF(MAX($Q368:AX368,0)=OPER!$AA463,".",IF(OPER!$AB463&lt;=HOUR(AZ$7),MAX($Q368:AX368,0)+1,".")),","),IF(MAX($Q368:AX368,0)=OPER!$AA463,".",IF(OPER!$AB463&lt;=HOUR(AZ$7),MAX($Q368:AX368,0)+1,".")))</f>
        <v>,</v>
      </c>
      <c r="AZ368" s="270" t="str">
        <f>IF($E368=$E367,IF(BA367=".",IF(MAX($Q368:AY368,0)=OPER!$AA463,".",IF(OPER!$AB463&lt;=HOUR(BA$7),MAX($Q368:AY368,0)+1,".")),","),IF(MAX($Q368:AY368,0)=OPER!$AA463,".",IF(OPER!$AB463&lt;=HOUR(BA$7),MAX($Q368:AY368,0)+1,".")))</f>
        <v>,</v>
      </c>
      <c r="BA368" s="30">
        <f>+OPER!AK362</f>
        <v>0</v>
      </c>
    </row>
    <row r="369" spans="1:53" ht="59.8" x14ac:dyDescent="0.2">
      <c r="A369" s="282" t="str">
        <f>IF(OPER!AF363=0,"",OPER!AF363)</f>
        <v/>
      </c>
      <c r="B369" s="109" t="str">
        <f>IF(OPER!V363=0,"",OPER!V363)</f>
        <v/>
      </c>
      <c r="C369" s="71" t="str">
        <f>IF(OPER!U363 = 0,"", OPER!U363)</f>
        <v/>
      </c>
      <c r="D369" s="30" t="str">
        <f t="shared" si="22"/>
        <v/>
      </c>
      <c r="E369" s="262" t="str">
        <f>IF(OPER!X363 = 0,"",OPER!X363)</f>
        <v/>
      </c>
      <c r="F369" s="262" t="str">
        <f>IF(OPER!I363 = 0,"",OPER!I363)</f>
        <v/>
      </c>
      <c r="G369" s="263" t="str">
        <f>IF(OPER!C363=0,"",OPER!C363)</f>
        <v/>
      </c>
      <c r="H369" s="30" t="str">
        <f>IF(OPER!R363 = 0,"",OPER!R363)</f>
        <v/>
      </c>
      <c r="I369" s="30" t="str">
        <f>IF(OPER!F363=0,"", OPER!F363)</f>
        <v/>
      </c>
      <c r="J369" s="108" t="str">
        <f>IF(OPER!G363=0,"",OPER!G363)</f>
        <v/>
      </c>
      <c r="K369" s="250">
        <f>+OPER!R363</f>
        <v>0</v>
      </c>
      <c r="L369" s="262">
        <f t="shared" si="23"/>
        <v>0</v>
      </c>
      <c r="M369" s="250">
        <f t="shared" si="24"/>
        <v>0</v>
      </c>
      <c r="N369" s="205" t="str">
        <f>IF(OPER!A363=0,"",OPER!A363)</f>
        <v/>
      </c>
      <c r="O369" s="73" t="str">
        <f>IF(OPER!AJ2219=0,"",OPER!AJ2219)</f>
        <v/>
      </c>
      <c r="P369" s="264" t="str">
        <f>IF(OPER!AH363="EJECUTADO","SI",IF(OPER!AH363="NO EJECUTADO","NO",""))</f>
        <v/>
      </c>
      <c r="Q369" s="264" t="str">
        <f>IF(OPER!AN363="EJECUTADO","SI",IF(OPER!AN363="NO EJECUTADO","NO",""))</f>
        <v/>
      </c>
      <c r="R369" s="221" t="str">
        <f>IFERROR(VLOOKUP(OPER!Z363,OPER!$AU$490:$AV$577,2,0),"NO ASIGNADO")</f>
        <v>NO ASIGNADO</v>
      </c>
      <c r="S369" s="6">
        <f>+OPER!AG363</f>
        <v>0</v>
      </c>
      <c r="T369" s="268" t="str">
        <f>IF($E369=$E368,IF(U368=".",IF(MAX($Q369:Q369,0)=OPER!$AA464,".",IF(OPER!$AB464&lt;=HOUR(U$7),MAX($Q369:Q369,0)+1,".")),","),IF(MAX($Q369:Q369,0)=OPER!$AA464,".",IF(OPER!$AB464&lt;=HOUR(U$7),MAX($Q369:Q369,0)+1,".")))</f>
        <v>,</v>
      </c>
      <c r="U369" s="269" t="str">
        <f>IF($E369=$E368,IF(V368=".",IF(MAX($Q369:T369,0)=OPER!$AA464,".",IF(OPER!$AB464&lt;=HOUR(V$7),MAX($Q369:T369,0)+1,".")),","),IF(MAX($Q369:T369,0)=OPER!$AA464,".",IF(OPER!$AB464&lt;=HOUR(V$7),MAX($Q369:T369,0)+1,".")))</f>
        <v>,</v>
      </c>
      <c r="V369" s="269" t="str">
        <f>IF($E369=$E368,IF(W368=".",IF(MAX($Q369:U369,0)=OPER!$AA464,".",IF(OPER!$AB464&lt;=HOUR(W$7),MAX($Q369:U369,0)+1,".")),","),IF(MAX($Q369:U369,0)=OPER!$AA464,".",IF(OPER!$AB464&lt;=HOUR(W$7),MAX($Q369:U369,0)+1,".")))</f>
        <v>,</v>
      </c>
      <c r="W369" s="269" t="str">
        <f>IF($E369=$E368,IF(X368=".",IF(MAX($Q369:V369,0)=OPER!$AA464,".",IF(OPER!$AB464&lt;=HOUR(X$7),MAX($Q369:V369,0)+1,".")),","),IF(MAX($Q369:V369,0)=OPER!$AA464,".",IF(OPER!$AB464&lt;=HOUR(X$7),MAX($Q369:V369,0)+1,".")))</f>
        <v>,</v>
      </c>
      <c r="X369" s="270" t="str">
        <f>IF($E369=$E368,IF(Y368=".",IF(MAX($Q369:W369,0)=OPER!$AA464,".",IF(OPER!$AB464&lt;=HOUR(Y$7),MAX($Q369:W369,0)+1,".")),","),IF(MAX($Q369:W369,0)=OPER!$AA464,".",IF(OPER!$AB464&lt;=HOUR(Y$7),MAX($Q369:W369,0)+1,".")))</f>
        <v>,</v>
      </c>
      <c r="Y369" s="271" t="str">
        <f>IF($E369=$E368,IF(Z368=".",IF(MAX($Q369:X369,0)=OPER!$AA464,".",IF(OPER!$AB464&lt;=HOUR(Z$7),MAX($Q369:X369,0)+1,".")),","),IF(MAX($Q369:X369,0)=OPER!$AA464,".",IF(OPER!$AB464&lt;=HOUR(Z$7),MAX($Q369:X369,0)+1,".")))</f>
        <v>,</v>
      </c>
      <c r="Z369" s="269" t="str">
        <f>IF($E369=$E368,IF(AA368=".",IF(MAX($Q369:Y369,0)=OPER!$AA464,".",IF(OPER!$AB464&lt;=HOUR(AA$7),MAX($Q369:Y369,0)+1,".")),","),IF(MAX($Q369:Y369,0)=OPER!$AA464,".",IF(OPER!$AB464&lt;=HOUR(AA$7),MAX($Q369:Y369,0)+1,".")))</f>
        <v>,</v>
      </c>
      <c r="AA369" s="269" t="str">
        <f>IF($E369=$E368,IF(AB368=".",IF(MAX($Q369:Z369,0)=OPER!$AA464,".",IF(OPER!$AB464&lt;=HOUR(AB$7),MAX($Q369:Z369,0)+1,".")),","),IF(MAX($Q369:Z369,0)=OPER!$AA464,".",IF(OPER!$AB464&lt;=HOUR(AB$7),MAX($Q369:Z369,0)+1,".")))</f>
        <v>,</v>
      </c>
      <c r="AB369" s="270" t="str">
        <f>IF($E369=$E368,IF(AC368=".",IF(MAX($Q369:AA369,0)=OPER!$AA464,".",IF(OPER!$AB464&lt;=HOUR(AC$7),MAX($Q369:AA369,0)+1,".")),","),IF(MAX($Q369:AA369,0)=OPER!$AA464,".",IF(OPER!$AB464&lt;=HOUR(AC$7),MAX($Q369:AA369,0)+1,".")))</f>
        <v>,</v>
      </c>
      <c r="AC369" s="271" t="str">
        <f>IF($E369=$E368,IF(AD368=".",IF(MAX($Q369:AB369,0)=OPER!$AA464,".",IF(OPER!$AB464&lt;=HOUR(AD$7),MAX($Q369:AB369,0)+1,".")),","),IF(MAX($Q369:AB369,0)=OPER!$AA464,".",IF(OPER!$AB464&lt;=HOUR(AD$7),MAX($Q369:AB369,0)+1,".")))</f>
        <v>,</v>
      </c>
      <c r="AD369" s="269" t="str">
        <f>IF($E369=$E368,IF(AE368=".",IF(MAX($Q369:AC369,0)=OPER!$AA464,".",IF(OPER!$AB464&lt;=HOUR(AE$7),MAX($Q369:AC369,0)+1,".")),","),IF(MAX($Q369:AC369,0)=OPER!$AA464,".",IF(OPER!$AB464&lt;=HOUR(AE$7),MAX($Q369:AC369,0)+1,".")))</f>
        <v>,</v>
      </c>
      <c r="AE369" s="269" t="str">
        <f>IF($E369=$E368,IF(AF368=".",IF(MAX($Q369:AD369,0)=OPER!$AA464,".",IF(OPER!$AB464&lt;=HOUR(AF$7),MAX($Q369:AD369,0)+1,".")),","),IF(MAX($Q369:AD369,0)=OPER!$AA464,".",IF(OPER!$AB464&lt;=HOUR(AF$7),MAX($Q369:AD369,0)+1,".")))</f>
        <v>,</v>
      </c>
      <c r="AF369" s="270" t="str">
        <f>IF($E369=$E368,IF(AG368=".",IF(MAX($Q369:AE369,0)=OPER!$AA464,".",IF(OPER!$AB464&lt;=HOUR(AG$7),MAX($Q369:AE369,0)+1,".")),","),IF(MAX($Q369:AE369,0)=OPER!$AA464,".",IF(OPER!$AB464&lt;=HOUR(AG$7),MAX($Q369:AE369,0)+1,".")))</f>
        <v>,</v>
      </c>
      <c r="AG369" s="271" t="str">
        <f>IF($E369=$E368,IF(AH368=".",IF(MAX($Q369:AF369,0)=OPER!$AA464,".",IF(OPER!$AB464&lt;=HOUR(AH$7),MAX($Q369:AF369,0)+1,".")),","),IF(MAX($Q369:AF369,0)=OPER!$AA464,".",IF(OPER!$AB464&lt;=HOUR(AH$7),MAX($Q369:AF369,0)+1,".")))</f>
        <v>,</v>
      </c>
      <c r="AH369" s="269" t="str">
        <f>IF($E369=$E368,IF(AI368=".",IF(MAX($Q369:AG369,0)=OPER!$AA464,".",IF(OPER!$AB464&lt;=HOUR(AI$7),MAX($Q369:AG369,0)+1,".")),","),IF(MAX($Q369:AG369,0)=OPER!$AA464,".",IF(OPER!$AB464&lt;=HOUR(AI$7),MAX($Q369:AG369,0)+1,".")))</f>
        <v>,</v>
      </c>
      <c r="AI369" s="269" t="str">
        <f>IF($E369=$E368,IF(AJ368=".",IF(MAX($Q369:AH369,0)=OPER!$AA464,".",IF(OPER!$AB464&lt;=HOUR(AJ$7),MAX($Q369:AH369,0)+1,".")),","),IF(MAX($Q369:AH369,0)=OPER!$AA464,".",IF(OPER!$AB464&lt;=HOUR(AJ$7),MAX($Q369:AH369,0)+1,".")))</f>
        <v>,</v>
      </c>
      <c r="AJ369" s="270" t="str">
        <f>IF($E369=$E368,IF(AK368=".",IF(MAX($Q369:AI369,0)=OPER!$AA464,".",IF(OPER!$AB464&lt;=HOUR(AK$7),MAX($Q369:AI369,0)+1,".")),","),IF(MAX($Q369:AI369,0)=OPER!$AA464,".",IF(OPER!$AB464&lt;=HOUR(AK$7),MAX($Q369:AI369,0)+1,".")))</f>
        <v>,</v>
      </c>
      <c r="AK369" s="271" t="str">
        <f>IF($E369=$E368,IF(AL368=".",IF(MAX($Q369:AJ369,0)=OPER!$AA464,".",IF(OPER!$AB464&lt;=HOUR(AL$7),MAX($Q369:AJ369,0)+1,".")),","),IF(MAX($Q369:AJ369,0)=OPER!$AA464,".",IF(OPER!$AB464&lt;=HOUR(AL$7),MAX($Q369:AJ369,0)+1,".")))</f>
        <v>,</v>
      </c>
      <c r="AL369" s="269" t="str">
        <f>IF($E369=$E368,IF(AM368=".",IF(MAX($Q369:AK369,0)=OPER!$AA464,".",IF(OPER!$AB464&lt;=HOUR(AM$7),MAX($Q369:AK369,0)+1,".")),","),IF(MAX($Q369:AK369,0)=OPER!$AA464,".",IF(OPER!$AB464&lt;=HOUR(AM$7),MAX($Q369:AK369,0)+1,".")))</f>
        <v>,</v>
      </c>
      <c r="AM369" s="269" t="str">
        <f>IF($E369=$E368,IF(AN368=".",IF(MAX($Q369:AL369,0)=OPER!$AA464,".",IF(OPER!$AB464&lt;=HOUR(AN$7),MAX($Q369:AL369,0)+1,".")),","),IF(MAX($Q369:AL369,0)=OPER!$AA464,".",IF(OPER!$AB464&lt;=HOUR(AN$7),MAX($Q369:AL369,0)+1,".")))</f>
        <v>,</v>
      </c>
      <c r="AN369" s="270" t="str">
        <f>IF($E369=$E368,IF(AO368=".",IF(MAX($Q369:AM369,0)=OPER!$AA464,".",IF(OPER!$AB464&lt;=HOUR(AO$7),MAX($Q369:AM369,0)+1,".")),","),IF(MAX($Q369:AM369,0)=OPER!$AA464,".",IF(OPER!$AB464&lt;=HOUR(AO$7),MAX($Q369:AM369,0)+1,".")))</f>
        <v>,</v>
      </c>
      <c r="AO369" s="271" t="str">
        <f>IF($E369=$E368,IF(AP368=".",IF(MAX($Q369:AN369,0)=OPER!$AA464,".",IF(OPER!$AB464&lt;=HOUR(AP$7),MAX($Q369:AN369,0)+1,".")),","),IF(MAX($Q369:AN369,0)=OPER!$AA464,".",IF(OPER!$AB464&lt;=HOUR(AP$7),MAX($Q369:AN369,0)+1,".")))</f>
        <v>,</v>
      </c>
      <c r="AP369" s="269" t="str">
        <f>IF($E369=$E368,IF(AQ368=".",IF(MAX($Q369:AO369,0)=OPER!$AA464,".",IF(OPER!$AB464&lt;=HOUR(AQ$7),MAX($Q369:AO369,0)+1,".")),","),IF(MAX($Q369:AO369,0)=OPER!$AA464,".",IF(OPER!$AB464&lt;=HOUR(AQ$7),MAX($Q369:AO369,0)+1,".")))</f>
        <v>,</v>
      </c>
      <c r="AQ369" s="269" t="str">
        <f>IF($E369=$E368,IF(AR368=".",IF(MAX($Q369:AP369,0)=OPER!$AA464,".",IF(OPER!$AB464&lt;=HOUR(AR$7),MAX($Q369:AP369,0)+1,".")),","),IF(MAX($Q369:AP369,0)=OPER!$AA464,".",IF(OPER!$AB464&lt;=HOUR(AR$7),MAX($Q369:AP369,0)+1,".")))</f>
        <v>,</v>
      </c>
      <c r="AR369" s="270" t="str">
        <f>IF($E369=$E368,IF(AS368=".",IF(MAX($Q369:AQ369,0)=OPER!$AA464,".",IF(OPER!$AB464&lt;=HOUR(AS$7),MAX($Q369:AQ369,0)+1,".")),","),IF(MAX($Q369:AQ369,0)=OPER!$AA464,".",IF(OPER!$AB464&lt;=HOUR(AS$7),MAX($Q369:AQ369,0)+1,".")))</f>
        <v>,</v>
      </c>
      <c r="AS369" s="271" t="str">
        <f>IF($E369=$E368,IF(AT368=".",IF(MAX($Q369:AR369,0)=OPER!$AA464,".",IF(OPER!$AB464&lt;=HOUR(AT$7),MAX($Q369:AR369,0)+1,".")),","),IF(MAX($Q369:AR369,0)=OPER!$AA464,".",IF(OPER!$AB464&lt;=HOUR(AT$7),MAX($Q369:AR369,0)+1,".")))</f>
        <v>,</v>
      </c>
      <c r="AT369" s="269" t="str">
        <f>IF($E369=$E368,IF(AU368=".",IF(MAX($Q369:AS369,0)=OPER!$AA464,".",IF(OPER!$AB464&lt;=HOUR(AU$7),MAX($Q369:AS369,0)+1,".")),","),IF(MAX($Q369:AS369,0)=OPER!$AA464,".",IF(OPER!$AB464&lt;=HOUR(AU$7),MAX($Q369:AS369,0)+1,".")))</f>
        <v>,</v>
      </c>
      <c r="AU369" s="269" t="str">
        <f>IF($E369=$E368,IF(AV368=".",IF(MAX($Q369:AT369,0)=OPER!$AA464,".",IF(OPER!$AB464&lt;=HOUR(AV$7),MAX($Q369:AT369,0)+1,".")),","),IF(MAX($Q369:AT369,0)=OPER!$AA464,".",IF(OPER!$AB464&lt;=HOUR(AV$7),MAX($Q369:AT369,0)+1,".")))</f>
        <v>,</v>
      </c>
      <c r="AV369" s="270" t="str">
        <f>IF($E369=$E368,IF(AW368=".",IF(MAX($Q369:AU369,0)=OPER!$AA464,".",IF(OPER!$AB464&lt;=HOUR(AW$7),MAX($Q369:AU369,0)+1,".")),","),IF(MAX($Q369:AU369,0)=OPER!$AA464,".",IF(OPER!$AB464&lt;=HOUR(AW$7),MAX($Q369:AU369,0)+1,".")))</f>
        <v>,</v>
      </c>
      <c r="AW369" s="271" t="str">
        <f>IF($E369=$E368,IF(AX368=".",IF(MAX($Q369:AV369,0)=OPER!$AA464,".",IF(OPER!$AB464&lt;=HOUR(AX$7),MAX($Q369:AV369,0)+1,".")),","),IF(MAX($Q369:AV369,0)=OPER!$AA464,".",IF(OPER!$AB464&lt;=HOUR(AX$7),MAX($Q369:AV369,0)+1,".")))</f>
        <v>,</v>
      </c>
      <c r="AX369" s="269" t="str">
        <f>IF($E369=$E368,IF(AY368=".",IF(MAX($Q369:AW369,0)=OPER!$AA464,".",IF(OPER!$AB464&lt;=HOUR(AY$7),MAX($Q369:AW369,0)+1,".")),","),IF(MAX($Q369:AW369,0)=OPER!$AA464,".",IF(OPER!$AB464&lt;=HOUR(AY$7),MAX($Q369:AW369,0)+1,".")))</f>
        <v>,</v>
      </c>
      <c r="AY369" s="269" t="str">
        <f>IF($E369=$E368,IF(AZ368=".",IF(MAX($Q369:AX369,0)=OPER!$AA464,".",IF(OPER!$AB464&lt;=HOUR(AZ$7),MAX($Q369:AX369,0)+1,".")),","),IF(MAX($Q369:AX369,0)=OPER!$AA464,".",IF(OPER!$AB464&lt;=HOUR(AZ$7),MAX($Q369:AX369,0)+1,".")))</f>
        <v>,</v>
      </c>
      <c r="AZ369" s="270" t="str">
        <f>IF($E369=$E368,IF(BA368=".",IF(MAX($Q369:AY369,0)=OPER!$AA464,".",IF(OPER!$AB464&lt;=HOUR(BA$7),MAX($Q369:AY369,0)+1,".")),","),IF(MAX($Q369:AY369,0)=OPER!$AA464,".",IF(OPER!$AB464&lt;=HOUR(BA$7),MAX($Q369:AY369,0)+1,".")))</f>
        <v>,</v>
      </c>
      <c r="BA369" s="30">
        <f>+OPER!AK363</f>
        <v>0</v>
      </c>
    </row>
    <row r="370" spans="1:53" ht="59.8" x14ac:dyDescent="0.2">
      <c r="A370" s="282" t="str">
        <f>IF(OPER!AF364=0,"",OPER!AF364)</f>
        <v/>
      </c>
      <c r="B370" s="109" t="str">
        <f>IF(OPER!V364=0,"",OPER!V364)</f>
        <v/>
      </c>
      <c r="C370" s="71" t="str">
        <f>IF(OPER!U364 = 0,"", OPER!U364)</f>
        <v/>
      </c>
      <c r="D370" s="30" t="str">
        <f t="shared" si="22"/>
        <v/>
      </c>
      <c r="E370" s="262" t="str">
        <f>IF(OPER!X364 = 0,"",OPER!X364)</f>
        <v/>
      </c>
      <c r="F370" s="262" t="str">
        <f>IF(OPER!I364 = 0,"",OPER!I364)</f>
        <v/>
      </c>
      <c r="G370" s="263" t="str">
        <f>IF(OPER!C364=0,"",OPER!C364)</f>
        <v/>
      </c>
      <c r="H370" s="30" t="str">
        <f>IF(OPER!R364 = 0,"",OPER!R364)</f>
        <v/>
      </c>
      <c r="I370" s="30" t="str">
        <f>IF(OPER!F364=0,"", OPER!F364)</f>
        <v/>
      </c>
      <c r="J370" s="108" t="str">
        <f>IF(OPER!G364=0,"",OPER!G364)</f>
        <v/>
      </c>
      <c r="K370" s="250">
        <f>+OPER!R364</f>
        <v>0</v>
      </c>
      <c r="L370" s="262">
        <f t="shared" si="23"/>
        <v>0</v>
      </c>
      <c r="M370" s="250">
        <f t="shared" si="24"/>
        <v>0</v>
      </c>
      <c r="N370" s="205" t="str">
        <f>IF(OPER!A364=0,"",OPER!A364)</f>
        <v/>
      </c>
      <c r="O370" s="73" t="str">
        <f>IF(OPER!AJ2220=0,"",OPER!AJ2220)</f>
        <v/>
      </c>
      <c r="P370" s="264" t="str">
        <f>IF(OPER!AH364="EJECUTADO","SI",IF(OPER!AH364="NO EJECUTADO","NO",""))</f>
        <v/>
      </c>
      <c r="Q370" s="264" t="str">
        <f>IF(OPER!AN364="EJECUTADO","SI",IF(OPER!AN364="NO EJECUTADO","NO",""))</f>
        <v/>
      </c>
      <c r="R370" s="221" t="str">
        <f>IFERROR(VLOOKUP(OPER!Z364,OPER!$AU$490:$AV$577,2,0),"NO ASIGNADO")</f>
        <v>NO ASIGNADO</v>
      </c>
      <c r="S370" s="6">
        <f>+OPER!AG364</f>
        <v>0</v>
      </c>
      <c r="T370" s="268" t="str">
        <f>IF($E370=$E369,IF(U369=".",IF(MAX($Q370:Q370,0)=OPER!$AA465,".",IF(OPER!$AB465&lt;=HOUR(U$7),MAX($Q370:Q370,0)+1,".")),","),IF(MAX($Q370:Q370,0)=OPER!$AA465,".",IF(OPER!$AB465&lt;=HOUR(U$7),MAX($Q370:Q370,0)+1,".")))</f>
        <v>,</v>
      </c>
      <c r="U370" s="269" t="str">
        <f>IF($E370=$E369,IF(V369=".",IF(MAX($Q370:T370,0)=OPER!$AA465,".",IF(OPER!$AB465&lt;=HOUR(V$7),MAX($Q370:T370,0)+1,".")),","),IF(MAX($Q370:T370,0)=OPER!$AA465,".",IF(OPER!$AB465&lt;=HOUR(V$7),MAX($Q370:T370,0)+1,".")))</f>
        <v>,</v>
      </c>
      <c r="V370" s="269" t="str">
        <f>IF($E370=$E369,IF(W369=".",IF(MAX($Q370:U370,0)=OPER!$AA465,".",IF(OPER!$AB465&lt;=HOUR(W$7),MAX($Q370:U370,0)+1,".")),","),IF(MAX($Q370:U370,0)=OPER!$AA465,".",IF(OPER!$AB465&lt;=HOUR(W$7),MAX($Q370:U370,0)+1,".")))</f>
        <v>,</v>
      </c>
      <c r="W370" s="269" t="str">
        <f>IF($E370=$E369,IF(X369=".",IF(MAX($Q370:V370,0)=OPER!$AA465,".",IF(OPER!$AB465&lt;=HOUR(X$7),MAX($Q370:V370,0)+1,".")),","),IF(MAX($Q370:V370,0)=OPER!$AA465,".",IF(OPER!$AB465&lt;=HOUR(X$7),MAX($Q370:V370,0)+1,".")))</f>
        <v>,</v>
      </c>
      <c r="X370" s="270" t="str">
        <f>IF($E370=$E369,IF(Y369=".",IF(MAX($Q370:W370,0)=OPER!$AA465,".",IF(OPER!$AB465&lt;=HOUR(Y$7),MAX($Q370:W370,0)+1,".")),","),IF(MAX($Q370:W370,0)=OPER!$AA465,".",IF(OPER!$AB465&lt;=HOUR(Y$7),MAX($Q370:W370,0)+1,".")))</f>
        <v>,</v>
      </c>
      <c r="Y370" s="271" t="str">
        <f>IF($E370=$E369,IF(Z369=".",IF(MAX($Q370:X370,0)=OPER!$AA465,".",IF(OPER!$AB465&lt;=HOUR(Z$7),MAX($Q370:X370,0)+1,".")),","),IF(MAX($Q370:X370,0)=OPER!$AA465,".",IF(OPER!$AB465&lt;=HOUR(Z$7),MAX($Q370:X370,0)+1,".")))</f>
        <v>,</v>
      </c>
      <c r="Z370" s="269" t="str">
        <f>IF($E370=$E369,IF(AA369=".",IF(MAX($Q370:Y370,0)=OPER!$AA465,".",IF(OPER!$AB465&lt;=HOUR(AA$7),MAX($Q370:Y370,0)+1,".")),","),IF(MAX($Q370:Y370,0)=OPER!$AA465,".",IF(OPER!$AB465&lt;=HOUR(AA$7),MAX($Q370:Y370,0)+1,".")))</f>
        <v>,</v>
      </c>
      <c r="AA370" s="269" t="str">
        <f>IF($E370=$E369,IF(AB369=".",IF(MAX($Q370:Z370,0)=OPER!$AA465,".",IF(OPER!$AB465&lt;=HOUR(AB$7),MAX($Q370:Z370,0)+1,".")),","),IF(MAX($Q370:Z370,0)=OPER!$AA465,".",IF(OPER!$AB465&lt;=HOUR(AB$7),MAX($Q370:Z370,0)+1,".")))</f>
        <v>,</v>
      </c>
      <c r="AB370" s="270" t="str">
        <f>IF($E370=$E369,IF(AC369=".",IF(MAX($Q370:AA370,0)=OPER!$AA465,".",IF(OPER!$AB465&lt;=HOUR(AC$7),MAX($Q370:AA370,0)+1,".")),","),IF(MAX($Q370:AA370,0)=OPER!$AA465,".",IF(OPER!$AB465&lt;=HOUR(AC$7),MAX($Q370:AA370,0)+1,".")))</f>
        <v>,</v>
      </c>
      <c r="AC370" s="271" t="str">
        <f>IF($E370=$E369,IF(AD369=".",IF(MAX($Q370:AB370,0)=OPER!$AA465,".",IF(OPER!$AB465&lt;=HOUR(AD$7),MAX($Q370:AB370,0)+1,".")),","),IF(MAX($Q370:AB370,0)=OPER!$AA465,".",IF(OPER!$AB465&lt;=HOUR(AD$7),MAX($Q370:AB370,0)+1,".")))</f>
        <v>,</v>
      </c>
      <c r="AD370" s="269" t="str">
        <f>IF($E370=$E369,IF(AE369=".",IF(MAX($Q370:AC370,0)=OPER!$AA465,".",IF(OPER!$AB465&lt;=HOUR(AE$7),MAX($Q370:AC370,0)+1,".")),","),IF(MAX($Q370:AC370,0)=OPER!$AA465,".",IF(OPER!$AB465&lt;=HOUR(AE$7),MAX($Q370:AC370,0)+1,".")))</f>
        <v>,</v>
      </c>
      <c r="AE370" s="269" t="str">
        <f>IF($E370=$E369,IF(AF369=".",IF(MAX($Q370:AD370,0)=OPER!$AA465,".",IF(OPER!$AB465&lt;=HOUR(AF$7),MAX($Q370:AD370,0)+1,".")),","),IF(MAX($Q370:AD370,0)=OPER!$AA465,".",IF(OPER!$AB465&lt;=HOUR(AF$7),MAX($Q370:AD370,0)+1,".")))</f>
        <v>,</v>
      </c>
      <c r="AF370" s="270" t="str">
        <f>IF($E370=$E369,IF(AG369=".",IF(MAX($Q370:AE370,0)=OPER!$AA465,".",IF(OPER!$AB465&lt;=HOUR(AG$7),MAX($Q370:AE370,0)+1,".")),","),IF(MAX($Q370:AE370,0)=OPER!$AA465,".",IF(OPER!$AB465&lt;=HOUR(AG$7),MAX($Q370:AE370,0)+1,".")))</f>
        <v>,</v>
      </c>
      <c r="AG370" s="271" t="str">
        <f>IF($E370=$E369,IF(AH369=".",IF(MAX($Q370:AF370,0)=OPER!$AA465,".",IF(OPER!$AB465&lt;=HOUR(AH$7),MAX($Q370:AF370,0)+1,".")),","),IF(MAX($Q370:AF370,0)=OPER!$AA465,".",IF(OPER!$AB465&lt;=HOUR(AH$7),MAX($Q370:AF370,0)+1,".")))</f>
        <v>,</v>
      </c>
      <c r="AH370" s="269" t="str">
        <f>IF($E370=$E369,IF(AI369=".",IF(MAX($Q370:AG370,0)=OPER!$AA465,".",IF(OPER!$AB465&lt;=HOUR(AI$7),MAX($Q370:AG370,0)+1,".")),","),IF(MAX($Q370:AG370,0)=OPER!$AA465,".",IF(OPER!$AB465&lt;=HOUR(AI$7),MAX($Q370:AG370,0)+1,".")))</f>
        <v>,</v>
      </c>
      <c r="AI370" s="269" t="str">
        <f>IF($E370=$E369,IF(AJ369=".",IF(MAX($Q370:AH370,0)=OPER!$AA465,".",IF(OPER!$AB465&lt;=HOUR(AJ$7),MAX($Q370:AH370,0)+1,".")),","),IF(MAX($Q370:AH370,0)=OPER!$AA465,".",IF(OPER!$AB465&lt;=HOUR(AJ$7),MAX($Q370:AH370,0)+1,".")))</f>
        <v>,</v>
      </c>
      <c r="AJ370" s="270" t="str">
        <f>IF($E370=$E369,IF(AK369=".",IF(MAX($Q370:AI370,0)=OPER!$AA465,".",IF(OPER!$AB465&lt;=HOUR(AK$7),MAX($Q370:AI370,0)+1,".")),","),IF(MAX($Q370:AI370,0)=OPER!$AA465,".",IF(OPER!$AB465&lt;=HOUR(AK$7),MAX($Q370:AI370,0)+1,".")))</f>
        <v>,</v>
      </c>
      <c r="AK370" s="271" t="str">
        <f>IF($E370=$E369,IF(AL369=".",IF(MAX($Q370:AJ370,0)=OPER!$AA465,".",IF(OPER!$AB465&lt;=HOUR(AL$7),MAX($Q370:AJ370,0)+1,".")),","),IF(MAX($Q370:AJ370,0)=OPER!$AA465,".",IF(OPER!$AB465&lt;=HOUR(AL$7),MAX($Q370:AJ370,0)+1,".")))</f>
        <v>,</v>
      </c>
      <c r="AL370" s="269" t="str">
        <f>IF($E370=$E369,IF(AM369=".",IF(MAX($Q370:AK370,0)=OPER!$AA465,".",IF(OPER!$AB465&lt;=HOUR(AM$7),MAX($Q370:AK370,0)+1,".")),","),IF(MAX($Q370:AK370,0)=OPER!$AA465,".",IF(OPER!$AB465&lt;=HOUR(AM$7),MAX($Q370:AK370,0)+1,".")))</f>
        <v>,</v>
      </c>
      <c r="AM370" s="269" t="str">
        <f>IF($E370=$E369,IF(AN369=".",IF(MAX($Q370:AL370,0)=OPER!$AA465,".",IF(OPER!$AB465&lt;=HOUR(AN$7),MAX($Q370:AL370,0)+1,".")),","),IF(MAX($Q370:AL370,0)=OPER!$AA465,".",IF(OPER!$AB465&lt;=HOUR(AN$7),MAX($Q370:AL370,0)+1,".")))</f>
        <v>,</v>
      </c>
      <c r="AN370" s="270" t="str">
        <f>IF($E370=$E369,IF(AO369=".",IF(MAX($Q370:AM370,0)=OPER!$AA465,".",IF(OPER!$AB465&lt;=HOUR(AO$7),MAX($Q370:AM370,0)+1,".")),","),IF(MAX($Q370:AM370,0)=OPER!$AA465,".",IF(OPER!$AB465&lt;=HOUR(AO$7),MAX($Q370:AM370,0)+1,".")))</f>
        <v>,</v>
      </c>
      <c r="AO370" s="271" t="str">
        <f>IF($E370=$E369,IF(AP369=".",IF(MAX($Q370:AN370,0)=OPER!$AA465,".",IF(OPER!$AB465&lt;=HOUR(AP$7),MAX($Q370:AN370,0)+1,".")),","),IF(MAX($Q370:AN370,0)=OPER!$AA465,".",IF(OPER!$AB465&lt;=HOUR(AP$7),MAX($Q370:AN370,0)+1,".")))</f>
        <v>,</v>
      </c>
      <c r="AP370" s="269" t="str">
        <f>IF($E370=$E369,IF(AQ369=".",IF(MAX($Q370:AO370,0)=OPER!$AA465,".",IF(OPER!$AB465&lt;=HOUR(AQ$7),MAX($Q370:AO370,0)+1,".")),","),IF(MAX($Q370:AO370,0)=OPER!$AA465,".",IF(OPER!$AB465&lt;=HOUR(AQ$7),MAX($Q370:AO370,0)+1,".")))</f>
        <v>,</v>
      </c>
      <c r="AQ370" s="269" t="str">
        <f>IF($E370=$E369,IF(AR369=".",IF(MAX($Q370:AP370,0)=OPER!$AA465,".",IF(OPER!$AB465&lt;=HOUR(AR$7),MAX($Q370:AP370,0)+1,".")),","),IF(MAX($Q370:AP370,0)=OPER!$AA465,".",IF(OPER!$AB465&lt;=HOUR(AR$7),MAX($Q370:AP370,0)+1,".")))</f>
        <v>,</v>
      </c>
      <c r="AR370" s="270" t="str">
        <f>IF($E370=$E369,IF(AS369=".",IF(MAX($Q370:AQ370,0)=OPER!$AA465,".",IF(OPER!$AB465&lt;=HOUR(AS$7),MAX($Q370:AQ370,0)+1,".")),","),IF(MAX($Q370:AQ370,0)=OPER!$AA465,".",IF(OPER!$AB465&lt;=HOUR(AS$7),MAX($Q370:AQ370,0)+1,".")))</f>
        <v>,</v>
      </c>
      <c r="AS370" s="271" t="str">
        <f>IF($E370=$E369,IF(AT369=".",IF(MAX($Q370:AR370,0)=OPER!$AA465,".",IF(OPER!$AB465&lt;=HOUR(AT$7),MAX($Q370:AR370,0)+1,".")),","),IF(MAX($Q370:AR370,0)=OPER!$AA465,".",IF(OPER!$AB465&lt;=HOUR(AT$7),MAX($Q370:AR370,0)+1,".")))</f>
        <v>,</v>
      </c>
      <c r="AT370" s="269" t="str">
        <f>IF($E370=$E369,IF(AU369=".",IF(MAX($Q370:AS370,0)=OPER!$AA465,".",IF(OPER!$AB465&lt;=HOUR(AU$7),MAX($Q370:AS370,0)+1,".")),","),IF(MAX($Q370:AS370,0)=OPER!$AA465,".",IF(OPER!$AB465&lt;=HOUR(AU$7),MAX($Q370:AS370,0)+1,".")))</f>
        <v>,</v>
      </c>
      <c r="AU370" s="269" t="str">
        <f>IF($E370=$E369,IF(AV369=".",IF(MAX($Q370:AT370,0)=OPER!$AA465,".",IF(OPER!$AB465&lt;=HOUR(AV$7),MAX($Q370:AT370,0)+1,".")),","),IF(MAX($Q370:AT370,0)=OPER!$AA465,".",IF(OPER!$AB465&lt;=HOUR(AV$7),MAX($Q370:AT370,0)+1,".")))</f>
        <v>,</v>
      </c>
      <c r="AV370" s="270" t="str">
        <f>IF($E370=$E369,IF(AW369=".",IF(MAX($Q370:AU370,0)=OPER!$AA465,".",IF(OPER!$AB465&lt;=HOUR(AW$7),MAX($Q370:AU370,0)+1,".")),","),IF(MAX($Q370:AU370,0)=OPER!$AA465,".",IF(OPER!$AB465&lt;=HOUR(AW$7),MAX($Q370:AU370,0)+1,".")))</f>
        <v>,</v>
      </c>
      <c r="AW370" s="271" t="str">
        <f>IF($E370=$E369,IF(AX369=".",IF(MAX($Q370:AV370,0)=OPER!$AA465,".",IF(OPER!$AB465&lt;=HOUR(AX$7),MAX($Q370:AV370,0)+1,".")),","),IF(MAX($Q370:AV370,0)=OPER!$AA465,".",IF(OPER!$AB465&lt;=HOUR(AX$7),MAX($Q370:AV370,0)+1,".")))</f>
        <v>,</v>
      </c>
      <c r="AX370" s="269" t="str">
        <f>IF($E370=$E369,IF(AY369=".",IF(MAX($Q370:AW370,0)=OPER!$AA465,".",IF(OPER!$AB465&lt;=HOUR(AY$7),MAX($Q370:AW370,0)+1,".")),","),IF(MAX($Q370:AW370,0)=OPER!$AA465,".",IF(OPER!$AB465&lt;=HOUR(AY$7),MAX($Q370:AW370,0)+1,".")))</f>
        <v>,</v>
      </c>
      <c r="AY370" s="269" t="str">
        <f>IF($E370=$E369,IF(AZ369=".",IF(MAX($Q370:AX370,0)=OPER!$AA465,".",IF(OPER!$AB465&lt;=HOUR(AZ$7),MAX($Q370:AX370,0)+1,".")),","),IF(MAX($Q370:AX370,0)=OPER!$AA465,".",IF(OPER!$AB465&lt;=HOUR(AZ$7),MAX($Q370:AX370,0)+1,".")))</f>
        <v>,</v>
      </c>
      <c r="AZ370" s="270" t="str">
        <f>IF($E370=$E369,IF(BA369=".",IF(MAX($Q370:AY370,0)=OPER!$AA465,".",IF(OPER!$AB465&lt;=HOUR(BA$7),MAX($Q370:AY370,0)+1,".")),","),IF(MAX($Q370:AY370,0)=OPER!$AA465,".",IF(OPER!$AB465&lt;=HOUR(BA$7),MAX($Q370:AY370,0)+1,".")))</f>
        <v>,</v>
      </c>
      <c r="BA370" s="30">
        <f>+OPER!AK364</f>
        <v>0</v>
      </c>
    </row>
    <row r="371" spans="1:53" ht="59.8" x14ac:dyDescent="0.2">
      <c r="A371" s="282" t="str">
        <f>IF(OPER!AF365=0,"",OPER!AF365)</f>
        <v/>
      </c>
      <c r="B371" s="109" t="str">
        <f>IF(OPER!V365=0,"",OPER!V365)</f>
        <v/>
      </c>
      <c r="C371" s="71" t="str">
        <f>IF(OPER!U365 = 0,"", OPER!U365)</f>
        <v/>
      </c>
      <c r="D371" s="30" t="str">
        <f t="shared" si="22"/>
        <v/>
      </c>
      <c r="E371" s="262" t="str">
        <f>IF(OPER!X365 = 0,"",OPER!X365)</f>
        <v/>
      </c>
      <c r="F371" s="262" t="str">
        <f>IF(OPER!I365 = 0,"",OPER!I365)</f>
        <v/>
      </c>
      <c r="G371" s="263" t="str">
        <f>IF(OPER!C365=0,"",OPER!C365)</f>
        <v/>
      </c>
      <c r="H371" s="30" t="str">
        <f>IF(OPER!R365 = 0,"",OPER!R365)</f>
        <v/>
      </c>
      <c r="I371" s="30" t="str">
        <f>IF(OPER!F365=0,"", OPER!F365)</f>
        <v/>
      </c>
      <c r="J371" s="108" t="str">
        <f>IF(OPER!G365=0,"",OPER!G365)</f>
        <v/>
      </c>
      <c r="K371" s="250">
        <f>+OPER!R365</f>
        <v>0</v>
      </c>
      <c r="L371" s="262">
        <f t="shared" si="23"/>
        <v>0</v>
      </c>
      <c r="M371" s="250">
        <f t="shared" si="24"/>
        <v>0</v>
      </c>
      <c r="N371" s="205" t="str">
        <f>IF(OPER!A365=0,"",OPER!A365)</f>
        <v/>
      </c>
      <c r="O371" s="73" t="str">
        <f>IF(OPER!AJ2221=0,"",OPER!AJ2221)</f>
        <v/>
      </c>
      <c r="P371" s="264" t="str">
        <f>IF(OPER!AH365="EJECUTADO","SI",IF(OPER!AH365="NO EJECUTADO","NO",""))</f>
        <v/>
      </c>
      <c r="Q371" s="264" t="str">
        <f>IF(OPER!AN365="EJECUTADO","SI",IF(OPER!AN365="NO EJECUTADO","NO",""))</f>
        <v/>
      </c>
      <c r="R371" s="221" t="str">
        <f>IFERROR(VLOOKUP(OPER!Z365,OPER!$AU$490:$AV$577,2,0),"NO ASIGNADO")</f>
        <v>NO ASIGNADO</v>
      </c>
      <c r="S371" s="6">
        <f>+OPER!AG365</f>
        <v>0</v>
      </c>
      <c r="T371" s="268" t="str">
        <f>IF($E371=$E370,IF(U370=".",IF(MAX($Q371:Q371,0)=OPER!$AA466,".",IF(OPER!$AB466&lt;=HOUR(U$7),MAX($Q371:Q371,0)+1,".")),","),IF(MAX($Q371:Q371,0)=OPER!$AA466,".",IF(OPER!$AB466&lt;=HOUR(U$7),MAX($Q371:Q371,0)+1,".")))</f>
        <v>,</v>
      </c>
      <c r="U371" s="269" t="str">
        <f>IF($E371=$E370,IF(V370=".",IF(MAX($Q371:T371,0)=OPER!$AA466,".",IF(OPER!$AB466&lt;=HOUR(V$7),MAX($Q371:T371,0)+1,".")),","),IF(MAX($Q371:T371,0)=OPER!$AA466,".",IF(OPER!$AB466&lt;=HOUR(V$7),MAX($Q371:T371,0)+1,".")))</f>
        <v>,</v>
      </c>
      <c r="V371" s="269" t="str">
        <f>IF($E371=$E370,IF(W370=".",IF(MAX($Q371:U371,0)=OPER!$AA466,".",IF(OPER!$AB466&lt;=HOUR(W$7),MAX($Q371:U371,0)+1,".")),","),IF(MAX($Q371:U371,0)=OPER!$AA466,".",IF(OPER!$AB466&lt;=HOUR(W$7),MAX($Q371:U371,0)+1,".")))</f>
        <v>,</v>
      </c>
      <c r="W371" s="269" t="str">
        <f>IF($E371=$E370,IF(X370=".",IF(MAX($Q371:V371,0)=OPER!$AA466,".",IF(OPER!$AB466&lt;=HOUR(X$7),MAX($Q371:V371,0)+1,".")),","),IF(MAX($Q371:V371,0)=OPER!$AA466,".",IF(OPER!$AB466&lt;=HOUR(X$7),MAX($Q371:V371,0)+1,".")))</f>
        <v>,</v>
      </c>
      <c r="X371" s="270" t="str">
        <f>IF($E371=$E370,IF(Y370=".",IF(MAX($Q371:W371,0)=OPER!$AA466,".",IF(OPER!$AB466&lt;=HOUR(Y$7),MAX($Q371:W371,0)+1,".")),","),IF(MAX($Q371:W371,0)=OPER!$AA466,".",IF(OPER!$AB466&lt;=HOUR(Y$7),MAX($Q371:W371,0)+1,".")))</f>
        <v>,</v>
      </c>
      <c r="Y371" s="271" t="str">
        <f>IF($E371=$E370,IF(Z370=".",IF(MAX($Q371:X371,0)=OPER!$AA466,".",IF(OPER!$AB466&lt;=HOUR(Z$7),MAX($Q371:X371,0)+1,".")),","),IF(MAX($Q371:X371,0)=OPER!$AA466,".",IF(OPER!$AB466&lt;=HOUR(Z$7),MAX($Q371:X371,0)+1,".")))</f>
        <v>,</v>
      </c>
      <c r="Z371" s="269" t="str">
        <f>IF($E371=$E370,IF(AA370=".",IF(MAX($Q371:Y371,0)=OPER!$AA466,".",IF(OPER!$AB466&lt;=HOUR(AA$7),MAX($Q371:Y371,0)+1,".")),","),IF(MAX($Q371:Y371,0)=OPER!$AA466,".",IF(OPER!$AB466&lt;=HOUR(AA$7),MAX($Q371:Y371,0)+1,".")))</f>
        <v>,</v>
      </c>
      <c r="AA371" s="269" t="str">
        <f>IF($E371=$E370,IF(AB370=".",IF(MAX($Q371:Z371,0)=OPER!$AA466,".",IF(OPER!$AB466&lt;=HOUR(AB$7),MAX($Q371:Z371,0)+1,".")),","),IF(MAX($Q371:Z371,0)=OPER!$AA466,".",IF(OPER!$AB466&lt;=HOUR(AB$7),MAX($Q371:Z371,0)+1,".")))</f>
        <v>,</v>
      </c>
      <c r="AB371" s="270" t="str">
        <f>IF($E371=$E370,IF(AC370=".",IF(MAX($Q371:AA371,0)=OPER!$AA466,".",IF(OPER!$AB466&lt;=HOUR(AC$7),MAX($Q371:AA371,0)+1,".")),","),IF(MAX($Q371:AA371,0)=OPER!$AA466,".",IF(OPER!$AB466&lt;=HOUR(AC$7),MAX($Q371:AA371,0)+1,".")))</f>
        <v>,</v>
      </c>
      <c r="AC371" s="271" t="str">
        <f>IF($E371=$E370,IF(AD370=".",IF(MAX($Q371:AB371,0)=OPER!$AA466,".",IF(OPER!$AB466&lt;=HOUR(AD$7),MAX($Q371:AB371,0)+1,".")),","),IF(MAX($Q371:AB371,0)=OPER!$AA466,".",IF(OPER!$AB466&lt;=HOUR(AD$7),MAX($Q371:AB371,0)+1,".")))</f>
        <v>,</v>
      </c>
      <c r="AD371" s="269" t="str">
        <f>IF($E371=$E370,IF(AE370=".",IF(MAX($Q371:AC371,0)=OPER!$AA466,".",IF(OPER!$AB466&lt;=HOUR(AE$7),MAX($Q371:AC371,0)+1,".")),","),IF(MAX($Q371:AC371,0)=OPER!$AA466,".",IF(OPER!$AB466&lt;=HOUR(AE$7),MAX($Q371:AC371,0)+1,".")))</f>
        <v>,</v>
      </c>
      <c r="AE371" s="269" t="str">
        <f>IF($E371=$E370,IF(AF370=".",IF(MAX($Q371:AD371,0)=OPER!$AA466,".",IF(OPER!$AB466&lt;=HOUR(AF$7),MAX($Q371:AD371,0)+1,".")),","),IF(MAX($Q371:AD371,0)=OPER!$AA466,".",IF(OPER!$AB466&lt;=HOUR(AF$7),MAX($Q371:AD371,0)+1,".")))</f>
        <v>,</v>
      </c>
      <c r="AF371" s="270" t="str">
        <f>IF($E371=$E370,IF(AG370=".",IF(MAX($Q371:AE371,0)=OPER!$AA466,".",IF(OPER!$AB466&lt;=HOUR(AG$7),MAX($Q371:AE371,0)+1,".")),","),IF(MAX($Q371:AE371,0)=OPER!$AA466,".",IF(OPER!$AB466&lt;=HOUR(AG$7),MAX($Q371:AE371,0)+1,".")))</f>
        <v>,</v>
      </c>
      <c r="AG371" s="271" t="str">
        <f>IF($E371=$E370,IF(AH370=".",IF(MAX($Q371:AF371,0)=OPER!$AA466,".",IF(OPER!$AB466&lt;=HOUR(AH$7),MAX($Q371:AF371,0)+1,".")),","),IF(MAX($Q371:AF371,0)=OPER!$AA466,".",IF(OPER!$AB466&lt;=HOUR(AH$7),MAX($Q371:AF371,0)+1,".")))</f>
        <v>,</v>
      </c>
      <c r="AH371" s="269" t="str">
        <f>IF($E371=$E370,IF(AI370=".",IF(MAX($Q371:AG371,0)=OPER!$AA466,".",IF(OPER!$AB466&lt;=HOUR(AI$7),MAX($Q371:AG371,0)+1,".")),","),IF(MAX($Q371:AG371,0)=OPER!$AA466,".",IF(OPER!$AB466&lt;=HOUR(AI$7),MAX($Q371:AG371,0)+1,".")))</f>
        <v>,</v>
      </c>
      <c r="AI371" s="269" t="str">
        <f>IF($E371=$E370,IF(AJ370=".",IF(MAX($Q371:AH371,0)=OPER!$AA466,".",IF(OPER!$AB466&lt;=HOUR(AJ$7),MAX($Q371:AH371,0)+1,".")),","),IF(MAX($Q371:AH371,0)=OPER!$AA466,".",IF(OPER!$AB466&lt;=HOUR(AJ$7),MAX($Q371:AH371,0)+1,".")))</f>
        <v>,</v>
      </c>
      <c r="AJ371" s="270" t="str">
        <f>IF($E371=$E370,IF(AK370=".",IF(MAX($Q371:AI371,0)=OPER!$AA466,".",IF(OPER!$AB466&lt;=HOUR(AK$7),MAX($Q371:AI371,0)+1,".")),","),IF(MAX($Q371:AI371,0)=OPER!$AA466,".",IF(OPER!$AB466&lt;=HOUR(AK$7),MAX($Q371:AI371,0)+1,".")))</f>
        <v>,</v>
      </c>
      <c r="AK371" s="271" t="str">
        <f>IF($E371=$E370,IF(AL370=".",IF(MAX($Q371:AJ371,0)=OPER!$AA466,".",IF(OPER!$AB466&lt;=HOUR(AL$7),MAX($Q371:AJ371,0)+1,".")),","),IF(MAX($Q371:AJ371,0)=OPER!$AA466,".",IF(OPER!$AB466&lt;=HOUR(AL$7),MAX($Q371:AJ371,0)+1,".")))</f>
        <v>,</v>
      </c>
      <c r="AL371" s="269" t="str">
        <f>IF($E371=$E370,IF(AM370=".",IF(MAX($Q371:AK371,0)=OPER!$AA466,".",IF(OPER!$AB466&lt;=HOUR(AM$7),MAX($Q371:AK371,0)+1,".")),","),IF(MAX($Q371:AK371,0)=OPER!$AA466,".",IF(OPER!$AB466&lt;=HOUR(AM$7),MAX($Q371:AK371,0)+1,".")))</f>
        <v>,</v>
      </c>
      <c r="AM371" s="269" t="str">
        <f>IF($E371=$E370,IF(AN370=".",IF(MAX($Q371:AL371,0)=OPER!$AA466,".",IF(OPER!$AB466&lt;=HOUR(AN$7),MAX($Q371:AL371,0)+1,".")),","),IF(MAX($Q371:AL371,0)=OPER!$AA466,".",IF(OPER!$AB466&lt;=HOUR(AN$7),MAX($Q371:AL371,0)+1,".")))</f>
        <v>,</v>
      </c>
      <c r="AN371" s="270" t="str">
        <f>IF($E371=$E370,IF(AO370=".",IF(MAX($Q371:AM371,0)=OPER!$AA466,".",IF(OPER!$AB466&lt;=HOUR(AO$7),MAX($Q371:AM371,0)+1,".")),","),IF(MAX($Q371:AM371,0)=OPER!$AA466,".",IF(OPER!$AB466&lt;=HOUR(AO$7),MAX($Q371:AM371,0)+1,".")))</f>
        <v>,</v>
      </c>
      <c r="AO371" s="271" t="str">
        <f>IF($E371=$E370,IF(AP370=".",IF(MAX($Q371:AN371,0)=OPER!$AA466,".",IF(OPER!$AB466&lt;=HOUR(AP$7),MAX($Q371:AN371,0)+1,".")),","),IF(MAX($Q371:AN371,0)=OPER!$AA466,".",IF(OPER!$AB466&lt;=HOUR(AP$7),MAX($Q371:AN371,0)+1,".")))</f>
        <v>,</v>
      </c>
      <c r="AP371" s="269" t="str">
        <f>IF($E371=$E370,IF(AQ370=".",IF(MAX($Q371:AO371,0)=OPER!$AA466,".",IF(OPER!$AB466&lt;=HOUR(AQ$7),MAX($Q371:AO371,0)+1,".")),","),IF(MAX($Q371:AO371,0)=OPER!$AA466,".",IF(OPER!$AB466&lt;=HOUR(AQ$7),MAX($Q371:AO371,0)+1,".")))</f>
        <v>,</v>
      </c>
      <c r="AQ371" s="269" t="str">
        <f>IF($E371=$E370,IF(AR370=".",IF(MAX($Q371:AP371,0)=OPER!$AA466,".",IF(OPER!$AB466&lt;=HOUR(AR$7),MAX($Q371:AP371,0)+1,".")),","),IF(MAX($Q371:AP371,0)=OPER!$AA466,".",IF(OPER!$AB466&lt;=HOUR(AR$7),MAX($Q371:AP371,0)+1,".")))</f>
        <v>,</v>
      </c>
      <c r="AR371" s="270" t="str">
        <f>IF($E371=$E370,IF(AS370=".",IF(MAX($Q371:AQ371,0)=OPER!$AA466,".",IF(OPER!$AB466&lt;=HOUR(AS$7),MAX($Q371:AQ371,0)+1,".")),","),IF(MAX($Q371:AQ371,0)=OPER!$AA466,".",IF(OPER!$AB466&lt;=HOUR(AS$7),MAX($Q371:AQ371,0)+1,".")))</f>
        <v>,</v>
      </c>
      <c r="AS371" s="271" t="str">
        <f>IF($E371=$E370,IF(AT370=".",IF(MAX($Q371:AR371,0)=OPER!$AA466,".",IF(OPER!$AB466&lt;=HOUR(AT$7),MAX($Q371:AR371,0)+1,".")),","),IF(MAX($Q371:AR371,0)=OPER!$AA466,".",IF(OPER!$AB466&lt;=HOUR(AT$7),MAX($Q371:AR371,0)+1,".")))</f>
        <v>,</v>
      </c>
      <c r="AT371" s="269" t="str">
        <f>IF($E371=$E370,IF(AU370=".",IF(MAX($Q371:AS371,0)=OPER!$AA466,".",IF(OPER!$AB466&lt;=HOUR(AU$7),MAX($Q371:AS371,0)+1,".")),","),IF(MAX($Q371:AS371,0)=OPER!$AA466,".",IF(OPER!$AB466&lt;=HOUR(AU$7),MAX($Q371:AS371,0)+1,".")))</f>
        <v>,</v>
      </c>
      <c r="AU371" s="269" t="str">
        <f>IF($E371=$E370,IF(AV370=".",IF(MAX($Q371:AT371,0)=OPER!$AA466,".",IF(OPER!$AB466&lt;=HOUR(AV$7),MAX($Q371:AT371,0)+1,".")),","),IF(MAX($Q371:AT371,0)=OPER!$AA466,".",IF(OPER!$AB466&lt;=HOUR(AV$7),MAX($Q371:AT371,0)+1,".")))</f>
        <v>,</v>
      </c>
      <c r="AV371" s="270" t="str">
        <f>IF($E371=$E370,IF(AW370=".",IF(MAX($Q371:AU371,0)=OPER!$AA466,".",IF(OPER!$AB466&lt;=HOUR(AW$7),MAX($Q371:AU371,0)+1,".")),","),IF(MAX($Q371:AU371,0)=OPER!$AA466,".",IF(OPER!$AB466&lt;=HOUR(AW$7),MAX($Q371:AU371,0)+1,".")))</f>
        <v>,</v>
      </c>
      <c r="AW371" s="271" t="str">
        <f>IF($E371=$E370,IF(AX370=".",IF(MAX($Q371:AV371,0)=OPER!$AA466,".",IF(OPER!$AB466&lt;=HOUR(AX$7),MAX($Q371:AV371,0)+1,".")),","),IF(MAX($Q371:AV371,0)=OPER!$AA466,".",IF(OPER!$AB466&lt;=HOUR(AX$7),MAX($Q371:AV371,0)+1,".")))</f>
        <v>,</v>
      </c>
      <c r="AX371" s="269" t="str">
        <f>IF($E371=$E370,IF(AY370=".",IF(MAX($Q371:AW371,0)=OPER!$AA466,".",IF(OPER!$AB466&lt;=HOUR(AY$7),MAX($Q371:AW371,0)+1,".")),","),IF(MAX($Q371:AW371,0)=OPER!$AA466,".",IF(OPER!$AB466&lt;=HOUR(AY$7),MAX($Q371:AW371,0)+1,".")))</f>
        <v>,</v>
      </c>
      <c r="AY371" s="269" t="str">
        <f>IF($E371=$E370,IF(AZ370=".",IF(MAX($Q371:AX371,0)=OPER!$AA466,".",IF(OPER!$AB466&lt;=HOUR(AZ$7),MAX($Q371:AX371,0)+1,".")),","),IF(MAX($Q371:AX371,0)=OPER!$AA466,".",IF(OPER!$AB466&lt;=HOUR(AZ$7),MAX($Q371:AX371,0)+1,".")))</f>
        <v>,</v>
      </c>
      <c r="AZ371" s="270" t="str">
        <f>IF($E371=$E370,IF(BA370=".",IF(MAX($Q371:AY371,0)=OPER!$AA466,".",IF(OPER!$AB466&lt;=HOUR(BA$7),MAX($Q371:AY371,0)+1,".")),","),IF(MAX($Q371:AY371,0)=OPER!$AA466,".",IF(OPER!$AB466&lt;=HOUR(BA$7),MAX($Q371:AY371,0)+1,".")))</f>
        <v>,</v>
      </c>
      <c r="BA371" s="30">
        <f>+OPER!AK365</f>
        <v>0</v>
      </c>
    </row>
    <row r="372" spans="1:53" ht="59.8" x14ac:dyDescent="0.2">
      <c r="A372" s="282" t="str">
        <f>IF(OPER!AF366=0,"",OPER!AF366)</f>
        <v/>
      </c>
      <c r="B372" s="109" t="str">
        <f>IF(OPER!V366=0,"",OPER!V366)</f>
        <v/>
      </c>
      <c r="C372" s="71" t="str">
        <f>IF(OPER!U366 = 0,"", OPER!U366)</f>
        <v/>
      </c>
      <c r="D372" s="30" t="str">
        <f t="shared" si="22"/>
        <v/>
      </c>
      <c r="E372" s="262" t="str">
        <f>IF(OPER!X366 = 0,"",OPER!X366)</f>
        <v/>
      </c>
      <c r="F372" s="262" t="str">
        <f>IF(OPER!I366 = 0,"",OPER!I366)</f>
        <v/>
      </c>
      <c r="G372" s="263" t="str">
        <f>IF(OPER!C366=0,"",OPER!C366)</f>
        <v/>
      </c>
      <c r="H372" s="30" t="str">
        <f>IF(OPER!R366 = 0,"",OPER!R366)</f>
        <v/>
      </c>
      <c r="I372" s="30" t="str">
        <f>IF(OPER!F366=0,"", OPER!F366)</f>
        <v/>
      </c>
      <c r="J372" s="108" t="str">
        <f>IF(OPER!G366=0,"",OPER!G366)</f>
        <v/>
      </c>
      <c r="K372" s="250">
        <f>+OPER!R366</f>
        <v>0</v>
      </c>
      <c r="L372" s="262">
        <f t="shared" si="23"/>
        <v>0</v>
      </c>
      <c r="M372" s="250">
        <f t="shared" si="24"/>
        <v>0</v>
      </c>
      <c r="N372" s="205" t="str">
        <f>IF(OPER!A366=0,"",OPER!A366)</f>
        <v/>
      </c>
      <c r="O372" s="73" t="str">
        <f>IF(OPER!AJ2222=0,"",OPER!AJ2222)</f>
        <v/>
      </c>
      <c r="P372" s="264" t="str">
        <f>IF(OPER!AH366="EJECUTADO","SI",IF(OPER!AH366="NO EJECUTADO","NO",""))</f>
        <v/>
      </c>
      <c r="Q372" s="264" t="str">
        <f>IF(OPER!AN366="EJECUTADO","SI",IF(OPER!AN366="NO EJECUTADO","NO",""))</f>
        <v/>
      </c>
      <c r="R372" s="221" t="str">
        <f>IFERROR(VLOOKUP(OPER!Z366,OPER!$AU$490:$AV$577,2,0),"NO ASIGNADO")</f>
        <v>NO ASIGNADO</v>
      </c>
      <c r="S372" s="6">
        <f>+OPER!AG366</f>
        <v>0</v>
      </c>
      <c r="T372" s="268" t="str">
        <f>IF($E372=$E371,IF(U371=".",IF(MAX($Q372:Q372,0)=OPER!$AA467,".",IF(OPER!$AB467&lt;=HOUR(U$7),MAX($Q372:Q372,0)+1,".")),","),IF(MAX($Q372:Q372,0)=OPER!$AA467,".",IF(OPER!$AB467&lt;=HOUR(U$7),MAX($Q372:Q372,0)+1,".")))</f>
        <v>,</v>
      </c>
      <c r="U372" s="269" t="str">
        <f>IF($E372=$E371,IF(V371=".",IF(MAX($Q372:T372,0)=OPER!$AA467,".",IF(OPER!$AB467&lt;=HOUR(V$7),MAX($Q372:T372,0)+1,".")),","),IF(MAX($Q372:T372,0)=OPER!$AA467,".",IF(OPER!$AB467&lt;=HOUR(V$7),MAX($Q372:T372,0)+1,".")))</f>
        <v>,</v>
      </c>
      <c r="V372" s="269" t="str">
        <f>IF($E372=$E371,IF(W371=".",IF(MAX($Q372:U372,0)=OPER!$AA467,".",IF(OPER!$AB467&lt;=HOUR(W$7),MAX($Q372:U372,0)+1,".")),","),IF(MAX($Q372:U372,0)=OPER!$AA467,".",IF(OPER!$AB467&lt;=HOUR(W$7),MAX($Q372:U372,0)+1,".")))</f>
        <v>,</v>
      </c>
      <c r="W372" s="269" t="str">
        <f>IF($E372=$E371,IF(X371=".",IF(MAX($Q372:V372,0)=OPER!$AA467,".",IF(OPER!$AB467&lt;=HOUR(X$7),MAX($Q372:V372,0)+1,".")),","),IF(MAX($Q372:V372,0)=OPER!$AA467,".",IF(OPER!$AB467&lt;=HOUR(X$7),MAX($Q372:V372,0)+1,".")))</f>
        <v>,</v>
      </c>
      <c r="X372" s="270" t="str">
        <f>IF($E372=$E371,IF(Y371=".",IF(MAX($Q372:W372,0)=OPER!$AA467,".",IF(OPER!$AB467&lt;=HOUR(Y$7),MAX($Q372:W372,0)+1,".")),","),IF(MAX($Q372:W372,0)=OPER!$AA467,".",IF(OPER!$AB467&lt;=HOUR(Y$7),MAX($Q372:W372,0)+1,".")))</f>
        <v>,</v>
      </c>
      <c r="Y372" s="271" t="str">
        <f>IF($E372=$E371,IF(Z371=".",IF(MAX($Q372:X372,0)=OPER!$AA467,".",IF(OPER!$AB467&lt;=HOUR(Z$7),MAX($Q372:X372,0)+1,".")),","),IF(MAX($Q372:X372,0)=OPER!$AA467,".",IF(OPER!$AB467&lt;=HOUR(Z$7),MAX($Q372:X372,0)+1,".")))</f>
        <v>,</v>
      </c>
      <c r="Z372" s="269" t="str">
        <f>IF($E372=$E371,IF(AA371=".",IF(MAX($Q372:Y372,0)=OPER!$AA467,".",IF(OPER!$AB467&lt;=HOUR(AA$7),MAX($Q372:Y372,0)+1,".")),","),IF(MAX($Q372:Y372,0)=OPER!$AA467,".",IF(OPER!$AB467&lt;=HOUR(AA$7),MAX($Q372:Y372,0)+1,".")))</f>
        <v>,</v>
      </c>
      <c r="AA372" s="269" t="str">
        <f>IF($E372=$E371,IF(AB371=".",IF(MAX($Q372:Z372,0)=OPER!$AA467,".",IF(OPER!$AB467&lt;=HOUR(AB$7),MAX($Q372:Z372,0)+1,".")),","),IF(MAX($Q372:Z372,0)=OPER!$AA467,".",IF(OPER!$AB467&lt;=HOUR(AB$7),MAX($Q372:Z372,0)+1,".")))</f>
        <v>,</v>
      </c>
      <c r="AB372" s="270" t="str">
        <f>IF($E372=$E371,IF(AC371=".",IF(MAX($Q372:AA372,0)=OPER!$AA467,".",IF(OPER!$AB467&lt;=HOUR(AC$7),MAX($Q372:AA372,0)+1,".")),","),IF(MAX($Q372:AA372,0)=OPER!$AA467,".",IF(OPER!$AB467&lt;=HOUR(AC$7),MAX($Q372:AA372,0)+1,".")))</f>
        <v>,</v>
      </c>
      <c r="AC372" s="271" t="str">
        <f>IF($E372=$E371,IF(AD371=".",IF(MAX($Q372:AB372,0)=OPER!$AA467,".",IF(OPER!$AB467&lt;=HOUR(AD$7),MAX($Q372:AB372,0)+1,".")),","),IF(MAX($Q372:AB372,0)=OPER!$AA467,".",IF(OPER!$AB467&lt;=HOUR(AD$7),MAX($Q372:AB372,0)+1,".")))</f>
        <v>,</v>
      </c>
      <c r="AD372" s="269" t="str">
        <f>IF($E372=$E371,IF(AE371=".",IF(MAX($Q372:AC372,0)=OPER!$AA467,".",IF(OPER!$AB467&lt;=HOUR(AE$7),MAX($Q372:AC372,0)+1,".")),","),IF(MAX($Q372:AC372,0)=OPER!$AA467,".",IF(OPER!$AB467&lt;=HOUR(AE$7),MAX($Q372:AC372,0)+1,".")))</f>
        <v>,</v>
      </c>
      <c r="AE372" s="269" t="str">
        <f>IF($E372=$E371,IF(AF371=".",IF(MAX($Q372:AD372,0)=OPER!$AA467,".",IF(OPER!$AB467&lt;=HOUR(AF$7),MAX($Q372:AD372,0)+1,".")),","),IF(MAX($Q372:AD372,0)=OPER!$AA467,".",IF(OPER!$AB467&lt;=HOUR(AF$7),MAX($Q372:AD372,0)+1,".")))</f>
        <v>,</v>
      </c>
      <c r="AF372" s="270" t="str">
        <f>IF($E372=$E371,IF(AG371=".",IF(MAX($Q372:AE372,0)=OPER!$AA467,".",IF(OPER!$AB467&lt;=HOUR(AG$7),MAX($Q372:AE372,0)+1,".")),","),IF(MAX($Q372:AE372,0)=OPER!$AA467,".",IF(OPER!$AB467&lt;=HOUR(AG$7),MAX($Q372:AE372,0)+1,".")))</f>
        <v>,</v>
      </c>
      <c r="AG372" s="271" t="str">
        <f>IF($E372=$E371,IF(AH371=".",IF(MAX($Q372:AF372,0)=OPER!$AA467,".",IF(OPER!$AB467&lt;=HOUR(AH$7),MAX($Q372:AF372,0)+1,".")),","),IF(MAX($Q372:AF372,0)=OPER!$AA467,".",IF(OPER!$AB467&lt;=HOUR(AH$7),MAX($Q372:AF372,0)+1,".")))</f>
        <v>,</v>
      </c>
      <c r="AH372" s="269" t="str">
        <f>IF($E372=$E371,IF(AI371=".",IF(MAX($Q372:AG372,0)=OPER!$AA467,".",IF(OPER!$AB467&lt;=HOUR(AI$7),MAX($Q372:AG372,0)+1,".")),","),IF(MAX($Q372:AG372,0)=OPER!$AA467,".",IF(OPER!$AB467&lt;=HOUR(AI$7),MAX($Q372:AG372,0)+1,".")))</f>
        <v>,</v>
      </c>
      <c r="AI372" s="269" t="str">
        <f>IF($E372=$E371,IF(AJ371=".",IF(MAX($Q372:AH372,0)=OPER!$AA467,".",IF(OPER!$AB467&lt;=HOUR(AJ$7),MAX($Q372:AH372,0)+1,".")),","),IF(MAX($Q372:AH372,0)=OPER!$AA467,".",IF(OPER!$AB467&lt;=HOUR(AJ$7),MAX($Q372:AH372,0)+1,".")))</f>
        <v>,</v>
      </c>
      <c r="AJ372" s="270" t="str">
        <f>IF($E372=$E371,IF(AK371=".",IF(MAX($Q372:AI372,0)=OPER!$AA467,".",IF(OPER!$AB467&lt;=HOUR(AK$7),MAX($Q372:AI372,0)+1,".")),","),IF(MAX($Q372:AI372,0)=OPER!$AA467,".",IF(OPER!$AB467&lt;=HOUR(AK$7),MAX($Q372:AI372,0)+1,".")))</f>
        <v>,</v>
      </c>
      <c r="AK372" s="271" t="str">
        <f>IF($E372=$E371,IF(AL371=".",IF(MAX($Q372:AJ372,0)=OPER!$AA467,".",IF(OPER!$AB467&lt;=HOUR(AL$7),MAX($Q372:AJ372,0)+1,".")),","),IF(MAX($Q372:AJ372,0)=OPER!$AA467,".",IF(OPER!$AB467&lt;=HOUR(AL$7),MAX($Q372:AJ372,0)+1,".")))</f>
        <v>,</v>
      </c>
      <c r="AL372" s="269" t="str">
        <f>IF($E372=$E371,IF(AM371=".",IF(MAX($Q372:AK372,0)=OPER!$AA467,".",IF(OPER!$AB467&lt;=HOUR(AM$7),MAX($Q372:AK372,0)+1,".")),","),IF(MAX($Q372:AK372,0)=OPER!$AA467,".",IF(OPER!$AB467&lt;=HOUR(AM$7),MAX($Q372:AK372,0)+1,".")))</f>
        <v>,</v>
      </c>
      <c r="AM372" s="269" t="str">
        <f>IF($E372=$E371,IF(AN371=".",IF(MAX($Q372:AL372,0)=OPER!$AA467,".",IF(OPER!$AB467&lt;=HOUR(AN$7),MAX($Q372:AL372,0)+1,".")),","),IF(MAX($Q372:AL372,0)=OPER!$AA467,".",IF(OPER!$AB467&lt;=HOUR(AN$7),MAX($Q372:AL372,0)+1,".")))</f>
        <v>,</v>
      </c>
      <c r="AN372" s="270" t="str">
        <f>IF($E372=$E371,IF(AO371=".",IF(MAX($Q372:AM372,0)=OPER!$AA467,".",IF(OPER!$AB467&lt;=HOUR(AO$7),MAX($Q372:AM372,0)+1,".")),","),IF(MAX($Q372:AM372,0)=OPER!$AA467,".",IF(OPER!$AB467&lt;=HOUR(AO$7),MAX($Q372:AM372,0)+1,".")))</f>
        <v>,</v>
      </c>
      <c r="AO372" s="271" t="str">
        <f>IF($E372=$E371,IF(AP371=".",IF(MAX($Q372:AN372,0)=OPER!$AA467,".",IF(OPER!$AB467&lt;=HOUR(AP$7),MAX($Q372:AN372,0)+1,".")),","),IF(MAX($Q372:AN372,0)=OPER!$AA467,".",IF(OPER!$AB467&lt;=HOUR(AP$7),MAX($Q372:AN372,0)+1,".")))</f>
        <v>,</v>
      </c>
      <c r="AP372" s="269" t="str">
        <f>IF($E372=$E371,IF(AQ371=".",IF(MAX($Q372:AO372,0)=OPER!$AA467,".",IF(OPER!$AB467&lt;=HOUR(AQ$7),MAX($Q372:AO372,0)+1,".")),","),IF(MAX($Q372:AO372,0)=OPER!$AA467,".",IF(OPER!$AB467&lt;=HOUR(AQ$7),MAX($Q372:AO372,0)+1,".")))</f>
        <v>,</v>
      </c>
      <c r="AQ372" s="269" t="str">
        <f>IF($E372=$E371,IF(AR371=".",IF(MAX($Q372:AP372,0)=OPER!$AA467,".",IF(OPER!$AB467&lt;=HOUR(AR$7),MAX($Q372:AP372,0)+1,".")),","),IF(MAX($Q372:AP372,0)=OPER!$AA467,".",IF(OPER!$AB467&lt;=HOUR(AR$7),MAX($Q372:AP372,0)+1,".")))</f>
        <v>,</v>
      </c>
      <c r="AR372" s="270" t="str">
        <f>IF($E372=$E371,IF(AS371=".",IF(MAX($Q372:AQ372,0)=OPER!$AA467,".",IF(OPER!$AB467&lt;=HOUR(AS$7),MAX($Q372:AQ372,0)+1,".")),","),IF(MAX($Q372:AQ372,0)=OPER!$AA467,".",IF(OPER!$AB467&lt;=HOUR(AS$7),MAX($Q372:AQ372,0)+1,".")))</f>
        <v>,</v>
      </c>
      <c r="AS372" s="271" t="str">
        <f>IF($E372=$E371,IF(AT371=".",IF(MAX($Q372:AR372,0)=OPER!$AA467,".",IF(OPER!$AB467&lt;=HOUR(AT$7),MAX($Q372:AR372,0)+1,".")),","),IF(MAX($Q372:AR372,0)=OPER!$AA467,".",IF(OPER!$AB467&lt;=HOUR(AT$7),MAX($Q372:AR372,0)+1,".")))</f>
        <v>,</v>
      </c>
      <c r="AT372" s="269" t="str">
        <f>IF($E372=$E371,IF(AU371=".",IF(MAX($Q372:AS372,0)=OPER!$AA467,".",IF(OPER!$AB467&lt;=HOUR(AU$7),MAX($Q372:AS372,0)+1,".")),","),IF(MAX($Q372:AS372,0)=OPER!$AA467,".",IF(OPER!$AB467&lt;=HOUR(AU$7),MAX($Q372:AS372,0)+1,".")))</f>
        <v>,</v>
      </c>
      <c r="AU372" s="269" t="str">
        <f>IF($E372=$E371,IF(AV371=".",IF(MAX($Q372:AT372,0)=OPER!$AA467,".",IF(OPER!$AB467&lt;=HOUR(AV$7),MAX($Q372:AT372,0)+1,".")),","),IF(MAX($Q372:AT372,0)=OPER!$AA467,".",IF(OPER!$AB467&lt;=HOUR(AV$7),MAX($Q372:AT372,0)+1,".")))</f>
        <v>,</v>
      </c>
      <c r="AV372" s="270" t="str">
        <f>IF($E372=$E371,IF(AW371=".",IF(MAX($Q372:AU372,0)=OPER!$AA467,".",IF(OPER!$AB467&lt;=HOUR(AW$7),MAX($Q372:AU372,0)+1,".")),","),IF(MAX($Q372:AU372,0)=OPER!$AA467,".",IF(OPER!$AB467&lt;=HOUR(AW$7),MAX($Q372:AU372,0)+1,".")))</f>
        <v>,</v>
      </c>
      <c r="AW372" s="271" t="str">
        <f>IF($E372=$E371,IF(AX371=".",IF(MAX($Q372:AV372,0)=OPER!$AA467,".",IF(OPER!$AB467&lt;=HOUR(AX$7),MAX($Q372:AV372,0)+1,".")),","),IF(MAX($Q372:AV372,0)=OPER!$AA467,".",IF(OPER!$AB467&lt;=HOUR(AX$7),MAX($Q372:AV372,0)+1,".")))</f>
        <v>,</v>
      </c>
      <c r="AX372" s="269" t="str">
        <f>IF($E372=$E371,IF(AY371=".",IF(MAX($Q372:AW372,0)=OPER!$AA467,".",IF(OPER!$AB467&lt;=HOUR(AY$7),MAX($Q372:AW372,0)+1,".")),","),IF(MAX($Q372:AW372,0)=OPER!$AA467,".",IF(OPER!$AB467&lt;=HOUR(AY$7),MAX($Q372:AW372,0)+1,".")))</f>
        <v>,</v>
      </c>
      <c r="AY372" s="269" t="str">
        <f>IF($E372=$E371,IF(AZ371=".",IF(MAX($Q372:AX372,0)=OPER!$AA467,".",IF(OPER!$AB467&lt;=HOUR(AZ$7),MAX($Q372:AX372,0)+1,".")),","),IF(MAX($Q372:AX372,0)=OPER!$AA467,".",IF(OPER!$AB467&lt;=HOUR(AZ$7),MAX($Q372:AX372,0)+1,".")))</f>
        <v>,</v>
      </c>
      <c r="AZ372" s="270" t="str">
        <f>IF($E372=$E371,IF(BA371=".",IF(MAX($Q372:AY372,0)=OPER!$AA467,".",IF(OPER!$AB467&lt;=HOUR(BA$7),MAX($Q372:AY372,0)+1,".")),","),IF(MAX($Q372:AY372,0)=OPER!$AA467,".",IF(OPER!$AB467&lt;=HOUR(BA$7),MAX($Q372:AY372,0)+1,".")))</f>
        <v>,</v>
      </c>
      <c r="BA372" s="30">
        <f>+OPER!AK366</f>
        <v>0</v>
      </c>
    </row>
    <row r="373" spans="1:53" ht="59.8" x14ac:dyDescent="0.2">
      <c r="A373" s="282" t="str">
        <f>IF(OPER!AF367=0,"",OPER!AF367)</f>
        <v/>
      </c>
      <c r="B373" s="109" t="str">
        <f>IF(OPER!V367=0,"",OPER!V367)</f>
        <v/>
      </c>
      <c r="C373" s="71" t="str">
        <f>IF(OPER!U367 = 0,"", OPER!U367)</f>
        <v/>
      </c>
      <c r="D373" s="30" t="str">
        <f t="shared" si="22"/>
        <v/>
      </c>
      <c r="E373" s="262" t="str">
        <f>IF(OPER!X367 = 0,"",OPER!X367)</f>
        <v/>
      </c>
      <c r="F373" s="262" t="str">
        <f>IF(OPER!I367 = 0,"",OPER!I367)</f>
        <v/>
      </c>
      <c r="G373" s="263" t="str">
        <f>IF(OPER!C367=0,"",OPER!C367)</f>
        <v/>
      </c>
      <c r="H373" s="30" t="str">
        <f>IF(OPER!R367 = 0,"",OPER!R367)</f>
        <v/>
      </c>
      <c r="I373" s="30" t="str">
        <f>IF(OPER!F367=0,"", OPER!F367)</f>
        <v/>
      </c>
      <c r="J373" s="108" t="str">
        <f>IF(OPER!G367=0,"",OPER!G367)</f>
        <v/>
      </c>
      <c r="K373" s="250">
        <f>+OPER!R367</f>
        <v>0</v>
      </c>
      <c r="L373" s="262">
        <f t="shared" si="23"/>
        <v>0</v>
      </c>
      <c r="M373" s="250">
        <f t="shared" si="24"/>
        <v>0</v>
      </c>
      <c r="N373" s="205" t="str">
        <f>IF(OPER!A367=0,"",OPER!A367)</f>
        <v/>
      </c>
      <c r="O373" s="73" t="str">
        <f>IF(OPER!AJ2223=0,"",OPER!AJ2223)</f>
        <v/>
      </c>
      <c r="P373" s="264" t="str">
        <f>IF(OPER!AH367="EJECUTADO","SI",IF(OPER!AH367="NO EJECUTADO","NO",""))</f>
        <v/>
      </c>
      <c r="Q373" s="264" t="str">
        <f>IF(OPER!AN367="EJECUTADO","SI",IF(OPER!AN367="NO EJECUTADO","NO",""))</f>
        <v/>
      </c>
      <c r="R373" s="221" t="str">
        <f>IFERROR(VLOOKUP(OPER!Z367,OPER!$AU$490:$AV$577,2,0),"NO ASIGNADO")</f>
        <v>NO ASIGNADO</v>
      </c>
      <c r="S373" s="6">
        <f>+OPER!AG367</f>
        <v>0</v>
      </c>
      <c r="T373" s="268" t="str">
        <f>IF($E373=$E372,IF(U372=".",IF(MAX($Q373:Q373,0)=OPER!$AA468,".",IF(OPER!$AB468&lt;=HOUR(U$7),MAX($Q373:Q373,0)+1,".")),","),IF(MAX($Q373:Q373,0)=OPER!$AA468,".",IF(OPER!$AB468&lt;=HOUR(U$7),MAX($Q373:Q373,0)+1,".")))</f>
        <v>,</v>
      </c>
      <c r="U373" s="269" t="str">
        <f>IF($E373=$E372,IF(V372=".",IF(MAX($Q373:T373,0)=OPER!$AA468,".",IF(OPER!$AB468&lt;=HOUR(V$7),MAX($Q373:T373,0)+1,".")),","),IF(MAX($Q373:T373,0)=OPER!$AA468,".",IF(OPER!$AB468&lt;=HOUR(V$7),MAX($Q373:T373,0)+1,".")))</f>
        <v>,</v>
      </c>
      <c r="V373" s="269" t="str">
        <f>IF($E373=$E372,IF(W372=".",IF(MAX($Q373:U373,0)=OPER!$AA468,".",IF(OPER!$AB468&lt;=HOUR(W$7),MAX($Q373:U373,0)+1,".")),","),IF(MAX($Q373:U373,0)=OPER!$AA468,".",IF(OPER!$AB468&lt;=HOUR(W$7),MAX($Q373:U373,0)+1,".")))</f>
        <v>,</v>
      </c>
      <c r="W373" s="269" t="str">
        <f>IF($E373=$E372,IF(X372=".",IF(MAX($Q373:V373,0)=OPER!$AA468,".",IF(OPER!$AB468&lt;=HOUR(X$7),MAX($Q373:V373,0)+1,".")),","),IF(MAX($Q373:V373,0)=OPER!$AA468,".",IF(OPER!$AB468&lt;=HOUR(X$7),MAX($Q373:V373,0)+1,".")))</f>
        <v>,</v>
      </c>
      <c r="X373" s="270" t="str">
        <f>IF($E373=$E372,IF(Y372=".",IF(MAX($Q373:W373,0)=OPER!$AA468,".",IF(OPER!$AB468&lt;=HOUR(Y$7),MAX($Q373:W373,0)+1,".")),","),IF(MAX($Q373:W373,0)=OPER!$AA468,".",IF(OPER!$AB468&lt;=HOUR(Y$7),MAX($Q373:W373,0)+1,".")))</f>
        <v>,</v>
      </c>
      <c r="Y373" s="271" t="str">
        <f>IF($E373=$E372,IF(Z372=".",IF(MAX($Q373:X373,0)=OPER!$AA468,".",IF(OPER!$AB468&lt;=HOUR(Z$7),MAX($Q373:X373,0)+1,".")),","),IF(MAX($Q373:X373,0)=OPER!$AA468,".",IF(OPER!$AB468&lt;=HOUR(Z$7),MAX($Q373:X373,0)+1,".")))</f>
        <v>,</v>
      </c>
      <c r="Z373" s="269" t="str">
        <f>IF($E373=$E372,IF(AA372=".",IF(MAX($Q373:Y373,0)=OPER!$AA468,".",IF(OPER!$AB468&lt;=HOUR(AA$7),MAX($Q373:Y373,0)+1,".")),","),IF(MAX($Q373:Y373,0)=OPER!$AA468,".",IF(OPER!$AB468&lt;=HOUR(AA$7),MAX($Q373:Y373,0)+1,".")))</f>
        <v>,</v>
      </c>
      <c r="AA373" s="269" t="str">
        <f>IF($E373=$E372,IF(AB372=".",IF(MAX($Q373:Z373,0)=OPER!$AA468,".",IF(OPER!$AB468&lt;=HOUR(AB$7),MAX($Q373:Z373,0)+1,".")),","),IF(MAX($Q373:Z373,0)=OPER!$AA468,".",IF(OPER!$AB468&lt;=HOUR(AB$7),MAX($Q373:Z373,0)+1,".")))</f>
        <v>,</v>
      </c>
      <c r="AB373" s="270" t="str">
        <f>IF($E373=$E372,IF(AC372=".",IF(MAX($Q373:AA373,0)=OPER!$AA468,".",IF(OPER!$AB468&lt;=HOUR(AC$7),MAX($Q373:AA373,0)+1,".")),","),IF(MAX($Q373:AA373,0)=OPER!$AA468,".",IF(OPER!$AB468&lt;=HOUR(AC$7),MAX($Q373:AA373,0)+1,".")))</f>
        <v>,</v>
      </c>
      <c r="AC373" s="271" t="str">
        <f>IF($E373=$E372,IF(AD372=".",IF(MAX($Q373:AB373,0)=OPER!$AA468,".",IF(OPER!$AB468&lt;=HOUR(AD$7),MAX($Q373:AB373,0)+1,".")),","),IF(MAX($Q373:AB373,0)=OPER!$AA468,".",IF(OPER!$AB468&lt;=HOUR(AD$7),MAX($Q373:AB373,0)+1,".")))</f>
        <v>,</v>
      </c>
      <c r="AD373" s="269" t="str">
        <f>IF($E373=$E372,IF(AE372=".",IF(MAX($Q373:AC373,0)=OPER!$AA468,".",IF(OPER!$AB468&lt;=HOUR(AE$7),MAX($Q373:AC373,0)+1,".")),","),IF(MAX($Q373:AC373,0)=OPER!$AA468,".",IF(OPER!$AB468&lt;=HOUR(AE$7),MAX($Q373:AC373,0)+1,".")))</f>
        <v>,</v>
      </c>
      <c r="AE373" s="269" t="str">
        <f>IF($E373=$E372,IF(AF372=".",IF(MAX($Q373:AD373,0)=OPER!$AA468,".",IF(OPER!$AB468&lt;=HOUR(AF$7),MAX($Q373:AD373,0)+1,".")),","),IF(MAX($Q373:AD373,0)=OPER!$AA468,".",IF(OPER!$AB468&lt;=HOUR(AF$7),MAX($Q373:AD373,0)+1,".")))</f>
        <v>,</v>
      </c>
      <c r="AF373" s="270" t="str">
        <f>IF($E373=$E372,IF(AG372=".",IF(MAX($Q373:AE373,0)=OPER!$AA468,".",IF(OPER!$AB468&lt;=HOUR(AG$7),MAX($Q373:AE373,0)+1,".")),","),IF(MAX($Q373:AE373,0)=OPER!$AA468,".",IF(OPER!$AB468&lt;=HOUR(AG$7),MAX($Q373:AE373,0)+1,".")))</f>
        <v>,</v>
      </c>
      <c r="AG373" s="271" t="str">
        <f>IF($E373=$E372,IF(AH372=".",IF(MAX($Q373:AF373,0)=OPER!$AA468,".",IF(OPER!$AB468&lt;=HOUR(AH$7),MAX($Q373:AF373,0)+1,".")),","),IF(MAX($Q373:AF373,0)=OPER!$AA468,".",IF(OPER!$AB468&lt;=HOUR(AH$7),MAX($Q373:AF373,0)+1,".")))</f>
        <v>,</v>
      </c>
      <c r="AH373" s="269" t="str">
        <f>IF($E373=$E372,IF(AI372=".",IF(MAX($Q373:AG373,0)=OPER!$AA468,".",IF(OPER!$AB468&lt;=HOUR(AI$7),MAX($Q373:AG373,0)+1,".")),","),IF(MAX($Q373:AG373,0)=OPER!$AA468,".",IF(OPER!$AB468&lt;=HOUR(AI$7),MAX($Q373:AG373,0)+1,".")))</f>
        <v>,</v>
      </c>
      <c r="AI373" s="269" t="str">
        <f>IF($E373=$E372,IF(AJ372=".",IF(MAX($Q373:AH373,0)=OPER!$AA468,".",IF(OPER!$AB468&lt;=HOUR(AJ$7),MAX($Q373:AH373,0)+1,".")),","),IF(MAX($Q373:AH373,0)=OPER!$AA468,".",IF(OPER!$AB468&lt;=HOUR(AJ$7),MAX($Q373:AH373,0)+1,".")))</f>
        <v>,</v>
      </c>
      <c r="AJ373" s="270" t="str">
        <f>IF($E373=$E372,IF(AK372=".",IF(MAX($Q373:AI373,0)=OPER!$AA468,".",IF(OPER!$AB468&lt;=HOUR(AK$7),MAX($Q373:AI373,0)+1,".")),","),IF(MAX($Q373:AI373,0)=OPER!$AA468,".",IF(OPER!$AB468&lt;=HOUR(AK$7),MAX($Q373:AI373,0)+1,".")))</f>
        <v>,</v>
      </c>
      <c r="AK373" s="271" t="str">
        <f>IF($E373=$E372,IF(AL372=".",IF(MAX($Q373:AJ373,0)=OPER!$AA468,".",IF(OPER!$AB468&lt;=HOUR(AL$7),MAX($Q373:AJ373,0)+1,".")),","),IF(MAX($Q373:AJ373,0)=OPER!$AA468,".",IF(OPER!$AB468&lt;=HOUR(AL$7),MAX($Q373:AJ373,0)+1,".")))</f>
        <v>,</v>
      </c>
      <c r="AL373" s="269" t="str">
        <f>IF($E373=$E372,IF(AM372=".",IF(MAX($Q373:AK373,0)=OPER!$AA468,".",IF(OPER!$AB468&lt;=HOUR(AM$7),MAX($Q373:AK373,0)+1,".")),","),IF(MAX($Q373:AK373,0)=OPER!$AA468,".",IF(OPER!$AB468&lt;=HOUR(AM$7),MAX($Q373:AK373,0)+1,".")))</f>
        <v>,</v>
      </c>
      <c r="AM373" s="269" t="str">
        <f>IF($E373=$E372,IF(AN372=".",IF(MAX($Q373:AL373,0)=OPER!$AA468,".",IF(OPER!$AB468&lt;=HOUR(AN$7),MAX($Q373:AL373,0)+1,".")),","),IF(MAX($Q373:AL373,0)=OPER!$AA468,".",IF(OPER!$AB468&lt;=HOUR(AN$7),MAX($Q373:AL373,0)+1,".")))</f>
        <v>,</v>
      </c>
      <c r="AN373" s="270" t="str">
        <f>IF($E373=$E372,IF(AO372=".",IF(MAX($Q373:AM373,0)=OPER!$AA468,".",IF(OPER!$AB468&lt;=HOUR(AO$7),MAX($Q373:AM373,0)+1,".")),","),IF(MAX($Q373:AM373,0)=OPER!$AA468,".",IF(OPER!$AB468&lt;=HOUR(AO$7),MAX($Q373:AM373,0)+1,".")))</f>
        <v>,</v>
      </c>
      <c r="AO373" s="271" t="str">
        <f>IF($E373=$E372,IF(AP372=".",IF(MAX($Q373:AN373,0)=OPER!$AA468,".",IF(OPER!$AB468&lt;=HOUR(AP$7),MAX($Q373:AN373,0)+1,".")),","),IF(MAX($Q373:AN373,0)=OPER!$AA468,".",IF(OPER!$AB468&lt;=HOUR(AP$7),MAX($Q373:AN373,0)+1,".")))</f>
        <v>,</v>
      </c>
      <c r="AP373" s="269" t="str">
        <f>IF($E373=$E372,IF(AQ372=".",IF(MAX($Q373:AO373,0)=OPER!$AA468,".",IF(OPER!$AB468&lt;=HOUR(AQ$7),MAX($Q373:AO373,0)+1,".")),","),IF(MAX($Q373:AO373,0)=OPER!$AA468,".",IF(OPER!$AB468&lt;=HOUR(AQ$7),MAX($Q373:AO373,0)+1,".")))</f>
        <v>,</v>
      </c>
      <c r="AQ373" s="269" t="str">
        <f>IF($E373=$E372,IF(AR372=".",IF(MAX($Q373:AP373,0)=OPER!$AA468,".",IF(OPER!$AB468&lt;=HOUR(AR$7),MAX($Q373:AP373,0)+1,".")),","),IF(MAX($Q373:AP373,0)=OPER!$AA468,".",IF(OPER!$AB468&lt;=HOUR(AR$7),MAX($Q373:AP373,0)+1,".")))</f>
        <v>,</v>
      </c>
      <c r="AR373" s="270" t="str">
        <f>IF($E373=$E372,IF(AS372=".",IF(MAX($Q373:AQ373,0)=OPER!$AA468,".",IF(OPER!$AB468&lt;=HOUR(AS$7),MAX($Q373:AQ373,0)+1,".")),","),IF(MAX($Q373:AQ373,0)=OPER!$AA468,".",IF(OPER!$AB468&lt;=HOUR(AS$7),MAX($Q373:AQ373,0)+1,".")))</f>
        <v>,</v>
      </c>
      <c r="AS373" s="271" t="str">
        <f>IF($E373=$E372,IF(AT372=".",IF(MAX($Q373:AR373,0)=OPER!$AA468,".",IF(OPER!$AB468&lt;=HOUR(AT$7),MAX($Q373:AR373,0)+1,".")),","),IF(MAX($Q373:AR373,0)=OPER!$AA468,".",IF(OPER!$AB468&lt;=HOUR(AT$7),MAX($Q373:AR373,0)+1,".")))</f>
        <v>,</v>
      </c>
      <c r="AT373" s="269" t="str">
        <f>IF($E373=$E372,IF(AU372=".",IF(MAX($Q373:AS373,0)=OPER!$AA468,".",IF(OPER!$AB468&lt;=HOUR(AU$7),MAX($Q373:AS373,0)+1,".")),","),IF(MAX($Q373:AS373,0)=OPER!$AA468,".",IF(OPER!$AB468&lt;=HOUR(AU$7),MAX($Q373:AS373,0)+1,".")))</f>
        <v>,</v>
      </c>
      <c r="AU373" s="269" t="str">
        <f>IF($E373=$E372,IF(AV372=".",IF(MAX($Q373:AT373,0)=OPER!$AA468,".",IF(OPER!$AB468&lt;=HOUR(AV$7),MAX($Q373:AT373,0)+1,".")),","),IF(MAX($Q373:AT373,0)=OPER!$AA468,".",IF(OPER!$AB468&lt;=HOUR(AV$7),MAX($Q373:AT373,0)+1,".")))</f>
        <v>,</v>
      </c>
      <c r="AV373" s="270" t="str">
        <f>IF($E373=$E372,IF(AW372=".",IF(MAX($Q373:AU373,0)=OPER!$AA468,".",IF(OPER!$AB468&lt;=HOUR(AW$7),MAX($Q373:AU373,0)+1,".")),","),IF(MAX($Q373:AU373,0)=OPER!$AA468,".",IF(OPER!$AB468&lt;=HOUR(AW$7),MAX($Q373:AU373,0)+1,".")))</f>
        <v>,</v>
      </c>
      <c r="AW373" s="271" t="str">
        <f>IF($E373=$E372,IF(AX372=".",IF(MAX($Q373:AV373,0)=OPER!$AA468,".",IF(OPER!$AB468&lt;=HOUR(AX$7),MAX($Q373:AV373,0)+1,".")),","),IF(MAX($Q373:AV373,0)=OPER!$AA468,".",IF(OPER!$AB468&lt;=HOUR(AX$7),MAX($Q373:AV373,0)+1,".")))</f>
        <v>,</v>
      </c>
      <c r="AX373" s="269" t="str">
        <f>IF($E373=$E372,IF(AY372=".",IF(MAX($Q373:AW373,0)=OPER!$AA468,".",IF(OPER!$AB468&lt;=HOUR(AY$7),MAX($Q373:AW373,0)+1,".")),","),IF(MAX($Q373:AW373,0)=OPER!$AA468,".",IF(OPER!$AB468&lt;=HOUR(AY$7),MAX($Q373:AW373,0)+1,".")))</f>
        <v>,</v>
      </c>
      <c r="AY373" s="269" t="str">
        <f>IF($E373=$E372,IF(AZ372=".",IF(MAX($Q373:AX373,0)=OPER!$AA468,".",IF(OPER!$AB468&lt;=HOUR(AZ$7),MAX($Q373:AX373,0)+1,".")),","),IF(MAX($Q373:AX373,0)=OPER!$AA468,".",IF(OPER!$AB468&lt;=HOUR(AZ$7),MAX($Q373:AX373,0)+1,".")))</f>
        <v>,</v>
      </c>
      <c r="AZ373" s="270" t="str">
        <f>IF($E373=$E372,IF(BA372=".",IF(MAX($Q373:AY373,0)=OPER!$AA468,".",IF(OPER!$AB468&lt;=HOUR(BA$7),MAX($Q373:AY373,0)+1,".")),","),IF(MAX($Q373:AY373,0)=OPER!$AA468,".",IF(OPER!$AB468&lt;=HOUR(BA$7),MAX($Q373:AY373,0)+1,".")))</f>
        <v>,</v>
      </c>
      <c r="BA373" s="30">
        <f>+OPER!AK367</f>
        <v>0</v>
      </c>
    </row>
    <row r="374" spans="1:53" ht="59.8" x14ac:dyDescent="0.2">
      <c r="A374" s="282" t="str">
        <f>IF(OPER!AF368=0,"",OPER!AF368)</f>
        <v/>
      </c>
      <c r="B374" s="109" t="str">
        <f>IF(OPER!V368=0,"",OPER!V368)</f>
        <v/>
      </c>
      <c r="C374" s="71" t="str">
        <f>IF(OPER!U368 = 0,"", OPER!U368)</f>
        <v/>
      </c>
      <c r="D374" s="30" t="str">
        <f t="shared" si="22"/>
        <v/>
      </c>
      <c r="E374" s="262" t="str">
        <f>IF(OPER!X368 = 0,"",OPER!X368)</f>
        <v/>
      </c>
      <c r="F374" s="262" t="str">
        <f>IF(OPER!I368 = 0,"",OPER!I368)</f>
        <v/>
      </c>
      <c r="G374" s="263" t="str">
        <f>IF(OPER!C368=0,"",OPER!C368)</f>
        <v/>
      </c>
      <c r="H374" s="30" t="str">
        <f>IF(OPER!R368 = 0,"",OPER!R368)</f>
        <v/>
      </c>
      <c r="I374" s="30" t="str">
        <f>IF(OPER!F368=0,"", OPER!F368)</f>
        <v/>
      </c>
      <c r="J374" s="108" t="str">
        <f>IF(OPER!G368=0,"",OPER!G368)</f>
        <v/>
      </c>
      <c r="K374" s="250">
        <f>+OPER!R368</f>
        <v>0</v>
      </c>
      <c r="L374" s="262">
        <f t="shared" si="23"/>
        <v>0</v>
      </c>
      <c r="M374" s="250">
        <f t="shared" si="24"/>
        <v>0</v>
      </c>
      <c r="N374" s="205" t="str">
        <f>IF(OPER!A368=0,"",OPER!A368)</f>
        <v/>
      </c>
      <c r="O374" s="73" t="str">
        <f>IF(OPER!AJ2224=0,"",OPER!AJ2224)</f>
        <v/>
      </c>
      <c r="P374" s="264" t="str">
        <f>IF(OPER!AH368="EJECUTADO","SI",IF(OPER!AH368="NO EJECUTADO","NO",""))</f>
        <v/>
      </c>
      <c r="Q374" s="264" t="str">
        <f>IF(OPER!AN368="EJECUTADO","SI",IF(OPER!AN368="NO EJECUTADO","NO",""))</f>
        <v/>
      </c>
      <c r="R374" s="221" t="str">
        <f>IFERROR(VLOOKUP(OPER!Z368,OPER!$AU$490:$AV$577,2,0),"NO ASIGNADO")</f>
        <v>NO ASIGNADO</v>
      </c>
      <c r="S374" s="6">
        <f>+OPER!AG368</f>
        <v>0</v>
      </c>
      <c r="T374" s="268" t="str">
        <f>IF($E374=$E373,IF(U373=".",IF(MAX($Q374:Q374,0)=OPER!$AA469,".",IF(OPER!$AB469&lt;=HOUR(U$7),MAX($Q374:Q374,0)+1,".")),","),IF(MAX($Q374:Q374,0)=OPER!$AA469,".",IF(OPER!$AB469&lt;=HOUR(U$7),MAX($Q374:Q374,0)+1,".")))</f>
        <v>,</v>
      </c>
      <c r="U374" s="269" t="str">
        <f>IF($E374=$E373,IF(V373=".",IF(MAX($Q374:T374,0)=OPER!$AA469,".",IF(OPER!$AB469&lt;=HOUR(V$7),MAX($Q374:T374,0)+1,".")),","),IF(MAX($Q374:T374,0)=OPER!$AA469,".",IF(OPER!$AB469&lt;=HOUR(V$7),MAX($Q374:T374,0)+1,".")))</f>
        <v>,</v>
      </c>
      <c r="V374" s="269" t="str">
        <f>IF($E374=$E373,IF(W373=".",IF(MAX($Q374:U374,0)=OPER!$AA469,".",IF(OPER!$AB469&lt;=HOUR(W$7),MAX($Q374:U374,0)+1,".")),","),IF(MAX($Q374:U374,0)=OPER!$AA469,".",IF(OPER!$AB469&lt;=HOUR(W$7),MAX($Q374:U374,0)+1,".")))</f>
        <v>,</v>
      </c>
      <c r="W374" s="269" t="str">
        <f>IF($E374=$E373,IF(X373=".",IF(MAX($Q374:V374,0)=OPER!$AA469,".",IF(OPER!$AB469&lt;=HOUR(X$7),MAX($Q374:V374,0)+1,".")),","),IF(MAX($Q374:V374,0)=OPER!$AA469,".",IF(OPER!$AB469&lt;=HOUR(X$7),MAX($Q374:V374,0)+1,".")))</f>
        <v>,</v>
      </c>
      <c r="X374" s="270" t="str">
        <f>IF($E374=$E373,IF(Y373=".",IF(MAX($Q374:W374,0)=OPER!$AA469,".",IF(OPER!$AB469&lt;=HOUR(Y$7),MAX($Q374:W374,0)+1,".")),","),IF(MAX($Q374:W374,0)=OPER!$AA469,".",IF(OPER!$AB469&lt;=HOUR(Y$7),MAX($Q374:W374,0)+1,".")))</f>
        <v>,</v>
      </c>
      <c r="Y374" s="271" t="str">
        <f>IF($E374=$E373,IF(Z373=".",IF(MAX($Q374:X374,0)=OPER!$AA469,".",IF(OPER!$AB469&lt;=HOUR(Z$7),MAX($Q374:X374,0)+1,".")),","),IF(MAX($Q374:X374,0)=OPER!$AA469,".",IF(OPER!$AB469&lt;=HOUR(Z$7),MAX($Q374:X374,0)+1,".")))</f>
        <v>,</v>
      </c>
      <c r="Z374" s="269" t="str">
        <f>IF($E374=$E373,IF(AA373=".",IF(MAX($Q374:Y374,0)=OPER!$AA469,".",IF(OPER!$AB469&lt;=HOUR(AA$7),MAX($Q374:Y374,0)+1,".")),","),IF(MAX($Q374:Y374,0)=OPER!$AA469,".",IF(OPER!$AB469&lt;=HOUR(AA$7),MAX($Q374:Y374,0)+1,".")))</f>
        <v>,</v>
      </c>
      <c r="AA374" s="269" t="str">
        <f>IF($E374=$E373,IF(AB373=".",IF(MAX($Q374:Z374,0)=OPER!$AA469,".",IF(OPER!$AB469&lt;=HOUR(AB$7),MAX($Q374:Z374,0)+1,".")),","),IF(MAX($Q374:Z374,0)=OPER!$AA469,".",IF(OPER!$AB469&lt;=HOUR(AB$7),MAX($Q374:Z374,0)+1,".")))</f>
        <v>,</v>
      </c>
      <c r="AB374" s="270" t="str">
        <f>IF($E374=$E373,IF(AC373=".",IF(MAX($Q374:AA374,0)=OPER!$AA469,".",IF(OPER!$AB469&lt;=HOUR(AC$7),MAX($Q374:AA374,0)+1,".")),","),IF(MAX($Q374:AA374,0)=OPER!$AA469,".",IF(OPER!$AB469&lt;=HOUR(AC$7),MAX($Q374:AA374,0)+1,".")))</f>
        <v>,</v>
      </c>
      <c r="AC374" s="271" t="str">
        <f>IF($E374=$E373,IF(AD373=".",IF(MAX($Q374:AB374,0)=OPER!$AA469,".",IF(OPER!$AB469&lt;=HOUR(AD$7),MAX($Q374:AB374,0)+1,".")),","),IF(MAX($Q374:AB374,0)=OPER!$AA469,".",IF(OPER!$AB469&lt;=HOUR(AD$7),MAX($Q374:AB374,0)+1,".")))</f>
        <v>,</v>
      </c>
      <c r="AD374" s="269" t="str">
        <f>IF($E374=$E373,IF(AE373=".",IF(MAX($Q374:AC374,0)=OPER!$AA469,".",IF(OPER!$AB469&lt;=HOUR(AE$7),MAX($Q374:AC374,0)+1,".")),","),IF(MAX($Q374:AC374,0)=OPER!$AA469,".",IF(OPER!$AB469&lt;=HOUR(AE$7),MAX($Q374:AC374,0)+1,".")))</f>
        <v>,</v>
      </c>
      <c r="AE374" s="269" t="str">
        <f>IF($E374=$E373,IF(AF373=".",IF(MAX($Q374:AD374,0)=OPER!$AA469,".",IF(OPER!$AB469&lt;=HOUR(AF$7),MAX($Q374:AD374,0)+1,".")),","),IF(MAX($Q374:AD374,0)=OPER!$AA469,".",IF(OPER!$AB469&lt;=HOUR(AF$7),MAX($Q374:AD374,0)+1,".")))</f>
        <v>,</v>
      </c>
      <c r="AF374" s="270" t="str">
        <f>IF($E374=$E373,IF(AG373=".",IF(MAX($Q374:AE374,0)=OPER!$AA469,".",IF(OPER!$AB469&lt;=HOUR(AG$7),MAX($Q374:AE374,0)+1,".")),","),IF(MAX($Q374:AE374,0)=OPER!$AA469,".",IF(OPER!$AB469&lt;=HOUR(AG$7),MAX($Q374:AE374,0)+1,".")))</f>
        <v>,</v>
      </c>
      <c r="AG374" s="271" t="str">
        <f>IF($E374=$E373,IF(AH373=".",IF(MAX($Q374:AF374,0)=OPER!$AA469,".",IF(OPER!$AB469&lt;=HOUR(AH$7),MAX($Q374:AF374,0)+1,".")),","),IF(MAX($Q374:AF374,0)=OPER!$AA469,".",IF(OPER!$AB469&lt;=HOUR(AH$7),MAX($Q374:AF374,0)+1,".")))</f>
        <v>,</v>
      </c>
      <c r="AH374" s="269" t="str">
        <f>IF($E374=$E373,IF(AI373=".",IF(MAX($Q374:AG374,0)=OPER!$AA469,".",IF(OPER!$AB469&lt;=HOUR(AI$7),MAX($Q374:AG374,0)+1,".")),","),IF(MAX($Q374:AG374,0)=OPER!$AA469,".",IF(OPER!$AB469&lt;=HOUR(AI$7),MAX($Q374:AG374,0)+1,".")))</f>
        <v>,</v>
      </c>
      <c r="AI374" s="269" t="str">
        <f>IF($E374=$E373,IF(AJ373=".",IF(MAX($Q374:AH374,0)=OPER!$AA469,".",IF(OPER!$AB469&lt;=HOUR(AJ$7),MAX($Q374:AH374,0)+1,".")),","),IF(MAX($Q374:AH374,0)=OPER!$AA469,".",IF(OPER!$AB469&lt;=HOUR(AJ$7),MAX($Q374:AH374,0)+1,".")))</f>
        <v>,</v>
      </c>
      <c r="AJ374" s="270" t="str">
        <f>IF($E374=$E373,IF(AK373=".",IF(MAX($Q374:AI374,0)=OPER!$AA469,".",IF(OPER!$AB469&lt;=HOUR(AK$7),MAX($Q374:AI374,0)+1,".")),","),IF(MAX($Q374:AI374,0)=OPER!$AA469,".",IF(OPER!$AB469&lt;=HOUR(AK$7),MAX($Q374:AI374,0)+1,".")))</f>
        <v>,</v>
      </c>
      <c r="AK374" s="271" t="str">
        <f>IF($E374=$E373,IF(AL373=".",IF(MAX($Q374:AJ374,0)=OPER!$AA469,".",IF(OPER!$AB469&lt;=HOUR(AL$7),MAX($Q374:AJ374,0)+1,".")),","),IF(MAX($Q374:AJ374,0)=OPER!$AA469,".",IF(OPER!$AB469&lt;=HOUR(AL$7),MAX($Q374:AJ374,0)+1,".")))</f>
        <v>,</v>
      </c>
      <c r="AL374" s="269" t="str">
        <f>IF($E374=$E373,IF(AM373=".",IF(MAX($Q374:AK374,0)=OPER!$AA469,".",IF(OPER!$AB469&lt;=HOUR(AM$7),MAX($Q374:AK374,0)+1,".")),","),IF(MAX($Q374:AK374,0)=OPER!$AA469,".",IF(OPER!$AB469&lt;=HOUR(AM$7),MAX($Q374:AK374,0)+1,".")))</f>
        <v>,</v>
      </c>
      <c r="AM374" s="269" t="str">
        <f>IF($E374=$E373,IF(AN373=".",IF(MAX($Q374:AL374,0)=OPER!$AA469,".",IF(OPER!$AB469&lt;=HOUR(AN$7),MAX($Q374:AL374,0)+1,".")),","),IF(MAX($Q374:AL374,0)=OPER!$AA469,".",IF(OPER!$AB469&lt;=HOUR(AN$7),MAX($Q374:AL374,0)+1,".")))</f>
        <v>,</v>
      </c>
      <c r="AN374" s="270" t="str">
        <f>IF($E374=$E373,IF(AO373=".",IF(MAX($Q374:AM374,0)=OPER!$AA469,".",IF(OPER!$AB469&lt;=HOUR(AO$7),MAX($Q374:AM374,0)+1,".")),","),IF(MAX($Q374:AM374,0)=OPER!$AA469,".",IF(OPER!$AB469&lt;=HOUR(AO$7),MAX($Q374:AM374,0)+1,".")))</f>
        <v>,</v>
      </c>
      <c r="AO374" s="271" t="str">
        <f>IF($E374=$E373,IF(AP373=".",IF(MAX($Q374:AN374,0)=OPER!$AA469,".",IF(OPER!$AB469&lt;=HOUR(AP$7),MAX($Q374:AN374,0)+1,".")),","),IF(MAX($Q374:AN374,0)=OPER!$AA469,".",IF(OPER!$AB469&lt;=HOUR(AP$7),MAX($Q374:AN374,0)+1,".")))</f>
        <v>,</v>
      </c>
      <c r="AP374" s="269" t="str">
        <f>IF($E374=$E373,IF(AQ373=".",IF(MAX($Q374:AO374,0)=OPER!$AA469,".",IF(OPER!$AB469&lt;=HOUR(AQ$7),MAX($Q374:AO374,0)+1,".")),","),IF(MAX($Q374:AO374,0)=OPER!$AA469,".",IF(OPER!$AB469&lt;=HOUR(AQ$7),MAX($Q374:AO374,0)+1,".")))</f>
        <v>,</v>
      </c>
      <c r="AQ374" s="269" t="str">
        <f>IF($E374=$E373,IF(AR373=".",IF(MAX($Q374:AP374,0)=OPER!$AA469,".",IF(OPER!$AB469&lt;=HOUR(AR$7),MAX($Q374:AP374,0)+1,".")),","),IF(MAX($Q374:AP374,0)=OPER!$AA469,".",IF(OPER!$AB469&lt;=HOUR(AR$7),MAX($Q374:AP374,0)+1,".")))</f>
        <v>,</v>
      </c>
      <c r="AR374" s="270" t="str">
        <f>IF($E374=$E373,IF(AS373=".",IF(MAX($Q374:AQ374,0)=OPER!$AA469,".",IF(OPER!$AB469&lt;=HOUR(AS$7),MAX($Q374:AQ374,0)+1,".")),","),IF(MAX($Q374:AQ374,0)=OPER!$AA469,".",IF(OPER!$AB469&lt;=HOUR(AS$7),MAX($Q374:AQ374,0)+1,".")))</f>
        <v>,</v>
      </c>
      <c r="AS374" s="271" t="str">
        <f>IF($E374=$E373,IF(AT373=".",IF(MAX($Q374:AR374,0)=OPER!$AA469,".",IF(OPER!$AB469&lt;=HOUR(AT$7),MAX($Q374:AR374,0)+1,".")),","),IF(MAX($Q374:AR374,0)=OPER!$AA469,".",IF(OPER!$AB469&lt;=HOUR(AT$7),MAX($Q374:AR374,0)+1,".")))</f>
        <v>,</v>
      </c>
      <c r="AT374" s="269" t="str">
        <f>IF($E374=$E373,IF(AU373=".",IF(MAX($Q374:AS374,0)=OPER!$AA469,".",IF(OPER!$AB469&lt;=HOUR(AU$7),MAX($Q374:AS374,0)+1,".")),","),IF(MAX($Q374:AS374,0)=OPER!$AA469,".",IF(OPER!$AB469&lt;=HOUR(AU$7),MAX($Q374:AS374,0)+1,".")))</f>
        <v>,</v>
      </c>
      <c r="AU374" s="269" t="str">
        <f>IF($E374=$E373,IF(AV373=".",IF(MAX($Q374:AT374,0)=OPER!$AA469,".",IF(OPER!$AB469&lt;=HOUR(AV$7),MAX($Q374:AT374,0)+1,".")),","),IF(MAX($Q374:AT374,0)=OPER!$AA469,".",IF(OPER!$AB469&lt;=HOUR(AV$7),MAX($Q374:AT374,0)+1,".")))</f>
        <v>,</v>
      </c>
      <c r="AV374" s="270" t="str">
        <f>IF($E374=$E373,IF(AW373=".",IF(MAX($Q374:AU374,0)=OPER!$AA469,".",IF(OPER!$AB469&lt;=HOUR(AW$7),MAX($Q374:AU374,0)+1,".")),","),IF(MAX($Q374:AU374,0)=OPER!$AA469,".",IF(OPER!$AB469&lt;=HOUR(AW$7),MAX($Q374:AU374,0)+1,".")))</f>
        <v>,</v>
      </c>
      <c r="AW374" s="271" t="str">
        <f>IF($E374=$E373,IF(AX373=".",IF(MAX($Q374:AV374,0)=OPER!$AA469,".",IF(OPER!$AB469&lt;=HOUR(AX$7),MAX($Q374:AV374,0)+1,".")),","),IF(MAX($Q374:AV374,0)=OPER!$AA469,".",IF(OPER!$AB469&lt;=HOUR(AX$7),MAX($Q374:AV374,0)+1,".")))</f>
        <v>,</v>
      </c>
      <c r="AX374" s="269" t="str">
        <f>IF($E374=$E373,IF(AY373=".",IF(MAX($Q374:AW374,0)=OPER!$AA469,".",IF(OPER!$AB469&lt;=HOUR(AY$7),MAX($Q374:AW374,0)+1,".")),","),IF(MAX($Q374:AW374,0)=OPER!$AA469,".",IF(OPER!$AB469&lt;=HOUR(AY$7),MAX($Q374:AW374,0)+1,".")))</f>
        <v>,</v>
      </c>
      <c r="AY374" s="269" t="str">
        <f>IF($E374=$E373,IF(AZ373=".",IF(MAX($Q374:AX374,0)=OPER!$AA469,".",IF(OPER!$AB469&lt;=HOUR(AZ$7),MAX($Q374:AX374,0)+1,".")),","),IF(MAX($Q374:AX374,0)=OPER!$AA469,".",IF(OPER!$AB469&lt;=HOUR(AZ$7),MAX($Q374:AX374,0)+1,".")))</f>
        <v>,</v>
      </c>
      <c r="AZ374" s="270" t="str">
        <f>IF($E374=$E373,IF(BA373=".",IF(MAX($Q374:AY374,0)=OPER!$AA469,".",IF(OPER!$AB469&lt;=HOUR(BA$7),MAX($Q374:AY374,0)+1,".")),","),IF(MAX($Q374:AY374,0)=OPER!$AA469,".",IF(OPER!$AB469&lt;=HOUR(BA$7),MAX($Q374:AY374,0)+1,".")))</f>
        <v>,</v>
      </c>
      <c r="BA374" s="30">
        <f>+OPER!AK368</f>
        <v>0</v>
      </c>
    </row>
    <row r="375" spans="1:53" ht="59.8" x14ac:dyDescent="0.2">
      <c r="A375" s="282" t="str">
        <f>IF(OPER!AF369=0,"",OPER!AF369)</f>
        <v/>
      </c>
      <c r="B375" s="109" t="str">
        <f>IF(OPER!V369=0,"",OPER!V369)</f>
        <v/>
      </c>
      <c r="C375" s="71" t="str">
        <f>IF(OPER!U369 = 0,"", OPER!U369)</f>
        <v/>
      </c>
      <c r="D375" s="30" t="str">
        <f t="shared" si="22"/>
        <v/>
      </c>
      <c r="E375" s="262" t="str">
        <f>IF(OPER!X369 = 0,"",OPER!X369)</f>
        <v/>
      </c>
      <c r="F375" s="262" t="str">
        <f>IF(OPER!I369 = 0,"",OPER!I369)</f>
        <v/>
      </c>
      <c r="G375" s="263" t="str">
        <f>IF(OPER!C369=0,"",OPER!C369)</f>
        <v/>
      </c>
      <c r="H375" s="30" t="str">
        <f>IF(OPER!R369 = 0,"",OPER!R369)</f>
        <v/>
      </c>
      <c r="I375" s="30" t="str">
        <f>IF(OPER!F369=0,"", OPER!F369)</f>
        <v/>
      </c>
      <c r="J375" s="108" t="str">
        <f>IF(OPER!G369=0,"",OPER!G369)</f>
        <v/>
      </c>
      <c r="K375" s="250">
        <f>+OPER!R369</f>
        <v>0</v>
      </c>
      <c r="L375" s="262">
        <f t="shared" si="23"/>
        <v>0</v>
      </c>
      <c r="M375" s="250">
        <f t="shared" si="24"/>
        <v>0</v>
      </c>
      <c r="N375" s="205" t="str">
        <f>IF(OPER!A369=0,"",OPER!A369)</f>
        <v/>
      </c>
      <c r="O375" s="73" t="str">
        <f>IF(OPER!AJ2225=0,"",OPER!AJ2225)</f>
        <v/>
      </c>
      <c r="P375" s="264" t="str">
        <f>IF(OPER!AH369="EJECUTADO","SI",IF(OPER!AH369="NO EJECUTADO","NO",""))</f>
        <v/>
      </c>
      <c r="Q375" s="264" t="str">
        <f>IF(OPER!AN369="EJECUTADO","SI",IF(OPER!AN369="NO EJECUTADO","NO",""))</f>
        <v/>
      </c>
      <c r="R375" s="221" t="str">
        <f>IFERROR(VLOOKUP(OPER!Z369,OPER!$AU$490:$AV$577,2,0),"NO ASIGNADO")</f>
        <v>NO ASIGNADO</v>
      </c>
      <c r="S375" s="6">
        <f>+OPER!AG369</f>
        <v>0</v>
      </c>
      <c r="T375" s="268" t="str">
        <f>IF($E375=$E374,IF(U374=".",IF(MAX($Q375:Q375,0)=OPER!$AA470,".",IF(OPER!$AB470&lt;=HOUR(U$7),MAX($Q375:Q375,0)+1,".")),","),IF(MAX($Q375:Q375,0)=OPER!$AA470,".",IF(OPER!$AB470&lt;=HOUR(U$7),MAX($Q375:Q375,0)+1,".")))</f>
        <v>,</v>
      </c>
      <c r="U375" s="269" t="str">
        <f>IF($E375=$E374,IF(V374=".",IF(MAX($Q375:T375,0)=OPER!$AA470,".",IF(OPER!$AB470&lt;=HOUR(V$7),MAX($Q375:T375,0)+1,".")),","),IF(MAX($Q375:T375,0)=OPER!$AA470,".",IF(OPER!$AB470&lt;=HOUR(V$7),MAX($Q375:T375,0)+1,".")))</f>
        <v>,</v>
      </c>
      <c r="V375" s="269" t="str">
        <f>IF($E375=$E374,IF(W374=".",IF(MAX($Q375:U375,0)=OPER!$AA470,".",IF(OPER!$AB470&lt;=HOUR(W$7),MAX($Q375:U375,0)+1,".")),","),IF(MAX($Q375:U375,0)=OPER!$AA470,".",IF(OPER!$AB470&lt;=HOUR(W$7),MAX($Q375:U375,0)+1,".")))</f>
        <v>,</v>
      </c>
      <c r="W375" s="269" t="str">
        <f>IF($E375=$E374,IF(X374=".",IF(MAX($Q375:V375,0)=OPER!$AA470,".",IF(OPER!$AB470&lt;=HOUR(X$7),MAX($Q375:V375,0)+1,".")),","),IF(MAX($Q375:V375,0)=OPER!$AA470,".",IF(OPER!$AB470&lt;=HOUR(X$7),MAX($Q375:V375,0)+1,".")))</f>
        <v>,</v>
      </c>
      <c r="X375" s="270" t="str">
        <f>IF($E375=$E374,IF(Y374=".",IF(MAX($Q375:W375,0)=OPER!$AA470,".",IF(OPER!$AB470&lt;=HOUR(Y$7),MAX($Q375:W375,0)+1,".")),","),IF(MAX($Q375:W375,0)=OPER!$AA470,".",IF(OPER!$AB470&lt;=HOUR(Y$7),MAX($Q375:W375,0)+1,".")))</f>
        <v>,</v>
      </c>
      <c r="Y375" s="271" t="str">
        <f>IF($E375=$E374,IF(Z374=".",IF(MAX($Q375:X375,0)=OPER!$AA470,".",IF(OPER!$AB470&lt;=HOUR(Z$7),MAX($Q375:X375,0)+1,".")),","),IF(MAX($Q375:X375,0)=OPER!$AA470,".",IF(OPER!$AB470&lt;=HOUR(Z$7),MAX($Q375:X375,0)+1,".")))</f>
        <v>,</v>
      </c>
      <c r="Z375" s="269" t="str">
        <f>IF($E375=$E374,IF(AA374=".",IF(MAX($Q375:Y375,0)=OPER!$AA470,".",IF(OPER!$AB470&lt;=HOUR(AA$7),MAX($Q375:Y375,0)+1,".")),","),IF(MAX($Q375:Y375,0)=OPER!$AA470,".",IF(OPER!$AB470&lt;=HOUR(AA$7),MAX($Q375:Y375,0)+1,".")))</f>
        <v>,</v>
      </c>
      <c r="AA375" s="269" t="str">
        <f>IF($E375=$E374,IF(AB374=".",IF(MAX($Q375:Z375,0)=OPER!$AA470,".",IF(OPER!$AB470&lt;=HOUR(AB$7),MAX($Q375:Z375,0)+1,".")),","),IF(MAX($Q375:Z375,0)=OPER!$AA470,".",IF(OPER!$AB470&lt;=HOUR(AB$7),MAX($Q375:Z375,0)+1,".")))</f>
        <v>,</v>
      </c>
      <c r="AB375" s="270" t="str">
        <f>IF($E375=$E374,IF(AC374=".",IF(MAX($Q375:AA375,0)=OPER!$AA470,".",IF(OPER!$AB470&lt;=HOUR(AC$7),MAX($Q375:AA375,0)+1,".")),","),IF(MAX($Q375:AA375,0)=OPER!$AA470,".",IF(OPER!$AB470&lt;=HOUR(AC$7),MAX($Q375:AA375,0)+1,".")))</f>
        <v>,</v>
      </c>
      <c r="AC375" s="271" t="str">
        <f>IF($E375=$E374,IF(AD374=".",IF(MAX($Q375:AB375,0)=OPER!$AA470,".",IF(OPER!$AB470&lt;=HOUR(AD$7),MAX($Q375:AB375,0)+1,".")),","),IF(MAX($Q375:AB375,0)=OPER!$AA470,".",IF(OPER!$AB470&lt;=HOUR(AD$7),MAX($Q375:AB375,0)+1,".")))</f>
        <v>,</v>
      </c>
      <c r="AD375" s="269" t="str">
        <f>IF($E375=$E374,IF(AE374=".",IF(MAX($Q375:AC375,0)=OPER!$AA470,".",IF(OPER!$AB470&lt;=HOUR(AE$7),MAX($Q375:AC375,0)+1,".")),","),IF(MAX($Q375:AC375,0)=OPER!$AA470,".",IF(OPER!$AB470&lt;=HOUR(AE$7),MAX($Q375:AC375,0)+1,".")))</f>
        <v>,</v>
      </c>
      <c r="AE375" s="269" t="str">
        <f>IF($E375=$E374,IF(AF374=".",IF(MAX($Q375:AD375,0)=OPER!$AA470,".",IF(OPER!$AB470&lt;=HOUR(AF$7),MAX($Q375:AD375,0)+1,".")),","),IF(MAX($Q375:AD375,0)=OPER!$AA470,".",IF(OPER!$AB470&lt;=HOUR(AF$7),MAX($Q375:AD375,0)+1,".")))</f>
        <v>,</v>
      </c>
      <c r="AF375" s="270" t="str">
        <f>IF($E375=$E374,IF(AG374=".",IF(MAX($Q375:AE375,0)=OPER!$AA470,".",IF(OPER!$AB470&lt;=HOUR(AG$7),MAX($Q375:AE375,0)+1,".")),","),IF(MAX($Q375:AE375,0)=OPER!$AA470,".",IF(OPER!$AB470&lt;=HOUR(AG$7),MAX($Q375:AE375,0)+1,".")))</f>
        <v>,</v>
      </c>
      <c r="AG375" s="271" t="str">
        <f>IF($E375=$E374,IF(AH374=".",IF(MAX($Q375:AF375,0)=OPER!$AA470,".",IF(OPER!$AB470&lt;=HOUR(AH$7),MAX($Q375:AF375,0)+1,".")),","),IF(MAX($Q375:AF375,0)=OPER!$AA470,".",IF(OPER!$AB470&lt;=HOUR(AH$7),MAX($Q375:AF375,0)+1,".")))</f>
        <v>,</v>
      </c>
      <c r="AH375" s="269" t="str">
        <f>IF($E375=$E374,IF(AI374=".",IF(MAX($Q375:AG375,0)=OPER!$AA470,".",IF(OPER!$AB470&lt;=HOUR(AI$7),MAX($Q375:AG375,0)+1,".")),","),IF(MAX($Q375:AG375,0)=OPER!$AA470,".",IF(OPER!$AB470&lt;=HOUR(AI$7),MAX($Q375:AG375,0)+1,".")))</f>
        <v>,</v>
      </c>
      <c r="AI375" s="269" t="str">
        <f>IF($E375=$E374,IF(AJ374=".",IF(MAX($Q375:AH375,0)=OPER!$AA470,".",IF(OPER!$AB470&lt;=HOUR(AJ$7),MAX($Q375:AH375,0)+1,".")),","),IF(MAX($Q375:AH375,0)=OPER!$AA470,".",IF(OPER!$AB470&lt;=HOUR(AJ$7),MAX($Q375:AH375,0)+1,".")))</f>
        <v>,</v>
      </c>
      <c r="AJ375" s="270" t="str">
        <f>IF($E375=$E374,IF(AK374=".",IF(MAX($Q375:AI375,0)=OPER!$AA470,".",IF(OPER!$AB470&lt;=HOUR(AK$7),MAX($Q375:AI375,0)+1,".")),","),IF(MAX($Q375:AI375,0)=OPER!$AA470,".",IF(OPER!$AB470&lt;=HOUR(AK$7),MAX($Q375:AI375,0)+1,".")))</f>
        <v>,</v>
      </c>
      <c r="AK375" s="271" t="str">
        <f>IF($E375=$E374,IF(AL374=".",IF(MAX($Q375:AJ375,0)=OPER!$AA470,".",IF(OPER!$AB470&lt;=HOUR(AL$7),MAX($Q375:AJ375,0)+1,".")),","),IF(MAX($Q375:AJ375,0)=OPER!$AA470,".",IF(OPER!$AB470&lt;=HOUR(AL$7),MAX($Q375:AJ375,0)+1,".")))</f>
        <v>,</v>
      </c>
      <c r="AL375" s="269" t="str">
        <f>IF($E375=$E374,IF(AM374=".",IF(MAX($Q375:AK375,0)=OPER!$AA470,".",IF(OPER!$AB470&lt;=HOUR(AM$7),MAX($Q375:AK375,0)+1,".")),","),IF(MAX($Q375:AK375,0)=OPER!$AA470,".",IF(OPER!$AB470&lt;=HOUR(AM$7),MAX($Q375:AK375,0)+1,".")))</f>
        <v>,</v>
      </c>
      <c r="AM375" s="269" t="str">
        <f>IF($E375=$E374,IF(AN374=".",IF(MAX($Q375:AL375,0)=OPER!$AA470,".",IF(OPER!$AB470&lt;=HOUR(AN$7),MAX($Q375:AL375,0)+1,".")),","),IF(MAX($Q375:AL375,0)=OPER!$AA470,".",IF(OPER!$AB470&lt;=HOUR(AN$7),MAX($Q375:AL375,0)+1,".")))</f>
        <v>,</v>
      </c>
      <c r="AN375" s="270" t="str">
        <f>IF($E375=$E374,IF(AO374=".",IF(MAX($Q375:AM375,0)=OPER!$AA470,".",IF(OPER!$AB470&lt;=HOUR(AO$7),MAX($Q375:AM375,0)+1,".")),","),IF(MAX($Q375:AM375,0)=OPER!$AA470,".",IF(OPER!$AB470&lt;=HOUR(AO$7),MAX($Q375:AM375,0)+1,".")))</f>
        <v>,</v>
      </c>
      <c r="AO375" s="271" t="str">
        <f>IF($E375=$E374,IF(AP374=".",IF(MAX($Q375:AN375,0)=OPER!$AA470,".",IF(OPER!$AB470&lt;=HOUR(AP$7),MAX($Q375:AN375,0)+1,".")),","),IF(MAX($Q375:AN375,0)=OPER!$AA470,".",IF(OPER!$AB470&lt;=HOUR(AP$7),MAX($Q375:AN375,0)+1,".")))</f>
        <v>,</v>
      </c>
      <c r="AP375" s="269" t="str">
        <f>IF($E375=$E374,IF(AQ374=".",IF(MAX($Q375:AO375,0)=OPER!$AA470,".",IF(OPER!$AB470&lt;=HOUR(AQ$7),MAX($Q375:AO375,0)+1,".")),","),IF(MAX($Q375:AO375,0)=OPER!$AA470,".",IF(OPER!$AB470&lt;=HOUR(AQ$7),MAX($Q375:AO375,0)+1,".")))</f>
        <v>,</v>
      </c>
      <c r="AQ375" s="269" t="str">
        <f>IF($E375=$E374,IF(AR374=".",IF(MAX($Q375:AP375,0)=OPER!$AA470,".",IF(OPER!$AB470&lt;=HOUR(AR$7),MAX($Q375:AP375,0)+1,".")),","),IF(MAX($Q375:AP375,0)=OPER!$AA470,".",IF(OPER!$AB470&lt;=HOUR(AR$7),MAX($Q375:AP375,0)+1,".")))</f>
        <v>,</v>
      </c>
      <c r="AR375" s="270" t="str">
        <f>IF($E375=$E374,IF(AS374=".",IF(MAX($Q375:AQ375,0)=OPER!$AA470,".",IF(OPER!$AB470&lt;=HOUR(AS$7),MAX($Q375:AQ375,0)+1,".")),","),IF(MAX($Q375:AQ375,0)=OPER!$AA470,".",IF(OPER!$AB470&lt;=HOUR(AS$7),MAX($Q375:AQ375,0)+1,".")))</f>
        <v>,</v>
      </c>
      <c r="AS375" s="271" t="str">
        <f>IF($E375=$E374,IF(AT374=".",IF(MAX($Q375:AR375,0)=OPER!$AA470,".",IF(OPER!$AB470&lt;=HOUR(AT$7),MAX($Q375:AR375,0)+1,".")),","),IF(MAX($Q375:AR375,0)=OPER!$AA470,".",IF(OPER!$AB470&lt;=HOUR(AT$7),MAX($Q375:AR375,0)+1,".")))</f>
        <v>,</v>
      </c>
      <c r="AT375" s="269" t="str">
        <f>IF($E375=$E374,IF(AU374=".",IF(MAX($Q375:AS375,0)=OPER!$AA470,".",IF(OPER!$AB470&lt;=HOUR(AU$7),MAX($Q375:AS375,0)+1,".")),","),IF(MAX($Q375:AS375,0)=OPER!$AA470,".",IF(OPER!$AB470&lt;=HOUR(AU$7),MAX($Q375:AS375,0)+1,".")))</f>
        <v>,</v>
      </c>
      <c r="AU375" s="269" t="str">
        <f>IF($E375=$E374,IF(AV374=".",IF(MAX($Q375:AT375,0)=OPER!$AA470,".",IF(OPER!$AB470&lt;=HOUR(AV$7),MAX($Q375:AT375,0)+1,".")),","),IF(MAX($Q375:AT375,0)=OPER!$AA470,".",IF(OPER!$AB470&lt;=HOUR(AV$7),MAX($Q375:AT375,0)+1,".")))</f>
        <v>,</v>
      </c>
      <c r="AV375" s="270" t="str">
        <f>IF($E375=$E374,IF(AW374=".",IF(MAX($Q375:AU375,0)=OPER!$AA470,".",IF(OPER!$AB470&lt;=HOUR(AW$7),MAX($Q375:AU375,0)+1,".")),","),IF(MAX($Q375:AU375,0)=OPER!$AA470,".",IF(OPER!$AB470&lt;=HOUR(AW$7),MAX($Q375:AU375,0)+1,".")))</f>
        <v>,</v>
      </c>
      <c r="AW375" s="271" t="str">
        <f>IF($E375=$E374,IF(AX374=".",IF(MAX($Q375:AV375,0)=OPER!$AA470,".",IF(OPER!$AB470&lt;=HOUR(AX$7),MAX($Q375:AV375,0)+1,".")),","),IF(MAX($Q375:AV375,0)=OPER!$AA470,".",IF(OPER!$AB470&lt;=HOUR(AX$7),MAX($Q375:AV375,0)+1,".")))</f>
        <v>,</v>
      </c>
      <c r="AX375" s="269" t="str">
        <f>IF($E375=$E374,IF(AY374=".",IF(MAX($Q375:AW375,0)=OPER!$AA470,".",IF(OPER!$AB470&lt;=HOUR(AY$7),MAX($Q375:AW375,0)+1,".")),","),IF(MAX($Q375:AW375,0)=OPER!$AA470,".",IF(OPER!$AB470&lt;=HOUR(AY$7),MAX($Q375:AW375,0)+1,".")))</f>
        <v>,</v>
      </c>
      <c r="AY375" s="269" t="str">
        <f>IF($E375=$E374,IF(AZ374=".",IF(MAX($Q375:AX375,0)=OPER!$AA470,".",IF(OPER!$AB470&lt;=HOUR(AZ$7),MAX($Q375:AX375,0)+1,".")),","),IF(MAX($Q375:AX375,0)=OPER!$AA470,".",IF(OPER!$AB470&lt;=HOUR(AZ$7),MAX($Q375:AX375,0)+1,".")))</f>
        <v>,</v>
      </c>
      <c r="AZ375" s="270" t="str">
        <f>IF($E375=$E374,IF(BA374=".",IF(MAX($Q375:AY375,0)=OPER!$AA470,".",IF(OPER!$AB470&lt;=HOUR(BA$7),MAX($Q375:AY375,0)+1,".")),","),IF(MAX($Q375:AY375,0)=OPER!$AA470,".",IF(OPER!$AB470&lt;=HOUR(BA$7),MAX($Q375:AY375,0)+1,".")))</f>
        <v>,</v>
      </c>
      <c r="BA375" s="30">
        <f>+OPER!AK369</f>
        <v>0</v>
      </c>
    </row>
    <row r="376" spans="1:53" ht="59.8" x14ac:dyDescent="0.2">
      <c r="A376" s="282" t="str">
        <f>IF(OPER!AF370=0,"",OPER!AF370)</f>
        <v/>
      </c>
      <c r="B376" s="109" t="str">
        <f>IF(OPER!V370=0,"",OPER!V370)</f>
        <v/>
      </c>
      <c r="C376" s="71" t="str">
        <f>IF(OPER!U370 = 0,"", OPER!U370)</f>
        <v/>
      </c>
      <c r="D376" s="30" t="str">
        <f t="shared" si="22"/>
        <v/>
      </c>
      <c r="E376" s="262" t="str">
        <f>IF(OPER!X370 = 0,"",OPER!X370)</f>
        <v/>
      </c>
      <c r="F376" s="262" t="str">
        <f>IF(OPER!I370 = 0,"",OPER!I370)</f>
        <v/>
      </c>
      <c r="G376" s="263" t="str">
        <f>IF(OPER!C370=0,"",OPER!C370)</f>
        <v/>
      </c>
      <c r="H376" s="30" t="str">
        <f>IF(OPER!R370 = 0,"",OPER!R370)</f>
        <v/>
      </c>
      <c r="I376" s="30" t="str">
        <f>IF(OPER!F370=0,"", OPER!F370)</f>
        <v/>
      </c>
      <c r="J376" s="108" t="str">
        <f>IF(OPER!G370=0,"",OPER!G370)</f>
        <v/>
      </c>
      <c r="K376" s="250">
        <f>+OPER!R370</f>
        <v>0</v>
      </c>
      <c r="L376" s="262">
        <f t="shared" si="23"/>
        <v>0</v>
      </c>
      <c r="M376" s="250">
        <f t="shared" si="24"/>
        <v>0</v>
      </c>
      <c r="N376" s="205" t="str">
        <f>IF(OPER!A370=0,"",OPER!A370)</f>
        <v/>
      </c>
      <c r="O376" s="73" t="str">
        <f>IF(OPER!AJ2226=0,"",OPER!AJ2226)</f>
        <v/>
      </c>
      <c r="P376" s="264" t="str">
        <f>IF(OPER!AH370="EJECUTADO","SI",IF(OPER!AH370="NO EJECUTADO","NO",""))</f>
        <v/>
      </c>
      <c r="Q376" s="264" t="str">
        <f>IF(OPER!AN370="EJECUTADO","SI",IF(OPER!AN370="NO EJECUTADO","NO",""))</f>
        <v/>
      </c>
      <c r="R376" s="221" t="str">
        <f>IFERROR(VLOOKUP(OPER!Z370,OPER!$AU$490:$AV$577,2,0),"NO ASIGNADO")</f>
        <v>NO ASIGNADO</v>
      </c>
      <c r="S376" s="6">
        <f>+OPER!AG370</f>
        <v>0</v>
      </c>
      <c r="T376" s="268" t="str">
        <f>IF($E376=$E375,IF(U375=".",IF(MAX($Q376:Q376,0)=OPER!$AA471,".",IF(OPER!$AB471&lt;=HOUR(U$7),MAX($Q376:Q376,0)+1,".")),","),IF(MAX($Q376:Q376,0)=OPER!$AA471,".",IF(OPER!$AB471&lt;=HOUR(U$7),MAX($Q376:Q376,0)+1,".")))</f>
        <v>,</v>
      </c>
      <c r="U376" s="269" t="str">
        <f>IF($E376=$E375,IF(V375=".",IF(MAX($Q376:T376,0)=OPER!$AA471,".",IF(OPER!$AB471&lt;=HOUR(V$7),MAX($Q376:T376,0)+1,".")),","),IF(MAX($Q376:T376,0)=OPER!$AA471,".",IF(OPER!$AB471&lt;=HOUR(V$7),MAX($Q376:T376,0)+1,".")))</f>
        <v>,</v>
      </c>
      <c r="V376" s="269" t="str">
        <f>IF($E376=$E375,IF(W375=".",IF(MAX($Q376:U376,0)=OPER!$AA471,".",IF(OPER!$AB471&lt;=HOUR(W$7),MAX($Q376:U376,0)+1,".")),","),IF(MAX($Q376:U376,0)=OPER!$AA471,".",IF(OPER!$AB471&lt;=HOUR(W$7),MAX($Q376:U376,0)+1,".")))</f>
        <v>,</v>
      </c>
      <c r="W376" s="269" t="str">
        <f>IF($E376=$E375,IF(X375=".",IF(MAX($Q376:V376,0)=OPER!$AA471,".",IF(OPER!$AB471&lt;=HOUR(X$7),MAX($Q376:V376,0)+1,".")),","),IF(MAX($Q376:V376,0)=OPER!$AA471,".",IF(OPER!$AB471&lt;=HOUR(X$7),MAX($Q376:V376,0)+1,".")))</f>
        <v>,</v>
      </c>
      <c r="X376" s="270" t="str">
        <f>IF($E376=$E375,IF(Y375=".",IF(MAX($Q376:W376,0)=OPER!$AA471,".",IF(OPER!$AB471&lt;=HOUR(Y$7),MAX($Q376:W376,0)+1,".")),","),IF(MAX($Q376:W376,0)=OPER!$AA471,".",IF(OPER!$AB471&lt;=HOUR(Y$7),MAX($Q376:W376,0)+1,".")))</f>
        <v>,</v>
      </c>
      <c r="Y376" s="271" t="str">
        <f>IF($E376=$E375,IF(Z375=".",IF(MAX($Q376:X376,0)=OPER!$AA471,".",IF(OPER!$AB471&lt;=HOUR(Z$7),MAX($Q376:X376,0)+1,".")),","),IF(MAX($Q376:X376,0)=OPER!$AA471,".",IF(OPER!$AB471&lt;=HOUR(Z$7),MAX($Q376:X376,0)+1,".")))</f>
        <v>,</v>
      </c>
      <c r="Z376" s="269" t="str">
        <f>IF($E376=$E375,IF(AA375=".",IF(MAX($Q376:Y376,0)=OPER!$AA471,".",IF(OPER!$AB471&lt;=HOUR(AA$7),MAX($Q376:Y376,0)+1,".")),","),IF(MAX($Q376:Y376,0)=OPER!$AA471,".",IF(OPER!$AB471&lt;=HOUR(AA$7),MAX($Q376:Y376,0)+1,".")))</f>
        <v>,</v>
      </c>
      <c r="AA376" s="269" t="str">
        <f>IF($E376=$E375,IF(AB375=".",IF(MAX($Q376:Z376,0)=OPER!$AA471,".",IF(OPER!$AB471&lt;=HOUR(AB$7),MAX($Q376:Z376,0)+1,".")),","),IF(MAX($Q376:Z376,0)=OPER!$AA471,".",IF(OPER!$AB471&lt;=HOUR(AB$7),MAX($Q376:Z376,0)+1,".")))</f>
        <v>,</v>
      </c>
      <c r="AB376" s="270" t="str">
        <f>IF($E376=$E375,IF(AC375=".",IF(MAX($Q376:AA376,0)=OPER!$AA471,".",IF(OPER!$AB471&lt;=HOUR(AC$7),MAX($Q376:AA376,0)+1,".")),","),IF(MAX($Q376:AA376,0)=OPER!$AA471,".",IF(OPER!$AB471&lt;=HOUR(AC$7),MAX($Q376:AA376,0)+1,".")))</f>
        <v>,</v>
      </c>
      <c r="AC376" s="271" t="str">
        <f>IF($E376=$E375,IF(AD375=".",IF(MAX($Q376:AB376,0)=OPER!$AA471,".",IF(OPER!$AB471&lt;=HOUR(AD$7),MAX($Q376:AB376,0)+1,".")),","),IF(MAX($Q376:AB376,0)=OPER!$AA471,".",IF(OPER!$AB471&lt;=HOUR(AD$7),MAX($Q376:AB376,0)+1,".")))</f>
        <v>,</v>
      </c>
      <c r="AD376" s="269" t="str">
        <f>IF($E376=$E375,IF(AE375=".",IF(MAX($Q376:AC376,0)=OPER!$AA471,".",IF(OPER!$AB471&lt;=HOUR(AE$7),MAX($Q376:AC376,0)+1,".")),","),IF(MAX($Q376:AC376,0)=OPER!$AA471,".",IF(OPER!$AB471&lt;=HOUR(AE$7),MAX($Q376:AC376,0)+1,".")))</f>
        <v>,</v>
      </c>
      <c r="AE376" s="269" t="str">
        <f>IF($E376=$E375,IF(AF375=".",IF(MAX($Q376:AD376,0)=OPER!$AA471,".",IF(OPER!$AB471&lt;=HOUR(AF$7),MAX($Q376:AD376,0)+1,".")),","),IF(MAX($Q376:AD376,0)=OPER!$AA471,".",IF(OPER!$AB471&lt;=HOUR(AF$7),MAX($Q376:AD376,0)+1,".")))</f>
        <v>,</v>
      </c>
      <c r="AF376" s="270" t="str">
        <f>IF($E376=$E375,IF(AG375=".",IF(MAX($Q376:AE376,0)=OPER!$AA471,".",IF(OPER!$AB471&lt;=HOUR(AG$7),MAX($Q376:AE376,0)+1,".")),","),IF(MAX($Q376:AE376,0)=OPER!$AA471,".",IF(OPER!$AB471&lt;=HOUR(AG$7),MAX($Q376:AE376,0)+1,".")))</f>
        <v>,</v>
      </c>
      <c r="AG376" s="271" t="str">
        <f>IF($E376=$E375,IF(AH375=".",IF(MAX($Q376:AF376,0)=OPER!$AA471,".",IF(OPER!$AB471&lt;=HOUR(AH$7),MAX($Q376:AF376,0)+1,".")),","),IF(MAX($Q376:AF376,0)=OPER!$AA471,".",IF(OPER!$AB471&lt;=HOUR(AH$7),MAX($Q376:AF376,0)+1,".")))</f>
        <v>,</v>
      </c>
      <c r="AH376" s="269" t="str">
        <f>IF($E376=$E375,IF(AI375=".",IF(MAX($Q376:AG376,0)=OPER!$AA471,".",IF(OPER!$AB471&lt;=HOUR(AI$7),MAX($Q376:AG376,0)+1,".")),","),IF(MAX($Q376:AG376,0)=OPER!$AA471,".",IF(OPER!$AB471&lt;=HOUR(AI$7),MAX($Q376:AG376,0)+1,".")))</f>
        <v>,</v>
      </c>
      <c r="AI376" s="269" t="str">
        <f>IF($E376=$E375,IF(AJ375=".",IF(MAX($Q376:AH376,0)=OPER!$AA471,".",IF(OPER!$AB471&lt;=HOUR(AJ$7),MAX($Q376:AH376,0)+1,".")),","),IF(MAX($Q376:AH376,0)=OPER!$AA471,".",IF(OPER!$AB471&lt;=HOUR(AJ$7),MAX($Q376:AH376,0)+1,".")))</f>
        <v>,</v>
      </c>
      <c r="AJ376" s="270" t="str">
        <f>IF($E376=$E375,IF(AK375=".",IF(MAX($Q376:AI376,0)=OPER!$AA471,".",IF(OPER!$AB471&lt;=HOUR(AK$7),MAX($Q376:AI376,0)+1,".")),","),IF(MAX($Q376:AI376,0)=OPER!$AA471,".",IF(OPER!$AB471&lt;=HOUR(AK$7),MAX($Q376:AI376,0)+1,".")))</f>
        <v>,</v>
      </c>
      <c r="AK376" s="271" t="str">
        <f>IF($E376=$E375,IF(AL375=".",IF(MAX($Q376:AJ376,0)=OPER!$AA471,".",IF(OPER!$AB471&lt;=HOUR(AL$7),MAX($Q376:AJ376,0)+1,".")),","),IF(MAX($Q376:AJ376,0)=OPER!$AA471,".",IF(OPER!$AB471&lt;=HOUR(AL$7),MAX($Q376:AJ376,0)+1,".")))</f>
        <v>,</v>
      </c>
      <c r="AL376" s="269" t="str">
        <f>IF($E376=$E375,IF(AM375=".",IF(MAX($Q376:AK376,0)=OPER!$AA471,".",IF(OPER!$AB471&lt;=HOUR(AM$7),MAX($Q376:AK376,0)+1,".")),","),IF(MAX($Q376:AK376,0)=OPER!$AA471,".",IF(OPER!$AB471&lt;=HOUR(AM$7),MAX($Q376:AK376,0)+1,".")))</f>
        <v>,</v>
      </c>
      <c r="AM376" s="269" t="str">
        <f>IF($E376=$E375,IF(AN375=".",IF(MAX($Q376:AL376,0)=OPER!$AA471,".",IF(OPER!$AB471&lt;=HOUR(AN$7),MAX($Q376:AL376,0)+1,".")),","),IF(MAX($Q376:AL376,0)=OPER!$AA471,".",IF(OPER!$AB471&lt;=HOUR(AN$7),MAX($Q376:AL376,0)+1,".")))</f>
        <v>,</v>
      </c>
      <c r="AN376" s="270" t="str">
        <f>IF($E376=$E375,IF(AO375=".",IF(MAX($Q376:AM376,0)=OPER!$AA471,".",IF(OPER!$AB471&lt;=HOUR(AO$7),MAX($Q376:AM376,0)+1,".")),","),IF(MAX($Q376:AM376,0)=OPER!$AA471,".",IF(OPER!$AB471&lt;=HOUR(AO$7),MAX($Q376:AM376,0)+1,".")))</f>
        <v>,</v>
      </c>
      <c r="AO376" s="271" t="str">
        <f>IF($E376=$E375,IF(AP375=".",IF(MAX($Q376:AN376,0)=OPER!$AA471,".",IF(OPER!$AB471&lt;=HOUR(AP$7),MAX($Q376:AN376,0)+1,".")),","),IF(MAX($Q376:AN376,0)=OPER!$AA471,".",IF(OPER!$AB471&lt;=HOUR(AP$7),MAX($Q376:AN376,0)+1,".")))</f>
        <v>,</v>
      </c>
      <c r="AP376" s="269" t="str">
        <f>IF($E376=$E375,IF(AQ375=".",IF(MAX($Q376:AO376,0)=OPER!$AA471,".",IF(OPER!$AB471&lt;=HOUR(AQ$7),MAX($Q376:AO376,0)+1,".")),","),IF(MAX($Q376:AO376,0)=OPER!$AA471,".",IF(OPER!$AB471&lt;=HOUR(AQ$7),MAX($Q376:AO376,0)+1,".")))</f>
        <v>,</v>
      </c>
      <c r="AQ376" s="269" t="str">
        <f>IF($E376=$E375,IF(AR375=".",IF(MAX($Q376:AP376,0)=OPER!$AA471,".",IF(OPER!$AB471&lt;=HOUR(AR$7),MAX($Q376:AP376,0)+1,".")),","),IF(MAX($Q376:AP376,0)=OPER!$AA471,".",IF(OPER!$AB471&lt;=HOUR(AR$7),MAX($Q376:AP376,0)+1,".")))</f>
        <v>,</v>
      </c>
      <c r="AR376" s="270" t="str">
        <f>IF($E376=$E375,IF(AS375=".",IF(MAX($Q376:AQ376,0)=OPER!$AA471,".",IF(OPER!$AB471&lt;=HOUR(AS$7),MAX($Q376:AQ376,0)+1,".")),","),IF(MAX($Q376:AQ376,0)=OPER!$AA471,".",IF(OPER!$AB471&lt;=HOUR(AS$7),MAX($Q376:AQ376,0)+1,".")))</f>
        <v>,</v>
      </c>
      <c r="AS376" s="271" t="str">
        <f>IF($E376=$E375,IF(AT375=".",IF(MAX($Q376:AR376,0)=OPER!$AA471,".",IF(OPER!$AB471&lt;=HOUR(AT$7),MAX($Q376:AR376,0)+1,".")),","),IF(MAX($Q376:AR376,0)=OPER!$AA471,".",IF(OPER!$AB471&lt;=HOUR(AT$7),MAX($Q376:AR376,0)+1,".")))</f>
        <v>,</v>
      </c>
      <c r="AT376" s="269" t="str">
        <f>IF($E376=$E375,IF(AU375=".",IF(MAX($Q376:AS376,0)=OPER!$AA471,".",IF(OPER!$AB471&lt;=HOUR(AU$7),MAX($Q376:AS376,0)+1,".")),","),IF(MAX($Q376:AS376,0)=OPER!$AA471,".",IF(OPER!$AB471&lt;=HOUR(AU$7),MAX($Q376:AS376,0)+1,".")))</f>
        <v>,</v>
      </c>
      <c r="AU376" s="269" t="str">
        <f>IF($E376=$E375,IF(AV375=".",IF(MAX($Q376:AT376,0)=OPER!$AA471,".",IF(OPER!$AB471&lt;=HOUR(AV$7),MAX($Q376:AT376,0)+1,".")),","),IF(MAX($Q376:AT376,0)=OPER!$AA471,".",IF(OPER!$AB471&lt;=HOUR(AV$7),MAX($Q376:AT376,0)+1,".")))</f>
        <v>,</v>
      </c>
      <c r="AV376" s="270" t="str">
        <f>IF($E376=$E375,IF(AW375=".",IF(MAX($Q376:AU376,0)=OPER!$AA471,".",IF(OPER!$AB471&lt;=HOUR(AW$7),MAX($Q376:AU376,0)+1,".")),","),IF(MAX($Q376:AU376,0)=OPER!$AA471,".",IF(OPER!$AB471&lt;=HOUR(AW$7),MAX($Q376:AU376,0)+1,".")))</f>
        <v>,</v>
      </c>
      <c r="AW376" s="271" t="str">
        <f>IF($E376=$E375,IF(AX375=".",IF(MAX($Q376:AV376,0)=OPER!$AA471,".",IF(OPER!$AB471&lt;=HOUR(AX$7),MAX($Q376:AV376,0)+1,".")),","),IF(MAX($Q376:AV376,0)=OPER!$AA471,".",IF(OPER!$AB471&lt;=HOUR(AX$7),MAX($Q376:AV376,0)+1,".")))</f>
        <v>,</v>
      </c>
      <c r="AX376" s="269" t="str">
        <f>IF($E376=$E375,IF(AY375=".",IF(MAX($Q376:AW376,0)=OPER!$AA471,".",IF(OPER!$AB471&lt;=HOUR(AY$7),MAX($Q376:AW376,0)+1,".")),","),IF(MAX($Q376:AW376,0)=OPER!$AA471,".",IF(OPER!$AB471&lt;=HOUR(AY$7),MAX($Q376:AW376,0)+1,".")))</f>
        <v>,</v>
      </c>
      <c r="AY376" s="269" t="str">
        <f>IF($E376=$E375,IF(AZ375=".",IF(MAX($Q376:AX376,0)=OPER!$AA471,".",IF(OPER!$AB471&lt;=HOUR(AZ$7),MAX($Q376:AX376,0)+1,".")),","),IF(MAX($Q376:AX376,0)=OPER!$AA471,".",IF(OPER!$AB471&lt;=HOUR(AZ$7),MAX($Q376:AX376,0)+1,".")))</f>
        <v>,</v>
      </c>
      <c r="AZ376" s="270" t="str">
        <f>IF($E376=$E375,IF(BA375=".",IF(MAX($Q376:AY376,0)=OPER!$AA471,".",IF(OPER!$AB471&lt;=HOUR(BA$7),MAX($Q376:AY376,0)+1,".")),","),IF(MAX($Q376:AY376,0)=OPER!$AA471,".",IF(OPER!$AB471&lt;=HOUR(BA$7),MAX($Q376:AY376,0)+1,".")))</f>
        <v>,</v>
      </c>
      <c r="BA376" s="30">
        <f>+OPER!AK370</f>
        <v>0</v>
      </c>
    </row>
    <row r="377" spans="1:53" ht="59.8" x14ac:dyDescent="0.2">
      <c r="A377" s="282" t="str">
        <f>IF(OPER!AF371=0,"",OPER!AF371)</f>
        <v/>
      </c>
      <c r="B377" s="109" t="str">
        <f>IF(OPER!V371=0,"",OPER!V371)</f>
        <v/>
      </c>
      <c r="C377" s="71" t="str">
        <f>IF(OPER!U371 = 0,"", OPER!U371)</f>
        <v/>
      </c>
      <c r="D377" s="30" t="str">
        <f t="shared" si="22"/>
        <v/>
      </c>
      <c r="E377" s="262" t="str">
        <f>IF(OPER!X371 = 0,"",OPER!X371)</f>
        <v/>
      </c>
      <c r="F377" s="262" t="str">
        <f>IF(OPER!I371 = 0,"",OPER!I371)</f>
        <v/>
      </c>
      <c r="G377" s="263" t="str">
        <f>IF(OPER!C371=0,"",OPER!C371)</f>
        <v/>
      </c>
      <c r="H377" s="30" t="str">
        <f>IF(OPER!R371 = 0,"",OPER!R371)</f>
        <v/>
      </c>
      <c r="I377" s="30" t="str">
        <f>IF(OPER!F371=0,"", OPER!F371)</f>
        <v/>
      </c>
      <c r="J377" s="108" t="str">
        <f>IF(OPER!G371=0,"",OPER!G371)</f>
        <v/>
      </c>
      <c r="K377" s="250">
        <f>+OPER!R371</f>
        <v>0</v>
      </c>
      <c r="L377" s="262">
        <f t="shared" si="23"/>
        <v>0</v>
      </c>
      <c r="M377" s="250">
        <f t="shared" si="24"/>
        <v>0</v>
      </c>
      <c r="N377" s="205" t="str">
        <f>IF(OPER!A371=0,"",OPER!A371)</f>
        <v/>
      </c>
      <c r="O377" s="73" t="str">
        <f>IF(OPER!AJ2227=0,"",OPER!AJ2227)</f>
        <v/>
      </c>
      <c r="P377" s="264" t="str">
        <f>IF(OPER!AH371="EJECUTADO","SI",IF(OPER!AH371="NO EJECUTADO","NO",""))</f>
        <v/>
      </c>
      <c r="Q377" s="264" t="str">
        <f>IF(OPER!AN371="EJECUTADO","SI",IF(OPER!AN371="NO EJECUTADO","NO",""))</f>
        <v/>
      </c>
      <c r="R377" s="221" t="str">
        <f>IFERROR(VLOOKUP(OPER!Z371,OPER!$AU$490:$AV$577,2,0),"NO ASIGNADO")</f>
        <v>NO ASIGNADO</v>
      </c>
      <c r="S377" s="6">
        <f>+OPER!AG371</f>
        <v>0</v>
      </c>
      <c r="T377" s="268" t="str">
        <f>IF($E377=$E376,IF(U376=".",IF(MAX($Q377:Q377,0)=OPER!$AA472,".",IF(OPER!$AB472&lt;=HOUR(U$7),MAX($Q377:Q377,0)+1,".")),","),IF(MAX($Q377:Q377,0)=OPER!$AA472,".",IF(OPER!$AB472&lt;=HOUR(U$7),MAX($Q377:Q377,0)+1,".")))</f>
        <v>,</v>
      </c>
      <c r="U377" s="269" t="str">
        <f>IF($E377=$E376,IF(V376=".",IF(MAX($Q377:T377,0)=OPER!$AA472,".",IF(OPER!$AB472&lt;=HOUR(V$7),MAX($Q377:T377,0)+1,".")),","),IF(MAX($Q377:T377,0)=OPER!$AA472,".",IF(OPER!$AB472&lt;=HOUR(V$7),MAX($Q377:T377,0)+1,".")))</f>
        <v>,</v>
      </c>
      <c r="V377" s="269" t="str">
        <f>IF($E377=$E376,IF(W376=".",IF(MAX($Q377:U377,0)=OPER!$AA472,".",IF(OPER!$AB472&lt;=HOUR(W$7),MAX($Q377:U377,0)+1,".")),","),IF(MAX($Q377:U377,0)=OPER!$AA472,".",IF(OPER!$AB472&lt;=HOUR(W$7),MAX($Q377:U377,0)+1,".")))</f>
        <v>,</v>
      </c>
      <c r="W377" s="269" t="str">
        <f>IF($E377=$E376,IF(X376=".",IF(MAX($Q377:V377,0)=OPER!$AA472,".",IF(OPER!$AB472&lt;=HOUR(X$7),MAX($Q377:V377,0)+1,".")),","),IF(MAX($Q377:V377,0)=OPER!$AA472,".",IF(OPER!$AB472&lt;=HOUR(X$7),MAX($Q377:V377,0)+1,".")))</f>
        <v>,</v>
      </c>
      <c r="X377" s="270" t="str">
        <f>IF($E377=$E376,IF(Y376=".",IF(MAX($Q377:W377,0)=OPER!$AA472,".",IF(OPER!$AB472&lt;=HOUR(Y$7),MAX($Q377:W377,0)+1,".")),","),IF(MAX($Q377:W377,0)=OPER!$AA472,".",IF(OPER!$AB472&lt;=HOUR(Y$7),MAX($Q377:W377,0)+1,".")))</f>
        <v>,</v>
      </c>
      <c r="Y377" s="271" t="str">
        <f>IF($E377=$E376,IF(Z376=".",IF(MAX($Q377:X377,0)=OPER!$AA472,".",IF(OPER!$AB472&lt;=HOUR(Z$7),MAX($Q377:X377,0)+1,".")),","),IF(MAX($Q377:X377,0)=OPER!$AA472,".",IF(OPER!$AB472&lt;=HOUR(Z$7),MAX($Q377:X377,0)+1,".")))</f>
        <v>,</v>
      </c>
      <c r="Z377" s="269" t="str">
        <f>IF($E377=$E376,IF(AA376=".",IF(MAX($Q377:Y377,0)=OPER!$AA472,".",IF(OPER!$AB472&lt;=HOUR(AA$7),MAX($Q377:Y377,0)+1,".")),","),IF(MAX($Q377:Y377,0)=OPER!$AA472,".",IF(OPER!$AB472&lt;=HOUR(AA$7),MAX($Q377:Y377,0)+1,".")))</f>
        <v>,</v>
      </c>
      <c r="AA377" s="269" t="str">
        <f>IF($E377=$E376,IF(AB376=".",IF(MAX($Q377:Z377,0)=OPER!$AA472,".",IF(OPER!$AB472&lt;=HOUR(AB$7),MAX($Q377:Z377,0)+1,".")),","),IF(MAX($Q377:Z377,0)=OPER!$AA472,".",IF(OPER!$AB472&lt;=HOUR(AB$7),MAX($Q377:Z377,0)+1,".")))</f>
        <v>,</v>
      </c>
      <c r="AB377" s="270" t="str">
        <f>IF($E377=$E376,IF(AC376=".",IF(MAX($Q377:AA377,0)=OPER!$AA472,".",IF(OPER!$AB472&lt;=HOUR(AC$7),MAX($Q377:AA377,0)+1,".")),","),IF(MAX($Q377:AA377,0)=OPER!$AA472,".",IF(OPER!$AB472&lt;=HOUR(AC$7),MAX($Q377:AA377,0)+1,".")))</f>
        <v>,</v>
      </c>
      <c r="AC377" s="271" t="str">
        <f>IF($E377=$E376,IF(AD376=".",IF(MAX($Q377:AB377,0)=OPER!$AA472,".",IF(OPER!$AB472&lt;=HOUR(AD$7),MAX($Q377:AB377,0)+1,".")),","),IF(MAX($Q377:AB377,0)=OPER!$AA472,".",IF(OPER!$AB472&lt;=HOUR(AD$7),MAX($Q377:AB377,0)+1,".")))</f>
        <v>,</v>
      </c>
      <c r="AD377" s="269" t="str">
        <f>IF($E377=$E376,IF(AE376=".",IF(MAX($Q377:AC377,0)=OPER!$AA472,".",IF(OPER!$AB472&lt;=HOUR(AE$7),MAX($Q377:AC377,0)+1,".")),","),IF(MAX($Q377:AC377,0)=OPER!$AA472,".",IF(OPER!$AB472&lt;=HOUR(AE$7),MAX($Q377:AC377,0)+1,".")))</f>
        <v>,</v>
      </c>
      <c r="AE377" s="269" t="str">
        <f>IF($E377=$E376,IF(AF376=".",IF(MAX($Q377:AD377,0)=OPER!$AA472,".",IF(OPER!$AB472&lt;=HOUR(AF$7),MAX($Q377:AD377,0)+1,".")),","),IF(MAX($Q377:AD377,0)=OPER!$AA472,".",IF(OPER!$AB472&lt;=HOUR(AF$7),MAX($Q377:AD377,0)+1,".")))</f>
        <v>,</v>
      </c>
      <c r="AF377" s="270" t="str">
        <f>IF($E377=$E376,IF(AG376=".",IF(MAX($Q377:AE377,0)=OPER!$AA472,".",IF(OPER!$AB472&lt;=HOUR(AG$7),MAX($Q377:AE377,0)+1,".")),","),IF(MAX($Q377:AE377,0)=OPER!$AA472,".",IF(OPER!$AB472&lt;=HOUR(AG$7),MAX($Q377:AE377,0)+1,".")))</f>
        <v>,</v>
      </c>
      <c r="AG377" s="271" t="str">
        <f>IF($E377=$E376,IF(AH376=".",IF(MAX($Q377:AF377,0)=OPER!$AA472,".",IF(OPER!$AB472&lt;=HOUR(AH$7),MAX($Q377:AF377,0)+1,".")),","),IF(MAX($Q377:AF377,0)=OPER!$AA472,".",IF(OPER!$AB472&lt;=HOUR(AH$7),MAX($Q377:AF377,0)+1,".")))</f>
        <v>,</v>
      </c>
      <c r="AH377" s="269" t="str">
        <f>IF($E377=$E376,IF(AI376=".",IF(MAX($Q377:AG377,0)=OPER!$AA472,".",IF(OPER!$AB472&lt;=HOUR(AI$7),MAX($Q377:AG377,0)+1,".")),","),IF(MAX($Q377:AG377,0)=OPER!$AA472,".",IF(OPER!$AB472&lt;=HOUR(AI$7),MAX($Q377:AG377,0)+1,".")))</f>
        <v>,</v>
      </c>
      <c r="AI377" s="269" t="str">
        <f>IF($E377=$E376,IF(AJ376=".",IF(MAX($Q377:AH377,0)=OPER!$AA472,".",IF(OPER!$AB472&lt;=HOUR(AJ$7),MAX($Q377:AH377,0)+1,".")),","),IF(MAX($Q377:AH377,0)=OPER!$AA472,".",IF(OPER!$AB472&lt;=HOUR(AJ$7),MAX($Q377:AH377,0)+1,".")))</f>
        <v>,</v>
      </c>
      <c r="AJ377" s="270" t="str">
        <f>IF($E377=$E376,IF(AK376=".",IF(MAX($Q377:AI377,0)=OPER!$AA472,".",IF(OPER!$AB472&lt;=HOUR(AK$7),MAX($Q377:AI377,0)+1,".")),","),IF(MAX($Q377:AI377,0)=OPER!$AA472,".",IF(OPER!$AB472&lt;=HOUR(AK$7),MAX($Q377:AI377,0)+1,".")))</f>
        <v>,</v>
      </c>
      <c r="AK377" s="271" t="str">
        <f>IF($E377=$E376,IF(AL376=".",IF(MAX($Q377:AJ377,0)=OPER!$AA472,".",IF(OPER!$AB472&lt;=HOUR(AL$7),MAX($Q377:AJ377,0)+1,".")),","),IF(MAX($Q377:AJ377,0)=OPER!$AA472,".",IF(OPER!$AB472&lt;=HOUR(AL$7),MAX($Q377:AJ377,0)+1,".")))</f>
        <v>,</v>
      </c>
      <c r="AL377" s="269" t="str">
        <f>IF($E377=$E376,IF(AM376=".",IF(MAX($Q377:AK377,0)=OPER!$AA472,".",IF(OPER!$AB472&lt;=HOUR(AM$7),MAX($Q377:AK377,0)+1,".")),","),IF(MAX($Q377:AK377,0)=OPER!$AA472,".",IF(OPER!$AB472&lt;=HOUR(AM$7),MAX($Q377:AK377,0)+1,".")))</f>
        <v>,</v>
      </c>
      <c r="AM377" s="269" t="str">
        <f>IF($E377=$E376,IF(AN376=".",IF(MAX($Q377:AL377,0)=OPER!$AA472,".",IF(OPER!$AB472&lt;=HOUR(AN$7),MAX($Q377:AL377,0)+1,".")),","),IF(MAX($Q377:AL377,0)=OPER!$AA472,".",IF(OPER!$AB472&lt;=HOUR(AN$7),MAX($Q377:AL377,0)+1,".")))</f>
        <v>,</v>
      </c>
      <c r="AN377" s="270" t="str">
        <f>IF($E377=$E376,IF(AO376=".",IF(MAX($Q377:AM377,0)=OPER!$AA472,".",IF(OPER!$AB472&lt;=HOUR(AO$7),MAX($Q377:AM377,0)+1,".")),","),IF(MAX($Q377:AM377,0)=OPER!$AA472,".",IF(OPER!$AB472&lt;=HOUR(AO$7),MAX($Q377:AM377,0)+1,".")))</f>
        <v>,</v>
      </c>
      <c r="AO377" s="271" t="str">
        <f>IF($E377=$E376,IF(AP376=".",IF(MAX($Q377:AN377,0)=OPER!$AA472,".",IF(OPER!$AB472&lt;=HOUR(AP$7),MAX($Q377:AN377,0)+1,".")),","),IF(MAX($Q377:AN377,0)=OPER!$AA472,".",IF(OPER!$AB472&lt;=HOUR(AP$7),MAX($Q377:AN377,0)+1,".")))</f>
        <v>,</v>
      </c>
      <c r="AP377" s="269" t="str">
        <f>IF($E377=$E376,IF(AQ376=".",IF(MAX($Q377:AO377,0)=OPER!$AA472,".",IF(OPER!$AB472&lt;=HOUR(AQ$7),MAX($Q377:AO377,0)+1,".")),","),IF(MAX($Q377:AO377,0)=OPER!$AA472,".",IF(OPER!$AB472&lt;=HOUR(AQ$7),MAX($Q377:AO377,0)+1,".")))</f>
        <v>,</v>
      </c>
      <c r="AQ377" s="269" t="str">
        <f>IF($E377=$E376,IF(AR376=".",IF(MAX($Q377:AP377,0)=OPER!$AA472,".",IF(OPER!$AB472&lt;=HOUR(AR$7),MAX($Q377:AP377,0)+1,".")),","),IF(MAX($Q377:AP377,0)=OPER!$AA472,".",IF(OPER!$AB472&lt;=HOUR(AR$7),MAX($Q377:AP377,0)+1,".")))</f>
        <v>,</v>
      </c>
      <c r="AR377" s="270" t="str">
        <f>IF($E377=$E376,IF(AS376=".",IF(MAX($Q377:AQ377,0)=OPER!$AA472,".",IF(OPER!$AB472&lt;=HOUR(AS$7),MAX($Q377:AQ377,0)+1,".")),","),IF(MAX($Q377:AQ377,0)=OPER!$AA472,".",IF(OPER!$AB472&lt;=HOUR(AS$7),MAX($Q377:AQ377,0)+1,".")))</f>
        <v>,</v>
      </c>
      <c r="AS377" s="271" t="str">
        <f>IF($E377=$E376,IF(AT376=".",IF(MAX($Q377:AR377,0)=OPER!$AA472,".",IF(OPER!$AB472&lt;=HOUR(AT$7),MAX($Q377:AR377,0)+1,".")),","),IF(MAX($Q377:AR377,0)=OPER!$AA472,".",IF(OPER!$AB472&lt;=HOUR(AT$7),MAX($Q377:AR377,0)+1,".")))</f>
        <v>,</v>
      </c>
      <c r="AT377" s="269" t="str">
        <f>IF($E377=$E376,IF(AU376=".",IF(MAX($Q377:AS377,0)=OPER!$AA472,".",IF(OPER!$AB472&lt;=HOUR(AU$7),MAX($Q377:AS377,0)+1,".")),","),IF(MAX($Q377:AS377,0)=OPER!$AA472,".",IF(OPER!$AB472&lt;=HOUR(AU$7),MAX($Q377:AS377,0)+1,".")))</f>
        <v>,</v>
      </c>
      <c r="AU377" s="269" t="str">
        <f>IF($E377=$E376,IF(AV376=".",IF(MAX($Q377:AT377,0)=OPER!$AA472,".",IF(OPER!$AB472&lt;=HOUR(AV$7),MAX($Q377:AT377,0)+1,".")),","),IF(MAX($Q377:AT377,0)=OPER!$AA472,".",IF(OPER!$AB472&lt;=HOUR(AV$7),MAX($Q377:AT377,0)+1,".")))</f>
        <v>,</v>
      </c>
      <c r="AV377" s="270" t="str">
        <f>IF($E377=$E376,IF(AW376=".",IF(MAX($Q377:AU377,0)=OPER!$AA472,".",IF(OPER!$AB472&lt;=HOUR(AW$7),MAX($Q377:AU377,0)+1,".")),","),IF(MAX($Q377:AU377,0)=OPER!$AA472,".",IF(OPER!$AB472&lt;=HOUR(AW$7),MAX($Q377:AU377,0)+1,".")))</f>
        <v>,</v>
      </c>
      <c r="AW377" s="271" t="str">
        <f>IF($E377=$E376,IF(AX376=".",IF(MAX($Q377:AV377,0)=OPER!$AA472,".",IF(OPER!$AB472&lt;=HOUR(AX$7),MAX($Q377:AV377,0)+1,".")),","),IF(MAX($Q377:AV377,0)=OPER!$AA472,".",IF(OPER!$AB472&lt;=HOUR(AX$7),MAX($Q377:AV377,0)+1,".")))</f>
        <v>,</v>
      </c>
      <c r="AX377" s="269" t="str">
        <f>IF($E377=$E376,IF(AY376=".",IF(MAX($Q377:AW377,0)=OPER!$AA472,".",IF(OPER!$AB472&lt;=HOUR(AY$7),MAX($Q377:AW377,0)+1,".")),","),IF(MAX($Q377:AW377,0)=OPER!$AA472,".",IF(OPER!$AB472&lt;=HOUR(AY$7),MAX($Q377:AW377,0)+1,".")))</f>
        <v>,</v>
      </c>
      <c r="AY377" s="269" t="str">
        <f>IF($E377=$E376,IF(AZ376=".",IF(MAX($Q377:AX377,0)=OPER!$AA472,".",IF(OPER!$AB472&lt;=HOUR(AZ$7),MAX($Q377:AX377,0)+1,".")),","),IF(MAX($Q377:AX377,0)=OPER!$AA472,".",IF(OPER!$AB472&lt;=HOUR(AZ$7),MAX($Q377:AX377,0)+1,".")))</f>
        <v>,</v>
      </c>
      <c r="AZ377" s="270" t="str">
        <f>IF($E377=$E376,IF(BA376=".",IF(MAX($Q377:AY377,0)=OPER!$AA472,".",IF(OPER!$AB472&lt;=HOUR(BA$7),MAX($Q377:AY377,0)+1,".")),","),IF(MAX($Q377:AY377,0)=OPER!$AA472,".",IF(OPER!$AB472&lt;=HOUR(BA$7),MAX($Q377:AY377,0)+1,".")))</f>
        <v>,</v>
      </c>
      <c r="BA377" s="30">
        <f>+OPER!AK371</f>
        <v>0</v>
      </c>
    </row>
    <row r="378" spans="1:53" ht="59.8" x14ac:dyDescent="0.2">
      <c r="A378" s="282" t="str">
        <f>IF(OPER!AF372=0,"",OPER!AF372)</f>
        <v/>
      </c>
      <c r="B378" s="109" t="str">
        <f>IF(OPER!V372=0,"",OPER!V372)</f>
        <v/>
      </c>
      <c r="C378" s="71" t="str">
        <f>IF(OPER!U372 = 0,"", OPER!U372)</f>
        <v/>
      </c>
      <c r="D378" s="30" t="str">
        <f t="shared" si="22"/>
        <v/>
      </c>
      <c r="E378" s="262" t="str">
        <f>IF(OPER!X372 = 0,"",OPER!X372)</f>
        <v/>
      </c>
      <c r="F378" s="262" t="str">
        <f>IF(OPER!I372 = 0,"",OPER!I372)</f>
        <v/>
      </c>
      <c r="G378" s="263" t="str">
        <f>IF(OPER!C372=0,"",OPER!C372)</f>
        <v/>
      </c>
      <c r="H378" s="30" t="str">
        <f>IF(OPER!R372 = 0,"",OPER!R372)</f>
        <v/>
      </c>
      <c r="I378" s="30" t="str">
        <f>IF(OPER!F372=0,"", OPER!F372)</f>
        <v/>
      </c>
      <c r="J378" s="108" t="str">
        <f>IF(OPER!G372=0,"",OPER!G372)</f>
        <v/>
      </c>
      <c r="K378" s="250">
        <f>+OPER!R372</f>
        <v>0</v>
      </c>
      <c r="L378" s="262">
        <f t="shared" si="23"/>
        <v>0</v>
      </c>
      <c r="M378" s="250">
        <f t="shared" si="24"/>
        <v>0</v>
      </c>
      <c r="N378" s="205" t="str">
        <f>IF(OPER!A372=0,"",OPER!A372)</f>
        <v/>
      </c>
      <c r="O378" s="73" t="str">
        <f>IF(OPER!AJ2228=0,"",OPER!AJ2228)</f>
        <v/>
      </c>
      <c r="P378" s="264" t="str">
        <f>IF(OPER!AH372="EJECUTADO","SI",IF(OPER!AH372="NO EJECUTADO","NO",""))</f>
        <v/>
      </c>
      <c r="Q378" s="264" t="str">
        <f>IF(OPER!AN372="EJECUTADO","SI",IF(OPER!AN372="NO EJECUTADO","NO",""))</f>
        <v/>
      </c>
      <c r="R378" s="221" t="str">
        <f>IFERROR(VLOOKUP(OPER!Z372,OPER!$AU$490:$AV$577,2,0),"NO ASIGNADO")</f>
        <v>NO ASIGNADO</v>
      </c>
      <c r="S378" s="6">
        <f>+OPER!AG372</f>
        <v>0</v>
      </c>
      <c r="T378" s="268" t="str">
        <f>IF($E378=$E377,IF(U377=".",IF(MAX($Q378:Q378,0)=OPER!$AA473,".",IF(OPER!$AB473&lt;=HOUR(U$7),MAX($Q378:Q378,0)+1,".")),","),IF(MAX($Q378:Q378,0)=OPER!$AA473,".",IF(OPER!$AB473&lt;=HOUR(U$7),MAX($Q378:Q378,0)+1,".")))</f>
        <v>,</v>
      </c>
      <c r="U378" s="269" t="str">
        <f>IF($E378=$E377,IF(V377=".",IF(MAX($Q378:T378,0)=OPER!$AA473,".",IF(OPER!$AB473&lt;=HOUR(V$7),MAX($Q378:T378,0)+1,".")),","),IF(MAX($Q378:T378,0)=OPER!$AA473,".",IF(OPER!$AB473&lt;=HOUR(V$7),MAX($Q378:T378,0)+1,".")))</f>
        <v>,</v>
      </c>
      <c r="V378" s="269" t="str">
        <f>IF($E378=$E377,IF(W377=".",IF(MAX($Q378:U378,0)=OPER!$AA473,".",IF(OPER!$AB473&lt;=HOUR(W$7),MAX($Q378:U378,0)+1,".")),","),IF(MAX($Q378:U378,0)=OPER!$AA473,".",IF(OPER!$AB473&lt;=HOUR(W$7),MAX($Q378:U378,0)+1,".")))</f>
        <v>,</v>
      </c>
      <c r="W378" s="269" t="str">
        <f>IF($E378=$E377,IF(X377=".",IF(MAX($Q378:V378,0)=OPER!$AA473,".",IF(OPER!$AB473&lt;=HOUR(X$7),MAX($Q378:V378,0)+1,".")),","),IF(MAX($Q378:V378,0)=OPER!$AA473,".",IF(OPER!$AB473&lt;=HOUR(X$7),MAX($Q378:V378,0)+1,".")))</f>
        <v>,</v>
      </c>
      <c r="X378" s="270" t="str">
        <f>IF($E378=$E377,IF(Y377=".",IF(MAX($Q378:W378,0)=OPER!$AA473,".",IF(OPER!$AB473&lt;=HOUR(Y$7),MAX($Q378:W378,0)+1,".")),","),IF(MAX($Q378:W378,0)=OPER!$AA473,".",IF(OPER!$AB473&lt;=HOUR(Y$7),MAX($Q378:W378,0)+1,".")))</f>
        <v>,</v>
      </c>
      <c r="Y378" s="271" t="str">
        <f>IF($E378=$E377,IF(Z377=".",IF(MAX($Q378:X378,0)=OPER!$AA473,".",IF(OPER!$AB473&lt;=HOUR(Z$7),MAX($Q378:X378,0)+1,".")),","),IF(MAX($Q378:X378,0)=OPER!$AA473,".",IF(OPER!$AB473&lt;=HOUR(Z$7),MAX($Q378:X378,0)+1,".")))</f>
        <v>,</v>
      </c>
      <c r="Z378" s="269" t="str">
        <f>IF($E378=$E377,IF(AA377=".",IF(MAX($Q378:Y378,0)=OPER!$AA473,".",IF(OPER!$AB473&lt;=HOUR(AA$7),MAX($Q378:Y378,0)+1,".")),","),IF(MAX($Q378:Y378,0)=OPER!$AA473,".",IF(OPER!$AB473&lt;=HOUR(AA$7),MAX($Q378:Y378,0)+1,".")))</f>
        <v>,</v>
      </c>
      <c r="AA378" s="269" t="str">
        <f>IF($E378=$E377,IF(AB377=".",IF(MAX($Q378:Z378,0)=OPER!$AA473,".",IF(OPER!$AB473&lt;=HOUR(AB$7),MAX($Q378:Z378,0)+1,".")),","),IF(MAX($Q378:Z378,0)=OPER!$AA473,".",IF(OPER!$AB473&lt;=HOUR(AB$7),MAX($Q378:Z378,0)+1,".")))</f>
        <v>,</v>
      </c>
      <c r="AB378" s="270" t="str">
        <f>IF($E378=$E377,IF(AC377=".",IF(MAX($Q378:AA378,0)=OPER!$AA473,".",IF(OPER!$AB473&lt;=HOUR(AC$7),MAX($Q378:AA378,0)+1,".")),","),IF(MAX($Q378:AA378,0)=OPER!$AA473,".",IF(OPER!$AB473&lt;=HOUR(AC$7),MAX($Q378:AA378,0)+1,".")))</f>
        <v>,</v>
      </c>
      <c r="AC378" s="271" t="str">
        <f>IF($E378=$E377,IF(AD377=".",IF(MAX($Q378:AB378,0)=OPER!$AA473,".",IF(OPER!$AB473&lt;=HOUR(AD$7),MAX($Q378:AB378,0)+1,".")),","),IF(MAX($Q378:AB378,0)=OPER!$AA473,".",IF(OPER!$AB473&lt;=HOUR(AD$7),MAX($Q378:AB378,0)+1,".")))</f>
        <v>,</v>
      </c>
      <c r="AD378" s="269" t="str">
        <f>IF($E378=$E377,IF(AE377=".",IF(MAX($Q378:AC378,0)=OPER!$AA473,".",IF(OPER!$AB473&lt;=HOUR(AE$7),MAX($Q378:AC378,0)+1,".")),","),IF(MAX($Q378:AC378,0)=OPER!$AA473,".",IF(OPER!$AB473&lt;=HOUR(AE$7),MAX($Q378:AC378,0)+1,".")))</f>
        <v>,</v>
      </c>
      <c r="AE378" s="269" t="str">
        <f>IF($E378=$E377,IF(AF377=".",IF(MAX($Q378:AD378,0)=OPER!$AA473,".",IF(OPER!$AB473&lt;=HOUR(AF$7),MAX($Q378:AD378,0)+1,".")),","),IF(MAX($Q378:AD378,0)=OPER!$AA473,".",IF(OPER!$AB473&lt;=HOUR(AF$7),MAX($Q378:AD378,0)+1,".")))</f>
        <v>,</v>
      </c>
      <c r="AF378" s="270" t="str">
        <f>IF($E378=$E377,IF(AG377=".",IF(MAX($Q378:AE378,0)=OPER!$AA473,".",IF(OPER!$AB473&lt;=HOUR(AG$7),MAX($Q378:AE378,0)+1,".")),","),IF(MAX($Q378:AE378,0)=OPER!$AA473,".",IF(OPER!$AB473&lt;=HOUR(AG$7),MAX($Q378:AE378,0)+1,".")))</f>
        <v>,</v>
      </c>
      <c r="AG378" s="271" t="str">
        <f>IF($E378=$E377,IF(AH377=".",IF(MAX($Q378:AF378,0)=OPER!$AA473,".",IF(OPER!$AB473&lt;=HOUR(AH$7),MAX($Q378:AF378,0)+1,".")),","),IF(MAX($Q378:AF378,0)=OPER!$AA473,".",IF(OPER!$AB473&lt;=HOUR(AH$7),MAX($Q378:AF378,0)+1,".")))</f>
        <v>,</v>
      </c>
      <c r="AH378" s="269" t="str">
        <f>IF($E378=$E377,IF(AI377=".",IF(MAX($Q378:AG378,0)=OPER!$AA473,".",IF(OPER!$AB473&lt;=HOUR(AI$7),MAX($Q378:AG378,0)+1,".")),","),IF(MAX($Q378:AG378,0)=OPER!$AA473,".",IF(OPER!$AB473&lt;=HOUR(AI$7),MAX($Q378:AG378,0)+1,".")))</f>
        <v>,</v>
      </c>
      <c r="AI378" s="269" t="str">
        <f>IF($E378=$E377,IF(AJ377=".",IF(MAX($Q378:AH378,0)=OPER!$AA473,".",IF(OPER!$AB473&lt;=HOUR(AJ$7),MAX($Q378:AH378,0)+1,".")),","),IF(MAX($Q378:AH378,0)=OPER!$AA473,".",IF(OPER!$AB473&lt;=HOUR(AJ$7),MAX($Q378:AH378,0)+1,".")))</f>
        <v>,</v>
      </c>
      <c r="AJ378" s="270" t="str">
        <f>IF($E378=$E377,IF(AK377=".",IF(MAX($Q378:AI378,0)=OPER!$AA473,".",IF(OPER!$AB473&lt;=HOUR(AK$7),MAX($Q378:AI378,0)+1,".")),","),IF(MAX($Q378:AI378,0)=OPER!$AA473,".",IF(OPER!$AB473&lt;=HOUR(AK$7),MAX($Q378:AI378,0)+1,".")))</f>
        <v>,</v>
      </c>
      <c r="AK378" s="271" t="str">
        <f>IF($E378=$E377,IF(AL377=".",IF(MAX($Q378:AJ378,0)=OPER!$AA473,".",IF(OPER!$AB473&lt;=HOUR(AL$7),MAX($Q378:AJ378,0)+1,".")),","),IF(MAX($Q378:AJ378,0)=OPER!$AA473,".",IF(OPER!$AB473&lt;=HOUR(AL$7),MAX($Q378:AJ378,0)+1,".")))</f>
        <v>,</v>
      </c>
      <c r="AL378" s="269" t="str">
        <f>IF($E378=$E377,IF(AM377=".",IF(MAX($Q378:AK378,0)=OPER!$AA473,".",IF(OPER!$AB473&lt;=HOUR(AM$7),MAX($Q378:AK378,0)+1,".")),","),IF(MAX($Q378:AK378,0)=OPER!$AA473,".",IF(OPER!$AB473&lt;=HOUR(AM$7),MAX($Q378:AK378,0)+1,".")))</f>
        <v>,</v>
      </c>
      <c r="AM378" s="269" t="str">
        <f>IF($E378=$E377,IF(AN377=".",IF(MAX($Q378:AL378,0)=OPER!$AA473,".",IF(OPER!$AB473&lt;=HOUR(AN$7),MAX($Q378:AL378,0)+1,".")),","),IF(MAX($Q378:AL378,0)=OPER!$AA473,".",IF(OPER!$AB473&lt;=HOUR(AN$7),MAX($Q378:AL378,0)+1,".")))</f>
        <v>,</v>
      </c>
      <c r="AN378" s="270" t="str">
        <f>IF($E378=$E377,IF(AO377=".",IF(MAX($Q378:AM378,0)=OPER!$AA473,".",IF(OPER!$AB473&lt;=HOUR(AO$7),MAX($Q378:AM378,0)+1,".")),","),IF(MAX($Q378:AM378,0)=OPER!$AA473,".",IF(OPER!$AB473&lt;=HOUR(AO$7),MAX($Q378:AM378,0)+1,".")))</f>
        <v>,</v>
      </c>
      <c r="AO378" s="271" t="str">
        <f>IF($E378=$E377,IF(AP377=".",IF(MAX($Q378:AN378,0)=OPER!$AA473,".",IF(OPER!$AB473&lt;=HOUR(AP$7),MAX($Q378:AN378,0)+1,".")),","),IF(MAX($Q378:AN378,0)=OPER!$AA473,".",IF(OPER!$AB473&lt;=HOUR(AP$7),MAX($Q378:AN378,0)+1,".")))</f>
        <v>,</v>
      </c>
      <c r="AP378" s="269" t="str">
        <f>IF($E378=$E377,IF(AQ377=".",IF(MAX($Q378:AO378,0)=OPER!$AA473,".",IF(OPER!$AB473&lt;=HOUR(AQ$7),MAX($Q378:AO378,0)+1,".")),","),IF(MAX($Q378:AO378,0)=OPER!$AA473,".",IF(OPER!$AB473&lt;=HOUR(AQ$7),MAX($Q378:AO378,0)+1,".")))</f>
        <v>,</v>
      </c>
      <c r="AQ378" s="269" t="str">
        <f>IF($E378=$E377,IF(AR377=".",IF(MAX($Q378:AP378,0)=OPER!$AA473,".",IF(OPER!$AB473&lt;=HOUR(AR$7),MAX($Q378:AP378,0)+1,".")),","),IF(MAX($Q378:AP378,0)=OPER!$AA473,".",IF(OPER!$AB473&lt;=HOUR(AR$7),MAX($Q378:AP378,0)+1,".")))</f>
        <v>,</v>
      </c>
      <c r="AR378" s="270" t="str">
        <f>IF($E378=$E377,IF(AS377=".",IF(MAX($Q378:AQ378,0)=OPER!$AA473,".",IF(OPER!$AB473&lt;=HOUR(AS$7),MAX($Q378:AQ378,0)+1,".")),","),IF(MAX($Q378:AQ378,0)=OPER!$AA473,".",IF(OPER!$AB473&lt;=HOUR(AS$7),MAX($Q378:AQ378,0)+1,".")))</f>
        <v>,</v>
      </c>
      <c r="AS378" s="271" t="str">
        <f>IF($E378=$E377,IF(AT377=".",IF(MAX($Q378:AR378,0)=OPER!$AA473,".",IF(OPER!$AB473&lt;=HOUR(AT$7),MAX($Q378:AR378,0)+1,".")),","),IF(MAX($Q378:AR378,0)=OPER!$AA473,".",IF(OPER!$AB473&lt;=HOUR(AT$7),MAX($Q378:AR378,0)+1,".")))</f>
        <v>,</v>
      </c>
      <c r="AT378" s="269" t="str">
        <f>IF($E378=$E377,IF(AU377=".",IF(MAX($Q378:AS378,0)=OPER!$AA473,".",IF(OPER!$AB473&lt;=HOUR(AU$7),MAX($Q378:AS378,0)+1,".")),","),IF(MAX($Q378:AS378,0)=OPER!$AA473,".",IF(OPER!$AB473&lt;=HOUR(AU$7),MAX($Q378:AS378,0)+1,".")))</f>
        <v>,</v>
      </c>
      <c r="AU378" s="269" t="str">
        <f>IF($E378=$E377,IF(AV377=".",IF(MAX($Q378:AT378,0)=OPER!$AA473,".",IF(OPER!$AB473&lt;=HOUR(AV$7),MAX($Q378:AT378,0)+1,".")),","),IF(MAX($Q378:AT378,0)=OPER!$AA473,".",IF(OPER!$AB473&lt;=HOUR(AV$7),MAX($Q378:AT378,0)+1,".")))</f>
        <v>,</v>
      </c>
      <c r="AV378" s="270" t="str">
        <f>IF($E378=$E377,IF(AW377=".",IF(MAX($Q378:AU378,0)=OPER!$AA473,".",IF(OPER!$AB473&lt;=HOUR(AW$7),MAX($Q378:AU378,0)+1,".")),","),IF(MAX($Q378:AU378,0)=OPER!$AA473,".",IF(OPER!$AB473&lt;=HOUR(AW$7),MAX($Q378:AU378,0)+1,".")))</f>
        <v>,</v>
      </c>
      <c r="AW378" s="271" t="str">
        <f>IF($E378=$E377,IF(AX377=".",IF(MAX($Q378:AV378,0)=OPER!$AA473,".",IF(OPER!$AB473&lt;=HOUR(AX$7),MAX($Q378:AV378,0)+1,".")),","),IF(MAX($Q378:AV378,0)=OPER!$AA473,".",IF(OPER!$AB473&lt;=HOUR(AX$7),MAX($Q378:AV378,0)+1,".")))</f>
        <v>,</v>
      </c>
      <c r="AX378" s="269" t="str">
        <f>IF($E378=$E377,IF(AY377=".",IF(MAX($Q378:AW378,0)=OPER!$AA473,".",IF(OPER!$AB473&lt;=HOUR(AY$7),MAX($Q378:AW378,0)+1,".")),","),IF(MAX($Q378:AW378,0)=OPER!$AA473,".",IF(OPER!$AB473&lt;=HOUR(AY$7),MAX($Q378:AW378,0)+1,".")))</f>
        <v>,</v>
      </c>
      <c r="AY378" s="269" t="str">
        <f>IF($E378=$E377,IF(AZ377=".",IF(MAX($Q378:AX378,0)=OPER!$AA473,".",IF(OPER!$AB473&lt;=HOUR(AZ$7),MAX($Q378:AX378,0)+1,".")),","),IF(MAX($Q378:AX378,0)=OPER!$AA473,".",IF(OPER!$AB473&lt;=HOUR(AZ$7),MAX($Q378:AX378,0)+1,".")))</f>
        <v>,</v>
      </c>
      <c r="AZ378" s="270" t="str">
        <f>IF($E378=$E377,IF(BA377=".",IF(MAX($Q378:AY378,0)=OPER!$AA473,".",IF(OPER!$AB473&lt;=HOUR(BA$7),MAX($Q378:AY378,0)+1,".")),","),IF(MAX($Q378:AY378,0)=OPER!$AA473,".",IF(OPER!$AB473&lt;=HOUR(BA$7),MAX($Q378:AY378,0)+1,".")))</f>
        <v>,</v>
      </c>
      <c r="BA378" s="30">
        <f>+OPER!AK372</f>
        <v>0</v>
      </c>
    </row>
    <row r="379" spans="1:53" ht="59.8" x14ac:dyDescent="0.2">
      <c r="A379" s="282" t="str">
        <f>IF(OPER!AF373=0,"",OPER!AF373)</f>
        <v/>
      </c>
      <c r="B379" s="109" t="str">
        <f>IF(OPER!V373=0,"",OPER!V373)</f>
        <v/>
      </c>
      <c r="C379" s="71" t="str">
        <f>IF(OPER!U373 = 0,"", OPER!U373)</f>
        <v/>
      </c>
      <c r="D379" s="30" t="str">
        <f t="shared" si="22"/>
        <v/>
      </c>
      <c r="E379" s="262" t="str">
        <f>IF(OPER!X373 = 0,"",OPER!X373)</f>
        <v/>
      </c>
      <c r="F379" s="262" t="str">
        <f>IF(OPER!I373 = 0,"",OPER!I373)</f>
        <v/>
      </c>
      <c r="G379" s="263" t="str">
        <f>IF(OPER!C373=0,"",OPER!C373)</f>
        <v/>
      </c>
      <c r="H379" s="30" t="str">
        <f>IF(OPER!R373 = 0,"",OPER!R373)</f>
        <v/>
      </c>
      <c r="I379" s="30" t="str">
        <f>IF(OPER!F373=0,"", OPER!F373)</f>
        <v/>
      </c>
      <c r="J379" s="108" t="str">
        <f>IF(OPER!G373=0,"",OPER!G373)</f>
        <v/>
      </c>
      <c r="K379" s="250">
        <f>+OPER!R373</f>
        <v>0</v>
      </c>
      <c r="L379" s="262">
        <f t="shared" si="23"/>
        <v>0</v>
      </c>
      <c r="M379" s="250">
        <f t="shared" si="24"/>
        <v>0</v>
      </c>
      <c r="N379" s="205" t="str">
        <f>IF(OPER!A373=0,"",OPER!A373)</f>
        <v/>
      </c>
      <c r="O379" s="73" t="str">
        <f>IF(OPER!AJ2229=0,"",OPER!AJ2229)</f>
        <v/>
      </c>
      <c r="P379" s="264" t="str">
        <f>IF(OPER!AH373="EJECUTADO","SI",IF(OPER!AH373="NO EJECUTADO","NO",""))</f>
        <v/>
      </c>
      <c r="Q379" s="264" t="str">
        <f>IF(OPER!AN373="EJECUTADO","SI",IF(OPER!AN373="NO EJECUTADO","NO",""))</f>
        <v/>
      </c>
      <c r="R379" s="221" t="str">
        <f>IFERROR(VLOOKUP(OPER!Z373,OPER!$AU$490:$AV$577,2,0),"NO ASIGNADO")</f>
        <v>NO ASIGNADO</v>
      </c>
      <c r="S379" s="6">
        <f>+OPER!AG373</f>
        <v>0</v>
      </c>
      <c r="T379" s="268" t="str">
        <f>IF($E379=$E378,IF(U378=".",IF(MAX($Q379:Q379,0)=OPER!$AA474,".",IF(OPER!$AB474&lt;=HOUR(U$7),MAX($Q379:Q379,0)+1,".")),","),IF(MAX($Q379:Q379,0)=OPER!$AA474,".",IF(OPER!$AB474&lt;=HOUR(U$7),MAX($Q379:Q379,0)+1,".")))</f>
        <v>,</v>
      </c>
      <c r="U379" s="269" t="str">
        <f>IF($E379=$E378,IF(V378=".",IF(MAX($Q379:T379,0)=OPER!$AA474,".",IF(OPER!$AB474&lt;=HOUR(V$7),MAX($Q379:T379,0)+1,".")),","),IF(MAX($Q379:T379,0)=OPER!$AA474,".",IF(OPER!$AB474&lt;=HOUR(V$7),MAX($Q379:T379,0)+1,".")))</f>
        <v>,</v>
      </c>
      <c r="V379" s="269" t="str">
        <f>IF($E379=$E378,IF(W378=".",IF(MAX($Q379:U379,0)=OPER!$AA474,".",IF(OPER!$AB474&lt;=HOUR(W$7),MAX($Q379:U379,0)+1,".")),","),IF(MAX($Q379:U379,0)=OPER!$AA474,".",IF(OPER!$AB474&lt;=HOUR(W$7),MAX($Q379:U379,0)+1,".")))</f>
        <v>,</v>
      </c>
      <c r="W379" s="269" t="str">
        <f>IF($E379=$E378,IF(X378=".",IF(MAX($Q379:V379,0)=OPER!$AA474,".",IF(OPER!$AB474&lt;=HOUR(X$7),MAX($Q379:V379,0)+1,".")),","),IF(MAX($Q379:V379,0)=OPER!$AA474,".",IF(OPER!$AB474&lt;=HOUR(X$7),MAX($Q379:V379,0)+1,".")))</f>
        <v>,</v>
      </c>
      <c r="X379" s="270" t="str">
        <f>IF($E379=$E378,IF(Y378=".",IF(MAX($Q379:W379,0)=OPER!$AA474,".",IF(OPER!$AB474&lt;=HOUR(Y$7),MAX($Q379:W379,0)+1,".")),","),IF(MAX($Q379:W379,0)=OPER!$AA474,".",IF(OPER!$AB474&lt;=HOUR(Y$7),MAX($Q379:W379,0)+1,".")))</f>
        <v>,</v>
      </c>
      <c r="Y379" s="271" t="str">
        <f>IF($E379=$E378,IF(Z378=".",IF(MAX($Q379:X379,0)=OPER!$AA474,".",IF(OPER!$AB474&lt;=HOUR(Z$7),MAX($Q379:X379,0)+1,".")),","),IF(MAX($Q379:X379,0)=OPER!$AA474,".",IF(OPER!$AB474&lt;=HOUR(Z$7),MAX($Q379:X379,0)+1,".")))</f>
        <v>,</v>
      </c>
      <c r="Z379" s="269" t="str">
        <f>IF($E379=$E378,IF(AA378=".",IF(MAX($Q379:Y379,0)=OPER!$AA474,".",IF(OPER!$AB474&lt;=HOUR(AA$7),MAX($Q379:Y379,0)+1,".")),","),IF(MAX($Q379:Y379,0)=OPER!$AA474,".",IF(OPER!$AB474&lt;=HOUR(AA$7),MAX($Q379:Y379,0)+1,".")))</f>
        <v>,</v>
      </c>
      <c r="AA379" s="269" t="str">
        <f>IF($E379=$E378,IF(AB378=".",IF(MAX($Q379:Z379,0)=OPER!$AA474,".",IF(OPER!$AB474&lt;=HOUR(AB$7),MAX($Q379:Z379,0)+1,".")),","),IF(MAX($Q379:Z379,0)=OPER!$AA474,".",IF(OPER!$AB474&lt;=HOUR(AB$7),MAX($Q379:Z379,0)+1,".")))</f>
        <v>,</v>
      </c>
      <c r="AB379" s="270" t="str">
        <f>IF($E379=$E378,IF(AC378=".",IF(MAX($Q379:AA379,0)=OPER!$AA474,".",IF(OPER!$AB474&lt;=HOUR(AC$7),MAX($Q379:AA379,0)+1,".")),","),IF(MAX($Q379:AA379,0)=OPER!$AA474,".",IF(OPER!$AB474&lt;=HOUR(AC$7),MAX($Q379:AA379,0)+1,".")))</f>
        <v>,</v>
      </c>
      <c r="AC379" s="271" t="str">
        <f>IF($E379=$E378,IF(AD378=".",IF(MAX($Q379:AB379,0)=OPER!$AA474,".",IF(OPER!$AB474&lt;=HOUR(AD$7),MAX($Q379:AB379,0)+1,".")),","),IF(MAX($Q379:AB379,0)=OPER!$AA474,".",IF(OPER!$AB474&lt;=HOUR(AD$7),MAX($Q379:AB379,0)+1,".")))</f>
        <v>,</v>
      </c>
      <c r="AD379" s="269" t="str">
        <f>IF($E379=$E378,IF(AE378=".",IF(MAX($Q379:AC379,0)=OPER!$AA474,".",IF(OPER!$AB474&lt;=HOUR(AE$7),MAX($Q379:AC379,0)+1,".")),","),IF(MAX($Q379:AC379,0)=OPER!$AA474,".",IF(OPER!$AB474&lt;=HOUR(AE$7),MAX($Q379:AC379,0)+1,".")))</f>
        <v>,</v>
      </c>
      <c r="AE379" s="269" t="str">
        <f>IF($E379=$E378,IF(AF378=".",IF(MAX($Q379:AD379,0)=OPER!$AA474,".",IF(OPER!$AB474&lt;=HOUR(AF$7),MAX($Q379:AD379,0)+1,".")),","),IF(MAX($Q379:AD379,0)=OPER!$AA474,".",IF(OPER!$AB474&lt;=HOUR(AF$7),MAX($Q379:AD379,0)+1,".")))</f>
        <v>,</v>
      </c>
      <c r="AF379" s="270" t="str">
        <f>IF($E379=$E378,IF(AG378=".",IF(MAX($Q379:AE379,0)=OPER!$AA474,".",IF(OPER!$AB474&lt;=HOUR(AG$7),MAX($Q379:AE379,0)+1,".")),","),IF(MAX($Q379:AE379,0)=OPER!$AA474,".",IF(OPER!$AB474&lt;=HOUR(AG$7),MAX($Q379:AE379,0)+1,".")))</f>
        <v>,</v>
      </c>
      <c r="AG379" s="271" t="str">
        <f>IF($E379=$E378,IF(AH378=".",IF(MAX($Q379:AF379,0)=OPER!$AA474,".",IF(OPER!$AB474&lt;=HOUR(AH$7),MAX($Q379:AF379,0)+1,".")),","),IF(MAX($Q379:AF379,0)=OPER!$AA474,".",IF(OPER!$AB474&lt;=HOUR(AH$7),MAX($Q379:AF379,0)+1,".")))</f>
        <v>,</v>
      </c>
      <c r="AH379" s="269" t="str">
        <f>IF($E379=$E378,IF(AI378=".",IF(MAX($Q379:AG379,0)=OPER!$AA474,".",IF(OPER!$AB474&lt;=HOUR(AI$7),MAX($Q379:AG379,0)+1,".")),","),IF(MAX($Q379:AG379,0)=OPER!$AA474,".",IF(OPER!$AB474&lt;=HOUR(AI$7),MAX($Q379:AG379,0)+1,".")))</f>
        <v>,</v>
      </c>
      <c r="AI379" s="269" t="str">
        <f>IF($E379=$E378,IF(AJ378=".",IF(MAX($Q379:AH379,0)=OPER!$AA474,".",IF(OPER!$AB474&lt;=HOUR(AJ$7),MAX($Q379:AH379,0)+1,".")),","),IF(MAX($Q379:AH379,0)=OPER!$AA474,".",IF(OPER!$AB474&lt;=HOUR(AJ$7),MAX($Q379:AH379,0)+1,".")))</f>
        <v>,</v>
      </c>
      <c r="AJ379" s="270" t="str">
        <f>IF($E379=$E378,IF(AK378=".",IF(MAX($Q379:AI379,0)=OPER!$AA474,".",IF(OPER!$AB474&lt;=HOUR(AK$7),MAX($Q379:AI379,0)+1,".")),","),IF(MAX($Q379:AI379,0)=OPER!$AA474,".",IF(OPER!$AB474&lt;=HOUR(AK$7),MAX($Q379:AI379,0)+1,".")))</f>
        <v>,</v>
      </c>
      <c r="AK379" s="271" t="str">
        <f>IF($E379=$E378,IF(AL378=".",IF(MAX($Q379:AJ379,0)=OPER!$AA474,".",IF(OPER!$AB474&lt;=HOUR(AL$7),MAX($Q379:AJ379,0)+1,".")),","),IF(MAX($Q379:AJ379,0)=OPER!$AA474,".",IF(OPER!$AB474&lt;=HOUR(AL$7),MAX($Q379:AJ379,0)+1,".")))</f>
        <v>,</v>
      </c>
      <c r="AL379" s="269" t="str">
        <f>IF($E379=$E378,IF(AM378=".",IF(MAX($Q379:AK379,0)=OPER!$AA474,".",IF(OPER!$AB474&lt;=HOUR(AM$7),MAX($Q379:AK379,0)+1,".")),","),IF(MAX($Q379:AK379,0)=OPER!$AA474,".",IF(OPER!$AB474&lt;=HOUR(AM$7),MAX($Q379:AK379,0)+1,".")))</f>
        <v>,</v>
      </c>
      <c r="AM379" s="269" t="str">
        <f>IF($E379=$E378,IF(AN378=".",IF(MAX($Q379:AL379,0)=OPER!$AA474,".",IF(OPER!$AB474&lt;=HOUR(AN$7),MAX($Q379:AL379,0)+1,".")),","),IF(MAX($Q379:AL379,0)=OPER!$AA474,".",IF(OPER!$AB474&lt;=HOUR(AN$7),MAX($Q379:AL379,0)+1,".")))</f>
        <v>,</v>
      </c>
      <c r="AN379" s="270" t="str">
        <f>IF($E379=$E378,IF(AO378=".",IF(MAX($Q379:AM379,0)=OPER!$AA474,".",IF(OPER!$AB474&lt;=HOUR(AO$7),MAX($Q379:AM379,0)+1,".")),","),IF(MAX($Q379:AM379,0)=OPER!$AA474,".",IF(OPER!$AB474&lt;=HOUR(AO$7),MAX($Q379:AM379,0)+1,".")))</f>
        <v>,</v>
      </c>
      <c r="AO379" s="271" t="str">
        <f>IF($E379=$E378,IF(AP378=".",IF(MAX($Q379:AN379,0)=OPER!$AA474,".",IF(OPER!$AB474&lt;=HOUR(AP$7),MAX($Q379:AN379,0)+1,".")),","),IF(MAX($Q379:AN379,0)=OPER!$AA474,".",IF(OPER!$AB474&lt;=HOUR(AP$7),MAX($Q379:AN379,0)+1,".")))</f>
        <v>,</v>
      </c>
      <c r="AP379" s="269" t="str">
        <f>IF($E379=$E378,IF(AQ378=".",IF(MAX($Q379:AO379,0)=OPER!$AA474,".",IF(OPER!$AB474&lt;=HOUR(AQ$7),MAX($Q379:AO379,0)+1,".")),","),IF(MAX($Q379:AO379,0)=OPER!$AA474,".",IF(OPER!$AB474&lt;=HOUR(AQ$7),MAX($Q379:AO379,0)+1,".")))</f>
        <v>,</v>
      </c>
      <c r="AQ379" s="269" t="str">
        <f>IF($E379=$E378,IF(AR378=".",IF(MAX($Q379:AP379,0)=OPER!$AA474,".",IF(OPER!$AB474&lt;=HOUR(AR$7),MAX($Q379:AP379,0)+1,".")),","),IF(MAX($Q379:AP379,0)=OPER!$AA474,".",IF(OPER!$AB474&lt;=HOUR(AR$7),MAX($Q379:AP379,0)+1,".")))</f>
        <v>,</v>
      </c>
      <c r="AR379" s="270" t="str">
        <f>IF($E379=$E378,IF(AS378=".",IF(MAX($Q379:AQ379,0)=OPER!$AA474,".",IF(OPER!$AB474&lt;=HOUR(AS$7),MAX($Q379:AQ379,0)+1,".")),","),IF(MAX($Q379:AQ379,0)=OPER!$AA474,".",IF(OPER!$AB474&lt;=HOUR(AS$7),MAX($Q379:AQ379,0)+1,".")))</f>
        <v>,</v>
      </c>
      <c r="AS379" s="271" t="str">
        <f>IF($E379=$E378,IF(AT378=".",IF(MAX($Q379:AR379,0)=OPER!$AA474,".",IF(OPER!$AB474&lt;=HOUR(AT$7),MAX($Q379:AR379,0)+1,".")),","),IF(MAX($Q379:AR379,0)=OPER!$AA474,".",IF(OPER!$AB474&lt;=HOUR(AT$7),MAX($Q379:AR379,0)+1,".")))</f>
        <v>,</v>
      </c>
      <c r="AT379" s="269" t="str">
        <f>IF($E379=$E378,IF(AU378=".",IF(MAX($Q379:AS379,0)=OPER!$AA474,".",IF(OPER!$AB474&lt;=HOUR(AU$7),MAX($Q379:AS379,0)+1,".")),","),IF(MAX($Q379:AS379,0)=OPER!$AA474,".",IF(OPER!$AB474&lt;=HOUR(AU$7),MAX($Q379:AS379,0)+1,".")))</f>
        <v>,</v>
      </c>
      <c r="AU379" s="269" t="str">
        <f>IF($E379=$E378,IF(AV378=".",IF(MAX($Q379:AT379,0)=OPER!$AA474,".",IF(OPER!$AB474&lt;=HOUR(AV$7),MAX($Q379:AT379,0)+1,".")),","),IF(MAX($Q379:AT379,0)=OPER!$AA474,".",IF(OPER!$AB474&lt;=HOUR(AV$7),MAX($Q379:AT379,0)+1,".")))</f>
        <v>,</v>
      </c>
      <c r="AV379" s="270" t="str">
        <f>IF($E379=$E378,IF(AW378=".",IF(MAX($Q379:AU379,0)=OPER!$AA474,".",IF(OPER!$AB474&lt;=HOUR(AW$7),MAX($Q379:AU379,0)+1,".")),","),IF(MAX($Q379:AU379,0)=OPER!$AA474,".",IF(OPER!$AB474&lt;=HOUR(AW$7),MAX($Q379:AU379,0)+1,".")))</f>
        <v>,</v>
      </c>
      <c r="AW379" s="271" t="str">
        <f>IF($E379=$E378,IF(AX378=".",IF(MAX($Q379:AV379,0)=OPER!$AA474,".",IF(OPER!$AB474&lt;=HOUR(AX$7),MAX($Q379:AV379,0)+1,".")),","),IF(MAX($Q379:AV379,0)=OPER!$AA474,".",IF(OPER!$AB474&lt;=HOUR(AX$7),MAX($Q379:AV379,0)+1,".")))</f>
        <v>,</v>
      </c>
      <c r="AX379" s="269" t="str">
        <f>IF($E379=$E378,IF(AY378=".",IF(MAX($Q379:AW379,0)=OPER!$AA474,".",IF(OPER!$AB474&lt;=HOUR(AY$7),MAX($Q379:AW379,0)+1,".")),","),IF(MAX($Q379:AW379,0)=OPER!$AA474,".",IF(OPER!$AB474&lt;=HOUR(AY$7),MAX($Q379:AW379,0)+1,".")))</f>
        <v>,</v>
      </c>
      <c r="AY379" s="269" t="str">
        <f>IF($E379=$E378,IF(AZ378=".",IF(MAX($Q379:AX379,0)=OPER!$AA474,".",IF(OPER!$AB474&lt;=HOUR(AZ$7),MAX($Q379:AX379,0)+1,".")),","),IF(MAX($Q379:AX379,0)=OPER!$AA474,".",IF(OPER!$AB474&lt;=HOUR(AZ$7),MAX($Q379:AX379,0)+1,".")))</f>
        <v>,</v>
      </c>
      <c r="AZ379" s="270" t="str">
        <f>IF($E379=$E378,IF(BA378=".",IF(MAX($Q379:AY379,0)=OPER!$AA474,".",IF(OPER!$AB474&lt;=HOUR(BA$7),MAX($Q379:AY379,0)+1,".")),","),IF(MAX($Q379:AY379,0)=OPER!$AA474,".",IF(OPER!$AB474&lt;=HOUR(BA$7),MAX($Q379:AY379,0)+1,".")))</f>
        <v>,</v>
      </c>
      <c r="BA379" s="30">
        <f>+OPER!AK373</f>
        <v>0</v>
      </c>
    </row>
    <row r="380" spans="1:53" ht="59.8" x14ac:dyDescent="0.2">
      <c r="A380" s="282" t="str">
        <f>IF(OPER!AF374=0,"",OPER!AF374)</f>
        <v/>
      </c>
      <c r="B380" s="109" t="str">
        <f>IF(OPER!V374=0,"",OPER!V374)</f>
        <v/>
      </c>
      <c r="C380" s="71" t="str">
        <f>IF(OPER!U374 = 0,"", OPER!U374)</f>
        <v/>
      </c>
      <c r="D380" s="30" t="str">
        <f t="shared" si="22"/>
        <v/>
      </c>
      <c r="E380" s="262" t="str">
        <f>IF(OPER!X374 = 0,"",OPER!X374)</f>
        <v/>
      </c>
      <c r="F380" s="262" t="str">
        <f>IF(OPER!I374 = 0,"",OPER!I374)</f>
        <v/>
      </c>
      <c r="G380" s="263" t="str">
        <f>IF(OPER!C374=0,"",OPER!C374)</f>
        <v/>
      </c>
      <c r="H380" s="30" t="str">
        <f>IF(OPER!R374 = 0,"",OPER!R374)</f>
        <v/>
      </c>
      <c r="I380" s="30" t="str">
        <f>IF(OPER!F374=0,"", OPER!F374)</f>
        <v/>
      </c>
      <c r="J380" s="108" t="str">
        <f>IF(OPER!G374=0,"",OPER!G374)</f>
        <v/>
      </c>
      <c r="K380" s="250">
        <f>+OPER!R374</f>
        <v>0</v>
      </c>
      <c r="L380" s="262">
        <f t="shared" si="23"/>
        <v>0</v>
      </c>
      <c r="M380" s="250">
        <f t="shared" si="24"/>
        <v>0</v>
      </c>
      <c r="N380" s="205" t="str">
        <f>IF(OPER!A374=0,"",OPER!A374)</f>
        <v/>
      </c>
      <c r="O380" s="73" t="str">
        <f>IF(OPER!AJ2230=0,"",OPER!AJ2230)</f>
        <v/>
      </c>
      <c r="P380" s="264" t="str">
        <f>IF(OPER!AH374="EJECUTADO","SI",IF(OPER!AH374="NO EJECUTADO","NO",""))</f>
        <v/>
      </c>
      <c r="Q380" s="264" t="str">
        <f>IF(OPER!AN374="EJECUTADO","SI",IF(OPER!AN374="NO EJECUTADO","NO",""))</f>
        <v/>
      </c>
      <c r="R380" s="221" t="str">
        <f>IFERROR(VLOOKUP(OPER!Z374,OPER!$AU$490:$AV$577,2,0),"NO ASIGNADO")</f>
        <v>NO ASIGNADO</v>
      </c>
      <c r="S380" s="6">
        <f>+OPER!AG374</f>
        <v>0</v>
      </c>
      <c r="T380" s="268" t="str">
        <f>IF($E380=$E379,IF(U379=".",IF(MAX($Q380:Q380,0)=OPER!$AA475,".",IF(OPER!$AB475&lt;=HOUR(U$7),MAX($Q380:Q380,0)+1,".")),","),IF(MAX($Q380:Q380,0)=OPER!$AA475,".",IF(OPER!$AB475&lt;=HOUR(U$7),MAX($Q380:Q380,0)+1,".")))</f>
        <v>,</v>
      </c>
      <c r="U380" s="269" t="str">
        <f>IF($E380=$E379,IF(V379=".",IF(MAX($Q380:T380,0)=OPER!$AA475,".",IF(OPER!$AB475&lt;=HOUR(V$7),MAX($Q380:T380,0)+1,".")),","),IF(MAX($Q380:T380,0)=OPER!$AA475,".",IF(OPER!$AB475&lt;=HOUR(V$7),MAX($Q380:T380,0)+1,".")))</f>
        <v>,</v>
      </c>
      <c r="V380" s="269" t="str">
        <f>IF($E380=$E379,IF(W379=".",IF(MAX($Q380:U380,0)=OPER!$AA475,".",IF(OPER!$AB475&lt;=HOUR(W$7),MAX($Q380:U380,0)+1,".")),","),IF(MAX($Q380:U380,0)=OPER!$AA475,".",IF(OPER!$AB475&lt;=HOUR(W$7),MAX($Q380:U380,0)+1,".")))</f>
        <v>,</v>
      </c>
      <c r="W380" s="269" t="str">
        <f>IF($E380=$E379,IF(X379=".",IF(MAX($Q380:V380,0)=OPER!$AA475,".",IF(OPER!$AB475&lt;=HOUR(X$7),MAX($Q380:V380,0)+1,".")),","),IF(MAX($Q380:V380,0)=OPER!$AA475,".",IF(OPER!$AB475&lt;=HOUR(X$7),MAX($Q380:V380,0)+1,".")))</f>
        <v>,</v>
      </c>
      <c r="X380" s="270" t="str">
        <f>IF($E380=$E379,IF(Y379=".",IF(MAX($Q380:W380,0)=OPER!$AA475,".",IF(OPER!$AB475&lt;=HOUR(Y$7),MAX($Q380:W380,0)+1,".")),","),IF(MAX($Q380:W380,0)=OPER!$AA475,".",IF(OPER!$AB475&lt;=HOUR(Y$7),MAX($Q380:W380,0)+1,".")))</f>
        <v>,</v>
      </c>
      <c r="Y380" s="271" t="str">
        <f>IF($E380=$E379,IF(Z379=".",IF(MAX($Q380:X380,0)=OPER!$AA475,".",IF(OPER!$AB475&lt;=HOUR(Z$7),MAX($Q380:X380,0)+1,".")),","),IF(MAX($Q380:X380,0)=OPER!$AA475,".",IF(OPER!$AB475&lt;=HOUR(Z$7),MAX($Q380:X380,0)+1,".")))</f>
        <v>,</v>
      </c>
      <c r="Z380" s="269" t="str">
        <f>IF($E380=$E379,IF(AA379=".",IF(MAX($Q380:Y380,0)=OPER!$AA475,".",IF(OPER!$AB475&lt;=HOUR(AA$7),MAX($Q380:Y380,0)+1,".")),","),IF(MAX($Q380:Y380,0)=OPER!$AA475,".",IF(OPER!$AB475&lt;=HOUR(AA$7),MAX($Q380:Y380,0)+1,".")))</f>
        <v>,</v>
      </c>
      <c r="AA380" s="269" t="str">
        <f>IF($E380=$E379,IF(AB379=".",IF(MAX($Q380:Z380,0)=OPER!$AA475,".",IF(OPER!$AB475&lt;=HOUR(AB$7),MAX($Q380:Z380,0)+1,".")),","),IF(MAX($Q380:Z380,0)=OPER!$AA475,".",IF(OPER!$AB475&lt;=HOUR(AB$7),MAX($Q380:Z380,0)+1,".")))</f>
        <v>,</v>
      </c>
      <c r="AB380" s="270" t="str">
        <f>IF($E380=$E379,IF(AC379=".",IF(MAX($Q380:AA380,0)=OPER!$AA475,".",IF(OPER!$AB475&lt;=HOUR(AC$7),MAX($Q380:AA380,0)+1,".")),","),IF(MAX($Q380:AA380,0)=OPER!$AA475,".",IF(OPER!$AB475&lt;=HOUR(AC$7),MAX($Q380:AA380,0)+1,".")))</f>
        <v>,</v>
      </c>
      <c r="AC380" s="271" t="str">
        <f>IF($E380=$E379,IF(AD379=".",IF(MAX($Q380:AB380,0)=OPER!$AA475,".",IF(OPER!$AB475&lt;=HOUR(AD$7),MAX($Q380:AB380,0)+1,".")),","),IF(MAX($Q380:AB380,0)=OPER!$AA475,".",IF(OPER!$AB475&lt;=HOUR(AD$7),MAX($Q380:AB380,0)+1,".")))</f>
        <v>,</v>
      </c>
      <c r="AD380" s="269" t="str">
        <f>IF($E380=$E379,IF(AE379=".",IF(MAX($Q380:AC380,0)=OPER!$AA475,".",IF(OPER!$AB475&lt;=HOUR(AE$7),MAX($Q380:AC380,0)+1,".")),","),IF(MAX($Q380:AC380,0)=OPER!$AA475,".",IF(OPER!$AB475&lt;=HOUR(AE$7),MAX($Q380:AC380,0)+1,".")))</f>
        <v>,</v>
      </c>
      <c r="AE380" s="269" t="str">
        <f>IF($E380=$E379,IF(AF379=".",IF(MAX($Q380:AD380,0)=OPER!$AA475,".",IF(OPER!$AB475&lt;=HOUR(AF$7),MAX($Q380:AD380,0)+1,".")),","),IF(MAX($Q380:AD380,0)=OPER!$AA475,".",IF(OPER!$AB475&lt;=HOUR(AF$7),MAX($Q380:AD380,0)+1,".")))</f>
        <v>,</v>
      </c>
      <c r="AF380" s="270" t="str">
        <f>IF($E380=$E379,IF(AG379=".",IF(MAX($Q380:AE380,0)=OPER!$AA475,".",IF(OPER!$AB475&lt;=HOUR(AG$7),MAX($Q380:AE380,0)+1,".")),","),IF(MAX($Q380:AE380,0)=OPER!$AA475,".",IF(OPER!$AB475&lt;=HOUR(AG$7),MAX($Q380:AE380,0)+1,".")))</f>
        <v>,</v>
      </c>
      <c r="AG380" s="271" t="str">
        <f>IF($E380=$E379,IF(AH379=".",IF(MAX($Q380:AF380,0)=OPER!$AA475,".",IF(OPER!$AB475&lt;=HOUR(AH$7),MAX($Q380:AF380,0)+1,".")),","),IF(MAX($Q380:AF380,0)=OPER!$AA475,".",IF(OPER!$AB475&lt;=HOUR(AH$7),MAX($Q380:AF380,0)+1,".")))</f>
        <v>,</v>
      </c>
      <c r="AH380" s="269" t="str">
        <f>IF($E380=$E379,IF(AI379=".",IF(MAX($Q380:AG380,0)=OPER!$AA475,".",IF(OPER!$AB475&lt;=HOUR(AI$7),MAX($Q380:AG380,0)+1,".")),","),IF(MAX($Q380:AG380,0)=OPER!$AA475,".",IF(OPER!$AB475&lt;=HOUR(AI$7),MAX($Q380:AG380,0)+1,".")))</f>
        <v>,</v>
      </c>
      <c r="AI380" s="269" t="str">
        <f>IF($E380=$E379,IF(AJ379=".",IF(MAX($Q380:AH380,0)=OPER!$AA475,".",IF(OPER!$AB475&lt;=HOUR(AJ$7),MAX($Q380:AH380,0)+1,".")),","),IF(MAX($Q380:AH380,0)=OPER!$AA475,".",IF(OPER!$AB475&lt;=HOUR(AJ$7),MAX($Q380:AH380,0)+1,".")))</f>
        <v>,</v>
      </c>
      <c r="AJ380" s="270" t="str">
        <f>IF($E380=$E379,IF(AK379=".",IF(MAX($Q380:AI380,0)=OPER!$AA475,".",IF(OPER!$AB475&lt;=HOUR(AK$7),MAX($Q380:AI380,0)+1,".")),","),IF(MAX($Q380:AI380,0)=OPER!$AA475,".",IF(OPER!$AB475&lt;=HOUR(AK$7),MAX($Q380:AI380,0)+1,".")))</f>
        <v>,</v>
      </c>
      <c r="AK380" s="271" t="str">
        <f>IF($E380=$E379,IF(AL379=".",IF(MAX($Q380:AJ380,0)=OPER!$AA475,".",IF(OPER!$AB475&lt;=HOUR(AL$7),MAX($Q380:AJ380,0)+1,".")),","),IF(MAX($Q380:AJ380,0)=OPER!$AA475,".",IF(OPER!$AB475&lt;=HOUR(AL$7),MAX($Q380:AJ380,0)+1,".")))</f>
        <v>,</v>
      </c>
      <c r="AL380" s="269" t="str">
        <f>IF($E380=$E379,IF(AM379=".",IF(MAX($Q380:AK380,0)=OPER!$AA475,".",IF(OPER!$AB475&lt;=HOUR(AM$7),MAX($Q380:AK380,0)+1,".")),","),IF(MAX($Q380:AK380,0)=OPER!$AA475,".",IF(OPER!$AB475&lt;=HOUR(AM$7),MAX($Q380:AK380,0)+1,".")))</f>
        <v>,</v>
      </c>
      <c r="AM380" s="269" t="str">
        <f>IF($E380=$E379,IF(AN379=".",IF(MAX($Q380:AL380,0)=OPER!$AA475,".",IF(OPER!$AB475&lt;=HOUR(AN$7),MAX($Q380:AL380,0)+1,".")),","),IF(MAX($Q380:AL380,0)=OPER!$AA475,".",IF(OPER!$AB475&lt;=HOUR(AN$7),MAX($Q380:AL380,0)+1,".")))</f>
        <v>,</v>
      </c>
      <c r="AN380" s="270" t="str">
        <f>IF($E380=$E379,IF(AO379=".",IF(MAX($Q380:AM380,0)=OPER!$AA475,".",IF(OPER!$AB475&lt;=HOUR(AO$7),MAX($Q380:AM380,0)+1,".")),","),IF(MAX($Q380:AM380,0)=OPER!$AA475,".",IF(OPER!$AB475&lt;=HOUR(AO$7),MAX($Q380:AM380,0)+1,".")))</f>
        <v>,</v>
      </c>
      <c r="AO380" s="271" t="str">
        <f>IF($E380=$E379,IF(AP379=".",IF(MAX($Q380:AN380,0)=OPER!$AA475,".",IF(OPER!$AB475&lt;=HOUR(AP$7),MAX($Q380:AN380,0)+1,".")),","),IF(MAX($Q380:AN380,0)=OPER!$AA475,".",IF(OPER!$AB475&lt;=HOUR(AP$7),MAX($Q380:AN380,0)+1,".")))</f>
        <v>,</v>
      </c>
      <c r="AP380" s="269" t="str">
        <f>IF($E380=$E379,IF(AQ379=".",IF(MAX($Q380:AO380,0)=OPER!$AA475,".",IF(OPER!$AB475&lt;=HOUR(AQ$7),MAX($Q380:AO380,0)+1,".")),","),IF(MAX($Q380:AO380,0)=OPER!$AA475,".",IF(OPER!$AB475&lt;=HOUR(AQ$7),MAX($Q380:AO380,0)+1,".")))</f>
        <v>,</v>
      </c>
      <c r="AQ380" s="269" t="str">
        <f>IF($E380=$E379,IF(AR379=".",IF(MAX($Q380:AP380,0)=OPER!$AA475,".",IF(OPER!$AB475&lt;=HOUR(AR$7),MAX($Q380:AP380,0)+1,".")),","),IF(MAX($Q380:AP380,0)=OPER!$AA475,".",IF(OPER!$AB475&lt;=HOUR(AR$7),MAX($Q380:AP380,0)+1,".")))</f>
        <v>,</v>
      </c>
      <c r="AR380" s="270" t="str">
        <f>IF($E380=$E379,IF(AS379=".",IF(MAX($Q380:AQ380,0)=OPER!$AA475,".",IF(OPER!$AB475&lt;=HOUR(AS$7),MAX($Q380:AQ380,0)+1,".")),","),IF(MAX($Q380:AQ380,0)=OPER!$AA475,".",IF(OPER!$AB475&lt;=HOUR(AS$7),MAX($Q380:AQ380,0)+1,".")))</f>
        <v>,</v>
      </c>
      <c r="AS380" s="271" t="str">
        <f>IF($E380=$E379,IF(AT379=".",IF(MAX($Q380:AR380,0)=OPER!$AA475,".",IF(OPER!$AB475&lt;=HOUR(AT$7),MAX($Q380:AR380,0)+1,".")),","),IF(MAX($Q380:AR380,0)=OPER!$AA475,".",IF(OPER!$AB475&lt;=HOUR(AT$7),MAX($Q380:AR380,0)+1,".")))</f>
        <v>,</v>
      </c>
      <c r="AT380" s="269" t="str">
        <f>IF($E380=$E379,IF(AU379=".",IF(MAX($Q380:AS380,0)=OPER!$AA475,".",IF(OPER!$AB475&lt;=HOUR(AU$7),MAX($Q380:AS380,0)+1,".")),","),IF(MAX($Q380:AS380,0)=OPER!$AA475,".",IF(OPER!$AB475&lt;=HOUR(AU$7),MAX($Q380:AS380,0)+1,".")))</f>
        <v>,</v>
      </c>
      <c r="AU380" s="269" t="str">
        <f>IF($E380=$E379,IF(AV379=".",IF(MAX($Q380:AT380,0)=OPER!$AA475,".",IF(OPER!$AB475&lt;=HOUR(AV$7),MAX($Q380:AT380,0)+1,".")),","),IF(MAX($Q380:AT380,0)=OPER!$AA475,".",IF(OPER!$AB475&lt;=HOUR(AV$7),MAX($Q380:AT380,0)+1,".")))</f>
        <v>,</v>
      </c>
      <c r="AV380" s="270" t="str">
        <f>IF($E380=$E379,IF(AW379=".",IF(MAX($Q380:AU380,0)=OPER!$AA475,".",IF(OPER!$AB475&lt;=HOUR(AW$7),MAX($Q380:AU380,0)+1,".")),","),IF(MAX($Q380:AU380,0)=OPER!$AA475,".",IF(OPER!$AB475&lt;=HOUR(AW$7),MAX($Q380:AU380,0)+1,".")))</f>
        <v>,</v>
      </c>
      <c r="AW380" s="271" t="str">
        <f>IF($E380=$E379,IF(AX379=".",IF(MAX($Q380:AV380,0)=OPER!$AA475,".",IF(OPER!$AB475&lt;=HOUR(AX$7),MAX($Q380:AV380,0)+1,".")),","),IF(MAX($Q380:AV380,0)=OPER!$AA475,".",IF(OPER!$AB475&lt;=HOUR(AX$7),MAX($Q380:AV380,0)+1,".")))</f>
        <v>,</v>
      </c>
      <c r="AX380" s="269" t="str">
        <f>IF($E380=$E379,IF(AY379=".",IF(MAX($Q380:AW380,0)=OPER!$AA475,".",IF(OPER!$AB475&lt;=HOUR(AY$7),MAX($Q380:AW380,0)+1,".")),","),IF(MAX($Q380:AW380,0)=OPER!$AA475,".",IF(OPER!$AB475&lt;=HOUR(AY$7),MAX($Q380:AW380,0)+1,".")))</f>
        <v>,</v>
      </c>
      <c r="AY380" s="269" t="str">
        <f>IF($E380=$E379,IF(AZ379=".",IF(MAX($Q380:AX380,0)=OPER!$AA475,".",IF(OPER!$AB475&lt;=HOUR(AZ$7),MAX($Q380:AX380,0)+1,".")),","),IF(MAX($Q380:AX380,0)=OPER!$AA475,".",IF(OPER!$AB475&lt;=HOUR(AZ$7),MAX($Q380:AX380,0)+1,".")))</f>
        <v>,</v>
      </c>
      <c r="AZ380" s="270" t="str">
        <f>IF($E380=$E379,IF(BA379=".",IF(MAX($Q380:AY380,0)=OPER!$AA475,".",IF(OPER!$AB475&lt;=HOUR(BA$7),MAX($Q380:AY380,0)+1,".")),","),IF(MAX($Q380:AY380,0)=OPER!$AA475,".",IF(OPER!$AB475&lt;=HOUR(BA$7),MAX($Q380:AY380,0)+1,".")))</f>
        <v>,</v>
      </c>
      <c r="BA380" s="30">
        <f>+OPER!AK374</f>
        <v>0</v>
      </c>
    </row>
    <row r="381" spans="1:53" ht="59.8" x14ac:dyDescent="0.2">
      <c r="A381" s="282" t="str">
        <f>IF(OPER!AF375=0,"",OPER!AF375)</f>
        <v/>
      </c>
      <c r="B381" s="109" t="str">
        <f>IF(OPER!V375=0,"",OPER!V375)</f>
        <v/>
      </c>
      <c r="C381" s="71" t="str">
        <f>IF(OPER!U375 = 0,"", OPER!U375)</f>
        <v/>
      </c>
      <c r="D381" s="30" t="str">
        <f t="shared" si="22"/>
        <v/>
      </c>
      <c r="E381" s="262" t="str">
        <f>IF(OPER!X375 = 0,"",OPER!X375)</f>
        <v/>
      </c>
      <c r="F381" s="262" t="str">
        <f>IF(OPER!I375 = 0,"",OPER!I375)</f>
        <v/>
      </c>
      <c r="G381" s="263" t="str">
        <f>IF(OPER!C375=0,"",OPER!C375)</f>
        <v/>
      </c>
      <c r="H381" s="30" t="str">
        <f>IF(OPER!R375 = 0,"",OPER!R375)</f>
        <v/>
      </c>
      <c r="I381" s="30" t="str">
        <f>IF(OPER!F375=0,"", OPER!F375)</f>
        <v/>
      </c>
      <c r="J381" s="108" t="str">
        <f>IF(OPER!G375=0,"",OPER!G375)</f>
        <v/>
      </c>
      <c r="K381" s="250">
        <f>+OPER!R375</f>
        <v>0</v>
      </c>
      <c r="L381" s="262">
        <f t="shared" si="23"/>
        <v>0</v>
      </c>
      <c r="M381" s="250">
        <f t="shared" si="24"/>
        <v>0</v>
      </c>
      <c r="N381" s="205" t="str">
        <f>IF(OPER!A375=0,"",OPER!A375)</f>
        <v/>
      </c>
      <c r="O381" s="73" t="str">
        <f>IF(OPER!AJ2231=0,"",OPER!AJ2231)</f>
        <v/>
      </c>
      <c r="P381" s="264" t="str">
        <f>IF(OPER!AH375="EJECUTADO","SI",IF(OPER!AH375="NO EJECUTADO","NO",""))</f>
        <v/>
      </c>
      <c r="Q381" s="264" t="str">
        <f>IF(OPER!AN375="EJECUTADO","SI",IF(OPER!AN375="NO EJECUTADO","NO",""))</f>
        <v/>
      </c>
      <c r="R381" s="221" t="str">
        <f>IFERROR(VLOOKUP(OPER!Z375,OPER!$AU$490:$AV$577,2,0),"NO ASIGNADO")</f>
        <v>NO ASIGNADO</v>
      </c>
      <c r="S381" s="6">
        <f>+OPER!AG375</f>
        <v>0</v>
      </c>
      <c r="T381" s="268" t="str">
        <f>IF($E381=$E380,IF(U380=".",IF(MAX($Q381:Q381,0)=OPER!$AA476,".",IF(OPER!$AB476&lt;=HOUR(U$7),MAX($Q381:Q381,0)+1,".")),","),IF(MAX($Q381:Q381,0)=OPER!$AA476,".",IF(OPER!$AB476&lt;=HOUR(U$7),MAX($Q381:Q381,0)+1,".")))</f>
        <v>,</v>
      </c>
      <c r="U381" s="269" t="str">
        <f>IF($E381=$E380,IF(V380=".",IF(MAX($Q381:T381,0)=OPER!$AA476,".",IF(OPER!$AB476&lt;=HOUR(V$7),MAX($Q381:T381,0)+1,".")),","),IF(MAX($Q381:T381,0)=OPER!$AA476,".",IF(OPER!$AB476&lt;=HOUR(V$7),MAX($Q381:T381,0)+1,".")))</f>
        <v>,</v>
      </c>
      <c r="V381" s="269" t="str">
        <f>IF($E381=$E380,IF(W380=".",IF(MAX($Q381:U381,0)=OPER!$AA476,".",IF(OPER!$AB476&lt;=HOUR(W$7),MAX($Q381:U381,0)+1,".")),","),IF(MAX($Q381:U381,0)=OPER!$AA476,".",IF(OPER!$AB476&lt;=HOUR(W$7),MAX($Q381:U381,0)+1,".")))</f>
        <v>,</v>
      </c>
      <c r="W381" s="269" t="str">
        <f>IF($E381=$E380,IF(X380=".",IF(MAX($Q381:V381,0)=OPER!$AA476,".",IF(OPER!$AB476&lt;=HOUR(X$7),MAX($Q381:V381,0)+1,".")),","),IF(MAX($Q381:V381,0)=OPER!$AA476,".",IF(OPER!$AB476&lt;=HOUR(X$7),MAX($Q381:V381,0)+1,".")))</f>
        <v>,</v>
      </c>
      <c r="X381" s="270" t="str">
        <f>IF($E381=$E380,IF(Y380=".",IF(MAX($Q381:W381,0)=OPER!$AA476,".",IF(OPER!$AB476&lt;=HOUR(Y$7),MAX($Q381:W381,0)+1,".")),","),IF(MAX($Q381:W381,0)=OPER!$AA476,".",IF(OPER!$AB476&lt;=HOUR(Y$7),MAX($Q381:W381,0)+1,".")))</f>
        <v>,</v>
      </c>
      <c r="Y381" s="271" t="str">
        <f>IF($E381=$E380,IF(Z380=".",IF(MAX($Q381:X381,0)=OPER!$AA476,".",IF(OPER!$AB476&lt;=HOUR(Z$7),MAX($Q381:X381,0)+1,".")),","),IF(MAX($Q381:X381,0)=OPER!$AA476,".",IF(OPER!$AB476&lt;=HOUR(Z$7),MAX($Q381:X381,0)+1,".")))</f>
        <v>,</v>
      </c>
      <c r="Z381" s="269" t="str">
        <f>IF($E381=$E380,IF(AA380=".",IF(MAX($Q381:Y381,0)=OPER!$AA476,".",IF(OPER!$AB476&lt;=HOUR(AA$7),MAX($Q381:Y381,0)+1,".")),","),IF(MAX($Q381:Y381,0)=OPER!$AA476,".",IF(OPER!$AB476&lt;=HOUR(AA$7),MAX($Q381:Y381,0)+1,".")))</f>
        <v>,</v>
      </c>
      <c r="AA381" s="269" t="str">
        <f>IF($E381=$E380,IF(AB380=".",IF(MAX($Q381:Z381,0)=OPER!$AA476,".",IF(OPER!$AB476&lt;=HOUR(AB$7),MAX($Q381:Z381,0)+1,".")),","),IF(MAX($Q381:Z381,0)=OPER!$AA476,".",IF(OPER!$AB476&lt;=HOUR(AB$7),MAX($Q381:Z381,0)+1,".")))</f>
        <v>,</v>
      </c>
      <c r="AB381" s="270" t="str">
        <f>IF($E381=$E380,IF(AC380=".",IF(MAX($Q381:AA381,0)=OPER!$AA476,".",IF(OPER!$AB476&lt;=HOUR(AC$7),MAX($Q381:AA381,0)+1,".")),","),IF(MAX($Q381:AA381,0)=OPER!$AA476,".",IF(OPER!$AB476&lt;=HOUR(AC$7),MAX($Q381:AA381,0)+1,".")))</f>
        <v>,</v>
      </c>
      <c r="AC381" s="271" t="str">
        <f>IF($E381=$E380,IF(AD380=".",IF(MAX($Q381:AB381,0)=OPER!$AA476,".",IF(OPER!$AB476&lt;=HOUR(AD$7),MAX($Q381:AB381,0)+1,".")),","),IF(MAX($Q381:AB381,0)=OPER!$AA476,".",IF(OPER!$AB476&lt;=HOUR(AD$7),MAX($Q381:AB381,0)+1,".")))</f>
        <v>,</v>
      </c>
      <c r="AD381" s="269" t="str">
        <f>IF($E381=$E380,IF(AE380=".",IF(MAX($Q381:AC381,0)=OPER!$AA476,".",IF(OPER!$AB476&lt;=HOUR(AE$7),MAX($Q381:AC381,0)+1,".")),","),IF(MAX($Q381:AC381,0)=OPER!$AA476,".",IF(OPER!$AB476&lt;=HOUR(AE$7),MAX($Q381:AC381,0)+1,".")))</f>
        <v>,</v>
      </c>
      <c r="AE381" s="269" t="str">
        <f>IF($E381=$E380,IF(AF380=".",IF(MAX($Q381:AD381,0)=OPER!$AA476,".",IF(OPER!$AB476&lt;=HOUR(AF$7),MAX($Q381:AD381,0)+1,".")),","),IF(MAX($Q381:AD381,0)=OPER!$AA476,".",IF(OPER!$AB476&lt;=HOUR(AF$7),MAX($Q381:AD381,0)+1,".")))</f>
        <v>,</v>
      </c>
      <c r="AF381" s="270" t="str">
        <f>IF($E381=$E380,IF(AG380=".",IF(MAX($Q381:AE381,0)=OPER!$AA476,".",IF(OPER!$AB476&lt;=HOUR(AG$7),MAX($Q381:AE381,0)+1,".")),","),IF(MAX($Q381:AE381,0)=OPER!$AA476,".",IF(OPER!$AB476&lt;=HOUR(AG$7),MAX($Q381:AE381,0)+1,".")))</f>
        <v>,</v>
      </c>
      <c r="AG381" s="271" t="str">
        <f>IF($E381=$E380,IF(AH380=".",IF(MAX($Q381:AF381,0)=OPER!$AA476,".",IF(OPER!$AB476&lt;=HOUR(AH$7),MAX($Q381:AF381,0)+1,".")),","),IF(MAX($Q381:AF381,0)=OPER!$AA476,".",IF(OPER!$AB476&lt;=HOUR(AH$7),MAX($Q381:AF381,0)+1,".")))</f>
        <v>,</v>
      </c>
      <c r="AH381" s="269" t="str">
        <f>IF($E381=$E380,IF(AI380=".",IF(MAX($Q381:AG381,0)=OPER!$AA476,".",IF(OPER!$AB476&lt;=HOUR(AI$7),MAX($Q381:AG381,0)+1,".")),","),IF(MAX($Q381:AG381,0)=OPER!$AA476,".",IF(OPER!$AB476&lt;=HOUR(AI$7),MAX($Q381:AG381,0)+1,".")))</f>
        <v>,</v>
      </c>
      <c r="AI381" s="269" t="str">
        <f>IF($E381=$E380,IF(AJ380=".",IF(MAX($Q381:AH381,0)=OPER!$AA476,".",IF(OPER!$AB476&lt;=HOUR(AJ$7),MAX($Q381:AH381,0)+1,".")),","),IF(MAX($Q381:AH381,0)=OPER!$AA476,".",IF(OPER!$AB476&lt;=HOUR(AJ$7),MAX($Q381:AH381,0)+1,".")))</f>
        <v>,</v>
      </c>
      <c r="AJ381" s="270" t="str">
        <f>IF($E381=$E380,IF(AK380=".",IF(MAX($Q381:AI381,0)=OPER!$AA476,".",IF(OPER!$AB476&lt;=HOUR(AK$7),MAX($Q381:AI381,0)+1,".")),","),IF(MAX($Q381:AI381,0)=OPER!$AA476,".",IF(OPER!$AB476&lt;=HOUR(AK$7),MAX($Q381:AI381,0)+1,".")))</f>
        <v>,</v>
      </c>
      <c r="AK381" s="271" t="str">
        <f>IF($E381=$E380,IF(AL380=".",IF(MAX($Q381:AJ381,0)=OPER!$AA476,".",IF(OPER!$AB476&lt;=HOUR(AL$7),MAX($Q381:AJ381,0)+1,".")),","),IF(MAX($Q381:AJ381,0)=OPER!$AA476,".",IF(OPER!$AB476&lt;=HOUR(AL$7),MAX($Q381:AJ381,0)+1,".")))</f>
        <v>,</v>
      </c>
      <c r="AL381" s="269" t="str">
        <f>IF($E381=$E380,IF(AM380=".",IF(MAX($Q381:AK381,0)=OPER!$AA476,".",IF(OPER!$AB476&lt;=HOUR(AM$7),MAX($Q381:AK381,0)+1,".")),","),IF(MAX($Q381:AK381,0)=OPER!$AA476,".",IF(OPER!$AB476&lt;=HOUR(AM$7),MAX($Q381:AK381,0)+1,".")))</f>
        <v>,</v>
      </c>
      <c r="AM381" s="269" t="str">
        <f>IF($E381=$E380,IF(AN380=".",IF(MAX($Q381:AL381,0)=OPER!$AA476,".",IF(OPER!$AB476&lt;=HOUR(AN$7),MAX($Q381:AL381,0)+1,".")),","),IF(MAX($Q381:AL381,0)=OPER!$AA476,".",IF(OPER!$AB476&lt;=HOUR(AN$7),MAX($Q381:AL381,0)+1,".")))</f>
        <v>,</v>
      </c>
      <c r="AN381" s="270" t="str">
        <f>IF($E381=$E380,IF(AO380=".",IF(MAX($Q381:AM381,0)=OPER!$AA476,".",IF(OPER!$AB476&lt;=HOUR(AO$7),MAX($Q381:AM381,0)+1,".")),","),IF(MAX($Q381:AM381,0)=OPER!$AA476,".",IF(OPER!$AB476&lt;=HOUR(AO$7),MAX($Q381:AM381,0)+1,".")))</f>
        <v>,</v>
      </c>
      <c r="AO381" s="271" t="str">
        <f>IF($E381=$E380,IF(AP380=".",IF(MAX($Q381:AN381,0)=OPER!$AA476,".",IF(OPER!$AB476&lt;=HOUR(AP$7),MAX($Q381:AN381,0)+1,".")),","),IF(MAX($Q381:AN381,0)=OPER!$AA476,".",IF(OPER!$AB476&lt;=HOUR(AP$7),MAX($Q381:AN381,0)+1,".")))</f>
        <v>,</v>
      </c>
      <c r="AP381" s="269" t="str">
        <f>IF($E381=$E380,IF(AQ380=".",IF(MAX($Q381:AO381,0)=OPER!$AA476,".",IF(OPER!$AB476&lt;=HOUR(AQ$7),MAX($Q381:AO381,0)+1,".")),","),IF(MAX($Q381:AO381,0)=OPER!$AA476,".",IF(OPER!$AB476&lt;=HOUR(AQ$7),MAX($Q381:AO381,0)+1,".")))</f>
        <v>,</v>
      </c>
      <c r="AQ381" s="269" t="str">
        <f>IF($E381=$E380,IF(AR380=".",IF(MAX($Q381:AP381,0)=OPER!$AA476,".",IF(OPER!$AB476&lt;=HOUR(AR$7),MAX($Q381:AP381,0)+1,".")),","),IF(MAX($Q381:AP381,0)=OPER!$AA476,".",IF(OPER!$AB476&lt;=HOUR(AR$7),MAX($Q381:AP381,0)+1,".")))</f>
        <v>,</v>
      </c>
      <c r="AR381" s="270" t="str">
        <f>IF($E381=$E380,IF(AS380=".",IF(MAX($Q381:AQ381,0)=OPER!$AA476,".",IF(OPER!$AB476&lt;=HOUR(AS$7),MAX($Q381:AQ381,0)+1,".")),","),IF(MAX($Q381:AQ381,0)=OPER!$AA476,".",IF(OPER!$AB476&lt;=HOUR(AS$7),MAX($Q381:AQ381,0)+1,".")))</f>
        <v>,</v>
      </c>
      <c r="AS381" s="271" t="str">
        <f>IF($E381=$E380,IF(AT380=".",IF(MAX($Q381:AR381,0)=OPER!$AA476,".",IF(OPER!$AB476&lt;=HOUR(AT$7),MAX($Q381:AR381,0)+1,".")),","),IF(MAX($Q381:AR381,0)=OPER!$AA476,".",IF(OPER!$AB476&lt;=HOUR(AT$7),MAX($Q381:AR381,0)+1,".")))</f>
        <v>,</v>
      </c>
      <c r="AT381" s="269" t="str">
        <f>IF($E381=$E380,IF(AU380=".",IF(MAX($Q381:AS381,0)=OPER!$AA476,".",IF(OPER!$AB476&lt;=HOUR(AU$7),MAX($Q381:AS381,0)+1,".")),","),IF(MAX($Q381:AS381,0)=OPER!$AA476,".",IF(OPER!$AB476&lt;=HOUR(AU$7),MAX($Q381:AS381,0)+1,".")))</f>
        <v>,</v>
      </c>
      <c r="AU381" s="269" t="str">
        <f>IF($E381=$E380,IF(AV380=".",IF(MAX($Q381:AT381,0)=OPER!$AA476,".",IF(OPER!$AB476&lt;=HOUR(AV$7),MAX($Q381:AT381,0)+1,".")),","),IF(MAX($Q381:AT381,0)=OPER!$AA476,".",IF(OPER!$AB476&lt;=HOUR(AV$7),MAX($Q381:AT381,0)+1,".")))</f>
        <v>,</v>
      </c>
      <c r="AV381" s="270" t="str">
        <f>IF($E381=$E380,IF(AW380=".",IF(MAX($Q381:AU381,0)=OPER!$AA476,".",IF(OPER!$AB476&lt;=HOUR(AW$7),MAX($Q381:AU381,0)+1,".")),","),IF(MAX($Q381:AU381,0)=OPER!$AA476,".",IF(OPER!$AB476&lt;=HOUR(AW$7),MAX($Q381:AU381,0)+1,".")))</f>
        <v>,</v>
      </c>
      <c r="AW381" s="271" t="str">
        <f>IF($E381=$E380,IF(AX380=".",IF(MAX($Q381:AV381,0)=OPER!$AA476,".",IF(OPER!$AB476&lt;=HOUR(AX$7),MAX($Q381:AV381,0)+1,".")),","),IF(MAX($Q381:AV381,0)=OPER!$AA476,".",IF(OPER!$AB476&lt;=HOUR(AX$7),MAX($Q381:AV381,0)+1,".")))</f>
        <v>,</v>
      </c>
      <c r="AX381" s="269" t="str">
        <f>IF($E381=$E380,IF(AY380=".",IF(MAX($Q381:AW381,0)=OPER!$AA476,".",IF(OPER!$AB476&lt;=HOUR(AY$7),MAX($Q381:AW381,0)+1,".")),","),IF(MAX($Q381:AW381,0)=OPER!$AA476,".",IF(OPER!$AB476&lt;=HOUR(AY$7),MAX($Q381:AW381,0)+1,".")))</f>
        <v>,</v>
      </c>
      <c r="AY381" s="269" t="str">
        <f>IF($E381=$E380,IF(AZ380=".",IF(MAX($Q381:AX381,0)=OPER!$AA476,".",IF(OPER!$AB476&lt;=HOUR(AZ$7),MAX($Q381:AX381,0)+1,".")),","),IF(MAX($Q381:AX381,0)=OPER!$AA476,".",IF(OPER!$AB476&lt;=HOUR(AZ$7),MAX($Q381:AX381,0)+1,".")))</f>
        <v>,</v>
      </c>
      <c r="AZ381" s="270" t="str">
        <f>IF($E381=$E380,IF(BA380=".",IF(MAX($Q381:AY381,0)=OPER!$AA476,".",IF(OPER!$AB476&lt;=HOUR(BA$7),MAX($Q381:AY381,0)+1,".")),","),IF(MAX($Q381:AY381,0)=OPER!$AA476,".",IF(OPER!$AB476&lt;=HOUR(BA$7),MAX($Q381:AY381,0)+1,".")))</f>
        <v>,</v>
      </c>
      <c r="BA381" s="30">
        <f>+OPER!AK375</f>
        <v>0</v>
      </c>
    </row>
    <row r="382" spans="1:53" ht="59.8" x14ac:dyDescent="0.2">
      <c r="A382" s="282" t="str">
        <f>IF(OPER!AF376=0,"",OPER!AF376)</f>
        <v/>
      </c>
      <c r="B382" s="109" t="str">
        <f>IF(OPER!V376=0,"",OPER!V376)</f>
        <v/>
      </c>
      <c r="C382" s="71" t="str">
        <f>IF(OPER!U376 = 0,"", OPER!U376)</f>
        <v/>
      </c>
      <c r="D382" s="30" t="str">
        <f t="shared" si="22"/>
        <v/>
      </c>
      <c r="E382" s="262" t="str">
        <f>IF(OPER!X376 = 0,"",OPER!X376)</f>
        <v/>
      </c>
      <c r="F382" s="262" t="str">
        <f>IF(OPER!I376 = 0,"",OPER!I376)</f>
        <v/>
      </c>
      <c r="G382" s="263" t="str">
        <f>IF(OPER!C376=0,"",OPER!C376)</f>
        <v/>
      </c>
      <c r="H382" s="30" t="str">
        <f>IF(OPER!R376 = 0,"",OPER!R376)</f>
        <v/>
      </c>
      <c r="I382" s="30" t="str">
        <f>IF(OPER!F376=0,"", OPER!F376)</f>
        <v/>
      </c>
      <c r="J382" s="108" t="str">
        <f>IF(OPER!G376=0,"",OPER!G376)</f>
        <v/>
      </c>
      <c r="K382" s="250">
        <f>+OPER!R376</f>
        <v>0</v>
      </c>
      <c r="L382" s="262">
        <f t="shared" si="23"/>
        <v>0</v>
      </c>
      <c r="M382" s="250">
        <f t="shared" si="24"/>
        <v>0</v>
      </c>
      <c r="N382" s="205" t="str">
        <f>IF(OPER!A376=0,"",OPER!A376)</f>
        <v/>
      </c>
      <c r="O382" s="73" t="str">
        <f>IF(OPER!AJ2232=0,"",OPER!AJ2232)</f>
        <v/>
      </c>
      <c r="P382" s="264" t="str">
        <f>IF(OPER!AH376="EJECUTADO","SI",IF(OPER!AH376="NO EJECUTADO","NO",""))</f>
        <v/>
      </c>
      <c r="Q382" s="264" t="str">
        <f>IF(OPER!AN376="EJECUTADO","SI",IF(OPER!AN376="NO EJECUTADO","NO",""))</f>
        <v/>
      </c>
      <c r="R382" s="221" t="str">
        <f>IFERROR(VLOOKUP(OPER!Z376,OPER!$AU$490:$AV$577,2,0),"NO ASIGNADO")</f>
        <v>NO ASIGNADO</v>
      </c>
      <c r="S382" s="6">
        <f>+OPER!AG376</f>
        <v>0</v>
      </c>
      <c r="T382" s="268" t="str">
        <f>IF($E382=$E381,IF(U381=".",IF(MAX($Q382:Q382,0)=OPER!$AA477,".",IF(OPER!$AB477&lt;=HOUR(U$7),MAX($Q382:Q382,0)+1,".")),","),IF(MAX($Q382:Q382,0)=OPER!$AA477,".",IF(OPER!$AB477&lt;=HOUR(U$7),MAX($Q382:Q382,0)+1,".")))</f>
        <v>,</v>
      </c>
      <c r="U382" s="269" t="str">
        <f>IF($E382=$E381,IF(V381=".",IF(MAX($Q382:T382,0)=OPER!$AA477,".",IF(OPER!$AB477&lt;=HOUR(V$7),MAX($Q382:T382,0)+1,".")),","),IF(MAX($Q382:T382,0)=OPER!$AA477,".",IF(OPER!$AB477&lt;=HOUR(V$7),MAX($Q382:T382,0)+1,".")))</f>
        <v>,</v>
      </c>
      <c r="V382" s="269" t="str">
        <f>IF($E382=$E381,IF(W381=".",IF(MAX($Q382:U382,0)=OPER!$AA477,".",IF(OPER!$AB477&lt;=HOUR(W$7),MAX($Q382:U382,0)+1,".")),","),IF(MAX($Q382:U382,0)=OPER!$AA477,".",IF(OPER!$AB477&lt;=HOUR(W$7),MAX($Q382:U382,0)+1,".")))</f>
        <v>,</v>
      </c>
      <c r="W382" s="269" t="str">
        <f>IF($E382=$E381,IF(X381=".",IF(MAX($Q382:V382,0)=OPER!$AA477,".",IF(OPER!$AB477&lt;=HOUR(X$7),MAX($Q382:V382,0)+1,".")),","),IF(MAX($Q382:V382,0)=OPER!$AA477,".",IF(OPER!$AB477&lt;=HOUR(X$7),MAX($Q382:V382,0)+1,".")))</f>
        <v>,</v>
      </c>
      <c r="X382" s="270" t="str">
        <f>IF($E382=$E381,IF(Y381=".",IF(MAX($Q382:W382,0)=OPER!$AA477,".",IF(OPER!$AB477&lt;=HOUR(Y$7),MAX($Q382:W382,0)+1,".")),","),IF(MAX($Q382:W382,0)=OPER!$AA477,".",IF(OPER!$AB477&lt;=HOUR(Y$7),MAX($Q382:W382,0)+1,".")))</f>
        <v>,</v>
      </c>
      <c r="Y382" s="271" t="str">
        <f>IF($E382=$E381,IF(Z381=".",IF(MAX($Q382:X382,0)=OPER!$AA477,".",IF(OPER!$AB477&lt;=HOUR(Z$7),MAX($Q382:X382,0)+1,".")),","),IF(MAX($Q382:X382,0)=OPER!$AA477,".",IF(OPER!$AB477&lt;=HOUR(Z$7),MAX($Q382:X382,0)+1,".")))</f>
        <v>,</v>
      </c>
      <c r="Z382" s="269" t="str">
        <f>IF($E382=$E381,IF(AA381=".",IF(MAX($Q382:Y382,0)=OPER!$AA477,".",IF(OPER!$AB477&lt;=HOUR(AA$7),MAX($Q382:Y382,0)+1,".")),","),IF(MAX($Q382:Y382,0)=OPER!$AA477,".",IF(OPER!$AB477&lt;=HOUR(AA$7),MAX($Q382:Y382,0)+1,".")))</f>
        <v>,</v>
      </c>
      <c r="AA382" s="269" t="str">
        <f>IF($E382=$E381,IF(AB381=".",IF(MAX($Q382:Z382,0)=OPER!$AA477,".",IF(OPER!$AB477&lt;=HOUR(AB$7),MAX($Q382:Z382,0)+1,".")),","),IF(MAX($Q382:Z382,0)=OPER!$AA477,".",IF(OPER!$AB477&lt;=HOUR(AB$7),MAX($Q382:Z382,0)+1,".")))</f>
        <v>,</v>
      </c>
      <c r="AB382" s="270" t="str">
        <f>IF($E382=$E381,IF(AC381=".",IF(MAX($Q382:AA382,0)=OPER!$AA477,".",IF(OPER!$AB477&lt;=HOUR(AC$7),MAX($Q382:AA382,0)+1,".")),","),IF(MAX($Q382:AA382,0)=OPER!$AA477,".",IF(OPER!$AB477&lt;=HOUR(AC$7),MAX($Q382:AA382,0)+1,".")))</f>
        <v>,</v>
      </c>
      <c r="AC382" s="271" t="str">
        <f>IF($E382=$E381,IF(AD381=".",IF(MAX($Q382:AB382,0)=OPER!$AA477,".",IF(OPER!$AB477&lt;=HOUR(AD$7),MAX($Q382:AB382,0)+1,".")),","),IF(MAX($Q382:AB382,0)=OPER!$AA477,".",IF(OPER!$AB477&lt;=HOUR(AD$7),MAX($Q382:AB382,0)+1,".")))</f>
        <v>,</v>
      </c>
      <c r="AD382" s="269" t="str">
        <f>IF($E382=$E381,IF(AE381=".",IF(MAX($Q382:AC382,0)=OPER!$AA477,".",IF(OPER!$AB477&lt;=HOUR(AE$7),MAX($Q382:AC382,0)+1,".")),","),IF(MAX($Q382:AC382,0)=OPER!$AA477,".",IF(OPER!$AB477&lt;=HOUR(AE$7),MAX($Q382:AC382,0)+1,".")))</f>
        <v>,</v>
      </c>
      <c r="AE382" s="269" t="str">
        <f>IF($E382=$E381,IF(AF381=".",IF(MAX($Q382:AD382,0)=OPER!$AA477,".",IF(OPER!$AB477&lt;=HOUR(AF$7),MAX($Q382:AD382,0)+1,".")),","),IF(MAX($Q382:AD382,0)=OPER!$AA477,".",IF(OPER!$AB477&lt;=HOUR(AF$7),MAX($Q382:AD382,0)+1,".")))</f>
        <v>,</v>
      </c>
      <c r="AF382" s="270" t="str">
        <f>IF($E382=$E381,IF(AG381=".",IF(MAX($Q382:AE382,0)=OPER!$AA477,".",IF(OPER!$AB477&lt;=HOUR(AG$7),MAX($Q382:AE382,0)+1,".")),","),IF(MAX($Q382:AE382,0)=OPER!$AA477,".",IF(OPER!$AB477&lt;=HOUR(AG$7),MAX($Q382:AE382,0)+1,".")))</f>
        <v>,</v>
      </c>
      <c r="AG382" s="271" t="str">
        <f>IF($E382=$E381,IF(AH381=".",IF(MAX($Q382:AF382,0)=OPER!$AA477,".",IF(OPER!$AB477&lt;=HOUR(AH$7),MAX($Q382:AF382,0)+1,".")),","),IF(MAX($Q382:AF382,0)=OPER!$AA477,".",IF(OPER!$AB477&lt;=HOUR(AH$7),MAX($Q382:AF382,0)+1,".")))</f>
        <v>,</v>
      </c>
      <c r="AH382" s="269" t="str">
        <f>IF($E382=$E381,IF(AI381=".",IF(MAX($Q382:AG382,0)=OPER!$AA477,".",IF(OPER!$AB477&lt;=HOUR(AI$7),MAX($Q382:AG382,0)+1,".")),","),IF(MAX($Q382:AG382,0)=OPER!$AA477,".",IF(OPER!$AB477&lt;=HOUR(AI$7),MAX($Q382:AG382,0)+1,".")))</f>
        <v>,</v>
      </c>
      <c r="AI382" s="269" t="str">
        <f>IF($E382=$E381,IF(AJ381=".",IF(MAX($Q382:AH382,0)=OPER!$AA477,".",IF(OPER!$AB477&lt;=HOUR(AJ$7),MAX($Q382:AH382,0)+1,".")),","),IF(MAX($Q382:AH382,0)=OPER!$AA477,".",IF(OPER!$AB477&lt;=HOUR(AJ$7),MAX($Q382:AH382,0)+1,".")))</f>
        <v>,</v>
      </c>
      <c r="AJ382" s="270" t="str">
        <f>IF($E382=$E381,IF(AK381=".",IF(MAX($Q382:AI382,0)=OPER!$AA477,".",IF(OPER!$AB477&lt;=HOUR(AK$7),MAX($Q382:AI382,0)+1,".")),","),IF(MAX($Q382:AI382,0)=OPER!$AA477,".",IF(OPER!$AB477&lt;=HOUR(AK$7),MAX($Q382:AI382,0)+1,".")))</f>
        <v>,</v>
      </c>
      <c r="AK382" s="271" t="str">
        <f>IF($E382=$E381,IF(AL381=".",IF(MAX($Q382:AJ382,0)=OPER!$AA477,".",IF(OPER!$AB477&lt;=HOUR(AL$7),MAX($Q382:AJ382,0)+1,".")),","),IF(MAX($Q382:AJ382,0)=OPER!$AA477,".",IF(OPER!$AB477&lt;=HOUR(AL$7),MAX($Q382:AJ382,0)+1,".")))</f>
        <v>,</v>
      </c>
      <c r="AL382" s="269" t="str">
        <f>IF($E382=$E381,IF(AM381=".",IF(MAX($Q382:AK382,0)=OPER!$AA477,".",IF(OPER!$AB477&lt;=HOUR(AM$7),MAX($Q382:AK382,0)+1,".")),","),IF(MAX($Q382:AK382,0)=OPER!$AA477,".",IF(OPER!$AB477&lt;=HOUR(AM$7),MAX($Q382:AK382,0)+1,".")))</f>
        <v>,</v>
      </c>
      <c r="AM382" s="269" t="str">
        <f>IF($E382=$E381,IF(AN381=".",IF(MAX($Q382:AL382,0)=OPER!$AA477,".",IF(OPER!$AB477&lt;=HOUR(AN$7),MAX($Q382:AL382,0)+1,".")),","),IF(MAX($Q382:AL382,0)=OPER!$AA477,".",IF(OPER!$AB477&lt;=HOUR(AN$7),MAX($Q382:AL382,0)+1,".")))</f>
        <v>,</v>
      </c>
      <c r="AN382" s="270" t="str">
        <f>IF($E382=$E381,IF(AO381=".",IF(MAX($Q382:AM382,0)=OPER!$AA477,".",IF(OPER!$AB477&lt;=HOUR(AO$7),MAX($Q382:AM382,0)+1,".")),","),IF(MAX($Q382:AM382,0)=OPER!$AA477,".",IF(OPER!$AB477&lt;=HOUR(AO$7),MAX($Q382:AM382,0)+1,".")))</f>
        <v>,</v>
      </c>
      <c r="AO382" s="271" t="str">
        <f>IF($E382=$E381,IF(AP381=".",IF(MAX($Q382:AN382,0)=OPER!$AA477,".",IF(OPER!$AB477&lt;=HOUR(AP$7),MAX($Q382:AN382,0)+1,".")),","),IF(MAX($Q382:AN382,0)=OPER!$AA477,".",IF(OPER!$AB477&lt;=HOUR(AP$7),MAX($Q382:AN382,0)+1,".")))</f>
        <v>,</v>
      </c>
      <c r="AP382" s="269" t="str">
        <f>IF($E382=$E381,IF(AQ381=".",IF(MAX($Q382:AO382,0)=OPER!$AA477,".",IF(OPER!$AB477&lt;=HOUR(AQ$7),MAX($Q382:AO382,0)+1,".")),","),IF(MAX($Q382:AO382,0)=OPER!$AA477,".",IF(OPER!$AB477&lt;=HOUR(AQ$7),MAX($Q382:AO382,0)+1,".")))</f>
        <v>,</v>
      </c>
      <c r="AQ382" s="269" t="str">
        <f>IF($E382=$E381,IF(AR381=".",IF(MAX($Q382:AP382,0)=OPER!$AA477,".",IF(OPER!$AB477&lt;=HOUR(AR$7),MAX($Q382:AP382,0)+1,".")),","),IF(MAX($Q382:AP382,0)=OPER!$AA477,".",IF(OPER!$AB477&lt;=HOUR(AR$7),MAX($Q382:AP382,0)+1,".")))</f>
        <v>,</v>
      </c>
      <c r="AR382" s="270" t="str">
        <f>IF($E382=$E381,IF(AS381=".",IF(MAX($Q382:AQ382,0)=OPER!$AA477,".",IF(OPER!$AB477&lt;=HOUR(AS$7),MAX($Q382:AQ382,0)+1,".")),","),IF(MAX($Q382:AQ382,0)=OPER!$AA477,".",IF(OPER!$AB477&lt;=HOUR(AS$7),MAX($Q382:AQ382,0)+1,".")))</f>
        <v>,</v>
      </c>
      <c r="AS382" s="271" t="str">
        <f>IF($E382=$E381,IF(AT381=".",IF(MAX($Q382:AR382,0)=OPER!$AA477,".",IF(OPER!$AB477&lt;=HOUR(AT$7),MAX($Q382:AR382,0)+1,".")),","),IF(MAX($Q382:AR382,0)=OPER!$AA477,".",IF(OPER!$AB477&lt;=HOUR(AT$7),MAX($Q382:AR382,0)+1,".")))</f>
        <v>,</v>
      </c>
      <c r="AT382" s="269" t="str">
        <f>IF($E382=$E381,IF(AU381=".",IF(MAX($Q382:AS382,0)=OPER!$AA477,".",IF(OPER!$AB477&lt;=HOUR(AU$7),MAX($Q382:AS382,0)+1,".")),","),IF(MAX($Q382:AS382,0)=OPER!$AA477,".",IF(OPER!$AB477&lt;=HOUR(AU$7),MAX($Q382:AS382,0)+1,".")))</f>
        <v>,</v>
      </c>
      <c r="AU382" s="269" t="str">
        <f>IF($E382=$E381,IF(AV381=".",IF(MAX($Q382:AT382,0)=OPER!$AA477,".",IF(OPER!$AB477&lt;=HOUR(AV$7),MAX($Q382:AT382,0)+1,".")),","),IF(MAX($Q382:AT382,0)=OPER!$AA477,".",IF(OPER!$AB477&lt;=HOUR(AV$7),MAX($Q382:AT382,0)+1,".")))</f>
        <v>,</v>
      </c>
      <c r="AV382" s="270" t="str">
        <f>IF($E382=$E381,IF(AW381=".",IF(MAX($Q382:AU382,0)=OPER!$AA477,".",IF(OPER!$AB477&lt;=HOUR(AW$7),MAX($Q382:AU382,0)+1,".")),","),IF(MAX($Q382:AU382,0)=OPER!$AA477,".",IF(OPER!$AB477&lt;=HOUR(AW$7),MAX($Q382:AU382,0)+1,".")))</f>
        <v>,</v>
      </c>
      <c r="AW382" s="271" t="str">
        <f>IF($E382=$E381,IF(AX381=".",IF(MAX($Q382:AV382,0)=OPER!$AA477,".",IF(OPER!$AB477&lt;=HOUR(AX$7),MAX($Q382:AV382,0)+1,".")),","),IF(MAX($Q382:AV382,0)=OPER!$AA477,".",IF(OPER!$AB477&lt;=HOUR(AX$7),MAX($Q382:AV382,0)+1,".")))</f>
        <v>,</v>
      </c>
      <c r="AX382" s="269" t="str">
        <f>IF($E382=$E381,IF(AY381=".",IF(MAX($Q382:AW382,0)=OPER!$AA477,".",IF(OPER!$AB477&lt;=HOUR(AY$7),MAX($Q382:AW382,0)+1,".")),","),IF(MAX($Q382:AW382,0)=OPER!$AA477,".",IF(OPER!$AB477&lt;=HOUR(AY$7),MAX($Q382:AW382,0)+1,".")))</f>
        <v>,</v>
      </c>
      <c r="AY382" s="269" t="str">
        <f>IF($E382=$E381,IF(AZ381=".",IF(MAX($Q382:AX382,0)=OPER!$AA477,".",IF(OPER!$AB477&lt;=HOUR(AZ$7),MAX($Q382:AX382,0)+1,".")),","),IF(MAX($Q382:AX382,0)=OPER!$AA477,".",IF(OPER!$AB477&lt;=HOUR(AZ$7),MAX($Q382:AX382,0)+1,".")))</f>
        <v>,</v>
      </c>
      <c r="AZ382" s="270" t="str">
        <f>IF($E382=$E381,IF(BA381=".",IF(MAX($Q382:AY382,0)=OPER!$AA477,".",IF(OPER!$AB477&lt;=HOUR(BA$7),MAX($Q382:AY382,0)+1,".")),","),IF(MAX($Q382:AY382,0)=OPER!$AA477,".",IF(OPER!$AB477&lt;=HOUR(BA$7),MAX($Q382:AY382,0)+1,".")))</f>
        <v>,</v>
      </c>
      <c r="BA382" s="30">
        <f>+OPER!AK376</f>
        <v>0</v>
      </c>
    </row>
    <row r="383" spans="1:53" ht="59.8" x14ac:dyDescent="0.2">
      <c r="A383" s="282" t="str">
        <f>IF(OPER!AF377=0,"",OPER!AF377)</f>
        <v/>
      </c>
      <c r="B383" s="109" t="str">
        <f>IF(OPER!V377=0,"",OPER!V377)</f>
        <v/>
      </c>
      <c r="C383" s="71" t="str">
        <f>IF(OPER!U377 = 0,"", OPER!U377)</f>
        <v/>
      </c>
      <c r="D383" s="30" t="str">
        <f t="shared" si="22"/>
        <v/>
      </c>
      <c r="E383" s="262" t="str">
        <f>IF(OPER!X377 = 0,"",OPER!X377)</f>
        <v/>
      </c>
      <c r="F383" s="262" t="str">
        <f>IF(OPER!I377 = 0,"",OPER!I377)</f>
        <v/>
      </c>
      <c r="G383" s="263" t="str">
        <f>IF(OPER!C377=0,"",OPER!C377)</f>
        <v/>
      </c>
      <c r="H383" s="30" t="str">
        <f>IF(OPER!R377 = 0,"",OPER!R377)</f>
        <v/>
      </c>
      <c r="I383" s="30" t="str">
        <f>IF(OPER!F377=0,"", OPER!F377)</f>
        <v/>
      </c>
      <c r="J383" s="108" t="str">
        <f>IF(OPER!G377=0,"",OPER!G377)</f>
        <v/>
      </c>
      <c r="K383" s="250">
        <f>+OPER!R377</f>
        <v>0</v>
      </c>
      <c r="L383" s="262">
        <f t="shared" si="23"/>
        <v>0</v>
      </c>
      <c r="M383" s="250">
        <f t="shared" si="24"/>
        <v>0</v>
      </c>
      <c r="N383" s="205" t="str">
        <f>IF(OPER!A377=0,"",OPER!A377)</f>
        <v/>
      </c>
      <c r="O383" s="73" t="str">
        <f>IF(OPER!AJ2233=0,"",OPER!AJ2233)</f>
        <v/>
      </c>
      <c r="P383" s="264" t="str">
        <f>IF(OPER!AH377="EJECUTADO","SI",IF(OPER!AH377="NO EJECUTADO","NO",""))</f>
        <v/>
      </c>
      <c r="Q383" s="264" t="str">
        <f>IF(OPER!AN377="EJECUTADO","SI",IF(OPER!AN377="NO EJECUTADO","NO",""))</f>
        <v/>
      </c>
      <c r="R383" s="221" t="str">
        <f>IFERROR(VLOOKUP(OPER!Z377,OPER!$AU$490:$AV$577,2,0),"NO ASIGNADO")</f>
        <v>NO ASIGNADO</v>
      </c>
      <c r="S383" s="6">
        <f>+OPER!AG377</f>
        <v>0</v>
      </c>
      <c r="T383" s="268" t="str">
        <f>IF($E383=$E382,IF(U382=".",IF(MAX($Q383:Q383,0)=OPER!$AA478,".",IF(OPER!$AB478&lt;=HOUR(U$7),MAX($Q383:Q383,0)+1,".")),","),IF(MAX($Q383:Q383,0)=OPER!$AA478,".",IF(OPER!$AB478&lt;=HOUR(U$7),MAX($Q383:Q383,0)+1,".")))</f>
        <v>,</v>
      </c>
      <c r="U383" s="269" t="str">
        <f>IF($E383=$E382,IF(V382=".",IF(MAX($Q383:T383,0)=OPER!$AA478,".",IF(OPER!$AB478&lt;=HOUR(V$7),MAX($Q383:T383,0)+1,".")),","),IF(MAX($Q383:T383,0)=OPER!$AA478,".",IF(OPER!$AB478&lt;=HOUR(V$7),MAX($Q383:T383,0)+1,".")))</f>
        <v>,</v>
      </c>
      <c r="V383" s="269" t="str">
        <f>IF($E383=$E382,IF(W382=".",IF(MAX($Q383:U383,0)=OPER!$AA478,".",IF(OPER!$AB478&lt;=HOUR(W$7),MAX($Q383:U383,0)+1,".")),","),IF(MAX($Q383:U383,0)=OPER!$AA478,".",IF(OPER!$AB478&lt;=HOUR(W$7),MAX($Q383:U383,0)+1,".")))</f>
        <v>,</v>
      </c>
      <c r="W383" s="269" t="str">
        <f>IF($E383=$E382,IF(X382=".",IF(MAX($Q383:V383,0)=OPER!$AA478,".",IF(OPER!$AB478&lt;=HOUR(X$7),MAX($Q383:V383,0)+1,".")),","),IF(MAX($Q383:V383,0)=OPER!$AA478,".",IF(OPER!$AB478&lt;=HOUR(X$7),MAX($Q383:V383,0)+1,".")))</f>
        <v>,</v>
      </c>
      <c r="X383" s="270" t="str">
        <f>IF($E383=$E382,IF(Y382=".",IF(MAX($Q383:W383,0)=OPER!$AA478,".",IF(OPER!$AB478&lt;=HOUR(Y$7),MAX($Q383:W383,0)+1,".")),","),IF(MAX($Q383:W383,0)=OPER!$AA478,".",IF(OPER!$AB478&lt;=HOUR(Y$7),MAX($Q383:W383,0)+1,".")))</f>
        <v>,</v>
      </c>
      <c r="Y383" s="271" t="str">
        <f>IF($E383=$E382,IF(Z382=".",IF(MAX($Q383:X383,0)=OPER!$AA478,".",IF(OPER!$AB478&lt;=HOUR(Z$7),MAX($Q383:X383,0)+1,".")),","),IF(MAX($Q383:X383,0)=OPER!$AA478,".",IF(OPER!$AB478&lt;=HOUR(Z$7),MAX($Q383:X383,0)+1,".")))</f>
        <v>,</v>
      </c>
      <c r="Z383" s="269" t="str">
        <f>IF($E383=$E382,IF(AA382=".",IF(MAX($Q383:Y383,0)=OPER!$AA478,".",IF(OPER!$AB478&lt;=HOUR(AA$7),MAX($Q383:Y383,0)+1,".")),","),IF(MAX($Q383:Y383,0)=OPER!$AA478,".",IF(OPER!$AB478&lt;=HOUR(AA$7),MAX($Q383:Y383,0)+1,".")))</f>
        <v>,</v>
      </c>
      <c r="AA383" s="269" t="str">
        <f>IF($E383=$E382,IF(AB382=".",IF(MAX($Q383:Z383,0)=OPER!$AA478,".",IF(OPER!$AB478&lt;=HOUR(AB$7),MAX($Q383:Z383,0)+1,".")),","),IF(MAX($Q383:Z383,0)=OPER!$AA478,".",IF(OPER!$AB478&lt;=HOUR(AB$7),MAX($Q383:Z383,0)+1,".")))</f>
        <v>,</v>
      </c>
      <c r="AB383" s="270" t="str">
        <f>IF($E383=$E382,IF(AC382=".",IF(MAX($Q383:AA383,0)=OPER!$AA478,".",IF(OPER!$AB478&lt;=HOUR(AC$7),MAX($Q383:AA383,0)+1,".")),","),IF(MAX($Q383:AA383,0)=OPER!$AA478,".",IF(OPER!$AB478&lt;=HOUR(AC$7),MAX($Q383:AA383,0)+1,".")))</f>
        <v>,</v>
      </c>
      <c r="AC383" s="271" t="str">
        <f>IF($E383=$E382,IF(AD382=".",IF(MAX($Q383:AB383,0)=OPER!$AA478,".",IF(OPER!$AB478&lt;=HOUR(AD$7),MAX($Q383:AB383,0)+1,".")),","),IF(MAX($Q383:AB383,0)=OPER!$AA478,".",IF(OPER!$AB478&lt;=HOUR(AD$7),MAX($Q383:AB383,0)+1,".")))</f>
        <v>,</v>
      </c>
      <c r="AD383" s="269" t="str">
        <f>IF($E383=$E382,IF(AE382=".",IF(MAX($Q383:AC383,0)=OPER!$AA478,".",IF(OPER!$AB478&lt;=HOUR(AE$7),MAX($Q383:AC383,0)+1,".")),","),IF(MAX($Q383:AC383,0)=OPER!$AA478,".",IF(OPER!$AB478&lt;=HOUR(AE$7),MAX($Q383:AC383,0)+1,".")))</f>
        <v>,</v>
      </c>
      <c r="AE383" s="269" t="str">
        <f>IF($E383=$E382,IF(AF382=".",IF(MAX($Q383:AD383,0)=OPER!$AA478,".",IF(OPER!$AB478&lt;=HOUR(AF$7),MAX($Q383:AD383,0)+1,".")),","),IF(MAX($Q383:AD383,0)=OPER!$AA478,".",IF(OPER!$AB478&lt;=HOUR(AF$7),MAX($Q383:AD383,0)+1,".")))</f>
        <v>,</v>
      </c>
      <c r="AF383" s="270" t="str">
        <f>IF($E383=$E382,IF(AG382=".",IF(MAX($Q383:AE383,0)=OPER!$AA478,".",IF(OPER!$AB478&lt;=HOUR(AG$7),MAX($Q383:AE383,0)+1,".")),","),IF(MAX($Q383:AE383,0)=OPER!$AA478,".",IF(OPER!$AB478&lt;=HOUR(AG$7),MAX($Q383:AE383,0)+1,".")))</f>
        <v>,</v>
      </c>
      <c r="AG383" s="271" t="str">
        <f>IF($E383=$E382,IF(AH382=".",IF(MAX($Q383:AF383,0)=OPER!$AA478,".",IF(OPER!$AB478&lt;=HOUR(AH$7),MAX($Q383:AF383,0)+1,".")),","),IF(MAX($Q383:AF383,0)=OPER!$AA478,".",IF(OPER!$AB478&lt;=HOUR(AH$7),MAX($Q383:AF383,0)+1,".")))</f>
        <v>,</v>
      </c>
      <c r="AH383" s="269" t="str">
        <f>IF($E383=$E382,IF(AI382=".",IF(MAX($Q383:AG383,0)=OPER!$AA478,".",IF(OPER!$AB478&lt;=HOUR(AI$7),MAX($Q383:AG383,0)+1,".")),","),IF(MAX($Q383:AG383,0)=OPER!$AA478,".",IF(OPER!$AB478&lt;=HOUR(AI$7),MAX($Q383:AG383,0)+1,".")))</f>
        <v>,</v>
      </c>
      <c r="AI383" s="269" t="str">
        <f>IF($E383=$E382,IF(AJ382=".",IF(MAX($Q383:AH383,0)=OPER!$AA478,".",IF(OPER!$AB478&lt;=HOUR(AJ$7),MAX($Q383:AH383,0)+1,".")),","),IF(MAX($Q383:AH383,0)=OPER!$AA478,".",IF(OPER!$AB478&lt;=HOUR(AJ$7),MAX($Q383:AH383,0)+1,".")))</f>
        <v>,</v>
      </c>
      <c r="AJ383" s="270" t="str">
        <f>IF($E383=$E382,IF(AK382=".",IF(MAX($Q383:AI383,0)=OPER!$AA478,".",IF(OPER!$AB478&lt;=HOUR(AK$7),MAX($Q383:AI383,0)+1,".")),","),IF(MAX($Q383:AI383,0)=OPER!$AA478,".",IF(OPER!$AB478&lt;=HOUR(AK$7),MAX($Q383:AI383,0)+1,".")))</f>
        <v>,</v>
      </c>
      <c r="AK383" s="271" t="str">
        <f>IF($E383=$E382,IF(AL382=".",IF(MAX($Q383:AJ383,0)=OPER!$AA478,".",IF(OPER!$AB478&lt;=HOUR(AL$7),MAX($Q383:AJ383,0)+1,".")),","),IF(MAX($Q383:AJ383,0)=OPER!$AA478,".",IF(OPER!$AB478&lt;=HOUR(AL$7),MAX($Q383:AJ383,0)+1,".")))</f>
        <v>,</v>
      </c>
      <c r="AL383" s="269" t="str">
        <f>IF($E383=$E382,IF(AM382=".",IF(MAX($Q383:AK383,0)=OPER!$AA478,".",IF(OPER!$AB478&lt;=HOUR(AM$7),MAX($Q383:AK383,0)+1,".")),","),IF(MAX($Q383:AK383,0)=OPER!$AA478,".",IF(OPER!$AB478&lt;=HOUR(AM$7),MAX($Q383:AK383,0)+1,".")))</f>
        <v>,</v>
      </c>
      <c r="AM383" s="269" t="str">
        <f>IF($E383=$E382,IF(AN382=".",IF(MAX($Q383:AL383,0)=OPER!$AA478,".",IF(OPER!$AB478&lt;=HOUR(AN$7),MAX($Q383:AL383,0)+1,".")),","),IF(MAX($Q383:AL383,0)=OPER!$AA478,".",IF(OPER!$AB478&lt;=HOUR(AN$7),MAX($Q383:AL383,0)+1,".")))</f>
        <v>,</v>
      </c>
      <c r="AN383" s="270" t="str">
        <f>IF($E383=$E382,IF(AO382=".",IF(MAX($Q383:AM383,0)=OPER!$AA478,".",IF(OPER!$AB478&lt;=HOUR(AO$7),MAX($Q383:AM383,0)+1,".")),","),IF(MAX($Q383:AM383,0)=OPER!$AA478,".",IF(OPER!$AB478&lt;=HOUR(AO$7),MAX($Q383:AM383,0)+1,".")))</f>
        <v>,</v>
      </c>
      <c r="AO383" s="271" t="str">
        <f>IF($E383=$E382,IF(AP382=".",IF(MAX($Q383:AN383,0)=OPER!$AA478,".",IF(OPER!$AB478&lt;=HOUR(AP$7),MAX($Q383:AN383,0)+1,".")),","),IF(MAX($Q383:AN383,0)=OPER!$AA478,".",IF(OPER!$AB478&lt;=HOUR(AP$7),MAX($Q383:AN383,0)+1,".")))</f>
        <v>,</v>
      </c>
      <c r="AP383" s="269" t="str">
        <f>IF($E383=$E382,IF(AQ382=".",IF(MAX($Q383:AO383,0)=OPER!$AA478,".",IF(OPER!$AB478&lt;=HOUR(AQ$7),MAX($Q383:AO383,0)+1,".")),","),IF(MAX($Q383:AO383,0)=OPER!$AA478,".",IF(OPER!$AB478&lt;=HOUR(AQ$7),MAX($Q383:AO383,0)+1,".")))</f>
        <v>,</v>
      </c>
      <c r="AQ383" s="269" t="str">
        <f>IF($E383=$E382,IF(AR382=".",IF(MAX($Q383:AP383,0)=OPER!$AA478,".",IF(OPER!$AB478&lt;=HOUR(AR$7),MAX($Q383:AP383,0)+1,".")),","),IF(MAX($Q383:AP383,0)=OPER!$AA478,".",IF(OPER!$AB478&lt;=HOUR(AR$7),MAX($Q383:AP383,0)+1,".")))</f>
        <v>,</v>
      </c>
      <c r="AR383" s="270" t="str">
        <f>IF($E383=$E382,IF(AS382=".",IF(MAX($Q383:AQ383,0)=OPER!$AA478,".",IF(OPER!$AB478&lt;=HOUR(AS$7),MAX($Q383:AQ383,0)+1,".")),","),IF(MAX($Q383:AQ383,0)=OPER!$AA478,".",IF(OPER!$AB478&lt;=HOUR(AS$7),MAX($Q383:AQ383,0)+1,".")))</f>
        <v>,</v>
      </c>
      <c r="AS383" s="271" t="str">
        <f>IF($E383=$E382,IF(AT382=".",IF(MAX($Q383:AR383,0)=OPER!$AA478,".",IF(OPER!$AB478&lt;=HOUR(AT$7),MAX($Q383:AR383,0)+1,".")),","),IF(MAX($Q383:AR383,0)=OPER!$AA478,".",IF(OPER!$AB478&lt;=HOUR(AT$7),MAX($Q383:AR383,0)+1,".")))</f>
        <v>,</v>
      </c>
      <c r="AT383" s="269" t="str">
        <f>IF($E383=$E382,IF(AU382=".",IF(MAX($Q383:AS383,0)=OPER!$AA478,".",IF(OPER!$AB478&lt;=HOUR(AU$7),MAX($Q383:AS383,0)+1,".")),","),IF(MAX($Q383:AS383,0)=OPER!$AA478,".",IF(OPER!$AB478&lt;=HOUR(AU$7),MAX($Q383:AS383,0)+1,".")))</f>
        <v>,</v>
      </c>
      <c r="AU383" s="269" t="str">
        <f>IF($E383=$E382,IF(AV382=".",IF(MAX($Q383:AT383,0)=OPER!$AA478,".",IF(OPER!$AB478&lt;=HOUR(AV$7),MAX($Q383:AT383,0)+1,".")),","),IF(MAX($Q383:AT383,0)=OPER!$AA478,".",IF(OPER!$AB478&lt;=HOUR(AV$7),MAX($Q383:AT383,0)+1,".")))</f>
        <v>,</v>
      </c>
      <c r="AV383" s="270" t="str">
        <f>IF($E383=$E382,IF(AW382=".",IF(MAX($Q383:AU383,0)=OPER!$AA478,".",IF(OPER!$AB478&lt;=HOUR(AW$7),MAX($Q383:AU383,0)+1,".")),","),IF(MAX($Q383:AU383,0)=OPER!$AA478,".",IF(OPER!$AB478&lt;=HOUR(AW$7),MAX($Q383:AU383,0)+1,".")))</f>
        <v>,</v>
      </c>
      <c r="AW383" s="271" t="str">
        <f>IF($E383=$E382,IF(AX382=".",IF(MAX($Q383:AV383,0)=OPER!$AA478,".",IF(OPER!$AB478&lt;=HOUR(AX$7),MAX($Q383:AV383,0)+1,".")),","),IF(MAX($Q383:AV383,0)=OPER!$AA478,".",IF(OPER!$AB478&lt;=HOUR(AX$7),MAX($Q383:AV383,0)+1,".")))</f>
        <v>,</v>
      </c>
      <c r="AX383" s="269" t="str">
        <f>IF($E383=$E382,IF(AY382=".",IF(MAX($Q383:AW383,0)=OPER!$AA478,".",IF(OPER!$AB478&lt;=HOUR(AY$7),MAX($Q383:AW383,0)+1,".")),","),IF(MAX($Q383:AW383,0)=OPER!$AA478,".",IF(OPER!$AB478&lt;=HOUR(AY$7),MAX($Q383:AW383,0)+1,".")))</f>
        <v>,</v>
      </c>
      <c r="AY383" s="269" t="str">
        <f>IF($E383=$E382,IF(AZ382=".",IF(MAX($Q383:AX383,0)=OPER!$AA478,".",IF(OPER!$AB478&lt;=HOUR(AZ$7),MAX($Q383:AX383,0)+1,".")),","),IF(MAX($Q383:AX383,0)=OPER!$AA478,".",IF(OPER!$AB478&lt;=HOUR(AZ$7),MAX($Q383:AX383,0)+1,".")))</f>
        <v>,</v>
      </c>
      <c r="AZ383" s="270" t="str">
        <f>IF($E383=$E382,IF(BA382=".",IF(MAX($Q383:AY383,0)=OPER!$AA478,".",IF(OPER!$AB478&lt;=HOUR(BA$7),MAX($Q383:AY383,0)+1,".")),","),IF(MAX($Q383:AY383,0)=OPER!$AA478,".",IF(OPER!$AB478&lt;=HOUR(BA$7),MAX($Q383:AY383,0)+1,".")))</f>
        <v>,</v>
      </c>
      <c r="BA383" s="30">
        <f>+OPER!AK377</f>
        <v>0</v>
      </c>
    </row>
    <row r="384" spans="1:53" ht="59.8" x14ac:dyDescent="0.2">
      <c r="A384" s="282" t="str">
        <f>IF(OPER!AF378=0,"",OPER!AF378)</f>
        <v/>
      </c>
      <c r="B384" s="109" t="str">
        <f>IF(OPER!V378=0,"",OPER!V378)</f>
        <v/>
      </c>
      <c r="C384" s="71" t="str">
        <f>IF(OPER!U378 = 0,"", OPER!U378)</f>
        <v/>
      </c>
      <c r="D384" s="30" t="str">
        <f t="shared" si="22"/>
        <v/>
      </c>
      <c r="E384" s="262" t="str">
        <f>IF(OPER!X378 = 0,"",OPER!X378)</f>
        <v/>
      </c>
      <c r="F384" s="262" t="str">
        <f>IF(OPER!I378 = 0,"",OPER!I378)</f>
        <v/>
      </c>
      <c r="G384" s="263" t="str">
        <f>IF(OPER!C378=0,"",OPER!C378)</f>
        <v/>
      </c>
      <c r="H384" s="30" t="str">
        <f>IF(OPER!R378 = 0,"",OPER!R378)</f>
        <v/>
      </c>
      <c r="I384" s="30" t="str">
        <f>IF(OPER!F378=0,"", OPER!F378)</f>
        <v/>
      </c>
      <c r="J384" s="108" t="str">
        <f>IF(OPER!G378=0,"",OPER!G378)</f>
        <v/>
      </c>
      <c r="K384" s="250">
        <f>+OPER!R378</f>
        <v>0</v>
      </c>
      <c r="L384" s="262">
        <f t="shared" si="23"/>
        <v>0</v>
      </c>
      <c r="M384" s="250">
        <f t="shared" si="24"/>
        <v>0</v>
      </c>
      <c r="N384" s="205" t="str">
        <f>IF(OPER!A378=0,"",OPER!A378)</f>
        <v/>
      </c>
      <c r="O384" s="73" t="str">
        <f>IF(OPER!AJ2234=0,"",OPER!AJ2234)</f>
        <v/>
      </c>
      <c r="P384" s="264" t="str">
        <f>IF(OPER!AH378="EJECUTADO","SI",IF(OPER!AH378="NO EJECUTADO","NO",""))</f>
        <v/>
      </c>
      <c r="Q384" s="264" t="str">
        <f>IF(OPER!AN378="EJECUTADO","SI",IF(OPER!AN378="NO EJECUTADO","NO",""))</f>
        <v/>
      </c>
      <c r="R384" s="221" t="str">
        <f>IFERROR(VLOOKUP(OPER!Z378,OPER!$AU$490:$AV$577,2,0),"NO ASIGNADO")</f>
        <v>NO ASIGNADO</v>
      </c>
      <c r="S384" s="6">
        <f>+OPER!AG378</f>
        <v>0</v>
      </c>
      <c r="T384" s="268" t="str">
        <f>IF($E384=$E383,IF(U383=".",IF(MAX($Q384:Q384,0)=OPER!$AA479,".",IF(OPER!$AB479&lt;=HOUR(U$7),MAX($Q384:Q384,0)+1,".")),","),IF(MAX($Q384:Q384,0)=OPER!$AA479,".",IF(OPER!$AB479&lt;=HOUR(U$7),MAX($Q384:Q384,0)+1,".")))</f>
        <v>,</v>
      </c>
      <c r="U384" s="269" t="str">
        <f>IF($E384=$E383,IF(V383=".",IF(MAX($Q384:T384,0)=OPER!$AA479,".",IF(OPER!$AB479&lt;=HOUR(V$7),MAX($Q384:T384,0)+1,".")),","),IF(MAX($Q384:T384,0)=OPER!$AA479,".",IF(OPER!$AB479&lt;=HOUR(V$7),MAX($Q384:T384,0)+1,".")))</f>
        <v>,</v>
      </c>
      <c r="V384" s="269" t="str">
        <f>IF($E384=$E383,IF(W383=".",IF(MAX($Q384:U384,0)=OPER!$AA479,".",IF(OPER!$AB479&lt;=HOUR(W$7),MAX($Q384:U384,0)+1,".")),","),IF(MAX($Q384:U384,0)=OPER!$AA479,".",IF(OPER!$AB479&lt;=HOUR(W$7),MAX($Q384:U384,0)+1,".")))</f>
        <v>,</v>
      </c>
      <c r="W384" s="269" t="str">
        <f>IF($E384=$E383,IF(X383=".",IF(MAX($Q384:V384,0)=OPER!$AA479,".",IF(OPER!$AB479&lt;=HOUR(X$7),MAX($Q384:V384,0)+1,".")),","),IF(MAX($Q384:V384,0)=OPER!$AA479,".",IF(OPER!$AB479&lt;=HOUR(X$7),MAX($Q384:V384,0)+1,".")))</f>
        <v>,</v>
      </c>
      <c r="X384" s="270" t="str">
        <f>IF($E384=$E383,IF(Y383=".",IF(MAX($Q384:W384,0)=OPER!$AA479,".",IF(OPER!$AB479&lt;=HOUR(Y$7),MAX($Q384:W384,0)+1,".")),","),IF(MAX($Q384:W384,0)=OPER!$AA479,".",IF(OPER!$AB479&lt;=HOUR(Y$7),MAX($Q384:W384,0)+1,".")))</f>
        <v>,</v>
      </c>
      <c r="Y384" s="271" t="str">
        <f>IF($E384=$E383,IF(Z383=".",IF(MAX($Q384:X384,0)=OPER!$AA479,".",IF(OPER!$AB479&lt;=HOUR(Z$7),MAX($Q384:X384,0)+1,".")),","),IF(MAX($Q384:X384,0)=OPER!$AA479,".",IF(OPER!$AB479&lt;=HOUR(Z$7),MAX($Q384:X384,0)+1,".")))</f>
        <v>,</v>
      </c>
      <c r="Z384" s="269" t="str">
        <f>IF($E384=$E383,IF(AA383=".",IF(MAX($Q384:Y384,0)=OPER!$AA479,".",IF(OPER!$AB479&lt;=HOUR(AA$7),MAX($Q384:Y384,0)+1,".")),","),IF(MAX($Q384:Y384,0)=OPER!$AA479,".",IF(OPER!$AB479&lt;=HOUR(AA$7),MAX($Q384:Y384,0)+1,".")))</f>
        <v>,</v>
      </c>
      <c r="AA384" s="269" t="str">
        <f>IF($E384=$E383,IF(AB383=".",IF(MAX($Q384:Z384,0)=OPER!$AA479,".",IF(OPER!$AB479&lt;=HOUR(AB$7),MAX($Q384:Z384,0)+1,".")),","),IF(MAX($Q384:Z384,0)=OPER!$AA479,".",IF(OPER!$AB479&lt;=HOUR(AB$7),MAX($Q384:Z384,0)+1,".")))</f>
        <v>,</v>
      </c>
      <c r="AB384" s="270" t="str">
        <f>IF($E384=$E383,IF(AC383=".",IF(MAX($Q384:AA384,0)=OPER!$AA479,".",IF(OPER!$AB479&lt;=HOUR(AC$7),MAX($Q384:AA384,0)+1,".")),","),IF(MAX($Q384:AA384,0)=OPER!$AA479,".",IF(OPER!$AB479&lt;=HOUR(AC$7),MAX($Q384:AA384,0)+1,".")))</f>
        <v>,</v>
      </c>
      <c r="AC384" s="271" t="str">
        <f>IF($E384=$E383,IF(AD383=".",IF(MAX($Q384:AB384,0)=OPER!$AA479,".",IF(OPER!$AB479&lt;=HOUR(AD$7),MAX($Q384:AB384,0)+1,".")),","),IF(MAX($Q384:AB384,0)=OPER!$AA479,".",IF(OPER!$AB479&lt;=HOUR(AD$7),MAX($Q384:AB384,0)+1,".")))</f>
        <v>,</v>
      </c>
      <c r="AD384" s="269" t="str">
        <f>IF($E384=$E383,IF(AE383=".",IF(MAX($Q384:AC384,0)=OPER!$AA479,".",IF(OPER!$AB479&lt;=HOUR(AE$7),MAX($Q384:AC384,0)+1,".")),","),IF(MAX($Q384:AC384,0)=OPER!$AA479,".",IF(OPER!$AB479&lt;=HOUR(AE$7),MAX($Q384:AC384,0)+1,".")))</f>
        <v>,</v>
      </c>
      <c r="AE384" s="269" t="str">
        <f>IF($E384=$E383,IF(AF383=".",IF(MAX($Q384:AD384,0)=OPER!$AA479,".",IF(OPER!$AB479&lt;=HOUR(AF$7),MAX($Q384:AD384,0)+1,".")),","),IF(MAX($Q384:AD384,0)=OPER!$AA479,".",IF(OPER!$AB479&lt;=HOUR(AF$7),MAX($Q384:AD384,0)+1,".")))</f>
        <v>,</v>
      </c>
      <c r="AF384" s="270" t="str">
        <f>IF($E384=$E383,IF(AG383=".",IF(MAX($Q384:AE384,0)=OPER!$AA479,".",IF(OPER!$AB479&lt;=HOUR(AG$7),MAX($Q384:AE384,0)+1,".")),","),IF(MAX($Q384:AE384,0)=OPER!$AA479,".",IF(OPER!$AB479&lt;=HOUR(AG$7),MAX($Q384:AE384,0)+1,".")))</f>
        <v>,</v>
      </c>
      <c r="AG384" s="271" t="str">
        <f>IF($E384=$E383,IF(AH383=".",IF(MAX($Q384:AF384,0)=OPER!$AA479,".",IF(OPER!$AB479&lt;=HOUR(AH$7),MAX($Q384:AF384,0)+1,".")),","),IF(MAX($Q384:AF384,0)=OPER!$AA479,".",IF(OPER!$AB479&lt;=HOUR(AH$7),MAX($Q384:AF384,0)+1,".")))</f>
        <v>,</v>
      </c>
      <c r="AH384" s="269" t="str">
        <f>IF($E384=$E383,IF(AI383=".",IF(MAX($Q384:AG384,0)=OPER!$AA479,".",IF(OPER!$AB479&lt;=HOUR(AI$7),MAX($Q384:AG384,0)+1,".")),","),IF(MAX($Q384:AG384,0)=OPER!$AA479,".",IF(OPER!$AB479&lt;=HOUR(AI$7),MAX($Q384:AG384,0)+1,".")))</f>
        <v>,</v>
      </c>
      <c r="AI384" s="269" t="str">
        <f>IF($E384=$E383,IF(AJ383=".",IF(MAX($Q384:AH384,0)=OPER!$AA479,".",IF(OPER!$AB479&lt;=HOUR(AJ$7),MAX($Q384:AH384,0)+1,".")),","),IF(MAX($Q384:AH384,0)=OPER!$AA479,".",IF(OPER!$AB479&lt;=HOUR(AJ$7),MAX($Q384:AH384,0)+1,".")))</f>
        <v>,</v>
      </c>
      <c r="AJ384" s="270" t="str">
        <f>IF($E384=$E383,IF(AK383=".",IF(MAX($Q384:AI384,0)=OPER!$AA479,".",IF(OPER!$AB479&lt;=HOUR(AK$7),MAX($Q384:AI384,0)+1,".")),","),IF(MAX($Q384:AI384,0)=OPER!$AA479,".",IF(OPER!$AB479&lt;=HOUR(AK$7),MAX($Q384:AI384,0)+1,".")))</f>
        <v>,</v>
      </c>
      <c r="AK384" s="271" t="str">
        <f>IF($E384=$E383,IF(AL383=".",IF(MAX($Q384:AJ384,0)=OPER!$AA479,".",IF(OPER!$AB479&lt;=HOUR(AL$7),MAX($Q384:AJ384,0)+1,".")),","),IF(MAX($Q384:AJ384,0)=OPER!$AA479,".",IF(OPER!$AB479&lt;=HOUR(AL$7),MAX($Q384:AJ384,0)+1,".")))</f>
        <v>,</v>
      </c>
      <c r="AL384" s="269" t="str">
        <f>IF($E384=$E383,IF(AM383=".",IF(MAX($Q384:AK384,0)=OPER!$AA479,".",IF(OPER!$AB479&lt;=HOUR(AM$7),MAX($Q384:AK384,0)+1,".")),","),IF(MAX($Q384:AK384,0)=OPER!$AA479,".",IF(OPER!$AB479&lt;=HOUR(AM$7),MAX($Q384:AK384,0)+1,".")))</f>
        <v>,</v>
      </c>
      <c r="AM384" s="269" t="str">
        <f>IF($E384=$E383,IF(AN383=".",IF(MAX($Q384:AL384,0)=OPER!$AA479,".",IF(OPER!$AB479&lt;=HOUR(AN$7),MAX($Q384:AL384,0)+1,".")),","),IF(MAX($Q384:AL384,0)=OPER!$AA479,".",IF(OPER!$AB479&lt;=HOUR(AN$7),MAX($Q384:AL384,0)+1,".")))</f>
        <v>,</v>
      </c>
      <c r="AN384" s="270" t="str">
        <f>IF($E384=$E383,IF(AO383=".",IF(MAX($Q384:AM384,0)=OPER!$AA479,".",IF(OPER!$AB479&lt;=HOUR(AO$7),MAX($Q384:AM384,0)+1,".")),","),IF(MAX($Q384:AM384,0)=OPER!$AA479,".",IF(OPER!$AB479&lt;=HOUR(AO$7),MAX($Q384:AM384,0)+1,".")))</f>
        <v>,</v>
      </c>
      <c r="AO384" s="271" t="str">
        <f>IF($E384=$E383,IF(AP383=".",IF(MAX($Q384:AN384,0)=OPER!$AA479,".",IF(OPER!$AB479&lt;=HOUR(AP$7),MAX($Q384:AN384,0)+1,".")),","),IF(MAX($Q384:AN384,0)=OPER!$AA479,".",IF(OPER!$AB479&lt;=HOUR(AP$7),MAX($Q384:AN384,0)+1,".")))</f>
        <v>,</v>
      </c>
      <c r="AP384" s="269" t="str">
        <f>IF($E384=$E383,IF(AQ383=".",IF(MAX($Q384:AO384,0)=OPER!$AA479,".",IF(OPER!$AB479&lt;=HOUR(AQ$7),MAX($Q384:AO384,0)+1,".")),","),IF(MAX($Q384:AO384,0)=OPER!$AA479,".",IF(OPER!$AB479&lt;=HOUR(AQ$7),MAX($Q384:AO384,0)+1,".")))</f>
        <v>,</v>
      </c>
      <c r="AQ384" s="269" t="str">
        <f>IF($E384=$E383,IF(AR383=".",IF(MAX($Q384:AP384,0)=OPER!$AA479,".",IF(OPER!$AB479&lt;=HOUR(AR$7),MAX($Q384:AP384,0)+1,".")),","),IF(MAX($Q384:AP384,0)=OPER!$AA479,".",IF(OPER!$AB479&lt;=HOUR(AR$7),MAX($Q384:AP384,0)+1,".")))</f>
        <v>,</v>
      </c>
      <c r="AR384" s="270" t="str">
        <f>IF($E384=$E383,IF(AS383=".",IF(MAX($Q384:AQ384,0)=OPER!$AA479,".",IF(OPER!$AB479&lt;=HOUR(AS$7),MAX($Q384:AQ384,0)+1,".")),","),IF(MAX($Q384:AQ384,0)=OPER!$AA479,".",IF(OPER!$AB479&lt;=HOUR(AS$7),MAX($Q384:AQ384,0)+1,".")))</f>
        <v>,</v>
      </c>
      <c r="AS384" s="271" t="str">
        <f>IF($E384=$E383,IF(AT383=".",IF(MAX($Q384:AR384,0)=OPER!$AA479,".",IF(OPER!$AB479&lt;=HOUR(AT$7),MAX($Q384:AR384,0)+1,".")),","),IF(MAX($Q384:AR384,0)=OPER!$AA479,".",IF(OPER!$AB479&lt;=HOUR(AT$7),MAX($Q384:AR384,0)+1,".")))</f>
        <v>,</v>
      </c>
      <c r="AT384" s="269" t="str">
        <f>IF($E384=$E383,IF(AU383=".",IF(MAX($Q384:AS384,0)=OPER!$AA479,".",IF(OPER!$AB479&lt;=HOUR(AU$7),MAX($Q384:AS384,0)+1,".")),","),IF(MAX($Q384:AS384,0)=OPER!$AA479,".",IF(OPER!$AB479&lt;=HOUR(AU$7),MAX($Q384:AS384,0)+1,".")))</f>
        <v>,</v>
      </c>
      <c r="AU384" s="269" t="str">
        <f>IF($E384=$E383,IF(AV383=".",IF(MAX($Q384:AT384,0)=OPER!$AA479,".",IF(OPER!$AB479&lt;=HOUR(AV$7),MAX($Q384:AT384,0)+1,".")),","),IF(MAX($Q384:AT384,0)=OPER!$AA479,".",IF(OPER!$AB479&lt;=HOUR(AV$7),MAX($Q384:AT384,0)+1,".")))</f>
        <v>,</v>
      </c>
      <c r="AV384" s="270" t="str">
        <f>IF($E384=$E383,IF(AW383=".",IF(MAX($Q384:AU384,0)=OPER!$AA479,".",IF(OPER!$AB479&lt;=HOUR(AW$7),MAX($Q384:AU384,0)+1,".")),","),IF(MAX($Q384:AU384,0)=OPER!$AA479,".",IF(OPER!$AB479&lt;=HOUR(AW$7),MAX($Q384:AU384,0)+1,".")))</f>
        <v>,</v>
      </c>
      <c r="AW384" s="271" t="str">
        <f>IF($E384=$E383,IF(AX383=".",IF(MAX($Q384:AV384,0)=OPER!$AA479,".",IF(OPER!$AB479&lt;=HOUR(AX$7),MAX($Q384:AV384,0)+1,".")),","),IF(MAX($Q384:AV384,0)=OPER!$AA479,".",IF(OPER!$AB479&lt;=HOUR(AX$7),MAX($Q384:AV384,0)+1,".")))</f>
        <v>,</v>
      </c>
      <c r="AX384" s="269" t="str">
        <f>IF($E384=$E383,IF(AY383=".",IF(MAX($Q384:AW384,0)=OPER!$AA479,".",IF(OPER!$AB479&lt;=HOUR(AY$7),MAX($Q384:AW384,0)+1,".")),","),IF(MAX($Q384:AW384,0)=OPER!$AA479,".",IF(OPER!$AB479&lt;=HOUR(AY$7),MAX($Q384:AW384,0)+1,".")))</f>
        <v>,</v>
      </c>
      <c r="AY384" s="269" t="str">
        <f>IF($E384=$E383,IF(AZ383=".",IF(MAX($Q384:AX384,0)=OPER!$AA479,".",IF(OPER!$AB479&lt;=HOUR(AZ$7),MAX($Q384:AX384,0)+1,".")),","),IF(MAX($Q384:AX384,0)=OPER!$AA479,".",IF(OPER!$AB479&lt;=HOUR(AZ$7),MAX($Q384:AX384,0)+1,".")))</f>
        <v>,</v>
      </c>
      <c r="AZ384" s="270" t="str">
        <f>IF($E384=$E383,IF(BA383=".",IF(MAX($Q384:AY384,0)=OPER!$AA479,".",IF(OPER!$AB479&lt;=HOUR(BA$7),MAX($Q384:AY384,0)+1,".")),","),IF(MAX($Q384:AY384,0)=OPER!$AA479,".",IF(OPER!$AB479&lt;=HOUR(BA$7),MAX($Q384:AY384,0)+1,".")))</f>
        <v>,</v>
      </c>
      <c r="BA384" s="30">
        <f>+OPER!AK378</f>
        <v>0</v>
      </c>
    </row>
    <row r="385" spans="1:53" ht="59.8" x14ac:dyDescent="0.2">
      <c r="A385" s="282" t="str">
        <f>IF(OPER!AF379=0,"",OPER!AF379)</f>
        <v/>
      </c>
      <c r="B385" s="109" t="str">
        <f>IF(OPER!V379=0,"",OPER!V379)</f>
        <v/>
      </c>
      <c r="C385" s="71" t="str">
        <f>IF(OPER!U379 = 0,"", OPER!U379)</f>
        <v/>
      </c>
      <c r="D385" s="30" t="str">
        <f t="shared" si="22"/>
        <v/>
      </c>
      <c r="E385" s="262" t="str">
        <f>IF(OPER!X379 = 0,"",OPER!X379)</f>
        <v/>
      </c>
      <c r="F385" s="262" t="str">
        <f>IF(OPER!I379 = 0,"",OPER!I379)</f>
        <v/>
      </c>
      <c r="G385" s="263" t="str">
        <f>IF(OPER!C379=0,"",OPER!C379)</f>
        <v/>
      </c>
      <c r="H385" s="30" t="str">
        <f>IF(OPER!R379 = 0,"",OPER!R379)</f>
        <v/>
      </c>
      <c r="I385" s="30" t="str">
        <f>IF(OPER!F379=0,"", OPER!F379)</f>
        <v/>
      </c>
      <c r="J385" s="108" t="str">
        <f>IF(OPER!G379=0,"",OPER!G379)</f>
        <v/>
      </c>
      <c r="K385" s="250">
        <f>+OPER!R379</f>
        <v>0</v>
      </c>
      <c r="L385" s="262">
        <f t="shared" si="23"/>
        <v>0</v>
      </c>
      <c r="M385" s="250">
        <f t="shared" si="24"/>
        <v>0</v>
      </c>
      <c r="N385" s="205" t="str">
        <f>IF(OPER!A379=0,"",OPER!A379)</f>
        <v/>
      </c>
      <c r="O385" s="73" t="str">
        <f>IF(OPER!AJ2235=0,"",OPER!AJ2235)</f>
        <v/>
      </c>
      <c r="P385" s="264" t="str">
        <f>IF(OPER!AH379="EJECUTADO","SI",IF(OPER!AH379="NO EJECUTADO","NO",""))</f>
        <v/>
      </c>
      <c r="Q385" s="264" t="str">
        <f>IF(OPER!AN379="EJECUTADO","SI",IF(OPER!AN379="NO EJECUTADO","NO",""))</f>
        <v/>
      </c>
      <c r="R385" s="221" t="str">
        <f>IFERROR(VLOOKUP(OPER!Z379,OPER!$AU$490:$AV$577,2,0),"NO ASIGNADO")</f>
        <v>NO ASIGNADO</v>
      </c>
      <c r="S385" s="6">
        <f>+OPER!AG379</f>
        <v>0</v>
      </c>
      <c r="T385" s="268" t="str">
        <f>IF($E385=$E384,IF(U384=".",IF(MAX($Q385:Q385,0)=OPER!$AA480,".",IF(OPER!$AB480&lt;=HOUR(U$7),MAX($Q385:Q385,0)+1,".")),","),IF(MAX($Q385:Q385,0)=OPER!$AA480,".",IF(OPER!$AB480&lt;=HOUR(U$7),MAX($Q385:Q385,0)+1,".")))</f>
        <v>,</v>
      </c>
      <c r="U385" s="269" t="str">
        <f>IF($E385=$E384,IF(V384=".",IF(MAX($Q385:T385,0)=OPER!$AA480,".",IF(OPER!$AB480&lt;=HOUR(V$7),MAX($Q385:T385,0)+1,".")),","),IF(MAX($Q385:T385,0)=OPER!$AA480,".",IF(OPER!$AB480&lt;=HOUR(V$7),MAX($Q385:T385,0)+1,".")))</f>
        <v>,</v>
      </c>
      <c r="V385" s="269" t="str">
        <f>IF($E385=$E384,IF(W384=".",IF(MAX($Q385:U385,0)=OPER!$AA480,".",IF(OPER!$AB480&lt;=HOUR(W$7),MAX($Q385:U385,0)+1,".")),","),IF(MAX($Q385:U385,0)=OPER!$AA480,".",IF(OPER!$AB480&lt;=HOUR(W$7),MAX($Q385:U385,0)+1,".")))</f>
        <v>,</v>
      </c>
      <c r="W385" s="269" t="str">
        <f>IF($E385=$E384,IF(X384=".",IF(MAX($Q385:V385,0)=OPER!$AA480,".",IF(OPER!$AB480&lt;=HOUR(X$7),MAX($Q385:V385,0)+1,".")),","),IF(MAX($Q385:V385,0)=OPER!$AA480,".",IF(OPER!$AB480&lt;=HOUR(X$7),MAX($Q385:V385,0)+1,".")))</f>
        <v>,</v>
      </c>
      <c r="X385" s="270" t="str">
        <f>IF($E385=$E384,IF(Y384=".",IF(MAX($Q385:W385,0)=OPER!$AA480,".",IF(OPER!$AB480&lt;=HOUR(Y$7),MAX($Q385:W385,0)+1,".")),","),IF(MAX($Q385:W385,0)=OPER!$AA480,".",IF(OPER!$AB480&lt;=HOUR(Y$7),MAX($Q385:W385,0)+1,".")))</f>
        <v>,</v>
      </c>
      <c r="Y385" s="271" t="str">
        <f>IF($E385=$E384,IF(Z384=".",IF(MAX($Q385:X385,0)=OPER!$AA480,".",IF(OPER!$AB480&lt;=HOUR(Z$7),MAX($Q385:X385,0)+1,".")),","),IF(MAX($Q385:X385,0)=OPER!$AA480,".",IF(OPER!$AB480&lt;=HOUR(Z$7),MAX($Q385:X385,0)+1,".")))</f>
        <v>,</v>
      </c>
      <c r="Z385" s="269" t="str">
        <f>IF($E385=$E384,IF(AA384=".",IF(MAX($Q385:Y385,0)=OPER!$AA480,".",IF(OPER!$AB480&lt;=HOUR(AA$7),MAX($Q385:Y385,0)+1,".")),","),IF(MAX($Q385:Y385,0)=OPER!$AA480,".",IF(OPER!$AB480&lt;=HOUR(AA$7),MAX($Q385:Y385,0)+1,".")))</f>
        <v>,</v>
      </c>
      <c r="AA385" s="269" t="str">
        <f>IF($E385=$E384,IF(AB384=".",IF(MAX($Q385:Z385,0)=OPER!$AA480,".",IF(OPER!$AB480&lt;=HOUR(AB$7),MAX($Q385:Z385,0)+1,".")),","),IF(MAX($Q385:Z385,0)=OPER!$AA480,".",IF(OPER!$AB480&lt;=HOUR(AB$7),MAX($Q385:Z385,0)+1,".")))</f>
        <v>,</v>
      </c>
      <c r="AB385" s="270" t="str">
        <f>IF($E385=$E384,IF(AC384=".",IF(MAX($Q385:AA385,0)=OPER!$AA480,".",IF(OPER!$AB480&lt;=HOUR(AC$7),MAX($Q385:AA385,0)+1,".")),","),IF(MAX($Q385:AA385,0)=OPER!$AA480,".",IF(OPER!$AB480&lt;=HOUR(AC$7),MAX($Q385:AA385,0)+1,".")))</f>
        <v>,</v>
      </c>
      <c r="AC385" s="271" t="str">
        <f>IF($E385=$E384,IF(AD384=".",IF(MAX($Q385:AB385,0)=OPER!$AA480,".",IF(OPER!$AB480&lt;=HOUR(AD$7),MAX($Q385:AB385,0)+1,".")),","),IF(MAX($Q385:AB385,0)=OPER!$AA480,".",IF(OPER!$AB480&lt;=HOUR(AD$7),MAX($Q385:AB385,0)+1,".")))</f>
        <v>,</v>
      </c>
      <c r="AD385" s="269" t="str">
        <f>IF($E385=$E384,IF(AE384=".",IF(MAX($Q385:AC385,0)=OPER!$AA480,".",IF(OPER!$AB480&lt;=HOUR(AE$7),MAX($Q385:AC385,0)+1,".")),","),IF(MAX($Q385:AC385,0)=OPER!$AA480,".",IF(OPER!$AB480&lt;=HOUR(AE$7),MAX($Q385:AC385,0)+1,".")))</f>
        <v>,</v>
      </c>
      <c r="AE385" s="269" t="str">
        <f>IF($E385=$E384,IF(AF384=".",IF(MAX($Q385:AD385,0)=OPER!$AA480,".",IF(OPER!$AB480&lt;=HOUR(AF$7),MAX($Q385:AD385,0)+1,".")),","),IF(MAX($Q385:AD385,0)=OPER!$AA480,".",IF(OPER!$AB480&lt;=HOUR(AF$7),MAX($Q385:AD385,0)+1,".")))</f>
        <v>,</v>
      </c>
      <c r="AF385" s="270" t="str">
        <f>IF($E385=$E384,IF(AG384=".",IF(MAX($Q385:AE385,0)=OPER!$AA480,".",IF(OPER!$AB480&lt;=HOUR(AG$7),MAX($Q385:AE385,0)+1,".")),","),IF(MAX($Q385:AE385,0)=OPER!$AA480,".",IF(OPER!$AB480&lt;=HOUR(AG$7),MAX($Q385:AE385,0)+1,".")))</f>
        <v>,</v>
      </c>
      <c r="AG385" s="271" t="str">
        <f>IF($E385=$E384,IF(AH384=".",IF(MAX($Q385:AF385,0)=OPER!$AA480,".",IF(OPER!$AB480&lt;=HOUR(AH$7),MAX($Q385:AF385,0)+1,".")),","),IF(MAX($Q385:AF385,0)=OPER!$AA480,".",IF(OPER!$AB480&lt;=HOUR(AH$7),MAX($Q385:AF385,0)+1,".")))</f>
        <v>,</v>
      </c>
      <c r="AH385" s="269" t="str">
        <f>IF($E385=$E384,IF(AI384=".",IF(MAX($Q385:AG385,0)=OPER!$AA480,".",IF(OPER!$AB480&lt;=HOUR(AI$7),MAX($Q385:AG385,0)+1,".")),","),IF(MAX($Q385:AG385,0)=OPER!$AA480,".",IF(OPER!$AB480&lt;=HOUR(AI$7),MAX($Q385:AG385,0)+1,".")))</f>
        <v>,</v>
      </c>
      <c r="AI385" s="269" t="str">
        <f>IF($E385=$E384,IF(AJ384=".",IF(MAX($Q385:AH385,0)=OPER!$AA480,".",IF(OPER!$AB480&lt;=HOUR(AJ$7),MAX($Q385:AH385,0)+1,".")),","),IF(MAX($Q385:AH385,0)=OPER!$AA480,".",IF(OPER!$AB480&lt;=HOUR(AJ$7),MAX($Q385:AH385,0)+1,".")))</f>
        <v>,</v>
      </c>
      <c r="AJ385" s="270" t="str">
        <f>IF($E385=$E384,IF(AK384=".",IF(MAX($Q385:AI385,0)=OPER!$AA480,".",IF(OPER!$AB480&lt;=HOUR(AK$7),MAX($Q385:AI385,0)+1,".")),","),IF(MAX($Q385:AI385,0)=OPER!$AA480,".",IF(OPER!$AB480&lt;=HOUR(AK$7),MAX($Q385:AI385,0)+1,".")))</f>
        <v>,</v>
      </c>
      <c r="AK385" s="271" t="str">
        <f>IF($E385=$E384,IF(AL384=".",IF(MAX($Q385:AJ385,0)=OPER!$AA480,".",IF(OPER!$AB480&lt;=HOUR(AL$7),MAX($Q385:AJ385,0)+1,".")),","),IF(MAX($Q385:AJ385,0)=OPER!$AA480,".",IF(OPER!$AB480&lt;=HOUR(AL$7),MAX($Q385:AJ385,0)+1,".")))</f>
        <v>,</v>
      </c>
      <c r="AL385" s="269" t="str">
        <f>IF($E385=$E384,IF(AM384=".",IF(MAX($Q385:AK385,0)=OPER!$AA480,".",IF(OPER!$AB480&lt;=HOUR(AM$7),MAX($Q385:AK385,0)+1,".")),","),IF(MAX($Q385:AK385,0)=OPER!$AA480,".",IF(OPER!$AB480&lt;=HOUR(AM$7),MAX($Q385:AK385,0)+1,".")))</f>
        <v>,</v>
      </c>
      <c r="AM385" s="269" t="str">
        <f>IF($E385=$E384,IF(AN384=".",IF(MAX($Q385:AL385,0)=OPER!$AA480,".",IF(OPER!$AB480&lt;=HOUR(AN$7),MAX($Q385:AL385,0)+1,".")),","),IF(MAX($Q385:AL385,0)=OPER!$AA480,".",IF(OPER!$AB480&lt;=HOUR(AN$7),MAX($Q385:AL385,0)+1,".")))</f>
        <v>,</v>
      </c>
      <c r="AN385" s="270" t="str">
        <f>IF($E385=$E384,IF(AO384=".",IF(MAX($Q385:AM385,0)=OPER!$AA480,".",IF(OPER!$AB480&lt;=HOUR(AO$7),MAX($Q385:AM385,0)+1,".")),","),IF(MAX($Q385:AM385,0)=OPER!$AA480,".",IF(OPER!$AB480&lt;=HOUR(AO$7),MAX($Q385:AM385,0)+1,".")))</f>
        <v>,</v>
      </c>
      <c r="AO385" s="271" t="str">
        <f>IF($E385=$E384,IF(AP384=".",IF(MAX($Q385:AN385,0)=OPER!$AA480,".",IF(OPER!$AB480&lt;=HOUR(AP$7),MAX($Q385:AN385,0)+1,".")),","),IF(MAX($Q385:AN385,0)=OPER!$AA480,".",IF(OPER!$AB480&lt;=HOUR(AP$7),MAX($Q385:AN385,0)+1,".")))</f>
        <v>,</v>
      </c>
      <c r="AP385" s="269" t="str">
        <f>IF($E385=$E384,IF(AQ384=".",IF(MAX($Q385:AO385,0)=OPER!$AA480,".",IF(OPER!$AB480&lt;=HOUR(AQ$7),MAX($Q385:AO385,0)+1,".")),","),IF(MAX($Q385:AO385,0)=OPER!$AA480,".",IF(OPER!$AB480&lt;=HOUR(AQ$7),MAX($Q385:AO385,0)+1,".")))</f>
        <v>,</v>
      </c>
      <c r="AQ385" s="269" t="str">
        <f>IF($E385=$E384,IF(AR384=".",IF(MAX($Q385:AP385,0)=OPER!$AA480,".",IF(OPER!$AB480&lt;=HOUR(AR$7),MAX($Q385:AP385,0)+1,".")),","),IF(MAX($Q385:AP385,0)=OPER!$AA480,".",IF(OPER!$AB480&lt;=HOUR(AR$7),MAX($Q385:AP385,0)+1,".")))</f>
        <v>,</v>
      </c>
      <c r="AR385" s="270" t="str">
        <f>IF($E385=$E384,IF(AS384=".",IF(MAX($Q385:AQ385,0)=OPER!$AA480,".",IF(OPER!$AB480&lt;=HOUR(AS$7),MAX($Q385:AQ385,0)+1,".")),","),IF(MAX($Q385:AQ385,0)=OPER!$AA480,".",IF(OPER!$AB480&lt;=HOUR(AS$7),MAX($Q385:AQ385,0)+1,".")))</f>
        <v>,</v>
      </c>
      <c r="AS385" s="271" t="str">
        <f>IF($E385=$E384,IF(AT384=".",IF(MAX($Q385:AR385,0)=OPER!$AA480,".",IF(OPER!$AB480&lt;=HOUR(AT$7),MAX($Q385:AR385,0)+1,".")),","),IF(MAX($Q385:AR385,0)=OPER!$AA480,".",IF(OPER!$AB480&lt;=HOUR(AT$7),MAX($Q385:AR385,0)+1,".")))</f>
        <v>,</v>
      </c>
      <c r="AT385" s="269" t="str">
        <f>IF($E385=$E384,IF(AU384=".",IF(MAX($Q385:AS385,0)=OPER!$AA480,".",IF(OPER!$AB480&lt;=HOUR(AU$7),MAX($Q385:AS385,0)+1,".")),","),IF(MAX($Q385:AS385,0)=OPER!$AA480,".",IF(OPER!$AB480&lt;=HOUR(AU$7),MAX($Q385:AS385,0)+1,".")))</f>
        <v>,</v>
      </c>
      <c r="AU385" s="269" t="str">
        <f>IF($E385=$E384,IF(AV384=".",IF(MAX($Q385:AT385,0)=OPER!$AA480,".",IF(OPER!$AB480&lt;=HOUR(AV$7),MAX($Q385:AT385,0)+1,".")),","),IF(MAX($Q385:AT385,0)=OPER!$AA480,".",IF(OPER!$AB480&lt;=HOUR(AV$7),MAX($Q385:AT385,0)+1,".")))</f>
        <v>,</v>
      </c>
      <c r="AV385" s="270" t="str">
        <f>IF($E385=$E384,IF(AW384=".",IF(MAX($Q385:AU385,0)=OPER!$AA480,".",IF(OPER!$AB480&lt;=HOUR(AW$7),MAX($Q385:AU385,0)+1,".")),","),IF(MAX($Q385:AU385,0)=OPER!$AA480,".",IF(OPER!$AB480&lt;=HOUR(AW$7),MAX($Q385:AU385,0)+1,".")))</f>
        <v>,</v>
      </c>
      <c r="AW385" s="271" t="str">
        <f>IF($E385=$E384,IF(AX384=".",IF(MAX($Q385:AV385,0)=OPER!$AA480,".",IF(OPER!$AB480&lt;=HOUR(AX$7),MAX($Q385:AV385,0)+1,".")),","),IF(MAX($Q385:AV385,0)=OPER!$AA480,".",IF(OPER!$AB480&lt;=HOUR(AX$7),MAX($Q385:AV385,0)+1,".")))</f>
        <v>,</v>
      </c>
      <c r="AX385" s="269" t="str">
        <f>IF($E385=$E384,IF(AY384=".",IF(MAX($Q385:AW385,0)=OPER!$AA480,".",IF(OPER!$AB480&lt;=HOUR(AY$7),MAX($Q385:AW385,0)+1,".")),","),IF(MAX($Q385:AW385,0)=OPER!$AA480,".",IF(OPER!$AB480&lt;=HOUR(AY$7),MAX($Q385:AW385,0)+1,".")))</f>
        <v>,</v>
      </c>
      <c r="AY385" s="269" t="str">
        <f>IF($E385=$E384,IF(AZ384=".",IF(MAX($Q385:AX385,0)=OPER!$AA480,".",IF(OPER!$AB480&lt;=HOUR(AZ$7),MAX($Q385:AX385,0)+1,".")),","),IF(MAX($Q385:AX385,0)=OPER!$AA480,".",IF(OPER!$AB480&lt;=HOUR(AZ$7),MAX($Q385:AX385,0)+1,".")))</f>
        <v>,</v>
      </c>
      <c r="AZ385" s="270" t="str">
        <f>IF($E385=$E384,IF(BA384=".",IF(MAX($Q385:AY385,0)=OPER!$AA480,".",IF(OPER!$AB480&lt;=HOUR(BA$7),MAX($Q385:AY385,0)+1,".")),","),IF(MAX($Q385:AY385,0)=OPER!$AA480,".",IF(OPER!$AB480&lt;=HOUR(BA$7),MAX($Q385:AY385,0)+1,".")))</f>
        <v>,</v>
      </c>
      <c r="BA385" s="30">
        <f>+OPER!AK379</f>
        <v>0</v>
      </c>
    </row>
    <row r="386" spans="1:53" ht="59.8" x14ac:dyDescent="0.2">
      <c r="A386" s="282" t="str">
        <f>IF(OPER!AF380=0,"",OPER!AF380)</f>
        <v/>
      </c>
      <c r="B386" s="109" t="str">
        <f>IF(OPER!V380=0,"",OPER!V380)</f>
        <v/>
      </c>
      <c r="C386" s="71" t="str">
        <f>IF(OPER!U380 = 0,"", OPER!U380)</f>
        <v/>
      </c>
      <c r="D386" s="30" t="str">
        <f t="shared" si="22"/>
        <v/>
      </c>
      <c r="E386" s="262" t="str">
        <f>IF(OPER!X380 = 0,"",OPER!X380)</f>
        <v/>
      </c>
      <c r="F386" s="262" t="str">
        <f>IF(OPER!I380 = 0,"",OPER!I380)</f>
        <v/>
      </c>
      <c r="G386" s="263" t="str">
        <f>IF(OPER!C380=0,"",OPER!C380)</f>
        <v/>
      </c>
      <c r="H386" s="30" t="str">
        <f>IF(OPER!R380 = 0,"",OPER!R380)</f>
        <v/>
      </c>
      <c r="I386" s="30" t="str">
        <f>IF(OPER!F380=0,"", OPER!F380)</f>
        <v/>
      </c>
      <c r="J386" s="108" t="str">
        <f>IF(OPER!G380=0,"",OPER!G380)</f>
        <v/>
      </c>
      <c r="K386" s="250">
        <f>+OPER!R380</f>
        <v>0</v>
      </c>
      <c r="L386" s="262">
        <f t="shared" si="23"/>
        <v>0</v>
      </c>
      <c r="M386" s="250">
        <f t="shared" si="24"/>
        <v>0</v>
      </c>
      <c r="N386" s="205" t="str">
        <f>IF(OPER!A380=0,"",OPER!A380)</f>
        <v/>
      </c>
      <c r="O386" s="73" t="str">
        <f>IF(OPER!AJ2236=0,"",OPER!AJ2236)</f>
        <v/>
      </c>
      <c r="P386" s="264" t="str">
        <f>IF(OPER!AH380="EJECUTADO","SI",IF(OPER!AH380="NO EJECUTADO","NO",""))</f>
        <v/>
      </c>
      <c r="Q386" s="264" t="str">
        <f>IF(OPER!AN380="EJECUTADO","SI",IF(OPER!AN380="NO EJECUTADO","NO",""))</f>
        <v/>
      </c>
      <c r="R386" s="221" t="str">
        <f>IFERROR(VLOOKUP(OPER!Z380,OPER!$AU$490:$AV$577,2,0),"NO ASIGNADO")</f>
        <v>NO ASIGNADO</v>
      </c>
      <c r="S386" s="6">
        <f>+OPER!AG380</f>
        <v>0</v>
      </c>
      <c r="T386" s="268" t="str">
        <f>IF($E386=$E385,IF(U385=".",IF(MAX($Q386:Q386,0)=OPER!$AA481,".",IF(OPER!$AB481&lt;=HOUR(U$7),MAX($Q386:Q386,0)+1,".")),","),IF(MAX($Q386:Q386,0)=OPER!$AA481,".",IF(OPER!$AB481&lt;=HOUR(U$7),MAX($Q386:Q386,0)+1,".")))</f>
        <v>,</v>
      </c>
      <c r="U386" s="269" t="str">
        <f>IF($E386=$E385,IF(V385=".",IF(MAX($Q386:T386,0)=OPER!$AA481,".",IF(OPER!$AB481&lt;=HOUR(V$7),MAX($Q386:T386,0)+1,".")),","),IF(MAX($Q386:T386,0)=OPER!$AA481,".",IF(OPER!$AB481&lt;=HOUR(V$7),MAX($Q386:T386,0)+1,".")))</f>
        <v>,</v>
      </c>
      <c r="V386" s="269" t="str">
        <f>IF($E386=$E385,IF(W385=".",IF(MAX($Q386:U386,0)=OPER!$AA481,".",IF(OPER!$AB481&lt;=HOUR(W$7),MAX($Q386:U386,0)+1,".")),","),IF(MAX($Q386:U386,0)=OPER!$AA481,".",IF(OPER!$AB481&lt;=HOUR(W$7),MAX($Q386:U386,0)+1,".")))</f>
        <v>,</v>
      </c>
      <c r="W386" s="269" t="str">
        <f>IF($E386=$E385,IF(X385=".",IF(MAX($Q386:V386,0)=OPER!$AA481,".",IF(OPER!$AB481&lt;=HOUR(X$7),MAX($Q386:V386,0)+1,".")),","),IF(MAX($Q386:V386,0)=OPER!$AA481,".",IF(OPER!$AB481&lt;=HOUR(X$7),MAX($Q386:V386,0)+1,".")))</f>
        <v>,</v>
      </c>
      <c r="X386" s="270" t="str">
        <f>IF($E386=$E385,IF(Y385=".",IF(MAX($Q386:W386,0)=OPER!$AA481,".",IF(OPER!$AB481&lt;=HOUR(Y$7),MAX($Q386:W386,0)+1,".")),","),IF(MAX($Q386:W386,0)=OPER!$AA481,".",IF(OPER!$AB481&lt;=HOUR(Y$7),MAX($Q386:W386,0)+1,".")))</f>
        <v>,</v>
      </c>
      <c r="Y386" s="271" t="str">
        <f>IF($E386=$E385,IF(Z385=".",IF(MAX($Q386:X386,0)=OPER!$AA481,".",IF(OPER!$AB481&lt;=HOUR(Z$7),MAX($Q386:X386,0)+1,".")),","),IF(MAX($Q386:X386,0)=OPER!$AA481,".",IF(OPER!$AB481&lt;=HOUR(Z$7),MAX($Q386:X386,0)+1,".")))</f>
        <v>,</v>
      </c>
      <c r="Z386" s="269" t="str">
        <f>IF($E386=$E385,IF(AA385=".",IF(MAX($Q386:Y386,0)=OPER!$AA481,".",IF(OPER!$AB481&lt;=HOUR(AA$7),MAX($Q386:Y386,0)+1,".")),","),IF(MAX($Q386:Y386,0)=OPER!$AA481,".",IF(OPER!$AB481&lt;=HOUR(AA$7),MAX($Q386:Y386,0)+1,".")))</f>
        <v>,</v>
      </c>
      <c r="AA386" s="269" t="str">
        <f>IF($E386=$E385,IF(AB385=".",IF(MAX($Q386:Z386,0)=OPER!$AA481,".",IF(OPER!$AB481&lt;=HOUR(AB$7),MAX($Q386:Z386,0)+1,".")),","),IF(MAX($Q386:Z386,0)=OPER!$AA481,".",IF(OPER!$AB481&lt;=HOUR(AB$7),MAX($Q386:Z386,0)+1,".")))</f>
        <v>,</v>
      </c>
      <c r="AB386" s="270" t="str">
        <f>IF($E386=$E385,IF(AC385=".",IF(MAX($Q386:AA386,0)=OPER!$AA481,".",IF(OPER!$AB481&lt;=HOUR(AC$7),MAX($Q386:AA386,0)+1,".")),","),IF(MAX($Q386:AA386,0)=OPER!$AA481,".",IF(OPER!$AB481&lt;=HOUR(AC$7),MAX($Q386:AA386,0)+1,".")))</f>
        <v>,</v>
      </c>
      <c r="AC386" s="271" t="str">
        <f>IF($E386=$E385,IF(AD385=".",IF(MAX($Q386:AB386,0)=OPER!$AA481,".",IF(OPER!$AB481&lt;=HOUR(AD$7),MAX($Q386:AB386,0)+1,".")),","),IF(MAX($Q386:AB386,0)=OPER!$AA481,".",IF(OPER!$AB481&lt;=HOUR(AD$7),MAX($Q386:AB386,0)+1,".")))</f>
        <v>,</v>
      </c>
      <c r="AD386" s="269" t="str">
        <f>IF($E386=$E385,IF(AE385=".",IF(MAX($Q386:AC386,0)=OPER!$AA481,".",IF(OPER!$AB481&lt;=HOUR(AE$7),MAX($Q386:AC386,0)+1,".")),","),IF(MAX($Q386:AC386,0)=OPER!$AA481,".",IF(OPER!$AB481&lt;=HOUR(AE$7),MAX($Q386:AC386,0)+1,".")))</f>
        <v>,</v>
      </c>
      <c r="AE386" s="269" t="str">
        <f>IF($E386=$E385,IF(AF385=".",IF(MAX($Q386:AD386,0)=OPER!$AA481,".",IF(OPER!$AB481&lt;=HOUR(AF$7),MAX($Q386:AD386,0)+1,".")),","),IF(MAX($Q386:AD386,0)=OPER!$AA481,".",IF(OPER!$AB481&lt;=HOUR(AF$7),MAX($Q386:AD386,0)+1,".")))</f>
        <v>,</v>
      </c>
      <c r="AF386" s="270" t="str">
        <f>IF($E386=$E385,IF(AG385=".",IF(MAX($Q386:AE386,0)=OPER!$AA481,".",IF(OPER!$AB481&lt;=HOUR(AG$7),MAX($Q386:AE386,0)+1,".")),","),IF(MAX($Q386:AE386,0)=OPER!$AA481,".",IF(OPER!$AB481&lt;=HOUR(AG$7),MAX($Q386:AE386,0)+1,".")))</f>
        <v>,</v>
      </c>
      <c r="AG386" s="271" t="str">
        <f>IF($E386=$E385,IF(AH385=".",IF(MAX($Q386:AF386,0)=OPER!$AA481,".",IF(OPER!$AB481&lt;=HOUR(AH$7),MAX($Q386:AF386,0)+1,".")),","),IF(MAX($Q386:AF386,0)=OPER!$AA481,".",IF(OPER!$AB481&lt;=HOUR(AH$7),MAX($Q386:AF386,0)+1,".")))</f>
        <v>,</v>
      </c>
      <c r="AH386" s="269" t="str">
        <f>IF($E386=$E385,IF(AI385=".",IF(MAX($Q386:AG386,0)=OPER!$AA481,".",IF(OPER!$AB481&lt;=HOUR(AI$7),MAX($Q386:AG386,0)+1,".")),","),IF(MAX($Q386:AG386,0)=OPER!$AA481,".",IF(OPER!$AB481&lt;=HOUR(AI$7),MAX($Q386:AG386,0)+1,".")))</f>
        <v>,</v>
      </c>
      <c r="AI386" s="269" t="str">
        <f>IF($E386=$E385,IF(AJ385=".",IF(MAX($Q386:AH386,0)=OPER!$AA481,".",IF(OPER!$AB481&lt;=HOUR(AJ$7),MAX($Q386:AH386,0)+1,".")),","),IF(MAX($Q386:AH386,0)=OPER!$AA481,".",IF(OPER!$AB481&lt;=HOUR(AJ$7),MAX($Q386:AH386,0)+1,".")))</f>
        <v>,</v>
      </c>
      <c r="AJ386" s="270" t="str">
        <f>IF($E386=$E385,IF(AK385=".",IF(MAX($Q386:AI386,0)=OPER!$AA481,".",IF(OPER!$AB481&lt;=HOUR(AK$7),MAX($Q386:AI386,0)+1,".")),","),IF(MAX($Q386:AI386,0)=OPER!$AA481,".",IF(OPER!$AB481&lt;=HOUR(AK$7),MAX($Q386:AI386,0)+1,".")))</f>
        <v>,</v>
      </c>
      <c r="AK386" s="271" t="str">
        <f>IF($E386=$E385,IF(AL385=".",IF(MAX($Q386:AJ386,0)=OPER!$AA481,".",IF(OPER!$AB481&lt;=HOUR(AL$7),MAX($Q386:AJ386,0)+1,".")),","),IF(MAX($Q386:AJ386,0)=OPER!$AA481,".",IF(OPER!$AB481&lt;=HOUR(AL$7),MAX($Q386:AJ386,0)+1,".")))</f>
        <v>,</v>
      </c>
      <c r="AL386" s="269" t="str">
        <f>IF($E386=$E385,IF(AM385=".",IF(MAX($Q386:AK386,0)=OPER!$AA481,".",IF(OPER!$AB481&lt;=HOUR(AM$7),MAX($Q386:AK386,0)+1,".")),","),IF(MAX($Q386:AK386,0)=OPER!$AA481,".",IF(OPER!$AB481&lt;=HOUR(AM$7),MAX($Q386:AK386,0)+1,".")))</f>
        <v>,</v>
      </c>
      <c r="AM386" s="269" t="str">
        <f>IF($E386=$E385,IF(AN385=".",IF(MAX($Q386:AL386,0)=OPER!$AA481,".",IF(OPER!$AB481&lt;=HOUR(AN$7),MAX($Q386:AL386,0)+1,".")),","),IF(MAX($Q386:AL386,0)=OPER!$AA481,".",IF(OPER!$AB481&lt;=HOUR(AN$7),MAX($Q386:AL386,0)+1,".")))</f>
        <v>,</v>
      </c>
      <c r="AN386" s="270" t="str">
        <f>IF($E386=$E385,IF(AO385=".",IF(MAX($Q386:AM386,0)=OPER!$AA481,".",IF(OPER!$AB481&lt;=HOUR(AO$7),MAX($Q386:AM386,0)+1,".")),","),IF(MAX($Q386:AM386,0)=OPER!$AA481,".",IF(OPER!$AB481&lt;=HOUR(AO$7),MAX($Q386:AM386,0)+1,".")))</f>
        <v>,</v>
      </c>
      <c r="AO386" s="271" t="str">
        <f>IF($E386=$E385,IF(AP385=".",IF(MAX($Q386:AN386,0)=OPER!$AA481,".",IF(OPER!$AB481&lt;=HOUR(AP$7),MAX($Q386:AN386,0)+1,".")),","),IF(MAX($Q386:AN386,0)=OPER!$AA481,".",IF(OPER!$AB481&lt;=HOUR(AP$7),MAX($Q386:AN386,0)+1,".")))</f>
        <v>,</v>
      </c>
      <c r="AP386" s="269" t="str">
        <f>IF($E386=$E385,IF(AQ385=".",IF(MAX($Q386:AO386,0)=OPER!$AA481,".",IF(OPER!$AB481&lt;=HOUR(AQ$7),MAX($Q386:AO386,0)+1,".")),","),IF(MAX($Q386:AO386,0)=OPER!$AA481,".",IF(OPER!$AB481&lt;=HOUR(AQ$7),MAX($Q386:AO386,0)+1,".")))</f>
        <v>,</v>
      </c>
      <c r="AQ386" s="269" t="str">
        <f>IF($E386=$E385,IF(AR385=".",IF(MAX($Q386:AP386,0)=OPER!$AA481,".",IF(OPER!$AB481&lt;=HOUR(AR$7),MAX($Q386:AP386,0)+1,".")),","),IF(MAX($Q386:AP386,0)=OPER!$AA481,".",IF(OPER!$AB481&lt;=HOUR(AR$7),MAX($Q386:AP386,0)+1,".")))</f>
        <v>,</v>
      </c>
      <c r="AR386" s="270" t="str">
        <f>IF($E386=$E385,IF(AS385=".",IF(MAX($Q386:AQ386,0)=OPER!$AA481,".",IF(OPER!$AB481&lt;=HOUR(AS$7),MAX($Q386:AQ386,0)+1,".")),","),IF(MAX($Q386:AQ386,0)=OPER!$AA481,".",IF(OPER!$AB481&lt;=HOUR(AS$7),MAX($Q386:AQ386,0)+1,".")))</f>
        <v>,</v>
      </c>
      <c r="AS386" s="271" t="str">
        <f>IF($E386=$E385,IF(AT385=".",IF(MAX($Q386:AR386,0)=OPER!$AA481,".",IF(OPER!$AB481&lt;=HOUR(AT$7),MAX($Q386:AR386,0)+1,".")),","),IF(MAX($Q386:AR386,0)=OPER!$AA481,".",IF(OPER!$AB481&lt;=HOUR(AT$7),MAX($Q386:AR386,0)+1,".")))</f>
        <v>,</v>
      </c>
      <c r="AT386" s="269" t="str">
        <f>IF($E386=$E385,IF(AU385=".",IF(MAX($Q386:AS386,0)=OPER!$AA481,".",IF(OPER!$AB481&lt;=HOUR(AU$7),MAX($Q386:AS386,0)+1,".")),","),IF(MAX($Q386:AS386,0)=OPER!$AA481,".",IF(OPER!$AB481&lt;=HOUR(AU$7),MAX($Q386:AS386,0)+1,".")))</f>
        <v>,</v>
      </c>
      <c r="AU386" s="269" t="str">
        <f>IF($E386=$E385,IF(AV385=".",IF(MAX($Q386:AT386,0)=OPER!$AA481,".",IF(OPER!$AB481&lt;=HOUR(AV$7),MAX($Q386:AT386,0)+1,".")),","),IF(MAX($Q386:AT386,0)=OPER!$AA481,".",IF(OPER!$AB481&lt;=HOUR(AV$7),MAX($Q386:AT386,0)+1,".")))</f>
        <v>,</v>
      </c>
      <c r="AV386" s="270" t="str">
        <f>IF($E386=$E385,IF(AW385=".",IF(MAX($Q386:AU386,0)=OPER!$AA481,".",IF(OPER!$AB481&lt;=HOUR(AW$7),MAX($Q386:AU386,0)+1,".")),","),IF(MAX($Q386:AU386,0)=OPER!$AA481,".",IF(OPER!$AB481&lt;=HOUR(AW$7),MAX($Q386:AU386,0)+1,".")))</f>
        <v>,</v>
      </c>
      <c r="AW386" s="271" t="str">
        <f>IF($E386=$E385,IF(AX385=".",IF(MAX($Q386:AV386,0)=OPER!$AA481,".",IF(OPER!$AB481&lt;=HOUR(AX$7),MAX($Q386:AV386,0)+1,".")),","),IF(MAX($Q386:AV386,0)=OPER!$AA481,".",IF(OPER!$AB481&lt;=HOUR(AX$7),MAX($Q386:AV386,0)+1,".")))</f>
        <v>,</v>
      </c>
      <c r="AX386" s="269" t="str">
        <f>IF($E386=$E385,IF(AY385=".",IF(MAX($Q386:AW386,0)=OPER!$AA481,".",IF(OPER!$AB481&lt;=HOUR(AY$7),MAX($Q386:AW386,0)+1,".")),","),IF(MAX($Q386:AW386,0)=OPER!$AA481,".",IF(OPER!$AB481&lt;=HOUR(AY$7),MAX($Q386:AW386,0)+1,".")))</f>
        <v>,</v>
      </c>
      <c r="AY386" s="269" t="str">
        <f>IF($E386=$E385,IF(AZ385=".",IF(MAX($Q386:AX386,0)=OPER!$AA481,".",IF(OPER!$AB481&lt;=HOUR(AZ$7),MAX($Q386:AX386,0)+1,".")),","),IF(MAX($Q386:AX386,0)=OPER!$AA481,".",IF(OPER!$AB481&lt;=HOUR(AZ$7),MAX($Q386:AX386,0)+1,".")))</f>
        <v>,</v>
      </c>
      <c r="AZ386" s="270" t="str">
        <f>IF($E386=$E385,IF(BA385=".",IF(MAX($Q386:AY386,0)=OPER!$AA481,".",IF(OPER!$AB481&lt;=HOUR(BA$7),MAX($Q386:AY386,0)+1,".")),","),IF(MAX($Q386:AY386,0)=OPER!$AA481,".",IF(OPER!$AB481&lt;=HOUR(BA$7),MAX($Q386:AY386,0)+1,".")))</f>
        <v>,</v>
      </c>
      <c r="BA386" s="30">
        <f>+OPER!AK380</f>
        <v>0</v>
      </c>
    </row>
    <row r="387" spans="1:53" ht="59.8" x14ac:dyDescent="0.2">
      <c r="A387" s="282" t="str">
        <f>IF(OPER!AF381=0,"",OPER!AF381)</f>
        <v/>
      </c>
      <c r="B387" s="109" t="str">
        <f>IF(OPER!V381=0,"",OPER!V381)</f>
        <v/>
      </c>
      <c r="C387" s="71" t="str">
        <f>IF(OPER!U381 = 0,"", OPER!U381)</f>
        <v/>
      </c>
      <c r="D387" s="30" t="str">
        <f t="shared" si="22"/>
        <v/>
      </c>
      <c r="E387" s="262" t="str">
        <f>IF(OPER!X381 = 0,"",OPER!X381)</f>
        <v/>
      </c>
      <c r="F387" s="262" t="str">
        <f>IF(OPER!I381 = 0,"",OPER!I381)</f>
        <v/>
      </c>
      <c r="G387" s="263" t="str">
        <f>IF(OPER!C381=0,"",OPER!C381)</f>
        <v/>
      </c>
      <c r="H387" s="30" t="str">
        <f>IF(OPER!R381 = 0,"",OPER!R381)</f>
        <v/>
      </c>
      <c r="I387" s="30" t="str">
        <f>IF(OPER!F381=0,"", OPER!F381)</f>
        <v/>
      </c>
      <c r="J387" s="108" t="str">
        <f>IF(OPER!G381=0,"",OPER!G381)</f>
        <v/>
      </c>
      <c r="K387" s="250">
        <f>+OPER!R381</f>
        <v>0</v>
      </c>
      <c r="L387" s="262">
        <f t="shared" si="23"/>
        <v>0</v>
      </c>
      <c r="M387" s="250">
        <f t="shared" si="24"/>
        <v>0</v>
      </c>
      <c r="N387" s="205" t="str">
        <f>IF(OPER!A381=0,"",OPER!A381)</f>
        <v/>
      </c>
      <c r="O387" s="73" t="str">
        <f>IF(OPER!AJ2237=0,"",OPER!AJ2237)</f>
        <v/>
      </c>
      <c r="P387" s="264" t="str">
        <f>IF(OPER!AH381="EJECUTADO","SI",IF(OPER!AH381="NO EJECUTADO","NO",""))</f>
        <v/>
      </c>
      <c r="Q387" s="264" t="str">
        <f>IF(OPER!AN381="EJECUTADO","SI",IF(OPER!AN381="NO EJECUTADO","NO",""))</f>
        <v/>
      </c>
      <c r="R387" s="221" t="str">
        <f>IFERROR(VLOOKUP(OPER!Z381,OPER!$AU$490:$AV$577,2,0),"NO ASIGNADO")</f>
        <v>NO ASIGNADO</v>
      </c>
      <c r="S387" s="6">
        <f>+OPER!AG381</f>
        <v>0</v>
      </c>
      <c r="T387" s="268" t="str">
        <f>IF($E387=$E386,IF(U386=".",IF(MAX($Q387:Q387,0)=OPER!$AA482,".",IF(OPER!$AB482&lt;=HOUR(U$7),MAX($Q387:Q387,0)+1,".")),","),IF(MAX($Q387:Q387,0)=OPER!$AA482,".",IF(OPER!$AB482&lt;=HOUR(U$7),MAX($Q387:Q387,0)+1,".")))</f>
        <v>,</v>
      </c>
      <c r="U387" s="269" t="str">
        <f>IF($E387=$E386,IF(V386=".",IF(MAX($Q387:T387,0)=OPER!$AA482,".",IF(OPER!$AB482&lt;=HOUR(V$7),MAX($Q387:T387,0)+1,".")),","),IF(MAX($Q387:T387,0)=OPER!$AA482,".",IF(OPER!$AB482&lt;=HOUR(V$7),MAX($Q387:T387,0)+1,".")))</f>
        <v>,</v>
      </c>
      <c r="V387" s="269" t="str">
        <f>IF($E387=$E386,IF(W386=".",IF(MAX($Q387:U387,0)=OPER!$AA482,".",IF(OPER!$AB482&lt;=HOUR(W$7),MAX($Q387:U387,0)+1,".")),","),IF(MAX($Q387:U387,0)=OPER!$AA482,".",IF(OPER!$AB482&lt;=HOUR(W$7),MAX($Q387:U387,0)+1,".")))</f>
        <v>,</v>
      </c>
      <c r="W387" s="269" t="str">
        <f>IF($E387=$E386,IF(X386=".",IF(MAX($Q387:V387,0)=OPER!$AA482,".",IF(OPER!$AB482&lt;=HOUR(X$7),MAX($Q387:V387,0)+1,".")),","),IF(MAX($Q387:V387,0)=OPER!$AA482,".",IF(OPER!$AB482&lt;=HOUR(X$7),MAX($Q387:V387,0)+1,".")))</f>
        <v>,</v>
      </c>
      <c r="X387" s="270" t="str">
        <f>IF($E387=$E386,IF(Y386=".",IF(MAX($Q387:W387,0)=OPER!$AA482,".",IF(OPER!$AB482&lt;=HOUR(Y$7),MAX($Q387:W387,0)+1,".")),","),IF(MAX($Q387:W387,0)=OPER!$AA482,".",IF(OPER!$AB482&lt;=HOUR(Y$7),MAX($Q387:W387,0)+1,".")))</f>
        <v>,</v>
      </c>
      <c r="Y387" s="271" t="str">
        <f>IF($E387=$E386,IF(Z386=".",IF(MAX($Q387:X387,0)=OPER!$AA482,".",IF(OPER!$AB482&lt;=HOUR(Z$7),MAX($Q387:X387,0)+1,".")),","),IF(MAX($Q387:X387,0)=OPER!$AA482,".",IF(OPER!$AB482&lt;=HOUR(Z$7),MAX($Q387:X387,0)+1,".")))</f>
        <v>,</v>
      </c>
      <c r="Z387" s="269" t="str">
        <f>IF($E387=$E386,IF(AA386=".",IF(MAX($Q387:Y387,0)=OPER!$AA482,".",IF(OPER!$AB482&lt;=HOUR(AA$7),MAX($Q387:Y387,0)+1,".")),","),IF(MAX($Q387:Y387,0)=OPER!$AA482,".",IF(OPER!$AB482&lt;=HOUR(AA$7),MAX($Q387:Y387,0)+1,".")))</f>
        <v>,</v>
      </c>
      <c r="AA387" s="269" t="str">
        <f>IF($E387=$E386,IF(AB386=".",IF(MAX($Q387:Z387,0)=OPER!$AA482,".",IF(OPER!$AB482&lt;=HOUR(AB$7),MAX($Q387:Z387,0)+1,".")),","),IF(MAX($Q387:Z387,0)=OPER!$AA482,".",IF(OPER!$AB482&lt;=HOUR(AB$7),MAX($Q387:Z387,0)+1,".")))</f>
        <v>,</v>
      </c>
      <c r="AB387" s="270" t="str">
        <f>IF($E387=$E386,IF(AC386=".",IF(MAX($Q387:AA387,0)=OPER!$AA482,".",IF(OPER!$AB482&lt;=HOUR(AC$7),MAX($Q387:AA387,0)+1,".")),","),IF(MAX($Q387:AA387,0)=OPER!$AA482,".",IF(OPER!$AB482&lt;=HOUR(AC$7),MAX($Q387:AA387,0)+1,".")))</f>
        <v>,</v>
      </c>
      <c r="AC387" s="271" t="str">
        <f>IF($E387=$E386,IF(AD386=".",IF(MAX($Q387:AB387,0)=OPER!$AA482,".",IF(OPER!$AB482&lt;=HOUR(AD$7),MAX($Q387:AB387,0)+1,".")),","),IF(MAX($Q387:AB387,0)=OPER!$AA482,".",IF(OPER!$AB482&lt;=HOUR(AD$7),MAX($Q387:AB387,0)+1,".")))</f>
        <v>,</v>
      </c>
      <c r="AD387" s="269" t="str">
        <f>IF($E387=$E386,IF(AE386=".",IF(MAX($Q387:AC387,0)=OPER!$AA482,".",IF(OPER!$AB482&lt;=HOUR(AE$7),MAX($Q387:AC387,0)+1,".")),","),IF(MAX($Q387:AC387,0)=OPER!$AA482,".",IF(OPER!$AB482&lt;=HOUR(AE$7),MAX($Q387:AC387,0)+1,".")))</f>
        <v>,</v>
      </c>
      <c r="AE387" s="269" t="str">
        <f>IF($E387=$E386,IF(AF386=".",IF(MAX($Q387:AD387,0)=OPER!$AA482,".",IF(OPER!$AB482&lt;=HOUR(AF$7),MAX($Q387:AD387,0)+1,".")),","),IF(MAX($Q387:AD387,0)=OPER!$AA482,".",IF(OPER!$AB482&lt;=HOUR(AF$7),MAX($Q387:AD387,0)+1,".")))</f>
        <v>,</v>
      </c>
      <c r="AF387" s="270" t="str">
        <f>IF($E387=$E386,IF(AG386=".",IF(MAX($Q387:AE387,0)=OPER!$AA482,".",IF(OPER!$AB482&lt;=HOUR(AG$7),MAX($Q387:AE387,0)+1,".")),","),IF(MAX($Q387:AE387,0)=OPER!$AA482,".",IF(OPER!$AB482&lt;=HOUR(AG$7),MAX($Q387:AE387,0)+1,".")))</f>
        <v>,</v>
      </c>
      <c r="AG387" s="271" t="str">
        <f>IF($E387=$E386,IF(AH386=".",IF(MAX($Q387:AF387,0)=OPER!$AA482,".",IF(OPER!$AB482&lt;=HOUR(AH$7),MAX($Q387:AF387,0)+1,".")),","),IF(MAX($Q387:AF387,0)=OPER!$AA482,".",IF(OPER!$AB482&lt;=HOUR(AH$7),MAX($Q387:AF387,0)+1,".")))</f>
        <v>,</v>
      </c>
      <c r="AH387" s="269" t="str">
        <f>IF($E387=$E386,IF(AI386=".",IF(MAX($Q387:AG387,0)=OPER!$AA482,".",IF(OPER!$AB482&lt;=HOUR(AI$7),MAX($Q387:AG387,0)+1,".")),","),IF(MAX($Q387:AG387,0)=OPER!$AA482,".",IF(OPER!$AB482&lt;=HOUR(AI$7),MAX($Q387:AG387,0)+1,".")))</f>
        <v>,</v>
      </c>
      <c r="AI387" s="269" t="str">
        <f>IF($E387=$E386,IF(AJ386=".",IF(MAX($Q387:AH387,0)=OPER!$AA482,".",IF(OPER!$AB482&lt;=HOUR(AJ$7),MAX($Q387:AH387,0)+1,".")),","),IF(MAX($Q387:AH387,0)=OPER!$AA482,".",IF(OPER!$AB482&lt;=HOUR(AJ$7),MAX($Q387:AH387,0)+1,".")))</f>
        <v>,</v>
      </c>
      <c r="AJ387" s="270" t="str">
        <f>IF($E387=$E386,IF(AK386=".",IF(MAX($Q387:AI387,0)=OPER!$AA482,".",IF(OPER!$AB482&lt;=HOUR(AK$7),MAX($Q387:AI387,0)+1,".")),","),IF(MAX($Q387:AI387,0)=OPER!$AA482,".",IF(OPER!$AB482&lt;=HOUR(AK$7),MAX($Q387:AI387,0)+1,".")))</f>
        <v>,</v>
      </c>
      <c r="AK387" s="271" t="str">
        <f>IF($E387=$E386,IF(AL386=".",IF(MAX($Q387:AJ387,0)=OPER!$AA482,".",IF(OPER!$AB482&lt;=HOUR(AL$7),MAX($Q387:AJ387,0)+1,".")),","),IF(MAX($Q387:AJ387,0)=OPER!$AA482,".",IF(OPER!$AB482&lt;=HOUR(AL$7),MAX($Q387:AJ387,0)+1,".")))</f>
        <v>,</v>
      </c>
      <c r="AL387" s="269" t="str">
        <f>IF($E387=$E386,IF(AM386=".",IF(MAX($Q387:AK387,0)=OPER!$AA482,".",IF(OPER!$AB482&lt;=HOUR(AM$7),MAX($Q387:AK387,0)+1,".")),","),IF(MAX($Q387:AK387,0)=OPER!$AA482,".",IF(OPER!$AB482&lt;=HOUR(AM$7),MAX($Q387:AK387,0)+1,".")))</f>
        <v>,</v>
      </c>
      <c r="AM387" s="269" t="str">
        <f>IF($E387=$E386,IF(AN386=".",IF(MAX($Q387:AL387,0)=OPER!$AA482,".",IF(OPER!$AB482&lt;=HOUR(AN$7),MAX($Q387:AL387,0)+1,".")),","),IF(MAX($Q387:AL387,0)=OPER!$AA482,".",IF(OPER!$AB482&lt;=HOUR(AN$7),MAX($Q387:AL387,0)+1,".")))</f>
        <v>,</v>
      </c>
      <c r="AN387" s="270" t="str">
        <f>IF($E387=$E386,IF(AO386=".",IF(MAX($Q387:AM387,0)=OPER!$AA482,".",IF(OPER!$AB482&lt;=HOUR(AO$7),MAX($Q387:AM387,0)+1,".")),","),IF(MAX($Q387:AM387,0)=OPER!$AA482,".",IF(OPER!$AB482&lt;=HOUR(AO$7),MAX($Q387:AM387,0)+1,".")))</f>
        <v>,</v>
      </c>
      <c r="AO387" s="271" t="str">
        <f>IF($E387=$E386,IF(AP386=".",IF(MAX($Q387:AN387,0)=OPER!$AA482,".",IF(OPER!$AB482&lt;=HOUR(AP$7),MAX($Q387:AN387,0)+1,".")),","),IF(MAX($Q387:AN387,0)=OPER!$AA482,".",IF(OPER!$AB482&lt;=HOUR(AP$7),MAX($Q387:AN387,0)+1,".")))</f>
        <v>,</v>
      </c>
      <c r="AP387" s="269" t="str">
        <f>IF($E387=$E386,IF(AQ386=".",IF(MAX($Q387:AO387,0)=OPER!$AA482,".",IF(OPER!$AB482&lt;=HOUR(AQ$7),MAX($Q387:AO387,0)+1,".")),","),IF(MAX($Q387:AO387,0)=OPER!$AA482,".",IF(OPER!$AB482&lt;=HOUR(AQ$7),MAX($Q387:AO387,0)+1,".")))</f>
        <v>,</v>
      </c>
      <c r="AQ387" s="269" t="str">
        <f>IF($E387=$E386,IF(AR386=".",IF(MAX($Q387:AP387,0)=OPER!$AA482,".",IF(OPER!$AB482&lt;=HOUR(AR$7),MAX($Q387:AP387,0)+1,".")),","),IF(MAX($Q387:AP387,0)=OPER!$AA482,".",IF(OPER!$AB482&lt;=HOUR(AR$7),MAX($Q387:AP387,0)+1,".")))</f>
        <v>,</v>
      </c>
      <c r="AR387" s="270" t="str">
        <f>IF($E387=$E386,IF(AS386=".",IF(MAX($Q387:AQ387,0)=OPER!$AA482,".",IF(OPER!$AB482&lt;=HOUR(AS$7),MAX($Q387:AQ387,0)+1,".")),","),IF(MAX($Q387:AQ387,0)=OPER!$AA482,".",IF(OPER!$AB482&lt;=HOUR(AS$7),MAX($Q387:AQ387,0)+1,".")))</f>
        <v>,</v>
      </c>
      <c r="AS387" s="271" t="str">
        <f>IF($E387=$E386,IF(AT386=".",IF(MAX($Q387:AR387,0)=OPER!$AA482,".",IF(OPER!$AB482&lt;=HOUR(AT$7),MAX($Q387:AR387,0)+1,".")),","),IF(MAX($Q387:AR387,0)=OPER!$AA482,".",IF(OPER!$AB482&lt;=HOUR(AT$7),MAX($Q387:AR387,0)+1,".")))</f>
        <v>,</v>
      </c>
      <c r="AT387" s="269" t="str">
        <f>IF($E387=$E386,IF(AU386=".",IF(MAX($Q387:AS387,0)=OPER!$AA482,".",IF(OPER!$AB482&lt;=HOUR(AU$7),MAX($Q387:AS387,0)+1,".")),","),IF(MAX($Q387:AS387,0)=OPER!$AA482,".",IF(OPER!$AB482&lt;=HOUR(AU$7),MAX($Q387:AS387,0)+1,".")))</f>
        <v>,</v>
      </c>
      <c r="AU387" s="269" t="str">
        <f>IF($E387=$E386,IF(AV386=".",IF(MAX($Q387:AT387,0)=OPER!$AA482,".",IF(OPER!$AB482&lt;=HOUR(AV$7),MAX($Q387:AT387,0)+1,".")),","),IF(MAX($Q387:AT387,0)=OPER!$AA482,".",IF(OPER!$AB482&lt;=HOUR(AV$7),MAX($Q387:AT387,0)+1,".")))</f>
        <v>,</v>
      </c>
      <c r="AV387" s="270" t="str">
        <f>IF($E387=$E386,IF(AW386=".",IF(MAX($Q387:AU387,0)=OPER!$AA482,".",IF(OPER!$AB482&lt;=HOUR(AW$7),MAX($Q387:AU387,0)+1,".")),","),IF(MAX($Q387:AU387,0)=OPER!$AA482,".",IF(OPER!$AB482&lt;=HOUR(AW$7),MAX($Q387:AU387,0)+1,".")))</f>
        <v>,</v>
      </c>
      <c r="AW387" s="271" t="str">
        <f>IF($E387=$E386,IF(AX386=".",IF(MAX($Q387:AV387,0)=OPER!$AA482,".",IF(OPER!$AB482&lt;=HOUR(AX$7),MAX($Q387:AV387,0)+1,".")),","),IF(MAX($Q387:AV387,0)=OPER!$AA482,".",IF(OPER!$AB482&lt;=HOUR(AX$7),MAX($Q387:AV387,0)+1,".")))</f>
        <v>,</v>
      </c>
      <c r="AX387" s="269" t="str">
        <f>IF($E387=$E386,IF(AY386=".",IF(MAX($Q387:AW387,0)=OPER!$AA482,".",IF(OPER!$AB482&lt;=HOUR(AY$7),MAX($Q387:AW387,0)+1,".")),","),IF(MAX($Q387:AW387,0)=OPER!$AA482,".",IF(OPER!$AB482&lt;=HOUR(AY$7),MAX($Q387:AW387,0)+1,".")))</f>
        <v>,</v>
      </c>
      <c r="AY387" s="269" t="str">
        <f>IF($E387=$E386,IF(AZ386=".",IF(MAX($Q387:AX387,0)=OPER!$AA482,".",IF(OPER!$AB482&lt;=HOUR(AZ$7),MAX($Q387:AX387,0)+1,".")),","),IF(MAX($Q387:AX387,0)=OPER!$AA482,".",IF(OPER!$AB482&lt;=HOUR(AZ$7),MAX($Q387:AX387,0)+1,".")))</f>
        <v>,</v>
      </c>
      <c r="AZ387" s="270" t="str">
        <f>IF($E387=$E386,IF(BA386=".",IF(MAX($Q387:AY387,0)=OPER!$AA482,".",IF(OPER!$AB482&lt;=HOUR(BA$7),MAX($Q387:AY387,0)+1,".")),","),IF(MAX($Q387:AY387,0)=OPER!$AA482,".",IF(OPER!$AB482&lt;=HOUR(BA$7),MAX($Q387:AY387,0)+1,".")))</f>
        <v>,</v>
      </c>
      <c r="BA387" s="30">
        <f>+OPER!AK381</f>
        <v>0</v>
      </c>
    </row>
    <row r="388" spans="1:53" ht="59.8" x14ac:dyDescent="0.2">
      <c r="A388" s="282" t="str">
        <f>IF(OPER!AF382=0,"",OPER!AF382)</f>
        <v/>
      </c>
      <c r="B388" s="109" t="str">
        <f>IF(OPER!V382=0,"",OPER!V382)</f>
        <v/>
      </c>
      <c r="C388" s="71" t="str">
        <f>IF(OPER!U382 = 0,"", OPER!U382)</f>
        <v/>
      </c>
      <c r="D388" s="30" t="str">
        <f t="shared" si="22"/>
        <v/>
      </c>
      <c r="E388" s="262" t="str">
        <f>IF(OPER!X382 = 0,"",OPER!X382)</f>
        <v/>
      </c>
      <c r="F388" s="262" t="str">
        <f>IF(OPER!I382 = 0,"",OPER!I382)</f>
        <v/>
      </c>
      <c r="G388" s="263" t="str">
        <f>IF(OPER!C382=0,"",OPER!C382)</f>
        <v/>
      </c>
      <c r="H388" s="30" t="str">
        <f>IF(OPER!R382 = 0,"",OPER!R382)</f>
        <v/>
      </c>
      <c r="I388" s="30" t="str">
        <f>IF(OPER!F382=0,"", OPER!F382)</f>
        <v/>
      </c>
      <c r="J388" s="108" t="str">
        <f>IF(OPER!G382=0,"",OPER!G382)</f>
        <v/>
      </c>
      <c r="K388" s="250">
        <f>+OPER!R382</f>
        <v>0</v>
      </c>
      <c r="L388" s="262">
        <f t="shared" si="23"/>
        <v>0</v>
      </c>
      <c r="M388" s="250">
        <f t="shared" si="24"/>
        <v>0</v>
      </c>
      <c r="N388" s="205" t="str">
        <f>IF(OPER!A382=0,"",OPER!A382)</f>
        <v/>
      </c>
      <c r="O388" s="73" t="str">
        <f>IF(OPER!AJ2238=0,"",OPER!AJ2238)</f>
        <v/>
      </c>
      <c r="P388" s="264" t="str">
        <f>IF(OPER!AH382="EJECUTADO","SI",IF(OPER!AH382="NO EJECUTADO","NO",""))</f>
        <v/>
      </c>
      <c r="Q388" s="264" t="str">
        <f>IF(OPER!AN382="EJECUTADO","SI",IF(OPER!AN382="NO EJECUTADO","NO",""))</f>
        <v/>
      </c>
      <c r="R388" s="221" t="str">
        <f>IFERROR(VLOOKUP(OPER!Z382,OPER!$AU$490:$AV$577,2,0),"NO ASIGNADO")</f>
        <v>NO ASIGNADO</v>
      </c>
      <c r="S388" s="6">
        <f>+OPER!AG382</f>
        <v>0</v>
      </c>
      <c r="T388" s="268" t="str">
        <f>IF($E388=$E387,IF(U387=".",IF(MAX($Q388:Q388,0)=OPER!$AA483,".",IF(OPER!$AB483&lt;=HOUR(U$7),MAX($Q388:Q388,0)+1,".")),","),IF(MAX($Q388:Q388,0)=OPER!$AA483,".",IF(OPER!$AB483&lt;=HOUR(U$7),MAX($Q388:Q388,0)+1,".")))</f>
        <v>,</v>
      </c>
      <c r="U388" s="269" t="str">
        <f>IF($E388=$E387,IF(V387=".",IF(MAX($Q388:T388,0)=OPER!$AA483,".",IF(OPER!$AB483&lt;=HOUR(V$7),MAX($Q388:T388,0)+1,".")),","),IF(MAX($Q388:T388,0)=OPER!$AA483,".",IF(OPER!$AB483&lt;=HOUR(V$7),MAX($Q388:T388,0)+1,".")))</f>
        <v>,</v>
      </c>
      <c r="V388" s="269" t="str">
        <f>IF($E388=$E387,IF(W387=".",IF(MAX($Q388:U388,0)=OPER!$AA483,".",IF(OPER!$AB483&lt;=HOUR(W$7),MAX($Q388:U388,0)+1,".")),","),IF(MAX($Q388:U388,0)=OPER!$AA483,".",IF(OPER!$AB483&lt;=HOUR(W$7),MAX($Q388:U388,0)+1,".")))</f>
        <v>,</v>
      </c>
      <c r="W388" s="269" t="str">
        <f>IF($E388=$E387,IF(X387=".",IF(MAX($Q388:V388,0)=OPER!$AA483,".",IF(OPER!$AB483&lt;=HOUR(X$7),MAX($Q388:V388,0)+1,".")),","),IF(MAX($Q388:V388,0)=OPER!$AA483,".",IF(OPER!$AB483&lt;=HOUR(X$7),MAX($Q388:V388,0)+1,".")))</f>
        <v>,</v>
      </c>
      <c r="X388" s="270" t="str">
        <f>IF($E388=$E387,IF(Y387=".",IF(MAX($Q388:W388,0)=OPER!$AA483,".",IF(OPER!$AB483&lt;=HOUR(Y$7),MAX($Q388:W388,0)+1,".")),","),IF(MAX($Q388:W388,0)=OPER!$AA483,".",IF(OPER!$AB483&lt;=HOUR(Y$7),MAX($Q388:W388,0)+1,".")))</f>
        <v>,</v>
      </c>
      <c r="Y388" s="271" t="str">
        <f>IF($E388=$E387,IF(Z387=".",IF(MAX($Q388:X388,0)=OPER!$AA483,".",IF(OPER!$AB483&lt;=HOUR(Z$7),MAX($Q388:X388,0)+1,".")),","),IF(MAX($Q388:X388,0)=OPER!$AA483,".",IF(OPER!$AB483&lt;=HOUR(Z$7),MAX($Q388:X388,0)+1,".")))</f>
        <v>,</v>
      </c>
      <c r="Z388" s="269" t="str">
        <f>IF($E388=$E387,IF(AA387=".",IF(MAX($Q388:Y388,0)=OPER!$AA483,".",IF(OPER!$AB483&lt;=HOUR(AA$7),MAX($Q388:Y388,0)+1,".")),","),IF(MAX($Q388:Y388,0)=OPER!$AA483,".",IF(OPER!$AB483&lt;=HOUR(AA$7),MAX($Q388:Y388,0)+1,".")))</f>
        <v>,</v>
      </c>
      <c r="AA388" s="269" t="str">
        <f>IF($E388=$E387,IF(AB387=".",IF(MAX($Q388:Z388,0)=OPER!$AA483,".",IF(OPER!$AB483&lt;=HOUR(AB$7),MAX($Q388:Z388,0)+1,".")),","),IF(MAX($Q388:Z388,0)=OPER!$AA483,".",IF(OPER!$AB483&lt;=HOUR(AB$7),MAX($Q388:Z388,0)+1,".")))</f>
        <v>,</v>
      </c>
      <c r="AB388" s="270" t="str">
        <f>IF($E388=$E387,IF(AC387=".",IF(MAX($Q388:AA388,0)=OPER!$AA483,".",IF(OPER!$AB483&lt;=HOUR(AC$7),MAX($Q388:AA388,0)+1,".")),","),IF(MAX($Q388:AA388,0)=OPER!$AA483,".",IF(OPER!$AB483&lt;=HOUR(AC$7),MAX($Q388:AA388,0)+1,".")))</f>
        <v>,</v>
      </c>
      <c r="AC388" s="271" t="str">
        <f>IF($E388=$E387,IF(AD387=".",IF(MAX($Q388:AB388,0)=OPER!$AA483,".",IF(OPER!$AB483&lt;=HOUR(AD$7),MAX($Q388:AB388,0)+1,".")),","),IF(MAX($Q388:AB388,0)=OPER!$AA483,".",IF(OPER!$AB483&lt;=HOUR(AD$7),MAX($Q388:AB388,0)+1,".")))</f>
        <v>,</v>
      </c>
      <c r="AD388" s="269" t="str">
        <f>IF($E388=$E387,IF(AE387=".",IF(MAX($Q388:AC388,0)=OPER!$AA483,".",IF(OPER!$AB483&lt;=HOUR(AE$7),MAX($Q388:AC388,0)+1,".")),","),IF(MAX($Q388:AC388,0)=OPER!$AA483,".",IF(OPER!$AB483&lt;=HOUR(AE$7),MAX($Q388:AC388,0)+1,".")))</f>
        <v>,</v>
      </c>
      <c r="AE388" s="269" t="str">
        <f>IF($E388=$E387,IF(AF387=".",IF(MAX($Q388:AD388,0)=OPER!$AA483,".",IF(OPER!$AB483&lt;=HOUR(AF$7),MAX($Q388:AD388,0)+1,".")),","),IF(MAX($Q388:AD388,0)=OPER!$AA483,".",IF(OPER!$AB483&lt;=HOUR(AF$7),MAX($Q388:AD388,0)+1,".")))</f>
        <v>,</v>
      </c>
      <c r="AF388" s="270" t="str">
        <f>IF($E388=$E387,IF(AG387=".",IF(MAX($Q388:AE388,0)=OPER!$AA483,".",IF(OPER!$AB483&lt;=HOUR(AG$7),MAX($Q388:AE388,0)+1,".")),","),IF(MAX($Q388:AE388,0)=OPER!$AA483,".",IF(OPER!$AB483&lt;=HOUR(AG$7),MAX($Q388:AE388,0)+1,".")))</f>
        <v>,</v>
      </c>
      <c r="AG388" s="271" t="str">
        <f>IF($E388=$E387,IF(AH387=".",IF(MAX($Q388:AF388,0)=OPER!$AA483,".",IF(OPER!$AB483&lt;=HOUR(AH$7),MAX($Q388:AF388,0)+1,".")),","),IF(MAX($Q388:AF388,0)=OPER!$AA483,".",IF(OPER!$AB483&lt;=HOUR(AH$7),MAX($Q388:AF388,0)+1,".")))</f>
        <v>,</v>
      </c>
      <c r="AH388" s="269" t="str">
        <f>IF($E388=$E387,IF(AI387=".",IF(MAX($Q388:AG388,0)=OPER!$AA483,".",IF(OPER!$AB483&lt;=HOUR(AI$7),MAX($Q388:AG388,0)+1,".")),","),IF(MAX($Q388:AG388,0)=OPER!$AA483,".",IF(OPER!$AB483&lt;=HOUR(AI$7),MAX($Q388:AG388,0)+1,".")))</f>
        <v>,</v>
      </c>
      <c r="AI388" s="269" t="str">
        <f>IF($E388=$E387,IF(AJ387=".",IF(MAX($Q388:AH388,0)=OPER!$AA483,".",IF(OPER!$AB483&lt;=HOUR(AJ$7),MAX($Q388:AH388,0)+1,".")),","),IF(MAX($Q388:AH388,0)=OPER!$AA483,".",IF(OPER!$AB483&lt;=HOUR(AJ$7),MAX($Q388:AH388,0)+1,".")))</f>
        <v>,</v>
      </c>
      <c r="AJ388" s="270" t="str">
        <f>IF($E388=$E387,IF(AK387=".",IF(MAX($Q388:AI388,0)=OPER!$AA483,".",IF(OPER!$AB483&lt;=HOUR(AK$7),MAX($Q388:AI388,0)+1,".")),","),IF(MAX($Q388:AI388,0)=OPER!$AA483,".",IF(OPER!$AB483&lt;=HOUR(AK$7),MAX($Q388:AI388,0)+1,".")))</f>
        <v>,</v>
      </c>
      <c r="AK388" s="271" t="str">
        <f>IF($E388=$E387,IF(AL387=".",IF(MAX($Q388:AJ388,0)=OPER!$AA483,".",IF(OPER!$AB483&lt;=HOUR(AL$7),MAX($Q388:AJ388,0)+1,".")),","),IF(MAX($Q388:AJ388,0)=OPER!$AA483,".",IF(OPER!$AB483&lt;=HOUR(AL$7),MAX($Q388:AJ388,0)+1,".")))</f>
        <v>,</v>
      </c>
      <c r="AL388" s="269" t="str">
        <f>IF($E388=$E387,IF(AM387=".",IF(MAX($Q388:AK388,0)=OPER!$AA483,".",IF(OPER!$AB483&lt;=HOUR(AM$7),MAX($Q388:AK388,0)+1,".")),","),IF(MAX($Q388:AK388,0)=OPER!$AA483,".",IF(OPER!$AB483&lt;=HOUR(AM$7),MAX($Q388:AK388,0)+1,".")))</f>
        <v>,</v>
      </c>
      <c r="AM388" s="269" t="str">
        <f>IF($E388=$E387,IF(AN387=".",IF(MAX($Q388:AL388,0)=OPER!$AA483,".",IF(OPER!$AB483&lt;=HOUR(AN$7),MAX($Q388:AL388,0)+1,".")),","),IF(MAX($Q388:AL388,0)=OPER!$AA483,".",IF(OPER!$AB483&lt;=HOUR(AN$7),MAX($Q388:AL388,0)+1,".")))</f>
        <v>,</v>
      </c>
      <c r="AN388" s="270" t="str">
        <f>IF($E388=$E387,IF(AO387=".",IF(MAX($Q388:AM388,0)=OPER!$AA483,".",IF(OPER!$AB483&lt;=HOUR(AO$7),MAX($Q388:AM388,0)+1,".")),","),IF(MAX($Q388:AM388,0)=OPER!$AA483,".",IF(OPER!$AB483&lt;=HOUR(AO$7),MAX($Q388:AM388,0)+1,".")))</f>
        <v>,</v>
      </c>
      <c r="AO388" s="271" t="str">
        <f>IF($E388=$E387,IF(AP387=".",IF(MAX($Q388:AN388,0)=OPER!$AA483,".",IF(OPER!$AB483&lt;=HOUR(AP$7),MAX($Q388:AN388,0)+1,".")),","),IF(MAX($Q388:AN388,0)=OPER!$AA483,".",IF(OPER!$AB483&lt;=HOUR(AP$7),MAX($Q388:AN388,0)+1,".")))</f>
        <v>,</v>
      </c>
      <c r="AP388" s="269" t="str">
        <f>IF($E388=$E387,IF(AQ387=".",IF(MAX($Q388:AO388,0)=OPER!$AA483,".",IF(OPER!$AB483&lt;=HOUR(AQ$7),MAX($Q388:AO388,0)+1,".")),","),IF(MAX($Q388:AO388,0)=OPER!$AA483,".",IF(OPER!$AB483&lt;=HOUR(AQ$7),MAX($Q388:AO388,0)+1,".")))</f>
        <v>,</v>
      </c>
      <c r="AQ388" s="269" t="str">
        <f>IF($E388=$E387,IF(AR387=".",IF(MAX($Q388:AP388,0)=OPER!$AA483,".",IF(OPER!$AB483&lt;=HOUR(AR$7),MAX($Q388:AP388,0)+1,".")),","),IF(MAX($Q388:AP388,0)=OPER!$AA483,".",IF(OPER!$AB483&lt;=HOUR(AR$7),MAX($Q388:AP388,0)+1,".")))</f>
        <v>,</v>
      </c>
      <c r="AR388" s="270" t="str">
        <f>IF($E388=$E387,IF(AS387=".",IF(MAX($Q388:AQ388,0)=OPER!$AA483,".",IF(OPER!$AB483&lt;=HOUR(AS$7),MAX($Q388:AQ388,0)+1,".")),","),IF(MAX($Q388:AQ388,0)=OPER!$AA483,".",IF(OPER!$AB483&lt;=HOUR(AS$7),MAX($Q388:AQ388,0)+1,".")))</f>
        <v>,</v>
      </c>
      <c r="AS388" s="271" t="str">
        <f>IF($E388=$E387,IF(AT387=".",IF(MAX($Q388:AR388,0)=OPER!$AA483,".",IF(OPER!$AB483&lt;=HOUR(AT$7),MAX($Q388:AR388,0)+1,".")),","),IF(MAX($Q388:AR388,0)=OPER!$AA483,".",IF(OPER!$AB483&lt;=HOUR(AT$7),MAX($Q388:AR388,0)+1,".")))</f>
        <v>,</v>
      </c>
      <c r="AT388" s="269" t="str">
        <f>IF($E388=$E387,IF(AU387=".",IF(MAX($Q388:AS388,0)=OPER!$AA483,".",IF(OPER!$AB483&lt;=HOUR(AU$7),MAX($Q388:AS388,0)+1,".")),","),IF(MAX($Q388:AS388,0)=OPER!$AA483,".",IF(OPER!$AB483&lt;=HOUR(AU$7),MAX($Q388:AS388,0)+1,".")))</f>
        <v>,</v>
      </c>
      <c r="AU388" s="269" t="str">
        <f>IF($E388=$E387,IF(AV387=".",IF(MAX($Q388:AT388,0)=OPER!$AA483,".",IF(OPER!$AB483&lt;=HOUR(AV$7),MAX($Q388:AT388,0)+1,".")),","),IF(MAX($Q388:AT388,0)=OPER!$AA483,".",IF(OPER!$AB483&lt;=HOUR(AV$7),MAX($Q388:AT388,0)+1,".")))</f>
        <v>,</v>
      </c>
      <c r="AV388" s="270" t="str">
        <f>IF($E388=$E387,IF(AW387=".",IF(MAX($Q388:AU388,0)=OPER!$AA483,".",IF(OPER!$AB483&lt;=HOUR(AW$7),MAX($Q388:AU388,0)+1,".")),","),IF(MAX($Q388:AU388,0)=OPER!$AA483,".",IF(OPER!$AB483&lt;=HOUR(AW$7),MAX($Q388:AU388,0)+1,".")))</f>
        <v>,</v>
      </c>
      <c r="AW388" s="271" t="str">
        <f>IF($E388=$E387,IF(AX387=".",IF(MAX($Q388:AV388,0)=OPER!$AA483,".",IF(OPER!$AB483&lt;=HOUR(AX$7),MAX($Q388:AV388,0)+1,".")),","),IF(MAX($Q388:AV388,0)=OPER!$AA483,".",IF(OPER!$AB483&lt;=HOUR(AX$7),MAX($Q388:AV388,0)+1,".")))</f>
        <v>,</v>
      </c>
      <c r="AX388" s="269" t="str">
        <f>IF($E388=$E387,IF(AY387=".",IF(MAX($Q388:AW388,0)=OPER!$AA483,".",IF(OPER!$AB483&lt;=HOUR(AY$7),MAX($Q388:AW388,0)+1,".")),","),IF(MAX($Q388:AW388,0)=OPER!$AA483,".",IF(OPER!$AB483&lt;=HOUR(AY$7),MAX($Q388:AW388,0)+1,".")))</f>
        <v>,</v>
      </c>
      <c r="AY388" s="269" t="str">
        <f>IF($E388=$E387,IF(AZ387=".",IF(MAX($Q388:AX388,0)=OPER!$AA483,".",IF(OPER!$AB483&lt;=HOUR(AZ$7),MAX($Q388:AX388,0)+1,".")),","),IF(MAX($Q388:AX388,0)=OPER!$AA483,".",IF(OPER!$AB483&lt;=HOUR(AZ$7),MAX($Q388:AX388,0)+1,".")))</f>
        <v>,</v>
      </c>
      <c r="AZ388" s="270" t="str">
        <f>IF($E388=$E387,IF(BA387=".",IF(MAX($Q388:AY388,0)=OPER!$AA483,".",IF(OPER!$AB483&lt;=HOUR(BA$7),MAX($Q388:AY388,0)+1,".")),","),IF(MAX($Q388:AY388,0)=OPER!$AA483,".",IF(OPER!$AB483&lt;=HOUR(BA$7),MAX($Q388:AY388,0)+1,".")))</f>
        <v>,</v>
      </c>
      <c r="BA388" s="30">
        <f>+OPER!AK382</f>
        <v>0</v>
      </c>
    </row>
    <row r="389" spans="1:53" ht="59.8" x14ac:dyDescent="0.2">
      <c r="A389" s="282" t="str">
        <f>IF(OPER!AF383=0,"",OPER!AF383)</f>
        <v/>
      </c>
      <c r="B389" s="109" t="str">
        <f>IF(OPER!V383=0,"",OPER!V383)</f>
        <v/>
      </c>
      <c r="C389" s="71" t="str">
        <f>IF(OPER!U383 = 0,"", OPER!U383)</f>
        <v/>
      </c>
      <c r="D389" s="30" t="str">
        <f t="shared" si="22"/>
        <v/>
      </c>
      <c r="E389" s="262" t="str">
        <f>IF(OPER!X383 = 0,"",OPER!X383)</f>
        <v/>
      </c>
      <c r="F389" s="262" t="str">
        <f>IF(OPER!I383 = 0,"",OPER!I383)</f>
        <v/>
      </c>
      <c r="G389" s="263" t="str">
        <f>IF(OPER!C383=0,"",OPER!C383)</f>
        <v/>
      </c>
      <c r="H389" s="30" t="str">
        <f>IF(OPER!R383 = 0,"",OPER!R383)</f>
        <v/>
      </c>
      <c r="I389" s="30" t="str">
        <f>IF(OPER!F383=0,"", OPER!F383)</f>
        <v/>
      </c>
      <c r="J389" s="108" t="str">
        <f>IF(OPER!G383=0,"",OPER!G383)</f>
        <v/>
      </c>
      <c r="K389" s="250">
        <f>+OPER!R383</f>
        <v>0</v>
      </c>
      <c r="L389" s="262">
        <f t="shared" si="23"/>
        <v>0</v>
      </c>
      <c r="M389" s="250">
        <f t="shared" si="24"/>
        <v>0</v>
      </c>
      <c r="N389" s="205" t="str">
        <f>IF(OPER!A383=0,"",OPER!A383)</f>
        <v/>
      </c>
      <c r="O389" s="73" t="str">
        <f>IF(OPER!AJ2239=0,"",OPER!AJ2239)</f>
        <v/>
      </c>
      <c r="P389" s="264" t="str">
        <f>IF(OPER!AH383="EJECUTADO","SI",IF(OPER!AH383="NO EJECUTADO","NO",""))</f>
        <v/>
      </c>
      <c r="Q389" s="264" t="str">
        <f>IF(OPER!AN383="EJECUTADO","SI",IF(OPER!AN383="NO EJECUTADO","NO",""))</f>
        <v/>
      </c>
      <c r="R389" s="221" t="str">
        <f>IFERROR(VLOOKUP(OPER!Z383,OPER!$AU$490:$AV$577,2,0),"NO ASIGNADO")</f>
        <v>NO ASIGNADO</v>
      </c>
      <c r="S389" s="6">
        <f>+OPER!AG383</f>
        <v>0</v>
      </c>
      <c r="T389" s="268" t="str">
        <f>IF($E389=$E388,IF(U388=".",IF(MAX($Q389:Q389,0)=OPER!$AA484,".",IF(OPER!$AB484&lt;=HOUR(U$7),MAX($Q389:Q389,0)+1,".")),","),IF(MAX($Q389:Q389,0)=OPER!$AA484,".",IF(OPER!$AB484&lt;=HOUR(U$7),MAX($Q389:Q389,0)+1,".")))</f>
        <v>,</v>
      </c>
      <c r="U389" s="269" t="str">
        <f>IF($E389=$E388,IF(V388=".",IF(MAX($Q389:T389,0)=OPER!$AA484,".",IF(OPER!$AB484&lt;=HOUR(V$7),MAX($Q389:T389,0)+1,".")),","),IF(MAX($Q389:T389,0)=OPER!$AA484,".",IF(OPER!$AB484&lt;=HOUR(V$7),MAX($Q389:T389,0)+1,".")))</f>
        <v>,</v>
      </c>
      <c r="V389" s="269" t="str">
        <f>IF($E389=$E388,IF(W388=".",IF(MAX($Q389:U389,0)=OPER!$AA484,".",IF(OPER!$AB484&lt;=HOUR(W$7),MAX($Q389:U389,0)+1,".")),","),IF(MAX($Q389:U389,0)=OPER!$AA484,".",IF(OPER!$AB484&lt;=HOUR(W$7),MAX($Q389:U389,0)+1,".")))</f>
        <v>,</v>
      </c>
      <c r="W389" s="269" t="str">
        <f>IF($E389=$E388,IF(X388=".",IF(MAX($Q389:V389,0)=OPER!$AA484,".",IF(OPER!$AB484&lt;=HOUR(X$7),MAX($Q389:V389,0)+1,".")),","),IF(MAX($Q389:V389,0)=OPER!$AA484,".",IF(OPER!$AB484&lt;=HOUR(X$7),MAX($Q389:V389,0)+1,".")))</f>
        <v>,</v>
      </c>
      <c r="X389" s="270" t="str">
        <f>IF($E389=$E388,IF(Y388=".",IF(MAX($Q389:W389,0)=OPER!$AA484,".",IF(OPER!$AB484&lt;=HOUR(Y$7),MAX($Q389:W389,0)+1,".")),","),IF(MAX($Q389:W389,0)=OPER!$AA484,".",IF(OPER!$AB484&lt;=HOUR(Y$7),MAX($Q389:W389,0)+1,".")))</f>
        <v>,</v>
      </c>
      <c r="Y389" s="271" t="str">
        <f>IF($E389=$E388,IF(Z388=".",IF(MAX($Q389:X389,0)=OPER!$AA484,".",IF(OPER!$AB484&lt;=HOUR(Z$7),MAX($Q389:X389,0)+1,".")),","),IF(MAX($Q389:X389,0)=OPER!$AA484,".",IF(OPER!$AB484&lt;=HOUR(Z$7),MAX($Q389:X389,0)+1,".")))</f>
        <v>,</v>
      </c>
      <c r="Z389" s="269" t="str">
        <f>IF($E389=$E388,IF(AA388=".",IF(MAX($Q389:Y389,0)=OPER!$AA484,".",IF(OPER!$AB484&lt;=HOUR(AA$7),MAX($Q389:Y389,0)+1,".")),","),IF(MAX($Q389:Y389,0)=OPER!$AA484,".",IF(OPER!$AB484&lt;=HOUR(AA$7),MAX($Q389:Y389,0)+1,".")))</f>
        <v>,</v>
      </c>
      <c r="AA389" s="269" t="str">
        <f>IF($E389=$E388,IF(AB388=".",IF(MAX($Q389:Z389,0)=OPER!$AA484,".",IF(OPER!$AB484&lt;=HOUR(AB$7),MAX($Q389:Z389,0)+1,".")),","),IF(MAX($Q389:Z389,0)=OPER!$AA484,".",IF(OPER!$AB484&lt;=HOUR(AB$7),MAX($Q389:Z389,0)+1,".")))</f>
        <v>,</v>
      </c>
      <c r="AB389" s="270" t="str">
        <f>IF($E389=$E388,IF(AC388=".",IF(MAX($Q389:AA389,0)=OPER!$AA484,".",IF(OPER!$AB484&lt;=HOUR(AC$7),MAX($Q389:AA389,0)+1,".")),","),IF(MAX($Q389:AA389,0)=OPER!$AA484,".",IF(OPER!$AB484&lt;=HOUR(AC$7),MAX($Q389:AA389,0)+1,".")))</f>
        <v>,</v>
      </c>
      <c r="AC389" s="271" t="str">
        <f>IF($E389=$E388,IF(AD388=".",IF(MAX($Q389:AB389,0)=OPER!$AA484,".",IF(OPER!$AB484&lt;=HOUR(AD$7),MAX($Q389:AB389,0)+1,".")),","),IF(MAX($Q389:AB389,0)=OPER!$AA484,".",IF(OPER!$AB484&lt;=HOUR(AD$7),MAX($Q389:AB389,0)+1,".")))</f>
        <v>,</v>
      </c>
      <c r="AD389" s="269" t="str">
        <f>IF($E389=$E388,IF(AE388=".",IF(MAX($Q389:AC389,0)=OPER!$AA484,".",IF(OPER!$AB484&lt;=HOUR(AE$7),MAX($Q389:AC389,0)+1,".")),","),IF(MAX($Q389:AC389,0)=OPER!$AA484,".",IF(OPER!$AB484&lt;=HOUR(AE$7),MAX($Q389:AC389,0)+1,".")))</f>
        <v>,</v>
      </c>
      <c r="AE389" s="269" t="str">
        <f>IF($E389=$E388,IF(AF388=".",IF(MAX($Q389:AD389,0)=OPER!$AA484,".",IF(OPER!$AB484&lt;=HOUR(AF$7),MAX($Q389:AD389,0)+1,".")),","),IF(MAX($Q389:AD389,0)=OPER!$AA484,".",IF(OPER!$AB484&lt;=HOUR(AF$7),MAX($Q389:AD389,0)+1,".")))</f>
        <v>,</v>
      </c>
      <c r="AF389" s="270" t="str">
        <f>IF($E389=$E388,IF(AG388=".",IF(MAX($Q389:AE389,0)=OPER!$AA484,".",IF(OPER!$AB484&lt;=HOUR(AG$7),MAX($Q389:AE389,0)+1,".")),","),IF(MAX($Q389:AE389,0)=OPER!$AA484,".",IF(OPER!$AB484&lt;=HOUR(AG$7),MAX($Q389:AE389,0)+1,".")))</f>
        <v>,</v>
      </c>
      <c r="AG389" s="271" t="str">
        <f>IF($E389=$E388,IF(AH388=".",IF(MAX($Q389:AF389,0)=OPER!$AA484,".",IF(OPER!$AB484&lt;=HOUR(AH$7),MAX($Q389:AF389,0)+1,".")),","),IF(MAX($Q389:AF389,0)=OPER!$AA484,".",IF(OPER!$AB484&lt;=HOUR(AH$7),MAX($Q389:AF389,0)+1,".")))</f>
        <v>,</v>
      </c>
      <c r="AH389" s="269" t="str">
        <f>IF($E389=$E388,IF(AI388=".",IF(MAX($Q389:AG389,0)=OPER!$AA484,".",IF(OPER!$AB484&lt;=HOUR(AI$7),MAX($Q389:AG389,0)+1,".")),","),IF(MAX($Q389:AG389,0)=OPER!$AA484,".",IF(OPER!$AB484&lt;=HOUR(AI$7),MAX($Q389:AG389,0)+1,".")))</f>
        <v>,</v>
      </c>
      <c r="AI389" s="269" t="str">
        <f>IF($E389=$E388,IF(AJ388=".",IF(MAX($Q389:AH389,0)=OPER!$AA484,".",IF(OPER!$AB484&lt;=HOUR(AJ$7),MAX($Q389:AH389,0)+1,".")),","),IF(MAX($Q389:AH389,0)=OPER!$AA484,".",IF(OPER!$AB484&lt;=HOUR(AJ$7),MAX($Q389:AH389,0)+1,".")))</f>
        <v>,</v>
      </c>
      <c r="AJ389" s="270" t="str">
        <f>IF($E389=$E388,IF(AK388=".",IF(MAX($Q389:AI389,0)=OPER!$AA484,".",IF(OPER!$AB484&lt;=HOUR(AK$7),MAX($Q389:AI389,0)+1,".")),","),IF(MAX($Q389:AI389,0)=OPER!$AA484,".",IF(OPER!$AB484&lt;=HOUR(AK$7),MAX($Q389:AI389,0)+1,".")))</f>
        <v>,</v>
      </c>
      <c r="AK389" s="271" t="str">
        <f>IF($E389=$E388,IF(AL388=".",IF(MAX($Q389:AJ389,0)=OPER!$AA484,".",IF(OPER!$AB484&lt;=HOUR(AL$7),MAX($Q389:AJ389,0)+1,".")),","),IF(MAX($Q389:AJ389,0)=OPER!$AA484,".",IF(OPER!$AB484&lt;=HOUR(AL$7),MAX($Q389:AJ389,0)+1,".")))</f>
        <v>,</v>
      </c>
      <c r="AL389" s="269" t="str">
        <f>IF($E389=$E388,IF(AM388=".",IF(MAX($Q389:AK389,0)=OPER!$AA484,".",IF(OPER!$AB484&lt;=HOUR(AM$7),MAX($Q389:AK389,0)+1,".")),","),IF(MAX($Q389:AK389,0)=OPER!$AA484,".",IF(OPER!$AB484&lt;=HOUR(AM$7),MAX($Q389:AK389,0)+1,".")))</f>
        <v>,</v>
      </c>
      <c r="AM389" s="269" t="str">
        <f>IF($E389=$E388,IF(AN388=".",IF(MAX($Q389:AL389,0)=OPER!$AA484,".",IF(OPER!$AB484&lt;=HOUR(AN$7),MAX($Q389:AL389,0)+1,".")),","),IF(MAX($Q389:AL389,0)=OPER!$AA484,".",IF(OPER!$AB484&lt;=HOUR(AN$7),MAX($Q389:AL389,0)+1,".")))</f>
        <v>,</v>
      </c>
      <c r="AN389" s="270" t="str">
        <f>IF($E389=$E388,IF(AO388=".",IF(MAX($Q389:AM389,0)=OPER!$AA484,".",IF(OPER!$AB484&lt;=HOUR(AO$7),MAX($Q389:AM389,0)+1,".")),","),IF(MAX($Q389:AM389,0)=OPER!$AA484,".",IF(OPER!$AB484&lt;=HOUR(AO$7),MAX($Q389:AM389,0)+1,".")))</f>
        <v>,</v>
      </c>
      <c r="AO389" s="271" t="str">
        <f>IF($E389=$E388,IF(AP388=".",IF(MAX($Q389:AN389,0)=OPER!$AA484,".",IF(OPER!$AB484&lt;=HOUR(AP$7),MAX($Q389:AN389,0)+1,".")),","),IF(MAX($Q389:AN389,0)=OPER!$AA484,".",IF(OPER!$AB484&lt;=HOUR(AP$7),MAX($Q389:AN389,0)+1,".")))</f>
        <v>,</v>
      </c>
      <c r="AP389" s="269" t="str">
        <f>IF($E389=$E388,IF(AQ388=".",IF(MAX($Q389:AO389,0)=OPER!$AA484,".",IF(OPER!$AB484&lt;=HOUR(AQ$7),MAX($Q389:AO389,0)+1,".")),","),IF(MAX($Q389:AO389,0)=OPER!$AA484,".",IF(OPER!$AB484&lt;=HOUR(AQ$7),MAX($Q389:AO389,0)+1,".")))</f>
        <v>,</v>
      </c>
      <c r="AQ389" s="269" t="str">
        <f>IF($E389=$E388,IF(AR388=".",IF(MAX($Q389:AP389,0)=OPER!$AA484,".",IF(OPER!$AB484&lt;=HOUR(AR$7),MAX($Q389:AP389,0)+1,".")),","),IF(MAX($Q389:AP389,0)=OPER!$AA484,".",IF(OPER!$AB484&lt;=HOUR(AR$7),MAX($Q389:AP389,0)+1,".")))</f>
        <v>,</v>
      </c>
      <c r="AR389" s="270" t="str">
        <f>IF($E389=$E388,IF(AS388=".",IF(MAX($Q389:AQ389,0)=OPER!$AA484,".",IF(OPER!$AB484&lt;=HOUR(AS$7),MAX($Q389:AQ389,0)+1,".")),","),IF(MAX($Q389:AQ389,0)=OPER!$AA484,".",IF(OPER!$AB484&lt;=HOUR(AS$7),MAX($Q389:AQ389,0)+1,".")))</f>
        <v>,</v>
      </c>
      <c r="AS389" s="271" t="str">
        <f>IF($E389=$E388,IF(AT388=".",IF(MAX($Q389:AR389,0)=OPER!$AA484,".",IF(OPER!$AB484&lt;=HOUR(AT$7),MAX($Q389:AR389,0)+1,".")),","),IF(MAX($Q389:AR389,0)=OPER!$AA484,".",IF(OPER!$AB484&lt;=HOUR(AT$7),MAX($Q389:AR389,0)+1,".")))</f>
        <v>,</v>
      </c>
      <c r="AT389" s="269" t="str">
        <f>IF($E389=$E388,IF(AU388=".",IF(MAX($Q389:AS389,0)=OPER!$AA484,".",IF(OPER!$AB484&lt;=HOUR(AU$7),MAX($Q389:AS389,0)+1,".")),","),IF(MAX($Q389:AS389,0)=OPER!$AA484,".",IF(OPER!$AB484&lt;=HOUR(AU$7),MAX($Q389:AS389,0)+1,".")))</f>
        <v>,</v>
      </c>
      <c r="AU389" s="269" t="str">
        <f>IF($E389=$E388,IF(AV388=".",IF(MAX($Q389:AT389,0)=OPER!$AA484,".",IF(OPER!$AB484&lt;=HOUR(AV$7),MAX($Q389:AT389,0)+1,".")),","),IF(MAX($Q389:AT389,0)=OPER!$AA484,".",IF(OPER!$AB484&lt;=HOUR(AV$7),MAX($Q389:AT389,0)+1,".")))</f>
        <v>,</v>
      </c>
      <c r="AV389" s="270" t="str">
        <f>IF($E389=$E388,IF(AW388=".",IF(MAX($Q389:AU389,0)=OPER!$AA484,".",IF(OPER!$AB484&lt;=HOUR(AW$7),MAX($Q389:AU389,0)+1,".")),","),IF(MAX($Q389:AU389,0)=OPER!$AA484,".",IF(OPER!$AB484&lt;=HOUR(AW$7),MAX($Q389:AU389,0)+1,".")))</f>
        <v>,</v>
      </c>
      <c r="AW389" s="271" t="str">
        <f>IF($E389=$E388,IF(AX388=".",IF(MAX($Q389:AV389,0)=OPER!$AA484,".",IF(OPER!$AB484&lt;=HOUR(AX$7),MAX($Q389:AV389,0)+1,".")),","),IF(MAX($Q389:AV389,0)=OPER!$AA484,".",IF(OPER!$AB484&lt;=HOUR(AX$7),MAX($Q389:AV389,0)+1,".")))</f>
        <v>,</v>
      </c>
      <c r="AX389" s="269" t="str">
        <f>IF($E389=$E388,IF(AY388=".",IF(MAX($Q389:AW389,0)=OPER!$AA484,".",IF(OPER!$AB484&lt;=HOUR(AY$7),MAX($Q389:AW389,0)+1,".")),","),IF(MAX($Q389:AW389,0)=OPER!$AA484,".",IF(OPER!$AB484&lt;=HOUR(AY$7),MAX($Q389:AW389,0)+1,".")))</f>
        <v>,</v>
      </c>
      <c r="AY389" s="269" t="str">
        <f>IF($E389=$E388,IF(AZ388=".",IF(MAX($Q389:AX389,0)=OPER!$AA484,".",IF(OPER!$AB484&lt;=HOUR(AZ$7),MAX($Q389:AX389,0)+1,".")),","),IF(MAX($Q389:AX389,0)=OPER!$AA484,".",IF(OPER!$AB484&lt;=HOUR(AZ$7),MAX($Q389:AX389,0)+1,".")))</f>
        <v>,</v>
      </c>
      <c r="AZ389" s="270" t="str">
        <f>IF($E389=$E388,IF(BA388=".",IF(MAX($Q389:AY389,0)=OPER!$AA484,".",IF(OPER!$AB484&lt;=HOUR(BA$7),MAX($Q389:AY389,0)+1,".")),","),IF(MAX($Q389:AY389,0)=OPER!$AA484,".",IF(OPER!$AB484&lt;=HOUR(BA$7),MAX($Q389:AY389,0)+1,".")))</f>
        <v>,</v>
      </c>
      <c r="BA389" s="30">
        <f>+OPER!AK383</f>
        <v>0</v>
      </c>
    </row>
    <row r="390" spans="1:53" ht="59.8" x14ac:dyDescent="0.2">
      <c r="A390" s="282" t="str">
        <f>IF(OPER!AF384=0,"",OPER!AF384)</f>
        <v/>
      </c>
      <c r="B390" s="109" t="str">
        <f>IF(OPER!V384=0,"",OPER!V384)</f>
        <v/>
      </c>
      <c r="C390" s="71" t="str">
        <f>IF(OPER!U384 = 0,"", OPER!U384)</f>
        <v/>
      </c>
      <c r="D390" s="30" t="str">
        <f t="shared" si="22"/>
        <v/>
      </c>
      <c r="E390" s="262" t="str">
        <f>IF(OPER!X384 = 0,"",OPER!X384)</f>
        <v/>
      </c>
      <c r="F390" s="262" t="str">
        <f>IF(OPER!I384 = 0,"",OPER!I384)</f>
        <v/>
      </c>
      <c r="G390" s="263" t="str">
        <f>IF(OPER!C384=0,"",OPER!C384)</f>
        <v/>
      </c>
      <c r="H390" s="30" t="str">
        <f>IF(OPER!R384 = 0,"",OPER!R384)</f>
        <v/>
      </c>
      <c r="I390" s="30" t="str">
        <f>IF(OPER!F384=0,"", OPER!F384)</f>
        <v/>
      </c>
      <c r="J390" s="108" t="str">
        <f>IF(OPER!G384=0,"",OPER!G384)</f>
        <v/>
      </c>
      <c r="K390" s="250">
        <f>+OPER!R384</f>
        <v>0</v>
      </c>
      <c r="L390" s="262">
        <f t="shared" si="23"/>
        <v>0</v>
      </c>
      <c r="M390" s="250">
        <f t="shared" si="24"/>
        <v>0</v>
      </c>
      <c r="N390" s="205" t="str">
        <f>IF(OPER!A384=0,"",OPER!A384)</f>
        <v/>
      </c>
      <c r="O390" s="73" t="str">
        <f>IF(OPER!AJ2240=0,"",OPER!AJ2240)</f>
        <v/>
      </c>
      <c r="P390" s="264" t="str">
        <f>IF(OPER!AH384="EJECUTADO","SI",IF(OPER!AH384="NO EJECUTADO","NO",""))</f>
        <v/>
      </c>
      <c r="Q390" s="264" t="str">
        <f>IF(OPER!AN384="EJECUTADO","SI",IF(OPER!AN384="NO EJECUTADO","NO",""))</f>
        <v/>
      </c>
      <c r="R390" s="221" t="str">
        <f>IFERROR(VLOOKUP(OPER!Z384,OPER!$AU$490:$AV$577,2,0),"NO ASIGNADO")</f>
        <v>NO ASIGNADO</v>
      </c>
      <c r="S390" s="6">
        <f>+OPER!AG384</f>
        <v>0</v>
      </c>
      <c r="T390" s="268" t="str">
        <f>IF($E390=$E389,IF(U389=".",IF(MAX($Q390:Q390,0)=OPER!$AA485,".",IF(OPER!$AB485&lt;=HOUR(U$7),MAX($Q390:Q390,0)+1,".")),","),IF(MAX($Q390:Q390,0)=OPER!$AA485,".",IF(OPER!$AB485&lt;=HOUR(U$7),MAX($Q390:Q390,0)+1,".")))</f>
        <v>,</v>
      </c>
      <c r="U390" s="269" t="str">
        <f>IF($E390=$E389,IF(V389=".",IF(MAX($Q390:T390,0)=OPER!$AA485,".",IF(OPER!$AB485&lt;=HOUR(V$7),MAX($Q390:T390,0)+1,".")),","),IF(MAX($Q390:T390,0)=OPER!$AA485,".",IF(OPER!$AB485&lt;=HOUR(V$7),MAX($Q390:T390,0)+1,".")))</f>
        <v>,</v>
      </c>
      <c r="V390" s="269" t="str">
        <f>IF($E390=$E389,IF(W389=".",IF(MAX($Q390:U390,0)=OPER!$AA485,".",IF(OPER!$AB485&lt;=HOUR(W$7),MAX($Q390:U390,0)+1,".")),","),IF(MAX($Q390:U390,0)=OPER!$AA485,".",IF(OPER!$AB485&lt;=HOUR(W$7),MAX($Q390:U390,0)+1,".")))</f>
        <v>,</v>
      </c>
      <c r="W390" s="269" t="str">
        <f>IF($E390=$E389,IF(X389=".",IF(MAX($Q390:V390,0)=OPER!$AA485,".",IF(OPER!$AB485&lt;=HOUR(X$7),MAX($Q390:V390,0)+1,".")),","),IF(MAX($Q390:V390,0)=OPER!$AA485,".",IF(OPER!$AB485&lt;=HOUR(X$7),MAX($Q390:V390,0)+1,".")))</f>
        <v>,</v>
      </c>
      <c r="X390" s="270" t="str">
        <f>IF($E390=$E389,IF(Y389=".",IF(MAX($Q390:W390,0)=OPER!$AA485,".",IF(OPER!$AB485&lt;=HOUR(Y$7),MAX($Q390:W390,0)+1,".")),","),IF(MAX($Q390:W390,0)=OPER!$AA485,".",IF(OPER!$AB485&lt;=HOUR(Y$7),MAX($Q390:W390,0)+1,".")))</f>
        <v>,</v>
      </c>
      <c r="Y390" s="271" t="str">
        <f>IF($E390=$E389,IF(Z389=".",IF(MAX($Q390:X390,0)=OPER!$AA485,".",IF(OPER!$AB485&lt;=HOUR(Z$7),MAX($Q390:X390,0)+1,".")),","),IF(MAX($Q390:X390,0)=OPER!$AA485,".",IF(OPER!$AB485&lt;=HOUR(Z$7),MAX($Q390:X390,0)+1,".")))</f>
        <v>,</v>
      </c>
      <c r="Z390" s="269" t="str">
        <f>IF($E390=$E389,IF(AA389=".",IF(MAX($Q390:Y390,0)=OPER!$AA485,".",IF(OPER!$AB485&lt;=HOUR(AA$7),MAX($Q390:Y390,0)+1,".")),","),IF(MAX($Q390:Y390,0)=OPER!$AA485,".",IF(OPER!$AB485&lt;=HOUR(AA$7),MAX($Q390:Y390,0)+1,".")))</f>
        <v>,</v>
      </c>
      <c r="AA390" s="269" t="str">
        <f>IF($E390=$E389,IF(AB389=".",IF(MAX($Q390:Z390,0)=OPER!$AA485,".",IF(OPER!$AB485&lt;=HOUR(AB$7),MAX($Q390:Z390,0)+1,".")),","),IF(MAX($Q390:Z390,0)=OPER!$AA485,".",IF(OPER!$AB485&lt;=HOUR(AB$7),MAX($Q390:Z390,0)+1,".")))</f>
        <v>,</v>
      </c>
      <c r="AB390" s="270" t="str">
        <f>IF($E390=$E389,IF(AC389=".",IF(MAX($Q390:AA390,0)=OPER!$AA485,".",IF(OPER!$AB485&lt;=HOUR(AC$7),MAX($Q390:AA390,0)+1,".")),","),IF(MAX($Q390:AA390,0)=OPER!$AA485,".",IF(OPER!$AB485&lt;=HOUR(AC$7),MAX($Q390:AA390,0)+1,".")))</f>
        <v>,</v>
      </c>
      <c r="AC390" s="271" t="str">
        <f>IF($E390=$E389,IF(AD389=".",IF(MAX($Q390:AB390,0)=OPER!$AA485,".",IF(OPER!$AB485&lt;=HOUR(AD$7),MAX($Q390:AB390,0)+1,".")),","),IF(MAX($Q390:AB390,0)=OPER!$AA485,".",IF(OPER!$AB485&lt;=HOUR(AD$7),MAX($Q390:AB390,0)+1,".")))</f>
        <v>,</v>
      </c>
      <c r="AD390" s="269" t="str">
        <f>IF($E390=$E389,IF(AE389=".",IF(MAX($Q390:AC390,0)=OPER!$AA485,".",IF(OPER!$AB485&lt;=HOUR(AE$7),MAX($Q390:AC390,0)+1,".")),","),IF(MAX($Q390:AC390,0)=OPER!$AA485,".",IF(OPER!$AB485&lt;=HOUR(AE$7),MAX($Q390:AC390,0)+1,".")))</f>
        <v>,</v>
      </c>
      <c r="AE390" s="269" t="str">
        <f>IF($E390=$E389,IF(AF389=".",IF(MAX($Q390:AD390,0)=OPER!$AA485,".",IF(OPER!$AB485&lt;=HOUR(AF$7),MAX($Q390:AD390,0)+1,".")),","),IF(MAX($Q390:AD390,0)=OPER!$AA485,".",IF(OPER!$AB485&lt;=HOUR(AF$7),MAX($Q390:AD390,0)+1,".")))</f>
        <v>,</v>
      </c>
      <c r="AF390" s="270" t="str">
        <f>IF($E390=$E389,IF(AG389=".",IF(MAX($Q390:AE390,0)=OPER!$AA485,".",IF(OPER!$AB485&lt;=HOUR(AG$7),MAX($Q390:AE390,0)+1,".")),","),IF(MAX($Q390:AE390,0)=OPER!$AA485,".",IF(OPER!$AB485&lt;=HOUR(AG$7),MAX($Q390:AE390,0)+1,".")))</f>
        <v>,</v>
      </c>
      <c r="AG390" s="271" t="str">
        <f>IF($E390=$E389,IF(AH389=".",IF(MAX($Q390:AF390,0)=OPER!$AA485,".",IF(OPER!$AB485&lt;=HOUR(AH$7),MAX($Q390:AF390,0)+1,".")),","),IF(MAX($Q390:AF390,0)=OPER!$AA485,".",IF(OPER!$AB485&lt;=HOUR(AH$7),MAX($Q390:AF390,0)+1,".")))</f>
        <v>,</v>
      </c>
      <c r="AH390" s="269" t="str">
        <f>IF($E390=$E389,IF(AI389=".",IF(MAX($Q390:AG390,0)=OPER!$AA485,".",IF(OPER!$AB485&lt;=HOUR(AI$7),MAX($Q390:AG390,0)+1,".")),","),IF(MAX($Q390:AG390,0)=OPER!$AA485,".",IF(OPER!$AB485&lt;=HOUR(AI$7),MAX($Q390:AG390,0)+1,".")))</f>
        <v>,</v>
      </c>
      <c r="AI390" s="269" t="str">
        <f>IF($E390=$E389,IF(AJ389=".",IF(MAX($Q390:AH390,0)=OPER!$AA485,".",IF(OPER!$AB485&lt;=HOUR(AJ$7),MAX($Q390:AH390,0)+1,".")),","),IF(MAX($Q390:AH390,0)=OPER!$AA485,".",IF(OPER!$AB485&lt;=HOUR(AJ$7),MAX($Q390:AH390,0)+1,".")))</f>
        <v>,</v>
      </c>
      <c r="AJ390" s="270" t="str">
        <f>IF($E390=$E389,IF(AK389=".",IF(MAX($Q390:AI390,0)=OPER!$AA485,".",IF(OPER!$AB485&lt;=HOUR(AK$7),MAX($Q390:AI390,0)+1,".")),","),IF(MAX($Q390:AI390,0)=OPER!$AA485,".",IF(OPER!$AB485&lt;=HOUR(AK$7),MAX($Q390:AI390,0)+1,".")))</f>
        <v>,</v>
      </c>
      <c r="AK390" s="271" t="str">
        <f>IF($E390=$E389,IF(AL389=".",IF(MAX($Q390:AJ390,0)=OPER!$AA485,".",IF(OPER!$AB485&lt;=HOUR(AL$7),MAX($Q390:AJ390,0)+1,".")),","),IF(MAX($Q390:AJ390,0)=OPER!$AA485,".",IF(OPER!$AB485&lt;=HOUR(AL$7),MAX($Q390:AJ390,0)+1,".")))</f>
        <v>,</v>
      </c>
      <c r="AL390" s="269" t="str">
        <f>IF($E390=$E389,IF(AM389=".",IF(MAX($Q390:AK390,0)=OPER!$AA485,".",IF(OPER!$AB485&lt;=HOUR(AM$7),MAX($Q390:AK390,0)+1,".")),","),IF(MAX($Q390:AK390,0)=OPER!$AA485,".",IF(OPER!$AB485&lt;=HOUR(AM$7),MAX($Q390:AK390,0)+1,".")))</f>
        <v>,</v>
      </c>
      <c r="AM390" s="269" t="str">
        <f>IF($E390=$E389,IF(AN389=".",IF(MAX($Q390:AL390,0)=OPER!$AA485,".",IF(OPER!$AB485&lt;=HOUR(AN$7),MAX($Q390:AL390,0)+1,".")),","),IF(MAX($Q390:AL390,0)=OPER!$AA485,".",IF(OPER!$AB485&lt;=HOUR(AN$7),MAX($Q390:AL390,0)+1,".")))</f>
        <v>,</v>
      </c>
      <c r="AN390" s="270" t="str">
        <f>IF($E390=$E389,IF(AO389=".",IF(MAX($Q390:AM390,0)=OPER!$AA485,".",IF(OPER!$AB485&lt;=HOUR(AO$7),MAX($Q390:AM390,0)+1,".")),","),IF(MAX($Q390:AM390,0)=OPER!$AA485,".",IF(OPER!$AB485&lt;=HOUR(AO$7),MAX($Q390:AM390,0)+1,".")))</f>
        <v>,</v>
      </c>
      <c r="AO390" s="271" t="str">
        <f>IF($E390=$E389,IF(AP389=".",IF(MAX($Q390:AN390,0)=OPER!$AA485,".",IF(OPER!$AB485&lt;=HOUR(AP$7),MAX($Q390:AN390,0)+1,".")),","),IF(MAX($Q390:AN390,0)=OPER!$AA485,".",IF(OPER!$AB485&lt;=HOUR(AP$7),MAX($Q390:AN390,0)+1,".")))</f>
        <v>,</v>
      </c>
      <c r="AP390" s="269" t="str">
        <f>IF($E390=$E389,IF(AQ389=".",IF(MAX($Q390:AO390,0)=OPER!$AA485,".",IF(OPER!$AB485&lt;=HOUR(AQ$7),MAX($Q390:AO390,0)+1,".")),","),IF(MAX($Q390:AO390,0)=OPER!$AA485,".",IF(OPER!$AB485&lt;=HOUR(AQ$7),MAX($Q390:AO390,0)+1,".")))</f>
        <v>,</v>
      </c>
      <c r="AQ390" s="269" t="str">
        <f>IF($E390=$E389,IF(AR389=".",IF(MAX($Q390:AP390,0)=OPER!$AA485,".",IF(OPER!$AB485&lt;=HOUR(AR$7),MAX($Q390:AP390,0)+1,".")),","),IF(MAX($Q390:AP390,0)=OPER!$AA485,".",IF(OPER!$AB485&lt;=HOUR(AR$7),MAX($Q390:AP390,0)+1,".")))</f>
        <v>,</v>
      </c>
      <c r="AR390" s="270" t="str">
        <f>IF($E390=$E389,IF(AS389=".",IF(MAX($Q390:AQ390,0)=OPER!$AA485,".",IF(OPER!$AB485&lt;=HOUR(AS$7),MAX($Q390:AQ390,0)+1,".")),","),IF(MAX($Q390:AQ390,0)=OPER!$AA485,".",IF(OPER!$AB485&lt;=HOUR(AS$7),MAX($Q390:AQ390,0)+1,".")))</f>
        <v>,</v>
      </c>
      <c r="AS390" s="271" t="str">
        <f>IF($E390=$E389,IF(AT389=".",IF(MAX($Q390:AR390,0)=OPER!$AA485,".",IF(OPER!$AB485&lt;=HOUR(AT$7),MAX($Q390:AR390,0)+1,".")),","),IF(MAX($Q390:AR390,0)=OPER!$AA485,".",IF(OPER!$AB485&lt;=HOUR(AT$7),MAX($Q390:AR390,0)+1,".")))</f>
        <v>,</v>
      </c>
      <c r="AT390" s="269" t="str">
        <f>IF($E390=$E389,IF(AU389=".",IF(MAX($Q390:AS390,0)=OPER!$AA485,".",IF(OPER!$AB485&lt;=HOUR(AU$7),MAX($Q390:AS390,0)+1,".")),","),IF(MAX($Q390:AS390,0)=OPER!$AA485,".",IF(OPER!$AB485&lt;=HOUR(AU$7),MAX($Q390:AS390,0)+1,".")))</f>
        <v>,</v>
      </c>
      <c r="AU390" s="269" t="str">
        <f>IF($E390=$E389,IF(AV389=".",IF(MAX($Q390:AT390,0)=OPER!$AA485,".",IF(OPER!$AB485&lt;=HOUR(AV$7),MAX($Q390:AT390,0)+1,".")),","),IF(MAX($Q390:AT390,0)=OPER!$AA485,".",IF(OPER!$AB485&lt;=HOUR(AV$7),MAX($Q390:AT390,0)+1,".")))</f>
        <v>,</v>
      </c>
      <c r="AV390" s="270" t="str">
        <f>IF($E390=$E389,IF(AW389=".",IF(MAX($Q390:AU390,0)=OPER!$AA485,".",IF(OPER!$AB485&lt;=HOUR(AW$7),MAX($Q390:AU390,0)+1,".")),","),IF(MAX($Q390:AU390,0)=OPER!$AA485,".",IF(OPER!$AB485&lt;=HOUR(AW$7),MAX($Q390:AU390,0)+1,".")))</f>
        <v>,</v>
      </c>
      <c r="AW390" s="271" t="str">
        <f>IF($E390=$E389,IF(AX389=".",IF(MAX($Q390:AV390,0)=OPER!$AA485,".",IF(OPER!$AB485&lt;=HOUR(AX$7),MAX($Q390:AV390,0)+1,".")),","),IF(MAX($Q390:AV390,0)=OPER!$AA485,".",IF(OPER!$AB485&lt;=HOUR(AX$7),MAX($Q390:AV390,0)+1,".")))</f>
        <v>,</v>
      </c>
      <c r="AX390" s="269" t="str">
        <f>IF($E390=$E389,IF(AY389=".",IF(MAX($Q390:AW390,0)=OPER!$AA485,".",IF(OPER!$AB485&lt;=HOUR(AY$7),MAX($Q390:AW390,0)+1,".")),","),IF(MAX($Q390:AW390,0)=OPER!$AA485,".",IF(OPER!$AB485&lt;=HOUR(AY$7),MAX($Q390:AW390,0)+1,".")))</f>
        <v>,</v>
      </c>
      <c r="AY390" s="269" t="str">
        <f>IF($E390=$E389,IF(AZ389=".",IF(MAX($Q390:AX390,0)=OPER!$AA485,".",IF(OPER!$AB485&lt;=HOUR(AZ$7),MAX($Q390:AX390,0)+1,".")),","),IF(MAX($Q390:AX390,0)=OPER!$AA485,".",IF(OPER!$AB485&lt;=HOUR(AZ$7),MAX($Q390:AX390,0)+1,".")))</f>
        <v>,</v>
      </c>
      <c r="AZ390" s="270" t="str">
        <f>IF($E390=$E389,IF(BA389=".",IF(MAX($Q390:AY390,0)=OPER!$AA485,".",IF(OPER!$AB485&lt;=HOUR(BA$7),MAX($Q390:AY390,0)+1,".")),","),IF(MAX($Q390:AY390,0)=OPER!$AA485,".",IF(OPER!$AB485&lt;=HOUR(BA$7),MAX($Q390:AY390,0)+1,".")))</f>
        <v>,</v>
      </c>
      <c r="BA390" s="30">
        <f>+OPER!AK384</f>
        <v>0</v>
      </c>
    </row>
    <row r="391" spans="1:53" ht="59.8" x14ac:dyDescent="0.2">
      <c r="A391" s="282" t="str">
        <f>IF(OPER!AF385=0,"",OPER!AF385)</f>
        <v/>
      </c>
      <c r="B391" s="109" t="str">
        <f>IF(OPER!V385=0,"",OPER!V385)</f>
        <v/>
      </c>
      <c r="C391" s="71" t="str">
        <f>IF(OPER!U385 = 0,"", OPER!U385)</f>
        <v/>
      </c>
      <c r="D391" s="30" t="str">
        <f t="shared" si="22"/>
        <v/>
      </c>
      <c r="E391" s="262" t="str">
        <f>IF(OPER!X385 = 0,"",OPER!X385)</f>
        <v/>
      </c>
      <c r="F391" s="262" t="str">
        <f>IF(OPER!I385 = 0,"",OPER!I385)</f>
        <v/>
      </c>
      <c r="G391" s="263" t="str">
        <f>IF(OPER!C385=0,"",OPER!C385)</f>
        <v/>
      </c>
      <c r="H391" s="30" t="str">
        <f>IF(OPER!R385 = 0,"",OPER!R385)</f>
        <v/>
      </c>
      <c r="I391" s="30" t="str">
        <f>IF(OPER!F385=0,"", OPER!F385)</f>
        <v/>
      </c>
      <c r="J391" s="108" t="str">
        <f>IF(OPER!G385=0,"",OPER!G385)</f>
        <v/>
      </c>
      <c r="K391" s="250">
        <f>+OPER!R385</f>
        <v>0</v>
      </c>
      <c r="L391" s="262">
        <f t="shared" si="23"/>
        <v>0</v>
      </c>
      <c r="M391" s="250">
        <f t="shared" si="24"/>
        <v>0</v>
      </c>
      <c r="N391" s="205" t="str">
        <f>IF(OPER!A385=0,"",OPER!A385)</f>
        <v/>
      </c>
      <c r="O391" s="73" t="str">
        <f>IF(OPER!AJ2241=0,"",OPER!AJ2241)</f>
        <v/>
      </c>
      <c r="P391" s="264" t="str">
        <f>IF(OPER!AH385="EJECUTADO","SI",IF(OPER!AH385="NO EJECUTADO","NO",""))</f>
        <v/>
      </c>
      <c r="Q391" s="264" t="str">
        <f>IF(OPER!AN385="EJECUTADO","SI",IF(OPER!AN385="NO EJECUTADO","NO",""))</f>
        <v/>
      </c>
      <c r="R391" s="221" t="str">
        <f>IFERROR(VLOOKUP(OPER!Z385,OPER!$AU$490:$AV$577,2,0),"NO ASIGNADO")</f>
        <v>NO ASIGNADO</v>
      </c>
      <c r="S391" s="6">
        <f>+OPER!AG385</f>
        <v>0</v>
      </c>
      <c r="T391" s="268" t="str">
        <f>IF($E391=$E390,IF(U390=".",IF(MAX($Q391:Q391,0)=OPER!$AA486,".",IF(OPER!$AB486&lt;=HOUR(U$7),MAX($Q391:Q391,0)+1,".")),","),IF(MAX($Q391:Q391,0)=OPER!$AA486,".",IF(OPER!$AB486&lt;=HOUR(U$7),MAX($Q391:Q391,0)+1,".")))</f>
        <v>,</v>
      </c>
      <c r="U391" s="269" t="str">
        <f>IF($E391=$E390,IF(V390=".",IF(MAX($Q391:T391,0)=OPER!$AA486,".",IF(OPER!$AB486&lt;=HOUR(V$7),MAX($Q391:T391,0)+1,".")),","),IF(MAX($Q391:T391,0)=OPER!$AA486,".",IF(OPER!$AB486&lt;=HOUR(V$7),MAX($Q391:T391,0)+1,".")))</f>
        <v>,</v>
      </c>
      <c r="V391" s="269" t="str">
        <f>IF($E391=$E390,IF(W390=".",IF(MAX($Q391:U391,0)=OPER!$AA486,".",IF(OPER!$AB486&lt;=HOUR(W$7),MAX($Q391:U391,0)+1,".")),","),IF(MAX($Q391:U391,0)=OPER!$AA486,".",IF(OPER!$AB486&lt;=HOUR(W$7),MAX($Q391:U391,0)+1,".")))</f>
        <v>,</v>
      </c>
      <c r="W391" s="269" t="str">
        <f>IF($E391=$E390,IF(X390=".",IF(MAX($Q391:V391,0)=OPER!$AA486,".",IF(OPER!$AB486&lt;=HOUR(X$7),MAX($Q391:V391,0)+1,".")),","),IF(MAX($Q391:V391,0)=OPER!$AA486,".",IF(OPER!$AB486&lt;=HOUR(X$7),MAX($Q391:V391,0)+1,".")))</f>
        <v>,</v>
      </c>
      <c r="X391" s="270" t="str">
        <f>IF($E391=$E390,IF(Y390=".",IF(MAX($Q391:W391,0)=OPER!$AA486,".",IF(OPER!$AB486&lt;=HOUR(Y$7),MAX($Q391:W391,0)+1,".")),","),IF(MAX($Q391:W391,0)=OPER!$AA486,".",IF(OPER!$AB486&lt;=HOUR(Y$7),MAX($Q391:W391,0)+1,".")))</f>
        <v>,</v>
      </c>
      <c r="Y391" s="271" t="str">
        <f>IF($E391=$E390,IF(Z390=".",IF(MAX($Q391:X391,0)=OPER!$AA486,".",IF(OPER!$AB486&lt;=HOUR(Z$7),MAX($Q391:X391,0)+1,".")),","),IF(MAX($Q391:X391,0)=OPER!$AA486,".",IF(OPER!$AB486&lt;=HOUR(Z$7),MAX($Q391:X391,0)+1,".")))</f>
        <v>,</v>
      </c>
      <c r="Z391" s="269" t="str">
        <f>IF($E391=$E390,IF(AA390=".",IF(MAX($Q391:Y391,0)=OPER!$AA486,".",IF(OPER!$AB486&lt;=HOUR(AA$7),MAX($Q391:Y391,0)+1,".")),","),IF(MAX($Q391:Y391,0)=OPER!$AA486,".",IF(OPER!$AB486&lt;=HOUR(AA$7),MAX($Q391:Y391,0)+1,".")))</f>
        <v>,</v>
      </c>
      <c r="AA391" s="269" t="str">
        <f>IF($E391=$E390,IF(AB390=".",IF(MAX($Q391:Z391,0)=OPER!$AA486,".",IF(OPER!$AB486&lt;=HOUR(AB$7),MAX($Q391:Z391,0)+1,".")),","),IF(MAX($Q391:Z391,0)=OPER!$AA486,".",IF(OPER!$AB486&lt;=HOUR(AB$7),MAX($Q391:Z391,0)+1,".")))</f>
        <v>,</v>
      </c>
      <c r="AB391" s="270" t="str">
        <f>IF($E391=$E390,IF(AC390=".",IF(MAX($Q391:AA391,0)=OPER!$AA486,".",IF(OPER!$AB486&lt;=HOUR(AC$7),MAX($Q391:AA391,0)+1,".")),","),IF(MAX($Q391:AA391,0)=OPER!$AA486,".",IF(OPER!$AB486&lt;=HOUR(AC$7),MAX($Q391:AA391,0)+1,".")))</f>
        <v>,</v>
      </c>
      <c r="AC391" s="271" t="str">
        <f>IF($E391=$E390,IF(AD390=".",IF(MAX($Q391:AB391,0)=OPER!$AA486,".",IF(OPER!$AB486&lt;=HOUR(AD$7),MAX($Q391:AB391,0)+1,".")),","),IF(MAX($Q391:AB391,0)=OPER!$AA486,".",IF(OPER!$AB486&lt;=HOUR(AD$7),MAX($Q391:AB391,0)+1,".")))</f>
        <v>,</v>
      </c>
      <c r="AD391" s="269" t="str">
        <f>IF($E391=$E390,IF(AE390=".",IF(MAX($Q391:AC391,0)=OPER!$AA486,".",IF(OPER!$AB486&lt;=HOUR(AE$7),MAX($Q391:AC391,0)+1,".")),","),IF(MAX($Q391:AC391,0)=OPER!$AA486,".",IF(OPER!$AB486&lt;=HOUR(AE$7),MAX($Q391:AC391,0)+1,".")))</f>
        <v>,</v>
      </c>
      <c r="AE391" s="269" t="str">
        <f>IF($E391=$E390,IF(AF390=".",IF(MAX($Q391:AD391,0)=OPER!$AA486,".",IF(OPER!$AB486&lt;=HOUR(AF$7),MAX($Q391:AD391,0)+1,".")),","),IF(MAX($Q391:AD391,0)=OPER!$AA486,".",IF(OPER!$AB486&lt;=HOUR(AF$7),MAX($Q391:AD391,0)+1,".")))</f>
        <v>,</v>
      </c>
      <c r="AF391" s="270" t="str">
        <f>IF($E391=$E390,IF(AG390=".",IF(MAX($Q391:AE391,0)=OPER!$AA486,".",IF(OPER!$AB486&lt;=HOUR(AG$7),MAX($Q391:AE391,0)+1,".")),","),IF(MAX($Q391:AE391,0)=OPER!$AA486,".",IF(OPER!$AB486&lt;=HOUR(AG$7),MAX($Q391:AE391,0)+1,".")))</f>
        <v>,</v>
      </c>
      <c r="AG391" s="271" t="str">
        <f>IF($E391=$E390,IF(AH390=".",IF(MAX($Q391:AF391,0)=OPER!$AA486,".",IF(OPER!$AB486&lt;=HOUR(AH$7),MAX($Q391:AF391,0)+1,".")),","),IF(MAX($Q391:AF391,0)=OPER!$AA486,".",IF(OPER!$AB486&lt;=HOUR(AH$7),MAX($Q391:AF391,0)+1,".")))</f>
        <v>,</v>
      </c>
      <c r="AH391" s="269" t="str">
        <f>IF($E391=$E390,IF(AI390=".",IF(MAX($Q391:AG391,0)=OPER!$AA486,".",IF(OPER!$AB486&lt;=HOUR(AI$7),MAX($Q391:AG391,0)+1,".")),","),IF(MAX($Q391:AG391,0)=OPER!$AA486,".",IF(OPER!$AB486&lt;=HOUR(AI$7),MAX($Q391:AG391,0)+1,".")))</f>
        <v>,</v>
      </c>
      <c r="AI391" s="269" t="str">
        <f>IF($E391=$E390,IF(AJ390=".",IF(MAX($Q391:AH391,0)=OPER!$AA486,".",IF(OPER!$AB486&lt;=HOUR(AJ$7),MAX($Q391:AH391,0)+1,".")),","),IF(MAX($Q391:AH391,0)=OPER!$AA486,".",IF(OPER!$AB486&lt;=HOUR(AJ$7),MAX($Q391:AH391,0)+1,".")))</f>
        <v>,</v>
      </c>
      <c r="AJ391" s="270" t="str">
        <f>IF($E391=$E390,IF(AK390=".",IF(MAX($Q391:AI391,0)=OPER!$AA486,".",IF(OPER!$AB486&lt;=HOUR(AK$7),MAX($Q391:AI391,0)+1,".")),","),IF(MAX($Q391:AI391,0)=OPER!$AA486,".",IF(OPER!$AB486&lt;=HOUR(AK$7),MAX($Q391:AI391,0)+1,".")))</f>
        <v>,</v>
      </c>
      <c r="AK391" s="271" t="str">
        <f>IF($E391=$E390,IF(AL390=".",IF(MAX($Q391:AJ391,0)=OPER!$AA486,".",IF(OPER!$AB486&lt;=HOUR(AL$7),MAX($Q391:AJ391,0)+1,".")),","),IF(MAX($Q391:AJ391,0)=OPER!$AA486,".",IF(OPER!$AB486&lt;=HOUR(AL$7),MAX($Q391:AJ391,0)+1,".")))</f>
        <v>,</v>
      </c>
      <c r="AL391" s="269" t="str">
        <f>IF($E391=$E390,IF(AM390=".",IF(MAX($Q391:AK391,0)=OPER!$AA486,".",IF(OPER!$AB486&lt;=HOUR(AM$7),MAX($Q391:AK391,0)+1,".")),","),IF(MAX($Q391:AK391,0)=OPER!$AA486,".",IF(OPER!$AB486&lt;=HOUR(AM$7),MAX($Q391:AK391,0)+1,".")))</f>
        <v>,</v>
      </c>
      <c r="AM391" s="269" t="str">
        <f>IF($E391=$E390,IF(AN390=".",IF(MAX($Q391:AL391,0)=OPER!$AA486,".",IF(OPER!$AB486&lt;=HOUR(AN$7),MAX($Q391:AL391,0)+1,".")),","),IF(MAX($Q391:AL391,0)=OPER!$AA486,".",IF(OPER!$AB486&lt;=HOUR(AN$7),MAX($Q391:AL391,0)+1,".")))</f>
        <v>,</v>
      </c>
      <c r="AN391" s="270" t="str">
        <f>IF($E391=$E390,IF(AO390=".",IF(MAX($Q391:AM391,0)=OPER!$AA486,".",IF(OPER!$AB486&lt;=HOUR(AO$7),MAX($Q391:AM391,0)+1,".")),","),IF(MAX($Q391:AM391,0)=OPER!$AA486,".",IF(OPER!$AB486&lt;=HOUR(AO$7),MAX($Q391:AM391,0)+1,".")))</f>
        <v>,</v>
      </c>
      <c r="AO391" s="271" t="str">
        <f>IF($E391=$E390,IF(AP390=".",IF(MAX($Q391:AN391,0)=OPER!$AA486,".",IF(OPER!$AB486&lt;=HOUR(AP$7),MAX($Q391:AN391,0)+1,".")),","),IF(MAX($Q391:AN391,0)=OPER!$AA486,".",IF(OPER!$AB486&lt;=HOUR(AP$7),MAX($Q391:AN391,0)+1,".")))</f>
        <v>,</v>
      </c>
      <c r="AP391" s="269" t="str">
        <f>IF($E391=$E390,IF(AQ390=".",IF(MAX($Q391:AO391,0)=OPER!$AA486,".",IF(OPER!$AB486&lt;=HOUR(AQ$7),MAX($Q391:AO391,0)+1,".")),","),IF(MAX($Q391:AO391,0)=OPER!$AA486,".",IF(OPER!$AB486&lt;=HOUR(AQ$7),MAX($Q391:AO391,0)+1,".")))</f>
        <v>,</v>
      </c>
      <c r="AQ391" s="269" t="str">
        <f>IF($E391=$E390,IF(AR390=".",IF(MAX($Q391:AP391,0)=OPER!$AA486,".",IF(OPER!$AB486&lt;=HOUR(AR$7),MAX($Q391:AP391,0)+1,".")),","),IF(MAX($Q391:AP391,0)=OPER!$AA486,".",IF(OPER!$AB486&lt;=HOUR(AR$7),MAX($Q391:AP391,0)+1,".")))</f>
        <v>,</v>
      </c>
      <c r="AR391" s="270" t="str">
        <f>IF($E391=$E390,IF(AS390=".",IF(MAX($Q391:AQ391,0)=OPER!$AA486,".",IF(OPER!$AB486&lt;=HOUR(AS$7),MAX($Q391:AQ391,0)+1,".")),","),IF(MAX($Q391:AQ391,0)=OPER!$AA486,".",IF(OPER!$AB486&lt;=HOUR(AS$7),MAX($Q391:AQ391,0)+1,".")))</f>
        <v>,</v>
      </c>
      <c r="AS391" s="271" t="str">
        <f>IF($E391=$E390,IF(AT390=".",IF(MAX($Q391:AR391,0)=OPER!$AA486,".",IF(OPER!$AB486&lt;=HOUR(AT$7),MAX($Q391:AR391,0)+1,".")),","),IF(MAX($Q391:AR391,0)=OPER!$AA486,".",IF(OPER!$AB486&lt;=HOUR(AT$7),MAX($Q391:AR391,0)+1,".")))</f>
        <v>,</v>
      </c>
      <c r="AT391" s="269" t="str">
        <f>IF($E391=$E390,IF(AU390=".",IF(MAX($Q391:AS391,0)=OPER!$AA486,".",IF(OPER!$AB486&lt;=HOUR(AU$7),MAX($Q391:AS391,0)+1,".")),","),IF(MAX($Q391:AS391,0)=OPER!$AA486,".",IF(OPER!$AB486&lt;=HOUR(AU$7),MAX($Q391:AS391,0)+1,".")))</f>
        <v>,</v>
      </c>
      <c r="AU391" s="269" t="str">
        <f>IF($E391=$E390,IF(AV390=".",IF(MAX($Q391:AT391,0)=OPER!$AA486,".",IF(OPER!$AB486&lt;=HOUR(AV$7),MAX($Q391:AT391,0)+1,".")),","),IF(MAX($Q391:AT391,0)=OPER!$AA486,".",IF(OPER!$AB486&lt;=HOUR(AV$7),MAX($Q391:AT391,0)+1,".")))</f>
        <v>,</v>
      </c>
      <c r="AV391" s="270" t="str">
        <f>IF($E391=$E390,IF(AW390=".",IF(MAX($Q391:AU391,0)=OPER!$AA486,".",IF(OPER!$AB486&lt;=HOUR(AW$7),MAX($Q391:AU391,0)+1,".")),","),IF(MAX($Q391:AU391,0)=OPER!$AA486,".",IF(OPER!$AB486&lt;=HOUR(AW$7),MAX($Q391:AU391,0)+1,".")))</f>
        <v>,</v>
      </c>
      <c r="AW391" s="271" t="str">
        <f>IF($E391=$E390,IF(AX390=".",IF(MAX($Q391:AV391,0)=OPER!$AA486,".",IF(OPER!$AB486&lt;=HOUR(AX$7),MAX($Q391:AV391,0)+1,".")),","),IF(MAX($Q391:AV391,0)=OPER!$AA486,".",IF(OPER!$AB486&lt;=HOUR(AX$7),MAX($Q391:AV391,0)+1,".")))</f>
        <v>,</v>
      </c>
      <c r="AX391" s="269" t="str">
        <f>IF($E391=$E390,IF(AY390=".",IF(MAX($Q391:AW391,0)=OPER!$AA486,".",IF(OPER!$AB486&lt;=HOUR(AY$7),MAX($Q391:AW391,0)+1,".")),","),IF(MAX($Q391:AW391,0)=OPER!$AA486,".",IF(OPER!$AB486&lt;=HOUR(AY$7),MAX($Q391:AW391,0)+1,".")))</f>
        <v>,</v>
      </c>
      <c r="AY391" s="269" t="str">
        <f>IF($E391=$E390,IF(AZ390=".",IF(MAX($Q391:AX391,0)=OPER!$AA486,".",IF(OPER!$AB486&lt;=HOUR(AZ$7),MAX($Q391:AX391,0)+1,".")),","),IF(MAX($Q391:AX391,0)=OPER!$AA486,".",IF(OPER!$AB486&lt;=HOUR(AZ$7),MAX($Q391:AX391,0)+1,".")))</f>
        <v>,</v>
      </c>
      <c r="AZ391" s="270" t="str">
        <f>IF($E391=$E390,IF(BA390=".",IF(MAX($Q391:AY391,0)=OPER!$AA486,".",IF(OPER!$AB486&lt;=HOUR(BA$7),MAX($Q391:AY391,0)+1,".")),","),IF(MAX($Q391:AY391,0)=OPER!$AA486,".",IF(OPER!$AB486&lt;=HOUR(BA$7),MAX($Q391:AY391,0)+1,".")))</f>
        <v>,</v>
      </c>
      <c r="BA391" s="30">
        <f>+OPER!AK385</f>
        <v>0</v>
      </c>
    </row>
    <row r="392" spans="1:53" ht="59.8" x14ac:dyDescent="0.2">
      <c r="A392" s="282" t="str">
        <f>IF(OPER!AF386=0,"",OPER!AF386)</f>
        <v/>
      </c>
      <c r="B392" s="109" t="str">
        <f>IF(OPER!V386=0,"",OPER!V386)</f>
        <v/>
      </c>
      <c r="C392" s="71" t="str">
        <f>IF(OPER!U386 = 0,"", OPER!U386)</f>
        <v/>
      </c>
      <c r="D392" s="30" t="str">
        <f t="shared" si="22"/>
        <v/>
      </c>
      <c r="E392" s="262" t="str">
        <f>IF(OPER!X386 = 0,"",OPER!X386)</f>
        <v/>
      </c>
      <c r="F392" s="262" t="str">
        <f>IF(OPER!I386 = 0,"",OPER!I386)</f>
        <v/>
      </c>
      <c r="G392" s="263" t="str">
        <f>IF(OPER!C386=0,"",OPER!C386)</f>
        <v/>
      </c>
      <c r="H392" s="30" t="str">
        <f>IF(OPER!R386 = 0,"",OPER!R386)</f>
        <v/>
      </c>
      <c r="I392" s="30" t="str">
        <f>IF(OPER!F386=0,"", OPER!F386)</f>
        <v/>
      </c>
      <c r="J392" s="108" t="str">
        <f>IF(OPER!G386=0,"",OPER!G386)</f>
        <v/>
      </c>
      <c r="K392" s="250">
        <f>+OPER!R386</f>
        <v>0</v>
      </c>
      <c r="L392" s="262">
        <f t="shared" si="23"/>
        <v>0</v>
      </c>
      <c r="M392" s="250">
        <f t="shared" si="24"/>
        <v>0</v>
      </c>
      <c r="N392" s="205" t="str">
        <f>IF(OPER!A386=0,"",OPER!A386)</f>
        <v/>
      </c>
      <c r="O392" s="73" t="str">
        <f>IF(OPER!AJ2242=0,"",OPER!AJ2242)</f>
        <v/>
      </c>
      <c r="P392" s="264" t="str">
        <f>IF(OPER!AH386="EJECUTADO","SI",IF(OPER!AH386="NO EJECUTADO","NO",""))</f>
        <v/>
      </c>
      <c r="Q392" s="264" t="str">
        <f>IF(OPER!AN386="EJECUTADO","SI",IF(OPER!AN386="NO EJECUTADO","NO",""))</f>
        <v/>
      </c>
      <c r="R392" s="221" t="str">
        <f>IFERROR(VLOOKUP(OPER!Z386,OPER!$AU$490:$AV$577,2,0),"NO ASIGNADO")</f>
        <v>NO ASIGNADO</v>
      </c>
      <c r="S392" s="6">
        <f>+OPER!AG386</f>
        <v>0</v>
      </c>
      <c r="T392" s="268" t="str">
        <f>IF($E392=$E391,IF(U391=".",IF(MAX($Q392:Q392,0)=OPER!$AA487,".",IF(OPER!$AB487&lt;=HOUR(U$7),MAX($Q392:Q392,0)+1,".")),","),IF(MAX($Q392:Q392,0)=OPER!$AA487,".",IF(OPER!$AB487&lt;=HOUR(U$7),MAX($Q392:Q392,0)+1,".")))</f>
        <v>,</v>
      </c>
      <c r="U392" s="269" t="str">
        <f>IF($E392=$E391,IF(V391=".",IF(MAX($Q392:T392,0)=OPER!$AA487,".",IF(OPER!$AB487&lt;=HOUR(V$7),MAX($Q392:T392,0)+1,".")),","),IF(MAX($Q392:T392,0)=OPER!$AA487,".",IF(OPER!$AB487&lt;=HOUR(V$7),MAX($Q392:T392,0)+1,".")))</f>
        <v>,</v>
      </c>
      <c r="V392" s="269" t="str">
        <f>IF($E392=$E391,IF(W391=".",IF(MAX($Q392:U392,0)=OPER!$AA487,".",IF(OPER!$AB487&lt;=HOUR(W$7),MAX($Q392:U392,0)+1,".")),","),IF(MAX($Q392:U392,0)=OPER!$AA487,".",IF(OPER!$AB487&lt;=HOUR(W$7),MAX($Q392:U392,0)+1,".")))</f>
        <v>,</v>
      </c>
      <c r="W392" s="269" t="str">
        <f>IF($E392=$E391,IF(X391=".",IF(MAX($Q392:V392,0)=OPER!$AA487,".",IF(OPER!$AB487&lt;=HOUR(X$7),MAX($Q392:V392,0)+1,".")),","),IF(MAX($Q392:V392,0)=OPER!$AA487,".",IF(OPER!$AB487&lt;=HOUR(X$7),MAX($Q392:V392,0)+1,".")))</f>
        <v>,</v>
      </c>
      <c r="X392" s="270" t="str">
        <f>IF($E392=$E391,IF(Y391=".",IF(MAX($Q392:W392,0)=OPER!$AA487,".",IF(OPER!$AB487&lt;=HOUR(Y$7),MAX($Q392:W392,0)+1,".")),","),IF(MAX($Q392:W392,0)=OPER!$AA487,".",IF(OPER!$AB487&lt;=HOUR(Y$7),MAX($Q392:W392,0)+1,".")))</f>
        <v>,</v>
      </c>
      <c r="Y392" s="271" t="str">
        <f>IF($E392=$E391,IF(Z391=".",IF(MAX($Q392:X392,0)=OPER!$AA487,".",IF(OPER!$AB487&lt;=HOUR(Z$7),MAX($Q392:X392,0)+1,".")),","),IF(MAX($Q392:X392,0)=OPER!$AA487,".",IF(OPER!$AB487&lt;=HOUR(Z$7),MAX($Q392:X392,0)+1,".")))</f>
        <v>,</v>
      </c>
      <c r="Z392" s="269" t="str">
        <f>IF($E392=$E391,IF(AA391=".",IF(MAX($Q392:Y392,0)=OPER!$AA487,".",IF(OPER!$AB487&lt;=HOUR(AA$7),MAX($Q392:Y392,0)+1,".")),","),IF(MAX($Q392:Y392,0)=OPER!$AA487,".",IF(OPER!$AB487&lt;=HOUR(AA$7),MAX($Q392:Y392,0)+1,".")))</f>
        <v>,</v>
      </c>
      <c r="AA392" s="269" t="str">
        <f>IF($E392=$E391,IF(AB391=".",IF(MAX($Q392:Z392,0)=OPER!$AA487,".",IF(OPER!$AB487&lt;=HOUR(AB$7),MAX($Q392:Z392,0)+1,".")),","),IF(MAX($Q392:Z392,0)=OPER!$AA487,".",IF(OPER!$AB487&lt;=HOUR(AB$7),MAX($Q392:Z392,0)+1,".")))</f>
        <v>,</v>
      </c>
      <c r="AB392" s="270" t="str">
        <f>IF($E392=$E391,IF(AC391=".",IF(MAX($Q392:AA392,0)=OPER!$AA487,".",IF(OPER!$AB487&lt;=HOUR(AC$7),MAX($Q392:AA392,0)+1,".")),","),IF(MAX($Q392:AA392,0)=OPER!$AA487,".",IF(OPER!$AB487&lt;=HOUR(AC$7),MAX($Q392:AA392,0)+1,".")))</f>
        <v>,</v>
      </c>
      <c r="AC392" s="271" t="str">
        <f>IF($E392=$E391,IF(AD391=".",IF(MAX($Q392:AB392,0)=OPER!$AA487,".",IF(OPER!$AB487&lt;=HOUR(AD$7),MAX($Q392:AB392,0)+1,".")),","),IF(MAX($Q392:AB392,0)=OPER!$AA487,".",IF(OPER!$AB487&lt;=HOUR(AD$7),MAX($Q392:AB392,0)+1,".")))</f>
        <v>,</v>
      </c>
      <c r="AD392" s="269" t="str">
        <f>IF($E392=$E391,IF(AE391=".",IF(MAX($Q392:AC392,0)=OPER!$AA487,".",IF(OPER!$AB487&lt;=HOUR(AE$7),MAX($Q392:AC392,0)+1,".")),","),IF(MAX($Q392:AC392,0)=OPER!$AA487,".",IF(OPER!$AB487&lt;=HOUR(AE$7),MAX($Q392:AC392,0)+1,".")))</f>
        <v>,</v>
      </c>
      <c r="AE392" s="269" t="str">
        <f>IF($E392=$E391,IF(AF391=".",IF(MAX($Q392:AD392,0)=OPER!$AA487,".",IF(OPER!$AB487&lt;=HOUR(AF$7),MAX($Q392:AD392,0)+1,".")),","),IF(MAX($Q392:AD392,0)=OPER!$AA487,".",IF(OPER!$AB487&lt;=HOUR(AF$7),MAX($Q392:AD392,0)+1,".")))</f>
        <v>,</v>
      </c>
      <c r="AF392" s="270" t="str">
        <f>IF($E392=$E391,IF(AG391=".",IF(MAX($Q392:AE392,0)=OPER!$AA487,".",IF(OPER!$AB487&lt;=HOUR(AG$7),MAX($Q392:AE392,0)+1,".")),","),IF(MAX($Q392:AE392,0)=OPER!$AA487,".",IF(OPER!$AB487&lt;=HOUR(AG$7),MAX($Q392:AE392,0)+1,".")))</f>
        <v>,</v>
      </c>
      <c r="AG392" s="271" t="str">
        <f>IF($E392=$E391,IF(AH391=".",IF(MAX($Q392:AF392,0)=OPER!$AA487,".",IF(OPER!$AB487&lt;=HOUR(AH$7),MAX($Q392:AF392,0)+1,".")),","),IF(MAX($Q392:AF392,0)=OPER!$AA487,".",IF(OPER!$AB487&lt;=HOUR(AH$7),MAX($Q392:AF392,0)+1,".")))</f>
        <v>,</v>
      </c>
      <c r="AH392" s="269" t="str">
        <f>IF($E392=$E391,IF(AI391=".",IF(MAX($Q392:AG392,0)=OPER!$AA487,".",IF(OPER!$AB487&lt;=HOUR(AI$7),MAX($Q392:AG392,0)+1,".")),","),IF(MAX($Q392:AG392,0)=OPER!$AA487,".",IF(OPER!$AB487&lt;=HOUR(AI$7),MAX($Q392:AG392,0)+1,".")))</f>
        <v>,</v>
      </c>
      <c r="AI392" s="269" t="str">
        <f>IF($E392=$E391,IF(AJ391=".",IF(MAX($Q392:AH392,0)=OPER!$AA487,".",IF(OPER!$AB487&lt;=HOUR(AJ$7),MAX($Q392:AH392,0)+1,".")),","),IF(MAX($Q392:AH392,0)=OPER!$AA487,".",IF(OPER!$AB487&lt;=HOUR(AJ$7),MAX($Q392:AH392,0)+1,".")))</f>
        <v>,</v>
      </c>
      <c r="AJ392" s="270" t="str">
        <f>IF($E392=$E391,IF(AK391=".",IF(MAX($Q392:AI392,0)=OPER!$AA487,".",IF(OPER!$AB487&lt;=HOUR(AK$7),MAX($Q392:AI392,0)+1,".")),","),IF(MAX($Q392:AI392,0)=OPER!$AA487,".",IF(OPER!$AB487&lt;=HOUR(AK$7),MAX($Q392:AI392,0)+1,".")))</f>
        <v>,</v>
      </c>
      <c r="AK392" s="271" t="str">
        <f>IF($E392=$E391,IF(AL391=".",IF(MAX($Q392:AJ392,0)=OPER!$AA487,".",IF(OPER!$AB487&lt;=HOUR(AL$7),MAX($Q392:AJ392,0)+1,".")),","),IF(MAX($Q392:AJ392,0)=OPER!$AA487,".",IF(OPER!$AB487&lt;=HOUR(AL$7),MAX($Q392:AJ392,0)+1,".")))</f>
        <v>,</v>
      </c>
      <c r="AL392" s="269" t="str">
        <f>IF($E392=$E391,IF(AM391=".",IF(MAX($Q392:AK392,0)=OPER!$AA487,".",IF(OPER!$AB487&lt;=HOUR(AM$7),MAX($Q392:AK392,0)+1,".")),","),IF(MAX($Q392:AK392,0)=OPER!$AA487,".",IF(OPER!$AB487&lt;=HOUR(AM$7),MAX($Q392:AK392,0)+1,".")))</f>
        <v>,</v>
      </c>
      <c r="AM392" s="269" t="str">
        <f>IF($E392=$E391,IF(AN391=".",IF(MAX($Q392:AL392,0)=OPER!$AA487,".",IF(OPER!$AB487&lt;=HOUR(AN$7),MAX($Q392:AL392,0)+1,".")),","),IF(MAX($Q392:AL392,0)=OPER!$AA487,".",IF(OPER!$AB487&lt;=HOUR(AN$7),MAX($Q392:AL392,0)+1,".")))</f>
        <v>,</v>
      </c>
      <c r="AN392" s="270" t="str">
        <f>IF($E392=$E391,IF(AO391=".",IF(MAX($Q392:AM392,0)=OPER!$AA487,".",IF(OPER!$AB487&lt;=HOUR(AO$7),MAX($Q392:AM392,0)+1,".")),","),IF(MAX($Q392:AM392,0)=OPER!$AA487,".",IF(OPER!$AB487&lt;=HOUR(AO$7),MAX($Q392:AM392,0)+1,".")))</f>
        <v>,</v>
      </c>
      <c r="AO392" s="271" t="str">
        <f>IF($E392=$E391,IF(AP391=".",IF(MAX($Q392:AN392,0)=OPER!$AA487,".",IF(OPER!$AB487&lt;=HOUR(AP$7),MAX($Q392:AN392,0)+1,".")),","),IF(MAX($Q392:AN392,0)=OPER!$AA487,".",IF(OPER!$AB487&lt;=HOUR(AP$7),MAX($Q392:AN392,0)+1,".")))</f>
        <v>,</v>
      </c>
      <c r="AP392" s="269" t="str">
        <f>IF($E392=$E391,IF(AQ391=".",IF(MAX($Q392:AO392,0)=OPER!$AA487,".",IF(OPER!$AB487&lt;=HOUR(AQ$7),MAX($Q392:AO392,0)+1,".")),","),IF(MAX($Q392:AO392,0)=OPER!$AA487,".",IF(OPER!$AB487&lt;=HOUR(AQ$7),MAX($Q392:AO392,0)+1,".")))</f>
        <v>,</v>
      </c>
      <c r="AQ392" s="269" t="str">
        <f>IF($E392=$E391,IF(AR391=".",IF(MAX($Q392:AP392,0)=OPER!$AA487,".",IF(OPER!$AB487&lt;=HOUR(AR$7),MAX($Q392:AP392,0)+1,".")),","),IF(MAX($Q392:AP392,0)=OPER!$AA487,".",IF(OPER!$AB487&lt;=HOUR(AR$7),MAX($Q392:AP392,0)+1,".")))</f>
        <v>,</v>
      </c>
      <c r="AR392" s="270" t="str">
        <f>IF($E392=$E391,IF(AS391=".",IF(MAX($Q392:AQ392,0)=OPER!$AA487,".",IF(OPER!$AB487&lt;=HOUR(AS$7),MAX($Q392:AQ392,0)+1,".")),","),IF(MAX($Q392:AQ392,0)=OPER!$AA487,".",IF(OPER!$AB487&lt;=HOUR(AS$7),MAX($Q392:AQ392,0)+1,".")))</f>
        <v>,</v>
      </c>
      <c r="AS392" s="271" t="str">
        <f>IF($E392=$E391,IF(AT391=".",IF(MAX($Q392:AR392,0)=OPER!$AA487,".",IF(OPER!$AB487&lt;=HOUR(AT$7),MAX($Q392:AR392,0)+1,".")),","),IF(MAX($Q392:AR392,0)=OPER!$AA487,".",IF(OPER!$AB487&lt;=HOUR(AT$7),MAX($Q392:AR392,0)+1,".")))</f>
        <v>,</v>
      </c>
      <c r="AT392" s="269" t="str">
        <f>IF($E392=$E391,IF(AU391=".",IF(MAX($Q392:AS392,0)=OPER!$AA487,".",IF(OPER!$AB487&lt;=HOUR(AU$7),MAX($Q392:AS392,0)+1,".")),","),IF(MAX($Q392:AS392,0)=OPER!$AA487,".",IF(OPER!$AB487&lt;=HOUR(AU$7),MAX($Q392:AS392,0)+1,".")))</f>
        <v>,</v>
      </c>
      <c r="AU392" s="269" t="str">
        <f>IF($E392=$E391,IF(AV391=".",IF(MAX($Q392:AT392,0)=OPER!$AA487,".",IF(OPER!$AB487&lt;=HOUR(AV$7),MAX($Q392:AT392,0)+1,".")),","),IF(MAX($Q392:AT392,0)=OPER!$AA487,".",IF(OPER!$AB487&lt;=HOUR(AV$7),MAX($Q392:AT392,0)+1,".")))</f>
        <v>,</v>
      </c>
      <c r="AV392" s="270" t="str">
        <f>IF($E392=$E391,IF(AW391=".",IF(MAX($Q392:AU392,0)=OPER!$AA487,".",IF(OPER!$AB487&lt;=HOUR(AW$7),MAX($Q392:AU392,0)+1,".")),","),IF(MAX($Q392:AU392,0)=OPER!$AA487,".",IF(OPER!$AB487&lt;=HOUR(AW$7),MAX($Q392:AU392,0)+1,".")))</f>
        <v>,</v>
      </c>
      <c r="AW392" s="271" t="str">
        <f>IF($E392=$E391,IF(AX391=".",IF(MAX($Q392:AV392,0)=OPER!$AA487,".",IF(OPER!$AB487&lt;=HOUR(AX$7),MAX($Q392:AV392,0)+1,".")),","),IF(MAX($Q392:AV392,0)=OPER!$AA487,".",IF(OPER!$AB487&lt;=HOUR(AX$7),MAX($Q392:AV392,0)+1,".")))</f>
        <v>,</v>
      </c>
      <c r="AX392" s="269" t="str">
        <f>IF($E392=$E391,IF(AY391=".",IF(MAX($Q392:AW392,0)=OPER!$AA487,".",IF(OPER!$AB487&lt;=HOUR(AY$7),MAX($Q392:AW392,0)+1,".")),","),IF(MAX($Q392:AW392,0)=OPER!$AA487,".",IF(OPER!$AB487&lt;=HOUR(AY$7),MAX($Q392:AW392,0)+1,".")))</f>
        <v>,</v>
      </c>
      <c r="AY392" s="269" t="str">
        <f>IF($E392=$E391,IF(AZ391=".",IF(MAX($Q392:AX392,0)=OPER!$AA487,".",IF(OPER!$AB487&lt;=HOUR(AZ$7),MAX($Q392:AX392,0)+1,".")),","),IF(MAX($Q392:AX392,0)=OPER!$AA487,".",IF(OPER!$AB487&lt;=HOUR(AZ$7),MAX($Q392:AX392,0)+1,".")))</f>
        <v>,</v>
      </c>
      <c r="AZ392" s="270" t="str">
        <f>IF($E392=$E391,IF(BA391=".",IF(MAX($Q392:AY392,0)=OPER!$AA487,".",IF(OPER!$AB487&lt;=HOUR(BA$7),MAX($Q392:AY392,0)+1,".")),","),IF(MAX($Q392:AY392,0)=OPER!$AA487,".",IF(OPER!$AB487&lt;=HOUR(BA$7),MAX($Q392:AY392,0)+1,".")))</f>
        <v>,</v>
      </c>
      <c r="BA392" s="30">
        <f>+OPER!AK386</f>
        <v>0</v>
      </c>
    </row>
    <row r="393" spans="1:53" ht="59.8" x14ac:dyDescent="0.2">
      <c r="A393" s="282" t="str">
        <f>IF(OPER!AF387=0,"",OPER!AF387)</f>
        <v/>
      </c>
      <c r="B393" s="109" t="str">
        <f>IF(OPER!V387=0,"",OPER!V387)</f>
        <v/>
      </c>
      <c r="C393" s="71" t="str">
        <f>IF(OPER!U387 = 0,"", OPER!U387)</f>
        <v/>
      </c>
      <c r="D393" s="30" t="str">
        <f t="shared" ref="D393:D456" si="25">IF(N393&lt;&gt;"",IF(OR(OR(N393="ZOT1",N393="ZOT3"),_xlfn.NUMBERVALUE(C393)&lt;&gt;0),"NO","SI"),"")</f>
        <v/>
      </c>
      <c r="E393" s="262" t="str">
        <f>IF(OPER!X387 = 0,"",OPER!X387)</f>
        <v/>
      </c>
      <c r="F393" s="262" t="str">
        <f>IF(OPER!I387 = 0,"",OPER!I387)</f>
        <v/>
      </c>
      <c r="G393" s="263" t="str">
        <f>IF(OPER!C387=0,"",OPER!C387)</f>
        <v/>
      </c>
      <c r="H393" s="30" t="str">
        <f>IF(OPER!R387 = 0,"",OPER!R387)</f>
        <v/>
      </c>
      <c r="I393" s="30" t="str">
        <f>IF(OPER!F387=0,"", OPER!F387)</f>
        <v/>
      </c>
      <c r="J393" s="108" t="str">
        <f>IF(OPER!G387=0,"",OPER!G387)</f>
        <v/>
      </c>
      <c r="K393" s="250">
        <f>+OPER!R387</f>
        <v>0</v>
      </c>
      <c r="L393" s="262">
        <f t="shared" ref="L393:L456" si="26">+SUMIFS($H$8:$H$185,$B$8:$B$185,B393,$E$8:$E$185,E393)</f>
        <v>0</v>
      </c>
      <c r="M393" s="250">
        <f t="shared" ref="M393:M456" si="27">IFERROR(SUMIFS($H$8:$H$184,$B$8:$B$184,B393,$G$8:$G$184,G393)/(SUMIF($B$8:$B$184,B393,$H$8:$H$184)*0+1),"")</f>
        <v>0</v>
      </c>
      <c r="N393" s="205" t="str">
        <f>IF(OPER!A387=0,"",OPER!A387)</f>
        <v/>
      </c>
      <c r="O393" s="73" t="str">
        <f>IF(OPER!AJ2243=0,"",OPER!AJ2243)</f>
        <v/>
      </c>
      <c r="P393" s="264" t="str">
        <f>IF(OPER!AH387="EJECUTADO","SI",IF(OPER!AH387="NO EJECUTADO","NO",""))</f>
        <v/>
      </c>
      <c r="Q393" s="264" t="str">
        <f>IF(OPER!AN387="EJECUTADO","SI",IF(OPER!AN387="NO EJECUTADO","NO",""))</f>
        <v/>
      </c>
      <c r="R393" s="221" t="str">
        <f>IFERROR(VLOOKUP(OPER!Z387,OPER!$AU$490:$AV$577,2,0),"NO ASIGNADO")</f>
        <v>NO ASIGNADO</v>
      </c>
      <c r="S393" s="6">
        <f>+OPER!AG387</f>
        <v>0</v>
      </c>
      <c r="T393" s="268" t="str">
        <f>IF($E393=$E392,IF(U392=".",IF(MAX($Q393:Q393,0)=OPER!$AA488,".",IF(OPER!$AB488&lt;=HOUR(U$7),MAX($Q393:Q393,0)+1,".")),","),IF(MAX($Q393:Q393,0)=OPER!$AA488,".",IF(OPER!$AB488&lt;=HOUR(U$7),MAX($Q393:Q393,0)+1,".")))</f>
        <v>,</v>
      </c>
      <c r="U393" s="269" t="str">
        <f>IF($E393=$E392,IF(V392=".",IF(MAX($Q393:T393,0)=OPER!$AA488,".",IF(OPER!$AB488&lt;=HOUR(V$7),MAX($Q393:T393,0)+1,".")),","),IF(MAX($Q393:T393,0)=OPER!$AA488,".",IF(OPER!$AB488&lt;=HOUR(V$7),MAX($Q393:T393,0)+1,".")))</f>
        <v>,</v>
      </c>
      <c r="V393" s="269" t="str">
        <f>IF($E393=$E392,IF(W392=".",IF(MAX($Q393:U393,0)=OPER!$AA488,".",IF(OPER!$AB488&lt;=HOUR(W$7),MAX($Q393:U393,0)+1,".")),","),IF(MAX($Q393:U393,0)=OPER!$AA488,".",IF(OPER!$AB488&lt;=HOUR(W$7),MAX($Q393:U393,0)+1,".")))</f>
        <v>,</v>
      </c>
      <c r="W393" s="269" t="str">
        <f>IF($E393=$E392,IF(X392=".",IF(MAX($Q393:V393,0)=OPER!$AA488,".",IF(OPER!$AB488&lt;=HOUR(X$7),MAX($Q393:V393,0)+1,".")),","),IF(MAX($Q393:V393,0)=OPER!$AA488,".",IF(OPER!$AB488&lt;=HOUR(X$7),MAX($Q393:V393,0)+1,".")))</f>
        <v>,</v>
      </c>
      <c r="X393" s="270" t="str">
        <f>IF($E393=$E392,IF(Y392=".",IF(MAX($Q393:W393,0)=OPER!$AA488,".",IF(OPER!$AB488&lt;=HOUR(Y$7),MAX($Q393:W393,0)+1,".")),","),IF(MAX($Q393:W393,0)=OPER!$AA488,".",IF(OPER!$AB488&lt;=HOUR(Y$7),MAX($Q393:W393,0)+1,".")))</f>
        <v>,</v>
      </c>
      <c r="Y393" s="271" t="str">
        <f>IF($E393=$E392,IF(Z392=".",IF(MAX($Q393:X393,0)=OPER!$AA488,".",IF(OPER!$AB488&lt;=HOUR(Z$7),MAX($Q393:X393,0)+1,".")),","),IF(MAX($Q393:X393,0)=OPER!$AA488,".",IF(OPER!$AB488&lt;=HOUR(Z$7),MAX($Q393:X393,0)+1,".")))</f>
        <v>,</v>
      </c>
      <c r="Z393" s="269" t="str">
        <f>IF($E393=$E392,IF(AA392=".",IF(MAX($Q393:Y393,0)=OPER!$AA488,".",IF(OPER!$AB488&lt;=HOUR(AA$7),MAX($Q393:Y393,0)+1,".")),","),IF(MAX($Q393:Y393,0)=OPER!$AA488,".",IF(OPER!$AB488&lt;=HOUR(AA$7),MAX($Q393:Y393,0)+1,".")))</f>
        <v>,</v>
      </c>
      <c r="AA393" s="269" t="str">
        <f>IF($E393=$E392,IF(AB392=".",IF(MAX($Q393:Z393,0)=OPER!$AA488,".",IF(OPER!$AB488&lt;=HOUR(AB$7),MAX($Q393:Z393,0)+1,".")),","),IF(MAX($Q393:Z393,0)=OPER!$AA488,".",IF(OPER!$AB488&lt;=HOUR(AB$7),MAX($Q393:Z393,0)+1,".")))</f>
        <v>,</v>
      </c>
      <c r="AB393" s="270" t="str">
        <f>IF($E393=$E392,IF(AC392=".",IF(MAX($Q393:AA393,0)=OPER!$AA488,".",IF(OPER!$AB488&lt;=HOUR(AC$7),MAX($Q393:AA393,0)+1,".")),","),IF(MAX($Q393:AA393,0)=OPER!$AA488,".",IF(OPER!$AB488&lt;=HOUR(AC$7),MAX($Q393:AA393,0)+1,".")))</f>
        <v>,</v>
      </c>
      <c r="AC393" s="271" t="str">
        <f>IF($E393=$E392,IF(AD392=".",IF(MAX($Q393:AB393,0)=OPER!$AA488,".",IF(OPER!$AB488&lt;=HOUR(AD$7),MAX($Q393:AB393,0)+1,".")),","),IF(MAX($Q393:AB393,0)=OPER!$AA488,".",IF(OPER!$AB488&lt;=HOUR(AD$7),MAX($Q393:AB393,0)+1,".")))</f>
        <v>,</v>
      </c>
      <c r="AD393" s="269" t="str">
        <f>IF($E393=$E392,IF(AE392=".",IF(MAX($Q393:AC393,0)=OPER!$AA488,".",IF(OPER!$AB488&lt;=HOUR(AE$7),MAX($Q393:AC393,0)+1,".")),","),IF(MAX($Q393:AC393,0)=OPER!$AA488,".",IF(OPER!$AB488&lt;=HOUR(AE$7),MAX($Q393:AC393,0)+1,".")))</f>
        <v>,</v>
      </c>
      <c r="AE393" s="269" t="str">
        <f>IF($E393=$E392,IF(AF392=".",IF(MAX($Q393:AD393,0)=OPER!$AA488,".",IF(OPER!$AB488&lt;=HOUR(AF$7),MAX($Q393:AD393,0)+1,".")),","),IF(MAX($Q393:AD393,0)=OPER!$AA488,".",IF(OPER!$AB488&lt;=HOUR(AF$7),MAX($Q393:AD393,0)+1,".")))</f>
        <v>,</v>
      </c>
      <c r="AF393" s="270" t="str">
        <f>IF($E393=$E392,IF(AG392=".",IF(MAX($Q393:AE393,0)=OPER!$AA488,".",IF(OPER!$AB488&lt;=HOUR(AG$7),MAX($Q393:AE393,0)+1,".")),","),IF(MAX($Q393:AE393,0)=OPER!$AA488,".",IF(OPER!$AB488&lt;=HOUR(AG$7),MAX($Q393:AE393,0)+1,".")))</f>
        <v>,</v>
      </c>
      <c r="AG393" s="271" t="str">
        <f>IF($E393=$E392,IF(AH392=".",IF(MAX($Q393:AF393,0)=OPER!$AA488,".",IF(OPER!$AB488&lt;=HOUR(AH$7),MAX($Q393:AF393,0)+1,".")),","),IF(MAX($Q393:AF393,0)=OPER!$AA488,".",IF(OPER!$AB488&lt;=HOUR(AH$7),MAX($Q393:AF393,0)+1,".")))</f>
        <v>,</v>
      </c>
      <c r="AH393" s="269" t="str">
        <f>IF($E393=$E392,IF(AI392=".",IF(MAX($Q393:AG393,0)=OPER!$AA488,".",IF(OPER!$AB488&lt;=HOUR(AI$7),MAX($Q393:AG393,0)+1,".")),","),IF(MAX($Q393:AG393,0)=OPER!$AA488,".",IF(OPER!$AB488&lt;=HOUR(AI$7),MAX($Q393:AG393,0)+1,".")))</f>
        <v>,</v>
      </c>
      <c r="AI393" s="269" t="str">
        <f>IF($E393=$E392,IF(AJ392=".",IF(MAX($Q393:AH393,0)=OPER!$AA488,".",IF(OPER!$AB488&lt;=HOUR(AJ$7),MAX($Q393:AH393,0)+1,".")),","),IF(MAX($Q393:AH393,0)=OPER!$AA488,".",IF(OPER!$AB488&lt;=HOUR(AJ$7),MAX($Q393:AH393,0)+1,".")))</f>
        <v>,</v>
      </c>
      <c r="AJ393" s="270" t="str">
        <f>IF($E393=$E392,IF(AK392=".",IF(MAX($Q393:AI393,0)=OPER!$AA488,".",IF(OPER!$AB488&lt;=HOUR(AK$7),MAX($Q393:AI393,0)+1,".")),","),IF(MAX($Q393:AI393,0)=OPER!$AA488,".",IF(OPER!$AB488&lt;=HOUR(AK$7),MAX($Q393:AI393,0)+1,".")))</f>
        <v>,</v>
      </c>
      <c r="AK393" s="271" t="str">
        <f>IF($E393=$E392,IF(AL392=".",IF(MAX($Q393:AJ393,0)=OPER!$AA488,".",IF(OPER!$AB488&lt;=HOUR(AL$7),MAX($Q393:AJ393,0)+1,".")),","),IF(MAX($Q393:AJ393,0)=OPER!$AA488,".",IF(OPER!$AB488&lt;=HOUR(AL$7),MAX($Q393:AJ393,0)+1,".")))</f>
        <v>,</v>
      </c>
      <c r="AL393" s="269" t="str">
        <f>IF($E393=$E392,IF(AM392=".",IF(MAX($Q393:AK393,0)=OPER!$AA488,".",IF(OPER!$AB488&lt;=HOUR(AM$7),MAX($Q393:AK393,0)+1,".")),","),IF(MAX($Q393:AK393,0)=OPER!$AA488,".",IF(OPER!$AB488&lt;=HOUR(AM$7),MAX($Q393:AK393,0)+1,".")))</f>
        <v>,</v>
      </c>
      <c r="AM393" s="269" t="str">
        <f>IF($E393=$E392,IF(AN392=".",IF(MAX($Q393:AL393,0)=OPER!$AA488,".",IF(OPER!$AB488&lt;=HOUR(AN$7),MAX($Q393:AL393,0)+1,".")),","),IF(MAX($Q393:AL393,0)=OPER!$AA488,".",IF(OPER!$AB488&lt;=HOUR(AN$7),MAX($Q393:AL393,0)+1,".")))</f>
        <v>,</v>
      </c>
      <c r="AN393" s="270" t="str">
        <f>IF($E393=$E392,IF(AO392=".",IF(MAX($Q393:AM393,0)=OPER!$AA488,".",IF(OPER!$AB488&lt;=HOUR(AO$7),MAX($Q393:AM393,0)+1,".")),","),IF(MAX($Q393:AM393,0)=OPER!$AA488,".",IF(OPER!$AB488&lt;=HOUR(AO$7),MAX($Q393:AM393,0)+1,".")))</f>
        <v>,</v>
      </c>
      <c r="AO393" s="271" t="str">
        <f>IF($E393=$E392,IF(AP392=".",IF(MAX($Q393:AN393,0)=OPER!$AA488,".",IF(OPER!$AB488&lt;=HOUR(AP$7),MAX($Q393:AN393,0)+1,".")),","),IF(MAX($Q393:AN393,0)=OPER!$AA488,".",IF(OPER!$AB488&lt;=HOUR(AP$7),MAX($Q393:AN393,0)+1,".")))</f>
        <v>,</v>
      </c>
      <c r="AP393" s="269" t="str">
        <f>IF($E393=$E392,IF(AQ392=".",IF(MAX($Q393:AO393,0)=OPER!$AA488,".",IF(OPER!$AB488&lt;=HOUR(AQ$7),MAX($Q393:AO393,0)+1,".")),","),IF(MAX($Q393:AO393,0)=OPER!$AA488,".",IF(OPER!$AB488&lt;=HOUR(AQ$7),MAX($Q393:AO393,0)+1,".")))</f>
        <v>,</v>
      </c>
      <c r="AQ393" s="269" t="str">
        <f>IF($E393=$E392,IF(AR392=".",IF(MAX($Q393:AP393,0)=OPER!$AA488,".",IF(OPER!$AB488&lt;=HOUR(AR$7),MAX($Q393:AP393,0)+1,".")),","),IF(MAX($Q393:AP393,0)=OPER!$AA488,".",IF(OPER!$AB488&lt;=HOUR(AR$7),MAX($Q393:AP393,0)+1,".")))</f>
        <v>,</v>
      </c>
      <c r="AR393" s="270" t="str">
        <f>IF($E393=$E392,IF(AS392=".",IF(MAX($Q393:AQ393,0)=OPER!$AA488,".",IF(OPER!$AB488&lt;=HOUR(AS$7),MAX($Q393:AQ393,0)+1,".")),","),IF(MAX($Q393:AQ393,0)=OPER!$AA488,".",IF(OPER!$AB488&lt;=HOUR(AS$7),MAX($Q393:AQ393,0)+1,".")))</f>
        <v>,</v>
      </c>
      <c r="AS393" s="271" t="str">
        <f>IF($E393=$E392,IF(AT392=".",IF(MAX($Q393:AR393,0)=OPER!$AA488,".",IF(OPER!$AB488&lt;=HOUR(AT$7),MAX($Q393:AR393,0)+1,".")),","),IF(MAX($Q393:AR393,0)=OPER!$AA488,".",IF(OPER!$AB488&lt;=HOUR(AT$7),MAX($Q393:AR393,0)+1,".")))</f>
        <v>,</v>
      </c>
      <c r="AT393" s="269" t="str">
        <f>IF($E393=$E392,IF(AU392=".",IF(MAX($Q393:AS393,0)=OPER!$AA488,".",IF(OPER!$AB488&lt;=HOUR(AU$7),MAX($Q393:AS393,0)+1,".")),","),IF(MAX($Q393:AS393,0)=OPER!$AA488,".",IF(OPER!$AB488&lt;=HOUR(AU$7),MAX($Q393:AS393,0)+1,".")))</f>
        <v>,</v>
      </c>
      <c r="AU393" s="269" t="str">
        <f>IF($E393=$E392,IF(AV392=".",IF(MAX($Q393:AT393,0)=OPER!$AA488,".",IF(OPER!$AB488&lt;=HOUR(AV$7),MAX($Q393:AT393,0)+1,".")),","),IF(MAX($Q393:AT393,0)=OPER!$AA488,".",IF(OPER!$AB488&lt;=HOUR(AV$7),MAX($Q393:AT393,0)+1,".")))</f>
        <v>,</v>
      </c>
      <c r="AV393" s="270" t="str">
        <f>IF($E393=$E392,IF(AW392=".",IF(MAX($Q393:AU393,0)=OPER!$AA488,".",IF(OPER!$AB488&lt;=HOUR(AW$7),MAX($Q393:AU393,0)+1,".")),","),IF(MAX($Q393:AU393,0)=OPER!$AA488,".",IF(OPER!$AB488&lt;=HOUR(AW$7),MAX($Q393:AU393,0)+1,".")))</f>
        <v>,</v>
      </c>
      <c r="AW393" s="271" t="str">
        <f>IF($E393=$E392,IF(AX392=".",IF(MAX($Q393:AV393,0)=OPER!$AA488,".",IF(OPER!$AB488&lt;=HOUR(AX$7),MAX($Q393:AV393,0)+1,".")),","),IF(MAX($Q393:AV393,0)=OPER!$AA488,".",IF(OPER!$AB488&lt;=HOUR(AX$7),MAX($Q393:AV393,0)+1,".")))</f>
        <v>,</v>
      </c>
      <c r="AX393" s="269" t="str">
        <f>IF($E393=$E392,IF(AY392=".",IF(MAX($Q393:AW393,0)=OPER!$AA488,".",IF(OPER!$AB488&lt;=HOUR(AY$7),MAX($Q393:AW393,0)+1,".")),","),IF(MAX($Q393:AW393,0)=OPER!$AA488,".",IF(OPER!$AB488&lt;=HOUR(AY$7),MAX($Q393:AW393,0)+1,".")))</f>
        <v>,</v>
      </c>
      <c r="AY393" s="269" t="str">
        <f>IF($E393=$E392,IF(AZ392=".",IF(MAX($Q393:AX393,0)=OPER!$AA488,".",IF(OPER!$AB488&lt;=HOUR(AZ$7),MAX($Q393:AX393,0)+1,".")),","),IF(MAX($Q393:AX393,0)=OPER!$AA488,".",IF(OPER!$AB488&lt;=HOUR(AZ$7),MAX($Q393:AX393,0)+1,".")))</f>
        <v>,</v>
      </c>
      <c r="AZ393" s="270" t="str">
        <f>IF($E393=$E392,IF(BA392=".",IF(MAX($Q393:AY393,0)=OPER!$AA488,".",IF(OPER!$AB488&lt;=HOUR(BA$7),MAX($Q393:AY393,0)+1,".")),","),IF(MAX($Q393:AY393,0)=OPER!$AA488,".",IF(OPER!$AB488&lt;=HOUR(BA$7),MAX($Q393:AY393,0)+1,".")))</f>
        <v>,</v>
      </c>
      <c r="BA393" s="30">
        <f>+OPER!AK387</f>
        <v>0</v>
      </c>
    </row>
    <row r="394" spans="1:53" ht="59.8" x14ac:dyDescent="0.2">
      <c r="A394" s="282" t="str">
        <f>IF(OPER!AF388=0,"",OPER!AF388)</f>
        <v/>
      </c>
      <c r="B394" s="109" t="str">
        <f>IF(OPER!V388=0,"",OPER!V388)</f>
        <v/>
      </c>
      <c r="C394" s="71" t="str">
        <f>IF(OPER!U388 = 0,"", OPER!U388)</f>
        <v/>
      </c>
      <c r="D394" s="30" t="str">
        <f t="shared" si="25"/>
        <v/>
      </c>
      <c r="E394" s="262" t="str">
        <f>IF(OPER!X388 = 0,"",OPER!X388)</f>
        <v/>
      </c>
      <c r="F394" s="262" t="str">
        <f>IF(OPER!I388 = 0,"",OPER!I388)</f>
        <v/>
      </c>
      <c r="G394" s="263" t="str">
        <f>IF(OPER!C388=0,"",OPER!C388)</f>
        <v/>
      </c>
      <c r="H394" s="30" t="str">
        <f>IF(OPER!R388 = 0,"",OPER!R388)</f>
        <v/>
      </c>
      <c r="I394" s="30" t="str">
        <f>IF(OPER!F388=0,"", OPER!F388)</f>
        <v/>
      </c>
      <c r="J394" s="108" t="str">
        <f>IF(OPER!G388=0,"",OPER!G388)</f>
        <v/>
      </c>
      <c r="K394" s="250">
        <f>+OPER!R388</f>
        <v>0</v>
      </c>
      <c r="L394" s="262">
        <f t="shared" si="26"/>
        <v>0</v>
      </c>
      <c r="M394" s="250">
        <f t="shared" si="27"/>
        <v>0</v>
      </c>
      <c r="N394" s="205" t="str">
        <f>IF(OPER!A388=0,"",OPER!A388)</f>
        <v/>
      </c>
      <c r="O394" s="73" t="str">
        <f>IF(OPER!AJ2244=0,"",OPER!AJ2244)</f>
        <v/>
      </c>
      <c r="P394" s="264" t="str">
        <f>IF(OPER!AH388="EJECUTADO","SI",IF(OPER!AH388="NO EJECUTADO","NO",""))</f>
        <v/>
      </c>
      <c r="Q394" s="264" t="str">
        <f>IF(OPER!AN388="EJECUTADO","SI",IF(OPER!AN388="NO EJECUTADO","NO",""))</f>
        <v/>
      </c>
      <c r="R394" s="221" t="str">
        <f>IFERROR(VLOOKUP(OPER!Z388,OPER!$AU$490:$AV$577,2,0),"NO ASIGNADO")</f>
        <v>NO ASIGNADO</v>
      </c>
      <c r="S394" s="6">
        <f>+OPER!AG388</f>
        <v>0</v>
      </c>
      <c r="T394" s="268" t="str">
        <f>IF($E394=$E393,IF(U393=".",IF(MAX($Q394:Q394,0)=OPER!$AA489,".",IF(OPER!$AB489&lt;=HOUR(U$7),MAX($Q394:Q394,0)+1,".")),","),IF(MAX($Q394:Q394,0)=OPER!$AA489,".",IF(OPER!$AB489&lt;=HOUR(U$7),MAX($Q394:Q394,0)+1,".")))</f>
        <v>,</v>
      </c>
      <c r="U394" s="269" t="str">
        <f>IF($E394=$E393,IF(V393=".",IF(MAX($Q394:T394,0)=OPER!$AA489,".",IF(OPER!$AB489&lt;=HOUR(V$7),MAX($Q394:T394,0)+1,".")),","),IF(MAX($Q394:T394,0)=OPER!$AA489,".",IF(OPER!$AB489&lt;=HOUR(V$7),MAX($Q394:T394,0)+1,".")))</f>
        <v>,</v>
      </c>
      <c r="V394" s="269" t="str">
        <f>IF($E394=$E393,IF(W393=".",IF(MAX($Q394:U394,0)=OPER!$AA489,".",IF(OPER!$AB489&lt;=HOUR(W$7),MAX($Q394:U394,0)+1,".")),","),IF(MAX($Q394:U394,0)=OPER!$AA489,".",IF(OPER!$AB489&lt;=HOUR(W$7),MAX($Q394:U394,0)+1,".")))</f>
        <v>,</v>
      </c>
      <c r="W394" s="269" t="str">
        <f>IF($E394=$E393,IF(X393=".",IF(MAX($Q394:V394,0)=OPER!$AA489,".",IF(OPER!$AB489&lt;=HOUR(X$7),MAX($Q394:V394,0)+1,".")),","),IF(MAX($Q394:V394,0)=OPER!$AA489,".",IF(OPER!$AB489&lt;=HOUR(X$7),MAX($Q394:V394,0)+1,".")))</f>
        <v>,</v>
      </c>
      <c r="X394" s="270" t="str">
        <f>IF($E394=$E393,IF(Y393=".",IF(MAX($Q394:W394,0)=OPER!$AA489,".",IF(OPER!$AB489&lt;=HOUR(Y$7),MAX($Q394:W394,0)+1,".")),","),IF(MAX($Q394:W394,0)=OPER!$AA489,".",IF(OPER!$AB489&lt;=HOUR(Y$7),MAX($Q394:W394,0)+1,".")))</f>
        <v>,</v>
      </c>
      <c r="Y394" s="271" t="str">
        <f>IF($E394=$E393,IF(Z393=".",IF(MAX($Q394:X394,0)=OPER!$AA489,".",IF(OPER!$AB489&lt;=HOUR(Z$7),MAX($Q394:X394,0)+1,".")),","),IF(MAX($Q394:X394,0)=OPER!$AA489,".",IF(OPER!$AB489&lt;=HOUR(Z$7),MAX($Q394:X394,0)+1,".")))</f>
        <v>,</v>
      </c>
      <c r="Z394" s="269" t="str">
        <f>IF($E394=$E393,IF(AA393=".",IF(MAX($Q394:Y394,0)=OPER!$AA489,".",IF(OPER!$AB489&lt;=HOUR(AA$7),MAX($Q394:Y394,0)+1,".")),","),IF(MAX($Q394:Y394,0)=OPER!$AA489,".",IF(OPER!$AB489&lt;=HOUR(AA$7),MAX($Q394:Y394,0)+1,".")))</f>
        <v>,</v>
      </c>
      <c r="AA394" s="269" t="str">
        <f>IF($E394=$E393,IF(AB393=".",IF(MAX($Q394:Z394,0)=OPER!$AA489,".",IF(OPER!$AB489&lt;=HOUR(AB$7),MAX($Q394:Z394,0)+1,".")),","),IF(MAX($Q394:Z394,0)=OPER!$AA489,".",IF(OPER!$AB489&lt;=HOUR(AB$7),MAX($Q394:Z394,0)+1,".")))</f>
        <v>,</v>
      </c>
      <c r="AB394" s="270" t="str">
        <f>IF($E394=$E393,IF(AC393=".",IF(MAX($Q394:AA394,0)=OPER!$AA489,".",IF(OPER!$AB489&lt;=HOUR(AC$7),MAX($Q394:AA394,0)+1,".")),","),IF(MAX($Q394:AA394,0)=OPER!$AA489,".",IF(OPER!$AB489&lt;=HOUR(AC$7),MAX($Q394:AA394,0)+1,".")))</f>
        <v>,</v>
      </c>
      <c r="AC394" s="271" t="str">
        <f>IF($E394=$E393,IF(AD393=".",IF(MAX($Q394:AB394,0)=OPER!$AA489,".",IF(OPER!$AB489&lt;=HOUR(AD$7),MAX($Q394:AB394,0)+1,".")),","),IF(MAX($Q394:AB394,0)=OPER!$AA489,".",IF(OPER!$AB489&lt;=HOUR(AD$7),MAX($Q394:AB394,0)+1,".")))</f>
        <v>,</v>
      </c>
      <c r="AD394" s="269" t="str">
        <f>IF($E394=$E393,IF(AE393=".",IF(MAX($Q394:AC394,0)=OPER!$AA489,".",IF(OPER!$AB489&lt;=HOUR(AE$7),MAX($Q394:AC394,0)+1,".")),","),IF(MAX($Q394:AC394,0)=OPER!$AA489,".",IF(OPER!$AB489&lt;=HOUR(AE$7),MAX($Q394:AC394,0)+1,".")))</f>
        <v>,</v>
      </c>
      <c r="AE394" s="269" t="str">
        <f>IF($E394=$E393,IF(AF393=".",IF(MAX($Q394:AD394,0)=OPER!$AA489,".",IF(OPER!$AB489&lt;=HOUR(AF$7),MAX($Q394:AD394,0)+1,".")),","),IF(MAX($Q394:AD394,0)=OPER!$AA489,".",IF(OPER!$AB489&lt;=HOUR(AF$7),MAX($Q394:AD394,0)+1,".")))</f>
        <v>,</v>
      </c>
      <c r="AF394" s="270" t="str">
        <f>IF($E394=$E393,IF(AG393=".",IF(MAX($Q394:AE394,0)=OPER!$AA489,".",IF(OPER!$AB489&lt;=HOUR(AG$7),MAX($Q394:AE394,0)+1,".")),","),IF(MAX($Q394:AE394,0)=OPER!$AA489,".",IF(OPER!$AB489&lt;=HOUR(AG$7),MAX($Q394:AE394,0)+1,".")))</f>
        <v>,</v>
      </c>
      <c r="AG394" s="271" t="str">
        <f>IF($E394=$E393,IF(AH393=".",IF(MAX($Q394:AF394,0)=OPER!$AA489,".",IF(OPER!$AB489&lt;=HOUR(AH$7),MAX($Q394:AF394,0)+1,".")),","),IF(MAX($Q394:AF394,0)=OPER!$AA489,".",IF(OPER!$AB489&lt;=HOUR(AH$7),MAX($Q394:AF394,0)+1,".")))</f>
        <v>,</v>
      </c>
      <c r="AH394" s="269" t="str">
        <f>IF($E394=$E393,IF(AI393=".",IF(MAX($Q394:AG394,0)=OPER!$AA489,".",IF(OPER!$AB489&lt;=HOUR(AI$7),MAX($Q394:AG394,0)+1,".")),","),IF(MAX($Q394:AG394,0)=OPER!$AA489,".",IF(OPER!$AB489&lt;=HOUR(AI$7),MAX($Q394:AG394,0)+1,".")))</f>
        <v>,</v>
      </c>
      <c r="AI394" s="269" t="str">
        <f>IF($E394=$E393,IF(AJ393=".",IF(MAX($Q394:AH394,0)=OPER!$AA489,".",IF(OPER!$AB489&lt;=HOUR(AJ$7),MAX($Q394:AH394,0)+1,".")),","),IF(MAX($Q394:AH394,0)=OPER!$AA489,".",IF(OPER!$AB489&lt;=HOUR(AJ$7),MAX($Q394:AH394,0)+1,".")))</f>
        <v>,</v>
      </c>
      <c r="AJ394" s="270" t="str">
        <f>IF($E394=$E393,IF(AK393=".",IF(MAX($Q394:AI394,0)=OPER!$AA489,".",IF(OPER!$AB489&lt;=HOUR(AK$7),MAX($Q394:AI394,0)+1,".")),","),IF(MAX($Q394:AI394,0)=OPER!$AA489,".",IF(OPER!$AB489&lt;=HOUR(AK$7),MAX($Q394:AI394,0)+1,".")))</f>
        <v>,</v>
      </c>
      <c r="AK394" s="271" t="str">
        <f>IF($E394=$E393,IF(AL393=".",IF(MAX($Q394:AJ394,0)=OPER!$AA489,".",IF(OPER!$AB489&lt;=HOUR(AL$7),MAX($Q394:AJ394,0)+1,".")),","),IF(MAX($Q394:AJ394,0)=OPER!$AA489,".",IF(OPER!$AB489&lt;=HOUR(AL$7),MAX($Q394:AJ394,0)+1,".")))</f>
        <v>,</v>
      </c>
      <c r="AL394" s="269" t="str">
        <f>IF($E394=$E393,IF(AM393=".",IF(MAX($Q394:AK394,0)=OPER!$AA489,".",IF(OPER!$AB489&lt;=HOUR(AM$7),MAX($Q394:AK394,0)+1,".")),","),IF(MAX($Q394:AK394,0)=OPER!$AA489,".",IF(OPER!$AB489&lt;=HOUR(AM$7),MAX($Q394:AK394,0)+1,".")))</f>
        <v>,</v>
      </c>
      <c r="AM394" s="269" t="str">
        <f>IF($E394=$E393,IF(AN393=".",IF(MAX($Q394:AL394,0)=OPER!$AA489,".",IF(OPER!$AB489&lt;=HOUR(AN$7),MAX($Q394:AL394,0)+1,".")),","),IF(MAX($Q394:AL394,0)=OPER!$AA489,".",IF(OPER!$AB489&lt;=HOUR(AN$7),MAX($Q394:AL394,0)+1,".")))</f>
        <v>,</v>
      </c>
      <c r="AN394" s="270" t="str">
        <f>IF($E394=$E393,IF(AO393=".",IF(MAX($Q394:AM394,0)=OPER!$AA489,".",IF(OPER!$AB489&lt;=HOUR(AO$7),MAX($Q394:AM394,0)+1,".")),","),IF(MAX($Q394:AM394,0)=OPER!$AA489,".",IF(OPER!$AB489&lt;=HOUR(AO$7),MAX($Q394:AM394,0)+1,".")))</f>
        <v>,</v>
      </c>
      <c r="AO394" s="271" t="str">
        <f>IF($E394=$E393,IF(AP393=".",IF(MAX($Q394:AN394,0)=OPER!$AA489,".",IF(OPER!$AB489&lt;=HOUR(AP$7),MAX($Q394:AN394,0)+1,".")),","),IF(MAX($Q394:AN394,0)=OPER!$AA489,".",IF(OPER!$AB489&lt;=HOUR(AP$7),MAX($Q394:AN394,0)+1,".")))</f>
        <v>,</v>
      </c>
      <c r="AP394" s="269" t="str">
        <f>IF($E394=$E393,IF(AQ393=".",IF(MAX($Q394:AO394,0)=OPER!$AA489,".",IF(OPER!$AB489&lt;=HOUR(AQ$7),MAX($Q394:AO394,0)+1,".")),","),IF(MAX($Q394:AO394,0)=OPER!$AA489,".",IF(OPER!$AB489&lt;=HOUR(AQ$7),MAX($Q394:AO394,0)+1,".")))</f>
        <v>,</v>
      </c>
      <c r="AQ394" s="269" t="str">
        <f>IF($E394=$E393,IF(AR393=".",IF(MAX($Q394:AP394,0)=OPER!$AA489,".",IF(OPER!$AB489&lt;=HOUR(AR$7),MAX($Q394:AP394,0)+1,".")),","),IF(MAX($Q394:AP394,0)=OPER!$AA489,".",IF(OPER!$AB489&lt;=HOUR(AR$7),MAX($Q394:AP394,0)+1,".")))</f>
        <v>,</v>
      </c>
      <c r="AR394" s="270" t="str">
        <f>IF($E394=$E393,IF(AS393=".",IF(MAX($Q394:AQ394,0)=OPER!$AA489,".",IF(OPER!$AB489&lt;=HOUR(AS$7),MAX($Q394:AQ394,0)+1,".")),","),IF(MAX($Q394:AQ394,0)=OPER!$AA489,".",IF(OPER!$AB489&lt;=HOUR(AS$7),MAX($Q394:AQ394,0)+1,".")))</f>
        <v>,</v>
      </c>
      <c r="AS394" s="271" t="str">
        <f>IF($E394=$E393,IF(AT393=".",IF(MAX($Q394:AR394,0)=OPER!$AA489,".",IF(OPER!$AB489&lt;=HOUR(AT$7),MAX($Q394:AR394,0)+1,".")),","),IF(MAX($Q394:AR394,0)=OPER!$AA489,".",IF(OPER!$AB489&lt;=HOUR(AT$7),MAX($Q394:AR394,0)+1,".")))</f>
        <v>,</v>
      </c>
      <c r="AT394" s="269" t="str">
        <f>IF($E394=$E393,IF(AU393=".",IF(MAX($Q394:AS394,0)=OPER!$AA489,".",IF(OPER!$AB489&lt;=HOUR(AU$7),MAX($Q394:AS394,0)+1,".")),","),IF(MAX($Q394:AS394,0)=OPER!$AA489,".",IF(OPER!$AB489&lt;=HOUR(AU$7),MAX($Q394:AS394,0)+1,".")))</f>
        <v>,</v>
      </c>
      <c r="AU394" s="269" t="str">
        <f>IF($E394=$E393,IF(AV393=".",IF(MAX($Q394:AT394,0)=OPER!$AA489,".",IF(OPER!$AB489&lt;=HOUR(AV$7),MAX($Q394:AT394,0)+1,".")),","),IF(MAX($Q394:AT394,0)=OPER!$AA489,".",IF(OPER!$AB489&lt;=HOUR(AV$7),MAX($Q394:AT394,0)+1,".")))</f>
        <v>,</v>
      </c>
      <c r="AV394" s="270" t="str">
        <f>IF($E394=$E393,IF(AW393=".",IF(MAX($Q394:AU394,0)=OPER!$AA489,".",IF(OPER!$AB489&lt;=HOUR(AW$7),MAX($Q394:AU394,0)+1,".")),","),IF(MAX($Q394:AU394,0)=OPER!$AA489,".",IF(OPER!$AB489&lt;=HOUR(AW$7),MAX($Q394:AU394,0)+1,".")))</f>
        <v>,</v>
      </c>
      <c r="AW394" s="271" t="str">
        <f>IF($E394=$E393,IF(AX393=".",IF(MAX($Q394:AV394,0)=OPER!$AA489,".",IF(OPER!$AB489&lt;=HOUR(AX$7),MAX($Q394:AV394,0)+1,".")),","),IF(MAX($Q394:AV394,0)=OPER!$AA489,".",IF(OPER!$AB489&lt;=HOUR(AX$7),MAX($Q394:AV394,0)+1,".")))</f>
        <v>,</v>
      </c>
      <c r="AX394" s="269" t="str">
        <f>IF($E394=$E393,IF(AY393=".",IF(MAX($Q394:AW394,0)=OPER!$AA489,".",IF(OPER!$AB489&lt;=HOUR(AY$7),MAX($Q394:AW394,0)+1,".")),","),IF(MAX($Q394:AW394,0)=OPER!$AA489,".",IF(OPER!$AB489&lt;=HOUR(AY$7),MAX($Q394:AW394,0)+1,".")))</f>
        <v>,</v>
      </c>
      <c r="AY394" s="269" t="str">
        <f>IF($E394=$E393,IF(AZ393=".",IF(MAX($Q394:AX394,0)=OPER!$AA489,".",IF(OPER!$AB489&lt;=HOUR(AZ$7),MAX($Q394:AX394,0)+1,".")),","),IF(MAX($Q394:AX394,0)=OPER!$AA489,".",IF(OPER!$AB489&lt;=HOUR(AZ$7),MAX($Q394:AX394,0)+1,".")))</f>
        <v>,</v>
      </c>
      <c r="AZ394" s="270" t="str">
        <f>IF($E394=$E393,IF(BA393=".",IF(MAX($Q394:AY394,0)=OPER!$AA489,".",IF(OPER!$AB489&lt;=HOUR(BA$7),MAX($Q394:AY394,0)+1,".")),","),IF(MAX($Q394:AY394,0)=OPER!$AA489,".",IF(OPER!$AB489&lt;=HOUR(BA$7),MAX($Q394:AY394,0)+1,".")))</f>
        <v>,</v>
      </c>
      <c r="BA394" s="30">
        <f>+OPER!AK388</f>
        <v>0</v>
      </c>
    </row>
    <row r="395" spans="1:53" ht="59.8" x14ac:dyDescent="0.2">
      <c r="A395" s="282" t="str">
        <f>IF(OPER!AF389=0,"",OPER!AF389)</f>
        <v/>
      </c>
      <c r="B395" s="109" t="str">
        <f>IF(OPER!V389=0,"",OPER!V389)</f>
        <v/>
      </c>
      <c r="C395" s="71" t="str">
        <f>IF(OPER!U389 = 0,"", OPER!U389)</f>
        <v/>
      </c>
      <c r="D395" s="30" t="str">
        <f t="shared" si="25"/>
        <v/>
      </c>
      <c r="E395" s="262" t="str">
        <f>IF(OPER!X389 = 0,"",OPER!X389)</f>
        <v/>
      </c>
      <c r="F395" s="262" t="str">
        <f>IF(OPER!I389 = 0,"",OPER!I389)</f>
        <v/>
      </c>
      <c r="G395" s="263" t="str">
        <f>IF(OPER!C389=0,"",OPER!C389)</f>
        <v/>
      </c>
      <c r="H395" s="30" t="str">
        <f>IF(OPER!R389 = 0,"",OPER!R389)</f>
        <v/>
      </c>
      <c r="I395" s="30" t="str">
        <f>IF(OPER!F389=0,"", OPER!F389)</f>
        <v/>
      </c>
      <c r="J395" s="108" t="str">
        <f>IF(OPER!G389=0,"",OPER!G389)</f>
        <v/>
      </c>
      <c r="K395" s="250">
        <f>+OPER!R389</f>
        <v>0</v>
      </c>
      <c r="L395" s="262">
        <f t="shared" si="26"/>
        <v>0</v>
      </c>
      <c r="M395" s="250">
        <f t="shared" si="27"/>
        <v>0</v>
      </c>
      <c r="N395" s="205" t="str">
        <f>IF(OPER!A389=0,"",OPER!A389)</f>
        <v/>
      </c>
      <c r="O395" s="73" t="str">
        <f>IF(OPER!AJ2245=0,"",OPER!AJ2245)</f>
        <v/>
      </c>
      <c r="P395" s="264" t="str">
        <f>IF(OPER!AH389="EJECUTADO","SI",IF(OPER!AH389="NO EJECUTADO","NO",""))</f>
        <v/>
      </c>
      <c r="Q395" s="264" t="str">
        <f>IF(OPER!AN389="EJECUTADO","SI",IF(OPER!AN389="NO EJECUTADO","NO",""))</f>
        <v/>
      </c>
      <c r="R395" s="221" t="str">
        <f>IFERROR(VLOOKUP(OPER!Z389,OPER!$AU$490:$AV$577,2,0),"NO ASIGNADO")</f>
        <v>NO ASIGNADO</v>
      </c>
      <c r="S395" s="6">
        <f>+OPER!AG389</f>
        <v>0</v>
      </c>
      <c r="T395" s="268" t="str">
        <f>IF($E395=$E394,IF(U394=".",IF(MAX($Q395:Q395,0)=OPER!$AA490,".",IF(OPER!$AB490&lt;=HOUR(U$7),MAX($Q395:Q395,0)+1,".")),","),IF(MAX($Q395:Q395,0)=OPER!$AA490,".",IF(OPER!$AB490&lt;=HOUR(U$7),MAX($Q395:Q395,0)+1,".")))</f>
        <v>,</v>
      </c>
      <c r="U395" s="269" t="str">
        <f>IF($E395=$E394,IF(V394=".",IF(MAX($Q395:T395,0)=OPER!$AA490,".",IF(OPER!$AB490&lt;=HOUR(V$7),MAX($Q395:T395,0)+1,".")),","),IF(MAX($Q395:T395,0)=OPER!$AA490,".",IF(OPER!$AB490&lt;=HOUR(V$7),MAX($Q395:T395,0)+1,".")))</f>
        <v>,</v>
      </c>
      <c r="V395" s="269" t="str">
        <f>IF($E395=$E394,IF(W394=".",IF(MAX($Q395:U395,0)=OPER!$AA490,".",IF(OPER!$AB490&lt;=HOUR(W$7),MAX($Q395:U395,0)+1,".")),","),IF(MAX($Q395:U395,0)=OPER!$AA490,".",IF(OPER!$AB490&lt;=HOUR(W$7),MAX($Q395:U395,0)+1,".")))</f>
        <v>,</v>
      </c>
      <c r="W395" s="269" t="str">
        <f>IF($E395=$E394,IF(X394=".",IF(MAX($Q395:V395,0)=OPER!$AA490,".",IF(OPER!$AB490&lt;=HOUR(X$7),MAX($Q395:V395,0)+1,".")),","),IF(MAX($Q395:V395,0)=OPER!$AA490,".",IF(OPER!$AB490&lt;=HOUR(X$7),MAX($Q395:V395,0)+1,".")))</f>
        <v>,</v>
      </c>
      <c r="X395" s="270" t="str">
        <f>IF($E395=$E394,IF(Y394=".",IF(MAX($Q395:W395,0)=OPER!$AA490,".",IF(OPER!$AB490&lt;=HOUR(Y$7),MAX($Q395:W395,0)+1,".")),","),IF(MAX($Q395:W395,0)=OPER!$AA490,".",IF(OPER!$AB490&lt;=HOUR(Y$7),MAX($Q395:W395,0)+1,".")))</f>
        <v>,</v>
      </c>
      <c r="Y395" s="271" t="str">
        <f>IF($E395=$E394,IF(Z394=".",IF(MAX($Q395:X395,0)=OPER!$AA490,".",IF(OPER!$AB490&lt;=HOUR(Z$7),MAX($Q395:X395,0)+1,".")),","),IF(MAX($Q395:X395,0)=OPER!$AA490,".",IF(OPER!$AB490&lt;=HOUR(Z$7),MAX($Q395:X395,0)+1,".")))</f>
        <v>,</v>
      </c>
      <c r="Z395" s="269" t="str">
        <f>IF($E395=$E394,IF(AA394=".",IF(MAX($Q395:Y395,0)=OPER!$AA490,".",IF(OPER!$AB490&lt;=HOUR(AA$7),MAX($Q395:Y395,0)+1,".")),","),IF(MAX($Q395:Y395,0)=OPER!$AA490,".",IF(OPER!$AB490&lt;=HOUR(AA$7),MAX($Q395:Y395,0)+1,".")))</f>
        <v>,</v>
      </c>
      <c r="AA395" s="269" t="str">
        <f>IF($E395=$E394,IF(AB394=".",IF(MAX($Q395:Z395,0)=OPER!$AA490,".",IF(OPER!$AB490&lt;=HOUR(AB$7),MAX($Q395:Z395,0)+1,".")),","),IF(MAX($Q395:Z395,0)=OPER!$AA490,".",IF(OPER!$AB490&lt;=HOUR(AB$7),MAX($Q395:Z395,0)+1,".")))</f>
        <v>,</v>
      </c>
      <c r="AB395" s="270" t="str">
        <f>IF($E395=$E394,IF(AC394=".",IF(MAX($Q395:AA395,0)=OPER!$AA490,".",IF(OPER!$AB490&lt;=HOUR(AC$7),MAX($Q395:AA395,0)+1,".")),","),IF(MAX($Q395:AA395,0)=OPER!$AA490,".",IF(OPER!$AB490&lt;=HOUR(AC$7),MAX($Q395:AA395,0)+1,".")))</f>
        <v>,</v>
      </c>
      <c r="AC395" s="271" t="str">
        <f>IF($E395=$E394,IF(AD394=".",IF(MAX($Q395:AB395,0)=OPER!$AA490,".",IF(OPER!$AB490&lt;=HOUR(AD$7),MAX($Q395:AB395,0)+1,".")),","),IF(MAX($Q395:AB395,0)=OPER!$AA490,".",IF(OPER!$AB490&lt;=HOUR(AD$7),MAX($Q395:AB395,0)+1,".")))</f>
        <v>,</v>
      </c>
      <c r="AD395" s="269" t="str">
        <f>IF($E395=$E394,IF(AE394=".",IF(MAX($Q395:AC395,0)=OPER!$AA490,".",IF(OPER!$AB490&lt;=HOUR(AE$7),MAX($Q395:AC395,0)+1,".")),","),IF(MAX($Q395:AC395,0)=OPER!$AA490,".",IF(OPER!$AB490&lt;=HOUR(AE$7),MAX($Q395:AC395,0)+1,".")))</f>
        <v>,</v>
      </c>
      <c r="AE395" s="269" t="str">
        <f>IF($E395=$E394,IF(AF394=".",IF(MAX($Q395:AD395,0)=OPER!$AA490,".",IF(OPER!$AB490&lt;=HOUR(AF$7),MAX($Q395:AD395,0)+1,".")),","),IF(MAX($Q395:AD395,0)=OPER!$AA490,".",IF(OPER!$AB490&lt;=HOUR(AF$7),MAX($Q395:AD395,0)+1,".")))</f>
        <v>,</v>
      </c>
      <c r="AF395" s="270" t="str">
        <f>IF($E395=$E394,IF(AG394=".",IF(MAX($Q395:AE395,0)=OPER!$AA490,".",IF(OPER!$AB490&lt;=HOUR(AG$7),MAX($Q395:AE395,0)+1,".")),","),IF(MAX($Q395:AE395,0)=OPER!$AA490,".",IF(OPER!$AB490&lt;=HOUR(AG$7),MAX($Q395:AE395,0)+1,".")))</f>
        <v>,</v>
      </c>
      <c r="AG395" s="271" t="str">
        <f>IF($E395=$E394,IF(AH394=".",IF(MAX($Q395:AF395,0)=OPER!$AA490,".",IF(OPER!$AB490&lt;=HOUR(AH$7),MAX($Q395:AF395,0)+1,".")),","),IF(MAX($Q395:AF395,0)=OPER!$AA490,".",IF(OPER!$AB490&lt;=HOUR(AH$7),MAX($Q395:AF395,0)+1,".")))</f>
        <v>,</v>
      </c>
      <c r="AH395" s="269" t="str">
        <f>IF($E395=$E394,IF(AI394=".",IF(MAX($Q395:AG395,0)=OPER!$AA490,".",IF(OPER!$AB490&lt;=HOUR(AI$7),MAX($Q395:AG395,0)+1,".")),","),IF(MAX($Q395:AG395,0)=OPER!$AA490,".",IF(OPER!$AB490&lt;=HOUR(AI$7),MAX($Q395:AG395,0)+1,".")))</f>
        <v>,</v>
      </c>
      <c r="AI395" s="269" t="str">
        <f>IF($E395=$E394,IF(AJ394=".",IF(MAX($Q395:AH395,0)=OPER!$AA490,".",IF(OPER!$AB490&lt;=HOUR(AJ$7),MAX($Q395:AH395,0)+1,".")),","),IF(MAX($Q395:AH395,0)=OPER!$AA490,".",IF(OPER!$AB490&lt;=HOUR(AJ$7),MAX($Q395:AH395,0)+1,".")))</f>
        <v>,</v>
      </c>
      <c r="AJ395" s="270" t="str">
        <f>IF($E395=$E394,IF(AK394=".",IF(MAX($Q395:AI395,0)=OPER!$AA490,".",IF(OPER!$AB490&lt;=HOUR(AK$7),MAX($Q395:AI395,0)+1,".")),","),IF(MAX($Q395:AI395,0)=OPER!$AA490,".",IF(OPER!$AB490&lt;=HOUR(AK$7),MAX($Q395:AI395,0)+1,".")))</f>
        <v>,</v>
      </c>
      <c r="AK395" s="271" t="str">
        <f>IF($E395=$E394,IF(AL394=".",IF(MAX($Q395:AJ395,0)=OPER!$AA490,".",IF(OPER!$AB490&lt;=HOUR(AL$7),MAX($Q395:AJ395,0)+1,".")),","),IF(MAX($Q395:AJ395,0)=OPER!$AA490,".",IF(OPER!$AB490&lt;=HOUR(AL$7),MAX($Q395:AJ395,0)+1,".")))</f>
        <v>,</v>
      </c>
      <c r="AL395" s="269" t="str">
        <f>IF($E395=$E394,IF(AM394=".",IF(MAX($Q395:AK395,0)=OPER!$AA490,".",IF(OPER!$AB490&lt;=HOUR(AM$7),MAX($Q395:AK395,0)+1,".")),","),IF(MAX($Q395:AK395,0)=OPER!$AA490,".",IF(OPER!$AB490&lt;=HOUR(AM$7),MAX($Q395:AK395,0)+1,".")))</f>
        <v>,</v>
      </c>
      <c r="AM395" s="269" t="str">
        <f>IF($E395=$E394,IF(AN394=".",IF(MAX($Q395:AL395,0)=OPER!$AA490,".",IF(OPER!$AB490&lt;=HOUR(AN$7),MAX($Q395:AL395,0)+1,".")),","),IF(MAX($Q395:AL395,0)=OPER!$AA490,".",IF(OPER!$AB490&lt;=HOUR(AN$7),MAX($Q395:AL395,0)+1,".")))</f>
        <v>,</v>
      </c>
      <c r="AN395" s="270" t="str">
        <f>IF($E395=$E394,IF(AO394=".",IF(MAX($Q395:AM395,0)=OPER!$AA490,".",IF(OPER!$AB490&lt;=HOUR(AO$7),MAX($Q395:AM395,0)+1,".")),","),IF(MAX($Q395:AM395,0)=OPER!$AA490,".",IF(OPER!$AB490&lt;=HOUR(AO$7),MAX($Q395:AM395,0)+1,".")))</f>
        <v>,</v>
      </c>
      <c r="AO395" s="271" t="str">
        <f>IF($E395=$E394,IF(AP394=".",IF(MAX($Q395:AN395,0)=OPER!$AA490,".",IF(OPER!$AB490&lt;=HOUR(AP$7),MAX($Q395:AN395,0)+1,".")),","),IF(MAX($Q395:AN395,0)=OPER!$AA490,".",IF(OPER!$AB490&lt;=HOUR(AP$7),MAX($Q395:AN395,0)+1,".")))</f>
        <v>,</v>
      </c>
      <c r="AP395" s="269" t="str">
        <f>IF($E395=$E394,IF(AQ394=".",IF(MAX($Q395:AO395,0)=OPER!$AA490,".",IF(OPER!$AB490&lt;=HOUR(AQ$7),MAX($Q395:AO395,0)+1,".")),","),IF(MAX($Q395:AO395,0)=OPER!$AA490,".",IF(OPER!$AB490&lt;=HOUR(AQ$7),MAX($Q395:AO395,0)+1,".")))</f>
        <v>,</v>
      </c>
      <c r="AQ395" s="269" t="str">
        <f>IF($E395=$E394,IF(AR394=".",IF(MAX($Q395:AP395,0)=OPER!$AA490,".",IF(OPER!$AB490&lt;=HOUR(AR$7),MAX($Q395:AP395,0)+1,".")),","),IF(MAX($Q395:AP395,0)=OPER!$AA490,".",IF(OPER!$AB490&lt;=HOUR(AR$7),MAX($Q395:AP395,0)+1,".")))</f>
        <v>,</v>
      </c>
      <c r="AR395" s="270" t="str">
        <f>IF($E395=$E394,IF(AS394=".",IF(MAX($Q395:AQ395,0)=OPER!$AA490,".",IF(OPER!$AB490&lt;=HOUR(AS$7),MAX($Q395:AQ395,0)+1,".")),","),IF(MAX($Q395:AQ395,0)=OPER!$AA490,".",IF(OPER!$AB490&lt;=HOUR(AS$7),MAX($Q395:AQ395,0)+1,".")))</f>
        <v>,</v>
      </c>
      <c r="AS395" s="271" t="str">
        <f>IF($E395=$E394,IF(AT394=".",IF(MAX($Q395:AR395,0)=OPER!$AA490,".",IF(OPER!$AB490&lt;=HOUR(AT$7),MAX($Q395:AR395,0)+1,".")),","),IF(MAX($Q395:AR395,0)=OPER!$AA490,".",IF(OPER!$AB490&lt;=HOUR(AT$7),MAX($Q395:AR395,0)+1,".")))</f>
        <v>,</v>
      </c>
      <c r="AT395" s="269" t="str">
        <f>IF($E395=$E394,IF(AU394=".",IF(MAX($Q395:AS395,0)=OPER!$AA490,".",IF(OPER!$AB490&lt;=HOUR(AU$7),MAX($Q395:AS395,0)+1,".")),","),IF(MAX($Q395:AS395,0)=OPER!$AA490,".",IF(OPER!$AB490&lt;=HOUR(AU$7),MAX($Q395:AS395,0)+1,".")))</f>
        <v>,</v>
      </c>
      <c r="AU395" s="269" t="str">
        <f>IF($E395=$E394,IF(AV394=".",IF(MAX($Q395:AT395,0)=OPER!$AA490,".",IF(OPER!$AB490&lt;=HOUR(AV$7),MAX($Q395:AT395,0)+1,".")),","),IF(MAX($Q395:AT395,0)=OPER!$AA490,".",IF(OPER!$AB490&lt;=HOUR(AV$7),MAX($Q395:AT395,0)+1,".")))</f>
        <v>,</v>
      </c>
      <c r="AV395" s="270" t="str">
        <f>IF($E395=$E394,IF(AW394=".",IF(MAX($Q395:AU395,0)=OPER!$AA490,".",IF(OPER!$AB490&lt;=HOUR(AW$7),MAX($Q395:AU395,0)+1,".")),","),IF(MAX($Q395:AU395,0)=OPER!$AA490,".",IF(OPER!$AB490&lt;=HOUR(AW$7),MAX($Q395:AU395,0)+1,".")))</f>
        <v>,</v>
      </c>
      <c r="AW395" s="271" t="str">
        <f>IF($E395=$E394,IF(AX394=".",IF(MAX($Q395:AV395,0)=OPER!$AA490,".",IF(OPER!$AB490&lt;=HOUR(AX$7),MAX($Q395:AV395,0)+1,".")),","),IF(MAX($Q395:AV395,0)=OPER!$AA490,".",IF(OPER!$AB490&lt;=HOUR(AX$7),MAX($Q395:AV395,0)+1,".")))</f>
        <v>,</v>
      </c>
      <c r="AX395" s="269" t="str">
        <f>IF($E395=$E394,IF(AY394=".",IF(MAX($Q395:AW395,0)=OPER!$AA490,".",IF(OPER!$AB490&lt;=HOUR(AY$7),MAX($Q395:AW395,0)+1,".")),","),IF(MAX($Q395:AW395,0)=OPER!$AA490,".",IF(OPER!$AB490&lt;=HOUR(AY$7),MAX($Q395:AW395,0)+1,".")))</f>
        <v>,</v>
      </c>
      <c r="AY395" s="269" t="str">
        <f>IF($E395=$E394,IF(AZ394=".",IF(MAX($Q395:AX395,0)=OPER!$AA490,".",IF(OPER!$AB490&lt;=HOUR(AZ$7),MAX($Q395:AX395,0)+1,".")),","),IF(MAX($Q395:AX395,0)=OPER!$AA490,".",IF(OPER!$AB490&lt;=HOUR(AZ$7),MAX($Q395:AX395,0)+1,".")))</f>
        <v>,</v>
      </c>
      <c r="AZ395" s="270" t="str">
        <f>IF($E395=$E394,IF(BA394=".",IF(MAX($Q395:AY395,0)=OPER!$AA490,".",IF(OPER!$AB490&lt;=HOUR(BA$7),MAX($Q395:AY395,0)+1,".")),","),IF(MAX($Q395:AY395,0)=OPER!$AA490,".",IF(OPER!$AB490&lt;=HOUR(BA$7),MAX($Q395:AY395,0)+1,".")))</f>
        <v>,</v>
      </c>
      <c r="BA395" s="30">
        <f>+OPER!AK389</f>
        <v>0</v>
      </c>
    </row>
    <row r="396" spans="1:53" ht="59.8" x14ac:dyDescent="0.2">
      <c r="A396" s="282" t="str">
        <f>IF(OPER!AF390=0,"",OPER!AF390)</f>
        <v/>
      </c>
      <c r="B396" s="109" t="str">
        <f>IF(OPER!V390=0,"",OPER!V390)</f>
        <v/>
      </c>
      <c r="C396" s="71" t="str">
        <f>IF(OPER!U390 = 0,"", OPER!U390)</f>
        <v/>
      </c>
      <c r="D396" s="30" t="str">
        <f t="shared" si="25"/>
        <v/>
      </c>
      <c r="E396" s="262" t="str">
        <f>IF(OPER!X390 = 0,"",OPER!X390)</f>
        <v/>
      </c>
      <c r="F396" s="262" t="str">
        <f>IF(OPER!I390 = 0,"",OPER!I390)</f>
        <v/>
      </c>
      <c r="G396" s="263" t="str">
        <f>IF(OPER!C390=0,"",OPER!C390)</f>
        <v/>
      </c>
      <c r="H396" s="30" t="str">
        <f>IF(OPER!R390 = 0,"",OPER!R390)</f>
        <v/>
      </c>
      <c r="I396" s="30" t="str">
        <f>IF(OPER!F390=0,"", OPER!F390)</f>
        <v/>
      </c>
      <c r="J396" s="108" t="str">
        <f>IF(OPER!G390=0,"",OPER!G390)</f>
        <v/>
      </c>
      <c r="K396" s="250">
        <f>+OPER!R390</f>
        <v>0</v>
      </c>
      <c r="L396" s="262">
        <f t="shared" si="26"/>
        <v>0</v>
      </c>
      <c r="M396" s="250">
        <f t="shared" si="27"/>
        <v>0</v>
      </c>
      <c r="N396" s="205" t="str">
        <f>IF(OPER!A390=0,"",OPER!A390)</f>
        <v/>
      </c>
      <c r="O396" s="73" t="str">
        <f>IF(OPER!AJ2246=0,"",OPER!AJ2246)</f>
        <v/>
      </c>
      <c r="P396" s="264" t="str">
        <f>IF(OPER!AH390="EJECUTADO","SI",IF(OPER!AH390="NO EJECUTADO","NO",""))</f>
        <v/>
      </c>
      <c r="Q396" s="264" t="str">
        <f>IF(OPER!AN390="EJECUTADO","SI",IF(OPER!AN390="NO EJECUTADO","NO",""))</f>
        <v/>
      </c>
      <c r="R396" s="221" t="str">
        <f>IFERROR(VLOOKUP(OPER!Z390,OPER!$AU$490:$AV$577,2,0),"NO ASIGNADO")</f>
        <v>NO ASIGNADO</v>
      </c>
      <c r="S396" s="6">
        <f>+OPER!AG390</f>
        <v>0</v>
      </c>
      <c r="T396" s="268" t="str">
        <f>IF($E396=$E395,IF(U395=".",IF(MAX($Q396:Q396,0)=OPER!$AA491,".",IF(OPER!$AB491&lt;=HOUR(U$7),MAX($Q396:Q396,0)+1,".")),","),IF(MAX($Q396:Q396,0)=OPER!$AA491,".",IF(OPER!$AB491&lt;=HOUR(U$7),MAX($Q396:Q396,0)+1,".")))</f>
        <v>,</v>
      </c>
      <c r="U396" s="269" t="str">
        <f>IF($E396=$E395,IF(V395=".",IF(MAX($Q396:T396,0)=OPER!$AA491,".",IF(OPER!$AB491&lt;=HOUR(V$7),MAX($Q396:T396,0)+1,".")),","),IF(MAX($Q396:T396,0)=OPER!$AA491,".",IF(OPER!$AB491&lt;=HOUR(V$7),MAX($Q396:T396,0)+1,".")))</f>
        <v>,</v>
      </c>
      <c r="V396" s="269" t="str">
        <f>IF($E396=$E395,IF(W395=".",IF(MAX($Q396:U396,0)=OPER!$AA491,".",IF(OPER!$AB491&lt;=HOUR(W$7),MAX($Q396:U396,0)+1,".")),","),IF(MAX($Q396:U396,0)=OPER!$AA491,".",IF(OPER!$AB491&lt;=HOUR(W$7),MAX($Q396:U396,0)+1,".")))</f>
        <v>,</v>
      </c>
      <c r="W396" s="269" t="str">
        <f>IF($E396=$E395,IF(X395=".",IF(MAX($Q396:V396,0)=OPER!$AA491,".",IF(OPER!$AB491&lt;=HOUR(X$7),MAX($Q396:V396,0)+1,".")),","),IF(MAX($Q396:V396,0)=OPER!$AA491,".",IF(OPER!$AB491&lt;=HOUR(X$7),MAX($Q396:V396,0)+1,".")))</f>
        <v>,</v>
      </c>
      <c r="X396" s="270" t="str">
        <f>IF($E396=$E395,IF(Y395=".",IF(MAX($Q396:W396,0)=OPER!$AA491,".",IF(OPER!$AB491&lt;=HOUR(Y$7),MAX($Q396:W396,0)+1,".")),","),IF(MAX($Q396:W396,0)=OPER!$AA491,".",IF(OPER!$AB491&lt;=HOUR(Y$7),MAX($Q396:W396,0)+1,".")))</f>
        <v>,</v>
      </c>
      <c r="Y396" s="271" t="str">
        <f>IF($E396=$E395,IF(Z395=".",IF(MAX($Q396:X396,0)=OPER!$AA491,".",IF(OPER!$AB491&lt;=HOUR(Z$7),MAX($Q396:X396,0)+1,".")),","),IF(MAX($Q396:X396,0)=OPER!$AA491,".",IF(OPER!$AB491&lt;=HOUR(Z$7),MAX($Q396:X396,0)+1,".")))</f>
        <v>,</v>
      </c>
      <c r="Z396" s="269" t="str">
        <f>IF($E396=$E395,IF(AA395=".",IF(MAX($Q396:Y396,0)=OPER!$AA491,".",IF(OPER!$AB491&lt;=HOUR(AA$7),MAX($Q396:Y396,0)+1,".")),","),IF(MAX($Q396:Y396,0)=OPER!$AA491,".",IF(OPER!$AB491&lt;=HOUR(AA$7),MAX($Q396:Y396,0)+1,".")))</f>
        <v>,</v>
      </c>
      <c r="AA396" s="269" t="str">
        <f>IF($E396=$E395,IF(AB395=".",IF(MAX($Q396:Z396,0)=OPER!$AA491,".",IF(OPER!$AB491&lt;=HOUR(AB$7),MAX($Q396:Z396,0)+1,".")),","),IF(MAX($Q396:Z396,0)=OPER!$AA491,".",IF(OPER!$AB491&lt;=HOUR(AB$7),MAX($Q396:Z396,0)+1,".")))</f>
        <v>,</v>
      </c>
      <c r="AB396" s="270" t="str">
        <f>IF($E396=$E395,IF(AC395=".",IF(MAX($Q396:AA396,0)=OPER!$AA491,".",IF(OPER!$AB491&lt;=HOUR(AC$7),MAX($Q396:AA396,0)+1,".")),","),IF(MAX($Q396:AA396,0)=OPER!$AA491,".",IF(OPER!$AB491&lt;=HOUR(AC$7),MAX($Q396:AA396,0)+1,".")))</f>
        <v>,</v>
      </c>
      <c r="AC396" s="271" t="str">
        <f>IF($E396=$E395,IF(AD395=".",IF(MAX($Q396:AB396,0)=OPER!$AA491,".",IF(OPER!$AB491&lt;=HOUR(AD$7),MAX($Q396:AB396,0)+1,".")),","),IF(MAX($Q396:AB396,0)=OPER!$AA491,".",IF(OPER!$AB491&lt;=HOUR(AD$7),MAX($Q396:AB396,0)+1,".")))</f>
        <v>,</v>
      </c>
      <c r="AD396" s="269" t="str">
        <f>IF($E396=$E395,IF(AE395=".",IF(MAX($Q396:AC396,0)=OPER!$AA491,".",IF(OPER!$AB491&lt;=HOUR(AE$7),MAX($Q396:AC396,0)+1,".")),","),IF(MAX($Q396:AC396,0)=OPER!$AA491,".",IF(OPER!$AB491&lt;=HOUR(AE$7),MAX($Q396:AC396,0)+1,".")))</f>
        <v>,</v>
      </c>
      <c r="AE396" s="269" t="str">
        <f>IF($E396=$E395,IF(AF395=".",IF(MAX($Q396:AD396,0)=OPER!$AA491,".",IF(OPER!$AB491&lt;=HOUR(AF$7),MAX($Q396:AD396,0)+1,".")),","),IF(MAX($Q396:AD396,0)=OPER!$AA491,".",IF(OPER!$AB491&lt;=HOUR(AF$7),MAX($Q396:AD396,0)+1,".")))</f>
        <v>,</v>
      </c>
      <c r="AF396" s="270" t="str">
        <f>IF($E396=$E395,IF(AG395=".",IF(MAX($Q396:AE396,0)=OPER!$AA491,".",IF(OPER!$AB491&lt;=HOUR(AG$7),MAX($Q396:AE396,0)+1,".")),","),IF(MAX($Q396:AE396,0)=OPER!$AA491,".",IF(OPER!$AB491&lt;=HOUR(AG$7),MAX($Q396:AE396,0)+1,".")))</f>
        <v>,</v>
      </c>
      <c r="AG396" s="271" t="str">
        <f>IF($E396=$E395,IF(AH395=".",IF(MAX($Q396:AF396,0)=OPER!$AA491,".",IF(OPER!$AB491&lt;=HOUR(AH$7),MAX($Q396:AF396,0)+1,".")),","),IF(MAX($Q396:AF396,0)=OPER!$AA491,".",IF(OPER!$AB491&lt;=HOUR(AH$7),MAX($Q396:AF396,0)+1,".")))</f>
        <v>,</v>
      </c>
      <c r="AH396" s="269" t="str">
        <f>IF($E396=$E395,IF(AI395=".",IF(MAX($Q396:AG396,0)=OPER!$AA491,".",IF(OPER!$AB491&lt;=HOUR(AI$7),MAX($Q396:AG396,0)+1,".")),","),IF(MAX($Q396:AG396,0)=OPER!$AA491,".",IF(OPER!$AB491&lt;=HOUR(AI$7),MAX($Q396:AG396,0)+1,".")))</f>
        <v>,</v>
      </c>
      <c r="AI396" s="269" t="str">
        <f>IF($E396=$E395,IF(AJ395=".",IF(MAX($Q396:AH396,0)=OPER!$AA491,".",IF(OPER!$AB491&lt;=HOUR(AJ$7),MAX($Q396:AH396,0)+1,".")),","),IF(MAX($Q396:AH396,0)=OPER!$AA491,".",IF(OPER!$AB491&lt;=HOUR(AJ$7),MAX($Q396:AH396,0)+1,".")))</f>
        <v>,</v>
      </c>
      <c r="AJ396" s="270" t="str">
        <f>IF($E396=$E395,IF(AK395=".",IF(MAX($Q396:AI396,0)=OPER!$AA491,".",IF(OPER!$AB491&lt;=HOUR(AK$7),MAX($Q396:AI396,0)+1,".")),","),IF(MAX($Q396:AI396,0)=OPER!$AA491,".",IF(OPER!$AB491&lt;=HOUR(AK$7),MAX($Q396:AI396,0)+1,".")))</f>
        <v>,</v>
      </c>
      <c r="AK396" s="271" t="str">
        <f>IF($E396=$E395,IF(AL395=".",IF(MAX($Q396:AJ396,0)=OPER!$AA491,".",IF(OPER!$AB491&lt;=HOUR(AL$7),MAX($Q396:AJ396,0)+1,".")),","),IF(MAX($Q396:AJ396,0)=OPER!$AA491,".",IF(OPER!$AB491&lt;=HOUR(AL$7),MAX($Q396:AJ396,0)+1,".")))</f>
        <v>,</v>
      </c>
      <c r="AL396" s="269" t="str">
        <f>IF($E396=$E395,IF(AM395=".",IF(MAX($Q396:AK396,0)=OPER!$AA491,".",IF(OPER!$AB491&lt;=HOUR(AM$7),MAX($Q396:AK396,0)+1,".")),","),IF(MAX($Q396:AK396,0)=OPER!$AA491,".",IF(OPER!$AB491&lt;=HOUR(AM$7),MAX($Q396:AK396,0)+1,".")))</f>
        <v>,</v>
      </c>
      <c r="AM396" s="269" t="str">
        <f>IF($E396=$E395,IF(AN395=".",IF(MAX($Q396:AL396,0)=OPER!$AA491,".",IF(OPER!$AB491&lt;=HOUR(AN$7),MAX($Q396:AL396,0)+1,".")),","),IF(MAX($Q396:AL396,0)=OPER!$AA491,".",IF(OPER!$AB491&lt;=HOUR(AN$7),MAX($Q396:AL396,0)+1,".")))</f>
        <v>,</v>
      </c>
      <c r="AN396" s="270" t="str">
        <f>IF($E396=$E395,IF(AO395=".",IF(MAX($Q396:AM396,0)=OPER!$AA491,".",IF(OPER!$AB491&lt;=HOUR(AO$7),MAX($Q396:AM396,0)+1,".")),","),IF(MAX($Q396:AM396,0)=OPER!$AA491,".",IF(OPER!$AB491&lt;=HOUR(AO$7),MAX($Q396:AM396,0)+1,".")))</f>
        <v>,</v>
      </c>
      <c r="AO396" s="271" t="str">
        <f>IF($E396=$E395,IF(AP395=".",IF(MAX($Q396:AN396,0)=OPER!$AA491,".",IF(OPER!$AB491&lt;=HOUR(AP$7),MAX($Q396:AN396,0)+1,".")),","),IF(MAX($Q396:AN396,0)=OPER!$AA491,".",IF(OPER!$AB491&lt;=HOUR(AP$7),MAX($Q396:AN396,0)+1,".")))</f>
        <v>,</v>
      </c>
      <c r="AP396" s="269" t="str">
        <f>IF($E396=$E395,IF(AQ395=".",IF(MAX($Q396:AO396,0)=OPER!$AA491,".",IF(OPER!$AB491&lt;=HOUR(AQ$7),MAX($Q396:AO396,0)+1,".")),","),IF(MAX($Q396:AO396,0)=OPER!$AA491,".",IF(OPER!$AB491&lt;=HOUR(AQ$7),MAX($Q396:AO396,0)+1,".")))</f>
        <v>,</v>
      </c>
      <c r="AQ396" s="269" t="str">
        <f>IF($E396=$E395,IF(AR395=".",IF(MAX($Q396:AP396,0)=OPER!$AA491,".",IF(OPER!$AB491&lt;=HOUR(AR$7),MAX($Q396:AP396,0)+1,".")),","),IF(MAX($Q396:AP396,0)=OPER!$AA491,".",IF(OPER!$AB491&lt;=HOUR(AR$7),MAX($Q396:AP396,0)+1,".")))</f>
        <v>,</v>
      </c>
      <c r="AR396" s="270" t="str">
        <f>IF($E396=$E395,IF(AS395=".",IF(MAX($Q396:AQ396,0)=OPER!$AA491,".",IF(OPER!$AB491&lt;=HOUR(AS$7),MAX($Q396:AQ396,0)+1,".")),","),IF(MAX($Q396:AQ396,0)=OPER!$AA491,".",IF(OPER!$AB491&lt;=HOUR(AS$7),MAX($Q396:AQ396,0)+1,".")))</f>
        <v>,</v>
      </c>
      <c r="AS396" s="271" t="str">
        <f>IF($E396=$E395,IF(AT395=".",IF(MAX($Q396:AR396,0)=OPER!$AA491,".",IF(OPER!$AB491&lt;=HOUR(AT$7),MAX($Q396:AR396,0)+1,".")),","),IF(MAX($Q396:AR396,0)=OPER!$AA491,".",IF(OPER!$AB491&lt;=HOUR(AT$7),MAX($Q396:AR396,0)+1,".")))</f>
        <v>,</v>
      </c>
      <c r="AT396" s="269" t="str">
        <f>IF($E396=$E395,IF(AU395=".",IF(MAX($Q396:AS396,0)=OPER!$AA491,".",IF(OPER!$AB491&lt;=HOUR(AU$7),MAX($Q396:AS396,0)+1,".")),","),IF(MAX($Q396:AS396,0)=OPER!$AA491,".",IF(OPER!$AB491&lt;=HOUR(AU$7),MAX($Q396:AS396,0)+1,".")))</f>
        <v>,</v>
      </c>
      <c r="AU396" s="269" t="str">
        <f>IF($E396=$E395,IF(AV395=".",IF(MAX($Q396:AT396,0)=OPER!$AA491,".",IF(OPER!$AB491&lt;=HOUR(AV$7),MAX($Q396:AT396,0)+1,".")),","),IF(MAX($Q396:AT396,0)=OPER!$AA491,".",IF(OPER!$AB491&lt;=HOUR(AV$7),MAX($Q396:AT396,0)+1,".")))</f>
        <v>,</v>
      </c>
      <c r="AV396" s="270" t="str">
        <f>IF($E396=$E395,IF(AW395=".",IF(MAX($Q396:AU396,0)=OPER!$AA491,".",IF(OPER!$AB491&lt;=HOUR(AW$7),MAX($Q396:AU396,0)+1,".")),","),IF(MAX($Q396:AU396,0)=OPER!$AA491,".",IF(OPER!$AB491&lt;=HOUR(AW$7),MAX($Q396:AU396,0)+1,".")))</f>
        <v>,</v>
      </c>
      <c r="AW396" s="271" t="str">
        <f>IF($E396=$E395,IF(AX395=".",IF(MAX($Q396:AV396,0)=OPER!$AA491,".",IF(OPER!$AB491&lt;=HOUR(AX$7),MAX($Q396:AV396,0)+1,".")),","),IF(MAX($Q396:AV396,0)=OPER!$AA491,".",IF(OPER!$AB491&lt;=HOUR(AX$7),MAX($Q396:AV396,0)+1,".")))</f>
        <v>,</v>
      </c>
      <c r="AX396" s="269" t="str">
        <f>IF($E396=$E395,IF(AY395=".",IF(MAX($Q396:AW396,0)=OPER!$AA491,".",IF(OPER!$AB491&lt;=HOUR(AY$7),MAX($Q396:AW396,0)+1,".")),","),IF(MAX($Q396:AW396,0)=OPER!$AA491,".",IF(OPER!$AB491&lt;=HOUR(AY$7),MAX($Q396:AW396,0)+1,".")))</f>
        <v>,</v>
      </c>
      <c r="AY396" s="269" t="str">
        <f>IF($E396=$E395,IF(AZ395=".",IF(MAX($Q396:AX396,0)=OPER!$AA491,".",IF(OPER!$AB491&lt;=HOUR(AZ$7),MAX($Q396:AX396,0)+1,".")),","),IF(MAX($Q396:AX396,0)=OPER!$AA491,".",IF(OPER!$AB491&lt;=HOUR(AZ$7),MAX($Q396:AX396,0)+1,".")))</f>
        <v>,</v>
      </c>
      <c r="AZ396" s="270" t="str">
        <f>IF($E396=$E395,IF(BA395=".",IF(MAX($Q396:AY396,0)=OPER!$AA491,".",IF(OPER!$AB491&lt;=HOUR(BA$7),MAX($Q396:AY396,0)+1,".")),","),IF(MAX($Q396:AY396,0)=OPER!$AA491,".",IF(OPER!$AB491&lt;=HOUR(BA$7),MAX($Q396:AY396,0)+1,".")))</f>
        <v>,</v>
      </c>
      <c r="BA396" s="30">
        <f>+OPER!AK390</f>
        <v>0</v>
      </c>
    </row>
    <row r="397" spans="1:53" ht="59.8" x14ac:dyDescent="0.2">
      <c r="A397" s="282" t="str">
        <f>IF(OPER!AF391=0,"",OPER!AF391)</f>
        <v/>
      </c>
      <c r="B397" s="109" t="str">
        <f>IF(OPER!V391=0,"",OPER!V391)</f>
        <v/>
      </c>
      <c r="C397" s="71" t="str">
        <f>IF(OPER!U391 = 0,"", OPER!U391)</f>
        <v/>
      </c>
      <c r="D397" s="30" t="str">
        <f t="shared" si="25"/>
        <v/>
      </c>
      <c r="E397" s="262" t="str">
        <f>IF(OPER!X391 = 0,"",OPER!X391)</f>
        <v/>
      </c>
      <c r="F397" s="262" t="str">
        <f>IF(OPER!I391 = 0,"",OPER!I391)</f>
        <v/>
      </c>
      <c r="G397" s="263" t="str">
        <f>IF(OPER!C391=0,"",OPER!C391)</f>
        <v/>
      </c>
      <c r="H397" s="30" t="str">
        <f>IF(OPER!R391 = 0,"",OPER!R391)</f>
        <v/>
      </c>
      <c r="I397" s="30" t="str">
        <f>IF(OPER!F391=0,"", OPER!F391)</f>
        <v/>
      </c>
      <c r="J397" s="108" t="str">
        <f>IF(OPER!G391=0,"",OPER!G391)</f>
        <v/>
      </c>
      <c r="K397" s="250">
        <f>+OPER!R391</f>
        <v>0</v>
      </c>
      <c r="L397" s="262">
        <f t="shared" si="26"/>
        <v>0</v>
      </c>
      <c r="M397" s="250">
        <f t="shared" si="27"/>
        <v>0</v>
      </c>
      <c r="N397" s="205" t="str">
        <f>IF(OPER!A391=0,"",OPER!A391)</f>
        <v/>
      </c>
      <c r="O397" s="73" t="str">
        <f>IF(OPER!AJ2247=0,"",OPER!AJ2247)</f>
        <v/>
      </c>
      <c r="P397" s="264" t="str">
        <f>IF(OPER!AH391="EJECUTADO","SI",IF(OPER!AH391="NO EJECUTADO","NO",""))</f>
        <v/>
      </c>
      <c r="Q397" s="264" t="str">
        <f>IF(OPER!AN391="EJECUTADO","SI",IF(OPER!AN391="NO EJECUTADO","NO",""))</f>
        <v/>
      </c>
      <c r="R397" s="221" t="str">
        <f>IFERROR(VLOOKUP(OPER!Z391,OPER!$AU$490:$AV$577,2,0),"NO ASIGNADO")</f>
        <v>NO ASIGNADO</v>
      </c>
      <c r="S397" s="6">
        <f>+OPER!AG391</f>
        <v>0</v>
      </c>
      <c r="T397" s="268" t="str">
        <f>IF($E397=$E396,IF(U396=".",IF(MAX($Q397:Q397,0)=OPER!$AA492,".",IF(OPER!$AB492&lt;=HOUR(U$7),MAX($Q397:Q397,0)+1,".")),","),IF(MAX($Q397:Q397,0)=OPER!$AA492,".",IF(OPER!$AB492&lt;=HOUR(U$7),MAX($Q397:Q397,0)+1,".")))</f>
        <v>,</v>
      </c>
      <c r="U397" s="269" t="str">
        <f>IF($E397=$E396,IF(V396=".",IF(MAX($Q397:T397,0)=OPER!$AA492,".",IF(OPER!$AB492&lt;=HOUR(V$7),MAX($Q397:T397,0)+1,".")),","),IF(MAX($Q397:T397,0)=OPER!$AA492,".",IF(OPER!$AB492&lt;=HOUR(V$7),MAX($Q397:T397,0)+1,".")))</f>
        <v>,</v>
      </c>
      <c r="V397" s="269" t="str">
        <f>IF($E397=$E396,IF(W396=".",IF(MAX($Q397:U397,0)=OPER!$AA492,".",IF(OPER!$AB492&lt;=HOUR(W$7),MAX($Q397:U397,0)+1,".")),","),IF(MAX($Q397:U397,0)=OPER!$AA492,".",IF(OPER!$AB492&lt;=HOUR(W$7),MAX($Q397:U397,0)+1,".")))</f>
        <v>,</v>
      </c>
      <c r="W397" s="269" t="str">
        <f>IF($E397=$E396,IF(X396=".",IF(MAX($Q397:V397,0)=OPER!$AA492,".",IF(OPER!$AB492&lt;=HOUR(X$7),MAX($Q397:V397,0)+1,".")),","),IF(MAX($Q397:V397,0)=OPER!$AA492,".",IF(OPER!$AB492&lt;=HOUR(X$7),MAX($Q397:V397,0)+1,".")))</f>
        <v>,</v>
      </c>
      <c r="X397" s="270" t="str">
        <f>IF($E397=$E396,IF(Y396=".",IF(MAX($Q397:W397,0)=OPER!$AA492,".",IF(OPER!$AB492&lt;=HOUR(Y$7),MAX($Q397:W397,0)+1,".")),","),IF(MAX($Q397:W397,0)=OPER!$AA492,".",IF(OPER!$AB492&lt;=HOUR(Y$7),MAX($Q397:W397,0)+1,".")))</f>
        <v>,</v>
      </c>
      <c r="Y397" s="271" t="str">
        <f>IF($E397=$E396,IF(Z396=".",IF(MAX($Q397:X397,0)=OPER!$AA492,".",IF(OPER!$AB492&lt;=HOUR(Z$7),MAX($Q397:X397,0)+1,".")),","),IF(MAX($Q397:X397,0)=OPER!$AA492,".",IF(OPER!$AB492&lt;=HOUR(Z$7),MAX($Q397:X397,0)+1,".")))</f>
        <v>,</v>
      </c>
      <c r="Z397" s="269" t="str">
        <f>IF($E397=$E396,IF(AA396=".",IF(MAX($Q397:Y397,0)=OPER!$AA492,".",IF(OPER!$AB492&lt;=HOUR(AA$7),MAX($Q397:Y397,0)+1,".")),","),IF(MAX($Q397:Y397,0)=OPER!$AA492,".",IF(OPER!$AB492&lt;=HOUR(AA$7),MAX($Q397:Y397,0)+1,".")))</f>
        <v>,</v>
      </c>
      <c r="AA397" s="269" t="str">
        <f>IF($E397=$E396,IF(AB396=".",IF(MAX($Q397:Z397,0)=OPER!$AA492,".",IF(OPER!$AB492&lt;=HOUR(AB$7),MAX($Q397:Z397,0)+1,".")),","),IF(MAX($Q397:Z397,0)=OPER!$AA492,".",IF(OPER!$AB492&lt;=HOUR(AB$7),MAX($Q397:Z397,0)+1,".")))</f>
        <v>,</v>
      </c>
      <c r="AB397" s="270" t="str">
        <f>IF($E397=$E396,IF(AC396=".",IF(MAX($Q397:AA397,0)=OPER!$AA492,".",IF(OPER!$AB492&lt;=HOUR(AC$7),MAX($Q397:AA397,0)+1,".")),","),IF(MAX($Q397:AA397,0)=OPER!$AA492,".",IF(OPER!$AB492&lt;=HOUR(AC$7),MAX($Q397:AA397,0)+1,".")))</f>
        <v>,</v>
      </c>
      <c r="AC397" s="271" t="str">
        <f>IF($E397=$E396,IF(AD396=".",IF(MAX($Q397:AB397,0)=OPER!$AA492,".",IF(OPER!$AB492&lt;=HOUR(AD$7),MAX($Q397:AB397,0)+1,".")),","),IF(MAX($Q397:AB397,0)=OPER!$AA492,".",IF(OPER!$AB492&lt;=HOUR(AD$7),MAX($Q397:AB397,0)+1,".")))</f>
        <v>,</v>
      </c>
      <c r="AD397" s="269" t="str">
        <f>IF($E397=$E396,IF(AE396=".",IF(MAX($Q397:AC397,0)=OPER!$AA492,".",IF(OPER!$AB492&lt;=HOUR(AE$7),MAX($Q397:AC397,0)+1,".")),","),IF(MAX($Q397:AC397,0)=OPER!$AA492,".",IF(OPER!$AB492&lt;=HOUR(AE$7),MAX($Q397:AC397,0)+1,".")))</f>
        <v>,</v>
      </c>
      <c r="AE397" s="269" t="str">
        <f>IF($E397=$E396,IF(AF396=".",IF(MAX($Q397:AD397,0)=OPER!$AA492,".",IF(OPER!$AB492&lt;=HOUR(AF$7),MAX($Q397:AD397,0)+1,".")),","),IF(MAX($Q397:AD397,0)=OPER!$AA492,".",IF(OPER!$AB492&lt;=HOUR(AF$7),MAX($Q397:AD397,0)+1,".")))</f>
        <v>,</v>
      </c>
      <c r="AF397" s="270" t="str">
        <f>IF($E397=$E396,IF(AG396=".",IF(MAX($Q397:AE397,0)=OPER!$AA492,".",IF(OPER!$AB492&lt;=HOUR(AG$7),MAX($Q397:AE397,0)+1,".")),","),IF(MAX($Q397:AE397,0)=OPER!$AA492,".",IF(OPER!$AB492&lt;=HOUR(AG$7),MAX($Q397:AE397,0)+1,".")))</f>
        <v>,</v>
      </c>
      <c r="AG397" s="271" t="str">
        <f>IF($E397=$E396,IF(AH396=".",IF(MAX($Q397:AF397,0)=OPER!$AA492,".",IF(OPER!$AB492&lt;=HOUR(AH$7),MAX($Q397:AF397,0)+1,".")),","),IF(MAX($Q397:AF397,0)=OPER!$AA492,".",IF(OPER!$AB492&lt;=HOUR(AH$7),MAX($Q397:AF397,0)+1,".")))</f>
        <v>,</v>
      </c>
      <c r="AH397" s="269" t="str">
        <f>IF($E397=$E396,IF(AI396=".",IF(MAX($Q397:AG397,0)=OPER!$AA492,".",IF(OPER!$AB492&lt;=HOUR(AI$7),MAX($Q397:AG397,0)+1,".")),","),IF(MAX($Q397:AG397,0)=OPER!$AA492,".",IF(OPER!$AB492&lt;=HOUR(AI$7),MAX($Q397:AG397,0)+1,".")))</f>
        <v>,</v>
      </c>
      <c r="AI397" s="269" t="str">
        <f>IF($E397=$E396,IF(AJ396=".",IF(MAX($Q397:AH397,0)=OPER!$AA492,".",IF(OPER!$AB492&lt;=HOUR(AJ$7),MAX($Q397:AH397,0)+1,".")),","),IF(MAX($Q397:AH397,0)=OPER!$AA492,".",IF(OPER!$AB492&lt;=HOUR(AJ$7),MAX($Q397:AH397,0)+1,".")))</f>
        <v>,</v>
      </c>
      <c r="AJ397" s="270" t="str">
        <f>IF($E397=$E396,IF(AK396=".",IF(MAX($Q397:AI397,0)=OPER!$AA492,".",IF(OPER!$AB492&lt;=HOUR(AK$7),MAX($Q397:AI397,0)+1,".")),","),IF(MAX($Q397:AI397,0)=OPER!$AA492,".",IF(OPER!$AB492&lt;=HOUR(AK$7),MAX($Q397:AI397,0)+1,".")))</f>
        <v>,</v>
      </c>
      <c r="AK397" s="271" t="str">
        <f>IF($E397=$E396,IF(AL396=".",IF(MAX($Q397:AJ397,0)=OPER!$AA492,".",IF(OPER!$AB492&lt;=HOUR(AL$7),MAX($Q397:AJ397,0)+1,".")),","),IF(MAX($Q397:AJ397,0)=OPER!$AA492,".",IF(OPER!$AB492&lt;=HOUR(AL$7),MAX($Q397:AJ397,0)+1,".")))</f>
        <v>,</v>
      </c>
      <c r="AL397" s="269" t="str">
        <f>IF($E397=$E396,IF(AM396=".",IF(MAX($Q397:AK397,0)=OPER!$AA492,".",IF(OPER!$AB492&lt;=HOUR(AM$7),MAX($Q397:AK397,0)+1,".")),","),IF(MAX($Q397:AK397,0)=OPER!$AA492,".",IF(OPER!$AB492&lt;=HOUR(AM$7),MAX($Q397:AK397,0)+1,".")))</f>
        <v>,</v>
      </c>
      <c r="AM397" s="269" t="str">
        <f>IF($E397=$E396,IF(AN396=".",IF(MAX($Q397:AL397,0)=OPER!$AA492,".",IF(OPER!$AB492&lt;=HOUR(AN$7),MAX($Q397:AL397,0)+1,".")),","),IF(MAX($Q397:AL397,0)=OPER!$AA492,".",IF(OPER!$AB492&lt;=HOUR(AN$7),MAX($Q397:AL397,0)+1,".")))</f>
        <v>,</v>
      </c>
      <c r="AN397" s="270" t="str">
        <f>IF($E397=$E396,IF(AO396=".",IF(MAX($Q397:AM397,0)=OPER!$AA492,".",IF(OPER!$AB492&lt;=HOUR(AO$7),MAX($Q397:AM397,0)+1,".")),","),IF(MAX($Q397:AM397,0)=OPER!$AA492,".",IF(OPER!$AB492&lt;=HOUR(AO$7),MAX($Q397:AM397,0)+1,".")))</f>
        <v>,</v>
      </c>
      <c r="AO397" s="271" t="str">
        <f>IF($E397=$E396,IF(AP396=".",IF(MAX($Q397:AN397,0)=OPER!$AA492,".",IF(OPER!$AB492&lt;=HOUR(AP$7),MAX($Q397:AN397,0)+1,".")),","),IF(MAX($Q397:AN397,0)=OPER!$AA492,".",IF(OPER!$AB492&lt;=HOUR(AP$7),MAX($Q397:AN397,0)+1,".")))</f>
        <v>,</v>
      </c>
      <c r="AP397" s="269" t="str">
        <f>IF($E397=$E396,IF(AQ396=".",IF(MAX($Q397:AO397,0)=OPER!$AA492,".",IF(OPER!$AB492&lt;=HOUR(AQ$7),MAX($Q397:AO397,0)+1,".")),","),IF(MAX($Q397:AO397,0)=OPER!$AA492,".",IF(OPER!$AB492&lt;=HOUR(AQ$7),MAX($Q397:AO397,0)+1,".")))</f>
        <v>,</v>
      </c>
      <c r="AQ397" s="269" t="str">
        <f>IF($E397=$E396,IF(AR396=".",IF(MAX($Q397:AP397,0)=OPER!$AA492,".",IF(OPER!$AB492&lt;=HOUR(AR$7),MAX($Q397:AP397,0)+1,".")),","),IF(MAX($Q397:AP397,0)=OPER!$AA492,".",IF(OPER!$AB492&lt;=HOUR(AR$7),MAX($Q397:AP397,0)+1,".")))</f>
        <v>,</v>
      </c>
      <c r="AR397" s="270" t="str">
        <f>IF($E397=$E396,IF(AS396=".",IF(MAX($Q397:AQ397,0)=OPER!$AA492,".",IF(OPER!$AB492&lt;=HOUR(AS$7),MAX($Q397:AQ397,0)+1,".")),","),IF(MAX($Q397:AQ397,0)=OPER!$AA492,".",IF(OPER!$AB492&lt;=HOUR(AS$7),MAX($Q397:AQ397,0)+1,".")))</f>
        <v>,</v>
      </c>
      <c r="AS397" s="271" t="str">
        <f>IF($E397=$E396,IF(AT396=".",IF(MAX($Q397:AR397,0)=OPER!$AA492,".",IF(OPER!$AB492&lt;=HOUR(AT$7),MAX($Q397:AR397,0)+1,".")),","),IF(MAX($Q397:AR397,0)=OPER!$AA492,".",IF(OPER!$AB492&lt;=HOUR(AT$7),MAX($Q397:AR397,0)+1,".")))</f>
        <v>,</v>
      </c>
      <c r="AT397" s="269" t="str">
        <f>IF($E397=$E396,IF(AU396=".",IF(MAX($Q397:AS397,0)=OPER!$AA492,".",IF(OPER!$AB492&lt;=HOUR(AU$7),MAX($Q397:AS397,0)+1,".")),","),IF(MAX($Q397:AS397,0)=OPER!$AA492,".",IF(OPER!$AB492&lt;=HOUR(AU$7),MAX($Q397:AS397,0)+1,".")))</f>
        <v>,</v>
      </c>
      <c r="AU397" s="269" t="str">
        <f>IF($E397=$E396,IF(AV396=".",IF(MAX($Q397:AT397,0)=OPER!$AA492,".",IF(OPER!$AB492&lt;=HOUR(AV$7),MAX($Q397:AT397,0)+1,".")),","),IF(MAX($Q397:AT397,0)=OPER!$AA492,".",IF(OPER!$AB492&lt;=HOUR(AV$7),MAX($Q397:AT397,0)+1,".")))</f>
        <v>,</v>
      </c>
      <c r="AV397" s="270" t="str">
        <f>IF($E397=$E396,IF(AW396=".",IF(MAX($Q397:AU397,0)=OPER!$AA492,".",IF(OPER!$AB492&lt;=HOUR(AW$7),MAX($Q397:AU397,0)+1,".")),","),IF(MAX($Q397:AU397,0)=OPER!$AA492,".",IF(OPER!$AB492&lt;=HOUR(AW$7),MAX($Q397:AU397,0)+1,".")))</f>
        <v>,</v>
      </c>
      <c r="AW397" s="271" t="str">
        <f>IF($E397=$E396,IF(AX396=".",IF(MAX($Q397:AV397,0)=OPER!$AA492,".",IF(OPER!$AB492&lt;=HOUR(AX$7),MAX($Q397:AV397,0)+1,".")),","),IF(MAX($Q397:AV397,0)=OPER!$AA492,".",IF(OPER!$AB492&lt;=HOUR(AX$7),MAX($Q397:AV397,0)+1,".")))</f>
        <v>,</v>
      </c>
      <c r="AX397" s="269" t="str">
        <f>IF($E397=$E396,IF(AY396=".",IF(MAX($Q397:AW397,0)=OPER!$AA492,".",IF(OPER!$AB492&lt;=HOUR(AY$7),MAX($Q397:AW397,0)+1,".")),","),IF(MAX($Q397:AW397,0)=OPER!$AA492,".",IF(OPER!$AB492&lt;=HOUR(AY$7),MAX($Q397:AW397,0)+1,".")))</f>
        <v>,</v>
      </c>
      <c r="AY397" s="269" t="str">
        <f>IF($E397=$E396,IF(AZ396=".",IF(MAX($Q397:AX397,0)=OPER!$AA492,".",IF(OPER!$AB492&lt;=HOUR(AZ$7),MAX($Q397:AX397,0)+1,".")),","),IF(MAX($Q397:AX397,0)=OPER!$AA492,".",IF(OPER!$AB492&lt;=HOUR(AZ$7),MAX($Q397:AX397,0)+1,".")))</f>
        <v>,</v>
      </c>
      <c r="AZ397" s="270" t="str">
        <f>IF($E397=$E396,IF(BA396=".",IF(MAX($Q397:AY397,0)=OPER!$AA492,".",IF(OPER!$AB492&lt;=HOUR(BA$7),MAX($Q397:AY397,0)+1,".")),","),IF(MAX($Q397:AY397,0)=OPER!$AA492,".",IF(OPER!$AB492&lt;=HOUR(BA$7),MAX($Q397:AY397,0)+1,".")))</f>
        <v>,</v>
      </c>
      <c r="BA397" s="30">
        <f>+OPER!AK391</f>
        <v>0</v>
      </c>
    </row>
    <row r="398" spans="1:53" ht="59.8" x14ac:dyDescent="0.2">
      <c r="A398" s="282" t="str">
        <f>IF(OPER!AF392=0,"",OPER!AF392)</f>
        <v/>
      </c>
      <c r="B398" s="109" t="str">
        <f>IF(OPER!V392=0,"",OPER!V392)</f>
        <v/>
      </c>
      <c r="C398" s="71" t="str">
        <f>IF(OPER!U392 = 0,"", OPER!U392)</f>
        <v/>
      </c>
      <c r="D398" s="30" t="str">
        <f t="shared" si="25"/>
        <v/>
      </c>
      <c r="E398" s="262" t="str">
        <f>IF(OPER!X392 = 0,"",OPER!X392)</f>
        <v/>
      </c>
      <c r="F398" s="262" t="str">
        <f>IF(OPER!I392 = 0,"",OPER!I392)</f>
        <v/>
      </c>
      <c r="G398" s="263" t="str">
        <f>IF(OPER!C392=0,"",OPER!C392)</f>
        <v/>
      </c>
      <c r="H398" s="30" t="str">
        <f>IF(OPER!R392 = 0,"",OPER!R392)</f>
        <v/>
      </c>
      <c r="I398" s="30" t="str">
        <f>IF(OPER!F392=0,"", OPER!F392)</f>
        <v/>
      </c>
      <c r="J398" s="108" t="str">
        <f>IF(OPER!G392=0,"",OPER!G392)</f>
        <v/>
      </c>
      <c r="K398" s="250">
        <f>+OPER!R392</f>
        <v>0</v>
      </c>
      <c r="L398" s="262">
        <f t="shared" si="26"/>
        <v>0</v>
      </c>
      <c r="M398" s="250">
        <f t="shared" si="27"/>
        <v>0</v>
      </c>
      <c r="N398" s="205" t="str">
        <f>IF(OPER!A392=0,"",OPER!A392)</f>
        <v/>
      </c>
      <c r="O398" s="73" t="str">
        <f>IF(OPER!AJ2248=0,"",OPER!AJ2248)</f>
        <v/>
      </c>
      <c r="P398" s="264" t="str">
        <f>IF(OPER!AH392="EJECUTADO","SI",IF(OPER!AH392="NO EJECUTADO","NO",""))</f>
        <v/>
      </c>
      <c r="Q398" s="264" t="str">
        <f>IF(OPER!AN392="EJECUTADO","SI",IF(OPER!AN392="NO EJECUTADO","NO",""))</f>
        <v/>
      </c>
      <c r="R398" s="221" t="str">
        <f>IFERROR(VLOOKUP(OPER!Z392,OPER!$AU$490:$AV$577,2,0),"NO ASIGNADO")</f>
        <v>NO ASIGNADO</v>
      </c>
      <c r="S398" s="6">
        <f>+OPER!AG392</f>
        <v>0</v>
      </c>
      <c r="T398" s="268" t="str">
        <f>IF($E398=$E397,IF(U397=".",IF(MAX($Q398:Q398,0)=OPER!$AA493,".",IF(OPER!$AB493&lt;=HOUR(U$7),MAX($Q398:Q398,0)+1,".")),","),IF(MAX($Q398:Q398,0)=OPER!$AA493,".",IF(OPER!$AB493&lt;=HOUR(U$7),MAX($Q398:Q398,0)+1,".")))</f>
        <v>,</v>
      </c>
      <c r="U398" s="269" t="str">
        <f>IF($E398=$E397,IF(V397=".",IF(MAX($Q398:T398,0)=OPER!$AA493,".",IF(OPER!$AB493&lt;=HOUR(V$7),MAX($Q398:T398,0)+1,".")),","),IF(MAX($Q398:T398,0)=OPER!$AA493,".",IF(OPER!$AB493&lt;=HOUR(V$7),MAX($Q398:T398,0)+1,".")))</f>
        <v>,</v>
      </c>
      <c r="V398" s="269" t="str">
        <f>IF($E398=$E397,IF(W397=".",IF(MAX($Q398:U398,0)=OPER!$AA493,".",IF(OPER!$AB493&lt;=HOUR(W$7),MAX($Q398:U398,0)+1,".")),","),IF(MAX($Q398:U398,0)=OPER!$AA493,".",IF(OPER!$AB493&lt;=HOUR(W$7),MAX($Q398:U398,0)+1,".")))</f>
        <v>,</v>
      </c>
      <c r="W398" s="269" t="str">
        <f>IF($E398=$E397,IF(X397=".",IF(MAX($Q398:V398,0)=OPER!$AA493,".",IF(OPER!$AB493&lt;=HOUR(X$7),MAX($Q398:V398,0)+1,".")),","),IF(MAX($Q398:V398,0)=OPER!$AA493,".",IF(OPER!$AB493&lt;=HOUR(X$7),MAX($Q398:V398,0)+1,".")))</f>
        <v>,</v>
      </c>
      <c r="X398" s="270" t="str">
        <f>IF($E398=$E397,IF(Y397=".",IF(MAX($Q398:W398,0)=OPER!$AA493,".",IF(OPER!$AB493&lt;=HOUR(Y$7),MAX($Q398:W398,0)+1,".")),","),IF(MAX($Q398:W398,0)=OPER!$AA493,".",IF(OPER!$AB493&lt;=HOUR(Y$7),MAX($Q398:W398,0)+1,".")))</f>
        <v>,</v>
      </c>
      <c r="Y398" s="271" t="str">
        <f>IF($E398=$E397,IF(Z397=".",IF(MAX($Q398:X398,0)=OPER!$AA493,".",IF(OPER!$AB493&lt;=HOUR(Z$7),MAX($Q398:X398,0)+1,".")),","),IF(MAX($Q398:X398,0)=OPER!$AA493,".",IF(OPER!$AB493&lt;=HOUR(Z$7),MAX($Q398:X398,0)+1,".")))</f>
        <v>,</v>
      </c>
      <c r="Z398" s="269" t="str">
        <f>IF($E398=$E397,IF(AA397=".",IF(MAX($Q398:Y398,0)=OPER!$AA493,".",IF(OPER!$AB493&lt;=HOUR(AA$7),MAX($Q398:Y398,0)+1,".")),","),IF(MAX($Q398:Y398,0)=OPER!$AA493,".",IF(OPER!$AB493&lt;=HOUR(AA$7),MAX($Q398:Y398,0)+1,".")))</f>
        <v>,</v>
      </c>
      <c r="AA398" s="269" t="str">
        <f>IF($E398=$E397,IF(AB397=".",IF(MAX($Q398:Z398,0)=OPER!$AA493,".",IF(OPER!$AB493&lt;=HOUR(AB$7),MAX($Q398:Z398,0)+1,".")),","),IF(MAX($Q398:Z398,0)=OPER!$AA493,".",IF(OPER!$AB493&lt;=HOUR(AB$7),MAX($Q398:Z398,0)+1,".")))</f>
        <v>,</v>
      </c>
      <c r="AB398" s="270" t="str">
        <f>IF($E398=$E397,IF(AC397=".",IF(MAX($Q398:AA398,0)=OPER!$AA493,".",IF(OPER!$AB493&lt;=HOUR(AC$7),MAX($Q398:AA398,0)+1,".")),","),IF(MAX($Q398:AA398,0)=OPER!$AA493,".",IF(OPER!$AB493&lt;=HOUR(AC$7),MAX($Q398:AA398,0)+1,".")))</f>
        <v>,</v>
      </c>
      <c r="AC398" s="271" t="str">
        <f>IF($E398=$E397,IF(AD397=".",IF(MAX($Q398:AB398,0)=OPER!$AA493,".",IF(OPER!$AB493&lt;=HOUR(AD$7),MAX($Q398:AB398,0)+1,".")),","),IF(MAX($Q398:AB398,0)=OPER!$AA493,".",IF(OPER!$AB493&lt;=HOUR(AD$7),MAX($Q398:AB398,0)+1,".")))</f>
        <v>,</v>
      </c>
      <c r="AD398" s="269" t="str">
        <f>IF($E398=$E397,IF(AE397=".",IF(MAX($Q398:AC398,0)=OPER!$AA493,".",IF(OPER!$AB493&lt;=HOUR(AE$7),MAX($Q398:AC398,0)+1,".")),","),IF(MAX($Q398:AC398,0)=OPER!$AA493,".",IF(OPER!$AB493&lt;=HOUR(AE$7),MAX($Q398:AC398,0)+1,".")))</f>
        <v>,</v>
      </c>
      <c r="AE398" s="269" t="str">
        <f>IF($E398=$E397,IF(AF397=".",IF(MAX($Q398:AD398,0)=OPER!$AA493,".",IF(OPER!$AB493&lt;=HOUR(AF$7),MAX($Q398:AD398,0)+1,".")),","),IF(MAX($Q398:AD398,0)=OPER!$AA493,".",IF(OPER!$AB493&lt;=HOUR(AF$7),MAX($Q398:AD398,0)+1,".")))</f>
        <v>,</v>
      </c>
      <c r="AF398" s="270" t="str">
        <f>IF($E398=$E397,IF(AG397=".",IF(MAX($Q398:AE398,0)=OPER!$AA493,".",IF(OPER!$AB493&lt;=HOUR(AG$7),MAX($Q398:AE398,0)+1,".")),","),IF(MAX($Q398:AE398,0)=OPER!$AA493,".",IF(OPER!$AB493&lt;=HOUR(AG$7),MAX($Q398:AE398,0)+1,".")))</f>
        <v>,</v>
      </c>
      <c r="AG398" s="271" t="str">
        <f>IF($E398=$E397,IF(AH397=".",IF(MAX($Q398:AF398,0)=OPER!$AA493,".",IF(OPER!$AB493&lt;=HOUR(AH$7),MAX($Q398:AF398,0)+1,".")),","),IF(MAX($Q398:AF398,0)=OPER!$AA493,".",IF(OPER!$AB493&lt;=HOUR(AH$7),MAX($Q398:AF398,0)+1,".")))</f>
        <v>,</v>
      </c>
      <c r="AH398" s="269" t="str">
        <f>IF($E398=$E397,IF(AI397=".",IF(MAX($Q398:AG398,0)=OPER!$AA493,".",IF(OPER!$AB493&lt;=HOUR(AI$7),MAX($Q398:AG398,0)+1,".")),","),IF(MAX($Q398:AG398,0)=OPER!$AA493,".",IF(OPER!$AB493&lt;=HOUR(AI$7),MAX($Q398:AG398,0)+1,".")))</f>
        <v>,</v>
      </c>
      <c r="AI398" s="269" t="str">
        <f>IF($E398=$E397,IF(AJ397=".",IF(MAX($Q398:AH398,0)=OPER!$AA493,".",IF(OPER!$AB493&lt;=HOUR(AJ$7),MAX($Q398:AH398,0)+1,".")),","),IF(MAX($Q398:AH398,0)=OPER!$AA493,".",IF(OPER!$AB493&lt;=HOUR(AJ$7),MAX($Q398:AH398,0)+1,".")))</f>
        <v>,</v>
      </c>
      <c r="AJ398" s="270" t="str">
        <f>IF($E398=$E397,IF(AK397=".",IF(MAX($Q398:AI398,0)=OPER!$AA493,".",IF(OPER!$AB493&lt;=HOUR(AK$7),MAX($Q398:AI398,0)+1,".")),","),IF(MAX($Q398:AI398,0)=OPER!$AA493,".",IF(OPER!$AB493&lt;=HOUR(AK$7),MAX($Q398:AI398,0)+1,".")))</f>
        <v>,</v>
      </c>
      <c r="AK398" s="271" t="str">
        <f>IF($E398=$E397,IF(AL397=".",IF(MAX($Q398:AJ398,0)=OPER!$AA493,".",IF(OPER!$AB493&lt;=HOUR(AL$7),MAX($Q398:AJ398,0)+1,".")),","),IF(MAX($Q398:AJ398,0)=OPER!$AA493,".",IF(OPER!$AB493&lt;=HOUR(AL$7),MAX($Q398:AJ398,0)+1,".")))</f>
        <v>,</v>
      </c>
      <c r="AL398" s="269" t="str">
        <f>IF($E398=$E397,IF(AM397=".",IF(MAX($Q398:AK398,0)=OPER!$AA493,".",IF(OPER!$AB493&lt;=HOUR(AM$7),MAX($Q398:AK398,0)+1,".")),","),IF(MAX($Q398:AK398,0)=OPER!$AA493,".",IF(OPER!$AB493&lt;=HOUR(AM$7),MAX($Q398:AK398,0)+1,".")))</f>
        <v>,</v>
      </c>
      <c r="AM398" s="269" t="str">
        <f>IF($E398=$E397,IF(AN397=".",IF(MAX($Q398:AL398,0)=OPER!$AA493,".",IF(OPER!$AB493&lt;=HOUR(AN$7),MAX($Q398:AL398,0)+1,".")),","),IF(MAX($Q398:AL398,0)=OPER!$AA493,".",IF(OPER!$AB493&lt;=HOUR(AN$7),MAX($Q398:AL398,0)+1,".")))</f>
        <v>,</v>
      </c>
      <c r="AN398" s="270" t="str">
        <f>IF($E398=$E397,IF(AO397=".",IF(MAX($Q398:AM398,0)=OPER!$AA493,".",IF(OPER!$AB493&lt;=HOUR(AO$7),MAX($Q398:AM398,0)+1,".")),","),IF(MAX($Q398:AM398,0)=OPER!$AA493,".",IF(OPER!$AB493&lt;=HOUR(AO$7),MAX($Q398:AM398,0)+1,".")))</f>
        <v>,</v>
      </c>
      <c r="AO398" s="271" t="str">
        <f>IF($E398=$E397,IF(AP397=".",IF(MAX($Q398:AN398,0)=OPER!$AA493,".",IF(OPER!$AB493&lt;=HOUR(AP$7),MAX($Q398:AN398,0)+1,".")),","),IF(MAX($Q398:AN398,0)=OPER!$AA493,".",IF(OPER!$AB493&lt;=HOUR(AP$7),MAX($Q398:AN398,0)+1,".")))</f>
        <v>,</v>
      </c>
      <c r="AP398" s="269" t="str">
        <f>IF($E398=$E397,IF(AQ397=".",IF(MAX($Q398:AO398,0)=OPER!$AA493,".",IF(OPER!$AB493&lt;=HOUR(AQ$7),MAX($Q398:AO398,0)+1,".")),","),IF(MAX($Q398:AO398,0)=OPER!$AA493,".",IF(OPER!$AB493&lt;=HOUR(AQ$7),MAX($Q398:AO398,0)+1,".")))</f>
        <v>,</v>
      </c>
      <c r="AQ398" s="269" t="str">
        <f>IF($E398=$E397,IF(AR397=".",IF(MAX($Q398:AP398,0)=OPER!$AA493,".",IF(OPER!$AB493&lt;=HOUR(AR$7),MAX($Q398:AP398,0)+1,".")),","),IF(MAX($Q398:AP398,0)=OPER!$AA493,".",IF(OPER!$AB493&lt;=HOUR(AR$7),MAX($Q398:AP398,0)+1,".")))</f>
        <v>,</v>
      </c>
      <c r="AR398" s="270" t="str">
        <f>IF($E398=$E397,IF(AS397=".",IF(MAX($Q398:AQ398,0)=OPER!$AA493,".",IF(OPER!$AB493&lt;=HOUR(AS$7),MAX($Q398:AQ398,0)+1,".")),","),IF(MAX($Q398:AQ398,0)=OPER!$AA493,".",IF(OPER!$AB493&lt;=HOUR(AS$7),MAX($Q398:AQ398,0)+1,".")))</f>
        <v>,</v>
      </c>
      <c r="AS398" s="271" t="str">
        <f>IF($E398=$E397,IF(AT397=".",IF(MAX($Q398:AR398,0)=OPER!$AA493,".",IF(OPER!$AB493&lt;=HOUR(AT$7),MAX($Q398:AR398,0)+1,".")),","),IF(MAX($Q398:AR398,0)=OPER!$AA493,".",IF(OPER!$AB493&lt;=HOUR(AT$7),MAX($Q398:AR398,0)+1,".")))</f>
        <v>,</v>
      </c>
      <c r="AT398" s="269" t="str">
        <f>IF($E398=$E397,IF(AU397=".",IF(MAX($Q398:AS398,0)=OPER!$AA493,".",IF(OPER!$AB493&lt;=HOUR(AU$7),MAX($Q398:AS398,0)+1,".")),","),IF(MAX($Q398:AS398,0)=OPER!$AA493,".",IF(OPER!$AB493&lt;=HOUR(AU$7),MAX($Q398:AS398,0)+1,".")))</f>
        <v>,</v>
      </c>
      <c r="AU398" s="269" t="str">
        <f>IF($E398=$E397,IF(AV397=".",IF(MAX($Q398:AT398,0)=OPER!$AA493,".",IF(OPER!$AB493&lt;=HOUR(AV$7),MAX($Q398:AT398,0)+1,".")),","),IF(MAX($Q398:AT398,0)=OPER!$AA493,".",IF(OPER!$AB493&lt;=HOUR(AV$7),MAX($Q398:AT398,0)+1,".")))</f>
        <v>,</v>
      </c>
      <c r="AV398" s="270" t="str">
        <f>IF($E398=$E397,IF(AW397=".",IF(MAX($Q398:AU398,0)=OPER!$AA493,".",IF(OPER!$AB493&lt;=HOUR(AW$7),MAX($Q398:AU398,0)+1,".")),","),IF(MAX($Q398:AU398,0)=OPER!$AA493,".",IF(OPER!$AB493&lt;=HOUR(AW$7),MAX($Q398:AU398,0)+1,".")))</f>
        <v>,</v>
      </c>
      <c r="AW398" s="271" t="str">
        <f>IF($E398=$E397,IF(AX397=".",IF(MAX($Q398:AV398,0)=OPER!$AA493,".",IF(OPER!$AB493&lt;=HOUR(AX$7),MAX($Q398:AV398,0)+1,".")),","),IF(MAX($Q398:AV398,0)=OPER!$AA493,".",IF(OPER!$AB493&lt;=HOUR(AX$7),MAX($Q398:AV398,0)+1,".")))</f>
        <v>,</v>
      </c>
      <c r="AX398" s="269" t="str">
        <f>IF($E398=$E397,IF(AY397=".",IF(MAX($Q398:AW398,0)=OPER!$AA493,".",IF(OPER!$AB493&lt;=HOUR(AY$7),MAX($Q398:AW398,0)+1,".")),","),IF(MAX($Q398:AW398,0)=OPER!$AA493,".",IF(OPER!$AB493&lt;=HOUR(AY$7),MAX($Q398:AW398,0)+1,".")))</f>
        <v>,</v>
      </c>
      <c r="AY398" s="269" t="str">
        <f>IF($E398=$E397,IF(AZ397=".",IF(MAX($Q398:AX398,0)=OPER!$AA493,".",IF(OPER!$AB493&lt;=HOUR(AZ$7),MAX($Q398:AX398,0)+1,".")),","),IF(MAX($Q398:AX398,0)=OPER!$AA493,".",IF(OPER!$AB493&lt;=HOUR(AZ$7),MAX($Q398:AX398,0)+1,".")))</f>
        <v>,</v>
      </c>
      <c r="AZ398" s="270" t="str">
        <f>IF($E398=$E397,IF(BA397=".",IF(MAX($Q398:AY398,0)=OPER!$AA493,".",IF(OPER!$AB493&lt;=HOUR(BA$7),MAX($Q398:AY398,0)+1,".")),","),IF(MAX($Q398:AY398,0)=OPER!$AA493,".",IF(OPER!$AB493&lt;=HOUR(BA$7),MAX($Q398:AY398,0)+1,".")))</f>
        <v>,</v>
      </c>
      <c r="BA398" s="30">
        <f>+OPER!AK392</f>
        <v>0</v>
      </c>
    </row>
    <row r="399" spans="1:53" ht="59.8" x14ac:dyDescent="0.2">
      <c r="A399" s="282" t="str">
        <f>IF(OPER!AF393=0,"",OPER!AF393)</f>
        <v/>
      </c>
      <c r="B399" s="109" t="str">
        <f>IF(OPER!V393=0,"",OPER!V393)</f>
        <v/>
      </c>
      <c r="C399" s="71" t="str">
        <f>IF(OPER!U393 = 0,"", OPER!U393)</f>
        <v/>
      </c>
      <c r="D399" s="30" t="str">
        <f t="shared" si="25"/>
        <v/>
      </c>
      <c r="E399" s="262" t="str">
        <f>IF(OPER!X393 = 0,"",OPER!X393)</f>
        <v/>
      </c>
      <c r="F399" s="262" t="str">
        <f>IF(OPER!I393 = 0,"",OPER!I393)</f>
        <v/>
      </c>
      <c r="G399" s="263" t="str">
        <f>IF(OPER!C393=0,"",OPER!C393)</f>
        <v/>
      </c>
      <c r="H399" s="30" t="str">
        <f>IF(OPER!R393 = 0,"",OPER!R393)</f>
        <v/>
      </c>
      <c r="I399" s="30" t="str">
        <f>IF(OPER!F393=0,"", OPER!F393)</f>
        <v/>
      </c>
      <c r="J399" s="108" t="str">
        <f>IF(OPER!G393=0,"",OPER!G393)</f>
        <v/>
      </c>
      <c r="K399" s="250">
        <f>+OPER!R393</f>
        <v>0</v>
      </c>
      <c r="L399" s="262">
        <f t="shared" si="26"/>
        <v>0</v>
      </c>
      <c r="M399" s="250">
        <f t="shared" si="27"/>
        <v>0</v>
      </c>
      <c r="N399" s="205" t="str">
        <f>IF(OPER!A393=0,"",OPER!A393)</f>
        <v/>
      </c>
      <c r="O399" s="73" t="str">
        <f>IF(OPER!AJ2249=0,"",OPER!AJ2249)</f>
        <v/>
      </c>
      <c r="P399" s="264" t="str">
        <f>IF(OPER!AH393="EJECUTADO","SI",IF(OPER!AH393="NO EJECUTADO","NO",""))</f>
        <v/>
      </c>
      <c r="Q399" s="264" t="str">
        <f>IF(OPER!AN393="EJECUTADO","SI",IF(OPER!AN393="NO EJECUTADO","NO",""))</f>
        <v/>
      </c>
      <c r="R399" s="221" t="str">
        <f>IFERROR(VLOOKUP(OPER!Z393,OPER!$AU$490:$AV$577,2,0),"NO ASIGNADO")</f>
        <v>NO ASIGNADO</v>
      </c>
      <c r="S399" s="6">
        <f>+OPER!AG393</f>
        <v>0</v>
      </c>
      <c r="T399" s="268" t="str">
        <f>IF($E399=$E398,IF(U398=".",IF(MAX($Q399:Q399,0)=OPER!$AA494,".",IF(OPER!$AB494&lt;=HOUR(U$7),MAX($Q399:Q399,0)+1,".")),","),IF(MAX($Q399:Q399,0)=OPER!$AA494,".",IF(OPER!$AB494&lt;=HOUR(U$7),MAX($Q399:Q399,0)+1,".")))</f>
        <v>,</v>
      </c>
      <c r="U399" s="269" t="str">
        <f>IF($E399=$E398,IF(V398=".",IF(MAX($Q399:T399,0)=OPER!$AA494,".",IF(OPER!$AB494&lt;=HOUR(V$7),MAX($Q399:T399,0)+1,".")),","),IF(MAX($Q399:T399,0)=OPER!$AA494,".",IF(OPER!$AB494&lt;=HOUR(V$7),MAX($Q399:T399,0)+1,".")))</f>
        <v>,</v>
      </c>
      <c r="V399" s="269" t="str">
        <f>IF($E399=$E398,IF(W398=".",IF(MAX($Q399:U399,0)=OPER!$AA494,".",IF(OPER!$AB494&lt;=HOUR(W$7),MAX($Q399:U399,0)+1,".")),","),IF(MAX($Q399:U399,0)=OPER!$AA494,".",IF(OPER!$AB494&lt;=HOUR(W$7),MAX($Q399:U399,0)+1,".")))</f>
        <v>,</v>
      </c>
      <c r="W399" s="269" t="str">
        <f>IF($E399=$E398,IF(X398=".",IF(MAX($Q399:V399,0)=OPER!$AA494,".",IF(OPER!$AB494&lt;=HOUR(X$7),MAX($Q399:V399,0)+1,".")),","),IF(MAX($Q399:V399,0)=OPER!$AA494,".",IF(OPER!$AB494&lt;=HOUR(X$7),MAX($Q399:V399,0)+1,".")))</f>
        <v>,</v>
      </c>
      <c r="X399" s="270" t="str">
        <f>IF($E399=$E398,IF(Y398=".",IF(MAX($Q399:W399,0)=OPER!$AA494,".",IF(OPER!$AB494&lt;=HOUR(Y$7),MAX($Q399:W399,0)+1,".")),","),IF(MAX($Q399:W399,0)=OPER!$AA494,".",IF(OPER!$AB494&lt;=HOUR(Y$7),MAX($Q399:W399,0)+1,".")))</f>
        <v>,</v>
      </c>
      <c r="Y399" s="271" t="str">
        <f>IF($E399=$E398,IF(Z398=".",IF(MAX($Q399:X399,0)=OPER!$AA494,".",IF(OPER!$AB494&lt;=HOUR(Z$7),MAX($Q399:X399,0)+1,".")),","),IF(MAX($Q399:X399,0)=OPER!$AA494,".",IF(OPER!$AB494&lt;=HOUR(Z$7),MAX($Q399:X399,0)+1,".")))</f>
        <v>,</v>
      </c>
      <c r="Z399" s="269" t="str">
        <f>IF($E399=$E398,IF(AA398=".",IF(MAX($Q399:Y399,0)=OPER!$AA494,".",IF(OPER!$AB494&lt;=HOUR(AA$7),MAX($Q399:Y399,0)+1,".")),","),IF(MAX($Q399:Y399,0)=OPER!$AA494,".",IF(OPER!$AB494&lt;=HOUR(AA$7),MAX($Q399:Y399,0)+1,".")))</f>
        <v>,</v>
      </c>
      <c r="AA399" s="269" t="str">
        <f>IF($E399=$E398,IF(AB398=".",IF(MAX($Q399:Z399,0)=OPER!$AA494,".",IF(OPER!$AB494&lt;=HOUR(AB$7),MAX($Q399:Z399,0)+1,".")),","),IF(MAX($Q399:Z399,0)=OPER!$AA494,".",IF(OPER!$AB494&lt;=HOUR(AB$7),MAX($Q399:Z399,0)+1,".")))</f>
        <v>,</v>
      </c>
      <c r="AB399" s="270" t="str">
        <f>IF($E399=$E398,IF(AC398=".",IF(MAX($Q399:AA399,0)=OPER!$AA494,".",IF(OPER!$AB494&lt;=HOUR(AC$7),MAX($Q399:AA399,0)+1,".")),","),IF(MAX($Q399:AA399,0)=OPER!$AA494,".",IF(OPER!$AB494&lt;=HOUR(AC$7),MAX($Q399:AA399,0)+1,".")))</f>
        <v>,</v>
      </c>
      <c r="AC399" s="271" t="str">
        <f>IF($E399=$E398,IF(AD398=".",IF(MAX($Q399:AB399,0)=OPER!$AA494,".",IF(OPER!$AB494&lt;=HOUR(AD$7),MAX($Q399:AB399,0)+1,".")),","),IF(MAX($Q399:AB399,0)=OPER!$AA494,".",IF(OPER!$AB494&lt;=HOUR(AD$7),MAX($Q399:AB399,0)+1,".")))</f>
        <v>,</v>
      </c>
      <c r="AD399" s="269" t="str">
        <f>IF($E399=$E398,IF(AE398=".",IF(MAX($Q399:AC399,0)=OPER!$AA494,".",IF(OPER!$AB494&lt;=HOUR(AE$7),MAX($Q399:AC399,0)+1,".")),","),IF(MAX($Q399:AC399,0)=OPER!$AA494,".",IF(OPER!$AB494&lt;=HOUR(AE$7),MAX($Q399:AC399,0)+1,".")))</f>
        <v>,</v>
      </c>
      <c r="AE399" s="269" t="str">
        <f>IF($E399=$E398,IF(AF398=".",IF(MAX($Q399:AD399,0)=OPER!$AA494,".",IF(OPER!$AB494&lt;=HOUR(AF$7),MAX($Q399:AD399,0)+1,".")),","),IF(MAX($Q399:AD399,0)=OPER!$AA494,".",IF(OPER!$AB494&lt;=HOUR(AF$7),MAX($Q399:AD399,0)+1,".")))</f>
        <v>,</v>
      </c>
      <c r="AF399" s="270" t="str">
        <f>IF($E399=$E398,IF(AG398=".",IF(MAX($Q399:AE399,0)=OPER!$AA494,".",IF(OPER!$AB494&lt;=HOUR(AG$7),MAX($Q399:AE399,0)+1,".")),","),IF(MAX($Q399:AE399,0)=OPER!$AA494,".",IF(OPER!$AB494&lt;=HOUR(AG$7),MAX($Q399:AE399,0)+1,".")))</f>
        <v>,</v>
      </c>
      <c r="AG399" s="271" t="str">
        <f>IF($E399=$E398,IF(AH398=".",IF(MAX($Q399:AF399,0)=OPER!$AA494,".",IF(OPER!$AB494&lt;=HOUR(AH$7),MAX($Q399:AF399,0)+1,".")),","),IF(MAX($Q399:AF399,0)=OPER!$AA494,".",IF(OPER!$AB494&lt;=HOUR(AH$7),MAX($Q399:AF399,0)+1,".")))</f>
        <v>,</v>
      </c>
      <c r="AH399" s="269" t="str">
        <f>IF($E399=$E398,IF(AI398=".",IF(MAX($Q399:AG399,0)=OPER!$AA494,".",IF(OPER!$AB494&lt;=HOUR(AI$7),MAX($Q399:AG399,0)+1,".")),","),IF(MAX($Q399:AG399,0)=OPER!$AA494,".",IF(OPER!$AB494&lt;=HOUR(AI$7),MAX($Q399:AG399,0)+1,".")))</f>
        <v>,</v>
      </c>
      <c r="AI399" s="269" t="str">
        <f>IF($E399=$E398,IF(AJ398=".",IF(MAX($Q399:AH399,0)=OPER!$AA494,".",IF(OPER!$AB494&lt;=HOUR(AJ$7),MAX($Q399:AH399,0)+1,".")),","),IF(MAX($Q399:AH399,0)=OPER!$AA494,".",IF(OPER!$AB494&lt;=HOUR(AJ$7),MAX($Q399:AH399,0)+1,".")))</f>
        <v>,</v>
      </c>
      <c r="AJ399" s="270" t="str">
        <f>IF($E399=$E398,IF(AK398=".",IF(MAX($Q399:AI399,0)=OPER!$AA494,".",IF(OPER!$AB494&lt;=HOUR(AK$7),MAX($Q399:AI399,0)+1,".")),","),IF(MAX($Q399:AI399,0)=OPER!$AA494,".",IF(OPER!$AB494&lt;=HOUR(AK$7),MAX($Q399:AI399,0)+1,".")))</f>
        <v>,</v>
      </c>
      <c r="AK399" s="271" t="str">
        <f>IF($E399=$E398,IF(AL398=".",IF(MAX($Q399:AJ399,0)=OPER!$AA494,".",IF(OPER!$AB494&lt;=HOUR(AL$7),MAX($Q399:AJ399,0)+1,".")),","),IF(MAX($Q399:AJ399,0)=OPER!$AA494,".",IF(OPER!$AB494&lt;=HOUR(AL$7),MAX($Q399:AJ399,0)+1,".")))</f>
        <v>,</v>
      </c>
      <c r="AL399" s="269" t="str">
        <f>IF($E399=$E398,IF(AM398=".",IF(MAX($Q399:AK399,0)=OPER!$AA494,".",IF(OPER!$AB494&lt;=HOUR(AM$7),MAX($Q399:AK399,0)+1,".")),","),IF(MAX($Q399:AK399,0)=OPER!$AA494,".",IF(OPER!$AB494&lt;=HOUR(AM$7),MAX($Q399:AK399,0)+1,".")))</f>
        <v>,</v>
      </c>
      <c r="AM399" s="269" t="str">
        <f>IF($E399=$E398,IF(AN398=".",IF(MAX($Q399:AL399,0)=OPER!$AA494,".",IF(OPER!$AB494&lt;=HOUR(AN$7),MAX($Q399:AL399,0)+1,".")),","),IF(MAX($Q399:AL399,0)=OPER!$AA494,".",IF(OPER!$AB494&lt;=HOUR(AN$7),MAX($Q399:AL399,0)+1,".")))</f>
        <v>,</v>
      </c>
      <c r="AN399" s="270" t="str">
        <f>IF($E399=$E398,IF(AO398=".",IF(MAX($Q399:AM399,0)=OPER!$AA494,".",IF(OPER!$AB494&lt;=HOUR(AO$7),MAX($Q399:AM399,0)+1,".")),","),IF(MAX($Q399:AM399,0)=OPER!$AA494,".",IF(OPER!$AB494&lt;=HOUR(AO$7),MAX($Q399:AM399,0)+1,".")))</f>
        <v>,</v>
      </c>
      <c r="AO399" s="271" t="str">
        <f>IF($E399=$E398,IF(AP398=".",IF(MAX($Q399:AN399,0)=OPER!$AA494,".",IF(OPER!$AB494&lt;=HOUR(AP$7),MAX($Q399:AN399,0)+1,".")),","),IF(MAX($Q399:AN399,0)=OPER!$AA494,".",IF(OPER!$AB494&lt;=HOUR(AP$7),MAX($Q399:AN399,0)+1,".")))</f>
        <v>,</v>
      </c>
      <c r="AP399" s="269" t="str">
        <f>IF($E399=$E398,IF(AQ398=".",IF(MAX($Q399:AO399,0)=OPER!$AA494,".",IF(OPER!$AB494&lt;=HOUR(AQ$7),MAX($Q399:AO399,0)+1,".")),","),IF(MAX($Q399:AO399,0)=OPER!$AA494,".",IF(OPER!$AB494&lt;=HOUR(AQ$7),MAX($Q399:AO399,0)+1,".")))</f>
        <v>,</v>
      </c>
      <c r="AQ399" s="269" t="str">
        <f>IF($E399=$E398,IF(AR398=".",IF(MAX($Q399:AP399,0)=OPER!$AA494,".",IF(OPER!$AB494&lt;=HOUR(AR$7),MAX($Q399:AP399,0)+1,".")),","),IF(MAX($Q399:AP399,0)=OPER!$AA494,".",IF(OPER!$AB494&lt;=HOUR(AR$7),MAX($Q399:AP399,0)+1,".")))</f>
        <v>,</v>
      </c>
      <c r="AR399" s="270" t="str">
        <f>IF($E399=$E398,IF(AS398=".",IF(MAX($Q399:AQ399,0)=OPER!$AA494,".",IF(OPER!$AB494&lt;=HOUR(AS$7),MAX($Q399:AQ399,0)+1,".")),","),IF(MAX($Q399:AQ399,0)=OPER!$AA494,".",IF(OPER!$AB494&lt;=HOUR(AS$7),MAX($Q399:AQ399,0)+1,".")))</f>
        <v>,</v>
      </c>
      <c r="AS399" s="271" t="str">
        <f>IF($E399=$E398,IF(AT398=".",IF(MAX($Q399:AR399,0)=OPER!$AA494,".",IF(OPER!$AB494&lt;=HOUR(AT$7),MAX($Q399:AR399,0)+1,".")),","),IF(MAX($Q399:AR399,0)=OPER!$AA494,".",IF(OPER!$AB494&lt;=HOUR(AT$7),MAX($Q399:AR399,0)+1,".")))</f>
        <v>,</v>
      </c>
      <c r="AT399" s="269" t="str">
        <f>IF($E399=$E398,IF(AU398=".",IF(MAX($Q399:AS399,0)=OPER!$AA494,".",IF(OPER!$AB494&lt;=HOUR(AU$7),MAX($Q399:AS399,0)+1,".")),","),IF(MAX($Q399:AS399,0)=OPER!$AA494,".",IF(OPER!$AB494&lt;=HOUR(AU$7),MAX($Q399:AS399,0)+1,".")))</f>
        <v>,</v>
      </c>
      <c r="AU399" s="269" t="str">
        <f>IF($E399=$E398,IF(AV398=".",IF(MAX($Q399:AT399,0)=OPER!$AA494,".",IF(OPER!$AB494&lt;=HOUR(AV$7),MAX($Q399:AT399,0)+1,".")),","),IF(MAX($Q399:AT399,0)=OPER!$AA494,".",IF(OPER!$AB494&lt;=HOUR(AV$7),MAX($Q399:AT399,0)+1,".")))</f>
        <v>,</v>
      </c>
      <c r="AV399" s="270" t="str">
        <f>IF($E399=$E398,IF(AW398=".",IF(MAX($Q399:AU399,0)=OPER!$AA494,".",IF(OPER!$AB494&lt;=HOUR(AW$7),MAX($Q399:AU399,0)+1,".")),","),IF(MAX($Q399:AU399,0)=OPER!$AA494,".",IF(OPER!$AB494&lt;=HOUR(AW$7),MAX($Q399:AU399,0)+1,".")))</f>
        <v>,</v>
      </c>
      <c r="AW399" s="271" t="str">
        <f>IF($E399=$E398,IF(AX398=".",IF(MAX($Q399:AV399,0)=OPER!$AA494,".",IF(OPER!$AB494&lt;=HOUR(AX$7),MAX($Q399:AV399,0)+1,".")),","),IF(MAX($Q399:AV399,0)=OPER!$AA494,".",IF(OPER!$AB494&lt;=HOUR(AX$7),MAX($Q399:AV399,0)+1,".")))</f>
        <v>,</v>
      </c>
      <c r="AX399" s="269" t="str">
        <f>IF($E399=$E398,IF(AY398=".",IF(MAX($Q399:AW399,0)=OPER!$AA494,".",IF(OPER!$AB494&lt;=HOUR(AY$7),MAX($Q399:AW399,0)+1,".")),","),IF(MAX($Q399:AW399,0)=OPER!$AA494,".",IF(OPER!$AB494&lt;=HOUR(AY$7),MAX($Q399:AW399,0)+1,".")))</f>
        <v>,</v>
      </c>
      <c r="AY399" s="269" t="str">
        <f>IF($E399=$E398,IF(AZ398=".",IF(MAX($Q399:AX399,0)=OPER!$AA494,".",IF(OPER!$AB494&lt;=HOUR(AZ$7),MAX($Q399:AX399,0)+1,".")),","),IF(MAX($Q399:AX399,0)=OPER!$AA494,".",IF(OPER!$AB494&lt;=HOUR(AZ$7),MAX($Q399:AX399,0)+1,".")))</f>
        <v>,</v>
      </c>
      <c r="AZ399" s="270" t="str">
        <f>IF($E399=$E398,IF(BA398=".",IF(MAX($Q399:AY399,0)=OPER!$AA494,".",IF(OPER!$AB494&lt;=HOUR(BA$7),MAX($Q399:AY399,0)+1,".")),","),IF(MAX($Q399:AY399,0)=OPER!$AA494,".",IF(OPER!$AB494&lt;=HOUR(BA$7),MAX($Q399:AY399,0)+1,".")))</f>
        <v>,</v>
      </c>
      <c r="BA399" s="30">
        <f>+OPER!AK393</f>
        <v>0</v>
      </c>
    </row>
    <row r="400" spans="1:53" ht="59.8" x14ac:dyDescent="0.2">
      <c r="A400" s="282" t="str">
        <f>IF(OPER!AF394=0,"",OPER!AF394)</f>
        <v/>
      </c>
      <c r="B400" s="109" t="str">
        <f>IF(OPER!V394=0,"",OPER!V394)</f>
        <v/>
      </c>
      <c r="C400" s="71" t="str">
        <f>IF(OPER!U394 = 0,"", OPER!U394)</f>
        <v/>
      </c>
      <c r="D400" s="30" t="str">
        <f t="shared" si="25"/>
        <v/>
      </c>
      <c r="E400" s="262" t="str">
        <f>IF(OPER!X394 = 0,"",OPER!X394)</f>
        <v/>
      </c>
      <c r="F400" s="262" t="str">
        <f>IF(OPER!I394 = 0,"",OPER!I394)</f>
        <v/>
      </c>
      <c r="G400" s="263" t="str">
        <f>IF(OPER!C394=0,"",OPER!C394)</f>
        <v/>
      </c>
      <c r="H400" s="30" t="str">
        <f>IF(OPER!R394 = 0,"",OPER!R394)</f>
        <v/>
      </c>
      <c r="I400" s="30" t="str">
        <f>IF(OPER!F394=0,"", OPER!F394)</f>
        <v/>
      </c>
      <c r="J400" s="108" t="str">
        <f>IF(OPER!G394=0,"",OPER!G394)</f>
        <v/>
      </c>
      <c r="K400" s="250">
        <f>+OPER!R394</f>
        <v>0</v>
      </c>
      <c r="L400" s="262">
        <f t="shared" si="26"/>
        <v>0</v>
      </c>
      <c r="M400" s="250">
        <f t="shared" si="27"/>
        <v>0</v>
      </c>
      <c r="N400" s="205" t="str">
        <f>IF(OPER!A394=0,"",OPER!A394)</f>
        <v/>
      </c>
      <c r="O400" s="73" t="str">
        <f>IF(OPER!AJ2250=0,"",OPER!AJ2250)</f>
        <v/>
      </c>
      <c r="P400" s="264" t="str">
        <f>IF(OPER!AH394="EJECUTADO","SI",IF(OPER!AH394="NO EJECUTADO","NO",""))</f>
        <v/>
      </c>
      <c r="Q400" s="264" t="str">
        <f>IF(OPER!AN394="EJECUTADO","SI",IF(OPER!AN394="NO EJECUTADO","NO",""))</f>
        <v/>
      </c>
      <c r="R400" s="221" t="str">
        <f>IFERROR(VLOOKUP(OPER!Z394,OPER!$AU$490:$AV$577,2,0),"NO ASIGNADO")</f>
        <v>NO ASIGNADO</v>
      </c>
      <c r="S400" s="6">
        <f>+OPER!AG394</f>
        <v>0</v>
      </c>
      <c r="T400" s="268" t="str">
        <f>IF($E400=$E399,IF(U399=".",IF(MAX($Q400:Q400,0)=OPER!$AA495,".",IF(OPER!$AB495&lt;=HOUR(U$7),MAX($Q400:Q400,0)+1,".")),","),IF(MAX($Q400:Q400,0)=OPER!$AA495,".",IF(OPER!$AB495&lt;=HOUR(U$7),MAX($Q400:Q400,0)+1,".")))</f>
        <v>,</v>
      </c>
      <c r="U400" s="269" t="str">
        <f>IF($E400=$E399,IF(V399=".",IF(MAX($Q400:T400,0)=OPER!$AA495,".",IF(OPER!$AB495&lt;=HOUR(V$7),MAX($Q400:T400,0)+1,".")),","),IF(MAX($Q400:T400,0)=OPER!$AA495,".",IF(OPER!$AB495&lt;=HOUR(V$7),MAX($Q400:T400,0)+1,".")))</f>
        <v>,</v>
      </c>
      <c r="V400" s="269" t="str">
        <f>IF($E400=$E399,IF(W399=".",IF(MAX($Q400:U400,0)=OPER!$AA495,".",IF(OPER!$AB495&lt;=HOUR(W$7),MAX($Q400:U400,0)+1,".")),","),IF(MAX($Q400:U400,0)=OPER!$AA495,".",IF(OPER!$AB495&lt;=HOUR(W$7),MAX($Q400:U400,0)+1,".")))</f>
        <v>,</v>
      </c>
      <c r="W400" s="269" t="str">
        <f>IF($E400=$E399,IF(X399=".",IF(MAX($Q400:V400,0)=OPER!$AA495,".",IF(OPER!$AB495&lt;=HOUR(X$7),MAX($Q400:V400,0)+1,".")),","),IF(MAX($Q400:V400,0)=OPER!$AA495,".",IF(OPER!$AB495&lt;=HOUR(X$7),MAX($Q400:V400,0)+1,".")))</f>
        <v>,</v>
      </c>
      <c r="X400" s="270" t="str">
        <f>IF($E400=$E399,IF(Y399=".",IF(MAX($Q400:W400,0)=OPER!$AA495,".",IF(OPER!$AB495&lt;=HOUR(Y$7),MAX($Q400:W400,0)+1,".")),","),IF(MAX($Q400:W400,0)=OPER!$AA495,".",IF(OPER!$AB495&lt;=HOUR(Y$7),MAX($Q400:W400,0)+1,".")))</f>
        <v>,</v>
      </c>
      <c r="Y400" s="271" t="str">
        <f>IF($E400=$E399,IF(Z399=".",IF(MAX($Q400:X400,0)=OPER!$AA495,".",IF(OPER!$AB495&lt;=HOUR(Z$7),MAX($Q400:X400,0)+1,".")),","),IF(MAX($Q400:X400,0)=OPER!$AA495,".",IF(OPER!$AB495&lt;=HOUR(Z$7),MAX($Q400:X400,0)+1,".")))</f>
        <v>,</v>
      </c>
      <c r="Z400" s="269" t="str">
        <f>IF($E400=$E399,IF(AA399=".",IF(MAX($Q400:Y400,0)=OPER!$AA495,".",IF(OPER!$AB495&lt;=HOUR(AA$7),MAX($Q400:Y400,0)+1,".")),","),IF(MAX($Q400:Y400,0)=OPER!$AA495,".",IF(OPER!$AB495&lt;=HOUR(AA$7),MAX($Q400:Y400,0)+1,".")))</f>
        <v>,</v>
      </c>
      <c r="AA400" s="269" t="str">
        <f>IF($E400=$E399,IF(AB399=".",IF(MAX($Q400:Z400,0)=OPER!$AA495,".",IF(OPER!$AB495&lt;=HOUR(AB$7),MAX($Q400:Z400,0)+1,".")),","),IF(MAX($Q400:Z400,0)=OPER!$AA495,".",IF(OPER!$AB495&lt;=HOUR(AB$7),MAX($Q400:Z400,0)+1,".")))</f>
        <v>,</v>
      </c>
      <c r="AB400" s="270" t="str">
        <f>IF($E400=$E399,IF(AC399=".",IF(MAX($Q400:AA400,0)=OPER!$AA495,".",IF(OPER!$AB495&lt;=HOUR(AC$7),MAX($Q400:AA400,0)+1,".")),","),IF(MAX($Q400:AA400,0)=OPER!$AA495,".",IF(OPER!$AB495&lt;=HOUR(AC$7),MAX($Q400:AA400,0)+1,".")))</f>
        <v>,</v>
      </c>
      <c r="AC400" s="271" t="str">
        <f>IF($E400=$E399,IF(AD399=".",IF(MAX($Q400:AB400,0)=OPER!$AA495,".",IF(OPER!$AB495&lt;=HOUR(AD$7),MAX($Q400:AB400,0)+1,".")),","),IF(MAX($Q400:AB400,0)=OPER!$AA495,".",IF(OPER!$AB495&lt;=HOUR(AD$7),MAX($Q400:AB400,0)+1,".")))</f>
        <v>,</v>
      </c>
      <c r="AD400" s="269" t="str">
        <f>IF($E400=$E399,IF(AE399=".",IF(MAX($Q400:AC400,0)=OPER!$AA495,".",IF(OPER!$AB495&lt;=HOUR(AE$7),MAX($Q400:AC400,0)+1,".")),","),IF(MAX($Q400:AC400,0)=OPER!$AA495,".",IF(OPER!$AB495&lt;=HOUR(AE$7),MAX($Q400:AC400,0)+1,".")))</f>
        <v>,</v>
      </c>
      <c r="AE400" s="269" t="str">
        <f>IF($E400=$E399,IF(AF399=".",IF(MAX($Q400:AD400,0)=OPER!$AA495,".",IF(OPER!$AB495&lt;=HOUR(AF$7),MAX($Q400:AD400,0)+1,".")),","),IF(MAX($Q400:AD400,0)=OPER!$AA495,".",IF(OPER!$AB495&lt;=HOUR(AF$7),MAX($Q400:AD400,0)+1,".")))</f>
        <v>,</v>
      </c>
      <c r="AF400" s="270" t="str">
        <f>IF($E400=$E399,IF(AG399=".",IF(MAX($Q400:AE400,0)=OPER!$AA495,".",IF(OPER!$AB495&lt;=HOUR(AG$7),MAX($Q400:AE400,0)+1,".")),","),IF(MAX($Q400:AE400,0)=OPER!$AA495,".",IF(OPER!$AB495&lt;=HOUR(AG$7),MAX($Q400:AE400,0)+1,".")))</f>
        <v>,</v>
      </c>
      <c r="AG400" s="271" t="str">
        <f>IF($E400=$E399,IF(AH399=".",IF(MAX($Q400:AF400,0)=OPER!$AA495,".",IF(OPER!$AB495&lt;=HOUR(AH$7),MAX($Q400:AF400,0)+1,".")),","),IF(MAX($Q400:AF400,0)=OPER!$AA495,".",IF(OPER!$AB495&lt;=HOUR(AH$7),MAX($Q400:AF400,0)+1,".")))</f>
        <v>,</v>
      </c>
      <c r="AH400" s="269" t="str">
        <f>IF($E400=$E399,IF(AI399=".",IF(MAX($Q400:AG400,0)=OPER!$AA495,".",IF(OPER!$AB495&lt;=HOUR(AI$7),MAX($Q400:AG400,0)+1,".")),","),IF(MAX($Q400:AG400,0)=OPER!$AA495,".",IF(OPER!$AB495&lt;=HOUR(AI$7),MAX($Q400:AG400,0)+1,".")))</f>
        <v>,</v>
      </c>
      <c r="AI400" s="269" t="str">
        <f>IF($E400=$E399,IF(AJ399=".",IF(MAX($Q400:AH400,0)=OPER!$AA495,".",IF(OPER!$AB495&lt;=HOUR(AJ$7),MAX($Q400:AH400,0)+1,".")),","),IF(MAX($Q400:AH400,0)=OPER!$AA495,".",IF(OPER!$AB495&lt;=HOUR(AJ$7),MAX($Q400:AH400,0)+1,".")))</f>
        <v>,</v>
      </c>
      <c r="AJ400" s="270" t="str">
        <f>IF($E400=$E399,IF(AK399=".",IF(MAX($Q400:AI400,0)=OPER!$AA495,".",IF(OPER!$AB495&lt;=HOUR(AK$7),MAX($Q400:AI400,0)+1,".")),","),IF(MAX($Q400:AI400,0)=OPER!$AA495,".",IF(OPER!$AB495&lt;=HOUR(AK$7),MAX($Q400:AI400,0)+1,".")))</f>
        <v>,</v>
      </c>
      <c r="AK400" s="271" t="str">
        <f>IF($E400=$E399,IF(AL399=".",IF(MAX($Q400:AJ400,0)=OPER!$AA495,".",IF(OPER!$AB495&lt;=HOUR(AL$7),MAX($Q400:AJ400,0)+1,".")),","),IF(MAX($Q400:AJ400,0)=OPER!$AA495,".",IF(OPER!$AB495&lt;=HOUR(AL$7),MAX($Q400:AJ400,0)+1,".")))</f>
        <v>,</v>
      </c>
      <c r="AL400" s="269" t="str">
        <f>IF($E400=$E399,IF(AM399=".",IF(MAX($Q400:AK400,0)=OPER!$AA495,".",IF(OPER!$AB495&lt;=HOUR(AM$7),MAX($Q400:AK400,0)+1,".")),","),IF(MAX($Q400:AK400,0)=OPER!$AA495,".",IF(OPER!$AB495&lt;=HOUR(AM$7),MAX($Q400:AK400,0)+1,".")))</f>
        <v>,</v>
      </c>
      <c r="AM400" s="269" t="str">
        <f>IF($E400=$E399,IF(AN399=".",IF(MAX($Q400:AL400,0)=OPER!$AA495,".",IF(OPER!$AB495&lt;=HOUR(AN$7),MAX($Q400:AL400,0)+1,".")),","),IF(MAX($Q400:AL400,0)=OPER!$AA495,".",IF(OPER!$AB495&lt;=HOUR(AN$7),MAX($Q400:AL400,0)+1,".")))</f>
        <v>,</v>
      </c>
      <c r="AN400" s="270" t="str">
        <f>IF($E400=$E399,IF(AO399=".",IF(MAX($Q400:AM400,0)=OPER!$AA495,".",IF(OPER!$AB495&lt;=HOUR(AO$7),MAX($Q400:AM400,0)+1,".")),","),IF(MAX($Q400:AM400,0)=OPER!$AA495,".",IF(OPER!$AB495&lt;=HOUR(AO$7),MAX($Q400:AM400,0)+1,".")))</f>
        <v>,</v>
      </c>
      <c r="AO400" s="271" t="str">
        <f>IF($E400=$E399,IF(AP399=".",IF(MAX($Q400:AN400,0)=OPER!$AA495,".",IF(OPER!$AB495&lt;=HOUR(AP$7),MAX($Q400:AN400,0)+1,".")),","),IF(MAX($Q400:AN400,0)=OPER!$AA495,".",IF(OPER!$AB495&lt;=HOUR(AP$7),MAX($Q400:AN400,0)+1,".")))</f>
        <v>,</v>
      </c>
      <c r="AP400" s="269" t="str">
        <f>IF($E400=$E399,IF(AQ399=".",IF(MAX($Q400:AO400,0)=OPER!$AA495,".",IF(OPER!$AB495&lt;=HOUR(AQ$7),MAX($Q400:AO400,0)+1,".")),","),IF(MAX($Q400:AO400,0)=OPER!$AA495,".",IF(OPER!$AB495&lt;=HOUR(AQ$7),MAX($Q400:AO400,0)+1,".")))</f>
        <v>,</v>
      </c>
      <c r="AQ400" s="269" t="str">
        <f>IF($E400=$E399,IF(AR399=".",IF(MAX($Q400:AP400,0)=OPER!$AA495,".",IF(OPER!$AB495&lt;=HOUR(AR$7),MAX($Q400:AP400,0)+1,".")),","),IF(MAX($Q400:AP400,0)=OPER!$AA495,".",IF(OPER!$AB495&lt;=HOUR(AR$7),MAX($Q400:AP400,0)+1,".")))</f>
        <v>,</v>
      </c>
      <c r="AR400" s="270" t="str">
        <f>IF($E400=$E399,IF(AS399=".",IF(MAX($Q400:AQ400,0)=OPER!$AA495,".",IF(OPER!$AB495&lt;=HOUR(AS$7),MAX($Q400:AQ400,0)+1,".")),","),IF(MAX($Q400:AQ400,0)=OPER!$AA495,".",IF(OPER!$AB495&lt;=HOUR(AS$7),MAX($Q400:AQ400,0)+1,".")))</f>
        <v>,</v>
      </c>
      <c r="AS400" s="271" t="str">
        <f>IF($E400=$E399,IF(AT399=".",IF(MAX($Q400:AR400,0)=OPER!$AA495,".",IF(OPER!$AB495&lt;=HOUR(AT$7),MAX($Q400:AR400,0)+1,".")),","),IF(MAX($Q400:AR400,0)=OPER!$AA495,".",IF(OPER!$AB495&lt;=HOUR(AT$7),MAX($Q400:AR400,0)+1,".")))</f>
        <v>,</v>
      </c>
      <c r="AT400" s="269" t="str">
        <f>IF($E400=$E399,IF(AU399=".",IF(MAX($Q400:AS400,0)=OPER!$AA495,".",IF(OPER!$AB495&lt;=HOUR(AU$7),MAX($Q400:AS400,0)+1,".")),","),IF(MAX($Q400:AS400,0)=OPER!$AA495,".",IF(OPER!$AB495&lt;=HOUR(AU$7),MAX($Q400:AS400,0)+1,".")))</f>
        <v>,</v>
      </c>
      <c r="AU400" s="269" t="str">
        <f>IF($E400=$E399,IF(AV399=".",IF(MAX($Q400:AT400,0)=OPER!$AA495,".",IF(OPER!$AB495&lt;=HOUR(AV$7),MAX($Q400:AT400,0)+1,".")),","),IF(MAX($Q400:AT400,0)=OPER!$AA495,".",IF(OPER!$AB495&lt;=HOUR(AV$7),MAX($Q400:AT400,0)+1,".")))</f>
        <v>,</v>
      </c>
      <c r="AV400" s="270" t="str">
        <f>IF($E400=$E399,IF(AW399=".",IF(MAX($Q400:AU400,0)=OPER!$AA495,".",IF(OPER!$AB495&lt;=HOUR(AW$7),MAX($Q400:AU400,0)+1,".")),","),IF(MAX($Q400:AU400,0)=OPER!$AA495,".",IF(OPER!$AB495&lt;=HOUR(AW$7),MAX($Q400:AU400,0)+1,".")))</f>
        <v>,</v>
      </c>
      <c r="AW400" s="271" t="str">
        <f>IF($E400=$E399,IF(AX399=".",IF(MAX($Q400:AV400,0)=OPER!$AA495,".",IF(OPER!$AB495&lt;=HOUR(AX$7),MAX($Q400:AV400,0)+1,".")),","),IF(MAX($Q400:AV400,0)=OPER!$AA495,".",IF(OPER!$AB495&lt;=HOUR(AX$7),MAX($Q400:AV400,0)+1,".")))</f>
        <v>,</v>
      </c>
      <c r="AX400" s="269" t="str">
        <f>IF($E400=$E399,IF(AY399=".",IF(MAX($Q400:AW400,0)=OPER!$AA495,".",IF(OPER!$AB495&lt;=HOUR(AY$7),MAX($Q400:AW400,0)+1,".")),","),IF(MAX($Q400:AW400,0)=OPER!$AA495,".",IF(OPER!$AB495&lt;=HOUR(AY$7),MAX($Q400:AW400,0)+1,".")))</f>
        <v>,</v>
      </c>
      <c r="AY400" s="269" t="str">
        <f>IF($E400=$E399,IF(AZ399=".",IF(MAX($Q400:AX400,0)=OPER!$AA495,".",IF(OPER!$AB495&lt;=HOUR(AZ$7),MAX($Q400:AX400,0)+1,".")),","),IF(MAX($Q400:AX400,0)=OPER!$AA495,".",IF(OPER!$AB495&lt;=HOUR(AZ$7),MAX($Q400:AX400,0)+1,".")))</f>
        <v>,</v>
      </c>
      <c r="AZ400" s="270" t="str">
        <f>IF($E400=$E399,IF(BA399=".",IF(MAX($Q400:AY400,0)=OPER!$AA495,".",IF(OPER!$AB495&lt;=HOUR(BA$7),MAX($Q400:AY400,0)+1,".")),","),IF(MAX($Q400:AY400,0)=OPER!$AA495,".",IF(OPER!$AB495&lt;=HOUR(BA$7),MAX($Q400:AY400,0)+1,".")))</f>
        <v>,</v>
      </c>
      <c r="BA400" s="30">
        <f>+OPER!AK394</f>
        <v>0</v>
      </c>
    </row>
    <row r="401" spans="1:53" ht="59.8" x14ac:dyDescent="0.2">
      <c r="A401" s="282" t="str">
        <f>IF(OPER!AF395=0,"",OPER!AF395)</f>
        <v/>
      </c>
      <c r="B401" s="109" t="str">
        <f>IF(OPER!V395=0,"",OPER!V395)</f>
        <v/>
      </c>
      <c r="C401" s="71" t="str">
        <f>IF(OPER!U395 = 0,"", OPER!U395)</f>
        <v/>
      </c>
      <c r="D401" s="30" t="str">
        <f t="shared" si="25"/>
        <v/>
      </c>
      <c r="E401" s="262" t="str">
        <f>IF(OPER!X395 = 0,"",OPER!X395)</f>
        <v/>
      </c>
      <c r="F401" s="262" t="str">
        <f>IF(OPER!I395 = 0,"",OPER!I395)</f>
        <v/>
      </c>
      <c r="G401" s="263" t="str">
        <f>IF(OPER!C395=0,"",OPER!C395)</f>
        <v/>
      </c>
      <c r="H401" s="30" t="str">
        <f>IF(OPER!R395 = 0,"",OPER!R395)</f>
        <v/>
      </c>
      <c r="I401" s="30" t="str">
        <f>IF(OPER!F395=0,"", OPER!F395)</f>
        <v/>
      </c>
      <c r="J401" s="108" t="str">
        <f>IF(OPER!G395=0,"",OPER!G395)</f>
        <v/>
      </c>
      <c r="K401" s="250">
        <f>+OPER!R395</f>
        <v>0</v>
      </c>
      <c r="L401" s="262">
        <f t="shared" si="26"/>
        <v>0</v>
      </c>
      <c r="M401" s="250">
        <f t="shared" si="27"/>
        <v>0</v>
      </c>
      <c r="N401" s="205" t="str">
        <f>IF(OPER!A395=0,"",OPER!A395)</f>
        <v/>
      </c>
      <c r="O401" s="73" t="str">
        <f>IF(OPER!AJ2251=0,"",OPER!AJ2251)</f>
        <v/>
      </c>
      <c r="P401" s="264" t="str">
        <f>IF(OPER!AH395="EJECUTADO","SI",IF(OPER!AH395="NO EJECUTADO","NO",""))</f>
        <v/>
      </c>
      <c r="Q401" s="264" t="str">
        <f>IF(OPER!AN395="EJECUTADO","SI",IF(OPER!AN395="NO EJECUTADO","NO",""))</f>
        <v/>
      </c>
      <c r="R401" s="221" t="str">
        <f>IFERROR(VLOOKUP(OPER!Z395,OPER!$AU$490:$AV$577,2,0),"NO ASIGNADO")</f>
        <v>NO ASIGNADO</v>
      </c>
      <c r="S401" s="6">
        <f>+OPER!AG395</f>
        <v>0</v>
      </c>
      <c r="T401" s="268" t="str">
        <f>IF($E401=$E400,IF(U400=".",IF(MAX($Q401:Q401,0)=OPER!$AA496,".",IF(OPER!$AB496&lt;=HOUR(U$7),MAX($Q401:Q401,0)+1,".")),","),IF(MAX($Q401:Q401,0)=OPER!$AA496,".",IF(OPER!$AB496&lt;=HOUR(U$7),MAX($Q401:Q401,0)+1,".")))</f>
        <v>,</v>
      </c>
      <c r="U401" s="269" t="str">
        <f>IF($E401=$E400,IF(V400=".",IF(MAX($Q401:T401,0)=OPER!$AA496,".",IF(OPER!$AB496&lt;=HOUR(V$7),MAX($Q401:T401,0)+1,".")),","),IF(MAX($Q401:T401,0)=OPER!$AA496,".",IF(OPER!$AB496&lt;=HOUR(V$7),MAX($Q401:T401,0)+1,".")))</f>
        <v>,</v>
      </c>
      <c r="V401" s="269" t="str">
        <f>IF($E401=$E400,IF(W400=".",IF(MAX($Q401:U401,0)=OPER!$AA496,".",IF(OPER!$AB496&lt;=HOUR(W$7),MAX($Q401:U401,0)+1,".")),","),IF(MAX($Q401:U401,0)=OPER!$AA496,".",IF(OPER!$AB496&lt;=HOUR(W$7),MAX($Q401:U401,0)+1,".")))</f>
        <v>,</v>
      </c>
      <c r="W401" s="269" t="str">
        <f>IF($E401=$E400,IF(X400=".",IF(MAX($Q401:V401,0)=OPER!$AA496,".",IF(OPER!$AB496&lt;=HOUR(X$7),MAX($Q401:V401,0)+1,".")),","),IF(MAX($Q401:V401,0)=OPER!$AA496,".",IF(OPER!$AB496&lt;=HOUR(X$7),MAX($Q401:V401,0)+1,".")))</f>
        <v>,</v>
      </c>
      <c r="X401" s="270" t="str">
        <f>IF($E401=$E400,IF(Y400=".",IF(MAX($Q401:W401,0)=OPER!$AA496,".",IF(OPER!$AB496&lt;=HOUR(Y$7),MAX($Q401:W401,0)+1,".")),","),IF(MAX($Q401:W401,0)=OPER!$AA496,".",IF(OPER!$AB496&lt;=HOUR(Y$7),MAX($Q401:W401,0)+1,".")))</f>
        <v>,</v>
      </c>
      <c r="Y401" s="271" t="str">
        <f>IF($E401=$E400,IF(Z400=".",IF(MAX($Q401:X401,0)=OPER!$AA496,".",IF(OPER!$AB496&lt;=HOUR(Z$7),MAX($Q401:X401,0)+1,".")),","),IF(MAX($Q401:X401,0)=OPER!$AA496,".",IF(OPER!$AB496&lt;=HOUR(Z$7),MAX($Q401:X401,0)+1,".")))</f>
        <v>,</v>
      </c>
      <c r="Z401" s="269" t="str">
        <f>IF($E401=$E400,IF(AA400=".",IF(MAX($Q401:Y401,0)=OPER!$AA496,".",IF(OPER!$AB496&lt;=HOUR(AA$7),MAX($Q401:Y401,0)+1,".")),","),IF(MAX($Q401:Y401,0)=OPER!$AA496,".",IF(OPER!$AB496&lt;=HOUR(AA$7),MAX($Q401:Y401,0)+1,".")))</f>
        <v>,</v>
      </c>
      <c r="AA401" s="269" t="str">
        <f>IF($E401=$E400,IF(AB400=".",IF(MAX($Q401:Z401,0)=OPER!$AA496,".",IF(OPER!$AB496&lt;=HOUR(AB$7),MAX($Q401:Z401,0)+1,".")),","),IF(MAX($Q401:Z401,0)=OPER!$AA496,".",IF(OPER!$AB496&lt;=HOUR(AB$7),MAX($Q401:Z401,0)+1,".")))</f>
        <v>,</v>
      </c>
      <c r="AB401" s="270" t="str">
        <f>IF($E401=$E400,IF(AC400=".",IF(MAX($Q401:AA401,0)=OPER!$AA496,".",IF(OPER!$AB496&lt;=HOUR(AC$7),MAX($Q401:AA401,0)+1,".")),","),IF(MAX($Q401:AA401,0)=OPER!$AA496,".",IF(OPER!$AB496&lt;=HOUR(AC$7),MAX($Q401:AA401,0)+1,".")))</f>
        <v>,</v>
      </c>
      <c r="AC401" s="271" t="str">
        <f>IF($E401=$E400,IF(AD400=".",IF(MAX($Q401:AB401,0)=OPER!$AA496,".",IF(OPER!$AB496&lt;=HOUR(AD$7),MAX($Q401:AB401,0)+1,".")),","),IF(MAX($Q401:AB401,0)=OPER!$AA496,".",IF(OPER!$AB496&lt;=HOUR(AD$7),MAX($Q401:AB401,0)+1,".")))</f>
        <v>,</v>
      </c>
      <c r="AD401" s="269" t="str">
        <f>IF($E401=$E400,IF(AE400=".",IF(MAX($Q401:AC401,0)=OPER!$AA496,".",IF(OPER!$AB496&lt;=HOUR(AE$7),MAX($Q401:AC401,0)+1,".")),","),IF(MAX($Q401:AC401,0)=OPER!$AA496,".",IF(OPER!$AB496&lt;=HOUR(AE$7),MAX($Q401:AC401,0)+1,".")))</f>
        <v>,</v>
      </c>
      <c r="AE401" s="269" t="str">
        <f>IF($E401=$E400,IF(AF400=".",IF(MAX($Q401:AD401,0)=OPER!$AA496,".",IF(OPER!$AB496&lt;=HOUR(AF$7),MAX($Q401:AD401,0)+1,".")),","),IF(MAX($Q401:AD401,0)=OPER!$AA496,".",IF(OPER!$AB496&lt;=HOUR(AF$7),MAX($Q401:AD401,0)+1,".")))</f>
        <v>,</v>
      </c>
      <c r="AF401" s="270" t="str">
        <f>IF($E401=$E400,IF(AG400=".",IF(MAX($Q401:AE401,0)=OPER!$AA496,".",IF(OPER!$AB496&lt;=HOUR(AG$7),MAX($Q401:AE401,0)+1,".")),","),IF(MAX($Q401:AE401,0)=OPER!$AA496,".",IF(OPER!$AB496&lt;=HOUR(AG$7),MAX($Q401:AE401,0)+1,".")))</f>
        <v>,</v>
      </c>
      <c r="AG401" s="271" t="str">
        <f>IF($E401=$E400,IF(AH400=".",IF(MAX($Q401:AF401,0)=OPER!$AA496,".",IF(OPER!$AB496&lt;=HOUR(AH$7),MAX($Q401:AF401,0)+1,".")),","),IF(MAX($Q401:AF401,0)=OPER!$AA496,".",IF(OPER!$AB496&lt;=HOUR(AH$7),MAX($Q401:AF401,0)+1,".")))</f>
        <v>,</v>
      </c>
      <c r="AH401" s="269" t="str">
        <f>IF($E401=$E400,IF(AI400=".",IF(MAX($Q401:AG401,0)=OPER!$AA496,".",IF(OPER!$AB496&lt;=HOUR(AI$7),MAX($Q401:AG401,0)+1,".")),","),IF(MAX($Q401:AG401,0)=OPER!$AA496,".",IF(OPER!$AB496&lt;=HOUR(AI$7),MAX($Q401:AG401,0)+1,".")))</f>
        <v>,</v>
      </c>
      <c r="AI401" s="269" t="str">
        <f>IF($E401=$E400,IF(AJ400=".",IF(MAX($Q401:AH401,0)=OPER!$AA496,".",IF(OPER!$AB496&lt;=HOUR(AJ$7),MAX($Q401:AH401,0)+1,".")),","),IF(MAX($Q401:AH401,0)=OPER!$AA496,".",IF(OPER!$AB496&lt;=HOUR(AJ$7),MAX($Q401:AH401,0)+1,".")))</f>
        <v>,</v>
      </c>
      <c r="AJ401" s="270" t="str">
        <f>IF($E401=$E400,IF(AK400=".",IF(MAX($Q401:AI401,0)=OPER!$AA496,".",IF(OPER!$AB496&lt;=HOUR(AK$7),MAX($Q401:AI401,0)+1,".")),","),IF(MAX($Q401:AI401,0)=OPER!$AA496,".",IF(OPER!$AB496&lt;=HOUR(AK$7),MAX($Q401:AI401,0)+1,".")))</f>
        <v>,</v>
      </c>
      <c r="AK401" s="271" t="str">
        <f>IF($E401=$E400,IF(AL400=".",IF(MAX($Q401:AJ401,0)=OPER!$AA496,".",IF(OPER!$AB496&lt;=HOUR(AL$7),MAX($Q401:AJ401,0)+1,".")),","),IF(MAX($Q401:AJ401,0)=OPER!$AA496,".",IF(OPER!$AB496&lt;=HOUR(AL$7),MAX($Q401:AJ401,0)+1,".")))</f>
        <v>,</v>
      </c>
      <c r="AL401" s="269" t="str">
        <f>IF($E401=$E400,IF(AM400=".",IF(MAX($Q401:AK401,0)=OPER!$AA496,".",IF(OPER!$AB496&lt;=HOUR(AM$7),MAX($Q401:AK401,0)+1,".")),","),IF(MAX($Q401:AK401,0)=OPER!$AA496,".",IF(OPER!$AB496&lt;=HOUR(AM$7),MAX($Q401:AK401,0)+1,".")))</f>
        <v>,</v>
      </c>
      <c r="AM401" s="269" t="str">
        <f>IF($E401=$E400,IF(AN400=".",IF(MAX($Q401:AL401,0)=OPER!$AA496,".",IF(OPER!$AB496&lt;=HOUR(AN$7),MAX($Q401:AL401,0)+1,".")),","),IF(MAX($Q401:AL401,0)=OPER!$AA496,".",IF(OPER!$AB496&lt;=HOUR(AN$7),MAX($Q401:AL401,0)+1,".")))</f>
        <v>,</v>
      </c>
      <c r="AN401" s="270" t="str">
        <f>IF($E401=$E400,IF(AO400=".",IF(MAX($Q401:AM401,0)=OPER!$AA496,".",IF(OPER!$AB496&lt;=HOUR(AO$7),MAX($Q401:AM401,0)+1,".")),","),IF(MAX($Q401:AM401,0)=OPER!$AA496,".",IF(OPER!$AB496&lt;=HOUR(AO$7),MAX($Q401:AM401,0)+1,".")))</f>
        <v>,</v>
      </c>
      <c r="AO401" s="271" t="str">
        <f>IF($E401=$E400,IF(AP400=".",IF(MAX($Q401:AN401,0)=OPER!$AA496,".",IF(OPER!$AB496&lt;=HOUR(AP$7),MAX($Q401:AN401,0)+1,".")),","),IF(MAX($Q401:AN401,0)=OPER!$AA496,".",IF(OPER!$AB496&lt;=HOUR(AP$7),MAX($Q401:AN401,0)+1,".")))</f>
        <v>,</v>
      </c>
      <c r="AP401" s="269" t="str">
        <f>IF($E401=$E400,IF(AQ400=".",IF(MAX($Q401:AO401,0)=OPER!$AA496,".",IF(OPER!$AB496&lt;=HOUR(AQ$7),MAX($Q401:AO401,0)+1,".")),","),IF(MAX($Q401:AO401,0)=OPER!$AA496,".",IF(OPER!$AB496&lt;=HOUR(AQ$7),MAX($Q401:AO401,0)+1,".")))</f>
        <v>,</v>
      </c>
      <c r="AQ401" s="269" t="str">
        <f>IF($E401=$E400,IF(AR400=".",IF(MAX($Q401:AP401,0)=OPER!$AA496,".",IF(OPER!$AB496&lt;=HOUR(AR$7),MAX($Q401:AP401,0)+1,".")),","),IF(MAX($Q401:AP401,0)=OPER!$AA496,".",IF(OPER!$AB496&lt;=HOUR(AR$7),MAX($Q401:AP401,0)+1,".")))</f>
        <v>,</v>
      </c>
      <c r="AR401" s="270" t="str">
        <f>IF($E401=$E400,IF(AS400=".",IF(MAX($Q401:AQ401,0)=OPER!$AA496,".",IF(OPER!$AB496&lt;=HOUR(AS$7),MAX($Q401:AQ401,0)+1,".")),","),IF(MAX($Q401:AQ401,0)=OPER!$AA496,".",IF(OPER!$AB496&lt;=HOUR(AS$7),MAX($Q401:AQ401,0)+1,".")))</f>
        <v>,</v>
      </c>
      <c r="AS401" s="271" t="str">
        <f>IF($E401=$E400,IF(AT400=".",IF(MAX($Q401:AR401,0)=OPER!$AA496,".",IF(OPER!$AB496&lt;=HOUR(AT$7),MAX($Q401:AR401,0)+1,".")),","),IF(MAX($Q401:AR401,0)=OPER!$AA496,".",IF(OPER!$AB496&lt;=HOUR(AT$7),MAX($Q401:AR401,0)+1,".")))</f>
        <v>,</v>
      </c>
      <c r="AT401" s="269" t="str">
        <f>IF($E401=$E400,IF(AU400=".",IF(MAX($Q401:AS401,0)=OPER!$AA496,".",IF(OPER!$AB496&lt;=HOUR(AU$7),MAX($Q401:AS401,0)+1,".")),","),IF(MAX($Q401:AS401,0)=OPER!$AA496,".",IF(OPER!$AB496&lt;=HOUR(AU$7),MAX($Q401:AS401,0)+1,".")))</f>
        <v>,</v>
      </c>
      <c r="AU401" s="269" t="str">
        <f>IF($E401=$E400,IF(AV400=".",IF(MAX($Q401:AT401,0)=OPER!$AA496,".",IF(OPER!$AB496&lt;=HOUR(AV$7),MAX($Q401:AT401,0)+1,".")),","),IF(MAX($Q401:AT401,0)=OPER!$AA496,".",IF(OPER!$AB496&lt;=HOUR(AV$7),MAX($Q401:AT401,0)+1,".")))</f>
        <v>,</v>
      </c>
      <c r="AV401" s="270" t="str">
        <f>IF($E401=$E400,IF(AW400=".",IF(MAX($Q401:AU401,0)=OPER!$AA496,".",IF(OPER!$AB496&lt;=HOUR(AW$7),MAX($Q401:AU401,0)+1,".")),","),IF(MAX($Q401:AU401,0)=OPER!$AA496,".",IF(OPER!$AB496&lt;=HOUR(AW$7),MAX($Q401:AU401,0)+1,".")))</f>
        <v>,</v>
      </c>
      <c r="AW401" s="271" t="str">
        <f>IF($E401=$E400,IF(AX400=".",IF(MAX($Q401:AV401,0)=OPER!$AA496,".",IF(OPER!$AB496&lt;=HOUR(AX$7),MAX($Q401:AV401,0)+1,".")),","),IF(MAX($Q401:AV401,0)=OPER!$AA496,".",IF(OPER!$AB496&lt;=HOUR(AX$7),MAX($Q401:AV401,0)+1,".")))</f>
        <v>,</v>
      </c>
      <c r="AX401" s="269" t="str">
        <f>IF($E401=$E400,IF(AY400=".",IF(MAX($Q401:AW401,0)=OPER!$AA496,".",IF(OPER!$AB496&lt;=HOUR(AY$7),MAX($Q401:AW401,0)+1,".")),","),IF(MAX($Q401:AW401,0)=OPER!$AA496,".",IF(OPER!$AB496&lt;=HOUR(AY$7),MAX($Q401:AW401,0)+1,".")))</f>
        <v>,</v>
      </c>
      <c r="AY401" s="269" t="str">
        <f>IF($E401=$E400,IF(AZ400=".",IF(MAX($Q401:AX401,0)=OPER!$AA496,".",IF(OPER!$AB496&lt;=HOUR(AZ$7),MAX($Q401:AX401,0)+1,".")),","),IF(MAX($Q401:AX401,0)=OPER!$AA496,".",IF(OPER!$AB496&lt;=HOUR(AZ$7),MAX($Q401:AX401,0)+1,".")))</f>
        <v>,</v>
      </c>
      <c r="AZ401" s="270" t="str">
        <f>IF($E401=$E400,IF(BA400=".",IF(MAX($Q401:AY401,0)=OPER!$AA496,".",IF(OPER!$AB496&lt;=HOUR(BA$7),MAX($Q401:AY401,0)+1,".")),","),IF(MAX($Q401:AY401,0)=OPER!$AA496,".",IF(OPER!$AB496&lt;=HOUR(BA$7),MAX($Q401:AY401,0)+1,".")))</f>
        <v>,</v>
      </c>
      <c r="BA401" s="30">
        <f>+OPER!AK395</f>
        <v>0</v>
      </c>
    </row>
    <row r="402" spans="1:53" ht="59.8" x14ac:dyDescent="0.2">
      <c r="A402" s="282" t="str">
        <f>IF(OPER!AF396=0,"",OPER!AF396)</f>
        <v/>
      </c>
      <c r="B402" s="109" t="str">
        <f>IF(OPER!V396=0,"",OPER!V396)</f>
        <v/>
      </c>
      <c r="C402" s="71" t="str">
        <f>IF(OPER!U396 = 0,"", OPER!U396)</f>
        <v/>
      </c>
      <c r="D402" s="30" t="str">
        <f t="shared" si="25"/>
        <v/>
      </c>
      <c r="E402" s="262" t="str">
        <f>IF(OPER!X396 = 0,"",OPER!X396)</f>
        <v/>
      </c>
      <c r="F402" s="262" t="str">
        <f>IF(OPER!I396 = 0,"",OPER!I396)</f>
        <v/>
      </c>
      <c r="G402" s="263" t="str">
        <f>IF(OPER!C396=0,"",OPER!C396)</f>
        <v/>
      </c>
      <c r="H402" s="30" t="str">
        <f>IF(OPER!R396 = 0,"",OPER!R396)</f>
        <v/>
      </c>
      <c r="I402" s="30" t="str">
        <f>IF(OPER!F396=0,"", OPER!F396)</f>
        <v/>
      </c>
      <c r="J402" s="108" t="str">
        <f>IF(OPER!G396=0,"",OPER!G396)</f>
        <v/>
      </c>
      <c r="K402" s="250">
        <f>+OPER!R396</f>
        <v>0</v>
      </c>
      <c r="L402" s="262">
        <f t="shared" si="26"/>
        <v>0</v>
      </c>
      <c r="M402" s="250">
        <f t="shared" si="27"/>
        <v>0</v>
      </c>
      <c r="N402" s="205" t="str">
        <f>IF(OPER!A396=0,"",OPER!A396)</f>
        <v/>
      </c>
      <c r="O402" s="73" t="str">
        <f>IF(OPER!AJ2252=0,"",OPER!AJ2252)</f>
        <v/>
      </c>
      <c r="P402" s="264" t="str">
        <f>IF(OPER!AH396="EJECUTADO","SI",IF(OPER!AH396="NO EJECUTADO","NO",""))</f>
        <v/>
      </c>
      <c r="Q402" s="264" t="str">
        <f>IF(OPER!AN396="EJECUTADO","SI",IF(OPER!AN396="NO EJECUTADO","NO",""))</f>
        <v/>
      </c>
      <c r="R402" s="221" t="str">
        <f>IFERROR(VLOOKUP(OPER!Z396,OPER!$AU$490:$AV$577,2,0),"NO ASIGNADO")</f>
        <v>NO ASIGNADO</v>
      </c>
      <c r="S402" s="6">
        <f>+OPER!AG396</f>
        <v>0</v>
      </c>
      <c r="T402" s="268" t="str">
        <f>IF($E402=$E401,IF(U401=".",IF(MAX($Q402:Q402,0)=OPER!$AA497,".",IF(OPER!$AB497&lt;=HOUR(U$7),MAX($Q402:Q402,0)+1,".")),","),IF(MAX($Q402:Q402,0)=OPER!$AA497,".",IF(OPER!$AB497&lt;=HOUR(U$7),MAX($Q402:Q402,0)+1,".")))</f>
        <v>,</v>
      </c>
      <c r="U402" s="269" t="str">
        <f>IF($E402=$E401,IF(V401=".",IF(MAX($Q402:T402,0)=OPER!$AA497,".",IF(OPER!$AB497&lt;=HOUR(V$7),MAX($Q402:T402,0)+1,".")),","),IF(MAX($Q402:T402,0)=OPER!$AA497,".",IF(OPER!$AB497&lt;=HOUR(V$7),MAX($Q402:T402,0)+1,".")))</f>
        <v>,</v>
      </c>
      <c r="V402" s="269" t="str">
        <f>IF($E402=$E401,IF(W401=".",IF(MAX($Q402:U402,0)=OPER!$AA497,".",IF(OPER!$AB497&lt;=HOUR(W$7),MAX($Q402:U402,0)+1,".")),","),IF(MAX($Q402:U402,0)=OPER!$AA497,".",IF(OPER!$AB497&lt;=HOUR(W$7),MAX($Q402:U402,0)+1,".")))</f>
        <v>,</v>
      </c>
      <c r="W402" s="269" t="str">
        <f>IF($E402=$E401,IF(X401=".",IF(MAX($Q402:V402,0)=OPER!$AA497,".",IF(OPER!$AB497&lt;=HOUR(X$7),MAX($Q402:V402,0)+1,".")),","),IF(MAX($Q402:V402,0)=OPER!$AA497,".",IF(OPER!$AB497&lt;=HOUR(X$7),MAX($Q402:V402,0)+1,".")))</f>
        <v>,</v>
      </c>
      <c r="X402" s="270" t="str">
        <f>IF($E402=$E401,IF(Y401=".",IF(MAX($Q402:W402,0)=OPER!$AA497,".",IF(OPER!$AB497&lt;=HOUR(Y$7),MAX($Q402:W402,0)+1,".")),","),IF(MAX($Q402:W402,0)=OPER!$AA497,".",IF(OPER!$AB497&lt;=HOUR(Y$7),MAX($Q402:W402,0)+1,".")))</f>
        <v>,</v>
      </c>
      <c r="Y402" s="271" t="str">
        <f>IF($E402=$E401,IF(Z401=".",IF(MAX($Q402:X402,0)=OPER!$AA497,".",IF(OPER!$AB497&lt;=HOUR(Z$7),MAX($Q402:X402,0)+1,".")),","),IF(MAX($Q402:X402,0)=OPER!$AA497,".",IF(OPER!$AB497&lt;=HOUR(Z$7),MAX($Q402:X402,0)+1,".")))</f>
        <v>,</v>
      </c>
      <c r="Z402" s="269" t="str">
        <f>IF($E402=$E401,IF(AA401=".",IF(MAX($Q402:Y402,0)=OPER!$AA497,".",IF(OPER!$AB497&lt;=HOUR(AA$7),MAX($Q402:Y402,0)+1,".")),","),IF(MAX($Q402:Y402,0)=OPER!$AA497,".",IF(OPER!$AB497&lt;=HOUR(AA$7),MAX($Q402:Y402,0)+1,".")))</f>
        <v>,</v>
      </c>
      <c r="AA402" s="269" t="str">
        <f>IF($E402=$E401,IF(AB401=".",IF(MAX($Q402:Z402,0)=OPER!$AA497,".",IF(OPER!$AB497&lt;=HOUR(AB$7),MAX($Q402:Z402,0)+1,".")),","),IF(MAX($Q402:Z402,0)=OPER!$AA497,".",IF(OPER!$AB497&lt;=HOUR(AB$7),MAX($Q402:Z402,0)+1,".")))</f>
        <v>,</v>
      </c>
      <c r="AB402" s="270" t="str">
        <f>IF($E402=$E401,IF(AC401=".",IF(MAX($Q402:AA402,0)=OPER!$AA497,".",IF(OPER!$AB497&lt;=HOUR(AC$7),MAX($Q402:AA402,0)+1,".")),","),IF(MAX($Q402:AA402,0)=OPER!$AA497,".",IF(OPER!$AB497&lt;=HOUR(AC$7),MAX($Q402:AA402,0)+1,".")))</f>
        <v>,</v>
      </c>
      <c r="AC402" s="271" t="str">
        <f>IF($E402=$E401,IF(AD401=".",IF(MAX($Q402:AB402,0)=OPER!$AA497,".",IF(OPER!$AB497&lt;=HOUR(AD$7),MAX($Q402:AB402,0)+1,".")),","),IF(MAX($Q402:AB402,0)=OPER!$AA497,".",IF(OPER!$AB497&lt;=HOUR(AD$7),MAX($Q402:AB402,0)+1,".")))</f>
        <v>,</v>
      </c>
      <c r="AD402" s="269" t="str">
        <f>IF($E402=$E401,IF(AE401=".",IF(MAX($Q402:AC402,0)=OPER!$AA497,".",IF(OPER!$AB497&lt;=HOUR(AE$7),MAX($Q402:AC402,0)+1,".")),","),IF(MAX($Q402:AC402,0)=OPER!$AA497,".",IF(OPER!$AB497&lt;=HOUR(AE$7),MAX($Q402:AC402,0)+1,".")))</f>
        <v>,</v>
      </c>
      <c r="AE402" s="269" t="str">
        <f>IF($E402=$E401,IF(AF401=".",IF(MAX($Q402:AD402,0)=OPER!$AA497,".",IF(OPER!$AB497&lt;=HOUR(AF$7),MAX($Q402:AD402,0)+1,".")),","),IF(MAX($Q402:AD402,0)=OPER!$AA497,".",IF(OPER!$AB497&lt;=HOUR(AF$7),MAX($Q402:AD402,0)+1,".")))</f>
        <v>,</v>
      </c>
      <c r="AF402" s="270" t="str">
        <f>IF($E402=$E401,IF(AG401=".",IF(MAX($Q402:AE402,0)=OPER!$AA497,".",IF(OPER!$AB497&lt;=HOUR(AG$7),MAX($Q402:AE402,0)+1,".")),","),IF(MAX($Q402:AE402,0)=OPER!$AA497,".",IF(OPER!$AB497&lt;=HOUR(AG$7),MAX($Q402:AE402,0)+1,".")))</f>
        <v>,</v>
      </c>
      <c r="AG402" s="271" t="str">
        <f>IF($E402=$E401,IF(AH401=".",IF(MAX($Q402:AF402,0)=OPER!$AA497,".",IF(OPER!$AB497&lt;=HOUR(AH$7),MAX($Q402:AF402,0)+1,".")),","),IF(MAX($Q402:AF402,0)=OPER!$AA497,".",IF(OPER!$AB497&lt;=HOUR(AH$7),MAX($Q402:AF402,0)+1,".")))</f>
        <v>,</v>
      </c>
      <c r="AH402" s="269" t="str">
        <f>IF($E402=$E401,IF(AI401=".",IF(MAX($Q402:AG402,0)=OPER!$AA497,".",IF(OPER!$AB497&lt;=HOUR(AI$7),MAX($Q402:AG402,0)+1,".")),","),IF(MAX($Q402:AG402,0)=OPER!$AA497,".",IF(OPER!$AB497&lt;=HOUR(AI$7),MAX($Q402:AG402,0)+1,".")))</f>
        <v>,</v>
      </c>
      <c r="AI402" s="269" t="str">
        <f>IF($E402=$E401,IF(AJ401=".",IF(MAX($Q402:AH402,0)=OPER!$AA497,".",IF(OPER!$AB497&lt;=HOUR(AJ$7),MAX($Q402:AH402,0)+1,".")),","),IF(MAX($Q402:AH402,0)=OPER!$AA497,".",IF(OPER!$AB497&lt;=HOUR(AJ$7),MAX($Q402:AH402,0)+1,".")))</f>
        <v>,</v>
      </c>
      <c r="AJ402" s="270" t="str">
        <f>IF($E402=$E401,IF(AK401=".",IF(MAX($Q402:AI402,0)=OPER!$AA497,".",IF(OPER!$AB497&lt;=HOUR(AK$7),MAX($Q402:AI402,0)+1,".")),","),IF(MAX($Q402:AI402,0)=OPER!$AA497,".",IF(OPER!$AB497&lt;=HOUR(AK$7),MAX($Q402:AI402,0)+1,".")))</f>
        <v>,</v>
      </c>
      <c r="AK402" s="271" t="str">
        <f>IF($E402=$E401,IF(AL401=".",IF(MAX($Q402:AJ402,0)=OPER!$AA497,".",IF(OPER!$AB497&lt;=HOUR(AL$7),MAX($Q402:AJ402,0)+1,".")),","),IF(MAX($Q402:AJ402,0)=OPER!$AA497,".",IF(OPER!$AB497&lt;=HOUR(AL$7),MAX($Q402:AJ402,0)+1,".")))</f>
        <v>,</v>
      </c>
      <c r="AL402" s="269" t="str">
        <f>IF($E402=$E401,IF(AM401=".",IF(MAX($Q402:AK402,0)=OPER!$AA497,".",IF(OPER!$AB497&lt;=HOUR(AM$7),MAX($Q402:AK402,0)+1,".")),","),IF(MAX($Q402:AK402,0)=OPER!$AA497,".",IF(OPER!$AB497&lt;=HOUR(AM$7),MAX($Q402:AK402,0)+1,".")))</f>
        <v>,</v>
      </c>
      <c r="AM402" s="269" t="str">
        <f>IF($E402=$E401,IF(AN401=".",IF(MAX($Q402:AL402,0)=OPER!$AA497,".",IF(OPER!$AB497&lt;=HOUR(AN$7),MAX($Q402:AL402,0)+1,".")),","),IF(MAX($Q402:AL402,0)=OPER!$AA497,".",IF(OPER!$AB497&lt;=HOUR(AN$7),MAX($Q402:AL402,0)+1,".")))</f>
        <v>,</v>
      </c>
      <c r="AN402" s="270" t="str">
        <f>IF($E402=$E401,IF(AO401=".",IF(MAX($Q402:AM402,0)=OPER!$AA497,".",IF(OPER!$AB497&lt;=HOUR(AO$7),MAX($Q402:AM402,0)+1,".")),","),IF(MAX($Q402:AM402,0)=OPER!$AA497,".",IF(OPER!$AB497&lt;=HOUR(AO$7),MAX($Q402:AM402,0)+1,".")))</f>
        <v>,</v>
      </c>
      <c r="AO402" s="271" t="str">
        <f>IF($E402=$E401,IF(AP401=".",IF(MAX($Q402:AN402,0)=OPER!$AA497,".",IF(OPER!$AB497&lt;=HOUR(AP$7),MAX($Q402:AN402,0)+1,".")),","),IF(MAX($Q402:AN402,0)=OPER!$AA497,".",IF(OPER!$AB497&lt;=HOUR(AP$7),MAX($Q402:AN402,0)+1,".")))</f>
        <v>,</v>
      </c>
      <c r="AP402" s="269" t="str">
        <f>IF($E402=$E401,IF(AQ401=".",IF(MAX($Q402:AO402,0)=OPER!$AA497,".",IF(OPER!$AB497&lt;=HOUR(AQ$7),MAX($Q402:AO402,0)+1,".")),","),IF(MAX($Q402:AO402,0)=OPER!$AA497,".",IF(OPER!$AB497&lt;=HOUR(AQ$7),MAX($Q402:AO402,0)+1,".")))</f>
        <v>,</v>
      </c>
      <c r="AQ402" s="269" t="str">
        <f>IF($E402=$E401,IF(AR401=".",IF(MAX($Q402:AP402,0)=OPER!$AA497,".",IF(OPER!$AB497&lt;=HOUR(AR$7),MAX($Q402:AP402,0)+1,".")),","),IF(MAX($Q402:AP402,0)=OPER!$AA497,".",IF(OPER!$AB497&lt;=HOUR(AR$7),MAX($Q402:AP402,0)+1,".")))</f>
        <v>,</v>
      </c>
      <c r="AR402" s="270" t="str">
        <f>IF($E402=$E401,IF(AS401=".",IF(MAX($Q402:AQ402,0)=OPER!$AA497,".",IF(OPER!$AB497&lt;=HOUR(AS$7),MAX($Q402:AQ402,0)+1,".")),","),IF(MAX($Q402:AQ402,0)=OPER!$AA497,".",IF(OPER!$AB497&lt;=HOUR(AS$7),MAX($Q402:AQ402,0)+1,".")))</f>
        <v>,</v>
      </c>
      <c r="AS402" s="271" t="str">
        <f>IF($E402=$E401,IF(AT401=".",IF(MAX($Q402:AR402,0)=OPER!$AA497,".",IF(OPER!$AB497&lt;=HOUR(AT$7),MAX($Q402:AR402,0)+1,".")),","),IF(MAX($Q402:AR402,0)=OPER!$AA497,".",IF(OPER!$AB497&lt;=HOUR(AT$7),MAX($Q402:AR402,0)+1,".")))</f>
        <v>,</v>
      </c>
      <c r="AT402" s="269" t="str">
        <f>IF($E402=$E401,IF(AU401=".",IF(MAX($Q402:AS402,0)=OPER!$AA497,".",IF(OPER!$AB497&lt;=HOUR(AU$7),MAX($Q402:AS402,0)+1,".")),","),IF(MAX($Q402:AS402,0)=OPER!$AA497,".",IF(OPER!$AB497&lt;=HOUR(AU$7),MAX($Q402:AS402,0)+1,".")))</f>
        <v>,</v>
      </c>
      <c r="AU402" s="269" t="str">
        <f>IF($E402=$E401,IF(AV401=".",IF(MAX($Q402:AT402,0)=OPER!$AA497,".",IF(OPER!$AB497&lt;=HOUR(AV$7),MAX($Q402:AT402,0)+1,".")),","),IF(MAX($Q402:AT402,0)=OPER!$AA497,".",IF(OPER!$AB497&lt;=HOUR(AV$7),MAX($Q402:AT402,0)+1,".")))</f>
        <v>,</v>
      </c>
      <c r="AV402" s="270" t="str">
        <f>IF($E402=$E401,IF(AW401=".",IF(MAX($Q402:AU402,0)=OPER!$AA497,".",IF(OPER!$AB497&lt;=HOUR(AW$7),MAX($Q402:AU402,0)+1,".")),","),IF(MAX($Q402:AU402,0)=OPER!$AA497,".",IF(OPER!$AB497&lt;=HOUR(AW$7),MAX($Q402:AU402,0)+1,".")))</f>
        <v>,</v>
      </c>
      <c r="AW402" s="271" t="str">
        <f>IF($E402=$E401,IF(AX401=".",IF(MAX($Q402:AV402,0)=OPER!$AA497,".",IF(OPER!$AB497&lt;=HOUR(AX$7),MAX($Q402:AV402,0)+1,".")),","),IF(MAX($Q402:AV402,0)=OPER!$AA497,".",IF(OPER!$AB497&lt;=HOUR(AX$7),MAX($Q402:AV402,0)+1,".")))</f>
        <v>,</v>
      </c>
      <c r="AX402" s="269" t="str">
        <f>IF($E402=$E401,IF(AY401=".",IF(MAX($Q402:AW402,0)=OPER!$AA497,".",IF(OPER!$AB497&lt;=HOUR(AY$7),MAX($Q402:AW402,0)+1,".")),","),IF(MAX($Q402:AW402,0)=OPER!$AA497,".",IF(OPER!$AB497&lt;=HOUR(AY$7),MAX($Q402:AW402,0)+1,".")))</f>
        <v>,</v>
      </c>
      <c r="AY402" s="269" t="str">
        <f>IF($E402=$E401,IF(AZ401=".",IF(MAX($Q402:AX402,0)=OPER!$AA497,".",IF(OPER!$AB497&lt;=HOUR(AZ$7),MAX($Q402:AX402,0)+1,".")),","),IF(MAX($Q402:AX402,0)=OPER!$AA497,".",IF(OPER!$AB497&lt;=HOUR(AZ$7),MAX($Q402:AX402,0)+1,".")))</f>
        <v>,</v>
      </c>
      <c r="AZ402" s="270" t="str">
        <f>IF($E402=$E401,IF(BA401=".",IF(MAX($Q402:AY402,0)=OPER!$AA497,".",IF(OPER!$AB497&lt;=HOUR(BA$7),MAX($Q402:AY402,0)+1,".")),","),IF(MAX($Q402:AY402,0)=OPER!$AA497,".",IF(OPER!$AB497&lt;=HOUR(BA$7),MAX($Q402:AY402,0)+1,".")))</f>
        <v>,</v>
      </c>
      <c r="BA402" s="30">
        <f>+OPER!AK396</f>
        <v>0</v>
      </c>
    </row>
    <row r="403" spans="1:53" ht="59.8" x14ac:dyDescent="0.2">
      <c r="A403" s="282" t="str">
        <f>IF(OPER!AF397=0,"",OPER!AF397)</f>
        <v/>
      </c>
      <c r="B403" s="109" t="str">
        <f>IF(OPER!V397=0,"",OPER!V397)</f>
        <v/>
      </c>
      <c r="C403" s="71" t="str">
        <f>IF(OPER!U397 = 0,"", OPER!U397)</f>
        <v/>
      </c>
      <c r="D403" s="30" t="str">
        <f t="shared" si="25"/>
        <v/>
      </c>
      <c r="E403" s="262" t="str">
        <f>IF(OPER!X397 = 0,"",OPER!X397)</f>
        <v/>
      </c>
      <c r="F403" s="262" t="str">
        <f>IF(OPER!I397 = 0,"",OPER!I397)</f>
        <v/>
      </c>
      <c r="G403" s="263" t="str">
        <f>IF(OPER!C397=0,"",OPER!C397)</f>
        <v/>
      </c>
      <c r="H403" s="30" t="str">
        <f>IF(OPER!R397 = 0,"",OPER!R397)</f>
        <v/>
      </c>
      <c r="I403" s="30" t="str">
        <f>IF(OPER!F397=0,"", OPER!F397)</f>
        <v/>
      </c>
      <c r="J403" s="108" t="str">
        <f>IF(OPER!G397=0,"",OPER!G397)</f>
        <v/>
      </c>
      <c r="K403" s="250">
        <f>+OPER!R397</f>
        <v>0</v>
      </c>
      <c r="L403" s="262">
        <f t="shared" si="26"/>
        <v>0</v>
      </c>
      <c r="M403" s="250">
        <f t="shared" si="27"/>
        <v>0</v>
      </c>
      <c r="N403" s="205" t="str">
        <f>IF(OPER!A397=0,"",OPER!A397)</f>
        <v/>
      </c>
      <c r="O403" s="73" t="str">
        <f>IF(OPER!AJ2253=0,"",OPER!AJ2253)</f>
        <v/>
      </c>
      <c r="P403" s="264" t="str">
        <f>IF(OPER!AH397="EJECUTADO","SI",IF(OPER!AH397="NO EJECUTADO","NO",""))</f>
        <v/>
      </c>
      <c r="Q403" s="264" t="str">
        <f>IF(OPER!AN397="EJECUTADO","SI",IF(OPER!AN397="NO EJECUTADO","NO",""))</f>
        <v/>
      </c>
      <c r="R403" s="221" t="str">
        <f>IFERROR(VLOOKUP(OPER!Z397,OPER!$AU$490:$AV$577,2,0),"NO ASIGNADO")</f>
        <v>NO ASIGNADO</v>
      </c>
      <c r="S403" s="6">
        <f>+OPER!AG397</f>
        <v>0</v>
      </c>
      <c r="T403" s="268" t="str">
        <f>IF($E403=$E402,IF(U402=".",IF(MAX($Q403:Q403,0)=OPER!$AA498,".",IF(OPER!$AB498&lt;=HOUR(U$7),MAX($Q403:Q403,0)+1,".")),","),IF(MAX($Q403:Q403,0)=OPER!$AA498,".",IF(OPER!$AB498&lt;=HOUR(U$7),MAX($Q403:Q403,0)+1,".")))</f>
        <v>,</v>
      </c>
      <c r="U403" s="269" t="str">
        <f>IF($E403=$E402,IF(V402=".",IF(MAX($Q403:T403,0)=OPER!$AA498,".",IF(OPER!$AB498&lt;=HOUR(V$7),MAX($Q403:T403,0)+1,".")),","),IF(MAX($Q403:T403,0)=OPER!$AA498,".",IF(OPER!$AB498&lt;=HOUR(V$7),MAX($Q403:T403,0)+1,".")))</f>
        <v>,</v>
      </c>
      <c r="V403" s="269" t="str">
        <f>IF($E403=$E402,IF(W402=".",IF(MAX($Q403:U403,0)=OPER!$AA498,".",IF(OPER!$AB498&lt;=HOUR(W$7),MAX($Q403:U403,0)+1,".")),","),IF(MAX($Q403:U403,0)=OPER!$AA498,".",IF(OPER!$AB498&lt;=HOUR(W$7),MAX($Q403:U403,0)+1,".")))</f>
        <v>,</v>
      </c>
      <c r="W403" s="269" t="str">
        <f>IF($E403=$E402,IF(X402=".",IF(MAX($Q403:V403,0)=OPER!$AA498,".",IF(OPER!$AB498&lt;=HOUR(X$7),MAX($Q403:V403,0)+1,".")),","),IF(MAX($Q403:V403,0)=OPER!$AA498,".",IF(OPER!$AB498&lt;=HOUR(X$7),MAX($Q403:V403,0)+1,".")))</f>
        <v>,</v>
      </c>
      <c r="X403" s="270" t="str">
        <f>IF($E403=$E402,IF(Y402=".",IF(MAX($Q403:W403,0)=OPER!$AA498,".",IF(OPER!$AB498&lt;=HOUR(Y$7),MAX($Q403:W403,0)+1,".")),","),IF(MAX($Q403:W403,0)=OPER!$AA498,".",IF(OPER!$AB498&lt;=HOUR(Y$7),MAX($Q403:W403,0)+1,".")))</f>
        <v>,</v>
      </c>
      <c r="Y403" s="271" t="str">
        <f>IF($E403=$E402,IF(Z402=".",IF(MAX($Q403:X403,0)=OPER!$AA498,".",IF(OPER!$AB498&lt;=HOUR(Z$7),MAX($Q403:X403,0)+1,".")),","),IF(MAX($Q403:X403,0)=OPER!$AA498,".",IF(OPER!$AB498&lt;=HOUR(Z$7),MAX($Q403:X403,0)+1,".")))</f>
        <v>,</v>
      </c>
      <c r="Z403" s="269" t="str">
        <f>IF($E403=$E402,IF(AA402=".",IF(MAX($Q403:Y403,0)=OPER!$AA498,".",IF(OPER!$AB498&lt;=HOUR(AA$7),MAX($Q403:Y403,0)+1,".")),","),IF(MAX($Q403:Y403,0)=OPER!$AA498,".",IF(OPER!$AB498&lt;=HOUR(AA$7),MAX($Q403:Y403,0)+1,".")))</f>
        <v>,</v>
      </c>
      <c r="AA403" s="269" t="str">
        <f>IF($E403=$E402,IF(AB402=".",IF(MAX($Q403:Z403,0)=OPER!$AA498,".",IF(OPER!$AB498&lt;=HOUR(AB$7),MAX($Q403:Z403,0)+1,".")),","),IF(MAX($Q403:Z403,0)=OPER!$AA498,".",IF(OPER!$AB498&lt;=HOUR(AB$7),MAX($Q403:Z403,0)+1,".")))</f>
        <v>,</v>
      </c>
      <c r="AB403" s="270" t="str">
        <f>IF($E403=$E402,IF(AC402=".",IF(MAX($Q403:AA403,0)=OPER!$AA498,".",IF(OPER!$AB498&lt;=HOUR(AC$7),MAX($Q403:AA403,0)+1,".")),","),IF(MAX($Q403:AA403,0)=OPER!$AA498,".",IF(OPER!$AB498&lt;=HOUR(AC$7),MAX($Q403:AA403,0)+1,".")))</f>
        <v>,</v>
      </c>
      <c r="AC403" s="271" t="str">
        <f>IF($E403=$E402,IF(AD402=".",IF(MAX($Q403:AB403,0)=OPER!$AA498,".",IF(OPER!$AB498&lt;=HOUR(AD$7),MAX($Q403:AB403,0)+1,".")),","),IF(MAX($Q403:AB403,0)=OPER!$AA498,".",IF(OPER!$AB498&lt;=HOUR(AD$7),MAX($Q403:AB403,0)+1,".")))</f>
        <v>,</v>
      </c>
      <c r="AD403" s="269" t="str">
        <f>IF($E403=$E402,IF(AE402=".",IF(MAX($Q403:AC403,0)=OPER!$AA498,".",IF(OPER!$AB498&lt;=HOUR(AE$7),MAX($Q403:AC403,0)+1,".")),","),IF(MAX($Q403:AC403,0)=OPER!$AA498,".",IF(OPER!$AB498&lt;=HOUR(AE$7),MAX($Q403:AC403,0)+1,".")))</f>
        <v>,</v>
      </c>
      <c r="AE403" s="269" t="str">
        <f>IF($E403=$E402,IF(AF402=".",IF(MAX($Q403:AD403,0)=OPER!$AA498,".",IF(OPER!$AB498&lt;=HOUR(AF$7),MAX($Q403:AD403,0)+1,".")),","),IF(MAX($Q403:AD403,0)=OPER!$AA498,".",IF(OPER!$AB498&lt;=HOUR(AF$7),MAX($Q403:AD403,0)+1,".")))</f>
        <v>,</v>
      </c>
      <c r="AF403" s="270" t="str">
        <f>IF($E403=$E402,IF(AG402=".",IF(MAX($Q403:AE403,0)=OPER!$AA498,".",IF(OPER!$AB498&lt;=HOUR(AG$7),MAX($Q403:AE403,0)+1,".")),","),IF(MAX($Q403:AE403,0)=OPER!$AA498,".",IF(OPER!$AB498&lt;=HOUR(AG$7),MAX($Q403:AE403,0)+1,".")))</f>
        <v>,</v>
      </c>
      <c r="AG403" s="271" t="str">
        <f>IF($E403=$E402,IF(AH402=".",IF(MAX($Q403:AF403,0)=OPER!$AA498,".",IF(OPER!$AB498&lt;=HOUR(AH$7),MAX($Q403:AF403,0)+1,".")),","),IF(MAX($Q403:AF403,0)=OPER!$AA498,".",IF(OPER!$AB498&lt;=HOUR(AH$7),MAX($Q403:AF403,0)+1,".")))</f>
        <v>,</v>
      </c>
      <c r="AH403" s="269" t="str">
        <f>IF($E403=$E402,IF(AI402=".",IF(MAX($Q403:AG403,0)=OPER!$AA498,".",IF(OPER!$AB498&lt;=HOUR(AI$7),MAX($Q403:AG403,0)+1,".")),","),IF(MAX($Q403:AG403,0)=OPER!$AA498,".",IF(OPER!$AB498&lt;=HOUR(AI$7),MAX($Q403:AG403,0)+1,".")))</f>
        <v>,</v>
      </c>
      <c r="AI403" s="269" t="str">
        <f>IF($E403=$E402,IF(AJ402=".",IF(MAX($Q403:AH403,0)=OPER!$AA498,".",IF(OPER!$AB498&lt;=HOUR(AJ$7),MAX($Q403:AH403,0)+1,".")),","),IF(MAX($Q403:AH403,0)=OPER!$AA498,".",IF(OPER!$AB498&lt;=HOUR(AJ$7),MAX($Q403:AH403,0)+1,".")))</f>
        <v>,</v>
      </c>
      <c r="AJ403" s="270" t="str">
        <f>IF($E403=$E402,IF(AK402=".",IF(MAX($Q403:AI403,0)=OPER!$AA498,".",IF(OPER!$AB498&lt;=HOUR(AK$7),MAX($Q403:AI403,0)+1,".")),","),IF(MAX($Q403:AI403,0)=OPER!$AA498,".",IF(OPER!$AB498&lt;=HOUR(AK$7),MAX($Q403:AI403,0)+1,".")))</f>
        <v>,</v>
      </c>
      <c r="AK403" s="271" t="str">
        <f>IF($E403=$E402,IF(AL402=".",IF(MAX($Q403:AJ403,0)=OPER!$AA498,".",IF(OPER!$AB498&lt;=HOUR(AL$7),MAX($Q403:AJ403,0)+1,".")),","),IF(MAX($Q403:AJ403,0)=OPER!$AA498,".",IF(OPER!$AB498&lt;=HOUR(AL$7),MAX($Q403:AJ403,0)+1,".")))</f>
        <v>,</v>
      </c>
      <c r="AL403" s="269" t="str">
        <f>IF($E403=$E402,IF(AM402=".",IF(MAX($Q403:AK403,0)=OPER!$AA498,".",IF(OPER!$AB498&lt;=HOUR(AM$7),MAX($Q403:AK403,0)+1,".")),","),IF(MAX($Q403:AK403,0)=OPER!$AA498,".",IF(OPER!$AB498&lt;=HOUR(AM$7),MAX($Q403:AK403,0)+1,".")))</f>
        <v>,</v>
      </c>
      <c r="AM403" s="269" t="str">
        <f>IF($E403=$E402,IF(AN402=".",IF(MAX($Q403:AL403,0)=OPER!$AA498,".",IF(OPER!$AB498&lt;=HOUR(AN$7),MAX($Q403:AL403,0)+1,".")),","),IF(MAX($Q403:AL403,0)=OPER!$AA498,".",IF(OPER!$AB498&lt;=HOUR(AN$7),MAX($Q403:AL403,0)+1,".")))</f>
        <v>,</v>
      </c>
      <c r="AN403" s="270" t="str">
        <f>IF($E403=$E402,IF(AO402=".",IF(MAX($Q403:AM403,0)=OPER!$AA498,".",IF(OPER!$AB498&lt;=HOUR(AO$7),MAX($Q403:AM403,0)+1,".")),","),IF(MAX($Q403:AM403,0)=OPER!$AA498,".",IF(OPER!$AB498&lt;=HOUR(AO$7),MAX($Q403:AM403,0)+1,".")))</f>
        <v>,</v>
      </c>
      <c r="AO403" s="271" t="str">
        <f>IF($E403=$E402,IF(AP402=".",IF(MAX($Q403:AN403,0)=OPER!$AA498,".",IF(OPER!$AB498&lt;=HOUR(AP$7),MAX($Q403:AN403,0)+1,".")),","),IF(MAX($Q403:AN403,0)=OPER!$AA498,".",IF(OPER!$AB498&lt;=HOUR(AP$7),MAX($Q403:AN403,0)+1,".")))</f>
        <v>,</v>
      </c>
      <c r="AP403" s="269" t="str">
        <f>IF($E403=$E402,IF(AQ402=".",IF(MAX($Q403:AO403,0)=OPER!$AA498,".",IF(OPER!$AB498&lt;=HOUR(AQ$7),MAX($Q403:AO403,0)+1,".")),","),IF(MAX($Q403:AO403,0)=OPER!$AA498,".",IF(OPER!$AB498&lt;=HOUR(AQ$7),MAX($Q403:AO403,0)+1,".")))</f>
        <v>,</v>
      </c>
      <c r="AQ403" s="269" t="str">
        <f>IF($E403=$E402,IF(AR402=".",IF(MAX($Q403:AP403,0)=OPER!$AA498,".",IF(OPER!$AB498&lt;=HOUR(AR$7),MAX($Q403:AP403,0)+1,".")),","),IF(MAX($Q403:AP403,0)=OPER!$AA498,".",IF(OPER!$AB498&lt;=HOUR(AR$7),MAX($Q403:AP403,0)+1,".")))</f>
        <v>,</v>
      </c>
      <c r="AR403" s="270" t="str">
        <f>IF($E403=$E402,IF(AS402=".",IF(MAX($Q403:AQ403,0)=OPER!$AA498,".",IF(OPER!$AB498&lt;=HOUR(AS$7),MAX($Q403:AQ403,0)+1,".")),","),IF(MAX($Q403:AQ403,0)=OPER!$AA498,".",IF(OPER!$AB498&lt;=HOUR(AS$7),MAX($Q403:AQ403,0)+1,".")))</f>
        <v>,</v>
      </c>
      <c r="AS403" s="271" t="str">
        <f>IF($E403=$E402,IF(AT402=".",IF(MAX($Q403:AR403,0)=OPER!$AA498,".",IF(OPER!$AB498&lt;=HOUR(AT$7),MAX($Q403:AR403,0)+1,".")),","),IF(MAX($Q403:AR403,0)=OPER!$AA498,".",IF(OPER!$AB498&lt;=HOUR(AT$7),MAX($Q403:AR403,0)+1,".")))</f>
        <v>,</v>
      </c>
      <c r="AT403" s="269" t="str">
        <f>IF($E403=$E402,IF(AU402=".",IF(MAX($Q403:AS403,0)=OPER!$AA498,".",IF(OPER!$AB498&lt;=HOUR(AU$7),MAX($Q403:AS403,0)+1,".")),","),IF(MAX($Q403:AS403,0)=OPER!$AA498,".",IF(OPER!$AB498&lt;=HOUR(AU$7),MAX($Q403:AS403,0)+1,".")))</f>
        <v>,</v>
      </c>
      <c r="AU403" s="269" t="str">
        <f>IF($E403=$E402,IF(AV402=".",IF(MAX($Q403:AT403,0)=OPER!$AA498,".",IF(OPER!$AB498&lt;=HOUR(AV$7),MAX($Q403:AT403,0)+1,".")),","),IF(MAX($Q403:AT403,0)=OPER!$AA498,".",IF(OPER!$AB498&lt;=HOUR(AV$7),MAX($Q403:AT403,0)+1,".")))</f>
        <v>,</v>
      </c>
      <c r="AV403" s="270" t="str">
        <f>IF($E403=$E402,IF(AW402=".",IF(MAX($Q403:AU403,0)=OPER!$AA498,".",IF(OPER!$AB498&lt;=HOUR(AW$7),MAX($Q403:AU403,0)+1,".")),","),IF(MAX($Q403:AU403,0)=OPER!$AA498,".",IF(OPER!$AB498&lt;=HOUR(AW$7),MAX($Q403:AU403,0)+1,".")))</f>
        <v>,</v>
      </c>
      <c r="AW403" s="271" t="str">
        <f>IF($E403=$E402,IF(AX402=".",IF(MAX($Q403:AV403,0)=OPER!$AA498,".",IF(OPER!$AB498&lt;=HOUR(AX$7),MAX($Q403:AV403,0)+1,".")),","),IF(MAX($Q403:AV403,0)=OPER!$AA498,".",IF(OPER!$AB498&lt;=HOUR(AX$7),MAX($Q403:AV403,0)+1,".")))</f>
        <v>,</v>
      </c>
      <c r="AX403" s="269" t="str">
        <f>IF($E403=$E402,IF(AY402=".",IF(MAX($Q403:AW403,0)=OPER!$AA498,".",IF(OPER!$AB498&lt;=HOUR(AY$7),MAX($Q403:AW403,0)+1,".")),","),IF(MAX($Q403:AW403,0)=OPER!$AA498,".",IF(OPER!$AB498&lt;=HOUR(AY$7),MAX($Q403:AW403,0)+1,".")))</f>
        <v>,</v>
      </c>
      <c r="AY403" s="269" t="str">
        <f>IF($E403=$E402,IF(AZ402=".",IF(MAX($Q403:AX403,0)=OPER!$AA498,".",IF(OPER!$AB498&lt;=HOUR(AZ$7),MAX($Q403:AX403,0)+1,".")),","),IF(MAX($Q403:AX403,0)=OPER!$AA498,".",IF(OPER!$AB498&lt;=HOUR(AZ$7),MAX($Q403:AX403,0)+1,".")))</f>
        <v>,</v>
      </c>
      <c r="AZ403" s="270" t="str">
        <f>IF($E403=$E402,IF(BA402=".",IF(MAX($Q403:AY403,0)=OPER!$AA498,".",IF(OPER!$AB498&lt;=HOUR(BA$7),MAX($Q403:AY403,0)+1,".")),","),IF(MAX($Q403:AY403,0)=OPER!$AA498,".",IF(OPER!$AB498&lt;=HOUR(BA$7),MAX($Q403:AY403,0)+1,".")))</f>
        <v>,</v>
      </c>
      <c r="BA403" s="30">
        <f>+OPER!AK397</f>
        <v>0</v>
      </c>
    </row>
    <row r="404" spans="1:53" ht="59.8" x14ac:dyDescent="0.2">
      <c r="A404" s="282" t="str">
        <f>IF(OPER!AF398=0,"",OPER!AF398)</f>
        <v/>
      </c>
      <c r="B404" s="109" t="str">
        <f>IF(OPER!V398=0,"",OPER!V398)</f>
        <v/>
      </c>
      <c r="C404" s="71" t="str">
        <f>IF(OPER!U398 = 0,"", OPER!U398)</f>
        <v/>
      </c>
      <c r="D404" s="30" t="str">
        <f t="shared" si="25"/>
        <v/>
      </c>
      <c r="E404" s="262" t="str">
        <f>IF(OPER!X398 = 0,"",OPER!X398)</f>
        <v/>
      </c>
      <c r="F404" s="262" t="str">
        <f>IF(OPER!I398 = 0,"",OPER!I398)</f>
        <v/>
      </c>
      <c r="G404" s="263" t="str">
        <f>IF(OPER!C398=0,"",OPER!C398)</f>
        <v/>
      </c>
      <c r="H404" s="30" t="str">
        <f>IF(OPER!R398 = 0,"",OPER!R398)</f>
        <v/>
      </c>
      <c r="I404" s="30" t="str">
        <f>IF(OPER!F398=0,"", OPER!F398)</f>
        <v/>
      </c>
      <c r="J404" s="108" t="str">
        <f>IF(OPER!G398=0,"",OPER!G398)</f>
        <v/>
      </c>
      <c r="K404" s="250">
        <f>+OPER!R398</f>
        <v>0</v>
      </c>
      <c r="L404" s="262">
        <f t="shared" si="26"/>
        <v>0</v>
      </c>
      <c r="M404" s="250">
        <f t="shared" si="27"/>
        <v>0</v>
      </c>
      <c r="N404" s="205" t="str">
        <f>IF(OPER!A398=0,"",OPER!A398)</f>
        <v/>
      </c>
      <c r="O404" s="73" t="str">
        <f>IF(OPER!AJ2254=0,"",OPER!AJ2254)</f>
        <v/>
      </c>
      <c r="P404" s="264" t="str">
        <f>IF(OPER!AH398="EJECUTADO","SI",IF(OPER!AH398="NO EJECUTADO","NO",""))</f>
        <v/>
      </c>
      <c r="Q404" s="264" t="str">
        <f>IF(OPER!AN398="EJECUTADO","SI",IF(OPER!AN398="NO EJECUTADO","NO",""))</f>
        <v/>
      </c>
      <c r="R404" s="221" t="str">
        <f>IFERROR(VLOOKUP(OPER!Z398,OPER!$AU$490:$AV$577,2,0),"NO ASIGNADO")</f>
        <v>NO ASIGNADO</v>
      </c>
      <c r="S404" s="6">
        <f>+OPER!AG398</f>
        <v>0</v>
      </c>
      <c r="T404" s="268" t="str">
        <f>IF($E404=$E403,IF(U403=".",IF(MAX($Q404:Q404,0)=OPER!$AA499,".",IF(OPER!$AB499&lt;=HOUR(U$7),MAX($Q404:Q404,0)+1,".")),","),IF(MAX($Q404:Q404,0)=OPER!$AA499,".",IF(OPER!$AB499&lt;=HOUR(U$7),MAX($Q404:Q404,0)+1,".")))</f>
        <v>,</v>
      </c>
      <c r="U404" s="269" t="str">
        <f>IF($E404=$E403,IF(V403=".",IF(MAX($Q404:T404,0)=OPER!$AA499,".",IF(OPER!$AB499&lt;=HOUR(V$7),MAX($Q404:T404,0)+1,".")),","),IF(MAX($Q404:T404,0)=OPER!$AA499,".",IF(OPER!$AB499&lt;=HOUR(V$7),MAX($Q404:T404,0)+1,".")))</f>
        <v>,</v>
      </c>
      <c r="V404" s="269" t="str">
        <f>IF($E404=$E403,IF(W403=".",IF(MAX($Q404:U404,0)=OPER!$AA499,".",IF(OPER!$AB499&lt;=HOUR(W$7),MAX($Q404:U404,0)+1,".")),","),IF(MAX($Q404:U404,0)=OPER!$AA499,".",IF(OPER!$AB499&lt;=HOUR(W$7),MAX($Q404:U404,0)+1,".")))</f>
        <v>,</v>
      </c>
      <c r="W404" s="269" t="str">
        <f>IF($E404=$E403,IF(X403=".",IF(MAX($Q404:V404,0)=OPER!$AA499,".",IF(OPER!$AB499&lt;=HOUR(X$7),MAX($Q404:V404,0)+1,".")),","),IF(MAX($Q404:V404,0)=OPER!$AA499,".",IF(OPER!$AB499&lt;=HOUR(X$7),MAX($Q404:V404,0)+1,".")))</f>
        <v>,</v>
      </c>
      <c r="X404" s="270" t="str">
        <f>IF($E404=$E403,IF(Y403=".",IF(MAX($Q404:W404,0)=OPER!$AA499,".",IF(OPER!$AB499&lt;=HOUR(Y$7),MAX($Q404:W404,0)+1,".")),","),IF(MAX($Q404:W404,0)=OPER!$AA499,".",IF(OPER!$AB499&lt;=HOUR(Y$7),MAX($Q404:W404,0)+1,".")))</f>
        <v>,</v>
      </c>
      <c r="Y404" s="271" t="str">
        <f>IF($E404=$E403,IF(Z403=".",IF(MAX($Q404:X404,0)=OPER!$AA499,".",IF(OPER!$AB499&lt;=HOUR(Z$7),MAX($Q404:X404,0)+1,".")),","),IF(MAX($Q404:X404,0)=OPER!$AA499,".",IF(OPER!$AB499&lt;=HOUR(Z$7),MAX($Q404:X404,0)+1,".")))</f>
        <v>,</v>
      </c>
      <c r="Z404" s="269" t="str">
        <f>IF($E404=$E403,IF(AA403=".",IF(MAX($Q404:Y404,0)=OPER!$AA499,".",IF(OPER!$AB499&lt;=HOUR(AA$7),MAX($Q404:Y404,0)+1,".")),","),IF(MAX($Q404:Y404,0)=OPER!$AA499,".",IF(OPER!$AB499&lt;=HOUR(AA$7),MAX($Q404:Y404,0)+1,".")))</f>
        <v>,</v>
      </c>
      <c r="AA404" s="269" t="str">
        <f>IF($E404=$E403,IF(AB403=".",IF(MAX($Q404:Z404,0)=OPER!$AA499,".",IF(OPER!$AB499&lt;=HOUR(AB$7),MAX($Q404:Z404,0)+1,".")),","),IF(MAX($Q404:Z404,0)=OPER!$AA499,".",IF(OPER!$AB499&lt;=HOUR(AB$7),MAX($Q404:Z404,0)+1,".")))</f>
        <v>,</v>
      </c>
      <c r="AB404" s="270" t="str">
        <f>IF($E404=$E403,IF(AC403=".",IF(MAX($Q404:AA404,0)=OPER!$AA499,".",IF(OPER!$AB499&lt;=HOUR(AC$7),MAX($Q404:AA404,0)+1,".")),","),IF(MAX($Q404:AA404,0)=OPER!$AA499,".",IF(OPER!$AB499&lt;=HOUR(AC$7),MAX($Q404:AA404,0)+1,".")))</f>
        <v>,</v>
      </c>
      <c r="AC404" s="271" t="str">
        <f>IF($E404=$E403,IF(AD403=".",IF(MAX($Q404:AB404,0)=OPER!$AA499,".",IF(OPER!$AB499&lt;=HOUR(AD$7),MAX($Q404:AB404,0)+1,".")),","),IF(MAX($Q404:AB404,0)=OPER!$AA499,".",IF(OPER!$AB499&lt;=HOUR(AD$7),MAX($Q404:AB404,0)+1,".")))</f>
        <v>,</v>
      </c>
      <c r="AD404" s="269" t="str">
        <f>IF($E404=$E403,IF(AE403=".",IF(MAX($Q404:AC404,0)=OPER!$AA499,".",IF(OPER!$AB499&lt;=HOUR(AE$7),MAX($Q404:AC404,0)+1,".")),","),IF(MAX($Q404:AC404,0)=OPER!$AA499,".",IF(OPER!$AB499&lt;=HOUR(AE$7),MAX($Q404:AC404,0)+1,".")))</f>
        <v>,</v>
      </c>
      <c r="AE404" s="269" t="str">
        <f>IF($E404=$E403,IF(AF403=".",IF(MAX($Q404:AD404,0)=OPER!$AA499,".",IF(OPER!$AB499&lt;=HOUR(AF$7),MAX($Q404:AD404,0)+1,".")),","),IF(MAX($Q404:AD404,0)=OPER!$AA499,".",IF(OPER!$AB499&lt;=HOUR(AF$7),MAX($Q404:AD404,0)+1,".")))</f>
        <v>,</v>
      </c>
      <c r="AF404" s="270" t="str">
        <f>IF($E404=$E403,IF(AG403=".",IF(MAX($Q404:AE404,0)=OPER!$AA499,".",IF(OPER!$AB499&lt;=HOUR(AG$7),MAX($Q404:AE404,0)+1,".")),","),IF(MAX($Q404:AE404,0)=OPER!$AA499,".",IF(OPER!$AB499&lt;=HOUR(AG$7),MAX($Q404:AE404,0)+1,".")))</f>
        <v>,</v>
      </c>
      <c r="AG404" s="271" t="str">
        <f>IF($E404=$E403,IF(AH403=".",IF(MAX($Q404:AF404,0)=OPER!$AA499,".",IF(OPER!$AB499&lt;=HOUR(AH$7),MAX($Q404:AF404,0)+1,".")),","),IF(MAX($Q404:AF404,0)=OPER!$AA499,".",IF(OPER!$AB499&lt;=HOUR(AH$7),MAX($Q404:AF404,0)+1,".")))</f>
        <v>,</v>
      </c>
      <c r="AH404" s="269" t="str">
        <f>IF($E404=$E403,IF(AI403=".",IF(MAX($Q404:AG404,0)=OPER!$AA499,".",IF(OPER!$AB499&lt;=HOUR(AI$7),MAX($Q404:AG404,0)+1,".")),","),IF(MAX($Q404:AG404,0)=OPER!$AA499,".",IF(OPER!$AB499&lt;=HOUR(AI$7),MAX($Q404:AG404,0)+1,".")))</f>
        <v>,</v>
      </c>
      <c r="AI404" s="269" t="str">
        <f>IF($E404=$E403,IF(AJ403=".",IF(MAX($Q404:AH404,0)=OPER!$AA499,".",IF(OPER!$AB499&lt;=HOUR(AJ$7),MAX($Q404:AH404,0)+1,".")),","),IF(MAX($Q404:AH404,0)=OPER!$AA499,".",IF(OPER!$AB499&lt;=HOUR(AJ$7),MAX($Q404:AH404,0)+1,".")))</f>
        <v>,</v>
      </c>
      <c r="AJ404" s="270" t="str">
        <f>IF($E404=$E403,IF(AK403=".",IF(MAX($Q404:AI404,0)=OPER!$AA499,".",IF(OPER!$AB499&lt;=HOUR(AK$7),MAX($Q404:AI404,0)+1,".")),","),IF(MAX($Q404:AI404,0)=OPER!$AA499,".",IF(OPER!$AB499&lt;=HOUR(AK$7),MAX($Q404:AI404,0)+1,".")))</f>
        <v>,</v>
      </c>
      <c r="AK404" s="271" t="str">
        <f>IF($E404=$E403,IF(AL403=".",IF(MAX($Q404:AJ404,0)=OPER!$AA499,".",IF(OPER!$AB499&lt;=HOUR(AL$7),MAX($Q404:AJ404,0)+1,".")),","),IF(MAX($Q404:AJ404,0)=OPER!$AA499,".",IF(OPER!$AB499&lt;=HOUR(AL$7),MAX($Q404:AJ404,0)+1,".")))</f>
        <v>,</v>
      </c>
      <c r="AL404" s="269" t="str">
        <f>IF($E404=$E403,IF(AM403=".",IF(MAX($Q404:AK404,0)=OPER!$AA499,".",IF(OPER!$AB499&lt;=HOUR(AM$7),MAX($Q404:AK404,0)+1,".")),","),IF(MAX($Q404:AK404,0)=OPER!$AA499,".",IF(OPER!$AB499&lt;=HOUR(AM$7),MAX($Q404:AK404,0)+1,".")))</f>
        <v>,</v>
      </c>
      <c r="AM404" s="269" t="str">
        <f>IF($E404=$E403,IF(AN403=".",IF(MAX($Q404:AL404,0)=OPER!$AA499,".",IF(OPER!$AB499&lt;=HOUR(AN$7),MAX($Q404:AL404,0)+1,".")),","),IF(MAX($Q404:AL404,0)=OPER!$AA499,".",IF(OPER!$AB499&lt;=HOUR(AN$7),MAX($Q404:AL404,0)+1,".")))</f>
        <v>,</v>
      </c>
      <c r="AN404" s="270" t="str">
        <f>IF($E404=$E403,IF(AO403=".",IF(MAX($Q404:AM404,0)=OPER!$AA499,".",IF(OPER!$AB499&lt;=HOUR(AO$7),MAX($Q404:AM404,0)+1,".")),","),IF(MAX($Q404:AM404,0)=OPER!$AA499,".",IF(OPER!$AB499&lt;=HOUR(AO$7),MAX($Q404:AM404,0)+1,".")))</f>
        <v>,</v>
      </c>
      <c r="AO404" s="271" t="str">
        <f>IF($E404=$E403,IF(AP403=".",IF(MAX($Q404:AN404,0)=OPER!$AA499,".",IF(OPER!$AB499&lt;=HOUR(AP$7),MAX($Q404:AN404,0)+1,".")),","),IF(MAX($Q404:AN404,0)=OPER!$AA499,".",IF(OPER!$AB499&lt;=HOUR(AP$7),MAX($Q404:AN404,0)+1,".")))</f>
        <v>,</v>
      </c>
      <c r="AP404" s="269" t="str">
        <f>IF($E404=$E403,IF(AQ403=".",IF(MAX($Q404:AO404,0)=OPER!$AA499,".",IF(OPER!$AB499&lt;=HOUR(AQ$7),MAX($Q404:AO404,0)+1,".")),","),IF(MAX($Q404:AO404,0)=OPER!$AA499,".",IF(OPER!$AB499&lt;=HOUR(AQ$7),MAX($Q404:AO404,0)+1,".")))</f>
        <v>,</v>
      </c>
      <c r="AQ404" s="269" t="str">
        <f>IF($E404=$E403,IF(AR403=".",IF(MAX($Q404:AP404,0)=OPER!$AA499,".",IF(OPER!$AB499&lt;=HOUR(AR$7),MAX($Q404:AP404,0)+1,".")),","),IF(MAX($Q404:AP404,0)=OPER!$AA499,".",IF(OPER!$AB499&lt;=HOUR(AR$7),MAX($Q404:AP404,0)+1,".")))</f>
        <v>,</v>
      </c>
      <c r="AR404" s="270" t="str">
        <f>IF($E404=$E403,IF(AS403=".",IF(MAX($Q404:AQ404,0)=OPER!$AA499,".",IF(OPER!$AB499&lt;=HOUR(AS$7),MAX($Q404:AQ404,0)+1,".")),","),IF(MAX($Q404:AQ404,0)=OPER!$AA499,".",IF(OPER!$AB499&lt;=HOUR(AS$7),MAX($Q404:AQ404,0)+1,".")))</f>
        <v>,</v>
      </c>
      <c r="AS404" s="271" t="str">
        <f>IF($E404=$E403,IF(AT403=".",IF(MAX($Q404:AR404,0)=OPER!$AA499,".",IF(OPER!$AB499&lt;=HOUR(AT$7),MAX($Q404:AR404,0)+1,".")),","),IF(MAX($Q404:AR404,0)=OPER!$AA499,".",IF(OPER!$AB499&lt;=HOUR(AT$7),MAX($Q404:AR404,0)+1,".")))</f>
        <v>,</v>
      </c>
      <c r="AT404" s="269" t="str">
        <f>IF($E404=$E403,IF(AU403=".",IF(MAX($Q404:AS404,0)=OPER!$AA499,".",IF(OPER!$AB499&lt;=HOUR(AU$7),MAX($Q404:AS404,0)+1,".")),","),IF(MAX($Q404:AS404,0)=OPER!$AA499,".",IF(OPER!$AB499&lt;=HOUR(AU$7),MAX($Q404:AS404,0)+1,".")))</f>
        <v>,</v>
      </c>
      <c r="AU404" s="269" t="str">
        <f>IF($E404=$E403,IF(AV403=".",IF(MAX($Q404:AT404,0)=OPER!$AA499,".",IF(OPER!$AB499&lt;=HOUR(AV$7),MAX($Q404:AT404,0)+1,".")),","),IF(MAX($Q404:AT404,0)=OPER!$AA499,".",IF(OPER!$AB499&lt;=HOUR(AV$7),MAX($Q404:AT404,0)+1,".")))</f>
        <v>,</v>
      </c>
      <c r="AV404" s="270" t="str">
        <f>IF($E404=$E403,IF(AW403=".",IF(MAX($Q404:AU404,0)=OPER!$AA499,".",IF(OPER!$AB499&lt;=HOUR(AW$7),MAX($Q404:AU404,0)+1,".")),","),IF(MAX($Q404:AU404,0)=OPER!$AA499,".",IF(OPER!$AB499&lt;=HOUR(AW$7),MAX($Q404:AU404,0)+1,".")))</f>
        <v>,</v>
      </c>
      <c r="AW404" s="271" t="str">
        <f>IF($E404=$E403,IF(AX403=".",IF(MAX($Q404:AV404,0)=OPER!$AA499,".",IF(OPER!$AB499&lt;=HOUR(AX$7),MAX($Q404:AV404,0)+1,".")),","),IF(MAX($Q404:AV404,0)=OPER!$AA499,".",IF(OPER!$AB499&lt;=HOUR(AX$7),MAX($Q404:AV404,0)+1,".")))</f>
        <v>,</v>
      </c>
      <c r="AX404" s="269" t="str">
        <f>IF($E404=$E403,IF(AY403=".",IF(MAX($Q404:AW404,0)=OPER!$AA499,".",IF(OPER!$AB499&lt;=HOUR(AY$7),MAX($Q404:AW404,0)+1,".")),","),IF(MAX($Q404:AW404,0)=OPER!$AA499,".",IF(OPER!$AB499&lt;=HOUR(AY$7),MAX($Q404:AW404,0)+1,".")))</f>
        <v>,</v>
      </c>
      <c r="AY404" s="269" t="str">
        <f>IF($E404=$E403,IF(AZ403=".",IF(MAX($Q404:AX404,0)=OPER!$AA499,".",IF(OPER!$AB499&lt;=HOUR(AZ$7),MAX($Q404:AX404,0)+1,".")),","),IF(MAX($Q404:AX404,0)=OPER!$AA499,".",IF(OPER!$AB499&lt;=HOUR(AZ$7),MAX($Q404:AX404,0)+1,".")))</f>
        <v>,</v>
      </c>
      <c r="AZ404" s="270" t="str">
        <f>IF($E404=$E403,IF(BA403=".",IF(MAX($Q404:AY404,0)=OPER!$AA499,".",IF(OPER!$AB499&lt;=HOUR(BA$7),MAX($Q404:AY404,0)+1,".")),","),IF(MAX($Q404:AY404,0)=OPER!$AA499,".",IF(OPER!$AB499&lt;=HOUR(BA$7),MAX($Q404:AY404,0)+1,".")))</f>
        <v>,</v>
      </c>
      <c r="BA404" s="30">
        <f>+OPER!AK398</f>
        <v>0</v>
      </c>
    </row>
    <row r="405" spans="1:53" ht="59.8" x14ac:dyDescent="0.2">
      <c r="A405" s="282" t="str">
        <f>IF(OPER!AF399=0,"",OPER!AF399)</f>
        <v/>
      </c>
      <c r="B405" s="109" t="str">
        <f>IF(OPER!V399=0,"",OPER!V399)</f>
        <v/>
      </c>
      <c r="C405" s="71" t="str">
        <f>IF(OPER!U399 = 0,"", OPER!U399)</f>
        <v/>
      </c>
      <c r="D405" s="30" t="str">
        <f t="shared" si="25"/>
        <v/>
      </c>
      <c r="E405" s="262" t="str">
        <f>IF(OPER!X399 = 0,"",OPER!X399)</f>
        <v/>
      </c>
      <c r="F405" s="262" t="str">
        <f>IF(OPER!I399 = 0,"",OPER!I399)</f>
        <v/>
      </c>
      <c r="G405" s="263" t="str">
        <f>IF(OPER!C399=0,"",OPER!C399)</f>
        <v/>
      </c>
      <c r="H405" s="30" t="str">
        <f>IF(OPER!R399 = 0,"",OPER!R399)</f>
        <v/>
      </c>
      <c r="I405" s="30" t="str">
        <f>IF(OPER!F399=0,"", OPER!F399)</f>
        <v/>
      </c>
      <c r="J405" s="108" t="str">
        <f>IF(OPER!G399=0,"",OPER!G399)</f>
        <v/>
      </c>
      <c r="K405" s="250">
        <f>+OPER!R399</f>
        <v>0</v>
      </c>
      <c r="L405" s="262">
        <f t="shared" si="26"/>
        <v>0</v>
      </c>
      <c r="M405" s="250">
        <f t="shared" si="27"/>
        <v>0</v>
      </c>
      <c r="N405" s="205" t="str">
        <f>IF(OPER!A399=0,"",OPER!A399)</f>
        <v/>
      </c>
      <c r="O405" s="73" t="str">
        <f>IF(OPER!AJ2255=0,"",OPER!AJ2255)</f>
        <v/>
      </c>
      <c r="P405" s="264" t="str">
        <f>IF(OPER!AH399="EJECUTADO","SI",IF(OPER!AH399="NO EJECUTADO","NO",""))</f>
        <v/>
      </c>
      <c r="Q405" s="264" t="str">
        <f>IF(OPER!AN399="EJECUTADO","SI",IF(OPER!AN399="NO EJECUTADO","NO",""))</f>
        <v/>
      </c>
      <c r="R405" s="221" t="str">
        <f>IFERROR(VLOOKUP(OPER!Z399,OPER!$AU$490:$AV$577,2,0),"NO ASIGNADO")</f>
        <v>NO ASIGNADO</v>
      </c>
      <c r="S405" s="6">
        <f>+OPER!AG399</f>
        <v>0</v>
      </c>
      <c r="T405" s="268" t="str">
        <f>IF($E405=$E404,IF(U404=".",IF(MAX($Q405:Q405,0)=OPER!$AA500,".",IF(OPER!$AB500&lt;=HOUR(U$7),MAX($Q405:Q405,0)+1,".")),","),IF(MAX($Q405:Q405,0)=OPER!$AA500,".",IF(OPER!$AB500&lt;=HOUR(U$7),MAX($Q405:Q405,0)+1,".")))</f>
        <v>,</v>
      </c>
      <c r="U405" s="269" t="str">
        <f>IF($E405=$E404,IF(V404=".",IF(MAX($Q405:T405,0)=OPER!$AA500,".",IF(OPER!$AB500&lt;=HOUR(V$7),MAX($Q405:T405,0)+1,".")),","),IF(MAX($Q405:T405,0)=OPER!$AA500,".",IF(OPER!$AB500&lt;=HOUR(V$7),MAX($Q405:T405,0)+1,".")))</f>
        <v>,</v>
      </c>
      <c r="V405" s="269" t="str">
        <f>IF($E405=$E404,IF(W404=".",IF(MAX($Q405:U405,0)=OPER!$AA500,".",IF(OPER!$AB500&lt;=HOUR(W$7),MAX($Q405:U405,0)+1,".")),","),IF(MAX($Q405:U405,0)=OPER!$AA500,".",IF(OPER!$AB500&lt;=HOUR(W$7),MAX($Q405:U405,0)+1,".")))</f>
        <v>,</v>
      </c>
      <c r="W405" s="269" t="str">
        <f>IF($E405=$E404,IF(X404=".",IF(MAX($Q405:V405,0)=OPER!$AA500,".",IF(OPER!$AB500&lt;=HOUR(X$7),MAX($Q405:V405,0)+1,".")),","),IF(MAX($Q405:V405,0)=OPER!$AA500,".",IF(OPER!$AB500&lt;=HOUR(X$7),MAX($Q405:V405,0)+1,".")))</f>
        <v>,</v>
      </c>
      <c r="X405" s="270" t="str">
        <f>IF($E405=$E404,IF(Y404=".",IF(MAX($Q405:W405,0)=OPER!$AA500,".",IF(OPER!$AB500&lt;=HOUR(Y$7),MAX($Q405:W405,0)+1,".")),","),IF(MAX($Q405:W405,0)=OPER!$AA500,".",IF(OPER!$AB500&lt;=HOUR(Y$7),MAX($Q405:W405,0)+1,".")))</f>
        <v>,</v>
      </c>
      <c r="Y405" s="271" t="str">
        <f>IF($E405=$E404,IF(Z404=".",IF(MAX($Q405:X405,0)=OPER!$AA500,".",IF(OPER!$AB500&lt;=HOUR(Z$7),MAX($Q405:X405,0)+1,".")),","),IF(MAX($Q405:X405,0)=OPER!$AA500,".",IF(OPER!$AB500&lt;=HOUR(Z$7),MAX($Q405:X405,0)+1,".")))</f>
        <v>,</v>
      </c>
      <c r="Z405" s="269" t="str">
        <f>IF($E405=$E404,IF(AA404=".",IF(MAX($Q405:Y405,0)=OPER!$AA500,".",IF(OPER!$AB500&lt;=HOUR(AA$7),MAX($Q405:Y405,0)+1,".")),","),IF(MAX($Q405:Y405,0)=OPER!$AA500,".",IF(OPER!$AB500&lt;=HOUR(AA$7),MAX($Q405:Y405,0)+1,".")))</f>
        <v>,</v>
      </c>
      <c r="AA405" s="269" t="str">
        <f>IF($E405=$E404,IF(AB404=".",IF(MAX($Q405:Z405,0)=OPER!$AA500,".",IF(OPER!$AB500&lt;=HOUR(AB$7),MAX($Q405:Z405,0)+1,".")),","),IF(MAX($Q405:Z405,0)=OPER!$AA500,".",IF(OPER!$AB500&lt;=HOUR(AB$7),MAX($Q405:Z405,0)+1,".")))</f>
        <v>,</v>
      </c>
      <c r="AB405" s="270" t="str">
        <f>IF($E405=$E404,IF(AC404=".",IF(MAX($Q405:AA405,0)=OPER!$AA500,".",IF(OPER!$AB500&lt;=HOUR(AC$7),MAX($Q405:AA405,0)+1,".")),","),IF(MAX($Q405:AA405,0)=OPER!$AA500,".",IF(OPER!$AB500&lt;=HOUR(AC$7),MAX($Q405:AA405,0)+1,".")))</f>
        <v>,</v>
      </c>
      <c r="AC405" s="271" t="str">
        <f>IF($E405=$E404,IF(AD404=".",IF(MAX($Q405:AB405,0)=OPER!$AA500,".",IF(OPER!$AB500&lt;=HOUR(AD$7),MAX($Q405:AB405,0)+1,".")),","),IF(MAX($Q405:AB405,0)=OPER!$AA500,".",IF(OPER!$AB500&lt;=HOUR(AD$7),MAX($Q405:AB405,0)+1,".")))</f>
        <v>,</v>
      </c>
      <c r="AD405" s="269" t="str">
        <f>IF($E405=$E404,IF(AE404=".",IF(MAX($Q405:AC405,0)=OPER!$AA500,".",IF(OPER!$AB500&lt;=HOUR(AE$7),MAX($Q405:AC405,0)+1,".")),","),IF(MAX($Q405:AC405,0)=OPER!$AA500,".",IF(OPER!$AB500&lt;=HOUR(AE$7),MAX($Q405:AC405,0)+1,".")))</f>
        <v>,</v>
      </c>
      <c r="AE405" s="269" t="str">
        <f>IF($E405=$E404,IF(AF404=".",IF(MAX($Q405:AD405,0)=OPER!$AA500,".",IF(OPER!$AB500&lt;=HOUR(AF$7),MAX($Q405:AD405,0)+1,".")),","),IF(MAX($Q405:AD405,0)=OPER!$AA500,".",IF(OPER!$AB500&lt;=HOUR(AF$7),MAX($Q405:AD405,0)+1,".")))</f>
        <v>,</v>
      </c>
      <c r="AF405" s="270" t="str">
        <f>IF($E405=$E404,IF(AG404=".",IF(MAX($Q405:AE405,0)=OPER!$AA500,".",IF(OPER!$AB500&lt;=HOUR(AG$7),MAX($Q405:AE405,0)+1,".")),","),IF(MAX($Q405:AE405,0)=OPER!$AA500,".",IF(OPER!$AB500&lt;=HOUR(AG$7),MAX($Q405:AE405,0)+1,".")))</f>
        <v>,</v>
      </c>
      <c r="AG405" s="271" t="str">
        <f>IF($E405=$E404,IF(AH404=".",IF(MAX($Q405:AF405,0)=OPER!$AA500,".",IF(OPER!$AB500&lt;=HOUR(AH$7),MAX($Q405:AF405,0)+1,".")),","),IF(MAX($Q405:AF405,0)=OPER!$AA500,".",IF(OPER!$AB500&lt;=HOUR(AH$7),MAX($Q405:AF405,0)+1,".")))</f>
        <v>,</v>
      </c>
      <c r="AH405" s="269" t="str">
        <f>IF($E405=$E404,IF(AI404=".",IF(MAX($Q405:AG405,0)=OPER!$AA500,".",IF(OPER!$AB500&lt;=HOUR(AI$7),MAX($Q405:AG405,0)+1,".")),","),IF(MAX($Q405:AG405,0)=OPER!$AA500,".",IF(OPER!$AB500&lt;=HOUR(AI$7),MAX($Q405:AG405,0)+1,".")))</f>
        <v>,</v>
      </c>
      <c r="AI405" s="269" t="str">
        <f>IF($E405=$E404,IF(AJ404=".",IF(MAX($Q405:AH405,0)=OPER!$AA500,".",IF(OPER!$AB500&lt;=HOUR(AJ$7),MAX($Q405:AH405,0)+1,".")),","),IF(MAX($Q405:AH405,0)=OPER!$AA500,".",IF(OPER!$AB500&lt;=HOUR(AJ$7),MAX($Q405:AH405,0)+1,".")))</f>
        <v>,</v>
      </c>
      <c r="AJ405" s="270" t="str">
        <f>IF($E405=$E404,IF(AK404=".",IF(MAX($Q405:AI405,0)=OPER!$AA500,".",IF(OPER!$AB500&lt;=HOUR(AK$7),MAX($Q405:AI405,0)+1,".")),","),IF(MAX($Q405:AI405,0)=OPER!$AA500,".",IF(OPER!$AB500&lt;=HOUR(AK$7),MAX($Q405:AI405,0)+1,".")))</f>
        <v>,</v>
      </c>
      <c r="AK405" s="271" t="str">
        <f>IF($E405=$E404,IF(AL404=".",IF(MAX($Q405:AJ405,0)=OPER!$AA500,".",IF(OPER!$AB500&lt;=HOUR(AL$7),MAX($Q405:AJ405,0)+1,".")),","),IF(MAX($Q405:AJ405,0)=OPER!$AA500,".",IF(OPER!$AB500&lt;=HOUR(AL$7),MAX($Q405:AJ405,0)+1,".")))</f>
        <v>,</v>
      </c>
      <c r="AL405" s="269" t="str">
        <f>IF($E405=$E404,IF(AM404=".",IF(MAX($Q405:AK405,0)=OPER!$AA500,".",IF(OPER!$AB500&lt;=HOUR(AM$7),MAX($Q405:AK405,0)+1,".")),","),IF(MAX($Q405:AK405,0)=OPER!$AA500,".",IF(OPER!$AB500&lt;=HOUR(AM$7),MAX($Q405:AK405,0)+1,".")))</f>
        <v>,</v>
      </c>
      <c r="AM405" s="269" t="str">
        <f>IF($E405=$E404,IF(AN404=".",IF(MAX($Q405:AL405,0)=OPER!$AA500,".",IF(OPER!$AB500&lt;=HOUR(AN$7),MAX($Q405:AL405,0)+1,".")),","),IF(MAX($Q405:AL405,0)=OPER!$AA500,".",IF(OPER!$AB500&lt;=HOUR(AN$7),MAX($Q405:AL405,0)+1,".")))</f>
        <v>,</v>
      </c>
      <c r="AN405" s="270" t="str">
        <f>IF($E405=$E404,IF(AO404=".",IF(MAX($Q405:AM405,0)=OPER!$AA500,".",IF(OPER!$AB500&lt;=HOUR(AO$7),MAX($Q405:AM405,0)+1,".")),","),IF(MAX($Q405:AM405,0)=OPER!$AA500,".",IF(OPER!$AB500&lt;=HOUR(AO$7),MAX($Q405:AM405,0)+1,".")))</f>
        <v>,</v>
      </c>
      <c r="AO405" s="271" t="str">
        <f>IF($E405=$E404,IF(AP404=".",IF(MAX($Q405:AN405,0)=OPER!$AA500,".",IF(OPER!$AB500&lt;=HOUR(AP$7),MAX($Q405:AN405,0)+1,".")),","),IF(MAX($Q405:AN405,0)=OPER!$AA500,".",IF(OPER!$AB500&lt;=HOUR(AP$7),MAX($Q405:AN405,0)+1,".")))</f>
        <v>,</v>
      </c>
      <c r="AP405" s="269" t="str">
        <f>IF($E405=$E404,IF(AQ404=".",IF(MAX($Q405:AO405,0)=OPER!$AA500,".",IF(OPER!$AB500&lt;=HOUR(AQ$7),MAX($Q405:AO405,0)+1,".")),","),IF(MAX($Q405:AO405,0)=OPER!$AA500,".",IF(OPER!$AB500&lt;=HOUR(AQ$7),MAX($Q405:AO405,0)+1,".")))</f>
        <v>,</v>
      </c>
      <c r="AQ405" s="269" t="str">
        <f>IF($E405=$E404,IF(AR404=".",IF(MAX($Q405:AP405,0)=OPER!$AA500,".",IF(OPER!$AB500&lt;=HOUR(AR$7),MAX($Q405:AP405,0)+1,".")),","),IF(MAX($Q405:AP405,0)=OPER!$AA500,".",IF(OPER!$AB500&lt;=HOUR(AR$7),MAX($Q405:AP405,0)+1,".")))</f>
        <v>,</v>
      </c>
      <c r="AR405" s="270" t="str">
        <f>IF($E405=$E404,IF(AS404=".",IF(MAX($Q405:AQ405,0)=OPER!$AA500,".",IF(OPER!$AB500&lt;=HOUR(AS$7),MAX($Q405:AQ405,0)+1,".")),","),IF(MAX($Q405:AQ405,0)=OPER!$AA500,".",IF(OPER!$AB500&lt;=HOUR(AS$7),MAX($Q405:AQ405,0)+1,".")))</f>
        <v>,</v>
      </c>
      <c r="AS405" s="271" t="str">
        <f>IF($E405=$E404,IF(AT404=".",IF(MAX($Q405:AR405,0)=OPER!$AA500,".",IF(OPER!$AB500&lt;=HOUR(AT$7),MAX($Q405:AR405,0)+1,".")),","),IF(MAX($Q405:AR405,0)=OPER!$AA500,".",IF(OPER!$AB500&lt;=HOUR(AT$7),MAX($Q405:AR405,0)+1,".")))</f>
        <v>,</v>
      </c>
      <c r="AT405" s="269" t="str">
        <f>IF($E405=$E404,IF(AU404=".",IF(MAX($Q405:AS405,0)=OPER!$AA500,".",IF(OPER!$AB500&lt;=HOUR(AU$7),MAX($Q405:AS405,0)+1,".")),","),IF(MAX($Q405:AS405,0)=OPER!$AA500,".",IF(OPER!$AB500&lt;=HOUR(AU$7),MAX($Q405:AS405,0)+1,".")))</f>
        <v>,</v>
      </c>
      <c r="AU405" s="269" t="str">
        <f>IF($E405=$E404,IF(AV404=".",IF(MAX($Q405:AT405,0)=OPER!$AA500,".",IF(OPER!$AB500&lt;=HOUR(AV$7),MAX($Q405:AT405,0)+1,".")),","),IF(MAX($Q405:AT405,0)=OPER!$AA500,".",IF(OPER!$AB500&lt;=HOUR(AV$7),MAX($Q405:AT405,0)+1,".")))</f>
        <v>,</v>
      </c>
      <c r="AV405" s="270" t="str">
        <f>IF($E405=$E404,IF(AW404=".",IF(MAX($Q405:AU405,0)=OPER!$AA500,".",IF(OPER!$AB500&lt;=HOUR(AW$7),MAX($Q405:AU405,0)+1,".")),","),IF(MAX($Q405:AU405,0)=OPER!$AA500,".",IF(OPER!$AB500&lt;=HOUR(AW$7),MAX($Q405:AU405,0)+1,".")))</f>
        <v>,</v>
      </c>
      <c r="AW405" s="271" t="str">
        <f>IF($E405=$E404,IF(AX404=".",IF(MAX($Q405:AV405,0)=OPER!$AA500,".",IF(OPER!$AB500&lt;=HOUR(AX$7),MAX($Q405:AV405,0)+1,".")),","),IF(MAX($Q405:AV405,0)=OPER!$AA500,".",IF(OPER!$AB500&lt;=HOUR(AX$7),MAX($Q405:AV405,0)+1,".")))</f>
        <v>,</v>
      </c>
      <c r="AX405" s="269" t="str">
        <f>IF($E405=$E404,IF(AY404=".",IF(MAX($Q405:AW405,0)=OPER!$AA500,".",IF(OPER!$AB500&lt;=HOUR(AY$7),MAX($Q405:AW405,0)+1,".")),","),IF(MAX($Q405:AW405,0)=OPER!$AA500,".",IF(OPER!$AB500&lt;=HOUR(AY$7),MAX($Q405:AW405,0)+1,".")))</f>
        <v>,</v>
      </c>
      <c r="AY405" s="269" t="str">
        <f>IF($E405=$E404,IF(AZ404=".",IF(MAX($Q405:AX405,0)=OPER!$AA500,".",IF(OPER!$AB500&lt;=HOUR(AZ$7),MAX($Q405:AX405,0)+1,".")),","),IF(MAX($Q405:AX405,0)=OPER!$AA500,".",IF(OPER!$AB500&lt;=HOUR(AZ$7),MAX($Q405:AX405,0)+1,".")))</f>
        <v>,</v>
      </c>
      <c r="AZ405" s="270" t="str">
        <f>IF($E405=$E404,IF(BA404=".",IF(MAX($Q405:AY405,0)=OPER!$AA500,".",IF(OPER!$AB500&lt;=HOUR(BA$7),MAX($Q405:AY405,0)+1,".")),","),IF(MAX($Q405:AY405,0)=OPER!$AA500,".",IF(OPER!$AB500&lt;=HOUR(BA$7),MAX($Q405:AY405,0)+1,".")))</f>
        <v>,</v>
      </c>
      <c r="BA405" s="30">
        <f>+OPER!AK399</f>
        <v>0</v>
      </c>
    </row>
    <row r="406" spans="1:53" ht="59.8" x14ac:dyDescent="0.2">
      <c r="A406" s="282" t="str">
        <f>IF(OPER!AF400=0,"",OPER!AF400)</f>
        <v/>
      </c>
      <c r="B406" s="109" t="str">
        <f>IF(OPER!V400=0,"",OPER!V400)</f>
        <v/>
      </c>
      <c r="C406" s="71" t="str">
        <f>IF(OPER!U400 = 0,"", OPER!U400)</f>
        <v/>
      </c>
      <c r="D406" s="30" t="str">
        <f t="shared" si="25"/>
        <v/>
      </c>
      <c r="E406" s="262" t="str">
        <f>IF(OPER!X400 = 0,"",OPER!X400)</f>
        <v/>
      </c>
      <c r="F406" s="262" t="str">
        <f>IF(OPER!I400 = 0,"",OPER!I400)</f>
        <v/>
      </c>
      <c r="G406" s="263" t="str">
        <f>IF(OPER!C400=0,"",OPER!C400)</f>
        <v/>
      </c>
      <c r="H406" s="30" t="str">
        <f>IF(OPER!R400 = 0,"",OPER!R400)</f>
        <v/>
      </c>
      <c r="I406" s="30" t="str">
        <f>IF(OPER!F400=0,"", OPER!F400)</f>
        <v/>
      </c>
      <c r="J406" s="108" t="str">
        <f>IF(OPER!G400=0,"",OPER!G400)</f>
        <v/>
      </c>
      <c r="K406" s="250">
        <f>+OPER!R400</f>
        <v>0</v>
      </c>
      <c r="L406" s="262">
        <f t="shared" si="26"/>
        <v>0</v>
      </c>
      <c r="M406" s="250">
        <f t="shared" si="27"/>
        <v>0</v>
      </c>
      <c r="N406" s="205" t="str">
        <f>IF(OPER!A400=0,"",OPER!A400)</f>
        <v/>
      </c>
      <c r="O406" s="73" t="str">
        <f>IF(OPER!AJ2256=0,"",OPER!AJ2256)</f>
        <v/>
      </c>
      <c r="P406" s="264" t="str">
        <f>IF(OPER!AH400="EJECUTADO","SI",IF(OPER!AH400="NO EJECUTADO","NO",""))</f>
        <v/>
      </c>
      <c r="Q406" s="264" t="str">
        <f>IF(OPER!AN400="EJECUTADO","SI",IF(OPER!AN400="NO EJECUTADO","NO",""))</f>
        <v/>
      </c>
      <c r="R406" s="221" t="str">
        <f>IFERROR(VLOOKUP(OPER!Z400,OPER!$AU$490:$AV$577,2,0),"NO ASIGNADO")</f>
        <v>NO ASIGNADO</v>
      </c>
      <c r="S406" s="6">
        <f>+OPER!AG400</f>
        <v>0</v>
      </c>
      <c r="T406" s="268" t="str">
        <f>IF($E406=$E405,IF(U405=".",IF(MAX($Q406:Q406,0)=OPER!$AA501,".",IF(OPER!$AB501&lt;=HOUR(U$7),MAX($Q406:Q406,0)+1,".")),","),IF(MAX($Q406:Q406,0)=OPER!$AA501,".",IF(OPER!$AB501&lt;=HOUR(U$7),MAX($Q406:Q406,0)+1,".")))</f>
        <v>,</v>
      </c>
      <c r="U406" s="269" t="str">
        <f>IF($E406=$E405,IF(V405=".",IF(MAX($Q406:T406,0)=OPER!$AA501,".",IF(OPER!$AB501&lt;=HOUR(V$7),MAX($Q406:T406,0)+1,".")),","),IF(MAX($Q406:T406,0)=OPER!$AA501,".",IF(OPER!$AB501&lt;=HOUR(V$7),MAX($Q406:T406,0)+1,".")))</f>
        <v>,</v>
      </c>
      <c r="V406" s="269" t="str">
        <f>IF($E406=$E405,IF(W405=".",IF(MAX($Q406:U406,0)=OPER!$AA501,".",IF(OPER!$AB501&lt;=HOUR(W$7),MAX($Q406:U406,0)+1,".")),","),IF(MAX($Q406:U406,0)=OPER!$AA501,".",IF(OPER!$AB501&lt;=HOUR(W$7),MAX($Q406:U406,0)+1,".")))</f>
        <v>,</v>
      </c>
      <c r="W406" s="269" t="str">
        <f>IF($E406=$E405,IF(X405=".",IF(MAX($Q406:V406,0)=OPER!$AA501,".",IF(OPER!$AB501&lt;=HOUR(X$7),MAX($Q406:V406,0)+1,".")),","),IF(MAX($Q406:V406,0)=OPER!$AA501,".",IF(OPER!$AB501&lt;=HOUR(X$7),MAX($Q406:V406,0)+1,".")))</f>
        <v>,</v>
      </c>
      <c r="X406" s="270" t="str">
        <f>IF($E406=$E405,IF(Y405=".",IF(MAX($Q406:W406,0)=OPER!$AA501,".",IF(OPER!$AB501&lt;=HOUR(Y$7),MAX($Q406:W406,0)+1,".")),","),IF(MAX($Q406:W406,0)=OPER!$AA501,".",IF(OPER!$AB501&lt;=HOUR(Y$7),MAX($Q406:W406,0)+1,".")))</f>
        <v>,</v>
      </c>
      <c r="Y406" s="271" t="str">
        <f>IF($E406=$E405,IF(Z405=".",IF(MAX($Q406:X406,0)=OPER!$AA501,".",IF(OPER!$AB501&lt;=HOUR(Z$7),MAX($Q406:X406,0)+1,".")),","),IF(MAX($Q406:X406,0)=OPER!$AA501,".",IF(OPER!$AB501&lt;=HOUR(Z$7),MAX($Q406:X406,0)+1,".")))</f>
        <v>,</v>
      </c>
      <c r="Z406" s="269" t="str">
        <f>IF($E406=$E405,IF(AA405=".",IF(MAX($Q406:Y406,0)=OPER!$AA501,".",IF(OPER!$AB501&lt;=HOUR(AA$7),MAX($Q406:Y406,0)+1,".")),","),IF(MAX($Q406:Y406,0)=OPER!$AA501,".",IF(OPER!$AB501&lt;=HOUR(AA$7),MAX($Q406:Y406,0)+1,".")))</f>
        <v>,</v>
      </c>
      <c r="AA406" s="269" t="str">
        <f>IF($E406=$E405,IF(AB405=".",IF(MAX($Q406:Z406,0)=OPER!$AA501,".",IF(OPER!$AB501&lt;=HOUR(AB$7),MAX($Q406:Z406,0)+1,".")),","),IF(MAX($Q406:Z406,0)=OPER!$AA501,".",IF(OPER!$AB501&lt;=HOUR(AB$7),MAX($Q406:Z406,0)+1,".")))</f>
        <v>,</v>
      </c>
      <c r="AB406" s="270" t="str">
        <f>IF($E406=$E405,IF(AC405=".",IF(MAX($Q406:AA406,0)=OPER!$AA501,".",IF(OPER!$AB501&lt;=HOUR(AC$7),MAX($Q406:AA406,0)+1,".")),","),IF(MAX($Q406:AA406,0)=OPER!$AA501,".",IF(OPER!$AB501&lt;=HOUR(AC$7),MAX($Q406:AA406,0)+1,".")))</f>
        <v>,</v>
      </c>
      <c r="AC406" s="271" t="str">
        <f>IF($E406=$E405,IF(AD405=".",IF(MAX($Q406:AB406,0)=OPER!$AA501,".",IF(OPER!$AB501&lt;=HOUR(AD$7),MAX($Q406:AB406,0)+1,".")),","),IF(MAX($Q406:AB406,0)=OPER!$AA501,".",IF(OPER!$AB501&lt;=HOUR(AD$7),MAX($Q406:AB406,0)+1,".")))</f>
        <v>,</v>
      </c>
      <c r="AD406" s="269" t="str">
        <f>IF($E406=$E405,IF(AE405=".",IF(MAX($Q406:AC406,0)=OPER!$AA501,".",IF(OPER!$AB501&lt;=HOUR(AE$7),MAX($Q406:AC406,0)+1,".")),","),IF(MAX($Q406:AC406,0)=OPER!$AA501,".",IF(OPER!$AB501&lt;=HOUR(AE$7),MAX($Q406:AC406,0)+1,".")))</f>
        <v>,</v>
      </c>
      <c r="AE406" s="269" t="str">
        <f>IF($E406=$E405,IF(AF405=".",IF(MAX($Q406:AD406,0)=OPER!$AA501,".",IF(OPER!$AB501&lt;=HOUR(AF$7),MAX($Q406:AD406,0)+1,".")),","),IF(MAX($Q406:AD406,0)=OPER!$AA501,".",IF(OPER!$AB501&lt;=HOUR(AF$7),MAX($Q406:AD406,0)+1,".")))</f>
        <v>,</v>
      </c>
      <c r="AF406" s="270" t="str">
        <f>IF($E406=$E405,IF(AG405=".",IF(MAX($Q406:AE406,0)=OPER!$AA501,".",IF(OPER!$AB501&lt;=HOUR(AG$7),MAX($Q406:AE406,0)+1,".")),","),IF(MAX($Q406:AE406,0)=OPER!$AA501,".",IF(OPER!$AB501&lt;=HOUR(AG$7),MAX($Q406:AE406,0)+1,".")))</f>
        <v>,</v>
      </c>
      <c r="AG406" s="271" t="str">
        <f>IF($E406=$E405,IF(AH405=".",IF(MAX($Q406:AF406,0)=OPER!$AA501,".",IF(OPER!$AB501&lt;=HOUR(AH$7),MAX($Q406:AF406,0)+1,".")),","),IF(MAX($Q406:AF406,0)=OPER!$AA501,".",IF(OPER!$AB501&lt;=HOUR(AH$7),MAX($Q406:AF406,0)+1,".")))</f>
        <v>,</v>
      </c>
      <c r="AH406" s="269" t="str">
        <f>IF($E406=$E405,IF(AI405=".",IF(MAX($Q406:AG406,0)=OPER!$AA501,".",IF(OPER!$AB501&lt;=HOUR(AI$7),MAX($Q406:AG406,0)+1,".")),","),IF(MAX($Q406:AG406,0)=OPER!$AA501,".",IF(OPER!$AB501&lt;=HOUR(AI$7),MAX($Q406:AG406,0)+1,".")))</f>
        <v>,</v>
      </c>
      <c r="AI406" s="269" t="str">
        <f>IF($E406=$E405,IF(AJ405=".",IF(MAX($Q406:AH406,0)=OPER!$AA501,".",IF(OPER!$AB501&lt;=HOUR(AJ$7),MAX($Q406:AH406,0)+1,".")),","),IF(MAX($Q406:AH406,0)=OPER!$AA501,".",IF(OPER!$AB501&lt;=HOUR(AJ$7),MAX($Q406:AH406,0)+1,".")))</f>
        <v>,</v>
      </c>
      <c r="AJ406" s="270" t="str">
        <f>IF($E406=$E405,IF(AK405=".",IF(MAX($Q406:AI406,0)=OPER!$AA501,".",IF(OPER!$AB501&lt;=HOUR(AK$7),MAX($Q406:AI406,0)+1,".")),","),IF(MAX($Q406:AI406,0)=OPER!$AA501,".",IF(OPER!$AB501&lt;=HOUR(AK$7),MAX($Q406:AI406,0)+1,".")))</f>
        <v>,</v>
      </c>
      <c r="AK406" s="271" t="str">
        <f>IF($E406=$E405,IF(AL405=".",IF(MAX($Q406:AJ406,0)=OPER!$AA501,".",IF(OPER!$AB501&lt;=HOUR(AL$7),MAX($Q406:AJ406,0)+1,".")),","),IF(MAX($Q406:AJ406,0)=OPER!$AA501,".",IF(OPER!$AB501&lt;=HOUR(AL$7),MAX($Q406:AJ406,0)+1,".")))</f>
        <v>,</v>
      </c>
      <c r="AL406" s="269" t="str">
        <f>IF($E406=$E405,IF(AM405=".",IF(MAX($Q406:AK406,0)=OPER!$AA501,".",IF(OPER!$AB501&lt;=HOUR(AM$7),MAX($Q406:AK406,0)+1,".")),","),IF(MAX($Q406:AK406,0)=OPER!$AA501,".",IF(OPER!$AB501&lt;=HOUR(AM$7),MAX($Q406:AK406,0)+1,".")))</f>
        <v>,</v>
      </c>
      <c r="AM406" s="269" t="str">
        <f>IF($E406=$E405,IF(AN405=".",IF(MAX($Q406:AL406,0)=OPER!$AA501,".",IF(OPER!$AB501&lt;=HOUR(AN$7),MAX($Q406:AL406,0)+1,".")),","),IF(MAX($Q406:AL406,0)=OPER!$AA501,".",IF(OPER!$AB501&lt;=HOUR(AN$7),MAX($Q406:AL406,0)+1,".")))</f>
        <v>,</v>
      </c>
      <c r="AN406" s="270" t="str">
        <f>IF($E406=$E405,IF(AO405=".",IF(MAX($Q406:AM406,0)=OPER!$AA501,".",IF(OPER!$AB501&lt;=HOUR(AO$7),MAX($Q406:AM406,0)+1,".")),","),IF(MAX($Q406:AM406,0)=OPER!$AA501,".",IF(OPER!$AB501&lt;=HOUR(AO$7),MAX($Q406:AM406,0)+1,".")))</f>
        <v>,</v>
      </c>
      <c r="AO406" s="271" t="str">
        <f>IF($E406=$E405,IF(AP405=".",IF(MAX($Q406:AN406,0)=OPER!$AA501,".",IF(OPER!$AB501&lt;=HOUR(AP$7),MAX($Q406:AN406,0)+1,".")),","),IF(MAX($Q406:AN406,0)=OPER!$AA501,".",IF(OPER!$AB501&lt;=HOUR(AP$7),MAX($Q406:AN406,0)+1,".")))</f>
        <v>,</v>
      </c>
      <c r="AP406" s="269" t="str">
        <f>IF($E406=$E405,IF(AQ405=".",IF(MAX($Q406:AO406,0)=OPER!$AA501,".",IF(OPER!$AB501&lt;=HOUR(AQ$7),MAX($Q406:AO406,0)+1,".")),","),IF(MAX($Q406:AO406,0)=OPER!$AA501,".",IF(OPER!$AB501&lt;=HOUR(AQ$7),MAX($Q406:AO406,0)+1,".")))</f>
        <v>,</v>
      </c>
      <c r="AQ406" s="269" t="str">
        <f>IF($E406=$E405,IF(AR405=".",IF(MAX($Q406:AP406,0)=OPER!$AA501,".",IF(OPER!$AB501&lt;=HOUR(AR$7),MAX($Q406:AP406,0)+1,".")),","),IF(MAX($Q406:AP406,0)=OPER!$AA501,".",IF(OPER!$AB501&lt;=HOUR(AR$7),MAX($Q406:AP406,0)+1,".")))</f>
        <v>,</v>
      </c>
      <c r="AR406" s="270" t="str">
        <f>IF($E406=$E405,IF(AS405=".",IF(MAX($Q406:AQ406,0)=OPER!$AA501,".",IF(OPER!$AB501&lt;=HOUR(AS$7),MAX($Q406:AQ406,0)+1,".")),","),IF(MAX($Q406:AQ406,0)=OPER!$AA501,".",IF(OPER!$AB501&lt;=HOUR(AS$7),MAX($Q406:AQ406,0)+1,".")))</f>
        <v>,</v>
      </c>
      <c r="AS406" s="271" t="str">
        <f>IF($E406=$E405,IF(AT405=".",IF(MAX($Q406:AR406,0)=OPER!$AA501,".",IF(OPER!$AB501&lt;=HOUR(AT$7),MAX($Q406:AR406,0)+1,".")),","),IF(MAX($Q406:AR406,0)=OPER!$AA501,".",IF(OPER!$AB501&lt;=HOUR(AT$7),MAX($Q406:AR406,0)+1,".")))</f>
        <v>,</v>
      </c>
      <c r="AT406" s="269" t="str">
        <f>IF($E406=$E405,IF(AU405=".",IF(MAX($Q406:AS406,0)=OPER!$AA501,".",IF(OPER!$AB501&lt;=HOUR(AU$7),MAX($Q406:AS406,0)+1,".")),","),IF(MAX($Q406:AS406,0)=OPER!$AA501,".",IF(OPER!$AB501&lt;=HOUR(AU$7),MAX($Q406:AS406,0)+1,".")))</f>
        <v>,</v>
      </c>
      <c r="AU406" s="269" t="str">
        <f>IF($E406=$E405,IF(AV405=".",IF(MAX($Q406:AT406,0)=OPER!$AA501,".",IF(OPER!$AB501&lt;=HOUR(AV$7),MAX($Q406:AT406,0)+1,".")),","),IF(MAX($Q406:AT406,0)=OPER!$AA501,".",IF(OPER!$AB501&lt;=HOUR(AV$7),MAX($Q406:AT406,0)+1,".")))</f>
        <v>,</v>
      </c>
      <c r="AV406" s="270" t="str">
        <f>IF($E406=$E405,IF(AW405=".",IF(MAX($Q406:AU406,0)=OPER!$AA501,".",IF(OPER!$AB501&lt;=HOUR(AW$7),MAX($Q406:AU406,0)+1,".")),","),IF(MAX($Q406:AU406,0)=OPER!$AA501,".",IF(OPER!$AB501&lt;=HOUR(AW$7),MAX($Q406:AU406,0)+1,".")))</f>
        <v>,</v>
      </c>
      <c r="AW406" s="271" t="str">
        <f>IF($E406=$E405,IF(AX405=".",IF(MAX($Q406:AV406,0)=OPER!$AA501,".",IF(OPER!$AB501&lt;=HOUR(AX$7),MAX($Q406:AV406,0)+1,".")),","),IF(MAX($Q406:AV406,0)=OPER!$AA501,".",IF(OPER!$AB501&lt;=HOUR(AX$7),MAX($Q406:AV406,0)+1,".")))</f>
        <v>,</v>
      </c>
      <c r="AX406" s="269" t="str">
        <f>IF($E406=$E405,IF(AY405=".",IF(MAX($Q406:AW406,0)=OPER!$AA501,".",IF(OPER!$AB501&lt;=HOUR(AY$7),MAX($Q406:AW406,0)+1,".")),","),IF(MAX($Q406:AW406,0)=OPER!$AA501,".",IF(OPER!$AB501&lt;=HOUR(AY$7),MAX($Q406:AW406,0)+1,".")))</f>
        <v>,</v>
      </c>
      <c r="AY406" s="269" t="str">
        <f>IF($E406=$E405,IF(AZ405=".",IF(MAX($Q406:AX406,0)=OPER!$AA501,".",IF(OPER!$AB501&lt;=HOUR(AZ$7),MAX($Q406:AX406,0)+1,".")),","),IF(MAX($Q406:AX406,0)=OPER!$AA501,".",IF(OPER!$AB501&lt;=HOUR(AZ$7),MAX($Q406:AX406,0)+1,".")))</f>
        <v>,</v>
      </c>
      <c r="AZ406" s="270" t="str">
        <f>IF($E406=$E405,IF(BA405=".",IF(MAX($Q406:AY406,0)=OPER!$AA501,".",IF(OPER!$AB501&lt;=HOUR(BA$7),MAX($Q406:AY406,0)+1,".")),","),IF(MAX($Q406:AY406,0)=OPER!$AA501,".",IF(OPER!$AB501&lt;=HOUR(BA$7),MAX($Q406:AY406,0)+1,".")))</f>
        <v>,</v>
      </c>
      <c r="BA406" s="30">
        <f>+OPER!AK400</f>
        <v>0</v>
      </c>
    </row>
    <row r="407" spans="1:53" ht="59.8" x14ac:dyDescent="0.2">
      <c r="A407" s="282" t="str">
        <f>IF(OPER!AF401=0,"",OPER!AF401)</f>
        <v/>
      </c>
      <c r="B407" s="109" t="str">
        <f>IF(OPER!V401=0,"",OPER!V401)</f>
        <v/>
      </c>
      <c r="C407" s="71" t="str">
        <f>IF(OPER!U401 = 0,"", OPER!U401)</f>
        <v/>
      </c>
      <c r="D407" s="30" t="str">
        <f t="shared" si="25"/>
        <v/>
      </c>
      <c r="E407" s="262" t="str">
        <f>IF(OPER!X401 = 0,"",OPER!X401)</f>
        <v/>
      </c>
      <c r="F407" s="262" t="str">
        <f>IF(OPER!I401 = 0,"",OPER!I401)</f>
        <v/>
      </c>
      <c r="G407" s="263" t="str">
        <f>IF(OPER!C401=0,"",OPER!C401)</f>
        <v/>
      </c>
      <c r="H407" s="30" t="str">
        <f>IF(OPER!R401 = 0,"",OPER!R401)</f>
        <v/>
      </c>
      <c r="I407" s="30" t="str">
        <f>IF(OPER!F401=0,"", OPER!F401)</f>
        <v/>
      </c>
      <c r="J407" s="108" t="str">
        <f>IF(OPER!G401=0,"",OPER!G401)</f>
        <v/>
      </c>
      <c r="K407" s="250">
        <f>+OPER!R401</f>
        <v>0</v>
      </c>
      <c r="L407" s="262">
        <f t="shared" si="26"/>
        <v>0</v>
      </c>
      <c r="M407" s="250">
        <f t="shared" si="27"/>
        <v>0</v>
      </c>
      <c r="N407" s="205" t="str">
        <f>IF(OPER!A401=0,"",OPER!A401)</f>
        <v/>
      </c>
      <c r="O407" s="73" t="str">
        <f>IF(OPER!AJ2257=0,"",OPER!AJ2257)</f>
        <v/>
      </c>
      <c r="P407" s="264" t="str">
        <f>IF(OPER!AH401="EJECUTADO","SI",IF(OPER!AH401="NO EJECUTADO","NO",""))</f>
        <v/>
      </c>
      <c r="Q407" s="264" t="str">
        <f>IF(OPER!AN401="EJECUTADO","SI",IF(OPER!AN401="NO EJECUTADO","NO",""))</f>
        <v/>
      </c>
      <c r="R407" s="221" t="str">
        <f>IFERROR(VLOOKUP(OPER!Z401,OPER!$AU$490:$AV$577,2,0),"NO ASIGNADO")</f>
        <v>NO ASIGNADO</v>
      </c>
      <c r="S407" s="6">
        <f>+OPER!AG401</f>
        <v>0</v>
      </c>
      <c r="T407" s="268" t="str">
        <f>IF($E407=$E406,IF(U406=".",IF(MAX($Q407:Q407,0)=OPER!$AA502,".",IF(OPER!$AB502&lt;=HOUR(U$7),MAX($Q407:Q407,0)+1,".")),","),IF(MAX($Q407:Q407,0)=OPER!$AA502,".",IF(OPER!$AB502&lt;=HOUR(U$7),MAX($Q407:Q407,0)+1,".")))</f>
        <v>,</v>
      </c>
      <c r="U407" s="269" t="str">
        <f>IF($E407=$E406,IF(V406=".",IF(MAX($Q407:T407,0)=OPER!$AA502,".",IF(OPER!$AB502&lt;=HOUR(V$7),MAX($Q407:T407,0)+1,".")),","),IF(MAX($Q407:T407,0)=OPER!$AA502,".",IF(OPER!$AB502&lt;=HOUR(V$7),MAX($Q407:T407,0)+1,".")))</f>
        <v>,</v>
      </c>
      <c r="V407" s="269" t="str">
        <f>IF($E407=$E406,IF(W406=".",IF(MAX($Q407:U407,0)=OPER!$AA502,".",IF(OPER!$AB502&lt;=HOUR(W$7),MAX($Q407:U407,0)+1,".")),","),IF(MAX($Q407:U407,0)=OPER!$AA502,".",IF(OPER!$AB502&lt;=HOUR(W$7),MAX($Q407:U407,0)+1,".")))</f>
        <v>,</v>
      </c>
      <c r="W407" s="269" t="str">
        <f>IF($E407=$E406,IF(X406=".",IF(MAX($Q407:V407,0)=OPER!$AA502,".",IF(OPER!$AB502&lt;=HOUR(X$7),MAX($Q407:V407,0)+1,".")),","),IF(MAX($Q407:V407,0)=OPER!$AA502,".",IF(OPER!$AB502&lt;=HOUR(X$7),MAX($Q407:V407,0)+1,".")))</f>
        <v>,</v>
      </c>
      <c r="X407" s="270" t="str">
        <f>IF($E407=$E406,IF(Y406=".",IF(MAX($Q407:W407,0)=OPER!$AA502,".",IF(OPER!$AB502&lt;=HOUR(Y$7),MAX($Q407:W407,0)+1,".")),","),IF(MAX($Q407:W407,0)=OPER!$AA502,".",IF(OPER!$AB502&lt;=HOUR(Y$7),MAX($Q407:W407,0)+1,".")))</f>
        <v>,</v>
      </c>
      <c r="Y407" s="271" t="str">
        <f>IF($E407=$E406,IF(Z406=".",IF(MAX($Q407:X407,0)=OPER!$AA502,".",IF(OPER!$AB502&lt;=HOUR(Z$7),MAX($Q407:X407,0)+1,".")),","),IF(MAX($Q407:X407,0)=OPER!$AA502,".",IF(OPER!$AB502&lt;=HOUR(Z$7),MAX($Q407:X407,0)+1,".")))</f>
        <v>,</v>
      </c>
      <c r="Z407" s="269" t="str">
        <f>IF($E407=$E406,IF(AA406=".",IF(MAX($Q407:Y407,0)=OPER!$AA502,".",IF(OPER!$AB502&lt;=HOUR(AA$7),MAX($Q407:Y407,0)+1,".")),","),IF(MAX($Q407:Y407,0)=OPER!$AA502,".",IF(OPER!$AB502&lt;=HOUR(AA$7),MAX($Q407:Y407,0)+1,".")))</f>
        <v>,</v>
      </c>
      <c r="AA407" s="269" t="str">
        <f>IF($E407=$E406,IF(AB406=".",IF(MAX($Q407:Z407,0)=OPER!$AA502,".",IF(OPER!$AB502&lt;=HOUR(AB$7),MAX($Q407:Z407,0)+1,".")),","),IF(MAX($Q407:Z407,0)=OPER!$AA502,".",IF(OPER!$AB502&lt;=HOUR(AB$7),MAX($Q407:Z407,0)+1,".")))</f>
        <v>,</v>
      </c>
      <c r="AB407" s="270" t="str">
        <f>IF($E407=$E406,IF(AC406=".",IF(MAX($Q407:AA407,0)=OPER!$AA502,".",IF(OPER!$AB502&lt;=HOUR(AC$7),MAX($Q407:AA407,0)+1,".")),","),IF(MAX($Q407:AA407,0)=OPER!$AA502,".",IF(OPER!$AB502&lt;=HOUR(AC$7),MAX($Q407:AA407,0)+1,".")))</f>
        <v>,</v>
      </c>
      <c r="AC407" s="271" t="str">
        <f>IF($E407=$E406,IF(AD406=".",IF(MAX($Q407:AB407,0)=OPER!$AA502,".",IF(OPER!$AB502&lt;=HOUR(AD$7),MAX($Q407:AB407,0)+1,".")),","),IF(MAX($Q407:AB407,0)=OPER!$AA502,".",IF(OPER!$AB502&lt;=HOUR(AD$7),MAX($Q407:AB407,0)+1,".")))</f>
        <v>,</v>
      </c>
      <c r="AD407" s="269" t="str">
        <f>IF($E407=$E406,IF(AE406=".",IF(MAX($Q407:AC407,0)=OPER!$AA502,".",IF(OPER!$AB502&lt;=HOUR(AE$7),MAX($Q407:AC407,0)+1,".")),","),IF(MAX($Q407:AC407,0)=OPER!$AA502,".",IF(OPER!$AB502&lt;=HOUR(AE$7),MAX($Q407:AC407,0)+1,".")))</f>
        <v>,</v>
      </c>
      <c r="AE407" s="269" t="str">
        <f>IF($E407=$E406,IF(AF406=".",IF(MAX($Q407:AD407,0)=OPER!$AA502,".",IF(OPER!$AB502&lt;=HOUR(AF$7),MAX($Q407:AD407,0)+1,".")),","),IF(MAX($Q407:AD407,0)=OPER!$AA502,".",IF(OPER!$AB502&lt;=HOUR(AF$7),MAX($Q407:AD407,0)+1,".")))</f>
        <v>,</v>
      </c>
      <c r="AF407" s="270" t="str">
        <f>IF($E407=$E406,IF(AG406=".",IF(MAX($Q407:AE407,0)=OPER!$AA502,".",IF(OPER!$AB502&lt;=HOUR(AG$7),MAX($Q407:AE407,0)+1,".")),","),IF(MAX($Q407:AE407,0)=OPER!$AA502,".",IF(OPER!$AB502&lt;=HOUR(AG$7),MAX($Q407:AE407,0)+1,".")))</f>
        <v>,</v>
      </c>
      <c r="AG407" s="271" t="str">
        <f>IF($E407=$E406,IF(AH406=".",IF(MAX($Q407:AF407,0)=OPER!$AA502,".",IF(OPER!$AB502&lt;=HOUR(AH$7),MAX($Q407:AF407,0)+1,".")),","),IF(MAX($Q407:AF407,0)=OPER!$AA502,".",IF(OPER!$AB502&lt;=HOUR(AH$7),MAX($Q407:AF407,0)+1,".")))</f>
        <v>,</v>
      </c>
      <c r="AH407" s="269" t="str">
        <f>IF($E407=$E406,IF(AI406=".",IF(MAX($Q407:AG407,0)=OPER!$AA502,".",IF(OPER!$AB502&lt;=HOUR(AI$7),MAX($Q407:AG407,0)+1,".")),","),IF(MAX($Q407:AG407,0)=OPER!$AA502,".",IF(OPER!$AB502&lt;=HOUR(AI$7),MAX($Q407:AG407,0)+1,".")))</f>
        <v>,</v>
      </c>
      <c r="AI407" s="269" t="str">
        <f>IF($E407=$E406,IF(AJ406=".",IF(MAX($Q407:AH407,0)=OPER!$AA502,".",IF(OPER!$AB502&lt;=HOUR(AJ$7),MAX($Q407:AH407,0)+1,".")),","),IF(MAX($Q407:AH407,0)=OPER!$AA502,".",IF(OPER!$AB502&lt;=HOUR(AJ$7),MAX($Q407:AH407,0)+1,".")))</f>
        <v>,</v>
      </c>
      <c r="AJ407" s="270" t="str">
        <f>IF($E407=$E406,IF(AK406=".",IF(MAX($Q407:AI407,0)=OPER!$AA502,".",IF(OPER!$AB502&lt;=HOUR(AK$7),MAX($Q407:AI407,0)+1,".")),","),IF(MAX($Q407:AI407,0)=OPER!$AA502,".",IF(OPER!$AB502&lt;=HOUR(AK$7),MAX($Q407:AI407,0)+1,".")))</f>
        <v>,</v>
      </c>
      <c r="AK407" s="271" t="str">
        <f>IF($E407=$E406,IF(AL406=".",IF(MAX($Q407:AJ407,0)=OPER!$AA502,".",IF(OPER!$AB502&lt;=HOUR(AL$7),MAX($Q407:AJ407,0)+1,".")),","),IF(MAX($Q407:AJ407,0)=OPER!$AA502,".",IF(OPER!$AB502&lt;=HOUR(AL$7),MAX($Q407:AJ407,0)+1,".")))</f>
        <v>,</v>
      </c>
      <c r="AL407" s="269" t="str">
        <f>IF($E407=$E406,IF(AM406=".",IF(MAX($Q407:AK407,0)=OPER!$AA502,".",IF(OPER!$AB502&lt;=HOUR(AM$7),MAX($Q407:AK407,0)+1,".")),","),IF(MAX($Q407:AK407,0)=OPER!$AA502,".",IF(OPER!$AB502&lt;=HOUR(AM$7),MAX($Q407:AK407,0)+1,".")))</f>
        <v>,</v>
      </c>
      <c r="AM407" s="269" t="str">
        <f>IF($E407=$E406,IF(AN406=".",IF(MAX($Q407:AL407,0)=OPER!$AA502,".",IF(OPER!$AB502&lt;=HOUR(AN$7),MAX($Q407:AL407,0)+1,".")),","),IF(MAX($Q407:AL407,0)=OPER!$AA502,".",IF(OPER!$AB502&lt;=HOUR(AN$7),MAX($Q407:AL407,0)+1,".")))</f>
        <v>,</v>
      </c>
      <c r="AN407" s="270" t="str">
        <f>IF($E407=$E406,IF(AO406=".",IF(MAX($Q407:AM407,0)=OPER!$AA502,".",IF(OPER!$AB502&lt;=HOUR(AO$7),MAX($Q407:AM407,0)+1,".")),","),IF(MAX($Q407:AM407,0)=OPER!$AA502,".",IF(OPER!$AB502&lt;=HOUR(AO$7),MAX($Q407:AM407,0)+1,".")))</f>
        <v>,</v>
      </c>
      <c r="AO407" s="271" t="str">
        <f>IF($E407=$E406,IF(AP406=".",IF(MAX($Q407:AN407,0)=OPER!$AA502,".",IF(OPER!$AB502&lt;=HOUR(AP$7),MAX($Q407:AN407,0)+1,".")),","),IF(MAX($Q407:AN407,0)=OPER!$AA502,".",IF(OPER!$AB502&lt;=HOUR(AP$7),MAX($Q407:AN407,0)+1,".")))</f>
        <v>,</v>
      </c>
      <c r="AP407" s="269" t="str">
        <f>IF($E407=$E406,IF(AQ406=".",IF(MAX($Q407:AO407,0)=OPER!$AA502,".",IF(OPER!$AB502&lt;=HOUR(AQ$7),MAX($Q407:AO407,0)+1,".")),","),IF(MAX($Q407:AO407,0)=OPER!$AA502,".",IF(OPER!$AB502&lt;=HOUR(AQ$7),MAX($Q407:AO407,0)+1,".")))</f>
        <v>,</v>
      </c>
      <c r="AQ407" s="269" t="str">
        <f>IF($E407=$E406,IF(AR406=".",IF(MAX($Q407:AP407,0)=OPER!$AA502,".",IF(OPER!$AB502&lt;=HOUR(AR$7),MAX($Q407:AP407,0)+1,".")),","),IF(MAX($Q407:AP407,0)=OPER!$AA502,".",IF(OPER!$AB502&lt;=HOUR(AR$7),MAX($Q407:AP407,0)+1,".")))</f>
        <v>,</v>
      </c>
      <c r="AR407" s="270" t="str">
        <f>IF($E407=$E406,IF(AS406=".",IF(MAX($Q407:AQ407,0)=OPER!$AA502,".",IF(OPER!$AB502&lt;=HOUR(AS$7),MAX($Q407:AQ407,0)+1,".")),","),IF(MAX($Q407:AQ407,0)=OPER!$AA502,".",IF(OPER!$AB502&lt;=HOUR(AS$7),MAX($Q407:AQ407,0)+1,".")))</f>
        <v>,</v>
      </c>
      <c r="AS407" s="271" t="str">
        <f>IF($E407=$E406,IF(AT406=".",IF(MAX($Q407:AR407,0)=OPER!$AA502,".",IF(OPER!$AB502&lt;=HOUR(AT$7),MAX($Q407:AR407,0)+1,".")),","),IF(MAX($Q407:AR407,0)=OPER!$AA502,".",IF(OPER!$AB502&lt;=HOUR(AT$7),MAX($Q407:AR407,0)+1,".")))</f>
        <v>,</v>
      </c>
      <c r="AT407" s="269" t="str">
        <f>IF($E407=$E406,IF(AU406=".",IF(MAX($Q407:AS407,0)=OPER!$AA502,".",IF(OPER!$AB502&lt;=HOUR(AU$7),MAX($Q407:AS407,0)+1,".")),","),IF(MAX($Q407:AS407,0)=OPER!$AA502,".",IF(OPER!$AB502&lt;=HOUR(AU$7),MAX($Q407:AS407,0)+1,".")))</f>
        <v>,</v>
      </c>
      <c r="AU407" s="269" t="str">
        <f>IF($E407=$E406,IF(AV406=".",IF(MAX($Q407:AT407,0)=OPER!$AA502,".",IF(OPER!$AB502&lt;=HOUR(AV$7),MAX($Q407:AT407,0)+1,".")),","),IF(MAX($Q407:AT407,0)=OPER!$AA502,".",IF(OPER!$AB502&lt;=HOUR(AV$7),MAX($Q407:AT407,0)+1,".")))</f>
        <v>,</v>
      </c>
      <c r="AV407" s="270" t="str">
        <f>IF($E407=$E406,IF(AW406=".",IF(MAX($Q407:AU407,0)=OPER!$AA502,".",IF(OPER!$AB502&lt;=HOUR(AW$7),MAX($Q407:AU407,0)+1,".")),","),IF(MAX($Q407:AU407,0)=OPER!$AA502,".",IF(OPER!$AB502&lt;=HOUR(AW$7),MAX($Q407:AU407,0)+1,".")))</f>
        <v>,</v>
      </c>
      <c r="AW407" s="271" t="str">
        <f>IF($E407=$E406,IF(AX406=".",IF(MAX($Q407:AV407,0)=OPER!$AA502,".",IF(OPER!$AB502&lt;=HOUR(AX$7),MAX($Q407:AV407,0)+1,".")),","),IF(MAX($Q407:AV407,0)=OPER!$AA502,".",IF(OPER!$AB502&lt;=HOUR(AX$7),MAX($Q407:AV407,0)+1,".")))</f>
        <v>,</v>
      </c>
      <c r="AX407" s="269" t="str">
        <f>IF($E407=$E406,IF(AY406=".",IF(MAX($Q407:AW407,0)=OPER!$AA502,".",IF(OPER!$AB502&lt;=HOUR(AY$7),MAX($Q407:AW407,0)+1,".")),","),IF(MAX($Q407:AW407,0)=OPER!$AA502,".",IF(OPER!$AB502&lt;=HOUR(AY$7),MAX($Q407:AW407,0)+1,".")))</f>
        <v>,</v>
      </c>
      <c r="AY407" s="269" t="str">
        <f>IF($E407=$E406,IF(AZ406=".",IF(MAX($Q407:AX407,0)=OPER!$AA502,".",IF(OPER!$AB502&lt;=HOUR(AZ$7),MAX($Q407:AX407,0)+1,".")),","),IF(MAX($Q407:AX407,0)=OPER!$AA502,".",IF(OPER!$AB502&lt;=HOUR(AZ$7),MAX($Q407:AX407,0)+1,".")))</f>
        <v>,</v>
      </c>
      <c r="AZ407" s="270" t="str">
        <f>IF($E407=$E406,IF(BA406=".",IF(MAX($Q407:AY407,0)=OPER!$AA502,".",IF(OPER!$AB502&lt;=HOUR(BA$7),MAX($Q407:AY407,0)+1,".")),","),IF(MAX($Q407:AY407,0)=OPER!$AA502,".",IF(OPER!$AB502&lt;=HOUR(BA$7),MAX($Q407:AY407,0)+1,".")))</f>
        <v>,</v>
      </c>
      <c r="BA407" s="30">
        <f>+OPER!AK401</f>
        <v>0</v>
      </c>
    </row>
    <row r="408" spans="1:53" ht="59.8" x14ac:dyDescent="0.2">
      <c r="A408" s="282" t="str">
        <f>IF(OPER!AF402=0,"",OPER!AF402)</f>
        <v/>
      </c>
      <c r="B408" s="109" t="str">
        <f>IF(OPER!V402=0,"",OPER!V402)</f>
        <v/>
      </c>
      <c r="C408" s="71" t="str">
        <f>IF(OPER!U402 = 0,"", OPER!U402)</f>
        <v/>
      </c>
      <c r="D408" s="30" t="str">
        <f t="shared" si="25"/>
        <v/>
      </c>
      <c r="E408" s="262" t="str">
        <f>IF(OPER!X402 = 0,"",OPER!X402)</f>
        <v/>
      </c>
      <c r="F408" s="262" t="str">
        <f>IF(OPER!I402 = 0,"",OPER!I402)</f>
        <v/>
      </c>
      <c r="G408" s="263" t="str">
        <f>IF(OPER!C402=0,"",OPER!C402)</f>
        <v/>
      </c>
      <c r="H408" s="30" t="str">
        <f>IF(OPER!R402 = 0,"",OPER!R402)</f>
        <v/>
      </c>
      <c r="I408" s="30" t="str">
        <f>IF(OPER!F402=0,"", OPER!F402)</f>
        <v/>
      </c>
      <c r="J408" s="108" t="str">
        <f>IF(OPER!G402=0,"",OPER!G402)</f>
        <v/>
      </c>
      <c r="K408" s="250">
        <f>+OPER!R402</f>
        <v>0</v>
      </c>
      <c r="L408" s="262">
        <f t="shared" si="26"/>
        <v>0</v>
      </c>
      <c r="M408" s="250">
        <f t="shared" si="27"/>
        <v>0</v>
      </c>
      <c r="N408" s="205" t="str">
        <f>IF(OPER!A402=0,"",OPER!A402)</f>
        <v/>
      </c>
      <c r="O408" s="73" t="str">
        <f>IF(OPER!AJ2258=0,"",OPER!AJ2258)</f>
        <v/>
      </c>
      <c r="P408" s="264" t="str">
        <f>IF(OPER!AH402="EJECUTADO","SI",IF(OPER!AH402="NO EJECUTADO","NO",""))</f>
        <v/>
      </c>
      <c r="Q408" s="264" t="str">
        <f>IF(OPER!AN402="EJECUTADO","SI",IF(OPER!AN402="NO EJECUTADO","NO",""))</f>
        <v/>
      </c>
      <c r="R408" s="221" t="str">
        <f>IFERROR(VLOOKUP(OPER!Z402,OPER!$AU$490:$AV$577,2,0),"NO ASIGNADO")</f>
        <v>NO ASIGNADO</v>
      </c>
      <c r="S408" s="6">
        <f>+OPER!AG402</f>
        <v>0</v>
      </c>
      <c r="T408" s="268" t="str">
        <f>IF($E408=$E407,IF(U407=".",IF(MAX($Q408:Q408,0)=OPER!$AA503,".",IF(OPER!$AB503&lt;=HOUR(U$7),MAX($Q408:Q408,0)+1,".")),","),IF(MAX($Q408:Q408,0)=OPER!$AA503,".",IF(OPER!$AB503&lt;=HOUR(U$7),MAX($Q408:Q408,0)+1,".")))</f>
        <v>,</v>
      </c>
      <c r="U408" s="269" t="str">
        <f>IF($E408=$E407,IF(V407=".",IF(MAX($Q408:T408,0)=OPER!$AA503,".",IF(OPER!$AB503&lt;=HOUR(V$7),MAX($Q408:T408,0)+1,".")),","),IF(MAX($Q408:T408,0)=OPER!$AA503,".",IF(OPER!$AB503&lt;=HOUR(V$7),MAX($Q408:T408,0)+1,".")))</f>
        <v>,</v>
      </c>
      <c r="V408" s="269" t="str">
        <f>IF($E408=$E407,IF(W407=".",IF(MAX($Q408:U408,0)=OPER!$AA503,".",IF(OPER!$AB503&lt;=HOUR(W$7),MAX($Q408:U408,0)+1,".")),","),IF(MAX($Q408:U408,0)=OPER!$AA503,".",IF(OPER!$AB503&lt;=HOUR(W$7),MAX($Q408:U408,0)+1,".")))</f>
        <v>,</v>
      </c>
      <c r="W408" s="269" t="str">
        <f>IF($E408=$E407,IF(X407=".",IF(MAX($Q408:V408,0)=OPER!$AA503,".",IF(OPER!$AB503&lt;=HOUR(X$7),MAX($Q408:V408,0)+1,".")),","),IF(MAX($Q408:V408,0)=OPER!$AA503,".",IF(OPER!$AB503&lt;=HOUR(X$7),MAX($Q408:V408,0)+1,".")))</f>
        <v>,</v>
      </c>
      <c r="X408" s="270" t="str">
        <f>IF($E408=$E407,IF(Y407=".",IF(MAX($Q408:W408,0)=OPER!$AA503,".",IF(OPER!$AB503&lt;=HOUR(Y$7),MAX($Q408:W408,0)+1,".")),","),IF(MAX($Q408:W408,0)=OPER!$AA503,".",IF(OPER!$AB503&lt;=HOUR(Y$7),MAX($Q408:W408,0)+1,".")))</f>
        <v>,</v>
      </c>
      <c r="Y408" s="271" t="str">
        <f>IF($E408=$E407,IF(Z407=".",IF(MAX($Q408:X408,0)=OPER!$AA503,".",IF(OPER!$AB503&lt;=HOUR(Z$7),MAX($Q408:X408,0)+1,".")),","),IF(MAX($Q408:X408,0)=OPER!$AA503,".",IF(OPER!$AB503&lt;=HOUR(Z$7),MAX($Q408:X408,0)+1,".")))</f>
        <v>,</v>
      </c>
      <c r="Z408" s="269" t="str">
        <f>IF($E408=$E407,IF(AA407=".",IF(MAX($Q408:Y408,0)=OPER!$AA503,".",IF(OPER!$AB503&lt;=HOUR(AA$7),MAX($Q408:Y408,0)+1,".")),","),IF(MAX($Q408:Y408,0)=OPER!$AA503,".",IF(OPER!$AB503&lt;=HOUR(AA$7),MAX($Q408:Y408,0)+1,".")))</f>
        <v>,</v>
      </c>
      <c r="AA408" s="269" t="str">
        <f>IF($E408=$E407,IF(AB407=".",IF(MAX($Q408:Z408,0)=OPER!$AA503,".",IF(OPER!$AB503&lt;=HOUR(AB$7),MAX($Q408:Z408,0)+1,".")),","),IF(MAX($Q408:Z408,0)=OPER!$AA503,".",IF(OPER!$AB503&lt;=HOUR(AB$7),MAX($Q408:Z408,0)+1,".")))</f>
        <v>,</v>
      </c>
      <c r="AB408" s="270" t="str">
        <f>IF($E408=$E407,IF(AC407=".",IF(MAX($Q408:AA408,0)=OPER!$AA503,".",IF(OPER!$AB503&lt;=HOUR(AC$7),MAX($Q408:AA408,0)+1,".")),","),IF(MAX($Q408:AA408,0)=OPER!$AA503,".",IF(OPER!$AB503&lt;=HOUR(AC$7),MAX($Q408:AA408,0)+1,".")))</f>
        <v>,</v>
      </c>
      <c r="AC408" s="271" t="str">
        <f>IF($E408=$E407,IF(AD407=".",IF(MAX($Q408:AB408,0)=OPER!$AA503,".",IF(OPER!$AB503&lt;=HOUR(AD$7),MAX($Q408:AB408,0)+1,".")),","),IF(MAX($Q408:AB408,0)=OPER!$AA503,".",IF(OPER!$AB503&lt;=HOUR(AD$7),MAX($Q408:AB408,0)+1,".")))</f>
        <v>,</v>
      </c>
      <c r="AD408" s="269" t="str">
        <f>IF($E408=$E407,IF(AE407=".",IF(MAX($Q408:AC408,0)=OPER!$AA503,".",IF(OPER!$AB503&lt;=HOUR(AE$7),MAX($Q408:AC408,0)+1,".")),","),IF(MAX($Q408:AC408,0)=OPER!$AA503,".",IF(OPER!$AB503&lt;=HOUR(AE$7),MAX($Q408:AC408,0)+1,".")))</f>
        <v>,</v>
      </c>
      <c r="AE408" s="269" t="str">
        <f>IF($E408=$E407,IF(AF407=".",IF(MAX($Q408:AD408,0)=OPER!$AA503,".",IF(OPER!$AB503&lt;=HOUR(AF$7),MAX($Q408:AD408,0)+1,".")),","),IF(MAX($Q408:AD408,0)=OPER!$AA503,".",IF(OPER!$AB503&lt;=HOUR(AF$7),MAX($Q408:AD408,0)+1,".")))</f>
        <v>,</v>
      </c>
      <c r="AF408" s="270" t="str">
        <f>IF($E408=$E407,IF(AG407=".",IF(MAX($Q408:AE408,0)=OPER!$AA503,".",IF(OPER!$AB503&lt;=HOUR(AG$7),MAX($Q408:AE408,0)+1,".")),","),IF(MAX($Q408:AE408,0)=OPER!$AA503,".",IF(OPER!$AB503&lt;=HOUR(AG$7),MAX($Q408:AE408,0)+1,".")))</f>
        <v>,</v>
      </c>
      <c r="AG408" s="271" t="str">
        <f>IF($E408=$E407,IF(AH407=".",IF(MAX($Q408:AF408,0)=OPER!$AA503,".",IF(OPER!$AB503&lt;=HOUR(AH$7),MAX($Q408:AF408,0)+1,".")),","),IF(MAX($Q408:AF408,0)=OPER!$AA503,".",IF(OPER!$AB503&lt;=HOUR(AH$7),MAX($Q408:AF408,0)+1,".")))</f>
        <v>,</v>
      </c>
      <c r="AH408" s="269" t="str">
        <f>IF($E408=$E407,IF(AI407=".",IF(MAX($Q408:AG408,0)=OPER!$AA503,".",IF(OPER!$AB503&lt;=HOUR(AI$7),MAX($Q408:AG408,0)+1,".")),","),IF(MAX($Q408:AG408,0)=OPER!$AA503,".",IF(OPER!$AB503&lt;=HOUR(AI$7),MAX($Q408:AG408,0)+1,".")))</f>
        <v>,</v>
      </c>
      <c r="AI408" s="269" t="str">
        <f>IF($E408=$E407,IF(AJ407=".",IF(MAX($Q408:AH408,0)=OPER!$AA503,".",IF(OPER!$AB503&lt;=HOUR(AJ$7),MAX($Q408:AH408,0)+1,".")),","),IF(MAX($Q408:AH408,0)=OPER!$AA503,".",IF(OPER!$AB503&lt;=HOUR(AJ$7),MAX($Q408:AH408,0)+1,".")))</f>
        <v>,</v>
      </c>
      <c r="AJ408" s="270" t="str">
        <f>IF($E408=$E407,IF(AK407=".",IF(MAX($Q408:AI408,0)=OPER!$AA503,".",IF(OPER!$AB503&lt;=HOUR(AK$7),MAX($Q408:AI408,0)+1,".")),","),IF(MAX($Q408:AI408,0)=OPER!$AA503,".",IF(OPER!$AB503&lt;=HOUR(AK$7),MAX($Q408:AI408,0)+1,".")))</f>
        <v>,</v>
      </c>
      <c r="AK408" s="271" t="str">
        <f>IF($E408=$E407,IF(AL407=".",IF(MAX($Q408:AJ408,0)=OPER!$AA503,".",IF(OPER!$AB503&lt;=HOUR(AL$7),MAX($Q408:AJ408,0)+1,".")),","),IF(MAX($Q408:AJ408,0)=OPER!$AA503,".",IF(OPER!$AB503&lt;=HOUR(AL$7),MAX($Q408:AJ408,0)+1,".")))</f>
        <v>,</v>
      </c>
      <c r="AL408" s="269" t="str">
        <f>IF($E408=$E407,IF(AM407=".",IF(MAX($Q408:AK408,0)=OPER!$AA503,".",IF(OPER!$AB503&lt;=HOUR(AM$7),MAX($Q408:AK408,0)+1,".")),","),IF(MAX($Q408:AK408,0)=OPER!$AA503,".",IF(OPER!$AB503&lt;=HOUR(AM$7),MAX($Q408:AK408,0)+1,".")))</f>
        <v>,</v>
      </c>
      <c r="AM408" s="269" t="str">
        <f>IF($E408=$E407,IF(AN407=".",IF(MAX($Q408:AL408,0)=OPER!$AA503,".",IF(OPER!$AB503&lt;=HOUR(AN$7),MAX($Q408:AL408,0)+1,".")),","),IF(MAX($Q408:AL408,0)=OPER!$AA503,".",IF(OPER!$AB503&lt;=HOUR(AN$7),MAX($Q408:AL408,0)+1,".")))</f>
        <v>,</v>
      </c>
      <c r="AN408" s="270" t="str">
        <f>IF($E408=$E407,IF(AO407=".",IF(MAX($Q408:AM408,0)=OPER!$AA503,".",IF(OPER!$AB503&lt;=HOUR(AO$7),MAX($Q408:AM408,0)+1,".")),","),IF(MAX($Q408:AM408,0)=OPER!$AA503,".",IF(OPER!$AB503&lt;=HOUR(AO$7),MAX($Q408:AM408,0)+1,".")))</f>
        <v>,</v>
      </c>
      <c r="AO408" s="271" t="str">
        <f>IF($E408=$E407,IF(AP407=".",IF(MAX($Q408:AN408,0)=OPER!$AA503,".",IF(OPER!$AB503&lt;=HOUR(AP$7),MAX($Q408:AN408,0)+1,".")),","),IF(MAX($Q408:AN408,0)=OPER!$AA503,".",IF(OPER!$AB503&lt;=HOUR(AP$7),MAX($Q408:AN408,0)+1,".")))</f>
        <v>,</v>
      </c>
      <c r="AP408" s="269" t="str">
        <f>IF($E408=$E407,IF(AQ407=".",IF(MAX($Q408:AO408,0)=OPER!$AA503,".",IF(OPER!$AB503&lt;=HOUR(AQ$7),MAX($Q408:AO408,0)+1,".")),","),IF(MAX($Q408:AO408,0)=OPER!$AA503,".",IF(OPER!$AB503&lt;=HOUR(AQ$7),MAX($Q408:AO408,0)+1,".")))</f>
        <v>,</v>
      </c>
      <c r="AQ408" s="269" t="str">
        <f>IF($E408=$E407,IF(AR407=".",IF(MAX($Q408:AP408,0)=OPER!$AA503,".",IF(OPER!$AB503&lt;=HOUR(AR$7),MAX($Q408:AP408,0)+1,".")),","),IF(MAX($Q408:AP408,0)=OPER!$AA503,".",IF(OPER!$AB503&lt;=HOUR(AR$7),MAX($Q408:AP408,0)+1,".")))</f>
        <v>,</v>
      </c>
      <c r="AR408" s="270" t="str">
        <f>IF($E408=$E407,IF(AS407=".",IF(MAX($Q408:AQ408,0)=OPER!$AA503,".",IF(OPER!$AB503&lt;=HOUR(AS$7),MAX($Q408:AQ408,0)+1,".")),","),IF(MAX($Q408:AQ408,0)=OPER!$AA503,".",IF(OPER!$AB503&lt;=HOUR(AS$7),MAX($Q408:AQ408,0)+1,".")))</f>
        <v>,</v>
      </c>
      <c r="AS408" s="271" t="str">
        <f>IF($E408=$E407,IF(AT407=".",IF(MAX($Q408:AR408,0)=OPER!$AA503,".",IF(OPER!$AB503&lt;=HOUR(AT$7),MAX($Q408:AR408,0)+1,".")),","),IF(MAX($Q408:AR408,0)=OPER!$AA503,".",IF(OPER!$AB503&lt;=HOUR(AT$7),MAX($Q408:AR408,0)+1,".")))</f>
        <v>,</v>
      </c>
      <c r="AT408" s="269" t="str">
        <f>IF($E408=$E407,IF(AU407=".",IF(MAX($Q408:AS408,0)=OPER!$AA503,".",IF(OPER!$AB503&lt;=HOUR(AU$7),MAX($Q408:AS408,0)+1,".")),","),IF(MAX($Q408:AS408,0)=OPER!$AA503,".",IF(OPER!$AB503&lt;=HOUR(AU$7),MAX($Q408:AS408,0)+1,".")))</f>
        <v>,</v>
      </c>
      <c r="AU408" s="269" t="str">
        <f>IF($E408=$E407,IF(AV407=".",IF(MAX($Q408:AT408,0)=OPER!$AA503,".",IF(OPER!$AB503&lt;=HOUR(AV$7),MAX($Q408:AT408,0)+1,".")),","),IF(MAX($Q408:AT408,0)=OPER!$AA503,".",IF(OPER!$AB503&lt;=HOUR(AV$7),MAX($Q408:AT408,0)+1,".")))</f>
        <v>,</v>
      </c>
      <c r="AV408" s="270" t="str">
        <f>IF($E408=$E407,IF(AW407=".",IF(MAX($Q408:AU408,0)=OPER!$AA503,".",IF(OPER!$AB503&lt;=HOUR(AW$7),MAX($Q408:AU408,0)+1,".")),","),IF(MAX($Q408:AU408,0)=OPER!$AA503,".",IF(OPER!$AB503&lt;=HOUR(AW$7),MAX($Q408:AU408,0)+1,".")))</f>
        <v>,</v>
      </c>
      <c r="AW408" s="271" t="str">
        <f>IF($E408=$E407,IF(AX407=".",IF(MAX($Q408:AV408,0)=OPER!$AA503,".",IF(OPER!$AB503&lt;=HOUR(AX$7),MAX($Q408:AV408,0)+1,".")),","),IF(MAX($Q408:AV408,0)=OPER!$AA503,".",IF(OPER!$AB503&lt;=HOUR(AX$7),MAX($Q408:AV408,0)+1,".")))</f>
        <v>,</v>
      </c>
      <c r="AX408" s="269" t="str">
        <f>IF($E408=$E407,IF(AY407=".",IF(MAX($Q408:AW408,0)=OPER!$AA503,".",IF(OPER!$AB503&lt;=HOUR(AY$7),MAX($Q408:AW408,0)+1,".")),","),IF(MAX($Q408:AW408,0)=OPER!$AA503,".",IF(OPER!$AB503&lt;=HOUR(AY$7),MAX($Q408:AW408,0)+1,".")))</f>
        <v>,</v>
      </c>
      <c r="AY408" s="269" t="str">
        <f>IF($E408=$E407,IF(AZ407=".",IF(MAX($Q408:AX408,0)=OPER!$AA503,".",IF(OPER!$AB503&lt;=HOUR(AZ$7),MAX($Q408:AX408,0)+1,".")),","),IF(MAX($Q408:AX408,0)=OPER!$AA503,".",IF(OPER!$AB503&lt;=HOUR(AZ$7),MAX($Q408:AX408,0)+1,".")))</f>
        <v>,</v>
      </c>
      <c r="AZ408" s="270" t="str">
        <f>IF($E408=$E407,IF(BA407=".",IF(MAX($Q408:AY408,0)=OPER!$AA503,".",IF(OPER!$AB503&lt;=HOUR(BA$7),MAX($Q408:AY408,0)+1,".")),","),IF(MAX($Q408:AY408,0)=OPER!$AA503,".",IF(OPER!$AB503&lt;=HOUR(BA$7),MAX($Q408:AY408,0)+1,".")))</f>
        <v>,</v>
      </c>
      <c r="BA408" s="30">
        <f>+OPER!AK402</f>
        <v>0</v>
      </c>
    </row>
    <row r="409" spans="1:53" ht="59.8" x14ac:dyDescent="0.2">
      <c r="A409" s="282" t="str">
        <f>IF(OPER!AF403=0,"",OPER!AF403)</f>
        <v/>
      </c>
      <c r="B409" s="109" t="str">
        <f>IF(OPER!V403=0,"",OPER!V403)</f>
        <v/>
      </c>
      <c r="C409" s="71" t="str">
        <f>IF(OPER!U403 = 0,"", OPER!U403)</f>
        <v/>
      </c>
      <c r="D409" s="30" t="str">
        <f t="shared" si="25"/>
        <v/>
      </c>
      <c r="E409" s="262" t="str">
        <f>IF(OPER!X403 = 0,"",OPER!X403)</f>
        <v/>
      </c>
      <c r="F409" s="262" t="str">
        <f>IF(OPER!I403 = 0,"",OPER!I403)</f>
        <v/>
      </c>
      <c r="G409" s="263" t="str">
        <f>IF(OPER!C403=0,"",OPER!C403)</f>
        <v/>
      </c>
      <c r="H409" s="30" t="str">
        <f>IF(OPER!R403 = 0,"",OPER!R403)</f>
        <v/>
      </c>
      <c r="I409" s="30" t="str">
        <f>IF(OPER!F403=0,"", OPER!F403)</f>
        <v/>
      </c>
      <c r="J409" s="108" t="str">
        <f>IF(OPER!G403=0,"",OPER!G403)</f>
        <v/>
      </c>
      <c r="K409" s="250">
        <f>+OPER!R403</f>
        <v>0</v>
      </c>
      <c r="L409" s="262">
        <f t="shared" si="26"/>
        <v>0</v>
      </c>
      <c r="M409" s="250">
        <f t="shared" si="27"/>
        <v>0</v>
      </c>
      <c r="N409" s="205" t="str">
        <f>IF(OPER!A403=0,"",OPER!A403)</f>
        <v/>
      </c>
      <c r="O409" s="73" t="str">
        <f>IF(OPER!AJ2259=0,"",OPER!AJ2259)</f>
        <v/>
      </c>
      <c r="P409" s="264" t="str">
        <f>IF(OPER!AH403="EJECUTADO","SI",IF(OPER!AH403="NO EJECUTADO","NO",""))</f>
        <v/>
      </c>
      <c r="Q409" s="264" t="str">
        <f>IF(OPER!AN403="EJECUTADO","SI",IF(OPER!AN403="NO EJECUTADO","NO",""))</f>
        <v/>
      </c>
      <c r="R409" s="221" t="str">
        <f>IFERROR(VLOOKUP(OPER!Z403,OPER!$AU$490:$AV$577,2,0),"NO ASIGNADO")</f>
        <v>NO ASIGNADO</v>
      </c>
      <c r="S409" s="6">
        <f>+OPER!AG403</f>
        <v>0</v>
      </c>
      <c r="T409" s="268" t="str">
        <f>IF($E409=$E408,IF(U408=".",IF(MAX($Q409:Q409,0)=OPER!$AA504,".",IF(OPER!$AB504&lt;=HOUR(U$7),MAX($Q409:Q409,0)+1,".")),","),IF(MAX($Q409:Q409,0)=OPER!$AA504,".",IF(OPER!$AB504&lt;=HOUR(U$7),MAX($Q409:Q409,0)+1,".")))</f>
        <v>,</v>
      </c>
      <c r="U409" s="269" t="str">
        <f>IF($E409=$E408,IF(V408=".",IF(MAX($Q409:T409,0)=OPER!$AA504,".",IF(OPER!$AB504&lt;=HOUR(V$7),MAX($Q409:T409,0)+1,".")),","),IF(MAX($Q409:T409,0)=OPER!$AA504,".",IF(OPER!$AB504&lt;=HOUR(V$7),MAX($Q409:T409,0)+1,".")))</f>
        <v>,</v>
      </c>
      <c r="V409" s="269" t="str">
        <f>IF($E409=$E408,IF(W408=".",IF(MAX($Q409:U409,0)=OPER!$AA504,".",IF(OPER!$AB504&lt;=HOUR(W$7),MAX($Q409:U409,0)+1,".")),","),IF(MAX($Q409:U409,0)=OPER!$AA504,".",IF(OPER!$AB504&lt;=HOUR(W$7),MAX($Q409:U409,0)+1,".")))</f>
        <v>,</v>
      </c>
      <c r="W409" s="269" t="str">
        <f>IF($E409=$E408,IF(X408=".",IF(MAX($Q409:V409,0)=OPER!$AA504,".",IF(OPER!$AB504&lt;=HOUR(X$7),MAX($Q409:V409,0)+1,".")),","),IF(MAX($Q409:V409,0)=OPER!$AA504,".",IF(OPER!$AB504&lt;=HOUR(X$7),MAX($Q409:V409,0)+1,".")))</f>
        <v>,</v>
      </c>
      <c r="X409" s="270" t="str">
        <f>IF($E409=$E408,IF(Y408=".",IF(MAX($Q409:W409,0)=OPER!$AA504,".",IF(OPER!$AB504&lt;=HOUR(Y$7),MAX($Q409:W409,0)+1,".")),","),IF(MAX($Q409:W409,0)=OPER!$AA504,".",IF(OPER!$AB504&lt;=HOUR(Y$7),MAX($Q409:W409,0)+1,".")))</f>
        <v>,</v>
      </c>
      <c r="Y409" s="271" t="str">
        <f>IF($E409=$E408,IF(Z408=".",IF(MAX($Q409:X409,0)=OPER!$AA504,".",IF(OPER!$AB504&lt;=HOUR(Z$7),MAX($Q409:X409,0)+1,".")),","),IF(MAX($Q409:X409,0)=OPER!$AA504,".",IF(OPER!$AB504&lt;=HOUR(Z$7),MAX($Q409:X409,0)+1,".")))</f>
        <v>,</v>
      </c>
      <c r="Z409" s="269" t="str">
        <f>IF($E409=$E408,IF(AA408=".",IF(MAX($Q409:Y409,0)=OPER!$AA504,".",IF(OPER!$AB504&lt;=HOUR(AA$7),MAX($Q409:Y409,0)+1,".")),","),IF(MAX($Q409:Y409,0)=OPER!$AA504,".",IF(OPER!$AB504&lt;=HOUR(AA$7),MAX($Q409:Y409,0)+1,".")))</f>
        <v>,</v>
      </c>
      <c r="AA409" s="269" t="str">
        <f>IF($E409=$E408,IF(AB408=".",IF(MAX($Q409:Z409,0)=OPER!$AA504,".",IF(OPER!$AB504&lt;=HOUR(AB$7),MAX($Q409:Z409,0)+1,".")),","),IF(MAX($Q409:Z409,0)=OPER!$AA504,".",IF(OPER!$AB504&lt;=HOUR(AB$7),MAX($Q409:Z409,0)+1,".")))</f>
        <v>,</v>
      </c>
      <c r="AB409" s="270" t="str">
        <f>IF($E409=$E408,IF(AC408=".",IF(MAX($Q409:AA409,0)=OPER!$AA504,".",IF(OPER!$AB504&lt;=HOUR(AC$7),MAX($Q409:AA409,0)+1,".")),","),IF(MAX($Q409:AA409,0)=OPER!$AA504,".",IF(OPER!$AB504&lt;=HOUR(AC$7),MAX($Q409:AA409,0)+1,".")))</f>
        <v>,</v>
      </c>
      <c r="AC409" s="271" t="str">
        <f>IF($E409=$E408,IF(AD408=".",IF(MAX($Q409:AB409,0)=OPER!$AA504,".",IF(OPER!$AB504&lt;=HOUR(AD$7),MAX($Q409:AB409,0)+1,".")),","),IF(MAX($Q409:AB409,0)=OPER!$AA504,".",IF(OPER!$AB504&lt;=HOUR(AD$7),MAX($Q409:AB409,0)+1,".")))</f>
        <v>,</v>
      </c>
      <c r="AD409" s="269" t="str">
        <f>IF($E409=$E408,IF(AE408=".",IF(MAX($Q409:AC409,0)=OPER!$AA504,".",IF(OPER!$AB504&lt;=HOUR(AE$7),MAX($Q409:AC409,0)+1,".")),","),IF(MAX($Q409:AC409,0)=OPER!$AA504,".",IF(OPER!$AB504&lt;=HOUR(AE$7),MAX($Q409:AC409,0)+1,".")))</f>
        <v>,</v>
      </c>
      <c r="AE409" s="269" t="str">
        <f>IF($E409=$E408,IF(AF408=".",IF(MAX($Q409:AD409,0)=OPER!$AA504,".",IF(OPER!$AB504&lt;=HOUR(AF$7),MAX($Q409:AD409,0)+1,".")),","),IF(MAX($Q409:AD409,0)=OPER!$AA504,".",IF(OPER!$AB504&lt;=HOUR(AF$7),MAX($Q409:AD409,0)+1,".")))</f>
        <v>,</v>
      </c>
      <c r="AF409" s="270" t="str">
        <f>IF($E409=$E408,IF(AG408=".",IF(MAX($Q409:AE409,0)=OPER!$AA504,".",IF(OPER!$AB504&lt;=HOUR(AG$7),MAX($Q409:AE409,0)+1,".")),","),IF(MAX($Q409:AE409,0)=OPER!$AA504,".",IF(OPER!$AB504&lt;=HOUR(AG$7),MAX($Q409:AE409,0)+1,".")))</f>
        <v>,</v>
      </c>
      <c r="AG409" s="271" t="str">
        <f>IF($E409=$E408,IF(AH408=".",IF(MAX($Q409:AF409,0)=OPER!$AA504,".",IF(OPER!$AB504&lt;=HOUR(AH$7),MAX($Q409:AF409,0)+1,".")),","),IF(MAX($Q409:AF409,0)=OPER!$AA504,".",IF(OPER!$AB504&lt;=HOUR(AH$7),MAX($Q409:AF409,0)+1,".")))</f>
        <v>,</v>
      </c>
      <c r="AH409" s="269" t="str">
        <f>IF($E409=$E408,IF(AI408=".",IF(MAX($Q409:AG409,0)=OPER!$AA504,".",IF(OPER!$AB504&lt;=HOUR(AI$7),MAX($Q409:AG409,0)+1,".")),","),IF(MAX($Q409:AG409,0)=OPER!$AA504,".",IF(OPER!$AB504&lt;=HOUR(AI$7),MAX($Q409:AG409,0)+1,".")))</f>
        <v>,</v>
      </c>
      <c r="AI409" s="269" t="str">
        <f>IF($E409=$E408,IF(AJ408=".",IF(MAX($Q409:AH409,0)=OPER!$AA504,".",IF(OPER!$AB504&lt;=HOUR(AJ$7),MAX($Q409:AH409,0)+1,".")),","),IF(MAX($Q409:AH409,0)=OPER!$AA504,".",IF(OPER!$AB504&lt;=HOUR(AJ$7),MAX($Q409:AH409,0)+1,".")))</f>
        <v>,</v>
      </c>
      <c r="AJ409" s="270" t="str">
        <f>IF($E409=$E408,IF(AK408=".",IF(MAX($Q409:AI409,0)=OPER!$AA504,".",IF(OPER!$AB504&lt;=HOUR(AK$7),MAX($Q409:AI409,0)+1,".")),","),IF(MAX($Q409:AI409,0)=OPER!$AA504,".",IF(OPER!$AB504&lt;=HOUR(AK$7),MAX($Q409:AI409,0)+1,".")))</f>
        <v>,</v>
      </c>
      <c r="AK409" s="271" t="str">
        <f>IF($E409=$E408,IF(AL408=".",IF(MAX($Q409:AJ409,0)=OPER!$AA504,".",IF(OPER!$AB504&lt;=HOUR(AL$7),MAX($Q409:AJ409,0)+1,".")),","),IF(MAX($Q409:AJ409,0)=OPER!$AA504,".",IF(OPER!$AB504&lt;=HOUR(AL$7),MAX($Q409:AJ409,0)+1,".")))</f>
        <v>,</v>
      </c>
      <c r="AL409" s="269" t="str">
        <f>IF($E409=$E408,IF(AM408=".",IF(MAX($Q409:AK409,0)=OPER!$AA504,".",IF(OPER!$AB504&lt;=HOUR(AM$7),MAX($Q409:AK409,0)+1,".")),","),IF(MAX($Q409:AK409,0)=OPER!$AA504,".",IF(OPER!$AB504&lt;=HOUR(AM$7),MAX($Q409:AK409,0)+1,".")))</f>
        <v>,</v>
      </c>
      <c r="AM409" s="269" t="str">
        <f>IF($E409=$E408,IF(AN408=".",IF(MAX($Q409:AL409,0)=OPER!$AA504,".",IF(OPER!$AB504&lt;=HOUR(AN$7),MAX($Q409:AL409,0)+1,".")),","),IF(MAX($Q409:AL409,0)=OPER!$AA504,".",IF(OPER!$AB504&lt;=HOUR(AN$7),MAX($Q409:AL409,0)+1,".")))</f>
        <v>,</v>
      </c>
      <c r="AN409" s="270" t="str">
        <f>IF($E409=$E408,IF(AO408=".",IF(MAX($Q409:AM409,0)=OPER!$AA504,".",IF(OPER!$AB504&lt;=HOUR(AO$7),MAX($Q409:AM409,0)+1,".")),","),IF(MAX($Q409:AM409,0)=OPER!$AA504,".",IF(OPER!$AB504&lt;=HOUR(AO$7),MAX($Q409:AM409,0)+1,".")))</f>
        <v>,</v>
      </c>
      <c r="AO409" s="271" t="str">
        <f>IF($E409=$E408,IF(AP408=".",IF(MAX($Q409:AN409,0)=OPER!$AA504,".",IF(OPER!$AB504&lt;=HOUR(AP$7),MAX($Q409:AN409,0)+1,".")),","),IF(MAX($Q409:AN409,0)=OPER!$AA504,".",IF(OPER!$AB504&lt;=HOUR(AP$7),MAX($Q409:AN409,0)+1,".")))</f>
        <v>,</v>
      </c>
      <c r="AP409" s="269" t="str">
        <f>IF($E409=$E408,IF(AQ408=".",IF(MAX($Q409:AO409,0)=OPER!$AA504,".",IF(OPER!$AB504&lt;=HOUR(AQ$7),MAX($Q409:AO409,0)+1,".")),","),IF(MAX($Q409:AO409,0)=OPER!$AA504,".",IF(OPER!$AB504&lt;=HOUR(AQ$7),MAX($Q409:AO409,0)+1,".")))</f>
        <v>,</v>
      </c>
      <c r="AQ409" s="269" t="str">
        <f>IF($E409=$E408,IF(AR408=".",IF(MAX($Q409:AP409,0)=OPER!$AA504,".",IF(OPER!$AB504&lt;=HOUR(AR$7),MAX($Q409:AP409,0)+1,".")),","),IF(MAX($Q409:AP409,0)=OPER!$AA504,".",IF(OPER!$AB504&lt;=HOUR(AR$7),MAX($Q409:AP409,0)+1,".")))</f>
        <v>,</v>
      </c>
      <c r="AR409" s="270" t="str">
        <f>IF($E409=$E408,IF(AS408=".",IF(MAX($Q409:AQ409,0)=OPER!$AA504,".",IF(OPER!$AB504&lt;=HOUR(AS$7),MAX($Q409:AQ409,0)+1,".")),","),IF(MAX($Q409:AQ409,0)=OPER!$AA504,".",IF(OPER!$AB504&lt;=HOUR(AS$7),MAX($Q409:AQ409,0)+1,".")))</f>
        <v>,</v>
      </c>
      <c r="AS409" s="271" t="str">
        <f>IF($E409=$E408,IF(AT408=".",IF(MAX($Q409:AR409,0)=OPER!$AA504,".",IF(OPER!$AB504&lt;=HOUR(AT$7),MAX($Q409:AR409,0)+1,".")),","),IF(MAX($Q409:AR409,0)=OPER!$AA504,".",IF(OPER!$AB504&lt;=HOUR(AT$7),MAX($Q409:AR409,0)+1,".")))</f>
        <v>,</v>
      </c>
      <c r="AT409" s="269" t="str">
        <f>IF($E409=$E408,IF(AU408=".",IF(MAX($Q409:AS409,0)=OPER!$AA504,".",IF(OPER!$AB504&lt;=HOUR(AU$7),MAX($Q409:AS409,0)+1,".")),","),IF(MAX($Q409:AS409,0)=OPER!$AA504,".",IF(OPER!$AB504&lt;=HOUR(AU$7),MAX($Q409:AS409,0)+1,".")))</f>
        <v>,</v>
      </c>
      <c r="AU409" s="269" t="str">
        <f>IF($E409=$E408,IF(AV408=".",IF(MAX($Q409:AT409,0)=OPER!$AA504,".",IF(OPER!$AB504&lt;=HOUR(AV$7),MAX($Q409:AT409,0)+1,".")),","),IF(MAX($Q409:AT409,0)=OPER!$AA504,".",IF(OPER!$AB504&lt;=HOUR(AV$7),MAX($Q409:AT409,0)+1,".")))</f>
        <v>,</v>
      </c>
      <c r="AV409" s="270" t="str">
        <f>IF($E409=$E408,IF(AW408=".",IF(MAX($Q409:AU409,0)=OPER!$AA504,".",IF(OPER!$AB504&lt;=HOUR(AW$7),MAX($Q409:AU409,0)+1,".")),","),IF(MAX($Q409:AU409,0)=OPER!$AA504,".",IF(OPER!$AB504&lt;=HOUR(AW$7),MAX($Q409:AU409,0)+1,".")))</f>
        <v>,</v>
      </c>
      <c r="AW409" s="271" t="str">
        <f>IF($E409=$E408,IF(AX408=".",IF(MAX($Q409:AV409,0)=OPER!$AA504,".",IF(OPER!$AB504&lt;=HOUR(AX$7),MAX($Q409:AV409,0)+1,".")),","),IF(MAX($Q409:AV409,0)=OPER!$AA504,".",IF(OPER!$AB504&lt;=HOUR(AX$7),MAX($Q409:AV409,0)+1,".")))</f>
        <v>,</v>
      </c>
      <c r="AX409" s="269" t="str">
        <f>IF($E409=$E408,IF(AY408=".",IF(MAX($Q409:AW409,0)=OPER!$AA504,".",IF(OPER!$AB504&lt;=HOUR(AY$7),MAX($Q409:AW409,0)+1,".")),","),IF(MAX($Q409:AW409,0)=OPER!$AA504,".",IF(OPER!$AB504&lt;=HOUR(AY$7),MAX($Q409:AW409,0)+1,".")))</f>
        <v>,</v>
      </c>
      <c r="AY409" s="269" t="str">
        <f>IF($E409=$E408,IF(AZ408=".",IF(MAX($Q409:AX409,0)=OPER!$AA504,".",IF(OPER!$AB504&lt;=HOUR(AZ$7),MAX($Q409:AX409,0)+1,".")),","),IF(MAX($Q409:AX409,0)=OPER!$AA504,".",IF(OPER!$AB504&lt;=HOUR(AZ$7),MAX($Q409:AX409,0)+1,".")))</f>
        <v>,</v>
      </c>
      <c r="AZ409" s="270" t="str">
        <f>IF($E409=$E408,IF(BA408=".",IF(MAX($Q409:AY409,0)=OPER!$AA504,".",IF(OPER!$AB504&lt;=HOUR(BA$7),MAX($Q409:AY409,0)+1,".")),","),IF(MAX($Q409:AY409,0)=OPER!$AA504,".",IF(OPER!$AB504&lt;=HOUR(BA$7),MAX($Q409:AY409,0)+1,".")))</f>
        <v>,</v>
      </c>
      <c r="BA409" s="30">
        <f>+OPER!AK403</f>
        <v>0</v>
      </c>
    </row>
    <row r="410" spans="1:53" ht="59.8" x14ac:dyDescent="0.2">
      <c r="A410" s="282" t="str">
        <f>IF(OPER!AF404=0,"",OPER!AF404)</f>
        <v/>
      </c>
      <c r="B410" s="109" t="str">
        <f>IF(OPER!V404=0,"",OPER!V404)</f>
        <v/>
      </c>
      <c r="C410" s="71" t="str">
        <f>IF(OPER!U404 = 0,"", OPER!U404)</f>
        <v/>
      </c>
      <c r="D410" s="30" t="str">
        <f t="shared" si="25"/>
        <v/>
      </c>
      <c r="E410" s="262" t="str">
        <f>IF(OPER!X404 = 0,"",OPER!X404)</f>
        <v/>
      </c>
      <c r="F410" s="262" t="str">
        <f>IF(OPER!I404 = 0,"",OPER!I404)</f>
        <v/>
      </c>
      <c r="G410" s="263" t="str">
        <f>IF(OPER!C404=0,"",OPER!C404)</f>
        <v/>
      </c>
      <c r="H410" s="30" t="str">
        <f>IF(OPER!R404 = 0,"",OPER!R404)</f>
        <v/>
      </c>
      <c r="I410" s="30" t="str">
        <f>IF(OPER!F404=0,"", OPER!F404)</f>
        <v/>
      </c>
      <c r="J410" s="108" t="str">
        <f>IF(OPER!G404=0,"",OPER!G404)</f>
        <v/>
      </c>
      <c r="K410" s="250">
        <f>+OPER!R404</f>
        <v>0</v>
      </c>
      <c r="L410" s="262">
        <f t="shared" si="26"/>
        <v>0</v>
      </c>
      <c r="M410" s="250">
        <f t="shared" si="27"/>
        <v>0</v>
      </c>
      <c r="N410" s="205" t="str">
        <f>IF(OPER!A404=0,"",OPER!A404)</f>
        <v/>
      </c>
      <c r="O410" s="73" t="str">
        <f>IF(OPER!AJ2260=0,"",OPER!AJ2260)</f>
        <v/>
      </c>
      <c r="P410" s="264" t="str">
        <f>IF(OPER!AH404="EJECUTADO","SI",IF(OPER!AH404="NO EJECUTADO","NO",""))</f>
        <v/>
      </c>
      <c r="Q410" s="264" t="str">
        <f>IF(OPER!AN404="EJECUTADO","SI",IF(OPER!AN404="NO EJECUTADO","NO",""))</f>
        <v/>
      </c>
      <c r="R410" s="221" t="str">
        <f>IFERROR(VLOOKUP(OPER!Z404,OPER!$AU$490:$AV$577,2,0),"NO ASIGNADO")</f>
        <v>NO ASIGNADO</v>
      </c>
      <c r="S410" s="6">
        <f>+OPER!AG404</f>
        <v>0</v>
      </c>
      <c r="T410" s="268" t="str">
        <f>IF($E410=$E409,IF(U409=".",IF(MAX($Q410:Q410,0)=OPER!$AA505,".",IF(OPER!$AB505&lt;=HOUR(U$7),MAX($Q410:Q410,0)+1,".")),","),IF(MAX($Q410:Q410,0)=OPER!$AA505,".",IF(OPER!$AB505&lt;=HOUR(U$7),MAX($Q410:Q410,0)+1,".")))</f>
        <v>,</v>
      </c>
      <c r="U410" s="269" t="str">
        <f>IF($E410=$E409,IF(V409=".",IF(MAX($Q410:T410,0)=OPER!$AA505,".",IF(OPER!$AB505&lt;=HOUR(V$7),MAX($Q410:T410,0)+1,".")),","),IF(MAX($Q410:T410,0)=OPER!$AA505,".",IF(OPER!$AB505&lt;=HOUR(V$7),MAX($Q410:T410,0)+1,".")))</f>
        <v>,</v>
      </c>
      <c r="V410" s="269" t="str">
        <f>IF($E410=$E409,IF(W409=".",IF(MAX($Q410:U410,0)=OPER!$AA505,".",IF(OPER!$AB505&lt;=HOUR(W$7),MAX($Q410:U410,0)+1,".")),","),IF(MAX($Q410:U410,0)=OPER!$AA505,".",IF(OPER!$AB505&lt;=HOUR(W$7),MAX($Q410:U410,0)+1,".")))</f>
        <v>,</v>
      </c>
      <c r="W410" s="269" t="str">
        <f>IF($E410=$E409,IF(X409=".",IF(MAX($Q410:V410,0)=OPER!$AA505,".",IF(OPER!$AB505&lt;=HOUR(X$7),MAX($Q410:V410,0)+1,".")),","),IF(MAX($Q410:V410,0)=OPER!$AA505,".",IF(OPER!$AB505&lt;=HOUR(X$7),MAX($Q410:V410,0)+1,".")))</f>
        <v>,</v>
      </c>
      <c r="X410" s="270" t="str">
        <f>IF($E410=$E409,IF(Y409=".",IF(MAX($Q410:W410,0)=OPER!$AA505,".",IF(OPER!$AB505&lt;=HOUR(Y$7),MAX($Q410:W410,0)+1,".")),","),IF(MAX($Q410:W410,0)=OPER!$AA505,".",IF(OPER!$AB505&lt;=HOUR(Y$7),MAX($Q410:W410,0)+1,".")))</f>
        <v>,</v>
      </c>
      <c r="Y410" s="271" t="str">
        <f>IF($E410=$E409,IF(Z409=".",IF(MAX($Q410:X410,0)=OPER!$AA505,".",IF(OPER!$AB505&lt;=HOUR(Z$7),MAX($Q410:X410,0)+1,".")),","),IF(MAX($Q410:X410,0)=OPER!$AA505,".",IF(OPER!$AB505&lt;=HOUR(Z$7),MAX($Q410:X410,0)+1,".")))</f>
        <v>,</v>
      </c>
      <c r="Z410" s="269" t="str">
        <f>IF($E410=$E409,IF(AA409=".",IF(MAX($Q410:Y410,0)=OPER!$AA505,".",IF(OPER!$AB505&lt;=HOUR(AA$7),MAX($Q410:Y410,0)+1,".")),","),IF(MAX($Q410:Y410,0)=OPER!$AA505,".",IF(OPER!$AB505&lt;=HOUR(AA$7),MAX($Q410:Y410,0)+1,".")))</f>
        <v>,</v>
      </c>
      <c r="AA410" s="269" t="str">
        <f>IF($E410=$E409,IF(AB409=".",IF(MAX($Q410:Z410,0)=OPER!$AA505,".",IF(OPER!$AB505&lt;=HOUR(AB$7),MAX($Q410:Z410,0)+1,".")),","),IF(MAX($Q410:Z410,0)=OPER!$AA505,".",IF(OPER!$AB505&lt;=HOUR(AB$7),MAX($Q410:Z410,0)+1,".")))</f>
        <v>,</v>
      </c>
      <c r="AB410" s="270" t="str">
        <f>IF($E410=$E409,IF(AC409=".",IF(MAX($Q410:AA410,0)=OPER!$AA505,".",IF(OPER!$AB505&lt;=HOUR(AC$7),MAX($Q410:AA410,0)+1,".")),","),IF(MAX($Q410:AA410,0)=OPER!$AA505,".",IF(OPER!$AB505&lt;=HOUR(AC$7),MAX($Q410:AA410,0)+1,".")))</f>
        <v>,</v>
      </c>
      <c r="AC410" s="271" t="str">
        <f>IF($E410=$E409,IF(AD409=".",IF(MAX($Q410:AB410,0)=OPER!$AA505,".",IF(OPER!$AB505&lt;=HOUR(AD$7),MAX($Q410:AB410,0)+1,".")),","),IF(MAX($Q410:AB410,0)=OPER!$AA505,".",IF(OPER!$AB505&lt;=HOUR(AD$7),MAX($Q410:AB410,0)+1,".")))</f>
        <v>,</v>
      </c>
      <c r="AD410" s="269" t="str">
        <f>IF($E410=$E409,IF(AE409=".",IF(MAX($Q410:AC410,0)=OPER!$AA505,".",IF(OPER!$AB505&lt;=HOUR(AE$7),MAX($Q410:AC410,0)+1,".")),","),IF(MAX($Q410:AC410,0)=OPER!$AA505,".",IF(OPER!$AB505&lt;=HOUR(AE$7),MAX($Q410:AC410,0)+1,".")))</f>
        <v>,</v>
      </c>
      <c r="AE410" s="269" t="str">
        <f>IF($E410=$E409,IF(AF409=".",IF(MAX($Q410:AD410,0)=OPER!$AA505,".",IF(OPER!$AB505&lt;=HOUR(AF$7),MAX($Q410:AD410,0)+1,".")),","),IF(MAX($Q410:AD410,0)=OPER!$AA505,".",IF(OPER!$AB505&lt;=HOUR(AF$7),MAX($Q410:AD410,0)+1,".")))</f>
        <v>,</v>
      </c>
      <c r="AF410" s="270" t="str">
        <f>IF($E410=$E409,IF(AG409=".",IF(MAX($Q410:AE410,0)=OPER!$AA505,".",IF(OPER!$AB505&lt;=HOUR(AG$7),MAX($Q410:AE410,0)+1,".")),","),IF(MAX($Q410:AE410,0)=OPER!$AA505,".",IF(OPER!$AB505&lt;=HOUR(AG$7),MAX($Q410:AE410,0)+1,".")))</f>
        <v>,</v>
      </c>
      <c r="AG410" s="271" t="str">
        <f>IF($E410=$E409,IF(AH409=".",IF(MAX($Q410:AF410,0)=OPER!$AA505,".",IF(OPER!$AB505&lt;=HOUR(AH$7),MAX($Q410:AF410,0)+1,".")),","),IF(MAX($Q410:AF410,0)=OPER!$AA505,".",IF(OPER!$AB505&lt;=HOUR(AH$7),MAX($Q410:AF410,0)+1,".")))</f>
        <v>,</v>
      </c>
      <c r="AH410" s="269" t="str">
        <f>IF($E410=$E409,IF(AI409=".",IF(MAX($Q410:AG410,0)=OPER!$AA505,".",IF(OPER!$AB505&lt;=HOUR(AI$7),MAX($Q410:AG410,0)+1,".")),","),IF(MAX($Q410:AG410,0)=OPER!$AA505,".",IF(OPER!$AB505&lt;=HOUR(AI$7),MAX($Q410:AG410,0)+1,".")))</f>
        <v>,</v>
      </c>
      <c r="AI410" s="269" t="str">
        <f>IF($E410=$E409,IF(AJ409=".",IF(MAX($Q410:AH410,0)=OPER!$AA505,".",IF(OPER!$AB505&lt;=HOUR(AJ$7),MAX($Q410:AH410,0)+1,".")),","),IF(MAX($Q410:AH410,0)=OPER!$AA505,".",IF(OPER!$AB505&lt;=HOUR(AJ$7),MAX($Q410:AH410,0)+1,".")))</f>
        <v>,</v>
      </c>
      <c r="AJ410" s="270" t="str">
        <f>IF($E410=$E409,IF(AK409=".",IF(MAX($Q410:AI410,0)=OPER!$AA505,".",IF(OPER!$AB505&lt;=HOUR(AK$7),MAX($Q410:AI410,0)+1,".")),","),IF(MAX($Q410:AI410,0)=OPER!$AA505,".",IF(OPER!$AB505&lt;=HOUR(AK$7),MAX($Q410:AI410,0)+1,".")))</f>
        <v>,</v>
      </c>
      <c r="AK410" s="271" t="str">
        <f>IF($E410=$E409,IF(AL409=".",IF(MAX($Q410:AJ410,0)=OPER!$AA505,".",IF(OPER!$AB505&lt;=HOUR(AL$7),MAX($Q410:AJ410,0)+1,".")),","),IF(MAX($Q410:AJ410,0)=OPER!$AA505,".",IF(OPER!$AB505&lt;=HOUR(AL$7),MAX($Q410:AJ410,0)+1,".")))</f>
        <v>,</v>
      </c>
      <c r="AL410" s="269" t="str">
        <f>IF($E410=$E409,IF(AM409=".",IF(MAX($Q410:AK410,0)=OPER!$AA505,".",IF(OPER!$AB505&lt;=HOUR(AM$7),MAX($Q410:AK410,0)+1,".")),","),IF(MAX($Q410:AK410,0)=OPER!$AA505,".",IF(OPER!$AB505&lt;=HOUR(AM$7),MAX($Q410:AK410,0)+1,".")))</f>
        <v>,</v>
      </c>
      <c r="AM410" s="269" t="str">
        <f>IF($E410=$E409,IF(AN409=".",IF(MAX($Q410:AL410,0)=OPER!$AA505,".",IF(OPER!$AB505&lt;=HOUR(AN$7),MAX($Q410:AL410,0)+1,".")),","),IF(MAX($Q410:AL410,0)=OPER!$AA505,".",IF(OPER!$AB505&lt;=HOUR(AN$7),MAX($Q410:AL410,0)+1,".")))</f>
        <v>,</v>
      </c>
      <c r="AN410" s="270" t="str">
        <f>IF($E410=$E409,IF(AO409=".",IF(MAX($Q410:AM410,0)=OPER!$AA505,".",IF(OPER!$AB505&lt;=HOUR(AO$7),MAX($Q410:AM410,0)+1,".")),","),IF(MAX($Q410:AM410,0)=OPER!$AA505,".",IF(OPER!$AB505&lt;=HOUR(AO$7),MAX($Q410:AM410,0)+1,".")))</f>
        <v>,</v>
      </c>
      <c r="AO410" s="271" t="str">
        <f>IF($E410=$E409,IF(AP409=".",IF(MAX($Q410:AN410,0)=OPER!$AA505,".",IF(OPER!$AB505&lt;=HOUR(AP$7),MAX($Q410:AN410,0)+1,".")),","),IF(MAX($Q410:AN410,0)=OPER!$AA505,".",IF(OPER!$AB505&lt;=HOUR(AP$7),MAX($Q410:AN410,0)+1,".")))</f>
        <v>,</v>
      </c>
      <c r="AP410" s="269" t="str">
        <f>IF($E410=$E409,IF(AQ409=".",IF(MAX($Q410:AO410,0)=OPER!$AA505,".",IF(OPER!$AB505&lt;=HOUR(AQ$7),MAX($Q410:AO410,0)+1,".")),","),IF(MAX($Q410:AO410,0)=OPER!$AA505,".",IF(OPER!$AB505&lt;=HOUR(AQ$7),MAX($Q410:AO410,0)+1,".")))</f>
        <v>,</v>
      </c>
      <c r="AQ410" s="269" t="str">
        <f>IF($E410=$E409,IF(AR409=".",IF(MAX($Q410:AP410,0)=OPER!$AA505,".",IF(OPER!$AB505&lt;=HOUR(AR$7),MAX($Q410:AP410,0)+1,".")),","),IF(MAX($Q410:AP410,0)=OPER!$AA505,".",IF(OPER!$AB505&lt;=HOUR(AR$7),MAX($Q410:AP410,0)+1,".")))</f>
        <v>,</v>
      </c>
      <c r="AR410" s="270" t="str">
        <f>IF($E410=$E409,IF(AS409=".",IF(MAX($Q410:AQ410,0)=OPER!$AA505,".",IF(OPER!$AB505&lt;=HOUR(AS$7),MAX($Q410:AQ410,0)+1,".")),","),IF(MAX($Q410:AQ410,0)=OPER!$AA505,".",IF(OPER!$AB505&lt;=HOUR(AS$7),MAX($Q410:AQ410,0)+1,".")))</f>
        <v>,</v>
      </c>
      <c r="AS410" s="271" t="str">
        <f>IF($E410=$E409,IF(AT409=".",IF(MAX($Q410:AR410,0)=OPER!$AA505,".",IF(OPER!$AB505&lt;=HOUR(AT$7),MAX($Q410:AR410,0)+1,".")),","),IF(MAX($Q410:AR410,0)=OPER!$AA505,".",IF(OPER!$AB505&lt;=HOUR(AT$7),MAX($Q410:AR410,0)+1,".")))</f>
        <v>,</v>
      </c>
      <c r="AT410" s="269" t="str">
        <f>IF($E410=$E409,IF(AU409=".",IF(MAX($Q410:AS410,0)=OPER!$AA505,".",IF(OPER!$AB505&lt;=HOUR(AU$7),MAX($Q410:AS410,0)+1,".")),","),IF(MAX($Q410:AS410,0)=OPER!$AA505,".",IF(OPER!$AB505&lt;=HOUR(AU$7),MAX($Q410:AS410,0)+1,".")))</f>
        <v>,</v>
      </c>
      <c r="AU410" s="269" t="str">
        <f>IF($E410=$E409,IF(AV409=".",IF(MAX($Q410:AT410,0)=OPER!$AA505,".",IF(OPER!$AB505&lt;=HOUR(AV$7),MAX($Q410:AT410,0)+1,".")),","),IF(MAX($Q410:AT410,0)=OPER!$AA505,".",IF(OPER!$AB505&lt;=HOUR(AV$7),MAX($Q410:AT410,0)+1,".")))</f>
        <v>,</v>
      </c>
      <c r="AV410" s="270" t="str">
        <f>IF($E410=$E409,IF(AW409=".",IF(MAX($Q410:AU410,0)=OPER!$AA505,".",IF(OPER!$AB505&lt;=HOUR(AW$7),MAX($Q410:AU410,0)+1,".")),","),IF(MAX($Q410:AU410,0)=OPER!$AA505,".",IF(OPER!$AB505&lt;=HOUR(AW$7),MAX($Q410:AU410,0)+1,".")))</f>
        <v>,</v>
      </c>
      <c r="AW410" s="271" t="str">
        <f>IF($E410=$E409,IF(AX409=".",IF(MAX($Q410:AV410,0)=OPER!$AA505,".",IF(OPER!$AB505&lt;=HOUR(AX$7),MAX($Q410:AV410,0)+1,".")),","),IF(MAX($Q410:AV410,0)=OPER!$AA505,".",IF(OPER!$AB505&lt;=HOUR(AX$7),MAX($Q410:AV410,0)+1,".")))</f>
        <v>,</v>
      </c>
      <c r="AX410" s="269" t="str">
        <f>IF($E410=$E409,IF(AY409=".",IF(MAX($Q410:AW410,0)=OPER!$AA505,".",IF(OPER!$AB505&lt;=HOUR(AY$7),MAX($Q410:AW410,0)+1,".")),","),IF(MAX($Q410:AW410,0)=OPER!$AA505,".",IF(OPER!$AB505&lt;=HOUR(AY$7),MAX($Q410:AW410,0)+1,".")))</f>
        <v>,</v>
      </c>
      <c r="AY410" s="269" t="str">
        <f>IF($E410=$E409,IF(AZ409=".",IF(MAX($Q410:AX410,0)=OPER!$AA505,".",IF(OPER!$AB505&lt;=HOUR(AZ$7),MAX($Q410:AX410,0)+1,".")),","),IF(MAX($Q410:AX410,0)=OPER!$AA505,".",IF(OPER!$AB505&lt;=HOUR(AZ$7),MAX($Q410:AX410,0)+1,".")))</f>
        <v>,</v>
      </c>
      <c r="AZ410" s="270" t="str">
        <f>IF($E410=$E409,IF(BA409=".",IF(MAX($Q410:AY410,0)=OPER!$AA505,".",IF(OPER!$AB505&lt;=HOUR(BA$7),MAX($Q410:AY410,0)+1,".")),","),IF(MAX($Q410:AY410,0)=OPER!$AA505,".",IF(OPER!$AB505&lt;=HOUR(BA$7),MAX($Q410:AY410,0)+1,".")))</f>
        <v>,</v>
      </c>
      <c r="BA410" s="30">
        <f>+OPER!AK404</f>
        <v>0</v>
      </c>
    </row>
    <row r="411" spans="1:53" ht="59.8" x14ac:dyDescent="0.2">
      <c r="A411" s="282" t="str">
        <f>IF(OPER!AF405=0,"",OPER!AF405)</f>
        <v/>
      </c>
      <c r="B411" s="109" t="str">
        <f>IF(OPER!V405=0,"",OPER!V405)</f>
        <v/>
      </c>
      <c r="C411" s="71" t="str">
        <f>IF(OPER!U405 = 0,"", OPER!U405)</f>
        <v/>
      </c>
      <c r="D411" s="30" t="str">
        <f t="shared" si="25"/>
        <v/>
      </c>
      <c r="E411" s="262" t="str">
        <f>IF(OPER!X405 = 0,"",OPER!X405)</f>
        <v/>
      </c>
      <c r="F411" s="262" t="str">
        <f>IF(OPER!I405 = 0,"",OPER!I405)</f>
        <v/>
      </c>
      <c r="G411" s="263" t="str">
        <f>IF(OPER!C405=0,"",OPER!C405)</f>
        <v/>
      </c>
      <c r="H411" s="30" t="str">
        <f>IF(OPER!R405 = 0,"",OPER!R405)</f>
        <v/>
      </c>
      <c r="I411" s="30" t="str">
        <f>IF(OPER!F405=0,"", OPER!F405)</f>
        <v/>
      </c>
      <c r="J411" s="108" t="str">
        <f>IF(OPER!G405=0,"",OPER!G405)</f>
        <v/>
      </c>
      <c r="K411" s="250">
        <f>+OPER!R405</f>
        <v>0</v>
      </c>
      <c r="L411" s="262">
        <f t="shared" si="26"/>
        <v>0</v>
      </c>
      <c r="M411" s="250">
        <f t="shared" si="27"/>
        <v>0</v>
      </c>
      <c r="N411" s="205" t="str">
        <f>IF(OPER!A405=0,"",OPER!A405)</f>
        <v/>
      </c>
      <c r="O411" s="73" t="str">
        <f>IF(OPER!AJ2261=0,"",OPER!AJ2261)</f>
        <v/>
      </c>
      <c r="P411" s="264" t="str">
        <f>IF(OPER!AH405="EJECUTADO","SI",IF(OPER!AH405="NO EJECUTADO","NO",""))</f>
        <v/>
      </c>
      <c r="Q411" s="264" t="str">
        <f>IF(OPER!AN405="EJECUTADO","SI",IF(OPER!AN405="NO EJECUTADO","NO",""))</f>
        <v/>
      </c>
      <c r="R411" s="221" t="str">
        <f>IFERROR(VLOOKUP(OPER!Z405,OPER!$AU$490:$AV$577,2,0),"NO ASIGNADO")</f>
        <v>NO ASIGNADO</v>
      </c>
      <c r="S411" s="6">
        <f>+OPER!AG405</f>
        <v>0</v>
      </c>
      <c r="T411" s="268" t="str">
        <f>IF($E411=$E410,IF(U410=".",IF(MAX($Q411:Q411,0)=OPER!$AA506,".",IF(OPER!$AB506&lt;=HOUR(U$7),MAX($Q411:Q411,0)+1,".")),","),IF(MAX($Q411:Q411,0)=OPER!$AA506,".",IF(OPER!$AB506&lt;=HOUR(U$7),MAX($Q411:Q411,0)+1,".")))</f>
        <v>,</v>
      </c>
      <c r="U411" s="269" t="str">
        <f>IF($E411=$E410,IF(V410=".",IF(MAX($Q411:T411,0)=OPER!$AA506,".",IF(OPER!$AB506&lt;=HOUR(V$7),MAX($Q411:T411,0)+1,".")),","),IF(MAX($Q411:T411,0)=OPER!$AA506,".",IF(OPER!$AB506&lt;=HOUR(V$7),MAX($Q411:T411,0)+1,".")))</f>
        <v>,</v>
      </c>
      <c r="V411" s="269" t="str">
        <f>IF($E411=$E410,IF(W410=".",IF(MAX($Q411:U411,0)=OPER!$AA506,".",IF(OPER!$AB506&lt;=HOUR(W$7),MAX($Q411:U411,0)+1,".")),","),IF(MAX($Q411:U411,0)=OPER!$AA506,".",IF(OPER!$AB506&lt;=HOUR(W$7),MAX($Q411:U411,0)+1,".")))</f>
        <v>,</v>
      </c>
      <c r="W411" s="269" t="str">
        <f>IF($E411=$E410,IF(X410=".",IF(MAX($Q411:V411,0)=OPER!$AA506,".",IF(OPER!$AB506&lt;=HOUR(X$7),MAX($Q411:V411,0)+1,".")),","),IF(MAX($Q411:V411,0)=OPER!$AA506,".",IF(OPER!$AB506&lt;=HOUR(X$7),MAX($Q411:V411,0)+1,".")))</f>
        <v>,</v>
      </c>
      <c r="X411" s="270" t="str">
        <f>IF($E411=$E410,IF(Y410=".",IF(MAX($Q411:W411,0)=OPER!$AA506,".",IF(OPER!$AB506&lt;=HOUR(Y$7),MAX($Q411:W411,0)+1,".")),","),IF(MAX($Q411:W411,0)=OPER!$AA506,".",IF(OPER!$AB506&lt;=HOUR(Y$7),MAX($Q411:W411,0)+1,".")))</f>
        <v>,</v>
      </c>
      <c r="Y411" s="271" t="str">
        <f>IF($E411=$E410,IF(Z410=".",IF(MAX($Q411:X411,0)=OPER!$AA506,".",IF(OPER!$AB506&lt;=HOUR(Z$7),MAX($Q411:X411,0)+1,".")),","),IF(MAX($Q411:X411,0)=OPER!$AA506,".",IF(OPER!$AB506&lt;=HOUR(Z$7),MAX($Q411:X411,0)+1,".")))</f>
        <v>,</v>
      </c>
      <c r="Z411" s="269" t="str">
        <f>IF($E411=$E410,IF(AA410=".",IF(MAX($Q411:Y411,0)=OPER!$AA506,".",IF(OPER!$AB506&lt;=HOUR(AA$7),MAX($Q411:Y411,0)+1,".")),","),IF(MAX($Q411:Y411,0)=OPER!$AA506,".",IF(OPER!$AB506&lt;=HOUR(AA$7),MAX($Q411:Y411,0)+1,".")))</f>
        <v>,</v>
      </c>
      <c r="AA411" s="269" t="str">
        <f>IF($E411=$E410,IF(AB410=".",IF(MAX($Q411:Z411,0)=OPER!$AA506,".",IF(OPER!$AB506&lt;=HOUR(AB$7),MAX($Q411:Z411,0)+1,".")),","),IF(MAX($Q411:Z411,0)=OPER!$AA506,".",IF(OPER!$AB506&lt;=HOUR(AB$7),MAX($Q411:Z411,0)+1,".")))</f>
        <v>,</v>
      </c>
      <c r="AB411" s="270" t="str">
        <f>IF($E411=$E410,IF(AC410=".",IF(MAX($Q411:AA411,0)=OPER!$AA506,".",IF(OPER!$AB506&lt;=HOUR(AC$7),MAX($Q411:AA411,0)+1,".")),","),IF(MAX($Q411:AA411,0)=OPER!$AA506,".",IF(OPER!$AB506&lt;=HOUR(AC$7),MAX($Q411:AA411,0)+1,".")))</f>
        <v>,</v>
      </c>
      <c r="AC411" s="271" t="str">
        <f>IF($E411=$E410,IF(AD410=".",IF(MAX($Q411:AB411,0)=OPER!$AA506,".",IF(OPER!$AB506&lt;=HOUR(AD$7),MAX($Q411:AB411,0)+1,".")),","),IF(MAX($Q411:AB411,0)=OPER!$AA506,".",IF(OPER!$AB506&lt;=HOUR(AD$7),MAX($Q411:AB411,0)+1,".")))</f>
        <v>,</v>
      </c>
      <c r="AD411" s="269" t="str">
        <f>IF($E411=$E410,IF(AE410=".",IF(MAX($Q411:AC411,0)=OPER!$AA506,".",IF(OPER!$AB506&lt;=HOUR(AE$7),MAX($Q411:AC411,0)+1,".")),","),IF(MAX($Q411:AC411,0)=OPER!$AA506,".",IF(OPER!$AB506&lt;=HOUR(AE$7),MAX($Q411:AC411,0)+1,".")))</f>
        <v>,</v>
      </c>
      <c r="AE411" s="269" t="str">
        <f>IF($E411=$E410,IF(AF410=".",IF(MAX($Q411:AD411,0)=OPER!$AA506,".",IF(OPER!$AB506&lt;=HOUR(AF$7),MAX($Q411:AD411,0)+1,".")),","),IF(MAX($Q411:AD411,0)=OPER!$AA506,".",IF(OPER!$AB506&lt;=HOUR(AF$7),MAX($Q411:AD411,0)+1,".")))</f>
        <v>,</v>
      </c>
      <c r="AF411" s="270" t="str">
        <f>IF($E411=$E410,IF(AG410=".",IF(MAX($Q411:AE411,0)=OPER!$AA506,".",IF(OPER!$AB506&lt;=HOUR(AG$7),MAX($Q411:AE411,0)+1,".")),","),IF(MAX($Q411:AE411,0)=OPER!$AA506,".",IF(OPER!$AB506&lt;=HOUR(AG$7),MAX($Q411:AE411,0)+1,".")))</f>
        <v>,</v>
      </c>
      <c r="AG411" s="271" t="str">
        <f>IF($E411=$E410,IF(AH410=".",IF(MAX($Q411:AF411,0)=OPER!$AA506,".",IF(OPER!$AB506&lt;=HOUR(AH$7),MAX($Q411:AF411,0)+1,".")),","),IF(MAX($Q411:AF411,0)=OPER!$AA506,".",IF(OPER!$AB506&lt;=HOUR(AH$7),MAX($Q411:AF411,0)+1,".")))</f>
        <v>,</v>
      </c>
      <c r="AH411" s="269" t="str">
        <f>IF($E411=$E410,IF(AI410=".",IF(MAX($Q411:AG411,0)=OPER!$AA506,".",IF(OPER!$AB506&lt;=HOUR(AI$7),MAX($Q411:AG411,0)+1,".")),","),IF(MAX($Q411:AG411,0)=OPER!$AA506,".",IF(OPER!$AB506&lt;=HOUR(AI$7),MAX($Q411:AG411,0)+1,".")))</f>
        <v>,</v>
      </c>
      <c r="AI411" s="269" t="str">
        <f>IF($E411=$E410,IF(AJ410=".",IF(MAX($Q411:AH411,0)=OPER!$AA506,".",IF(OPER!$AB506&lt;=HOUR(AJ$7),MAX($Q411:AH411,0)+1,".")),","),IF(MAX($Q411:AH411,0)=OPER!$AA506,".",IF(OPER!$AB506&lt;=HOUR(AJ$7),MAX($Q411:AH411,0)+1,".")))</f>
        <v>,</v>
      </c>
      <c r="AJ411" s="270" t="str">
        <f>IF($E411=$E410,IF(AK410=".",IF(MAX($Q411:AI411,0)=OPER!$AA506,".",IF(OPER!$AB506&lt;=HOUR(AK$7),MAX($Q411:AI411,0)+1,".")),","),IF(MAX($Q411:AI411,0)=OPER!$AA506,".",IF(OPER!$AB506&lt;=HOUR(AK$7),MAX($Q411:AI411,0)+1,".")))</f>
        <v>,</v>
      </c>
      <c r="AK411" s="271" t="str">
        <f>IF($E411=$E410,IF(AL410=".",IF(MAX($Q411:AJ411,0)=OPER!$AA506,".",IF(OPER!$AB506&lt;=HOUR(AL$7),MAX($Q411:AJ411,0)+1,".")),","),IF(MAX($Q411:AJ411,0)=OPER!$AA506,".",IF(OPER!$AB506&lt;=HOUR(AL$7),MAX($Q411:AJ411,0)+1,".")))</f>
        <v>,</v>
      </c>
      <c r="AL411" s="269" t="str">
        <f>IF($E411=$E410,IF(AM410=".",IF(MAX($Q411:AK411,0)=OPER!$AA506,".",IF(OPER!$AB506&lt;=HOUR(AM$7),MAX($Q411:AK411,0)+1,".")),","),IF(MAX($Q411:AK411,0)=OPER!$AA506,".",IF(OPER!$AB506&lt;=HOUR(AM$7),MAX($Q411:AK411,0)+1,".")))</f>
        <v>,</v>
      </c>
      <c r="AM411" s="269" t="str">
        <f>IF($E411=$E410,IF(AN410=".",IF(MAX($Q411:AL411,0)=OPER!$AA506,".",IF(OPER!$AB506&lt;=HOUR(AN$7),MAX($Q411:AL411,0)+1,".")),","),IF(MAX($Q411:AL411,0)=OPER!$AA506,".",IF(OPER!$AB506&lt;=HOUR(AN$7),MAX($Q411:AL411,0)+1,".")))</f>
        <v>,</v>
      </c>
      <c r="AN411" s="270" t="str">
        <f>IF($E411=$E410,IF(AO410=".",IF(MAX($Q411:AM411,0)=OPER!$AA506,".",IF(OPER!$AB506&lt;=HOUR(AO$7),MAX($Q411:AM411,0)+1,".")),","),IF(MAX($Q411:AM411,0)=OPER!$AA506,".",IF(OPER!$AB506&lt;=HOUR(AO$7),MAX($Q411:AM411,0)+1,".")))</f>
        <v>,</v>
      </c>
      <c r="AO411" s="271" t="str">
        <f>IF($E411=$E410,IF(AP410=".",IF(MAX($Q411:AN411,0)=OPER!$AA506,".",IF(OPER!$AB506&lt;=HOUR(AP$7),MAX($Q411:AN411,0)+1,".")),","),IF(MAX($Q411:AN411,0)=OPER!$AA506,".",IF(OPER!$AB506&lt;=HOUR(AP$7),MAX($Q411:AN411,0)+1,".")))</f>
        <v>,</v>
      </c>
      <c r="AP411" s="269" t="str">
        <f>IF($E411=$E410,IF(AQ410=".",IF(MAX($Q411:AO411,0)=OPER!$AA506,".",IF(OPER!$AB506&lt;=HOUR(AQ$7),MAX($Q411:AO411,0)+1,".")),","),IF(MAX($Q411:AO411,0)=OPER!$AA506,".",IF(OPER!$AB506&lt;=HOUR(AQ$7),MAX($Q411:AO411,0)+1,".")))</f>
        <v>,</v>
      </c>
      <c r="AQ411" s="269" t="str">
        <f>IF($E411=$E410,IF(AR410=".",IF(MAX($Q411:AP411,0)=OPER!$AA506,".",IF(OPER!$AB506&lt;=HOUR(AR$7),MAX($Q411:AP411,0)+1,".")),","),IF(MAX($Q411:AP411,0)=OPER!$AA506,".",IF(OPER!$AB506&lt;=HOUR(AR$7),MAX($Q411:AP411,0)+1,".")))</f>
        <v>,</v>
      </c>
      <c r="AR411" s="270" t="str">
        <f>IF($E411=$E410,IF(AS410=".",IF(MAX($Q411:AQ411,0)=OPER!$AA506,".",IF(OPER!$AB506&lt;=HOUR(AS$7),MAX($Q411:AQ411,0)+1,".")),","),IF(MAX($Q411:AQ411,0)=OPER!$AA506,".",IF(OPER!$AB506&lt;=HOUR(AS$7),MAX($Q411:AQ411,0)+1,".")))</f>
        <v>,</v>
      </c>
      <c r="AS411" s="271" t="str">
        <f>IF($E411=$E410,IF(AT410=".",IF(MAX($Q411:AR411,0)=OPER!$AA506,".",IF(OPER!$AB506&lt;=HOUR(AT$7),MAX($Q411:AR411,0)+1,".")),","),IF(MAX($Q411:AR411,0)=OPER!$AA506,".",IF(OPER!$AB506&lt;=HOUR(AT$7),MAX($Q411:AR411,0)+1,".")))</f>
        <v>,</v>
      </c>
      <c r="AT411" s="269" t="str">
        <f>IF($E411=$E410,IF(AU410=".",IF(MAX($Q411:AS411,0)=OPER!$AA506,".",IF(OPER!$AB506&lt;=HOUR(AU$7),MAX($Q411:AS411,0)+1,".")),","),IF(MAX($Q411:AS411,0)=OPER!$AA506,".",IF(OPER!$AB506&lt;=HOUR(AU$7),MAX($Q411:AS411,0)+1,".")))</f>
        <v>,</v>
      </c>
      <c r="AU411" s="269" t="str">
        <f>IF($E411=$E410,IF(AV410=".",IF(MAX($Q411:AT411,0)=OPER!$AA506,".",IF(OPER!$AB506&lt;=HOUR(AV$7),MAX($Q411:AT411,0)+1,".")),","),IF(MAX($Q411:AT411,0)=OPER!$AA506,".",IF(OPER!$AB506&lt;=HOUR(AV$7),MAX($Q411:AT411,0)+1,".")))</f>
        <v>,</v>
      </c>
      <c r="AV411" s="270" t="str">
        <f>IF($E411=$E410,IF(AW410=".",IF(MAX($Q411:AU411,0)=OPER!$AA506,".",IF(OPER!$AB506&lt;=HOUR(AW$7),MAX($Q411:AU411,0)+1,".")),","),IF(MAX($Q411:AU411,0)=OPER!$AA506,".",IF(OPER!$AB506&lt;=HOUR(AW$7),MAX($Q411:AU411,0)+1,".")))</f>
        <v>,</v>
      </c>
      <c r="AW411" s="271" t="str">
        <f>IF($E411=$E410,IF(AX410=".",IF(MAX($Q411:AV411,0)=OPER!$AA506,".",IF(OPER!$AB506&lt;=HOUR(AX$7),MAX($Q411:AV411,0)+1,".")),","),IF(MAX($Q411:AV411,0)=OPER!$AA506,".",IF(OPER!$AB506&lt;=HOUR(AX$7),MAX($Q411:AV411,0)+1,".")))</f>
        <v>,</v>
      </c>
      <c r="AX411" s="269" t="str">
        <f>IF($E411=$E410,IF(AY410=".",IF(MAX($Q411:AW411,0)=OPER!$AA506,".",IF(OPER!$AB506&lt;=HOUR(AY$7),MAX($Q411:AW411,0)+1,".")),","),IF(MAX($Q411:AW411,0)=OPER!$AA506,".",IF(OPER!$AB506&lt;=HOUR(AY$7),MAX($Q411:AW411,0)+1,".")))</f>
        <v>,</v>
      </c>
      <c r="AY411" s="269" t="str">
        <f>IF($E411=$E410,IF(AZ410=".",IF(MAX($Q411:AX411,0)=OPER!$AA506,".",IF(OPER!$AB506&lt;=HOUR(AZ$7),MAX($Q411:AX411,0)+1,".")),","),IF(MAX($Q411:AX411,0)=OPER!$AA506,".",IF(OPER!$AB506&lt;=HOUR(AZ$7),MAX($Q411:AX411,0)+1,".")))</f>
        <v>,</v>
      </c>
      <c r="AZ411" s="270" t="str">
        <f>IF($E411=$E410,IF(BA410=".",IF(MAX($Q411:AY411,0)=OPER!$AA506,".",IF(OPER!$AB506&lt;=HOUR(BA$7),MAX($Q411:AY411,0)+1,".")),","),IF(MAX($Q411:AY411,0)=OPER!$AA506,".",IF(OPER!$AB506&lt;=HOUR(BA$7),MAX($Q411:AY411,0)+1,".")))</f>
        <v>,</v>
      </c>
      <c r="BA411" s="30">
        <f>+OPER!AK405</f>
        <v>0</v>
      </c>
    </row>
    <row r="412" spans="1:53" ht="59.8" x14ac:dyDescent="0.2">
      <c r="A412" s="282" t="str">
        <f>IF(OPER!AF406=0,"",OPER!AF406)</f>
        <v/>
      </c>
      <c r="B412" s="109" t="str">
        <f>IF(OPER!V406=0,"",OPER!V406)</f>
        <v/>
      </c>
      <c r="C412" s="71" t="str">
        <f>IF(OPER!U406 = 0,"", OPER!U406)</f>
        <v/>
      </c>
      <c r="D412" s="30" t="str">
        <f t="shared" si="25"/>
        <v/>
      </c>
      <c r="E412" s="262" t="str">
        <f>IF(OPER!X406 = 0,"",OPER!X406)</f>
        <v/>
      </c>
      <c r="F412" s="262" t="str">
        <f>IF(OPER!I406 = 0,"",OPER!I406)</f>
        <v/>
      </c>
      <c r="G412" s="263" t="str">
        <f>IF(OPER!C406=0,"",OPER!C406)</f>
        <v/>
      </c>
      <c r="H412" s="30" t="str">
        <f>IF(OPER!R406 = 0,"",OPER!R406)</f>
        <v/>
      </c>
      <c r="I412" s="30" t="str">
        <f>IF(OPER!F406=0,"", OPER!F406)</f>
        <v/>
      </c>
      <c r="J412" s="108" t="str">
        <f>IF(OPER!G406=0,"",OPER!G406)</f>
        <v/>
      </c>
      <c r="K412" s="250">
        <f>+OPER!R406</f>
        <v>0</v>
      </c>
      <c r="L412" s="262">
        <f t="shared" si="26"/>
        <v>0</v>
      </c>
      <c r="M412" s="250">
        <f t="shared" si="27"/>
        <v>0</v>
      </c>
      <c r="N412" s="205" t="str">
        <f>IF(OPER!A406=0,"",OPER!A406)</f>
        <v/>
      </c>
      <c r="O412" s="73" t="str">
        <f>IF(OPER!AJ2262=0,"",OPER!AJ2262)</f>
        <v/>
      </c>
      <c r="P412" s="264" t="str">
        <f>IF(OPER!AH406="EJECUTADO","SI",IF(OPER!AH406="NO EJECUTADO","NO",""))</f>
        <v/>
      </c>
      <c r="Q412" s="264" t="str">
        <f>IF(OPER!AN406="EJECUTADO","SI",IF(OPER!AN406="NO EJECUTADO","NO",""))</f>
        <v/>
      </c>
      <c r="R412" s="221" t="str">
        <f>IFERROR(VLOOKUP(OPER!Z406,OPER!$AU$490:$AV$577,2,0),"NO ASIGNADO")</f>
        <v>NO ASIGNADO</v>
      </c>
      <c r="S412" s="6">
        <f>+OPER!AG406</f>
        <v>0</v>
      </c>
      <c r="T412" s="268" t="str">
        <f>IF($E412=$E411,IF(U411=".",IF(MAX($Q412:Q412,0)=OPER!$AA507,".",IF(OPER!$AB507&lt;=HOUR(U$7),MAX($Q412:Q412,0)+1,".")),","),IF(MAX($Q412:Q412,0)=OPER!$AA507,".",IF(OPER!$AB507&lt;=HOUR(U$7),MAX($Q412:Q412,0)+1,".")))</f>
        <v>,</v>
      </c>
      <c r="U412" s="269" t="str">
        <f>IF($E412=$E411,IF(V411=".",IF(MAX($Q412:T412,0)=OPER!$AA507,".",IF(OPER!$AB507&lt;=HOUR(V$7),MAX($Q412:T412,0)+1,".")),","),IF(MAX($Q412:T412,0)=OPER!$AA507,".",IF(OPER!$AB507&lt;=HOUR(V$7),MAX($Q412:T412,0)+1,".")))</f>
        <v>,</v>
      </c>
      <c r="V412" s="269" t="str">
        <f>IF($E412=$E411,IF(W411=".",IF(MAX($Q412:U412,0)=OPER!$AA507,".",IF(OPER!$AB507&lt;=HOUR(W$7),MAX($Q412:U412,0)+1,".")),","),IF(MAX($Q412:U412,0)=OPER!$AA507,".",IF(OPER!$AB507&lt;=HOUR(W$7),MAX($Q412:U412,0)+1,".")))</f>
        <v>,</v>
      </c>
      <c r="W412" s="269" t="str">
        <f>IF($E412=$E411,IF(X411=".",IF(MAX($Q412:V412,0)=OPER!$AA507,".",IF(OPER!$AB507&lt;=HOUR(X$7),MAX($Q412:V412,0)+1,".")),","),IF(MAX($Q412:V412,0)=OPER!$AA507,".",IF(OPER!$AB507&lt;=HOUR(X$7),MAX($Q412:V412,0)+1,".")))</f>
        <v>,</v>
      </c>
      <c r="X412" s="270" t="str">
        <f>IF($E412=$E411,IF(Y411=".",IF(MAX($Q412:W412,0)=OPER!$AA507,".",IF(OPER!$AB507&lt;=HOUR(Y$7),MAX($Q412:W412,0)+1,".")),","),IF(MAX($Q412:W412,0)=OPER!$AA507,".",IF(OPER!$AB507&lt;=HOUR(Y$7),MAX($Q412:W412,0)+1,".")))</f>
        <v>,</v>
      </c>
      <c r="Y412" s="271" t="str">
        <f>IF($E412=$E411,IF(Z411=".",IF(MAX($Q412:X412,0)=OPER!$AA507,".",IF(OPER!$AB507&lt;=HOUR(Z$7),MAX($Q412:X412,0)+1,".")),","),IF(MAX($Q412:X412,0)=OPER!$AA507,".",IF(OPER!$AB507&lt;=HOUR(Z$7),MAX($Q412:X412,0)+1,".")))</f>
        <v>,</v>
      </c>
      <c r="Z412" s="269" t="str">
        <f>IF($E412=$E411,IF(AA411=".",IF(MAX($Q412:Y412,0)=OPER!$AA507,".",IF(OPER!$AB507&lt;=HOUR(AA$7),MAX($Q412:Y412,0)+1,".")),","),IF(MAX($Q412:Y412,0)=OPER!$AA507,".",IF(OPER!$AB507&lt;=HOUR(AA$7),MAX($Q412:Y412,0)+1,".")))</f>
        <v>,</v>
      </c>
      <c r="AA412" s="269" t="str">
        <f>IF($E412=$E411,IF(AB411=".",IF(MAX($Q412:Z412,0)=OPER!$AA507,".",IF(OPER!$AB507&lt;=HOUR(AB$7),MAX($Q412:Z412,0)+1,".")),","),IF(MAX($Q412:Z412,0)=OPER!$AA507,".",IF(OPER!$AB507&lt;=HOUR(AB$7),MAX($Q412:Z412,0)+1,".")))</f>
        <v>,</v>
      </c>
      <c r="AB412" s="270" t="str">
        <f>IF($E412=$E411,IF(AC411=".",IF(MAX($Q412:AA412,0)=OPER!$AA507,".",IF(OPER!$AB507&lt;=HOUR(AC$7),MAX($Q412:AA412,0)+1,".")),","),IF(MAX($Q412:AA412,0)=OPER!$AA507,".",IF(OPER!$AB507&lt;=HOUR(AC$7),MAX($Q412:AA412,0)+1,".")))</f>
        <v>,</v>
      </c>
      <c r="AC412" s="271" t="str">
        <f>IF($E412=$E411,IF(AD411=".",IF(MAX($Q412:AB412,0)=OPER!$AA507,".",IF(OPER!$AB507&lt;=HOUR(AD$7),MAX($Q412:AB412,0)+1,".")),","),IF(MAX($Q412:AB412,0)=OPER!$AA507,".",IF(OPER!$AB507&lt;=HOUR(AD$7),MAX($Q412:AB412,0)+1,".")))</f>
        <v>,</v>
      </c>
      <c r="AD412" s="269" t="str">
        <f>IF($E412=$E411,IF(AE411=".",IF(MAX($Q412:AC412,0)=OPER!$AA507,".",IF(OPER!$AB507&lt;=HOUR(AE$7),MAX($Q412:AC412,0)+1,".")),","),IF(MAX($Q412:AC412,0)=OPER!$AA507,".",IF(OPER!$AB507&lt;=HOUR(AE$7),MAX($Q412:AC412,0)+1,".")))</f>
        <v>,</v>
      </c>
      <c r="AE412" s="269" t="str">
        <f>IF($E412=$E411,IF(AF411=".",IF(MAX($Q412:AD412,0)=OPER!$AA507,".",IF(OPER!$AB507&lt;=HOUR(AF$7),MAX($Q412:AD412,0)+1,".")),","),IF(MAX($Q412:AD412,0)=OPER!$AA507,".",IF(OPER!$AB507&lt;=HOUR(AF$7),MAX($Q412:AD412,0)+1,".")))</f>
        <v>,</v>
      </c>
      <c r="AF412" s="270" t="str">
        <f>IF($E412=$E411,IF(AG411=".",IF(MAX($Q412:AE412,0)=OPER!$AA507,".",IF(OPER!$AB507&lt;=HOUR(AG$7),MAX($Q412:AE412,0)+1,".")),","),IF(MAX($Q412:AE412,0)=OPER!$AA507,".",IF(OPER!$AB507&lt;=HOUR(AG$7),MAX($Q412:AE412,0)+1,".")))</f>
        <v>,</v>
      </c>
      <c r="AG412" s="271" t="str">
        <f>IF($E412=$E411,IF(AH411=".",IF(MAX($Q412:AF412,0)=OPER!$AA507,".",IF(OPER!$AB507&lt;=HOUR(AH$7),MAX($Q412:AF412,0)+1,".")),","),IF(MAX($Q412:AF412,0)=OPER!$AA507,".",IF(OPER!$AB507&lt;=HOUR(AH$7),MAX($Q412:AF412,0)+1,".")))</f>
        <v>,</v>
      </c>
      <c r="AH412" s="269" t="str">
        <f>IF($E412=$E411,IF(AI411=".",IF(MAX($Q412:AG412,0)=OPER!$AA507,".",IF(OPER!$AB507&lt;=HOUR(AI$7),MAX($Q412:AG412,0)+1,".")),","),IF(MAX($Q412:AG412,0)=OPER!$AA507,".",IF(OPER!$AB507&lt;=HOUR(AI$7),MAX($Q412:AG412,0)+1,".")))</f>
        <v>,</v>
      </c>
      <c r="AI412" s="269" t="str">
        <f>IF($E412=$E411,IF(AJ411=".",IF(MAX($Q412:AH412,0)=OPER!$AA507,".",IF(OPER!$AB507&lt;=HOUR(AJ$7),MAX($Q412:AH412,0)+1,".")),","),IF(MAX($Q412:AH412,0)=OPER!$AA507,".",IF(OPER!$AB507&lt;=HOUR(AJ$7),MAX($Q412:AH412,0)+1,".")))</f>
        <v>,</v>
      </c>
      <c r="AJ412" s="270" t="str">
        <f>IF($E412=$E411,IF(AK411=".",IF(MAX($Q412:AI412,0)=OPER!$AA507,".",IF(OPER!$AB507&lt;=HOUR(AK$7),MAX($Q412:AI412,0)+1,".")),","),IF(MAX($Q412:AI412,0)=OPER!$AA507,".",IF(OPER!$AB507&lt;=HOUR(AK$7),MAX($Q412:AI412,0)+1,".")))</f>
        <v>,</v>
      </c>
      <c r="AK412" s="271" t="str">
        <f>IF($E412=$E411,IF(AL411=".",IF(MAX($Q412:AJ412,0)=OPER!$AA507,".",IF(OPER!$AB507&lt;=HOUR(AL$7),MAX($Q412:AJ412,0)+1,".")),","),IF(MAX($Q412:AJ412,0)=OPER!$AA507,".",IF(OPER!$AB507&lt;=HOUR(AL$7),MAX($Q412:AJ412,0)+1,".")))</f>
        <v>,</v>
      </c>
      <c r="AL412" s="269" t="str">
        <f>IF($E412=$E411,IF(AM411=".",IF(MAX($Q412:AK412,0)=OPER!$AA507,".",IF(OPER!$AB507&lt;=HOUR(AM$7),MAX($Q412:AK412,0)+1,".")),","),IF(MAX($Q412:AK412,0)=OPER!$AA507,".",IF(OPER!$AB507&lt;=HOUR(AM$7),MAX($Q412:AK412,0)+1,".")))</f>
        <v>,</v>
      </c>
      <c r="AM412" s="269" t="str">
        <f>IF($E412=$E411,IF(AN411=".",IF(MAX($Q412:AL412,0)=OPER!$AA507,".",IF(OPER!$AB507&lt;=HOUR(AN$7),MAX($Q412:AL412,0)+1,".")),","),IF(MAX($Q412:AL412,0)=OPER!$AA507,".",IF(OPER!$AB507&lt;=HOUR(AN$7),MAX($Q412:AL412,0)+1,".")))</f>
        <v>,</v>
      </c>
      <c r="AN412" s="270" t="str">
        <f>IF($E412=$E411,IF(AO411=".",IF(MAX($Q412:AM412,0)=OPER!$AA507,".",IF(OPER!$AB507&lt;=HOUR(AO$7),MAX($Q412:AM412,0)+1,".")),","),IF(MAX($Q412:AM412,0)=OPER!$AA507,".",IF(OPER!$AB507&lt;=HOUR(AO$7),MAX($Q412:AM412,0)+1,".")))</f>
        <v>,</v>
      </c>
      <c r="AO412" s="271" t="str">
        <f>IF($E412=$E411,IF(AP411=".",IF(MAX($Q412:AN412,0)=OPER!$AA507,".",IF(OPER!$AB507&lt;=HOUR(AP$7),MAX($Q412:AN412,0)+1,".")),","),IF(MAX($Q412:AN412,0)=OPER!$AA507,".",IF(OPER!$AB507&lt;=HOUR(AP$7),MAX($Q412:AN412,0)+1,".")))</f>
        <v>,</v>
      </c>
      <c r="AP412" s="269" t="str">
        <f>IF($E412=$E411,IF(AQ411=".",IF(MAX($Q412:AO412,0)=OPER!$AA507,".",IF(OPER!$AB507&lt;=HOUR(AQ$7),MAX($Q412:AO412,0)+1,".")),","),IF(MAX($Q412:AO412,0)=OPER!$AA507,".",IF(OPER!$AB507&lt;=HOUR(AQ$7),MAX($Q412:AO412,0)+1,".")))</f>
        <v>,</v>
      </c>
      <c r="AQ412" s="269" t="str">
        <f>IF($E412=$E411,IF(AR411=".",IF(MAX($Q412:AP412,0)=OPER!$AA507,".",IF(OPER!$AB507&lt;=HOUR(AR$7),MAX($Q412:AP412,0)+1,".")),","),IF(MAX($Q412:AP412,0)=OPER!$AA507,".",IF(OPER!$AB507&lt;=HOUR(AR$7),MAX($Q412:AP412,0)+1,".")))</f>
        <v>,</v>
      </c>
      <c r="AR412" s="270" t="str">
        <f>IF($E412=$E411,IF(AS411=".",IF(MAX($Q412:AQ412,0)=OPER!$AA507,".",IF(OPER!$AB507&lt;=HOUR(AS$7),MAX($Q412:AQ412,0)+1,".")),","),IF(MAX($Q412:AQ412,0)=OPER!$AA507,".",IF(OPER!$AB507&lt;=HOUR(AS$7),MAX($Q412:AQ412,0)+1,".")))</f>
        <v>,</v>
      </c>
      <c r="AS412" s="271" t="str">
        <f>IF($E412=$E411,IF(AT411=".",IF(MAX($Q412:AR412,0)=OPER!$AA507,".",IF(OPER!$AB507&lt;=HOUR(AT$7),MAX($Q412:AR412,0)+1,".")),","),IF(MAX($Q412:AR412,0)=OPER!$AA507,".",IF(OPER!$AB507&lt;=HOUR(AT$7),MAX($Q412:AR412,0)+1,".")))</f>
        <v>,</v>
      </c>
      <c r="AT412" s="269" t="str">
        <f>IF($E412=$E411,IF(AU411=".",IF(MAX($Q412:AS412,0)=OPER!$AA507,".",IF(OPER!$AB507&lt;=HOUR(AU$7),MAX($Q412:AS412,0)+1,".")),","),IF(MAX($Q412:AS412,0)=OPER!$AA507,".",IF(OPER!$AB507&lt;=HOUR(AU$7),MAX($Q412:AS412,0)+1,".")))</f>
        <v>,</v>
      </c>
      <c r="AU412" s="269" t="str">
        <f>IF($E412=$E411,IF(AV411=".",IF(MAX($Q412:AT412,0)=OPER!$AA507,".",IF(OPER!$AB507&lt;=HOUR(AV$7),MAX($Q412:AT412,0)+1,".")),","),IF(MAX($Q412:AT412,0)=OPER!$AA507,".",IF(OPER!$AB507&lt;=HOUR(AV$7),MAX($Q412:AT412,0)+1,".")))</f>
        <v>,</v>
      </c>
      <c r="AV412" s="270" t="str">
        <f>IF($E412=$E411,IF(AW411=".",IF(MAX($Q412:AU412,0)=OPER!$AA507,".",IF(OPER!$AB507&lt;=HOUR(AW$7),MAX($Q412:AU412,0)+1,".")),","),IF(MAX($Q412:AU412,0)=OPER!$AA507,".",IF(OPER!$AB507&lt;=HOUR(AW$7),MAX($Q412:AU412,0)+1,".")))</f>
        <v>,</v>
      </c>
      <c r="AW412" s="271" t="str">
        <f>IF($E412=$E411,IF(AX411=".",IF(MAX($Q412:AV412,0)=OPER!$AA507,".",IF(OPER!$AB507&lt;=HOUR(AX$7),MAX($Q412:AV412,0)+1,".")),","),IF(MAX($Q412:AV412,0)=OPER!$AA507,".",IF(OPER!$AB507&lt;=HOUR(AX$7),MAX($Q412:AV412,0)+1,".")))</f>
        <v>,</v>
      </c>
      <c r="AX412" s="269" t="str">
        <f>IF($E412=$E411,IF(AY411=".",IF(MAX($Q412:AW412,0)=OPER!$AA507,".",IF(OPER!$AB507&lt;=HOUR(AY$7),MAX($Q412:AW412,0)+1,".")),","),IF(MAX($Q412:AW412,0)=OPER!$AA507,".",IF(OPER!$AB507&lt;=HOUR(AY$7),MAX($Q412:AW412,0)+1,".")))</f>
        <v>,</v>
      </c>
      <c r="AY412" s="269" t="str">
        <f>IF($E412=$E411,IF(AZ411=".",IF(MAX($Q412:AX412,0)=OPER!$AA507,".",IF(OPER!$AB507&lt;=HOUR(AZ$7),MAX($Q412:AX412,0)+1,".")),","),IF(MAX($Q412:AX412,0)=OPER!$AA507,".",IF(OPER!$AB507&lt;=HOUR(AZ$7),MAX($Q412:AX412,0)+1,".")))</f>
        <v>,</v>
      </c>
      <c r="AZ412" s="270" t="str">
        <f>IF($E412=$E411,IF(BA411=".",IF(MAX($Q412:AY412,0)=OPER!$AA507,".",IF(OPER!$AB507&lt;=HOUR(BA$7),MAX($Q412:AY412,0)+1,".")),","),IF(MAX($Q412:AY412,0)=OPER!$AA507,".",IF(OPER!$AB507&lt;=HOUR(BA$7),MAX($Q412:AY412,0)+1,".")))</f>
        <v>,</v>
      </c>
      <c r="BA412" s="30">
        <f>+OPER!AK406</f>
        <v>0</v>
      </c>
    </row>
    <row r="413" spans="1:53" ht="59.8" x14ac:dyDescent="0.2">
      <c r="A413" s="282" t="str">
        <f>IF(OPER!AF407=0,"",OPER!AF407)</f>
        <v/>
      </c>
      <c r="B413" s="109" t="str">
        <f>IF(OPER!V407=0,"",OPER!V407)</f>
        <v/>
      </c>
      <c r="C413" s="71" t="str">
        <f>IF(OPER!U407 = 0,"", OPER!U407)</f>
        <v/>
      </c>
      <c r="D413" s="30" t="str">
        <f t="shared" si="25"/>
        <v/>
      </c>
      <c r="E413" s="262" t="str">
        <f>IF(OPER!X407 = 0,"",OPER!X407)</f>
        <v/>
      </c>
      <c r="F413" s="262" t="str">
        <f>IF(OPER!I407 = 0,"",OPER!I407)</f>
        <v/>
      </c>
      <c r="G413" s="263" t="str">
        <f>IF(OPER!C407=0,"",OPER!C407)</f>
        <v/>
      </c>
      <c r="H413" s="30" t="str">
        <f>IF(OPER!R407 = 0,"",OPER!R407)</f>
        <v/>
      </c>
      <c r="I413" s="30" t="str">
        <f>IF(OPER!F407=0,"", OPER!F407)</f>
        <v/>
      </c>
      <c r="J413" s="108" t="str">
        <f>IF(OPER!G407=0,"",OPER!G407)</f>
        <v/>
      </c>
      <c r="K413" s="250">
        <f>+OPER!R407</f>
        <v>0</v>
      </c>
      <c r="L413" s="262">
        <f t="shared" si="26"/>
        <v>0</v>
      </c>
      <c r="M413" s="250">
        <f t="shared" si="27"/>
        <v>0</v>
      </c>
      <c r="N413" s="205" t="str">
        <f>IF(OPER!A407=0,"",OPER!A407)</f>
        <v/>
      </c>
      <c r="O413" s="73" t="str">
        <f>IF(OPER!AJ2263=0,"",OPER!AJ2263)</f>
        <v/>
      </c>
      <c r="P413" s="264" t="str">
        <f>IF(OPER!AH407="EJECUTADO","SI",IF(OPER!AH407="NO EJECUTADO","NO",""))</f>
        <v/>
      </c>
      <c r="Q413" s="264" t="str">
        <f>IF(OPER!AN407="EJECUTADO","SI",IF(OPER!AN407="NO EJECUTADO","NO",""))</f>
        <v/>
      </c>
      <c r="R413" s="221" t="str">
        <f>IFERROR(VLOOKUP(OPER!Z407,OPER!$AU$490:$AV$577,2,0),"NO ASIGNADO")</f>
        <v>NO ASIGNADO</v>
      </c>
      <c r="S413" s="6">
        <f>+OPER!AG407</f>
        <v>0</v>
      </c>
      <c r="T413" s="268" t="str">
        <f>IF($E413=$E412,IF(U412=".",IF(MAX($Q413:Q413,0)=OPER!$AA508,".",IF(OPER!$AB508&lt;=HOUR(U$7),MAX($Q413:Q413,0)+1,".")),","),IF(MAX($Q413:Q413,0)=OPER!$AA508,".",IF(OPER!$AB508&lt;=HOUR(U$7),MAX($Q413:Q413,0)+1,".")))</f>
        <v>,</v>
      </c>
      <c r="U413" s="269" t="str">
        <f>IF($E413=$E412,IF(V412=".",IF(MAX($Q413:T413,0)=OPER!$AA508,".",IF(OPER!$AB508&lt;=HOUR(V$7),MAX($Q413:T413,0)+1,".")),","),IF(MAX($Q413:T413,0)=OPER!$AA508,".",IF(OPER!$AB508&lt;=HOUR(V$7),MAX($Q413:T413,0)+1,".")))</f>
        <v>,</v>
      </c>
      <c r="V413" s="269" t="str">
        <f>IF($E413=$E412,IF(W412=".",IF(MAX($Q413:U413,0)=OPER!$AA508,".",IF(OPER!$AB508&lt;=HOUR(W$7),MAX($Q413:U413,0)+1,".")),","),IF(MAX($Q413:U413,0)=OPER!$AA508,".",IF(OPER!$AB508&lt;=HOUR(W$7),MAX($Q413:U413,0)+1,".")))</f>
        <v>,</v>
      </c>
      <c r="W413" s="269" t="str">
        <f>IF($E413=$E412,IF(X412=".",IF(MAX($Q413:V413,0)=OPER!$AA508,".",IF(OPER!$AB508&lt;=HOUR(X$7),MAX($Q413:V413,0)+1,".")),","),IF(MAX($Q413:V413,0)=OPER!$AA508,".",IF(OPER!$AB508&lt;=HOUR(X$7),MAX($Q413:V413,0)+1,".")))</f>
        <v>,</v>
      </c>
      <c r="X413" s="270" t="str">
        <f>IF($E413=$E412,IF(Y412=".",IF(MAX($Q413:W413,0)=OPER!$AA508,".",IF(OPER!$AB508&lt;=HOUR(Y$7),MAX($Q413:W413,0)+1,".")),","),IF(MAX($Q413:W413,0)=OPER!$AA508,".",IF(OPER!$AB508&lt;=HOUR(Y$7),MAX($Q413:W413,0)+1,".")))</f>
        <v>,</v>
      </c>
      <c r="Y413" s="271" t="str">
        <f>IF($E413=$E412,IF(Z412=".",IF(MAX($Q413:X413,0)=OPER!$AA508,".",IF(OPER!$AB508&lt;=HOUR(Z$7),MAX($Q413:X413,0)+1,".")),","),IF(MAX($Q413:X413,0)=OPER!$AA508,".",IF(OPER!$AB508&lt;=HOUR(Z$7),MAX($Q413:X413,0)+1,".")))</f>
        <v>,</v>
      </c>
      <c r="Z413" s="269" t="str">
        <f>IF($E413=$E412,IF(AA412=".",IF(MAX($Q413:Y413,0)=OPER!$AA508,".",IF(OPER!$AB508&lt;=HOUR(AA$7),MAX($Q413:Y413,0)+1,".")),","),IF(MAX($Q413:Y413,0)=OPER!$AA508,".",IF(OPER!$AB508&lt;=HOUR(AA$7),MAX($Q413:Y413,0)+1,".")))</f>
        <v>,</v>
      </c>
      <c r="AA413" s="269" t="str">
        <f>IF($E413=$E412,IF(AB412=".",IF(MAX($Q413:Z413,0)=OPER!$AA508,".",IF(OPER!$AB508&lt;=HOUR(AB$7),MAX($Q413:Z413,0)+1,".")),","),IF(MAX($Q413:Z413,0)=OPER!$AA508,".",IF(OPER!$AB508&lt;=HOUR(AB$7),MAX($Q413:Z413,0)+1,".")))</f>
        <v>,</v>
      </c>
      <c r="AB413" s="270" t="str">
        <f>IF($E413=$E412,IF(AC412=".",IF(MAX($Q413:AA413,0)=OPER!$AA508,".",IF(OPER!$AB508&lt;=HOUR(AC$7),MAX($Q413:AA413,0)+1,".")),","),IF(MAX($Q413:AA413,0)=OPER!$AA508,".",IF(OPER!$AB508&lt;=HOUR(AC$7),MAX($Q413:AA413,0)+1,".")))</f>
        <v>,</v>
      </c>
      <c r="AC413" s="271" t="str">
        <f>IF($E413=$E412,IF(AD412=".",IF(MAX($Q413:AB413,0)=OPER!$AA508,".",IF(OPER!$AB508&lt;=HOUR(AD$7),MAX($Q413:AB413,0)+1,".")),","),IF(MAX($Q413:AB413,0)=OPER!$AA508,".",IF(OPER!$AB508&lt;=HOUR(AD$7),MAX($Q413:AB413,0)+1,".")))</f>
        <v>,</v>
      </c>
      <c r="AD413" s="269" t="str">
        <f>IF($E413=$E412,IF(AE412=".",IF(MAX($Q413:AC413,0)=OPER!$AA508,".",IF(OPER!$AB508&lt;=HOUR(AE$7),MAX($Q413:AC413,0)+1,".")),","),IF(MAX($Q413:AC413,0)=OPER!$AA508,".",IF(OPER!$AB508&lt;=HOUR(AE$7),MAX($Q413:AC413,0)+1,".")))</f>
        <v>,</v>
      </c>
      <c r="AE413" s="269" t="str">
        <f>IF($E413=$E412,IF(AF412=".",IF(MAX($Q413:AD413,0)=OPER!$AA508,".",IF(OPER!$AB508&lt;=HOUR(AF$7),MAX($Q413:AD413,0)+1,".")),","),IF(MAX($Q413:AD413,0)=OPER!$AA508,".",IF(OPER!$AB508&lt;=HOUR(AF$7),MAX($Q413:AD413,0)+1,".")))</f>
        <v>,</v>
      </c>
      <c r="AF413" s="270" t="str">
        <f>IF($E413=$E412,IF(AG412=".",IF(MAX($Q413:AE413,0)=OPER!$AA508,".",IF(OPER!$AB508&lt;=HOUR(AG$7),MAX($Q413:AE413,0)+1,".")),","),IF(MAX($Q413:AE413,0)=OPER!$AA508,".",IF(OPER!$AB508&lt;=HOUR(AG$7),MAX($Q413:AE413,0)+1,".")))</f>
        <v>,</v>
      </c>
      <c r="AG413" s="271" t="str">
        <f>IF($E413=$E412,IF(AH412=".",IF(MAX($Q413:AF413,0)=OPER!$AA508,".",IF(OPER!$AB508&lt;=HOUR(AH$7),MAX($Q413:AF413,0)+1,".")),","),IF(MAX($Q413:AF413,0)=OPER!$AA508,".",IF(OPER!$AB508&lt;=HOUR(AH$7),MAX($Q413:AF413,0)+1,".")))</f>
        <v>,</v>
      </c>
      <c r="AH413" s="269" t="str">
        <f>IF($E413=$E412,IF(AI412=".",IF(MAX($Q413:AG413,0)=OPER!$AA508,".",IF(OPER!$AB508&lt;=HOUR(AI$7),MAX($Q413:AG413,0)+1,".")),","),IF(MAX($Q413:AG413,0)=OPER!$AA508,".",IF(OPER!$AB508&lt;=HOUR(AI$7),MAX($Q413:AG413,0)+1,".")))</f>
        <v>,</v>
      </c>
      <c r="AI413" s="269" t="str">
        <f>IF($E413=$E412,IF(AJ412=".",IF(MAX($Q413:AH413,0)=OPER!$AA508,".",IF(OPER!$AB508&lt;=HOUR(AJ$7),MAX($Q413:AH413,0)+1,".")),","),IF(MAX($Q413:AH413,0)=OPER!$AA508,".",IF(OPER!$AB508&lt;=HOUR(AJ$7),MAX($Q413:AH413,0)+1,".")))</f>
        <v>,</v>
      </c>
      <c r="AJ413" s="270" t="str">
        <f>IF($E413=$E412,IF(AK412=".",IF(MAX($Q413:AI413,0)=OPER!$AA508,".",IF(OPER!$AB508&lt;=HOUR(AK$7),MAX($Q413:AI413,0)+1,".")),","),IF(MAX($Q413:AI413,0)=OPER!$AA508,".",IF(OPER!$AB508&lt;=HOUR(AK$7),MAX($Q413:AI413,0)+1,".")))</f>
        <v>,</v>
      </c>
      <c r="AK413" s="271" t="str">
        <f>IF($E413=$E412,IF(AL412=".",IF(MAX($Q413:AJ413,0)=OPER!$AA508,".",IF(OPER!$AB508&lt;=HOUR(AL$7),MAX($Q413:AJ413,0)+1,".")),","),IF(MAX($Q413:AJ413,0)=OPER!$AA508,".",IF(OPER!$AB508&lt;=HOUR(AL$7),MAX($Q413:AJ413,0)+1,".")))</f>
        <v>,</v>
      </c>
      <c r="AL413" s="269" t="str">
        <f>IF($E413=$E412,IF(AM412=".",IF(MAX($Q413:AK413,0)=OPER!$AA508,".",IF(OPER!$AB508&lt;=HOUR(AM$7),MAX($Q413:AK413,0)+1,".")),","),IF(MAX($Q413:AK413,0)=OPER!$AA508,".",IF(OPER!$AB508&lt;=HOUR(AM$7),MAX($Q413:AK413,0)+1,".")))</f>
        <v>,</v>
      </c>
      <c r="AM413" s="269" t="str">
        <f>IF($E413=$E412,IF(AN412=".",IF(MAX($Q413:AL413,0)=OPER!$AA508,".",IF(OPER!$AB508&lt;=HOUR(AN$7),MAX($Q413:AL413,0)+1,".")),","),IF(MAX($Q413:AL413,0)=OPER!$AA508,".",IF(OPER!$AB508&lt;=HOUR(AN$7),MAX($Q413:AL413,0)+1,".")))</f>
        <v>,</v>
      </c>
      <c r="AN413" s="270" t="str">
        <f>IF($E413=$E412,IF(AO412=".",IF(MAX($Q413:AM413,0)=OPER!$AA508,".",IF(OPER!$AB508&lt;=HOUR(AO$7),MAX($Q413:AM413,0)+1,".")),","),IF(MAX($Q413:AM413,0)=OPER!$AA508,".",IF(OPER!$AB508&lt;=HOUR(AO$7),MAX($Q413:AM413,0)+1,".")))</f>
        <v>,</v>
      </c>
      <c r="AO413" s="271" t="str">
        <f>IF($E413=$E412,IF(AP412=".",IF(MAX($Q413:AN413,0)=OPER!$AA508,".",IF(OPER!$AB508&lt;=HOUR(AP$7),MAX($Q413:AN413,0)+1,".")),","),IF(MAX($Q413:AN413,0)=OPER!$AA508,".",IF(OPER!$AB508&lt;=HOUR(AP$7),MAX($Q413:AN413,0)+1,".")))</f>
        <v>,</v>
      </c>
      <c r="AP413" s="269" t="str">
        <f>IF($E413=$E412,IF(AQ412=".",IF(MAX($Q413:AO413,0)=OPER!$AA508,".",IF(OPER!$AB508&lt;=HOUR(AQ$7),MAX($Q413:AO413,0)+1,".")),","),IF(MAX($Q413:AO413,0)=OPER!$AA508,".",IF(OPER!$AB508&lt;=HOUR(AQ$7),MAX($Q413:AO413,0)+1,".")))</f>
        <v>,</v>
      </c>
      <c r="AQ413" s="269" t="str">
        <f>IF($E413=$E412,IF(AR412=".",IF(MAX($Q413:AP413,0)=OPER!$AA508,".",IF(OPER!$AB508&lt;=HOUR(AR$7),MAX($Q413:AP413,0)+1,".")),","),IF(MAX($Q413:AP413,0)=OPER!$AA508,".",IF(OPER!$AB508&lt;=HOUR(AR$7),MAX($Q413:AP413,0)+1,".")))</f>
        <v>,</v>
      </c>
      <c r="AR413" s="270" t="str">
        <f>IF($E413=$E412,IF(AS412=".",IF(MAX($Q413:AQ413,0)=OPER!$AA508,".",IF(OPER!$AB508&lt;=HOUR(AS$7),MAX($Q413:AQ413,0)+1,".")),","),IF(MAX($Q413:AQ413,0)=OPER!$AA508,".",IF(OPER!$AB508&lt;=HOUR(AS$7),MAX($Q413:AQ413,0)+1,".")))</f>
        <v>,</v>
      </c>
      <c r="AS413" s="271" t="str">
        <f>IF($E413=$E412,IF(AT412=".",IF(MAX($Q413:AR413,0)=OPER!$AA508,".",IF(OPER!$AB508&lt;=HOUR(AT$7),MAX($Q413:AR413,0)+1,".")),","),IF(MAX($Q413:AR413,0)=OPER!$AA508,".",IF(OPER!$AB508&lt;=HOUR(AT$7),MAX($Q413:AR413,0)+1,".")))</f>
        <v>,</v>
      </c>
      <c r="AT413" s="269" t="str">
        <f>IF($E413=$E412,IF(AU412=".",IF(MAX($Q413:AS413,0)=OPER!$AA508,".",IF(OPER!$AB508&lt;=HOUR(AU$7),MAX($Q413:AS413,0)+1,".")),","),IF(MAX($Q413:AS413,0)=OPER!$AA508,".",IF(OPER!$AB508&lt;=HOUR(AU$7),MAX($Q413:AS413,0)+1,".")))</f>
        <v>,</v>
      </c>
      <c r="AU413" s="269" t="str">
        <f>IF($E413=$E412,IF(AV412=".",IF(MAX($Q413:AT413,0)=OPER!$AA508,".",IF(OPER!$AB508&lt;=HOUR(AV$7),MAX($Q413:AT413,0)+1,".")),","),IF(MAX($Q413:AT413,0)=OPER!$AA508,".",IF(OPER!$AB508&lt;=HOUR(AV$7),MAX($Q413:AT413,0)+1,".")))</f>
        <v>,</v>
      </c>
      <c r="AV413" s="270" t="str">
        <f>IF($E413=$E412,IF(AW412=".",IF(MAX($Q413:AU413,0)=OPER!$AA508,".",IF(OPER!$AB508&lt;=HOUR(AW$7),MAX($Q413:AU413,0)+1,".")),","),IF(MAX($Q413:AU413,0)=OPER!$AA508,".",IF(OPER!$AB508&lt;=HOUR(AW$7),MAX($Q413:AU413,0)+1,".")))</f>
        <v>,</v>
      </c>
      <c r="AW413" s="271" t="str">
        <f>IF($E413=$E412,IF(AX412=".",IF(MAX($Q413:AV413,0)=OPER!$AA508,".",IF(OPER!$AB508&lt;=HOUR(AX$7),MAX($Q413:AV413,0)+1,".")),","),IF(MAX($Q413:AV413,0)=OPER!$AA508,".",IF(OPER!$AB508&lt;=HOUR(AX$7),MAX($Q413:AV413,0)+1,".")))</f>
        <v>,</v>
      </c>
      <c r="AX413" s="269" t="str">
        <f>IF($E413=$E412,IF(AY412=".",IF(MAX($Q413:AW413,0)=OPER!$AA508,".",IF(OPER!$AB508&lt;=HOUR(AY$7),MAX($Q413:AW413,0)+1,".")),","),IF(MAX($Q413:AW413,0)=OPER!$AA508,".",IF(OPER!$AB508&lt;=HOUR(AY$7),MAX($Q413:AW413,0)+1,".")))</f>
        <v>,</v>
      </c>
      <c r="AY413" s="269" t="str">
        <f>IF($E413=$E412,IF(AZ412=".",IF(MAX($Q413:AX413,0)=OPER!$AA508,".",IF(OPER!$AB508&lt;=HOUR(AZ$7),MAX($Q413:AX413,0)+1,".")),","),IF(MAX($Q413:AX413,0)=OPER!$AA508,".",IF(OPER!$AB508&lt;=HOUR(AZ$7),MAX($Q413:AX413,0)+1,".")))</f>
        <v>,</v>
      </c>
      <c r="AZ413" s="270" t="str">
        <f>IF($E413=$E412,IF(BA412=".",IF(MAX($Q413:AY413,0)=OPER!$AA508,".",IF(OPER!$AB508&lt;=HOUR(BA$7),MAX($Q413:AY413,0)+1,".")),","),IF(MAX($Q413:AY413,0)=OPER!$AA508,".",IF(OPER!$AB508&lt;=HOUR(BA$7),MAX($Q413:AY413,0)+1,".")))</f>
        <v>,</v>
      </c>
      <c r="BA413" s="30">
        <f>+OPER!AK407</f>
        <v>0</v>
      </c>
    </row>
    <row r="414" spans="1:53" ht="59.8" x14ac:dyDescent="0.2">
      <c r="A414" s="282" t="str">
        <f>IF(OPER!AF408=0,"",OPER!AF408)</f>
        <v/>
      </c>
      <c r="B414" s="109" t="str">
        <f>IF(OPER!V408=0,"",OPER!V408)</f>
        <v/>
      </c>
      <c r="C414" s="71" t="str">
        <f>IF(OPER!U408 = 0,"", OPER!U408)</f>
        <v/>
      </c>
      <c r="D414" s="30" t="str">
        <f t="shared" si="25"/>
        <v/>
      </c>
      <c r="E414" s="262" t="str">
        <f>IF(OPER!X408 = 0,"",OPER!X408)</f>
        <v/>
      </c>
      <c r="F414" s="262" t="str">
        <f>IF(OPER!I408 = 0,"",OPER!I408)</f>
        <v/>
      </c>
      <c r="G414" s="263" t="str">
        <f>IF(OPER!C408=0,"",OPER!C408)</f>
        <v/>
      </c>
      <c r="H414" s="30" t="str">
        <f>IF(OPER!R408 = 0,"",OPER!R408)</f>
        <v/>
      </c>
      <c r="I414" s="30" t="str">
        <f>IF(OPER!F408=0,"", OPER!F408)</f>
        <v/>
      </c>
      <c r="J414" s="108" t="str">
        <f>IF(OPER!G408=0,"",OPER!G408)</f>
        <v/>
      </c>
      <c r="K414" s="250">
        <f>+OPER!R408</f>
        <v>0</v>
      </c>
      <c r="L414" s="262">
        <f t="shared" si="26"/>
        <v>0</v>
      </c>
      <c r="M414" s="250">
        <f t="shared" si="27"/>
        <v>0</v>
      </c>
      <c r="N414" s="205" t="str">
        <f>IF(OPER!A408=0,"",OPER!A408)</f>
        <v/>
      </c>
      <c r="O414" s="73" t="str">
        <f>IF(OPER!AJ2264=0,"",OPER!AJ2264)</f>
        <v/>
      </c>
      <c r="P414" s="264" t="str">
        <f>IF(OPER!AH408="EJECUTADO","SI",IF(OPER!AH408="NO EJECUTADO","NO",""))</f>
        <v/>
      </c>
      <c r="Q414" s="264" t="str">
        <f>IF(OPER!AN408="EJECUTADO","SI",IF(OPER!AN408="NO EJECUTADO","NO",""))</f>
        <v/>
      </c>
      <c r="R414" s="221" t="str">
        <f>IFERROR(VLOOKUP(OPER!Z408,OPER!$AU$490:$AV$577,2,0),"NO ASIGNADO")</f>
        <v>NO ASIGNADO</v>
      </c>
      <c r="S414" s="6">
        <f>+OPER!AG408</f>
        <v>0</v>
      </c>
      <c r="T414" s="268" t="str">
        <f>IF($E414=$E413,IF(U413=".",IF(MAX($Q414:Q414,0)=OPER!$AA509,".",IF(OPER!$AB509&lt;=HOUR(U$7),MAX($Q414:Q414,0)+1,".")),","),IF(MAX($Q414:Q414,0)=OPER!$AA509,".",IF(OPER!$AB509&lt;=HOUR(U$7),MAX($Q414:Q414,0)+1,".")))</f>
        <v>,</v>
      </c>
      <c r="U414" s="269" t="str">
        <f>IF($E414=$E413,IF(V413=".",IF(MAX($Q414:T414,0)=OPER!$AA509,".",IF(OPER!$AB509&lt;=HOUR(V$7),MAX($Q414:T414,0)+1,".")),","),IF(MAX($Q414:T414,0)=OPER!$AA509,".",IF(OPER!$AB509&lt;=HOUR(V$7),MAX($Q414:T414,0)+1,".")))</f>
        <v>,</v>
      </c>
      <c r="V414" s="269" t="str">
        <f>IF($E414=$E413,IF(W413=".",IF(MAX($Q414:U414,0)=OPER!$AA509,".",IF(OPER!$AB509&lt;=HOUR(W$7),MAX($Q414:U414,0)+1,".")),","),IF(MAX($Q414:U414,0)=OPER!$AA509,".",IF(OPER!$AB509&lt;=HOUR(W$7),MAX($Q414:U414,0)+1,".")))</f>
        <v>,</v>
      </c>
      <c r="W414" s="269" t="str">
        <f>IF($E414=$E413,IF(X413=".",IF(MAX($Q414:V414,0)=OPER!$AA509,".",IF(OPER!$AB509&lt;=HOUR(X$7),MAX($Q414:V414,0)+1,".")),","),IF(MAX($Q414:V414,0)=OPER!$AA509,".",IF(OPER!$AB509&lt;=HOUR(X$7),MAX($Q414:V414,0)+1,".")))</f>
        <v>,</v>
      </c>
      <c r="X414" s="270" t="str">
        <f>IF($E414=$E413,IF(Y413=".",IF(MAX($Q414:W414,0)=OPER!$AA509,".",IF(OPER!$AB509&lt;=HOUR(Y$7),MAX($Q414:W414,0)+1,".")),","),IF(MAX($Q414:W414,0)=OPER!$AA509,".",IF(OPER!$AB509&lt;=HOUR(Y$7),MAX($Q414:W414,0)+1,".")))</f>
        <v>,</v>
      </c>
      <c r="Y414" s="271" t="str">
        <f>IF($E414=$E413,IF(Z413=".",IF(MAX($Q414:X414,0)=OPER!$AA509,".",IF(OPER!$AB509&lt;=HOUR(Z$7),MAX($Q414:X414,0)+1,".")),","),IF(MAX($Q414:X414,0)=OPER!$AA509,".",IF(OPER!$AB509&lt;=HOUR(Z$7),MAX($Q414:X414,0)+1,".")))</f>
        <v>,</v>
      </c>
      <c r="Z414" s="269" t="str">
        <f>IF($E414=$E413,IF(AA413=".",IF(MAX($Q414:Y414,0)=OPER!$AA509,".",IF(OPER!$AB509&lt;=HOUR(AA$7),MAX($Q414:Y414,0)+1,".")),","),IF(MAX($Q414:Y414,0)=OPER!$AA509,".",IF(OPER!$AB509&lt;=HOUR(AA$7),MAX($Q414:Y414,0)+1,".")))</f>
        <v>,</v>
      </c>
      <c r="AA414" s="269" t="str">
        <f>IF($E414=$E413,IF(AB413=".",IF(MAX($Q414:Z414,0)=OPER!$AA509,".",IF(OPER!$AB509&lt;=HOUR(AB$7),MAX($Q414:Z414,0)+1,".")),","),IF(MAX($Q414:Z414,0)=OPER!$AA509,".",IF(OPER!$AB509&lt;=HOUR(AB$7),MAX($Q414:Z414,0)+1,".")))</f>
        <v>,</v>
      </c>
      <c r="AB414" s="270" t="str">
        <f>IF($E414=$E413,IF(AC413=".",IF(MAX($Q414:AA414,0)=OPER!$AA509,".",IF(OPER!$AB509&lt;=HOUR(AC$7),MAX($Q414:AA414,0)+1,".")),","),IF(MAX($Q414:AA414,0)=OPER!$AA509,".",IF(OPER!$AB509&lt;=HOUR(AC$7),MAX($Q414:AA414,0)+1,".")))</f>
        <v>,</v>
      </c>
      <c r="AC414" s="271" t="str">
        <f>IF($E414=$E413,IF(AD413=".",IF(MAX($Q414:AB414,0)=OPER!$AA509,".",IF(OPER!$AB509&lt;=HOUR(AD$7),MAX($Q414:AB414,0)+1,".")),","),IF(MAX($Q414:AB414,0)=OPER!$AA509,".",IF(OPER!$AB509&lt;=HOUR(AD$7),MAX($Q414:AB414,0)+1,".")))</f>
        <v>,</v>
      </c>
      <c r="AD414" s="269" t="str">
        <f>IF($E414=$E413,IF(AE413=".",IF(MAX($Q414:AC414,0)=OPER!$AA509,".",IF(OPER!$AB509&lt;=HOUR(AE$7),MAX($Q414:AC414,0)+1,".")),","),IF(MAX($Q414:AC414,0)=OPER!$AA509,".",IF(OPER!$AB509&lt;=HOUR(AE$7),MAX($Q414:AC414,0)+1,".")))</f>
        <v>,</v>
      </c>
      <c r="AE414" s="269" t="str">
        <f>IF($E414=$E413,IF(AF413=".",IF(MAX($Q414:AD414,0)=OPER!$AA509,".",IF(OPER!$AB509&lt;=HOUR(AF$7),MAX($Q414:AD414,0)+1,".")),","),IF(MAX($Q414:AD414,0)=OPER!$AA509,".",IF(OPER!$AB509&lt;=HOUR(AF$7),MAX($Q414:AD414,0)+1,".")))</f>
        <v>,</v>
      </c>
      <c r="AF414" s="270" t="str">
        <f>IF($E414=$E413,IF(AG413=".",IF(MAX($Q414:AE414,0)=OPER!$AA509,".",IF(OPER!$AB509&lt;=HOUR(AG$7),MAX($Q414:AE414,0)+1,".")),","),IF(MAX($Q414:AE414,0)=OPER!$AA509,".",IF(OPER!$AB509&lt;=HOUR(AG$7),MAX($Q414:AE414,0)+1,".")))</f>
        <v>,</v>
      </c>
      <c r="AG414" s="271" t="str">
        <f>IF($E414=$E413,IF(AH413=".",IF(MAX($Q414:AF414,0)=OPER!$AA509,".",IF(OPER!$AB509&lt;=HOUR(AH$7),MAX($Q414:AF414,0)+1,".")),","),IF(MAX($Q414:AF414,0)=OPER!$AA509,".",IF(OPER!$AB509&lt;=HOUR(AH$7),MAX($Q414:AF414,0)+1,".")))</f>
        <v>,</v>
      </c>
      <c r="AH414" s="269" t="str">
        <f>IF($E414=$E413,IF(AI413=".",IF(MAX($Q414:AG414,0)=OPER!$AA509,".",IF(OPER!$AB509&lt;=HOUR(AI$7),MAX($Q414:AG414,0)+1,".")),","),IF(MAX($Q414:AG414,0)=OPER!$AA509,".",IF(OPER!$AB509&lt;=HOUR(AI$7),MAX($Q414:AG414,0)+1,".")))</f>
        <v>,</v>
      </c>
      <c r="AI414" s="269" t="str">
        <f>IF($E414=$E413,IF(AJ413=".",IF(MAX($Q414:AH414,0)=OPER!$AA509,".",IF(OPER!$AB509&lt;=HOUR(AJ$7),MAX($Q414:AH414,0)+1,".")),","),IF(MAX($Q414:AH414,0)=OPER!$AA509,".",IF(OPER!$AB509&lt;=HOUR(AJ$7),MAX($Q414:AH414,0)+1,".")))</f>
        <v>,</v>
      </c>
      <c r="AJ414" s="270" t="str">
        <f>IF($E414=$E413,IF(AK413=".",IF(MAX($Q414:AI414,0)=OPER!$AA509,".",IF(OPER!$AB509&lt;=HOUR(AK$7),MAX($Q414:AI414,0)+1,".")),","),IF(MAX($Q414:AI414,0)=OPER!$AA509,".",IF(OPER!$AB509&lt;=HOUR(AK$7),MAX($Q414:AI414,0)+1,".")))</f>
        <v>,</v>
      </c>
      <c r="AK414" s="271" t="str">
        <f>IF($E414=$E413,IF(AL413=".",IF(MAX($Q414:AJ414,0)=OPER!$AA509,".",IF(OPER!$AB509&lt;=HOUR(AL$7),MAX($Q414:AJ414,0)+1,".")),","),IF(MAX($Q414:AJ414,0)=OPER!$AA509,".",IF(OPER!$AB509&lt;=HOUR(AL$7),MAX($Q414:AJ414,0)+1,".")))</f>
        <v>,</v>
      </c>
      <c r="AL414" s="269" t="str">
        <f>IF($E414=$E413,IF(AM413=".",IF(MAX($Q414:AK414,0)=OPER!$AA509,".",IF(OPER!$AB509&lt;=HOUR(AM$7),MAX($Q414:AK414,0)+1,".")),","),IF(MAX($Q414:AK414,0)=OPER!$AA509,".",IF(OPER!$AB509&lt;=HOUR(AM$7),MAX($Q414:AK414,0)+1,".")))</f>
        <v>,</v>
      </c>
      <c r="AM414" s="269" t="str">
        <f>IF($E414=$E413,IF(AN413=".",IF(MAX($Q414:AL414,0)=OPER!$AA509,".",IF(OPER!$AB509&lt;=HOUR(AN$7),MAX($Q414:AL414,0)+1,".")),","),IF(MAX($Q414:AL414,0)=OPER!$AA509,".",IF(OPER!$AB509&lt;=HOUR(AN$7),MAX($Q414:AL414,0)+1,".")))</f>
        <v>,</v>
      </c>
      <c r="AN414" s="270" t="str">
        <f>IF($E414=$E413,IF(AO413=".",IF(MAX($Q414:AM414,0)=OPER!$AA509,".",IF(OPER!$AB509&lt;=HOUR(AO$7),MAX($Q414:AM414,0)+1,".")),","),IF(MAX($Q414:AM414,0)=OPER!$AA509,".",IF(OPER!$AB509&lt;=HOUR(AO$7),MAX($Q414:AM414,0)+1,".")))</f>
        <v>,</v>
      </c>
      <c r="AO414" s="271" t="str">
        <f>IF($E414=$E413,IF(AP413=".",IF(MAX($Q414:AN414,0)=OPER!$AA509,".",IF(OPER!$AB509&lt;=HOUR(AP$7),MAX($Q414:AN414,0)+1,".")),","),IF(MAX($Q414:AN414,0)=OPER!$AA509,".",IF(OPER!$AB509&lt;=HOUR(AP$7),MAX($Q414:AN414,0)+1,".")))</f>
        <v>,</v>
      </c>
      <c r="AP414" s="269" t="str">
        <f>IF($E414=$E413,IF(AQ413=".",IF(MAX($Q414:AO414,0)=OPER!$AA509,".",IF(OPER!$AB509&lt;=HOUR(AQ$7),MAX($Q414:AO414,0)+1,".")),","),IF(MAX($Q414:AO414,0)=OPER!$AA509,".",IF(OPER!$AB509&lt;=HOUR(AQ$7),MAX($Q414:AO414,0)+1,".")))</f>
        <v>,</v>
      </c>
      <c r="AQ414" s="269" t="str">
        <f>IF($E414=$E413,IF(AR413=".",IF(MAX($Q414:AP414,0)=OPER!$AA509,".",IF(OPER!$AB509&lt;=HOUR(AR$7),MAX($Q414:AP414,0)+1,".")),","),IF(MAX($Q414:AP414,0)=OPER!$AA509,".",IF(OPER!$AB509&lt;=HOUR(AR$7),MAX($Q414:AP414,0)+1,".")))</f>
        <v>,</v>
      </c>
      <c r="AR414" s="270" t="str">
        <f>IF($E414=$E413,IF(AS413=".",IF(MAX($Q414:AQ414,0)=OPER!$AA509,".",IF(OPER!$AB509&lt;=HOUR(AS$7),MAX($Q414:AQ414,0)+1,".")),","),IF(MAX($Q414:AQ414,0)=OPER!$AA509,".",IF(OPER!$AB509&lt;=HOUR(AS$7),MAX($Q414:AQ414,0)+1,".")))</f>
        <v>,</v>
      </c>
      <c r="AS414" s="271" t="str">
        <f>IF($E414=$E413,IF(AT413=".",IF(MAX($Q414:AR414,0)=OPER!$AA509,".",IF(OPER!$AB509&lt;=HOUR(AT$7),MAX($Q414:AR414,0)+1,".")),","),IF(MAX($Q414:AR414,0)=OPER!$AA509,".",IF(OPER!$AB509&lt;=HOUR(AT$7),MAX($Q414:AR414,0)+1,".")))</f>
        <v>,</v>
      </c>
      <c r="AT414" s="269" t="str">
        <f>IF($E414=$E413,IF(AU413=".",IF(MAX($Q414:AS414,0)=OPER!$AA509,".",IF(OPER!$AB509&lt;=HOUR(AU$7),MAX($Q414:AS414,0)+1,".")),","),IF(MAX($Q414:AS414,0)=OPER!$AA509,".",IF(OPER!$AB509&lt;=HOUR(AU$7),MAX($Q414:AS414,0)+1,".")))</f>
        <v>,</v>
      </c>
      <c r="AU414" s="269" t="str">
        <f>IF($E414=$E413,IF(AV413=".",IF(MAX($Q414:AT414,0)=OPER!$AA509,".",IF(OPER!$AB509&lt;=HOUR(AV$7),MAX($Q414:AT414,0)+1,".")),","),IF(MAX($Q414:AT414,0)=OPER!$AA509,".",IF(OPER!$AB509&lt;=HOUR(AV$7),MAX($Q414:AT414,0)+1,".")))</f>
        <v>,</v>
      </c>
      <c r="AV414" s="270" t="str">
        <f>IF($E414=$E413,IF(AW413=".",IF(MAX($Q414:AU414,0)=OPER!$AA509,".",IF(OPER!$AB509&lt;=HOUR(AW$7),MAX($Q414:AU414,0)+1,".")),","),IF(MAX($Q414:AU414,0)=OPER!$AA509,".",IF(OPER!$AB509&lt;=HOUR(AW$7),MAX($Q414:AU414,0)+1,".")))</f>
        <v>,</v>
      </c>
      <c r="AW414" s="271" t="str">
        <f>IF($E414=$E413,IF(AX413=".",IF(MAX($Q414:AV414,0)=OPER!$AA509,".",IF(OPER!$AB509&lt;=HOUR(AX$7),MAX($Q414:AV414,0)+1,".")),","),IF(MAX($Q414:AV414,0)=OPER!$AA509,".",IF(OPER!$AB509&lt;=HOUR(AX$7),MAX($Q414:AV414,0)+1,".")))</f>
        <v>,</v>
      </c>
      <c r="AX414" s="269" t="str">
        <f>IF($E414=$E413,IF(AY413=".",IF(MAX($Q414:AW414,0)=OPER!$AA509,".",IF(OPER!$AB509&lt;=HOUR(AY$7),MAX($Q414:AW414,0)+1,".")),","),IF(MAX($Q414:AW414,0)=OPER!$AA509,".",IF(OPER!$AB509&lt;=HOUR(AY$7),MAX($Q414:AW414,0)+1,".")))</f>
        <v>,</v>
      </c>
      <c r="AY414" s="269" t="str">
        <f>IF($E414=$E413,IF(AZ413=".",IF(MAX($Q414:AX414,0)=OPER!$AA509,".",IF(OPER!$AB509&lt;=HOUR(AZ$7),MAX($Q414:AX414,0)+1,".")),","),IF(MAX($Q414:AX414,0)=OPER!$AA509,".",IF(OPER!$AB509&lt;=HOUR(AZ$7),MAX($Q414:AX414,0)+1,".")))</f>
        <v>,</v>
      </c>
      <c r="AZ414" s="270" t="str">
        <f>IF($E414=$E413,IF(BA413=".",IF(MAX($Q414:AY414,0)=OPER!$AA509,".",IF(OPER!$AB509&lt;=HOUR(BA$7),MAX($Q414:AY414,0)+1,".")),","),IF(MAX($Q414:AY414,0)=OPER!$AA509,".",IF(OPER!$AB509&lt;=HOUR(BA$7),MAX($Q414:AY414,0)+1,".")))</f>
        <v>,</v>
      </c>
      <c r="BA414" s="30">
        <f>+OPER!AK408</f>
        <v>0</v>
      </c>
    </row>
    <row r="415" spans="1:53" ht="59.8" x14ac:dyDescent="0.2">
      <c r="A415" s="282" t="str">
        <f>IF(OPER!AF409=0,"",OPER!AF409)</f>
        <v/>
      </c>
      <c r="B415" s="109" t="str">
        <f>IF(OPER!V409=0,"",OPER!V409)</f>
        <v/>
      </c>
      <c r="C415" s="71" t="str">
        <f>IF(OPER!U409 = 0,"", OPER!U409)</f>
        <v/>
      </c>
      <c r="D415" s="30" t="str">
        <f t="shared" si="25"/>
        <v/>
      </c>
      <c r="E415" s="262" t="str">
        <f>IF(OPER!X409 = 0,"",OPER!X409)</f>
        <v/>
      </c>
      <c r="F415" s="262" t="str">
        <f>IF(OPER!I409 = 0,"",OPER!I409)</f>
        <v/>
      </c>
      <c r="G415" s="263" t="str">
        <f>IF(OPER!C409=0,"",OPER!C409)</f>
        <v/>
      </c>
      <c r="H415" s="30" t="str">
        <f>IF(OPER!R409 = 0,"",OPER!R409)</f>
        <v/>
      </c>
      <c r="I415" s="30" t="str">
        <f>IF(OPER!F409=0,"", OPER!F409)</f>
        <v/>
      </c>
      <c r="J415" s="108" t="str">
        <f>IF(OPER!G409=0,"",OPER!G409)</f>
        <v/>
      </c>
      <c r="K415" s="250">
        <f>+OPER!R409</f>
        <v>0</v>
      </c>
      <c r="L415" s="262">
        <f t="shared" si="26"/>
        <v>0</v>
      </c>
      <c r="M415" s="250">
        <f t="shared" si="27"/>
        <v>0</v>
      </c>
      <c r="N415" s="205" t="str">
        <f>IF(OPER!A409=0,"",OPER!A409)</f>
        <v/>
      </c>
      <c r="O415" s="73" t="str">
        <f>IF(OPER!AJ2265=0,"",OPER!AJ2265)</f>
        <v/>
      </c>
      <c r="P415" s="264" t="str">
        <f>IF(OPER!AH409="EJECUTADO","SI",IF(OPER!AH409="NO EJECUTADO","NO",""))</f>
        <v/>
      </c>
      <c r="Q415" s="264" t="str">
        <f>IF(OPER!AN409="EJECUTADO","SI",IF(OPER!AN409="NO EJECUTADO","NO",""))</f>
        <v/>
      </c>
      <c r="R415" s="221" t="str">
        <f>IFERROR(VLOOKUP(OPER!Z409,OPER!$AU$490:$AV$577,2,0),"NO ASIGNADO")</f>
        <v>NO ASIGNADO</v>
      </c>
      <c r="S415" s="6">
        <f>+OPER!AG409</f>
        <v>0</v>
      </c>
      <c r="T415" s="268" t="str">
        <f>IF($E415=$E414,IF(U414=".",IF(MAX($Q415:Q415,0)=OPER!$AA510,".",IF(OPER!$AB510&lt;=HOUR(U$7),MAX($Q415:Q415,0)+1,".")),","),IF(MAX($Q415:Q415,0)=OPER!$AA510,".",IF(OPER!$AB510&lt;=HOUR(U$7),MAX($Q415:Q415,0)+1,".")))</f>
        <v>,</v>
      </c>
      <c r="U415" s="269" t="str">
        <f>IF($E415=$E414,IF(V414=".",IF(MAX($Q415:T415,0)=OPER!$AA510,".",IF(OPER!$AB510&lt;=HOUR(V$7),MAX($Q415:T415,0)+1,".")),","),IF(MAX($Q415:T415,0)=OPER!$AA510,".",IF(OPER!$AB510&lt;=HOUR(V$7),MAX($Q415:T415,0)+1,".")))</f>
        <v>,</v>
      </c>
      <c r="V415" s="269" t="str">
        <f>IF($E415=$E414,IF(W414=".",IF(MAX($Q415:U415,0)=OPER!$AA510,".",IF(OPER!$AB510&lt;=HOUR(W$7),MAX($Q415:U415,0)+1,".")),","),IF(MAX($Q415:U415,0)=OPER!$AA510,".",IF(OPER!$AB510&lt;=HOUR(W$7),MAX($Q415:U415,0)+1,".")))</f>
        <v>,</v>
      </c>
      <c r="W415" s="269" t="str">
        <f>IF($E415=$E414,IF(X414=".",IF(MAX($Q415:V415,0)=OPER!$AA510,".",IF(OPER!$AB510&lt;=HOUR(X$7),MAX($Q415:V415,0)+1,".")),","),IF(MAX($Q415:V415,0)=OPER!$AA510,".",IF(OPER!$AB510&lt;=HOUR(X$7),MAX($Q415:V415,0)+1,".")))</f>
        <v>,</v>
      </c>
      <c r="X415" s="270" t="str">
        <f>IF($E415=$E414,IF(Y414=".",IF(MAX($Q415:W415,0)=OPER!$AA510,".",IF(OPER!$AB510&lt;=HOUR(Y$7),MAX($Q415:W415,0)+1,".")),","),IF(MAX($Q415:W415,0)=OPER!$AA510,".",IF(OPER!$AB510&lt;=HOUR(Y$7),MAX($Q415:W415,0)+1,".")))</f>
        <v>,</v>
      </c>
      <c r="Y415" s="271" t="str">
        <f>IF($E415=$E414,IF(Z414=".",IF(MAX($Q415:X415,0)=OPER!$AA510,".",IF(OPER!$AB510&lt;=HOUR(Z$7),MAX($Q415:X415,0)+1,".")),","),IF(MAX($Q415:X415,0)=OPER!$AA510,".",IF(OPER!$AB510&lt;=HOUR(Z$7),MAX($Q415:X415,0)+1,".")))</f>
        <v>,</v>
      </c>
      <c r="Z415" s="269" t="str">
        <f>IF($E415=$E414,IF(AA414=".",IF(MAX($Q415:Y415,0)=OPER!$AA510,".",IF(OPER!$AB510&lt;=HOUR(AA$7),MAX($Q415:Y415,0)+1,".")),","),IF(MAX($Q415:Y415,0)=OPER!$AA510,".",IF(OPER!$AB510&lt;=HOUR(AA$7),MAX($Q415:Y415,0)+1,".")))</f>
        <v>,</v>
      </c>
      <c r="AA415" s="269" t="str">
        <f>IF($E415=$E414,IF(AB414=".",IF(MAX($Q415:Z415,0)=OPER!$AA510,".",IF(OPER!$AB510&lt;=HOUR(AB$7),MAX($Q415:Z415,0)+1,".")),","),IF(MAX($Q415:Z415,0)=OPER!$AA510,".",IF(OPER!$AB510&lt;=HOUR(AB$7),MAX($Q415:Z415,0)+1,".")))</f>
        <v>,</v>
      </c>
      <c r="AB415" s="270" t="str">
        <f>IF($E415=$E414,IF(AC414=".",IF(MAX($Q415:AA415,0)=OPER!$AA510,".",IF(OPER!$AB510&lt;=HOUR(AC$7),MAX($Q415:AA415,0)+1,".")),","),IF(MAX($Q415:AA415,0)=OPER!$AA510,".",IF(OPER!$AB510&lt;=HOUR(AC$7),MAX($Q415:AA415,0)+1,".")))</f>
        <v>,</v>
      </c>
      <c r="AC415" s="271" t="str">
        <f>IF($E415=$E414,IF(AD414=".",IF(MAX($Q415:AB415,0)=OPER!$AA510,".",IF(OPER!$AB510&lt;=HOUR(AD$7),MAX($Q415:AB415,0)+1,".")),","),IF(MAX($Q415:AB415,0)=OPER!$AA510,".",IF(OPER!$AB510&lt;=HOUR(AD$7),MAX($Q415:AB415,0)+1,".")))</f>
        <v>,</v>
      </c>
      <c r="AD415" s="269" t="str">
        <f>IF($E415=$E414,IF(AE414=".",IF(MAX($Q415:AC415,0)=OPER!$AA510,".",IF(OPER!$AB510&lt;=HOUR(AE$7),MAX($Q415:AC415,0)+1,".")),","),IF(MAX($Q415:AC415,0)=OPER!$AA510,".",IF(OPER!$AB510&lt;=HOUR(AE$7),MAX($Q415:AC415,0)+1,".")))</f>
        <v>,</v>
      </c>
      <c r="AE415" s="269" t="str">
        <f>IF($E415=$E414,IF(AF414=".",IF(MAX($Q415:AD415,0)=OPER!$AA510,".",IF(OPER!$AB510&lt;=HOUR(AF$7),MAX($Q415:AD415,0)+1,".")),","),IF(MAX($Q415:AD415,0)=OPER!$AA510,".",IF(OPER!$AB510&lt;=HOUR(AF$7),MAX($Q415:AD415,0)+1,".")))</f>
        <v>,</v>
      </c>
      <c r="AF415" s="270" t="str">
        <f>IF($E415=$E414,IF(AG414=".",IF(MAX($Q415:AE415,0)=OPER!$AA510,".",IF(OPER!$AB510&lt;=HOUR(AG$7),MAX($Q415:AE415,0)+1,".")),","),IF(MAX($Q415:AE415,0)=OPER!$AA510,".",IF(OPER!$AB510&lt;=HOUR(AG$7),MAX($Q415:AE415,0)+1,".")))</f>
        <v>,</v>
      </c>
      <c r="AG415" s="271" t="str">
        <f>IF($E415=$E414,IF(AH414=".",IF(MAX($Q415:AF415,0)=OPER!$AA510,".",IF(OPER!$AB510&lt;=HOUR(AH$7),MAX($Q415:AF415,0)+1,".")),","),IF(MAX($Q415:AF415,0)=OPER!$AA510,".",IF(OPER!$AB510&lt;=HOUR(AH$7),MAX($Q415:AF415,0)+1,".")))</f>
        <v>,</v>
      </c>
      <c r="AH415" s="269" t="str">
        <f>IF($E415=$E414,IF(AI414=".",IF(MAX($Q415:AG415,0)=OPER!$AA510,".",IF(OPER!$AB510&lt;=HOUR(AI$7),MAX($Q415:AG415,0)+1,".")),","),IF(MAX($Q415:AG415,0)=OPER!$AA510,".",IF(OPER!$AB510&lt;=HOUR(AI$7),MAX($Q415:AG415,0)+1,".")))</f>
        <v>,</v>
      </c>
      <c r="AI415" s="269" t="str">
        <f>IF($E415=$E414,IF(AJ414=".",IF(MAX($Q415:AH415,0)=OPER!$AA510,".",IF(OPER!$AB510&lt;=HOUR(AJ$7),MAX($Q415:AH415,0)+1,".")),","),IF(MAX($Q415:AH415,0)=OPER!$AA510,".",IF(OPER!$AB510&lt;=HOUR(AJ$7),MAX($Q415:AH415,0)+1,".")))</f>
        <v>,</v>
      </c>
      <c r="AJ415" s="270" t="str">
        <f>IF($E415=$E414,IF(AK414=".",IF(MAX($Q415:AI415,0)=OPER!$AA510,".",IF(OPER!$AB510&lt;=HOUR(AK$7),MAX($Q415:AI415,0)+1,".")),","),IF(MAX($Q415:AI415,0)=OPER!$AA510,".",IF(OPER!$AB510&lt;=HOUR(AK$7),MAX($Q415:AI415,0)+1,".")))</f>
        <v>,</v>
      </c>
      <c r="AK415" s="271" t="str">
        <f>IF($E415=$E414,IF(AL414=".",IF(MAX($Q415:AJ415,0)=OPER!$AA510,".",IF(OPER!$AB510&lt;=HOUR(AL$7),MAX($Q415:AJ415,0)+1,".")),","),IF(MAX($Q415:AJ415,0)=OPER!$AA510,".",IF(OPER!$AB510&lt;=HOUR(AL$7),MAX($Q415:AJ415,0)+1,".")))</f>
        <v>,</v>
      </c>
      <c r="AL415" s="269" t="str">
        <f>IF($E415=$E414,IF(AM414=".",IF(MAX($Q415:AK415,0)=OPER!$AA510,".",IF(OPER!$AB510&lt;=HOUR(AM$7),MAX($Q415:AK415,0)+1,".")),","),IF(MAX($Q415:AK415,0)=OPER!$AA510,".",IF(OPER!$AB510&lt;=HOUR(AM$7),MAX($Q415:AK415,0)+1,".")))</f>
        <v>,</v>
      </c>
      <c r="AM415" s="269" t="str">
        <f>IF($E415=$E414,IF(AN414=".",IF(MAX($Q415:AL415,0)=OPER!$AA510,".",IF(OPER!$AB510&lt;=HOUR(AN$7),MAX($Q415:AL415,0)+1,".")),","),IF(MAX($Q415:AL415,0)=OPER!$AA510,".",IF(OPER!$AB510&lt;=HOUR(AN$7),MAX($Q415:AL415,0)+1,".")))</f>
        <v>,</v>
      </c>
      <c r="AN415" s="270" t="str">
        <f>IF($E415=$E414,IF(AO414=".",IF(MAX($Q415:AM415,0)=OPER!$AA510,".",IF(OPER!$AB510&lt;=HOUR(AO$7),MAX($Q415:AM415,0)+1,".")),","),IF(MAX($Q415:AM415,0)=OPER!$AA510,".",IF(OPER!$AB510&lt;=HOUR(AO$7),MAX($Q415:AM415,0)+1,".")))</f>
        <v>,</v>
      </c>
      <c r="AO415" s="271" t="str">
        <f>IF($E415=$E414,IF(AP414=".",IF(MAX($Q415:AN415,0)=OPER!$AA510,".",IF(OPER!$AB510&lt;=HOUR(AP$7),MAX($Q415:AN415,0)+1,".")),","),IF(MAX($Q415:AN415,0)=OPER!$AA510,".",IF(OPER!$AB510&lt;=HOUR(AP$7),MAX($Q415:AN415,0)+1,".")))</f>
        <v>,</v>
      </c>
      <c r="AP415" s="269" t="str">
        <f>IF($E415=$E414,IF(AQ414=".",IF(MAX($Q415:AO415,0)=OPER!$AA510,".",IF(OPER!$AB510&lt;=HOUR(AQ$7),MAX($Q415:AO415,0)+1,".")),","),IF(MAX($Q415:AO415,0)=OPER!$AA510,".",IF(OPER!$AB510&lt;=HOUR(AQ$7),MAX($Q415:AO415,0)+1,".")))</f>
        <v>,</v>
      </c>
      <c r="AQ415" s="269" t="str">
        <f>IF($E415=$E414,IF(AR414=".",IF(MAX($Q415:AP415,0)=OPER!$AA510,".",IF(OPER!$AB510&lt;=HOUR(AR$7),MAX($Q415:AP415,0)+1,".")),","),IF(MAX($Q415:AP415,0)=OPER!$AA510,".",IF(OPER!$AB510&lt;=HOUR(AR$7),MAX($Q415:AP415,0)+1,".")))</f>
        <v>,</v>
      </c>
      <c r="AR415" s="270" t="str">
        <f>IF($E415=$E414,IF(AS414=".",IF(MAX($Q415:AQ415,0)=OPER!$AA510,".",IF(OPER!$AB510&lt;=HOUR(AS$7),MAX($Q415:AQ415,0)+1,".")),","),IF(MAX($Q415:AQ415,0)=OPER!$AA510,".",IF(OPER!$AB510&lt;=HOUR(AS$7),MAX($Q415:AQ415,0)+1,".")))</f>
        <v>,</v>
      </c>
      <c r="AS415" s="271" t="str">
        <f>IF($E415=$E414,IF(AT414=".",IF(MAX($Q415:AR415,0)=OPER!$AA510,".",IF(OPER!$AB510&lt;=HOUR(AT$7),MAX($Q415:AR415,0)+1,".")),","),IF(MAX($Q415:AR415,0)=OPER!$AA510,".",IF(OPER!$AB510&lt;=HOUR(AT$7),MAX($Q415:AR415,0)+1,".")))</f>
        <v>,</v>
      </c>
      <c r="AT415" s="269" t="str">
        <f>IF($E415=$E414,IF(AU414=".",IF(MAX($Q415:AS415,0)=OPER!$AA510,".",IF(OPER!$AB510&lt;=HOUR(AU$7),MAX($Q415:AS415,0)+1,".")),","),IF(MAX($Q415:AS415,0)=OPER!$AA510,".",IF(OPER!$AB510&lt;=HOUR(AU$7),MAX($Q415:AS415,0)+1,".")))</f>
        <v>,</v>
      </c>
      <c r="AU415" s="269" t="str">
        <f>IF($E415=$E414,IF(AV414=".",IF(MAX($Q415:AT415,0)=OPER!$AA510,".",IF(OPER!$AB510&lt;=HOUR(AV$7),MAX($Q415:AT415,0)+1,".")),","),IF(MAX($Q415:AT415,0)=OPER!$AA510,".",IF(OPER!$AB510&lt;=HOUR(AV$7),MAX($Q415:AT415,0)+1,".")))</f>
        <v>,</v>
      </c>
      <c r="AV415" s="270" t="str">
        <f>IF($E415=$E414,IF(AW414=".",IF(MAX($Q415:AU415,0)=OPER!$AA510,".",IF(OPER!$AB510&lt;=HOUR(AW$7),MAX($Q415:AU415,0)+1,".")),","),IF(MAX($Q415:AU415,0)=OPER!$AA510,".",IF(OPER!$AB510&lt;=HOUR(AW$7),MAX($Q415:AU415,0)+1,".")))</f>
        <v>,</v>
      </c>
      <c r="AW415" s="271" t="str">
        <f>IF($E415=$E414,IF(AX414=".",IF(MAX($Q415:AV415,0)=OPER!$AA510,".",IF(OPER!$AB510&lt;=HOUR(AX$7),MAX($Q415:AV415,0)+1,".")),","),IF(MAX($Q415:AV415,0)=OPER!$AA510,".",IF(OPER!$AB510&lt;=HOUR(AX$7),MAX($Q415:AV415,0)+1,".")))</f>
        <v>,</v>
      </c>
      <c r="AX415" s="269" t="str">
        <f>IF($E415=$E414,IF(AY414=".",IF(MAX($Q415:AW415,0)=OPER!$AA510,".",IF(OPER!$AB510&lt;=HOUR(AY$7),MAX($Q415:AW415,0)+1,".")),","),IF(MAX($Q415:AW415,0)=OPER!$AA510,".",IF(OPER!$AB510&lt;=HOUR(AY$7),MAX($Q415:AW415,0)+1,".")))</f>
        <v>,</v>
      </c>
      <c r="AY415" s="269" t="str">
        <f>IF($E415=$E414,IF(AZ414=".",IF(MAX($Q415:AX415,0)=OPER!$AA510,".",IF(OPER!$AB510&lt;=HOUR(AZ$7),MAX($Q415:AX415,0)+1,".")),","),IF(MAX($Q415:AX415,0)=OPER!$AA510,".",IF(OPER!$AB510&lt;=HOUR(AZ$7),MAX($Q415:AX415,0)+1,".")))</f>
        <v>,</v>
      </c>
      <c r="AZ415" s="270" t="str">
        <f>IF($E415=$E414,IF(BA414=".",IF(MAX($Q415:AY415,0)=OPER!$AA510,".",IF(OPER!$AB510&lt;=HOUR(BA$7),MAX($Q415:AY415,0)+1,".")),","),IF(MAX($Q415:AY415,0)=OPER!$AA510,".",IF(OPER!$AB510&lt;=HOUR(BA$7),MAX($Q415:AY415,0)+1,".")))</f>
        <v>,</v>
      </c>
      <c r="BA415" s="30">
        <f>+OPER!AK409</f>
        <v>0</v>
      </c>
    </row>
    <row r="416" spans="1:53" ht="59.8" x14ac:dyDescent="0.2">
      <c r="A416" s="282" t="str">
        <f>IF(OPER!AF410=0,"",OPER!AF410)</f>
        <v/>
      </c>
      <c r="B416" s="109" t="str">
        <f>IF(OPER!V410=0,"",OPER!V410)</f>
        <v/>
      </c>
      <c r="C416" s="71" t="str">
        <f>IF(OPER!U410 = 0,"", OPER!U410)</f>
        <v/>
      </c>
      <c r="D416" s="30" t="str">
        <f t="shared" si="25"/>
        <v/>
      </c>
      <c r="E416" s="262" t="str">
        <f>IF(OPER!X410 = 0,"",OPER!X410)</f>
        <v/>
      </c>
      <c r="F416" s="262" t="str">
        <f>IF(OPER!I410 = 0,"",OPER!I410)</f>
        <v/>
      </c>
      <c r="G416" s="263" t="str">
        <f>IF(OPER!C410=0,"",OPER!C410)</f>
        <v/>
      </c>
      <c r="H416" s="30" t="str">
        <f>IF(OPER!R410 = 0,"",OPER!R410)</f>
        <v/>
      </c>
      <c r="I416" s="30" t="str">
        <f>IF(OPER!F410=0,"", OPER!F410)</f>
        <v/>
      </c>
      <c r="J416" s="108" t="str">
        <f>IF(OPER!G410=0,"",OPER!G410)</f>
        <v/>
      </c>
      <c r="K416" s="250">
        <f>+OPER!R410</f>
        <v>0</v>
      </c>
      <c r="L416" s="262">
        <f t="shared" si="26"/>
        <v>0</v>
      </c>
      <c r="M416" s="250">
        <f t="shared" si="27"/>
        <v>0</v>
      </c>
      <c r="N416" s="205" t="str">
        <f>IF(OPER!A410=0,"",OPER!A410)</f>
        <v/>
      </c>
      <c r="O416" s="73" t="str">
        <f>IF(OPER!AJ2266=0,"",OPER!AJ2266)</f>
        <v/>
      </c>
      <c r="P416" s="264" t="str">
        <f>IF(OPER!AH410="EJECUTADO","SI",IF(OPER!AH410="NO EJECUTADO","NO",""))</f>
        <v/>
      </c>
      <c r="Q416" s="264" t="str">
        <f>IF(OPER!AN410="EJECUTADO","SI",IF(OPER!AN410="NO EJECUTADO","NO",""))</f>
        <v/>
      </c>
      <c r="R416" s="221" t="str">
        <f>IFERROR(VLOOKUP(OPER!Z410,OPER!$AU$490:$AV$577,2,0),"NO ASIGNADO")</f>
        <v>NO ASIGNADO</v>
      </c>
      <c r="S416" s="6">
        <f>+OPER!AG410</f>
        <v>0</v>
      </c>
      <c r="T416" s="268" t="str">
        <f>IF($E416=$E415,IF(U415=".",IF(MAX($Q416:Q416,0)=OPER!$AA511,".",IF(OPER!$AB511&lt;=HOUR(U$7),MAX($Q416:Q416,0)+1,".")),","),IF(MAX($Q416:Q416,0)=OPER!$AA511,".",IF(OPER!$AB511&lt;=HOUR(U$7),MAX($Q416:Q416,0)+1,".")))</f>
        <v>,</v>
      </c>
      <c r="U416" s="269" t="str">
        <f>IF($E416=$E415,IF(V415=".",IF(MAX($Q416:T416,0)=OPER!$AA511,".",IF(OPER!$AB511&lt;=HOUR(V$7),MAX($Q416:T416,0)+1,".")),","),IF(MAX($Q416:T416,0)=OPER!$AA511,".",IF(OPER!$AB511&lt;=HOUR(V$7),MAX($Q416:T416,0)+1,".")))</f>
        <v>,</v>
      </c>
      <c r="V416" s="269" t="str">
        <f>IF($E416=$E415,IF(W415=".",IF(MAX($Q416:U416,0)=OPER!$AA511,".",IF(OPER!$AB511&lt;=HOUR(W$7),MAX($Q416:U416,0)+1,".")),","),IF(MAX($Q416:U416,0)=OPER!$AA511,".",IF(OPER!$AB511&lt;=HOUR(W$7),MAX($Q416:U416,0)+1,".")))</f>
        <v>,</v>
      </c>
      <c r="W416" s="269" t="str">
        <f>IF($E416=$E415,IF(X415=".",IF(MAX($Q416:V416,0)=OPER!$AA511,".",IF(OPER!$AB511&lt;=HOUR(X$7),MAX($Q416:V416,0)+1,".")),","),IF(MAX($Q416:V416,0)=OPER!$AA511,".",IF(OPER!$AB511&lt;=HOUR(X$7),MAX($Q416:V416,0)+1,".")))</f>
        <v>,</v>
      </c>
      <c r="X416" s="270" t="str">
        <f>IF($E416=$E415,IF(Y415=".",IF(MAX($Q416:W416,0)=OPER!$AA511,".",IF(OPER!$AB511&lt;=HOUR(Y$7),MAX($Q416:W416,0)+1,".")),","),IF(MAX($Q416:W416,0)=OPER!$AA511,".",IF(OPER!$AB511&lt;=HOUR(Y$7),MAX($Q416:W416,0)+1,".")))</f>
        <v>,</v>
      </c>
      <c r="Y416" s="271" t="str">
        <f>IF($E416=$E415,IF(Z415=".",IF(MAX($Q416:X416,0)=OPER!$AA511,".",IF(OPER!$AB511&lt;=HOUR(Z$7),MAX($Q416:X416,0)+1,".")),","),IF(MAX($Q416:X416,0)=OPER!$AA511,".",IF(OPER!$AB511&lt;=HOUR(Z$7),MAX($Q416:X416,0)+1,".")))</f>
        <v>,</v>
      </c>
      <c r="Z416" s="269" t="str">
        <f>IF($E416=$E415,IF(AA415=".",IF(MAX($Q416:Y416,0)=OPER!$AA511,".",IF(OPER!$AB511&lt;=HOUR(AA$7),MAX($Q416:Y416,0)+1,".")),","),IF(MAX($Q416:Y416,0)=OPER!$AA511,".",IF(OPER!$AB511&lt;=HOUR(AA$7),MAX($Q416:Y416,0)+1,".")))</f>
        <v>,</v>
      </c>
      <c r="AA416" s="269" t="str">
        <f>IF($E416=$E415,IF(AB415=".",IF(MAX($Q416:Z416,0)=OPER!$AA511,".",IF(OPER!$AB511&lt;=HOUR(AB$7),MAX($Q416:Z416,0)+1,".")),","),IF(MAX($Q416:Z416,0)=OPER!$AA511,".",IF(OPER!$AB511&lt;=HOUR(AB$7),MAX($Q416:Z416,0)+1,".")))</f>
        <v>,</v>
      </c>
      <c r="AB416" s="270" t="str">
        <f>IF($E416=$E415,IF(AC415=".",IF(MAX($Q416:AA416,0)=OPER!$AA511,".",IF(OPER!$AB511&lt;=HOUR(AC$7),MAX($Q416:AA416,0)+1,".")),","),IF(MAX($Q416:AA416,0)=OPER!$AA511,".",IF(OPER!$AB511&lt;=HOUR(AC$7),MAX($Q416:AA416,0)+1,".")))</f>
        <v>,</v>
      </c>
      <c r="AC416" s="271" t="str">
        <f>IF($E416=$E415,IF(AD415=".",IF(MAX($Q416:AB416,0)=OPER!$AA511,".",IF(OPER!$AB511&lt;=HOUR(AD$7),MAX($Q416:AB416,0)+1,".")),","),IF(MAX($Q416:AB416,0)=OPER!$AA511,".",IF(OPER!$AB511&lt;=HOUR(AD$7),MAX($Q416:AB416,0)+1,".")))</f>
        <v>,</v>
      </c>
      <c r="AD416" s="269" t="str">
        <f>IF($E416=$E415,IF(AE415=".",IF(MAX($Q416:AC416,0)=OPER!$AA511,".",IF(OPER!$AB511&lt;=HOUR(AE$7),MAX($Q416:AC416,0)+1,".")),","),IF(MAX($Q416:AC416,0)=OPER!$AA511,".",IF(OPER!$AB511&lt;=HOUR(AE$7),MAX($Q416:AC416,0)+1,".")))</f>
        <v>,</v>
      </c>
      <c r="AE416" s="269" t="str">
        <f>IF($E416=$E415,IF(AF415=".",IF(MAX($Q416:AD416,0)=OPER!$AA511,".",IF(OPER!$AB511&lt;=HOUR(AF$7),MAX($Q416:AD416,0)+1,".")),","),IF(MAX($Q416:AD416,0)=OPER!$AA511,".",IF(OPER!$AB511&lt;=HOUR(AF$7),MAX($Q416:AD416,0)+1,".")))</f>
        <v>,</v>
      </c>
      <c r="AF416" s="270" t="str">
        <f>IF($E416=$E415,IF(AG415=".",IF(MAX($Q416:AE416,0)=OPER!$AA511,".",IF(OPER!$AB511&lt;=HOUR(AG$7),MAX($Q416:AE416,0)+1,".")),","),IF(MAX($Q416:AE416,0)=OPER!$AA511,".",IF(OPER!$AB511&lt;=HOUR(AG$7),MAX($Q416:AE416,0)+1,".")))</f>
        <v>,</v>
      </c>
      <c r="AG416" s="271" t="str">
        <f>IF($E416=$E415,IF(AH415=".",IF(MAX($Q416:AF416,0)=OPER!$AA511,".",IF(OPER!$AB511&lt;=HOUR(AH$7),MAX($Q416:AF416,0)+1,".")),","),IF(MAX($Q416:AF416,0)=OPER!$AA511,".",IF(OPER!$AB511&lt;=HOUR(AH$7),MAX($Q416:AF416,0)+1,".")))</f>
        <v>,</v>
      </c>
      <c r="AH416" s="269" t="str">
        <f>IF($E416=$E415,IF(AI415=".",IF(MAX($Q416:AG416,0)=OPER!$AA511,".",IF(OPER!$AB511&lt;=HOUR(AI$7),MAX($Q416:AG416,0)+1,".")),","),IF(MAX($Q416:AG416,0)=OPER!$AA511,".",IF(OPER!$AB511&lt;=HOUR(AI$7),MAX($Q416:AG416,0)+1,".")))</f>
        <v>,</v>
      </c>
      <c r="AI416" s="269" t="str">
        <f>IF($E416=$E415,IF(AJ415=".",IF(MAX($Q416:AH416,0)=OPER!$AA511,".",IF(OPER!$AB511&lt;=HOUR(AJ$7),MAX($Q416:AH416,0)+1,".")),","),IF(MAX($Q416:AH416,0)=OPER!$AA511,".",IF(OPER!$AB511&lt;=HOUR(AJ$7),MAX($Q416:AH416,0)+1,".")))</f>
        <v>,</v>
      </c>
      <c r="AJ416" s="270" t="str">
        <f>IF($E416=$E415,IF(AK415=".",IF(MAX($Q416:AI416,0)=OPER!$AA511,".",IF(OPER!$AB511&lt;=HOUR(AK$7),MAX($Q416:AI416,0)+1,".")),","),IF(MAX($Q416:AI416,0)=OPER!$AA511,".",IF(OPER!$AB511&lt;=HOUR(AK$7),MAX($Q416:AI416,0)+1,".")))</f>
        <v>,</v>
      </c>
      <c r="AK416" s="271" t="str">
        <f>IF($E416=$E415,IF(AL415=".",IF(MAX($Q416:AJ416,0)=OPER!$AA511,".",IF(OPER!$AB511&lt;=HOUR(AL$7),MAX($Q416:AJ416,0)+1,".")),","),IF(MAX($Q416:AJ416,0)=OPER!$AA511,".",IF(OPER!$AB511&lt;=HOUR(AL$7),MAX($Q416:AJ416,0)+1,".")))</f>
        <v>,</v>
      </c>
      <c r="AL416" s="269" t="str">
        <f>IF($E416=$E415,IF(AM415=".",IF(MAX($Q416:AK416,0)=OPER!$AA511,".",IF(OPER!$AB511&lt;=HOUR(AM$7),MAX($Q416:AK416,0)+1,".")),","),IF(MAX($Q416:AK416,0)=OPER!$AA511,".",IF(OPER!$AB511&lt;=HOUR(AM$7),MAX($Q416:AK416,0)+1,".")))</f>
        <v>,</v>
      </c>
      <c r="AM416" s="269" t="str">
        <f>IF($E416=$E415,IF(AN415=".",IF(MAX($Q416:AL416,0)=OPER!$AA511,".",IF(OPER!$AB511&lt;=HOUR(AN$7),MAX($Q416:AL416,0)+1,".")),","),IF(MAX($Q416:AL416,0)=OPER!$AA511,".",IF(OPER!$AB511&lt;=HOUR(AN$7),MAX($Q416:AL416,0)+1,".")))</f>
        <v>,</v>
      </c>
      <c r="AN416" s="270" t="str">
        <f>IF($E416=$E415,IF(AO415=".",IF(MAX($Q416:AM416,0)=OPER!$AA511,".",IF(OPER!$AB511&lt;=HOUR(AO$7),MAX($Q416:AM416,0)+1,".")),","),IF(MAX($Q416:AM416,0)=OPER!$AA511,".",IF(OPER!$AB511&lt;=HOUR(AO$7),MAX($Q416:AM416,0)+1,".")))</f>
        <v>,</v>
      </c>
      <c r="AO416" s="271" t="str">
        <f>IF($E416=$E415,IF(AP415=".",IF(MAX($Q416:AN416,0)=OPER!$AA511,".",IF(OPER!$AB511&lt;=HOUR(AP$7),MAX($Q416:AN416,0)+1,".")),","),IF(MAX($Q416:AN416,0)=OPER!$AA511,".",IF(OPER!$AB511&lt;=HOUR(AP$7),MAX($Q416:AN416,0)+1,".")))</f>
        <v>,</v>
      </c>
      <c r="AP416" s="269" t="str">
        <f>IF($E416=$E415,IF(AQ415=".",IF(MAX($Q416:AO416,0)=OPER!$AA511,".",IF(OPER!$AB511&lt;=HOUR(AQ$7),MAX($Q416:AO416,0)+1,".")),","),IF(MAX($Q416:AO416,0)=OPER!$AA511,".",IF(OPER!$AB511&lt;=HOUR(AQ$7),MAX($Q416:AO416,0)+1,".")))</f>
        <v>,</v>
      </c>
      <c r="AQ416" s="269" t="str">
        <f>IF($E416=$E415,IF(AR415=".",IF(MAX($Q416:AP416,0)=OPER!$AA511,".",IF(OPER!$AB511&lt;=HOUR(AR$7),MAX($Q416:AP416,0)+1,".")),","),IF(MAX($Q416:AP416,0)=OPER!$AA511,".",IF(OPER!$AB511&lt;=HOUR(AR$7),MAX($Q416:AP416,0)+1,".")))</f>
        <v>,</v>
      </c>
      <c r="AR416" s="270" t="str">
        <f>IF($E416=$E415,IF(AS415=".",IF(MAX($Q416:AQ416,0)=OPER!$AA511,".",IF(OPER!$AB511&lt;=HOUR(AS$7),MAX($Q416:AQ416,0)+1,".")),","),IF(MAX($Q416:AQ416,0)=OPER!$AA511,".",IF(OPER!$AB511&lt;=HOUR(AS$7),MAX($Q416:AQ416,0)+1,".")))</f>
        <v>,</v>
      </c>
      <c r="AS416" s="271" t="str">
        <f>IF($E416=$E415,IF(AT415=".",IF(MAX($Q416:AR416,0)=OPER!$AA511,".",IF(OPER!$AB511&lt;=HOUR(AT$7),MAX($Q416:AR416,0)+1,".")),","),IF(MAX($Q416:AR416,0)=OPER!$AA511,".",IF(OPER!$AB511&lt;=HOUR(AT$7),MAX($Q416:AR416,0)+1,".")))</f>
        <v>,</v>
      </c>
      <c r="AT416" s="269" t="str">
        <f>IF($E416=$E415,IF(AU415=".",IF(MAX($Q416:AS416,0)=OPER!$AA511,".",IF(OPER!$AB511&lt;=HOUR(AU$7),MAX($Q416:AS416,0)+1,".")),","),IF(MAX($Q416:AS416,0)=OPER!$AA511,".",IF(OPER!$AB511&lt;=HOUR(AU$7),MAX($Q416:AS416,0)+1,".")))</f>
        <v>,</v>
      </c>
      <c r="AU416" s="269" t="str">
        <f>IF($E416=$E415,IF(AV415=".",IF(MAX($Q416:AT416,0)=OPER!$AA511,".",IF(OPER!$AB511&lt;=HOUR(AV$7),MAX($Q416:AT416,0)+1,".")),","),IF(MAX($Q416:AT416,0)=OPER!$AA511,".",IF(OPER!$AB511&lt;=HOUR(AV$7),MAX($Q416:AT416,0)+1,".")))</f>
        <v>,</v>
      </c>
      <c r="AV416" s="270" t="str">
        <f>IF($E416=$E415,IF(AW415=".",IF(MAX($Q416:AU416,0)=OPER!$AA511,".",IF(OPER!$AB511&lt;=HOUR(AW$7),MAX($Q416:AU416,0)+1,".")),","),IF(MAX($Q416:AU416,0)=OPER!$AA511,".",IF(OPER!$AB511&lt;=HOUR(AW$7),MAX($Q416:AU416,0)+1,".")))</f>
        <v>,</v>
      </c>
      <c r="AW416" s="271" t="str">
        <f>IF($E416=$E415,IF(AX415=".",IF(MAX($Q416:AV416,0)=OPER!$AA511,".",IF(OPER!$AB511&lt;=HOUR(AX$7),MAX($Q416:AV416,0)+1,".")),","),IF(MAX($Q416:AV416,0)=OPER!$AA511,".",IF(OPER!$AB511&lt;=HOUR(AX$7),MAX($Q416:AV416,0)+1,".")))</f>
        <v>,</v>
      </c>
      <c r="AX416" s="269" t="str">
        <f>IF($E416=$E415,IF(AY415=".",IF(MAX($Q416:AW416,0)=OPER!$AA511,".",IF(OPER!$AB511&lt;=HOUR(AY$7),MAX($Q416:AW416,0)+1,".")),","),IF(MAX($Q416:AW416,0)=OPER!$AA511,".",IF(OPER!$AB511&lt;=HOUR(AY$7),MAX($Q416:AW416,0)+1,".")))</f>
        <v>,</v>
      </c>
      <c r="AY416" s="269" t="str">
        <f>IF($E416=$E415,IF(AZ415=".",IF(MAX($Q416:AX416,0)=OPER!$AA511,".",IF(OPER!$AB511&lt;=HOUR(AZ$7),MAX($Q416:AX416,0)+1,".")),","),IF(MAX($Q416:AX416,0)=OPER!$AA511,".",IF(OPER!$AB511&lt;=HOUR(AZ$7),MAX($Q416:AX416,0)+1,".")))</f>
        <v>,</v>
      </c>
      <c r="AZ416" s="270" t="str">
        <f>IF($E416=$E415,IF(BA415=".",IF(MAX($Q416:AY416,0)=OPER!$AA511,".",IF(OPER!$AB511&lt;=HOUR(BA$7),MAX($Q416:AY416,0)+1,".")),","),IF(MAX($Q416:AY416,0)=OPER!$AA511,".",IF(OPER!$AB511&lt;=HOUR(BA$7),MAX($Q416:AY416,0)+1,".")))</f>
        <v>,</v>
      </c>
      <c r="BA416" s="30">
        <f>+OPER!AK410</f>
        <v>0</v>
      </c>
    </row>
    <row r="417" spans="1:53" ht="59.8" x14ac:dyDescent="0.2">
      <c r="A417" s="282" t="str">
        <f>IF(OPER!AF411=0,"",OPER!AF411)</f>
        <v/>
      </c>
      <c r="B417" s="109" t="str">
        <f>IF(OPER!V411=0,"",OPER!V411)</f>
        <v/>
      </c>
      <c r="C417" s="71" t="str">
        <f>IF(OPER!U411 = 0,"", OPER!U411)</f>
        <v/>
      </c>
      <c r="D417" s="30" t="str">
        <f t="shared" si="25"/>
        <v/>
      </c>
      <c r="E417" s="262" t="str">
        <f>IF(OPER!X411 = 0,"",OPER!X411)</f>
        <v/>
      </c>
      <c r="F417" s="262" t="str">
        <f>IF(OPER!I411 = 0,"",OPER!I411)</f>
        <v/>
      </c>
      <c r="G417" s="263" t="str">
        <f>IF(OPER!C411=0,"",OPER!C411)</f>
        <v/>
      </c>
      <c r="H417" s="30" t="str">
        <f>IF(OPER!R411 = 0,"",OPER!R411)</f>
        <v/>
      </c>
      <c r="I417" s="30" t="str">
        <f>IF(OPER!F411=0,"", OPER!F411)</f>
        <v/>
      </c>
      <c r="J417" s="108" t="str">
        <f>IF(OPER!G411=0,"",OPER!G411)</f>
        <v/>
      </c>
      <c r="K417" s="250">
        <f>+OPER!R411</f>
        <v>0</v>
      </c>
      <c r="L417" s="262">
        <f t="shared" si="26"/>
        <v>0</v>
      </c>
      <c r="M417" s="250">
        <f t="shared" si="27"/>
        <v>0</v>
      </c>
      <c r="N417" s="205" t="str">
        <f>IF(OPER!A411=0,"",OPER!A411)</f>
        <v/>
      </c>
      <c r="O417" s="73" t="str">
        <f>IF(OPER!AJ2267=0,"",OPER!AJ2267)</f>
        <v/>
      </c>
      <c r="P417" s="264" t="str">
        <f>IF(OPER!AH411="EJECUTADO","SI",IF(OPER!AH411="NO EJECUTADO","NO",""))</f>
        <v/>
      </c>
      <c r="Q417" s="264" t="str">
        <f>IF(OPER!AN411="EJECUTADO","SI",IF(OPER!AN411="NO EJECUTADO","NO",""))</f>
        <v/>
      </c>
      <c r="R417" s="221" t="str">
        <f>IFERROR(VLOOKUP(OPER!Z411,OPER!$AU$490:$AV$577,2,0),"NO ASIGNADO")</f>
        <v>NO ASIGNADO</v>
      </c>
      <c r="S417" s="6">
        <f>+OPER!AG411</f>
        <v>0</v>
      </c>
      <c r="T417" s="268" t="str">
        <f>IF($E417=$E416,IF(U416=".",IF(MAX($Q417:Q417,0)=OPER!$AA512,".",IF(OPER!$AB512&lt;=HOUR(U$7),MAX($Q417:Q417,0)+1,".")),","),IF(MAX($Q417:Q417,0)=OPER!$AA512,".",IF(OPER!$AB512&lt;=HOUR(U$7),MAX($Q417:Q417,0)+1,".")))</f>
        <v>,</v>
      </c>
      <c r="U417" s="269" t="str">
        <f>IF($E417=$E416,IF(V416=".",IF(MAX($Q417:T417,0)=OPER!$AA512,".",IF(OPER!$AB512&lt;=HOUR(V$7),MAX($Q417:T417,0)+1,".")),","),IF(MAX($Q417:T417,0)=OPER!$AA512,".",IF(OPER!$AB512&lt;=HOUR(V$7),MAX($Q417:T417,0)+1,".")))</f>
        <v>,</v>
      </c>
      <c r="V417" s="269" t="str">
        <f>IF($E417=$E416,IF(W416=".",IF(MAX($Q417:U417,0)=OPER!$AA512,".",IF(OPER!$AB512&lt;=HOUR(W$7),MAX($Q417:U417,0)+1,".")),","),IF(MAX($Q417:U417,0)=OPER!$AA512,".",IF(OPER!$AB512&lt;=HOUR(W$7),MAX($Q417:U417,0)+1,".")))</f>
        <v>,</v>
      </c>
      <c r="W417" s="269" t="str">
        <f>IF($E417=$E416,IF(X416=".",IF(MAX($Q417:V417,0)=OPER!$AA512,".",IF(OPER!$AB512&lt;=HOUR(X$7),MAX($Q417:V417,0)+1,".")),","),IF(MAX($Q417:V417,0)=OPER!$AA512,".",IF(OPER!$AB512&lt;=HOUR(X$7),MAX($Q417:V417,0)+1,".")))</f>
        <v>,</v>
      </c>
      <c r="X417" s="270" t="str">
        <f>IF($E417=$E416,IF(Y416=".",IF(MAX($Q417:W417,0)=OPER!$AA512,".",IF(OPER!$AB512&lt;=HOUR(Y$7),MAX($Q417:W417,0)+1,".")),","),IF(MAX($Q417:W417,0)=OPER!$AA512,".",IF(OPER!$AB512&lt;=HOUR(Y$7),MAX($Q417:W417,0)+1,".")))</f>
        <v>,</v>
      </c>
      <c r="Y417" s="271" t="str">
        <f>IF($E417=$E416,IF(Z416=".",IF(MAX($Q417:X417,0)=OPER!$AA512,".",IF(OPER!$AB512&lt;=HOUR(Z$7),MAX($Q417:X417,0)+1,".")),","),IF(MAX($Q417:X417,0)=OPER!$AA512,".",IF(OPER!$AB512&lt;=HOUR(Z$7),MAX($Q417:X417,0)+1,".")))</f>
        <v>,</v>
      </c>
      <c r="Z417" s="269" t="str">
        <f>IF($E417=$E416,IF(AA416=".",IF(MAX($Q417:Y417,0)=OPER!$AA512,".",IF(OPER!$AB512&lt;=HOUR(AA$7),MAX($Q417:Y417,0)+1,".")),","),IF(MAX($Q417:Y417,0)=OPER!$AA512,".",IF(OPER!$AB512&lt;=HOUR(AA$7),MAX($Q417:Y417,0)+1,".")))</f>
        <v>,</v>
      </c>
      <c r="AA417" s="269" t="str">
        <f>IF($E417=$E416,IF(AB416=".",IF(MAX($Q417:Z417,0)=OPER!$AA512,".",IF(OPER!$AB512&lt;=HOUR(AB$7),MAX($Q417:Z417,0)+1,".")),","),IF(MAX($Q417:Z417,0)=OPER!$AA512,".",IF(OPER!$AB512&lt;=HOUR(AB$7),MAX($Q417:Z417,0)+1,".")))</f>
        <v>,</v>
      </c>
      <c r="AB417" s="270" t="str">
        <f>IF($E417=$E416,IF(AC416=".",IF(MAX($Q417:AA417,0)=OPER!$AA512,".",IF(OPER!$AB512&lt;=HOUR(AC$7),MAX($Q417:AA417,0)+1,".")),","),IF(MAX($Q417:AA417,0)=OPER!$AA512,".",IF(OPER!$AB512&lt;=HOUR(AC$7),MAX($Q417:AA417,0)+1,".")))</f>
        <v>,</v>
      </c>
      <c r="AC417" s="271" t="str">
        <f>IF($E417=$E416,IF(AD416=".",IF(MAX($Q417:AB417,0)=OPER!$AA512,".",IF(OPER!$AB512&lt;=HOUR(AD$7),MAX($Q417:AB417,0)+1,".")),","),IF(MAX($Q417:AB417,0)=OPER!$AA512,".",IF(OPER!$AB512&lt;=HOUR(AD$7),MAX($Q417:AB417,0)+1,".")))</f>
        <v>,</v>
      </c>
      <c r="AD417" s="269" t="str">
        <f>IF($E417=$E416,IF(AE416=".",IF(MAX($Q417:AC417,0)=OPER!$AA512,".",IF(OPER!$AB512&lt;=HOUR(AE$7),MAX($Q417:AC417,0)+1,".")),","),IF(MAX($Q417:AC417,0)=OPER!$AA512,".",IF(OPER!$AB512&lt;=HOUR(AE$7),MAX($Q417:AC417,0)+1,".")))</f>
        <v>,</v>
      </c>
      <c r="AE417" s="269" t="str">
        <f>IF($E417=$E416,IF(AF416=".",IF(MAX($Q417:AD417,0)=OPER!$AA512,".",IF(OPER!$AB512&lt;=HOUR(AF$7),MAX($Q417:AD417,0)+1,".")),","),IF(MAX($Q417:AD417,0)=OPER!$AA512,".",IF(OPER!$AB512&lt;=HOUR(AF$7),MAX($Q417:AD417,0)+1,".")))</f>
        <v>,</v>
      </c>
      <c r="AF417" s="270" t="str">
        <f>IF($E417=$E416,IF(AG416=".",IF(MAX($Q417:AE417,0)=OPER!$AA512,".",IF(OPER!$AB512&lt;=HOUR(AG$7),MAX($Q417:AE417,0)+1,".")),","),IF(MAX($Q417:AE417,0)=OPER!$AA512,".",IF(OPER!$AB512&lt;=HOUR(AG$7),MAX($Q417:AE417,0)+1,".")))</f>
        <v>,</v>
      </c>
      <c r="AG417" s="271" t="str">
        <f>IF($E417=$E416,IF(AH416=".",IF(MAX($Q417:AF417,0)=OPER!$AA512,".",IF(OPER!$AB512&lt;=HOUR(AH$7),MAX($Q417:AF417,0)+1,".")),","),IF(MAX($Q417:AF417,0)=OPER!$AA512,".",IF(OPER!$AB512&lt;=HOUR(AH$7),MAX($Q417:AF417,0)+1,".")))</f>
        <v>,</v>
      </c>
      <c r="AH417" s="269" t="str">
        <f>IF($E417=$E416,IF(AI416=".",IF(MAX($Q417:AG417,0)=OPER!$AA512,".",IF(OPER!$AB512&lt;=HOUR(AI$7),MAX($Q417:AG417,0)+1,".")),","),IF(MAX($Q417:AG417,0)=OPER!$AA512,".",IF(OPER!$AB512&lt;=HOUR(AI$7),MAX($Q417:AG417,0)+1,".")))</f>
        <v>,</v>
      </c>
      <c r="AI417" s="269" t="str">
        <f>IF($E417=$E416,IF(AJ416=".",IF(MAX($Q417:AH417,0)=OPER!$AA512,".",IF(OPER!$AB512&lt;=HOUR(AJ$7),MAX($Q417:AH417,0)+1,".")),","),IF(MAX($Q417:AH417,0)=OPER!$AA512,".",IF(OPER!$AB512&lt;=HOUR(AJ$7),MAX($Q417:AH417,0)+1,".")))</f>
        <v>,</v>
      </c>
      <c r="AJ417" s="270" t="str">
        <f>IF($E417=$E416,IF(AK416=".",IF(MAX($Q417:AI417,0)=OPER!$AA512,".",IF(OPER!$AB512&lt;=HOUR(AK$7),MAX($Q417:AI417,0)+1,".")),","),IF(MAX($Q417:AI417,0)=OPER!$AA512,".",IF(OPER!$AB512&lt;=HOUR(AK$7),MAX($Q417:AI417,0)+1,".")))</f>
        <v>,</v>
      </c>
      <c r="AK417" s="271" t="str">
        <f>IF($E417=$E416,IF(AL416=".",IF(MAX($Q417:AJ417,0)=OPER!$AA512,".",IF(OPER!$AB512&lt;=HOUR(AL$7),MAX($Q417:AJ417,0)+1,".")),","),IF(MAX($Q417:AJ417,0)=OPER!$AA512,".",IF(OPER!$AB512&lt;=HOUR(AL$7),MAX($Q417:AJ417,0)+1,".")))</f>
        <v>,</v>
      </c>
      <c r="AL417" s="269" t="str">
        <f>IF($E417=$E416,IF(AM416=".",IF(MAX($Q417:AK417,0)=OPER!$AA512,".",IF(OPER!$AB512&lt;=HOUR(AM$7),MAX($Q417:AK417,0)+1,".")),","),IF(MAX($Q417:AK417,0)=OPER!$AA512,".",IF(OPER!$AB512&lt;=HOUR(AM$7),MAX($Q417:AK417,0)+1,".")))</f>
        <v>,</v>
      </c>
      <c r="AM417" s="269" t="str">
        <f>IF($E417=$E416,IF(AN416=".",IF(MAX($Q417:AL417,0)=OPER!$AA512,".",IF(OPER!$AB512&lt;=HOUR(AN$7),MAX($Q417:AL417,0)+1,".")),","),IF(MAX($Q417:AL417,0)=OPER!$AA512,".",IF(OPER!$AB512&lt;=HOUR(AN$7),MAX($Q417:AL417,0)+1,".")))</f>
        <v>,</v>
      </c>
      <c r="AN417" s="270" t="str">
        <f>IF($E417=$E416,IF(AO416=".",IF(MAX($Q417:AM417,0)=OPER!$AA512,".",IF(OPER!$AB512&lt;=HOUR(AO$7),MAX($Q417:AM417,0)+1,".")),","),IF(MAX($Q417:AM417,0)=OPER!$AA512,".",IF(OPER!$AB512&lt;=HOUR(AO$7),MAX($Q417:AM417,0)+1,".")))</f>
        <v>,</v>
      </c>
      <c r="AO417" s="271" t="str">
        <f>IF($E417=$E416,IF(AP416=".",IF(MAX($Q417:AN417,0)=OPER!$AA512,".",IF(OPER!$AB512&lt;=HOUR(AP$7),MAX($Q417:AN417,0)+1,".")),","),IF(MAX($Q417:AN417,0)=OPER!$AA512,".",IF(OPER!$AB512&lt;=HOUR(AP$7),MAX($Q417:AN417,0)+1,".")))</f>
        <v>,</v>
      </c>
      <c r="AP417" s="269" t="str">
        <f>IF($E417=$E416,IF(AQ416=".",IF(MAX($Q417:AO417,0)=OPER!$AA512,".",IF(OPER!$AB512&lt;=HOUR(AQ$7),MAX($Q417:AO417,0)+1,".")),","),IF(MAX($Q417:AO417,0)=OPER!$AA512,".",IF(OPER!$AB512&lt;=HOUR(AQ$7),MAX($Q417:AO417,0)+1,".")))</f>
        <v>,</v>
      </c>
      <c r="AQ417" s="269" t="str">
        <f>IF($E417=$E416,IF(AR416=".",IF(MAX($Q417:AP417,0)=OPER!$AA512,".",IF(OPER!$AB512&lt;=HOUR(AR$7),MAX($Q417:AP417,0)+1,".")),","),IF(MAX($Q417:AP417,0)=OPER!$AA512,".",IF(OPER!$AB512&lt;=HOUR(AR$7),MAX($Q417:AP417,0)+1,".")))</f>
        <v>,</v>
      </c>
      <c r="AR417" s="270" t="str">
        <f>IF($E417=$E416,IF(AS416=".",IF(MAX($Q417:AQ417,0)=OPER!$AA512,".",IF(OPER!$AB512&lt;=HOUR(AS$7),MAX($Q417:AQ417,0)+1,".")),","),IF(MAX($Q417:AQ417,0)=OPER!$AA512,".",IF(OPER!$AB512&lt;=HOUR(AS$7),MAX($Q417:AQ417,0)+1,".")))</f>
        <v>,</v>
      </c>
      <c r="AS417" s="271" t="str">
        <f>IF($E417=$E416,IF(AT416=".",IF(MAX($Q417:AR417,0)=OPER!$AA512,".",IF(OPER!$AB512&lt;=HOUR(AT$7),MAX($Q417:AR417,0)+1,".")),","),IF(MAX($Q417:AR417,0)=OPER!$AA512,".",IF(OPER!$AB512&lt;=HOUR(AT$7),MAX($Q417:AR417,0)+1,".")))</f>
        <v>,</v>
      </c>
      <c r="AT417" s="269" t="str">
        <f>IF($E417=$E416,IF(AU416=".",IF(MAX($Q417:AS417,0)=OPER!$AA512,".",IF(OPER!$AB512&lt;=HOUR(AU$7),MAX($Q417:AS417,0)+1,".")),","),IF(MAX($Q417:AS417,0)=OPER!$AA512,".",IF(OPER!$AB512&lt;=HOUR(AU$7),MAX($Q417:AS417,0)+1,".")))</f>
        <v>,</v>
      </c>
      <c r="AU417" s="269" t="str">
        <f>IF($E417=$E416,IF(AV416=".",IF(MAX($Q417:AT417,0)=OPER!$AA512,".",IF(OPER!$AB512&lt;=HOUR(AV$7),MAX($Q417:AT417,0)+1,".")),","),IF(MAX($Q417:AT417,0)=OPER!$AA512,".",IF(OPER!$AB512&lt;=HOUR(AV$7),MAX($Q417:AT417,0)+1,".")))</f>
        <v>,</v>
      </c>
      <c r="AV417" s="270" t="str">
        <f>IF($E417=$E416,IF(AW416=".",IF(MAX($Q417:AU417,0)=OPER!$AA512,".",IF(OPER!$AB512&lt;=HOUR(AW$7),MAX($Q417:AU417,0)+1,".")),","),IF(MAX($Q417:AU417,0)=OPER!$AA512,".",IF(OPER!$AB512&lt;=HOUR(AW$7),MAX($Q417:AU417,0)+1,".")))</f>
        <v>,</v>
      </c>
      <c r="AW417" s="271" t="str">
        <f>IF($E417=$E416,IF(AX416=".",IF(MAX($Q417:AV417,0)=OPER!$AA512,".",IF(OPER!$AB512&lt;=HOUR(AX$7),MAX($Q417:AV417,0)+1,".")),","),IF(MAX($Q417:AV417,0)=OPER!$AA512,".",IF(OPER!$AB512&lt;=HOUR(AX$7),MAX($Q417:AV417,0)+1,".")))</f>
        <v>,</v>
      </c>
      <c r="AX417" s="269" t="str">
        <f>IF($E417=$E416,IF(AY416=".",IF(MAX($Q417:AW417,0)=OPER!$AA512,".",IF(OPER!$AB512&lt;=HOUR(AY$7),MAX($Q417:AW417,0)+1,".")),","),IF(MAX($Q417:AW417,0)=OPER!$AA512,".",IF(OPER!$AB512&lt;=HOUR(AY$7),MAX($Q417:AW417,0)+1,".")))</f>
        <v>,</v>
      </c>
      <c r="AY417" s="269" t="str">
        <f>IF($E417=$E416,IF(AZ416=".",IF(MAX($Q417:AX417,0)=OPER!$AA512,".",IF(OPER!$AB512&lt;=HOUR(AZ$7),MAX($Q417:AX417,0)+1,".")),","),IF(MAX($Q417:AX417,0)=OPER!$AA512,".",IF(OPER!$AB512&lt;=HOUR(AZ$7),MAX($Q417:AX417,0)+1,".")))</f>
        <v>,</v>
      </c>
      <c r="AZ417" s="270" t="str">
        <f>IF($E417=$E416,IF(BA416=".",IF(MAX($Q417:AY417,0)=OPER!$AA512,".",IF(OPER!$AB512&lt;=HOUR(BA$7),MAX($Q417:AY417,0)+1,".")),","),IF(MAX($Q417:AY417,0)=OPER!$AA512,".",IF(OPER!$AB512&lt;=HOUR(BA$7),MAX($Q417:AY417,0)+1,".")))</f>
        <v>,</v>
      </c>
      <c r="BA417" s="30">
        <f>+OPER!AK411</f>
        <v>0</v>
      </c>
    </row>
    <row r="418" spans="1:53" ht="59.8" x14ac:dyDescent="0.2">
      <c r="A418" s="282" t="str">
        <f>IF(OPER!AF412=0,"",OPER!AF412)</f>
        <v/>
      </c>
      <c r="B418" s="109" t="str">
        <f>IF(OPER!V412=0,"",OPER!V412)</f>
        <v/>
      </c>
      <c r="C418" s="71" t="str">
        <f>IF(OPER!U412 = 0,"", OPER!U412)</f>
        <v/>
      </c>
      <c r="D418" s="30" t="str">
        <f t="shared" si="25"/>
        <v/>
      </c>
      <c r="E418" s="262" t="str">
        <f>IF(OPER!X412 = 0,"",OPER!X412)</f>
        <v/>
      </c>
      <c r="F418" s="262" t="str">
        <f>IF(OPER!I412 = 0,"",OPER!I412)</f>
        <v/>
      </c>
      <c r="G418" s="263" t="str">
        <f>IF(OPER!C412=0,"",OPER!C412)</f>
        <v/>
      </c>
      <c r="H418" s="30" t="str">
        <f>IF(OPER!R412 = 0,"",OPER!R412)</f>
        <v/>
      </c>
      <c r="I418" s="30" t="str">
        <f>IF(OPER!F412=0,"", OPER!F412)</f>
        <v/>
      </c>
      <c r="J418" s="108" t="str">
        <f>IF(OPER!G412=0,"",OPER!G412)</f>
        <v/>
      </c>
      <c r="K418" s="250">
        <f>+OPER!R412</f>
        <v>0</v>
      </c>
      <c r="L418" s="262">
        <f t="shared" si="26"/>
        <v>0</v>
      </c>
      <c r="M418" s="250">
        <f t="shared" si="27"/>
        <v>0</v>
      </c>
      <c r="N418" s="205" t="str">
        <f>IF(OPER!A412=0,"",OPER!A412)</f>
        <v/>
      </c>
      <c r="O418" s="73" t="str">
        <f>IF(OPER!AJ2268=0,"",OPER!AJ2268)</f>
        <v/>
      </c>
      <c r="P418" s="264" t="str">
        <f>IF(OPER!AH412="EJECUTADO","SI",IF(OPER!AH412="NO EJECUTADO","NO",""))</f>
        <v/>
      </c>
      <c r="Q418" s="264" t="str">
        <f>IF(OPER!AN412="EJECUTADO","SI",IF(OPER!AN412="NO EJECUTADO","NO",""))</f>
        <v/>
      </c>
      <c r="R418" s="221" t="str">
        <f>IFERROR(VLOOKUP(OPER!Z412,OPER!$AU$490:$AV$577,2,0),"NO ASIGNADO")</f>
        <v>NO ASIGNADO</v>
      </c>
      <c r="S418" s="6">
        <f>+OPER!AG412</f>
        <v>0</v>
      </c>
      <c r="T418" s="268" t="str">
        <f>IF($E418=$E417,IF(U417=".",IF(MAX($Q418:Q418,0)=OPER!$AA513,".",IF(OPER!$AB513&lt;=HOUR(U$7),MAX($Q418:Q418,0)+1,".")),","),IF(MAX($Q418:Q418,0)=OPER!$AA513,".",IF(OPER!$AB513&lt;=HOUR(U$7),MAX($Q418:Q418,0)+1,".")))</f>
        <v>,</v>
      </c>
      <c r="U418" s="269" t="str">
        <f>IF($E418=$E417,IF(V417=".",IF(MAX($Q418:T418,0)=OPER!$AA513,".",IF(OPER!$AB513&lt;=HOUR(V$7),MAX($Q418:T418,0)+1,".")),","),IF(MAX($Q418:T418,0)=OPER!$AA513,".",IF(OPER!$AB513&lt;=HOUR(V$7),MAX($Q418:T418,0)+1,".")))</f>
        <v>,</v>
      </c>
      <c r="V418" s="269" t="str">
        <f>IF($E418=$E417,IF(W417=".",IF(MAX($Q418:U418,0)=OPER!$AA513,".",IF(OPER!$AB513&lt;=HOUR(W$7),MAX($Q418:U418,0)+1,".")),","),IF(MAX($Q418:U418,0)=OPER!$AA513,".",IF(OPER!$AB513&lt;=HOUR(W$7),MAX($Q418:U418,0)+1,".")))</f>
        <v>,</v>
      </c>
      <c r="W418" s="269" t="str">
        <f>IF($E418=$E417,IF(X417=".",IF(MAX($Q418:V418,0)=OPER!$AA513,".",IF(OPER!$AB513&lt;=HOUR(X$7),MAX($Q418:V418,0)+1,".")),","),IF(MAX($Q418:V418,0)=OPER!$AA513,".",IF(OPER!$AB513&lt;=HOUR(X$7),MAX($Q418:V418,0)+1,".")))</f>
        <v>,</v>
      </c>
      <c r="X418" s="270" t="str">
        <f>IF($E418=$E417,IF(Y417=".",IF(MAX($Q418:W418,0)=OPER!$AA513,".",IF(OPER!$AB513&lt;=HOUR(Y$7),MAX($Q418:W418,0)+1,".")),","),IF(MAX($Q418:W418,0)=OPER!$AA513,".",IF(OPER!$AB513&lt;=HOUR(Y$7),MAX($Q418:W418,0)+1,".")))</f>
        <v>,</v>
      </c>
      <c r="Y418" s="271" t="str">
        <f>IF($E418=$E417,IF(Z417=".",IF(MAX($Q418:X418,0)=OPER!$AA513,".",IF(OPER!$AB513&lt;=HOUR(Z$7),MAX($Q418:X418,0)+1,".")),","),IF(MAX($Q418:X418,0)=OPER!$AA513,".",IF(OPER!$AB513&lt;=HOUR(Z$7),MAX($Q418:X418,0)+1,".")))</f>
        <v>,</v>
      </c>
      <c r="Z418" s="269" t="str">
        <f>IF($E418=$E417,IF(AA417=".",IF(MAX($Q418:Y418,0)=OPER!$AA513,".",IF(OPER!$AB513&lt;=HOUR(AA$7),MAX($Q418:Y418,0)+1,".")),","),IF(MAX($Q418:Y418,0)=OPER!$AA513,".",IF(OPER!$AB513&lt;=HOUR(AA$7),MAX($Q418:Y418,0)+1,".")))</f>
        <v>,</v>
      </c>
      <c r="AA418" s="269" t="str">
        <f>IF($E418=$E417,IF(AB417=".",IF(MAX($Q418:Z418,0)=OPER!$AA513,".",IF(OPER!$AB513&lt;=HOUR(AB$7),MAX($Q418:Z418,0)+1,".")),","),IF(MAX($Q418:Z418,0)=OPER!$AA513,".",IF(OPER!$AB513&lt;=HOUR(AB$7),MAX($Q418:Z418,0)+1,".")))</f>
        <v>,</v>
      </c>
      <c r="AB418" s="270" t="str">
        <f>IF($E418=$E417,IF(AC417=".",IF(MAX($Q418:AA418,0)=OPER!$AA513,".",IF(OPER!$AB513&lt;=HOUR(AC$7),MAX($Q418:AA418,0)+1,".")),","),IF(MAX($Q418:AA418,0)=OPER!$AA513,".",IF(OPER!$AB513&lt;=HOUR(AC$7),MAX($Q418:AA418,0)+1,".")))</f>
        <v>,</v>
      </c>
      <c r="AC418" s="271" t="str">
        <f>IF($E418=$E417,IF(AD417=".",IF(MAX($Q418:AB418,0)=OPER!$AA513,".",IF(OPER!$AB513&lt;=HOUR(AD$7),MAX($Q418:AB418,0)+1,".")),","),IF(MAX($Q418:AB418,0)=OPER!$AA513,".",IF(OPER!$AB513&lt;=HOUR(AD$7),MAX($Q418:AB418,0)+1,".")))</f>
        <v>,</v>
      </c>
      <c r="AD418" s="269" t="str">
        <f>IF($E418=$E417,IF(AE417=".",IF(MAX($Q418:AC418,0)=OPER!$AA513,".",IF(OPER!$AB513&lt;=HOUR(AE$7),MAX($Q418:AC418,0)+1,".")),","),IF(MAX($Q418:AC418,0)=OPER!$AA513,".",IF(OPER!$AB513&lt;=HOUR(AE$7),MAX($Q418:AC418,0)+1,".")))</f>
        <v>,</v>
      </c>
      <c r="AE418" s="269" t="str">
        <f>IF($E418=$E417,IF(AF417=".",IF(MAX($Q418:AD418,0)=OPER!$AA513,".",IF(OPER!$AB513&lt;=HOUR(AF$7),MAX($Q418:AD418,0)+1,".")),","),IF(MAX($Q418:AD418,0)=OPER!$AA513,".",IF(OPER!$AB513&lt;=HOUR(AF$7),MAX($Q418:AD418,0)+1,".")))</f>
        <v>,</v>
      </c>
      <c r="AF418" s="270" t="str">
        <f>IF($E418=$E417,IF(AG417=".",IF(MAX($Q418:AE418,0)=OPER!$AA513,".",IF(OPER!$AB513&lt;=HOUR(AG$7),MAX($Q418:AE418,0)+1,".")),","),IF(MAX($Q418:AE418,0)=OPER!$AA513,".",IF(OPER!$AB513&lt;=HOUR(AG$7),MAX($Q418:AE418,0)+1,".")))</f>
        <v>,</v>
      </c>
      <c r="AG418" s="271" t="str">
        <f>IF($E418=$E417,IF(AH417=".",IF(MAX($Q418:AF418,0)=OPER!$AA513,".",IF(OPER!$AB513&lt;=HOUR(AH$7),MAX($Q418:AF418,0)+1,".")),","),IF(MAX($Q418:AF418,0)=OPER!$AA513,".",IF(OPER!$AB513&lt;=HOUR(AH$7),MAX($Q418:AF418,0)+1,".")))</f>
        <v>,</v>
      </c>
      <c r="AH418" s="269" t="str">
        <f>IF($E418=$E417,IF(AI417=".",IF(MAX($Q418:AG418,0)=OPER!$AA513,".",IF(OPER!$AB513&lt;=HOUR(AI$7),MAX($Q418:AG418,0)+1,".")),","),IF(MAX($Q418:AG418,0)=OPER!$AA513,".",IF(OPER!$AB513&lt;=HOUR(AI$7),MAX($Q418:AG418,0)+1,".")))</f>
        <v>,</v>
      </c>
      <c r="AI418" s="269" t="str">
        <f>IF($E418=$E417,IF(AJ417=".",IF(MAX($Q418:AH418,0)=OPER!$AA513,".",IF(OPER!$AB513&lt;=HOUR(AJ$7),MAX($Q418:AH418,0)+1,".")),","),IF(MAX($Q418:AH418,0)=OPER!$AA513,".",IF(OPER!$AB513&lt;=HOUR(AJ$7),MAX($Q418:AH418,0)+1,".")))</f>
        <v>,</v>
      </c>
      <c r="AJ418" s="270" t="str">
        <f>IF($E418=$E417,IF(AK417=".",IF(MAX($Q418:AI418,0)=OPER!$AA513,".",IF(OPER!$AB513&lt;=HOUR(AK$7),MAX($Q418:AI418,0)+1,".")),","),IF(MAX($Q418:AI418,0)=OPER!$AA513,".",IF(OPER!$AB513&lt;=HOUR(AK$7),MAX($Q418:AI418,0)+1,".")))</f>
        <v>,</v>
      </c>
      <c r="AK418" s="271" t="str">
        <f>IF($E418=$E417,IF(AL417=".",IF(MAX($Q418:AJ418,0)=OPER!$AA513,".",IF(OPER!$AB513&lt;=HOUR(AL$7),MAX($Q418:AJ418,0)+1,".")),","),IF(MAX($Q418:AJ418,0)=OPER!$AA513,".",IF(OPER!$AB513&lt;=HOUR(AL$7),MAX($Q418:AJ418,0)+1,".")))</f>
        <v>,</v>
      </c>
      <c r="AL418" s="269" t="str">
        <f>IF($E418=$E417,IF(AM417=".",IF(MAX($Q418:AK418,0)=OPER!$AA513,".",IF(OPER!$AB513&lt;=HOUR(AM$7),MAX($Q418:AK418,0)+1,".")),","),IF(MAX($Q418:AK418,0)=OPER!$AA513,".",IF(OPER!$AB513&lt;=HOUR(AM$7),MAX($Q418:AK418,0)+1,".")))</f>
        <v>,</v>
      </c>
      <c r="AM418" s="269" t="str">
        <f>IF($E418=$E417,IF(AN417=".",IF(MAX($Q418:AL418,0)=OPER!$AA513,".",IF(OPER!$AB513&lt;=HOUR(AN$7),MAX($Q418:AL418,0)+1,".")),","),IF(MAX($Q418:AL418,0)=OPER!$AA513,".",IF(OPER!$AB513&lt;=HOUR(AN$7),MAX($Q418:AL418,0)+1,".")))</f>
        <v>,</v>
      </c>
      <c r="AN418" s="270" t="str">
        <f>IF($E418=$E417,IF(AO417=".",IF(MAX($Q418:AM418,0)=OPER!$AA513,".",IF(OPER!$AB513&lt;=HOUR(AO$7),MAX($Q418:AM418,0)+1,".")),","),IF(MAX($Q418:AM418,0)=OPER!$AA513,".",IF(OPER!$AB513&lt;=HOUR(AO$7),MAX($Q418:AM418,0)+1,".")))</f>
        <v>,</v>
      </c>
      <c r="AO418" s="271" t="str">
        <f>IF($E418=$E417,IF(AP417=".",IF(MAX($Q418:AN418,0)=OPER!$AA513,".",IF(OPER!$AB513&lt;=HOUR(AP$7),MAX($Q418:AN418,0)+1,".")),","),IF(MAX($Q418:AN418,0)=OPER!$AA513,".",IF(OPER!$AB513&lt;=HOUR(AP$7),MAX($Q418:AN418,0)+1,".")))</f>
        <v>,</v>
      </c>
      <c r="AP418" s="269" t="str">
        <f>IF($E418=$E417,IF(AQ417=".",IF(MAX($Q418:AO418,0)=OPER!$AA513,".",IF(OPER!$AB513&lt;=HOUR(AQ$7),MAX($Q418:AO418,0)+1,".")),","),IF(MAX($Q418:AO418,0)=OPER!$AA513,".",IF(OPER!$AB513&lt;=HOUR(AQ$7),MAX($Q418:AO418,0)+1,".")))</f>
        <v>,</v>
      </c>
      <c r="AQ418" s="269" t="str">
        <f>IF($E418=$E417,IF(AR417=".",IF(MAX($Q418:AP418,0)=OPER!$AA513,".",IF(OPER!$AB513&lt;=HOUR(AR$7),MAX($Q418:AP418,0)+1,".")),","),IF(MAX($Q418:AP418,0)=OPER!$AA513,".",IF(OPER!$AB513&lt;=HOUR(AR$7),MAX($Q418:AP418,0)+1,".")))</f>
        <v>,</v>
      </c>
      <c r="AR418" s="270" t="str">
        <f>IF($E418=$E417,IF(AS417=".",IF(MAX($Q418:AQ418,0)=OPER!$AA513,".",IF(OPER!$AB513&lt;=HOUR(AS$7),MAX($Q418:AQ418,0)+1,".")),","),IF(MAX($Q418:AQ418,0)=OPER!$AA513,".",IF(OPER!$AB513&lt;=HOUR(AS$7),MAX($Q418:AQ418,0)+1,".")))</f>
        <v>,</v>
      </c>
      <c r="AS418" s="271" t="str">
        <f>IF($E418=$E417,IF(AT417=".",IF(MAX($Q418:AR418,0)=OPER!$AA513,".",IF(OPER!$AB513&lt;=HOUR(AT$7),MAX($Q418:AR418,0)+1,".")),","),IF(MAX($Q418:AR418,0)=OPER!$AA513,".",IF(OPER!$AB513&lt;=HOUR(AT$7),MAX($Q418:AR418,0)+1,".")))</f>
        <v>,</v>
      </c>
      <c r="AT418" s="269" t="str">
        <f>IF($E418=$E417,IF(AU417=".",IF(MAX($Q418:AS418,0)=OPER!$AA513,".",IF(OPER!$AB513&lt;=HOUR(AU$7),MAX($Q418:AS418,0)+1,".")),","),IF(MAX($Q418:AS418,0)=OPER!$AA513,".",IF(OPER!$AB513&lt;=HOUR(AU$7),MAX($Q418:AS418,0)+1,".")))</f>
        <v>,</v>
      </c>
      <c r="AU418" s="269" t="str">
        <f>IF($E418=$E417,IF(AV417=".",IF(MAX($Q418:AT418,0)=OPER!$AA513,".",IF(OPER!$AB513&lt;=HOUR(AV$7),MAX($Q418:AT418,0)+1,".")),","),IF(MAX($Q418:AT418,0)=OPER!$AA513,".",IF(OPER!$AB513&lt;=HOUR(AV$7),MAX($Q418:AT418,0)+1,".")))</f>
        <v>,</v>
      </c>
      <c r="AV418" s="270" t="str">
        <f>IF($E418=$E417,IF(AW417=".",IF(MAX($Q418:AU418,0)=OPER!$AA513,".",IF(OPER!$AB513&lt;=HOUR(AW$7),MAX($Q418:AU418,0)+1,".")),","),IF(MAX($Q418:AU418,0)=OPER!$AA513,".",IF(OPER!$AB513&lt;=HOUR(AW$7),MAX($Q418:AU418,0)+1,".")))</f>
        <v>,</v>
      </c>
      <c r="AW418" s="271" t="str">
        <f>IF($E418=$E417,IF(AX417=".",IF(MAX($Q418:AV418,0)=OPER!$AA513,".",IF(OPER!$AB513&lt;=HOUR(AX$7),MAX($Q418:AV418,0)+1,".")),","),IF(MAX($Q418:AV418,0)=OPER!$AA513,".",IF(OPER!$AB513&lt;=HOUR(AX$7),MAX($Q418:AV418,0)+1,".")))</f>
        <v>,</v>
      </c>
      <c r="AX418" s="269" t="str">
        <f>IF($E418=$E417,IF(AY417=".",IF(MAX($Q418:AW418,0)=OPER!$AA513,".",IF(OPER!$AB513&lt;=HOUR(AY$7),MAX($Q418:AW418,0)+1,".")),","),IF(MAX($Q418:AW418,0)=OPER!$AA513,".",IF(OPER!$AB513&lt;=HOUR(AY$7),MAX($Q418:AW418,0)+1,".")))</f>
        <v>,</v>
      </c>
      <c r="AY418" s="269" t="str">
        <f>IF($E418=$E417,IF(AZ417=".",IF(MAX($Q418:AX418,0)=OPER!$AA513,".",IF(OPER!$AB513&lt;=HOUR(AZ$7),MAX($Q418:AX418,0)+1,".")),","),IF(MAX($Q418:AX418,0)=OPER!$AA513,".",IF(OPER!$AB513&lt;=HOUR(AZ$7),MAX($Q418:AX418,0)+1,".")))</f>
        <v>,</v>
      </c>
      <c r="AZ418" s="270" t="str">
        <f>IF($E418=$E417,IF(BA417=".",IF(MAX($Q418:AY418,0)=OPER!$AA513,".",IF(OPER!$AB513&lt;=HOUR(BA$7),MAX($Q418:AY418,0)+1,".")),","),IF(MAX($Q418:AY418,0)=OPER!$AA513,".",IF(OPER!$AB513&lt;=HOUR(BA$7),MAX($Q418:AY418,0)+1,".")))</f>
        <v>,</v>
      </c>
      <c r="BA418" s="30">
        <f>+OPER!AK412</f>
        <v>0</v>
      </c>
    </row>
    <row r="419" spans="1:53" ht="59.8" x14ac:dyDescent="0.2">
      <c r="A419" s="282" t="str">
        <f>IF(OPER!AF413=0,"",OPER!AF413)</f>
        <v/>
      </c>
      <c r="B419" s="109" t="str">
        <f>IF(OPER!V413=0,"",OPER!V413)</f>
        <v/>
      </c>
      <c r="C419" s="71" t="str">
        <f>IF(OPER!U413 = 0,"", OPER!U413)</f>
        <v/>
      </c>
      <c r="D419" s="30" t="str">
        <f t="shared" si="25"/>
        <v/>
      </c>
      <c r="E419" s="262" t="str">
        <f>IF(OPER!X413 = 0,"",OPER!X413)</f>
        <v/>
      </c>
      <c r="F419" s="262" t="str">
        <f>IF(OPER!I413 = 0,"",OPER!I413)</f>
        <v/>
      </c>
      <c r="G419" s="263" t="str">
        <f>IF(OPER!C413=0,"",OPER!C413)</f>
        <v/>
      </c>
      <c r="H419" s="30" t="str">
        <f>IF(OPER!R413 = 0,"",OPER!R413)</f>
        <v/>
      </c>
      <c r="I419" s="30" t="str">
        <f>IF(OPER!F413=0,"", OPER!F413)</f>
        <v/>
      </c>
      <c r="J419" s="108" t="str">
        <f>IF(OPER!G413=0,"",OPER!G413)</f>
        <v/>
      </c>
      <c r="K419" s="250">
        <f>+OPER!R413</f>
        <v>0</v>
      </c>
      <c r="L419" s="262">
        <f t="shared" si="26"/>
        <v>0</v>
      </c>
      <c r="M419" s="250">
        <f t="shared" si="27"/>
        <v>0</v>
      </c>
      <c r="N419" s="205" t="str">
        <f>IF(OPER!A413=0,"",OPER!A413)</f>
        <v/>
      </c>
      <c r="O419" s="73" t="str">
        <f>IF(OPER!AJ2269=0,"",OPER!AJ2269)</f>
        <v/>
      </c>
      <c r="P419" s="264" t="str">
        <f>IF(OPER!AH413="EJECUTADO","SI",IF(OPER!AH413="NO EJECUTADO","NO",""))</f>
        <v/>
      </c>
      <c r="Q419" s="264" t="str">
        <f>IF(OPER!AN413="EJECUTADO","SI",IF(OPER!AN413="NO EJECUTADO","NO",""))</f>
        <v/>
      </c>
      <c r="R419" s="221" t="str">
        <f>IFERROR(VLOOKUP(OPER!Z413,OPER!$AU$490:$AV$577,2,0),"NO ASIGNADO")</f>
        <v>NO ASIGNADO</v>
      </c>
      <c r="S419" s="6">
        <f>+OPER!AG413</f>
        <v>0</v>
      </c>
      <c r="T419" s="268" t="str">
        <f>IF($E419=$E418,IF(U418=".",IF(MAX($Q419:Q419,0)=OPER!$AA514,".",IF(OPER!$AB514&lt;=HOUR(U$7),MAX($Q419:Q419,0)+1,".")),","),IF(MAX($Q419:Q419,0)=OPER!$AA514,".",IF(OPER!$AB514&lt;=HOUR(U$7),MAX($Q419:Q419,0)+1,".")))</f>
        <v>,</v>
      </c>
      <c r="U419" s="269" t="str">
        <f>IF($E419=$E418,IF(V418=".",IF(MAX($Q419:T419,0)=OPER!$AA514,".",IF(OPER!$AB514&lt;=HOUR(V$7),MAX($Q419:T419,0)+1,".")),","),IF(MAX($Q419:T419,0)=OPER!$AA514,".",IF(OPER!$AB514&lt;=HOUR(V$7),MAX($Q419:T419,0)+1,".")))</f>
        <v>,</v>
      </c>
      <c r="V419" s="269" t="str">
        <f>IF($E419=$E418,IF(W418=".",IF(MAX($Q419:U419,0)=OPER!$AA514,".",IF(OPER!$AB514&lt;=HOUR(W$7),MAX($Q419:U419,0)+1,".")),","),IF(MAX($Q419:U419,0)=OPER!$AA514,".",IF(OPER!$AB514&lt;=HOUR(W$7),MAX($Q419:U419,0)+1,".")))</f>
        <v>,</v>
      </c>
      <c r="W419" s="269" t="str">
        <f>IF($E419=$E418,IF(X418=".",IF(MAX($Q419:V419,0)=OPER!$AA514,".",IF(OPER!$AB514&lt;=HOUR(X$7),MAX($Q419:V419,0)+1,".")),","),IF(MAX($Q419:V419,0)=OPER!$AA514,".",IF(OPER!$AB514&lt;=HOUR(X$7),MAX($Q419:V419,0)+1,".")))</f>
        <v>,</v>
      </c>
      <c r="X419" s="270" t="str">
        <f>IF($E419=$E418,IF(Y418=".",IF(MAX($Q419:W419,0)=OPER!$AA514,".",IF(OPER!$AB514&lt;=HOUR(Y$7),MAX($Q419:W419,0)+1,".")),","),IF(MAX($Q419:W419,0)=OPER!$AA514,".",IF(OPER!$AB514&lt;=HOUR(Y$7),MAX($Q419:W419,0)+1,".")))</f>
        <v>,</v>
      </c>
      <c r="Y419" s="271" t="str">
        <f>IF($E419=$E418,IF(Z418=".",IF(MAX($Q419:X419,0)=OPER!$AA514,".",IF(OPER!$AB514&lt;=HOUR(Z$7),MAX($Q419:X419,0)+1,".")),","),IF(MAX($Q419:X419,0)=OPER!$AA514,".",IF(OPER!$AB514&lt;=HOUR(Z$7),MAX($Q419:X419,0)+1,".")))</f>
        <v>,</v>
      </c>
      <c r="Z419" s="269" t="str">
        <f>IF($E419=$E418,IF(AA418=".",IF(MAX($Q419:Y419,0)=OPER!$AA514,".",IF(OPER!$AB514&lt;=HOUR(AA$7),MAX($Q419:Y419,0)+1,".")),","),IF(MAX($Q419:Y419,0)=OPER!$AA514,".",IF(OPER!$AB514&lt;=HOUR(AA$7),MAX($Q419:Y419,0)+1,".")))</f>
        <v>,</v>
      </c>
      <c r="AA419" s="269" t="str">
        <f>IF($E419=$E418,IF(AB418=".",IF(MAX($Q419:Z419,0)=OPER!$AA514,".",IF(OPER!$AB514&lt;=HOUR(AB$7),MAX($Q419:Z419,0)+1,".")),","),IF(MAX($Q419:Z419,0)=OPER!$AA514,".",IF(OPER!$AB514&lt;=HOUR(AB$7),MAX($Q419:Z419,0)+1,".")))</f>
        <v>,</v>
      </c>
      <c r="AB419" s="270" t="str">
        <f>IF($E419=$E418,IF(AC418=".",IF(MAX($Q419:AA419,0)=OPER!$AA514,".",IF(OPER!$AB514&lt;=HOUR(AC$7),MAX($Q419:AA419,0)+1,".")),","),IF(MAX($Q419:AA419,0)=OPER!$AA514,".",IF(OPER!$AB514&lt;=HOUR(AC$7),MAX($Q419:AA419,0)+1,".")))</f>
        <v>,</v>
      </c>
      <c r="AC419" s="271" t="str">
        <f>IF($E419=$E418,IF(AD418=".",IF(MAX($Q419:AB419,0)=OPER!$AA514,".",IF(OPER!$AB514&lt;=HOUR(AD$7),MAX($Q419:AB419,0)+1,".")),","),IF(MAX($Q419:AB419,0)=OPER!$AA514,".",IF(OPER!$AB514&lt;=HOUR(AD$7),MAX($Q419:AB419,0)+1,".")))</f>
        <v>,</v>
      </c>
      <c r="AD419" s="269" t="str">
        <f>IF($E419=$E418,IF(AE418=".",IF(MAX($Q419:AC419,0)=OPER!$AA514,".",IF(OPER!$AB514&lt;=HOUR(AE$7),MAX($Q419:AC419,0)+1,".")),","),IF(MAX($Q419:AC419,0)=OPER!$AA514,".",IF(OPER!$AB514&lt;=HOUR(AE$7),MAX($Q419:AC419,0)+1,".")))</f>
        <v>,</v>
      </c>
      <c r="AE419" s="269" t="str">
        <f>IF($E419=$E418,IF(AF418=".",IF(MAX($Q419:AD419,0)=OPER!$AA514,".",IF(OPER!$AB514&lt;=HOUR(AF$7),MAX($Q419:AD419,0)+1,".")),","),IF(MAX($Q419:AD419,0)=OPER!$AA514,".",IF(OPER!$AB514&lt;=HOUR(AF$7),MAX($Q419:AD419,0)+1,".")))</f>
        <v>,</v>
      </c>
      <c r="AF419" s="270" t="str">
        <f>IF($E419=$E418,IF(AG418=".",IF(MAX($Q419:AE419,0)=OPER!$AA514,".",IF(OPER!$AB514&lt;=HOUR(AG$7),MAX($Q419:AE419,0)+1,".")),","),IF(MAX($Q419:AE419,0)=OPER!$AA514,".",IF(OPER!$AB514&lt;=HOUR(AG$7),MAX($Q419:AE419,0)+1,".")))</f>
        <v>,</v>
      </c>
      <c r="AG419" s="271" t="str">
        <f>IF($E419=$E418,IF(AH418=".",IF(MAX($Q419:AF419,0)=OPER!$AA514,".",IF(OPER!$AB514&lt;=HOUR(AH$7),MAX($Q419:AF419,0)+1,".")),","),IF(MAX($Q419:AF419,0)=OPER!$AA514,".",IF(OPER!$AB514&lt;=HOUR(AH$7),MAX($Q419:AF419,0)+1,".")))</f>
        <v>,</v>
      </c>
      <c r="AH419" s="269" t="str">
        <f>IF($E419=$E418,IF(AI418=".",IF(MAX($Q419:AG419,0)=OPER!$AA514,".",IF(OPER!$AB514&lt;=HOUR(AI$7),MAX($Q419:AG419,0)+1,".")),","),IF(MAX($Q419:AG419,0)=OPER!$AA514,".",IF(OPER!$AB514&lt;=HOUR(AI$7),MAX($Q419:AG419,0)+1,".")))</f>
        <v>,</v>
      </c>
      <c r="AI419" s="269" t="str">
        <f>IF($E419=$E418,IF(AJ418=".",IF(MAX($Q419:AH419,0)=OPER!$AA514,".",IF(OPER!$AB514&lt;=HOUR(AJ$7),MAX($Q419:AH419,0)+1,".")),","),IF(MAX($Q419:AH419,0)=OPER!$AA514,".",IF(OPER!$AB514&lt;=HOUR(AJ$7),MAX($Q419:AH419,0)+1,".")))</f>
        <v>,</v>
      </c>
      <c r="AJ419" s="270" t="str">
        <f>IF($E419=$E418,IF(AK418=".",IF(MAX($Q419:AI419,0)=OPER!$AA514,".",IF(OPER!$AB514&lt;=HOUR(AK$7),MAX($Q419:AI419,0)+1,".")),","),IF(MAX($Q419:AI419,0)=OPER!$AA514,".",IF(OPER!$AB514&lt;=HOUR(AK$7),MAX($Q419:AI419,0)+1,".")))</f>
        <v>,</v>
      </c>
      <c r="AK419" s="271" t="str">
        <f>IF($E419=$E418,IF(AL418=".",IF(MAX($Q419:AJ419,0)=OPER!$AA514,".",IF(OPER!$AB514&lt;=HOUR(AL$7),MAX($Q419:AJ419,0)+1,".")),","),IF(MAX($Q419:AJ419,0)=OPER!$AA514,".",IF(OPER!$AB514&lt;=HOUR(AL$7),MAX($Q419:AJ419,0)+1,".")))</f>
        <v>,</v>
      </c>
      <c r="AL419" s="269" t="str">
        <f>IF($E419=$E418,IF(AM418=".",IF(MAX($Q419:AK419,0)=OPER!$AA514,".",IF(OPER!$AB514&lt;=HOUR(AM$7),MAX($Q419:AK419,0)+1,".")),","),IF(MAX($Q419:AK419,0)=OPER!$AA514,".",IF(OPER!$AB514&lt;=HOUR(AM$7),MAX($Q419:AK419,0)+1,".")))</f>
        <v>,</v>
      </c>
      <c r="AM419" s="269" t="str">
        <f>IF($E419=$E418,IF(AN418=".",IF(MAX($Q419:AL419,0)=OPER!$AA514,".",IF(OPER!$AB514&lt;=HOUR(AN$7),MAX($Q419:AL419,0)+1,".")),","),IF(MAX($Q419:AL419,0)=OPER!$AA514,".",IF(OPER!$AB514&lt;=HOUR(AN$7),MAX($Q419:AL419,0)+1,".")))</f>
        <v>,</v>
      </c>
      <c r="AN419" s="270" t="str">
        <f>IF($E419=$E418,IF(AO418=".",IF(MAX($Q419:AM419,0)=OPER!$AA514,".",IF(OPER!$AB514&lt;=HOUR(AO$7),MAX($Q419:AM419,0)+1,".")),","),IF(MAX($Q419:AM419,0)=OPER!$AA514,".",IF(OPER!$AB514&lt;=HOUR(AO$7),MAX($Q419:AM419,0)+1,".")))</f>
        <v>,</v>
      </c>
      <c r="AO419" s="271" t="str">
        <f>IF($E419=$E418,IF(AP418=".",IF(MAX($Q419:AN419,0)=OPER!$AA514,".",IF(OPER!$AB514&lt;=HOUR(AP$7),MAX($Q419:AN419,0)+1,".")),","),IF(MAX($Q419:AN419,0)=OPER!$AA514,".",IF(OPER!$AB514&lt;=HOUR(AP$7),MAX($Q419:AN419,0)+1,".")))</f>
        <v>,</v>
      </c>
      <c r="AP419" s="269" t="str">
        <f>IF($E419=$E418,IF(AQ418=".",IF(MAX($Q419:AO419,0)=OPER!$AA514,".",IF(OPER!$AB514&lt;=HOUR(AQ$7),MAX($Q419:AO419,0)+1,".")),","),IF(MAX($Q419:AO419,0)=OPER!$AA514,".",IF(OPER!$AB514&lt;=HOUR(AQ$7),MAX($Q419:AO419,0)+1,".")))</f>
        <v>,</v>
      </c>
      <c r="AQ419" s="269" t="str">
        <f>IF($E419=$E418,IF(AR418=".",IF(MAX($Q419:AP419,0)=OPER!$AA514,".",IF(OPER!$AB514&lt;=HOUR(AR$7),MAX($Q419:AP419,0)+1,".")),","),IF(MAX($Q419:AP419,0)=OPER!$AA514,".",IF(OPER!$AB514&lt;=HOUR(AR$7),MAX($Q419:AP419,0)+1,".")))</f>
        <v>,</v>
      </c>
      <c r="AR419" s="270" t="str">
        <f>IF($E419=$E418,IF(AS418=".",IF(MAX($Q419:AQ419,0)=OPER!$AA514,".",IF(OPER!$AB514&lt;=HOUR(AS$7),MAX($Q419:AQ419,0)+1,".")),","),IF(MAX($Q419:AQ419,0)=OPER!$AA514,".",IF(OPER!$AB514&lt;=HOUR(AS$7),MAX($Q419:AQ419,0)+1,".")))</f>
        <v>,</v>
      </c>
      <c r="AS419" s="271" t="str">
        <f>IF($E419=$E418,IF(AT418=".",IF(MAX($Q419:AR419,0)=OPER!$AA514,".",IF(OPER!$AB514&lt;=HOUR(AT$7),MAX($Q419:AR419,0)+1,".")),","),IF(MAX($Q419:AR419,0)=OPER!$AA514,".",IF(OPER!$AB514&lt;=HOUR(AT$7),MAX($Q419:AR419,0)+1,".")))</f>
        <v>,</v>
      </c>
      <c r="AT419" s="269" t="str">
        <f>IF($E419=$E418,IF(AU418=".",IF(MAX($Q419:AS419,0)=OPER!$AA514,".",IF(OPER!$AB514&lt;=HOUR(AU$7),MAX($Q419:AS419,0)+1,".")),","),IF(MAX($Q419:AS419,0)=OPER!$AA514,".",IF(OPER!$AB514&lt;=HOUR(AU$7),MAX($Q419:AS419,0)+1,".")))</f>
        <v>,</v>
      </c>
      <c r="AU419" s="269" t="str">
        <f>IF($E419=$E418,IF(AV418=".",IF(MAX($Q419:AT419,0)=OPER!$AA514,".",IF(OPER!$AB514&lt;=HOUR(AV$7),MAX($Q419:AT419,0)+1,".")),","),IF(MAX($Q419:AT419,0)=OPER!$AA514,".",IF(OPER!$AB514&lt;=HOUR(AV$7),MAX($Q419:AT419,0)+1,".")))</f>
        <v>,</v>
      </c>
      <c r="AV419" s="270" t="str">
        <f>IF($E419=$E418,IF(AW418=".",IF(MAX($Q419:AU419,0)=OPER!$AA514,".",IF(OPER!$AB514&lt;=HOUR(AW$7),MAX($Q419:AU419,0)+1,".")),","),IF(MAX($Q419:AU419,0)=OPER!$AA514,".",IF(OPER!$AB514&lt;=HOUR(AW$7),MAX($Q419:AU419,0)+1,".")))</f>
        <v>,</v>
      </c>
      <c r="AW419" s="271" t="str">
        <f>IF($E419=$E418,IF(AX418=".",IF(MAX($Q419:AV419,0)=OPER!$AA514,".",IF(OPER!$AB514&lt;=HOUR(AX$7),MAX($Q419:AV419,0)+1,".")),","),IF(MAX($Q419:AV419,0)=OPER!$AA514,".",IF(OPER!$AB514&lt;=HOUR(AX$7),MAX($Q419:AV419,0)+1,".")))</f>
        <v>,</v>
      </c>
      <c r="AX419" s="269" t="str">
        <f>IF($E419=$E418,IF(AY418=".",IF(MAX($Q419:AW419,0)=OPER!$AA514,".",IF(OPER!$AB514&lt;=HOUR(AY$7),MAX($Q419:AW419,0)+1,".")),","),IF(MAX($Q419:AW419,0)=OPER!$AA514,".",IF(OPER!$AB514&lt;=HOUR(AY$7),MAX($Q419:AW419,0)+1,".")))</f>
        <v>,</v>
      </c>
      <c r="AY419" s="269" t="str">
        <f>IF($E419=$E418,IF(AZ418=".",IF(MAX($Q419:AX419,0)=OPER!$AA514,".",IF(OPER!$AB514&lt;=HOUR(AZ$7),MAX($Q419:AX419,0)+1,".")),","),IF(MAX($Q419:AX419,0)=OPER!$AA514,".",IF(OPER!$AB514&lt;=HOUR(AZ$7),MAX($Q419:AX419,0)+1,".")))</f>
        <v>,</v>
      </c>
      <c r="AZ419" s="270" t="str">
        <f>IF($E419=$E418,IF(BA418=".",IF(MAX($Q419:AY419,0)=OPER!$AA514,".",IF(OPER!$AB514&lt;=HOUR(BA$7),MAX($Q419:AY419,0)+1,".")),","),IF(MAX($Q419:AY419,0)=OPER!$AA514,".",IF(OPER!$AB514&lt;=HOUR(BA$7),MAX($Q419:AY419,0)+1,".")))</f>
        <v>,</v>
      </c>
      <c r="BA419" s="30">
        <f>+OPER!AK413</f>
        <v>0</v>
      </c>
    </row>
    <row r="420" spans="1:53" ht="59.8" x14ac:dyDescent="0.2">
      <c r="A420" s="282" t="str">
        <f>IF(OPER!AF414=0,"",OPER!AF414)</f>
        <v/>
      </c>
      <c r="B420" s="109" t="str">
        <f>IF(OPER!V414=0,"",OPER!V414)</f>
        <v/>
      </c>
      <c r="C420" s="71" t="str">
        <f>IF(OPER!U414 = 0,"", OPER!U414)</f>
        <v/>
      </c>
      <c r="D420" s="30" t="str">
        <f t="shared" si="25"/>
        <v/>
      </c>
      <c r="E420" s="262" t="str">
        <f>IF(OPER!X414 = 0,"",OPER!X414)</f>
        <v/>
      </c>
      <c r="F420" s="262" t="str">
        <f>IF(OPER!I414 = 0,"",OPER!I414)</f>
        <v/>
      </c>
      <c r="G420" s="263" t="str">
        <f>IF(OPER!C414=0,"",OPER!C414)</f>
        <v/>
      </c>
      <c r="H420" s="30" t="str">
        <f>IF(OPER!R414 = 0,"",OPER!R414)</f>
        <v/>
      </c>
      <c r="I420" s="30" t="str">
        <f>IF(OPER!F414=0,"", OPER!F414)</f>
        <v/>
      </c>
      <c r="J420" s="108" t="str">
        <f>IF(OPER!G414=0,"",OPER!G414)</f>
        <v/>
      </c>
      <c r="K420" s="250">
        <f>+OPER!R414</f>
        <v>0</v>
      </c>
      <c r="L420" s="262">
        <f t="shared" si="26"/>
        <v>0</v>
      </c>
      <c r="M420" s="250">
        <f t="shared" si="27"/>
        <v>0</v>
      </c>
      <c r="N420" s="205" t="str">
        <f>IF(OPER!A414=0,"",OPER!A414)</f>
        <v/>
      </c>
      <c r="O420" s="73" t="str">
        <f>IF(OPER!AJ2270=0,"",OPER!AJ2270)</f>
        <v/>
      </c>
      <c r="P420" s="264" t="str">
        <f>IF(OPER!AH414="EJECUTADO","SI",IF(OPER!AH414="NO EJECUTADO","NO",""))</f>
        <v/>
      </c>
      <c r="Q420" s="264" t="str">
        <f>IF(OPER!AN414="EJECUTADO","SI",IF(OPER!AN414="NO EJECUTADO","NO",""))</f>
        <v/>
      </c>
      <c r="R420" s="221" t="str">
        <f>IFERROR(VLOOKUP(OPER!Z414,OPER!$AU$490:$AV$577,2,0),"NO ASIGNADO")</f>
        <v>NO ASIGNADO</v>
      </c>
      <c r="S420" s="6">
        <f>+OPER!AG414</f>
        <v>0</v>
      </c>
      <c r="T420" s="268" t="str">
        <f>IF($E420=$E419,IF(U419=".",IF(MAX($Q420:Q420,0)=OPER!$AA515,".",IF(OPER!$AB515&lt;=HOUR(U$7),MAX($Q420:Q420,0)+1,".")),","),IF(MAX($Q420:Q420,0)=OPER!$AA515,".",IF(OPER!$AB515&lt;=HOUR(U$7),MAX($Q420:Q420,0)+1,".")))</f>
        <v>,</v>
      </c>
      <c r="U420" s="269" t="str">
        <f>IF($E420=$E419,IF(V419=".",IF(MAX($Q420:T420,0)=OPER!$AA515,".",IF(OPER!$AB515&lt;=HOUR(V$7),MAX($Q420:T420,0)+1,".")),","),IF(MAX($Q420:T420,0)=OPER!$AA515,".",IF(OPER!$AB515&lt;=HOUR(V$7),MAX($Q420:T420,0)+1,".")))</f>
        <v>,</v>
      </c>
      <c r="V420" s="269" t="str">
        <f>IF($E420=$E419,IF(W419=".",IF(MAX($Q420:U420,0)=OPER!$AA515,".",IF(OPER!$AB515&lt;=HOUR(W$7),MAX($Q420:U420,0)+1,".")),","),IF(MAX($Q420:U420,0)=OPER!$AA515,".",IF(OPER!$AB515&lt;=HOUR(W$7),MAX($Q420:U420,0)+1,".")))</f>
        <v>,</v>
      </c>
      <c r="W420" s="269" t="str">
        <f>IF($E420=$E419,IF(X419=".",IF(MAX($Q420:V420,0)=OPER!$AA515,".",IF(OPER!$AB515&lt;=HOUR(X$7),MAX($Q420:V420,0)+1,".")),","),IF(MAX($Q420:V420,0)=OPER!$AA515,".",IF(OPER!$AB515&lt;=HOUR(X$7),MAX($Q420:V420,0)+1,".")))</f>
        <v>,</v>
      </c>
      <c r="X420" s="270" t="str">
        <f>IF($E420=$E419,IF(Y419=".",IF(MAX($Q420:W420,0)=OPER!$AA515,".",IF(OPER!$AB515&lt;=HOUR(Y$7),MAX($Q420:W420,0)+1,".")),","),IF(MAX($Q420:W420,0)=OPER!$AA515,".",IF(OPER!$AB515&lt;=HOUR(Y$7),MAX($Q420:W420,0)+1,".")))</f>
        <v>,</v>
      </c>
      <c r="Y420" s="271" t="str">
        <f>IF($E420=$E419,IF(Z419=".",IF(MAX($Q420:X420,0)=OPER!$AA515,".",IF(OPER!$AB515&lt;=HOUR(Z$7),MAX($Q420:X420,0)+1,".")),","),IF(MAX($Q420:X420,0)=OPER!$AA515,".",IF(OPER!$AB515&lt;=HOUR(Z$7),MAX($Q420:X420,0)+1,".")))</f>
        <v>,</v>
      </c>
      <c r="Z420" s="269" t="str">
        <f>IF($E420=$E419,IF(AA419=".",IF(MAX($Q420:Y420,0)=OPER!$AA515,".",IF(OPER!$AB515&lt;=HOUR(AA$7),MAX($Q420:Y420,0)+1,".")),","),IF(MAX($Q420:Y420,0)=OPER!$AA515,".",IF(OPER!$AB515&lt;=HOUR(AA$7),MAX($Q420:Y420,0)+1,".")))</f>
        <v>,</v>
      </c>
      <c r="AA420" s="269" t="str">
        <f>IF($E420=$E419,IF(AB419=".",IF(MAX($Q420:Z420,0)=OPER!$AA515,".",IF(OPER!$AB515&lt;=HOUR(AB$7),MAX($Q420:Z420,0)+1,".")),","),IF(MAX($Q420:Z420,0)=OPER!$AA515,".",IF(OPER!$AB515&lt;=HOUR(AB$7),MAX($Q420:Z420,0)+1,".")))</f>
        <v>,</v>
      </c>
      <c r="AB420" s="270" t="str">
        <f>IF($E420=$E419,IF(AC419=".",IF(MAX($Q420:AA420,0)=OPER!$AA515,".",IF(OPER!$AB515&lt;=HOUR(AC$7),MAX($Q420:AA420,0)+1,".")),","),IF(MAX($Q420:AA420,0)=OPER!$AA515,".",IF(OPER!$AB515&lt;=HOUR(AC$7),MAX($Q420:AA420,0)+1,".")))</f>
        <v>,</v>
      </c>
      <c r="AC420" s="271" t="str">
        <f>IF($E420=$E419,IF(AD419=".",IF(MAX($Q420:AB420,0)=OPER!$AA515,".",IF(OPER!$AB515&lt;=HOUR(AD$7),MAX($Q420:AB420,0)+1,".")),","),IF(MAX($Q420:AB420,0)=OPER!$AA515,".",IF(OPER!$AB515&lt;=HOUR(AD$7),MAX($Q420:AB420,0)+1,".")))</f>
        <v>,</v>
      </c>
      <c r="AD420" s="269" t="str">
        <f>IF($E420=$E419,IF(AE419=".",IF(MAX($Q420:AC420,0)=OPER!$AA515,".",IF(OPER!$AB515&lt;=HOUR(AE$7),MAX($Q420:AC420,0)+1,".")),","),IF(MAX($Q420:AC420,0)=OPER!$AA515,".",IF(OPER!$AB515&lt;=HOUR(AE$7),MAX($Q420:AC420,0)+1,".")))</f>
        <v>,</v>
      </c>
      <c r="AE420" s="269" t="str">
        <f>IF($E420=$E419,IF(AF419=".",IF(MAX($Q420:AD420,0)=OPER!$AA515,".",IF(OPER!$AB515&lt;=HOUR(AF$7),MAX($Q420:AD420,0)+1,".")),","),IF(MAX($Q420:AD420,0)=OPER!$AA515,".",IF(OPER!$AB515&lt;=HOUR(AF$7),MAX($Q420:AD420,0)+1,".")))</f>
        <v>,</v>
      </c>
      <c r="AF420" s="270" t="str">
        <f>IF($E420=$E419,IF(AG419=".",IF(MAX($Q420:AE420,0)=OPER!$AA515,".",IF(OPER!$AB515&lt;=HOUR(AG$7),MAX($Q420:AE420,0)+1,".")),","),IF(MAX($Q420:AE420,0)=OPER!$AA515,".",IF(OPER!$AB515&lt;=HOUR(AG$7),MAX($Q420:AE420,0)+1,".")))</f>
        <v>,</v>
      </c>
      <c r="AG420" s="271" t="str">
        <f>IF($E420=$E419,IF(AH419=".",IF(MAX($Q420:AF420,0)=OPER!$AA515,".",IF(OPER!$AB515&lt;=HOUR(AH$7),MAX($Q420:AF420,0)+1,".")),","),IF(MAX($Q420:AF420,0)=OPER!$AA515,".",IF(OPER!$AB515&lt;=HOUR(AH$7),MAX($Q420:AF420,0)+1,".")))</f>
        <v>,</v>
      </c>
      <c r="AH420" s="269" t="str">
        <f>IF($E420=$E419,IF(AI419=".",IF(MAX($Q420:AG420,0)=OPER!$AA515,".",IF(OPER!$AB515&lt;=HOUR(AI$7),MAX($Q420:AG420,0)+1,".")),","),IF(MAX($Q420:AG420,0)=OPER!$AA515,".",IF(OPER!$AB515&lt;=HOUR(AI$7),MAX($Q420:AG420,0)+1,".")))</f>
        <v>,</v>
      </c>
      <c r="AI420" s="269" t="str">
        <f>IF($E420=$E419,IF(AJ419=".",IF(MAX($Q420:AH420,0)=OPER!$AA515,".",IF(OPER!$AB515&lt;=HOUR(AJ$7),MAX($Q420:AH420,0)+1,".")),","),IF(MAX($Q420:AH420,0)=OPER!$AA515,".",IF(OPER!$AB515&lt;=HOUR(AJ$7),MAX($Q420:AH420,0)+1,".")))</f>
        <v>,</v>
      </c>
      <c r="AJ420" s="270" t="str">
        <f>IF($E420=$E419,IF(AK419=".",IF(MAX($Q420:AI420,0)=OPER!$AA515,".",IF(OPER!$AB515&lt;=HOUR(AK$7),MAX($Q420:AI420,0)+1,".")),","),IF(MAX($Q420:AI420,0)=OPER!$AA515,".",IF(OPER!$AB515&lt;=HOUR(AK$7),MAX($Q420:AI420,0)+1,".")))</f>
        <v>,</v>
      </c>
      <c r="AK420" s="271" t="str">
        <f>IF($E420=$E419,IF(AL419=".",IF(MAX($Q420:AJ420,0)=OPER!$AA515,".",IF(OPER!$AB515&lt;=HOUR(AL$7),MAX($Q420:AJ420,0)+1,".")),","),IF(MAX($Q420:AJ420,0)=OPER!$AA515,".",IF(OPER!$AB515&lt;=HOUR(AL$7),MAX($Q420:AJ420,0)+1,".")))</f>
        <v>,</v>
      </c>
      <c r="AL420" s="269" t="str">
        <f>IF($E420=$E419,IF(AM419=".",IF(MAX($Q420:AK420,0)=OPER!$AA515,".",IF(OPER!$AB515&lt;=HOUR(AM$7),MAX($Q420:AK420,0)+1,".")),","),IF(MAX($Q420:AK420,0)=OPER!$AA515,".",IF(OPER!$AB515&lt;=HOUR(AM$7),MAX($Q420:AK420,0)+1,".")))</f>
        <v>,</v>
      </c>
      <c r="AM420" s="269" t="str">
        <f>IF($E420=$E419,IF(AN419=".",IF(MAX($Q420:AL420,0)=OPER!$AA515,".",IF(OPER!$AB515&lt;=HOUR(AN$7),MAX($Q420:AL420,0)+1,".")),","),IF(MAX($Q420:AL420,0)=OPER!$AA515,".",IF(OPER!$AB515&lt;=HOUR(AN$7),MAX($Q420:AL420,0)+1,".")))</f>
        <v>,</v>
      </c>
      <c r="AN420" s="270" t="str">
        <f>IF($E420=$E419,IF(AO419=".",IF(MAX($Q420:AM420,0)=OPER!$AA515,".",IF(OPER!$AB515&lt;=HOUR(AO$7),MAX($Q420:AM420,0)+1,".")),","),IF(MAX($Q420:AM420,0)=OPER!$AA515,".",IF(OPER!$AB515&lt;=HOUR(AO$7),MAX($Q420:AM420,0)+1,".")))</f>
        <v>,</v>
      </c>
      <c r="AO420" s="271" t="str">
        <f>IF($E420=$E419,IF(AP419=".",IF(MAX($Q420:AN420,0)=OPER!$AA515,".",IF(OPER!$AB515&lt;=HOUR(AP$7),MAX($Q420:AN420,0)+1,".")),","),IF(MAX($Q420:AN420,0)=OPER!$AA515,".",IF(OPER!$AB515&lt;=HOUR(AP$7),MAX($Q420:AN420,0)+1,".")))</f>
        <v>,</v>
      </c>
      <c r="AP420" s="269" t="str">
        <f>IF($E420=$E419,IF(AQ419=".",IF(MAX($Q420:AO420,0)=OPER!$AA515,".",IF(OPER!$AB515&lt;=HOUR(AQ$7),MAX($Q420:AO420,0)+1,".")),","),IF(MAX($Q420:AO420,0)=OPER!$AA515,".",IF(OPER!$AB515&lt;=HOUR(AQ$7),MAX($Q420:AO420,0)+1,".")))</f>
        <v>,</v>
      </c>
      <c r="AQ420" s="269" t="str">
        <f>IF($E420=$E419,IF(AR419=".",IF(MAX($Q420:AP420,0)=OPER!$AA515,".",IF(OPER!$AB515&lt;=HOUR(AR$7),MAX($Q420:AP420,0)+1,".")),","),IF(MAX($Q420:AP420,0)=OPER!$AA515,".",IF(OPER!$AB515&lt;=HOUR(AR$7),MAX($Q420:AP420,0)+1,".")))</f>
        <v>,</v>
      </c>
      <c r="AR420" s="270" t="str">
        <f>IF($E420=$E419,IF(AS419=".",IF(MAX($Q420:AQ420,0)=OPER!$AA515,".",IF(OPER!$AB515&lt;=HOUR(AS$7),MAX($Q420:AQ420,0)+1,".")),","),IF(MAX($Q420:AQ420,0)=OPER!$AA515,".",IF(OPER!$AB515&lt;=HOUR(AS$7),MAX($Q420:AQ420,0)+1,".")))</f>
        <v>,</v>
      </c>
      <c r="AS420" s="271" t="str">
        <f>IF($E420=$E419,IF(AT419=".",IF(MAX($Q420:AR420,0)=OPER!$AA515,".",IF(OPER!$AB515&lt;=HOUR(AT$7),MAX($Q420:AR420,0)+1,".")),","),IF(MAX($Q420:AR420,0)=OPER!$AA515,".",IF(OPER!$AB515&lt;=HOUR(AT$7),MAX($Q420:AR420,0)+1,".")))</f>
        <v>,</v>
      </c>
      <c r="AT420" s="269" t="str">
        <f>IF($E420=$E419,IF(AU419=".",IF(MAX($Q420:AS420,0)=OPER!$AA515,".",IF(OPER!$AB515&lt;=HOUR(AU$7),MAX($Q420:AS420,0)+1,".")),","),IF(MAX($Q420:AS420,0)=OPER!$AA515,".",IF(OPER!$AB515&lt;=HOUR(AU$7),MAX($Q420:AS420,0)+1,".")))</f>
        <v>,</v>
      </c>
      <c r="AU420" s="269" t="str">
        <f>IF($E420=$E419,IF(AV419=".",IF(MAX($Q420:AT420,0)=OPER!$AA515,".",IF(OPER!$AB515&lt;=HOUR(AV$7),MAX($Q420:AT420,0)+1,".")),","),IF(MAX($Q420:AT420,0)=OPER!$AA515,".",IF(OPER!$AB515&lt;=HOUR(AV$7),MAX($Q420:AT420,0)+1,".")))</f>
        <v>,</v>
      </c>
      <c r="AV420" s="270" t="str">
        <f>IF($E420=$E419,IF(AW419=".",IF(MAX($Q420:AU420,0)=OPER!$AA515,".",IF(OPER!$AB515&lt;=HOUR(AW$7),MAX($Q420:AU420,0)+1,".")),","),IF(MAX($Q420:AU420,0)=OPER!$AA515,".",IF(OPER!$AB515&lt;=HOUR(AW$7),MAX($Q420:AU420,0)+1,".")))</f>
        <v>,</v>
      </c>
      <c r="AW420" s="271" t="str">
        <f>IF($E420=$E419,IF(AX419=".",IF(MAX($Q420:AV420,0)=OPER!$AA515,".",IF(OPER!$AB515&lt;=HOUR(AX$7),MAX($Q420:AV420,0)+1,".")),","),IF(MAX($Q420:AV420,0)=OPER!$AA515,".",IF(OPER!$AB515&lt;=HOUR(AX$7),MAX($Q420:AV420,0)+1,".")))</f>
        <v>,</v>
      </c>
      <c r="AX420" s="269" t="str">
        <f>IF($E420=$E419,IF(AY419=".",IF(MAX($Q420:AW420,0)=OPER!$AA515,".",IF(OPER!$AB515&lt;=HOUR(AY$7),MAX($Q420:AW420,0)+1,".")),","),IF(MAX($Q420:AW420,0)=OPER!$AA515,".",IF(OPER!$AB515&lt;=HOUR(AY$7),MAX($Q420:AW420,0)+1,".")))</f>
        <v>,</v>
      </c>
      <c r="AY420" s="269" t="str">
        <f>IF($E420=$E419,IF(AZ419=".",IF(MAX($Q420:AX420,0)=OPER!$AA515,".",IF(OPER!$AB515&lt;=HOUR(AZ$7),MAX($Q420:AX420,0)+1,".")),","),IF(MAX($Q420:AX420,0)=OPER!$AA515,".",IF(OPER!$AB515&lt;=HOUR(AZ$7),MAX($Q420:AX420,0)+1,".")))</f>
        <v>,</v>
      </c>
      <c r="AZ420" s="270" t="str">
        <f>IF($E420=$E419,IF(BA419=".",IF(MAX($Q420:AY420,0)=OPER!$AA515,".",IF(OPER!$AB515&lt;=HOUR(BA$7),MAX($Q420:AY420,0)+1,".")),","),IF(MAX($Q420:AY420,0)=OPER!$AA515,".",IF(OPER!$AB515&lt;=HOUR(BA$7),MAX($Q420:AY420,0)+1,".")))</f>
        <v>,</v>
      </c>
      <c r="BA420" s="30">
        <f>+OPER!AK414</f>
        <v>0</v>
      </c>
    </row>
    <row r="421" spans="1:53" ht="59.8" x14ac:dyDescent="0.2">
      <c r="A421" s="282" t="str">
        <f>IF(OPER!AF415=0,"",OPER!AF415)</f>
        <v/>
      </c>
      <c r="B421" s="109" t="str">
        <f>IF(OPER!V415=0,"",OPER!V415)</f>
        <v/>
      </c>
      <c r="C421" s="71" t="str">
        <f>IF(OPER!U415 = 0,"", OPER!U415)</f>
        <v/>
      </c>
      <c r="D421" s="30" t="str">
        <f t="shared" si="25"/>
        <v/>
      </c>
      <c r="E421" s="262" t="str">
        <f>IF(OPER!X415 = 0,"",OPER!X415)</f>
        <v/>
      </c>
      <c r="F421" s="262" t="str">
        <f>IF(OPER!I415 = 0,"",OPER!I415)</f>
        <v/>
      </c>
      <c r="G421" s="263" t="str">
        <f>IF(OPER!C415=0,"",OPER!C415)</f>
        <v/>
      </c>
      <c r="H421" s="30" t="str">
        <f>IF(OPER!R415 = 0,"",OPER!R415)</f>
        <v/>
      </c>
      <c r="I421" s="30" t="str">
        <f>IF(OPER!F415=0,"", OPER!F415)</f>
        <v/>
      </c>
      <c r="J421" s="108" t="str">
        <f>IF(OPER!G415=0,"",OPER!G415)</f>
        <v/>
      </c>
      <c r="K421" s="250">
        <f>+OPER!R415</f>
        <v>0</v>
      </c>
      <c r="L421" s="262">
        <f t="shared" si="26"/>
        <v>0</v>
      </c>
      <c r="M421" s="250">
        <f t="shared" si="27"/>
        <v>0</v>
      </c>
      <c r="N421" s="205" t="str">
        <f>IF(OPER!A415=0,"",OPER!A415)</f>
        <v/>
      </c>
      <c r="O421" s="73" t="str">
        <f>IF(OPER!AJ2271=0,"",OPER!AJ2271)</f>
        <v/>
      </c>
      <c r="P421" s="264" t="str">
        <f>IF(OPER!AH415="EJECUTADO","SI",IF(OPER!AH415="NO EJECUTADO","NO",""))</f>
        <v/>
      </c>
      <c r="Q421" s="264" t="str">
        <f>IF(OPER!AN415="EJECUTADO","SI",IF(OPER!AN415="NO EJECUTADO","NO",""))</f>
        <v/>
      </c>
      <c r="R421" s="221" t="str">
        <f>IFERROR(VLOOKUP(OPER!Z415,OPER!$AU$490:$AV$577,2,0),"NO ASIGNADO")</f>
        <v>NO ASIGNADO</v>
      </c>
      <c r="S421" s="6">
        <f>+OPER!AG415</f>
        <v>0</v>
      </c>
      <c r="T421" s="268" t="str">
        <f>IF($E421=$E420,IF(U420=".",IF(MAX($Q421:Q421,0)=OPER!$AA516,".",IF(OPER!$AB516&lt;=HOUR(U$7),MAX($Q421:Q421,0)+1,".")),","),IF(MAX($Q421:Q421,0)=OPER!$AA516,".",IF(OPER!$AB516&lt;=HOUR(U$7),MAX($Q421:Q421,0)+1,".")))</f>
        <v>,</v>
      </c>
      <c r="U421" s="269" t="str">
        <f>IF($E421=$E420,IF(V420=".",IF(MAX($Q421:T421,0)=OPER!$AA516,".",IF(OPER!$AB516&lt;=HOUR(V$7),MAX($Q421:T421,0)+1,".")),","),IF(MAX($Q421:T421,0)=OPER!$AA516,".",IF(OPER!$AB516&lt;=HOUR(V$7),MAX($Q421:T421,0)+1,".")))</f>
        <v>,</v>
      </c>
      <c r="V421" s="269" t="str">
        <f>IF($E421=$E420,IF(W420=".",IF(MAX($Q421:U421,0)=OPER!$AA516,".",IF(OPER!$AB516&lt;=HOUR(W$7),MAX($Q421:U421,0)+1,".")),","),IF(MAX($Q421:U421,0)=OPER!$AA516,".",IF(OPER!$AB516&lt;=HOUR(W$7),MAX($Q421:U421,0)+1,".")))</f>
        <v>,</v>
      </c>
      <c r="W421" s="269" t="str">
        <f>IF($E421=$E420,IF(X420=".",IF(MAX($Q421:V421,0)=OPER!$AA516,".",IF(OPER!$AB516&lt;=HOUR(X$7),MAX($Q421:V421,0)+1,".")),","),IF(MAX($Q421:V421,0)=OPER!$AA516,".",IF(OPER!$AB516&lt;=HOUR(X$7),MAX($Q421:V421,0)+1,".")))</f>
        <v>,</v>
      </c>
      <c r="X421" s="270" t="str">
        <f>IF($E421=$E420,IF(Y420=".",IF(MAX($Q421:W421,0)=OPER!$AA516,".",IF(OPER!$AB516&lt;=HOUR(Y$7),MAX($Q421:W421,0)+1,".")),","),IF(MAX($Q421:W421,0)=OPER!$AA516,".",IF(OPER!$AB516&lt;=HOUR(Y$7),MAX($Q421:W421,0)+1,".")))</f>
        <v>,</v>
      </c>
      <c r="Y421" s="271" t="str">
        <f>IF($E421=$E420,IF(Z420=".",IF(MAX($Q421:X421,0)=OPER!$AA516,".",IF(OPER!$AB516&lt;=HOUR(Z$7),MAX($Q421:X421,0)+1,".")),","),IF(MAX($Q421:X421,0)=OPER!$AA516,".",IF(OPER!$AB516&lt;=HOUR(Z$7),MAX($Q421:X421,0)+1,".")))</f>
        <v>,</v>
      </c>
      <c r="Z421" s="269" t="str">
        <f>IF($E421=$E420,IF(AA420=".",IF(MAX($Q421:Y421,0)=OPER!$AA516,".",IF(OPER!$AB516&lt;=HOUR(AA$7),MAX($Q421:Y421,0)+1,".")),","),IF(MAX($Q421:Y421,0)=OPER!$AA516,".",IF(OPER!$AB516&lt;=HOUR(AA$7),MAX($Q421:Y421,0)+1,".")))</f>
        <v>,</v>
      </c>
      <c r="AA421" s="269" t="str">
        <f>IF($E421=$E420,IF(AB420=".",IF(MAX($Q421:Z421,0)=OPER!$AA516,".",IF(OPER!$AB516&lt;=HOUR(AB$7),MAX($Q421:Z421,0)+1,".")),","),IF(MAX($Q421:Z421,0)=OPER!$AA516,".",IF(OPER!$AB516&lt;=HOUR(AB$7),MAX($Q421:Z421,0)+1,".")))</f>
        <v>,</v>
      </c>
      <c r="AB421" s="270" t="str">
        <f>IF($E421=$E420,IF(AC420=".",IF(MAX($Q421:AA421,0)=OPER!$AA516,".",IF(OPER!$AB516&lt;=HOUR(AC$7),MAX($Q421:AA421,0)+1,".")),","),IF(MAX($Q421:AA421,0)=OPER!$AA516,".",IF(OPER!$AB516&lt;=HOUR(AC$7),MAX($Q421:AA421,0)+1,".")))</f>
        <v>,</v>
      </c>
      <c r="AC421" s="271" t="str">
        <f>IF($E421=$E420,IF(AD420=".",IF(MAX($Q421:AB421,0)=OPER!$AA516,".",IF(OPER!$AB516&lt;=HOUR(AD$7),MAX($Q421:AB421,0)+1,".")),","),IF(MAX($Q421:AB421,0)=OPER!$AA516,".",IF(OPER!$AB516&lt;=HOUR(AD$7),MAX($Q421:AB421,0)+1,".")))</f>
        <v>,</v>
      </c>
      <c r="AD421" s="269" t="str">
        <f>IF($E421=$E420,IF(AE420=".",IF(MAX($Q421:AC421,0)=OPER!$AA516,".",IF(OPER!$AB516&lt;=HOUR(AE$7),MAX($Q421:AC421,0)+1,".")),","),IF(MAX($Q421:AC421,0)=OPER!$AA516,".",IF(OPER!$AB516&lt;=HOUR(AE$7),MAX($Q421:AC421,0)+1,".")))</f>
        <v>,</v>
      </c>
      <c r="AE421" s="269" t="str">
        <f>IF($E421=$E420,IF(AF420=".",IF(MAX($Q421:AD421,0)=OPER!$AA516,".",IF(OPER!$AB516&lt;=HOUR(AF$7),MAX($Q421:AD421,0)+1,".")),","),IF(MAX($Q421:AD421,0)=OPER!$AA516,".",IF(OPER!$AB516&lt;=HOUR(AF$7),MAX($Q421:AD421,0)+1,".")))</f>
        <v>,</v>
      </c>
      <c r="AF421" s="270" t="str">
        <f>IF($E421=$E420,IF(AG420=".",IF(MAX($Q421:AE421,0)=OPER!$AA516,".",IF(OPER!$AB516&lt;=HOUR(AG$7),MAX($Q421:AE421,0)+1,".")),","),IF(MAX($Q421:AE421,0)=OPER!$AA516,".",IF(OPER!$AB516&lt;=HOUR(AG$7),MAX($Q421:AE421,0)+1,".")))</f>
        <v>,</v>
      </c>
      <c r="AG421" s="271" t="str">
        <f>IF($E421=$E420,IF(AH420=".",IF(MAX($Q421:AF421,0)=OPER!$AA516,".",IF(OPER!$AB516&lt;=HOUR(AH$7),MAX($Q421:AF421,0)+1,".")),","),IF(MAX($Q421:AF421,0)=OPER!$AA516,".",IF(OPER!$AB516&lt;=HOUR(AH$7),MAX($Q421:AF421,0)+1,".")))</f>
        <v>,</v>
      </c>
      <c r="AH421" s="269" t="str">
        <f>IF($E421=$E420,IF(AI420=".",IF(MAX($Q421:AG421,0)=OPER!$AA516,".",IF(OPER!$AB516&lt;=HOUR(AI$7),MAX($Q421:AG421,0)+1,".")),","),IF(MAX($Q421:AG421,0)=OPER!$AA516,".",IF(OPER!$AB516&lt;=HOUR(AI$7),MAX($Q421:AG421,0)+1,".")))</f>
        <v>,</v>
      </c>
      <c r="AI421" s="269" t="str">
        <f>IF($E421=$E420,IF(AJ420=".",IF(MAX($Q421:AH421,0)=OPER!$AA516,".",IF(OPER!$AB516&lt;=HOUR(AJ$7),MAX($Q421:AH421,0)+1,".")),","),IF(MAX($Q421:AH421,0)=OPER!$AA516,".",IF(OPER!$AB516&lt;=HOUR(AJ$7),MAX($Q421:AH421,0)+1,".")))</f>
        <v>,</v>
      </c>
      <c r="AJ421" s="270" t="str">
        <f>IF($E421=$E420,IF(AK420=".",IF(MAX($Q421:AI421,0)=OPER!$AA516,".",IF(OPER!$AB516&lt;=HOUR(AK$7),MAX($Q421:AI421,0)+1,".")),","),IF(MAX($Q421:AI421,0)=OPER!$AA516,".",IF(OPER!$AB516&lt;=HOUR(AK$7),MAX($Q421:AI421,0)+1,".")))</f>
        <v>,</v>
      </c>
      <c r="AK421" s="271" t="str">
        <f>IF($E421=$E420,IF(AL420=".",IF(MAX($Q421:AJ421,0)=OPER!$AA516,".",IF(OPER!$AB516&lt;=HOUR(AL$7),MAX($Q421:AJ421,0)+1,".")),","),IF(MAX($Q421:AJ421,0)=OPER!$AA516,".",IF(OPER!$AB516&lt;=HOUR(AL$7),MAX($Q421:AJ421,0)+1,".")))</f>
        <v>,</v>
      </c>
      <c r="AL421" s="269" t="str">
        <f>IF($E421=$E420,IF(AM420=".",IF(MAX($Q421:AK421,0)=OPER!$AA516,".",IF(OPER!$AB516&lt;=HOUR(AM$7),MAX($Q421:AK421,0)+1,".")),","),IF(MAX($Q421:AK421,0)=OPER!$AA516,".",IF(OPER!$AB516&lt;=HOUR(AM$7),MAX($Q421:AK421,0)+1,".")))</f>
        <v>,</v>
      </c>
      <c r="AM421" s="269" t="str">
        <f>IF($E421=$E420,IF(AN420=".",IF(MAX($Q421:AL421,0)=OPER!$AA516,".",IF(OPER!$AB516&lt;=HOUR(AN$7),MAX($Q421:AL421,0)+1,".")),","),IF(MAX($Q421:AL421,0)=OPER!$AA516,".",IF(OPER!$AB516&lt;=HOUR(AN$7),MAX($Q421:AL421,0)+1,".")))</f>
        <v>,</v>
      </c>
      <c r="AN421" s="270" t="str">
        <f>IF($E421=$E420,IF(AO420=".",IF(MAX($Q421:AM421,0)=OPER!$AA516,".",IF(OPER!$AB516&lt;=HOUR(AO$7),MAX($Q421:AM421,0)+1,".")),","),IF(MAX($Q421:AM421,0)=OPER!$AA516,".",IF(OPER!$AB516&lt;=HOUR(AO$7),MAX($Q421:AM421,0)+1,".")))</f>
        <v>,</v>
      </c>
      <c r="AO421" s="271" t="str">
        <f>IF($E421=$E420,IF(AP420=".",IF(MAX($Q421:AN421,0)=OPER!$AA516,".",IF(OPER!$AB516&lt;=HOUR(AP$7),MAX($Q421:AN421,0)+1,".")),","),IF(MAX($Q421:AN421,0)=OPER!$AA516,".",IF(OPER!$AB516&lt;=HOUR(AP$7),MAX($Q421:AN421,0)+1,".")))</f>
        <v>,</v>
      </c>
      <c r="AP421" s="269" t="str">
        <f>IF($E421=$E420,IF(AQ420=".",IF(MAX($Q421:AO421,0)=OPER!$AA516,".",IF(OPER!$AB516&lt;=HOUR(AQ$7),MAX($Q421:AO421,0)+1,".")),","),IF(MAX($Q421:AO421,0)=OPER!$AA516,".",IF(OPER!$AB516&lt;=HOUR(AQ$7),MAX($Q421:AO421,0)+1,".")))</f>
        <v>,</v>
      </c>
      <c r="AQ421" s="269" t="str">
        <f>IF($E421=$E420,IF(AR420=".",IF(MAX($Q421:AP421,0)=OPER!$AA516,".",IF(OPER!$AB516&lt;=HOUR(AR$7),MAX($Q421:AP421,0)+1,".")),","),IF(MAX($Q421:AP421,0)=OPER!$AA516,".",IF(OPER!$AB516&lt;=HOUR(AR$7),MAX($Q421:AP421,0)+1,".")))</f>
        <v>,</v>
      </c>
      <c r="AR421" s="270" t="str">
        <f>IF($E421=$E420,IF(AS420=".",IF(MAX($Q421:AQ421,0)=OPER!$AA516,".",IF(OPER!$AB516&lt;=HOUR(AS$7),MAX($Q421:AQ421,0)+1,".")),","),IF(MAX($Q421:AQ421,0)=OPER!$AA516,".",IF(OPER!$AB516&lt;=HOUR(AS$7),MAX($Q421:AQ421,0)+1,".")))</f>
        <v>,</v>
      </c>
      <c r="AS421" s="271" t="str">
        <f>IF($E421=$E420,IF(AT420=".",IF(MAX($Q421:AR421,0)=OPER!$AA516,".",IF(OPER!$AB516&lt;=HOUR(AT$7),MAX($Q421:AR421,0)+1,".")),","),IF(MAX($Q421:AR421,0)=OPER!$AA516,".",IF(OPER!$AB516&lt;=HOUR(AT$7),MAX($Q421:AR421,0)+1,".")))</f>
        <v>,</v>
      </c>
      <c r="AT421" s="269" t="str">
        <f>IF($E421=$E420,IF(AU420=".",IF(MAX($Q421:AS421,0)=OPER!$AA516,".",IF(OPER!$AB516&lt;=HOUR(AU$7),MAX($Q421:AS421,0)+1,".")),","),IF(MAX($Q421:AS421,0)=OPER!$AA516,".",IF(OPER!$AB516&lt;=HOUR(AU$7),MAX($Q421:AS421,0)+1,".")))</f>
        <v>,</v>
      </c>
      <c r="AU421" s="269" t="str">
        <f>IF($E421=$E420,IF(AV420=".",IF(MAX($Q421:AT421,0)=OPER!$AA516,".",IF(OPER!$AB516&lt;=HOUR(AV$7),MAX($Q421:AT421,0)+1,".")),","),IF(MAX($Q421:AT421,0)=OPER!$AA516,".",IF(OPER!$AB516&lt;=HOUR(AV$7),MAX($Q421:AT421,0)+1,".")))</f>
        <v>,</v>
      </c>
      <c r="AV421" s="270" t="str">
        <f>IF($E421=$E420,IF(AW420=".",IF(MAX($Q421:AU421,0)=OPER!$AA516,".",IF(OPER!$AB516&lt;=HOUR(AW$7),MAX($Q421:AU421,0)+1,".")),","),IF(MAX($Q421:AU421,0)=OPER!$AA516,".",IF(OPER!$AB516&lt;=HOUR(AW$7),MAX($Q421:AU421,0)+1,".")))</f>
        <v>,</v>
      </c>
      <c r="AW421" s="271" t="str">
        <f>IF($E421=$E420,IF(AX420=".",IF(MAX($Q421:AV421,0)=OPER!$AA516,".",IF(OPER!$AB516&lt;=HOUR(AX$7),MAX($Q421:AV421,0)+1,".")),","),IF(MAX($Q421:AV421,0)=OPER!$AA516,".",IF(OPER!$AB516&lt;=HOUR(AX$7),MAX($Q421:AV421,0)+1,".")))</f>
        <v>,</v>
      </c>
      <c r="AX421" s="269" t="str">
        <f>IF($E421=$E420,IF(AY420=".",IF(MAX($Q421:AW421,0)=OPER!$AA516,".",IF(OPER!$AB516&lt;=HOUR(AY$7),MAX($Q421:AW421,0)+1,".")),","),IF(MAX($Q421:AW421,0)=OPER!$AA516,".",IF(OPER!$AB516&lt;=HOUR(AY$7),MAX($Q421:AW421,0)+1,".")))</f>
        <v>,</v>
      </c>
      <c r="AY421" s="269" t="str">
        <f>IF($E421=$E420,IF(AZ420=".",IF(MAX($Q421:AX421,0)=OPER!$AA516,".",IF(OPER!$AB516&lt;=HOUR(AZ$7),MAX($Q421:AX421,0)+1,".")),","),IF(MAX($Q421:AX421,0)=OPER!$AA516,".",IF(OPER!$AB516&lt;=HOUR(AZ$7),MAX($Q421:AX421,0)+1,".")))</f>
        <v>,</v>
      </c>
      <c r="AZ421" s="270" t="str">
        <f>IF($E421=$E420,IF(BA420=".",IF(MAX($Q421:AY421,0)=OPER!$AA516,".",IF(OPER!$AB516&lt;=HOUR(BA$7),MAX($Q421:AY421,0)+1,".")),","),IF(MAX($Q421:AY421,0)=OPER!$AA516,".",IF(OPER!$AB516&lt;=HOUR(BA$7),MAX($Q421:AY421,0)+1,".")))</f>
        <v>,</v>
      </c>
      <c r="BA421" s="30">
        <f>+OPER!AK415</f>
        <v>0</v>
      </c>
    </row>
    <row r="422" spans="1:53" ht="59.8" x14ac:dyDescent="0.2">
      <c r="A422" s="282" t="str">
        <f>IF(OPER!AF416=0,"",OPER!AF416)</f>
        <v/>
      </c>
      <c r="B422" s="109" t="str">
        <f>IF(OPER!V416=0,"",OPER!V416)</f>
        <v/>
      </c>
      <c r="C422" s="71" t="str">
        <f>IF(OPER!U416 = 0,"", OPER!U416)</f>
        <v/>
      </c>
      <c r="D422" s="30" t="str">
        <f t="shared" si="25"/>
        <v/>
      </c>
      <c r="E422" s="262" t="str">
        <f>IF(OPER!X416 = 0,"",OPER!X416)</f>
        <v/>
      </c>
      <c r="F422" s="262" t="str">
        <f>IF(OPER!I416 = 0,"",OPER!I416)</f>
        <v/>
      </c>
      <c r="G422" s="263" t="str">
        <f>IF(OPER!C416=0,"",OPER!C416)</f>
        <v/>
      </c>
      <c r="H422" s="30" t="str">
        <f>IF(OPER!R416 = 0,"",OPER!R416)</f>
        <v/>
      </c>
      <c r="I422" s="30" t="str">
        <f>IF(OPER!F416=0,"", OPER!F416)</f>
        <v/>
      </c>
      <c r="J422" s="108" t="str">
        <f>IF(OPER!G416=0,"",OPER!G416)</f>
        <v/>
      </c>
      <c r="K422" s="250">
        <f>+OPER!R416</f>
        <v>0</v>
      </c>
      <c r="L422" s="262">
        <f t="shared" si="26"/>
        <v>0</v>
      </c>
      <c r="M422" s="250">
        <f t="shared" si="27"/>
        <v>0</v>
      </c>
      <c r="N422" s="205" t="str">
        <f>IF(OPER!A416=0,"",OPER!A416)</f>
        <v/>
      </c>
      <c r="O422" s="73" t="str">
        <f>IF(OPER!AJ2272=0,"",OPER!AJ2272)</f>
        <v/>
      </c>
      <c r="P422" s="264" t="str">
        <f>IF(OPER!AH416="EJECUTADO","SI",IF(OPER!AH416="NO EJECUTADO","NO",""))</f>
        <v/>
      </c>
      <c r="Q422" s="264" t="str">
        <f>IF(OPER!AN416="EJECUTADO","SI",IF(OPER!AN416="NO EJECUTADO","NO",""))</f>
        <v/>
      </c>
      <c r="R422" s="221" t="str">
        <f>IFERROR(VLOOKUP(OPER!Z416,OPER!$AU$490:$AV$577,2,0),"NO ASIGNADO")</f>
        <v>NO ASIGNADO</v>
      </c>
      <c r="S422" s="6">
        <f>+OPER!AG416</f>
        <v>0</v>
      </c>
      <c r="T422" s="268" t="str">
        <f>IF($E422=$E421,IF(U421=".",IF(MAX($Q422:Q422,0)=OPER!$AA517,".",IF(OPER!$AB517&lt;=HOUR(U$7),MAX($Q422:Q422,0)+1,".")),","),IF(MAX($Q422:Q422,0)=OPER!$AA517,".",IF(OPER!$AB517&lt;=HOUR(U$7),MAX($Q422:Q422,0)+1,".")))</f>
        <v>,</v>
      </c>
      <c r="U422" s="269" t="str">
        <f>IF($E422=$E421,IF(V421=".",IF(MAX($Q422:T422,0)=OPER!$AA517,".",IF(OPER!$AB517&lt;=HOUR(V$7),MAX($Q422:T422,0)+1,".")),","),IF(MAX($Q422:T422,0)=OPER!$AA517,".",IF(OPER!$AB517&lt;=HOUR(V$7),MAX($Q422:T422,0)+1,".")))</f>
        <v>,</v>
      </c>
      <c r="V422" s="269" t="str">
        <f>IF($E422=$E421,IF(W421=".",IF(MAX($Q422:U422,0)=OPER!$AA517,".",IF(OPER!$AB517&lt;=HOUR(W$7),MAX($Q422:U422,0)+1,".")),","),IF(MAX($Q422:U422,0)=OPER!$AA517,".",IF(OPER!$AB517&lt;=HOUR(W$7),MAX($Q422:U422,0)+1,".")))</f>
        <v>,</v>
      </c>
      <c r="W422" s="269" t="str">
        <f>IF($E422=$E421,IF(X421=".",IF(MAX($Q422:V422,0)=OPER!$AA517,".",IF(OPER!$AB517&lt;=HOUR(X$7),MAX($Q422:V422,0)+1,".")),","),IF(MAX($Q422:V422,0)=OPER!$AA517,".",IF(OPER!$AB517&lt;=HOUR(X$7),MAX($Q422:V422,0)+1,".")))</f>
        <v>,</v>
      </c>
      <c r="X422" s="270" t="str">
        <f>IF($E422=$E421,IF(Y421=".",IF(MAX($Q422:W422,0)=OPER!$AA517,".",IF(OPER!$AB517&lt;=HOUR(Y$7),MAX($Q422:W422,0)+1,".")),","),IF(MAX($Q422:W422,0)=OPER!$AA517,".",IF(OPER!$AB517&lt;=HOUR(Y$7),MAX($Q422:W422,0)+1,".")))</f>
        <v>,</v>
      </c>
      <c r="Y422" s="271" t="str">
        <f>IF($E422=$E421,IF(Z421=".",IF(MAX($Q422:X422,0)=OPER!$AA517,".",IF(OPER!$AB517&lt;=HOUR(Z$7),MAX($Q422:X422,0)+1,".")),","),IF(MAX($Q422:X422,0)=OPER!$AA517,".",IF(OPER!$AB517&lt;=HOUR(Z$7),MAX($Q422:X422,0)+1,".")))</f>
        <v>,</v>
      </c>
      <c r="Z422" s="269" t="str">
        <f>IF($E422=$E421,IF(AA421=".",IF(MAX($Q422:Y422,0)=OPER!$AA517,".",IF(OPER!$AB517&lt;=HOUR(AA$7),MAX($Q422:Y422,0)+1,".")),","),IF(MAX($Q422:Y422,0)=OPER!$AA517,".",IF(OPER!$AB517&lt;=HOUR(AA$7),MAX($Q422:Y422,0)+1,".")))</f>
        <v>,</v>
      </c>
      <c r="AA422" s="269" t="str">
        <f>IF($E422=$E421,IF(AB421=".",IF(MAX($Q422:Z422,0)=OPER!$AA517,".",IF(OPER!$AB517&lt;=HOUR(AB$7),MAX($Q422:Z422,0)+1,".")),","),IF(MAX($Q422:Z422,0)=OPER!$AA517,".",IF(OPER!$AB517&lt;=HOUR(AB$7),MAX($Q422:Z422,0)+1,".")))</f>
        <v>,</v>
      </c>
      <c r="AB422" s="270" t="str">
        <f>IF($E422=$E421,IF(AC421=".",IF(MAX($Q422:AA422,0)=OPER!$AA517,".",IF(OPER!$AB517&lt;=HOUR(AC$7),MAX($Q422:AA422,0)+1,".")),","),IF(MAX($Q422:AA422,0)=OPER!$AA517,".",IF(OPER!$AB517&lt;=HOUR(AC$7),MAX($Q422:AA422,0)+1,".")))</f>
        <v>,</v>
      </c>
      <c r="AC422" s="271" t="str">
        <f>IF($E422=$E421,IF(AD421=".",IF(MAX($Q422:AB422,0)=OPER!$AA517,".",IF(OPER!$AB517&lt;=HOUR(AD$7),MAX($Q422:AB422,0)+1,".")),","),IF(MAX($Q422:AB422,0)=OPER!$AA517,".",IF(OPER!$AB517&lt;=HOUR(AD$7),MAX($Q422:AB422,0)+1,".")))</f>
        <v>,</v>
      </c>
      <c r="AD422" s="269" t="str">
        <f>IF($E422=$E421,IF(AE421=".",IF(MAX($Q422:AC422,0)=OPER!$AA517,".",IF(OPER!$AB517&lt;=HOUR(AE$7),MAX($Q422:AC422,0)+1,".")),","),IF(MAX($Q422:AC422,0)=OPER!$AA517,".",IF(OPER!$AB517&lt;=HOUR(AE$7),MAX($Q422:AC422,0)+1,".")))</f>
        <v>,</v>
      </c>
      <c r="AE422" s="269" t="str">
        <f>IF($E422=$E421,IF(AF421=".",IF(MAX($Q422:AD422,0)=OPER!$AA517,".",IF(OPER!$AB517&lt;=HOUR(AF$7),MAX($Q422:AD422,0)+1,".")),","),IF(MAX($Q422:AD422,0)=OPER!$AA517,".",IF(OPER!$AB517&lt;=HOUR(AF$7),MAX($Q422:AD422,0)+1,".")))</f>
        <v>,</v>
      </c>
      <c r="AF422" s="270" t="str">
        <f>IF($E422=$E421,IF(AG421=".",IF(MAX($Q422:AE422,0)=OPER!$AA517,".",IF(OPER!$AB517&lt;=HOUR(AG$7),MAX($Q422:AE422,0)+1,".")),","),IF(MAX($Q422:AE422,0)=OPER!$AA517,".",IF(OPER!$AB517&lt;=HOUR(AG$7),MAX($Q422:AE422,0)+1,".")))</f>
        <v>,</v>
      </c>
      <c r="AG422" s="271" t="str">
        <f>IF($E422=$E421,IF(AH421=".",IF(MAX($Q422:AF422,0)=OPER!$AA517,".",IF(OPER!$AB517&lt;=HOUR(AH$7),MAX($Q422:AF422,0)+1,".")),","),IF(MAX($Q422:AF422,0)=OPER!$AA517,".",IF(OPER!$AB517&lt;=HOUR(AH$7),MAX($Q422:AF422,0)+1,".")))</f>
        <v>,</v>
      </c>
      <c r="AH422" s="269" t="str">
        <f>IF($E422=$E421,IF(AI421=".",IF(MAX($Q422:AG422,0)=OPER!$AA517,".",IF(OPER!$AB517&lt;=HOUR(AI$7),MAX($Q422:AG422,0)+1,".")),","),IF(MAX($Q422:AG422,0)=OPER!$AA517,".",IF(OPER!$AB517&lt;=HOUR(AI$7),MAX($Q422:AG422,0)+1,".")))</f>
        <v>,</v>
      </c>
      <c r="AI422" s="269" t="str">
        <f>IF($E422=$E421,IF(AJ421=".",IF(MAX($Q422:AH422,0)=OPER!$AA517,".",IF(OPER!$AB517&lt;=HOUR(AJ$7),MAX($Q422:AH422,0)+1,".")),","),IF(MAX($Q422:AH422,0)=OPER!$AA517,".",IF(OPER!$AB517&lt;=HOUR(AJ$7),MAX($Q422:AH422,0)+1,".")))</f>
        <v>,</v>
      </c>
      <c r="AJ422" s="270" t="str">
        <f>IF($E422=$E421,IF(AK421=".",IF(MAX($Q422:AI422,0)=OPER!$AA517,".",IF(OPER!$AB517&lt;=HOUR(AK$7),MAX($Q422:AI422,0)+1,".")),","),IF(MAX($Q422:AI422,0)=OPER!$AA517,".",IF(OPER!$AB517&lt;=HOUR(AK$7),MAX($Q422:AI422,0)+1,".")))</f>
        <v>,</v>
      </c>
      <c r="AK422" s="271" t="str">
        <f>IF($E422=$E421,IF(AL421=".",IF(MAX($Q422:AJ422,0)=OPER!$AA517,".",IF(OPER!$AB517&lt;=HOUR(AL$7),MAX($Q422:AJ422,0)+1,".")),","),IF(MAX($Q422:AJ422,0)=OPER!$AA517,".",IF(OPER!$AB517&lt;=HOUR(AL$7),MAX($Q422:AJ422,0)+1,".")))</f>
        <v>,</v>
      </c>
      <c r="AL422" s="269" t="str">
        <f>IF($E422=$E421,IF(AM421=".",IF(MAX($Q422:AK422,0)=OPER!$AA517,".",IF(OPER!$AB517&lt;=HOUR(AM$7),MAX($Q422:AK422,0)+1,".")),","),IF(MAX($Q422:AK422,0)=OPER!$AA517,".",IF(OPER!$AB517&lt;=HOUR(AM$7),MAX($Q422:AK422,0)+1,".")))</f>
        <v>,</v>
      </c>
      <c r="AM422" s="269" t="str">
        <f>IF($E422=$E421,IF(AN421=".",IF(MAX($Q422:AL422,0)=OPER!$AA517,".",IF(OPER!$AB517&lt;=HOUR(AN$7),MAX($Q422:AL422,0)+1,".")),","),IF(MAX($Q422:AL422,0)=OPER!$AA517,".",IF(OPER!$AB517&lt;=HOUR(AN$7),MAX($Q422:AL422,0)+1,".")))</f>
        <v>,</v>
      </c>
      <c r="AN422" s="270" t="str">
        <f>IF($E422=$E421,IF(AO421=".",IF(MAX($Q422:AM422,0)=OPER!$AA517,".",IF(OPER!$AB517&lt;=HOUR(AO$7),MAX($Q422:AM422,0)+1,".")),","),IF(MAX($Q422:AM422,0)=OPER!$AA517,".",IF(OPER!$AB517&lt;=HOUR(AO$7),MAX($Q422:AM422,0)+1,".")))</f>
        <v>,</v>
      </c>
      <c r="AO422" s="271" t="str">
        <f>IF($E422=$E421,IF(AP421=".",IF(MAX($Q422:AN422,0)=OPER!$AA517,".",IF(OPER!$AB517&lt;=HOUR(AP$7),MAX($Q422:AN422,0)+1,".")),","),IF(MAX($Q422:AN422,0)=OPER!$AA517,".",IF(OPER!$AB517&lt;=HOUR(AP$7),MAX($Q422:AN422,0)+1,".")))</f>
        <v>,</v>
      </c>
      <c r="AP422" s="269" t="str">
        <f>IF($E422=$E421,IF(AQ421=".",IF(MAX($Q422:AO422,0)=OPER!$AA517,".",IF(OPER!$AB517&lt;=HOUR(AQ$7),MAX($Q422:AO422,0)+1,".")),","),IF(MAX($Q422:AO422,0)=OPER!$AA517,".",IF(OPER!$AB517&lt;=HOUR(AQ$7),MAX($Q422:AO422,0)+1,".")))</f>
        <v>,</v>
      </c>
      <c r="AQ422" s="269" t="str">
        <f>IF($E422=$E421,IF(AR421=".",IF(MAX($Q422:AP422,0)=OPER!$AA517,".",IF(OPER!$AB517&lt;=HOUR(AR$7),MAX($Q422:AP422,0)+1,".")),","),IF(MAX($Q422:AP422,0)=OPER!$AA517,".",IF(OPER!$AB517&lt;=HOUR(AR$7),MAX($Q422:AP422,0)+1,".")))</f>
        <v>,</v>
      </c>
      <c r="AR422" s="270" t="str">
        <f>IF($E422=$E421,IF(AS421=".",IF(MAX($Q422:AQ422,0)=OPER!$AA517,".",IF(OPER!$AB517&lt;=HOUR(AS$7),MAX($Q422:AQ422,0)+1,".")),","),IF(MAX($Q422:AQ422,0)=OPER!$AA517,".",IF(OPER!$AB517&lt;=HOUR(AS$7),MAX($Q422:AQ422,0)+1,".")))</f>
        <v>,</v>
      </c>
      <c r="AS422" s="271" t="str">
        <f>IF($E422=$E421,IF(AT421=".",IF(MAX($Q422:AR422,0)=OPER!$AA517,".",IF(OPER!$AB517&lt;=HOUR(AT$7),MAX($Q422:AR422,0)+1,".")),","),IF(MAX($Q422:AR422,0)=OPER!$AA517,".",IF(OPER!$AB517&lt;=HOUR(AT$7),MAX($Q422:AR422,0)+1,".")))</f>
        <v>,</v>
      </c>
      <c r="AT422" s="269" t="str">
        <f>IF($E422=$E421,IF(AU421=".",IF(MAX($Q422:AS422,0)=OPER!$AA517,".",IF(OPER!$AB517&lt;=HOUR(AU$7),MAX($Q422:AS422,0)+1,".")),","),IF(MAX($Q422:AS422,0)=OPER!$AA517,".",IF(OPER!$AB517&lt;=HOUR(AU$7),MAX($Q422:AS422,0)+1,".")))</f>
        <v>,</v>
      </c>
      <c r="AU422" s="269" t="str">
        <f>IF($E422=$E421,IF(AV421=".",IF(MAX($Q422:AT422,0)=OPER!$AA517,".",IF(OPER!$AB517&lt;=HOUR(AV$7),MAX($Q422:AT422,0)+1,".")),","),IF(MAX($Q422:AT422,0)=OPER!$AA517,".",IF(OPER!$AB517&lt;=HOUR(AV$7),MAX($Q422:AT422,0)+1,".")))</f>
        <v>,</v>
      </c>
      <c r="AV422" s="270" t="str">
        <f>IF($E422=$E421,IF(AW421=".",IF(MAX($Q422:AU422,0)=OPER!$AA517,".",IF(OPER!$AB517&lt;=HOUR(AW$7),MAX($Q422:AU422,0)+1,".")),","),IF(MAX($Q422:AU422,0)=OPER!$AA517,".",IF(OPER!$AB517&lt;=HOUR(AW$7),MAX($Q422:AU422,0)+1,".")))</f>
        <v>,</v>
      </c>
      <c r="AW422" s="271" t="str">
        <f>IF($E422=$E421,IF(AX421=".",IF(MAX($Q422:AV422,0)=OPER!$AA517,".",IF(OPER!$AB517&lt;=HOUR(AX$7),MAX($Q422:AV422,0)+1,".")),","),IF(MAX($Q422:AV422,0)=OPER!$AA517,".",IF(OPER!$AB517&lt;=HOUR(AX$7),MAX($Q422:AV422,0)+1,".")))</f>
        <v>,</v>
      </c>
      <c r="AX422" s="269" t="str">
        <f>IF($E422=$E421,IF(AY421=".",IF(MAX($Q422:AW422,0)=OPER!$AA517,".",IF(OPER!$AB517&lt;=HOUR(AY$7),MAX($Q422:AW422,0)+1,".")),","),IF(MAX($Q422:AW422,0)=OPER!$AA517,".",IF(OPER!$AB517&lt;=HOUR(AY$7),MAX($Q422:AW422,0)+1,".")))</f>
        <v>,</v>
      </c>
      <c r="AY422" s="269" t="str">
        <f>IF($E422=$E421,IF(AZ421=".",IF(MAX($Q422:AX422,0)=OPER!$AA517,".",IF(OPER!$AB517&lt;=HOUR(AZ$7),MAX($Q422:AX422,0)+1,".")),","),IF(MAX($Q422:AX422,0)=OPER!$AA517,".",IF(OPER!$AB517&lt;=HOUR(AZ$7),MAX($Q422:AX422,0)+1,".")))</f>
        <v>,</v>
      </c>
      <c r="AZ422" s="270" t="str">
        <f>IF($E422=$E421,IF(BA421=".",IF(MAX($Q422:AY422,0)=OPER!$AA517,".",IF(OPER!$AB517&lt;=HOUR(BA$7),MAX($Q422:AY422,0)+1,".")),","),IF(MAX($Q422:AY422,0)=OPER!$AA517,".",IF(OPER!$AB517&lt;=HOUR(BA$7),MAX($Q422:AY422,0)+1,".")))</f>
        <v>,</v>
      </c>
      <c r="BA422" s="30">
        <f>+OPER!AK416</f>
        <v>0</v>
      </c>
    </row>
    <row r="423" spans="1:53" ht="59.8" x14ac:dyDescent="0.2">
      <c r="A423" s="282" t="str">
        <f>IF(OPER!AF417=0,"",OPER!AF417)</f>
        <v/>
      </c>
      <c r="B423" s="109" t="str">
        <f>IF(OPER!V417=0,"",OPER!V417)</f>
        <v/>
      </c>
      <c r="C423" s="71" t="str">
        <f>IF(OPER!U417 = 0,"", OPER!U417)</f>
        <v/>
      </c>
      <c r="D423" s="30" t="str">
        <f t="shared" si="25"/>
        <v/>
      </c>
      <c r="E423" s="262" t="str">
        <f>IF(OPER!X417 = 0,"",OPER!X417)</f>
        <v/>
      </c>
      <c r="F423" s="262" t="str">
        <f>IF(OPER!I417 = 0,"",OPER!I417)</f>
        <v/>
      </c>
      <c r="G423" s="263" t="str">
        <f>IF(OPER!C417=0,"",OPER!C417)</f>
        <v/>
      </c>
      <c r="H423" s="30" t="str">
        <f>IF(OPER!R417 = 0,"",OPER!R417)</f>
        <v/>
      </c>
      <c r="I423" s="30" t="str">
        <f>IF(OPER!F417=0,"", OPER!F417)</f>
        <v/>
      </c>
      <c r="J423" s="108" t="str">
        <f>IF(OPER!G417=0,"",OPER!G417)</f>
        <v/>
      </c>
      <c r="K423" s="250">
        <f>+OPER!R417</f>
        <v>0</v>
      </c>
      <c r="L423" s="262">
        <f t="shared" si="26"/>
        <v>0</v>
      </c>
      <c r="M423" s="250">
        <f t="shared" si="27"/>
        <v>0</v>
      </c>
      <c r="N423" s="205" t="str">
        <f>IF(OPER!A417=0,"",OPER!A417)</f>
        <v/>
      </c>
      <c r="O423" s="73" t="str">
        <f>IF(OPER!AJ2273=0,"",OPER!AJ2273)</f>
        <v/>
      </c>
      <c r="P423" s="264" t="str">
        <f>IF(OPER!AH417="EJECUTADO","SI",IF(OPER!AH417="NO EJECUTADO","NO",""))</f>
        <v/>
      </c>
      <c r="Q423" s="264" t="str">
        <f>IF(OPER!AN417="EJECUTADO","SI",IF(OPER!AN417="NO EJECUTADO","NO",""))</f>
        <v/>
      </c>
      <c r="R423" s="221" t="str">
        <f>IFERROR(VLOOKUP(OPER!Z417,OPER!$AU$490:$AV$577,2,0),"NO ASIGNADO")</f>
        <v>NO ASIGNADO</v>
      </c>
      <c r="S423" s="6">
        <f>+OPER!AG417</f>
        <v>0</v>
      </c>
      <c r="T423" s="268" t="str">
        <f>IF($E423=$E422,IF(U422=".",IF(MAX($Q423:Q423,0)=OPER!$AA518,".",IF(OPER!$AB518&lt;=HOUR(U$7),MAX($Q423:Q423,0)+1,".")),","),IF(MAX($Q423:Q423,0)=OPER!$AA518,".",IF(OPER!$AB518&lt;=HOUR(U$7),MAX($Q423:Q423,0)+1,".")))</f>
        <v>,</v>
      </c>
      <c r="U423" s="269" t="str">
        <f>IF($E423=$E422,IF(V422=".",IF(MAX($Q423:T423,0)=OPER!$AA518,".",IF(OPER!$AB518&lt;=HOUR(V$7),MAX($Q423:T423,0)+1,".")),","),IF(MAX($Q423:T423,0)=OPER!$AA518,".",IF(OPER!$AB518&lt;=HOUR(V$7),MAX($Q423:T423,0)+1,".")))</f>
        <v>,</v>
      </c>
      <c r="V423" s="269" t="str">
        <f>IF($E423=$E422,IF(W422=".",IF(MAX($Q423:U423,0)=OPER!$AA518,".",IF(OPER!$AB518&lt;=HOUR(W$7),MAX($Q423:U423,0)+1,".")),","),IF(MAX($Q423:U423,0)=OPER!$AA518,".",IF(OPER!$AB518&lt;=HOUR(W$7),MAX($Q423:U423,0)+1,".")))</f>
        <v>,</v>
      </c>
      <c r="W423" s="269" t="str">
        <f>IF($E423=$E422,IF(X422=".",IF(MAX($Q423:V423,0)=OPER!$AA518,".",IF(OPER!$AB518&lt;=HOUR(X$7),MAX($Q423:V423,0)+1,".")),","),IF(MAX($Q423:V423,0)=OPER!$AA518,".",IF(OPER!$AB518&lt;=HOUR(X$7),MAX($Q423:V423,0)+1,".")))</f>
        <v>,</v>
      </c>
      <c r="X423" s="270" t="str">
        <f>IF($E423=$E422,IF(Y422=".",IF(MAX($Q423:W423,0)=OPER!$AA518,".",IF(OPER!$AB518&lt;=HOUR(Y$7),MAX($Q423:W423,0)+1,".")),","),IF(MAX($Q423:W423,0)=OPER!$AA518,".",IF(OPER!$AB518&lt;=HOUR(Y$7),MAX($Q423:W423,0)+1,".")))</f>
        <v>,</v>
      </c>
      <c r="Y423" s="271" t="str">
        <f>IF($E423=$E422,IF(Z422=".",IF(MAX($Q423:X423,0)=OPER!$AA518,".",IF(OPER!$AB518&lt;=HOUR(Z$7),MAX($Q423:X423,0)+1,".")),","),IF(MAX($Q423:X423,0)=OPER!$AA518,".",IF(OPER!$AB518&lt;=HOUR(Z$7),MAX($Q423:X423,0)+1,".")))</f>
        <v>,</v>
      </c>
      <c r="Z423" s="269" t="str">
        <f>IF($E423=$E422,IF(AA422=".",IF(MAX($Q423:Y423,0)=OPER!$AA518,".",IF(OPER!$AB518&lt;=HOUR(AA$7),MAX($Q423:Y423,0)+1,".")),","),IF(MAX($Q423:Y423,0)=OPER!$AA518,".",IF(OPER!$AB518&lt;=HOUR(AA$7),MAX($Q423:Y423,0)+1,".")))</f>
        <v>,</v>
      </c>
      <c r="AA423" s="269" t="str">
        <f>IF($E423=$E422,IF(AB422=".",IF(MAX($Q423:Z423,0)=OPER!$AA518,".",IF(OPER!$AB518&lt;=HOUR(AB$7),MAX($Q423:Z423,0)+1,".")),","),IF(MAX($Q423:Z423,0)=OPER!$AA518,".",IF(OPER!$AB518&lt;=HOUR(AB$7),MAX($Q423:Z423,0)+1,".")))</f>
        <v>,</v>
      </c>
      <c r="AB423" s="270" t="str">
        <f>IF($E423=$E422,IF(AC422=".",IF(MAX($Q423:AA423,0)=OPER!$AA518,".",IF(OPER!$AB518&lt;=HOUR(AC$7),MAX($Q423:AA423,0)+1,".")),","),IF(MAX($Q423:AA423,0)=OPER!$AA518,".",IF(OPER!$AB518&lt;=HOUR(AC$7),MAX($Q423:AA423,0)+1,".")))</f>
        <v>,</v>
      </c>
      <c r="AC423" s="271" t="str">
        <f>IF($E423=$E422,IF(AD422=".",IF(MAX($Q423:AB423,0)=OPER!$AA518,".",IF(OPER!$AB518&lt;=HOUR(AD$7),MAX($Q423:AB423,0)+1,".")),","),IF(MAX($Q423:AB423,0)=OPER!$AA518,".",IF(OPER!$AB518&lt;=HOUR(AD$7),MAX($Q423:AB423,0)+1,".")))</f>
        <v>,</v>
      </c>
      <c r="AD423" s="269" t="str">
        <f>IF($E423=$E422,IF(AE422=".",IF(MAX($Q423:AC423,0)=OPER!$AA518,".",IF(OPER!$AB518&lt;=HOUR(AE$7),MAX($Q423:AC423,0)+1,".")),","),IF(MAX($Q423:AC423,0)=OPER!$AA518,".",IF(OPER!$AB518&lt;=HOUR(AE$7),MAX($Q423:AC423,0)+1,".")))</f>
        <v>,</v>
      </c>
      <c r="AE423" s="269" t="str">
        <f>IF($E423=$E422,IF(AF422=".",IF(MAX($Q423:AD423,0)=OPER!$AA518,".",IF(OPER!$AB518&lt;=HOUR(AF$7),MAX($Q423:AD423,0)+1,".")),","),IF(MAX($Q423:AD423,0)=OPER!$AA518,".",IF(OPER!$AB518&lt;=HOUR(AF$7),MAX($Q423:AD423,0)+1,".")))</f>
        <v>,</v>
      </c>
      <c r="AF423" s="270" t="str">
        <f>IF($E423=$E422,IF(AG422=".",IF(MAX($Q423:AE423,0)=OPER!$AA518,".",IF(OPER!$AB518&lt;=HOUR(AG$7),MAX($Q423:AE423,0)+1,".")),","),IF(MAX($Q423:AE423,0)=OPER!$AA518,".",IF(OPER!$AB518&lt;=HOUR(AG$7),MAX($Q423:AE423,0)+1,".")))</f>
        <v>,</v>
      </c>
      <c r="AG423" s="271" t="str">
        <f>IF($E423=$E422,IF(AH422=".",IF(MAX($Q423:AF423,0)=OPER!$AA518,".",IF(OPER!$AB518&lt;=HOUR(AH$7),MAX($Q423:AF423,0)+1,".")),","),IF(MAX($Q423:AF423,0)=OPER!$AA518,".",IF(OPER!$AB518&lt;=HOUR(AH$7),MAX($Q423:AF423,0)+1,".")))</f>
        <v>,</v>
      </c>
      <c r="AH423" s="269" t="str">
        <f>IF($E423=$E422,IF(AI422=".",IF(MAX($Q423:AG423,0)=OPER!$AA518,".",IF(OPER!$AB518&lt;=HOUR(AI$7),MAX($Q423:AG423,0)+1,".")),","),IF(MAX($Q423:AG423,0)=OPER!$AA518,".",IF(OPER!$AB518&lt;=HOUR(AI$7),MAX($Q423:AG423,0)+1,".")))</f>
        <v>,</v>
      </c>
      <c r="AI423" s="269" t="str">
        <f>IF($E423=$E422,IF(AJ422=".",IF(MAX($Q423:AH423,0)=OPER!$AA518,".",IF(OPER!$AB518&lt;=HOUR(AJ$7),MAX($Q423:AH423,0)+1,".")),","),IF(MAX($Q423:AH423,0)=OPER!$AA518,".",IF(OPER!$AB518&lt;=HOUR(AJ$7),MAX($Q423:AH423,0)+1,".")))</f>
        <v>,</v>
      </c>
      <c r="AJ423" s="270" t="str">
        <f>IF($E423=$E422,IF(AK422=".",IF(MAX($Q423:AI423,0)=OPER!$AA518,".",IF(OPER!$AB518&lt;=HOUR(AK$7),MAX($Q423:AI423,0)+1,".")),","),IF(MAX($Q423:AI423,0)=OPER!$AA518,".",IF(OPER!$AB518&lt;=HOUR(AK$7),MAX($Q423:AI423,0)+1,".")))</f>
        <v>,</v>
      </c>
      <c r="AK423" s="271" t="str">
        <f>IF($E423=$E422,IF(AL422=".",IF(MAX($Q423:AJ423,0)=OPER!$AA518,".",IF(OPER!$AB518&lt;=HOUR(AL$7),MAX($Q423:AJ423,0)+1,".")),","),IF(MAX($Q423:AJ423,0)=OPER!$AA518,".",IF(OPER!$AB518&lt;=HOUR(AL$7),MAX($Q423:AJ423,0)+1,".")))</f>
        <v>,</v>
      </c>
      <c r="AL423" s="269" t="str">
        <f>IF($E423=$E422,IF(AM422=".",IF(MAX($Q423:AK423,0)=OPER!$AA518,".",IF(OPER!$AB518&lt;=HOUR(AM$7),MAX($Q423:AK423,0)+1,".")),","),IF(MAX($Q423:AK423,0)=OPER!$AA518,".",IF(OPER!$AB518&lt;=HOUR(AM$7),MAX($Q423:AK423,0)+1,".")))</f>
        <v>,</v>
      </c>
      <c r="AM423" s="269" t="str">
        <f>IF($E423=$E422,IF(AN422=".",IF(MAX($Q423:AL423,0)=OPER!$AA518,".",IF(OPER!$AB518&lt;=HOUR(AN$7),MAX($Q423:AL423,0)+1,".")),","),IF(MAX($Q423:AL423,0)=OPER!$AA518,".",IF(OPER!$AB518&lt;=HOUR(AN$7),MAX($Q423:AL423,0)+1,".")))</f>
        <v>,</v>
      </c>
      <c r="AN423" s="270" t="str">
        <f>IF($E423=$E422,IF(AO422=".",IF(MAX($Q423:AM423,0)=OPER!$AA518,".",IF(OPER!$AB518&lt;=HOUR(AO$7),MAX($Q423:AM423,0)+1,".")),","),IF(MAX($Q423:AM423,0)=OPER!$AA518,".",IF(OPER!$AB518&lt;=HOUR(AO$7),MAX($Q423:AM423,0)+1,".")))</f>
        <v>,</v>
      </c>
      <c r="AO423" s="271" t="str">
        <f>IF($E423=$E422,IF(AP422=".",IF(MAX($Q423:AN423,0)=OPER!$AA518,".",IF(OPER!$AB518&lt;=HOUR(AP$7),MAX($Q423:AN423,0)+1,".")),","),IF(MAX($Q423:AN423,0)=OPER!$AA518,".",IF(OPER!$AB518&lt;=HOUR(AP$7),MAX($Q423:AN423,0)+1,".")))</f>
        <v>,</v>
      </c>
      <c r="AP423" s="269" t="str">
        <f>IF($E423=$E422,IF(AQ422=".",IF(MAX($Q423:AO423,0)=OPER!$AA518,".",IF(OPER!$AB518&lt;=HOUR(AQ$7),MAX($Q423:AO423,0)+1,".")),","),IF(MAX($Q423:AO423,0)=OPER!$AA518,".",IF(OPER!$AB518&lt;=HOUR(AQ$7),MAX($Q423:AO423,0)+1,".")))</f>
        <v>,</v>
      </c>
      <c r="AQ423" s="269" t="str">
        <f>IF($E423=$E422,IF(AR422=".",IF(MAX($Q423:AP423,0)=OPER!$AA518,".",IF(OPER!$AB518&lt;=HOUR(AR$7),MAX($Q423:AP423,0)+1,".")),","),IF(MAX($Q423:AP423,0)=OPER!$AA518,".",IF(OPER!$AB518&lt;=HOUR(AR$7),MAX($Q423:AP423,0)+1,".")))</f>
        <v>,</v>
      </c>
      <c r="AR423" s="270" t="str">
        <f>IF($E423=$E422,IF(AS422=".",IF(MAX($Q423:AQ423,0)=OPER!$AA518,".",IF(OPER!$AB518&lt;=HOUR(AS$7),MAX($Q423:AQ423,0)+1,".")),","),IF(MAX($Q423:AQ423,0)=OPER!$AA518,".",IF(OPER!$AB518&lt;=HOUR(AS$7),MAX($Q423:AQ423,0)+1,".")))</f>
        <v>,</v>
      </c>
      <c r="AS423" s="271" t="str">
        <f>IF($E423=$E422,IF(AT422=".",IF(MAX($Q423:AR423,0)=OPER!$AA518,".",IF(OPER!$AB518&lt;=HOUR(AT$7),MAX($Q423:AR423,0)+1,".")),","),IF(MAX($Q423:AR423,0)=OPER!$AA518,".",IF(OPER!$AB518&lt;=HOUR(AT$7),MAX($Q423:AR423,0)+1,".")))</f>
        <v>,</v>
      </c>
      <c r="AT423" s="269" t="str">
        <f>IF($E423=$E422,IF(AU422=".",IF(MAX($Q423:AS423,0)=OPER!$AA518,".",IF(OPER!$AB518&lt;=HOUR(AU$7),MAX($Q423:AS423,0)+1,".")),","),IF(MAX($Q423:AS423,0)=OPER!$AA518,".",IF(OPER!$AB518&lt;=HOUR(AU$7),MAX($Q423:AS423,0)+1,".")))</f>
        <v>,</v>
      </c>
      <c r="AU423" s="269" t="str">
        <f>IF($E423=$E422,IF(AV422=".",IF(MAX($Q423:AT423,0)=OPER!$AA518,".",IF(OPER!$AB518&lt;=HOUR(AV$7),MAX($Q423:AT423,0)+1,".")),","),IF(MAX($Q423:AT423,0)=OPER!$AA518,".",IF(OPER!$AB518&lt;=HOUR(AV$7),MAX($Q423:AT423,0)+1,".")))</f>
        <v>,</v>
      </c>
      <c r="AV423" s="270" t="str">
        <f>IF($E423=$E422,IF(AW422=".",IF(MAX($Q423:AU423,0)=OPER!$AA518,".",IF(OPER!$AB518&lt;=HOUR(AW$7),MAX($Q423:AU423,0)+1,".")),","),IF(MAX($Q423:AU423,0)=OPER!$AA518,".",IF(OPER!$AB518&lt;=HOUR(AW$7),MAX($Q423:AU423,0)+1,".")))</f>
        <v>,</v>
      </c>
      <c r="AW423" s="271" t="str">
        <f>IF($E423=$E422,IF(AX422=".",IF(MAX($Q423:AV423,0)=OPER!$AA518,".",IF(OPER!$AB518&lt;=HOUR(AX$7),MAX($Q423:AV423,0)+1,".")),","),IF(MAX($Q423:AV423,0)=OPER!$AA518,".",IF(OPER!$AB518&lt;=HOUR(AX$7),MAX($Q423:AV423,0)+1,".")))</f>
        <v>,</v>
      </c>
      <c r="AX423" s="269" t="str">
        <f>IF($E423=$E422,IF(AY422=".",IF(MAX($Q423:AW423,0)=OPER!$AA518,".",IF(OPER!$AB518&lt;=HOUR(AY$7),MAX($Q423:AW423,0)+1,".")),","),IF(MAX($Q423:AW423,0)=OPER!$AA518,".",IF(OPER!$AB518&lt;=HOUR(AY$7),MAX($Q423:AW423,0)+1,".")))</f>
        <v>,</v>
      </c>
      <c r="AY423" s="269" t="str">
        <f>IF($E423=$E422,IF(AZ422=".",IF(MAX($Q423:AX423,0)=OPER!$AA518,".",IF(OPER!$AB518&lt;=HOUR(AZ$7),MAX($Q423:AX423,0)+1,".")),","),IF(MAX($Q423:AX423,0)=OPER!$AA518,".",IF(OPER!$AB518&lt;=HOUR(AZ$7),MAX($Q423:AX423,0)+1,".")))</f>
        <v>,</v>
      </c>
      <c r="AZ423" s="270" t="str">
        <f>IF($E423=$E422,IF(BA422=".",IF(MAX($Q423:AY423,0)=OPER!$AA518,".",IF(OPER!$AB518&lt;=HOUR(BA$7),MAX($Q423:AY423,0)+1,".")),","),IF(MAX($Q423:AY423,0)=OPER!$AA518,".",IF(OPER!$AB518&lt;=HOUR(BA$7),MAX($Q423:AY423,0)+1,".")))</f>
        <v>,</v>
      </c>
      <c r="BA423" s="30">
        <f>+OPER!AK417</f>
        <v>0</v>
      </c>
    </row>
    <row r="424" spans="1:53" ht="59.8" x14ac:dyDescent="0.2">
      <c r="A424" s="282" t="str">
        <f>IF(OPER!AF418=0,"",OPER!AF418)</f>
        <v/>
      </c>
      <c r="B424" s="109" t="str">
        <f>IF(OPER!V418=0,"",OPER!V418)</f>
        <v/>
      </c>
      <c r="C424" s="71" t="str">
        <f>IF(OPER!U418 = 0,"", OPER!U418)</f>
        <v/>
      </c>
      <c r="D424" s="30" t="str">
        <f t="shared" si="25"/>
        <v/>
      </c>
      <c r="E424" s="262" t="str">
        <f>IF(OPER!X418 = 0,"",OPER!X418)</f>
        <v/>
      </c>
      <c r="F424" s="262" t="str">
        <f>IF(OPER!I418 = 0,"",OPER!I418)</f>
        <v/>
      </c>
      <c r="G424" s="263" t="str">
        <f>IF(OPER!C418=0,"",OPER!C418)</f>
        <v/>
      </c>
      <c r="H424" s="30" t="str">
        <f>IF(OPER!R418 = 0,"",OPER!R418)</f>
        <v/>
      </c>
      <c r="I424" s="30" t="str">
        <f>IF(OPER!F418=0,"", OPER!F418)</f>
        <v/>
      </c>
      <c r="J424" s="108" t="str">
        <f>IF(OPER!G418=0,"",OPER!G418)</f>
        <v/>
      </c>
      <c r="K424" s="250">
        <f>+OPER!R418</f>
        <v>0</v>
      </c>
      <c r="L424" s="262">
        <f t="shared" si="26"/>
        <v>0</v>
      </c>
      <c r="M424" s="250">
        <f t="shared" si="27"/>
        <v>0</v>
      </c>
      <c r="N424" s="205" t="str">
        <f>IF(OPER!A418=0,"",OPER!A418)</f>
        <v/>
      </c>
      <c r="O424" s="73" t="str">
        <f>IF(OPER!AJ2274=0,"",OPER!AJ2274)</f>
        <v/>
      </c>
      <c r="P424" s="264" t="str">
        <f>IF(OPER!AH418="EJECUTADO","SI",IF(OPER!AH418="NO EJECUTADO","NO",""))</f>
        <v/>
      </c>
      <c r="Q424" s="264" t="str">
        <f>IF(OPER!AN418="EJECUTADO","SI",IF(OPER!AN418="NO EJECUTADO","NO",""))</f>
        <v/>
      </c>
      <c r="R424" s="221" t="str">
        <f>IFERROR(VLOOKUP(OPER!Z418,OPER!$AU$490:$AV$577,2,0),"NO ASIGNADO")</f>
        <v>NO ASIGNADO</v>
      </c>
      <c r="S424" s="6">
        <f>+OPER!AG418</f>
        <v>0</v>
      </c>
      <c r="T424" s="268" t="str">
        <f>IF($E424=$E423,IF(U423=".",IF(MAX($Q424:Q424,0)=OPER!$AA519,".",IF(OPER!$AB519&lt;=HOUR(U$7),MAX($Q424:Q424,0)+1,".")),","),IF(MAX($Q424:Q424,0)=OPER!$AA519,".",IF(OPER!$AB519&lt;=HOUR(U$7),MAX($Q424:Q424,0)+1,".")))</f>
        <v>,</v>
      </c>
      <c r="U424" s="269" t="str">
        <f>IF($E424=$E423,IF(V423=".",IF(MAX($Q424:T424,0)=OPER!$AA519,".",IF(OPER!$AB519&lt;=HOUR(V$7),MAX($Q424:T424,0)+1,".")),","),IF(MAX($Q424:T424,0)=OPER!$AA519,".",IF(OPER!$AB519&lt;=HOUR(V$7),MAX($Q424:T424,0)+1,".")))</f>
        <v>,</v>
      </c>
      <c r="V424" s="269" t="str">
        <f>IF($E424=$E423,IF(W423=".",IF(MAX($Q424:U424,0)=OPER!$AA519,".",IF(OPER!$AB519&lt;=HOUR(W$7),MAX($Q424:U424,0)+1,".")),","),IF(MAX($Q424:U424,0)=OPER!$AA519,".",IF(OPER!$AB519&lt;=HOUR(W$7),MAX($Q424:U424,0)+1,".")))</f>
        <v>,</v>
      </c>
      <c r="W424" s="269" t="str">
        <f>IF($E424=$E423,IF(X423=".",IF(MAX($Q424:V424,0)=OPER!$AA519,".",IF(OPER!$AB519&lt;=HOUR(X$7),MAX($Q424:V424,0)+1,".")),","),IF(MAX($Q424:V424,0)=OPER!$AA519,".",IF(OPER!$AB519&lt;=HOUR(X$7),MAX($Q424:V424,0)+1,".")))</f>
        <v>,</v>
      </c>
      <c r="X424" s="270" t="str">
        <f>IF($E424=$E423,IF(Y423=".",IF(MAX($Q424:W424,0)=OPER!$AA519,".",IF(OPER!$AB519&lt;=HOUR(Y$7),MAX($Q424:W424,0)+1,".")),","),IF(MAX($Q424:W424,0)=OPER!$AA519,".",IF(OPER!$AB519&lt;=HOUR(Y$7),MAX($Q424:W424,0)+1,".")))</f>
        <v>,</v>
      </c>
      <c r="Y424" s="271" t="str">
        <f>IF($E424=$E423,IF(Z423=".",IF(MAX($Q424:X424,0)=OPER!$AA519,".",IF(OPER!$AB519&lt;=HOUR(Z$7),MAX($Q424:X424,0)+1,".")),","),IF(MAX($Q424:X424,0)=OPER!$AA519,".",IF(OPER!$AB519&lt;=HOUR(Z$7),MAX($Q424:X424,0)+1,".")))</f>
        <v>,</v>
      </c>
      <c r="Z424" s="269" t="str">
        <f>IF($E424=$E423,IF(AA423=".",IF(MAX($Q424:Y424,0)=OPER!$AA519,".",IF(OPER!$AB519&lt;=HOUR(AA$7),MAX($Q424:Y424,0)+1,".")),","),IF(MAX($Q424:Y424,0)=OPER!$AA519,".",IF(OPER!$AB519&lt;=HOUR(AA$7),MAX($Q424:Y424,0)+1,".")))</f>
        <v>,</v>
      </c>
      <c r="AA424" s="269" t="str">
        <f>IF($E424=$E423,IF(AB423=".",IF(MAX($Q424:Z424,0)=OPER!$AA519,".",IF(OPER!$AB519&lt;=HOUR(AB$7),MAX($Q424:Z424,0)+1,".")),","),IF(MAX($Q424:Z424,0)=OPER!$AA519,".",IF(OPER!$AB519&lt;=HOUR(AB$7),MAX($Q424:Z424,0)+1,".")))</f>
        <v>,</v>
      </c>
      <c r="AB424" s="270" t="str">
        <f>IF($E424=$E423,IF(AC423=".",IF(MAX($Q424:AA424,0)=OPER!$AA519,".",IF(OPER!$AB519&lt;=HOUR(AC$7),MAX($Q424:AA424,0)+1,".")),","),IF(MAX($Q424:AA424,0)=OPER!$AA519,".",IF(OPER!$AB519&lt;=HOUR(AC$7),MAX($Q424:AA424,0)+1,".")))</f>
        <v>,</v>
      </c>
      <c r="AC424" s="271" t="str">
        <f>IF($E424=$E423,IF(AD423=".",IF(MAX($Q424:AB424,0)=OPER!$AA519,".",IF(OPER!$AB519&lt;=HOUR(AD$7),MAX($Q424:AB424,0)+1,".")),","),IF(MAX($Q424:AB424,0)=OPER!$AA519,".",IF(OPER!$AB519&lt;=HOUR(AD$7),MAX($Q424:AB424,0)+1,".")))</f>
        <v>,</v>
      </c>
      <c r="AD424" s="269" t="str">
        <f>IF($E424=$E423,IF(AE423=".",IF(MAX($Q424:AC424,0)=OPER!$AA519,".",IF(OPER!$AB519&lt;=HOUR(AE$7),MAX($Q424:AC424,0)+1,".")),","),IF(MAX($Q424:AC424,0)=OPER!$AA519,".",IF(OPER!$AB519&lt;=HOUR(AE$7),MAX($Q424:AC424,0)+1,".")))</f>
        <v>,</v>
      </c>
      <c r="AE424" s="269" t="str">
        <f>IF($E424=$E423,IF(AF423=".",IF(MAX($Q424:AD424,0)=OPER!$AA519,".",IF(OPER!$AB519&lt;=HOUR(AF$7),MAX($Q424:AD424,0)+1,".")),","),IF(MAX($Q424:AD424,0)=OPER!$AA519,".",IF(OPER!$AB519&lt;=HOUR(AF$7),MAX($Q424:AD424,0)+1,".")))</f>
        <v>,</v>
      </c>
      <c r="AF424" s="270" t="str">
        <f>IF($E424=$E423,IF(AG423=".",IF(MAX($Q424:AE424,0)=OPER!$AA519,".",IF(OPER!$AB519&lt;=HOUR(AG$7),MAX($Q424:AE424,0)+1,".")),","),IF(MAX($Q424:AE424,0)=OPER!$AA519,".",IF(OPER!$AB519&lt;=HOUR(AG$7),MAX($Q424:AE424,0)+1,".")))</f>
        <v>,</v>
      </c>
      <c r="AG424" s="271" t="str">
        <f>IF($E424=$E423,IF(AH423=".",IF(MAX($Q424:AF424,0)=OPER!$AA519,".",IF(OPER!$AB519&lt;=HOUR(AH$7),MAX($Q424:AF424,0)+1,".")),","),IF(MAX($Q424:AF424,0)=OPER!$AA519,".",IF(OPER!$AB519&lt;=HOUR(AH$7),MAX($Q424:AF424,0)+1,".")))</f>
        <v>,</v>
      </c>
      <c r="AH424" s="269" t="str">
        <f>IF($E424=$E423,IF(AI423=".",IF(MAX($Q424:AG424,0)=OPER!$AA519,".",IF(OPER!$AB519&lt;=HOUR(AI$7),MAX($Q424:AG424,0)+1,".")),","),IF(MAX($Q424:AG424,0)=OPER!$AA519,".",IF(OPER!$AB519&lt;=HOUR(AI$7),MAX($Q424:AG424,0)+1,".")))</f>
        <v>,</v>
      </c>
      <c r="AI424" s="269" t="str">
        <f>IF($E424=$E423,IF(AJ423=".",IF(MAX($Q424:AH424,0)=OPER!$AA519,".",IF(OPER!$AB519&lt;=HOUR(AJ$7),MAX($Q424:AH424,0)+1,".")),","),IF(MAX($Q424:AH424,0)=OPER!$AA519,".",IF(OPER!$AB519&lt;=HOUR(AJ$7),MAX($Q424:AH424,0)+1,".")))</f>
        <v>,</v>
      </c>
      <c r="AJ424" s="270" t="str">
        <f>IF($E424=$E423,IF(AK423=".",IF(MAX($Q424:AI424,0)=OPER!$AA519,".",IF(OPER!$AB519&lt;=HOUR(AK$7),MAX($Q424:AI424,0)+1,".")),","),IF(MAX($Q424:AI424,0)=OPER!$AA519,".",IF(OPER!$AB519&lt;=HOUR(AK$7),MAX($Q424:AI424,0)+1,".")))</f>
        <v>,</v>
      </c>
      <c r="AK424" s="271" t="str">
        <f>IF($E424=$E423,IF(AL423=".",IF(MAX($Q424:AJ424,0)=OPER!$AA519,".",IF(OPER!$AB519&lt;=HOUR(AL$7),MAX($Q424:AJ424,0)+1,".")),","),IF(MAX($Q424:AJ424,0)=OPER!$AA519,".",IF(OPER!$AB519&lt;=HOUR(AL$7),MAX($Q424:AJ424,0)+1,".")))</f>
        <v>,</v>
      </c>
      <c r="AL424" s="269" t="str">
        <f>IF($E424=$E423,IF(AM423=".",IF(MAX($Q424:AK424,0)=OPER!$AA519,".",IF(OPER!$AB519&lt;=HOUR(AM$7),MAX($Q424:AK424,0)+1,".")),","),IF(MAX($Q424:AK424,0)=OPER!$AA519,".",IF(OPER!$AB519&lt;=HOUR(AM$7),MAX($Q424:AK424,0)+1,".")))</f>
        <v>,</v>
      </c>
      <c r="AM424" s="269" t="str">
        <f>IF($E424=$E423,IF(AN423=".",IF(MAX($Q424:AL424,0)=OPER!$AA519,".",IF(OPER!$AB519&lt;=HOUR(AN$7),MAX($Q424:AL424,0)+1,".")),","),IF(MAX($Q424:AL424,0)=OPER!$AA519,".",IF(OPER!$AB519&lt;=HOUR(AN$7),MAX($Q424:AL424,0)+1,".")))</f>
        <v>,</v>
      </c>
      <c r="AN424" s="270" t="str">
        <f>IF($E424=$E423,IF(AO423=".",IF(MAX($Q424:AM424,0)=OPER!$AA519,".",IF(OPER!$AB519&lt;=HOUR(AO$7),MAX($Q424:AM424,0)+1,".")),","),IF(MAX($Q424:AM424,0)=OPER!$AA519,".",IF(OPER!$AB519&lt;=HOUR(AO$7),MAX($Q424:AM424,0)+1,".")))</f>
        <v>,</v>
      </c>
      <c r="AO424" s="271" t="str">
        <f>IF($E424=$E423,IF(AP423=".",IF(MAX($Q424:AN424,0)=OPER!$AA519,".",IF(OPER!$AB519&lt;=HOUR(AP$7),MAX($Q424:AN424,0)+1,".")),","),IF(MAX($Q424:AN424,0)=OPER!$AA519,".",IF(OPER!$AB519&lt;=HOUR(AP$7),MAX($Q424:AN424,0)+1,".")))</f>
        <v>,</v>
      </c>
      <c r="AP424" s="269" t="str">
        <f>IF($E424=$E423,IF(AQ423=".",IF(MAX($Q424:AO424,0)=OPER!$AA519,".",IF(OPER!$AB519&lt;=HOUR(AQ$7),MAX($Q424:AO424,0)+1,".")),","),IF(MAX($Q424:AO424,0)=OPER!$AA519,".",IF(OPER!$AB519&lt;=HOUR(AQ$7),MAX($Q424:AO424,0)+1,".")))</f>
        <v>,</v>
      </c>
      <c r="AQ424" s="269" t="str">
        <f>IF($E424=$E423,IF(AR423=".",IF(MAX($Q424:AP424,0)=OPER!$AA519,".",IF(OPER!$AB519&lt;=HOUR(AR$7),MAX($Q424:AP424,0)+1,".")),","),IF(MAX($Q424:AP424,0)=OPER!$AA519,".",IF(OPER!$AB519&lt;=HOUR(AR$7),MAX($Q424:AP424,0)+1,".")))</f>
        <v>,</v>
      </c>
      <c r="AR424" s="270" t="str">
        <f>IF($E424=$E423,IF(AS423=".",IF(MAX($Q424:AQ424,0)=OPER!$AA519,".",IF(OPER!$AB519&lt;=HOUR(AS$7),MAX($Q424:AQ424,0)+1,".")),","),IF(MAX($Q424:AQ424,0)=OPER!$AA519,".",IF(OPER!$AB519&lt;=HOUR(AS$7),MAX($Q424:AQ424,0)+1,".")))</f>
        <v>,</v>
      </c>
      <c r="AS424" s="271" t="str">
        <f>IF($E424=$E423,IF(AT423=".",IF(MAX($Q424:AR424,0)=OPER!$AA519,".",IF(OPER!$AB519&lt;=HOUR(AT$7),MAX($Q424:AR424,0)+1,".")),","),IF(MAX($Q424:AR424,0)=OPER!$AA519,".",IF(OPER!$AB519&lt;=HOUR(AT$7),MAX($Q424:AR424,0)+1,".")))</f>
        <v>,</v>
      </c>
      <c r="AT424" s="269" t="str">
        <f>IF($E424=$E423,IF(AU423=".",IF(MAX($Q424:AS424,0)=OPER!$AA519,".",IF(OPER!$AB519&lt;=HOUR(AU$7),MAX($Q424:AS424,0)+1,".")),","),IF(MAX($Q424:AS424,0)=OPER!$AA519,".",IF(OPER!$AB519&lt;=HOUR(AU$7),MAX($Q424:AS424,0)+1,".")))</f>
        <v>,</v>
      </c>
      <c r="AU424" s="269" t="str">
        <f>IF($E424=$E423,IF(AV423=".",IF(MAX($Q424:AT424,0)=OPER!$AA519,".",IF(OPER!$AB519&lt;=HOUR(AV$7),MAX($Q424:AT424,0)+1,".")),","),IF(MAX($Q424:AT424,0)=OPER!$AA519,".",IF(OPER!$AB519&lt;=HOUR(AV$7),MAX($Q424:AT424,0)+1,".")))</f>
        <v>,</v>
      </c>
      <c r="AV424" s="270" t="str">
        <f>IF($E424=$E423,IF(AW423=".",IF(MAX($Q424:AU424,0)=OPER!$AA519,".",IF(OPER!$AB519&lt;=HOUR(AW$7),MAX($Q424:AU424,0)+1,".")),","),IF(MAX($Q424:AU424,0)=OPER!$AA519,".",IF(OPER!$AB519&lt;=HOUR(AW$7),MAX($Q424:AU424,0)+1,".")))</f>
        <v>,</v>
      </c>
      <c r="AW424" s="271" t="str">
        <f>IF($E424=$E423,IF(AX423=".",IF(MAX($Q424:AV424,0)=OPER!$AA519,".",IF(OPER!$AB519&lt;=HOUR(AX$7),MAX($Q424:AV424,0)+1,".")),","),IF(MAX($Q424:AV424,0)=OPER!$AA519,".",IF(OPER!$AB519&lt;=HOUR(AX$7),MAX($Q424:AV424,0)+1,".")))</f>
        <v>,</v>
      </c>
      <c r="AX424" s="269" t="str">
        <f>IF($E424=$E423,IF(AY423=".",IF(MAX($Q424:AW424,0)=OPER!$AA519,".",IF(OPER!$AB519&lt;=HOUR(AY$7),MAX($Q424:AW424,0)+1,".")),","),IF(MAX($Q424:AW424,0)=OPER!$AA519,".",IF(OPER!$AB519&lt;=HOUR(AY$7),MAX($Q424:AW424,0)+1,".")))</f>
        <v>,</v>
      </c>
      <c r="AY424" s="269" t="str">
        <f>IF($E424=$E423,IF(AZ423=".",IF(MAX($Q424:AX424,0)=OPER!$AA519,".",IF(OPER!$AB519&lt;=HOUR(AZ$7),MAX($Q424:AX424,0)+1,".")),","),IF(MAX($Q424:AX424,0)=OPER!$AA519,".",IF(OPER!$AB519&lt;=HOUR(AZ$7),MAX($Q424:AX424,0)+1,".")))</f>
        <v>,</v>
      </c>
      <c r="AZ424" s="270" t="str">
        <f>IF($E424=$E423,IF(BA423=".",IF(MAX($Q424:AY424,0)=OPER!$AA519,".",IF(OPER!$AB519&lt;=HOUR(BA$7),MAX($Q424:AY424,0)+1,".")),","),IF(MAX($Q424:AY424,0)=OPER!$AA519,".",IF(OPER!$AB519&lt;=HOUR(BA$7),MAX($Q424:AY424,0)+1,".")))</f>
        <v>,</v>
      </c>
      <c r="BA424" s="30">
        <f>+OPER!AK418</f>
        <v>0</v>
      </c>
    </row>
    <row r="425" spans="1:53" ht="59.8" x14ac:dyDescent="0.2">
      <c r="A425" s="282" t="str">
        <f>IF(OPER!AF419=0,"",OPER!AF419)</f>
        <v/>
      </c>
      <c r="B425" s="109" t="str">
        <f>IF(OPER!V419=0,"",OPER!V419)</f>
        <v/>
      </c>
      <c r="C425" s="71" t="str">
        <f>IF(OPER!U419 = 0,"", OPER!U419)</f>
        <v/>
      </c>
      <c r="D425" s="30" t="str">
        <f t="shared" si="25"/>
        <v/>
      </c>
      <c r="E425" s="262" t="str">
        <f>IF(OPER!X419 = 0,"",OPER!X419)</f>
        <v/>
      </c>
      <c r="F425" s="262" t="str">
        <f>IF(OPER!I419 = 0,"",OPER!I419)</f>
        <v/>
      </c>
      <c r="G425" s="263" t="str">
        <f>IF(OPER!C419=0,"",OPER!C419)</f>
        <v/>
      </c>
      <c r="H425" s="30" t="str">
        <f>IF(OPER!R419 = 0,"",OPER!R419)</f>
        <v/>
      </c>
      <c r="I425" s="30" t="str">
        <f>IF(OPER!F419=0,"", OPER!F419)</f>
        <v/>
      </c>
      <c r="J425" s="108" t="str">
        <f>IF(OPER!G419=0,"",OPER!G419)</f>
        <v/>
      </c>
      <c r="K425" s="250">
        <f>+OPER!R419</f>
        <v>0</v>
      </c>
      <c r="L425" s="262">
        <f t="shared" si="26"/>
        <v>0</v>
      </c>
      <c r="M425" s="250">
        <f t="shared" si="27"/>
        <v>0</v>
      </c>
      <c r="N425" s="205" t="str">
        <f>IF(OPER!A419=0,"",OPER!A419)</f>
        <v/>
      </c>
      <c r="O425" s="73" t="str">
        <f>IF(OPER!AJ2275=0,"",OPER!AJ2275)</f>
        <v/>
      </c>
      <c r="P425" s="264" t="str">
        <f>IF(OPER!AH419="EJECUTADO","SI",IF(OPER!AH419="NO EJECUTADO","NO",""))</f>
        <v/>
      </c>
      <c r="Q425" s="264" t="str">
        <f>IF(OPER!AN419="EJECUTADO","SI",IF(OPER!AN419="NO EJECUTADO","NO",""))</f>
        <v/>
      </c>
      <c r="R425" s="221" t="str">
        <f>IFERROR(VLOOKUP(OPER!Z419,OPER!$AU$490:$AV$577,2,0),"NO ASIGNADO")</f>
        <v>NO ASIGNADO</v>
      </c>
      <c r="S425" s="6">
        <f>+OPER!AG419</f>
        <v>0</v>
      </c>
      <c r="T425" s="268" t="str">
        <f>IF($E425=$E424,IF(U424=".",IF(MAX($Q425:Q425,0)=OPER!$AA520,".",IF(OPER!$AB520&lt;=HOUR(U$7),MAX($Q425:Q425,0)+1,".")),","),IF(MAX($Q425:Q425,0)=OPER!$AA520,".",IF(OPER!$AB520&lt;=HOUR(U$7),MAX($Q425:Q425,0)+1,".")))</f>
        <v>,</v>
      </c>
      <c r="U425" s="269" t="str">
        <f>IF($E425=$E424,IF(V424=".",IF(MAX($Q425:T425,0)=OPER!$AA520,".",IF(OPER!$AB520&lt;=HOUR(V$7),MAX($Q425:T425,0)+1,".")),","),IF(MAX($Q425:T425,0)=OPER!$AA520,".",IF(OPER!$AB520&lt;=HOUR(V$7),MAX($Q425:T425,0)+1,".")))</f>
        <v>,</v>
      </c>
      <c r="V425" s="269" t="str">
        <f>IF($E425=$E424,IF(W424=".",IF(MAX($Q425:U425,0)=OPER!$AA520,".",IF(OPER!$AB520&lt;=HOUR(W$7),MAX($Q425:U425,0)+1,".")),","),IF(MAX($Q425:U425,0)=OPER!$AA520,".",IF(OPER!$AB520&lt;=HOUR(W$7),MAX($Q425:U425,0)+1,".")))</f>
        <v>,</v>
      </c>
      <c r="W425" s="269" t="str">
        <f>IF($E425=$E424,IF(X424=".",IF(MAX($Q425:V425,0)=OPER!$AA520,".",IF(OPER!$AB520&lt;=HOUR(X$7),MAX($Q425:V425,0)+1,".")),","),IF(MAX($Q425:V425,0)=OPER!$AA520,".",IF(OPER!$AB520&lt;=HOUR(X$7),MAX($Q425:V425,0)+1,".")))</f>
        <v>,</v>
      </c>
      <c r="X425" s="270" t="str">
        <f>IF($E425=$E424,IF(Y424=".",IF(MAX($Q425:W425,0)=OPER!$AA520,".",IF(OPER!$AB520&lt;=HOUR(Y$7),MAX($Q425:W425,0)+1,".")),","),IF(MAX($Q425:W425,0)=OPER!$AA520,".",IF(OPER!$AB520&lt;=HOUR(Y$7),MAX($Q425:W425,0)+1,".")))</f>
        <v>,</v>
      </c>
      <c r="Y425" s="271" t="str">
        <f>IF($E425=$E424,IF(Z424=".",IF(MAX($Q425:X425,0)=OPER!$AA520,".",IF(OPER!$AB520&lt;=HOUR(Z$7),MAX($Q425:X425,0)+1,".")),","),IF(MAX($Q425:X425,0)=OPER!$AA520,".",IF(OPER!$AB520&lt;=HOUR(Z$7),MAX($Q425:X425,0)+1,".")))</f>
        <v>,</v>
      </c>
      <c r="Z425" s="269" t="str">
        <f>IF($E425=$E424,IF(AA424=".",IF(MAX($Q425:Y425,0)=OPER!$AA520,".",IF(OPER!$AB520&lt;=HOUR(AA$7),MAX($Q425:Y425,0)+1,".")),","),IF(MAX($Q425:Y425,0)=OPER!$AA520,".",IF(OPER!$AB520&lt;=HOUR(AA$7),MAX($Q425:Y425,0)+1,".")))</f>
        <v>,</v>
      </c>
      <c r="AA425" s="269" t="str">
        <f>IF($E425=$E424,IF(AB424=".",IF(MAX($Q425:Z425,0)=OPER!$AA520,".",IF(OPER!$AB520&lt;=HOUR(AB$7),MAX($Q425:Z425,0)+1,".")),","),IF(MAX($Q425:Z425,0)=OPER!$AA520,".",IF(OPER!$AB520&lt;=HOUR(AB$7),MAX($Q425:Z425,0)+1,".")))</f>
        <v>,</v>
      </c>
      <c r="AB425" s="270" t="str">
        <f>IF($E425=$E424,IF(AC424=".",IF(MAX($Q425:AA425,0)=OPER!$AA520,".",IF(OPER!$AB520&lt;=HOUR(AC$7),MAX($Q425:AA425,0)+1,".")),","),IF(MAX($Q425:AA425,0)=OPER!$AA520,".",IF(OPER!$AB520&lt;=HOUR(AC$7),MAX($Q425:AA425,0)+1,".")))</f>
        <v>,</v>
      </c>
      <c r="AC425" s="271" t="str">
        <f>IF($E425=$E424,IF(AD424=".",IF(MAX($Q425:AB425,0)=OPER!$AA520,".",IF(OPER!$AB520&lt;=HOUR(AD$7),MAX($Q425:AB425,0)+1,".")),","),IF(MAX($Q425:AB425,0)=OPER!$AA520,".",IF(OPER!$AB520&lt;=HOUR(AD$7),MAX($Q425:AB425,0)+1,".")))</f>
        <v>,</v>
      </c>
      <c r="AD425" s="269" t="str">
        <f>IF($E425=$E424,IF(AE424=".",IF(MAX($Q425:AC425,0)=OPER!$AA520,".",IF(OPER!$AB520&lt;=HOUR(AE$7),MAX($Q425:AC425,0)+1,".")),","),IF(MAX($Q425:AC425,0)=OPER!$AA520,".",IF(OPER!$AB520&lt;=HOUR(AE$7),MAX($Q425:AC425,0)+1,".")))</f>
        <v>,</v>
      </c>
      <c r="AE425" s="269" t="str">
        <f>IF($E425=$E424,IF(AF424=".",IF(MAX($Q425:AD425,0)=OPER!$AA520,".",IF(OPER!$AB520&lt;=HOUR(AF$7),MAX($Q425:AD425,0)+1,".")),","),IF(MAX($Q425:AD425,0)=OPER!$AA520,".",IF(OPER!$AB520&lt;=HOUR(AF$7),MAX($Q425:AD425,0)+1,".")))</f>
        <v>,</v>
      </c>
      <c r="AF425" s="270" t="str">
        <f>IF($E425=$E424,IF(AG424=".",IF(MAX($Q425:AE425,0)=OPER!$AA520,".",IF(OPER!$AB520&lt;=HOUR(AG$7),MAX($Q425:AE425,0)+1,".")),","),IF(MAX($Q425:AE425,0)=OPER!$AA520,".",IF(OPER!$AB520&lt;=HOUR(AG$7),MAX($Q425:AE425,0)+1,".")))</f>
        <v>,</v>
      </c>
      <c r="AG425" s="271" t="str">
        <f>IF($E425=$E424,IF(AH424=".",IF(MAX($Q425:AF425,0)=OPER!$AA520,".",IF(OPER!$AB520&lt;=HOUR(AH$7),MAX($Q425:AF425,0)+1,".")),","),IF(MAX($Q425:AF425,0)=OPER!$AA520,".",IF(OPER!$AB520&lt;=HOUR(AH$7),MAX($Q425:AF425,0)+1,".")))</f>
        <v>,</v>
      </c>
      <c r="AH425" s="269" t="str">
        <f>IF($E425=$E424,IF(AI424=".",IF(MAX($Q425:AG425,0)=OPER!$AA520,".",IF(OPER!$AB520&lt;=HOUR(AI$7),MAX($Q425:AG425,0)+1,".")),","),IF(MAX($Q425:AG425,0)=OPER!$AA520,".",IF(OPER!$AB520&lt;=HOUR(AI$7),MAX($Q425:AG425,0)+1,".")))</f>
        <v>,</v>
      </c>
      <c r="AI425" s="269" t="str">
        <f>IF($E425=$E424,IF(AJ424=".",IF(MAX($Q425:AH425,0)=OPER!$AA520,".",IF(OPER!$AB520&lt;=HOUR(AJ$7),MAX($Q425:AH425,0)+1,".")),","),IF(MAX($Q425:AH425,0)=OPER!$AA520,".",IF(OPER!$AB520&lt;=HOUR(AJ$7),MAX($Q425:AH425,0)+1,".")))</f>
        <v>,</v>
      </c>
      <c r="AJ425" s="270" t="str">
        <f>IF($E425=$E424,IF(AK424=".",IF(MAX($Q425:AI425,0)=OPER!$AA520,".",IF(OPER!$AB520&lt;=HOUR(AK$7),MAX($Q425:AI425,0)+1,".")),","),IF(MAX($Q425:AI425,0)=OPER!$AA520,".",IF(OPER!$AB520&lt;=HOUR(AK$7),MAX($Q425:AI425,0)+1,".")))</f>
        <v>,</v>
      </c>
      <c r="AK425" s="271" t="str">
        <f>IF($E425=$E424,IF(AL424=".",IF(MAX($Q425:AJ425,0)=OPER!$AA520,".",IF(OPER!$AB520&lt;=HOUR(AL$7),MAX($Q425:AJ425,0)+1,".")),","),IF(MAX($Q425:AJ425,0)=OPER!$AA520,".",IF(OPER!$AB520&lt;=HOUR(AL$7),MAX($Q425:AJ425,0)+1,".")))</f>
        <v>,</v>
      </c>
      <c r="AL425" s="269" t="str">
        <f>IF($E425=$E424,IF(AM424=".",IF(MAX($Q425:AK425,0)=OPER!$AA520,".",IF(OPER!$AB520&lt;=HOUR(AM$7),MAX($Q425:AK425,0)+1,".")),","),IF(MAX($Q425:AK425,0)=OPER!$AA520,".",IF(OPER!$AB520&lt;=HOUR(AM$7),MAX($Q425:AK425,0)+1,".")))</f>
        <v>,</v>
      </c>
      <c r="AM425" s="269" t="str">
        <f>IF($E425=$E424,IF(AN424=".",IF(MAX($Q425:AL425,0)=OPER!$AA520,".",IF(OPER!$AB520&lt;=HOUR(AN$7),MAX($Q425:AL425,0)+1,".")),","),IF(MAX($Q425:AL425,0)=OPER!$AA520,".",IF(OPER!$AB520&lt;=HOUR(AN$7),MAX($Q425:AL425,0)+1,".")))</f>
        <v>,</v>
      </c>
      <c r="AN425" s="270" t="str">
        <f>IF($E425=$E424,IF(AO424=".",IF(MAX($Q425:AM425,0)=OPER!$AA520,".",IF(OPER!$AB520&lt;=HOUR(AO$7),MAX($Q425:AM425,0)+1,".")),","),IF(MAX($Q425:AM425,0)=OPER!$AA520,".",IF(OPER!$AB520&lt;=HOUR(AO$7),MAX($Q425:AM425,0)+1,".")))</f>
        <v>,</v>
      </c>
      <c r="AO425" s="271" t="str">
        <f>IF($E425=$E424,IF(AP424=".",IF(MAX($Q425:AN425,0)=OPER!$AA520,".",IF(OPER!$AB520&lt;=HOUR(AP$7),MAX($Q425:AN425,0)+1,".")),","),IF(MAX($Q425:AN425,0)=OPER!$AA520,".",IF(OPER!$AB520&lt;=HOUR(AP$7),MAX($Q425:AN425,0)+1,".")))</f>
        <v>,</v>
      </c>
      <c r="AP425" s="269" t="str">
        <f>IF($E425=$E424,IF(AQ424=".",IF(MAX($Q425:AO425,0)=OPER!$AA520,".",IF(OPER!$AB520&lt;=HOUR(AQ$7),MAX($Q425:AO425,0)+1,".")),","),IF(MAX($Q425:AO425,0)=OPER!$AA520,".",IF(OPER!$AB520&lt;=HOUR(AQ$7),MAX($Q425:AO425,0)+1,".")))</f>
        <v>,</v>
      </c>
      <c r="AQ425" s="269" t="str">
        <f>IF($E425=$E424,IF(AR424=".",IF(MAX($Q425:AP425,0)=OPER!$AA520,".",IF(OPER!$AB520&lt;=HOUR(AR$7),MAX($Q425:AP425,0)+1,".")),","),IF(MAX($Q425:AP425,0)=OPER!$AA520,".",IF(OPER!$AB520&lt;=HOUR(AR$7),MAX($Q425:AP425,0)+1,".")))</f>
        <v>,</v>
      </c>
      <c r="AR425" s="270" t="str">
        <f>IF($E425=$E424,IF(AS424=".",IF(MAX($Q425:AQ425,0)=OPER!$AA520,".",IF(OPER!$AB520&lt;=HOUR(AS$7),MAX($Q425:AQ425,0)+1,".")),","),IF(MAX($Q425:AQ425,0)=OPER!$AA520,".",IF(OPER!$AB520&lt;=HOUR(AS$7),MAX($Q425:AQ425,0)+1,".")))</f>
        <v>,</v>
      </c>
      <c r="AS425" s="271" t="str">
        <f>IF($E425=$E424,IF(AT424=".",IF(MAX($Q425:AR425,0)=OPER!$AA520,".",IF(OPER!$AB520&lt;=HOUR(AT$7),MAX($Q425:AR425,0)+1,".")),","),IF(MAX($Q425:AR425,0)=OPER!$AA520,".",IF(OPER!$AB520&lt;=HOUR(AT$7),MAX($Q425:AR425,0)+1,".")))</f>
        <v>,</v>
      </c>
      <c r="AT425" s="269" t="str">
        <f>IF($E425=$E424,IF(AU424=".",IF(MAX($Q425:AS425,0)=OPER!$AA520,".",IF(OPER!$AB520&lt;=HOUR(AU$7),MAX($Q425:AS425,0)+1,".")),","),IF(MAX($Q425:AS425,0)=OPER!$AA520,".",IF(OPER!$AB520&lt;=HOUR(AU$7),MAX($Q425:AS425,0)+1,".")))</f>
        <v>,</v>
      </c>
      <c r="AU425" s="269" t="str">
        <f>IF($E425=$E424,IF(AV424=".",IF(MAX($Q425:AT425,0)=OPER!$AA520,".",IF(OPER!$AB520&lt;=HOUR(AV$7),MAX($Q425:AT425,0)+1,".")),","),IF(MAX($Q425:AT425,0)=OPER!$AA520,".",IF(OPER!$AB520&lt;=HOUR(AV$7),MAX($Q425:AT425,0)+1,".")))</f>
        <v>,</v>
      </c>
      <c r="AV425" s="270" t="str">
        <f>IF($E425=$E424,IF(AW424=".",IF(MAX($Q425:AU425,0)=OPER!$AA520,".",IF(OPER!$AB520&lt;=HOUR(AW$7),MAX($Q425:AU425,0)+1,".")),","),IF(MAX($Q425:AU425,0)=OPER!$AA520,".",IF(OPER!$AB520&lt;=HOUR(AW$7),MAX($Q425:AU425,0)+1,".")))</f>
        <v>,</v>
      </c>
      <c r="AW425" s="271" t="str">
        <f>IF($E425=$E424,IF(AX424=".",IF(MAX($Q425:AV425,0)=OPER!$AA520,".",IF(OPER!$AB520&lt;=HOUR(AX$7),MAX($Q425:AV425,0)+1,".")),","),IF(MAX($Q425:AV425,0)=OPER!$AA520,".",IF(OPER!$AB520&lt;=HOUR(AX$7),MAX($Q425:AV425,0)+1,".")))</f>
        <v>,</v>
      </c>
      <c r="AX425" s="269" t="str">
        <f>IF($E425=$E424,IF(AY424=".",IF(MAX($Q425:AW425,0)=OPER!$AA520,".",IF(OPER!$AB520&lt;=HOUR(AY$7),MAX($Q425:AW425,0)+1,".")),","),IF(MAX($Q425:AW425,0)=OPER!$AA520,".",IF(OPER!$AB520&lt;=HOUR(AY$7),MAX($Q425:AW425,0)+1,".")))</f>
        <v>,</v>
      </c>
      <c r="AY425" s="269" t="str">
        <f>IF($E425=$E424,IF(AZ424=".",IF(MAX($Q425:AX425,0)=OPER!$AA520,".",IF(OPER!$AB520&lt;=HOUR(AZ$7),MAX($Q425:AX425,0)+1,".")),","),IF(MAX($Q425:AX425,0)=OPER!$AA520,".",IF(OPER!$AB520&lt;=HOUR(AZ$7),MAX($Q425:AX425,0)+1,".")))</f>
        <v>,</v>
      </c>
      <c r="AZ425" s="270" t="str">
        <f>IF($E425=$E424,IF(BA424=".",IF(MAX($Q425:AY425,0)=OPER!$AA520,".",IF(OPER!$AB520&lt;=HOUR(BA$7),MAX($Q425:AY425,0)+1,".")),","),IF(MAX($Q425:AY425,0)=OPER!$AA520,".",IF(OPER!$AB520&lt;=HOUR(BA$7),MAX($Q425:AY425,0)+1,".")))</f>
        <v>,</v>
      </c>
      <c r="BA425" s="30">
        <f>+OPER!AK419</f>
        <v>0</v>
      </c>
    </row>
    <row r="426" spans="1:53" ht="59.8" x14ac:dyDescent="0.2">
      <c r="A426" s="282" t="str">
        <f>IF(OPER!AF420=0,"",OPER!AF420)</f>
        <v/>
      </c>
      <c r="B426" s="109" t="str">
        <f>IF(OPER!V420=0,"",OPER!V420)</f>
        <v/>
      </c>
      <c r="C426" s="71" t="str">
        <f>IF(OPER!U420 = 0,"", OPER!U420)</f>
        <v/>
      </c>
      <c r="D426" s="30" t="str">
        <f t="shared" si="25"/>
        <v/>
      </c>
      <c r="E426" s="262" t="str">
        <f>IF(OPER!X420 = 0,"",OPER!X420)</f>
        <v/>
      </c>
      <c r="F426" s="262" t="str">
        <f>IF(OPER!I420 = 0,"",OPER!I420)</f>
        <v/>
      </c>
      <c r="G426" s="263" t="str">
        <f>IF(OPER!C420=0,"",OPER!C420)</f>
        <v/>
      </c>
      <c r="H426" s="30" t="str">
        <f>IF(OPER!R420 = 0,"",OPER!R420)</f>
        <v/>
      </c>
      <c r="I426" s="30" t="str">
        <f>IF(OPER!F420=0,"", OPER!F420)</f>
        <v/>
      </c>
      <c r="J426" s="108" t="str">
        <f>IF(OPER!G420=0,"",OPER!G420)</f>
        <v/>
      </c>
      <c r="K426" s="250">
        <f>+OPER!R420</f>
        <v>0</v>
      </c>
      <c r="L426" s="262">
        <f t="shared" si="26"/>
        <v>0</v>
      </c>
      <c r="M426" s="250">
        <f t="shared" si="27"/>
        <v>0</v>
      </c>
      <c r="N426" s="205" t="str">
        <f>IF(OPER!A420=0,"",OPER!A420)</f>
        <v/>
      </c>
      <c r="O426" s="73" t="str">
        <f>IF(OPER!AJ2276=0,"",OPER!AJ2276)</f>
        <v/>
      </c>
      <c r="P426" s="264" t="str">
        <f>IF(OPER!AH420="EJECUTADO","SI",IF(OPER!AH420="NO EJECUTADO","NO",""))</f>
        <v/>
      </c>
      <c r="Q426" s="264" t="str">
        <f>IF(OPER!AN420="EJECUTADO","SI",IF(OPER!AN420="NO EJECUTADO","NO",""))</f>
        <v/>
      </c>
      <c r="R426" s="221" t="str">
        <f>IFERROR(VLOOKUP(OPER!Z420,OPER!$AU$490:$AV$577,2,0),"NO ASIGNADO")</f>
        <v>NO ASIGNADO</v>
      </c>
      <c r="S426" s="6">
        <f>+OPER!AG420</f>
        <v>0</v>
      </c>
      <c r="T426" s="268" t="str">
        <f>IF($E426=$E425,IF(U425=".",IF(MAX($Q426:Q426,0)=OPER!$AA521,".",IF(OPER!$AB521&lt;=HOUR(U$7),MAX($Q426:Q426,0)+1,".")),","),IF(MAX($Q426:Q426,0)=OPER!$AA521,".",IF(OPER!$AB521&lt;=HOUR(U$7),MAX($Q426:Q426,0)+1,".")))</f>
        <v>,</v>
      </c>
      <c r="U426" s="269" t="str">
        <f>IF($E426=$E425,IF(V425=".",IF(MAX($Q426:T426,0)=OPER!$AA521,".",IF(OPER!$AB521&lt;=HOUR(V$7),MAX($Q426:T426,0)+1,".")),","),IF(MAX($Q426:T426,0)=OPER!$AA521,".",IF(OPER!$AB521&lt;=HOUR(V$7),MAX($Q426:T426,0)+1,".")))</f>
        <v>,</v>
      </c>
      <c r="V426" s="269" t="str">
        <f>IF($E426=$E425,IF(W425=".",IF(MAX($Q426:U426,0)=OPER!$AA521,".",IF(OPER!$AB521&lt;=HOUR(W$7),MAX($Q426:U426,0)+1,".")),","),IF(MAX($Q426:U426,0)=OPER!$AA521,".",IF(OPER!$AB521&lt;=HOUR(W$7),MAX($Q426:U426,0)+1,".")))</f>
        <v>,</v>
      </c>
      <c r="W426" s="269" t="str">
        <f>IF($E426=$E425,IF(X425=".",IF(MAX($Q426:V426,0)=OPER!$AA521,".",IF(OPER!$AB521&lt;=HOUR(X$7),MAX($Q426:V426,0)+1,".")),","),IF(MAX($Q426:V426,0)=OPER!$AA521,".",IF(OPER!$AB521&lt;=HOUR(X$7),MAX($Q426:V426,0)+1,".")))</f>
        <v>,</v>
      </c>
      <c r="X426" s="270" t="str">
        <f>IF($E426=$E425,IF(Y425=".",IF(MAX($Q426:W426,0)=OPER!$AA521,".",IF(OPER!$AB521&lt;=HOUR(Y$7),MAX($Q426:W426,0)+1,".")),","),IF(MAX($Q426:W426,0)=OPER!$AA521,".",IF(OPER!$AB521&lt;=HOUR(Y$7),MAX($Q426:W426,0)+1,".")))</f>
        <v>,</v>
      </c>
      <c r="Y426" s="271" t="str">
        <f>IF($E426=$E425,IF(Z425=".",IF(MAX($Q426:X426,0)=OPER!$AA521,".",IF(OPER!$AB521&lt;=HOUR(Z$7),MAX($Q426:X426,0)+1,".")),","),IF(MAX($Q426:X426,0)=OPER!$AA521,".",IF(OPER!$AB521&lt;=HOUR(Z$7),MAX($Q426:X426,0)+1,".")))</f>
        <v>,</v>
      </c>
      <c r="Z426" s="269" t="str">
        <f>IF($E426=$E425,IF(AA425=".",IF(MAX($Q426:Y426,0)=OPER!$AA521,".",IF(OPER!$AB521&lt;=HOUR(AA$7),MAX($Q426:Y426,0)+1,".")),","),IF(MAX($Q426:Y426,0)=OPER!$AA521,".",IF(OPER!$AB521&lt;=HOUR(AA$7),MAX($Q426:Y426,0)+1,".")))</f>
        <v>,</v>
      </c>
      <c r="AA426" s="269" t="str">
        <f>IF($E426=$E425,IF(AB425=".",IF(MAX($Q426:Z426,0)=OPER!$AA521,".",IF(OPER!$AB521&lt;=HOUR(AB$7),MAX($Q426:Z426,0)+1,".")),","),IF(MAX($Q426:Z426,0)=OPER!$AA521,".",IF(OPER!$AB521&lt;=HOUR(AB$7),MAX($Q426:Z426,0)+1,".")))</f>
        <v>,</v>
      </c>
      <c r="AB426" s="270" t="str">
        <f>IF($E426=$E425,IF(AC425=".",IF(MAX($Q426:AA426,0)=OPER!$AA521,".",IF(OPER!$AB521&lt;=HOUR(AC$7),MAX($Q426:AA426,0)+1,".")),","),IF(MAX($Q426:AA426,0)=OPER!$AA521,".",IF(OPER!$AB521&lt;=HOUR(AC$7),MAX($Q426:AA426,0)+1,".")))</f>
        <v>,</v>
      </c>
      <c r="AC426" s="271" t="str">
        <f>IF($E426=$E425,IF(AD425=".",IF(MAX($Q426:AB426,0)=OPER!$AA521,".",IF(OPER!$AB521&lt;=HOUR(AD$7),MAX($Q426:AB426,0)+1,".")),","),IF(MAX($Q426:AB426,0)=OPER!$AA521,".",IF(OPER!$AB521&lt;=HOUR(AD$7),MAX($Q426:AB426,0)+1,".")))</f>
        <v>,</v>
      </c>
      <c r="AD426" s="269" t="str">
        <f>IF($E426=$E425,IF(AE425=".",IF(MAX($Q426:AC426,0)=OPER!$AA521,".",IF(OPER!$AB521&lt;=HOUR(AE$7),MAX($Q426:AC426,0)+1,".")),","),IF(MAX($Q426:AC426,0)=OPER!$AA521,".",IF(OPER!$AB521&lt;=HOUR(AE$7),MAX($Q426:AC426,0)+1,".")))</f>
        <v>,</v>
      </c>
      <c r="AE426" s="269" t="str">
        <f>IF($E426=$E425,IF(AF425=".",IF(MAX($Q426:AD426,0)=OPER!$AA521,".",IF(OPER!$AB521&lt;=HOUR(AF$7),MAX($Q426:AD426,0)+1,".")),","),IF(MAX($Q426:AD426,0)=OPER!$AA521,".",IF(OPER!$AB521&lt;=HOUR(AF$7),MAX($Q426:AD426,0)+1,".")))</f>
        <v>,</v>
      </c>
      <c r="AF426" s="270" t="str">
        <f>IF($E426=$E425,IF(AG425=".",IF(MAX($Q426:AE426,0)=OPER!$AA521,".",IF(OPER!$AB521&lt;=HOUR(AG$7),MAX($Q426:AE426,0)+1,".")),","),IF(MAX($Q426:AE426,0)=OPER!$AA521,".",IF(OPER!$AB521&lt;=HOUR(AG$7),MAX($Q426:AE426,0)+1,".")))</f>
        <v>,</v>
      </c>
      <c r="AG426" s="271" t="str">
        <f>IF($E426=$E425,IF(AH425=".",IF(MAX($Q426:AF426,0)=OPER!$AA521,".",IF(OPER!$AB521&lt;=HOUR(AH$7),MAX($Q426:AF426,0)+1,".")),","),IF(MAX($Q426:AF426,0)=OPER!$AA521,".",IF(OPER!$AB521&lt;=HOUR(AH$7),MAX($Q426:AF426,0)+1,".")))</f>
        <v>,</v>
      </c>
      <c r="AH426" s="269" t="str">
        <f>IF($E426=$E425,IF(AI425=".",IF(MAX($Q426:AG426,0)=OPER!$AA521,".",IF(OPER!$AB521&lt;=HOUR(AI$7),MAX($Q426:AG426,0)+1,".")),","),IF(MAX($Q426:AG426,0)=OPER!$AA521,".",IF(OPER!$AB521&lt;=HOUR(AI$7),MAX($Q426:AG426,0)+1,".")))</f>
        <v>,</v>
      </c>
      <c r="AI426" s="269" t="str">
        <f>IF($E426=$E425,IF(AJ425=".",IF(MAX($Q426:AH426,0)=OPER!$AA521,".",IF(OPER!$AB521&lt;=HOUR(AJ$7),MAX($Q426:AH426,0)+1,".")),","),IF(MAX($Q426:AH426,0)=OPER!$AA521,".",IF(OPER!$AB521&lt;=HOUR(AJ$7),MAX($Q426:AH426,0)+1,".")))</f>
        <v>,</v>
      </c>
      <c r="AJ426" s="270" t="str">
        <f>IF($E426=$E425,IF(AK425=".",IF(MAX($Q426:AI426,0)=OPER!$AA521,".",IF(OPER!$AB521&lt;=HOUR(AK$7),MAX($Q426:AI426,0)+1,".")),","),IF(MAX($Q426:AI426,0)=OPER!$AA521,".",IF(OPER!$AB521&lt;=HOUR(AK$7),MAX($Q426:AI426,0)+1,".")))</f>
        <v>,</v>
      </c>
      <c r="AK426" s="271" t="str">
        <f>IF($E426=$E425,IF(AL425=".",IF(MAX($Q426:AJ426,0)=OPER!$AA521,".",IF(OPER!$AB521&lt;=HOUR(AL$7),MAX($Q426:AJ426,0)+1,".")),","),IF(MAX($Q426:AJ426,0)=OPER!$AA521,".",IF(OPER!$AB521&lt;=HOUR(AL$7),MAX($Q426:AJ426,0)+1,".")))</f>
        <v>,</v>
      </c>
      <c r="AL426" s="269" t="str">
        <f>IF($E426=$E425,IF(AM425=".",IF(MAX($Q426:AK426,0)=OPER!$AA521,".",IF(OPER!$AB521&lt;=HOUR(AM$7),MAX($Q426:AK426,0)+1,".")),","),IF(MAX($Q426:AK426,0)=OPER!$AA521,".",IF(OPER!$AB521&lt;=HOUR(AM$7),MAX($Q426:AK426,0)+1,".")))</f>
        <v>,</v>
      </c>
      <c r="AM426" s="269" t="str">
        <f>IF($E426=$E425,IF(AN425=".",IF(MAX($Q426:AL426,0)=OPER!$AA521,".",IF(OPER!$AB521&lt;=HOUR(AN$7),MAX($Q426:AL426,0)+1,".")),","),IF(MAX($Q426:AL426,0)=OPER!$AA521,".",IF(OPER!$AB521&lt;=HOUR(AN$7),MAX($Q426:AL426,0)+1,".")))</f>
        <v>,</v>
      </c>
      <c r="AN426" s="270" t="str">
        <f>IF($E426=$E425,IF(AO425=".",IF(MAX($Q426:AM426,0)=OPER!$AA521,".",IF(OPER!$AB521&lt;=HOUR(AO$7),MAX($Q426:AM426,0)+1,".")),","),IF(MAX($Q426:AM426,0)=OPER!$AA521,".",IF(OPER!$AB521&lt;=HOUR(AO$7),MAX($Q426:AM426,0)+1,".")))</f>
        <v>,</v>
      </c>
      <c r="AO426" s="271" t="str">
        <f>IF($E426=$E425,IF(AP425=".",IF(MAX($Q426:AN426,0)=OPER!$AA521,".",IF(OPER!$AB521&lt;=HOUR(AP$7),MAX($Q426:AN426,0)+1,".")),","),IF(MAX($Q426:AN426,0)=OPER!$AA521,".",IF(OPER!$AB521&lt;=HOUR(AP$7),MAX($Q426:AN426,0)+1,".")))</f>
        <v>,</v>
      </c>
      <c r="AP426" s="269" t="str">
        <f>IF($E426=$E425,IF(AQ425=".",IF(MAX($Q426:AO426,0)=OPER!$AA521,".",IF(OPER!$AB521&lt;=HOUR(AQ$7),MAX($Q426:AO426,0)+1,".")),","),IF(MAX($Q426:AO426,0)=OPER!$AA521,".",IF(OPER!$AB521&lt;=HOUR(AQ$7),MAX($Q426:AO426,0)+1,".")))</f>
        <v>,</v>
      </c>
      <c r="AQ426" s="269" t="str">
        <f>IF($E426=$E425,IF(AR425=".",IF(MAX($Q426:AP426,0)=OPER!$AA521,".",IF(OPER!$AB521&lt;=HOUR(AR$7),MAX($Q426:AP426,0)+1,".")),","),IF(MAX($Q426:AP426,0)=OPER!$AA521,".",IF(OPER!$AB521&lt;=HOUR(AR$7),MAX($Q426:AP426,0)+1,".")))</f>
        <v>,</v>
      </c>
      <c r="AR426" s="270" t="str">
        <f>IF($E426=$E425,IF(AS425=".",IF(MAX($Q426:AQ426,0)=OPER!$AA521,".",IF(OPER!$AB521&lt;=HOUR(AS$7),MAX($Q426:AQ426,0)+1,".")),","),IF(MAX($Q426:AQ426,0)=OPER!$AA521,".",IF(OPER!$AB521&lt;=HOUR(AS$7),MAX($Q426:AQ426,0)+1,".")))</f>
        <v>,</v>
      </c>
      <c r="AS426" s="271" t="str">
        <f>IF($E426=$E425,IF(AT425=".",IF(MAX($Q426:AR426,0)=OPER!$AA521,".",IF(OPER!$AB521&lt;=HOUR(AT$7),MAX($Q426:AR426,0)+1,".")),","),IF(MAX($Q426:AR426,0)=OPER!$AA521,".",IF(OPER!$AB521&lt;=HOUR(AT$7),MAX($Q426:AR426,0)+1,".")))</f>
        <v>,</v>
      </c>
      <c r="AT426" s="269" t="str">
        <f>IF($E426=$E425,IF(AU425=".",IF(MAX($Q426:AS426,0)=OPER!$AA521,".",IF(OPER!$AB521&lt;=HOUR(AU$7),MAX($Q426:AS426,0)+1,".")),","),IF(MAX($Q426:AS426,0)=OPER!$AA521,".",IF(OPER!$AB521&lt;=HOUR(AU$7),MAX($Q426:AS426,0)+1,".")))</f>
        <v>,</v>
      </c>
      <c r="AU426" s="269" t="str">
        <f>IF($E426=$E425,IF(AV425=".",IF(MAX($Q426:AT426,0)=OPER!$AA521,".",IF(OPER!$AB521&lt;=HOUR(AV$7),MAX($Q426:AT426,0)+1,".")),","),IF(MAX($Q426:AT426,0)=OPER!$AA521,".",IF(OPER!$AB521&lt;=HOUR(AV$7),MAX($Q426:AT426,0)+1,".")))</f>
        <v>,</v>
      </c>
      <c r="AV426" s="270" t="str">
        <f>IF($E426=$E425,IF(AW425=".",IF(MAX($Q426:AU426,0)=OPER!$AA521,".",IF(OPER!$AB521&lt;=HOUR(AW$7),MAX($Q426:AU426,0)+1,".")),","),IF(MAX($Q426:AU426,0)=OPER!$AA521,".",IF(OPER!$AB521&lt;=HOUR(AW$7),MAX($Q426:AU426,0)+1,".")))</f>
        <v>,</v>
      </c>
      <c r="AW426" s="271" t="str">
        <f>IF($E426=$E425,IF(AX425=".",IF(MAX($Q426:AV426,0)=OPER!$AA521,".",IF(OPER!$AB521&lt;=HOUR(AX$7),MAX($Q426:AV426,0)+1,".")),","),IF(MAX($Q426:AV426,0)=OPER!$AA521,".",IF(OPER!$AB521&lt;=HOUR(AX$7),MAX($Q426:AV426,0)+1,".")))</f>
        <v>,</v>
      </c>
      <c r="AX426" s="269" t="str">
        <f>IF($E426=$E425,IF(AY425=".",IF(MAX($Q426:AW426,0)=OPER!$AA521,".",IF(OPER!$AB521&lt;=HOUR(AY$7),MAX($Q426:AW426,0)+1,".")),","),IF(MAX($Q426:AW426,0)=OPER!$AA521,".",IF(OPER!$AB521&lt;=HOUR(AY$7),MAX($Q426:AW426,0)+1,".")))</f>
        <v>,</v>
      </c>
      <c r="AY426" s="269" t="str">
        <f>IF($E426=$E425,IF(AZ425=".",IF(MAX($Q426:AX426,0)=OPER!$AA521,".",IF(OPER!$AB521&lt;=HOUR(AZ$7),MAX($Q426:AX426,0)+1,".")),","),IF(MAX($Q426:AX426,0)=OPER!$AA521,".",IF(OPER!$AB521&lt;=HOUR(AZ$7),MAX($Q426:AX426,0)+1,".")))</f>
        <v>,</v>
      </c>
      <c r="AZ426" s="270" t="str">
        <f>IF($E426=$E425,IF(BA425=".",IF(MAX($Q426:AY426,0)=OPER!$AA521,".",IF(OPER!$AB521&lt;=HOUR(BA$7),MAX($Q426:AY426,0)+1,".")),","),IF(MAX($Q426:AY426,0)=OPER!$AA521,".",IF(OPER!$AB521&lt;=HOUR(BA$7),MAX($Q426:AY426,0)+1,".")))</f>
        <v>,</v>
      </c>
      <c r="BA426" s="30">
        <f>+OPER!AK420</f>
        <v>0</v>
      </c>
    </row>
    <row r="427" spans="1:53" ht="59.8" x14ac:dyDescent="0.2">
      <c r="A427" s="282" t="str">
        <f>IF(OPER!AF421=0,"",OPER!AF421)</f>
        <v/>
      </c>
      <c r="B427" s="109" t="str">
        <f>IF(OPER!V421=0,"",OPER!V421)</f>
        <v/>
      </c>
      <c r="C427" s="71" t="str">
        <f>IF(OPER!U421 = 0,"", OPER!U421)</f>
        <v/>
      </c>
      <c r="D427" s="30" t="str">
        <f t="shared" si="25"/>
        <v/>
      </c>
      <c r="E427" s="262" t="str">
        <f>IF(OPER!X421 = 0,"",OPER!X421)</f>
        <v/>
      </c>
      <c r="F427" s="262" t="str">
        <f>IF(OPER!I421 = 0,"",OPER!I421)</f>
        <v/>
      </c>
      <c r="G427" s="263" t="str">
        <f>IF(OPER!C421=0,"",OPER!C421)</f>
        <v/>
      </c>
      <c r="H427" s="30" t="str">
        <f>IF(OPER!R421 = 0,"",OPER!R421)</f>
        <v/>
      </c>
      <c r="I427" s="30" t="str">
        <f>IF(OPER!F421=0,"", OPER!F421)</f>
        <v/>
      </c>
      <c r="J427" s="108" t="str">
        <f>IF(OPER!G421=0,"",OPER!G421)</f>
        <v/>
      </c>
      <c r="K427" s="250">
        <f>+OPER!R421</f>
        <v>0</v>
      </c>
      <c r="L427" s="262">
        <f t="shared" si="26"/>
        <v>0</v>
      </c>
      <c r="M427" s="250">
        <f t="shared" si="27"/>
        <v>0</v>
      </c>
      <c r="N427" s="205" t="str">
        <f>IF(OPER!A421=0,"",OPER!A421)</f>
        <v/>
      </c>
      <c r="O427" s="73" t="str">
        <f>IF(OPER!AJ2277=0,"",OPER!AJ2277)</f>
        <v/>
      </c>
      <c r="P427" s="264" t="str">
        <f>IF(OPER!AH421="EJECUTADO","SI",IF(OPER!AH421="NO EJECUTADO","NO",""))</f>
        <v/>
      </c>
      <c r="Q427" s="264" t="str">
        <f>IF(OPER!AN421="EJECUTADO","SI",IF(OPER!AN421="NO EJECUTADO","NO",""))</f>
        <v/>
      </c>
      <c r="R427" s="221" t="str">
        <f>IFERROR(VLOOKUP(OPER!Z421,OPER!$AU$490:$AV$577,2,0),"NO ASIGNADO")</f>
        <v>NO ASIGNADO</v>
      </c>
      <c r="S427" s="6">
        <f>+OPER!AG421</f>
        <v>0</v>
      </c>
      <c r="T427" s="268" t="str">
        <f>IF($E427=$E426,IF(U426=".",IF(MAX($Q427:Q427,0)=OPER!$AA522,".",IF(OPER!$AB522&lt;=HOUR(U$7),MAX($Q427:Q427,0)+1,".")),","),IF(MAX($Q427:Q427,0)=OPER!$AA522,".",IF(OPER!$AB522&lt;=HOUR(U$7),MAX($Q427:Q427,0)+1,".")))</f>
        <v>,</v>
      </c>
      <c r="U427" s="269" t="str">
        <f>IF($E427=$E426,IF(V426=".",IF(MAX($Q427:T427,0)=OPER!$AA522,".",IF(OPER!$AB522&lt;=HOUR(V$7),MAX($Q427:T427,0)+1,".")),","),IF(MAX($Q427:T427,0)=OPER!$AA522,".",IF(OPER!$AB522&lt;=HOUR(V$7),MAX($Q427:T427,0)+1,".")))</f>
        <v>,</v>
      </c>
      <c r="V427" s="269" t="str">
        <f>IF($E427=$E426,IF(W426=".",IF(MAX($Q427:U427,0)=OPER!$AA522,".",IF(OPER!$AB522&lt;=HOUR(W$7),MAX($Q427:U427,0)+1,".")),","),IF(MAX($Q427:U427,0)=OPER!$AA522,".",IF(OPER!$AB522&lt;=HOUR(W$7),MAX($Q427:U427,0)+1,".")))</f>
        <v>,</v>
      </c>
      <c r="W427" s="269" t="str">
        <f>IF($E427=$E426,IF(X426=".",IF(MAX($Q427:V427,0)=OPER!$AA522,".",IF(OPER!$AB522&lt;=HOUR(X$7),MAX($Q427:V427,0)+1,".")),","),IF(MAX($Q427:V427,0)=OPER!$AA522,".",IF(OPER!$AB522&lt;=HOUR(X$7),MAX($Q427:V427,0)+1,".")))</f>
        <v>,</v>
      </c>
      <c r="X427" s="270" t="str">
        <f>IF($E427=$E426,IF(Y426=".",IF(MAX($Q427:W427,0)=OPER!$AA522,".",IF(OPER!$AB522&lt;=HOUR(Y$7),MAX($Q427:W427,0)+1,".")),","),IF(MAX($Q427:W427,0)=OPER!$AA522,".",IF(OPER!$AB522&lt;=HOUR(Y$7),MAX($Q427:W427,0)+1,".")))</f>
        <v>,</v>
      </c>
      <c r="Y427" s="271" t="str">
        <f>IF($E427=$E426,IF(Z426=".",IF(MAX($Q427:X427,0)=OPER!$AA522,".",IF(OPER!$AB522&lt;=HOUR(Z$7),MAX($Q427:X427,0)+1,".")),","),IF(MAX($Q427:X427,0)=OPER!$AA522,".",IF(OPER!$AB522&lt;=HOUR(Z$7),MAX($Q427:X427,0)+1,".")))</f>
        <v>,</v>
      </c>
      <c r="Z427" s="269" t="str">
        <f>IF($E427=$E426,IF(AA426=".",IF(MAX($Q427:Y427,0)=OPER!$AA522,".",IF(OPER!$AB522&lt;=HOUR(AA$7),MAX($Q427:Y427,0)+1,".")),","),IF(MAX($Q427:Y427,0)=OPER!$AA522,".",IF(OPER!$AB522&lt;=HOUR(AA$7),MAX($Q427:Y427,0)+1,".")))</f>
        <v>,</v>
      </c>
      <c r="AA427" s="269" t="str">
        <f>IF($E427=$E426,IF(AB426=".",IF(MAX($Q427:Z427,0)=OPER!$AA522,".",IF(OPER!$AB522&lt;=HOUR(AB$7),MAX($Q427:Z427,0)+1,".")),","),IF(MAX($Q427:Z427,0)=OPER!$AA522,".",IF(OPER!$AB522&lt;=HOUR(AB$7),MAX($Q427:Z427,0)+1,".")))</f>
        <v>,</v>
      </c>
      <c r="AB427" s="270" t="str">
        <f>IF($E427=$E426,IF(AC426=".",IF(MAX($Q427:AA427,0)=OPER!$AA522,".",IF(OPER!$AB522&lt;=HOUR(AC$7),MAX($Q427:AA427,0)+1,".")),","),IF(MAX($Q427:AA427,0)=OPER!$AA522,".",IF(OPER!$AB522&lt;=HOUR(AC$7),MAX($Q427:AA427,0)+1,".")))</f>
        <v>,</v>
      </c>
      <c r="AC427" s="271" t="str">
        <f>IF($E427=$E426,IF(AD426=".",IF(MAX($Q427:AB427,0)=OPER!$AA522,".",IF(OPER!$AB522&lt;=HOUR(AD$7),MAX($Q427:AB427,0)+1,".")),","),IF(MAX($Q427:AB427,0)=OPER!$AA522,".",IF(OPER!$AB522&lt;=HOUR(AD$7),MAX($Q427:AB427,0)+1,".")))</f>
        <v>,</v>
      </c>
      <c r="AD427" s="269" t="str">
        <f>IF($E427=$E426,IF(AE426=".",IF(MAX($Q427:AC427,0)=OPER!$AA522,".",IF(OPER!$AB522&lt;=HOUR(AE$7),MAX($Q427:AC427,0)+1,".")),","),IF(MAX($Q427:AC427,0)=OPER!$AA522,".",IF(OPER!$AB522&lt;=HOUR(AE$7),MAX($Q427:AC427,0)+1,".")))</f>
        <v>,</v>
      </c>
      <c r="AE427" s="269" t="str">
        <f>IF($E427=$E426,IF(AF426=".",IF(MAX($Q427:AD427,0)=OPER!$AA522,".",IF(OPER!$AB522&lt;=HOUR(AF$7),MAX($Q427:AD427,0)+1,".")),","),IF(MAX($Q427:AD427,0)=OPER!$AA522,".",IF(OPER!$AB522&lt;=HOUR(AF$7),MAX($Q427:AD427,0)+1,".")))</f>
        <v>,</v>
      </c>
      <c r="AF427" s="270" t="str">
        <f>IF($E427=$E426,IF(AG426=".",IF(MAX($Q427:AE427,0)=OPER!$AA522,".",IF(OPER!$AB522&lt;=HOUR(AG$7),MAX($Q427:AE427,0)+1,".")),","),IF(MAX($Q427:AE427,0)=OPER!$AA522,".",IF(OPER!$AB522&lt;=HOUR(AG$7),MAX($Q427:AE427,0)+1,".")))</f>
        <v>,</v>
      </c>
      <c r="AG427" s="271" t="str">
        <f>IF($E427=$E426,IF(AH426=".",IF(MAX($Q427:AF427,0)=OPER!$AA522,".",IF(OPER!$AB522&lt;=HOUR(AH$7),MAX($Q427:AF427,0)+1,".")),","),IF(MAX($Q427:AF427,0)=OPER!$AA522,".",IF(OPER!$AB522&lt;=HOUR(AH$7),MAX($Q427:AF427,0)+1,".")))</f>
        <v>,</v>
      </c>
      <c r="AH427" s="269" t="str">
        <f>IF($E427=$E426,IF(AI426=".",IF(MAX($Q427:AG427,0)=OPER!$AA522,".",IF(OPER!$AB522&lt;=HOUR(AI$7),MAX($Q427:AG427,0)+1,".")),","),IF(MAX($Q427:AG427,0)=OPER!$AA522,".",IF(OPER!$AB522&lt;=HOUR(AI$7),MAX($Q427:AG427,0)+1,".")))</f>
        <v>,</v>
      </c>
      <c r="AI427" s="269" t="str">
        <f>IF($E427=$E426,IF(AJ426=".",IF(MAX($Q427:AH427,0)=OPER!$AA522,".",IF(OPER!$AB522&lt;=HOUR(AJ$7),MAX($Q427:AH427,0)+1,".")),","),IF(MAX($Q427:AH427,0)=OPER!$AA522,".",IF(OPER!$AB522&lt;=HOUR(AJ$7),MAX($Q427:AH427,0)+1,".")))</f>
        <v>,</v>
      </c>
      <c r="AJ427" s="270" t="str">
        <f>IF($E427=$E426,IF(AK426=".",IF(MAX($Q427:AI427,0)=OPER!$AA522,".",IF(OPER!$AB522&lt;=HOUR(AK$7),MAX($Q427:AI427,0)+1,".")),","),IF(MAX($Q427:AI427,0)=OPER!$AA522,".",IF(OPER!$AB522&lt;=HOUR(AK$7),MAX($Q427:AI427,0)+1,".")))</f>
        <v>,</v>
      </c>
      <c r="AK427" s="271" t="str">
        <f>IF($E427=$E426,IF(AL426=".",IF(MAX($Q427:AJ427,0)=OPER!$AA522,".",IF(OPER!$AB522&lt;=HOUR(AL$7),MAX($Q427:AJ427,0)+1,".")),","),IF(MAX($Q427:AJ427,0)=OPER!$AA522,".",IF(OPER!$AB522&lt;=HOUR(AL$7),MAX($Q427:AJ427,0)+1,".")))</f>
        <v>,</v>
      </c>
      <c r="AL427" s="269" t="str">
        <f>IF($E427=$E426,IF(AM426=".",IF(MAX($Q427:AK427,0)=OPER!$AA522,".",IF(OPER!$AB522&lt;=HOUR(AM$7),MAX($Q427:AK427,0)+1,".")),","),IF(MAX($Q427:AK427,0)=OPER!$AA522,".",IF(OPER!$AB522&lt;=HOUR(AM$7),MAX($Q427:AK427,0)+1,".")))</f>
        <v>,</v>
      </c>
      <c r="AM427" s="269" t="str">
        <f>IF($E427=$E426,IF(AN426=".",IF(MAX($Q427:AL427,0)=OPER!$AA522,".",IF(OPER!$AB522&lt;=HOUR(AN$7),MAX($Q427:AL427,0)+1,".")),","),IF(MAX($Q427:AL427,0)=OPER!$AA522,".",IF(OPER!$AB522&lt;=HOUR(AN$7),MAX($Q427:AL427,0)+1,".")))</f>
        <v>,</v>
      </c>
      <c r="AN427" s="270" t="str">
        <f>IF($E427=$E426,IF(AO426=".",IF(MAX($Q427:AM427,0)=OPER!$AA522,".",IF(OPER!$AB522&lt;=HOUR(AO$7),MAX($Q427:AM427,0)+1,".")),","),IF(MAX($Q427:AM427,0)=OPER!$AA522,".",IF(OPER!$AB522&lt;=HOUR(AO$7),MAX($Q427:AM427,0)+1,".")))</f>
        <v>,</v>
      </c>
      <c r="AO427" s="271" t="str">
        <f>IF($E427=$E426,IF(AP426=".",IF(MAX($Q427:AN427,0)=OPER!$AA522,".",IF(OPER!$AB522&lt;=HOUR(AP$7),MAX($Q427:AN427,0)+1,".")),","),IF(MAX($Q427:AN427,0)=OPER!$AA522,".",IF(OPER!$AB522&lt;=HOUR(AP$7),MAX($Q427:AN427,0)+1,".")))</f>
        <v>,</v>
      </c>
      <c r="AP427" s="269" t="str">
        <f>IF($E427=$E426,IF(AQ426=".",IF(MAX($Q427:AO427,0)=OPER!$AA522,".",IF(OPER!$AB522&lt;=HOUR(AQ$7),MAX($Q427:AO427,0)+1,".")),","),IF(MAX($Q427:AO427,0)=OPER!$AA522,".",IF(OPER!$AB522&lt;=HOUR(AQ$7),MAX($Q427:AO427,0)+1,".")))</f>
        <v>,</v>
      </c>
      <c r="AQ427" s="269" t="str">
        <f>IF($E427=$E426,IF(AR426=".",IF(MAX($Q427:AP427,0)=OPER!$AA522,".",IF(OPER!$AB522&lt;=HOUR(AR$7),MAX($Q427:AP427,0)+1,".")),","),IF(MAX($Q427:AP427,0)=OPER!$AA522,".",IF(OPER!$AB522&lt;=HOUR(AR$7),MAX($Q427:AP427,0)+1,".")))</f>
        <v>,</v>
      </c>
      <c r="AR427" s="270" t="str">
        <f>IF($E427=$E426,IF(AS426=".",IF(MAX($Q427:AQ427,0)=OPER!$AA522,".",IF(OPER!$AB522&lt;=HOUR(AS$7),MAX($Q427:AQ427,0)+1,".")),","),IF(MAX($Q427:AQ427,0)=OPER!$AA522,".",IF(OPER!$AB522&lt;=HOUR(AS$7),MAX($Q427:AQ427,0)+1,".")))</f>
        <v>,</v>
      </c>
      <c r="AS427" s="271" t="str">
        <f>IF($E427=$E426,IF(AT426=".",IF(MAX($Q427:AR427,0)=OPER!$AA522,".",IF(OPER!$AB522&lt;=HOUR(AT$7),MAX($Q427:AR427,0)+1,".")),","),IF(MAX($Q427:AR427,0)=OPER!$AA522,".",IF(OPER!$AB522&lt;=HOUR(AT$7),MAX($Q427:AR427,0)+1,".")))</f>
        <v>,</v>
      </c>
      <c r="AT427" s="269" t="str">
        <f>IF($E427=$E426,IF(AU426=".",IF(MAX($Q427:AS427,0)=OPER!$AA522,".",IF(OPER!$AB522&lt;=HOUR(AU$7),MAX($Q427:AS427,0)+1,".")),","),IF(MAX($Q427:AS427,0)=OPER!$AA522,".",IF(OPER!$AB522&lt;=HOUR(AU$7),MAX($Q427:AS427,0)+1,".")))</f>
        <v>,</v>
      </c>
      <c r="AU427" s="269" t="str">
        <f>IF($E427=$E426,IF(AV426=".",IF(MAX($Q427:AT427,0)=OPER!$AA522,".",IF(OPER!$AB522&lt;=HOUR(AV$7),MAX($Q427:AT427,0)+1,".")),","),IF(MAX($Q427:AT427,0)=OPER!$AA522,".",IF(OPER!$AB522&lt;=HOUR(AV$7),MAX($Q427:AT427,0)+1,".")))</f>
        <v>,</v>
      </c>
      <c r="AV427" s="270" t="str">
        <f>IF($E427=$E426,IF(AW426=".",IF(MAX($Q427:AU427,0)=OPER!$AA522,".",IF(OPER!$AB522&lt;=HOUR(AW$7),MAX($Q427:AU427,0)+1,".")),","),IF(MAX($Q427:AU427,0)=OPER!$AA522,".",IF(OPER!$AB522&lt;=HOUR(AW$7),MAX($Q427:AU427,0)+1,".")))</f>
        <v>,</v>
      </c>
      <c r="AW427" s="271" t="str">
        <f>IF($E427=$E426,IF(AX426=".",IF(MAX($Q427:AV427,0)=OPER!$AA522,".",IF(OPER!$AB522&lt;=HOUR(AX$7),MAX($Q427:AV427,0)+1,".")),","),IF(MAX($Q427:AV427,0)=OPER!$AA522,".",IF(OPER!$AB522&lt;=HOUR(AX$7),MAX($Q427:AV427,0)+1,".")))</f>
        <v>,</v>
      </c>
      <c r="AX427" s="269" t="str">
        <f>IF($E427=$E426,IF(AY426=".",IF(MAX($Q427:AW427,0)=OPER!$AA522,".",IF(OPER!$AB522&lt;=HOUR(AY$7),MAX($Q427:AW427,0)+1,".")),","),IF(MAX($Q427:AW427,0)=OPER!$AA522,".",IF(OPER!$AB522&lt;=HOUR(AY$7),MAX($Q427:AW427,0)+1,".")))</f>
        <v>,</v>
      </c>
      <c r="AY427" s="269" t="str">
        <f>IF($E427=$E426,IF(AZ426=".",IF(MAX($Q427:AX427,0)=OPER!$AA522,".",IF(OPER!$AB522&lt;=HOUR(AZ$7),MAX($Q427:AX427,0)+1,".")),","),IF(MAX($Q427:AX427,0)=OPER!$AA522,".",IF(OPER!$AB522&lt;=HOUR(AZ$7),MAX($Q427:AX427,0)+1,".")))</f>
        <v>,</v>
      </c>
      <c r="AZ427" s="270" t="str">
        <f>IF($E427=$E426,IF(BA426=".",IF(MAX($Q427:AY427,0)=OPER!$AA522,".",IF(OPER!$AB522&lt;=HOUR(BA$7),MAX($Q427:AY427,0)+1,".")),","),IF(MAX($Q427:AY427,0)=OPER!$AA522,".",IF(OPER!$AB522&lt;=HOUR(BA$7),MAX($Q427:AY427,0)+1,".")))</f>
        <v>,</v>
      </c>
      <c r="BA427" s="30">
        <f>+OPER!AK421</f>
        <v>0</v>
      </c>
    </row>
    <row r="428" spans="1:53" ht="59.8" x14ac:dyDescent="0.2">
      <c r="A428" s="282" t="str">
        <f>IF(OPER!AF422=0,"",OPER!AF422)</f>
        <v/>
      </c>
      <c r="B428" s="109" t="str">
        <f>IF(OPER!V422=0,"",OPER!V422)</f>
        <v/>
      </c>
      <c r="C428" s="71" t="str">
        <f>IF(OPER!U422 = 0,"", OPER!U422)</f>
        <v/>
      </c>
      <c r="D428" s="30" t="str">
        <f t="shared" si="25"/>
        <v/>
      </c>
      <c r="E428" s="262" t="str">
        <f>IF(OPER!X422 = 0,"",OPER!X422)</f>
        <v/>
      </c>
      <c r="F428" s="262" t="str">
        <f>IF(OPER!I422 = 0,"",OPER!I422)</f>
        <v/>
      </c>
      <c r="G428" s="263" t="str">
        <f>IF(OPER!C422=0,"",OPER!C422)</f>
        <v/>
      </c>
      <c r="H428" s="30" t="str">
        <f>IF(OPER!R422 = 0,"",OPER!R422)</f>
        <v/>
      </c>
      <c r="I428" s="30" t="str">
        <f>IF(OPER!F422=0,"", OPER!F422)</f>
        <v/>
      </c>
      <c r="J428" s="108" t="str">
        <f>IF(OPER!G422=0,"",OPER!G422)</f>
        <v/>
      </c>
      <c r="K428" s="250">
        <f>+OPER!R422</f>
        <v>0</v>
      </c>
      <c r="L428" s="262">
        <f t="shared" si="26"/>
        <v>0</v>
      </c>
      <c r="M428" s="250">
        <f t="shared" si="27"/>
        <v>0</v>
      </c>
      <c r="N428" s="205" t="str">
        <f>IF(OPER!A422=0,"",OPER!A422)</f>
        <v/>
      </c>
      <c r="O428" s="73" t="str">
        <f>IF(OPER!AJ2278=0,"",OPER!AJ2278)</f>
        <v/>
      </c>
      <c r="P428" s="264" t="str">
        <f>IF(OPER!AH422="EJECUTADO","SI",IF(OPER!AH422="NO EJECUTADO","NO",""))</f>
        <v/>
      </c>
      <c r="Q428" s="264" t="str">
        <f>IF(OPER!AN422="EJECUTADO","SI",IF(OPER!AN422="NO EJECUTADO","NO",""))</f>
        <v/>
      </c>
      <c r="R428" s="221" t="str">
        <f>IFERROR(VLOOKUP(OPER!Z422,OPER!$AU$490:$AV$577,2,0),"NO ASIGNADO")</f>
        <v>NO ASIGNADO</v>
      </c>
      <c r="S428" s="6">
        <f>+OPER!AG422</f>
        <v>0</v>
      </c>
      <c r="T428" s="268" t="str">
        <f>IF($E428=$E427,IF(U427=".",IF(MAX($Q428:Q428,0)=OPER!$AA523,".",IF(OPER!$AB523&lt;=HOUR(U$7),MAX($Q428:Q428,0)+1,".")),","),IF(MAX($Q428:Q428,0)=OPER!$AA523,".",IF(OPER!$AB523&lt;=HOUR(U$7),MAX($Q428:Q428,0)+1,".")))</f>
        <v>,</v>
      </c>
      <c r="U428" s="269" t="str">
        <f>IF($E428=$E427,IF(V427=".",IF(MAX($Q428:T428,0)=OPER!$AA523,".",IF(OPER!$AB523&lt;=HOUR(V$7),MAX($Q428:T428,0)+1,".")),","),IF(MAX($Q428:T428,0)=OPER!$AA523,".",IF(OPER!$AB523&lt;=HOUR(V$7),MAX($Q428:T428,0)+1,".")))</f>
        <v>,</v>
      </c>
      <c r="V428" s="269" t="str">
        <f>IF($E428=$E427,IF(W427=".",IF(MAX($Q428:U428,0)=OPER!$AA523,".",IF(OPER!$AB523&lt;=HOUR(W$7),MAX($Q428:U428,0)+1,".")),","),IF(MAX($Q428:U428,0)=OPER!$AA523,".",IF(OPER!$AB523&lt;=HOUR(W$7),MAX($Q428:U428,0)+1,".")))</f>
        <v>,</v>
      </c>
      <c r="W428" s="269" t="str">
        <f>IF($E428=$E427,IF(X427=".",IF(MAX($Q428:V428,0)=OPER!$AA523,".",IF(OPER!$AB523&lt;=HOUR(X$7),MAX($Q428:V428,0)+1,".")),","),IF(MAX($Q428:V428,0)=OPER!$AA523,".",IF(OPER!$AB523&lt;=HOUR(X$7),MAX($Q428:V428,0)+1,".")))</f>
        <v>,</v>
      </c>
      <c r="X428" s="270" t="str">
        <f>IF($E428=$E427,IF(Y427=".",IF(MAX($Q428:W428,0)=OPER!$AA523,".",IF(OPER!$AB523&lt;=HOUR(Y$7),MAX($Q428:W428,0)+1,".")),","),IF(MAX($Q428:W428,0)=OPER!$AA523,".",IF(OPER!$AB523&lt;=HOUR(Y$7),MAX($Q428:W428,0)+1,".")))</f>
        <v>,</v>
      </c>
      <c r="Y428" s="271" t="str">
        <f>IF($E428=$E427,IF(Z427=".",IF(MAX($Q428:X428,0)=OPER!$AA523,".",IF(OPER!$AB523&lt;=HOUR(Z$7),MAX($Q428:X428,0)+1,".")),","),IF(MAX($Q428:X428,0)=OPER!$AA523,".",IF(OPER!$AB523&lt;=HOUR(Z$7),MAX($Q428:X428,0)+1,".")))</f>
        <v>,</v>
      </c>
      <c r="Z428" s="269" t="str">
        <f>IF($E428=$E427,IF(AA427=".",IF(MAX($Q428:Y428,0)=OPER!$AA523,".",IF(OPER!$AB523&lt;=HOUR(AA$7),MAX($Q428:Y428,0)+1,".")),","),IF(MAX($Q428:Y428,0)=OPER!$AA523,".",IF(OPER!$AB523&lt;=HOUR(AA$7),MAX($Q428:Y428,0)+1,".")))</f>
        <v>,</v>
      </c>
      <c r="AA428" s="269" t="str">
        <f>IF($E428=$E427,IF(AB427=".",IF(MAX($Q428:Z428,0)=OPER!$AA523,".",IF(OPER!$AB523&lt;=HOUR(AB$7),MAX($Q428:Z428,0)+1,".")),","),IF(MAX($Q428:Z428,0)=OPER!$AA523,".",IF(OPER!$AB523&lt;=HOUR(AB$7),MAX($Q428:Z428,0)+1,".")))</f>
        <v>,</v>
      </c>
      <c r="AB428" s="270" t="str">
        <f>IF($E428=$E427,IF(AC427=".",IF(MAX($Q428:AA428,0)=OPER!$AA523,".",IF(OPER!$AB523&lt;=HOUR(AC$7),MAX($Q428:AA428,0)+1,".")),","),IF(MAX($Q428:AA428,0)=OPER!$AA523,".",IF(OPER!$AB523&lt;=HOUR(AC$7),MAX($Q428:AA428,0)+1,".")))</f>
        <v>,</v>
      </c>
      <c r="AC428" s="271" t="str">
        <f>IF($E428=$E427,IF(AD427=".",IF(MAX($Q428:AB428,0)=OPER!$AA523,".",IF(OPER!$AB523&lt;=HOUR(AD$7),MAX($Q428:AB428,0)+1,".")),","),IF(MAX($Q428:AB428,0)=OPER!$AA523,".",IF(OPER!$AB523&lt;=HOUR(AD$7),MAX($Q428:AB428,0)+1,".")))</f>
        <v>,</v>
      </c>
      <c r="AD428" s="269" t="str">
        <f>IF($E428=$E427,IF(AE427=".",IF(MAX($Q428:AC428,0)=OPER!$AA523,".",IF(OPER!$AB523&lt;=HOUR(AE$7),MAX($Q428:AC428,0)+1,".")),","),IF(MAX($Q428:AC428,0)=OPER!$AA523,".",IF(OPER!$AB523&lt;=HOUR(AE$7),MAX($Q428:AC428,0)+1,".")))</f>
        <v>,</v>
      </c>
      <c r="AE428" s="269" t="str">
        <f>IF($E428=$E427,IF(AF427=".",IF(MAX($Q428:AD428,0)=OPER!$AA523,".",IF(OPER!$AB523&lt;=HOUR(AF$7),MAX($Q428:AD428,0)+1,".")),","),IF(MAX($Q428:AD428,0)=OPER!$AA523,".",IF(OPER!$AB523&lt;=HOUR(AF$7),MAX($Q428:AD428,0)+1,".")))</f>
        <v>,</v>
      </c>
      <c r="AF428" s="270" t="str">
        <f>IF($E428=$E427,IF(AG427=".",IF(MAX($Q428:AE428,0)=OPER!$AA523,".",IF(OPER!$AB523&lt;=HOUR(AG$7),MAX($Q428:AE428,0)+1,".")),","),IF(MAX($Q428:AE428,0)=OPER!$AA523,".",IF(OPER!$AB523&lt;=HOUR(AG$7),MAX($Q428:AE428,0)+1,".")))</f>
        <v>,</v>
      </c>
      <c r="AG428" s="271" t="str">
        <f>IF($E428=$E427,IF(AH427=".",IF(MAX($Q428:AF428,0)=OPER!$AA523,".",IF(OPER!$AB523&lt;=HOUR(AH$7),MAX($Q428:AF428,0)+1,".")),","),IF(MAX($Q428:AF428,0)=OPER!$AA523,".",IF(OPER!$AB523&lt;=HOUR(AH$7),MAX($Q428:AF428,0)+1,".")))</f>
        <v>,</v>
      </c>
      <c r="AH428" s="269" t="str">
        <f>IF($E428=$E427,IF(AI427=".",IF(MAX($Q428:AG428,0)=OPER!$AA523,".",IF(OPER!$AB523&lt;=HOUR(AI$7),MAX($Q428:AG428,0)+1,".")),","),IF(MAX($Q428:AG428,0)=OPER!$AA523,".",IF(OPER!$AB523&lt;=HOUR(AI$7),MAX($Q428:AG428,0)+1,".")))</f>
        <v>,</v>
      </c>
      <c r="AI428" s="269" t="str">
        <f>IF($E428=$E427,IF(AJ427=".",IF(MAX($Q428:AH428,0)=OPER!$AA523,".",IF(OPER!$AB523&lt;=HOUR(AJ$7),MAX($Q428:AH428,0)+1,".")),","),IF(MAX($Q428:AH428,0)=OPER!$AA523,".",IF(OPER!$AB523&lt;=HOUR(AJ$7),MAX($Q428:AH428,0)+1,".")))</f>
        <v>,</v>
      </c>
      <c r="AJ428" s="270" t="str">
        <f>IF($E428=$E427,IF(AK427=".",IF(MAX($Q428:AI428,0)=OPER!$AA523,".",IF(OPER!$AB523&lt;=HOUR(AK$7),MAX($Q428:AI428,0)+1,".")),","),IF(MAX($Q428:AI428,0)=OPER!$AA523,".",IF(OPER!$AB523&lt;=HOUR(AK$7),MAX($Q428:AI428,0)+1,".")))</f>
        <v>,</v>
      </c>
      <c r="AK428" s="271" t="str">
        <f>IF($E428=$E427,IF(AL427=".",IF(MAX($Q428:AJ428,0)=OPER!$AA523,".",IF(OPER!$AB523&lt;=HOUR(AL$7),MAX($Q428:AJ428,0)+1,".")),","),IF(MAX($Q428:AJ428,0)=OPER!$AA523,".",IF(OPER!$AB523&lt;=HOUR(AL$7),MAX($Q428:AJ428,0)+1,".")))</f>
        <v>,</v>
      </c>
      <c r="AL428" s="269" t="str">
        <f>IF($E428=$E427,IF(AM427=".",IF(MAX($Q428:AK428,0)=OPER!$AA523,".",IF(OPER!$AB523&lt;=HOUR(AM$7),MAX($Q428:AK428,0)+1,".")),","),IF(MAX($Q428:AK428,0)=OPER!$AA523,".",IF(OPER!$AB523&lt;=HOUR(AM$7),MAX($Q428:AK428,0)+1,".")))</f>
        <v>,</v>
      </c>
      <c r="AM428" s="269" t="str">
        <f>IF($E428=$E427,IF(AN427=".",IF(MAX($Q428:AL428,0)=OPER!$AA523,".",IF(OPER!$AB523&lt;=HOUR(AN$7),MAX($Q428:AL428,0)+1,".")),","),IF(MAX($Q428:AL428,0)=OPER!$AA523,".",IF(OPER!$AB523&lt;=HOUR(AN$7),MAX($Q428:AL428,0)+1,".")))</f>
        <v>,</v>
      </c>
      <c r="AN428" s="270" t="str">
        <f>IF($E428=$E427,IF(AO427=".",IF(MAX($Q428:AM428,0)=OPER!$AA523,".",IF(OPER!$AB523&lt;=HOUR(AO$7),MAX($Q428:AM428,0)+1,".")),","),IF(MAX($Q428:AM428,0)=OPER!$AA523,".",IF(OPER!$AB523&lt;=HOUR(AO$7),MAX($Q428:AM428,0)+1,".")))</f>
        <v>,</v>
      </c>
      <c r="AO428" s="271" t="str">
        <f>IF($E428=$E427,IF(AP427=".",IF(MAX($Q428:AN428,0)=OPER!$AA523,".",IF(OPER!$AB523&lt;=HOUR(AP$7),MAX($Q428:AN428,0)+1,".")),","),IF(MAX($Q428:AN428,0)=OPER!$AA523,".",IF(OPER!$AB523&lt;=HOUR(AP$7),MAX($Q428:AN428,0)+1,".")))</f>
        <v>,</v>
      </c>
      <c r="AP428" s="269" t="str">
        <f>IF($E428=$E427,IF(AQ427=".",IF(MAX($Q428:AO428,0)=OPER!$AA523,".",IF(OPER!$AB523&lt;=HOUR(AQ$7),MAX($Q428:AO428,0)+1,".")),","),IF(MAX($Q428:AO428,0)=OPER!$AA523,".",IF(OPER!$AB523&lt;=HOUR(AQ$7),MAX($Q428:AO428,0)+1,".")))</f>
        <v>,</v>
      </c>
      <c r="AQ428" s="269" t="str">
        <f>IF($E428=$E427,IF(AR427=".",IF(MAX($Q428:AP428,0)=OPER!$AA523,".",IF(OPER!$AB523&lt;=HOUR(AR$7),MAX($Q428:AP428,0)+1,".")),","),IF(MAX($Q428:AP428,0)=OPER!$AA523,".",IF(OPER!$AB523&lt;=HOUR(AR$7),MAX($Q428:AP428,0)+1,".")))</f>
        <v>,</v>
      </c>
      <c r="AR428" s="270" t="str">
        <f>IF($E428=$E427,IF(AS427=".",IF(MAX($Q428:AQ428,0)=OPER!$AA523,".",IF(OPER!$AB523&lt;=HOUR(AS$7),MAX($Q428:AQ428,0)+1,".")),","),IF(MAX($Q428:AQ428,0)=OPER!$AA523,".",IF(OPER!$AB523&lt;=HOUR(AS$7),MAX($Q428:AQ428,0)+1,".")))</f>
        <v>,</v>
      </c>
      <c r="AS428" s="271" t="str">
        <f>IF($E428=$E427,IF(AT427=".",IF(MAX($Q428:AR428,0)=OPER!$AA523,".",IF(OPER!$AB523&lt;=HOUR(AT$7),MAX($Q428:AR428,0)+1,".")),","),IF(MAX($Q428:AR428,0)=OPER!$AA523,".",IF(OPER!$AB523&lt;=HOUR(AT$7),MAX($Q428:AR428,0)+1,".")))</f>
        <v>,</v>
      </c>
      <c r="AT428" s="269" t="str">
        <f>IF($E428=$E427,IF(AU427=".",IF(MAX($Q428:AS428,0)=OPER!$AA523,".",IF(OPER!$AB523&lt;=HOUR(AU$7),MAX($Q428:AS428,0)+1,".")),","),IF(MAX($Q428:AS428,0)=OPER!$AA523,".",IF(OPER!$AB523&lt;=HOUR(AU$7),MAX($Q428:AS428,0)+1,".")))</f>
        <v>,</v>
      </c>
      <c r="AU428" s="269" t="str">
        <f>IF($E428=$E427,IF(AV427=".",IF(MAX($Q428:AT428,0)=OPER!$AA523,".",IF(OPER!$AB523&lt;=HOUR(AV$7),MAX($Q428:AT428,0)+1,".")),","),IF(MAX($Q428:AT428,0)=OPER!$AA523,".",IF(OPER!$AB523&lt;=HOUR(AV$7),MAX($Q428:AT428,0)+1,".")))</f>
        <v>,</v>
      </c>
      <c r="AV428" s="270" t="str">
        <f>IF($E428=$E427,IF(AW427=".",IF(MAX($Q428:AU428,0)=OPER!$AA523,".",IF(OPER!$AB523&lt;=HOUR(AW$7),MAX($Q428:AU428,0)+1,".")),","),IF(MAX($Q428:AU428,0)=OPER!$AA523,".",IF(OPER!$AB523&lt;=HOUR(AW$7),MAX($Q428:AU428,0)+1,".")))</f>
        <v>,</v>
      </c>
      <c r="AW428" s="271" t="str">
        <f>IF($E428=$E427,IF(AX427=".",IF(MAX($Q428:AV428,0)=OPER!$AA523,".",IF(OPER!$AB523&lt;=HOUR(AX$7),MAX($Q428:AV428,0)+1,".")),","),IF(MAX($Q428:AV428,0)=OPER!$AA523,".",IF(OPER!$AB523&lt;=HOUR(AX$7),MAX($Q428:AV428,0)+1,".")))</f>
        <v>,</v>
      </c>
      <c r="AX428" s="269" t="str">
        <f>IF($E428=$E427,IF(AY427=".",IF(MAX($Q428:AW428,0)=OPER!$AA523,".",IF(OPER!$AB523&lt;=HOUR(AY$7),MAX($Q428:AW428,0)+1,".")),","),IF(MAX($Q428:AW428,0)=OPER!$AA523,".",IF(OPER!$AB523&lt;=HOUR(AY$7),MAX($Q428:AW428,0)+1,".")))</f>
        <v>,</v>
      </c>
      <c r="AY428" s="269" t="str">
        <f>IF($E428=$E427,IF(AZ427=".",IF(MAX($Q428:AX428,0)=OPER!$AA523,".",IF(OPER!$AB523&lt;=HOUR(AZ$7),MAX($Q428:AX428,0)+1,".")),","),IF(MAX($Q428:AX428,0)=OPER!$AA523,".",IF(OPER!$AB523&lt;=HOUR(AZ$7),MAX($Q428:AX428,0)+1,".")))</f>
        <v>,</v>
      </c>
      <c r="AZ428" s="270" t="str">
        <f>IF($E428=$E427,IF(BA427=".",IF(MAX($Q428:AY428,0)=OPER!$AA523,".",IF(OPER!$AB523&lt;=HOUR(BA$7),MAX($Q428:AY428,0)+1,".")),","),IF(MAX($Q428:AY428,0)=OPER!$AA523,".",IF(OPER!$AB523&lt;=HOUR(BA$7),MAX($Q428:AY428,0)+1,".")))</f>
        <v>,</v>
      </c>
      <c r="BA428" s="30">
        <f>+OPER!AK422</f>
        <v>0</v>
      </c>
    </row>
    <row r="429" spans="1:53" ht="59.8" x14ac:dyDescent="0.2">
      <c r="A429" s="282" t="str">
        <f>IF(OPER!AF423=0,"",OPER!AF423)</f>
        <v/>
      </c>
      <c r="B429" s="109" t="str">
        <f>IF(OPER!V423=0,"",OPER!V423)</f>
        <v/>
      </c>
      <c r="C429" s="71" t="str">
        <f>IF(OPER!U423 = 0,"", OPER!U423)</f>
        <v/>
      </c>
      <c r="D429" s="30" t="str">
        <f t="shared" si="25"/>
        <v/>
      </c>
      <c r="E429" s="262" t="str">
        <f>IF(OPER!X423 = 0,"",OPER!X423)</f>
        <v/>
      </c>
      <c r="F429" s="262" t="str">
        <f>IF(OPER!I423 = 0,"",OPER!I423)</f>
        <v/>
      </c>
      <c r="G429" s="263" t="str">
        <f>IF(OPER!C423=0,"",OPER!C423)</f>
        <v/>
      </c>
      <c r="H429" s="30" t="str">
        <f>IF(OPER!R423 = 0,"",OPER!R423)</f>
        <v/>
      </c>
      <c r="I429" s="30" t="str">
        <f>IF(OPER!F423=0,"", OPER!F423)</f>
        <v/>
      </c>
      <c r="J429" s="108" t="str">
        <f>IF(OPER!G423=0,"",OPER!G423)</f>
        <v/>
      </c>
      <c r="K429" s="250">
        <f>+OPER!R423</f>
        <v>0</v>
      </c>
      <c r="L429" s="262">
        <f t="shared" si="26"/>
        <v>0</v>
      </c>
      <c r="M429" s="250">
        <f t="shared" si="27"/>
        <v>0</v>
      </c>
      <c r="N429" s="205" t="str">
        <f>IF(OPER!A423=0,"",OPER!A423)</f>
        <v/>
      </c>
      <c r="O429" s="73" t="str">
        <f>IF(OPER!AJ2279=0,"",OPER!AJ2279)</f>
        <v/>
      </c>
      <c r="P429" s="264" t="str">
        <f>IF(OPER!AH423="EJECUTADO","SI",IF(OPER!AH423="NO EJECUTADO","NO",""))</f>
        <v/>
      </c>
      <c r="Q429" s="264" t="str">
        <f>IF(OPER!AN423="EJECUTADO","SI",IF(OPER!AN423="NO EJECUTADO","NO",""))</f>
        <v/>
      </c>
      <c r="R429" s="221" t="str">
        <f>IFERROR(VLOOKUP(OPER!Z423,OPER!$AU$490:$AV$577,2,0),"NO ASIGNADO")</f>
        <v>NO ASIGNADO</v>
      </c>
      <c r="S429" s="6">
        <f>+OPER!AG423</f>
        <v>0</v>
      </c>
      <c r="T429" s="268" t="str">
        <f>IF($E429=$E428,IF(U428=".",IF(MAX($Q429:Q429,0)=OPER!$AA524,".",IF(OPER!$AB524&lt;=HOUR(U$7),MAX($Q429:Q429,0)+1,".")),","),IF(MAX($Q429:Q429,0)=OPER!$AA524,".",IF(OPER!$AB524&lt;=HOUR(U$7),MAX($Q429:Q429,0)+1,".")))</f>
        <v>,</v>
      </c>
      <c r="U429" s="269" t="str">
        <f>IF($E429=$E428,IF(V428=".",IF(MAX($Q429:T429,0)=OPER!$AA524,".",IF(OPER!$AB524&lt;=HOUR(V$7),MAX($Q429:T429,0)+1,".")),","),IF(MAX($Q429:T429,0)=OPER!$AA524,".",IF(OPER!$AB524&lt;=HOUR(V$7),MAX($Q429:T429,0)+1,".")))</f>
        <v>,</v>
      </c>
      <c r="V429" s="269" t="str">
        <f>IF($E429=$E428,IF(W428=".",IF(MAX($Q429:U429,0)=OPER!$AA524,".",IF(OPER!$AB524&lt;=HOUR(W$7),MAX($Q429:U429,0)+1,".")),","),IF(MAX($Q429:U429,0)=OPER!$AA524,".",IF(OPER!$AB524&lt;=HOUR(W$7),MAX($Q429:U429,0)+1,".")))</f>
        <v>,</v>
      </c>
      <c r="W429" s="269" t="str">
        <f>IF($E429=$E428,IF(X428=".",IF(MAX($Q429:V429,0)=OPER!$AA524,".",IF(OPER!$AB524&lt;=HOUR(X$7),MAX($Q429:V429,0)+1,".")),","),IF(MAX($Q429:V429,0)=OPER!$AA524,".",IF(OPER!$AB524&lt;=HOUR(X$7),MAX($Q429:V429,0)+1,".")))</f>
        <v>,</v>
      </c>
      <c r="X429" s="270" t="str">
        <f>IF($E429=$E428,IF(Y428=".",IF(MAX($Q429:W429,0)=OPER!$AA524,".",IF(OPER!$AB524&lt;=HOUR(Y$7),MAX($Q429:W429,0)+1,".")),","),IF(MAX($Q429:W429,0)=OPER!$AA524,".",IF(OPER!$AB524&lt;=HOUR(Y$7),MAX($Q429:W429,0)+1,".")))</f>
        <v>,</v>
      </c>
      <c r="Y429" s="271" t="str">
        <f>IF($E429=$E428,IF(Z428=".",IF(MAX($Q429:X429,0)=OPER!$AA524,".",IF(OPER!$AB524&lt;=HOUR(Z$7),MAX($Q429:X429,0)+1,".")),","),IF(MAX($Q429:X429,0)=OPER!$AA524,".",IF(OPER!$AB524&lt;=HOUR(Z$7),MAX($Q429:X429,0)+1,".")))</f>
        <v>,</v>
      </c>
      <c r="Z429" s="269" t="str">
        <f>IF($E429=$E428,IF(AA428=".",IF(MAX($Q429:Y429,0)=OPER!$AA524,".",IF(OPER!$AB524&lt;=HOUR(AA$7),MAX($Q429:Y429,0)+1,".")),","),IF(MAX($Q429:Y429,0)=OPER!$AA524,".",IF(OPER!$AB524&lt;=HOUR(AA$7),MAX($Q429:Y429,0)+1,".")))</f>
        <v>,</v>
      </c>
      <c r="AA429" s="269" t="str">
        <f>IF($E429=$E428,IF(AB428=".",IF(MAX($Q429:Z429,0)=OPER!$AA524,".",IF(OPER!$AB524&lt;=HOUR(AB$7),MAX($Q429:Z429,0)+1,".")),","),IF(MAX($Q429:Z429,0)=OPER!$AA524,".",IF(OPER!$AB524&lt;=HOUR(AB$7),MAX($Q429:Z429,0)+1,".")))</f>
        <v>,</v>
      </c>
      <c r="AB429" s="270" t="str">
        <f>IF($E429=$E428,IF(AC428=".",IF(MAX($Q429:AA429,0)=OPER!$AA524,".",IF(OPER!$AB524&lt;=HOUR(AC$7),MAX($Q429:AA429,0)+1,".")),","),IF(MAX($Q429:AA429,0)=OPER!$AA524,".",IF(OPER!$AB524&lt;=HOUR(AC$7),MAX($Q429:AA429,0)+1,".")))</f>
        <v>,</v>
      </c>
      <c r="AC429" s="271" t="str">
        <f>IF($E429=$E428,IF(AD428=".",IF(MAX($Q429:AB429,0)=OPER!$AA524,".",IF(OPER!$AB524&lt;=HOUR(AD$7),MAX($Q429:AB429,0)+1,".")),","),IF(MAX($Q429:AB429,0)=OPER!$AA524,".",IF(OPER!$AB524&lt;=HOUR(AD$7),MAX($Q429:AB429,0)+1,".")))</f>
        <v>,</v>
      </c>
      <c r="AD429" s="269" t="str">
        <f>IF($E429=$E428,IF(AE428=".",IF(MAX($Q429:AC429,0)=OPER!$AA524,".",IF(OPER!$AB524&lt;=HOUR(AE$7),MAX($Q429:AC429,0)+1,".")),","),IF(MAX($Q429:AC429,0)=OPER!$AA524,".",IF(OPER!$AB524&lt;=HOUR(AE$7),MAX($Q429:AC429,0)+1,".")))</f>
        <v>,</v>
      </c>
      <c r="AE429" s="269" t="str">
        <f>IF($E429=$E428,IF(AF428=".",IF(MAX($Q429:AD429,0)=OPER!$AA524,".",IF(OPER!$AB524&lt;=HOUR(AF$7),MAX($Q429:AD429,0)+1,".")),","),IF(MAX($Q429:AD429,0)=OPER!$AA524,".",IF(OPER!$AB524&lt;=HOUR(AF$7),MAX($Q429:AD429,0)+1,".")))</f>
        <v>,</v>
      </c>
      <c r="AF429" s="270" t="str">
        <f>IF($E429=$E428,IF(AG428=".",IF(MAX($Q429:AE429,0)=OPER!$AA524,".",IF(OPER!$AB524&lt;=HOUR(AG$7),MAX($Q429:AE429,0)+1,".")),","),IF(MAX($Q429:AE429,0)=OPER!$AA524,".",IF(OPER!$AB524&lt;=HOUR(AG$7),MAX($Q429:AE429,0)+1,".")))</f>
        <v>,</v>
      </c>
      <c r="AG429" s="271" t="str">
        <f>IF($E429=$E428,IF(AH428=".",IF(MAX($Q429:AF429,0)=OPER!$AA524,".",IF(OPER!$AB524&lt;=HOUR(AH$7),MAX($Q429:AF429,0)+1,".")),","),IF(MAX($Q429:AF429,0)=OPER!$AA524,".",IF(OPER!$AB524&lt;=HOUR(AH$7),MAX($Q429:AF429,0)+1,".")))</f>
        <v>,</v>
      </c>
      <c r="AH429" s="269" t="str">
        <f>IF($E429=$E428,IF(AI428=".",IF(MAX($Q429:AG429,0)=OPER!$AA524,".",IF(OPER!$AB524&lt;=HOUR(AI$7),MAX($Q429:AG429,0)+1,".")),","),IF(MAX($Q429:AG429,0)=OPER!$AA524,".",IF(OPER!$AB524&lt;=HOUR(AI$7),MAX($Q429:AG429,0)+1,".")))</f>
        <v>,</v>
      </c>
      <c r="AI429" s="269" t="str">
        <f>IF($E429=$E428,IF(AJ428=".",IF(MAX($Q429:AH429,0)=OPER!$AA524,".",IF(OPER!$AB524&lt;=HOUR(AJ$7),MAX($Q429:AH429,0)+1,".")),","),IF(MAX($Q429:AH429,0)=OPER!$AA524,".",IF(OPER!$AB524&lt;=HOUR(AJ$7),MAX($Q429:AH429,0)+1,".")))</f>
        <v>,</v>
      </c>
      <c r="AJ429" s="270" t="str">
        <f>IF($E429=$E428,IF(AK428=".",IF(MAX($Q429:AI429,0)=OPER!$AA524,".",IF(OPER!$AB524&lt;=HOUR(AK$7),MAX($Q429:AI429,0)+1,".")),","),IF(MAX($Q429:AI429,0)=OPER!$AA524,".",IF(OPER!$AB524&lt;=HOUR(AK$7),MAX($Q429:AI429,0)+1,".")))</f>
        <v>,</v>
      </c>
      <c r="AK429" s="271" t="str">
        <f>IF($E429=$E428,IF(AL428=".",IF(MAX($Q429:AJ429,0)=OPER!$AA524,".",IF(OPER!$AB524&lt;=HOUR(AL$7),MAX($Q429:AJ429,0)+1,".")),","),IF(MAX($Q429:AJ429,0)=OPER!$AA524,".",IF(OPER!$AB524&lt;=HOUR(AL$7),MAX($Q429:AJ429,0)+1,".")))</f>
        <v>,</v>
      </c>
      <c r="AL429" s="269" t="str">
        <f>IF($E429=$E428,IF(AM428=".",IF(MAX($Q429:AK429,0)=OPER!$AA524,".",IF(OPER!$AB524&lt;=HOUR(AM$7),MAX($Q429:AK429,0)+1,".")),","),IF(MAX($Q429:AK429,0)=OPER!$AA524,".",IF(OPER!$AB524&lt;=HOUR(AM$7),MAX($Q429:AK429,0)+1,".")))</f>
        <v>,</v>
      </c>
      <c r="AM429" s="269" t="str">
        <f>IF($E429=$E428,IF(AN428=".",IF(MAX($Q429:AL429,0)=OPER!$AA524,".",IF(OPER!$AB524&lt;=HOUR(AN$7),MAX($Q429:AL429,0)+1,".")),","),IF(MAX($Q429:AL429,0)=OPER!$AA524,".",IF(OPER!$AB524&lt;=HOUR(AN$7),MAX($Q429:AL429,0)+1,".")))</f>
        <v>,</v>
      </c>
      <c r="AN429" s="270" t="str">
        <f>IF($E429=$E428,IF(AO428=".",IF(MAX($Q429:AM429,0)=OPER!$AA524,".",IF(OPER!$AB524&lt;=HOUR(AO$7),MAX($Q429:AM429,0)+1,".")),","),IF(MAX($Q429:AM429,0)=OPER!$AA524,".",IF(OPER!$AB524&lt;=HOUR(AO$7),MAX($Q429:AM429,0)+1,".")))</f>
        <v>,</v>
      </c>
      <c r="AO429" s="271" t="str">
        <f>IF($E429=$E428,IF(AP428=".",IF(MAX($Q429:AN429,0)=OPER!$AA524,".",IF(OPER!$AB524&lt;=HOUR(AP$7),MAX($Q429:AN429,0)+1,".")),","),IF(MAX($Q429:AN429,0)=OPER!$AA524,".",IF(OPER!$AB524&lt;=HOUR(AP$7),MAX($Q429:AN429,0)+1,".")))</f>
        <v>,</v>
      </c>
      <c r="AP429" s="269" t="str">
        <f>IF($E429=$E428,IF(AQ428=".",IF(MAX($Q429:AO429,0)=OPER!$AA524,".",IF(OPER!$AB524&lt;=HOUR(AQ$7),MAX($Q429:AO429,0)+1,".")),","),IF(MAX($Q429:AO429,0)=OPER!$AA524,".",IF(OPER!$AB524&lt;=HOUR(AQ$7),MAX($Q429:AO429,0)+1,".")))</f>
        <v>,</v>
      </c>
      <c r="AQ429" s="269" t="str">
        <f>IF($E429=$E428,IF(AR428=".",IF(MAX($Q429:AP429,0)=OPER!$AA524,".",IF(OPER!$AB524&lt;=HOUR(AR$7),MAX($Q429:AP429,0)+1,".")),","),IF(MAX($Q429:AP429,0)=OPER!$AA524,".",IF(OPER!$AB524&lt;=HOUR(AR$7),MAX($Q429:AP429,0)+1,".")))</f>
        <v>,</v>
      </c>
      <c r="AR429" s="270" t="str">
        <f>IF($E429=$E428,IF(AS428=".",IF(MAX($Q429:AQ429,0)=OPER!$AA524,".",IF(OPER!$AB524&lt;=HOUR(AS$7),MAX($Q429:AQ429,0)+1,".")),","),IF(MAX($Q429:AQ429,0)=OPER!$AA524,".",IF(OPER!$AB524&lt;=HOUR(AS$7),MAX($Q429:AQ429,0)+1,".")))</f>
        <v>,</v>
      </c>
      <c r="AS429" s="271" t="str">
        <f>IF($E429=$E428,IF(AT428=".",IF(MAX($Q429:AR429,0)=OPER!$AA524,".",IF(OPER!$AB524&lt;=HOUR(AT$7),MAX($Q429:AR429,0)+1,".")),","),IF(MAX($Q429:AR429,0)=OPER!$AA524,".",IF(OPER!$AB524&lt;=HOUR(AT$7),MAX($Q429:AR429,0)+1,".")))</f>
        <v>,</v>
      </c>
      <c r="AT429" s="269" t="str">
        <f>IF($E429=$E428,IF(AU428=".",IF(MAX($Q429:AS429,0)=OPER!$AA524,".",IF(OPER!$AB524&lt;=HOUR(AU$7),MAX($Q429:AS429,0)+1,".")),","),IF(MAX($Q429:AS429,0)=OPER!$AA524,".",IF(OPER!$AB524&lt;=HOUR(AU$7),MAX($Q429:AS429,0)+1,".")))</f>
        <v>,</v>
      </c>
      <c r="AU429" s="269" t="str">
        <f>IF($E429=$E428,IF(AV428=".",IF(MAX($Q429:AT429,0)=OPER!$AA524,".",IF(OPER!$AB524&lt;=HOUR(AV$7),MAX($Q429:AT429,0)+1,".")),","),IF(MAX($Q429:AT429,0)=OPER!$AA524,".",IF(OPER!$AB524&lt;=HOUR(AV$7),MAX($Q429:AT429,0)+1,".")))</f>
        <v>,</v>
      </c>
      <c r="AV429" s="270" t="str">
        <f>IF($E429=$E428,IF(AW428=".",IF(MAX($Q429:AU429,0)=OPER!$AA524,".",IF(OPER!$AB524&lt;=HOUR(AW$7),MAX($Q429:AU429,0)+1,".")),","),IF(MAX($Q429:AU429,0)=OPER!$AA524,".",IF(OPER!$AB524&lt;=HOUR(AW$7),MAX($Q429:AU429,0)+1,".")))</f>
        <v>,</v>
      </c>
      <c r="AW429" s="271" t="str">
        <f>IF($E429=$E428,IF(AX428=".",IF(MAX($Q429:AV429,0)=OPER!$AA524,".",IF(OPER!$AB524&lt;=HOUR(AX$7),MAX($Q429:AV429,0)+1,".")),","),IF(MAX($Q429:AV429,0)=OPER!$AA524,".",IF(OPER!$AB524&lt;=HOUR(AX$7),MAX($Q429:AV429,0)+1,".")))</f>
        <v>,</v>
      </c>
      <c r="AX429" s="269" t="str">
        <f>IF($E429=$E428,IF(AY428=".",IF(MAX($Q429:AW429,0)=OPER!$AA524,".",IF(OPER!$AB524&lt;=HOUR(AY$7),MAX($Q429:AW429,0)+1,".")),","),IF(MAX($Q429:AW429,0)=OPER!$AA524,".",IF(OPER!$AB524&lt;=HOUR(AY$7),MAX($Q429:AW429,0)+1,".")))</f>
        <v>,</v>
      </c>
      <c r="AY429" s="269" t="str">
        <f>IF($E429=$E428,IF(AZ428=".",IF(MAX($Q429:AX429,0)=OPER!$AA524,".",IF(OPER!$AB524&lt;=HOUR(AZ$7),MAX($Q429:AX429,0)+1,".")),","),IF(MAX($Q429:AX429,0)=OPER!$AA524,".",IF(OPER!$AB524&lt;=HOUR(AZ$7),MAX($Q429:AX429,0)+1,".")))</f>
        <v>,</v>
      </c>
      <c r="AZ429" s="270" t="str">
        <f>IF($E429=$E428,IF(BA428=".",IF(MAX($Q429:AY429,0)=OPER!$AA524,".",IF(OPER!$AB524&lt;=HOUR(BA$7),MAX($Q429:AY429,0)+1,".")),","),IF(MAX($Q429:AY429,0)=OPER!$AA524,".",IF(OPER!$AB524&lt;=HOUR(BA$7),MAX($Q429:AY429,0)+1,".")))</f>
        <v>,</v>
      </c>
      <c r="BA429" s="30">
        <f>+OPER!AK423</f>
        <v>0</v>
      </c>
    </row>
    <row r="430" spans="1:53" ht="59.8" x14ac:dyDescent="0.2">
      <c r="A430" s="282" t="str">
        <f>IF(OPER!AF424=0,"",OPER!AF424)</f>
        <v/>
      </c>
      <c r="B430" s="109" t="str">
        <f>IF(OPER!V424=0,"",OPER!V424)</f>
        <v/>
      </c>
      <c r="C430" s="71" t="str">
        <f>IF(OPER!U424 = 0,"", OPER!U424)</f>
        <v/>
      </c>
      <c r="D430" s="30" t="str">
        <f t="shared" si="25"/>
        <v/>
      </c>
      <c r="E430" s="262" t="str">
        <f>IF(OPER!X424 = 0,"",OPER!X424)</f>
        <v/>
      </c>
      <c r="F430" s="262" t="str">
        <f>IF(OPER!I424 = 0,"",OPER!I424)</f>
        <v/>
      </c>
      <c r="G430" s="263" t="str">
        <f>IF(OPER!C424=0,"",OPER!C424)</f>
        <v/>
      </c>
      <c r="H430" s="30" t="str">
        <f>IF(OPER!R424 = 0,"",OPER!R424)</f>
        <v/>
      </c>
      <c r="I430" s="30" t="str">
        <f>IF(OPER!F424=0,"", OPER!F424)</f>
        <v/>
      </c>
      <c r="J430" s="108" t="str">
        <f>IF(OPER!G424=0,"",OPER!G424)</f>
        <v/>
      </c>
      <c r="K430" s="250">
        <f>+OPER!R424</f>
        <v>0</v>
      </c>
      <c r="L430" s="262">
        <f t="shared" si="26"/>
        <v>0</v>
      </c>
      <c r="M430" s="250">
        <f t="shared" si="27"/>
        <v>0</v>
      </c>
      <c r="N430" s="205" t="str">
        <f>IF(OPER!A424=0,"",OPER!A424)</f>
        <v/>
      </c>
      <c r="O430" s="73" t="str">
        <f>IF(OPER!AJ2280=0,"",OPER!AJ2280)</f>
        <v/>
      </c>
      <c r="P430" s="264" t="str">
        <f>IF(OPER!AH424="EJECUTADO","SI",IF(OPER!AH424="NO EJECUTADO","NO",""))</f>
        <v/>
      </c>
      <c r="Q430" s="264" t="str">
        <f>IF(OPER!AN424="EJECUTADO","SI",IF(OPER!AN424="NO EJECUTADO","NO",""))</f>
        <v/>
      </c>
      <c r="R430" s="221" t="str">
        <f>IFERROR(VLOOKUP(OPER!Z424,OPER!$AU$490:$AV$577,2,0),"NO ASIGNADO")</f>
        <v>NO ASIGNADO</v>
      </c>
      <c r="S430" s="6">
        <f>+OPER!AG424</f>
        <v>0</v>
      </c>
      <c r="T430" s="268" t="str">
        <f>IF($E430=$E429,IF(U429=".",IF(MAX($Q430:Q430,0)=OPER!$AA525,".",IF(OPER!$AB525&lt;=HOUR(U$7),MAX($Q430:Q430,0)+1,".")),","),IF(MAX($Q430:Q430,0)=OPER!$AA525,".",IF(OPER!$AB525&lt;=HOUR(U$7),MAX($Q430:Q430,0)+1,".")))</f>
        <v>,</v>
      </c>
      <c r="U430" s="269" t="str">
        <f>IF($E430=$E429,IF(V429=".",IF(MAX($Q430:T430,0)=OPER!$AA525,".",IF(OPER!$AB525&lt;=HOUR(V$7),MAX($Q430:T430,0)+1,".")),","),IF(MAX($Q430:T430,0)=OPER!$AA525,".",IF(OPER!$AB525&lt;=HOUR(V$7),MAX($Q430:T430,0)+1,".")))</f>
        <v>,</v>
      </c>
      <c r="V430" s="269" t="str">
        <f>IF($E430=$E429,IF(W429=".",IF(MAX($Q430:U430,0)=OPER!$AA525,".",IF(OPER!$AB525&lt;=HOUR(W$7),MAX($Q430:U430,0)+1,".")),","),IF(MAX($Q430:U430,0)=OPER!$AA525,".",IF(OPER!$AB525&lt;=HOUR(W$7),MAX($Q430:U430,0)+1,".")))</f>
        <v>,</v>
      </c>
      <c r="W430" s="269" t="str">
        <f>IF($E430=$E429,IF(X429=".",IF(MAX($Q430:V430,0)=OPER!$AA525,".",IF(OPER!$AB525&lt;=HOUR(X$7),MAX($Q430:V430,0)+1,".")),","),IF(MAX($Q430:V430,0)=OPER!$AA525,".",IF(OPER!$AB525&lt;=HOUR(X$7),MAX($Q430:V430,0)+1,".")))</f>
        <v>,</v>
      </c>
      <c r="X430" s="270" t="str">
        <f>IF($E430=$E429,IF(Y429=".",IF(MAX($Q430:W430,0)=OPER!$AA525,".",IF(OPER!$AB525&lt;=HOUR(Y$7),MAX($Q430:W430,0)+1,".")),","),IF(MAX($Q430:W430,0)=OPER!$AA525,".",IF(OPER!$AB525&lt;=HOUR(Y$7),MAX($Q430:W430,0)+1,".")))</f>
        <v>,</v>
      </c>
      <c r="Y430" s="271" t="str">
        <f>IF($E430=$E429,IF(Z429=".",IF(MAX($Q430:X430,0)=OPER!$AA525,".",IF(OPER!$AB525&lt;=HOUR(Z$7),MAX($Q430:X430,0)+1,".")),","),IF(MAX($Q430:X430,0)=OPER!$AA525,".",IF(OPER!$AB525&lt;=HOUR(Z$7),MAX($Q430:X430,0)+1,".")))</f>
        <v>,</v>
      </c>
      <c r="Z430" s="269" t="str">
        <f>IF($E430=$E429,IF(AA429=".",IF(MAX($Q430:Y430,0)=OPER!$AA525,".",IF(OPER!$AB525&lt;=HOUR(AA$7),MAX($Q430:Y430,0)+1,".")),","),IF(MAX($Q430:Y430,0)=OPER!$AA525,".",IF(OPER!$AB525&lt;=HOUR(AA$7),MAX($Q430:Y430,0)+1,".")))</f>
        <v>,</v>
      </c>
      <c r="AA430" s="269" t="str">
        <f>IF($E430=$E429,IF(AB429=".",IF(MAX($Q430:Z430,0)=OPER!$AA525,".",IF(OPER!$AB525&lt;=HOUR(AB$7),MAX($Q430:Z430,0)+1,".")),","),IF(MAX($Q430:Z430,0)=OPER!$AA525,".",IF(OPER!$AB525&lt;=HOUR(AB$7),MAX($Q430:Z430,0)+1,".")))</f>
        <v>,</v>
      </c>
      <c r="AB430" s="270" t="str">
        <f>IF($E430=$E429,IF(AC429=".",IF(MAX($Q430:AA430,0)=OPER!$AA525,".",IF(OPER!$AB525&lt;=HOUR(AC$7),MAX($Q430:AA430,0)+1,".")),","),IF(MAX($Q430:AA430,0)=OPER!$AA525,".",IF(OPER!$AB525&lt;=HOUR(AC$7),MAX($Q430:AA430,0)+1,".")))</f>
        <v>,</v>
      </c>
      <c r="AC430" s="271" t="str">
        <f>IF($E430=$E429,IF(AD429=".",IF(MAX($Q430:AB430,0)=OPER!$AA525,".",IF(OPER!$AB525&lt;=HOUR(AD$7),MAX($Q430:AB430,0)+1,".")),","),IF(MAX($Q430:AB430,0)=OPER!$AA525,".",IF(OPER!$AB525&lt;=HOUR(AD$7),MAX($Q430:AB430,0)+1,".")))</f>
        <v>,</v>
      </c>
      <c r="AD430" s="269" t="str">
        <f>IF($E430=$E429,IF(AE429=".",IF(MAX($Q430:AC430,0)=OPER!$AA525,".",IF(OPER!$AB525&lt;=HOUR(AE$7),MAX($Q430:AC430,0)+1,".")),","),IF(MAX($Q430:AC430,0)=OPER!$AA525,".",IF(OPER!$AB525&lt;=HOUR(AE$7),MAX($Q430:AC430,0)+1,".")))</f>
        <v>,</v>
      </c>
      <c r="AE430" s="269" t="str">
        <f>IF($E430=$E429,IF(AF429=".",IF(MAX($Q430:AD430,0)=OPER!$AA525,".",IF(OPER!$AB525&lt;=HOUR(AF$7),MAX($Q430:AD430,0)+1,".")),","),IF(MAX($Q430:AD430,0)=OPER!$AA525,".",IF(OPER!$AB525&lt;=HOUR(AF$7),MAX($Q430:AD430,0)+1,".")))</f>
        <v>,</v>
      </c>
      <c r="AF430" s="270" t="str">
        <f>IF($E430=$E429,IF(AG429=".",IF(MAX($Q430:AE430,0)=OPER!$AA525,".",IF(OPER!$AB525&lt;=HOUR(AG$7),MAX($Q430:AE430,0)+1,".")),","),IF(MAX($Q430:AE430,0)=OPER!$AA525,".",IF(OPER!$AB525&lt;=HOUR(AG$7),MAX($Q430:AE430,0)+1,".")))</f>
        <v>,</v>
      </c>
      <c r="AG430" s="271" t="str">
        <f>IF($E430=$E429,IF(AH429=".",IF(MAX($Q430:AF430,0)=OPER!$AA525,".",IF(OPER!$AB525&lt;=HOUR(AH$7),MAX($Q430:AF430,0)+1,".")),","),IF(MAX($Q430:AF430,0)=OPER!$AA525,".",IF(OPER!$AB525&lt;=HOUR(AH$7),MAX($Q430:AF430,0)+1,".")))</f>
        <v>,</v>
      </c>
      <c r="AH430" s="269" t="str">
        <f>IF($E430=$E429,IF(AI429=".",IF(MAX($Q430:AG430,0)=OPER!$AA525,".",IF(OPER!$AB525&lt;=HOUR(AI$7),MAX($Q430:AG430,0)+1,".")),","),IF(MAX($Q430:AG430,0)=OPER!$AA525,".",IF(OPER!$AB525&lt;=HOUR(AI$7),MAX($Q430:AG430,0)+1,".")))</f>
        <v>,</v>
      </c>
      <c r="AI430" s="269" t="str">
        <f>IF($E430=$E429,IF(AJ429=".",IF(MAX($Q430:AH430,0)=OPER!$AA525,".",IF(OPER!$AB525&lt;=HOUR(AJ$7),MAX($Q430:AH430,0)+1,".")),","),IF(MAX($Q430:AH430,0)=OPER!$AA525,".",IF(OPER!$AB525&lt;=HOUR(AJ$7),MAX($Q430:AH430,0)+1,".")))</f>
        <v>,</v>
      </c>
      <c r="AJ430" s="270" t="str">
        <f>IF($E430=$E429,IF(AK429=".",IF(MAX($Q430:AI430,0)=OPER!$AA525,".",IF(OPER!$AB525&lt;=HOUR(AK$7),MAX($Q430:AI430,0)+1,".")),","),IF(MAX($Q430:AI430,0)=OPER!$AA525,".",IF(OPER!$AB525&lt;=HOUR(AK$7),MAX($Q430:AI430,0)+1,".")))</f>
        <v>,</v>
      </c>
      <c r="AK430" s="271" t="str">
        <f>IF($E430=$E429,IF(AL429=".",IF(MAX($Q430:AJ430,0)=OPER!$AA525,".",IF(OPER!$AB525&lt;=HOUR(AL$7),MAX($Q430:AJ430,0)+1,".")),","),IF(MAX($Q430:AJ430,0)=OPER!$AA525,".",IF(OPER!$AB525&lt;=HOUR(AL$7),MAX($Q430:AJ430,0)+1,".")))</f>
        <v>,</v>
      </c>
      <c r="AL430" s="269" t="str">
        <f>IF($E430=$E429,IF(AM429=".",IF(MAX($Q430:AK430,0)=OPER!$AA525,".",IF(OPER!$AB525&lt;=HOUR(AM$7),MAX($Q430:AK430,0)+1,".")),","),IF(MAX($Q430:AK430,0)=OPER!$AA525,".",IF(OPER!$AB525&lt;=HOUR(AM$7),MAX($Q430:AK430,0)+1,".")))</f>
        <v>,</v>
      </c>
      <c r="AM430" s="269" t="str">
        <f>IF($E430=$E429,IF(AN429=".",IF(MAX($Q430:AL430,0)=OPER!$AA525,".",IF(OPER!$AB525&lt;=HOUR(AN$7),MAX($Q430:AL430,0)+1,".")),","),IF(MAX($Q430:AL430,0)=OPER!$AA525,".",IF(OPER!$AB525&lt;=HOUR(AN$7),MAX($Q430:AL430,0)+1,".")))</f>
        <v>,</v>
      </c>
      <c r="AN430" s="270" t="str">
        <f>IF($E430=$E429,IF(AO429=".",IF(MAX($Q430:AM430,0)=OPER!$AA525,".",IF(OPER!$AB525&lt;=HOUR(AO$7),MAX($Q430:AM430,0)+1,".")),","),IF(MAX($Q430:AM430,0)=OPER!$AA525,".",IF(OPER!$AB525&lt;=HOUR(AO$7),MAX($Q430:AM430,0)+1,".")))</f>
        <v>,</v>
      </c>
      <c r="AO430" s="271" t="str">
        <f>IF($E430=$E429,IF(AP429=".",IF(MAX($Q430:AN430,0)=OPER!$AA525,".",IF(OPER!$AB525&lt;=HOUR(AP$7),MAX($Q430:AN430,0)+1,".")),","),IF(MAX($Q430:AN430,0)=OPER!$AA525,".",IF(OPER!$AB525&lt;=HOUR(AP$7),MAX($Q430:AN430,0)+1,".")))</f>
        <v>,</v>
      </c>
      <c r="AP430" s="269" t="str">
        <f>IF($E430=$E429,IF(AQ429=".",IF(MAX($Q430:AO430,0)=OPER!$AA525,".",IF(OPER!$AB525&lt;=HOUR(AQ$7),MAX($Q430:AO430,0)+1,".")),","),IF(MAX($Q430:AO430,0)=OPER!$AA525,".",IF(OPER!$AB525&lt;=HOUR(AQ$7),MAX($Q430:AO430,0)+1,".")))</f>
        <v>,</v>
      </c>
      <c r="AQ430" s="269" t="str">
        <f>IF($E430=$E429,IF(AR429=".",IF(MAX($Q430:AP430,0)=OPER!$AA525,".",IF(OPER!$AB525&lt;=HOUR(AR$7),MAX($Q430:AP430,0)+1,".")),","),IF(MAX($Q430:AP430,0)=OPER!$AA525,".",IF(OPER!$AB525&lt;=HOUR(AR$7),MAX($Q430:AP430,0)+1,".")))</f>
        <v>,</v>
      </c>
      <c r="AR430" s="270" t="str">
        <f>IF($E430=$E429,IF(AS429=".",IF(MAX($Q430:AQ430,0)=OPER!$AA525,".",IF(OPER!$AB525&lt;=HOUR(AS$7),MAX($Q430:AQ430,0)+1,".")),","),IF(MAX($Q430:AQ430,0)=OPER!$AA525,".",IF(OPER!$AB525&lt;=HOUR(AS$7),MAX($Q430:AQ430,0)+1,".")))</f>
        <v>,</v>
      </c>
      <c r="AS430" s="271" t="str">
        <f>IF($E430=$E429,IF(AT429=".",IF(MAX($Q430:AR430,0)=OPER!$AA525,".",IF(OPER!$AB525&lt;=HOUR(AT$7),MAX($Q430:AR430,0)+1,".")),","),IF(MAX($Q430:AR430,0)=OPER!$AA525,".",IF(OPER!$AB525&lt;=HOUR(AT$7),MAX($Q430:AR430,0)+1,".")))</f>
        <v>,</v>
      </c>
      <c r="AT430" s="269" t="str">
        <f>IF($E430=$E429,IF(AU429=".",IF(MAX($Q430:AS430,0)=OPER!$AA525,".",IF(OPER!$AB525&lt;=HOUR(AU$7),MAX($Q430:AS430,0)+1,".")),","),IF(MAX($Q430:AS430,0)=OPER!$AA525,".",IF(OPER!$AB525&lt;=HOUR(AU$7),MAX($Q430:AS430,0)+1,".")))</f>
        <v>,</v>
      </c>
      <c r="AU430" s="269" t="str">
        <f>IF($E430=$E429,IF(AV429=".",IF(MAX($Q430:AT430,0)=OPER!$AA525,".",IF(OPER!$AB525&lt;=HOUR(AV$7),MAX($Q430:AT430,0)+1,".")),","),IF(MAX($Q430:AT430,0)=OPER!$AA525,".",IF(OPER!$AB525&lt;=HOUR(AV$7),MAX($Q430:AT430,0)+1,".")))</f>
        <v>,</v>
      </c>
      <c r="AV430" s="270" t="str">
        <f>IF($E430=$E429,IF(AW429=".",IF(MAX($Q430:AU430,0)=OPER!$AA525,".",IF(OPER!$AB525&lt;=HOUR(AW$7),MAX($Q430:AU430,0)+1,".")),","),IF(MAX($Q430:AU430,0)=OPER!$AA525,".",IF(OPER!$AB525&lt;=HOUR(AW$7),MAX($Q430:AU430,0)+1,".")))</f>
        <v>,</v>
      </c>
      <c r="AW430" s="271" t="str">
        <f>IF($E430=$E429,IF(AX429=".",IF(MAX($Q430:AV430,0)=OPER!$AA525,".",IF(OPER!$AB525&lt;=HOUR(AX$7),MAX($Q430:AV430,0)+1,".")),","),IF(MAX($Q430:AV430,0)=OPER!$AA525,".",IF(OPER!$AB525&lt;=HOUR(AX$7),MAX($Q430:AV430,0)+1,".")))</f>
        <v>,</v>
      </c>
      <c r="AX430" s="269" t="str">
        <f>IF($E430=$E429,IF(AY429=".",IF(MAX($Q430:AW430,0)=OPER!$AA525,".",IF(OPER!$AB525&lt;=HOUR(AY$7),MAX($Q430:AW430,0)+1,".")),","),IF(MAX($Q430:AW430,0)=OPER!$AA525,".",IF(OPER!$AB525&lt;=HOUR(AY$7),MAX($Q430:AW430,0)+1,".")))</f>
        <v>,</v>
      </c>
      <c r="AY430" s="269" t="str">
        <f>IF($E430=$E429,IF(AZ429=".",IF(MAX($Q430:AX430,0)=OPER!$AA525,".",IF(OPER!$AB525&lt;=HOUR(AZ$7),MAX($Q430:AX430,0)+1,".")),","),IF(MAX($Q430:AX430,0)=OPER!$AA525,".",IF(OPER!$AB525&lt;=HOUR(AZ$7),MAX($Q430:AX430,0)+1,".")))</f>
        <v>,</v>
      </c>
      <c r="AZ430" s="270" t="str">
        <f>IF($E430=$E429,IF(BA429=".",IF(MAX($Q430:AY430,0)=OPER!$AA525,".",IF(OPER!$AB525&lt;=HOUR(BA$7),MAX($Q430:AY430,0)+1,".")),","),IF(MAX($Q430:AY430,0)=OPER!$AA525,".",IF(OPER!$AB525&lt;=HOUR(BA$7),MAX($Q430:AY430,0)+1,".")))</f>
        <v>,</v>
      </c>
      <c r="BA430" s="30">
        <f>+OPER!AK424</f>
        <v>0</v>
      </c>
    </row>
    <row r="431" spans="1:53" ht="59.8" x14ac:dyDescent="0.2">
      <c r="A431" s="282" t="str">
        <f>IF(OPER!AF425=0,"",OPER!AF425)</f>
        <v/>
      </c>
      <c r="B431" s="109" t="str">
        <f>IF(OPER!V425=0,"",OPER!V425)</f>
        <v/>
      </c>
      <c r="C431" s="71" t="str">
        <f>IF(OPER!U425 = 0,"", OPER!U425)</f>
        <v/>
      </c>
      <c r="D431" s="30" t="str">
        <f t="shared" si="25"/>
        <v/>
      </c>
      <c r="E431" s="262" t="str">
        <f>IF(OPER!X425 = 0,"",OPER!X425)</f>
        <v/>
      </c>
      <c r="F431" s="262" t="str">
        <f>IF(OPER!I425 = 0,"",OPER!I425)</f>
        <v/>
      </c>
      <c r="G431" s="263" t="str">
        <f>IF(OPER!C425=0,"",OPER!C425)</f>
        <v/>
      </c>
      <c r="H431" s="30" t="str">
        <f>IF(OPER!R425 = 0,"",OPER!R425)</f>
        <v/>
      </c>
      <c r="I431" s="30" t="str">
        <f>IF(OPER!F425=0,"", OPER!F425)</f>
        <v/>
      </c>
      <c r="J431" s="108" t="str">
        <f>IF(OPER!G425=0,"",OPER!G425)</f>
        <v/>
      </c>
      <c r="K431" s="250">
        <f>+OPER!R425</f>
        <v>0</v>
      </c>
      <c r="L431" s="262">
        <f t="shared" si="26"/>
        <v>0</v>
      </c>
      <c r="M431" s="250">
        <f t="shared" si="27"/>
        <v>0</v>
      </c>
      <c r="N431" s="205" t="str">
        <f>IF(OPER!A425=0,"",OPER!A425)</f>
        <v/>
      </c>
      <c r="O431" s="73" t="str">
        <f>IF(OPER!AJ2281=0,"",OPER!AJ2281)</f>
        <v/>
      </c>
      <c r="P431" s="264" t="str">
        <f>IF(OPER!AH425="EJECUTADO","SI",IF(OPER!AH425="NO EJECUTADO","NO",""))</f>
        <v/>
      </c>
      <c r="Q431" s="264" t="str">
        <f>IF(OPER!AN425="EJECUTADO","SI",IF(OPER!AN425="NO EJECUTADO","NO",""))</f>
        <v/>
      </c>
      <c r="R431" s="221" t="str">
        <f>IFERROR(VLOOKUP(OPER!Z425,OPER!$AU$490:$AV$577,2,0),"NO ASIGNADO")</f>
        <v>NO ASIGNADO</v>
      </c>
      <c r="S431" s="6">
        <f>+OPER!AG425</f>
        <v>0</v>
      </c>
      <c r="T431" s="268" t="str">
        <f>IF($E431=$E430,IF(U430=".",IF(MAX($Q431:Q431,0)=OPER!$AA526,".",IF(OPER!$AB526&lt;=HOUR(U$7),MAX($Q431:Q431,0)+1,".")),","),IF(MAX($Q431:Q431,0)=OPER!$AA526,".",IF(OPER!$AB526&lt;=HOUR(U$7),MAX($Q431:Q431,0)+1,".")))</f>
        <v>,</v>
      </c>
      <c r="U431" s="269" t="str">
        <f>IF($E431=$E430,IF(V430=".",IF(MAX($Q431:T431,0)=OPER!$AA526,".",IF(OPER!$AB526&lt;=HOUR(V$7),MAX($Q431:T431,0)+1,".")),","),IF(MAX($Q431:T431,0)=OPER!$AA526,".",IF(OPER!$AB526&lt;=HOUR(V$7),MAX($Q431:T431,0)+1,".")))</f>
        <v>,</v>
      </c>
      <c r="V431" s="269" t="str">
        <f>IF($E431=$E430,IF(W430=".",IF(MAX($Q431:U431,0)=OPER!$AA526,".",IF(OPER!$AB526&lt;=HOUR(W$7),MAX($Q431:U431,0)+1,".")),","),IF(MAX($Q431:U431,0)=OPER!$AA526,".",IF(OPER!$AB526&lt;=HOUR(W$7),MAX($Q431:U431,0)+1,".")))</f>
        <v>,</v>
      </c>
      <c r="W431" s="269" t="str">
        <f>IF($E431=$E430,IF(X430=".",IF(MAX($Q431:V431,0)=OPER!$AA526,".",IF(OPER!$AB526&lt;=HOUR(X$7),MAX($Q431:V431,0)+1,".")),","),IF(MAX($Q431:V431,0)=OPER!$AA526,".",IF(OPER!$AB526&lt;=HOUR(X$7),MAX($Q431:V431,0)+1,".")))</f>
        <v>,</v>
      </c>
      <c r="X431" s="270" t="str">
        <f>IF($E431=$E430,IF(Y430=".",IF(MAX($Q431:W431,0)=OPER!$AA526,".",IF(OPER!$AB526&lt;=HOUR(Y$7),MAX($Q431:W431,0)+1,".")),","),IF(MAX($Q431:W431,0)=OPER!$AA526,".",IF(OPER!$AB526&lt;=HOUR(Y$7),MAX($Q431:W431,0)+1,".")))</f>
        <v>,</v>
      </c>
      <c r="Y431" s="271" t="str">
        <f>IF($E431=$E430,IF(Z430=".",IF(MAX($Q431:X431,0)=OPER!$AA526,".",IF(OPER!$AB526&lt;=HOUR(Z$7),MAX($Q431:X431,0)+1,".")),","),IF(MAX($Q431:X431,0)=OPER!$AA526,".",IF(OPER!$AB526&lt;=HOUR(Z$7),MAX($Q431:X431,0)+1,".")))</f>
        <v>,</v>
      </c>
      <c r="Z431" s="269" t="str">
        <f>IF($E431=$E430,IF(AA430=".",IF(MAX($Q431:Y431,0)=OPER!$AA526,".",IF(OPER!$AB526&lt;=HOUR(AA$7),MAX($Q431:Y431,0)+1,".")),","),IF(MAX($Q431:Y431,0)=OPER!$AA526,".",IF(OPER!$AB526&lt;=HOUR(AA$7),MAX($Q431:Y431,0)+1,".")))</f>
        <v>,</v>
      </c>
      <c r="AA431" s="269" t="str">
        <f>IF($E431=$E430,IF(AB430=".",IF(MAX($Q431:Z431,0)=OPER!$AA526,".",IF(OPER!$AB526&lt;=HOUR(AB$7),MAX($Q431:Z431,0)+1,".")),","),IF(MAX($Q431:Z431,0)=OPER!$AA526,".",IF(OPER!$AB526&lt;=HOUR(AB$7),MAX($Q431:Z431,0)+1,".")))</f>
        <v>,</v>
      </c>
      <c r="AB431" s="270" t="str">
        <f>IF($E431=$E430,IF(AC430=".",IF(MAX($Q431:AA431,0)=OPER!$AA526,".",IF(OPER!$AB526&lt;=HOUR(AC$7),MAX($Q431:AA431,0)+1,".")),","),IF(MAX($Q431:AA431,0)=OPER!$AA526,".",IF(OPER!$AB526&lt;=HOUR(AC$7),MAX($Q431:AA431,0)+1,".")))</f>
        <v>,</v>
      </c>
      <c r="AC431" s="271" t="str">
        <f>IF($E431=$E430,IF(AD430=".",IF(MAX($Q431:AB431,0)=OPER!$AA526,".",IF(OPER!$AB526&lt;=HOUR(AD$7),MAX($Q431:AB431,0)+1,".")),","),IF(MAX($Q431:AB431,0)=OPER!$AA526,".",IF(OPER!$AB526&lt;=HOUR(AD$7),MAX($Q431:AB431,0)+1,".")))</f>
        <v>,</v>
      </c>
      <c r="AD431" s="269" t="str">
        <f>IF($E431=$E430,IF(AE430=".",IF(MAX($Q431:AC431,0)=OPER!$AA526,".",IF(OPER!$AB526&lt;=HOUR(AE$7),MAX($Q431:AC431,0)+1,".")),","),IF(MAX($Q431:AC431,0)=OPER!$AA526,".",IF(OPER!$AB526&lt;=HOUR(AE$7),MAX($Q431:AC431,0)+1,".")))</f>
        <v>,</v>
      </c>
      <c r="AE431" s="269" t="str">
        <f>IF($E431=$E430,IF(AF430=".",IF(MAX($Q431:AD431,0)=OPER!$AA526,".",IF(OPER!$AB526&lt;=HOUR(AF$7),MAX($Q431:AD431,0)+1,".")),","),IF(MAX($Q431:AD431,0)=OPER!$AA526,".",IF(OPER!$AB526&lt;=HOUR(AF$7),MAX($Q431:AD431,0)+1,".")))</f>
        <v>,</v>
      </c>
      <c r="AF431" s="270" t="str">
        <f>IF($E431=$E430,IF(AG430=".",IF(MAX($Q431:AE431,0)=OPER!$AA526,".",IF(OPER!$AB526&lt;=HOUR(AG$7),MAX($Q431:AE431,0)+1,".")),","),IF(MAX($Q431:AE431,0)=OPER!$AA526,".",IF(OPER!$AB526&lt;=HOUR(AG$7),MAX($Q431:AE431,0)+1,".")))</f>
        <v>,</v>
      </c>
      <c r="AG431" s="271" t="str">
        <f>IF($E431=$E430,IF(AH430=".",IF(MAX($Q431:AF431,0)=OPER!$AA526,".",IF(OPER!$AB526&lt;=HOUR(AH$7),MAX($Q431:AF431,0)+1,".")),","),IF(MAX($Q431:AF431,0)=OPER!$AA526,".",IF(OPER!$AB526&lt;=HOUR(AH$7),MAX($Q431:AF431,0)+1,".")))</f>
        <v>,</v>
      </c>
      <c r="AH431" s="269" t="str">
        <f>IF($E431=$E430,IF(AI430=".",IF(MAX($Q431:AG431,0)=OPER!$AA526,".",IF(OPER!$AB526&lt;=HOUR(AI$7),MAX($Q431:AG431,0)+1,".")),","),IF(MAX($Q431:AG431,0)=OPER!$AA526,".",IF(OPER!$AB526&lt;=HOUR(AI$7),MAX($Q431:AG431,0)+1,".")))</f>
        <v>,</v>
      </c>
      <c r="AI431" s="269" t="str">
        <f>IF($E431=$E430,IF(AJ430=".",IF(MAX($Q431:AH431,0)=OPER!$AA526,".",IF(OPER!$AB526&lt;=HOUR(AJ$7),MAX($Q431:AH431,0)+1,".")),","),IF(MAX($Q431:AH431,0)=OPER!$AA526,".",IF(OPER!$AB526&lt;=HOUR(AJ$7),MAX($Q431:AH431,0)+1,".")))</f>
        <v>,</v>
      </c>
      <c r="AJ431" s="270" t="str">
        <f>IF($E431=$E430,IF(AK430=".",IF(MAX($Q431:AI431,0)=OPER!$AA526,".",IF(OPER!$AB526&lt;=HOUR(AK$7),MAX($Q431:AI431,0)+1,".")),","),IF(MAX($Q431:AI431,0)=OPER!$AA526,".",IF(OPER!$AB526&lt;=HOUR(AK$7),MAX($Q431:AI431,0)+1,".")))</f>
        <v>,</v>
      </c>
      <c r="AK431" s="271" t="str">
        <f>IF($E431=$E430,IF(AL430=".",IF(MAX($Q431:AJ431,0)=OPER!$AA526,".",IF(OPER!$AB526&lt;=HOUR(AL$7),MAX($Q431:AJ431,0)+1,".")),","),IF(MAX($Q431:AJ431,0)=OPER!$AA526,".",IF(OPER!$AB526&lt;=HOUR(AL$7),MAX($Q431:AJ431,0)+1,".")))</f>
        <v>,</v>
      </c>
      <c r="AL431" s="269" t="str">
        <f>IF($E431=$E430,IF(AM430=".",IF(MAX($Q431:AK431,0)=OPER!$AA526,".",IF(OPER!$AB526&lt;=HOUR(AM$7),MAX($Q431:AK431,0)+1,".")),","),IF(MAX($Q431:AK431,0)=OPER!$AA526,".",IF(OPER!$AB526&lt;=HOUR(AM$7),MAX($Q431:AK431,0)+1,".")))</f>
        <v>,</v>
      </c>
      <c r="AM431" s="269" t="str">
        <f>IF($E431=$E430,IF(AN430=".",IF(MAX($Q431:AL431,0)=OPER!$AA526,".",IF(OPER!$AB526&lt;=HOUR(AN$7),MAX($Q431:AL431,0)+1,".")),","),IF(MAX($Q431:AL431,0)=OPER!$AA526,".",IF(OPER!$AB526&lt;=HOUR(AN$7),MAX($Q431:AL431,0)+1,".")))</f>
        <v>,</v>
      </c>
      <c r="AN431" s="270" t="str">
        <f>IF($E431=$E430,IF(AO430=".",IF(MAX($Q431:AM431,0)=OPER!$AA526,".",IF(OPER!$AB526&lt;=HOUR(AO$7),MAX($Q431:AM431,0)+1,".")),","),IF(MAX($Q431:AM431,0)=OPER!$AA526,".",IF(OPER!$AB526&lt;=HOUR(AO$7),MAX($Q431:AM431,0)+1,".")))</f>
        <v>,</v>
      </c>
      <c r="AO431" s="271" t="str">
        <f>IF($E431=$E430,IF(AP430=".",IF(MAX($Q431:AN431,0)=OPER!$AA526,".",IF(OPER!$AB526&lt;=HOUR(AP$7),MAX($Q431:AN431,0)+1,".")),","),IF(MAX($Q431:AN431,0)=OPER!$AA526,".",IF(OPER!$AB526&lt;=HOUR(AP$7),MAX($Q431:AN431,0)+1,".")))</f>
        <v>,</v>
      </c>
      <c r="AP431" s="269" t="str">
        <f>IF($E431=$E430,IF(AQ430=".",IF(MAX($Q431:AO431,0)=OPER!$AA526,".",IF(OPER!$AB526&lt;=HOUR(AQ$7),MAX($Q431:AO431,0)+1,".")),","),IF(MAX($Q431:AO431,0)=OPER!$AA526,".",IF(OPER!$AB526&lt;=HOUR(AQ$7),MAX($Q431:AO431,0)+1,".")))</f>
        <v>,</v>
      </c>
      <c r="AQ431" s="269" t="str">
        <f>IF($E431=$E430,IF(AR430=".",IF(MAX($Q431:AP431,0)=OPER!$AA526,".",IF(OPER!$AB526&lt;=HOUR(AR$7),MAX($Q431:AP431,0)+1,".")),","),IF(MAX($Q431:AP431,0)=OPER!$AA526,".",IF(OPER!$AB526&lt;=HOUR(AR$7),MAX($Q431:AP431,0)+1,".")))</f>
        <v>,</v>
      </c>
      <c r="AR431" s="270" t="str">
        <f>IF($E431=$E430,IF(AS430=".",IF(MAX($Q431:AQ431,0)=OPER!$AA526,".",IF(OPER!$AB526&lt;=HOUR(AS$7),MAX($Q431:AQ431,0)+1,".")),","),IF(MAX($Q431:AQ431,0)=OPER!$AA526,".",IF(OPER!$AB526&lt;=HOUR(AS$7),MAX($Q431:AQ431,0)+1,".")))</f>
        <v>,</v>
      </c>
      <c r="AS431" s="271" t="str">
        <f>IF($E431=$E430,IF(AT430=".",IF(MAX($Q431:AR431,0)=OPER!$AA526,".",IF(OPER!$AB526&lt;=HOUR(AT$7),MAX($Q431:AR431,0)+1,".")),","),IF(MAX($Q431:AR431,0)=OPER!$AA526,".",IF(OPER!$AB526&lt;=HOUR(AT$7),MAX($Q431:AR431,0)+1,".")))</f>
        <v>,</v>
      </c>
      <c r="AT431" s="269" t="str">
        <f>IF($E431=$E430,IF(AU430=".",IF(MAX($Q431:AS431,0)=OPER!$AA526,".",IF(OPER!$AB526&lt;=HOUR(AU$7),MAX($Q431:AS431,0)+1,".")),","),IF(MAX($Q431:AS431,0)=OPER!$AA526,".",IF(OPER!$AB526&lt;=HOUR(AU$7),MAX($Q431:AS431,0)+1,".")))</f>
        <v>,</v>
      </c>
      <c r="AU431" s="269" t="str">
        <f>IF($E431=$E430,IF(AV430=".",IF(MAX($Q431:AT431,0)=OPER!$AA526,".",IF(OPER!$AB526&lt;=HOUR(AV$7),MAX($Q431:AT431,0)+1,".")),","),IF(MAX($Q431:AT431,0)=OPER!$AA526,".",IF(OPER!$AB526&lt;=HOUR(AV$7),MAX($Q431:AT431,0)+1,".")))</f>
        <v>,</v>
      </c>
      <c r="AV431" s="270" t="str">
        <f>IF($E431=$E430,IF(AW430=".",IF(MAX($Q431:AU431,0)=OPER!$AA526,".",IF(OPER!$AB526&lt;=HOUR(AW$7),MAX($Q431:AU431,0)+1,".")),","),IF(MAX($Q431:AU431,0)=OPER!$AA526,".",IF(OPER!$AB526&lt;=HOUR(AW$7),MAX($Q431:AU431,0)+1,".")))</f>
        <v>,</v>
      </c>
      <c r="AW431" s="271" t="str">
        <f>IF($E431=$E430,IF(AX430=".",IF(MAX($Q431:AV431,0)=OPER!$AA526,".",IF(OPER!$AB526&lt;=HOUR(AX$7),MAX($Q431:AV431,0)+1,".")),","),IF(MAX($Q431:AV431,0)=OPER!$AA526,".",IF(OPER!$AB526&lt;=HOUR(AX$7),MAX($Q431:AV431,0)+1,".")))</f>
        <v>,</v>
      </c>
      <c r="AX431" s="269" t="str">
        <f>IF($E431=$E430,IF(AY430=".",IF(MAX($Q431:AW431,0)=OPER!$AA526,".",IF(OPER!$AB526&lt;=HOUR(AY$7),MAX($Q431:AW431,0)+1,".")),","),IF(MAX($Q431:AW431,0)=OPER!$AA526,".",IF(OPER!$AB526&lt;=HOUR(AY$7),MAX($Q431:AW431,0)+1,".")))</f>
        <v>,</v>
      </c>
      <c r="AY431" s="269" t="str">
        <f>IF($E431=$E430,IF(AZ430=".",IF(MAX($Q431:AX431,0)=OPER!$AA526,".",IF(OPER!$AB526&lt;=HOUR(AZ$7),MAX($Q431:AX431,0)+1,".")),","),IF(MAX($Q431:AX431,0)=OPER!$AA526,".",IF(OPER!$AB526&lt;=HOUR(AZ$7),MAX($Q431:AX431,0)+1,".")))</f>
        <v>,</v>
      </c>
      <c r="AZ431" s="270" t="str">
        <f>IF($E431=$E430,IF(BA430=".",IF(MAX($Q431:AY431,0)=OPER!$AA526,".",IF(OPER!$AB526&lt;=HOUR(BA$7),MAX($Q431:AY431,0)+1,".")),","),IF(MAX($Q431:AY431,0)=OPER!$AA526,".",IF(OPER!$AB526&lt;=HOUR(BA$7),MAX($Q431:AY431,0)+1,".")))</f>
        <v>,</v>
      </c>
      <c r="BA431" s="30">
        <f>+OPER!AK425</f>
        <v>0</v>
      </c>
    </row>
    <row r="432" spans="1:53" ht="59.8" x14ac:dyDescent="0.2">
      <c r="A432" s="282" t="str">
        <f>IF(OPER!AF426=0,"",OPER!AF426)</f>
        <v/>
      </c>
      <c r="B432" s="109" t="str">
        <f>IF(OPER!V426=0,"",OPER!V426)</f>
        <v/>
      </c>
      <c r="C432" s="71" t="str">
        <f>IF(OPER!U426 = 0,"", OPER!U426)</f>
        <v/>
      </c>
      <c r="D432" s="30" t="str">
        <f t="shared" si="25"/>
        <v/>
      </c>
      <c r="E432" s="262" t="str">
        <f>IF(OPER!X426 = 0,"",OPER!X426)</f>
        <v/>
      </c>
      <c r="F432" s="262" t="str">
        <f>IF(OPER!I426 = 0,"",OPER!I426)</f>
        <v/>
      </c>
      <c r="G432" s="263" t="str">
        <f>IF(OPER!C426=0,"",OPER!C426)</f>
        <v/>
      </c>
      <c r="H432" s="30" t="str">
        <f>IF(OPER!R426 = 0,"",OPER!R426)</f>
        <v/>
      </c>
      <c r="I432" s="30" t="str">
        <f>IF(OPER!F426=0,"", OPER!F426)</f>
        <v/>
      </c>
      <c r="J432" s="108" t="str">
        <f>IF(OPER!G426=0,"",OPER!G426)</f>
        <v/>
      </c>
      <c r="K432" s="250">
        <f>+OPER!R426</f>
        <v>0</v>
      </c>
      <c r="L432" s="262">
        <f t="shared" si="26"/>
        <v>0</v>
      </c>
      <c r="M432" s="250">
        <f t="shared" si="27"/>
        <v>0</v>
      </c>
      <c r="N432" s="205" t="str">
        <f>IF(OPER!A426=0,"",OPER!A426)</f>
        <v/>
      </c>
      <c r="O432" s="73" t="str">
        <f>IF(OPER!AJ2282=0,"",OPER!AJ2282)</f>
        <v/>
      </c>
      <c r="P432" s="264" t="str">
        <f>IF(OPER!AH426="EJECUTADO","SI",IF(OPER!AH426="NO EJECUTADO","NO",""))</f>
        <v/>
      </c>
      <c r="Q432" s="264" t="str">
        <f>IF(OPER!AN426="EJECUTADO","SI",IF(OPER!AN426="NO EJECUTADO","NO",""))</f>
        <v/>
      </c>
      <c r="R432" s="221" t="str">
        <f>IFERROR(VLOOKUP(OPER!Z426,OPER!$AU$490:$AV$577,2,0),"NO ASIGNADO")</f>
        <v>NO ASIGNADO</v>
      </c>
      <c r="S432" s="6">
        <f>+OPER!AG426</f>
        <v>0</v>
      </c>
      <c r="T432" s="268" t="str">
        <f>IF($E432=$E431,IF(U431=".",IF(MAX($Q432:Q432,0)=OPER!$AA527,".",IF(OPER!$AB527&lt;=HOUR(U$7),MAX($Q432:Q432,0)+1,".")),","),IF(MAX($Q432:Q432,0)=OPER!$AA527,".",IF(OPER!$AB527&lt;=HOUR(U$7),MAX($Q432:Q432,0)+1,".")))</f>
        <v>,</v>
      </c>
      <c r="U432" s="269" t="str">
        <f>IF($E432=$E431,IF(V431=".",IF(MAX($Q432:T432,0)=OPER!$AA527,".",IF(OPER!$AB527&lt;=HOUR(V$7),MAX($Q432:T432,0)+1,".")),","),IF(MAX($Q432:T432,0)=OPER!$AA527,".",IF(OPER!$AB527&lt;=HOUR(V$7),MAX($Q432:T432,0)+1,".")))</f>
        <v>,</v>
      </c>
      <c r="V432" s="269" t="str">
        <f>IF($E432=$E431,IF(W431=".",IF(MAX($Q432:U432,0)=OPER!$AA527,".",IF(OPER!$AB527&lt;=HOUR(W$7),MAX($Q432:U432,0)+1,".")),","),IF(MAX($Q432:U432,0)=OPER!$AA527,".",IF(OPER!$AB527&lt;=HOUR(W$7),MAX($Q432:U432,0)+1,".")))</f>
        <v>,</v>
      </c>
      <c r="W432" s="269" t="str">
        <f>IF($E432=$E431,IF(X431=".",IF(MAX($Q432:V432,0)=OPER!$AA527,".",IF(OPER!$AB527&lt;=HOUR(X$7),MAX($Q432:V432,0)+1,".")),","),IF(MAX($Q432:V432,0)=OPER!$AA527,".",IF(OPER!$AB527&lt;=HOUR(X$7),MAX($Q432:V432,0)+1,".")))</f>
        <v>,</v>
      </c>
      <c r="X432" s="270" t="str">
        <f>IF($E432=$E431,IF(Y431=".",IF(MAX($Q432:W432,0)=OPER!$AA527,".",IF(OPER!$AB527&lt;=HOUR(Y$7),MAX($Q432:W432,0)+1,".")),","),IF(MAX($Q432:W432,0)=OPER!$AA527,".",IF(OPER!$AB527&lt;=HOUR(Y$7),MAX($Q432:W432,0)+1,".")))</f>
        <v>,</v>
      </c>
      <c r="Y432" s="271" t="str">
        <f>IF($E432=$E431,IF(Z431=".",IF(MAX($Q432:X432,0)=OPER!$AA527,".",IF(OPER!$AB527&lt;=HOUR(Z$7),MAX($Q432:X432,0)+1,".")),","),IF(MAX($Q432:X432,0)=OPER!$AA527,".",IF(OPER!$AB527&lt;=HOUR(Z$7),MAX($Q432:X432,0)+1,".")))</f>
        <v>,</v>
      </c>
      <c r="Z432" s="269" t="str">
        <f>IF($E432=$E431,IF(AA431=".",IF(MAX($Q432:Y432,0)=OPER!$AA527,".",IF(OPER!$AB527&lt;=HOUR(AA$7),MAX($Q432:Y432,0)+1,".")),","),IF(MAX($Q432:Y432,0)=OPER!$AA527,".",IF(OPER!$AB527&lt;=HOUR(AA$7),MAX($Q432:Y432,0)+1,".")))</f>
        <v>,</v>
      </c>
      <c r="AA432" s="269" t="str">
        <f>IF($E432=$E431,IF(AB431=".",IF(MAX($Q432:Z432,0)=OPER!$AA527,".",IF(OPER!$AB527&lt;=HOUR(AB$7),MAX($Q432:Z432,0)+1,".")),","),IF(MAX($Q432:Z432,0)=OPER!$AA527,".",IF(OPER!$AB527&lt;=HOUR(AB$7),MAX($Q432:Z432,0)+1,".")))</f>
        <v>,</v>
      </c>
      <c r="AB432" s="270" t="str">
        <f>IF($E432=$E431,IF(AC431=".",IF(MAX($Q432:AA432,0)=OPER!$AA527,".",IF(OPER!$AB527&lt;=HOUR(AC$7),MAX($Q432:AA432,0)+1,".")),","),IF(MAX($Q432:AA432,0)=OPER!$AA527,".",IF(OPER!$AB527&lt;=HOUR(AC$7),MAX($Q432:AA432,0)+1,".")))</f>
        <v>,</v>
      </c>
      <c r="AC432" s="271" t="str">
        <f>IF($E432=$E431,IF(AD431=".",IF(MAX($Q432:AB432,0)=OPER!$AA527,".",IF(OPER!$AB527&lt;=HOUR(AD$7),MAX($Q432:AB432,0)+1,".")),","),IF(MAX($Q432:AB432,0)=OPER!$AA527,".",IF(OPER!$AB527&lt;=HOUR(AD$7),MAX($Q432:AB432,0)+1,".")))</f>
        <v>,</v>
      </c>
      <c r="AD432" s="269" t="str">
        <f>IF($E432=$E431,IF(AE431=".",IF(MAX($Q432:AC432,0)=OPER!$AA527,".",IF(OPER!$AB527&lt;=HOUR(AE$7),MAX($Q432:AC432,0)+1,".")),","),IF(MAX($Q432:AC432,0)=OPER!$AA527,".",IF(OPER!$AB527&lt;=HOUR(AE$7),MAX($Q432:AC432,0)+1,".")))</f>
        <v>,</v>
      </c>
      <c r="AE432" s="269" t="str">
        <f>IF($E432=$E431,IF(AF431=".",IF(MAX($Q432:AD432,0)=OPER!$AA527,".",IF(OPER!$AB527&lt;=HOUR(AF$7),MAX($Q432:AD432,0)+1,".")),","),IF(MAX($Q432:AD432,0)=OPER!$AA527,".",IF(OPER!$AB527&lt;=HOUR(AF$7),MAX($Q432:AD432,0)+1,".")))</f>
        <v>,</v>
      </c>
      <c r="AF432" s="270" t="str">
        <f>IF($E432=$E431,IF(AG431=".",IF(MAX($Q432:AE432,0)=OPER!$AA527,".",IF(OPER!$AB527&lt;=HOUR(AG$7),MAX($Q432:AE432,0)+1,".")),","),IF(MAX($Q432:AE432,0)=OPER!$AA527,".",IF(OPER!$AB527&lt;=HOUR(AG$7),MAX($Q432:AE432,0)+1,".")))</f>
        <v>,</v>
      </c>
      <c r="AG432" s="271" t="str">
        <f>IF($E432=$E431,IF(AH431=".",IF(MAX($Q432:AF432,0)=OPER!$AA527,".",IF(OPER!$AB527&lt;=HOUR(AH$7),MAX($Q432:AF432,0)+1,".")),","),IF(MAX($Q432:AF432,0)=OPER!$AA527,".",IF(OPER!$AB527&lt;=HOUR(AH$7),MAX($Q432:AF432,0)+1,".")))</f>
        <v>,</v>
      </c>
      <c r="AH432" s="269" t="str">
        <f>IF($E432=$E431,IF(AI431=".",IF(MAX($Q432:AG432,0)=OPER!$AA527,".",IF(OPER!$AB527&lt;=HOUR(AI$7),MAX($Q432:AG432,0)+1,".")),","),IF(MAX($Q432:AG432,0)=OPER!$AA527,".",IF(OPER!$AB527&lt;=HOUR(AI$7),MAX($Q432:AG432,0)+1,".")))</f>
        <v>,</v>
      </c>
      <c r="AI432" s="269" t="str">
        <f>IF($E432=$E431,IF(AJ431=".",IF(MAX($Q432:AH432,0)=OPER!$AA527,".",IF(OPER!$AB527&lt;=HOUR(AJ$7),MAX($Q432:AH432,0)+1,".")),","),IF(MAX($Q432:AH432,0)=OPER!$AA527,".",IF(OPER!$AB527&lt;=HOUR(AJ$7),MAX($Q432:AH432,0)+1,".")))</f>
        <v>,</v>
      </c>
      <c r="AJ432" s="270" t="str">
        <f>IF($E432=$E431,IF(AK431=".",IF(MAX($Q432:AI432,0)=OPER!$AA527,".",IF(OPER!$AB527&lt;=HOUR(AK$7),MAX($Q432:AI432,0)+1,".")),","),IF(MAX($Q432:AI432,0)=OPER!$AA527,".",IF(OPER!$AB527&lt;=HOUR(AK$7),MAX($Q432:AI432,0)+1,".")))</f>
        <v>,</v>
      </c>
      <c r="AK432" s="271" t="str">
        <f>IF($E432=$E431,IF(AL431=".",IF(MAX($Q432:AJ432,0)=OPER!$AA527,".",IF(OPER!$AB527&lt;=HOUR(AL$7),MAX($Q432:AJ432,0)+1,".")),","),IF(MAX($Q432:AJ432,0)=OPER!$AA527,".",IF(OPER!$AB527&lt;=HOUR(AL$7),MAX($Q432:AJ432,0)+1,".")))</f>
        <v>,</v>
      </c>
      <c r="AL432" s="269" t="str">
        <f>IF($E432=$E431,IF(AM431=".",IF(MAX($Q432:AK432,0)=OPER!$AA527,".",IF(OPER!$AB527&lt;=HOUR(AM$7),MAX($Q432:AK432,0)+1,".")),","),IF(MAX($Q432:AK432,0)=OPER!$AA527,".",IF(OPER!$AB527&lt;=HOUR(AM$7),MAX($Q432:AK432,0)+1,".")))</f>
        <v>,</v>
      </c>
      <c r="AM432" s="269" t="str">
        <f>IF($E432=$E431,IF(AN431=".",IF(MAX($Q432:AL432,0)=OPER!$AA527,".",IF(OPER!$AB527&lt;=HOUR(AN$7),MAX($Q432:AL432,0)+1,".")),","),IF(MAX($Q432:AL432,0)=OPER!$AA527,".",IF(OPER!$AB527&lt;=HOUR(AN$7),MAX($Q432:AL432,0)+1,".")))</f>
        <v>,</v>
      </c>
      <c r="AN432" s="270" t="str">
        <f>IF($E432=$E431,IF(AO431=".",IF(MAX($Q432:AM432,0)=OPER!$AA527,".",IF(OPER!$AB527&lt;=HOUR(AO$7),MAX($Q432:AM432,0)+1,".")),","),IF(MAX($Q432:AM432,0)=OPER!$AA527,".",IF(OPER!$AB527&lt;=HOUR(AO$7),MAX($Q432:AM432,0)+1,".")))</f>
        <v>,</v>
      </c>
      <c r="AO432" s="271" t="str">
        <f>IF($E432=$E431,IF(AP431=".",IF(MAX($Q432:AN432,0)=OPER!$AA527,".",IF(OPER!$AB527&lt;=HOUR(AP$7),MAX($Q432:AN432,0)+1,".")),","),IF(MAX($Q432:AN432,0)=OPER!$AA527,".",IF(OPER!$AB527&lt;=HOUR(AP$7),MAX($Q432:AN432,0)+1,".")))</f>
        <v>,</v>
      </c>
      <c r="AP432" s="269" t="str">
        <f>IF($E432=$E431,IF(AQ431=".",IF(MAX($Q432:AO432,0)=OPER!$AA527,".",IF(OPER!$AB527&lt;=HOUR(AQ$7),MAX($Q432:AO432,0)+1,".")),","),IF(MAX($Q432:AO432,0)=OPER!$AA527,".",IF(OPER!$AB527&lt;=HOUR(AQ$7),MAX($Q432:AO432,0)+1,".")))</f>
        <v>,</v>
      </c>
      <c r="AQ432" s="269" t="str">
        <f>IF($E432=$E431,IF(AR431=".",IF(MAX($Q432:AP432,0)=OPER!$AA527,".",IF(OPER!$AB527&lt;=HOUR(AR$7),MAX($Q432:AP432,0)+1,".")),","),IF(MAX($Q432:AP432,0)=OPER!$AA527,".",IF(OPER!$AB527&lt;=HOUR(AR$7),MAX($Q432:AP432,0)+1,".")))</f>
        <v>,</v>
      </c>
      <c r="AR432" s="270" t="str">
        <f>IF($E432=$E431,IF(AS431=".",IF(MAX($Q432:AQ432,0)=OPER!$AA527,".",IF(OPER!$AB527&lt;=HOUR(AS$7),MAX($Q432:AQ432,0)+1,".")),","),IF(MAX($Q432:AQ432,0)=OPER!$AA527,".",IF(OPER!$AB527&lt;=HOUR(AS$7),MAX($Q432:AQ432,0)+1,".")))</f>
        <v>,</v>
      </c>
      <c r="AS432" s="271" t="str">
        <f>IF($E432=$E431,IF(AT431=".",IF(MAX($Q432:AR432,0)=OPER!$AA527,".",IF(OPER!$AB527&lt;=HOUR(AT$7),MAX($Q432:AR432,0)+1,".")),","),IF(MAX($Q432:AR432,0)=OPER!$AA527,".",IF(OPER!$AB527&lt;=HOUR(AT$7),MAX($Q432:AR432,0)+1,".")))</f>
        <v>,</v>
      </c>
      <c r="AT432" s="269" t="str">
        <f>IF($E432=$E431,IF(AU431=".",IF(MAX($Q432:AS432,0)=OPER!$AA527,".",IF(OPER!$AB527&lt;=HOUR(AU$7),MAX($Q432:AS432,0)+1,".")),","),IF(MAX($Q432:AS432,0)=OPER!$AA527,".",IF(OPER!$AB527&lt;=HOUR(AU$7),MAX($Q432:AS432,0)+1,".")))</f>
        <v>,</v>
      </c>
      <c r="AU432" s="269" t="str">
        <f>IF($E432=$E431,IF(AV431=".",IF(MAX($Q432:AT432,0)=OPER!$AA527,".",IF(OPER!$AB527&lt;=HOUR(AV$7),MAX($Q432:AT432,0)+1,".")),","),IF(MAX($Q432:AT432,0)=OPER!$AA527,".",IF(OPER!$AB527&lt;=HOUR(AV$7),MAX($Q432:AT432,0)+1,".")))</f>
        <v>,</v>
      </c>
      <c r="AV432" s="270" t="str">
        <f>IF($E432=$E431,IF(AW431=".",IF(MAX($Q432:AU432,0)=OPER!$AA527,".",IF(OPER!$AB527&lt;=HOUR(AW$7),MAX($Q432:AU432,0)+1,".")),","),IF(MAX($Q432:AU432,0)=OPER!$AA527,".",IF(OPER!$AB527&lt;=HOUR(AW$7),MAX($Q432:AU432,0)+1,".")))</f>
        <v>,</v>
      </c>
      <c r="AW432" s="271" t="str">
        <f>IF($E432=$E431,IF(AX431=".",IF(MAX($Q432:AV432,0)=OPER!$AA527,".",IF(OPER!$AB527&lt;=HOUR(AX$7),MAX($Q432:AV432,0)+1,".")),","),IF(MAX($Q432:AV432,0)=OPER!$AA527,".",IF(OPER!$AB527&lt;=HOUR(AX$7),MAX($Q432:AV432,0)+1,".")))</f>
        <v>,</v>
      </c>
      <c r="AX432" s="269" t="str">
        <f>IF($E432=$E431,IF(AY431=".",IF(MAX($Q432:AW432,0)=OPER!$AA527,".",IF(OPER!$AB527&lt;=HOUR(AY$7),MAX($Q432:AW432,0)+1,".")),","),IF(MAX($Q432:AW432,0)=OPER!$AA527,".",IF(OPER!$AB527&lt;=HOUR(AY$7),MAX($Q432:AW432,0)+1,".")))</f>
        <v>,</v>
      </c>
      <c r="AY432" s="269" t="str">
        <f>IF($E432=$E431,IF(AZ431=".",IF(MAX($Q432:AX432,0)=OPER!$AA527,".",IF(OPER!$AB527&lt;=HOUR(AZ$7),MAX($Q432:AX432,0)+1,".")),","),IF(MAX($Q432:AX432,0)=OPER!$AA527,".",IF(OPER!$AB527&lt;=HOUR(AZ$7),MAX($Q432:AX432,0)+1,".")))</f>
        <v>,</v>
      </c>
      <c r="AZ432" s="270" t="str">
        <f>IF($E432=$E431,IF(BA431=".",IF(MAX($Q432:AY432,0)=OPER!$AA527,".",IF(OPER!$AB527&lt;=HOUR(BA$7),MAX($Q432:AY432,0)+1,".")),","),IF(MAX($Q432:AY432,0)=OPER!$AA527,".",IF(OPER!$AB527&lt;=HOUR(BA$7),MAX($Q432:AY432,0)+1,".")))</f>
        <v>,</v>
      </c>
      <c r="BA432" s="30">
        <f>+OPER!AK426</f>
        <v>0</v>
      </c>
    </row>
    <row r="433" spans="1:53" ht="59.8" x14ac:dyDescent="0.2">
      <c r="A433" s="282" t="str">
        <f>IF(OPER!AF427=0,"",OPER!AF427)</f>
        <v/>
      </c>
      <c r="B433" s="109" t="str">
        <f>IF(OPER!V427=0,"",OPER!V427)</f>
        <v/>
      </c>
      <c r="C433" s="71" t="str">
        <f>IF(OPER!U427 = 0,"", OPER!U427)</f>
        <v/>
      </c>
      <c r="D433" s="30" t="str">
        <f t="shared" si="25"/>
        <v/>
      </c>
      <c r="E433" s="262" t="str">
        <f>IF(OPER!X427 = 0,"",OPER!X427)</f>
        <v/>
      </c>
      <c r="F433" s="262" t="str">
        <f>IF(OPER!I427 = 0,"",OPER!I427)</f>
        <v/>
      </c>
      <c r="G433" s="263" t="str">
        <f>IF(OPER!C427=0,"",OPER!C427)</f>
        <v/>
      </c>
      <c r="H433" s="30" t="str">
        <f>IF(OPER!R427 = 0,"",OPER!R427)</f>
        <v/>
      </c>
      <c r="I433" s="30" t="str">
        <f>IF(OPER!F427=0,"", OPER!F427)</f>
        <v/>
      </c>
      <c r="J433" s="108" t="str">
        <f>IF(OPER!G427=0,"",OPER!G427)</f>
        <v/>
      </c>
      <c r="K433" s="250">
        <f>+OPER!R427</f>
        <v>0</v>
      </c>
      <c r="L433" s="262">
        <f t="shared" si="26"/>
        <v>0</v>
      </c>
      <c r="M433" s="250">
        <f t="shared" si="27"/>
        <v>0</v>
      </c>
      <c r="N433" s="205" t="str">
        <f>IF(OPER!A427=0,"",OPER!A427)</f>
        <v/>
      </c>
      <c r="O433" s="73" t="str">
        <f>IF(OPER!AJ2283=0,"",OPER!AJ2283)</f>
        <v/>
      </c>
      <c r="P433" s="264" t="str">
        <f>IF(OPER!AH427="EJECUTADO","SI",IF(OPER!AH427="NO EJECUTADO","NO",""))</f>
        <v/>
      </c>
      <c r="Q433" s="264" t="str">
        <f>IF(OPER!AN427="EJECUTADO","SI",IF(OPER!AN427="NO EJECUTADO","NO",""))</f>
        <v/>
      </c>
      <c r="R433" s="221" t="str">
        <f>IFERROR(VLOOKUP(OPER!Z427,OPER!$AU$490:$AV$577,2,0),"NO ASIGNADO")</f>
        <v>NO ASIGNADO</v>
      </c>
      <c r="S433" s="6">
        <f>+OPER!AG427</f>
        <v>0</v>
      </c>
      <c r="T433" s="268" t="str">
        <f>IF($E433=$E432,IF(U432=".",IF(MAX($Q433:Q433,0)=OPER!$AA528,".",IF(OPER!$AB528&lt;=HOUR(U$7),MAX($Q433:Q433,0)+1,".")),","),IF(MAX($Q433:Q433,0)=OPER!$AA528,".",IF(OPER!$AB528&lt;=HOUR(U$7),MAX($Q433:Q433,0)+1,".")))</f>
        <v>,</v>
      </c>
      <c r="U433" s="269" t="str">
        <f>IF($E433=$E432,IF(V432=".",IF(MAX($Q433:T433,0)=OPER!$AA528,".",IF(OPER!$AB528&lt;=HOUR(V$7),MAX($Q433:T433,0)+1,".")),","),IF(MAX($Q433:T433,0)=OPER!$AA528,".",IF(OPER!$AB528&lt;=HOUR(V$7),MAX($Q433:T433,0)+1,".")))</f>
        <v>,</v>
      </c>
      <c r="V433" s="269" t="str">
        <f>IF($E433=$E432,IF(W432=".",IF(MAX($Q433:U433,0)=OPER!$AA528,".",IF(OPER!$AB528&lt;=HOUR(W$7),MAX($Q433:U433,0)+1,".")),","),IF(MAX($Q433:U433,0)=OPER!$AA528,".",IF(OPER!$AB528&lt;=HOUR(W$7),MAX($Q433:U433,0)+1,".")))</f>
        <v>,</v>
      </c>
      <c r="W433" s="269" t="str">
        <f>IF($E433=$E432,IF(X432=".",IF(MAX($Q433:V433,0)=OPER!$AA528,".",IF(OPER!$AB528&lt;=HOUR(X$7),MAX($Q433:V433,0)+1,".")),","),IF(MAX($Q433:V433,0)=OPER!$AA528,".",IF(OPER!$AB528&lt;=HOUR(X$7),MAX($Q433:V433,0)+1,".")))</f>
        <v>,</v>
      </c>
      <c r="X433" s="270" t="str">
        <f>IF($E433=$E432,IF(Y432=".",IF(MAX($Q433:W433,0)=OPER!$AA528,".",IF(OPER!$AB528&lt;=HOUR(Y$7),MAX($Q433:W433,0)+1,".")),","),IF(MAX($Q433:W433,0)=OPER!$AA528,".",IF(OPER!$AB528&lt;=HOUR(Y$7),MAX($Q433:W433,0)+1,".")))</f>
        <v>,</v>
      </c>
      <c r="Y433" s="271" t="str">
        <f>IF($E433=$E432,IF(Z432=".",IF(MAX($Q433:X433,0)=OPER!$AA528,".",IF(OPER!$AB528&lt;=HOUR(Z$7),MAX($Q433:X433,0)+1,".")),","),IF(MAX($Q433:X433,0)=OPER!$AA528,".",IF(OPER!$AB528&lt;=HOUR(Z$7),MAX($Q433:X433,0)+1,".")))</f>
        <v>,</v>
      </c>
      <c r="Z433" s="269" t="str">
        <f>IF($E433=$E432,IF(AA432=".",IF(MAX($Q433:Y433,0)=OPER!$AA528,".",IF(OPER!$AB528&lt;=HOUR(AA$7),MAX($Q433:Y433,0)+1,".")),","),IF(MAX($Q433:Y433,0)=OPER!$AA528,".",IF(OPER!$AB528&lt;=HOUR(AA$7),MAX($Q433:Y433,0)+1,".")))</f>
        <v>,</v>
      </c>
      <c r="AA433" s="269" t="str">
        <f>IF($E433=$E432,IF(AB432=".",IF(MAX($Q433:Z433,0)=OPER!$AA528,".",IF(OPER!$AB528&lt;=HOUR(AB$7),MAX($Q433:Z433,0)+1,".")),","),IF(MAX($Q433:Z433,0)=OPER!$AA528,".",IF(OPER!$AB528&lt;=HOUR(AB$7),MAX($Q433:Z433,0)+1,".")))</f>
        <v>,</v>
      </c>
      <c r="AB433" s="270" t="str">
        <f>IF($E433=$E432,IF(AC432=".",IF(MAX($Q433:AA433,0)=OPER!$AA528,".",IF(OPER!$AB528&lt;=HOUR(AC$7),MAX($Q433:AA433,0)+1,".")),","),IF(MAX($Q433:AA433,0)=OPER!$AA528,".",IF(OPER!$AB528&lt;=HOUR(AC$7),MAX($Q433:AA433,0)+1,".")))</f>
        <v>,</v>
      </c>
      <c r="AC433" s="271" t="str">
        <f>IF($E433=$E432,IF(AD432=".",IF(MAX($Q433:AB433,0)=OPER!$AA528,".",IF(OPER!$AB528&lt;=HOUR(AD$7),MAX($Q433:AB433,0)+1,".")),","),IF(MAX($Q433:AB433,0)=OPER!$AA528,".",IF(OPER!$AB528&lt;=HOUR(AD$7),MAX($Q433:AB433,0)+1,".")))</f>
        <v>,</v>
      </c>
      <c r="AD433" s="269" t="str">
        <f>IF($E433=$E432,IF(AE432=".",IF(MAX($Q433:AC433,0)=OPER!$AA528,".",IF(OPER!$AB528&lt;=HOUR(AE$7),MAX($Q433:AC433,0)+1,".")),","),IF(MAX($Q433:AC433,0)=OPER!$AA528,".",IF(OPER!$AB528&lt;=HOUR(AE$7),MAX($Q433:AC433,0)+1,".")))</f>
        <v>,</v>
      </c>
      <c r="AE433" s="269" t="str">
        <f>IF($E433=$E432,IF(AF432=".",IF(MAX($Q433:AD433,0)=OPER!$AA528,".",IF(OPER!$AB528&lt;=HOUR(AF$7),MAX($Q433:AD433,0)+1,".")),","),IF(MAX($Q433:AD433,0)=OPER!$AA528,".",IF(OPER!$AB528&lt;=HOUR(AF$7),MAX($Q433:AD433,0)+1,".")))</f>
        <v>,</v>
      </c>
      <c r="AF433" s="270" t="str">
        <f>IF($E433=$E432,IF(AG432=".",IF(MAX($Q433:AE433,0)=OPER!$AA528,".",IF(OPER!$AB528&lt;=HOUR(AG$7),MAX($Q433:AE433,0)+1,".")),","),IF(MAX($Q433:AE433,0)=OPER!$AA528,".",IF(OPER!$AB528&lt;=HOUR(AG$7),MAX($Q433:AE433,0)+1,".")))</f>
        <v>,</v>
      </c>
      <c r="AG433" s="271" t="str">
        <f>IF($E433=$E432,IF(AH432=".",IF(MAX($Q433:AF433,0)=OPER!$AA528,".",IF(OPER!$AB528&lt;=HOUR(AH$7),MAX($Q433:AF433,0)+1,".")),","),IF(MAX($Q433:AF433,0)=OPER!$AA528,".",IF(OPER!$AB528&lt;=HOUR(AH$7),MAX($Q433:AF433,0)+1,".")))</f>
        <v>,</v>
      </c>
      <c r="AH433" s="269" t="str">
        <f>IF($E433=$E432,IF(AI432=".",IF(MAX($Q433:AG433,0)=OPER!$AA528,".",IF(OPER!$AB528&lt;=HOUR(AI$7),MAX($Q433:AG433,0)+1,".")),","),IF(MAX($Q433:AG433,0)=OPER!$AA528,".",IF(OPER!$AB528&lt;=HOUR(AI$7),MAX($Q433:AG433,0)+1,".")))</f>
        <v>,</v>
      </c>
      <c r="AI433" s="269" t="str">
        <f>IF($E433=$E432,IF(AJ432=".",IF(MAX($Q433:AH433,0)=OPER!$AA528,".",IF(OPER!$AB528&lt;=HOUR(AJ$7),MAX($Q433:AH433,0)+1,".")),","),IF(MAX($Q433:AH433,0)=OPER!$AA528,".",IF(OPER!$AB528&lt;=HOUR(AJ$7),MAX($Q433:AH433,0)+1,".")))</f>
        <v>,</v>
      </c>
      <c r="AJ433" s="270" t="str">
        <f>IF($E433=$E432,IF(AK432=".",IF(MAX($Q433:AI433,0)=OPER!$AA528,".",IF(OPER!$AB528&lt;=HOUR(AK$7),MAX($Q433:AI433,0)+1,".")),","),IF(MAX($Q433:AI433,0)=OPER!$AA528,".",IF(OPER!$AB528&lt;=HOUR(AK$7),MAX($Q433:AI433,0)+1,".")))</f>
        <v>,</v>
      </c>
      <c r="AK433" s="271" t="str">
        <f>IF($E433=$E432,IF(AL432=".",IF(MAX($Q433:AJ433,0)=OPER!$AA528,".",IF(OPER!$AB528&lt;=HOUR(AL$7),MAX($Q433:AJ433,0)+1,".")),","),IF(MAX($Q433:AJ433,0)=OPER!$AA528,".",IF(OPER!$AB528&lt;=HOUR(AL$7),MAX($Q433:AJ433,0)+1,".")))</f>
        <v>,</v>
      </c>
      <c r="AL433" s="269" t="str">
        <f>IF($E433=$E432,IF(AM432=".",IF(MAX($Q433:AK433,0)=OPER!$AA528,".",IF(OPER!$AB528&lt;=HOUR(AM$7),MAX($Q433:AK433,0)+1,".")),","),IF(MAX($Q433:AK433,0)=OPER!$AA528,".",IF(OPER!$AB528&lt;=HOUR(AM$7),MAX($Q433:AK433,0)+1,".")))</f>
        <v>,</v>
      </c>
      <c r="AM433" s="269" t="str">
        <f>IF($E433=$E432,IF(AN432=".",IF(MAX($Q433:AL433,0)=OPER!$AA528,".",IF(OPER!$AB528&lt;=HOUR(AN$7),MAX($Q433:AL433,0)+1,".")),","),IF(MAX($Q433:AL433,0)=OPER!$AA528,".",IF(OPER!$AB528&lt;=HOUR(AN$7),MAX($Q433:AL433,0)+1,".")))</f>
        <v>,</v>
      </c>
      <c r="AN433" s="270" t="str">
        <f>IF($E433=$E432,IF(AO432=".",IF(MAX($Q433:AM433,0)=OPER!$AA528,".",IF(OPER!$AB528&lt;=HOUR(AO$7),MAX($Q433:AM433,0)+1,".")),","),IF(MAX($Q433:AM433,0)=OPER!$AA528,".",IF(OPER!$AB528&lt;=HOUR(AO$7),MAX($Q433:AM433,0)+1,".")))</f>
        <v>,</v>
      </c>
      <c r="AO433" s="271" t="str">
        <f>IF($E433=$E432,IF(AP432=".",IF(MAX($Q433:AN433,0)=OPER!$AA528,".",IF(OPER!$AB528&lt;=HOUR(AP$7),MAX($Q433:AN433,0)+1,".")),","),IF(MAX($Q433:AN433,0)=OPER!$AA528,".",IF(OPER!$AB528&lt;=HOUR(AP$7),MAX($Q433:AN433,0)+1,".")))</f>
        <v>,</v>
      </c>
      <c r="AP433" s="269" t="str">
        <f>IF($E433=$E432,IF(AQ432=".",IF(MAX($Q433:AO433,0)=OPER!$AA528,".",IF(OPER!$AB528&lt;=HOUR(AQ$7),MAX($Q433:AO433,0)+1,".")),","),IF(MAX($Q433:AO433,0)=OPER!$AA528,".",IF(OPER!$AB528&lt;=HOUR(AQ$7),MAX($Q433:AO433,0)+1,".")))</f>
        <v>,</v>
      </c>
      <c r="AQ433" s="269" t="str">
        <f>IF($E433=$E432,IF(AR432=".",IF(MAX($Q433:AP433,0)=OPER!$AA528,".",IF(OPER!$AB528&lt;=HOUR(AR$7),MAX($Q433:AP433,0)+1,".")),","),IF(MAX($Q433:AP433,0)=OPER!$AA528,".",IF(OPER!$AB528&lt;=HOUR(AR$7),MAX($Q433:AP433,0)+1,".")))</f>
        <v>,</v>
      </c>
      <c r="AR433" s="270" t="str">
        <f>IF($E433=$E432,IF(AS432=".",IF(MAX($Q433:AQ433,0)=OPER!$AA528,".",IF(OPER!$AB528&lt;=HOUR(AS$7),MAX($Q433:AQ433,0)+1,".")),","),IF(MAX($Q433:AQ433,0)=OPER!$AA528,".",IF(OPER!$AB528&lt;=HOUR(AS$7),MAX($Q433:AQ433,0)+1,".")))</f>
        <v>,</v>
      </c>
      <c r="AS433" s="271" t="str">
        <f>IF($E433=$E432,IF(AT432=".",IF(MAX($Q433:AR433,0)=OPER!$AA528,".",IF(OPER!$AB528&lt;=HOUR(AT$7),MAX($Q433:AR433,0)+1,".")),","),IF(MAX($Q433:AR433,0)=OPER!$AA528,".",IF(OPER!$AB528&lt;=HOUR(AT$7),MAX($Q433:AR433,0)+1,".")))</f>
        <v>,</v>
      </c>
      <c r="AT433" s="269" t="str">
        <f>IF($E433=$E432,IF(AU432=".",IF(MAX($Q433:AS433,0)=OPER!$AA528,".",IF(OPER!$AB528&lt;=HOUR(AU$7),MAX($Q433:AS433,0)+1,".")),","),IF(MAX($Q433:AS433,0)=OPER!$AA528,".",IF(OPER!$AB528&lt;=HOUR(AU$7),MAX($Q433:AS433,0)+1,".")))</f>
        <v>,</v>
      </c>
      <c r="AU433" s="269" t="str">
        <f>IF($E433=$E432,IF(AV432=".",IF(MAX($Q433:AT433,0)=OPER!$AA528,".",IF(OPER!$AB528&lt;=HOUR(AV$7),MAX($Q433:AT433,0)+1,".")),","),IF(MAX($Q433:AT433,0)=OPER!$AA528,".",IF(OPER!$AB528&lt;=HOUR(AV$7),MAX($Q433:AT433,0)+1,".")))</f>
        <v>,</v>
      </c>
      <c r="AV433" s="270" t="str">
        <f>IF($E433=$E432,IF(AW432=".",IF(MAX($Q433:AU433,0)=OPER!$AA528,".",IF(OPER!$AB528&lt;=HOUR(AW$7),MAX($Q433:AU433,0)+1,".")),","),IF(MAX($Q433:AU433,0)=OPER!$AA528,".",IF(OPER!$AB528&lt;=HOUR(AW$7),MAX($Q433:AU433,0)+1,".")))</f>
        <v>,</v>
      </c>
      <c r="AW433" s="271" t="str">
        <f>IF($E433=$E432,IF(AX432=".",IF(MAX($Q433:AV433,0)=OPER!$AA528,".",IF(OPER!$AB528&lt;=HOUR(AX$7),MAX($Q433:AV433,0)+1,".")),","),IF(MAX($Q433:AV433,0)=OPER!$AA528,".",IF(OPER!$AB528&lt;=HOUR(AX$7),MAX($Q433:AV433,0)+1,".")))</f>
        <v>,</v>
      </c>
      <c r="AX433" s="269" t="str">
        <f>IF($E433=$E432,IF(AY432=".",IF(MAX($Q433:AW433,0)=OPER!$AA528,".",IF(OPER!$AB528&lt;=HOUR(AY$7),MAX($Q433:AW433,0)+1,".")),","),IF(MAX($Q433:AW433,0)=OPER!$AA528,".",IF(OPER!$AB528&lt;=HOUR(AY$7),MAX($Q433:AW433,0)+1,".")))</f>
        <v>,</v>
      </c>
      <c r="AY433" s="269" t="str">
        <f>IF($E433=$E432,IF(AZ432=".",IF(MAX($Q433:AX433,0)=OPER!$AA528,".",IF(OPER!$AB528&lt;=HOUR(AZ$7),MAX($Q433:AX433,0)+1,".")),","),IF(MAX($Q433:AX433,0)=OPER!$AA528,".",IF(OPER!$AB528&lt;=HOUR(AZ$7),MAX($Q433:AX433,0)+1,".")))</f>
        <v>,</v>
      </c>
      <c r="AZ433" s="270" t="str">
        <f>IF($E433=$E432,IF(BA432=".",IF(MAX($Q433:AY433,0)=OPER!$AA528,".",IF(OPER!$AB528&lt;=HOUR(BA$7),MAX($Q433:AY433,0)+1,".")),","),IF(MAX($Q433:AY433,0)=OPER!$AA528,".",IF(OPER!$AB528&lt;=HOUR(BA$7),MAX($Q433:AY433,0)+1,".")))</f>
        <v>,</v>
      </c>
      <c r="BA433" s="30">
        <f>+OPER!AK427</f>
        <v>0</v>
      </c>
    </row>
    <row r="434" spans="1:53" ht="59.8" x14ac:dyDescent="0.2">
      <c r="A434" s="282" t="str">
        <f>IF(OPER!AF428=0,"",OPER!AF428)</f>
        <v/>
      </c>
      <c r="B434" s="109" t="str">
        <f>IF(OPER!V428=0,"",OPER!V428)</f>
        <v/>
      </c>
      <c r="C434" s="71" t="str">
        <f>IF(OPER!U428 = 0,"", OPER!U428)</f>
        <v/>
      </c>
      <c r="D434" s="30" t="str">
        <f t="shared" si="25"/>
        <v/>
      </c>
      <c r="E434" s="262" t="str">
        <f>IF(OPER!X428 = 0,"",OPER!X428)</f>
        <v/>
      </c>
      <c r="F434" s="262" t="str">
        <f>IF(OPER!I428 = 0,"",OPER!I428)</f>
        <v/>
      </c>
      <c r="G434" s="263" t="str">
        <f>IF(OPER!C428=0,"",OPER!C428)</f>
        <v/>
      </c>
      <c r="H434" s="30" t="str">
        <f>IF(OPER!R428 = 0,"",OPER!R428)</f>
        <v/>
      </c>
      <c r="I434" s="30" t="str">
        <f>IF(OPER!F428=0,"", OPER!F428)</f>
        <v/>
      </c>
      <c r="J434" s="108" t="str">
        <f>IF(OPER!G428=0,"",OPER!G428)</f>
        <v/>
      </c>
      <c r="K434" s="250">
        <f>+OPER!R428</f>
        <v>0</v>
      </c>
      <c r="L434" s="262">
        <f t="shared" si="26"/>
        <v>0</v>
      </c>
      <c r="M434" s="250">
        <f t="shared" si="27"/>
        <v>0</v>
      </c>
      <c r="N434" s="205" t="str">
        <f>IF(OPER!A428=0,"",OPER!A428)</f>
        <v/>
      </c>
      <c r="O434" s="73" t="str">
        <f>IF(OPER!AJ2284=0,"",OPER!AJ2284)</f>
        <v/>
      </c>
      <c r="P434" s="264" t="str">
        <f>IF(OPER!AH428="EJECUTADO","SI",IF(OPER!AH428="NO EJECUTADO","NO",""))</f>
        <v/>
      </c>
      <c r="Q434" s="264" t="str">
        <f>IF(OPER!AN428="EJECUTADO","SI",IF(OPER!AN428="NO EJECUTADO","NO",""))</f>
        <v/>
      </c>
      <c r="R434" s="221" t="str">
        <f>IFERROR(VLOOKUP(OPER!Z428,OPER!$AU$490:$AV$577,2,0),"NO ASIGNADO")</f>
        <v>NO ASIGNADO</v>
      </c>
      <c r="S434" s="6">
        <f>+OPER!AG428</f>
        <v>0</v>
      </c>
      <c r="T434" s="268" t="str">
        <f>IF($E434=$E433,IF(U433=".",IF(MAX($Q434:Q434,0)=OPER!$AA529,".",IF(OPER!$AB529&lt;=HOUR(U$7),MAX($Q434:Q434,0)+1,".")),","),IF(MAX($Q434:Q434,0)=OPER!$AA529,".",IF(OPER!$AB529&lt;=HOUR(U$7),MAX($Q434:Q434,0)+1,".")))</f>
        <v>,</v>
      </c>
      <c r="U434" s="269" t="str">
        <f>IF($E434=$E433,IF(V433=".",IF(MAX($Q434:T434,0)=OPER!$AA529,".",IF(OPER!$AB529&lt;=HOUR(V$7),MAX($Q434:T434,0)+1,".")),","),IF(MAX($Q434:T434,0)=OPER!$AA529,".",IF(OPER!$AB529&lt;=HOUR(V$7),MAX($Q434:T434,0)+1,".")))</f>
        <v>,</v>
      </c>
      <c r="V434" s="269" t="str">
        <f>IF($E434=$E433,IF(W433=".",IF(MAX($Q434:U434,0)=OPER!$AA529,".",IF(OPER!$AB529&lt;=HOUR(W$7),MAX($Q434:U434,0)+1,".")),","),IF(MAX($Q434:U434,0)=OPER!$AA529,".",IF(OPER!$AB529&lt;=HOUR(W$7),MAX($Q434:U434,0)+1,".")))</f>
        <v>,</v>
      </c>
      <c r="W434" s="269" t="str">
        <f>IF($E434=$E433,IF(X433=".",IF(MAX($Q434:V434,0)=OPER!$AA529,".",IF(OPER!$AB529&lt;=HOUR(X$7),MAX($Q434:V434,0)+1,".")),","),IF(MAX($Q434:V434,0)=OPER!$AA529,".",IF(OPER!$AB529&lt;=HOUR(X$7),MAX($Q434:V434,0)+1,".")))</f>
        <v>,</v>
      </c>
      <c r="X434" s="270" t="str">
        <f>IF($E434=$E433,IF(Y433=".",IF(MAX($Q434:W434,0)=OPER!$AA529,".",IF(OPER!$AB529&lt;=HOUR(Y$7),MAX($Q434:W434,0)+1,".")),","),IF(MAX($Q434:W434,0)=OPER!$AA529,".",IF(OPER!$AB529&lt;=HOUR(Y$7),MAX($Q434:W434,0)+1,".")))</f>
        <v>,</v>
      </c>
      <c r="Y434" s="271" t="str">
        <f>IF($E434=$E433,IF(Z433=".",IF(MAX($Q434:X434,0)=OPER!$AA529,".",IF(OPER!$AB529&lt;=HOUR(Z$7),MAX($Q434:X434,0)+1,".")),","),IF(MAX($Q434:X434,0)=OPER!$AA529,".",IF(OPER!$AB529&lt;=HOUR(Z$7),MAX($Q434:X434,0)+1,".")))</f>
        <v>,</v>
      </c>
      <c r="Z434" s="269" t="str">
        <f>IF($E434=$E433,IF(AA433=".",IF(MAX($Q434:Y434,0)=OPER!$AA529,".",IF(OPER!$AB529&lt;=HOUR(AA$7),MAX($Q434:Y434,0)+1,".")),","),IF(MAX($Q434:Y434,0)=OPER!$AA529,".",IF(OPER!$AB529&lt;=HOUR(AA$7),MAX($Q434:Y434,0)+1,".")))</f>
        <v>,</v>
      </c>
      <c r="AA434" s="269" t="str">
        <f>IF($E434=$E433,IF(AB433=".",IF(MAX($Q434:Z434,0)=OPER!$AA529,".",IF(OPER!$AB529&lt;=HOUR(AB$7),MAX($Q434:Z434,0)+1,".")),","),IF(MAX($Q434:Z434,0)=OPER!$AA529,".",IF(OPER!$AB529&lt;=HOUR(AB$7),MAX($Q434:Z434,0)+1,".")))</f>
        <v>,</v>
      </c>
      <c r="AB434" s="270" t="str">
        <f>IF($E434=$E433,IF(AC433=".",IF(MAX($Q434:AA434,0)=OPER!$AA529,".",IF(OPER!$AB529&lt;=HOUR(AC$7),MAX($Q434:AA434,0)+1,".")),","),IF(MAX($Q434:AA434,0)=OPER!$AA529,".",IF(OPER!$AB529&lt;=HOUR(AC$7),MAX($Q434:AA434,0)+1,".")))</f>
        <v>,</v>
      </c>
      <c r="AC434" s="271" t="str">
        <f>IF($E434=$E433,IF(AD433=".",IF(MAX($Q434:AB434,0)=OPER!$AA529,".",IF(OPER!$AB529&lt;=HOUR(AD$7),MAX($Q434:AB434,0)+1,".")),","),IF(MAX($Q434:AB434,0)=OPER!$AA529,".",IF(OPER!$AB529&lt;=HOUR(AD$7),MAX($Q434:AB434,0)+1,".")))</f>
        <v>,</v>
      </c>
      <c r="AD434" s="269" t="str">
        <f>IF($E434=$E433,IF(AE433=".",IF(MAX($Q434:AC434,0)=OPER!$AA529,".",IF(OPER!$AB529&lt;=HOUR(AE$7),MAX($Q434:AC434,0)+1,".")),","),IF(MAX($Q434:AC434,0)=OPER!$AA529,".",IF(OPER!$AB529&lt;=HOUR(AE$7),MAX($Q434:AC434,0)+1,".")))</f>
        <v>,</v>
      </c>
      <c r="AE434" s="269" t="str">
        <f>IF($E434=$E433,IF(AF433=".",IF(MAX($Q434:AD434,0)=OPER!$AA529,".",IF(OPER!$AB529&lt;=HOUR(AF$7),MAX($Q434:AD434,0)+1,".")),","),IF(MAX($Q434:AD434,0)=OPER!$AA529,".",IF(OPER!$AB529&lt;=HOUR(AF$7),MAX($Q434:AD434,0)+1,".")))</f>
        <v>,</v>
      </c>
      <c r="AF434" s="270" t="str">
        <f>IF($E434=$E433,IF(AG433=".",IF(MAX($Q434:AE434,0)=OPER!$AA529,".",IF(OPER!$AB529&lt;=HOUR(AG$7),MAX($Q434:AE434,0)+1,".")),","),IF(MAX($Q434:AE434,0)=OPER!$AA529,".",IF(OPER!$AB529&lt;=HOUR(AG$7),MAX($Q434:AE434,0)+1,".")))</f>
        <v>,</v>
      </c>
      <c r="AG434" s="271" t="str">
        <f>IF($E434=$E433,IF(AH433=".",IF(MAX($Q434:AF434,0)=OPER!$AA529,".",IF(OPER!$AB529&lt;=HOUR(AH$7),MAX($Q434:AF434,0)+1,".")),","),IF(MAX($Q434:AF434,0)=OPER!$AA529,".",IF(OPER!$AB529&lt;=HOUR(AH$7),MAX($Q434:AF434,0)+1,".")))</f>
        <v>,</v>
      </c>
      <c r="AH434" s="269" t="str">
        <f>IF($E434=$E433,IF(AI433=".",IF(MAX($Q434:AG434,0)=OPER!$AA529,".",IF(OPER!$AB529&lt;=HOUR(AI$7),MAX($Q434:AG434,0)+1,".")),","),IF(MAX($Q434:AG434,0)=OPER!$AA529,".",IF(OPER!$AB529&lt;=HOUR(AI$7),MAX($Q434:AG434,0)+1,".")))</f>
        <v>,</v>
      </c>
      <c r="AI434" s="269" t="str">
        <f>IF($E434=$E433,IF(AJ433=".",IF(MAX($Q434:AH434,0)=OPER!$AA529,".",IF(OPER!$AB529&lt;=HOUR(AJ$7),MAX($Q434:AH434,0)+1,".")),","),IF(MAX($Q434:AH434,0)=OPER!$AA529,".",IF(OPER!$AB529&lt;=HOUR(AJ$7),MAX($Q434:AH434,0)+1,".")))</f>
        <v>,</v>
      </c>
      <c r="AJ434" s="270" t="str">
        <f>IF($E434=$E433,IF(AK433=".",IF(MAX($Q434:AI434,0)=OPER!$AA529,".",IF(OPER!$AB529&lt;=HOUR(AK$7),MAX($Q434:AI434,0)+1,".")),","),IF(MAX($Q434:AI434,0)=OPER!$AA529,".",IF(OPER!$AB529&lt;=HOUR(AK$7),MAX($Q434:AI434,0)+1,".")))</f>
        <v>,</v>
      </c>
      <c r="AK434" s="271" t="str">
        <f>IF($E434=$E433,IF(AL433=".",IF(MAX($Q434:AJ434,0)=OPER!$AA529,".",IF(OPER!$AB529&lt;=HOUR(AL$7),MAX($Q434:AJ434,0)+1,".")),","),IF(MAX($Q434:AJ434,0)=OPER!$AA529,".",IF(OPER!$AB529&lt;=HOUR(AL$7),MAX($Q434:AJ434,0)+1,".")))</f>
        <v>,</v>
      </c>
      <c r="AL434" s="269" t="str">
        <f>IF($E434=$E433,IF(AM433=".",IF(MAX($Q434:AK434,0)=OPER!$AA529,".",IF(OPER!$AB529&lt;=HOUR(AM$7),MAX($Q434:AK434,0)+1,".")),","),IF(MAX($Q434:AK434,0)=OPER!$AA529,".",IF(OPER!$AB529&lt;=HOUR(AM$7),MAX($Q434:AK434,0)+1,".")))</f>
        <v>,</v>
      </c>
      <c r="AM434" s="269" t="str">
        <f>IF($E434=$E433,IF(AN433=".",IF(MAX($Q434:AL434,0)=OPER!$AA529,".",IF(OPER!$AB529&lt;=HOUR(AN$7),MAX($Q434:AL434,0)+1,".")),","),IF(MAX($Q434:AL434,0)=OPER!$AA529,".",IF(OPER!$AB529&lt;=HOUR(AN$7),MAX($Q434:AL434,0)+1,".")))</f>
        <v>,</v>
      </c>
      <c r="AN434" s="270" t="str">
        <f>IF($E434=$E433,IF(AO433=".",IF(MAX($Q434:AM434,0)=OPER!$AA529,".",IF(OPER!$AB529&lt;=HOUR(AO$7),MAX($Q434:AM434,0)+1,".")),","),IF(MAX($Q434:AM434,0)=OPER!$AA529,".",IF(OPER!$AB529&lt;=HOUR(AO$7),MAX($Q434:AM434,0)+1,".")))</f>
        <v>,</v>
      </c>
      <c r="AO434" s="271" t="str">
        <f>IF($E434=$E433,IF(AP433=".",IF(MAX($Q434:AN434,0)=OPER!$AA529,".",IF(OPER!$AB529&lt;=HOUR(AP$7),MAX($Q434:AN434,0)+1,".")),","),IF(MAX($Q434:AN434,0)=OPER!$AA529,".",IF(OPER!$AB529&lt;=HOUR(AP$7),MAX($Q434:AN434,0)+1,".")))</f>
        <v>,</v>
      </c>
      <c r="AP434" s="269" t="str">
        <f>IF($E434=$E433,IF(AQ433=".",IF(MAX($Q434:AO434,0)=OPER!$AA529,".",IF(OPER!$AB529&lt;=HOUR(AQ$7),MAX($Q434:AO434,0)+1,".")),","),IF(MAX($Q434:AO434,0)=OPER!$AA529,".",IF(OPER!$AB529&lt;=HOUR(AQ$7),MAX($Q434:AO434,0)+1,".")))</f>
        <v>,</v>
      </c>
      <c r="AQ434" s="269" t="str">
        <f>IF($E434=$E433,IF(AR433=".",IF(MAX($Q434:AP434,0)=OPER!$AA529,".",IF(OPER!$AB529&lt;=HOUR(AR$7),MAX($Q434:AP434,0)+1,".")),","),IF(MAX($Q434:AP434,0)=OPER!$AA529,".",IF(OPER!$AB529&lt;=HOUR(AR$7),MAX($Q434:AP434,0)+1,".")))</f>
        <v>,</v>
      </c>
      <c r="AR434" s="270" t="str">
        <f>IF($E434=$E433,IF(AS433=".",IF(MAX($Q434:AQ434,0)=OPER!$AA529,".",IF(OPER!$AB529&lt;=HOUR(AS$7),MAX($Q434:AQ434,0)+1,".")),","),IF(MAX($Q434:AQ434,0)=OPER!$AA529,".",IF(OPER!$AB529&lt;=HOUR(AS$7),MAX($Q434:AQ434,0)+1,".")))</f>
        <v>,</v>
      </c>
      <c r="AS434" s="271" t="str">
        <f>IF($E434=$E433,IF(AT433=".",IF(MAX($Q434:AR434,0)=OPER!$AA529,".",IF(OPER!$AB529&lt;=HOUR(AT$7),MAX($Q434:AR434,0)+1,".")),","),IF(MAX($Q434:AR434,0)=OPER!$AA529,".",IF(OPER!$AB529&lt;=HOUR(AT$7),MAX($Q434:AR434,0)+1,".")))</f>
        <v>,</v>
      </c>
      <c r="AT434" s="269" t="str">
        <f>IF($E434=$E433,IF(AU433=".",IF(MAX($Q434:AS434,0)=OPER!$AA529,".",IF(OPER!$AB529&lt;=HOUR(AU$7),MAX($Q434:AS434,0)+1,".")),","),IF(MAX($Q434:AS434,0)=OPER!$AA529,".",IF(OPER!$AB529&lt;=HOUR(AU$7),MAX($Q434:AS434,0)+1,".")))</f>
        <v>,</v>
      </c>
      <c r="AU434" s="269" t="str">
        <f>IF($E434=$E433,IF(AV433=".",IF(MAX($Q434:AT434,0)=OPER!$AA529,".",IF(OPER!$AB529&lt;=HOUR(AV$7),MAX($Q434:AT434,0)+1,".")),","),IF(MAX($Q434:AT434,0)=OPER!$AA529,".",IF(OPER!$AB529&lt;=HOUR(AV$7),MAX($Q434:AT434,0)+1,".")))</f>
        <v>,</v>
      </c>
      <c r="AV434" s="270" t="str">
        <f>IF($E434=$E433,IF(AW433=".",IF(MAX($Q434:AU434,0)=OPER!$AA529,".",IF(OPER!$AB529&lt;=HOUR(AW$7),MAX($Q434:AU434,0)+1,".")),","),IF(MAX($Q434:AU434,0)=OPER!$AA529,".",IF(OPER!$AB529&lt;=HOUR(AW$7),MAX($Q434:AU434,0)+1,".")))</f>
        <v>,</v>
      </c>
      <c r="AW434" s="271" t="str">
        <f>IF($E434=$E433,IF(AX433=".",IF(MAX($Q434:AV434,0)=OPER!$AA529,".",IF(OPER!$AB529&lt;=HOUR(AX$7),MAX($Q434:AV434,0)+1,".")),","),IF(MAX($Q434:AV434,0)=OPER!$AA529,".",IF(OPER!$AB529&lt;=HOUR(AX$7),MAX($Q434:AV434,0)+1,".")))</f>
        <v>,</v>
      </c>
      <c r="AX434" s="269" t="str">
        <f>IF($E434=$E433,IF(AY433=".",IF(MAX($Q434:AW434,0)=OPER!$AA529,".",IF(OPER!$AB529&lt;=HOUR(AY$7),MAX($Q434:AW434,0)+1,".")),","),IF(MAX($Q434:AW434,0)=OPER!$AA529,".",IF(OPER!$AB529&lt;=HOUR(AY$7),MAX($Q434:AW434,0)+1,".")))</f>
        <v>,</v>
      </c>
      <c r="AY434" s="269" t="str">
        <f>IF($E434=$E433,IF(AZ433=".",IF(MAX($Q434:AX434,0)=OPER!$AA529,".",IF(OPER!$AB529&lt;=HOUR(AZ$7),MAX($Q434:AX434,0)+1,".")),","),IF(MAX($Q434:AX434,0)=OPER!$AA529,".",IF(OPER!$AB529&lt;=HOUR(AZ$7),MAX($Q434:AX434,0)+1,".")))</f>
        <v>,</v>
      </c>
      <c r="AZ434" s="270" t="str">
        <f>IF($E434=$E433,IF(BA433=".",IF(MAX($Q434:AY434,0)=OPER!$AA529,".",IF(OPER!$AB529&lt;=HOUR(BA$7),MAX($Q434:AY434,0)+1,".")),","),IF(MAX($Q434:AY434,0)=OPER!$AA529,".",IF(OPER!$AB529&lt;=HOUR(BA$7),MAX($Q434:AY434,0)+1,".")))</f>
        <v>,</v>
      </c>
      <c r="BA434" s="30">
        <f>+OPER!AK428</f>
        <v>0</v>
      </c>
    </row>
    <row r="435" spans="1:53" ht="59.8" x14ac:dyDescent="0.2">
      <c r="A435" s="282" t="str">
        <f>IF(OPER!AF429=0,"",OPER!AF429)</f>
        <v/>
      </c>
      <c r="B435" s="109" t="str">
        <f>IF(OPER!V429=0,"",OPER!V429)</f>
        <v/>
      </c>
      <c r="C435" s="71" t="str">
        <f>IF(OPER!U429 = 0,"", OPER!U429)</f>
        <v/>
      </c>
      <c r="D435" s="30" t="str">
        <f t="shared" si="25"/>
        <v/>
      </c>
      <c r="E435" s="262" t="str">
        <f>IF(OPER!X429 = 0,"",OPER!X429)</f>
        <v/>
      </c>
      <c r="F435" s="262" t="str">
        <f>IF(OPER!I429 = 0,"",OPER!I429)</f>
        <v/>
      </c>
      <c r="G435" s="263" t="str">
        <f>IF(OPER!C429=0,"",OPER!C429)</f>
        <v/>
      </c>
      <c r="H435" s="30" t="str">
        <f>IF(OPER!R429 = 0,"",OPER!R429)</f>
        <v/>
      </c>
      <c r="I435" s="30" t="str">
        <f>IF(OPER!F429=0,"", OPER!F429)</f>
        <v/>
      </c>
      <c r="J435" s="108" t="str">
        <f>IF(OPER!G429=0,"",OPER!G429)</f>
        <v/>
      </c>
      <c r="K435" s="250">
        <f>+OPER!R429</f>
        <v>0</v>
      </c>
      <c r="L435" s="262">
        <f t="shared" si="26"/>
        <v>0</v>
      </c>
      <c r="M435" s="250">
        <f t="shared" si="27"/>
        <v>0</v>
      </c>
      <c r="N435" s="205" t="str">
        <f>IF(OPER!A429=0,"",OPER!A429)</f>
        <v/>
      </c>
      <c r="O435" s="73" t="str">
        <f>IF(OPER!AJ2285=0,"",OPER!AJ2285)</f>
        <v/>
      </c>
      <c r="P435" s="264" t="str">
        <f>IF(OPER!AH429="EJECUTADO","SI",IF(OPER!AH429="NO EJECUTADO","NO",""))</f>
        <v/>
      </c>
      <c r="Q435" s="264" t="str">
        <f>IF(OPER!AN429="EJECUTADO","SI",IF(OPER!AN429="NO EJECUTADO","NO",""))</f>
        <v/>
      </c>
      <c r="R435" s="221" t="str">
        <f>IFERROR(VLOOKUP(OPER!Z429,OPER!$AU$490:$AV$577,2,0),"NO ASIGNADO")</f>
        <v>NO ASIGNADO</v>
      </c>
      <c r="S435" s="6">
        <f>+OPER!AG429</f>
        <v>0</v>
      </c>
      <c r="T435" s="268" t="str">
        <f>IF($E435=$E434,IF(U434=".",IF(MAX($Q435:Q435,0)=OPER!$AA530,".",IF(OPER!$AB530&lt;=HOUR(U$7),MAX($Q435:Q435,0)+1,".")),","),IF(MAX($Q435:Q435,0)=OPER!$AA530,".",IF(OPER!$AB530&lt;=HOUR(U$7),MAX($Q435:Q435,0)+1,".")))</f>
        <v>,</v>
      </c>
      <c r="U435" s="269" t="str">
        <f>IF($E435=$E434,IF(V434=".",IF(MAX($Q435:T435,0)=OPER!$AA530,".",IF(OPER!$AB530&lt;=HOUR(V$7),MAX($Q435:T435,0)+1,".")),","),IF(MAX($Q435:T435,0)=OPER!$AA530,".",IF(OPER!$AB530&lt;=HOUR(V$7),MAX($Q435:T435,0)+1,".")))</f>
        <v>,</v>
      </c>
      <c r="V435" s="269" t="str">
        <f>IF($E435=$E434,IF(W434=".",IF(MAX($Q435:U435,0)=OPER!$AA530,".",IF(OPER!$AB530&lt;=HOUR(W$7),MAX($Q435:U435,0)+1,".")),","),IF(MAX($Q435:U435,0)=OPER!$AA530,".",IF(OPER!$AB530&lt;=HOUR(W$7),MAX($Q435:U435,0)+1,".")))</f>
        <v>,</v>
      </c>
      <c r="W435" s="269" t="str">
        <f>IF($E435=$E434,IF(X434=".",IF(MAX($Q435:V435,0)=OPER!$AA530,".",IF(OPER!$AB530&lt;=HOUR(X$7),MAX($Q435:V435,0)+1,".")),","),IF(MAX($Q435:V435,0)=OPER!$AA530,".",IF(OPER!$AB530&lt;=HOUR(X$7),MAX($Q435:V435,0)+1,".")))</f>
        <v>,</v>
      </c>
      <c r="X435" s="270" t="str">
        <f>IF($E435=$E434,IF(Y434=".",IF(MAX($Q435:W435,0)=OPER!$AA530,".",IF(OPER!$AB530&lt;=HOUR(Y$7),MAX($Q435:W435,0)+1,".")),","),IF(MAX($Q435:W435,0)=OPER!$AA530,".",IF(OPER!$AB530&lt;=HOUR(Y$7),MAX($Q435:W435,0)+1,".")))</f>
        <v>,</v>
      </c>
      <c r="Y435" s="271" t="str">
        <f>IF($E435=$E434,IF(Z434=".",IF(MAX($Q435:X435,0)=OPER!$AA530,".",IF(OPER!$AB530&lt;=HOUR(Z$7),MAX($Q435:X435,0)+1,".")),","),IF(MAX($Q435:X435,0)=OPER!$AA530,".",IF(OPER!$AB530&lt;=HOUR(Z$7),MAX($Q435:X435,0)+1,".")))</f>
        <v>,</v>
      </c>
      <c r="Z435" s="269" t="str">
        <f>IF($E435=$E434,IF(AA434=".",IF(MAX($Q435:Y435,0)=OPER!$AA530,".",IF(OPER!$AB530&lt;=HOUR(AA$7),MAX($Q435:Y435,0)+1,".")),","),IF(MAX($Q435:Y435,0)=OPER!$AA530,".",IF(OPER!$AB530&lt;=HOUR(AA$7),MAX($Q435:Y435,0)+1,".")))</f>
        <v>,</v>
      </c>
      <c r="AA435" s="269" t="str">
        <f>IF($E435=$E434,IF(AB434=".",IF(MAX($Q435:Z435,0)=OPER!$AA530,".",IF(OPER!$AB530&lt;=HOUR(AB$7),MAX($Q435:Z435,0)+1,".")),","),IF(MAX($Q435:Z435,0)=OPER!$AA530,".",IF(OPER!$AB530&lt;=HOUR(AB$7),MAX($Q435:Z435,0)+1,".")))</f>
        <v>,</v>
      </c>
      <c r="AB435" s="270" t="str">
        <f>IF($E435=$E434,IF(AC434=".",IF(MAX($Q435:AA435,0)=OPER!$AA530,".",IF(OPER!$AB530&lt;=HOUR(AC$7),MAX($Q435:AA435,0)+1,".")),","),IF(MAX($Q435:AA435,0)=OPER!$AA530,".",IF(OPER!$AB530&lt;=HOUR(AC$7),MAX($Q435:AA435,0)+1,".")))</f>
        <v>,</v>
      </c>
      <c r="AC435" s="271" t="str">
        <f>IF($E435=$E434,IF(AD434=".",IF(MAX($Q435:AB435,0)=OPER!$AA530,".",IF(OPER!$AB530&lt;=HOUR(AD$7),MAX($Q435:AB435,0)+1,".")),","),IF(MAX($Q435:AB435,0)=OPER!$AA530,".",IF(OPER!$AB530&lt;=HOUR(AD$7),MAX($Q435:AB435,0)+1,".")))</f>
        <v>,</v>
      </c>
      <c r="AD435" s="269" t="str">
        <f>IF($E435=$E434,IF(AE434=".",IF(MAX($Q435:AC435,0)=OPER!$AA530,".",IF(OPER!$AB530&lt;=HOUR(AE$7),MAX($Q435:AC435,0)+1,".")),","),IF(MAX($Q435:AC435,0)=OPER!$AA530,".",IF(OPER!$AB530&lt;=HOUR(AE$7),MAX($Q435:AC435,0)+1,".")))</f>
        <v>,</v>
      </c>
      <c r="AE435" s="269" t="str">
        <f>IF($E435=$E434,IF(AF434=".",IF(MAX($Q435:AD435,0)=OPER!$AA530,".",IF(OPER!$AB530&lt;=HOUR(AF$7),MAX($Q435:AD435,0)+1,".")),","),IF(MAX($Q435:AD435,0)=OPER!$AA530,".",IF(OPER!$AB530&lt;=HOUR(AF$7),MAX($Q435:AD435,0)+1,".")))</f>
        <v>,</v>
      </c>
      <c r="AF435" s="270" t="str">
        <f>IF($E435=$E434,IF(AG434=".",IF(MAX($Q435:AE435,0)=OPER!$AA530,".",IF(OPER!$AB530&lt;=HOUR(AG$7),MAX($Q435:AE435,0)+1,".")),","),IF(MAX($Q435:AE435,0)=OPER!$AA530,".",IF(OPER!$AB530&lt;=HOUR(AG$7),MAX($Q435:AE435,0)+1,".")))</f>
        <v>,</v>
      </c>
      <c r="AG435" s="271" t="str">
        <f>IF($E435=$E434,IF(AH434=".",IF(MAX($Q435:AF435,0)=OPER!$AA530,".",IF(OPER!$AB530&lt;=HOUR(AH$7),MAX($Q435:AF435,0)+1,".")),","),IF(MAX($Q435:AF435,0)=OPER!$AA530,".",IF(OPER!$AB530&lt;=HOUR(AH$7),MAX($Q435:AF435,0)+1,".")))</f>
        <v>,</v>
      </c>
      <c r="AH435" s="269" t="str">
        <f>IF($E435=$E434,IF(AI434=".",IF(MAX($Q435:AG435,0)=OPER!$AA530,".",IF(OPER!$AB530&lt;=HOUR(AI$7),MAX($Q435:AG435,0)+1,".")),","),IF(MAX($Q435:AG435,0)=OPER!$AA530,".",IF(OPER!$AB530&lt;=HOUR(AI$7),MAX($Q435:AG435,0)+1,".")))</f>
        <v>,</v>
      </c>
      <c r="AI435" s="269" t="str">
        <f>IF($E435=$E434,IF(AJ434=".",IF(MAX($Q435:AH435,0)=OPER!$AA530,".",IF(OPER!$AB530&lt;=HOUR(AJ$7),MAX($Q435:AH435,0)+1,".")),","),IF(MAX($Q435:AH435,0)=OPER!$AA530,".",IF(OPER!$AB530&lt;=HOUR(AJ$7),MAX($Q435:AH435,0)+1,".")))</f>
        <v>,</v>
      </c>
      <c r="AJ435" s="270" t="str">
        <f>IF($E435=$E434,IF(AK434=".",IF(MAX($Q435:AI435,0)=OPER!$AA530,".",IF(OPER!$AB530&lt;=HOUR(AK$7),MAX($Q435:AI435,0)+1,".")),","),IF(MAX($Q435:AI435,0)=OPER!$AA530,".",IF(OPER!$AB530&lt;=HOUR(AK$7),MAX($Q435:AI435,0)+1,".")))</f>
        <v>,</v>
      </c>
      <c r="AK435" s="271" t="str">
        <f>IF($E435=$E434,IF(AL434=".",IF(MAX($Q435:AJ435,0)=OPER!$AA530,".",IF(OPER!$AB530&lt;=HOUR(AL$7),MAX($Q435:AJ435,0)+1,".")),","),IF(MAX($Q435:AJ435,0)=OPER!$AA530,".",IF(OPER!$AB530&lt;=HOUR(AL$7),MAX($Q435:AJ435,0)+1,".")))</f>
        <v>,</v>
      </c>
      <c r="AL435" s="269" t="str">
        <f>IF($E435=$E434,IF(AM434=".",IF(MAX($Q435:AK435,0)=OPER!$AA530,".",IF(OPER!$AB530&lt;=HOUR(AM$7),MAX($Q435:AK435,0)+1,".")),","),IF(MAX($Q435:AK435,0)=OPER!$AA530,".",IF(OPER!$AB530&lt;=HOUR(AM$7),MAX($Q435:AK435,0)+1,".")))</f>
        <v>,</v>
      </c>
      <c r="AM435" s="269" t="str">
        <f>IF($E435=$E434,IF(AN434=".",IF(MAX($Q435:AL435,0)=OPER!$AA530,".",IF(OPER!$AB530&lt;=HOUR(AN$7),MAX($Q435:AL435,0)+1,".")),","),IF(MAX($Q435:AL435,0)=OPER!$AA530,".",IF(OPER!$AB530&lt;=HOUR(AN$7),MAX($Q435:AL435,0)+1,".")))</f>
        <v>,</v>
      </c>
      <c r="AN435" s="270" t="str">
        <f>IF($E435=$E434,IF(AO434=".",IF(MAX($Q435:AM435,0)=OPER!$AA530,".",IF(OPER!$AB530&lt;=HOUR(AO$7),MAX($Q435:AM435,0)+1,".")),","),IF(MAX($Q435:AM435,0)=OPER!$AA530,".",IF(OPER!$AB530&lt;=HOUR(AO$7),MAX($Q435:AM435,0)+1,".")))</f>
        <v>,</v>
      </c>
      <c r="AO435" s="271" t="str">
        <f>IF($E435=$E434,IF(AP434=".",IF(MAX($Q435:AN435,0)=OPER!$AA530,".",IF(OPER!$AB530&lt;=HOUR(AP$7),MAX($Q435:AN435,0)+1,".")),","),IF(MAX($Q435:AN435,0)=OPER!$AA530,".",IF(OPER!$AB530&lt;=HOUR(AP$7),MAX($Q435:AN435,0)+1,".")))</f>
        <v>,</v>
      </c>
      <c r="AP435" s="269" t="str">
        <f>IF($E435=$E434,IF(AQ434=".",IF(MAX($Q435:AO435,0)=OPER!$AA530,".",IF(OPER!$AB530&lt;=HOUR(AQ$7),MAX($Q435:AO435,0)+1,".")),","),IF(MAX($Q435:AO435,0)=OPER!$AA530,".",IF(OPER!$AB530&lt;=HOUR(AQ$7),MAX($Q435:AO435,0)+1,".")))</f>
        <v>,</v>
      </c>
      <c r="AQ435" s="269" t="str">
        <f>IF($E435=$E434,IF(AR434=".",IF(MAX($Q435:AP435,0)=OPER!$AA530,".",IF(OPER!$AB530&lt;=HOUR(AR$7),MAX($Q435:AP435,0)+1,".")),","),IF(MAX($Q435:AP435,0)=OPER!$AA530,".",IF(OPER!$AB530&lt;=HOUR(AR$7),MAX($Q435:AP435,0)+1,".")))</f>
        <v>,</v>
      </c>
      <c r="AR435" s="270" t="str">
        <f>IF($E435=$E434,IF(AS434=".",IF(MAX($Q435:AQ435,0)=OPER!$AA530,".",IF(OPER!$AB530&lt;=HOUR(AS$7),MAX($Q435:AQ435,0)+1,".")),","),IF(MAX($Q435:AQ435,0)=OPER!$AA530,".",IF(OPER!$AB530&lt;=HOUR(AS$7),MAX($Q435:AQ435,0)+1,".")))</f>
        <v>,</v>
      </c>
      <c r="AS435" s="271" t="str">
        <f>IF($E435=$E434,IF(AT434=".",IF(MAX($Q435:AR435,0)=OPER!$AA530,".",IF(OPER!$AB530&lt;=HOUR(AT$7),MAX($Q435:AR435,0)+1,".")),","),IF(MAX($Q435:AR435,0)=OPER!$AA530,".",IF(OPER!$AB530&lt;=HOUR(AT$7),MAX($Q435:AR435,0)+1,".")))</f>
        <v>,</v>
      </c>
      <c r="AT435" s="269" t="str">
        <f>IF($E435=$E434,IF(AU434=".",IF(MAX($Q435:AS435,0)=OPER!$AA530,".",IF(OPER!$AB530&lt;=HOUR(AU$7),MAX($Q435:AS435,0)+1,".")),","),IF(MAX($Q435:AS435,0)=OPER!$AA530,".",IF(OPER!$AB530&lt;=HOUR(AU$7),MAX($Q435:AS435,0)+1,".")))</f>
        <v>,</v>
      </c>
      <c r="AU435" s="269" t="str">
        <f>IF($E435=$E434,IF(AV434=".",IF(MAX($Q435:AT435,0)=OPER!$AA530,".",IF(OPER!$AB530&lt;=HOUR(AV$7),MAX($Q435:AT435,0)+1,".")),","),IF(MAX($Q435:AT435,0)=OPER!$AA530,".",IF(OPER!$AB530&lt;=HOUR(AV$7),MAX($Q435:AT435,0)+1,".")))</f>
        <v>,</v>
      </c>
      <c r="AV435" s="270" t="str">
        <f>IF($E435=$E434,IF(AW434=".",IF(MAX($Q435:AU435,0)=OPER!$AA530,".",IF(OPER!$AB530&lt;=HOUR(AW$7),MAX($Q435:AU435,0)+1,".")),","),IF(MAX($Q435:AU435,0)=OPER!$AA530,".",IF(OPER!$AB530&lt;=HOUR(AW$7),MAX($Q435:AU435,0)+1,".")))</f>
        <v>,</v>
      </c>
      <c r="AW435" s="271" t="str">
        <f>IF($E435=$E434,IF(AX434=".",IF(MAX($Q435:AV435,0)=OPER!$AA530,".",IF(OPER!$AB530&lt;=HOUR(AX$7),MAX($Q435:AV435,0)+1,".")),","),IF(MAX($Q435:AV435,0)=OPER!$AA530,".",IF(OPER!$AB530&lt;=HOUR(AX$7),MAX($Q435:AV435,0)+1,".")))</f>
        <v>,</v>
      </c>
      <c r="AX435" s="269" t="str">
        <f>IF($E435=$E434,IF(AY434=".",IF(MAX($Q435:AW435,0)=OPER!$AA530,".",IF(OPER!$AB530&lt;=HOUR(AY$7),MAX($Q435:AW435,0)+1,".")),","),IF(MAX($Q435:AW435,0)=OPER!$AA530,".",IF(OPER!$AB530&lt;=HOUR(AY$7),MAX($Q435:AW435,0)+1,".")))</f>
        <v>,</v>
      </c>
      <c r="AY435" s="269" t="str">
        <f>IF($E435=$E434,IF(AZ434=".",IF(MAX($Q435:AX435,0)=OPER!$AA530,".",IF(OPER!$AB530&lt;=HOUR(AZ$7),MAX($Q435:AX435,0)+1,".")),","),IF(MAX($Q435:AX435,0)=OPER!$AA530,".",IF(OPER!$AB530&lt;=HOUR(AZ$7),MAX($Q435:AX435,0)+1,".")))</f>
        <v>,</v>
      </c>
      <c r="AZ435" s="270" t="str">
        <f>IF($E435=$E434,IF(BA434=".",IF(MAX($Q435:AY435,0)=OPER!$AA530,".",IF(OPER!$AB530&lt;=HOUR(BA$7),MAX($Q435:AY435,0)+1,".")),","),IF(MAX($Q435:AY435,0)=OPER!$AA530,".",IF(OPER!$AB530&lt;=HOUR(BA$7),MAX($Q435:AY435,0)+1,".")))</f>
        <v>,</v>
      </c>
      <c r="BA435" s="30">
        <f>+OPER!AK429</f>
        <v>0</v>
      </c>
    </row>
    <row r="436" spans="1:53" ht="59.8" x14ac:dyDescent="0.2">
      <c r="A436" s="282" t="str">
        <f>IF(OPER!AF430=0,"",OPER!AF430)</f>
        <v/>
      </c>
      <c r="B436" s="109" t="str">
        <f>IF(OPER!V430=0,"",OPER!V430)</f>
        <v/>
      </c>
      <c r="C436" s="71" t="str">
        <f>IF(OPER!U430 = 0,"", OPER!U430)</f>
        <v/>
      </c>
      <c r="D436" s="30" t="str">
        <f t="shared" si="25"/>
        <v/>
      </c>
      <c r="E436" s="262" t="str">
        <f>IF(OPER!X430 = 0,"",OPER!X430)</f>
        <v/>
      </c>
      <c r="F436" s="262" t="str">
        <f>IF(OPER!I430 = 0,"",OPER!I430)</f>
        <v/>
      </c>
      <c r="G436" s="263" t="str">
        <f>IF(OPER!C430=0,"",OPER!C430)</f>
        <v/>
      </c>
      <c r="H436" s="30" t="str">
        <f>IF(OPER!R430 = 0,"",OPER!R430)</f>
        <v/>
      </c>
      <c r="I436" s="30" t="str">
        <f>IF(OPER!F430=0,"", OPER!F430)</f>
        <v/>
      </c>
      <c r="J436" s="108" t="str">
        <f>IF(OPER!G430=0,"",OPER!G430)</f>
        <v/>
      </c>
      <c r="K436" s="250">
        <f>+OPER!R430</f>
        <v>0</v>
      </c>
      <c r="L436" s="262">
        <f t="shared" si="26"/>
        <v>0</v>
      </c>
      <c r="M436" s="250">
        <f t="shared" si="27"/>
        <v>0</v>
      </c>
      <c r="N436" s="205" t="str">
        <f>IF(OPER!A430=0,"",OPER!A430)</f>
        <v/>
      </c>
      <c r="O436" s="73" t="str">
        <f>IF(OPER!AJ2286=0,"",OPER!AJ2286)</f>
        <v/>
      </c>
      <c r="P436" s="264" t="str">
        <f>IF(OPER!AH430="EJECUTADO","SI",IF(OPER!AH430="NO EJECUTADO","NO",""))</f>
        <v/>
      </c>
      <c r="Q436" s="264" t="str">
        <f>IF(OPER!AN430="EJECUTADO","SI",IF(OPER!AN430="NO EJECUTADO","NO",""))</f>
        <v/>
      </c>
      <c r="R436" s="221" t="str">
        <f>IFERROR(VLOOKUP(OPER!Z430,OPER!$AU$490:$AV$577,2,0),"NO ASIGNADO")</f>
        <v>NO ASIGNADO</v>
      </c>
      <c r="S436" s="6">
        <f>+OPER!AG430</f>
        <v>0</v>
      </c>
      <c r="T436" s="268" t="str">
        <f>IF($E436=$E435,IF(U435=".",IF(MAX($Q436:Q436,0)=OPER!$AA531,".",IF(OPER!$AB531&lt;=HOUR(U$7),MAX($Q436:Q436,0)+1,".")),","),IF(MAX($Q436:Q436,0)=OPER!$AA531,".",IF(OPER!$AB531&lt;=HOUR(U$7),MAX($Q436:Q436,0)+1,".")))</f>
        <v>,</v>
      </c>
      <c r="U436" s="269" t="str">
        <f>IF($E436=$E435,IF(V435=".",IF(MAX($Q436:T436,0)=OPER!$AA531,".",IF(OPER!$AB531&lt;=HOUR(V$7),MAX($Q436:T436,0)+1,".")),","),IF(MAX($Q436:T436,0)=OPER!$AA531,".",IF(OPER!$AB531&lt;=HOUR(V$7),MAX($Q436:T436,0)+1,".")))</f>
        <v>,</v>
      </c>
      <c r="V436" s="269" t="str">
        <f>IF($E436=$E435,IF(W435=".",IF(MAX($Q436:U436,0)=OPER!$AA531,".",IF(OPER!$AB531&lt;=HOUR(W$7),MAX($Q436:U436,0)+1,".")),","),IF(MAX($Q436:U436,0)=OPER!$AA531,".",IF(OPER!$AB531&lt;=HOUR(W$7),MAX($Q436:U436,0)+1,".")))</f>
        <v>,</v>
      </c>
      <c r="W436" s="269" t="str">
        <f>IF($E436=$E435,IF(X435=".",IF(MAX($Q436:V436,0)=OPER!$AA531,".",IF(OPER!$AB531&lt;=HOUR(X$7),MAX($Q436:V436,0)+1,".")),","),IF(MAX($Q436:V436,0)=OPER!$AA531,".",IF(OPER!$AB531&lt;=HOUR(X$7),MAX($Q436:V436,0)+1,".")))</f>
        <v>,</v>
      </c>
      <c r="X436" s="270" t="str">
        <f>IF($E436=$E435,IF(Y435=".",IF(MAX($Q436:W436,0)=OPER!$AA531,".",IF(OPER!$AB531&lt;=HOUR(Y$7),MAX($Q436:W436,0)+1,".")),","),IF(MAX($Q436:W436,0)=OPER!$AA531,".",IF(OPER!$AB531&lt;=HOUR(Y$7),MAX($Q436:W436,0)+1,".")))</f>
        <v>,</v>
      </c>
      <c r="Y436" s="271" t="str">
        <f>IF($E436=$E435,IF(Z435=".",IF(MAX($Q436:X436,0)=OPER!$AA531,".",IF(OPER!$AB531&lt;=HOUR(Z$7),MAX($Q436:X436,0)+1,".")),","),IF(MAX($Q436:X436,0)=OPER!$AA531,".",IF(OPER!$AB531&lt;=HOUR(Z$7),MAX($Q436:X436,0)+1,".")))</f>
        <v>,</v>
      </c>
      <c r="Z436" s="269" t="str">
        <f>IF($E436=$E435,IF(AA435=".",IF(MAX($Q436:Y436,0)=OPER!$AA531,".",IF(OPER!$AB531&lt;=HOUR(AA$7),MAX($Q436:Y436,0)+1,".")),","),IF(MAX($Q436:Y436,0)=OPER!$AA531,".",IF(OPER!$AB531&lt;=HOUR(AA$7),MAX($Q436:Y436,0)+1,".")))</f>
        <v>,</v>
      </c>
      <c r="AA436" s="269" t="str">
        <f>IF($E436=$E435,IF(AB435=".",IF(MAX($Q436:Z436,0)=OPER!$AA531,".",IF(OPER!$AB531&lt;=HOUR(AB$7),MAX($Q436:Z436,0)+1,".")),","),IF(MAX($Q436:Z436,0)=OPER!$AA531,".",IF(OPER!$AB531&lt;=HOUR(AB$7),MAX($Q436:Z436,0)+1,".")))</f>
        <v>,</v>
      </c>
      <c r="AB436" s="270" t="str">
        <f>IF($E436=$E435,IF(AC435=".",IF(MAX($Q436:AA436,0)=OPER!$AA531,".",IF(OPER!$AB531&lt;=HOUR(AC$7),MAX($Q436:AA436,0)+1,".")),","),IF(MAX($Q436:AA436,0)=OPER!$AA531,".",IF(OPER!$AB531&lt;=HOUR(AC$7),MAX($Q436:AA436,0)+1,".")))</f>
        <v>,</v>
      </c>
      <c r="AC436" s="271" t="str">
        <f>IF($E436=$E435,IF(AD435=".",IF(MAX($Q436:AB436,0)=OPER!$AA531,".",IF(OPER!$AB531&lt;=HOUR(AD$7),MAX($Q436:AB436,0)+1,".")),","),IF(MAX($Q436:AB436,0)=OPER!$AA531,".",IF(OPER!$AB531&lt;=HOUR(AD$7),MAX($Q436:AB436,0)+1,".")))</f>
        <v>,</v>
      </c>
      <c r="AD436" s="269" t="str">
        <f>IF($E436=$E435,IF(AE435=".",IF(MAX($Q436:AC436,0)=OPER!$AA531,".",IF(OPER!$AB531&lt;=HOUR(AE$7),MAX($Q436:AC436,0)+1,".")),","),IF(MAX($Q436:AC436,0)=OPER!$AA531,".",IF(OPER!$AB531&lt;=HOUR(AE$7),MAX($Q436:AC436,0)+1,".")))</f>
        <v>,</v>
      </c>
      <c r="AE436" s="269" t="str">
        <f>IF($E436=$E435,IF(AF435=".",IF(MAX($Q436:AD436,0)=OPER!$AA531,".",IF(OPER!$AB531&lt;=HOUR(AF$7),MAX($Q436:AD436,0)+1,".")),","),IF(MAX($Q436:AD436,0)=OPER!$AA531,".",IF(OPER!$AB531&lt;=HOUR(AF$7),MAX($Q436:AD436,0)+1,".")))</f>
        <v>,</v>
      </c>
      <c r="AF436" s="270" t="str">
        <f>IF($E436=$E435,IF(AG435=".",IF(MAX($Q436:AE436,0)=OPER!$AA531,".",IF(OPER!$AB531&lt;=HOUR(AG$7),MAX($Q436:AE436,0)+1,".")),","),IF(MAX($Q436:AE436,0)=OPER!$AA531,".",IF(OPER!$AB531&lt;=HOUR(AG$7),MAX($Q436:AE436,0)+1,".")))</f>
        <v>,</v>
      </c>
      <c r="AG436" s="271" t="str">
        <f>IF($E436=$E435,IF(AH435=".",IF(MAX($Q436:AF436,0)=OPER!$AA531,".",IF(OPER!$AB531&lt;=HOUR(AH$7),MAX($Q436:AF436,0)+1,".")),","),IF(MAX($Q436:AF436,0)=OPER!$AA531,".",IF(OPER!$AB531&lt;=HOUR(AH$7),MAX($Q436:AF436,0)+1,".")))</f>
        <v>,</v>
      </c>
      <c r="AH436" s="269" t="str">
        <f>IF($E436=$E435,IF(AI435=".",IF(MAX($Q436:AG436,0)=OPER!$AA531,".",IF(OPER!$AB531&lt;=HOUR(AI$7),MAX($Q436:AG436,0)+1,".")),","),IF(MAX($Q436:AG436,0)=OPER!$AA531,".",IF(OPER!$AB531&lt;=HOUR(AI$7),MAX($Q436:AG436,0)+1,".")))</f>
        <v>,</v>
      </c>
      <c r="AI436" s="269" t="str">
        <f>IF($E436=$E435,IF(AJ435=".",IF(MAX($Q436:AH436,0)=OPER!$AA531,".",IF(OPER!$AB531&lt;=HOUR(AJ$7),MAX($Q436:AH436,0)+1,".")),","),IF(MAX($Q436:AH436,0)=OPER!$AA531,".",IF(OPER!$AB531&lt;=HOUR(AJ$7),MAX($Q436:AH436,0)+1,".")))</f>
        <v>,</v>
      </c>
      <c r="AJ436" s="270" t="str">
        <f>IF($E436=$E435,IF(AK435=".",IF(MAX($Q436:AI436,0)=OPER!$AA531,".",IF(OPER!$AB531&lt;=HOUR(AK$7),MAX($Q436:AI436,0)+1,".")),","),IF(MAX($Q436:AI436,0)=OPER!$AA531,".",IF(OPER!$AB531&lt;=HOUR(AK$7),MAX($Q436:AI436,0)+1,".")))</f>
        <v>,</v>
      </c>
      <c r="AK436" s="271" t="str">
        <f>IF($E436=$E435,IF(AL435=".",IF(MAX($Q436:AJ436,0)=OPER!$AA531,".",IF(OPER!$AB531&lt;=HOUR(AL$7),MAX($Q436:AJ436,0)+1,".")),","),IF(MAX($Q436:AJ436,0)=OPER!$AA531,".",IF(OPER!$AB531&lt;=HOUR(AL$7),MAX($Q436:AJ436,0)+1,".")))</f>
        <v>,</v>
      </c>
      <c r="AL436" s="269" t="str">
        <f>IF($E436=$E435,IF(AM435=".",IF(MAX($Q436:AK436,0)=OPER!$AA531,".",IF(OPER!$AB531&lt;=HOUR(AM$7),MAX($Q436:AK436,0)+1,".")),","),IF(MAX($Q436:AK436,0)=OPER!$AA531,".",IF(OPER!$AB531&lt;=HOUR(AM$7),MAX($Q436:AK436,0)+1,".")))</f>
        <v>,</v>
      </c>
      <c r="AM436" s="269" t="str">
        <f>IF($E436=$E435,IF(AN435=".",IF(MAX($Q436:AL436,0)=OPER!$AA531,".",IF(OPER!$AB531&lt;=HOUR(AN$7),MAX($Q436:AL436,0)+1,".")),","),IF(MAX($Q436:AL436,0)=OPER!$AA531,".",IF(OPER!$AB531&lt;=HOUR(AN$7),MAX($Q436:AL436,0)+1,".")))</f>
        <v>,</v>
      </c>
      <c r="AN436" s="270" t="str">
        <f>IF($E436=$E435,IF(AO435=".",IF(MAX($Q436:AM436,0)=OPER!$AA531,".",IF(OPER!$AB531&lt;=HOUR(AO$7),MAX($Q436:AM436,0)+1,".")),","),IF(MAX($Q436:AM436,0)=OPER!$AA531,".",IF(OPER!$AB531&lt;=HOUR(AO$7),MAX($Q436:AM436,0)+1,".")))</f>
        <v>,</v>
      </c>
      <c r="AO436" s="271" t="str">
        <f>IF($E436=$E435,IF(AP435=".",IF(MAX($Q436:AN436,0)=OPER!$AA531,".",IF(OPER!$AB531&lt;=HOUR(AP$7),MAX($Q436:AN436,0)+1,".")),","),IF(MAX($Q436:AN436,0)=OPER!$AA531,".",IF(OPER!$AB531&lt;=HOUR(AP$7),MAX($Q436:AN436,0)+1,".")))</f>
        <v>,</v>
      </c>
      <c r="AP436" s="269" t="str">
        <f>IF($E436=$E435,IF(AQ435=".",IF(MAX($Q436:AO436,0)=OPER!$AA531,".",IF(OPER!$AB531&lt;=HOUR(AQ$7),MAX($Q436:AO436,0)+1,".")),","),IF(MAX($Q436:AO436,0)=OPER!$AA531,".",IF(OPER!$AB531&lt;=HOUR(AQ$7),MAX($Q436:AO436,0)+1,".")))</f>
        <v>,</v>
      </c>
      <c r="AQ436" s="269" t="str">
        <f>IF($E436=$E435,IF(AR435=".",IF(MAX($Q436:AP436,0)=OPER!$AA531,".",IF(OPER!$AB531&lt;=HOUR(AR$7),MAX($Q436:AP436,0)+1,".")),","),IF(MAX($Q436:AP436,0)=OPER!$AA531,".",IF(OPER!$AB531&lt;=HOUR(AR$7),MAX($Q436:AP436,0)+1,".")))</f>
        <v>,</v>
      </c>
      <c r="AR436" s="270" t="str">
        <f>IF($E436=$E435,IF(AS435=".",IF(MAX($Q436:AQ436,0)=OPER!$AA531,".",IF(OPER!$AB531&lt;=HOUR(AS$7),MAX($Q436:AQ436,0)+1,".")),","),IF(MAX($Q436:AQ436,0)=OPER!$AA531,".",IF(OPER!$AB531&lt;=HOUR(AS$7),MAX($Q436:AQ436,0)+1,".")))</f>
        <v>,</v>
      </c>
      <c r="AS436" s="271" t="str">
        <f>IF($E436=$E435,IF(AT435=".",IF(MAX($Q436:AR436,0)=OPER!$AA531,".",IF(OPER!$AB531&lt;=HOUR(AT$7),MAX($Q436:AR436,0)+1,".")),","),IF(MAX($Q436:AR436,0)=OPER!$AA531,".",IF(OPER!$AB531&lt;=HOUR(AT$7),MAX($Q436:AR436,0)+1,".")))</f>
        <v>,</v>
      </c>
      <c r="AT436" s="269" t="str">
        <f>IF($E436=$E435,IF(AU435=".",IF(MAX($Q436:AS436,0)=OPER!$AA531,".",IF(OPER!$AB531&lt;=HOUR(AU$7),MAX($Q436:AS436,0)+1,".")),","),IF(MAX($Q436:AS436,0)=OPER!$AA531,".",IF(OPER!$AB531&lt;=HOUR(AU$7),MAX($Q436:AS436,0)+1,".")))</f>
        <v>,</v>
      </c>
      <c r="AU436" s="269" t="str">
        <f>IF($E436=$E435,IF(AV435=".",IF(MAX($Q436:AT436,0)=OPER!$AA531,".",IF(OPER!$AB531&lt;=HOUR(AV$7),MAX($Q436:AT436,0)+1,".")),","),IF(MAX($Q436:AT436,0)=OPER!$AA531,".",IF(OPER!$AB531&lt;=HOUR(AV$7),MAX($Q436:AT436,0)+1,".")))</f>
        <v>,</v>
      </c>
      <c r="AV436" s="270" t="str">
        <f>IF($E436=$E435,IF(AW435=".",IF(MAX($Q436:AU436,0)=OPER!$AA531,".",IF(OPER!$AB531&lt;=HOUR(AW$7),MAX($Q436:AU436,0)+1,".")),","),IF(MAX($Q436:AU436,0)=OPER!$AA531,".",IF(OPER!$AB531&lt;=HOUR(AW$7),MAX($Q436:AU436,0)+1,".")))</f>
        <v>,</v>
      </c>
      <c r="AW436" s="271" t="str">
        <f>IF($E436=$E435,IF(AX435=".",IF(MAX($Q436:AV436,0)=OPER!$AA531,".",IF(OPER!$AB531&lt;=HOUR(AX$7),MAX($Q436:AV436,0)+1,".")),","),IF(MAX($Q436:AV436,0)=OPER!$AA531,".",IF(OPER!$AB531&lt;=HOUR(AX$7),MAX($Q436:AV436,0)+1,".")))</f>
        <v>,</v>
      </c>
      <c r="AX436" s="269" t="str">
        <f>IF($E436=$E435,IF(AY435=".",IF(MAX($Q436:AW436,0)=OPER!$AA531,".",IF(OPER!$AB531&lt;=HOUR(AY$7),MAX($Q436:AW436,0)+1,".")),","),IF(MAX($Q436:AW436,0)=OPER!$AA531,".",IF(OPER!$AB531&lt;=HOUR(AY$7),MAX($Q436:AW436,0)+1,".")))</f>
        <v>,</v>
      </c>
      <c r="AY436" s="269" t="str">
        <f>IF($E436=$E435,IF(AZ435=".",IF(MAX($Q436:AX436,0)=OPER!$AA531,".",IF(OPER!$AB531&lt;=HOUR(AZ$7),MAX($Q436:AX436,0)+1,".")),","),IF(MAX($Q436:AX436,0)=OPER!$AA531,".",IF(OPER!$AB531&lt;=HOUR(AZ$7),MAX($Q436:AX436,0)+1,".")))</f>
        <v>,</v>
      </c>
      <c r="AZ436" s="270" t="str">
        <f>IF($E436=$E435,IF(BA435=".",IF(MAX($Q436:AY436,0)=OPER!$AA531,".",IF(OPER!$AB531&lt;=HOUR(BA$7),MAX($Q436:AY436,0)+1,".")),","),IF(MAX($Q436:AY436,0)=OPER!$AA531,".",IF(OPER!$AB531&lt;=HOUR(BA$7),MAX($Q436:AY436,0)+1,".")))</f>
        <v>,</v>
      </c>
      <c r="BA436" s="30">
        <f>+OPER!AK430</f>
        <v>0</v>
      </c>
    </row>
    <row r="437" spans="1:53" ht="59.8" x14ac:dyDescent="0.2">
      <c r="A437" s="282" t="str">
        <f>IF(OPER!AF431=0,"",OPER!AF431)</f>
        <v/>
      </c>
      <c r="B437" s="109" t="str">
        <f>IF(OPER!V431=0,"",OPER!V431)</f>
        <v/>
      </c>
      <c r="C437" s="71" t="str">
        <f>IF(OPER!U431 = 0,"", OPER!U431)</f>
        <v/>
      </c>
      <c r="D437" s="30" t="str">
        <f t="shared" si="25"/>
        <v/>
      </c>
      <c r="E437" s="262" t="str">
        <f>IF(OPER!X431 = 0,"",OPER!X431)</f>
        <v/>
      </c>
      <c r="F437" s="262" t="str">
        <f>IF(OPER!I431 = 0,"",OPER!I431)</f>
        <v/>
      </c>
      <c r="G437" s="263" t="str">
        <f>IF(OPER!C431=0,"",OPER!C431)</f>
        <v/>
      </c>
      <c r="H437" s="30" t="str">
        <f>IF(OPER!R431 = 0,"",OPER!R431)</f>
        <v/>
      </c>
      <c r="I437" s="30" t="str">
        <f>IF(OPER!F431=0,"", OPER!F431)</f>
        <v/>
      </c>
      <c r="J437" s="108" t="str">
        <f>IF(OPER!G431=0,"",OPER!G431)</f>
        <v/>
      </c>
      <c r="K437" s="250">
        <f>+OPER!R431</f>
        <v>0</v>
      </c>
      <c r="L437" s="262">
        <f t="shared" si="26"/>
        <v>0</v>
      </c>
      <c r="M437" s="250">
        <f t="shared" si="27"/>
        <v>0</v>
      </c>
      <c r="N437" s="205" t="str">
        <f>IF(OPER!A431=0,"",OPER!A431)</f>
        <v/>
      </c>
      <c r="O437" s="73" t="str">
        <f>IF(OPER!AJ2287=0,"",OPER!AJ2287)</f>
        <v/>
      </c>
      <c r="P437" s="264" t="str">
        <f>IF(OPER!AH431="EJECUTADO","SI",IF(OPER!AH431="NO EJECUTADO","NO",""))</f>
        <v/>
      </c>
      <c r="Q437" s="264" t="str">
        <f>IF(OPER!AN431="EJECUTADO","SI",IF(OPER!AN431="NO EJECUTADO","NO",""))</f>
        <v/>
      </c>
      <c r="R437" s="221" t="str">
        <f>IFERROR(VLOOKUP(OPER!Z431,OPER!$AU$490:$AV$577,2,0),"NO ASIGNADO")</f>
        <v>NO ASIGNADO</v>
      </c>
      <c r="S437" s="6">
        <f>+OPER!AG431</f>
        <v>0</v>
      </c>
      <c r="T437" s="268" t="str">
        <f>IF($E437=$E436,IF(U436=".",IF(MAX($Q437:Q437,0)=OPER!$AA532,".",IF(OPER!$AB532&lt;=HOUR(U$7),MAX($Q437:Q437,0)+1,".")),","),IF(MAX($Q437:Q437,0)=OPER!$AA532,".",IF(OPER!$AB532&lt;=HOUR(U$7),MAX($Q437:Q437,0)+1,".")))</f>
        <v>,</v>
      </c>
      <c r="U437" s="269" t="str">
        <f>IF($E437=$E436,IF(V436=".",IF(MAX($Q437:T437,0)=OPER!$AA532,".",IF(OPER!$AB532&lt;=HOUR(V$7),MAX($Q437:T437,0)+1,".")),","),IF(MAX($Q437:T437,0)=OPER!$AA532,".",IF(OPER!$AB532&lt;=HOUR(V$7),MAX($Q437:T437,0)+1,".")))</f>
        <v>,</v>
      </c>
      <c r="V437" s="269" t="str">
        <f>IF($E437=$E436,IF(W436=".",IF(MAX($Q437:U437,0)=OPER!$AA532,".",IF(OPER!$AB532&lt;=HOUR(W$7),MAX($Q437:U437,0)+1,".")),","),IF(MAX($Q437:U437,0)=OPER!$AA532,".",IF(OPER!$AB532&lt;=HOUR(W$7),MAX($Q437:U437,0)+1,".")))</f>
        <v>,</v>
      </c>
      <c r="W437" s="269" t="str">
        <f>IF($E437=$E436,IF(X436=".",IF(MAX($Q437:V437,0)=OPER!$AA532,".",IF(OPER!$AB532&lt;=HOUR(X$7),MAX($Q437:V437,0)+1,".")),","),IF(MAX($Q437:V437,0)=OPER!$AA532,".",IF(OPER!$AB532&lt;=HOUR(X$7),MAX($Q437:V437,0)+1,".")))</f>
        <v>,</v>
      </c>
      <c r="X437" s="270" t="str">
        <f>IF($E437=$E436,IF(Y436=".",IF(MAX($Q437:W437,0)=OPER!$AA532,".",IF(OPER!$AB532&lt;=HOUR(Y$7),MAX($Q437:W437,0)+1,".")),","),IF(MAX($Q437:W437,0)=OPER!$AA532,".",IF(OPER!$AB532&lt;=HOUR(Y$7),MAX($Q437:W437,0)+1,".")))</f>
        <v>,</v>
      </c>
      <c r="Y437" s="271" t="str">
        <f>IF($E437=$E436,IF(Z436=".",IF(MAX($Q437:X437,0)=OPER!$AA532,".",IF(OPER!$AB532&lt;=HOUR(Z$7),MAX($Q437:X437,0)+1,".")),","),IF(MAX($Q437:X437,0)=OPER!$AA532,".",IF(OPER!$AB532&lt;=HOUR(Z$7),MAX($Q437:X437,0)+1,".")))</f>
        <v>,</v>
      </c>
      <c r="Z437" s="269" t="str">
        <f>IF($E437=$E436,IF(AA436=".",IF(MAX($Q437:Y437,0)=OPER!$AA532,".",IF(OPER!$AB532&lt;=HOUR(AA$7),MAX($Q437:Y437,0)+1,".")),","),IF(MAX($Q437:Y437,0)=OPER!$AA532,".",IF(OPER!$AB532&lt;=HOUR(AA$7),MAX($Q437:Y437,0)+1,".")))</f>
        <v>,</v>
      </c>
      <c r="AA437" s="269" t="str">
        <f>IF($E437=$E436,IF(AB436=".",IF(MAX($Q437:Z437,0)=OPER!$AA532,".",IF(OPER!$AB532&lt;=HOUR(AB$7),MAX($Q437:Z437,0)+1,".")),","),IF(MAX($Q437:Z437,0)=OPER!$AA532,".",IF(OPER!$AB532&lt;=HOUR(AB$7),MAX($Q437:Z437,0)+1,".")))</f>
        <v>,</v>
      </c>
      <c r="AB437" s="270" t="str">
        <f>IF($E437=$E436,IF(AC436=".",IF(MAX($Q437:AA437,0)=OPER!$AA532,".",IF(OPER!$AB532&lt;=HOUR(AC$7),MAX($Q437:AA437,0)+1,".")),","),IF(MAX($Q437:AA437,0)=OPER!$AA532,".",IF(OPER!$AB532&lt;=HOUR(AC$7),MAX($Q437:AA437,0)+1,".")))</f>
        <v>,</v>
      </c>
      <c r="AC437" s="271" t="str">
        <f>IF($E437=$E436,IF(AD436=".",IF(MAX($Q437:AB437,0)=OPER!$AA532,".",IF(OPER!$AB532&lt;=HOUR(AD$7),MAX($Q437:AB437,0)+1,".")),","),IF(MAX($Q437:AB437,0)=OPER!$AA532,".",IF(OPER!$AB532&lt;=HOUR(AD$7),MAX($Q437:AB437,0)+1,".")))</f>
        <v>,</v>
      </c>
      <c r="AD437" s="269" t="str">
        <f>IF($E437=$E436,IF(AE436=".",IF(MAX($Q437:AC437,0)=OPER!$AA532,".",IF(OPER!$AB532&lt;=HOUR(AE$7),MAX($Q437:AC437,0)+1,".")),","),IF(MAX($Q437:AC437,0)=OPER!$AA532,".",IF(OPER!$AB532&lt;=HOUR(AE$7),MAX($Q437:AC437,0)+1,".")))</f>
        <v>,</v>
      </c>
      <c r="AE437" s="269" t="str">
        <f>IF($E437=$E436,IF(AF436=".",IF(MAX($Q437:AD437,0)=OPER!$AA532,".",IF(OPER!$AB532&lt;=HOUR(AF$7),MAX($Q437:AD437,0)+1,".")),","),IF(MAX($Q437:AD437,0)=OPER!$AA532,".",IF(OPER!$AB532&lt;=HOUR(AF$7),MAX($Q437:AD437,0)+1,".")))</f>
        <v>,</v>
      </c>
      <c r="AF437" s="270" t="str">
        <f>IF($E437=$E436,IF(AG436=".",IF(MAX($Q437:AE437,0)=OPER!$AA532,".",IF(OPER!$AB532&lt;=HOUR(AG$7),MAX($Q437:AE437,0)+1,".")),","),IF(MAX($Q437:AE437,0)=OPER!$AA532,".",IF(OPER!$AB532&lt;=HOUR(AG$7),MAX($Q437:AE437,0)+1,".")))</f>
        <v>,</v>
      </c>
      <c r="AG437" s="271" t="str">
        <f>IF($E437=$E436,IF(AH436=".",IF(MAX($Q437:AF437,0)=OPER!$AA532,".",IF(OPER!$AB532&lt;=HOUR(AH$7),MAX($Q437:AF437,0)+1,".")),","),IF(MAX($Q437:AF437,0)=OPER!$AA532,".",IF(OPER!$AB532&lt;=HOUR(AH$7),MAX($Q437:AF437,0)+1,".")))</f>
        <v>,</v>
      </c>
      <c r="AH437" s="269" t="str">
        <f>IF($E437=$E436,IF(AI436=".",IF(MAX($Q437:AG437,0)=OPER!$AA532,".",IF(OPER!$AB532&lt;=HOUR(AI$7),MAX($Q437:AG437,0)+1,".")),","),IF(MAX($Q437:AG437,0)=OPER!$AA532,".",IF(OPER!$AB532&lt;=HOUR(AI$7),MAX($Q437:AG437,0)+1,".")))</f>
        <v>,</v>
      </c>
      <c r="AI437" s="269" t="str">
        <f>IF($E437=$E436,IF(AJ436=".",IF(MAX($Q437:AH437,0)=OPER!$AA532,".",IF(OPER!$AB532&lt;=HOUR(AJ$7),MAX($Q437:AH437,0)+1,".")),","),IF(MAX($Q437:AH437,0)=OPER!$AA532,".",IF(OPER!$AB532&lt;=HOUR(AJ$7),MAX($Q437:AH437,0)+1,".")))</f>
        <v>,</v>
      </c>
      <c r="AJ437" s="270" t="str">
        <f>IF($E437=$E436,IF(AK436=".",IF(MAX($Q437:AI437,0)=OPER!$AA532,".",IF(OPER!$AB532&lt;=HOUR(AK$7),MAX($Q437:AI437,0)+1,".")),","),IF(MAX($Q437:AI437,0)=OPER!$AA532,".",IF(OPER!$AB532&lt;=HOUR(AK$7),MAX($Q437:AI437,0)+1,".")))</f>
        <v>,</v>
      </c>
      <c r="AK437" s="271" t="str">
        <f>IF($E437=$E436,IF(AL436=".",IF(MAX($Q437:AJ437,0)=OPER!$AA532,".",IF(OPER!$AB532&lt;=HOUR(AL$7),MAX($Q437:AJ437,0)+1,".")),","),IF(MAX($Q437:AJ437,0)=OPER!$AA532,".",IF(OPER!$AB532&lt;=HOUR(AL$7),MAX($Q437:AJ437,0)+1,".")))</f>
        <v>,</v>
      </c>
      <c r="AL437" s="269" t="str">
        <f>IF($E437=$E436,IF(AM436=".",IF(MAX($Q437:AK437,0)=OPER!$AA532,".",IF(OPER!$AB532&lt;=HOUR(AM$7),MAX($Q437:AK437,0)+1,".")),","),IF(MAX($Q437:AK437,0)=OPER!$AA532,".",IF(OPER!$AB532&lt;=HOUR(AM$7),MAX($Q437:AK437,0)+1,".")))</f>
        <v>,</v>
      </c>
      <c r="AM437" s="269" t="str">
        <f>IF($E437=$E436,IF(AN436=".",IF(MAX($Q437:AL437,0)=OPER!$AA532,".",IF(OPER!$AB532&lt;=HOUR(AN$7),MAX($Q437:AL437,0)+1,".")),","),IF(MAX($Q437:AL437,0)=OPER!$AA532,".",IF(OPER!$AB532&lt;=HOUR(AN$7),MAX($Q437:AL437,0)+1,".")))</f>
        <v>,</v>
      </c>
      <c r="AN437" s="270" t="str">
        <f>IF($E437=$E436,IF(AO436=".",IF(MAX($Q437:AM437,0)=OPER!$AA532,".",IF(OPER!$AB532&lt;=HOUR(AO$7),MAX($Q437:AM437,0)+1,".")),","),IF(MAX($Q437:AM437,0)=OPER!$AA532,".",IF(OPER!$AB532&lt;=HOUR(AO$7),MAX($Q437:AM437,0)+1,".")))</f>
        <v>,</v>
      </c>
      <c r="AO437" s="271" t="str">
        <f>IF($E437=$E436,IF(AP436=".",IF(MAX($Q437:AN437,0)=OPER!$AA532,".",IF(OPER!$AB532&lt;=HOUR(AP$7),MAX($Q437:AN437,0)+1,".")),","),IF(MAX($Q437:AN437,0)=OPER!$AA532,".",IF(OPER!$AB532&lt;=HOUR(AP$7),MAX($Q437:AN437,0)+1,".")))</f>
        <v>,</v>
      </c>
      <c r="AP437" s="269" t="str">
        <f>IF($E437=$E436,IF(AQ436=".",IF(MAX($Q437:AO437,0)=OPER!$AA532,".",IF(OPER!$AB532&lt;=HOUR(AQ$7),MAX($Q437:AO437,0)+1,".")),","),IF(MAX($Q437:AO437,0)=OPER!$AA532,".",IF(OPER!$AB532&lt;=HOUR(AQ$7),MAX($Q437:AO437,0)+1,".")))</f>
        <v>,</v>
      </c>
      <c r="AQ437" s="269" t="str">
        <f>IF($E437=$E436,IF(AR436=".",IF(MAX($Q437:AP437,0)=OPER!$AA532,".",IF(OPER!$AB532&lt;=HOUR(AR$7),MAX($Q437:AP437,0)+1,".")),","),IF(MAX($Q437:AP437,0)=OPER!$AA532,".",IF(OPER!$AB532&lt;=HOUR(AR$7),MAX($Q437:AP437,0)+1,".")))</f>
        <v>,</v>
      </c>
      <c r="AR437" s="270" t="str">
        <f>IF($E437=$E436,IF(AS436=".",IF(MAX($Q437:AQ437,0)=OPER!$AA532,".",IF(OPER!$AB532&lt;=HOUR(AS$7),MAX($Q437:AQ437,0)+1,".")),","),IF(MAX($Q437:AQ437,0)=OPER!$AA532,".",IF(OPER!$AB532&lt;=HOUR(AS$7),MAX($Q437:AQ437,0)+1,".")))</f>
        <v>,</v>
      </c>
      <c r="AS437" s="271" t="str">
        <f>IF($E437=$E436,IF(AT436=".",IF(MAX($Q437:AR437,0)=OPER!$AA532,".",IF(OPER!$AB532&lt;=HOUR(AT$7),MAX($Q437:AR437,0)+1,".")),","),IF(MAX($Q437:AR437,0)=OPER!$AA532,".",IF(OPER!$AB532&lt;=HOUR(AT$7),MAX($Q437:AR437,0)+1,".")))</f>
        <v>,</v>
      </c>
      <c r="AT437" s="269" t="str">
        <f>IF($E437=$E436,IF(AU436=".",IF(MAX($Q437:AS437,0)=OPER!$AA532,".",IF(OPER!$AB532&lt;=HOUR(AU$7),MAX($Q437:AS437,0)+1,".")),","),IF(MAX($Q437:AS437,0)=OPER!$AA532,".",IF(OPER!$AB532&lt;=HOUR(AU$7),MAX($Q437:AS437,0)+1,".")))</f>
        <v>,</v>
      </c>
      <c r="AU437" s="269" t="str">
        <f>IF($E437=$E436,IF(AV436=".",IF(MAX($Q437:AT437,0)=OPER!$AA532,".",IF(OPER!$AB532&lt;=HOUR(AV$7),MAX($Q437:AT437,0)+1,".")),","),IF(MAX($Q437:AT437,0)=OPER!$AA532,".",IF(OPER!$AB532&lt;=HOUR(AV$7),MAX($Q437:AT437,0)+1,".")))</f>
        <v>,</v>
      </c>
      <c r="AV437" s="270" t="str">
        <f>IF($E437=$E436,IF(AW436=".",IF(MAX($Q437:AU437,0)=OPER!$AA532,".",IF(OPER!$AB532&lt;=HOUR(AW$7),MAX($Q437:AU437,0)+1,".")),","),IF(MAX($Q437:AU437,0)=OPER!$AA532,".",IF(OPER!$AB532&lt;=HOUR(AW$7),MAX($Q437:AU437,0)+1,".")))</f>
        <v>,</v>
      </c>
      <c r="AW437" s="271" t="str">
        <f>IF($E437=$E436,IF(AX436=".",IF(MAX($Q437:AV437,0)=OPER!$AA532,".",IF(OPER!$AB532&lt;=HOUR(AX$7),MAX($Q437:AV437,0)+1,".")),","),IF(MAX($Q437:AV437,0)=OPER!$AA532,".",IF(OPER!$AB532&lt;=HOUR(AX$7),MAX($Q437:AV437,0)+1,".")))</f>
        <v>,</v>
      </c>
      <c r="AX437" s="269" t="str">
        <f>IF($E437=$E436,IF(AY436=".",IF(MAX($Q437:AW437,0)=OPER!$AA532,".",IF(OPER!$AB532&lt;=HOUR(AY$7),MAX($Q437:AW437,0)+1,".")),","),IF(MAX($Q437:AW437,0)=OPER!$AA532,".",IF(OPER!$AB532&lt;=HOUR(AY$7),MAX($Q437:AW437,0)+1,".")))</f>
        <v>,</v>
      </c>
      <c r="AY437" s="269" t="str">
        <f>IF($E437=$E436,IF(AZ436=".",IF(MAX($Q437:AX437,0)=OPER!$AA532,".",IF(OPER!$AB532&lt;=HOUR(AZ$7),MAX($Q437:AX437,0)+1,".")),","),IF(MAX($Q437:AX437,0)=OPER!$AA532,".",IF(OPER!$AB532&lt;=HOUR(AZ$7),MAX($Q437:AX437,0)+1,".")))</f>
        <v>,</v>
      </c>
      <c r="AZ437" s="270" t="str">
        <f>IF($E437=$E436,IF(BA436=".",IF(MAX($Q437:AY437,0)=OPER!$AA532,".",IF(OPER!$AB532&lt;=HOUR(BA$7),MAX($Q437:AY437,0)+1,".")),","),IF(MAX($Q437:AY437,0)=OPER!$AA532,".",IF(OPER!$AB532&lt;=HOUR(BA$7),MAX($Q437:AY437,0)+1,".")))</f>
        <v>,</v>
      </c>
      <c r="BA437" s="30">
        <f>+OPER!AK431</f>
        <v>0</v>
      </c>
    </row>
    <row r="438" spans="1:53" ht="59.8" x14ac:dyDescent="0.2">
      <c r="A438" s="282" t="str">
        <f>IF(OPER!AF432=0,"",OPER!AF432)</f>
        <v/>
      </c>
      <c r="B438" s="109" t="str">
        <f>IF(OPER!V432=0,"",OPER!V432)</f>
        <v/>
      </c>
      <c r="C438" s="71" t="str">
        <f>IF(OPER!U432 = 0,"", OPER!U432)</f>
        <v/>
      </c>
      <c r="D438" s="30" t="str">
        <f t="shared" si="25"/>
        <v/>
      </c>
      <c r="E438" s="262" t="str">
        <f>IF(OPER!X432 = 0,"",OPER!X432)</f>
        <v/>
      </c>
      <c r="F438" s="262" t="str">
        <f>IF(OPER!I432 = 0,"",OPER!I432)</f>
        <v/>
      </c>
      <c r="G438" s="263" t="str">
        <f>IF(OPER!C432=0,"",OPER!C432)</f>
        <v/>
      </c>
      <c r="H438" s="30" t="str">
        <f>IF(OPER!R432 = 0,"",OPER!R432)</f>
        <v/>
      </c>
      <c r="I438" s="30" t="str">
        <f>IF(OPER!F432=0,"", OPER!F432)</f>
        <v/>
      </c>
      <c r="J438" s="108" t="str">
        <f>IF(OPER!G432=0,"",OPER!G432)</f>
        <v/>
      </c>
      <c r="K438" s="250">
        <f>+OPER!R432</f>
        <v>0</v>
      </c>
      <c r="L438" s="262">
        <f t="shared" si="26"/>
        <v>0</v>
      </c>
      <c r="M438" s="250">
        <f t="shared" si="27"/>
        <v>0</v>
      </c>
      <c r="N438" s="205" t="str">
        <f>IF(OPER!A432=0,"",OPER!A432)</f>
        <v/>
      </c>
      <c r="O438" s="73" t="str">
        <f>IF(OPER!AJ2288=0,"",OPER!AJ2288)</f>
        <v/>
      </c>
      <c r="P438" s="264" t="str">
        <f>IF(OPER!AH432="EJECUTADO","SI",IF(OPER!AH432="NO EJECUTADO","NO",""))</f>
        <v/>
      </c>
      <c r="Q438" s="264" t="str">
        <f>IF(OPER!AN432="EJECUTADO","SI",IF(OPER!AN432="NO EJECUTADO","NO",""))</f>
        <v/>
      </c>
      <c r="R438" s="221" t="str">
        <f>IFERROR(VLOOKUP(OPER!Z432,OPER!$AU$490:$AV$577,2,0),"NO ASIGNADO")</f>
        <v>NO ASIGNADO</v>
      </c>
      <c r="S438" s="6">
        <f>+OPER!AG432</f>
        <v>0</v>
      </c>
      <c r="T438" s="268" t="str">
        <f>IF($E438=$E437,IF(U437=".",IF(MAX($Q438:Q438,0)=OPER!$AA533,".",IF(OPER!$AB533&lt;=HOUR(U$7),MAX($Q438:Q438,0)+1,".")),","),IF(MAX($Q438:Q438,0)=OPER!$AA533,".",IF(OPER!$AB533&lt;=HOUR(U$7),MAX($Q438:Q438,0)+1,".")))</f>
        <v>,</v>
      </c>
      <c r="U438" s="269" t="str">
        <f>IF($E438=$E437,IF(V437=".",IF(MAX($Q438:T438,0)=OPER!$AA533,".",IF(OPER!$AB533&lt;=HOUR(V$7),MAX($Q438:T438,0)+1,".")),","),IF(MAX($Q438:T438,0)=OPER!$AA533,".",IF(OPER!$AB533&lt;=HOUR(V$7),MAX($Q438:T438,0)+1,".")))</f>
        <v>,</v>
      </c>
      <c r="V438" s="269" t="str">
        <f>IF($E438=$E437,IF(W437=".",IF(MAX($Q438:U438,0)=OPER!$AA533,".",IF(OPER!$AB533&lt;=HOUR(W$7),MAX($Q438:U438,0)+1,".")),","),IF(MAX($Q438:U438,0)=OPER!$AA533,".",IF(OPER!$AB533&lt;=HOUR(W$7),MAX($Q438:U438,0)+1,".")))</f>
        <v>,</v>
      </c>
      <c r="W438" s="269" t="str">
        <f>IF($E438=$E437,IF(X437=".",IF(MAX($Q438:V438,0)=OPER!$AA533,".",IF(OPER!$AB533&lt;=HOUR(X$7),MAX($Q438:V438,0)+1,".")),","),IF(MAX($Q438:V438,0)=OPER!$AA533,".",IF(OPER!$AB533&lt;=HOUR(X$7),MAX($Q438:V438,0)+1,".")))</f>
        <v>,</v>
      </c>
      <c r="X438" s="270" t="str">
        <f>IF($E438=$E437,IF(Y437=".",IF(MAX($Q438:W438,0)=OPER!$AA533,".",IF(OPER!$AB533&lt;=HOUR(Y$7),MAX($Q438:W438,0)+1,".")),","),IF(MAX($Q438:W438,0)=OPER!$AA533,".",IF(OPER!$AB533&lt;=HOUR(Y$7),MAX($Q438:W438,0)+1,".")))</f>
        <v>,</v>
      </c>
      <c r="Y438" s="271" t="str">
        <f>IF($E438=$E437,IF(Z437=".",IF(MAX($Q438:X438,0)=OPER!$AA533,".",IF(OPER!$AB533&lt;=HOUR(Z$7),MAX($Q438:X438,0)+1,".")),","),IF(MAX($Q438:X438,0)=OPER!$AA533,".",IF(OPER!$AB533&lt;=HOUR(Z$7),MAX($Q438:X438,0)+1,".")))</f>
        <v>,</v>
      </c>
      <c r="Z438" s="269" t="str">
        <f>IF($E438=$E437,IF(AA437=".",IF(MAX($Q438:Y438,0)=OPER!$AA533,".",IF(OPER!$AB533&lt;=HOUR(AA$7),MAX($Q438:Y438,0)+1,".")),","),IF(MAX($Q438:Y438,0)=OPER!$AA533,".",IF(OPER!$AB533&lt;=HOUR(AA$7),MAX($Q438:Y438,0)+1,".")))</f>
        <v>,</v>
      </c>
      <c r="AA438" s="269" t="str">
        <f>IF($E438=$E437,IF(AB437=".",IF(MAX($Q438:Z438,0)=OPER!$AA533,".",IF(OPER!$AB533&lt;=HOUR(AB$7),MAX($Q438:Z438,0)+1,".")),","),IF(MAX($Q438:Z438,0)=OPER!$AA533,".",IF(OPER!$AB533&lt;=HOUR(AB$7),MAX($Q438:Z438,0)+1,".")))</f>
        <v>,</v>
      </c>
      <c r="AB438" s="270" t="str">
        <f>IF($E438=$E437,IF(AC437=".",IF(MAX($Q438:AA438,0)=OPER!$AA533,".",IF(OPER!$AB533&lt;=HOUR(AC$7),MAX($Q438:AA438,0)+1,".")),","),IF(MAX($Q438:AA438,0)=OPER!$AA533,".",IF(OPER!$AB533&lt;=HOUR(AC$7),MAX($Q438:AA438,0)+1,".")))</f>
        <v>,</v>
      </c>
      <c r="AC438" s="271" t="str">
        <f>IF($E438=$E437,IF(AD437=".",IF(MAX($Q438:AB438,0)=OPER!$AA533,".",IF(OPER!$AB533&lt;=HOUR(AD$7),MAX($Q438:AB438,0)+1,".")),","),IF(MAX($Q438:AB438,0)=OPER!$AA533,".",IF(OPER!$AB533&lt;=HOUR(AD$7),MAX($Q438:AB438,0)+1,".")))</f>
        <v>,</v>
      </c>
      <c r="AD438" s="269" t="str">
        <f>IF($E438=$E437,IF(AE437=".",IF(MAX($Q438:AC438,0)=OPER!$AA533,".",IF(OPER!$AB533&lt;=HOUR(AE$7),MAX($Q438:AC438,0)+1,".")),","),IF(MAX($Q438:AC438,0)=OPER!$AA533,".",IF(OPER!$AB533&lt;=HOUR(AE$7),MAX($Q438:AC438,0)+1,".")))</f>
        <v>,</v>
      </c>
      <c r="AE438" s="269" t="str">
        <f>IF($E438=$E437,IF(AF437=".",IF(MAX($Q438:AD438,0)=OPER!$AA533,".",IF(OPER!$AB533&lt;=HOUR(AF$7),MAX($Q438:AD438,0)+1,".")),","),IF(MAX($Q438:AD438,0)=OPER!$AA533,".",IF(OPER!$AB533&lt;=HOUR(AF$7),MAX($Q438:AD438,0)+1,".")))</f>
        <v>,</v>
      </c>
      <c r="AF438" s="270" t="str">
        <f>IF($E438=$E437,IF(AG437=".",IF(MAX($Q438:AE438,0)=OPER!$AA533,".",IF(OPER!$AB533&lt;=HOUR(AG$7),MAX($Q438:AE438,0)+1,".")),","),IF(MAX($Q438:AE438,0)=OPER!$AA533,".",IF(OPER!$AB533&lt;=HOUR(AG$7),MAX($Q438:AE438,0)+1,".")))</f>
        <v>,</v>
      </c>
      <c r="AG438" s="271" t="str">
        <f>IF($E438=$E437,IF(AH437=".",IF(MAX($Q438:AF438,0)=OPER!$AA533,".",IF(OPER!$AB533&lt;=HOUR(AH$7),MAX($Q438:AF438,0)+1,".")),","),IF(MAX($Q438:AF438,0)=OPER!$AA533,".",IF(OPER!$AB533&lt;=HOUR(AH$7),MAX($Q438:AF438,0)+1,".")))</f>
        <v>,</v>
      </c>
      <c r="AH438" s="269" t="str">
        <f>IF($E438=$E437,IF(AI437=".",IF(MAX($Q438:AG438,0)=OPER!$AA533,".",IF(OPER!$AB533&lt;=HOUR(AI$7),MAX($Q438:AG438,0)+1,".")),","),IF(MAX($Q438:AG438,0)=OPER!$AA533,".",IF(OPER!$AB533&lt;=HOUR(AI$7),MAX($Q438:AG438,0)+1,".")))</f>
        <v>,</v>
      </c>
      <c r="AI438" s="269" t="str">
        <f>IF($E438=$E437,IF(AJ437=".",IF(MAX($Q438:AH438,0)=OPER!$AA533,".",IF(OPER!$AB533&lt;=HOUR(AJ$7),MAX($Q438:AH438,0)+1,".")),","),IF(MAX($Q438:AH438,0)=OPER!$AA533,".",IF(OPER!$AB533&lt;=HOUR(AJ$7),MAX($Q438:AH438,0)+1,".")))</f>
        <v>,</v>
      </c>
      <c r="AJ438" s="270" t="str">
        <f>IF($E438=$E437,IF(AK437=".",IF(MAX($Q438:AI438,0)=OPER!$AA533,".",IF(OPER!$AB533&lt;=HOUR(AK$7),MAX($Q438:AI438,0)+1,".")),","),IF(MAX($Q438:AI438,0)=OPER!$AA533,".",IF(OPER!$AB533&lt;=HOUR(AK$7),MAX($Q438:AI438,0)+1,".")))</f>
        <v>,</v>
      </c>
      <c r="AK438" s="271" t="str">
        <f>IF($E438=$E437,IF(AL437=".",IF(MAX($Q438:AJ438,0)=OPER!$AA533,".",IF(OPER!$AB533&lt;=HOUR(AL$7),MAX($Q438:AJ438,0)+1,".")),","),IF(MAX($Q438:AJ438,0)=OPER!$AA533,".",IF(OPER!$AB533&lt;=HOUR(AL$7),MAX($Q438:AJ438,0)+1,".")))</f>
        <v>,</v>
      </c>
      <c r="AL438" s="269" t="str">
        <f>IF($E438=$E437,IF(AM437=".",IF(MAX($Q438:AK438,0)=OPER!$AA533,".",IF(OPER!$AB533&lt;=HOUR(AM$7),MAX($Q438:AK438,0)+1,".")),","),IF(MAX($Q438:AK438,0)=OPER!$AA533,".",IF(OPER!$AB533&lt;=HOUR(AM$7),MAX($Q438:AK438,0)+1,".")))</f>
        <v>,</v>
      </c>
      <c r="AM438" s="269" t="str">
        <f>IF($E438=$E437,IF(AN437=".",IF(MAX($Q438:AL438,0)=OPER!$AA533,".",IF(OPER!$AB533&lt;=HOUR(AN$7),MAX($Q438:AL438,0)+1,".")),","),IF(MAX($Q438:AL438,0)=OPER!$AA533,".",IF(OPER!$AB533&lt;=HOUR(AN$7),MAX($Q438:AL438,0)+1,".")))</f>
        <v>,</v>
      </c>
      <c r="AN438" s="270" t="str">
        <f>IF($E438=$E437,IF(AO437=".",IF(MAX($Q438:AM438,0)=OPER!$AA533,".",IF(OPER!$AB533&lt;=HOUR(AO$7),MAX($Q438:AM438,0)+1,".")),","),IF(MAX($Q438:AM438,0)=OPER!$AA533,".",IF(OPER!$AB533&lt;=HOUR(AO$7),MAX($Q438:AM438,0)+1,".")))</f>
        <v>,</v>
      </c>
      <c r="AO438" s="271" t="str">
        <f>IF($E438=$E437,IF(AP437=".",IF(MAX($Q438:AN438,0)=OPER!$AA533,".",IF(OPER!$AB533&lt;=HOUR(AP$7),MAX($Q438:AN438,0)+1,".")),","),IF(MAX($Q438:AN438,0)=OPER!$AA533,".",IF(OPER!$AB533&lt;=HOUR(AP$7),MAX($Q438:AN438,0)+1,".")))</f>
        <v>,</v>
      </c>
      <c r="AP438" s="269" t="str">
        <f>IF($E438=$E437,IF(AQ437=".",IF(MAX($Q438:AO438,0)=OPER!$AA533,".",IF(OPER!$AB533&lt;=HOUR(AQ$7),MAX($Q438:AO438,0)+1,".")),","),IF(MAX($Q438:AO438,0)=OPER!$AA533,".",IF(OPER!$AB533&lt;=HOUR(AQ$7),MAX($Q438:AO438,0)+1,".")))</f>
        <v>,</v>
      </c>
      <c r="AQ438" s="269" t="str">
        <f>IF($E438=$E437,IF(AR437=".",IF(MAX($Q438:AP438,0)=OPER!$AA533,".",IF(OPER!$AB533&lt;=HOUR(AR$7),MAX($Q438:AP438,0)+1,".")),","),IF(MAX($Q438:AP438,0)=OPER!$AA533,".",IF(OPER!$AB533&lt;=HOUR(AR$7),MAX($Q438:AP438,0)+1,".")))</f>
        <v>,</v>
      </c>
      <c r="AR438" s="270" t="str">
        <f>IF($E438=$E437,IF(AS437=".",IF(MAX($Q438:AQ438,0)=OPER!$AA533,".",IF(OPER!$AB533&lt;=HOUR(AS$7),MAX($Q438:AQ438,0)+1,".")),","),IF(MAX($Q438:AQ438,0)=OPER!$AA533,".",IF(OPER!$AB533&lt;=HOUR(AS$7),MAX($Q438:AQ438,0)+1,".")))</f>
        <v>,</v>
      </c>
      <c r="AS438" s="271" t="str">
        <f>IF($E438=$E437,IF(AT437=".",IF(MAX($Q438:AR438,0)=OPER!$AA533,".",IF(OPER!$AB533&lt;=HOUR(AT$7),MAX($Q438:AR438,0)+1,".")),","),IF(MAX($Q438:AR438,0)=OPER!$AA533,".",IF(OPER!$AB533&lt;=HOUR(AT$7),MAX($Q438:AR438,0)+1,".")))</f>
        <v>,</v>
      </c>
      <c r="AT438" s="269" t="str">
        <f>IF($E438=$E437,IF(AU437=".",IF(MAX($Q438:AS438,0)=OPER!$AA533,".",IF(OPER!$AB533&lt;=HOUR(AU$7),MAX($Q438:AS438,0)+1,".")),","),IF(MAX($Q438:AS438,0)=OPER!$AA533,".",IF(OPER!$AB533&lt;=HOUR(AU$7),MAX($Q438:AS438,0)+1,".")))</f>
        <v>,</v>
      </c>
      <c r="AU438" s="269" t="str">
        <f>IF($E438=$E437,IF(AV437=".",IF(MAX($Q438:AT438,0)=OPER!$AA533,".",IF(OPER!$AB533&lt;=HOUR(AV$7),MAX($Q438:AT438,0)+1,".")),","),IF(MAX($Q438:AT438,0)=OPER!$AA533,".",IF(OPER!$AB533&lt;=HOUR(AV$7),MAX($Q438:AT438,0)+1,".")))</f>
        <v>,</v>
      </c>
      <c r="AV438" s="270" t="str">
        <f>IF($E438=$E437,IF(AW437=".",IF(MAX($Q438:AU438,0)=OPER!$AA533,".",IF(OPER!$AB533&lt;=HOUR(AW$7),MAX($Q438:AU438,0)+1,".")),","),IF(MAX($Q438:AU438,0)=OPER!$AA533,".",IF(OPER!$AB533&lt;=HOUR(AW$7),MAX($Q438:AU438,0)+1,".")))</f>
        <v>,</v>
      </c>
      <c r="AW438" s="271" t="str">
        <f>IF($E438=$E437,IF(AX437=".",IF(MAX($Q438:AV438,0)=OPER!$AA533,".",IF(OPER!$AB533&lt;=HOUR(AX$7),MAX($Q438:AV438,0)+1,".")),","),IF(MAX($Q438:AV438,0)=OPER!$AA533,".",IF(OPER!$AB533&lt;=HOUR(AX$7),MAX($Q438:AV438,0)+1,".")))</f>
        <v>,</v>
      </c>
      <c r="AX438" s="269" t="str">
        <f>IF($E438=$E437,IF(AY437=".",IF(MAX($Q438:AW438,0)=OPER!$AA533,".",IF(OPER!$AB533&lt;=HOUR(AY$7),MAX($Q438:AW438,0)+1,".")),","),IF(MAX($Q438:AW438,0)=OPER!$AA533,".",IF(OPER!$AB533&lt;=HOUR(AY$7),MAX($Q438:AW438,0)+1,".")))</f>
        <v>,</v>
      </c>
      <c r="AY438" s="269" t="str">
        <f>IF($E438=$E437,IF(AZ437=".",IF(MAX($Q438:AX438,0)=OPER!$AA533,".",IF(OPER!$AB533&lt;=HOUR(AZ$7),MAX($Q438:AX438,0)+1,".")),","),IF(MAX($Q438:AX438,0)=OPER!$AA533,".",IF(OPER!$AB533&lt;=HOUR(AZ$7),MAX($Q438:AX438,0)+1,".")))</f>
        <v>,</v>
      </c>
      <c r="AZ438" s="270" t="str">
        <f>IF($E438=$E437,IF(BA437=".",IF(MAX($Q438:AY438,0)=OPER!$AA533,".",IF(OPER!$AB533&lt;=HOUR(BA$7),MAX($Q438:AY438,0)+1,".")),","),IF(MAX($Q438:AY438,0)=OPER!$AA533,".",IF(OPER!$AB533&lt;=HOUR(BA$7),MAX($Q438:AY438,0)+1,".")))</f>
        <v>,</v>
      </c>
      <c r="BA438" s="30">
        <f>+OPER!AK432</f>
        <v>0</v>
      </c>
    </row>
    <row r="439" spans="1:53" ht="59.8" x14ac:dyDescent="0.2">
      <c r="A439" s="282" t="str">
        <f>IF(OPER!AF433=0,"",OPER!AF433)</f>
        <v/>
      </c>
      <c r="B439" s="109" t="str">
        <f>IF(OPER!V433=0,"",OPER!V433)</f>
        <v/>
      </c>
      <c r="C439" s="71" t="str">
        <f>IF(OPER!U433 = 0,"", OPER!U433)</f>
        <v/>
      </c>
      <c r="D439" s="30" t="str">
        <f t="shared" si="25"/>
        <v/>
      </c>
      <c r="E439" s="262" t="str">
        <f>IF(OPER!X433 = 0,"",OPER!X433)</f>
        <v/>
      </c>
      <c r="F439" s="262" t="str">
        <f>IF(OPER!I433 = 0,"",OPER!I433)</f>
        <v/>
      </c>
      <c r="G439" s="263" t="str">
        <f>IF(OPER!C433=0,"",OPER!C433)</f>
        <v/>
      </c>
      <c r="H439" s="30" t="str">
        <f>IF(OPER!R433 = 0,"",OPER!R433)</f>
        <v/>
      </c>
      <c r="I439" s="30" t="str">
        <f>IF(OPER!F433=0,"", OPER!F433)</f>
        <v/>
      </c>
      <c r="J439" s="108" t="str">
        <f>IF(OPER!G433=0,"",OPER!G433)</f>
        <v/>
      </c>
      <c r="K439" s="250">
        <f>+OPER!R433</f>
        <v>0</v>
      </c>
      <c r="L439" s="262">
        <f t="shared" si="26"/>
        <v>0</v>
      </c>
      <c r="M439" s="250">
        <f t="shared" si="27"/>
        <v>0</v>
      </c>
      <c r="N439" s="205" t="str">
        <f>IF(OPER!A433=0,"",OPER!A433)</f>
        <v/>
      </c>
      <c r="O439" s="73" t="str">
        <f>IF(OPER!AJ2289=0,"",OPER!AJ2289)</f>
        <v/>
      </c>
      <c r="P439" s="264" t="str">
        <f>IF(OPER!AH433="EJECUTADO","SI",IF(OPER!AH433="NO EJECUTADO","NO",""))</f>
        <v/>
      </c>
      <c r="Q439" s="264" t="str">
        <f>IF(OPER!AN433="EJECUTADO","SI",IF(OPER!AN433="NO EJECUTADO","NO",""))</f>
        <v/>
      </c>
      <c r="R439" s="221" t="str">
        <f>IFERROR(VLOOKUP(OPER!Z433,OPER!$AU$490:$AV$577,2,0),"NO ASIGNADO")</f>
        <v>NO ASIGNADO</v>
      </c>
      <c r="S439" s="6">
        <f>+OPER!AG433</f>
        <v>0</v>
      </c>
      <c r="T439" s="268" t="str">
        <f>IF($E439=$E438,IF(U438=".",IF(MAX($Q439:Q439,0)=OPER!$AA534,".",IF(OPER!$AB534&lt;=HOUR(U$7),MAX($Q439:Q439,0)+1,".")),","),IF(MAX($Q439:Q439,0)=OPER!$AA534,".",IF(OPER!$AB534&lt;=HOUR(U$7),MAX($Q439:Q439,0)+1,".")))</f>
        <v>,</v>
      </c>
      <c r="U439" s="269" t="str">
        <f>IF($E439=$E438,IF(V438=".",IF(MAX($Q439:T439,0)=OPER!$AA534,".",IF(OPER!$AB534&lt;=HOUR(V$7),MAX($Q439:T439,0)+1,".")),","),IF(MAX($Q439:T439,0)=OPER!$AA534,".",IF(OPER!$AB534&lt;=HOUR(V$7),MAX($Q439:T439,0)+1,".")))</f>
        <v>,</v>
      </c>
      <c r="V439" s="269" t="str">
        <f>IF($E439=$E438,IF(W438=".",IF(MAX($Q439:U439,0)=OPER!$AA534,".",IF(OPER!$AB534&lt;=HOUR(W$7),MAX($Q439:U439,0)+1,".")),","),IF(MAX($Q439:U439,0)=OPER!$AA534,".",IF(OPER!$AB534&lt;=HOUR(W$7),MAX($Q439:U439,0)+1,".")))</f>
        <v>,</v>
      </c>
      <c r="W439" s="269" t="str">
        <f>IF($E439=$E438,IF(X438=".",IF(MAX($Q439:V439,0)=OPER!$AA534,".",IF(OPER!$AB534&lt;=HOUR(X$7),MAX($Q439:V439,0)+1,".")),","),IF(MAX($Q439:V439,0)=OPER!$AA534,".",IF(OPER!$AB534&lt;=HOUR(X$7),MAX($Q439:V439,0)+1,".")))</f>
        <v>,</v>
      </c>
      <c r="X439" s="270" t="str">
        <f>IF($E439=$E438,IF(Y438=".",IF(MAX($Q439:W439,0)=OPER!$AA534,".",IF(OPER!$AB534&lt;=HOUR(Y$7),MAX($Q439:W439,0)+1,".")),","),IF(MAX($Q439:W439,0)=OPER!$AA534,".",IF(OPER!$AB534&lt;=HOUR(Y$7),MAX($Q439:W439,0)+1,".")))</f>
        <v>,</v>
      </c>
      <c r="Y439" s="271" t="str">
        <f>IF($E439=$E438,IF(Z438=".",IF(MAX($Q439:X439,0)=OPER!$AA534,".",IF(OPER!$AB534&lt;=HOUR(Z$7),MAX($Q439:X439,0)+1,".")),","),IF(MAX($Q439:X439,0)=OPER!$AA534,".",IF(OPER!$AB534&lt;=HOUR(Z$7),MAX($Q439:X439,0)+1,".")))</f>
        <v>,</v>
      </c>
      <c r="Z439" s="269" t="str">
        <f>IF($E439=$E438,IF(AA438=".",IF(MAX($Q439:Y439,0)=OPER!$AA534,".",IF(OPER!$AB534&lt;=HOUR(AA$7),MAX($Q439:Y439,0)+1,".")),","),IF(MAX($Q439:Y439,0)=OPER!$AA534,".",IF(OPER!$AB534&lt;=HOUR(AA$7),MAX($Q439:Y439,0)+1,".")))</f>
        <v>,</v>
      </c>
      <c r="AA439" s="269" t="str">
        <f>IF($E439=$E438,IF(AB438=".",IF(MAX($Q439:Z439,0)=OPER!$AA534,".",IF(OPER!$AB534&lt;=HOUR(AB$7),MAX($Q439:Z439,0)+1,".")),","),IF(MAX($Q439:Z439,0)=OPER!$AA534,".",IF(OPER!$AB534&lt;=HOUR(AB$7),MAX($Q439:Z439,0)+1,".")))</f>
        <v>,</v>
      </c>
      <c r="AB439" s="270" t="str">
        <f>IF($E439=$E438,IF(AC438=".",IF(MAX($Q439:AA439,0)=OPER!$AA534,".",IF(OPER!$AB534&lt;=HOUR(AC$7),MAX($Q439:AA439,0)+1,".")),","),IF(MAX($Q439:AA439,0)=OPER!$AA534,".",IF(OPER!$AB534&lt;=HOUR(AC$7),MAX($Q439:AA439,0)+1,".")))</f>
        <v>,</v>
      </c>
      <c r="AC439" s="271" t="str">
        <f>IF($E439=$E438,IF(AD438=".",IF(MAX($Q439:AB439,0)=OPER!$AA534,".",IF(OPER!$AB534&lt;=HOUR(AD$7),MAX($Q439:AB439,0)+1,".")),","),IF(MAX($Q439:AB439,0)=OPER!$AA534,".",IF(OPER!$AB534&lt;=HOUR(AD$7),MAX($Q439:AB439,0)+1,".")))</f>
        <v>,</v>
      </c>
      <c r="AD439" s="269" t="str">
        <f>IF($E439=$E438,IF(AE438=".",IF(MAX($Q439:AC439,0)=OPER!$AA534,".",IF(OPER!$AB534&lt;=HOUR(AE$7),MAX($Q439:AC439,0)+1,".")),","),IF(MAX($Q439:AC439,0)=OPER!$AA534,".",IF(OPER!$AB534&lt;=HOUR(AE$7),MAX($Q439:AC439,0)+1,".")))</f>
        <v>,</v>
      </c>
      <c r="AE439" s="269" t="str">
        <f>IF($E439=$E438,IF(AF438=".",IF(MAX($Q439:AD439,0)=OPER!$AA534,".",IF(OPER!$AB534&lt;=HOUR(AF$7),MAX($Q439:AD439,0)+1,".")),","),IF(MAX($Q439:AD439,0)=OPER!$AA534,".",IF(OPER!$AB534&lt;=HOUR(AF$7),MAX($Q439:AD439,0)+1,".")))</f>
        <v>,</v>
      </c>
      <c r="AF439" s="270" t="str">
        <f>IF($E439=$E438,IF(AG438=".",IF(MAX($Q439:AE439,0)=OPER!$AA534,".",IF(OPER!$AB534&lt;=HOUR(AG$7),MAX($Q439:AE439,0)+1,".")),","),IF(MAX($Q439:AE439,0)=OPER!$AA534,".",IF(OPER!$AB534&lt;=HOUR(AG$7),MAX($Q439:AE439,0)+1,".")))</f>
        <v>,</v>
      </c>
      <c r="AG439" s="271" t="str">
        <f>IF($E439=$E438,IF(AH438=".",IF(MAX($Q439:AF439,0)=OPER!$AA534,".",IF(OPER!$AB534&lt;=HOUR(AH$7),MAX($Q439:AF439,0)+1,".")),","),IF(MAX($Q439:AF439,0)=OPER!$AA534,".",IF(OPER!$AB534&lt;=HOUR(AH$7),MAX($Q439:AF439,0)+1,".")))</f>
        <v>,</v>
      </c>
      <c r="AH439" s="269" t="str">
        <f>IF($E439=$E438,IF(AI438=".",IF(MAX($Q439:AG439,0)=OPER!$AA534,".",IF(OPER!$AB534&lt;=HOUR(AI$7),MAX($Q439:AG439,0)+1,".")),","),IF(MAX($Q439:AG439,0)=OPER!$AA534,".",IF(OPER!$AB534&lt;=HOUR(AI$7),MAX($Q439:AG439,0)+1,".")))</f>
        <v>,</v>
      </c>
      <c r="AI439" s="269" t="str">
        <f>IF($E439=$E438,IF(AJ438=".",IF(MAX($Q439:AH439,0)=OPER!$AA534,".",IF(OPER!$AB534&lt;=HOUR(AJ$7),MAX($Q439:AH439,0)+1,".")),","),IF(MAX($Q439:AH439,0)=OPER!$AA534,".",IF(OPER!$AB534&lt;=HOUR(AJ$7),MAX($Q439:AH439,0)+1,".")))</f>
        <v>,</v>
      </c>
      <c r="AJ439" s="270" t="str">
        <f>IF($E439=$E438,IF(AK438=".",IF(MAX($Q439:AI439,0)=OPER!$AA534,".",IF(OPER!$AB534&lt;=HOUR(AK$7),MAX($Q439:AI439,0)+1,".")),","),IF(MAX($Q439:AI439,0)=OPER!$AA534,".",IF(OPER!$AB534&lt;=HOUR(AK$7),MAX($Q439:AI439,0)+1,".")))</f>
        <v>,</v>
      </c>
      <c r="AK439" s="271" t="str">
        <f>IF($E439=$E438,IF(AL438=".",IF(MAX($Q439:AJ439,0)=OPER!$AA534,".",IF(OPER!$AB534&lt;=HOUR(AL$7),MAX($Q439:AJ439,0)+1,".")),","),IF(MAX($Q439:AJ439,0)=OPER!$AA534,".",IF(OPER!$AB534&lt;=HOUR(AL$7),MAX($Q439:AJ439,0)+1,".")))</f>
        <v>,</v>
      </c>
      <c r="AL439" s="269" t="str">
        <f>IF($E439=$E438,IF(AM438=".",IF(MAX($Q439:AK439,0)=OPER!$AA534,".",IF(OPER!$AB534&lt;=HOUR(AM$7),MAX($Q439:AK439,0)+1,".")),","),IF(MAX($Q439:AK439,0)=OPER!$AA534,".",IF(OPER!$AB534&lt;=HOUR(AM$7),MAX($Q439:AK439,0)+1,".")))</f>
        <v>,</v>
      </c>
      <c r="AM439" s="269" t="str">
        <f>IF($E439=$E438,IF(AN438=".",IF(MAX($Q439:AL439,0)=OPER!$AA534,".",IF(OPER!$AB534&lt;=HOUR(AN$7),MAX($Q439:AL439,0)+1,".")),","),IF(MAX($Q439:AL439,0)=OPER!$AA534,".",IF(OPER!$AB534&lt;=HOUR(AN$7),MAX($Q439:AL439,0)+1,".")))</f>
        <v>,</v>
      </c>
      <c r="AN439" s="270" t="str">
        <f>IF($E439=$E438,IF(AO438=".",IF(MAX($Q439:AM439,0)=OPER!$AA534,".",IF(OPER!$AB534&lt;=HOUR(AO$7),MAX($Q439:AM439,0)+1,".")),","),IF(MAX($Q439:AM439,0)=OPER!$AA534,".",IF(OPER!$AB534&lt;=HOUR(AO$7),MAX($Q439:AM439,0)+1,".")))</f>
        <v>,</v>
      </c>
      <c r="AO439" s="271" t="str">
        <f>IF($E439=$E438,IF(AP438=".",IF(MAX($Q439:AN439,0)=OPER!$AA534,".",IF(OPER!$AB534&lt;=HOUR(AP$7),MAX($Q439:AN439,0)+1,".")),","),IF(MAX($Q439:AN439,0)=OPER!$AA534,".",IF(OPER!$AB534&lt;=HOUR(AP$7),MAX($Q439:AN439,0)+1,".")))</f>
        <v>,</v>
      </c>
      <c r="AP439" s="269" t="str">
        <f>IF($E439=$E438,IF(AQ438=".",IF(MAX($Q439:AO439,0)=OPER!$AA534,".",IF(OPER!$AB534&lt;=HOUR(AQ$7),MAX($Q439:AO439,0)+1,".")),","),IF(MAX($Q439:AO439,0)=OPER!$AA534,".",IF(OPER!$AB534&lt;=HOUR(AQ$7),MAX($Q439:AO439,0)+1,".")))</f>
        <v>,</v>
      </c>
      <c r="AQ439" s="269" t="str">
        <f>IF($E439=$E438,IF(AR438=".",IF(MAX($Q439:AP439,0)=OPER!$AA534,".",IF(OPER!$AB534&lt;=HOUR(AR$7),MAX($Q439:AP439,0)+1,".")),","),IF(MAX($Q439:AP439,0)=OPER!$AA534,".",IF(OPER!$AB534&lt;=HOUR(AR$7),MAX($Q439:AP439,0)+1,".")))</f>
        <v>,</v>
      </c>
      <c r="AR439" s="270" t="str">
        <f>IF($E439=$E438,IF(AS438=".",IF(MAX($Q439:AQ439,0)=OPER!$AA534,".",IF(OPER!$AB534&lt;=HOUR(AS$7),MAX($Q439:AQ439,0)+1,".")),","),IF(MAX($Q439:AQ439,0)=OPER!$AA534,".",IF(OPER!$AB534&lt;=HOUR(AS$7),MAX($Q439:AQ439,0)+1,".")))</f>
        <v>,</v>
      </c>
      <c r="AS439" s="271" t="str">
        <f>IF($E439=$E438,IF(AT438=".",IF(MAX($Q439:AR439,0)=OPER!$AA534,".",IF(OPER!$AB534&lt;=HOUR(AT$7),MAX($Q439:AR439,0)+1,".")),","),IF(MAX($Q439:AR439,0)=OPER!$AA534,".",IF(OPER!$AB534&lt;=HOUR(AT$7),MAX($Q439:AR439,0)+1,".")))</f>
        <v>,</v>
      </c>
      <c r="AT439" s="269" t="str">
        <f>IF($E439=$E438,IF(AU438=".",IF(MAX($Q439:AS439,0)=OPER!$AA534,".",IF(OPER!$AB534&lt;=HOUR(AU$7),MAX($Q439:AS439,0)+1,".")),","),IF(MAX($Q439:AS439,0)=OPER!$AA534,".",IF(OPER!$AB534&lt;=HOUR(AU$7),MAX($Q439:AS439,0)+1,".")))</f>
        <v>,</v>
      </c>
      <c r="AU439" s="269" t="str">
        <f>IF($E439=$E438,IF(AV438=".",IF(MAX($Q439:AT439,0)=OPER!$AA534,".",IF(OPER!$AB534&lt;=HOUR(AV$7),MAX($Q439:AT439,0)+1,".")),","),IF(MAX($Q439:AT439,0)=OPER!$AA534,".",IF(OPER!$AB534&lt;=HOUR(AV$7),MAX($Q439:AT439,0)+1,".")))</f>
        <v>,</v>
      </c>
      <c r="AV439" s="270" t="str">
        <f>IF($E439=$E438,IF(AW438=".",IF(MAX($Q439:AU439,0)=OPER!$AA534,".",IF(OPER!$AB534&lt;=HOUR(AW$7),MAX($Q439:AU439,0)+1,".")),","),IF(MAX($Q439:AU439,0)=OPER!$AA534,".",IF(OPER!$AB534&lt;=HOUR(AW$7),MAX($Q439:AU439,0)+1,".")))</f>
        <v>,</v>
      </c>
      <c r="AW439" s="271" t="str">
        <f>IF($E439=$E438,IF(AX438=".",IF(MAX($Q439:AV439,0)=OPER!$AA534,".",IF(OPER!$AB534&lt;=HOUR(AX$7),MAX($Q439:AV439,0)+1,".")),","),IF(MAX($Q439:AV439,0)=OPER!$AA534,".",IF(OPER!$AB534&lt;=HOUR(AX$7),MAX($Q439:AV439,0)+1,".")))</f>
        <v>,</v>
      </c>
      <c r="AX439" s="269" t="str">
        <f>IF($E439=$E438,IF(AY438=".",IF(MAX($Q439:AW439,0)=OPER!$AA534,".",IF(OPER!$AB534&lt;=HOUR(AY$7),MAX($Q439:AW439,0)+1,".")),","),IF(MAX($Q439:AW439,0)=OPER!$AA534,".",IF(OPER!$AB534&lt;=HOUR(AY$7),MAX($Q439:AW439,0)+1,".")))</f>
        <v>,</v>
      </c>
      <c r="AY439" s="269" t="str">
        <f>IF($E439=$E438,IF(AZ438=".",IF(MAX($Q439:AX439,0)=OPER!$AA534,".",IF(OPER!$AB534&lt;=HOUR(AZ$7),MAX($Q439:AX439,0)+1,".")),","),IF(MAX($Q439:AX439,0)=OPER!$AA534,".",IF(OPER!$AB534&lt;=HOUR(AZ$7),MAX($Q439:AX439,0)+1,".")))</f>
        <v>,</v>
      </c>
      <c r="AZ439" s="270" t="str">
        <f>IF($E439=$E438,IF(BA438=".",IF(MAX($Q439:AY439,0)=OPER!$AA534,".",IF(OPER!$AB534&lt;=HOUR(BA$7),MAX($Q439:AY439,0)+1,".")),","),IF(MAX($Q439:AY439,0)=OPER!$AA534,".",IF(OPER!$AB534&lt;=HOUR(BA$7),MAX($Q439:AY439,0)+1,".")))</f>
        <v>,</v>
      </c>
      <c r="BA439" s="30">
        <f>+OPER!AK433</f>
        <v>0</v>
      </c>
    </row>
    <row r="440" spans="1:53" ht="59.8" x14ac:dyDescent="0.2">
      <c r="A440" s="282" t="str">
        <f>IF(OPER!AF434=0,"",OPER!AF434)</f>
        <v/>
      </c>
      <c r="B440" s="109" t="str">
        <f>IF(OPER!V434=0,"",OPER!V434)</f>
        <v/>
      </c>
      <c r="C440" s="71" t="str">
        <f>IF(OPER!U434 = 0,"", OPER!U434)</f>
        <v/>
      </c>
      <c r="D440" s="30" t="str">
        <f t="shared" si="25"/>
        <v/>
      </c>
      <c r="E440" s="262" t="str">
        <f>IF(OPER!X434 = 0,"",OPER!X434)</f>
        <v/>
      </c>
      <c r="F440" s="262" t="str">
        <f>IF(OPER!I434 = 0,"",OPER!I434)</f>
        <v/>
      </c>
      <c r="G440" s="263" t="str">
        <f>IF(OPER!C434=0,"",OPER!C434)</f>
        <v/>
      </c>
      <c r="H440" s="30" t="str">
        <f>IF(OPER!R434 = 0,"",OPER!R434)</f>
        <v/>
      </c>
      <c r="I440" s="30" t="str">
        <f>IF(OPER!F434=0,"", OPER!F434)</f>
        <v/>
      </c>
      <c r="J440" s="108" t="str">
        <f>IF(OPER!G434=0,"",OPER!G434)</f>
        <v/>
      </c>
      <c r="K440" s="250">
        <f>+OPER!R434</f>
        <v>0</v>
      </c>
      <c r="L440" s="262">
        <f t="shared" si="26"/>
        <v>0</v>
      </c>
      <c r="M440" s="250">
        <f t="shared" si="27"/>
        <v>0</v>
      </c>
      <c r="N440" s="205" t="str">
        <f>IF(OPER!A434=0,"",OPER!A434)</f>
        <v/>
      </c>
      <c r="O440" s="73" t="str">
        <f>IF(OPER!AJ2290=0,"",OPER!AJ2290)</f>
        <v/>
      </c>
      <c r="P440" s="264" t="str">
        <f>IF(OPER!AH434="EJECUTADO","SI",IF(OPER!AH434="NO EJECUTADO","NO",""))</f>
        <v/>
      </c>
      <c r="Q440" s="264" t="str">
        <f>IF(OPER!AN434="EJECUTADO","SI",IF(OPER!AN434="NO EJECUTADO","NO",""))</f>
        <v/>
      </c>
      <c r="R440" s="221" t="str">
        <f>IFERROR(VLOOKUP(OPER!Z434,OPER!$AU$490:$AV$577,2,0),"NO ASIGNADO")</f>
        <v>NO ASIGNADO</v>
      </c>
      <c r="S440" s="6">
        <f>+OPER!AG434</f>
        <v>0</v>
      </c>
      <c r="T440" s="268" t="str">
        <f>IF($E440=$E439,IF(U439=".",IF(MAX($Q440:Q440,0)=OPER!$AA535,".",IF(OPER!$AB535&lt;=HOUR(U$7),MAX($Q440:Q440,0)+1,".")),","),IF(MAX($Q440:Q440,0)=OPER!$AA535,".",IF(OPER!$AB535&lt;=HOUR(U$7),MAX($Q440:Q440,0)+1,".")))</f>
        <v>,</v>
      </c>
      <c r="U440" s="269" t="str">
        <f>IF($E440=$E439,IF(V439=".",IF(MAX($Q440:T440,0)=OPER!$AA535,".",IF(OPER!$AB535&lt;=HOUR(V$7),MAX($Q440:T440,0)+1,".")),","),IF(MAX($Q440:T440,0)=OPER!$AA535,".",IF(OPER!$AB535&lt;=HOUR(V$7),MAX($Q440:T440,0)+1,".")))</f>
        <v>,</v>
      </c>
      <c r="V440" s="269" t="str">
        <f>IF($E440=$E439,IF(W439=".",IF(MAX($Q440:U440,0)=OPER!$AA535,".",IF(OPER!$AB535&lt;=HOUR(W$7),MAX($Q440:U440,0)+1,".")),","),IF(MAX($Q440:U440,0)=OPER!$AA535,".",IF(OPER!$AB535&lt;=HOUR(W$7),MAX($Q440:U440,0)+1,".")))</f>
        <v>,</v>
      </c>
      <c r="W440" s="269" t="str">
        <f>IF($E440=$E439,IF(X439=".",IF(MAX($Q440:V440,0)=OPER!$AA535,".",IF(OPER!$AB535&lt;=HOUR(X$7),MAX($Q440:V440,0)+1,".")),","),IF(MAX($Q440:V440,0)=OPER!$AA535,".",IF(OPER!$AB535&lt;=HOUR(X$7),MAX($Q440:V440,0)+1,".")))</f>
        <v>,</v>
      </c>
      <c r="X440" s="270" t="str">
        <f>IF($E440=$E439,IF(Y439=".",IF(MAX($Q440:W440,0)=OPER!$AA535,".",IF(OPER!$AB535&lt;=HOUR(Y$7),MAX($Q440:W440,0)+1,".")),","),IF(MAX($Q440:W440,0)=OPER!$AA535,".",IF(OPER!$AB535&lt;=HOUR(Y$7),MAX($Q440:W440,0)+1,".")))</f>
        <v>,</v>
      </c>
      <c r="Y440" s="271" t="str">
        <f>IF($E440=$E439,IF(Z439=".",IF(MAX($Q440:X440,0)=OPER!$AA535,".",IF(OPER!$AB535&lt;=HOUR(Z$7),MAX($Q440:X440,0)+1,".")),","),IF(MAX($Q440:X440,0)=OPER!$AA535,".",IF(OPER!$AB535&lt;=HOUR(Z$7),MAX($Q440:X440,0)+1,".")))</f>
        <v>,</v>
      </c>
      <c r="Z440" s="269" t="str">
        <f>IF($E440=$E439,IF(AA439=".",IF(MAX($Q440:Y440,0)=OPER!$AA535,".",IF(OPER!$AB535&lt;=HOUR(AA$7),MAX($Q440:Y440,0)+1,".")),","),IF(MAX($Q440:Y440,0)=OPER!$AA535,".",IF(OPER!$AB535&lt;=HOUR(AA$7),MAX($Q440:Y440,0)+1,".")))</f>
        <v>,</v>
      </c>
      <c r="AA440" s="269" t="str">
        <f>IF($E440=$E439,IF(AB439=".",IF(MAX($Q440:Z440,0)=OPER!$AA535,".",IF(OPER!$AB535&lt;=HOUR(AB$7),MAX($Q440:Z440,0)+1,".")),","),IF(MAX($Q440:Z440,0)=OPER!$AA535,".",IF(OPER!$AB535&lt;=HOUR(AB$7),MAX($Q440:Z440,0)+1,".")))</f>
        <v>,</v>
      </c>
      <c r="AB440" s="270" t="str">
        <f>IF($E440=$E439,IF(AC439=".",IF(MAX($Q440:AA440,0)=OPER!$AA535,".",IF(OPER!$AB535&lt;=HOUR(AC$7),MAX($Q440:AA440,0)+1,".")),","),IF(MAX($Q440:AA440,0)=OPER!$AA535,".",IF(OPER!$AB535&lt;=HOUR(AC$7),MAX($Q440:AA440,0)+1,".")))</f>
        <v>,</v>
      </c>
      <c r="AC440" s="271" t="str">
        <f>IF($E440=$E439,IF(AD439=".",IF(MAX($Q440:AB440,0)=OPER!$AA535,".",IF(OPER!$AB535&lt;=HOUR(AD$7),MAX($Q440:AB440,0)+1,".")),","),IF(MAX($Q440:AB440,0)=OPER!$AA535,".",IF(OPER!$AB535&lt;=HOUR(AD$7),MAX($Q440:AB440,0)+1,".")))</f>
        <v>,</v>
      </c>
      <c r="AD440" s="269" t="str">
        <f>IF($E440=$E439,IF(AE439=".",IF(MAX($Q440:AC440,0)=OPER!$AA535,".",IF(OPER!$AB535&lt;=HOUR(AE$7),MAX($Q440:AC440,0)+1,".")),","),IF(MAX($Q440:AC440,0)=OPER!$AA535,".",IF(OPER!$AB535&lt;=HOUR(AE$7),MAX($Q440:AC440,0)+1,".")))</f>
        <v>,</v>
      </c>
      <c r="AE440" s="269" t="str">
        <f>IF($E440=$E439,IF(AF439=".",IF(MAX($Q440:AD440,0)=OPER!$AA535,".",IF(OPER!$AB535&lt;=HOUR(AF$7),MAX($Q440:AD440,0)+1,".")),","),IF(MAX($Q440:AD440,0)=OPER!$AA535,".",IF(OPER!$AB535&lt;=HOUR(AF$7),MAX($Q440:AD440,0)+1,".")))</f>
        <v>,</v>
      </c>
      <c r="AF440" s="270" t="str">
        <f>IF($E440=$E439,IF(AG439=".",IF(MAX($Q440:AE440,0)=OPER!$AA535,".",IF(OPER!$AB535&lt;=HOUR(AG$7),MAX($Q440:AE440,0)+1,".")),","),IF(MAX($Q440:AE440,0)=OPER!$AA535,".",IF(OPER!$AB535&lt;=HOUR(AG$7),MAX($Q440:AE440,0)+1,".")))</f>
        <v>,</v>
      </c>
      <c r="AG440" s="271" t="str">
        <f>IF($E440=$E439,IF(AH439=".",IF(MAX($Q440:AF440,0)=OPER!$AA535,".",IF(OPER!$AB535&lt;=HOUR(AH$7),MAX($Q440:AF440,0)+1,".")),","),IF(MAX($Q440:AF440,0)=OPER!$AA535,".",IF(OPER!$AB535&lt;=HOUR(AH$7),MAX($Q440:AF440,0)+1,".")))</f>
        <v>,</v>
      </c>
      <c r="AH440" s="269" t="str">
        <f>IF($E440=$E439,IF(AI439=".",IF(MAX($Q440:AG440,0)=OPER!$AA535,".",IF(OPER!$AB535&lt;=HOUR(AI$7),MAX($Q440:AG440,0)+1,".")),","),IF(MAX($Q440:AG440,0)=OPER!$AA535,".",IF(OPER!$AB535&lt;=HOUR(AI$7),MAX($Q440:AG440,0)+1,".")))</f>
        <v>,</v>
      </c>
      <c r="AI440" s="269" t="str">
        <f>IF($E440=$E439,IF(AJ439=".",IF(MAX($Q440:AH440,0)=OPER!$AA535,".",IF(OPER!$AB535&lt;=HOUR(AJ$7),MAX($Q440:AH440,0)+1,".")),","),IF(MAX($Q440:AH440,0)=OPER!$AA535,".",IF(OPER!$AB535&lt;=HOUR(AJ$7),MAX($Q440:AH440,0)+1,".")))</f>
        <v>,</v>
      </c>
      <c r="AJ440" s="270" t="str">
        <f>IF($E440=$E439,IF(AK439=".",IF(MAX($Q440:AI440,0)=OPER!$AA535,".",IF(OPER!$AB535&lt;=HOUR(AK$7),MAX($Q440:AI440,0)+1,".")),","),IF(MAX($Q440:AI440,0)=OPER!$AA535,".",IF(OPER!$AB535&lt;=HOUR(AK$7),MAX($Q440:AI440,0)+1,".")))</f>
        <v>,</v>
      </c>
      <c r="AK440" s="271" t="str">
        <f>IF($E440=$E439,IF(AL439=".",IF(MAX($Q440:AJ440,0)=OPER!$AA535,".",IF(OPER!$AB535&lt;=HOUR(AL$7),MAX($Q440:AJ440,0)+1,".")),","),IF(MAX($Q440:AJ440,0)=OPER!$AA535,".",IF(OPER!$AB535&lt;=HOUR(AL$7),MAX($Q440:AJ440,0)+1,".")))</f>
        <v>,</v>
      </c>
      <c r="AL440" s="269" t="str">
        <f>IF($E440=$E439,IF(AM439=".",IF(MAX($Q440:AK440,0)=OPER!$AA535,".",IF(OPER!$AB535&lt;=HOUR(AM$7),MAX($Q440:AK440,0)+1,".")),","),IF(MAX($Q440:AK440,0)=OPER!$AA535,".",IF(OPER!$AB535&lt;=HOUR(AM$7),MAX($Q440:AK440,0)+1,".")))</f>
        <v>,</v>
      </c>
      <c r="AM440" s="269" t="str">
        <f>IF($E440=$E439,IF(AN439=".",IF(MAX($Q440:AL440,0)=OPER!$AA535,".",IF(OPER!$AB535&lt;=HOUR(AN$7),MAX($Q440:AL440,0)+1,".")),","),IF(MAX($Q440:AL440,0)=OPER!$AA535,".",IF(OPER!$AB535&lt;=HOUR(AN$7),MAX($Q440:AL440,0)+1,".")))</f>
        <v>,</v>
      </c>
      <c r="AN440" s="270" t="str">
        <f>IF($E440=$E439,IF(AO439=".",IF(MAX($Q440:AM440,0)=OPER!$AA535,".",IF(OPER!$AB535&lt;=HOUR(AO$7),MAX($Q440:AM440,0)+1,".")),","),IF(MAX($Q440:AM440,0)=OPER!$AA535,".",IF(OPER!$AB535&lt;=HOUR(AO$7),MAX($Q440:AM440,0)+1,".")))</f>
        <v>,</v>
      </c>
      <c r="AO440" s="271" t="str">
        <f>IF($E440=$E439,IF(AP439=".",IF(MAX($Q440:AN440,0)=OPER!$AA535,".",IF(OPER!$AB535&lt;=HOUR(AP$7),MAX($Q440:AN440,0)+1,".")),","),IF(MAX($Q440:AN440,0)=OPER!$AA535,".",IF(OPER!$AB535&lt;=HOUR(AP$7),MAX($Q440:AN440,0)+1,".")))</f>
        <v>,</v>
      </c>
      <c r="AP440" s="269" t="str">
        <f>IF($E440=$E439,IF(AQ439=".",IF(MAX($Q440:AO440,0)=OPER!$AA535,".",IF(OPER!$AB535&lt;=HOUR(AQ$7),MAX($Q440:AO440,0)+1,".")),","),IF(MAX($Q440:AO440,0)=OPER!$AA535,".",IF(OPER!$AB535&lt;=HOUR(AQ$7),MAX($Q440:AO440,0)+1,".")))</f>
        <v>,</v>
      </c>
      <c r="AQ440" s="269" t="str">
        <f>IF($E440=$E439,IF(AR439=".",IF(MAX($Q440:AP440,0)=OPER!$AA535,".",IF(OPER!$AB535&lt;=HOUR(AR$7),MAX($Q440:AP440,0)+1,".")),","),IF(MAX($Q440:AP440,0)=OPER!$AA535,".",IF(OPER!$AB535&lt;=HOUR(AR$7),MAX($Q440:AP440,0)+1,".")))</f>
        <v>,</v>
      </c>
      <c r="AR440" s="270" t="str">
        <f>IF($E440=$E439,IF(AS439=".",IF(MAX($Q440:AQ440,0)=OPER!$AA535,".",IF(OPER!$AB535&lt;=HOUR(AS$7),MAX($Q440:AQ440,0)+1,".")),","),IF(MAX($Q440:AQ440,0)=OPER!$AA535,".",IF(OPER!$AB535&lt;=HOUR(AS$7),MAX($Q440:AQ440,0)+1,".")))</f>
        <v>,</v>
      </c>
      <c r="AS440" s="271" t="str">
        <f>IF($E440=$E439,IF(AT439=".",IF(MAX($Q440:AR440,0)=OPER!$AA535,".",IF(OPER!$AB535&lt;=HOUR(AT$7),MAX($Q440:AR440,0)+1,".")),","),IF(MAX($Q440:AR440,0)=OPER!$AA535,".",IF(OPER!$AB535&lt;=HOUR(AT$7),MAX($Q440:AR440,0)+1,".")))</f>
        <v>,</v>
      </c>
      <c r="AT440" s="269" t="str">
        <f>IF($E440=$E439,IF(AU439=".",IF(MAX($Q440:AS440,0)=OPER!$AA535,".",IF(OPER!$AB535&lt;=HOUR(AU$7),MAX($Q440:AS440,0)+1,".")),","),IF(MAX($Q440:AS440,0)=OPER!$AA535,".",IF(OPER!$AB535&lt;=HOUR(AU$7),MAX($Q440:AS440,0)+1,".")))</f>
        <v>,</v>
      </c>
      <c r="AU440" s="269" t="str">
        <f>IF($E440=$E439,IF(AV439=".",IF(MAX($Q440:AT440,0)=OPER!$AA535,".",IF(OPER!$AB535&lt;=HOUR(AV$7),MAX($Q440:AT440,0)+1,".")),","),IF(MAX($Q440:AT440,0)=OPER!$AA535,".",IF(OPER!$AB535&lt;=HOUR(AV$7),MAX($Q440:AT440,0)+1,".")))</f>
        <v>,</v>
      </c>
      <c r="AV440" s="270" t="str">
        <f>IF($E440=$E439,IF(AW439=".",IF(MAX($Q440:AU440,0)=OPER!$AA535,".",IF(OPER!$AB535&lt;=HOUR(AW$7),MAX($Q440:AU440,0)+1,".")),","),IF(MAX($Q440:AU440,0)=OPER!$AA535,".",IF(OPER!$AB535&lt;=HOUR(AW$7),MAX($Q440:AU440,0)+1,".")))</f>
        <v>,</v>
      </c>
      <c r="AW440" s="271" t="str">
        <f>IF($E440=$E439,IF(AX439=".",IF(MAX($Q440:AV440,0)=OPER!$AA535,".",IF(OPER!$AB535&lt;=HOUR(AX$7),MAX($Q440:AV440,0)+1,".")),","),IF(MAX($Q440:AV440,0)=OPER!$AA535,".",IF(OPER!$AB535&lt;=HOUR(AX$7),MAX($Q440:AV440,0)+1,".")))</f>
        <v>,</v>
      </c>
      <c r="AX440" s="269" t="str">
        <f>IF($E440=$E439,IF(AY439=".",IF(MAX($Q440:AW440,0)=OPER!$AA535,".",IF(OPER!$AB535&lt;=HOUR(AY$7),MAX($Q440:AW440,0)+1,".")),","),IF(MAX($Q440:AW440,0)=OPER!$AA535,".",IF(OPER!$AB535&lt;=HOUR(AY$7),MAX($Q440:AW440,0)+1,".")))</f>
        <v>,</v>
      </c>
      <c r="AY440" s="269" t="str">
        <f>IF($E440=$E439,IF(AZ439=".",IF(MAX($Q440:AX440,0)=OPER!$AA535,".",IF(OPER!$AB535&lt;=HOUR(AZ$7),MAX($Q440:AX440,0)+1,".")),","),IF(MAX($Q440:AX440,0)=OPER!$AA535,".",IF(OPER!$AB535&lt;=HOUR(AZ$7),MAX($Q440:AX440,0)+1,".")))</f>
        <v>,</v>
      </c>
      <c r="AZ440" s="270" t="str">
        <f>IF($E440=$E439,IF(BA439=".",IF(MAX($Q440:AY440,0)=OPER!$AA535,".",IF(OPER!$AB535&lt;=HOUR(BA$7),MAX($Q440:AY440,0)+1,".")),","),IF(MAX($Q440:AY440,0)=OPER!$AA535,".",IF(OPER!$AB535&lt;=HOUR(BA$7),MAX($Q440:AY440,0)+1,".")))</f>
        <v>,</v>
      </c>
      <c r="BA440" s="30">
        <f>+OPER!AK434</f>
        <v>0</v>
      </c>
    </row>
    <row r="441" spans="1:53" ht="59.8" x14ac:dyDescent="0.2">
      <c r="A441" s="282" t="str">
        <f>IF(OPER!AF435=0,"",OPER!AF435)</f>
        <v/>
      </c>
      <c r="B441" s="109" t="str">
        <f>IF(OPER!V435=0,"",OPER!V435)</f>
        <v/>
      </c>
      <c r="C441" s="71" t="str">
        <f>IF(OPER!U435 = 0,"", OPER!U435)</f>
        <v/>
      </c>
      <c r="D441" s="30" t="str">
        <f t="shared" si="25"/>
        <v/>
      </c>
      <c r="E441" s="262" t="str">
        <f>IF(OPER!X435 = 0,"",OPER!X435)</f>
        <v/>
      </c>
      <c r="F441" s="262" t="str">
        <f>IF(OPER!I435 = 0,"",OPER!I435)</f>
        <v/>
      </c>
      <c r="G441" s="263" t="str">
        <f>IF(OPER!C435=0,"",OPER!C435)</f>
        <v/>
      </c>
      <c r="H441" s="30" t="str">
        <f>IF(OPER!R435 = 0,"",OPER!R435)</f>
        <v/>
      </c>
      <c r="I441" s="30" t="str">
        <f>IF(OPER!F435=0,"", OPER!F435)</f>
        <v/>
      </c>
      <c r="J441" s="108" t="str">
        <f>IF(OPER!G435=0,"",OPER!G435)</f>
        <v/>
      </c>
      <c r="K441" s="250">
        <f>+OPER!R435</f>
        <v>0</v>
      </c>
      <c r="L441" s="262">
        <f t="shared" si="26"/>
        <v>0</v>
      </c>
      <c r="M441" s="250">
        <f t="shared" si="27"/>
        <v>0</v>
      </c>
      <c r="N441" s="205" t="str">
        <f>IF(OPER!A435=0,"",OPER!A435)</f>
        <v/>
      </c>
      <c r="O441" s="73" t="str">
        <f>IF(OPER!AJ2291=0,"",OPER!AJ2291)</f>
        <v/>
      </c>
      <c r="P441" s="264" t="str">
        <f>IF(OPER!AH435="EJECUTADO","SI",IF(OPER!AH435="NO EJECUTADO","NO",""))</f>
        <v/>
      </c>
      <c r="Q441" s="264" t="str">
        <f>IF(OPER!AN435="EJECUTADO","SI",IF(OPER!AN435="NO EJECUTADO","NO",""))</f>
        <v/>
      </c>
      <c r="R441" s="221" t="str">
        <f>IFERROR(VLOOKUP(OPER!Z435,OPER!$AU$490:$AV$577,2,0),"NO ASIGNADO")</f>
        <v>NO ASIGNADO</v>
      </c>
      <c r="S441" s="6">
        <f>+OPER!AG435</f>
        <v>0</v>
      </c>
      <c r="T441" s="268" t="str">
        <f>IF($E441=$E440,IF(U440=".",IF(MAX($Q441:Q441,0)=OPER!$AA536,".",IF(OPER!$AB536&lt;=HOUR(U$7),MAX($Q441:Q441,0)+1,".")),","),IF(MAX($Q441:Q441,0)=OPER!$AA536,".",IF(OPER!$AB536&lt;=HOUR(U$7),MAX($Q441:Q441,0)+1,".")))</f>
        <v>,</v>
      </c>
      <c r="U441" s="269" t="str">
        <f>IF($E441=$E440,IF(V440=".",IF(MAX($Q441:T441,0)=OPER!$AA536,".",IF(OPER!$AB536&lt;=HOUR(V$7),MAX($Q441:T441,0)+1,".")),","),IF(MAX($Q441:T441,0)=OPER!$AA536,".",IF(OPER!$AB536&lt;=HOUR(V$7),MAX($Q441:T441,0)+1,".")))</f>
        <v>,</v>
      </c>
      <c r="V441" s="269" t="str">
        <f>IF($E441=$E440,IF(W440=".",IF(MAX($Q441:U441,0)=OPER!$AA536,".",IF(OPER!$AB536&lt;=HOUR(W$7),MAX($Q441:U441,0)+1,".")),","),IF(MAX($Q441:U441,0)=OPER!$AA536,".",IF(OPER!$AB536&lt;=HOUR(W$7),MAX($Q441:U441,0)+1,".")))</f>
        <v>,</v>
      </c>
      <c r="W441" s="269" t="str">
        <f>IF($E441=$E440,IF(X440=".",IF(MAX($Q441:V441,0)=OPER!$AA536,".",IF(OPER!$AB536&lt;=HOUR(X$7),MAX($Q441:V441,0)+1,".")),","),IF(MAX($Q441:V441,0)=OPER!$AA536,".",IF(OPER!$AB536&lt;=HOUR(X$7),MAX($Q441:V441,0)+1,".")))</f>
        <v>,</v>
      </c>
      <c r="X441" s="270" t="str">
        <f>IF($E441=$E440,IF(Y440=".",IF(MAX($Q441:W441,0)=OPER!$AA536,".",IF(OPER!$AB536&lt;=HOUR(Y$7),MAX($Q441:W441,0)+1,".")),","),IF(MAX($Q441:W441,0)=OPER!$AA536,".",IF(OPER!$AB536&lt;=HOUR(Y$7),MAX($Q441:W441,0)+1,".")))</f>
        <v>,</v>
      </c>
      <c r="Y441" s="271" t="str">
        <f>IF($E441=$E440,IF(Z440=".",IF(MAX($Q441:X441,0)=OPER!$AA536,".",IF(OPER!$AB536&lt;=HOUR(Z$7),MAX($Q441:X441,0)+1,".")),","),IF(MAX($Q441:X441,0)=OPER!$AA536,".",IF(OPER!$AB536&lt;=HOUR(Z$7),MAX($Q441:X441,0)+1,".")))</f>
        <v>,</v>
      </c>
      <c r="Z441" s="269" t="str">
        <f>IF($E441=$E440,IF(AA440=".",IF(MAX($Q441:Y441,0)=OPER!$AA536,".",IF(OPER!$AB536&lt;=HOUR(AA$7),MAX($Q441:Y441,0)+1,".")),","),IF(MAX($Q441:Y441,0)=OPER!$AA536,".",IF(OPER!$AB536&lt;=HOUR(AA$7),MAX($Q441:Y441,0)+1,".")))</f>
        <v>,</v>
      </c>
      <c r="AA441" s="269" t="str">
        <f>IF($E441=$E440,IF(AB440=".",IF(MAX($Q441:Z441,0)=OPER!$AA536,".",IF(OPER!$AB536&lt;=HOUR(AB$7),MAX($Q441:Z441,0)+1,".")),","),IF(MAX($Q441:Z441,0)=OPER!$AA536,".",IF(OPER!$AB536&lt;=HOUR(AB$7),MAX($Q441:Z441,0)+1,".")))</f>
        <v>,</v>
      </c>
      <c r="AB441" s="270" t="str">
        <f>IF($E441=$E440,IF(AC440=".",IF(MAX($Q441:AA441,0)=OPER!$AA536,".",IF(OPER!$AB536&lt;=HOUR(AC$7),MAX($Q441:AA441,0)+1,".")),","),IF(MAX($Q441:AA441,0)=OPER!$AA536,".",IF(OPER!$AB536&lt;=HOUR(AC$7),MAX($Q441:AA441,0)+1,".")))</f>
        <v>,</v>
      </c>
      <c r="AC441" s="271" t="str">
        <f>IF($E441=$E440,IF(AD440=".",IF(MAX($Q441:AB441,0)=OPER!$AA536,".",IF(OPER!$AB536&lt;=HOUR(AD$7),MAX($Q441:AB441,0)+1,".")),","),IF(MAX($Q441:AB441,0)=OPER!$AA536,".",IF(OPER!$AB536&lt;=HOUR(AD$7),MAX($Q441:AB441,0)+1,".")))</f>
        <v>,</v>
      </c>
      <c r="AD441" s="269" t="str">
        <f>IF($E441=$E440,IF(AE440=".",IF(MAX($Q441:AC441,0)=OPER!$AA536,".",IF(OPER!$AB536&lt;=HOUR(AE$7),MAX($Q441:AC441,0)+1,".")),","),IF(MAX($Q441:AC441,0)=OPER!$AA536,".",IF(OPER!$AB536&lt;=HOUR(AE$7),MAX($Q441:AC441,0)+1,".")))</f>
        <v>,</v>
      </c>
      <c r="AE441" s="269" t="str">
        <f>IF($E441=$E440,IF(AF440=".",IF(MAX($Q441:AD441,0)=OPER!$AA536,".",IF(OPER!$AB536&lt;=HOUR(AF$7),MAX($Q441:AD441,0)+1,".")),","),IF(MAX($Q441:AD441,0)=OPER!$AA536,".",IF(OPER!$AB536&lt;=HOUR(AF$7),MAX($Q441:AD441,0)+1,".")))</f>
        <v>,</v>
      </c>
      <c r="AF441" s="270" t="str">
        <f>IF($E441=$E440,IF(AG440=".",IF(MAX($Q441:AE441,0)=OPER!$AA536,".",IF(OPER!$AB536&lt;=HOUR(AG$7),MAX($Q441:AE441,0)+1,".")),","),IF(MAX($Q441:AE441,0)=OPER!$AA536,".",IF(OPER!$AB536&lt;=HOUR(AG$7),MAX($Q441:AE441,0)+1,".")))</f>
        <v>,</v>
      </c>
      <c r="AG441" s="271" t="str">
        <f>IF($E441=$E440,IF(AH440=".",IF(MAX($Q441:AF441,0)=OPER!$AA536,".",IF(OPER!$AB536&lt;=HOUR(AH$7),MAX($Q441:AF441,0)+1,".")),","),IF(MAX($Q441:AF441,0)=OPER!$AA536,".",IF(OPER!$AB536&lt;=HOUR(AH$7),MAX($Q441:AF441,0)+1,".")))</f>
        <v>,</v>
      </c>
      <c r="AH441" s="269" t="str">
        <f>IF($E441=$E440,IF(AI440=".",IF(MAX($Q441:AG441,0)=OPER!$AA536,".",IF(OPER!$AB536&lt;=HOUR(AI$7),MAX($Q441:AG441,0)+1,".")),","),IF(MAX($Q441:AG441,0)=OPER!$AA536,".",IF(OPER!$AB536&lt;=HOUR(AI$7),MAX($Q441:AG441,0)+1,".")))</f>
        <v>,</v>
      </c>
      <c r="AI441" s="269" t="str">
        <f>IF($E441=$E440,IF(AJ440=".",IF(MAX($Q441:AH441,0)=OPER!$AA536,".",IF(OPER!$AB536&lt;=HOUR(AJ$7),MAX($Q441:AH441,0)+1,".")),","),IF(MAX($Q441:AH441,0)=OPER!$AA536,".",IF(OPER!$AB536&lt;=HOUR(AJ$7),MAX($Q441:AH441,0)+1,".")))</f>
        <v>,</v>
      </c>
      <c r="AJ441" s="270" t="str">
        <f>IF($E441=$E440,IF(AK440=".",IF(MAX($Q441:AI441,0)=OPER!$AA536,".",IF(OPER!$AB536&lt;=HOUR(AK$7),MAX($Q441:AI441,0)+1,".")),","),IF(MAX($Q441:AI441,0)=OPER!$AA536,".",IF(OPER!$AB536&lt;=HOUR(AK$7),MAX($Q441:AI441,0)+1,".")))</f>
        <v>,</v>
      </c>
      <c r="AK441" s="271" t="str">
        <f>IF($E441=$E440,IF(AL440=".",IF(MAX($Q441:AJ441,0)=OPER!$AA536,".",IF(OPER!$AB536&lt;=HOUR(AL$7),MAX($Q441:AJ441,0)+1,".")),","),IF(MAX($Q441:AJ441,0)=OPER!$AA536,".",IF(OPER!$AB536&lt;=HOUR(AL$7),MAX($Q441:AJ441,0)+1,".")))</f>
        <v>,</v>
      </c>
      <c r="AL441" s="269" t="str">
        <f>IF($E441=$E440,IF(AM440=".",IF(MAX($Q441:AK441,0)=OPER!$AA536,".",IF(OPER!$AB536&lt;=HOUR(AM$7),MAX($Q441:AK441,0)+1,".")),","),IF(MAX($Q441:AK441,0)=OPER!$AA536,".",IF(OPER!$AB536&lt;=HOUR(AM$7),MAX($Q441:AK441,0)+1,".")))</f>
        <v>,</v>
      </c>
      <c r="AM441" s="269" t="str">
        <f>IF($E441=$E440,IF(AN440=".",IF(MAX($Q441:AL441,0)=OPER!$AA536,".",IF(OPER!$AB536&lt;=HOUR(AN$7),MAX($Q441:AL441,0)+1,".")),","),IF(MAX($Q441:AL441,0)=OPER!$AA536,".",IF(OPER!$AB536&lt;=HOUR(AN$7),MAX($Q441:AL441,0)+1,".")))</f>
        <v>,</v>
      </c>
      <c r="AN441" s="270" t="str">
        <f>IF($E441=$E440,IF(AO440=".",IF(MAX($Q441:AM441,0)=OPER!$AA536,".",IF(OPER!$AB536&lt;=HOUR(AO$7),MAX($Q441:AM441,0)+1,".")),","),IF(MAX($Q441:AM441,0)=OPER!$AA536,".",IF(OPER!$AB536&lt;=HOUR(AO$7),MAX($Q441:AM441,0)+1,".")))</f>
        <v>,</v>
      </c>
      <c r="AO441" s="271" t="str">
        <f>IF($E441=$E440,IF(AP440=".",IF(MAX($Q441:AN441,0)=OPER!$AA536,".",IF(OPER!$AB536&lt;=HOUR(AP$7),MAX($Q441:AN441,0)+1,".")),","),IF(MAX($Q441:AN441,0)=OPER!$AA536,".",IF(OPER!$AB536&lt;=HOUR(AP$7),MAX($Q441:AN441,0)+1,".")))</f>
        <v>,</v>
      </c>
      <c r="AP441" s="269" t="str">
        <f>IF($E441=$E440,IF(AQ440=".",IF(MAX($Q441:AO441,0)=OPER!$AA536,".",IF(OPER!$AB536&lt;=HOUR(AQ$7),MAX($Q441:AO441,0)+1,".")),","),IF(MAX($Q441:AO441,0)=OPER!$AA536,".",IF(OPER!$AB536&lt;=HOUR(AQ$7),MAX($Q441:AO441,0)+1,".")))</f>
        <v>,</v>
      </c>
      <c r="AQ441" s="269" t="str">
        <f>IF($E441=$E440,IF(AR440=".",IF(MAX($Q441:AP441,0)=OPER!$AA536,".",IF(OPER!$AB536&lt;=HOUR(AR$7),MAX($Q441:AP441,0)+1,".")),","),IF(MAX($Q441:AP441,0)=OPER!$AA536,".",IF(OPER!$AB536&lt;=HOUR(AR$7),MAX($Q441:AP441,0)+1,".")))</f>
        <v>,</v>
      </c>
      <c r="AR441" s="270" t="str">
        <f>IF($E441=$E440,IF(AS440=".",IF(MAX($Q441:AQ441,0)=OPER!$AA536,".",IF(OPER!$AB536&lt;=HOUR(AS$7),MAX($Q441:AQ441,0)+1,".")),","),IF(MAX($Q441:AQ441,0)=OPER!$AA536,".",IF(OPER!$AB536&lt;=HOUR(AS$7),MAX($Q441:AQ441,0)+1,".")))</f>
        <v>,</v>
      </c>
      <c r="AS441" s="271" t="str">
        <f>IF($E441=$E440,IF(AT440=".",IF(MAX($Q441:AR441,0)=OPER!$AA536,".",IF(OPER!$AB536&lt;=HOUR(AT$7),MAX($Q441:AR441,0)+1,".")),","),IF(MAX($Q441:AR441,0)=OPER!$AA536,".",IF(OPER!$AB536&lt;=HOUR(AT$7),MAX($Q441:AR441,0)+1,".")))</f>
        <v>,</v>
      </c>
      <c r="AT441" s="269" t="str">
        <f>IF($E441=$E440,IF(AU440=".",IF(MAX($Q441:AS441,0)=OPER!$AA536,".",IF(OPER!$AB536&lt;=HOUR(AU$7),MAX($Q441:AS441,0)+1,".")),","),IF(MAX($Q441:AS441,0)=OPER!$AA536,".",IF(OPER!$AB536&lt;=HOUR(AU$7),MAX($Q441:AS441,0)+1,".")))</f>
        <v>,</v>
      </c>
      <c r="AU441" s="269" t="str">
        <f>IF($E441=$E440,IF(AV440=".",IF(MAX($Q441:AT441,0)=OPER!$AA536,".",IF(OPER!$AB536&lt;=HOUR(AV$7),MAX($Q441:AT441,0)+1,".")),","),IF(MAX($Q441:AT441,0)=OPER!$AA536,".",IF(OPER!$AB536&lt;=HOUR(AV$7),MAX($Q441:AT441,0)+1,".")))</f>
        <v>,</v>
      </c>
      <c r="AV441" s="270" t="str">
        <f>IF($E441=$E440,IF(AW440=".",IF(MAX($Q441:AU441,0)=OPER!$AA536,".",IF(OPER!$AB536&lt;=HOUR(AW$7),MAX($Q441:AU441,0)+1,".")),","),IF(MAX($Q441:AU441,0)=OPER!$AA536,".",IF(OPER!$AB536&lt;=HOUR(AW$7),MAX($Q441:AU441,0)+1,".")))</f>
        <v>,</v>
      </c>
      <c r="AW441" s="271" t="str">
        <f>IF($E441=$E440,IF(AX440=".",IF(MAX($Q441:AV441,0)=OPER!$AA536,".",IF(OPER!$AB536&lt;=HOUR(AX$7),MAX($Q441:AV441,0)+1,".")),","),IF(MAX($Q441:AV441,0)=OPER!$AA536,".",IF(OPER!$AB536&lt;=HOUR(AX$7),MAX($Q441:AV441,0)+1,".")))</f>
        <v>,</v>
      </c>
      <c r="AX441" s="269" t="str">
        <f>IF($E441=$E440,IF(AY440=".",IF(MAX($Q441:AW441,0)=OPER!$AA536,".",IF(OPER!$AB536&lt;=HOUR(AY$7),MAX($Q441:AW441,0)+1,".")),","),IF(MAX($Q441:AW441,0)=OPER!$AA536,".",IF(OPER!$AB536&lt;=HOUR(AY$7),MAX($Q441:AW441,0)+1,".")))</f>
        <v>,</v>
      </c>
      <c r="AY441" s="269" t="str">
        <f>IF($E441=$E440,IF(AZ440=".",IF(MAX($Q441:AX441,0)=OPER!$AA536,".",IF(OPER!$AB536&lt;=HOUR(AZ$7),MAX($Q441:AX441,0)+1,".")),","),IF(MAX($Q441:AX441,0)=OPER!$AA536,".",IF(OPER!$AB536&lt;=HOUR(AZ$7),MAX($Q441:AX441,0)+1,".")))</f>
        <v>,</v>
      </c>
      <c r="AZ441" s="270" t="str">
        <f>IF($E441=$E440,IF(BA440=".",IF(MAX($Q441:AY441,0)=OPER!$AA536,".",IF(OPER!$AB536&lt;=HOUR(BA$7),MAX($Q441:AY441,0)+1,".")),","),IF(MAX($Q441:AY441,0)=OPER!$AA536,".",IF(OPER!$AB536&lt;=HOUR(BA$7),MAX($Q441:AY441,0)+1,".")))</f>
        <v>,</v>
      </c>
      <c r="BA441" s="30">
        <f>+OPER!AK435</f>
        <v>0</v>
      </c>
    </row>
    <row r="442" spans="1:53" ht="59.8" x14ac:dyDescent="0.2">
      <c r="A442" s="282" t="str">
        <f>IF(OPER!AF436=0,"",OPER!AF436)</f>
        <v/>
      </c>
      <c r="B442" s="109" t="str">
        <f>IF(OPER!V436=0,"",OPER!V436)</f>
        <v/>
      </c>
      <c r="C442" s="71" t="str">
        <f>IF(OPER!U436 = 0,"", OPER!U436)</f>
        <v/>
      </c>
      <c r="D442" s="30" t="str">
        <f t="shared" si="25"/>
        <v/>
      </c>
      <c r="E442" s="262" t="str">
        <f>IF(OPER!X436 = 0,"",OPER!X436)</f>
        <v/>
      </c>
      <c r="F442" s="262" t="str">
        <f>IF(OPER!I436 = 0,"",OPER!I436)</f>
        <v/>
      </c>
      <c r="G442" s="263" t="str">
        <f>IF(OPER!C436=0,"",OPER!C436)</f>
        <v/>
      </c>
      <c r="H442" s="30" t="str">
        <f>IF(OPER!R436 = 0,"",OPER!R436)</f>
        <v/>
      </c>
      <c r="I442" s="30" t="str">
        <f>IF(OPER!F436=0,"", OPER!F436)</f>
        <v/>
      </c>
      <c r="J442" s="108" t="str">
        <f>IF(OPER!G436=0,"",OPER!G436)</f>
        <v/>
      </c>
      <c r="K442" s="250">
        <f>+OPER!R436</f>
        <v>0</v>
      </c>
      <c r="L442" s="262">
        <f t="shared" si="26"/>
        <v>0</v>
      </c>
      <c r="M442" s="250">
        <f t="shared" si="27"/>
        <v>0</v>
      </c>
      <c r="N442" s="205" t="str">
        <f>IF(OPER!A436=0,"",OPER!A436)</f>
        <v/>
      </c>
      <c r="O442" s="73" t="str">
        <f>IF(OPER!AJ2292=0,"",OPER!AJ2292)</f>
        <v/>
      </c>
      <c r="P442" s="264" t="str">
        <f>IF(OPER!AH436="EJECUTADO","SI",IF(OPER!AH436="NO EJECUTADO","NO",""))</f>
        <v/>
      </c>
      <c r="Q442" s="264" t="str">
        <f>IF(OPER!AN436="EJECUTADO","SI",IF(OPER!AN436="NO EJECUTADO","NO",""))</f>
        <v/>
      </c>
      <c r="R442" s="221" t="str">
        <f>IFERROR(VLOOKUP(OPER!Z436,OPER!$AU$490:$AV$577,2,0),"NO ASIGNADO")</f>
        <v>NO ASIGNADO</v>
      </c>
      <c r="S442" s="6">
        <f>+OPER!AG436</f>
        <v>0</v>
      </c>
      <c r="T442" s="268" t="str">
        <f>IF($E442=$E441,IF(U441=".",IF(MAX($Q442:Q442,0)=OPER!$AA537,".",IF(OPER!$AB537&lt;=HOUR(U$7),MAX($Q442:Q442,0)+1,".")),","),IF(MAX($Q442:Q442,0)=OPER!$AA537,".",IF(OPER!$AB537&lt;=HOUR(U$7),MAX($Q442:Q442,0)+1,".")))</f>
        <v>,</v>
      </c>
      <c r="U442" s="269" t="str">
        <f>IF($E442=$E441,IF(V441=".",IF(MAX($Q442:T442,0)=OPER!$AA537,".",IF(OPER!$AB537&lt;=HOUR(V$7),MAX($Q442:T442,0)+1,".")),","),IF(MAX($Q442:T442,0)=OPER!$AA537,".",IF(OPER!$AB537&lt;=HOUR(V$7),MAX($Q442:T442,0)+1,".")))</f>
        <v>,</v>
      </c>
      <c r="V442" s="269" t="str">
        <f>IF($E442=$E441,IF(W441=".",IF(MAX($Q442:U442,0)=OPER!$AA537,".",IF(OPER!$AB537&lt;=HOUR(W$7),MAX($Q442:U442,0)+1,".")),","),IF(MAX($Q442:U442,0)=OPER!$AA537,".",IF(OPER!$AB537&lt;=HOUR(W$7),MAX($Q442:U442,0)+1,".")))</f>
        <v>,</v>
      </c>
      <c r="W442" s="269" t="str">
        <f>IF($E442=$E441,IF(X441=".",IF(MAX($Q442:V442,0)=OPER!$AA537,".",IF(OPER!$AB537&lt;=HOUR(X$7),MAX($Q442:V442,0)+1,".")),","),IF(MAX($Q442:V442,0)=OPER!$AA537,".",IF(OPER!$AB537&lt;=HOUR(X$7),MAX($Q442:V442,0)+1,".")))</f>
        <v>,</v>
      </c>
      <c r="X442" s="270" t="str">
        <f>IF($E442=$E441,IF(Y441=".",IF(MAX($Q442:W442,0)=OPER!$AA537,".",IF(OPER!$AB537&lt;=HOUR(Y$7),MAX($Q442:W442,0)+1,".")),","),IF(MAX($Q442:W442,0)=OPER!$AA537,".",IF(OPER!$AB537&lt;=HOUR(Y$7),MAX($Q442:W442,0)+1,".")))</f>
        <v>,</v>
      </c>
      <c r="Y442" s="271" t="str">
        <f>IF($E442=$E441,IF(Z441=".",IF(MAX($Q442:X442,0)=OPER!$AA537,".",IF(OPER!$AB537&lt;=HOUR(Z$7),MAX($Q442:X442,0)+1,".")),","),IF(MAX($Q442:X442,0)=OPER!$AA537,".",IF(OPER!$AB537&lt;=HOUR(Z$7),MAX($Q442:X442,0)+1,".")))</f>
        <v>,</v>
      </c>
      <c r="Z442" s="269" t="str">
        <f>IF($E442=$E441,IF(AA441=".",IF(MAX($Q442:Y442,0)=OPER!$AA537,".",IF(OPER!$AB537&lt;=HOUR(AA$7),MAX($Q442:Y442,0)+1,".")),","),IF(MAX($Q442:Y442,0)=OPER!$AA537,".",IF(OPER!$AB537&lt;=HOUR(AA$7),MAX($Q442:Y442,0)+1,".")))</f>
        <v>,</v>
      </c>
      <c r="AA442" s="269" t="str">
        <f>IF($E442=$E441,IF(AB441=".",IF(MAX($Q442:Z442,0)=OPER!$AA537,".",IF(OPER!$AB537&lt;=HOUR(AB$7),MAX($Q442:Z442,0)+1,".")),","),IF(MAX($Q442:Z442,0)=OPER!$AA537,".",IF(OPER!$AB537&lt;=HOUR(AB$7),MAX($Q442:Z442,0)+1,".")))</f>
        <v>,</v>
      </c>
      <c r="AB442" s="270" t="str">
        <f>IF($E442=$E441,IF(AC441=".",IF(MAX($Q442:AA442,0)=OPER!$AA537,".",IF(OPER!$AB537&lt;=HOUR(AC$7),MAX($Q442:AA442,0)+1,".")),","),IF(MAX($Q442:AA442,0)=OPER!$AA537,".",IF(OPER!$AB537&lt;=HOUR(AC$7),MAX($Q442:AA442,0)+1,".")))</f>
        <v>,</v>
      </c>
      <c r="AC442" s="271" t="str">
        <f>IF($E442=$E441,IF(AD441=".",IF(MAX($Q442:AB442,0)=OPER!$AA537,".",IF(OPER!$AB537&lt;=HOUR(AD$7),MAX($Q442:AB442,0)+1,".")),","),IF(MAX($Q442:AB442,0)=OPER!$AA537,".",IF(OPER!$AB537&lt;=HOUR(AD$7),MAX($Q442:AB442,0)+1,".")))</f>
        <v>,</v>
      </c>
      <c r="AD442" s="269" t="str">
        <f>IF($E442=$E441,IF(AE441=".",IF(MAX($Q442:AC442,0)=OPER!$AA537,".",IF(OPER!$AB537&lt;=HOUR(AE$7),MAX($Q442:AC442,0)+1,".")),","),IF(MAX($Q442:AC442,0)=OPER!$AA537,".",IF(OPER!$AB537&lt;=HOUR(AE$7),MAX($Q442:AC442,0)+1,".")))</f>
        <v>,</v>
      </c>
      <c r="AE442" s="269" t="str">
        <f>IF($E442=$E441,IF(AF441=".",IF(MAX($Q442:AD442,0)=OPER!$AA537,".",IF(OPER!$AB537&lt;=HOUR(AF$7),MAX($Q442:AD442,0)+1,".")),","),IF(MAX($Q442:AD442,0)=OPER!$AA537,".",IF(OPER!$AB537&lt;=HOUR(AF$7),MAX($Q442:AD442,0)+1,".")))</f>
        <v>,</v>
      </c>
      <c r="AF442" s="270" t="str">
        <f>IF($E442=$E441,IF(AG441=".",IF(MAX($Q442:AE442,0)=OPER!$AA537,".",IF(OPER!$AB537&lt;=HOUR(AG$7),MAX($Q442:AE442,0)+1,".")),","),IF(MAX($Q442:AE442,0)=OPER!$AA537,".",IF(OPER!$AB537&lt;=HOUR(AG$7),MAX($Q442:AE442,0)+1,".")))</f>
        <v>,</v>
      </c>
      <c r="AG442" s="271" t="str">
        <f>IF($E442=$E441,IF(AH441=".",IF(MAX($Q442:AF442,0)=OPER!$AA537,".",IF(OPER!$AB537&lt;=HOUR(AH$7),MAX($Q442:AF442,0)+1,".")),","),IF(MAX($Q442:AF442,0)=OPER!$AA537,".",IF(OPER!$AB537&lt;=HOUR(AH$7),MAX($Q442:AF442,0)+1,".")))</f>
        <v>,</v>
      </c>
      <c r="AH442" s="269" t="str">
        <f>IF($E442=$E441,IF(AI441=".",IF(MAX($Q442:AG442,0)=OPER!$AA537,".",IF(OPER!$AB537&lt;=HOUR(AI$7),MAX($Q442:AG442,0)+1,".")),","),IF(MAX($Q442:AG442,0)=OPER!$AA537,".",IF(OPER!$AB537&lt;=HOUR(AI$7),MAX($Q442:AG442,0)+1,".")))</f>
        <v>,</v>
      </c>
      <c r="AI442" s="269" t="str">
        <f>IF($E442=$E441,IF(AJ441=".",IF(MAX($Q442:AH442,0)=OPER!$AA537,".",IF(OPER!$AB537&lt;=HOUR(AJ$7),MAX($Q442:AH442,0)+1,".")),","),IF(MAX($Q442:AH442,0)=OPER!$AA537,".",IF(OPER!$AB537&lt;=HOUR(AJ$7),MAX($Q442:AH442,0)+1,".")))</f>
        <v>,</v>
      </c>
      <c r="AJ442" s="270" t="str">
        <f>IF($E442=$E441,IF(AK441=".",IF(MAX($Q442:AI442,0)=OPER!$AA537,".",IF(OPER!$AB537&lt;=HOUR(AK$7),MAX($Q442:AI442,0)+1,".")),","),IF(MAX($Q442:AI442,0)=OPER!$AA537,".",IF(OPER!$AB537&lt;=HOUR(AK$7),MAX($Q442:AI442,0)+1,".")))</f>
        <v>,</v>
      </c>
      <c r="AK442" s="271" t="str">
        <f>IF($E442=$E441,IF(AL441=".",IF(MAX($Q442:AJ442,0)=OPER!$AA537,".",IF(OPER!$AB537&lt;=HOUR(AL$7),MAX($Q442:AJ442,0)+1,".")),","),IF(MAX($Q442:AJ442,0)=OPER!$AA537,".",IF(OPER!$AB537&lt;=HOUR(AL$7),MAX($Q442:AJ442,0)+1,".")))</f>
        <v>,</v>
      </c>
      <c r="AL442" s="269" t="str">
        <f>IF($E442=$E441,IF(AM441=".",IF(MAX($Q442:AK442,0)=OPER!$AA537,".",IF(OPER!$AB537&lt;=HOUR(AM$7),MAX($Q442:AK442,0)+1,".")),","),IF(MAX($Q442:AK442,0)=OPER!$AA537,".",IF(OPER!$AB537&lt;=HOUR(AM$7),MAX($Q442:AK442,0)+1,".")))</f>
        <v>,</v>
      </c>
      <c r="AM442" s="269" t="str">
        <f>IF($E442=$E441,IF(AN441=".",IF(MAX($Q442:AL442,0)=OPER!$AA537,".",IF(OPER!$AB537&lt;=HOUR(AN$7),MAX($Q442:AL442,0)+1,".")),","),IF(MAX($Q442:AL442,0)=OPER!$AA537,".",IF(OPER!$AB537&lt;=HOUR(AN$7),MAX($Q442:AL442,0)+1,".")))</f>
        <v>,</v>
      </c>
      <c r="AN442" s="270" t="str">
        <f>IF($E442=$E441,IF(AO441=".",IF(MAX($Q442:AM442,0)=OPER!$AA537,".",IF(OPER!$AB537&lt;=HOUR(AO$7),MAX($Q442:AM442,0)+1,".")),","),IF(MAX($Q442:AM442,0)=OPER!$AA537,".",IF(OPER!$AB537&lt;=HOUR(AO$7),MAX($Q442:AM442,0)+1,".")))</f>
        <v>,</v>
      </c>
      <c r="AO442" s="271" t="str">
        <f>IF($E442=$E441,IF(AP441=".",IF(MAX($Q442:AN442,0)=OPER!$AA537,".",IF(OPER!$AB537&lt;=HOUR(AP$7),MAX($Q442:AN442,0)+1,".")),","),IF(MAX($Q442:AN442,0)=OPER!$AA537,".",IF(OPER!$AB537&lt;=HOUR(AP$7),MAX($Q442:AN442,0)+1,".")))</f>
        <v>,</v>
      </c>
      <c r="AP442" s="269" t="str">
        <f>IF($E442=$E441,IF(AQ441=".",IF(MAX($Q442:AO442,0)=OPER!$AA537,".",IF(OPER!$AB537&lt;=HOUR(AQ$7),MAX($Q442:AO442,0)+1,".")),","),IF(MAX($Q442:AO442,0)=OPER!$AA537,".",IF(OPER!$AB537&lt;=HOUR(AQ$7),MAX($Q442:AO442,0)+1,".")))</f>
        <v>,</v>
      </c>
      <c r="AQ442" s="269" t="str">
        <f>IF($E442=$E441,IF(AR441=".",IF(MAX($Q442:AP442,0)=OPER!$AA537,".",IF(OPER!$AB537&lt;=HOUR(AR$7),MAX($Q442:AP442,0)+1,".")),","),IF(MAX($Q442:AP442,0)=OPER!$AA537,".",IF(OPER!$AB537&lt;=HOUR(AR$7),MAX($Q442:AP442,0)+1,".")))</f>
        <v>,</v>
      </c>
      <c r="AR442" s="270" t="str">
        <f>IF($E442=$E441,IF(AS441=".",IF(MAX($Q442:AQ442,0)=OPER!$AA537,".",IF(OPER!$AB537&lt;=HOUR(AS$7),MAX($Q442:AQ442,0)+1,".")),","),IF(MAX($Q442:AQ442,0)=OPER!$AA537,".",IF(OPER!$AB537&lt;=HOUR(AS$7),MAX($Q442:AQ442,0)+1,".")))</f>
        <v>,</v>
      </c>
      <c r="AS442" s="271" t="str">
        <f>IF($E442=$E441,IF(AT441=".",IF(MAX($Q442:AR442,0)=OPER!$AA537,".",IF(OPER!$AB537&lt;=HOUR(AT$7),MAX($Q442:AR442,0)+1,".")),","),IF(MAX($Q442:AR442,0)=OPER!$AA537,".",IF(OPER!$AB537&lt;=HOUR(AT$7),MAX($Q442:AR442,0)+1,".")))</f>
        <v>,</v>
      </c>
      <c r="AT442" s="269" t="str">
        <f>IF($E442=$E441,IF(AU441=".",IF(MAX($Q442:AS442,0)=OPER!$AA537,".",IF(OPER!$AB537&lt;=HOUR(AU$7),MAX($Q442:AS442,0)+1,".")),","),IF(MAX($Q442:AS442,0)=OPER!$AA537,".",IF(OPER!$AB537&lt;=HOUR(AU$7),MAX($Q442:AS442,0)+1,".")))</f>
        <v>,</v>
      </c>
      <c r="AU442" s="269" t="str">
        <f>IF($E442=$E441,IF(AV441=".",IF(MAX($Q442:AT442,0)=OPER!$AA537,".",IF(OPER!$AB537&lt;=HOUR(AV$7),MAX($Q442:AT442,0)+1,".")),","),IF(MAX($Q442:AT442,0)=OPER!$AA537,".",IF(OPER!$AB537&lt;=HOUR(AV$7),MAX($Q442:AT442,0)+1,".")))</f>
        <v>,</v>
      </c>
      <c r="AV442" s="270" t="str">
        <f>IF($E442=$E441,IF(AW441=".",IF(MAX($Q442:AU442,0)=OPER!$AA537,".",IF(OPER!$AB537&lt;=HOUR(AW$7),MAX($Q442:AU442,0)+1,".")),","),IF(MAX($Q442:AU442,0)=OPER!$AA537,".",IF(OPER!$AB537&lt;=HOUR(AW$7),MAX($Q442:AU442,0)+1,".")))</f>
        <v>,</v>
      </c>
      <c r="AW442" s="271" t="str">
        <f>IF($E442=$E441,IF(AX441=".",IF(MAX($Q442:AV442,0)=OPER!$AA537,".",IF(OPER!$AB537&lt;=HOUR(AX$7),MAX($Q442:AV442,0)+1,".")),","),IF(MAX($Q442:AV442,0)=OPER!$AA537,".",IF(OPER!$AB537&lt;=HOUR(AX$7),MAX($Q442:AV442,0)+1,".")))</f>
        <v>,</v>
      </c>
      <c r="AX442" s="269" t="str">
        <f>IF($E442=$E441,IF(AY441=".",IF(MAX($Q442:AW442,0)=OPER!$AA537,".",IF(OPER!$AB537&lt;=HOUR(AY$7),MAX($Q442:AW442,0)+1,".")),","),IF(MAX($Q442:AW442,0)=OPER!$AA537,".",IF(OPER!$AB537&lt;=HOUR(AY$7),MAX($Q442:AW442,0)+1,".")))</f>
        <v>,</v>
      </c>
      <c r="AY442" s="269" t="str">
        <f>IF($E442=$E441,IF(AZ441=".",IF(MAX($Q442:AX442,0)=OPER!$AA537,".",IF(OPER!$AB537&lt;=HOUR(AZ$7),MAX($Q442:AX442,0)+1,".")),","),IF(MAX($Q442:AX442,0)=OPER!$AA537,".",IF(OPER!$AB537&lt;=HOUR(AZ$7),MAX($Q442:AX442,0)+1,".")))</f>
        <v>,</v>
      </c>
      <c r="AZ442" s="270" t="str">
        <f>IF($E442=$E441,IF(BA441=".",IF(MAX($Q442:AY442,0)=OPER!$AA537,".",IF(OPER!$AB537&lt;=HOUR(BA$7),MAX($Q442:AY442,0)+1,".")),","),IF(MAX($Q442:AY442,0)=OPER!$AA537,".",IF(OPER!$AB537&lt;=HOUR(BA$7),MAX($Q442:AY442,0)+1,".")))</f>
        <v>,</v>
      </c>
      <c r="BA442" s="30">
        <f>+OPER!AK436</f>
        <v>0</v>
      </c>
    </row>
    <row r="443" spans="1:53" ht="59.8" x14ac:dyDescent="0.2">
      <c r="A443" s="282" t="str">
        <f>IF(OPER!AF437=0,"",OPER!AF437)</f>
        <v/>
      </c>
      <c r="B443" s="109" t="str">
        <f>IF(OPER!V437=0,"",OPER!V437)</f>
        <v/>
      </c>
      <c r="C443" s="71" t="str">
        <f>IF(OPER!U437 = 0,"", OPER!U437)</f>
        <v/>
      </c>
      <c r="D443" s="30" t="str">
        <f t="shared" si="25"/>
        <v/>
      </c>
      <c r="E443" s="262" t="str">
        <f>IF(OPER!X437 = 0,"",OPER!X437)</f>
        <v/>
      </c>
      <c r="F443" s="262" t="str">
        <f>IF(OPER!I437 = 0,"",OPER!I437)</f>
        <v/>
      </c>
      <c r="G443" s="263" t="str">
        <f>IF(OPER!C437=0,"",OPER!C437)</f>
        <v/>
      </c>
      <c r="H443" s="30" t="str">
        <f>IF(OPER!R437 = 0,"",OPER!R437)</f>
        <v/>
      </c>
      <c r="I443" s="30" t="str">
        <f>IF(OPER!F437=0,"", OPER!F437)</f>
        <v/>
      </c>
      <c r="J443" s="108" t="str">
        <f>IF(OPER!G437=0,"",OPER!G437)</f>
        <v/>
      </c>
      <c r="K443" s="250">
        <f>+OPER!R437</f>
        <v>0</v>
      </c>
      <c r="L443" s="262">
        <f t="shared" si="26"/>
        <v>0</v>
      </c>
      <c r="M443" s="250">
        <f t="shared" si="27"/>
        <v>0</v>
      </c>
      <c r="N443" s="205" t="str">
        <f>IF(OPER!A437=0,"",OPER!A437)</f>
        <v/>
      </c>
      <c r="O443" s="73" t="str">
        <f>IF(OPER!AJ2293=0,"",OPER!AJ2293)</f>
        <v/>
      </c>
      <c r="P443" s="264" t="str">
        <f>IF(OPER!AH437="EJECUTADO","SI",IF(OPER!AH437="NO EJECUTADO","NO",""))</f>
        <v/>
      </c>
      <c r="Q443" s="264" t="str">
        <f>IF(OPER!AN437="EJECUTADO","SI",IF(OPER!AN437="NO EJECUTADO","NO",""))</f>
        <v/>
      </c>
      <c r="R443" s="221" t="str">
        <f>IFERROR(VLOOKUP(OPER!Z437,OPER!$AU$490:$AV$577,2,0),"NO ASIGNADO")</f>
        <v>NO ASIGNADO</v>
      </c>
      <c r="S443" s="6">
        <f>+OPER!AG437</f>
        <v>0</v>
      </c>
      <c r="T443" s="268" t="str">
        <f>IF($E443=$E442,IF(U442=".",IF(MAX($Q443:Q443,0)=OPER!$AA538,".",IF(OPER!$AB538&lt;=HOUR(U$7),MAX($Q443:Q443,0)+1,".")),","),IF(MAX($Q443:Q443,0)=OPER!$AA538,".",IF(OPER!$AB538&lt;=HOUR(U$7),MAX($Q443:Q443,0)+1,".")))</f>
        <v>,</v>
      </c>
      <c r="U443" s="269" t="str">
        <f>IF($E443=$E442,IF(V442=".",IF(MAX($Q443:T443,0)=OPER!$AA538,".",IF(OPER!$AB538&lt;=HOUR(V$7),MAX($Q443:T443,0)+1,".")),","),IF(MAX($Q443:T443,0)=OPER!$AA538,".",IF(OPER!$AB538&lt;=HOUR(V$7),MAX($Q443:T443,0)+1,".")))</f>
        <v>,</v>
      </c>
      <c r="V443" s="269" t="str">
        <f>IF($E443=$E442,IF(W442=".",IF(MAX($Q443:U443,0)=OPER!$AA538,".",IF(OPER!$AB538&lt;=HOUR(W$7),MAX($Q443:U443,0)+1,".")),","),IF(MAX($Q443:U443,0)=OPER!$AA538,".",IF(OPER!$AB538&lt;=HOUR(W$7),MAX($Q443:U443,0)+1,".")))</f>
        <v>,</v>
      </c>
      <c r="W443" s="269" t="str">
        <f>IF($E443=$E442,IF(X442=".",IF(MAX($Q443:V443,0)=OPER!$AA538,".",IF(OPER!$AB538&lt;=HOUR(X$7),MAX($Q443:V443,0)+1,".")),","),IF(MAX($Q443:V443,0)=OPER!$AA538,".",IF(OPER!$AB538&lt;=HOUR(X$7),MAX($Q443:V443,0)+1,".")))</f>
        <v>,</v>
      </c>
      <c r="X443" s="270" t="str">
        <f>IF($E443=$E442,IF(Y442=".",IF(MAX($Q443:W443,0)=OPER!$AA538,".",IF(OPER!$AB538&lt;=HOUR(Y$7),MAX($Q443:W443,0)+1,".")),","),IF(MAX($Q443:W443,0)=OPER!$AA538,".",IF(OPER!$AB538&lt;=HOUR(Y$7),MAX($Q443:W443,0)+1,".")))</f>
        <v>,</v>
      </c>
      <c r="Y443" s="271" t="str">
        <f>IF($E443=$E442,IF(Z442=".",IF(MAX($Q443:X443,0)=OPER!$AA538,".",IF(OPER!$AB538&lt;=HOUR(Z$7),MAX($Q443:X443,0)+1,".")),","),IF(MAX($Q443:X443,0)=OPER!$AA538,".",IF(OPER!$AB538&lt;=HOUR(Z$7),MAX($Q443:X443,0)+1,".")))</f>
        <v>,</v>
      </c>
      <c r="Z443" s="269" t="str">
        <f>IF($E443=$E442,IF(AA442=".",IF(MAX($Q443:Y443,0)=OPER!$AA538,".",IF(OPER!$AB538&lt;=HOUR(AA$7),MAX($Q443:Y443,0)+1,".")),","),IF(MAX($Q443:Y443,0)=OPER!$AA538,".",IF(OPER!$AB538&lt;=HOUR(AA$7),MAX($Q443:Y443,0)+1,".")))</f>
        <v>,</v>
      </c>
      <c r="AA443" s="269" t="str">
        <f>IF($E443=$E442,IF(AB442=".",IF(MAX($Q443:Z443,0)=OPER!$AA538,".",IF(OPER!$AB538&lt;=HOUR(AB$7),MAX($Q443:Z443,0)+1,".")),","),IF(MAX($Q443:Z443,0)=OPER!$AA538,".",IF(OPER!$AB538&lt;=HOUR(AB$7),MAX($Q443:Z443,0)+1,".")))</f>
        <v>,</v>
      </c>
      <c r="AB443" s="270" t="str">
        <f>IF($E443=$E442,IF(AC442=".",IF(MAX($Q443:AA443,0)=OPER!$AA538,".",IF(OPER!$AB538&lt;=HOUR(AC$7),MAX($Q443:AA443,0)+1,".")),","),IF(MAX($Q443:AA443,0)=OPER!$AA538,".",IF(OPER!$AB538&lt;=HOUR(AC$7),MAX($Q443:AA443,0)+1,".")))</f>
        <v>,</v>
      </c>
      <c r="AC443" s="271" t="str">
        <f>IF($E443=$E442,IF(AD442=".",IF(MAX($Q443:AB443,0)=OPER!$AA538,".",IF(OPER!$AB538&lt;=HOUR(AD$7),MAX($Q443:AB443,0)+1,".")),","),IF(MAX($Q443:AB443,0)=OPER!$AA538,".",IF(OPER!$AB538&lt;=HOUR(AD$7),MAX($Q443:AB443,0)+1,".")))</f>
        <v>,</v>
      </c>
      <c r="AD443" s="269" t="str">
        <f>IF($E443=$E442,IF(AE442=".",IF(MAX($Q443:AC443,0)=OPER!$AA538,".",IF(OPER!$AB538&lt;=HOUR(AE$7),MAX($Q443:AC443,0)+1,".")),","),IF(MAX($Q443:AC443,0)=OPER!$AA538,".",IF(OPER!$AB538&lt;=HOUR(AE$7),MAX($Q443:AC443,0)+1,".")))</f>
        <v>,</v>
      </c>
      <c r="AE443" s="269" t="str">
        <f>IF($E443=$E442,IF(AF442=".",IF(MAX($Q443:AD443,0)=OPER!$AA538,".",IF(OPER!$AB538&lt;=HOUR(AF$7),MAX($Q443:AD443,0)+1,".")),","),IF(MAX($Q443:AD443,0)=OPER!$AA538,".",IF(OPER!$AB538&lt;=HOUR(AF$7),MAX($Q443:AD443,0)+1,".")))</f>
        <v>,</v>
      </c>
      <c r="AF443" s="270" t="str">
        <f>IF($E443=$E442,IF(AG442=".",IF(MAX($Q443:AE443,0)=OPER!$AA538,".",IF(OPER!$AB538&lt;=HOUR(AG$7),MAX($Q443:AE443,0)+1,".")),","),IF(MAX($Q443:AE443,0)=OPER!$AA538,".",IF(OPER!$AB538&lt;=HOUR(AG$7),MAX($Q443:AE443,0)+1,".")))</f>
        <v>,</v>
      </c>
      <c r="AG443" s="271" t="str">
        <f>IF($E443=$E442,IF(AH442=".",IF(MAX($Q443:AF443,0)=OPER!$AA538,".",IF(OPER!$AB538&lt;=HOUR(AH$7),MAX($Q443:AF443,0)+1,".")),","),IF(MAX($Q443:AF443,0)=OPER!$AA538,".",IF(OPER!$AB538&lt;=HOUR(AH$7),MAX($Q443:AF443,0)+1,".")))</f>
        <v>,</v>
      </c>
      <c r="AH443" s="269" t="str">
        <f>IF($E443=$E442,IF(AI442=".",IF(MAX($Q443:AG443,0)=OPER!$AA538,".",IF(OPER!$AB538&lt;=HOUR(AI$7),MAX($Q443:AG443,0)+1,".")),","),IF(MAX($Q443:AG443,0)=OPER!$AA538,".",IF(OPER!$AB538&lt;=HOUR(AI$7),MAX($Q443:AG443,0)+1,".")))</f>
        <v>,</v>
      </c>
      <c r="AI443" s="269" t="str">
        <f>IF($E443=$E442,IF(AJ442=".",IF(MAX($Q443:AH443,0)=OPER!$AA538,".",IF(OPER!$AB538&lt;=HOUR(AJ$7),MAX($Q443:AH443,0)+1,".")),","),IF(MAX($Q443:AH443,0)=OPER!$AA538,".",IF(OPER!$AB538&lt;=HOUR(AJ$7),MAX($Q443:AH443,0)+1,".")))</f>
        <v>,</v>
      </c>
      <c r="AJ443" s="270" t="str">
        <f>IF($E443=$E442,IF(AK442=".",IF(MAX($Q443:AI443,0)=OPER!$AA538,".",IF(OPER!$AB538&lt;=HOUR(AK$7),MAX($Q443:AI443,0)+1,".")),","),IF(MAX($Q443:AI443,0)=OPER!$AA538,".",IF(OPER!$AB538&lt;=HOUR(AK$7),MAX($Q443:AI443,0)+1,".")))</f>
        <v>,</v>
      </c>
      <c r="AK443" s="271" t="str">
        <f>IF($E443=$E442,IF(AL442=".",IF(MAX($Q443:AJ443,0)=OPER!$AA538,".",IF(OPER!$AB538&lt;=HOUR(AL$7),MAX($Q443:AJ443,0)+1,".")),","),IF(MAX($Q443:AJ443,0)=OPER!$AA538,".",IF(OPER!$AB538&lt;=HOUR(AL$7),MAX($Q443:AJ443,0)+1,".")))</f>
        <v>,</v>
      </c>
      <c r="AL443" s="269" t="str">
        <f>IF($E443=$E442,IF(AM442=".",IF(MAX($Q443:AK443,0)=OPER!$AA538,".",IF(OPER!$AB538&lt;=HOUR(AM$7),MAX($Q443:AK443,0)+1,".")),","),IF(MAX($Q443:AK443,0)=OPER!$AA538,".",IF(OPER!$AB538&lt;=HOUR(AM$7),MAX($Q443:AK443,0)+1,".")))</f>
        <v>,</v>
      </c>
      <c r="AM443" s="269" t="str">
        <f>IF($E443=$E442,IF(AN442=".",IF(MAX($Q443:AL443,0)=OPER!$AA538,".",IF(OPER!$AB538&lt;=HOUR(AN$7),MAX($Q443:AL443,0)+1,".")),","),IF(MAX($Q443:AL443,0)=OPER!$AA538,".",IF(OPER!$AB538&lt;=HOUR(AN$7),MAX($Q443:AL443,0)+1,".")))</f>
        <v>,</v>
      </c>
      <c r="AN443" s="270" t="str">
        <f>IF($E443=$E442,IF(AO442=".",IF(MAX($Q443:AM443,0)=OPER!$AA538,".",IF(OPER!$AB538&lt;=HOUR(AO$7),MAX($Q443:AM443,0)+1,".")),","),IF(MAX($Q443:AM443,0)=OPER!$AA538,".",IF(OPER!$AB538&lt;=HOUR(AO$7),MAX($Q443:AM443,0)+1,".")))</f>
        <v>,</v>
      </c>
      <c r="AO443" s="271" t="str">
        <f>IF($E443=$E442,IF(AP442=".",IF(MAX($Q443:AN443,0)=OPER!$AA538,".",IF(OPER!$AB538&lt;=HOUR(AP$7),MAX($Q443:AN443,0)+1,".")),","),IF(MAX($Q443:AN443,0)=OPER!$AA538,".",IF(OPER!$AB538&lt;=HOUR(AP$7),MAX($Q443:AN443,0)+1,".")))</f>
        <v>,</v>
      </c>
      <c r="AP443" s="269" t="str">
        <f>IF($E443=$E442,IF(AQ442=".",IF(MAX($Q443:AO443,0)=OPER!$AA538,".",IF(OPER!$AB538&lt;=HOUR(AQ$7),MAX($Q443:AO443,0)+1,".")),","),IF(MAX($Q443:AO443,0)=OPER!$AA538,".",IF(OPER!$AB538&lt;=HOUR(AQ$7),MAX($Q443:AO443,0)+1,".")))</f>
        <v>,</v>
      </c>
      <c r="AQ443" s="269" t="str">
        <f>IF($E443=$E442,IF(AR442=".",IF(MAX($Q443:AP443,0)=OPER!$AA538,".",IF(OPER!$AB538&lt;=HOUR(AR$7),MAX($Q443:AP443,0)+1,".")),","),IF(MAX($Q443:AP443,0)=OPER!$AA538,".",IF(OPER!$AB538&lt;=HOUR(AR$7),MAX($Q443:AP443,0)+1,".")))</f>
        <v>,</v>
      </c>
      <c r="AR443" s="270" t="str">
        <f>IF($E443=$E442,IF(AS442=".",IF(MAX($Q443:AQ443,0)=OPER!$AA538,".",IF(OPER!$AB538&lt;=HOUR(AS$7),MAX($Q443:AQ443,0)+1,".")),","),IF(MAX($Q443:AQ443,0)=OPER!$AA538,".",IF(OPER!$AB538&lt;=HOUR(AS$7),MAX($Q443:AQ443,0)+1,".")))</f>
        <v>,</v>
      </c>
      <c r="AS443" s="271" t="str">
        <f>IF($E443=$E442,IF(AT442=".",IF(MAX($Q443:AR443,0)=OPER!$AA538,".",IF(OPER!$AB538&lt;=HOUR(AT$7),MAX($Q443:AR443,0)+1,".")),","),IF(MAX($Q443:AR443,0)=OPER!$AA538,".",IF(OPER!$AB538&lt;=HOUR(AT$7),MAX($Q443:AR443,0)+1,".")))</f>
        <v>,</v>
      </c>
      <c r="AT443" s="269" t="str">
        <f>IF($E443=$E442,IF(AU442=".",IF(MAX($Q443:AS443,0)=OPER!$AA538,".",IF(OPER!$AB538&lt;=HOUR(AU$7),MAX($Q443:AS443,0)+1,".")),","),IF(MAX($Q443:AS443,0)=OPER!$AA538,".",IF(OPER!$AB538&lt;=HOUR(AU$7),MAX($Q443:AS443,0)+1,".")))</f>
        <v>,</v>
      </c>
      <c r="AU443" s="269" t="str">
        <f>IF($E443=$E442,IF(AV442=".",IF(MAX($Q443:AT443,0)=OPER!$AA538,".",IF(OPER!$AB538&lt;=HOUR(AV$7),MAX($Q443:AT443,0)+1,".")),","),IF(MAX($Q443:AT443,0)=OPER!$AA538,".",IF(OPER!$AB538&lt;=HOUR(AV$7),MAX($Q443:AT443,0)+1,".")))</f>
        <v>,</v>
      </c>
      <c r="AV443" s="270" t="str">
        <f>IF($E443=$E442,IF(AW442=".",IF(MAX($Q443:AU443,0)=OPER!$AA538,".",IF(OPER!$AB538&lt;=HOUR(AW$7),MAX($Q443:AU443,0)+1,".")),","),IF(MAX($Q443:AU443,0)=OPER!$AA538,".",IF(OPER!$AB538&lt;=HOUR(AW$7),MAX($Q443:AU443,0)+1,".")))</f>
        <v>,</v>
      </c>
      <c r="AW443" s="271" t="str">
        <f>IF($E443=$E442,IF(AX442=".",IF(MAX($Q443:AV443,0)=OPER!$AA538,".",IF(OPER!$AB538&lt;=HOUR(AX$7),MAX($Q443:AV443,0)+1,".")),","),IF(MAX($Q443:AV443,0)=OPER!$AA538,".",IF(OPER!$AB538&lt;=HOUR(AX$7),MAX($Q443:AV443,0)+1,".")))</f>
        <v>,</v>
      </c>
      <c r="AX443" s="269" t="str">
        <f>IF($E443=$E442,IF(AY442=".",IF(MAX($Q443:AW443,0)=OPER!$AA538,".",IF(OPER!$AB538&lt;=HOUR(AY$7),MAX($Q443:AW443,0)+1,".")),","),IF(MAX($Q443:AW443,0)=OPER!$AA538,".",IF(OPER!$AB538&lt;=HOUR(AY$7),MAX($Q443:AW443,0)+1,".")))</f>
        <v>,</v>
      </c>
      <c r="AY443" s="269" t="str">
        <f>IF($E443=$E442,IF(AZ442=".",IF(MAX($Q443:AX443,0)=OPER!$AA538,".",IF(OPER!$AB538&lt;=HOUR(AZ$7),MAX($Q443:AX443,0)+1,".")),","),IF(MAX($Q443:AX443,0)=OPER!$AA538,".",IF(OPER!$AB538&lt;=HOUR(AZ$7),MAX($Q443:AX443,0)+1,".")))</f>
        <v>,</v>
      </c>
      <c r="AZ443" s="270" t="str">
        <f>IF($E443=$E442,IF(BA442=".",IF(MAX($Q443:AY443,0)=OPER!$AA538,".",IF(OPER!$AB538&lt;=HOUR(BA$7),MAX($Q443:AY443,0)+1,".")),","),IF(MAX($Q443:AY443,0)=OPER!$AA538,".",IF(OPER!$AB538&lt;=HOUR(BA$7),MAX($Q443:AY443,0)+1,".")))</f>
        <v>,</v>
      </c>
      <c r="BA443" s="30">
        <f>+OPER!AK437</f>
        <v>0</v>
      </c>
    </row>
    <row r="444" spans="1:53" ht="59.8" x14ac:dyDescent="0.2">
      <c r="A444" s="282" t="str">
        <f>IF(OPER!AF438=0,"",OPER!AF438)</f>
        <v/>
      </c>
      <c r="B444" s="109" t="str">
        <f>IF(OPER!V438=0,"",OPER!V438)</f>
        <v/>
      </c>
      <c r="C444" s="71" t="str">
        <f>IF(OPER!U438 = 0,"", OPER!U438)</f>
        <v/>
      </c>
      <c r="D444" s="30" t="str">
        <f t="shared" si="25"/>
        <v/>
      </c>
      <c r="E444" s="262" t="str">
        <f>IF(OPER!X438 = 0,"",OPER!X438)</f>
        <v/>
      </c>
      <c r="F444" s="262" t="str">
        <f>IF(OPER!I438 = 0,"",OPER!I438)</f>
        <v/>
      </c>
      <c r="G444" s="263" t="str">
        <f>IF(OPER!C438=0,"",OPER!C438)</f>
        <v/>
      </c>
      <c r="H444" s="30" t="str">
        <f>IF(OPER!R438 = 0,"",OPER!R438)</f>
        <v/>
      </c>
      <c r="I444" s="30" t="str">
        <f>IF(OPER!F438=0,"", OPER!F438)</f>
        <v/>
      </c>
      <c r="J444" s="108" t="str">
        <f>IF(OPER!G438=0,"",OPER!G438)</f>
        <v/>
      </c>
      <c r="K444" s="250">
        <f>+OPER!R438</f>
        <v>0</v>
      </c>
      <c r="L444" s="262">
        <f t="shared" si="26"/>
        <v>0</v>
      </c>
      <c r="M444" s="250">
        <f t="shared" si="27"/>
        <v>0</v>
      </c>
      <c r="N444" s="205" t="str">
        <f>IF(OPER!A438=0,"",OPER!A438)</f>
        <v/>
      </c>
      <c r="O444" s="73" t="str">
        <f>IF(OPER!AJ2294=0,"",OPER!AJ2294)</f>
        <v/>
      </c>
      <c r="P444" s="264" t="str">
        <f>IF(OPER!AH438="EJECUTADO","SI",IF(OPER!AH438="NO EJECUTADO","NO",""))</f>
        <v/>
      </c>
      <c r="Q444" s="264" t="str">
        <f>IF(OPER!AN438="EJECUTADO","SI",IF(OPER!AN438="NO EJECUTADO","NO",""))</f>
        <v/>
      </c>
      <c r="R444" s="221" t="str">
        <f>IFERROR(VLOOKUP(OPER!Z438,OPER!$AU$490:$AV$577,2,0),"NO ASIGNADO")</f>
        <v>NO ASIGNADO</v>
      </c>
      <c r="S444" s="6">
        <f>+OPER!AG438</f>
        <v>0</v>
      </c>
      <c r="T444" s="268" t="str">
        <f>IF($E444=$E443,IF(U443=".",IF(MAX($Q444:Q444,0)=OPER!$AA539,".",IF(OPER!$AB539&lt;=HOUR(U$7),MAX($Q444:Q444,0)+1,".")),","),IF(MAX($Q444:Q444,0)=OPER!$AA539,".",IF(OPER!$AB539&lt;=HOUR(U$7),MAX($Q444:Q444,0)+1,".")))</f>
        <v>,</v>
      </c>
      <c r="U444" s="269" t="str">
        <f>IF($E444=$E443,IF(V443=".",IF(MAX($Q444:T444,0)=OPER!$AA539,".",IF(OPER!$AB539&lt;=HOUR(V$7),MAX($Q444:T444,0)+1,".")),","),IF(MAX($Q444:T444,0)=OPER!$AA539,".",IF(OPER!$AB539&lt;=HOUR(V$7),MAX($Q444:T444,0)+1,".")))</f>
        <v>,</v>
      </c>
      <c r="V444" s="269" t="str">
        <f>IF($E444=$E443,IF(W443=".",IF(MAX($Q444:U444,0)=OPER!$AA539,".",IF(OPER!$AB539&lt;=HOUR(W$7),MAX($Q444:U444,0)+1,".")),","),IF(MAX($Q444:U444,0)=OPER!$AA539,".",IF(OPER!$AB539&lt;=HOUR(W$7),MAX($Q444:U444,0)+1,".")))</f>
        <v>,</v>
      </c>
      <c r="W444" s="269" t="str">
        <f>IF($E444=$E443,IF(X443=".",IF(MAX($Q444:V444,0)=OPER!$AA539,".",IF(OPER!$AB539&lt;=HOUR(X$7),MAX($Q444:V444,0)+1,".")),","),IF(MAX($Q444:V444,0)=OPER!$AA539,".",IF(OPER!$AB539&lt;=HOUR(X$7),MAX($Q444:V444,0)+1,".")))</f>
        <v>,</v>
      </c>
      <c r="X444" s="270" t="str">
        <f>IF($E444=$E443,IF(Y443=".",IF(MAX($Q444:W444,0)=OPER!$AA539,".",IF(OPER!$AB539&lt;=HOUR(Y$7),MAX($Q444:W444,0)+1,".")),","),IF(MAX($Q444:W444,0)=OPER!$AA539,".",IF(OPER!$AB539&lt;=HOUR(Y$7),MAX($Q444:W444,0)+1,".")))</f>
        <v>,</v>
      </c>
      <c r="Y444" s="271" t="str">
        <f>IF($E444=$E443,IF(Z443=".",IF(MAX($Q444:X444,0)=OPER!$AA539,".",IF(OPER!$AB539&lt;=HOUR(Z$7),MAX($Q444:X444,0)+1,".")),","),IF(MAX($Q444:X444,0)=OPER!$AA539,".",IF(OPER!$AB539&lt;=HOUR(Z$7),MAX($Q444:X444,0)+1,".")))</f>
        <v>,</v>
      </c>
      <c r="Z444" s="269" t="str">
        <f>IF($E444=$E443,IF(AA443=".",IF(MAX($Q444:Y444,0)=OPER!$AA539,".",IF(OPER!$AB539&lt;=HOUR(AA$7),MAX($Q444:Y444,0)+1,".")),","),IF(MAX($Q444:Y444,0)=OPER!$AA539,".",IF(OPER!$AB539&lt;=HOUR(AA$7),MAX($Q444:Y444,0)+1,".")))</f>
        <v>,</v>
      </c>
      <c r="AA444" s="269" t="str">
        <f>IF($E444=$E443,IF(AB443=".",IF(MAX($Q444:Z444,0)=OPER!$AA539,".",IF(OPER!$AB539&lt;=HOUR(AB$7),MAX($Q444:Z444,0)+1,".")),","),IF(MAX($Q444:Z444,0)=OPER!$AA539,".",IF(OPER!$AB539&lt;=HOUR(AB$7),MAX($Q444:Z444,0)+1,".")))</f>
        <v>,</v>
      </c>
      <c r="AB444" s="270" t="str">
        <f>IF($E444=$E443,IF(AC443=".",IF(MAX($Q444:AA444,0)=OPER!$AA539,".",IF(OPER!$AB539&lt;=HOUR(AC$7),MAX($Q444:AA444,0)+1,".")),","),IF(MAX($Q444:AA444,0)=OPER!$AA539,".",IF(OPER!$AB539&lt;=HOUR(AC$7),MAX($Q444:AA444,0)+1,".")))</f>
        <v>,</v>
      </c>
      <c r="AC444" s="271" t="str">
        <f>IF($E444=$E443,IF(AD443=".",IF(MAX($Q444:AB444,0)=OPER!$AA539,".",IF(OPER!$AB539&lt;=HOUR(AD$7),MAX($Q444:AB444,0)+1,".")),","),IF(MAX($Q444:AB444,0)=OPER!$AA539,".",IF(OPER!$AB539&lt;=HOUR(AD$7),MAX($Q444:AB444,0)+1,".")))</f>
        <v>,</v>
      </c>
      <c r="AD444" s="269" t="str">
        <f>IF($E444=$E443,IF(AE443=".",IF(MAX($Q444:AC444,0)=OPER!$AA539,".",IF(OPER!$AB539&lt;=HOUR(AE$7),MAX($Q444:AC444,0)+1,".")),","),IF(MAX($Q444:AC444,0)=OPER!$AA539,".",IF(OPER!$AB539&lt;=HOUR(AE$7),MAX($Q444:AC444,0)+1,".")))</f>
        <v>,</v>
      </c>
      <c r="AE444" s="269" t="str">
        <f>IF($E444=$E443,IF(AF443=".",IF(MAX($Q444:AD444,0)=OPER!$AA539,".",IF(OPER!$AB539&lt;=HOUR(AF$7),MAX($Q444:AD444,0)+1,".")),","),IF(MAX($Q444:AD444,0)=OPER!$AA539,".",IF(OPER!$AB539&lt;=HOUR(AF$7),MAX($Q444:AD444,0)+1,".")))</f>
        <v>,</v>
      </c>
      <c r="AF444" s="270" t="str">
        <f>IF($E444=$E443,IF(AG443=".",IF(MAX($Q444:AE444,0)=OPER!$AA539,".",IF(OPER!$AB539&lt;=HOUR(AG$7),MAX($Q444:AE444,0)+1,".")),","),IF(MAX($Q444:AE444,0)=OPER!$AA539,".",IF(OPER!$AB539&lt;=HOUR(AG$7),MAX($Q444:AE444,0)+1,".")))</f>
        <v>,</v>
      </c>
      <c r="AG444" s="271" t="str">
        <f>IF($E444=$E443,IF(AH443=".",IF(MAX($Q444:AF444,0)=OPER!$AA539,".",IF(OPER!$AB539&lt;=HOUR(AH$7),MAX($Q444:AF444,0)+1,".")),","),IF(MAX($Q444:AF444,0)=OPER!$AA539,".",IF(OPER!$AB539&lt;=HOUR(AH$7),MAX($Q444:AF444,0)+1,".")))</f>
        <v>,</v>
      </c>
      <c r="AH444" s="269" t="str">
        <f>IF($E444=$E443,IF(AI443=".",IF(MAX($Q444:AG444,0)=OPER!$AA539,".",IF(OPER!$AB539&lt;=HOUR(AI$7),MAX($Q444:AG444,0)+1,".")),","),IF(MAX($Q444:AG444,0)=OPER!$AA539,".",IF(OPER!$AB539&lt;=HOUR(AI$7),MAX($Q444:AG444,0)+1,".")))</f>
        <v>,</v>
      </c>
      <c r="AI444" s="269" t="str">
        <f>IF($E444=$E443,IF(AJ443=".",IF(MAX($Q444:AH444,0)=OPER!$AA539,".",IF(OPER!$AB539&lt;=HOUR(AJ$7),MAX($Q444:AH444,0)+1,".")),","),IF(MAX($Q444:AH444,0)=OPER!$AA539,".",IF(OPER!$AB539&lt;=HOUR(AJ$7),MAX($Q444:AH444,0)+1,".")))</f>
        <v>,</v>
      </c>
      <c r="AJ444" s="270" t="str">
        <f>IF($E444=$E443,IF(AK443=".",IF(MAX($Q444:AI444,0)=OPER!$AA539,".",IF(OPER!$AB539&lt;=HOUR(AK$7),MAX($Q444:AI444,0)+1,".")),","),IF(MAX($Q444:AI444,0)=OPER!$AA539,".",IF(OPER!$AB539&lt;=HOUR(AK$7),MAX($Q444:AI444,0)+1,".")))</f>
        <v>,</v>
      </c>
      <c r="AK444" s="271" t="str">
        <f>IF($E444=$E443,IF(AL443=".",IF(MAX($Q444:AJ444,0)=OPER!$AA539,".",IF(OPER!$AB539&lt;=HOUR(AL$7),MAX($Q444:AJ444,0)+1,".")),","),IF(MAX($Q444:AJ444,0)=OPER!$AA539,".",IF(OPER!$AB539&lt;=HOUR(AL$7),MAX($Q444:AJ444,0)+1,".")))</f>
        <v>,</v>
      </c>
      <c r="AL444" s="269" t="str">
        <f>IF($E444=$E443,IF(AM443=".",IF(MAX($Q444:AK444,0)=OPER!$AA539,".",IF(OPER!$AB539&lt;=HOUR(AM$7),MAX($Q444:AK444,0)+1,".")),","),IF(MAX($Q444:AK444,0)=OPER!$AA539,".",IF(OPER!$AB539&lt;=HOUR(AM$7),MAX($Q444:AK444,0)+1,".")))</f>
        <v>,</v>
      </c>
      <c r="AM444" s="269" t="str">
        <f>IF($E444=$E443,IF(AN443=".",IF(MAX($Q444:AL444,0)=OPER!$AA539,".",IF(OPER!$AB539&lt;=HOUR(AN$7),MAX($Q444:AL444,0)+1,".")),","),IF(MAX($Q444:AL444,0)=OPER!$AA539,".",IF(OPER!$AB539&lt;=HOUR(AN$7),MAX($Q444:AL444,0)+1,".")))</f>
        <v>,</v>
      </c>
      <c r="AN444" s="270" t="str">
        <f>IF($E444=$E443,IF(AO443=".",IF(MAX($Q444:AM444,0)=OPER!$AA539,".",IF(OPER!$AB539&lt;=HOUR(AO$7),MAX($Q444:AM444,0)+1,".")),","),IF(MAX($Q444:AM444,0)=OPER!$AA539,".",IF(OPER!$AB539&lt;=HOUR(AO$7),MAX($Q444:AM444,0)+1,".")))</f>
        <v>,</v>
      </c>
      <c r="AO444" s="271" t="str">
        <f>IF($E444=$E443,IF(AP443=".",IF(MAX($Q444:AN444,0)=OPER!$AA539,".",IF(OPER!$AB539&lt;=HOUR(AP$7),MAX($Q444:AN444,0)+1,".")),","),IF(MAX($Q444:AN444,0)=OPER!$AA539,".",IF(OPER!$AB539&lt;=HOUR(AP$7),MAX($Q444:AN444,0)+1,".")))</f>
        <v>,</v>
      </c>
      <c r="AP444" s="269" t="str">
        <f>IF($E444=$E443,IF(AQ443=".",IF(MAX($Q444:AO444,0)=OPER!$AA539,".",IF(OPER!$AB539&lt;=HOUR(AQ$7),MAX($Q444:AO444,0)+1,".")),","),IF(MAX($Q444:AO444,0)=OPER!$AA539,".",IF(OPER!$AB539&lt;=HOUR(AQ$7),MAX($Q444:AO444,0)+1,".")))</f>
        <v>,</v>
      </c>
      <c r="AQ444" s="269" t="str">
        <f>IF($E444=$E443,IF(AR443=".",IF(MAX($Q444:AP444,0)=OPER!$AA539,".",IF(OPER!$AB539&lt;=HOUR(AR$7),MAX($Q444:AP444,0)+1,".")),","),IF(MAX($Q444:AP444,0)=OPER!$AA539,".",IF(OPER!$AB539&lt;=HOUR(AR$7),MAX($Q444:AP444,0)+1,".")))</f>
        <v>,</v>
      </c>
      <c r="AR444" s="270" t="str">
        <f>IF($E444=$E443,IF(AS443=".",IF(MAX($Q444:AQ444,0)=OPER!$AA539,".",IF(OPER!$AB539&lt;=HOUR(AS$7),MAX($Q444:AQ444,0)+1,".")),","),IF(MAX($Q444:AQ444,0)=OPER!$AA539,".",IF(OPER!$AB539&lt;=HOUR(AS$7),MAX($Q444:AQ444,0)+1,".")))</f>
        <v>,</v>
      </c>
      <c r="AS444" s="271" t="str">
        <f>IF($E444=$E443,IF(AT443=".",IF(MAX($Q444:AR444,0)=OPER!$AA539,".",IF(OPER!$AB539&lt;=HOUR(AT$7),MAX($Q444:AR444,0)+1,".")),","),IF(MAX($Q444:AR444,0)=OPER!$AA539,".",IF(OPER!$AB539&lt;=HOUR(AT$7),MAX($Q444:AR444,0)+1,".")))</f>
        <v>,</v>
      </c>
      <c r="AT444" s="269" t="str">
        <f>IF($E444=$E443,IF(AU443=".",IF(MAX($Q444:AS444,0)=OPER!$AA539,".",IF(OPER!$AB539&lt;=HOUR(AU$7),MAX($Q444:AS444,0)+1,".")),","),IF(MAX($Q444:AS444,0)=OPER!$AA539,".",IF(OPER!$AB539&lt;=HOUR(AU$7),MAX($Q444:AS444,0)+1,".")))</f>
        <v>,</v>
      </c>
      <c r="AU444" s="269" t="str">
        <f>IF($E444=$E443,IF(AV443=".",IF(MAX($Q444:AT444,0)=OPER!$AA539,".",IF(OPER!$AB539&lt;=HOUR(AV$7),MAX($Q444:AT444,0)+1,".")),","),IF(MAX($Q444:AT444,0)=OPER!$AA539,".",IF(OPER!$AB539&lt;=HOUR(AV$7),MAX($Q444:AT444,0)+1,".")))</f>
        <v>,</v>
      </c>
      <c r="AV444" s="270" t="str">
        <f>IF($E444=$E443,IF(AW443=".",IF(MAX($Q444:AU444,0)=OPER!$AA539,".",IF(OPER!$AB539&lt;=HOUR(AW$7),MAX($Q444:AU444,0)+1,".")),","),IF(MAX($Q444:AU444,0)=OPER!$AA539,".",IF(OPER!$AB539&lt;=HOUR(AW$7),MAX($Q444:AU444,0)+1,".")))</f>
        <v>,</v>
      </c>
      <c r="AW444" s="271" t="str">
        <f>IF($E444=$E443,IF(AX443=".",IF(MAX($Q444:AV444,0)=OPER!$AA539,".",IF(OPER!$AB539&lt;=HOUR(AX$7),MAX($Q444:AV444,0)+1,".")),","),IF(MAX($Q444:AV444,0)=OPER!$AA539,".",IF(OPER!$AB539&lt;=HOUR(AX$7),MAX($Q444:AV444,0)+1,".")))</f>
        <v>,</v>
      </c>
      <c r="AX444" s="269" t="str">
        <f>IF($E444=$E443,IF(AY443=".",IF(MAX($Q444:AW444,0)=OPER!$AA539,".",IF(OPER!$AB539&lt;=HOUR(AY$7),MAX($Q444:AW444,0)+1,".")),","),IF(MAX($Q444:AW444,0)=OPER!$AA539,".",IF(OPER!$AB539&lt;=HOUR(AY$7),MAX($Q444:AW444,0)+1,".")))</f>
        <v>,</v>
      </c>
      <c r="AY444" s="269" t="str">
        <f>IF($E444=$E443,IF(AZ443=".",IF(MAX($Q444:AX444,0)=OPER!$AA539,".",IF(OPER!$AB539&lt;=HOUR(AZ$7),MAX($Q444:AX444,0)+1,".")),","),IF(MAX($Q444:AX444,0)=OPER!$AA539,".",IF(OPER!$AB539&lt;=HOUR(AZ$7),MAX($Q444:AX444,0)+1,".")))</f>
        <v>,</v>
      </c>
      <c r="AZ444" s="270" t="str">
        <f>IF($E444=$E443,IF(BA443=".",IF(MAX($Q444:AY444,0)=OPER!$AA539,".",IF(OPER!$AB539&lt;=HOUR(BA$7),MAX($Q444:AY444,0)+1,".")),","),IF(MAX($Q444:AY444,0)=OPER!$AA539,".",IF(OPER!$AB539&lt;=HOUR(BA$7),MAX($Q444:AY444,0)+1,".")))</f>
        <v>,</v>
      </c>
      <c r="BA444" s="30">
        <f>+OPER!AK438</f>
        <v>0</v>
      </c>
    </row>
    <row r="445" spans="1:53" ht="59.8" x14ac:dyDescent="0.2">
      <c r="A445" s="282" t="str">
        <f>IF(OPER!AF439=0,"",OPER!AF439)</f>
        <v/>
      </c>
      <c r="B445" s="109" t="str">
        <f>IF(OPER!V439=0,"",OPER!V439)</f>
        <v/>
      </c>
      <c r="C445" s="71" t="str">
        <f>IF(OPER!U439 = 0,"", OPER!U439)</f>
        <v/>
      </c>
      <c r="D445" s="30" t="str">
        <f t="shared" si="25"/>
        <v/>
      </c>
      <c r="E445" s="262" t="str">
        <f>IF(OPER!X439 = 0,"",OPER!X439)</f>
        <v/>
      </c>
      <c r="F445" s="262" t="str">
        <f>IF(OPER!I439 = 0,"",OPER!I439)</f>
        <v/>
      </c>
      <c r="G445" s="263" t="str">
        <f>IF(OPER!C439=0,"",OPER!C439)</f>
        <v/>
      </c>
      <c r="H445" s="30" t="str">
        <f>IF(OPER!R439 = 0,"",OPER!R439)</f>
        <v/>
      </c>
      <c r="I445" s="30" t="str">
        <f>IF(OPER!F439=0,"", OPER!F439)</f>
        <v/>
      </c>
      <c r="J445" s="108" t="str">
        <f>IF(OPER!G439=0,"",OPER!G439)</f>
        <v/>
      </c>
      <c r="K445" s="250">
        <f>+OPER!R439</f>
        <v>0</v>
      </c>
      <c r="L445" s="262">
        <f t="shared" si="26"/>
        <v>0</v>
      </c>
      <c r="M445" s="250">
        <f t="shared" si="27"/>
        <v>0</v>
      </c>
      <c r="N445" s="205" t="str">
        <f>IF(OPER!A439=0,"",OPER!A439)</f>
        <v/>
      </c>
      <c r="O445" s="73" t="str">
        <f>IF(OPER!AJ2295=0,"",OPER!AJ2295)</f>
        <v/>
      </c>
      <c r="P445" s="264" t="str">
        <f>IF(OPER!AH439="EJECUTADO","SI",IF(OPER!AH439="NO EJECUTADO","NO",""))</f>
        <v/>
      </c>
      <c r="Q445" s="264" t="str">
        <f>IF(OPER!AN439="EJECUTADO","SI",IF(OPER!AN439="NO EJECUTADO","NO",""))</f>
        <v/>
      </c>
      <c r="R445" s="221" t="str">
        <f>IFERROR(VLOOKUP(OPER!Z439,OPER!$AU$490:$AV$577,2,0),"NO ASIGNADO")</f>
        <v>NO ASIGNADO</v>
      </c>
      <c r="S445" s="6">
        <f>+OPER!AG439</f>
        <v>0</v>
      </c>
      <c r="T445" s="268" t="str">
        <f>IF($E445=$E444,IF(U444=".",IF(MAX($Q445:Q445,0)=OPER!$AA540,".",IF(OPER!$AB540&lt;=HOUR(U$7),MAX($Q445:Q445,0)+1,".")),","),IF(MAX($Q445:Q445,0)=OPER!$AA540,".",IF(OPER!$AB540&lt;=HOUR(U$7),MAX($Q445:Q445,0)+1,".")))</f>
        <v>,</v>
      </c>
      <c r="U445" s="269" t="str">
        <f>IF($E445=$E444,IF(V444=".",IF(MAX($Q445:T445,0)=OPER!$AA540,".",IF(OPER!$AB540&lt;=HOUR(V$7),MAX($Q445:T445,0)+1,".")),","),IF(MAX($Q445:T445,0)=OPER!$AA540,".",IF(OPER!$AB540&lt;=HOUR(V$7),MAX($Q445:T445,0)+1,".")))</f>
        <v>,</v>
      </c>
      <c r="V445" s="269" t="str">
        <f>IF($E445=$E444,IF(W444=".",IF(MAX($Q445:U445,0)=OPER!$AA540,".",IF(OPER!$AB540&lt;=HOUR(W$7),MAX($Q445:U445,0)+1,".")),","),IF(MAX($Q445:U445,0)=OPER!$AA540,".",IF(OPER!$AB540&lt;=HOUR(W$7),MAX($Q445:U445,0)+1,".")))</f>
        <v>,</v>
      </c>
      <c r="W445" s="269" t="str">
        <f>IF($E445=$E444,IF(X444=".",IF(MAX($Q445:V445,0)=OPER!$AA540,".",IF(OPER!$AB540&lt;=HOUR(X$7),MAX($Q445:V445,0)+1,".")),","),IF(MAX($Q445:V445,0)=OPER!$AA540,".",IF(OPER!$AB540&lt;=HOUR(X$7),MAX($Q445:V445,0)+1,".")))</f>
        <v>,</v>
      </c>
      <c r="X445" s="270" t="str">
        <f>IF($E445=$E444,IF(Y444=".",IF(MAX($Q445:W445,0)=OPER!$AA540,".",IF(OPER!$AB540&lt;=HOUR(Y$7),MAX($Q445:W445,0)+1,".")),","),IF(MAX($Q445:W445,0)=OPER!$AA540,".",IF(OPER!$AB540&lt;=HOUR(Y$7),MAX($Q445:W445,0)+1,".")))</f>
        <v>,</v>
      </c>
      <c r="Y445" s="271" t="str">
        <f>IF($E445=$E444,IF(Z444=".",IF(MAX($Q445:X445,0)=OPER!$AA540,".",IF(OPER!$AB540&lt;=HOUR(Z$7),MAX($Q445:X445,0)+1,".")),","),IF(MAX($Q445:X445,0)=OPER!$AA540,".",IF(OPER!$AB540&lt;=HOUR(Z$7),MAX($Q445:X445,0)+1,".")))</f>
        <v>,</v>
      </c>
      <c r="Z445" s="269" t="str">
        <f>IF($E445=$E444,IF(AA444=".",IF(MAX($Q445:Y445,0)=OPER!$AA540,".",IF(OPER!$AB540&lt;=HOUR(AA$7),MAX($Q445:Y445,0)+1,".")),","),IF(MAX($Q445:Y445,0)=OPER!$AA540,".",IF(OPER!$AB540&lt;=HOUR(AA$7),MAX($Q445:Y445,0)+1,".")))</f>
        <v>,</v>
      </c>
      <c r="AA445" s="269" t="str">
        <f>IF($E445=$E444,IF(AB444=".",IF(MAX($Q445:Z445,0)=OPER!$AA540,".",IF(OPER!$AB540&lt;=HOUR(AB$7),MAX($Q445:Z445,0)+1,".")),","),IF(MAX($Q445:Z445,0)=OPER!$AA540,".",IF(OPER!$AB540&lt;=HOUR(AB$7),MAX($Q445:Z445,0)+1,".")))</f>
        <v>,</v>
      </c>
      <c r="AB445" s="270" t="str">
        <f>IF($E445=$E444,IF(AC444=".",IF(MAX($Q445:AA445,0)=OPER!$AA540,".",IF(OPER!$AB540&lt;=HOUR(AC$7),MAX($Q445:AA445,0)+1,".")),","),IF(MAX($Q445:AA445,0)=OPER!$AA540,".",IF(OPER!$AB540&lt;=HOUR(AC$7),MAX($Q445:AA445,0)+1,".")))</f>
        <v>,</v>
      </c>
      <c r="AC445" s="271" t="str">
        <f>IF($E445=$E444,IF(AD444=".",IF(MAX($Q445:AB445,0)=OPER!$AA540,".",IF(OPER!$AB540&lt;=HOUR(AD$7),MAX($Q445:AB445,0)+1,".")),","),IF(MAX($Q445:AB445,0)=OPER!$AA540,".",IF(OPER!$AB540&lt;=HOUR(AD$7),MAX($Q445:AB445,0)+1,".")))</f>
        <v>,</v>
      </c>
      <c r="AD445" s="269" t="str">
        <f>IF($E445=$E444,IF(AE444=".",IF(MAX($Q445:AC445,0)=OPER!$AA540,".",IF(OPER!$AB540&lt;=HOUR(AE$7),MAX($Q445:AC445,0)+1,".")),","),IF(MAX($Q445:AC445,0)=OPER!$AA540,".",IF(OPER!$AB540&lt;=HOUR(AE$7),MAX($Q445:AC445,0)+1,".")))</f>
        <v>,</v>
      </c>
      <c r="AE445" s="269" t="str">
        <f>IF($E445=$E444,IF(AF444=".",IF(MAX($Q445:AD445,0)=OPER!$AA540,".",IF(OPER!$AB540&lt;=HOUR(AF$7),MAX($Q445:AD445,0)+1,".")),","),IF(MAX($Q445:AD445,0)=OPER!$AA540,".",IF(OPER!$AB540&lt;=HOUR(AF$7),MAX($Q445:AD445,0)+1,".")))</f>
        <v>,</v>
      </c>
      <c r="AF445" s="270" t="str">
        <f>IF($E445=$E444,IF(AG444=".",IF(MAX($Q445:AE445,0)=OPER!$AA540,".",IF(OPER!$AB540&lt;=HOUR(AG$7),MAX($Q445:AE445,0)+1,".")),","),IF(MAX($Q445:AE445,0)=OPER!$AA540,".",IF(OPER!$AB540&lt;=HOUR(AG$7),MAX($Q445:AE445,0)+1,".")))</f>
        <v>,</v>
      </c>
      <c r="AG445" s="271" t="str">
        <f>IF($E445=$E444,IF(AH444=".",IF(MAX($Q445:AF445,0)=OPER!$AA540,".",IF(OPER!$AB540&lt;=HOUR(AH$7),MAX($Q445:AF445,0)+1,".")),","),IF(MAX($Q445:AF445,0)=OPER!$AA540,".",IF(OPER!$AB540&lt;=HOUR(AH$7),MAX($Q445:AF445,0)+1,".")))</f>
        <v>,</v>
      </c>
      <c r="AH445" s="269" t="str">
        <f>IF($E445=$E444,IF(AI444=".",IF(MAX($Q445:AG445,0)=OPER!$AA540,".",IF(OPER!$AB540&lt;=HOUR(AI$7),MAX($Q445:AG445,0)+1,".")),","),IF(MAX($Q445:AG445,0)=OPER!$AA540,".",IF(OPER!$AB540&lt;=HOUR(AI$7),MAX($Q445:AG445,0)+1,".")))</f>
        <v>,</v>
      </c>
      <c r="AI445" s="269" t="str">
        <f>IF($E445=$E444,IF(AJ444=".",IF(MAX($Q445:AH445,0)=OPER!$AA540,".",IF(OPER!$AB540&lt;=HOUR(AJ$7),MAX($Q445:AH445,0)+1,".")),","),IF(MAX($Q445:AH445,0)=OPER!$AA540,".",IF(OPER!$AB540&lt;=HOUR(AJ$7),MAX($Q445:AH445,0)+1,".")))</f>
        <v>,</v>
      </c>
      <c r="AJ445" s="270" t="str">
        <f>IF($E445=$E444,IF(AK444=".",IF(MAX($Q445:AI445,0)=OPER!$AA540,".",IF(OPER!$AB540&lt;=HOUR(AK$7),MAX($Q445:AI445,0)+1,".")),","),IF(MAX($Q445:AI445,0)=OPER!$AA540,".",IF(OPER!$AB540&lt;=HOUR(AK$7),MAX($Q445:AI445,0)+1,".")))</f>
        <v>,</v>
      </c>
      <c r="AK445" s="271" t="str">
        <f>IF($E445=$E444,IF(AL444=".",IF(MAX($Q445:AJ445,0)=OPER!$AA540,".",IF(OPER!$AB540&lt;=HOUR(AL$7),MAX($Q445:AJ445,0)+1,".")),","),IF(MAX($Q445:AJ445,0)=OPER!$AA540,".",IF(OPER!$AB540&lt;=HOUR(AL$7),MAX($Q445:AJ445,0)+1,".")))</f>
        <v>,</v>
      </c>
      <c r="AL445" s="269" t="str">
        <f>IF($E445=$E444,IF(AM444=".",IF(MAX($Q445:AK445,0)=OPER!$AA540,".",IF(OPER!$AB540&lt;=HOUR(AM$7),MAX($Q445:AK445,0)+1,".")),","),IF(MAX($Q445:AK445,0)=OPER!$AA540,".",IF(OPER!$AB540&lt;=HOUR(AM$7),MAX($Q445:AK445,0)+1,".")))</f>
        <v>,</v>
      </c>
      <c r="AM445" s="269" t="str">
        <f>IF($E445=$E444,IF(AN444=".",IF(MAX($Q445:AL445,0)=OPER!$AA540,".",IF(OPER!$AB540&lt;=HOUR(AN$7),MAX($Q445:AL445,0)+1,".")),","),IF(MAX($Q445:AL445,0)=OPER!$AA540,".",IF(OPER!$AB540&lt;=HOUR(AN$7),MAX($Q445:AL445,0)+1,".")))</f>
        <v>,</v>
      </c>
      <c r="AN445" s="270" t="str">
        <f>IF($E445=$E444,IF(AO444=".",IF(MAX($Q445:AM445,0)=OPER!$AA540,".",IF(OPER!$AB540&lt;=HOUR(AO$7),MAX($Q445:AM445,0)+1,".")),","),IF(MAX($Q445:AM445,0)=OPER!$AA540,".",IF(OPER!$AB540&lt;=HOUR(AO$7),MAX($Q445:AM445,0)+1,".")))</f>
        <v>,</v>
      </c>
      <c r="AO445" s="271" t="str">
        <f>IF($E445=$E444,IF(AP444=".",IF(MAX($Q445:AN445,0)=OPER!$AA540,".",IF(OPER!$AB540&lt;=HOUR(AP$7),MAX($Q445:AN445,0)+1,".")),","),IF(MAX($Q445:AN445,0)=OPER!$AA540,".",IF(OPER!$AB540&lt;=HOUR(AP$7),MAX($Q445:AN445,0)+1,".")))</f>
        <v>,</v>
      </c>
      <c r="AP445" s="269" t="str">
        <f>IF($E445=$E444,IF(AQ444=".",IF(MAX($Q445:AO445,0)=OPER!$AA540,".",IF(OPER!$AB540&lt;=HOUR(AQ$7),MAX($Q445:AO445,0)+1,".")),","),IF(MAX($Q445:AO445,0)=OPER!$AA540,".",IF(OPER!$AB540&lt;=HOUR(AQ$7),MAX($Q445:AO445,0)+1,".")))</f>
        <v>,</v>
      </c>
      <c r="AQ445" s="269" t="str">
        <f>IF($E445=$E444,IF(AR444=".",IF(MAX($Q445:AP445,0)=OPER!$AA540,".",IF(OPER!$AB540&lt;=HOUR(AR$7),MAX($Q445:AP445,0)+1,".")),","),IF(MAX($Q445:AP445,0)=OPER!$AA540,".",IF(OPER!$AB540&lt;=HOUR(AR$7),MAX($Q445:AP445,0)+1,".")))</f>
        <v>,</v>
      </c>
      <c r="AR445" s="270" t="str">
        <f>IF($E445=$E444,IF(AS444=".",IF(MAX($Q445:AQ445,0)=OPER!$AA540,".",IF(OPER!$AB540&lt;=HOUR(AS$7),MAX($Q445:AQ445,0)+1,".")),","),IF(MAX($Q445:AQ445,0)=OPER!$AA540,".",IF(OPER!$AB540&lt;=HOUR(AS$7),MAX($Q445:AQ445,0)+1,".")))</f>
        <v>,</v>
      </c>
      <c r="AS445" s="271" t="str">
        <f>IF($E445=$E444,IF(AT444=".",IF(MAX($Q445:AR445,0)=OPER!$AA540,".",IF(OPER!$AB540&lt;=HOUR(AT$7),MAX($Q445:AR445,0)+1,".")),","),IF(MAX($Q445:AR445,0)=OPER!$AA540,".",IF(OPER!$AB540&lt;=HOUR(AT$7),MAX($Q445:AR445,0)+1,".")))</f>
        <v>,</v>
      </c>
      <c r="AT445" s="269" t="str">
        <f>IF($E445=$E444,IF(AU444=".",IF(MAX($Q445:AS445,0)=OPER!$AA540,".",IF(OPER!$AB540&lt;=HOUR(AU$7),MAX($Q445:AS445,0)+1,".")),","),IF(MAX($Q445:AS445,0)=OPER!$AA540,".",IF(OPER!$AB540&lt;=HOUR(AU$7),MAX($Q445:AS445,0)+1,".")))</f>
        <v>,</v>
      </c>
      <c r="AU445" s="269" t="str">
        <f>IF($E445=$E444,IF(AV444=".",IF(MAX($Q445:AT445,0)=OPER!$AA540,".",IF(OPER!$AB540&lt;=HOUR(AV$7),MAX($Q445:AT445,0)+1,".")),","),IF(MAX($Q445:AT445,0)=OPER!$AA540,".",IF(OPER!$AB540&lt;=HOUR(AV$7),MAX($Q445:AT445,0)+1,".")))</f>
        <v>,</v>
      </c>
      <c r="AV445" s="270" t="str">
        <f>IF($E445=$E444,IF(AW444=".",IF(MAX($Q445:AU445,0)=OPER!$AA540,".",IF(OPER!$AB540&lt;=HOUR(AW$7),MAX($Q445:AU445,0)+1,".")),","),IF(MAX($Q445:AU445,0)=OPER!$AA540,".",IF(OPER!$AB540&lt;=HOUR(AW$7),MAX($Q445:AU445,0)+1,".")))</f>
        <v>,</v>
      </c>
      <c r="AW445" s="271" t="str">
        <f>IF($E445=$E444,IF(AX444=".",IF(MAX($Q445:AV445,0)=OPER!$AA540,".",IF(OPER!$AB540&lt;=HOUR(AX$7),MAX($Q445:AV445,0)+1,".")),","),IF(MAX($Q445:AV445,0)=OPER!$AA540,".",IF(OPER!$AB540&lt;=HOUR(AX$7),MAX($Q445:AV445,0)+1,".")))</f>
        <v>,</v>
      </c>
      <c r="AX445" s="269" t="str">
        <f>IF($E445=$E444,IF(AY444=".",IF(MAX($Q445:AW445,0)=OPER!$AA540,".",IF(OPER!$AB540&lt;=HOUR(AY$7),MAX($Q445:AW445,0)+1,".")),","),IF(MAX($Q445:AW445,0)=OPER!$AA540,".",IF(OPER!$AB540&lt;=HOUR(AY$7),MAX($Q445:AW445,0)+1,".")))</f>
        <v>,</v>
      </c>
      <c r="AY445" s="269" t="str">
        <f>IF($E445=$E444,IF(AZ444=".",IF(MAX($Q445:AX445,0)=OPER!$AA540,".",IF(OPER!$AB540&lt;=HOUR(AZ$7),MAX($Q445:AX445,0)+1,".")),","),IF(MAX($Q445:AX445,0)=OPER!$AA540,".",IF(OPER!$AB540&lt;=HOUR(AZ$7),MAX($Q445:AX445,0)+1,".")))</f>
        <v>,</v>
      </c>
      <c r="AZ445" s="270" t="str">
        <f>IF($E445=$E444,IF(BA444=".",IF(MAX($Q445:AY445,0)=OPER!$AA540,".",IF(OPER!$AB540&lt;=HOUR(BA$7),MAX($Q445:AY445,0)+1,".")),","),IF(MAX($Q445:AY445,0)=OPER!$AA540,".",IF(OPER!$AB540&lt;=HOUR(BA$7),MAX($Q445:AY445,0)+1,".")))</f>
        <v>,</v>
      </c>
      <c r="BA445" s="30">
        <f>+OPER!AK439</f>
        <v>0</v>
      </c>
    </row>
    <row r="446" spans="1:53" ht="59.8" x14ac:dyDescent="0.2">
      <c r="A446" s="282" t="str">
        <f>IF(OPER!AF440=0,"",OPER!AF440)</f>
        <v/>
      </c>
      <c r="B446" s="109" t="str">
        <f>IF(OPER!V440=0,"",OPER!V440)</f>
        <v/>
      </c>
      <c r="C446" s="71" t="str">
        <f>IF(OPER!U440 = 0,"", OPER!U440)</f>
        <v/>
      </c>
      <c r="D446" s="30" t="str">
        <f t="shared" si="25"/>
        <v/>
      </c>
      <c r="E446" s="262" t="str">
        <f>IF(OPER!X440 = 0,"",OPER!X440)</f>
        <v/>
      </c>
      <c r="F446" s="262" t="str">
        <f>IF(OPER!I440 = 0,"",OPER!I440)</f>
        <v/>
      </c>
      <c r="G446" s="263" t="str">
        <f>IF(OPER!C440=0,"",OPER!C440)</f>
        <v/>
      </c>
      <c r="H446" s="30" t="str">
        <f>IF(OPER!R440 = 0,"",OPER!R440)</f>
        <v/>
      </c>
      <c r="I446" s="30" t="str">
        <f>IF(OPER!F440=0,"", OPER!F440)</f>
        <v/>
      </c>
      <c r="J446" s="108" t="str">
        <f>IF(OPER!G440=0,"",OPER!G440)</f>
        <v/>
      </c>
      <c r="K446" s="250">
        <f>+OPER!R440</f>
        <v>0</v>
      </c>
      <c r="L446" s="262">
        <f t="shared" si="26"/>
        <v>0</v>
      </c>
      <c r="M446" s="250">
        <f t="shared" si="27"/>
        <v>0</v>
      </c>
      <c r="N446" s="205" t="str">
        <f>IF(OPER!A440=0,"",OPER!A440)</f>
        <v/>
      </c>
      <c r="O446" s="73" t="str">
        <f>IF(OPER!AJ2296=0,"",OPER!AJ2296)</f>
        <v/>
      </c>
      <c r="P446" s="264" t="str">
        <f>IF(OPER!AH440="EJECUTADO","SI",IF(OPER!AH440="NO EJECUTADO","NO",""))</f>
        <v/>
      </c>
      <c r="Q446" s="264" t="str">
        <f>IF(OPER!AN440="EJECUTADO","SI",IF(OPER!AN440="NO EJECUTADO","NO",""))</f>
        <v/>
      </c>
      <c r="R446" s="221" t="str">
        <f>IFERROR(VLOOKUP(OPER!Z440,OPER!$AU$490:$AV$577,2,0),"NO ASIGNADO")</f>
        <v>NO ASIGNADO</v>
      </c>
      <c r="S446" s="6">
        <f>+OPER!AG440</f>
        <v>0</v>
      </c>
      <c r="T446" s="268" t="str">
        <f>IF($E446=$E445,IF(U445=".",IF(MAX($Q446:Q446,0)=OPER!$AA541,".",IF(OPER!$AB541&lt;=HOUR(U$7),MAX($Q446:Q446,0)+1,".")),","),IF(MAX($Q446:Q446,0)=OPER!$AA541,".",IF(OPER!$AB541&lt;=HOUR(U$7),MAX($Q446:Q446,0)+1,".")))</f>
        <v>,</v>
      </c>
      <c r="U446" s="269" t="str">
        <f>IF($E446=$E445,IF(V445=".",IF(MAX($Q446:T446,0)=OPER!$AA541,".",IF(OPER!$AB541&lt;=HOUR(V$7),MAX($Q446:T446,0)+1,".")),","),IF(MAX($Q446:T446,0)=OPER!$AA541,".",IF(OPER!$AB541&lt;=HOUR(V$7),MAX($Q446:T446,0)+1,".")))</f>
        <v>,</v>
      </c>
      <c r="V446" s="269" t="str">
        <f>IF($E446=$E445,IF(W445=".",IF(MAX($Q446:U446,0)=OPER!$AA541,".",IF(OPER!$AB541&lt;=HOUR(W$7),MAX($Q446:U446,0)+1,".")),","),IF(MAX($Q446:U446,0)=OPER!$AA541,".",IF(OPER!$AB541&lt;=HOUR(W$7),MAX($Q446:U446,0)+1,".")))</f>
        <v>,</v>
      </c>
      <c r="W446" s="269" t="str">
        <f>IF($E446=$E445,IF(X445=".",IF(MAX($Q446:V446,0)=OPER!$AA541,".",IF(OPER!$AB541&lt;=HOUR(X$7),MAX($Q446:V446,0)+1,".")),","),IF(MAX($Q446:V446,0)=OPER!$AA541,".",IF(OPER!$AB541&lt;=HOUR(X$7),MAX($Q446:V446,0)+1,".")))</f>
        <v>,</v>
      </c>
      <c r="X446" s="270" t="str">
        <f>IF($E446=$E445,IF(Y445=".",IF(MAX($Q446:W446,0)=OPER!$AA541,".",IF(OPER!$AB541&lt;=HOUR(Y$7),MAX($Q446:W446,0)+1,".")),","),IF(MAX($Q446:W446,0)=OPER!$AA541,".",IF(OPER!$AB541&lt;=HOUR(Y$7),MAX($Q446:W446,0)+1,".")))</f>
        <v>,</v>
      </c>
      <c r="Y446" s="271" t="str">
        <f>IF($E446=$E445,IF(Z445=".",IF(MAX($Q446:X446,0)=OPER!$AA541,".",IF(OPER!$AB541&lt;=HOUR(Z$7),MAX($Q446:X446,0)+1,".")),","),IF(MAX($Q446:X446,0)=OPER!$AA541,".",IF(OPER!$AB541&lt;=HOUR(Z$7),MAX($Q446:X446,0)+1,".")))</f>
        <v>,</v>
      </c>
      <c r="Z446" s="269" t="str">
        <f>IF($E446=$E445,IF(AA445=".",IF(MAX($Q446:Y446,0)=OPER!$AA541,".",IF(OPER!$AB541&lt;=HOUR(AA$7),MAX($Q446:Y446,0)+1,".")),","),IF(MAX($Q446:Y446,0)=OPER!$AA541,".",IF(OPER!$AB541&lt;=HOUR(AA$7),MAX($Q446:Y446,0)+1,".")))</f>
        <v>,</v>
      </c>
      <c r="AA446" s="269" t="str">
        <f>IF($E446=$E445,IF(AB445=".",IF(MAX($Q446:Z446,0)=OPER!$AA541,".",IF(OPER!$AB541&lt;=HOUR(AB$7),MAX($Q446:Z446,0)+1,".")),","),IF(MAX($Q446:Z446,0)=OPER!$AA541,".",IF(OPER!$AB541&lt;=HOUR(AB$7),MAX($Q446:Z446,0)+1,".")))</f>
        <v>,</v>
      </c>
      <c r="AB446" s="270" t="str">
        <f>IF($E446=$E445,IF(AC445=".",IF(MAX($Q446:AA446,0)=OPER!$AA541,".",IF(OPER!$AB541&lt;=HOUR(AC$7),MAX($Q446:AA446,0)+1,".")),","),IF(MAX($Q446:AA446,0)=OPER!$AA541,".",IF(OPER!$AB541&lt;=HOUR(AC$7),MAX($Q446:AA446,0)+1,".")))</f>
        <v>,</v>
      </c>
      <c r="AC446" s="271" t="str">
        <f>IF($E446=$E445,IF(AD445=".",IF(MAX($Q446:AB446,0)=OPER!$AA541,".",IF(OPER!$AB541&lt;=HOUR(AD$7),MAX($Q446:AB446,0)+1,".")),","),IF(MAX($Q446:AB446,0)=OPER!$AA541,".",IF(OPER!$AB541&lt;=HOUR(AD$7),MAX($Q446:AB446,0)+1,".")))</f>
        <v>,</v>
      </c>
      <c r="AD446" s="269" t="str">
        <f>IF($E446=$E445,IF(AE445=".",IF(MAX($Q446:AC446,0)=OPER!$AA541,".",IF(OPER!$AB541&lt;=HOUR(AE$7),MAX($Q446:AC446,0)+1,".")),","),IF(MAX($Q446:AC446,0)=OPER!$AA541,".",IF(OPER!$AB541&lt;=HOUR(AE$7),MAX($Q446:AC446,0)+1,".")))</f>
        <v>,</v>
      </c>
      <c r="AE446" s="269" t="str">
        <f>IF($E446=$E445,IF(AF445=".",IF(MAX($Q446:AD446,0)=OPER!$AA541,".",IF(OPER!$AB541&lt;=HOUR(AF$7),MAX($Q446:AD446,0)+1,".")),","),IF(MAX($Q446:AD446,0)=OPER!$AA541,".",IF(OPER!$AB541&lt;=HOUR(AF$7),MAX($Q446:AD446,0)+1,".")))</f>
        <v>,</v>
      </c>
      <c r="AF446" s="270" t="str">
        <f>IF($E446=$E445,IF(AG445=".",IF(MAX($Q446:AE446,0)=OPER!$AA541,".",IF(OPER!$AB541&lt;=HOUR(AG$7),MAX($Q446:AE446,0)+1,".")),","),IF(MAX($Q446:AE446,0)=OPER!$AA541,".",IF(OPER!$AB541&lt;=HOUR(AG$7),MAX($Q446:AE446,0)+1,".")))</f>
        <v>,</v>
      </c>
      <c r="AG446" s="271" t="str">
        <f>IF($E446=$E445,IF(AH445=".",IF(MAX($Q446:AF446,0)=OPER!$AA541,".",IF(OPER!$AB541&lt;=HOUR(AH$7),MAX($Q446:AF446,0)+1,".")),","),IF(MAX($Q446:AF446,0)=OPER!$AA541,".",IF(OPER!$AB541&lt;=HOUR(AH$7),MAX($Q446:AF446,0)+1,".")))</f>
        <v>,</v>
      </c>
      <c r="AH446" s="269" t="str">
        <f>IF($E446=$E445,IF(AI445=".",IF(MAX($Q446:AG446,0)=OPER!$AA541,".",IF(OPER!$AB541&lt;=HOUR(AI$7),MAX($Q446:AG446,0)+1,".")),","),IF(MAX($Q446:AG446,0)=OPER!$AA541,".",IF(OPER!$AB541&lt;=HOUR(AI$7),MAX($Q446:AG446,0)+1,".")))</f>
        <v>,</v>
      </c>
      <c r="AI446" s="269" t="str">
        <f>IF($E446=$E445,IF(AJ445=".",IF(MAX($Q446:AH446,0)=OPER!$AA541,".",IF(OPER!$AB541&lt;=HOUR(AJ$7),MAX($Q446:AH446,0)+1,".")),","),IF(MAX($Q446:AH446,0)=OPER!$AA541,".",IF(OPER!$AB541&lt;=HOUR(AJ$7),MAX($Q446:AH446,0)+1,".")))</f>
        <v>,</v>
      </c>
      <c r="AJ446" s="270" t="str">
        <f>IF($E446=$E445,IF(AK445=".",IF(MAX($Q446:AI446,0)=OPER!$AA541,".",IF(OPER!$AB541&lt;=HOUR(AK$7),MAX($Q446:AI446,0)+1,".")),","),IF(MAX($Q446:AI446,0)=OPER!$AA541,".",IF(OPER!$AB541&lt;=HOUR(AK$7),MAX($Q446:AI446,0)+1,".")))</f>
        <v>,</v>
      </c>
      <c r="AK446" s="271" t="str">
        <f>IF($E446=$E445,IF(AL445=".",IF(MAX($Q446:AJ446,0)=OPER!$AA541,".",IF(OPER!$AB541&lt;=HOUR(AL$7),MAX($Q446:AJ446,0)+1,".")),","),IF(MAX($Q446:AJ446,0)=OPER!$AA541,".",IF(OPER!$AB541&lt;=HOUR(AL$7),MAX($Q446:AJ446,0)+1,".")))</f>
        <v>,</v>
      </c>
      <c r="AL446" s="269" t="str">
        <f>IF($E446=$E445,IF(AM445=".",IF(MAX($Q446:AK446,0)=OPER!$AA541,".",IF(OPER!$AB541&lt;=HOUR(AM$7),MAX($Q446:AK446,0)+1,".")),","),IF(MAX($Q446:AK446,0)=OPER!$AA541,".",IF(OPER!$AB541&lt;=HOUR(AM$7),MAX($Q446:AK446,0)+1,".")))</f>
        <v>,</v>
      </c>
      <c r="AM446" s="269" t="str">
        <f>IF($E446=$E445,IF(AN445=".",IF(MAX($Q446:AL446,0)=OPER!$AA541,".",IF(OPER!$AB541&lt;=HOUR(AN$7),MAX($Q446:AL446,0)+1,".")),","),IF(MAX($Q446:AL446,0)=OPER!$AA541,".",IF(OPER!$AB541&lt;=HOUR(AN$7),MAX($Q446:AL446,0)+1,".")))</f>
        <v>,</v>
      </c>
      <c r="AN446" s="270" t="str">
        <f>IF($E446=$E445,IF(AO445=".",IF(MAX($Q446:AM446,0)=OPER!$AA541,".",IF(OPER!$AB541&lt;=HOUR(AO$7),MAX($Q446:AM446,0)+1,".")),","),IF(MAX($Q446:AM446,0)=OPER!$AA541,".",IF(OPER!$AB541&lt;=HOUR(AO$7),MAX($Q446:AM446,0)+1,".")))</f>
        <v>,</v>
      </c>
      <c r="AO446" s="271" t="str">
        <f>IF($E446=$E445,IF(AP445=".",IF(MAX($Q446:AN446,0)=OPER!$AA541,".",IF(OPER!$AB541&lt;=HOUR(AP$7),MAX($Q446:AN446,0)+1,".")),","),IF(MAX($Q446:AN446,0)=OPER!$AA541,".",IF(OPER!$AB541&lt;=HOUR(AP$7),MAX($Q446:AN446,0)+1,".")))</f>
        <v>,</v>
      </c>
      <c r="AP446" s="269" t="str">
        <f>IF($E446=$E445,IF(AQ445=".",IF(MAX($Q446:AO446,0)=OPER!$AA541,".",IF(OPER!$AB541&lt;=HOUR(AQ$7),MAX($Q446:AO446,0)+1,".")),","),IF(MAX($Q446:AO446,0)=OPER!$AA541,".",IF(OPER!$AB541&lt;=HOUR(AQ$7),MAX($Q446:AO446,0)+1,".")))</f>
        <v>,</v>
      </c>
      <c r="AQ446" s="269" t="str">
        <f>IF($E446=$E445,IF(AR445=".",IF(MAX($Q446:AP446,0)=OPER!$AA541,".",IF(OPER!$AB541&lt;=HOUR(AR$7),MAX($Q446:AP446,0)+1,".")),","),IF(MAX($Q446:AP446,0)=OPER!$AA541,".",IF(OPER!$AB541&lt;=HOUR(AR$7),MAX($Q446:AP446,0)+1,".")))</f>
        <v>,</v>
      </c>
      <c r="AR446" s="270" t="str">
        <f>IF($E446=$E445,IF(AS445=".",IF(MAX($Q446:AQ446,0)=OPER!$AA541,".",IF(OPER!$AB541&lt;=HOUR(AS$7),MAX($Q446:AQ446,0)+1,".")),","),IF(MAX($Q446:AQ446,0)=OPER!$AA541,".",IF(OPER!$AB541&lt;=HOUR(AS$7),MAX($Q446:AQ446,0)+1,".")))</f>
        <v>,</v>
      </c>
      <c r="AS446" s="271" t="str">
        <f>IF($E446=$E445,IF(AT445=".",IF(MAX($Q446:AR446,0)=OPER!$AA541,".",IF(OPER!$AB541&lt;=HOUR(AT$7),MAX($Q446:AR446,0)+1,".")),","),IF(MAX($Q446:AR446,0)=OPER!$AA541,".",IF(OPER!$AB541&lt;=HOUR(AT$7),MAX($Q446:AR446,0)+1,".")))</f>
        <v>,</v>
      </c>
      <c r="AT446" s="269" t="str">
        <f>IF($E446=$E445,IF(AU445=".",IF(MAX($Q446:AS446,0)=OPER!$AA541,".",IF(OPER!$AB541&lt;=HOUR(AU$7),MAX($Q446:AS446,0)+1,".")),","),IF(MAX($Q446:AS446,0)=OPER!$AA541,".",IF(OPER!$AB541&lt;=HOUR(AU$7),MAX($Q446:AS446,0)+1,".")))</f>
        <v>,</v>
      </c>
      <c r="AU446" s="269" t="str">
        <f>IF($E446=$E445,IF(AV445=".",IF(MAX($Q446:AT446,0)=OPER!$AA541,".",IF(OPER!$AB541&lt;=HOUR(AV$7),MAX($Q446:AT446,0)+1,".")),","),IF(MAX($Q446:AT446,0)=OPER!$AA541,".",IF(OPER!$AB541&lt;=HOUR(AV$7),MAX($Q446:AT446,0)+1,".")))</f>
        <v>,</v>
      </c>
      <c r="AV446" s="270" t="str">
        <f>IF($E446=$E445,IF(AW445=".",IF(MAX($Q446:AU446,0)=OPER!$AA541,".",IF(OPER!$AB541&lt;=HOUR(AW$7),MAX($Q446:AU446,0)+1,".")),","),IF(MAX($Q446:AU446,0)=OPER!$AA541,".",IF(OPER!$AB541&lt;=HOUR(AW$7),MAX($Q446:AU446,0)+1,".")))</f>
        <v>,</v>
      </c>
      <c r="AW446" s="271" t="str">
        <f>IF($E446=$E445,IF(AX445=".",IF(MAX($Q446:AV446,0)=OPER!$AA541,".",IF(OPER!$AB541&lt;=HOUR(AX$7),MAX($Q446:AV446,0)+1,".")),","),IF(MAX($Q446:AV446,0)=OPER!$AA541,".",IF(OPER!$AB541&lt;=HOUR(AX$7),MAX($Q446:AV446,0)+1,".")))</f>
        <v>,</v>
      </c>
      <c r="AX446" s="269" t="str">
        <f>IF($E446=$E445,IF(AY445=".",IF(MAX($Q446:AW446,0)=OPER!$AA541,".",IF(OPER!$AB541&lt;=HOUR(AY$7),MAX($Q446:AW446,0)+1,".")),","),IF(MAX($Q446:AW446,0)=OPER!$AA541,".",IF(OPER!$AB541&lt;=HOUR(AY$7),MAX($Q446:AW446,0)+1,".")))</f>
        <v>,</v>
      </c>
      <c r="AY446" s="269" t="str">
        <f>IF($E446=$E445,IF(AZ445=".",IF(MAX($Q446:AX446,0)=OPER!$AA541,".",IF(OPER!$AB541&lt;=HOUR(AZ$7),MAX($Q446:AX446,0)+1,".")),","),IF(MAX($Q446:AX446,0)=OPER!$AA541,".",IF(OPER!$AB541&lt;=HOUR(AZ$7),MAX($Q446:AX446,0)+1,".")))</f>
        <v>,</v>
      </c>
      <c r="AZ446" s="270" t="str">
        <f>IF($E446=$E445,IF(BA445=".",IF(MAX($Q446:AY446,0)=OPER!$AA541,".",IF(OPER!$AB541&lt;=HOUR(BA$7),MAX($Q446:AY446,0)+1,".")),","),IF(MAX($Q446:AY446,0)=OPER!$AA541,".",IF(OPER!$AB541&lt;=HOUR(BA$7),MAX($Q446:AY446,0)+1,".")))</f>
        <v>,</v>
      </c>
      <c r="BA446" s="30">
        <f>+OPER!AK440</f>
        <v>0</v>
      </c>
    </row>
    <row r="447" spans="1:53" ht="59.8" x14ac:dyDescent="0.2">
      <c r="A447" s="282" t="str">
        <f>IF(OPER!AF441=0,"",OPER!AF441)</f>
        <v/>
      </c>
      <c r="B447" s="109" t="str">
        <f>IF(OPER!V441=0,"",OPER!V441)</f>
        <v/>
      </c>
      <c r="C447" s="71" t="str">
        <f>IF(OPER!U441 = 0,"", OPER!U441)</f>
        <v/>
      </c>
      <c r="D447" s="30" t="str">
        <f t="shared" si="25"/>
        <v/>
      </c>
      <c r="E447" s="262" t="str">
        <f>IF(OPER!X441 = 0,"",OPER!X441)</f>
        <v/>
      </c>
      <c r="F447" s="262" t="str">
        <f>IF(OPER!I441 = 0,"",OPER!I441)</f>
        <v/>
      </c>
      <c r="G447" s="263" t="str">
        <f>IF(OPER!C441=0,"",OPER!C441)</f>
        <v/>
      </c>
      <c r="H447" s="30" t="str">
        <f>IF(OPER!R441 = 0,"",OPER!R441)</f>
        <v/>
      </c>
      <c r="I447" s="30" t="str">
        <f>IF(OPER!F441=0,"", OPER!F441)</f>
        <v/>
      </c>
      <c r="J447" s="108" t="str">
        <f>IF(OPER!G441=0,"",OPER!G441)</f>
        <v/>
      </c>
      <c r="K447" s="250">
        <f>+OPER!R441</f>
        <v>0</v>
      </c>
      <c r="L447" s="262">
        <f t="shared" si="26"/>
        <v>0</v>
      </c>
      <c r="M447" s="250">
        <f t="shared" si="27"/>
        <v>0</v>
      </c>
      <c r="N447" s="205" t="str">
        <f>IF(OPER!A441=0,"",OPER!A441)</f>
        <v/>
      </c>
      <c r="O447" s="73" t="str">
        <f>IF(OPER!AJ2297=0,"",OPER!AJ2297)</f>
        <v/>
      </c>
      <c r="P447" s="264" t="str">
        <f>IF(OPER!AH441="EJECUTADO","SI",IF(OPER!AH441="NO EJECUTADO","NO",""))</f>
        <v/>
      </c>
      <c r="Q447" s="264" t="str">
        <f>IF(OPER!AN441="EJECUTADO","SI",IF(OPER!AN441="NO EJECUTADO","NO",""))</f>
        <v/>
      </c>
      <c r="R447" s="221" t="str">
        <f>IFERROR(VLOOKUP(OPER!Z441,OPER!$AU$490:$AV$577,2,0),"NO ASIGNADO")</f>
        <v>NO ASIGNADO</v>
      </c>
      <c r="S447" s="6">
        <f>+OPER!AG441</f>
        <v>0</v>
      </c>
      <c r="T447" s="268" t="str">
        <f>IF($E447=$E446,IF(U446=".",IF(MAX($Q447:Q447,0)=OPER!$AA542,".",IF(OPER!$AB542&lt;=HOUR(U$7),MAX($Q447:Q447,0)+1,".")),","),IF(MAX($Q447:Q447,0)=OPER!$AA542,".",IF(OPER!$AB542&lt;=HOUR(U$7),MAX($Q447:Q447,0)+1,".")))</f>
        <v>,</v>
      </c>
      <c r="U447" s="269" t="str">
        <f>IF($E447=$E446,IF(V446=".",IF(MAX($Q447:T447,0)=OPER!$AA542,".",IF(OPER!$AB542&lt;=HOUR(V$7),MAX($Q447:T447,0)+1,".")),","),IF(MAX($Q447:T447,0)=OPER!$AA542,".",IF(OPER!$AB542&lt;=HOUR(V$7),MAX($Q447:T447,0)+1,".")))</f>
        <v>,</v>
      </c>
      <c r="V447" s="269" t="str">
        <f>IF($E447=$E446,IF(W446=".",IF(MAX($Q447:U447,0)=OPER!$AA542,".",IF(OPER!$AB542&lt;=HOUR(W$7),MAX($Q447:U447,0)+1,".")),","),IF(MAX($Q447:U447,0)=OPER!$AA542,".",IF(OPER!$AB542&lt;=HOUR(W$7),MAX($Q447:U447,0)+1,".")))</f>
        <v>,</v>
      </c>
      <c r="W447" s="269" t="str">
        <f>IF($E447=$E446,IF(X446=".",IF(MAX($Q447:V447,0)=OPER!$AA542,".",IF(OPER!$AB542&lt;=HOUR(X$7),MAX($Q447:V447,0)+1,".")),","),IF(MAX($Q447:V447,0)=OPER!$AA542,".",IF(OPER!$AB542&lt;=HOUR(X$7),MAX($Q447:V447,0)+1,".")))</f>
        <v>,</v>
      </c>
      <c r="X447" s="270" t="str">
        <f>IF($E447=$E446,IF(Y446=".",IF(MAX($Q447:W447,0)=OPER!$AA542,".",IF(OPER!$AB542&lt;=HOUR(Y$7),MAX($Q447:W447,0)+1,".")),","),IF(MAX($Q447:W447,0)=OPER!$AA542,".",IF(OPER!$AB542&lt;=HOUR(Y$7),MAX($Q447:W447,0)+1,".")))</f>
        <v>,</v>
      </c>
      <c r="Y447" s="271" t="str">
        <f>IF($E447=$E446,IF(Z446=".",IF(MAX($Q447:X447,0)=OPER!$AA542,".",IF(OPER!$AB542&lt;=HOUR(Z$7),MAX($Q447:X447,0)+1,".")),","),IF(MAX($Q447:X447,0)=OPER!$AA542,".",IF(OPER!$AB542&lt;=HOUR(Z$7),MAX($Q447:X447,0)+1,".")))</f>
        <v>,</v>
      </c>
      <c r="Z447" s="269" t="str">
        <f>IF($E447=$E446,IF(AA446=".",IF(MAX($Q447:Y447,0)=OPER!$AA542,".",IF(OPER!$AB542&lt;=HOUR(AA$7),MAX($Q447:Y447,0)+1,".")),","),IF(MAX($Q447:Y447,0)=OPER!$AA542,".",IF(OPER!$AB542&lt;=HOUR(AA$7),MAX($Q447:Y447,0)+1,".")))</f>
        <v>,</v>
      </c>
      <c r="AA447" s="269" t="str">
        <f>IF($E447=$E446,IF(AB446=".",IF(MAX($Q447:Z447,0)=OPER!$AA542,".",IF(OPER!$AB542&lt;=HOUR(AB$7),MAX($Q447:Z447,0)+1,".")),","),IF(MAX($Q447:Z447,0)=OPER!$AA542,".",IF(OPER!$AB542&lt;=HOUR(AB$7),MAX($Q447:Z447,0)+1,".")))</f>
        <v>,</v>
      </c>
      <c r="AB447" s="270" t="str">
        <f>IF($E447=$E446,IF(AC446=".",IF(MAX($Q447:AA447,0)=OPER!$AA542,".",IF(OPER!$AB542&lt;=HOUR(AC$7),MAX($Q447:AA447,0)+1,".")),","),IF(MAX($Q447:AA447,0)=OPER!$AA542,".",IF(OPER!$AB542&lt;=HOUR(AC$7),MAX($Q447:AA447,0)+1,".")))</f>
        <v>,</v>
      </c>
      <c r="AC447" s="271" t="str">
        <f>IF($E447=$E446,IF(AD446=".",IF(MAX($Q447:AB447,0)=OPER!$AA542,".",IF(OPER!$AB542&lt;=HOUR(AD$7),MAX($Q447:AB447,0)+1,".")),","),IF(MAX($Q447:AB447,0)=OPER!$AA542,".",IF(OPER!$AB542&lt;=HOUR(AD$7),MAX($Q447:AB447,0)+1,".")))</f>
        <v>,</v>
      </c>
      <c r="AD447" s="269" t="str">
        <f>IF($E447=$E446,IF(AE446=".",IF(MAX($Q447:AC447,0)=OPER!$AA542,".",IF(OPER!$AB542&lt;=HOUR(AE$7),MAX($Q447:AC447,0)+1,".")),","),IF(MAX($Q447:AC447,0)=OPER!$AA542,".",IF(OPER!$AB542&lt;=HOUR(AE$7),MAX($Q447:AC447,0)+1,".")))</f>
        <v>,</v>
      </c>
      <c r="AE447" s="269" t="str">
        <f>IF($E447=$E446,IF(AF446=".",IF(MAX($Q447:AD447,0)=OPER!$AA542,".",IF(OPER!$AB542&lt;=HOUR(AF$7),MAX($Q447:AD447,0)+1,".")),","),IF(MAX($Q447:AD447,0)=OPER!$AA542,".",IF(OPER!$AB542&lt;=HOUR(AF$7),MAX($Q447:AD447,0)+1,".")))</f>
        <v>,</v>
      </c>
      <c r="AF447" s="270" t="str">
        <f>IF($E447=$E446,IF(AG446=".",IF(MAX($Q447:AE447,0)=OPER!$AA542,".",IF(OPER!$AB542&lt;=HOUR(AG$7),MAX($Q447:AE447,0)+1,".")),","),IF(MAX($Q447:AE447,0)=OPER!$AA542,".",IF(OPER!$AB542&lt;=HOUR(AG$7),MAX($Q447:AE447,0)+1,".")))</f>
        <v>,</v>
      </c>
      <c r="AG447" s="271" t="str">
        <f>IF($E447=$E446,IF(AH446=".",IF(MAX($Q447:AF447,0)=OPER!$AA542,".",IF(OPER!$AB542&lt;=HOUR(AH$7),MAX($Q447:AF447,0)+1,".")),","),IF(MAX($Q447:AF447,0)=OPER!$AA542,".",IF(OPER!$AB542&lt;=HOUR(AH$7),MAX($Q447:AF447,0)+1,".")))</f>
        <v>,</v>
      </c>
      <c r="AH447" s="269" t="str">
        <f>IF($E447=$E446,IF(AI446=".",IF(MAX($Q447:AG447,0)=OPER!$AA542,".",IF(OPER!$AB542&lt;=HOUR(AI$7),MAX($Q447:AG447,0)+1,".")),","),IF(MAX($Q447:AG447,0)=OPER!$AA542,".",IF(OPER!$AB542&lt;=HOUR(AI$7),MAX($Q447:AG447,0)+1,".")))</f>
        <v>,</v>
      </c>
      <c r="AI447" s="269" t="str">
        <f>IF($E447=$E446,IF(AJ446=".",IF(MAX($Q447:AH447,0)=OPER!$AA542,".",IF(OPER!$AB542&lt;=HOUR(AJ$7),MAX($Q447:AH447,0)+1,".")),","),IF(MAX($Q447:AH447,0)=OPER!$AA542,".",IF(OPER!$AB542&lt;=HOUR(AJ$7),MAX($Q447:AH447,0)+1,".")))</f>
        <v>,</v>
      </c>
      <c r="AJ447" s="270" t="str">
        <f>IF($E447=$E446,IF(AK446=".",IF(MAX($Q447:AI447,0)=OPER!$AA542,".",IF(OPER!$AB542&lt;=HOUR(AK$7),MAX($Q447:AI447,0)+1,".")),","),IF(MAX($Q447:AI447,0)=OPER!$AA542,".",IF(OPER!$AB542&lt;=HOUR(AK$7),MAX($Q447:AI447,0)+1,".")))</f>
        <v>,</v>
      </c>
      <c r="AK447" s="271" t="str">
        <f>IF($E447=$E446,IF(AL446=".",IF(MAX($Q447:AJ447,0)=OPER!$AA542,".",IF(OPER!$AB542&lt;=HOUR(AL$7),MAX($Q447:AJ447,0)+1,".")),","),IF(MAX($Q447:AJ447,0)=OPER!$AA542,".",IF(OPER!$AB542&lt;=HOUR(AL$7),MAX($Q447:AJ447,0)+1,".")))</f>
        <v>,</v>
      </c>
      <c r="AL447" s="269" t="str">
        <f>IF($E447=$E446,IF(AM446=".",IF(MAX($Q447:AK447,0)=OPER!$AA542,".",IF(OPER!$AB542&lt;=HOUR(AM$7),MAX($Q447:AK447,0)+1,".")),","),IF(MAX($Q447:AK447,0)=OPER!$AA542,".",IF(OPER!$AB542&lt;=HOUR(AM$7),MAX($Q447:AK447,0)+1,".")))</f>
        <v>,</v>
      </c>
      <c r="AM447" s="269" t="str">
        <f>IF($E447=$E446,IF(AN446=".",IF(MAX($Q447:AL447,0)=OPER!$AA542,".",IF(OPER!$AB542&lt;=HOUR(AN$7),MAX($Q447:AL447,0)+1,".")),","),IF(MAX($Q447:AL447,0)=OPER!$AA542,".",IF(OPER!$AB542&lt;=HOUR(AN$7),MAX($Q447:AL447,0)+1,".")))</f>
        <v>,</v>
      </c>
      <c r="AN447" s="270" t="str">
        <f>IF($E447=$E446,IF(AO446=".",IF(MAX($Q447:AM447,0)=OPER!$AA542,".",IF(OPER!$AB542&lt;=HOUR(AO$7),MAX($Q447:AM447,0)+1,".")),","),IF(MAX($Q447:AM447,0)=OPER!$AA542,".",IF(OPER!$AB542&lt;=HOUR(AO$7),MAX($Q447:AM447,0)+1,".")))</f>
        <v>,</v>
      </c>
      <c r="AO447" s="271" t="str">
        <f>IF($E447=$E446,IF(AP446=".",IF(MAX($Q447:AN447,0)=OPER!$AA542,".",IF(OPER!$AB542&lt;=HOUR(AP$7),MAX($Q447:AN447,0)+1,".")),","),IF(MAX($Q447:AN447,0)=OPER!$AA542,".",IF(OPER!$AB542&lt;=HOUR(AP$7),MAX($Q447:AN447,0)+1,".")))</f>
        <v>,</v>
      </c>
      <c r="AP447" s="269" t="str">
        <f>IF($E447=$E446,IF(AQ446=".",IF(MAX($Q447:AO447,0)=OPER!$AA542,".",IF(OPER!$AB542&lt;=HOUR(AQ$7),MAX($Q447:AO447,0)+1,".")),","),IF(MAX($Q447:AO447,0)=OPER!$AA542,".",IF(OPER!$AB542&lt;=HOUR(AQ$7),MAX($Q447:AO447,0)+1,".")))</f>
        <v>,</v>
      </c>
      <c r="AQ447" s="269" t="str">
        <f>IF($E447=$E446,IF(AR446=".",IF(MAX($Q447:AP447,0)=OPER!$AA542,".",IF(OPER!$AB542&lt;=HOUR(AR$7),MAX($Q447:AP447,0)+1,".")),","),IF(MAX($Q447:AP447,0)=OPER!$AA542,".",IF(OPER!$AB542&lt;=HOUR(AR$7),MAX($Q447:AP447,0)+1,".")))</f>
        <v>,</v>
      </c>
      <c r="AR447" s="270" t="str">
        <f>IF($E447=$E446,IF(AS446=".",IF(MAX($Q447:AQ447,0)=OPER!$AA542,".",IF(OPER!$AB542&lt;=HOUR(AS$7),MAX($Q447:AQ447,0)+1,".")),","),IF(MAX($Q447:AQ447,0)=OPER!$AA542,".",IF(OPER!$AB542&lt;=HOUR(AS$7),MAX($Q447:AQ447,0)+1,".")))</f>
        <v>,</v>
      </c>
      <c r="AS447" s="271" t="str">
        <f>IF($E447=$E446,IF(AT446=".",IF(MAX($Q447:AR447,0)=OPER!$AA542,".",IF(OPER!$AB542&lt;=HOUR(AT$7),MAX($Q447:AR447,0)+1,".")),","),IF(MAX($Q447:AR447,0)=OPER!$AA542,".",IF(OPER!$AB542&lt;=HOUR(AT$7),MAX($Q447:AR447,0)+1,".")))</f>
        <v>,</v>
      </c>
      <c r="AT447" s="269" t="str">
        <f>IF($E447=$E446,IF(AU446=".",IF(MAX($Q447:AS447,0)=OPER!$AA542,".",IF(OPER!$AB542&lt;=HOUR(AU$7),MAX($Q447:AS447,0)+1,".")),","),IF(MAX($Q447:AS447,0)=OPER!$AA542,".",IF(OPER!$AB542&lt;=HOUR(AU$7),MAX($Q447:AS447,0)+1,".")))</f>
        <v>,</v>
      </c>
      <c r="AU447" s="269" t="str">
        <f>IF($E447=$E446,IF(AV446=".",IF(MAX($Q447:AT447,0)=OPER!$AA542,".",IF(OPER!$AB542&lt;=HOUR(AV$7),MAX($Q447:AT447,0)+1,".")),","),IF(MAX($Q447:AT447,0)=OPER!$AA542,".",IF(OPER!$AB542&lt;=HOUR(AV$7),MAX($Q447:AT447,0)+1,".")))</f>
        <v>,</v>
      </c>
      <c r="AV447" s="270" t="str">
        <f>IF($E447=$E446,IF(AW446=".",IF(MAX($Q447:AU447,0)=OPER!$AA542,".",IF(OPER!$AB542&lt;=HOUR(AW$7),MAX($Q447:AU447,0)+1,".")),","),IF(MAX($Q447:AU447,0)=OPER!$AA542,".",IF(OPER!$AB542&lt;=HOUR(AW$7),MAX($Q447:AU447,0)+1,".")))</f>
        <v>,</v>
      </c>
      <c r="AW447" s="271" t="str">
        <f>IF($E447=$E446,IF(AX446=".",IF(MAX($Q447:AV447,0)=OPER!$AA542,".",IF(OPER!$AB542&lt;=HOUR(AX$7),MAX($Q447:AV447,0)+1,".")),","),IF(MAX($Q447:AV447,0)=OPER!$AA542,".",IF(OPER!$AB542&lt;=HOUR(AX$7),MAX($Q447:AV447,0)+1,".")))</f>
        <v>,</v>
      </c>
      <c r="AX447" s="269" t="str">
        <f>IF($E447=$E446,IF(AY446=".",IF(MAX($Q447:AW447,0)=OPER!$AA542,".",IF(OPER!$AB542&lt;=HOUR(AY$7),MAX($Q447:AW447,0)+1,".")),","),IF(MAX($Q447:AW447,0)=OPER!$AA542,".",IF(OPER!$AB542&lt;=HOUR(AY$7),MAX($Q447:AW447,0)+1,".")))</f>
        <v>,</v>
      </c>
      <c r="AY447" s="269" t="str">
        <f>IF($E447=$E446,IF(AZ446=".",IF(MAX($Q447:AX447,0)=OPER!$AA542,".",IF(OPER!$AB542&lt;=HOUR(AZ$7),MAX($Q447:AX447,0)+1,".")),","),IF(MAX($Q447:AX447,0)=OPER!$AA542,".",IF(OPER!$AB542&lt;=HOUR(AZ$7),MAX($Q447:AX447,0)+1,".")))</f>
        <v>,</v>
      </c>
      <c r="AZ447" s="270" t="str">
        <f>IF($E447=$E446,IF(BA446=".",IF(MAX($Q447:AY447,0)=OPER!$AA542,".",IF(OPER!$AB542&lt;=HOUR(BA$7),MAX($Q447:AY447,0)+1,".")),","),IF(MAX($Q447:AY447,0)=OPER!$AA542,".",IF(OPER!$AB542&lt;=HOUR(BA$7),MAX($Q447:AY447,0)+1,".")))</f>
        <v>,</v>
      </c>
      <c r="BA447" s="30">
        <f>+OPER!AK441</f>
        <v>0</v>
      </c>
    </row>
    <row r="448" spans="1:53" ht="59.8" x14ac:dyDescent="0.2">
      <c r="A448" s="282" t="str">
        <f>IF(OPER!AF442=0,"",OPER!AF442)</f>
        <v/>
      </c>
      <c r="B448" s="109" t="str">
        <f>IF(OPER!V442=0,"",OPER!V442)</f>
        <v/>
      </c>
      <c r="C448" s="71" t="str">
        <f>IF(OPER!U442 = 0,"", OPER!U442)</f>
        <v/>
      </c>
      <c r="D448" s="30" t="str">
        <f t="shared" si="25"/>
        <v/>
      </c>
      <c r="E448" s="262" t="str">
        <f>IF(OPER!X442 = 0,"",OPER!X442)</f>
        <v/>
      </c>
      <c r="F448" s="262" t="str">
        <f>IF(OPER!I442 = 0,"",OPER!I442)</f>
        <v/>
      </c>
      <c r="G448" s="263" t="str">
        <f>IF(OPER!C442=0,"",OPER!C442)</f>
        <v/>
      </c>
      <c r="H448" s="30" t="str">
        <f>IF(OPER!R442 = 0,"",OPER!R442)</f>
        <v/>
      </c>
      <c r="I448" s="30" t="str">
        <f>IF(OPER!F442=0,"", OPER!F442)</f>
        <v/>
      </c>
      <c r="J448" s="108" t="str">
        <f>IF(OPER!G442=0,"",OPER!G442)</f>
        <v/>
      </c>
      <c r="K448" s="250">
        <f>+OPER!R442</f>
        <v>0</v>
      </c>
      <c r="L448" s="262">
        <f t="shared" si="26"/>
        <v>0</v>
      </c>
      <c r="M448" s="250">
        <f t="shared" si="27"/>
        <v>0</v>
      </c>
      <c r="N448" s="205" t="str">
        <f>IF(OPER!A442=0,"",OPER!A442)</f>
        <v/>
      </c>
      <c r="O448" s="73" t="str">
        <f>IF(OPER!AJ2298=0,"",OPER!AJ2298)</f>
        <v/>
      </c>
      <c r="P448" s="264" t="str">
        <f>IF(OPER!AH442="EJECUTADO","SI",IF(OPER!AH442="NO EJECUTADO","NO",""))</f>
        <v/>
      </c>
      <c r="Q448" s="264" t="str">
        <f>IF(OPER!AN442="EJECUTADO","SI",IF(OPER!AN442="NO EJECUTADO","NO",""))</f>
        <v/>
      </c>
      <c r="R448" s="221" t="str">
        <f>IFERROR(VLOOKUP(OPER!Z442,OPER!$AU$490:$AV$577,2,0),"NO ASIGNADO")</f>
        <v>NO ASIGNADO</v>
      </c>
      <c r="S448" s="6">
        <f>+OPER!AG442</f>
        <v>0</v>
      </c>
      <c r="T448" s="268" t="str">
        <f>IF($E448=$E447,IF(U447=".",IF(MAX($Q448:Q448,0)=OPER!$AA543,".",IF(OPER!$AB543&lt;=HOUR(U$7),MAX($Q448:Q448,0)+1,".")),","),IF(MAX($Q448:Q448,0)=OPER!$AA543,".",IF(OPER!$AB543&lt;=HOUR(U$7),MAX($Q448:Q448,0)+1,".")))</f>
        <v>,</v>
      </c>
      <c r="U448" s="269" t="str">
        <f>IF($E448=$E447,IF(V447=".",IF(MAX($Q448:T448,0)=OPER!$AA543,".",IF(OPER!$AB543&lt;=HOUR(V$7),MAX($Q448:T448,0)+1,".")),","),IF(MAX($Q448:T448,0)=OPER!$AA543,".",IF(OPER!$AB543&lt;=HOUR(V$7),MAX($Q448:T448,0)+1,".")))</f>
        <v>,</v>
      </c>
      <c r="V448" s="269" t="str">
        <f>IF($E448=$E447,IF(W447=".",IF(MAX($Q448:U448,0)=OPER!$AA543,".",IF(OPER!$AB543&lt;=HOUR(W$7),MAX($Q448:U448,0)+1,".")),","),IF(MAX($Q448:U448,0)=OPER!$AA543,".",IF(OPER!$AB543&lt;=HOUR(W$7),MAX($Q448:U448,0)+1,".")))</f>
        <v>,</v>
      </c>
      <c r="W448" s="269" t="str">
        <f>IF($E448=$E447,IF(X447=".",IF(MAX($Q448:V448,0)=OPER!$AA543,".",IF(OPER!$AB543&lt;=HOUR(X$7),MAX($Q448:V448,0)+1,".")),","),IF(MAX($Q448:V448,0)=OPER!$AA543,".",IF(OPER!$AB543&lt;=HOUR(X$7),MAX($Q448:V448,0)+1,".")))</f>
        <v>,</v>
      </c>
      <c r="X448" s="270" t="str">
        <f>IF($E448=$E447,IF(Y447=".",IF(MAX($Q448:W448,0)=OPER!$AA543,".",IF(OPER!$AB543&lt;=HOUR(Y$7),MAX($Q448:W448,0)+1,".")),","),IF(MAX($Q448:W448,0)=OPER!$AA543,".",IF(OPER!$AB543&lt;=HOUR(Y$7),MAX($Q448:W448,0)+1,".")))</f>
        <v>,</v>
      </c>
      <c r="Y448" s="271" t="str">
        <f>IF($E448=$E447,IF(Z447=".",IF(MAX($Q448:X448,0)=OPER!$AA543,".",IF(OPER!$AB543&lt;=HOUR(Z$7),MAX($Q448:X448,0)+1,".")),","),IF(MAX($Q448:X448,0)=OPER!$AA543,".",IF(OPER!$AB543&lt;=HOUR(Z$7),MAX($Q448:X448,0)+1,".")))</f>
        <v>,</v>
      </c>
      <c r="Z448" s="269" t="str">
        <f>IF($E448=$E447,IF(AA447=".",IF(MAX($Q448:Y448,0)=OPER!$AA543,".",IF(OPER!$AB543&lt;=HOUR(AA$7),MAX($Q448:Y448,0)+1,".")),","),IF(MAX($Q448:Y448,0)=OPER!$AA543,".",IF(OPER!$AB543&lt;=HOUR(AA$7),MAX($Q448:Y448,0)+1,".")))</f>
        <v>,</v>
      </c>
      <c r="AA448" s="269" t="str">
        <f>IF($E448=$E447,IF(AB447=".",IF(MAX($Q448:Z448,0)=OPER!$AA543,".",IF(OPER!$AB543&lt;=HOUR(AB$7),MAX($Q448:Z448,0)+1,".")),","),IF(MAX($Q448:Z448,0)=OPER!$AA543,".",IF(OPER!$AB543&lt;=HOUR(AB$7),MAX($Q448:Z448,0)+1,".")))</f>
        <v>,</v>
      </c>
      <c r="AB448" s="270" t="str">
        <f>IF($E448=$E447,IF(AC447=".",IF(MAX($Q448:AA448,0)=OPER!$AA543,".",IF(OPER!$AB543&lt;=HOUR(AC$7),MAX($Q448:AA448,0)+1,".")),","),IF(MAX($Q448:AA448,0)=OPER!$AA543,".",IF(OPER!$AB543&lt;=HOUR(AC$7),MAX($Q448:AA448,0)+1,".")))</f>
        <v>,</v>
      </c>
      <c r="AC448" s="271" t="str">
        <f>IF($E448=$E447,IF(AD447=".",IF(MAX($Q448:AB448,0)=OPER!$AA543,".",IF(OPER!$AB543&lt;=HOUR(AD$7),MAX($Q448:AB448,0)+1,".")),","),IF(MAX($Q448:AB448,0)=OPER!$AA543,".",IF(OPER!$AB543&lt;=HOUR(AD$7),MAX($Q448:AB448,0)+1,".")))</f>
        <v>,</v>
      </c>
      <c r="AD448" s="269" t="str">
        <f>IF($E448=$E447,IF(AE447=".",IF(MAX($Q448:AC448,0)=OPER!$AA543,".",IF(OPER!$AB543&lt;=HOUR(AE$7),MAX($Q448:AC448,0)+1,".")),","),IF(MAX($Q448:AC448,0)=OPER!$AA543,".",IF(OPER!$AB543&lt;=HOUR(AE$7),MAX($Q448:AC448,0)+1,".")))</f>
        <v>,</v>
      </c>
      <c r="AE448" s="269" t="str">
        <f>IF($E448=$E447,IF(AF447=".",IF(MAX($Q448:AD448,0)=OPER!$AA543,".",IF(OPER!$AB543&lt;=HOUR(AF$7),MAX($Q448:AD448,0)+1,".")),","),IF(MAX($Q448:AD448,0)=OPER!$AA543,".",IF(OPER!$AB543&lt;=HOUR(AF$7),MAX($Q448:AD448,0)+1,".")))</f>
        <v>,</v>
      </c>
      <c r="AF448" s="270" t="str">
        <f>IF($E448=$E447,IF(AG447=".",IF(MAX($Q448:AE448,0)=OPER!$AA543,".",IF(OPER!$AB543&lt;=HOUR(AG$7),MAX($Q448:AE448,0)+1,".")),","),IF(MAX($Q448:AE448,0)=OPER!$AA543,".",IF(OPER!$AB543&lt;=HOUR(AG$7),MAX($Q448:AE448,0)+1,".")))</f>
        <v>,</v>
      </c>
      <c r="AG448" s="271" t="str">
        <f>IF($E448=$E447,IF(AH447=".",IF(MAX($Q448:AF448,0)=OPER!$AA543,".",IF(OPER!$AB543&lt;=HOUR(AH$7),MAX($Q448:AF448,0)+1,".")),","),IF(MAX($Q448:AF448,0)=OPER!$AA543,".",IF(OPER!$AB543&lt;=HOUR(AH$7),MAX($Q448:AF448,0)+1,".")))</f>
        <v>,</v>
      </c>
      <c r="AH448" s="269" t="str">
        <f>IF($E448=$E447,IF(AI447=".",IF(MAX($Q448:AG448,0)=OPER!$AA543,".",IF(OPER!$AB543&lt;=HOUR(AI$7),MAX($Q448:AG448,0)+1,".")),","),IF(MAX($Q448:AG448,0)=OPER!$AA543,".",IF(OPER!$AB543&lt;=HOUR(AI$7),MAX($Q448:AG448,0)+1,".")))</f>
        <v>,</v>
      </c>
      <c r="AI448" s="269" t="str">
        <f>IF($E448=$E447,IF(AJ447=".",IF(MAX($Q448:AH448,0)=OPER!$AA543,".",IF(OPER!$AB543&lt;=HOUR(AJ$7),MAX($Q448:AH448,0)+1,".")),","),IF(MAX($Q448:AH448,0)=OPER!$AA543,".",IF(OPER!$AB543&lt;=HOUR(AJ$7),MAX($Q448:AH448,0)+1,".")))</f>
        <v>,</v>
      </c>
      <c r="AJ448" s="270" t="str">
        <f>IF($E448=$E447,IF(AK447=".",IF(MAX($Q448:AI448,0)=OPER!$AA543,".",IF(OPER!$AB543&lt;=HOUR(AK$7),MAX($Q448:AI448,0)+1,".")),","),IF(MAX($Q448:AI448,0)=OPER!$AA543,".",IF(OPER!$AB543&lt;=HOUR(AK$7),MAX($Q448:AI448,0)+1,".")))</f>
        <v>,</v>
      </c>
      <c r="AK448" s="271" t="str">
        <f>IF($E448=$E447,IF(AL447=".",IF(MAX($Q448:AJ448,0)=OPER!$AA543,".",IF(OPER!$AB543&lt;=HOUR(AL$7),MAX($Q448:AJ448,0)+1,".")),","),IF(MAX($Q448:AJ448,0)=OPER!$AA543,".",IF(OPER!$AB543&lt;=HOUR(AL$7),MAX($Q448:AJ448,0)+1,".")))</f>
        <v>,</v>
      </c>
      <c r="AL448" s="269" t="str">
        <f>IF($E448=$E447,IF(AM447=".",IF(MAX($Q448:AK448,0)=OPER!$AA543,".",IF(OPER!$AB543&lt;=HOUR(AM$7),MAX($Q448:AK448,0)+1,".")),","),IF(MAX($Q448:AK448,0)=OPER!$AA543,".",IF(OPER!$AB543&lt;=HOUR(AM$7),MAX($Q448:AK448,0)+1,".")))</f>
        <v>,</v>
      </c>
      <c r="AM448" s="269" t="str">
        <f>IF($E448=$E447,IF(AN447=".",IF(MAX($Q448:AL448,0)=OPER!$AA543,".",IF(OPER!$AB543&lt;=HOUR(AN$7),MAX($Q448:AL448,0)+1,".")),","),IF(MAX($Q448:AL448,0)=OPER!$AA543,".",IF(OPER!$AB543&lt;=HOUR(AN$7),MAX($Q448:AL448,0)+1,".")))</f>
        <v>,</v>
      </c>
      <c r="AN448" s="270" t="str">
        <f>IF($E448=$E447,IF(AO447=".",IF(MAX($Q448:AM448,0)=OPER!$AA543,".",IF(OPER!$AB543&lt;=HOUR(AO$7),MAX($Q448:AM448,0)+1,".")),","),IF(MAX($Q448:AM448,0)=OPER!$AA543,".",IF(OPER!$AB543&lt;=HOUR(AO$7),MAX($Q448:AM448,0)+1,".")))</f>
        <v>,</v>
      </c>
      <c r="AO448" s="271" t="str">
        <f>IF($E448=$E447,IF(AP447=".",IF(MAX($Q448:AN448,0)=OPER!$AA543,".",IF(OPER!$AB543&lt;=HOUR(AP$7),MAX($Q448:AN448,0)+1,".")),","),IF(MAX($Q448:AN448,0)=OPER!$AA543,".",IF(OPER!$AB543&lt;=HOUR(AP$7),MAX($Q448:AN448,0)+1,".")))</f>
        <v>,</v>
      </c>
      <c r="AP448" s="269" t="str">
        <f>IF($E448=$E447,IF(AQ447=".",IF(MAX($Q448:AO448,0)=OPER!$AA543,".",IF(OPER!$AB543&lt;=HOUR(AQ$7),MAX($Q448:AO448,0)+1,".")),","),IF(MAX($Q448:AO448,0)=OPER!$AA543,".",IF(OPER!$AB543&lt;=HOUR(AQ$7),MAX($Q448:AO448,0)+1,".")))</f>
        <v>,</v>
      </c>
      <c r="AQ448" s="269" t="str">
        <f>IF($E448=$E447,IF(AR447=".",IF(MAX($Q448:AP448,0)=OPER!$AA543,".",IF(OPER!$AB543&lt;=HOUR(AR$7),MAX($Q448:AP448,0)+1,".")),","),IF(MAX($Q448:AP448,0)=OPER!$AA543,".",IF(OPER!$AB543&lt;=HOUR(AR$7),MAX($Q448:AP448,0)+1,".")))</f>
        <v>,</v>
      </c>
      <c r="AR448" s="270" t="str">
        <f>IF($E448=$E447,IF(AS447=".",IF(MAX($Q448:AQ448,0)=OPER!$AA543,".",IF(OPER!$AB543&lt;=HOUR(AS$7),MAX($Q448:AQ448,0)+1,".")),","),IF(MAX($Q448:AQ448,0)=OPER!$AA543,".",IF(OPER!$AB543&lt;=HOUR(AS$7),MAX($Q448:AQ448,0)+1,".")))</f>
        <v>,</v>
      </c>
      <c r="AS448" s="271" t="str">
        <f>IF($E448=$E447,IF(AT447=".",IF(MAX($Q448:AR448,0)=OPER!$AA543,".",IF(OPER!$AB543&lt;=HOUR(AT$7),MAX($Q448:AR448,0)+1,".")),","),IF(MAX($Q448:AR448,0)=OPER!$AA543,".",IF(OPER!$AB543&lt;=HOUR(AT$7),MAX($Q448:AR448,0)+1,".")))</f>
        <v>,</v>
      </c>
      <c r="AT448" s="269" t="str">
        <f>IF($E448=$E447,IF(AU447=".",IF(MAX($Q448:AS448,0)=OPER!$AA543,".",IF(OPER!$AB543&lt;=HOUR(AU$7),MAX($Q448:AS448,0)+1,".")),","),IF(MAX($Q448:AS448,0)=OPER!$AA543,".",IF(OPER!$AB543&lt;=HOUR(AU$7),MAX($Q448:AS448,0)+1,".")))</f>
        <v>,</v>
      </c>
      <c r="AU448" s="269" t="str">
        <f>IF($E448=$E447,IF(AV447=".",IF(MAX($Q448:AT448,0)=OPER!$AA543,".",IF(OPER!$AB543&lt;=HOUR(AV$7),MAX($Q448:AT448,0)+1,".")),","),IF(MAX($Q448:AT448,0)=OPER!$AA543,".",IF(OPER!$AB543&lt;=HOUR(AV$7),MAX($Q448:AT448,0)+1,".")))</f>
        <v>,</v>
      </c>
      <c r="AV448" s="270" t="str">
        <f>IF($E448=$E447,IF(AW447=".",IF(MAX($Q448:AU448,0)=OPER!$AA543,".",IF(OPER!$AB543&lt;=HOUR(AW$7),MAX($Q448:AU448,0)+1,".")),","),IF(MAX($Q448:AU448,0)=OPER!$AA543,".",IF(OPER!$AB543&lt;=HOUR(AW$7),MAX($Q448:AU448,0)+1,".")))</f>
        <v>,</v>
      </c>
      <c r="AW448" s="271" t="str">
        <f>IF($E448=$E447,IF(AX447=".",IF(MAX($Q448:AV448,0)=OPER!$AA543,".",IF(OPER!$AB543&lt;=HOUR(AX$7),MAX($Q448:AV448,0)+1,".")),","),IF(MAX($Q448:AV448,0)=OPER!$AA543,".",IF(OPER!$AB543&lt;=HOUR(AX$7),MAX($Q448:AV448,0)+1,".")))</f>
        <v>,</v>
      </c>
      <c r="AX448" s="269" t="str">
        <f>IF($E448=$E447,IF(AY447=".",IF(MAX($Q448:AW448,0)=OPER!$AA543,".",IF(OPER!$AB543&lt;=HOUR(AY$7),MAX($Q448:AW448,0)+1,".")),","),IF(MAX($Q448:AW448,0)=OPER!$AA543,".",IF(OPER!$AB543&lt;=HOUR(AY$7),MAX($Q448:AW448,0)+1,".")))</f>
        <v>,</v>
      </c>
      <c r="AY448" s="269" t="str">
        <f>IF($E448=$E447,IF(AZ447=".",IF(MAX($Q448:AX448,0)=OPER!$AA543,".",IF(OPER!$AB543&lt;=HOUR(AZ$7),MAX($Q448:AX448,0)+1,".")),","),IF(MAX($Q448:AX448,0)=OPER!$AA543,".",IF(OPER!$AB543&lt;=HOUR(AZ$7),MAX($Q448:AX448,0)+1,".")))</f>
        <v>,</v>
      </c>
      <c r="AZ448" s="270" t="str">
        <f>IF($E448=$E447,IF(BA447=".",IF(MAX($Q448:AY448,0)=OPER!$AA543,".",IF(OPER!$AB543&lt;=HOUR(BA$7),MAX($Q448:AY448,0)+1,".")),","),IF(MAX($Q448:AY448,0)=OPER!$AA543,".",IF(OPER!$AB543&lt;=HOUR(BA$7),MAX($Q448:AY448,0)+1,".")))</f>
        <v>,</v>
      </c>
      <c r="BA448" s="30">
        <f>+OPER!AK442</f>
        <v>0</v>
      </c>
    </row>
    <row r="449" spans="1:53" ht="59.8" x14ac:dyDescent="0.2">
      <c r="A449" s="282" t="str">
        <f>IF(OPER!AF443=0,"",OPER!AF443)</f>
        <v/>
      </c>
      <c r="B449" s="109" t="str">
        <f>IF(OPER!V443=0,"",OPER!V443)</f>
        <v/>
      </c>
      <c r="C449" s="71" t="str">
        <f>IF(OPER!U443 = 0,"", OPER!U443)</f>
        <v/>
      </c>
      <c r="D449" s="30" t="str">
        <f t="shared" si="25"/>
        <v/>
      </c>
      <c r="E449" s="262" t="str">
        <f>IF(OPER!X443 = 0,"",OPER!X443)</f>
        <v/>
      </c>
      <c r="F449" s="262" t="str">
        <f>IF(OPER!I443 = 0,"",OPER!I443)</f>
        <v/>
      </c>
      <c r="G449" s="263" t="str">
        <f>IF(OPER!C443=0,"",OPER!C443)</f>
        <v/>
      </c>
      <c r="H449" s="30" t="str">
        <f>IF(OPER!R443 = 0,"",OPER!R443)</f>
        <v/>
      </c>
      <c r="I449" s="30" t="str">
        <f>IF(OPER!F443=0,"", OPER!F443)</f>
        <v/>
      </c>
      <c r="J449" s="108" t="str">
        <f>IF(OPER!G443=0,"",OPER!G443)</f>
        <v/>
      </c>
      <c r="K449" s="250">
        <f>+OPER!R443</f>
        <v>0</v>
      </c>
      <c r="L449" s="262">
        <f t="shared" si="26"/>
        <v>0</v>
      </c>
      <c r="M449" s="250">
        <f t="shared" si="27"/>
        <v>0</v>
      </c>
      <c r="N449" s="205" t="str">
        <f>IF(OPER!A443=0,"",OPER!A443)</f>
        <v/>
      </c>
      <c r="O449" s="73" t="str">
        <f>IF(OPER!AJ2299=0,"",OPER!AJ2299)</f>
        <v/>
      </c>
      <c r="P449" s="264" t="str">
        <f>IF(OPER!AH443="EJECUTADO","SI",IF(OPER!AH443="NO EJECUTADO","NO",""))</f>
        <v/>
      </c>
      <c r="Q449" s="264" t="str">
        <f>IF(OPER!AN443="EJECUTADO","SI",IF(OPER!AN443="NO EJECUTADO","NO",""))</f>
        <v/>
      </c>
      <c r="R449" s="221" t="str">
        <f>IFERROR(VLOOKUP(OPER!Z443,OPER!$AU$490:$AV$577,2,0),"NO ASIGNADO")</f>
        <v>NO ASIGNADO</v>
      </c>
      <c r="S449" s="6">
        <f>+OPER!AG443</f>
        <v>0</v>
      </c>
      <c r="T449" s="268" t="str">
        <f>IF($E449=$E448,IF(U448=".",IF(MAX($Q449:Q449,0)=OPER!$AA544,".",IF(OPER!$AB544&lt;=HOUR(U$7),MAX($Q449:Q449,0)+1,".")),","),IF(MAX($Q449:Q449,0)=OPER!$AA544,".",IF(OPER!$AB544&lt;=HOUR(U$7),MAX($Q449:Q449,0)+1,".")))</f>
        <v>,</v>
      </c>
      <c r="U449" s="269" t="str">
        <f>IF($E449=$E448,IF(V448=".",IF(MAX($Q449:T449,0)=OPER!$AA544,".",IF(OPER!$AB544&lt;=HOUR(V$7),MAX($Q449:T449,0)+1,".")),","),IF(MAX($Q449:T449,0)=OPER!$AA544,".",IF(OPER!$AB544&lt;=HOUR(V$7),MAX($Q449:T449,0)+1,".")))</f>
        <v>,</v>
      </c>
      <c r="V449" s="269" t="str">
        <f>IF($E449=$E448,IF(W448=".",IF(MAX($Q449:U449,0)=OPER!$AA544,".",IF(OPER!$AB544&lt;=HOUR(W$7),MAX($Q449:U449,0)+1,".")),","),IF(MAX($Q449:U449,0)=OPER!$AA544,".",IF(OPER!$AB544&lt;=HOUR(W$7),MAX($Q449:U449,0)+1,".")))</f>
        <v>,</v>
      </c>
      <c r="W449" s="269" t="str">
        <f>IF($E449=$E448,IF(X448=".",IF(MAX($Q449:V449,0)=OPER!$AA544,".",IF(OPER!$AB544&lt;=HOUR(X$7),MAX($Q449:V449,0)+1,".")),","),IF(MAX($Q449:V449,0)=OPER!$AA544,".",IF(OPER!$AB544&lt;=HOUR(X$7),MAX($Q449:V449,0)+1,".")))</f>
        <v>,</v>
      </c>
      <c r="X449" s="270" t="str">
        <f>IF($E449=$E448,IF(Y448=".",IF(MAX($Q449:W449,0)=OPER!$AA544,".",IF(OPER!$AB544&lt;=HOUR(Y$7),MAX($Q449:W449,0)+1,".")),","),IF(MAX($Q449:W449,0)=OPER!$AA544,".",IF(OPER!$AB544&lt;=HOUR(Y$7),MAX($Q449:W449,0)+1,".")))</f>
        <v>,</v>
      </c>
      <c r="Y449" s="271" t="str">
        <f>IF($E449=$E448,IF(Z448=".",IF(MAX($Q449:X449,0)=OPER!$AA544,".",IF(OPER!$AB544&lt;=HOUR(Z$7),MAX($Q449:X449,0)+1,".")),","),IF(MAX($Q449:X449,0)=OPER!$AA544,".",IF(OPER!$AB544&lt;=HOUR(Z$7),MAX($Q449:X449,0)+1,".")))</f>
        <v>,</v>
      </c>
      <c r="Z449" s="269" t="str">
        <f>IF($E449=$E448,IF(AA448=".",IF(MAX($Q449:Y449,0)=OPER!$AA544,".",IF(OPER!$AB544&lt;=HOUR(AA$7),MAX($Q449:Y449,0)+1,".")),","),IF(MAX($Q449:Y449,0)=OPER!$AA544,".",IF(OPER!$AB544&lt;=HOUR(AA$7),MAX($Q449:Y449,0)+1,".")))</f>
        <v>,</v>
      </c>
      <c r="AA449" s="269" t="str">
        <f>IF($E449=$E448,IF(AB448=".",IF(MAX($Q449:Z449,0)=OPER!$AA544,".",IF(OPER!$AB544&lt;=HOUR(AB$7),MAX($Q449:Z449,0)+1,".")),","),IF(MAX($Q449:Z449,0)=OPER!$AA544,".",IF(OPER!$AB544&lt;=HOUR(AB$7),MAX($Q449:Z449,0)+1,".")))</f>
        <v>,</v>
      </c>
      <c r="AB449" s="270" t="str">
        <f>IF($E449=$E448,IF(AC448=".",IF(MAX($Q449:AA449,0)=OPER!$AA544,".",IF(OPER!$AB544&lt;=HOUR(AC$7),MAX($Q449:AA449,0)+1,".")),","),IF(MAX($Q449:AA449,0)=OPER!$AA544,".",IF(OPER!$AB544&lt;=HOUR(AC$7),MAX($Q449:AA449,0)+1,".")))</f>
        <v>,</v>
      </c>
      <c r="AC449" s="271" t="str">
        <f>IF($E449=$E448,IF(AD448=".",IF(MAX($Q449:AB449,0)=OPER!$AA544,".",IF(OPER!$AB544&lt;=HOUR(AD$7),MAX($Q449:AB449,0)+1,".")),","),IF(MAX($Q449:AB449,0)=OPER!$AA544,".",IF(OPER!$AB544&lt;=HOUR(AD$7),MAX($Q449:AB449,0)+1,".")))</f>
        <v>,</v>
      </c>
      <c r="AD449" s="269" t="str">
        <f>IF($E449=$E448,IF(AE448=".",IF(MAX($Q449:AC449,0)=OPER!$AA544,".",IF(OPER!$AB544&lt;=HOUR(AE$7),MAX($Q449:AC449,0)+1,".")),","),IF(MAX($Q449:AC449,0)=OPER!$AA544,".",IF(OPER!$AB544&lt;=HOUR(AE$7),MAX($Q449:AC449,0)+1,".")))</f>
        <v>,</v>
      </c>
      <c r="AE449" s="269" t="str">
        <f>IF($E449=$E448,IF(AF448=".",IF(MAX($Q449:AD449,0)=OPER!$AA544,".",IF(OPER!$AB544&lt;=HOUR(AF$7),MAX($Q449:AD449,0)+1,".")),","),IF(MAX($Q449:AD449,0)=OPER!$AA544,".",IF(OPER!$AB544&lt;=HOUR(AF$7),MAX($Q449:AD449,0)+1,".")))</f>
        <v>,</v>
      </c>
      <c r="AF449" s="270" t="str">
        <f>IF($E449=$E448,IF(AG448=".",IF(MAX($Q449:AE449,0)=OPER!$AA544,".",IF(OPER!$AB544&lt;=HOUR(AG$7),MAX($Q449:AE449,0)+1,".")),","),IF(MAX($Q449:AE449,0)=OPER!$AA544,".",IF(OPER!$AB544&lt;=HOUR(AG$7),MAX($Q449:AE449,0)+1,".")))</f>
        <v>,</v>
      </c>
      <c r="AG449" s="271" t="str">
        <f>IF($E449=$E448,IF(AH448=".",IF(MAX($Q449:AF449,0)=OPER!$AA544,".",IF(OPER!$AB544&lt;=HOUR(AH$7),MAX($Q449:AF449,0)+1,".")),","),IF(MAX($Q449:AF449,0)=OPER!$AA544,".",IF(OPER!$AB544&lt;=HOUR(AH$7),MAX($Q449:AF449,0)+1,".")))</f>
        <v>,</v>
      </c>
      <c r="AH449" s="269" t="str">
        <f>IF($E449=$E448,IF(AI448=".",IF(MAX($Q449:AG449,0)=OPER!$AA544,".",IF(OPER!$AB544&lt;=HOUR(AI$7),MAX($Q449:AG449,0)+1,".")),","),IF(MAX($Q449:AG449,0)=OPER!$AA544,".",IF(OPER!$AB544&lt;=HOUR(AI$7),MAX($Q449:AG449,0)+1,".")))</f>
        <v>,</v>
      </c>
      <c r="AI449" s="269" t="str">
        <f>IF($E449=$E448,IF(AJ448=".",IF(MAX($Q449:AH449,0)=OPER!$AA544,".",IF(OPER!$AB544&lt;=HOUR(AJ$7),MAX($Q449:AH449,0)+1,".")),","),IF(MAX($Q449:AH449,0)=OPER!$AA544,".",IF(OPER!$AB544&lt;=HOUR(AJ$7),MAX($Q449:AH449,0)+1,".")))</f>
        <v>,</v>
      </c>
      <c r="AJ449" s="270" t="str">
        <f>IF($E449=$E448,IF(AK448=".",IF(MAX($Q449:AI449,0)=OPER!$AA544,".",IF(OPER!$AB544&lt;=HOUR(AK$7),MAX($Q449:AI449,0)+1,".")),","),IF(MAX($Q449:AI449,0)=OPER!$AA544,".",IF(OPER!$AB544&lt;=HOUR(AK$7),MAX($Q449:AI449,0)+1,".")))</f>
        <v>,</v>
      </c>
      <c r="AK449" s="271" t="str">
        <f>IF($E449=$E448,IF(AL448=".",IF(MAX($Q449:AJ449,0)=OPER!$AA544,".",IF(OPER!$AB544&lt;=HOUR(AL$7),MAX($Q449:AJ449,0)+1,".")),","),IF(MAX($Q449:AJ449,0)=OPER!$AA544,".",IF(OPER!$AB544&lt;=HOUR(AL$7),MAX($Q449:AJ449,0)+1,".")))</f>
        <v>,</v>
      </c>
      <c r="AL449" s="269" t="str">
        <f>IF($E449=$E448,IF(AM448=".",IF(MAX($Q449:AK449,0)=OPER!$AA544,".",IF(OPER!$AB544&lt;=HOUR(AM$7),MAX($Q449:AK449,0)+1,".")),","),IF(MAX($Q449:AK449,0)=OPER!$AA544,".",IF(OPER!$AB544&lt;=HOUR(AM$7),MAX($Q449:AK449,0)+1,".")))</f>
        <v>,</v>
      </c>
      <c r="AM449" s="269" t="str">
        <f>IF($E449=$E448,IF(AN448=".",IF(MAX($Q449:AL449,0)=OPER!$AA544,".",IF(OPER!$AB544&lt;=HOUR(AN$7),MAX($Q449:AL449,0)+1,".")),","),IF(MAX($Q449:AL449,0)=OPER!$AA544,".",IF(OPER!$AB544&lt;=HOUR(AN$7),MAX($Q449:AL449,0)+1,".")))</f>
        <v>,</v>
      </c>
      <c r="AN449" s="270" t="str">
        <f>IF($E449=$E448,IF(AO448=".",IF(MAX($Q449:AM449,0)=OPER!$AA544,".",IF(OPER!$AB544&lt;=HOUR(AO$7),MAX($Q449:AM449,0)+1,".")),","),IF(MAX($Q449:AM449,0)=OPER!$AA544,".",IF(OPER!$AB544&lt;=HOUR(AO$7),MAX($Q449:AM449,0)+1,".")))</f>
        <v>,</v>
      </c>
      <c r="AO449" s="271" t="str">
        <f>IF($E449=$E448,IF(AP448=".",IF(MAX($Q449:AN449,0)=OPER!$AA544,".",IF(OPER!$AB544&lt;=HOUR(AP$7),MAX($Q449:AN449,0)+1,".")),","),IF(MAX($Q449:AN449,0)=OPER!$AA544,".",IF(OPER!$AB544&lt;=HOUR(AP$7),MAX($Q449:AN449,0)+1,".")))</f>
        <v>,</v>
      </c>
      <c r="AP449" s="269" t="str">
        <f>IF($E449=$E448,IF(AQ448=".",IF(MAX($Q449:AO449,0)=OPER!$AA544,".",IF(OPER!$AB544&lt;=HOUR(AQ$7),MAX($Q449:AO449,0)+1,".")),","),IF(MAX($Q449:AO449,0)=OPER!$AA544,".",IF(OPER!$AB544&lt;=HOUR(AQ$7),MAX($Q449:AO449,0)+1,".")))</f>
        <v>,</v>
      </c>
      <c r="AQ449" s="269" t="str">
        <f>IF($E449=$E448,IF(AR448=".",IF(MAX($Q449:AP449,0)=OPER!$AA544,".",IF(OPER!$AB544&lt;=HOUR(AR$7),MAX($Q449:AP449,0)+1,".")),","),IF(MAX($Q449:AP449,0)=OPER!$AA544,".",IF(OPER!$AB544&lt;=HOUR(AR$7),MAX($Q449:AP449,0)+1,".")))</f>
        <v>,</v>
      </c>
      <c r="AR449" s="270" t="str">
        <f>IF($E449=$E448,IF(AS448=".",IF(MAX($Q449:AQ449,0)=OPER!$AA544,".",IF(OPER!$AB544&lt;=HOUR(AS$7),MAX($Q449:AQ449,0)+1,".")),","),IF(MAX($Q449:AQ449,0)=OPER!$AA544,".",IF(OPER!$AB544&lt;=HOUR(AS$7),MAX($Q449:AQ449,0)+1,".")))</f>
        <v>,</v>
      </c>
      <c r="AS449" s="271" t="str">
        <f>IF($E449=$E448,IF(AT448=".",IF(MAX($Q449:AR449,0)=OPER!$AA544,".",IF(OPER!$AB544&lt;=HOUR(AT$7),MAX($Q449:AR449,0)+1,".")),","),IF(MAX($Q449:AR449,0)=OPER!$AA544,".",IF(OPER!$AB544&lt;=HOUR(AT$7),MAX($Q449:AR449,0)+1,".")))</f>
        <v>,</v>
      </c>
      <c r="AT449" s="269" t="str">
        <f>IF($E449=$E448,IF(AU448=".",IF(MAX($Q449:AS449,0)=OPER!$AA544,".",IF(OPER!$AB544&lt;=HOUR(AU$7),MAX($Q449:AS449,0)+1,".")),","),IF(MAX($Q449:AS449,0)=OPER!$AA544,".",IF(OPER!$AB544&lt;=HOUR(AU$7),MAX($Q449:AS449,0)+1,".")))</f>
        <v>,</v>
      </c>
      <c r="AU449" s="269" t="str">
        <f>IF($E449=$E448,IF(AV448=".",IF(MAX($Q449:AT449,0)=OPER!$AA544,".",IF(OPER!$AB544&lt;=HOUR(AV$7),MAX($Q449:AT449,0)+1,".")),","),IF(MAX($Q449:AT449,0)=OPER!$AA544,".",IF(OPER!$AB544&lt;=HOUR(AV$7),MAX($Q449:AT449,0)+1,".")))</f>
        <v>,</v>
      </c>
      <c r="AV449" s="270" t="str">
        <f>IF($E449=$E448,IF(AW448=".",IF(MAX($Q449:AU449,0)=OPER!$AA544,".",IF(OPER!$AB544&lt;=HOUR(AW$7),MAX($Q449:AU449,0)+1,".")),","),IF(MAX($Q449:AU449,0)=OPER!$AA544,".",IF(OPER!$AB544&lt;=HOUR(AW$7),MAX($Q449:AU449,0)+1,".")))</f>
        <v>,</v>
      </c>
      <c r="AW449" s="271" t="str">
        <f>IF($E449=$E448,IF(AX448=".",IF(MAX($Q449:AV449,0)=OPER!$AA544,".",IF(OPER!$AB544&lt;=HOUR(AX$7),MAX($Q449:AV449,0)+1,".")),","),IF(MAX($Q449:AV449,0)=OPER!$AA544,".",IF(OPER!$AB544&lt;=HOUR(AX$7),MAX($Q449:AV449,0)+1,".")))</f>
        <v>,</v>
      </c>
      <c r="AX449" s="269" t="str">
        <f>IF($E449=$E448,IF(AY448=".",IF(MAX($Q449:AW449,0)=OPER!$AA544,".",IF(OPER!$AB544&lt;=HOUR(AY$7),MAX($Q449:AW449,0)+1,".")),","),IF(MAX($Q449:AW449,0)=OPER!$AA544,".",IF(OPER!$AB544&lt;=HOUR(AY$7),MAX($Q449:AW449,0)+1,".")))</f>
        <v>,</v>
      </c>
      <c r="AY449" s="269" t="str">
        <f>IF($E449=$E448,IF(AZ448=".",IF(MAX($Q449:AX449,0)=OPER!$AA544,".",IF(OPER!$AB544&lt;=HOUR(AZ$7),MAX($Q449:AX449,0)+1,".")),","),IF(MAX($Q449:AX449,0)=OPER!$AA544,".",IF(OPER!$AB544&lt;=HOUR(AZ$7),MAX($Q449:AX449,0)+1,".")))</f>
        <v>,</v>
      </c>
      <c r="AZ449" s="270" t="str">
        <f>IF($E449=$E448,IF(BA448=".",IF(MAX($Q449:AY449,0)=OPER!$AA544,".",IF(OPER!$AB544&lt;=HOUR(BA$7),MAX($Q449:AY449,0)+1,".")),","),IF(MAX($Q449:AY449,0)=OPER!$AA544,".",IF(OPER!$AB544&lt;=HOUR(BA$7),MAX($Q449:AY449,0)+1,".")))</f>
        <v>,</v>
      </c>
      <c r="BA449" s="30">
        <f>+OPER!AK443</f>
        <v>0</v>
      </c>
    </row>
    <row r="450" spans="1:53" ht="59.8" x14ac:dyDescent="0.2">
      <c r="A450" s="282" t="str">
        <f>IF(OPER!AF444=0,"",OPER!AF444)</f>
        <v/>
      </c>
      <c r="B450" s="109" t="str">
        <f>IF(OPER!V444=0,"",OPER!V444)</f>
        <v/>
      </c>
      <c r="C450" s="71" t="str">
        <f>IF(OPER!U444 = 0,"", OPER!U444)</f>
        <v/>
      </c>
      <c r="D450" s="30" t="str">
        <f t="shared" si="25"/>
        <v/>
      </c>
      <c r="E450" s="262" t="str">
        <f>IF(OPER!X444 = 0,"",OPER!X444)</f>
        <v/>
      </c>
      <c r="F450" s="262" t="str">
        <f>IF(OPER!I444 = 0,"",OPER!I444)</f>
        <v/>
      </c>
      <c r="G450" s="263" t="str">
        <f>IF(OPER!C444=0,"",OPER!C444)</f>
        <v/>
      </c>
      <c r="H450" s="30" t="str">
        <f>IF(OPER!R444 = 0,"",OPER!R444)</f>
        <v/>
      </c>
      <c r="I450" s="30" t="str">
        <f>IF(OPER!F444=0,"", OPER!F444)</f>
        <v/>
      </c>
      <c r="J450" s="108" t="str">
        <f>IF(OPER!G444=0,"",OPER!G444)</f>
        <v/>
      </c>
      <c r="K450" s="250">
        <f>+OPER!R444</f>
        <v>0</v>
      </c>
      <c r="L450" s="262">
        <f t="shared" si="26"/>
        <v>0</v>
      </c>
      <c r="M450" s="250">
        <f t="shared" si="27"/>
        <v>0</v>
      </c>
      <c r="N450" s="205" t="str">
        <f>IF(OPER!A444=0,"",OPER!A444)</f>
        <v/>
      </c>
      <c r="O450" s="73" t="str">
        <f>IF(OPER!AJ2300=0,"",OPER!AJ2300)</f>
        <v/>
      </c>
      <c r="P450" s="264" t="str">
        <f>IF(OPER!AH444="EJECUTADO","SI",IF(OPER!AH444="NO EJECUTADO","NO",""))</f>
        <v/>
      </c>
      <c r="Q450" s="264" t="str">
        <f>IF(OPER!AN444="EJECUTADO","SI",IF(OPER!AN444="NO EJECUTADO","NO",""))</f>
        <v/>
      </c>
      <c r="R450" s="221" t="str">
        <f>IFERROR(VLOOKUP(OPER!Z444,OPER!$AU$490:$AV$577,2,0),"NO ASIGNADO")</f>
        <v>NO ASIGNADO</v>
      </c>
      <c r="S450" s="6">
        <f>+OPER!AG444</f>
        <v>0</v>
      </c>
      <c r="T450" s="268" t="str">
        <f>IF($E450=$E449,IF(U449=".",IF(MAX($Q450:Q450,0)=OPER!$AA545,".",IF(OPER!$AB545&lt;=HOUR(U$7),MAX($Q450:Q450,0)+1,".")),","),IF(MAX($Q450:Q450,0)=OPER!$AA545,".",IF(OPER!$AB545&lt;=HOUR(U$7),MAX($Q450:Q450,0)+1,".")))</f>
        <v>,</v>
      </c>
      <c r="U450" s="269" t="str">
        <f>IF($E450=$E449,IF(V449=".",IF(MAX($Q450:T450,0)=OPER!$AA545,".",IF(OPER!$AB545&lt;=HOUR(V$7),MAX($Q450:T450,0)+1,".")),","),IF(MAX($Q450:T450,0)=OPER!$AA545,".",IF(OPER!$AB545&lt;=HOUR(V$7),MAX($Q450:T450,0)+1,".")))</f>
        <v>,</v>
      </c>
      <c r="V450" s="269" t="str">
        <f>IF($E450=$E449,IF(W449=".",IF(MAX($Q450:U450,0)=OPER!$AA545,".",IF(OPER!$AB545&lt;=HOUR(W$7),MAX($Q450:U450,0)+1,".")),","),IF(MAX($Q450:U450,0)=OPER!$AA545,".",IF(OPER!$AB545&lt;=HOUR(W$7),MAX($Q450:U450,0)+1,".")))</f>
        <v>,</v>
      </c>
      <c r="W450" s="269" t="str">
        <f>IF($E450=$E449,IF(X449=".",IF(MAX($Q450:V450,0)=OPER!$AA545,".",IF(OPER!$AB545&lt;=HOUR(X$7),MAX($Q450:V450,0)+1,".")),","),IF(MAX($Q450:V450,0)=OPER!$AA545,".",IF(OPER!$AB545&lt;=HOUR(X$7),MAX($Q450:V450,0)+1,".")))</f>
        <v>,</v>
      </c>
      <c r="X450" s="270" t="str">
        <f>IF($E450=$E449,IF(Y449=".",IF(MAX($Q450:W450,0)=OPER!$AA545,".",IF(OPER!$AB545&lt;=HOUR(Y$7),MAX($Q450:W450,0)+1,".")),","),IF(MAX($Q450:W450,0)=OPER!$AA545,".",IF(OPER!$AB545&lt;=HOUR(Y$7),MAX($Q450:W450,0)+1,".")))</f>
        <v>,</v>
      </c>
      <c r="Y450" s="271" t="str">
        <f>IF($E450=$E449,IF(Z449=".",IF(MAX($Q450:X450,0)=OPER!$AA545,".",IF(OPER!$AB545&lt;=HOUR(Z$7),MAX($Q450:X450,0)+1,".")),","),IF(MAX($Q450:X450,0)=OPER!$AA545,".",IF(OPER!$AB545&lt;=HOUR(Z$7),MAX($Q450:X450,0)+1,".")))</f>
        <v>,</v>
      </c>
      <c r="Z450" s="269" t="str">
        <f>IF($E450=$E449,IF(AA449=".",IF(MAX($Q450:Y450,0)=OPER!$AA545,".",IF(OPER!$AB545&lt;=HOUR(AA$7),MAX($Q450:Y450,0)+1,".")),","),IF(MAX($Q450:Y450,0)=OPER!$AA545,".",IF(OPER!$AB545&lt;=HOUR(AA$7),MAX($Q450:Y450,0)+1,".")))</f>
        <v>,</v>
      </c>
      <c r="AA450" s="269" t="str">
        <f>IF($E450=$E449,IF(AB449=".",IF(MAX($Q450:Z450,0)=OPER!$AA545,".",IF(OPER!$AB545&lt;=HOUR(AB$7),MAX($Q450:Z450,0)+1,".")),","),IF(MAX($Q450:Z450,0)=OPER!$AA545,".",IF(OPER!$AB545&lt;=HOUR(AB$7),MAX($Q450:Z450,0)+1,".")))</f>
        <v>,</v>
      </c>
      <c r="AB450" s="270" t="str">
        <f>IF($E450=$E449,IF(AC449=".",IF(MAX($Q450:AA450,0)=OPER!$AA545,".",IF(OPER!$AB545&lt;=HOUR(AC$7),MAX($Q450:AA450,0)+1,".")),","),IF(MAX($Q450:AA450,0)=OPER!$AA545,".",IF(OPER!$AB545&lt;=HOUR(AC$7),MAX($Q450:AA450,0)+1,".")))</f>
        <v>,</v>
      </c>
      <c r="AC450" s="271" t="str">
        <f>IF($E450=$E449,IF(AD449=".",IF(MAX($Q450:AB450,0)=OPER!$AA545,".",IF(OPER!$AB545&lt;=HOUR(AD$7),MAX($Q450:AB450,0)+1,".")),","),IF(MAX($Q450:AB450,0)=OPER!$AA545,".",IF(OPER!$AB545&lt;=HOUR(AD$7),MAX($Q450:AB450,0)+1,".")))</f>
        <v>,</v>
      </c>
      <c r="AD450" s="269" t="str">
        <f>IF($E450=$E449,IF(AE449=".",IF(MAX($Q450:AC450,0)=OPER!$AA545,".",IF(OPER!$AB545&lt;=HOUR(AE$7),MAX($Q450:AC450,0)+1,".")),","),IF(MAX($Q450:AC450,0)=OPER!$AA545,".",IF(OPER!$AB545&lt;=HOUR(AE$7),MAX($Q450:AC450,0)+1,".")))</f>
        <v>,</v>
      </c>
      <c r="AE450" s="269" t="str">
        <f>IF($E450=$E449,IF(AF449=".",IF(MAX($Q450:AD450,0)=OPER!$AA545,".",IF(OPER!$AB545&lt;=HOUR(AF$7),MAX($Q450:AD450,0)+1,".")),","),IF(MAX($Q450:AD450,0)=OPER!$AA545,".",IF(OPER!$AB545&lt;=HOUR(AF$7),MAX($Q450:AD450,0)+1,".")))</f>
        <v>,</v>
      </c>
      <c r="AF450" s="270" t="str">
        <f>IF($E450=$E449,IF(AG449=".",IF(MAX($Q450:AE450,0)=OPER!$AA545,".",IF(OPER!$AB545&lt;=HOUR(AG$7),MAX($Q450:AE450,0)+1,".")),","),IF(MAX($Q450:AE450,0)=OPER!$AA545,".",IF(OPER!$AB545&lt;=HOUR(AG$7),MAX($Q450:AE450,0)+1,".")))</f>
        <v>,</v>
      </c>
      <c r="AG450" s="271" t="str">
        <f>IF($E450=$E449,IF(AH449=".",IF(MAX($Q450:AF450,0)=OPER!$AA545,".",IF(OPER!$AB545&lt;=HOUR(AH$7),MAX($Q450:AF450,0)+1,".")),","),IF(MAX($Q450:AF450,0)=OPER!$AA545,".",IF(OPER!$AB545&lt;=HOUR(AH$7),MAX($Q450:AF450,0)+1,".")))</f>
        <v>,</v>
      </c>
      <c r="AH450" s="269" t="str">
        <f>IF($E450=$E449,IF(AI449=".",IF(MAX($Q450:AG450,0)=OPER!$AA545,".",IF(OPER!$AB545&lt;=HOUR(AI$7),MAX($Q450:AG450,0)+1,".")),","),IF(MAX($Q450:AG450,0)=OPER!$AA545,".",IF(OPER!$AB545&lt;=HOUR(AI$7),MAX($Q450:AG450,0)+1,".")))</f>
        <v>,</v>
      </c>
      <c r="AI450" s="269" t="str">
        <f>IF($E450=$E449,IF(AJ449=".",IF(MAX($Q450:AH450,0)=OPER!$AA545,".",IF(OPER!$AB545&lt;=HOUR(AJ$7),MAX($Q450:AH450,0)+1,".")),","),IF(MAX($Q450:AH450,0)=OPER!$AA545,".",IF(OPER!$AB545&lt;=HOUR(AJ$7),MAX($Q450:AH450,0)+1,".")))</f>
        <v>,</v>
      </c>
      <c r="AJ450" s="270" t="str">
        <f>IF($E450=$E449,IF(AK449=".",IF(MAX($Q450:AI450,0)=OPER!$AA545,".",IF(OPER!$AB545&lt;=HOUR(AK$7),MAX($Q450:AI450,0)+1,".")),","),IF(MAX($Q450:AI450,0)=OPER!$AA545,".",IF(OPER!$AB545&lt;=HOUR(AK$7),MAX($Q450:AI450,0)+1,".")))</f>
        <v>,</v>
      </c>
      <c r="AK450" s="271" t="str">
        <f>IF($E450=$E449,IF(AL449=".",IF(MAX($Q450:AJ450,0)=OPER!$AA545,".",IF(OPER!$AB545&lt;=HOUR(AL$7),MAX($Q450:AJ450,0)+1,".")),","),IF(MAX($Q450:AJ450,0)=OPER!$AA545,".",IF(OPER!$AB545&lt;=HOUR(AL$7),MAX($Q450:AJ450,0)+1,".")))</f>
        <v>,</v>
      </c>
      <c r="AL450" s="269" t="str">
        <f>IF($E450=$E449,IF(AM449=".",IF(MAX($Q450:AK450,0)=OPER!$AA545,".",IF(OPER!$AB545&lt;=HOUR(AM$7),MAX($Q450:AK450,0)+1,".")),","),IF(MAX($Q450:AK450,0)=OPER!$AA545,".",IF(OPER!$AB545&lt;=HOUR(AM$7),MAX($Q450:AK450,0)+1,".")))</f>
        <v>,</v>
      </c>
      <c r="AM450" s="269" t="str">
        <f>IF($E450=$E449,IF(AN449=".",IF(MAX($Q450:AL450,0)=OPER!$AA545,".",IF(OPER!$AB545&lt;=HOUR(AN$7),MAX($Q450:AL450,0)+1,".")),","),IF(MAX($Q450:AL450,0)=OPER!$AA545,".",IF(OPER!$AB545&lt;=HOUR(AN$7),MAX($Q450:AL450,0)+1,".")))</f>
        <v>,</v>
      </c>
      <c r="AN450" s="270" t="str">
        <f>IF($E450=$E449,IF(AO449=".",IF(MAX($Q450:AM450,0)=OPER!$AA545,".",IF(OPER!$AB545&lt;=HOUR(AO$7),MAX($Q450:AM450,0)+1,".")),","),IF(MAX($Q450:AM450,0)=OPER!$AA545,".",IF(OPER!$AB545&lt;=HOUR(AO$7),MAX($Q450:AM450,0)+1,".")))</f>
        <v>,</v>
      </c>
      <c r="AO450" s="271" t="str">
        <f>IF($E450=$E449,IF(AP449=".",IF(MAX($Q450:AN450,0)=OPER!$AA545,".",IF(OPER!$AB545&lt;=HOUR(AP$7),MAX($Q450:AN450,0)+1,".")),","),IF(MAX($Q450:AN450,0)=OPER!$AA545,".",IF(OPER!$AB545&lt;=HOUR(AP$7),MAX($Q450:AN450,0)+1,".")))</f>
        <v>,</v>
      </c>
      <c r="AP450" s="269" t="str">
        <f>IF($E450=$E449,IF(AQ449=".",IF(MAX($Q450:AO450,0)=OPER!$AA545,".",IF(OPER!$AB545&lt;=HOUR(AQ$7),MAX($Q450:AO450,0)+1,".")),","),IF(MAX($Q450:AO450,0)=OPER!$AA545,".",IF(OPER!$AB545&lt;=HOUR(AQ$7),MAX($Q450:AO450,0)+1,".")))</f>
        <v>,</v>
      </c>
      <c r="AQ450" s="269" t="str">
        <f>IF($E450=$E449,IF(AR449=".",IF(MAX($Q450:AP450,0)=OPER!$AA545,".",IF(OPER!$AB545&lt;=HOUR(AR$7),MAX($Q450:AP450,0)+1,".")),","),IF(MAX($Q450:AP450,0)=OPER!$AA545,".",IF(OPER!$AB545&lt;=HOUR(AR$7),MAX($Q450:AP450,0)+1,".")))</f>
        <v>,</v>
      </c>
      <c r="AR450" s="270" t="str">
        <f>IF($E450=$E449,IF(AS449=".",IF(MAX($Q450:AQ450,0)=OPER!$AA545,".",IF(OPER!$AB545&lt;=HOUR(AS$7),MAX($Q450:AQ450,0)+1,".")),","),IF(MAX($Q450:AQ450,0)=OPER!$AA545,".",IF(OPER!$AB545&lt;=HOUR(AS$7),MAX($Q450:AQ450,0)+1,".")))</f>
        <v>,</v>
      </c>
      <c r="AS450" s="271" t="str">
        <f>IF($E450=$E449,IF(AT449=".",IF(MAX($Q450:AR450,0)=OPER!$AA545,".",IF(OPER!$AB545&lt;=HOUR(AT$7),MAX($Q450:AR450,0)+1,".")),","),IF(MAX($Q450:AR450,0)=OPER!$AA545,".",IF(OPER!$AB545&lt;=HOUR(AT$7),MAX($Q450:AR450,0)+1,".")))</f>
        <v>,</v>
      </c>
      <c r="AT450" s="269" t="str">
        <f>IF($E450=$E449,IF(AU449=".",IF(MAX($Q450:AS450,0)=OPER!$AA545,".",IF(OPER!$AB545&lt;=HOUR(AU$7),MAX($Q450:AS450,0)+1,".")),","),IF(MAX($Q450:AS450,0)=OPER!$AA545,".",IF(OPER!$AB545&lt;=HOUR(AU$7),MAX($Q450:AS450,0)+1,".")))</f>
        <v>,</v>
      </c>
      <c r="AU450" s="269" t="str">
        <f>IF($E450=$E449,IF(AV449=".",IF(MAX($Q450:AT450,0)=OPER!$AA545,".",IF(OPER!$AB545&lt;=HOUR(AV$7),MAX($Q450:AT450,0)+1,".")),","),IF(MAX($Q450:AT450,0)=OPER!$AA545,".",IF(OPER!$AB545&lt;=HOUR(AV$7),MAX($Q450:AT450,0)+1,".")))</f>
        <v>,</v>
      </c>
      <c r="AV450" s="270" t="str">
        <f>IF($E450=$E449,IF(AW449=".",IF(MAX($Q450:AU450,0)=OPER!$AA545,".",IF(OPER!$AB545&lt;=HOUR(AW$7),MAX($Q450:AU450,0)+1,".")),","),IF(MAX($Q450:AU450,0)=OPER!$AA545,".",IF(OPER!$AB545&lt;=HOUR(AW$7),MAX($Q450:AU450,0)+1,".")))</f>
        <v>,</v>
      </c>
      <c r="AW450" s="271" t="str">
        <f>IF($E450=$E449,IF(AX449=".",IF(MAX($Q450:AV450,0)=OPER!$AA545,".",IF(OPER!$AB545&lt;=HOUR(AX$7),MAX($Q450:AV450,0)+1,".")),","),IF(MAX($Q450:AV450,0)=OPER!$AA545,".",IF(OPER!$AB545&lt;=HOUR(AX$7),MAX($Q450:AV450,0)+1,".")))</f>
        <v>,</v>
      </c>
      <c r="AX450" s="269" t="str">
        <f>IF($E450=$E449,IF(AY449=".",IF(MAX($Q450:AW450,0)=OPER!$AA545,".",IF(OPER!$AB545&lt;=HOUR(AY$7),MAX($Q450:AW450,0)+1,".")),","),IF(MAX($Q450:AW450,0)=OPER!$AA545,".",IF(OPER!$AB545&lt;=HOUR(AY$7),MAX($Q450:AW450,0)+1,".")))</f>
        <v>,</v>
      </c>
      <c r="AY450" s="269" t="str">
        <f>IF($E450=$E449,IF(AZ449=".",IF(MAX($Q450:AX450,0)=OPER!$AA545,".",IF(OPER!$AB545&lt;=HOUR(AZ$7),MAX($Q450:AX450,0)+1,".")),","),IF(MAX($Q450:AX450,0)=OPER!$AA545,".",IF(OPER!$AB545&lt;=HOUR(AZ$7),MAX($Q450:AX450,0)+1,".")))</f>
        <v>,</v>
      </c>
      <c r="AZ450" s="270" t="str">
        <f>IF($E450=$E449,IF(BA449=".",IF(MAX($Q450:AY450,0)=OPER!$AA545,".",IF(OPER!$AB545&lt;=HOUR(BA$7),MAX($Q450:AY450,0)+1,".")),","),IF(MAX($Q450:AY450,0)=OPER!$AA545,".",IF(OPER!$AB545&lt;=HOUR(BA$7),MAX($Q450:AY450,0)+1,".")))</f>
        <v>,</v>
      </c>
      <c r="BA450" s="30">
        <f>+OPER!AK444</f>
        <v>0</v>
      </c>
    </row>
    <row r="451" spans="1:53" ht="59.8" x14ac:dyDescent="0.2">
      <c r="A451" s="282" t="str">
        <f>IF(OPER!AF445=0,"",OPER!AF445)</f>
        <v/>
      </c>
      <c r="B451" s="109" t="str">
        <f>IF(OPER!V445=0,"",OPER!V445)</f>
        <v/>
      </c>
      <c r="C451" s="71" t="str">
        <f>IF(OPER!U445 = 0,"", OPER!U445)</f>
        <v/>
      </c>
      <c r="D451" s="30" t="str">
        <f t="shared" si="25"/>
        <v/>
      </c>
      <c r="E451" s="262" t="str">
        <f>IF(OPER!X445 = 0,"",OPER!X445)</f>
        <v/>
      </c>
      <c r="F451" s="262" t="str">
        <f>IF(OPER!I445 = 0,"",OPER!I445)</f>
        <v/>
      </c>
      <c r="G451" s="263" t="str">
        <f>IF(OPER!C445=0,"",OPER!C445)</f>
        <v/>
      </c>
      <c r="H451" s="30" t="str">
        <f>IF(OPER!R445 = 0,"",OPER!R445)</f>
        <v/>
      </c>
      <c r="I451" s="30" t="str">
        <f>IF(OPER!F445=0,"", OPER!F445)</f>
        <v/>
      </c>
      <c r="J451" s="108" t="str">
        <f>IF(OPER!G445=0,"",OPER!G445)</f>
        <v/>
      </c>
      <c r="K451" s="250">
        <f>+OPER!R445</f>
        <v>0</v>
      </c>
      <c r="L451" s="262">
        <f t="shared" si="26"/>
        <v>0</v>
      </c>
      <c r="M451" s="250">
        <f t="shared" si="27"/>
        <v>0</v>
      </c>
      <c r="N451" s="205" t="str">
        <f>IF(OPER!A445=0,"",OPER!A445)</f>
        <v/>
      </c>
      <c r="O451" s="73" t="str">
        <f>IF(OPER!AJ2301=0,"",OPER!AJ2301)</f>
        <v/>
      </c>
      <c r="P451" s="264" t="str">
        <f>IF(OPER!AH445="EJECUTADO","SI",IF(OPER!AH445="NO EJECUTADO","NO",""))</f>
        <v/>
      </c>
      <c r="Q451" s="264" t="str">
        <f>IF(OPER!AN445="EJECUTADO","SI",IF(OPER!AN445="NO EJECUTADO","NO",""))</f>
        <v/>
      </c>
      <c r="R451" s="221" t="str">
        <f>IFERROR(VLOOKUP(OPER!Z445,OPER!$AU$490:$AV$577,2,0),"NO ASIGNADO")</f>
        <v>NO ASIGNADO</v>
      </c>
      <c r="S451" s="6">
        <f>+OPER!AG445</f>
        <v>0</v>
      </c>
      <c r="T451" s="268" t="str">
        <f>IF($E451=$E450,IF(U450=".",IF(MAX($Q451:Q451,0)=OPER!$AA546,".",IF(OPER!$AB546&lt;=HOUR(U$7),MAX($Q451:Q451,0)+1,".")),","),IF(MAX($Q451:Q451,0)=OPER!$AA546,".",IF(OPER!$AB546&lt;=HOUR(U$7),MAX($Q451:Q451,0)+1,".")))</f>
        <v>,</v>
      </c>
      <c r="U451" s="269" t="str">
        <f>IF($E451=$E450,IF(V450=".",IF(MAX($Q451:T451,0)=OPER!$AA546,".",IF(OPER!$AB546&lt;=HOUR(V$7),MAX($Q451:T451,0)+1,".")),","),IF(MAX($Q451:T451,0)=OPER!$AA546,".",IF(OPER!$AB546&lt;=HOUR(V$7),MAX($Q451:T451,0)+1,".")))</f>
        <v>,</v>
      </c>
      <c r="V451" s="269" t="str">
        <f>IF($E451=$E450,IF(W450=".",IF(MAX($Q451:U451,0)=OPER!$AA546,".",IF(OPER!$AB546&lt;=HOUR(W$7),MAX($Q451:U451,0)+1,".")),","),IF(MAX($Q451:U451,0)=OPER!$AA546,".",IF(OPER!$AB546&lt;=HOUR(W$7),MAX($Q451:U451,0)+1,".")))</f>
        <v>,</v>
      </c>
      <c r="W451" s="269" t="str">
        <f>IF($E451=$E450,IF(X450=".",IF(MAX($Q451:V451,0)=OPER!$AA546,".",IF(OPER!$AB546&lt;=HOUR(X$7),MAX($Q451:V451,0)+1,".")),","),IF(MAX($Q451:V451,0)=OPER!$AA546,".",IF(OPER!$AB546&lt;=HOUR(X$7),MAX($Q451:V451,0)+1,".")))</f>
        <v>,</v>
      </c>
      <c r="X451" s="270" t="str">
        <f>IF($E451=$E450,IF(Y450=".",IF(MAX($Q451:W451,0)=OPER!$AA546,".",IF(OPER!$AB546&lt;=HOUR(Y$7),MAX($Q451:W451,0)+1,".")),","),IF(MAX($Q451:W451,0)=OPER!$AA546,".",IF(OPER!$AB546&lt;=HOUR(Y$7),MAX($Q451:W451,0)+1,".")))</f>
        <v>,</v>
      </c>
      <c r="Y451" s="271" t="str">
        <f>IF($E451=$E450,IF(Z450=".",IF(MAX($Q451:X451,0)=OPER!$AA546,".",IF(OPER!$AB546&lt;=HOUR(Z$7),MAX($Q451:X451,0)+1,".")),","),IF(MAX($Q451:X451,0)=OPER!$AA546,".",IF(OPER!$AB546&lt;=HOUR(Z$7),MAX($Q451:X451,0)+1,".")))</f>
        <v>,</v>
      </c>
      <c r="Z451" s="269" t="str">
        <f>IF($E451=$E450,IF(AA450=".",IF(MAX($Q451:Y451,0)=OPER!$AA546,".",IF(OPER!$AB546&lt;=HOUR(AA$7),MAX($Q451:Y451,0)+1,".")),","),IF(MAX($Q451:Y451,0)=OPER!$AA546,".",IF(OPER!$AB546&lt;=HOUR(AA$7),MAX($Q451:Y451,0)+1,".")))</f>
        <v>,</v>
      </c>
      <c r="AA451" s="269" t="str">
        <f>IF($E451=$E450,IF(AB450=".",IF(MAX($Q451:Z451,0)=OPER!$AA546,".",IF(OPER!$AB546&lt;=HOUR(AB$7),MAX($Q451:Z451,0)+1,".")),","),IF(MAX($Q451:Z451,0)=OPER!$AA546,".",IF(OPER!$AB546&lt;=HOUR(AB$7),MAX($Q451:Z451,0)+1,".")))</f>
        <v>,</v>
      </c>
      <c r="AB451" s="270" t="str">
        <f>IF($E451=$E450,IF(AC450=".",IF(MAX($Q451:AA451,0)=OPER!$AA546,".",IF(OPER!$AB546&lt;=HOUR(AC$7),MAX($Q451:AA451,0)+1,".")),","),IF(MAX($Q451:AA451,0)=OPER!$AA546,".",IF(OPER!$AB546&lt;=HOUR(AC$7),MAX($Q451:AA451,0)+1,".")))</f>
        <v>,</v>
      </c>
      <c r="AC451" s="271" t="str">
        <f>IF($E451=$E450,IF(AD450=".",IF(MAX($Q451:AB451,0)=OPER!$AA546,".",IF(OPER!$AB546&lt;=HOUR(AD$7),MAX($Q451:AB451,0)+1,".")),","),IF(MAX($Q451:AB451,0)=OPER!$AA546,".",IF(OPER!$AB546&lt;=HOUR(AD$7),MAX($Q451:AB451,0)+1,".")))</f>
        <v>,</v>
      </c>
      <c r="AD451" s="269" t="str">
        <f>IF($E451=$E450,IF(AE450=".",IF(MAX($Q451:AC451,0)=OPER!$AA546,".",IF(OPER!$AB546&lt;=HOUR(AE$7),MAX($Q451:AC451,0)+1,".")),","),IF(MAX($Q451:AC451,0)=OPER!$AA546,".",IF(OPER!$AB546&lt;=HOUR(AE$7),MAX($Q451:AC451,0)+1,".")))</f>
        <v>,</v>
      </c>
      <c r="AE451" s="269" t="str">
        <f>IF($E451=$E450,IF(AF450=".",IF(MAX($Q451:AD451,0)=OPER!$AA546,".",IF(OPER!$AB546&lt;=HOUR(AF$7),MAX($Q451:AD451,0)+1,".")),","),IF(MAX($Q451:AD451,0)=OPER!$AA546,".",IF(OPER!$AB546&lt;=HOUR(AF$7),MAX($Q451:AD451,0)+1,".")))</f>
        <v>,</v>
      </c>
      <c r="AF451" s="270" t="str">
        <f>IF($E451=$E450,IF(AG450=".",IF(MAX($Q451:AE451,0)=OPER!$AA546,".",IF(OPER!$AB546&lt;=HOUR(AG$7),MAX($Q451:AE451,0)+1,".")),","),IF(MAX($Q451:AE451,0)=OPER!$AA546,".",IF(OPER!$AB546&lt;=HOUR(AG$7),MAX($Q451:AE451,0)+1,".")))</f>
        <v>,</v>
      </c>
      <c r="AG451" s="271" t="str">
        <f>IF($E451=$E450,IF(AH450=".",IF(MAX($Q451:AF451,0)=OPER!$AA546,".",IF(OPER!$AB546&lt;=HOUR(AH$7),MAX($Q451:AF451,0)+1,".")),","),IF(MAX($Q451:AF451,0)=OPER!$AA546,".",IF(OPER!$AB546&lt;=HOUR(AH$7),MAX($Q451:AF451,0)+1,".")))</f>
        <v>,</v>
      </c>
      <c r="AH451" s="269" t="str">
        <f>IF($E451=$E450,IF(AI450=".",IF(MAX($Q451:AG451,0)=OPER!$AA546,".",IF(OPER!$AB546&lt;=HOUR(AI$7),MAX($Q451:AG451,0)+1,".")),","),IF(MAX($Q451:AG451,0)=OPER!$AA546,".",IF(OPER!$AB546&lt;=HOUR(AI$7),MAX($Q451:AG451,0)+1,".")))</f>
        <v>,</v>
      </c>
      <c r="AI451" s="269" t="str">
        <f>IF($E451=$E450,IF(AJ450=".",IF(MAX($Q451:AH451,0)=OPER!$AA546,".",IF(OPER!$AB546&lt;=HOUR(AJ$7),MAX($Q451:AH451,0)+1,".")),","),IF(MAX($Q451:AH451,0)=OPER!$AA546,".",IF(OPER!$AB546&lt;=HOUR(AJ$7),MAX($Q451:AH451,0)+1,".")))</f>
        <v>,</v>
      </c>
      <c r="AJ451" s="270" t="str">
        <f>IF($E451=$E450,IF(AK450=".",IF(MAX($Q451:AI451,0)=OPER!$AA546,".",IF(OPER!$AB546&lt;=HOUR(AK$7),MAX($Q451:AI451,0)+1,".")),","),IF(MAX($Q451:AI451,0)=OPER!$AA546,".",IF(OPER!$AB546&lt;=HOUR(AK$7),MAX($Q451:AI451,0)+1,".")))</f>
        <v>,</v>
      </c>
      <c r="AK451" s="271" t="str">
        <f>IF($E451=$E450,IF(AL450=".",IF(MAX($Q451:AJ451,0)=OPER!$AA546,".",IF(OPER!$AB546&lt;=HOUR(AL$7),MAX($Q451:AJ451,0)+1,".")),","),IF(MAX($Q451:AJ451,0)=OPER!$AA546,".",IF(OPER!$AB546&lt;=HOUR(AL$7),MAX($Q451:AJ451,0)+1,".")))</f>
        <v>,</v>
      </c>
      <c r="AL451" s="269" t="str">
        <f>IF($E451=$E450,IF(AM450=".",IF(MAX($Q451:AK451,0)=OPER!$AA546,".",IF(OPER!$AB546&lt;=HOUR(AM$7),MAX($Q451:AK451,0)+1,".")),","),IF(MAX($Q451:AK451,0)=OPER!$AA546,".",IF(OPER!$AB546&lt;=HOUR(AM$7),MAX($Q451:AK451,0)+1,".")))</f>
        <v>,</v>
      </c>
      <c r="AM451" s="269" t="str">
        <f>IF($E451=$E450,IF(AN450=".",IF(MAX($Q451:AL451,0)=OPER!$AA546,".",IF(OPER!$AB546&lt;=HOUR(AN$7),MAX($Q451:AL451,0)+1,".")),","),IF(MAX($Q451:AL451,0)=OPER!$AA546,".",IF(OPER!$AB546&lt;=HOUR(AN$7),MAX($Q451:AL451,0)+1,".")))</f>
        <v>,</v>
      </c>
      <c r="AN451" s="270" t="str">
        <f>IF($E451=$E450,IF(AO450=".",IF(MAX($Q451:AM451,0)=OPER!$AA546,".",IF(OPER!$AB546&lt;=HOUR(AO$7),MAX($Q451:AM451,0)+1,".")),","),IF(MAX($Q451:AM451,0)=OPER!$AA546,".",IF(OPER!$AB546&lt;=HOUR(AO$7),MAX($Q451:AM451,0)+1,".")))</f>
        <v>,</v>
      </c>
      <c r="AO451" s="271" t="str">
        <f>IF($E451=$E450,IF(AP450=".",IF(MAX($Q451:AN451,0)=OPER!$AA546,".",IF(OPER!$AB546&lt;=HOUR(AP$7),MAX($Q451:AN451,0)+1,".")),","),IF(MAX($Q451:AN451,0)=OPER!$AA546,".",IF(OPER!$AB546&lt;=HOUR(AP$7),MAX($Q451:AN451,0)+1,".")))</f>
        <v>,</v>
      </c>
      <c r="AP451" s="269" t="str">
        <f>IF($E451=$E450,IF(AQ450=".",IF(MAX($Q451:AO451,0)=OPER!$AA546,".",IF(OPER!$AB546&lt;=HOUR(AQ$7),MAX($Q451:AO451,0)+1,".")),","),IF(MAX($Q451:AO451,0)=OPER!$AA546,".",IF(OPER!$AB546&lt;=HOUR(AQ$7),MAX($Q451:AO451,0)+1,".")))</f>
        <v>,</v>
      </c>
      <c r="AQ451" s="269" t="str">
        <f>IF($E451=$E450,IF(AR450=".",IF(MAX($Q451:AP451,0)=OPER!$AA546,".",IF(OPER!$AB546&lt;=HOUR(AR$7),MAX($Q451:AP451,0)+1,".")),","),IF(MAX($Q451:AP451,0)=OPER!$AA546,".",IF(OPER!$AB546&lt;=HOUR(AR$7),MAX($Q451:AP451,0)+1,".")))</f>
        <v>,</v>
      </c>
      <c r="AR451" s="270" t="str">
        <f>IF($E451=$E450,IF(AS450=".",IF(MAX($Q451:AQ451,0)=OPER!$AA546,".",IF(OPER!$AB546&lt;=HOUR(AS$7),MAX($Q451:AQ451,0)+1,".")),","),IF(MAX($Q451:AQ451,0)=OPER!$AA546,".",IF(OPER!$AB546&lt;=HOUR(AS$7),MAX($Q451:AQ451,0)+1,".")))</f>
        <v>,</v>
      </c>
      <c r="AS451" s="271" t="str">
        <f>IF($E451=$E450,IF(AT450=".",IF(MAX($Q451:AR451,0)=OPER!$AA546,".",IF(OPER!$AB546&lt;=HOUR(AT$7),MAX($Q451:AR451,0)+1,".")),","),IF(MAX($Q451:AR451,0)=OPER!$AA546,".",IF(OPER!$AB546&lt;=HOUR(AT$7),MAX($Q451:AR451,0)+1,".")))</f>
        <v>,</v>
      </c>
      <c r="AT451" s="269" t="str">
        <f>IF($E451=$E450,IF(AU450=".",IF(MAX($Q451:AS451,0)=OPER!$AA546,".",IF(OPER!$AB546&lt;=HOUR(AU$7),MAX($Q451:AS451,0)+1,".")),","),IF(MAX($Q451:AS451,0)=OPER!$AA546,".",IF(OPER!$AB546&lt;=HOUR(AU$7),MAX($Q451:AS451,0)+1,".")))</f>
        <v>,</v>
      </c>
      <c r="AU451" s="269" t="str">
        <f>IF($E451=$E450,IF(AV450=".",IF(MAX($Q451:AT451,0)=OPER!$AA546,".",IF(OPER!$AB546&lt;=HOUR(AV$7),MAX($Q451:AT451,0)+1,".")),","),IF(MAX($Q451:AT451,0)=OPER!$AA546,".",IF(OPER!$AB546&lt;=HOUR(AV$7),MAX($Q451:AT451,0)+1,".")))</f>
        <v>,</v>
      </c>
      <c r="AV451" s="270" t="str">
        <f>IF($E451=$E450,IF(AW450=".",IF(MAX($Q451:AU451,0)=OPER!$AA546,".",IF(OPER!$AB546&lt;=HOUR(AW$7),MAX($Q451:AU451,0)+1,".")),","),IF(MAX($Q451:AU451,0)=OPER!$AA546,".",IF(OPER!$AB546&lt;=HOUR(AW$7),MAX($Q451:AU451,0)+1,".")))</f>
        <v>,</v>
      </c>
      <c r="AW451" s="271" t="str">
        <f>IF($E451=$E450,IF(AX450=".",IF(MAX($Q451:AV451,0)=OPER!$AA546,".",IF(OPER!$AB546&lt;=HOUR(AX$7),MAX($Q451:AV451,0)+1,".")),","),IF(MAX($Q451:AV451,0)=OPER!$AA546,".",IF(OPER!$AB546&lt;=HOUR(AX$7),MAX($Q451:AV451,0)+1,".")))</f>
        <v>,</v>
      </c>
      <c r="AX451" s="269" t="str">
        <f>IF($E451=$E450,IF(AY450=".",IF(MAX($Q451:AW451,0)=OPER!$AA546,".",IF(OPER!$AB546&lt;=HOUR(AY$7),MAX($Q451:AW451,0)+1,".")),","),IF(MAX($Q451:AW451,0)=OPER!$AA546,".",IF(OPER!$AB546&lt;=HOUR(AY$7),MAX($Q451:AW451,0)+1,".")))</f>
        <v>,</v>
      </c>
      <c r="AY451" s="269" t="str">
        <f>IF($E451=$E450,IF(AZ450=".",IF(MAX($Q451:AX451,0)=OPER!$AA546,".",IF(OPER!$AB546&lt;=HOUR(AZ$7),MAX($Q451:AX451,0)+1,".")),","),IF(MAX($Q451:AX451,0)=OPER!$AA546,".",IF(OPER!$AB546&lt;=HOUR(AZ$7),MAX($Q451:AX451,0)+1,".")))</f>
        <v>,</v>
      </c>
      <c r="AZ451" s="270" t="str">
        <f>IF($E451=$E450,IF(BA450=".",IF(MAX($Q451:AY451,0)=OPER!$AA546,".",IF(OPER!$AB546&lt;=HOUR(BA$7),MAX($Q451:AY451,0)+1,".")),","),IF(MAX($Q451:AY451,0)=OPER!$AA546,".",IF(OPER!$AB546&lt;=HOUR(BA$7),MAX($Q451:AY451,0)+1,".")))</f>
        <v>,</v>
      </c>
      <c r="BA451" s="30">
        <f>+OPER!AK445</f>
        <v>0</v>
      </c>
    </row>
    <row r="452" spans="1:53" ht="59.8" x14ac:dyDescent="0.2">
      <c r="A452" s="282" t="str">
        <f>IF(OPER!AF446=0,"",OPER!AF446)</f>
        <v/>
      </c>
      <c r="B452" s="109" t="str">
        <f>IF(OPER!V446=0,"",OPER!V446)</f>
        <v/>
      </c>
      <c r="C452" s="71" t="str">
        <f>IF(OPER!U446 = 0,"", OPER!U446)</f>
        <v/>
      </c>
      <c r="D452" s="30" t="str">
        <f t="shared" si="25"/>
        <v/>
      </c>
      <c r="E452" s="262" t="str">
        <f>IF(OPER!X446 = 0,"",OPER!X446)</f>
        <v/>
      </c>
      <c r="F452" s="262" t="str">
        <f>IF(OPER!I446 = 0,"",OPER!I446)</f>
        <v/>
      </c>
      <c r="G452" s="263" t="str">
        <f>IF(OPER!C446=0,"",OPER!C446)</f>
        <v/>
      </c>
      <c r="H452" s="30" t="str">
        <f>IF(OPER!R446 = 0,"",OPER!R446)</f>
        <v/>
      </c>
      <c r="I452" s="30" t="str">
        <f>IF(OPER!F446=0,"", OPER!F446)</f>
        <v/>
      </c>
      <c r="J452" s="108" t="str">
        <f>IF(OPER!G446=0,"",OPER!G446)</f>
        <v/>
      </c>
      <c r="K452" s="250">
        <f>+OPER!R446</f>
        <v>0</v>
      </c>
      <c r="L452" s="262">
        <f t="shared" si="26"/>
        <v>0</v>
      </c>
      <c r="M452" s="250">
        <f t="shared" si="27"/>
        <v>0</v>
      </c>
      <c r="N452" s="205" t="str">
        <f>IF(OPER!A446=0,"",OPER!A446)</f>
        <v/>
      </c>
      <c r="O452" s="73" t="str">
        <f>IF(OPER!AJ2302=0,"",OPER!AJ2302)</f>
        <v/>
      </c>
      <c r="P452" s="264" t="str">
        <f>IF(OPER!AH446="EJECUTADO","SI",IF(OPER!AH446="NO EJECUTADO","NO",""))</f>
        <v/>
      </c>
      <c r="Q452" s="264" t="str">
        <f>IF(OPER!AN446="EJECUTADO","SI",IF(OPER!AN446="NO EJECUTADO","NO",""))</f>
        <v/>
      </c>
      <c r="R452" s="221" t="str">
        <f>IFERROR(VLOOKUP(OPER!Z446,OPER!$AU$490:$AV$577,2,0),"NO ASIGNADO")</f>
        <v>NO ASIGNADO</v>
      </c>
      <c r="S452" s="6">
        <f>+OPER!AG446</f>
        <v>0</v>
      </c>
      <c r="T452" s="268" t="str">
        <f>IF($E452=$E451,IF(U451=".",IF(MAX($Q452:Q452,0)=OPER!$AA547,".",IF(OPER!$AB547&lt;=HOUR(U$7),MAX($Q452:Q452,0)+1,".")),","),IF(MAX($Q452:Q452,0)=OPER!$AA547,".",IF(OPER!$AB547&lt;=HOUR(U$7),MAX($Q452:Q452,0)+1,".")))</f>
        <v>,</v>
      </c>
      <c r="U452" s="269" t="str">
        <f>IF($E452=$E451,IF(V451=".",IF(MAX($Q452:T452,0)=OPER!$AA547,".",IF(OPER!$AB547&lt;=HOUR(V$7),MAX($Q452:T452,0)+1,".")),","),IF(MAX($Q452:T452,0)=OPER!$AA547,".",IF(OPER!$AB547&lt;=HOUR(V$7),MAX($Q452:T452,0)+1,".")))</f>
        <v>,</v>
      </c>
      <c r="V452" s="269" t="str">
        <f>IF($E452=$E451,IF(W451=".",IF(MAX($Q452:U452,0)=OPER!$AA547,".",IF(OPER!$AB547&lt;=HOUR(W$7),MAX($Q452:U452,0)+1,".")),","),IF(MAX($Q452:U452,0)=OPER!$AA547,".",IF(OPER!$AB547&lt;=HOUR(W$7),MAX($Q452:U452,0)+1,".")))</f>
        <v>,</v>
      </c>
      <c r="W452" s="269" t="str">
        <f>IF($E452=$E451,IF(X451=".",IF(MAX($Q452:V452,0)=OPER!$AA547,".",IF(OPER!$AB547&lt;=HOUR(X$7),MAX($Q452:V452,0)+1,".")),","),IF(MAX($Q452:V452,0)=OPER!$AA547,".",IF(OPER!$AB547&lt;=HOUR(X$7),MAX($Q452:V452,0)+1,".")))</f>
        <v>,</v>
      </c>
      <c r="X452" s="270" t="str">
        <f>IF($E452=$E451,IF(Y451=".",IF(MAX($Q452:W452,0)=OPER!$AA547,".",IF(OPER!$AB547&lt;=HOUR(Y$7),MAX($Q452:W452,0)+1,".")),","),IF(MAX($Q452:W452,0)=OPER!$AA547,".",IF(OPER!$AB547&lt;=HOUR(Y$7),MAX($Q452:W452,0)+1,".")))</f>
        <v>,</v>
      </c>
      <c r="Y452" s="271" t="str">
        <f>IF($E452=$E451,IF(Z451=".",IF(MAX($Q452:X452,0)=OPER!$AA547,".",IF(OPER!$AB547&lt;=HOUR(Z$7),MAX($Q452:X452,0)+1,".")),","),IF(MAX($Q452:X452,0)=OPER!$AA547,".",IF(OPER!$AB547&lt;=HOUR(Z$7),MAX($Q452:X452,0)+1,".")))</f>
        <v>,</v>
      </c>
      <c r="Z452" s="269" t="str">
        <f>IF($E452=$E451,IF(AA451=".",IF(MAX($Q452:Y452,0)=OPER!$AA547,".",IF(OPER!$AB547&lt;=HOUR(AA$7),MAX($Q452:Y452,0)+1,".")),","),IF(MAX($Q452:Y452,0)=OPER!$AA547,".",IF(OPER!$AB547&lt;=HOUR(AA$7),MAX($Q452:Y452,0)+1,".")))</f>
        <v>,</v>
      </c>
      <c r="AA452" s="269" t="str">
        <f>IF($E452=$E451,IF(AB451=".",IF(MAX($Q452:Z452,0)=OPER!$AA547,".",IF(OPER!$AB547&lt;=HOUR(AB$7),MAX($Q452:Z452,0)+1,".")),","),IF(MAX($Q452:Z452,0)=OPER!$AA547,".",IF(OPER!$AB547&lt;=HOUR(AB$7),MAX($Q452:Z452,0)+1,".")))</f>
        <v>,</v>
      </c>
      <c r="AB452" s="270" t="str">
        <f>IF($E452=$E451,IF(AC451=".",IF(MAX($Q452:AA452,0)=OPER!$AA547,".",IF(OPER!$AB547&lt;=HOUR(AC$7),MAX($Q452:AA452,0)+1,".")),","),IF(MAX($Q452:AA452,0)=OPER!$AA547,".",IF(OPER!$AB547&lt;=HOUR(AC$7),MAX($Q452:AA452,0)+1,".")))</f>
        <v>,</v>
      </c>
      <c r="AC452" s="271" t="str">
        <f>IF($E452=$E451,IF(AD451=".",IF(MAX($Q452:AB452,0)=OPER!$AA547,".",IF(OPER!$AB547&lt;=HOUR(AD$7),MAX($Q452:AB452,0)+1,".")),","),IF(MAX($Q452:AB452,0)=OPER!$AA547,".",IF(OPER!$AB547&lt;=HOUR(AD$7),MAX($Q452:AB452,0)+1,".")))</f>
        <v>,</v>
      </c>
      <c r="AD452" s="269" t="str">
        <f>IF($E452=$E451,IF(AE451=".",IF(MAX($Q452:AC452,0)=OPER!$AA547,".",IF(OPER!$AB547&lt;=HOUR(AE$7),MAX($Q452:AC452,0)+1,".")),","),IF(MAX($Q452:AC452,0)=OPER!$AA547,".",IF(OPER!$AB547&lt;=HOUR(AE$7),MAX($Q452:AC452,0)+1,".")))</f>
        <v>,</v>
      </c>
      <c r="AE452" s="269" t="str">
        <f>IF($E452=$E451,IF(AF451=".",IF(MAX($Q452:AD452,0)=OPER!$AA547,".",IF(OPER!$AB547&lt;=HOUR(AF$7),MAX($Q452:AD452,0)+1,".")),","),IF(MAX($Q452:AD452,0)=OPER!$AA547,".",IF(OPER!$AB547&lt;=HOUR(AF$7),MAX($Q452:AD452,0)+1,".")))</f>
        <v>,</v>
      </c>
      <c r="AF452" s="270" t="str">
        <f>IF($E452=$E451,IF(AG451=".",IF(MAX($Q452:AE452,0)=OPER!$AA547,".",IF(OPER!$AB547&lt;=HOUR(AG$7),MAX($Q452:AE452,0)+1,".")),","),IF(MAX($Q452:AE452,0)=OPER!$AA547,".",IF(OPER!$AB547&lt;=HOUR(AG$7),MAX($Q452:AE452,0)+1,".")))</f>
        <v>,</v>
      </c>
      <c r="AG452" s="271" t="str">
        <f>IF($E452=$E451,IF(AH451=".",IF(MAX($Q452:AF452,0)=OPER!$AA547,".",IF(OPER!$AB547&lt;=HOUR(AH$7),MAX($Q452:AF452,0)+1,".")),","),IF(MAX($Q452:AF452,0)=OPER!$AA547,".",IF(OPER!$AB547&lt;=HOUR(AH$7),MAX($Q452:AF452,0)+1,".")))</f>
        <v>,</v>
      </c>
      <c r="AH452" s="269" t="str">
        <f>IF($E452=$E451,IF(AI451=".",IF(MAX($Q452:AG452,0)=OPER!$AA547,".",IF(OPER!$AB547&lt;=HOUR(AI$7),MAX($Q452:AG452,0)+1,".")),","),IF(MAX($Q452:AG452,0)=OPER!$AA547,".",IF(OPER!$AB547&lt;=HOUR(AI$7),MAX($Q452:AG452,0)+1,".")))</f>
        <v>,</v>
      </c>
      <c r="AI452" s="269" t="str">
        <f>IF($E452=$E451,IF(AJ451=".",IF(MAX($Q452:AH452,0)=OPER!$AA547,".",IF(OPER!$AB547&lt;=HOUR(AJ$7),MAX($Q452:AH452,0)+1,".")),","),IF(MAX($Q452:AH452,0)=OPER!$AA547,".",IF(OPER!$AB547&lt;=HOUR(AJ$7),MAX($Q452:AH452,0)+1,".")))</f>
        <v>,</v>
      </c>
      <c r="AJ452" s="270" t="str">
        <f>IF($E452=$E451,IF(AK451=".",IF(MAX($Q452:AI452,0)=OPER!$AA547,".",IF(OPER!$AB547&lt;=HOUR(AK$7),MAX($Q452:AI452,0)+1,".")),","),IF(MAX($Q452:AI452,0)=OPER!$AA547,".",IF(OPER!$AB547&lt;=HOUR(AK$7),MAX($Q452:AI452,0)+1,".")))</f>
        <v>,</v>
      </c>
      <c r="AK452" s="271" t="str">
        <f>IF($E452=$E451,IF(AL451=".",IF(MAX($Q452:AJ452,0)=OPER!$AA547,".",IF(OPER!$AB547&lt;=HOUR(AL$7),MAX($Q452:AJ452,0)+1,".")),","),IF(MAX($Q452:AJ452,0)=OPER!$AA547,".",IF(OPER!$AB547&lt;=HOUR(AL$7),MAX($Q452:AJ452,0)+1,".")))</f>
        <v>,</v>
      </c>
      <c r="AL452" s="269" t="str">
        <f>IF($E452=$E451,IF(AM451=".",IF(MAX($Q452:AK452,0)=OPER!$AA547,".",IF(OPER!$AB547&lt;=HOUR(AM$7),MAX($Q452:AK452,0)+1,".")),","),IF(MAX($Q452:AK452,0)=OPER!$AA547,".",IF(OPER!$AB547&lt;=HOUR(AM$7),MAX($Q452:AK452,0)+1,".")))</f>
        <v>,</v>
      </c>
      <c r="AM452" s="269" t="str">
        <f>IF($E452=$E451,IF(AN451=".",IF(MAX($Q452:AL452,0)=OPER!$AA547,".",IF(OPER!$AB547&lt;=HOUR(AN$7),MAX($Q452:AL452,0)+1,".")),","),IF(MAX($Q452:AL452,0)=OPER!$AA547,".",IF(OPER!$AB547&lt;=HOUR(AN$7),MAX($Q452:AL452,0)+1,".")))</f>
        <v>,</v>
      </c>
      <c r="AN452" s="270" t="str">
        <f>IF($E452=$E451,IF(AO451=".",IF(MAX($Q452:AM452,0)=OPER!$AA547,".",IF(OPER!$AB547&lt;=HOUR(AO$7),MAX($Q452:AM452,0)+1,".")),","),IF(MAX($Q452:AM452,0)=OPER!$AA547,".",IF(OPER!$AB547&lt;=HOUR(AO$7),MAX($Q452:AM452,0)+1,".")))</f>
        <v>,</v>
      </c>
      <c r="AO452" s="271" t="str">
        <f>IF($E452=$E451,IF(AP451=".",IF(MAX($Q452:AN452,0)=OPER!$AA547,".",IF(OPER!$AB547&lt;=HOUR(AP$7),MAX($Q452:AN452,0)+1,".")),","),IF(MAX($Q452:AN452,0)=OPER!$AA547,".",IF(OPER!$AB547&lt;=HOUR(AP$7),MAX($Q452:AN452,0)+1,".")))</f>
        <v>,</v>
      </c>
      <c r="AP452" s="269" t="str">
        <f>IF($E452=$E451,IF(AQ451=".",IF(MAX($Q452:AO452,0)=OPER!$AA547,".",IF(OPER!$AB547&lt;=HOUR(AQ$7),MAX($Q452:AO452,0)+1,".")),","),IF(MAX($Q452:AO452,0)=OPER!$AA547,".",IF(OPER!$AB547&lt;=HOUR(AQ$7),MAX($Q452:AO452,0)+1,".")))</f>
        <v>,</v>
      </c>
      <c r="AQ452" s="269" t="str">
        <f>IF($E452=$E451,IF(AR451=".",IF(MAX($Q452:AP452,0)=OPER!$AA547,".",IF(OPER!$AB547&lt;=HOUR(AR$7),MAX($Q452:AP452,0)+1,".")),","),IF(MAX($Q452:AP452,0)=OPER!$AA547,".",IF(OPER!$AB547&lt;=HOUR(AR$7),MAX($Q452:AP452,0)+1,".")))</f>
        <v>,</v>
      </c>
      <c r="AR452" s="270" t="str">
        <f>IF($E452=$E451,IF(AS451=".",IF(MAX($Q452:AQ452,0)=OPER!$AA547,".",IF(OPER!$AB547&lt;=HOUR(AS$7),MAX($Q452:AQ452,0)+1,".")),","),IF(MAX($Q452:AQ452,0)=OPER!$AA547,".",IF(OPER!$AB547&lt;=HOUR(AS$7),MAX($Q452:AQ452,0)+1,".")))</f>
        <v>,</v>
      </c>
      <c r="AS452" s="271" t="str">
        <f>IF($E452=$E451,IF(AT451=".",IF(MAX($Q452:AR452,0)=OPER!$AA547,".",IF(OPER!$AB547&lt;=HOUR(AT$7),MAX($Q452:AR452,0)+1,".")),","),IF(MAX($Q452:AR452,0)=OPER!$AA547,".",IF(OPER!$AB547&lt;=HOUR(AT$7),MAX($Q452:AR452,0)+1,".")))</f>
        <v>,</v>
      </c>
      <c r="AT452" s="269" t="str">
        <f>IF($E452=$E451,IF(AU451=".",IF(MAX($Q452:AS452,0)=OPER!$AA547,".",IF(OPER!$AB547&lt;=HOUR(AU$7),MAX($Q452:AS452,0)+1,".")),","),IF(MAX($Q452:AS452,0)=OPER!$AA547,".",IF(OPER!$AB547&lt;=HOUR(AU$7),MAX($Q452:AS452,0)+1,".")))</f>
        <v>,</v>
      </c>
      <c r="AU452" s="269" t="str">
        <f>IF($E452=$E451,IF(AV451=".",IF(MAX($Q452:AT452,0)=OPER!$AA547,".",IF(OPER!$AB547&lt;=HOUR(AV$7),MAX($Q452:AT452,0)+1,".")),","),IF(MAX($Q452:AT452,0)=OPER!$AA547,".",IF(OPER!$AB547&lt;=HOUR(AV$7),MAX($Q452:AT452,0)+1,".")))</f>
        <v>,</v>
      </c>
      <c r="AV452" s="270" t="str">
        <f>IF($E452=$E451,IF(AW451=".",IF(MAX($Q452:AU452,0)=OPER!$AA547,".",IF(OPER!$AB547&lt;=HOUR(AW$7),MAX($Q452:AU452,0)+1,".")),","),IF(MAX($Q452:AU452,0)=OPER!$AA547,".",IF(OPER!$AB547&lt;=HOUR(AW$7),MAX($Q452:AU452,0)+1,".")))</f>
        <v>,</v>
      </c>
      <c r="AW452" s="271" t="str">
        <f>IF($E452=$E451,IF(AX451=".",IF(MAX($Q452:AV452,0)=OPER!$AA547,".",IF(OPER!$AB547&lt;=HOUR(AX$7),MAX($Q452:AV452,0)+1,".")),","),IF(MAX($Q452:AV452,0)=OPER!$AA547,".",IF(OPER!$AB547&lt;=HOUR(AX$7),MAX($Q452:AV452,0)+1,".")))</f>
        <v>,</v>
      </c>
      <c r="AX452" s="269" t="str">
        <f>IF($E452=$E451,IF(AY451=".",IF(MAX($Q452:AW452,0)=OPER!$AA547,".",IF(OPER!$AB547&lt;=HOUR(AY$7),MAX($Q452:AW452,0)+1,".")),","),IF(MAX($Q452:AW452,0)=OPER!$AA547,".",IF(OPER!$AB547&lt;=HOUR(AY$7),MAX($Q452:AW452,0)+1,".")))</f>
        <v>,</v>
      </c>
      <c r="AY452" s="269" t="str">
        <f>IF($E452=$E451,IF(AZ451=".",IF(MAX($Q452:AX452,0)=OPER!$AA547,".",IF(OPER!$AB547&lt;=HOUR(AZ$7),MAX($Q452:AX452,0)+1,".")),","),IF(MAX($Q452:AX452,0)=OPER!$AA547,".",IF(OPER!$AB547&lt;=HOUR(AZ$7),MAX($Q452:AX452,0)+1,".")))</f>
        <v>,</v>
      </c>
      <c r="AZ452" s="270" t="str">
        <f>IF($E452=$E451,IF(BA451=".",IF(MAX($Q452:AY452,0)=OPER!$AA547,".",IF(OPER!$AB547&lt;=HOUR(BA$7),MAX($Q452:AY452,0)+1,".")),","),IF(MAX($Q452:AY452,0)=OPER!$AA547,".",IF(OPER!$AB547&lt;=HOUR(BA$7),MAX($Q452:AY452,0)+1,".")))</f>
        <v>,</v>
      </c>
      <c r="BA452" s="30">
        <f>+OPER!AK446</f>
        <v>0</v>
      </c>
    </row>
    <row r="453" spans="1:53" ht="59.8" x14ac:dyDescent="0.2">
      <c r="A453" s="282" t="str">
        <f>IF(OPER!AF447=0,"",OPER!AF447)</f>
        <v/>
      </c>
      <c r="B453" s="109" t="str">
        <f>IF(OPER!V447=0,"",OPER!V447)</f>
        <v/>
      </c>
      <c r="C453" s="71" t="str">
        <f>IF(OPER!U447 = 0,"", OPER!U447)</f>
        <v/>
      </c>
      <c r="D453" s="30" t="str">
        <f t="shared" si="25"/>
        <v/>
      </c>
      <c r="E453" s="262" t="str">
        <f>IF(OPER!X447 = 0,"",OPER!X447)</f>
        <v/>
      </c>
      <c r="F453" s="262" t="str">
        <f>IF(OPER!I447 = 0,"",OPER!I447)</f>
        <v/>
      </c>
      <c r="G453" s="263" t="str">
        <f>IF(OPER!C447=0,"",OPER!C447)</f>
        <v/>
      </c>
      <c r="H453" s="30" t="str">
        <f>IF(OPER!R447 = 0,"",OPER!R447)</f>
        <v/>
      </c>
      <c r="I453" s="30" t="str">
        <f>IF(OPER!F447=0,"", OPER!F447)</f>
        <v/>
      </c>
      <c r="J453" s="108" t="str">
        <f>IF(OPER!G447=0,"",OPER!G447)</f>
        <v/>
      </c>
      <c r="K453" s="250">
        <f>+OPER!R447</f>
        <v>0</v>
      </c>
      <c r="L453" s="262">
        <f t="shared" si="26"/>
        <v>0</v>
      </c>
      <c r="M453" s="250">
        <f t="shared" si="27"/>
        <v>0</v>
      </c>
      <c r="N453" s="205" t="str">
        <f>IF(OPER!A447=0,"",OPER!A447)</f>
        <v/>
      </c>
      <c r="O453" s="73" t="str">
        <f>IF(OPER!AJ2303=0,"",OPER!AJ2303)</f>
        <v/>
      </c>
      <c r="P453" s="264" t="str">
        <f>IF(OPER!AH447="EJECUTADO","SI",IF(OPER!AH447="NO EJECUTADO","NO",""))</f>
        <v/>
      </c>
      <c r="Q453" s="264" t="str">
        <f>IF(OPER!AN447="EJECUTADO","SI",IF(OPER!AN447="NO EJECUTADO","NO",""))</f>
        <v/>
      </c>
      <c r="R453" s="221" t="str">
        <f>IFERROR(VLOOKUP(OPER!Z447,OPER!$AU$490:$AV$577,2,0),"NO ASIGNADO")</f>
        <v>NO ASIGNADO</v>
      </c>
      <c r="S453" s="6">
        <f>+OPER!AG447</f>
        <v>0</v>
      </c>
      <c r="T453" s="268" t="str">
        <f>IF($E453=$E452,IF(U452=".",IF(MAX($Q453:Q453,0)=OPER!$AA548,".",IF(OPER!$AB548&lt;=HOUR(U$7),MAX($Q453:Q453,0)+1,".")),","),IF(MAX($Q453:Q453,0)=OPER!$AA548,".",IF(OPER!$AB548&lt;=HOUR(U$7),MAX($Q453:Q453,0)+1,".")))</f>
        <v>,</v>
      </c>
      <c r="U453" s="269" t="str">
        <f>IF($E453=$E452,IF(V452=".",IF(MAX($Q453:T453,0)=OPER!$AA548,".",IF(OPER!$AB548&lt;=HOUR(V$7),MAX($Q453:T453,0)+1,".")),","),IF(MAX($Q453:T453,0)=OPER!$AA548,".",IF(OPER!$AB548&lt;=HOUR(V$7),MAX($Q453:T453,0)+1,".")))</f>
        <v>,</v>
      </c>
      <c r="V453" s="269" t="str">
        <f>IF($E453=$E452,IF(W452=".",IF(MAX($Q453:U453,0)=OPER!$AA548,".",IF(OPER!$AB548&lt;=HOUR(W$7),MAX($Q453:U453,0)+1,".")),","),IF(MAX($Q453:U453,0)=OPER!$AA548,".",IF(OPER!$AB548&lt;=HOUR(W$7),MAX($Q453:U453,0)+1,".")))</f>
        <v>,</v>
      </c>
      <c r="W453" s="269" t="str">
        <f>IF($E453=$E452,IF(X452=".",IF(MAX($Q453:V453,0)=OPER!$AA548,".",IF(OPER!$AB548&lt;=HOUR(X$7),MAX($Q453:V453,0)+1,".")),","),IF(MAX($Q453:V453,0)=OPER!$AA548,".",IF(OPER!$AB548&lt;=HOUR(X$7),MAX($Q453:V453,0)+1,".")))</f>
        <v>,</v>
      </c>
      <c r="X453" s="270" t="str">
        <f>IF($E453=$E452,IF(Y452=".",IF(MAX($Q453:W453,0)=OPER!$AA548,".",IF(OPER!$AB548&lt;=HOUR(Y$7),MAX($Q453:W453,0)+1,".")),","),IF(MAX($Q453:W453,0)=OPER!$AA548,".",IF(OPER!$AB548&lt;=HOUR(Y$7),MAX($Q453:W453,0)+1,".")))</f>
        <v>,</v>
      </c>
      <c r="Y453" s="271" t="str">
        <f>IF($E453=$E452,IF(Z452=".",IF(MAX($Q453:X453,0)=OPER!$AA548,".",IF(OPER!$AB548&lt;=HOUR(Z$7),MAX($Q453:X453,0)+1,".")),","),IF(MAX($Q453:X453,0)=OPER!$AA548,".",IF(OPER!$AB548&lt;=HOUR(Z$7),MAX($Q453:X453,0)+1,".")))</f>
        <v>,</v>
      </c>
      <c r="Z453" s="269" t="str">
        <f>IF($E453=$E452,IF(AA452=".",IF(MAX($Q453:Y453,0)=OPER!$AA548,".",IF(OPER!$AB548&lt;=HOUR(AA$7),MAX($Q453:Y453,0)+1,".")),","),IF(MAX($Q453:Y453,0)=OPER!$AA548,".",IF(OPER!$AB548&lt;=HOUR(AA$7),MAX($Q453:Y453,0)+1,".")))</f>
        <v>,</v>
      </c>
      <c r="AA453" s="269" t="str">
        <f>IF($E453=$E452,IF(AB452=".",IF(MAX($Q453:Z453,0)=OPER!$AA548,".",IF(OPER!$AB548&lt;=HOUR(AB$7),MAX($Q453:Z453,0)+1,".")),","),IF(MAX($Q453:Z453,0)=OPER!$AA548,".",IF(OPER!$AB548&lt;=HOUR(AB$7),MAX($Q453:Z453,0)+1,".")))</f>
        <v>,</v>
      </c>
      <c r="AB453" s="270" t="str">
        <f>IF($E453=$E452,IF(AC452=".",IF(MAX($Q453:AA453,0)=OPER!$AA548,".",IF(OPER!$AB548&lt;=HOUR(AC$7),MAX($Q453:AA453,0)+1,".")),","),IF(MAX($Q453:AA453,0)=OPER!$AA548,".",IF(OPER!$AB548&lt;=HOUR(AC$7),MAX($Q453:AA453,0)+1,".")))</f>
        <v>,</v>
      </c>
      <c r="AC453" s="271" t="str">
        <f>IF($E453=$E452,IF(AD452=".",IF(MAX($Q453:AB453,0)=OPER!$AA548,".",IF(OPER!$AB548&lt;=HOUR(AD$7),MAX($Q453:AB453,0)+1,".")),","),IF(MAX($Q453:AB453,0)=OPER!$AA548,".",IF(OPER!$AB548&lt;=HOUR(AD$7),MAX($Q453:AB453,0)+1,".")))</f>
        <v>,</v>
      </c>
      <c r="AD453" s="269" t="str">
        <f>IF($E453=$E452,IF(AE452=".",IF(MAX($Q453:AC453,0)=OPER!$AA548,".",IF(OPER!$AB548&lt;=HOUR(AE$7),MAX($Q453:AC453,0)+1,".")),","),IF(MAX($Q453:AC453,0)=OPER!$AA548,".",IF(OPER!$AB548&lt;=HOUR(AE$7),MAX($Q453:AC453,0)+1,".")))</f>
        <v>,</v>
      </c>
      <c r="AE453" s="269" t="str">
        <f>IF($E453=$E452,IF(AF452=".",IF(MAX($Q453:AD453,0)=OPER!$AA548,".",IF(OPER!$AB548&lt;=HOUR(AF$7),MAX($Q453:AD453,0)+1,".")),","),IF(MAX($Q453:AD453,0)=OPER!$AA548,".",IF(OPER!$AB548&lt;=HOUR(AF$7),MAX($Q453:AD453,0)+1,".")))</f>
        <v>,</v>
      </c>
      <c r="AF453" s="270" t="str">
        <f>IF($E453=$E452,IF(AG452=".",IF(MAX($Q453:AE453,0)=OPER!$AA548,".",IF(OPER!$AB548&lt;=HOUR(AG$7),MAX($Q453:AE453,0)+1,".")),","),IF(MAX($Q453:AE453,0)=OPER!$AA548,".",IF(OPER!$AB548&lt;=HOUR(AG$7),MAX($Q453:AE453,0)+1,".")))</f>
        <v>,</v>
      </c>
      <c r="AG453" s="271" t="str">
        <f>IF($E453=$E452,IF(AH452=".",IF(MAX($Q453:AF453,0)=OPER!$AA548,".",IF(OPER!$AB548&lt;=HOUR(AH$7),MAX($Q453:AF453,0)+1,".")),","),IF(MAX($Q453:AF453,0)=OPER!$AA548,".",IF(OPER!$AB548&lt;=HOUR(AH$7),MAX($Q453:AF453,0)+1,".")))</f>
        <v>,</v>
      </c>
      <c r="AH453" s="269" t="str">
        <f>IF($E453=$E452,IF(AI452=".",IF(MAX($Q453:AG453,0)=OPER!$AA548,".",IF(OPER!$AB548&lt;=HOUR(AI$7),MAX($Q453:AG453,0)+1,".")),","),IF(MAX($Q453:AG453,0)=OPER!$AA548,".",IF(OPER!$AB548&lt;=HOUR(AI$7),MAX($Q453:AG453,0)+1,".")))</f>
        <v>,</v>
      </c>
      <c r="AI453" s="269" t="str">
        <f>IF($E453=$E452,IF(AJ452=".",IF(MAX($Q453:AH453,0)=OPER!$AA548,".",IF(OPER!$AB548&lt;=HOUR(AJ$7),MAX($Q453:AH453,0)+1,".")),","),IF(MAX($Q453:AH453,0)=OPER!$AA548,".",IF(OPER!$AB548&lt;=HOUR(AJ$7),MAX($Q453:AH453,0)+1,".")))</f>
        <v>,</v>
      </c>
      <c r="AJ453" s="270" t="str">
        <f>IF($E453=$E452,IF(AK452=".",IF(MAX($Q453:AI453,0)=OPER!$AA548,".",IF(OPER!$AB548&lt;=HOUR(AK$7),MAX($Q453:AI453,0)+1,".")),","),IF(MAX($Q453:AI453,0)=OPER!$AA548,".",IF(OPER!$AB548&lt;=HOUR(AK$7),MAX($Q453:AI453,0)+1,".")))</f>
        <v>,</v>
      </c>
      <c r="AK453" s="271" t="str">
        <f>IF($E453=$E452,IF(AL452=".",IF(MAX($Q453:AJ453,0)=OPER!$AA548,".",IF(OPER!$AB548&lt;=HOUR(AL$7),MAX($Q453:AJ453,0)+1,".")),","),IF(MAX($Q453:AJ453,0)=OPER!$AA548,".",IF(OPER!$AB548&lt;=HOUR(AL$7),MAX($Q453:AJ453,0)+1,".")))</f>
        <v>,</v>
      </c>
      <c r="AL453" s="269" t="str">
        <f>IF($E453=$E452,IF(AM452=".",IF(MAX($Q453:AK453,0)=OPER!$AA548,".",IF(OPER!$AB548&lt;=HOUR(AM$7),MAX($Q453:AK453,0)+1,".")),","),IF(MAX($Q453:AK453,0)=OPER!$AA548,".",IF(OPER!$AB548&lt;=HOUR(AM$7),MAX($Q453:AK453,0)+1,".")))</f>
        <v>,</v>
      </c>
      <c r="AM453" s="269" t="str">
        <f>IF($E453=$E452,IF(AN452=".",IF(MAX($Q453:AL453,0)=OPER!$AA548,".",IF(OPER!$AB548&lt;=HOUR(AN$7),MAX($Q453:AL453,0)+1,".")),","),IF(MAX($Q453:AL453,0)=OPER!$AA548,".",IF(OPER!$AB548&lt;=HOUR(AN$7),MAX($Q453:AL453,0)+1,".")))</f>
        <v>,</v>
      </c>
      <c r="AN453" s="270" t="str">
        <f>IF($E453=$E452,IF(AO452=".",IF(MAX($Q453:AM453,0)=OPER!$AA548,".",IF(OPER!$AB548&lt;=HOUR(AO$7),MAX($Q453:AM453,0)+1,".")),","),IF(MAX($Q453:AM453,0)=OPER!$AA548,".",IF(OPER!$AB548&lt;=HOUR(AO$7),MAX($Q453:AM453,0)+1,".")))</f>
        <v>,</v>
      </c>
      <c r="AO453" s="271" t="str">
        <f>IF($E453=$E452,IF(AP452=".",IF(MAX($Q453:AN453,0)=OPER!$AA548,".",IF(OPER!$AB548&lt;=HOUR(AP$7),MAX($Q453:AN453,0)+1,".")),","),IF(MAX($Q453:AN453,0)=OPER!$AA548,".",IF(OPER!$AB548&lt;=HOUR(AP$7),MAX($Q453:AN453,0)+1,".")))</f>
        <v>,</v>
      </c>
      <c r="AP453" s="269" t="str">
        <f>IF($E453=$E452,IF(AQ452=".",IF(MAX($Q453:AO453,0)=OPER!$AA548,".",IF(OPER!$AB548&lt;=HOUR(AQ$7),MAX($Q453:AO453,0)+1,".")),","),IF(MAX($Q453:AO453,0)=OPER!$AA548,".",IF(OPER!$AB548&lt;=HOUR(AQ$7),MAX($Q453:AO453,0)+1,".")))</f>
        <v>,</v>
      </c>
      <c r="AQ453" s="269" t="str">
        <f>IF($E453=$E452,IF(AR452=".",IF(MAX($Q453:AP453,0)=OPER!$AA548,".",IF(OPER!$AB548&lt;=HOUR(AR$7),MAX($Q453:AP453,0)+1,".")),","),IF(MAX($Q453:AP453,0)=OPER!$AA548,".",IF(OPER!$AB548&lt;=HOUR(AR$7),MAX($Q453:AP453,0)+1,".")))</f>
        <v>,</v>
      </c>
      <c r="AR453" s="270" t="str">
        <f>IF($E453=$E452,IF(AS452=".",IF(MAX($Q453:AQ453,0)=OPER!$AA548,".",IF(OPER!$AB548&lt;=HOUR(AS$7),MAX($Q453:AQ453,0)+1,".")),","),IF(MAX($Q453:AQ453,0)=OPER!$AA548,".",IF(OPER!$AB548&lt;=HOUR(AS$7),MAX($Q453:AQ453,0)+1,".")))</f>
        <v>,</v>
      </c>
      <c r="AS453" s="271" t="str">
        <f>IF($E453=$E452,IF(AT452=".",IF(MAX($Q453:AR453,0)=OPER!$AA548,".",IF(OPER!$AB548&lt;=HOUR(AT$7),MAX($Q453:AR453,0)+1,".")),","),IF(MAX($Q453:AR453,0)=OPER!$AA548,".",IF(OPER!$AB548&lt;=HOUR(AT$7),MAX($Q453:AR453,0)+1,".")))</f>
        <v>,</v>
      </c>
      <c r="AT453" s="269" t="str">
        <f>IF($E453=$E452,IF(AU452=".",IF(MAX($Q453:AS453,0)=OPER!$AA548,".",IF(OPER!$AB548&lt;=HOUR(AU$7),MAX($Q453:AS453,0)+1,".")),","),IF(MAX($Q453:AS453,0)=OPER!$AA548,".",IF(OPER!$AB548&lt;=HOUR(AU$7),MAX($Q453:AS453,0)+1,".")))</f>
        <v>,</v>
      </c>
      <c r="AU453" s="269" t="str">
        <f>IF($E453=$E452,IF(AV452=".",IF(MAX($Q453:AT453,0)=OPER!$AA548,".",IF(OPER!$AB548&lt;=HOUR(AV$7),MAX($Q453:AT453,0)+1,".")),","),IF(MAX($Q453:AT453,0)=OPER!$AA548,".",IF(OPER!$AB548&lt;=HOUR(AV$7),MAX($Q453:AT453,0)+1,".")))</f>
        <v>,</v>
      </c>
      <c r="AV453" s="270" t="str">
        <f>IF($E453=$E452,IF(AW452=".",IF(MAX($Q453:AU453,0)=OPER!$AA548,".",IF(OPER!$AB548&lt;=HOUR(AW$7),MAX($Q453:AU453,0)+1,".")),","),IF(MAX($Q453:AU453,0)=OPER!$AA548,".",IF(OPER!$AB548&lt;=HOUR(AW$7),MAX($Q453:AU453,0)+1,".")))</f>
        <v>,</v>
      </c>
      <c r="AW453" s="271" t="str">
        <f>IF($E453=$E452,IF(AX452=".",IF(MAX($Q453:AV453,0)=OPER!$AA548,".",IF(OPER!$AB548&lt;=HOUR(AX$7),MAX($Q453:AV453,0)+1,".")),","),IF(MAX($Q453:AV453,0)=OPER!$AA548,".",IF(OPER!$AB548&lt;=HOUR(AX$7),MAX($Q453:AV453,0)+1,".")))</f>
        <v>,</v>
      </c>
      <c r="AX453" s="269" t="str">
        <f>IF($E453=$E452,IF(AY452=".",IF(MAX($Q453:AW453,0)=OPER!$AA548,".",IF(OPER!$AB548&lt;=HOUR(AY$7),MAX($Q453:AW453,0)+1,".")),","),IF(MAX($Q453:AW453,0)=OPER!$AA548,".",IF(OPER!$AB548&lt;=HOUR(AY$7),MAX($Q453:AW453,0)+1,".")))</f>
        <v>,</v>
      </c>
      <c r="AY453" s="269" t="str">
        <f>IF($E453=$E452,IF(AZ452=".",IF(MAX($Q453:AX453,0)=OPER!$AA548,".",IF(OPER!$AB548&lt;=HOUR(AZ$7),MAX($Q453:AX453,0)+1,".")),","),IF(MAX($Q453:AX453,0)=OPER!$AA548,".",IF(OPER!$AB548&lt;=HOUR(AZ$7),MAX($Q453:AX453,0)+1,".")))</f>
        <v>,</v>
      </c>
      <c r="AZ453" s="270" t="str">
        <f>IF($E453=$E452,IF(BA452=".",IF(MAX($Q453:AY453,0)=OPER!$AA548,".",IF(OPER!$AB548&lt;=HOUR(BA$7),MAX($Q453:AY453,0)+1,".")),","),IF(MAX($Q453:AY453,0)=OPER!$AA548,".",IF(OPER!$AB548&lt;=HOUR(BA$7),MAX($Q453:AY453,0)+1,".")))</f>
        <v>,</v>
      </c>
      <c r="BA453" s="30">
        <f>+OPER!AK447</f>
        <v>0</v>
      </c>
    </row>
    <row r="454" spans="1:53" ht="59.8" x14ac:dyDescent="0.2">
      <c r="A454" s="282" t="str">
        <f>IF(OPER!AF448=0,"",OPER!AF448)</f>
        <v/>
      </c>
      <c r="B454" s="109" t="str">
        <f>IF(OPER!V448=0,"",OPER!V448)</f>
        <v/>
      </c>
      <c r="C454" s="71" t="str">
        <f>IF(OPER!U448 = 0,"", OPER!U448)</f>
        <v/>
      </c>
      <c r="D454" s="30" t="str">
        <f t="shared" si="25"/>
        <v/>
      </c>
      <c r="E454" s="262" t="str">
        <f>IF(OPER!X448 = 0,"",OPER!X448)</f>
        <v/>
      </c>
      <c r="F454" s="262" t="str">
        <f>IF(OPER!I448 = 0,"",OPER!I448)</f>
        <v/>
      </c>
      <c r="G454" s="263" t="str">
        <f>IF(OPER!C448=0,"",OPER!C448)</f>
        <v/>
      </c>
      <c r="H454" s="30" t="str">
        <f>IF(OPER!R448 = 0,"",OPER!R448)</f>
        <v/>
      </c>
      <c r="I454" s="30" t="str">
        <f>IF(OPER!F448=0,"", OPER!F448)</f>
        <v/>
      </c>
      <c r="J454" s="108" t="str">
        <f>IF(OPER!G448=0,"",OPER!G448)</f>
        <v/>
      </c>
      <c r="K454" s="250">
        <f>+OPER!R448</f>
        <v>0</v>
      </c>
      <c r="L454" s="262">
        <f t="shared" si="26"/>
        <v>0</v>
      </c>
      <c r="M454" s="250">
        <f t="shared" si="27"/>
        <v>0</v>
      </c>
      <c r="N454" s="205" t="str">
        <f>IF(OPER!A448=0,"",OPER!A448)</f>
        <v/>
      </c>
      <c r="O454" s="73" t="str">
        <f>IF(OPER!AJ2304=0,"",OPER!AJ2304)</f>
        <v/>
      </c>
      <c r="P454" s="264" t="str">
        <f>IF(OPER!AH448="EJECUTADO","SI",IF(OPER!AH448="NO EJECUTADO","NO",""))</f>
        <v/>
      </c>
      <c r="Q454" s="264" t="str">
        <f>IF(OPER!AN448="EJECUTADO","SI",IF(OPER!AN448="NO EJECUTADO","NO",""))</f>
        <v/>
      </c>
      <c r="R454" s="221" t="str">
        <f>IFERROR(VLOOKUP(OPER!Z448,OPER!$AU$490:$AV$577,2,0),"NO ASIGNADO")</f>
        <v>NO ASIGNADO</v>
      </c>
      <c r="S454" s="6">
        <f>+OPER!AG448</f>
        <v>0</v>
      </c>
      <c r="T454" s="268" t="str">
        <f>IF($E454=$E453,IF(U453=".",IF(MAX($Q454:Q454,0)=OPER!$AA549,".",IF(OPER!$AB549&lt;=HOUR(U$7),MAX($Q454:Q454,0)+1,".")),","),IF(MAX($Q454:Q454,0)=OPER!$AA549,".",IF(OPER!$AB549&lt;=HOUR(U$7),MAX($Q454:Q454,0)+1,".")))</f>
        <v>,</v>
      </c>
      <c r="U454" s="269" t="str">
        <f>IF($E454=$E453,IF(V453=".",IF(MAX($Q454:T454,0)=OPER!$AA549,".",IF(OPER!$AB549&lt;=HOUR(V$7),MAX($Q454:T454,0)+1,".")),","),IF(MAX($Q454:T454,0)=OPER!$AA549,".",IF(OPER!$AB549&lt;=HOUR(V$7),MAX($Q454:T454,0)+1,".")))</f>
        <v>,</v>
      </c>
      <c r="V454" s="269" t="str">
        <f>IF($E454=$E453,IF(W453=".",IF(MAX($Q454:U454,0)=OPER!$AA549,".",IF(OPER!$AB549&lt;=HOUR(W$7),MAX($Q454:U454,0)+1,".")),","),IF(MAX($Q454:U454,0)=OPER!$AA549,".",IF(OPER!$AB549&lt;=HOUR(W$7),MAX($Q454:U454,0)+1,".")))</f>
        <v>,</v>
      </c>
      <c r="W454" s="269" t="str">
        <f>IF($E454=$E453,IF(X453=".",IF(MAX($Q454:V454,0)=OPER!$AA549,".",IF(OPER!$AB549&lt;=HOUR(X$7),MAX($Q454:V454,0)+1,".")),","),IF(MAX($Q454:V454,0)=OPER!$AA549,".",IF(OPER!$AB549&lt;=HOUR(X$7),MAX($Q454:V454,0)+1,".")))</f>
        <v>,</v>
      </c>
      <c r="X454" s="270" t="str">
        <f>IF($E454=$E453,IF(Y453=".",IF(MAX($Q454:W454,0)=OPER!$AA549,".",IF(OPER!$AB549&lt;=HOUR(Y$7),MAX($Q454:W454,0)+1,".")),","),IF(MAX($Q454:W454,0)=OPER!$AA549,".",IF(OPER!$AB549&lt;=HOUR(Y$7),MAX($Q454:W454,0)+1,".")))</f>
        <v>,</v>
      </c>
      <c r="Y454" s="271" t="str">
        <f>IF($E454=$E453,IF(Z453=".",IF(MAX($Q454:X454,0)=OPER!$AA549,".",IF(OPER!$AB549&lt;=HOUR(Z$7),MAX($Q454:X454,0)+1,".")),","),IF(MAX($Q454:X454,0)=OPER!$AA549,".",IF(OPER!$AB549&lt;=HOUR(Z$7),MAX($Q454:X454,0)+1,".")))</f>
        <v>,</v>
      </c>
      <c r="Z454" s="269" t="str">
        <f>IF($E454=$E453,IF(AA453=".",IF(MAX($Q454:Y454,0)=OPER!$AA549,".",IF(OPER!$AB549&lt;=HOUR(AA$7),MAX($Q454:Y454,0)+1,".")),","),IF(MAX($Q454:Y454,0)=OPER!$AA549,".",IF(OPER!$AB549&lt;=HOUR(AA$7),MAX($Q454:Y454,0)+1,".")))</f>
        <v>,</v>
      </c>
      <c r="AA454" s="269" t="str">
        <f>IF($E454=$E453,IF(AB453=".",IF(MAX($Q454:Z454,0)=OPER!$AA549,".",IF(OPER!$AB549&lt;=HOUR(AB$7),MAX($Q454:Z454,0)+1,".")),","),IF(MAX($Q454:Z454,0)=OPER!$AA549,".",IF(OPER!$AB549&lt;=HOUR(AB$7),MAX($Q454:Z454,0)+1,".")))</f>
        <v>,</v>
      </c>
      <c r="AB454" s="270" t="str">
        <f>IF($E454=$E453,IF(AC453=".",IF(MAX($Q454:AA454,0)=OPER!$AA549,".",IF(OPER!$AB549&lt;=HOUR(AC$7),MAX($Q454:AA454,0)+1,".")),","),IF(MAX($Q454:AA454,0)=OPER!$AA549,".",IF(OPER!$AB549&lt;=HOUR(AC$7),MAX($Q454:AA454,0)+1,".")))</f>
        <v>,</v>
      </c>
      <c r="AC454" s="271" t="str">
        <f>IF($E454=$E453,IF(AD453=".",IF(MAX($Q454:AB454,0)=OPER!$AA549,".",IF(OPER!$AB549&lt;=HOUR(AD$7),MAX($Q454:AB454,0)+1,".")),","),IF(MAX($Q454:AB454,0)=OPER!$AA549,".",IF(OPER!$AB549&lt;=HOUR(AD$7),MAX($Q454:AB454,0)+1,".")))</f>
        <v>,</v>
      </c>
      <c r="AD454" s="269" t="str">
        <f>IF($E454=$E453,IF(AE453=".",IF(MAX($Q454:AC454,0)=OPER!$AA549,".",IF(OPER!$AB549&lt;=HOUR(AE$7),MAX($Q454:AC454,0)+1,".")),","),IF(MAX($Q454:AC454,0)=OPER!$AA549,".",IF(OPER!$AB549&lt;=HOUR(AE$7),MAX($Q454:AC454,0)+1,".")))</f>
        <v>,</v>
      </c>
      <c r="AE454" s="269" t="str">
        <f>IF($E454=$E453,IF(AF453=".",IF(MAX($Q454:AD454,0)=OPER!$AA549,".",IF(OPER!$AB549&lt;=HOUR(AF$7),MAX($Q454:AD454,0)+1,".")),","),IF(MAX($Q454:AD454,0)=OPER!$AA549,".",IF(OPER!$AB549&lt;=HOUR(AF$7),MAX($Q454:AD454,0)+1,".")))</f>
        <v>,</v>
      </c>
      <c r="AF454" s="270" t="str">
        <f>IF($E454=$E453,IF(AG453=".",IF(MAX($Q454:AE454,0)=OPER!$AA549,".",IF(OPER!$AB549&lt;=HOUR(AG$7),MAX($Q454:AE454,0)+1,".")),","),IF(MAX($Q454:AE454,0)=OPER!$AA549,".",IF(OPER!$AB549&lt;=HOUR(AG$7),MAX($Q454:AE454,0)+1,".")))</f>
        <v>,</v>
      </c>
      <c r="AG454" s="271" t="str">
        <f>IF($E454=$E453,IF(AH453=".",IF(MAX($Q454:AF454,0)=OPER!$AA549,".",IF(OPER!$AB549&lt;=HOUR(AH$7),MAX($Q454:AF454,0)+1,".")),","),IF(MAX($Q454:AF454,0)=OPER!$AA549,".",IF(OPER!$AB549&lt;=HOUR(AH$7),MAX($Q454:AF454,0)+1,".")))</f>
        <v>,</v>
      </c>
      <c r="AH454" s="269" t="str">
        <f>IF($E454=$E453,IF(AI453=".",IF(MAX($Q454:AG454,0)=OPER!$AA549,".",IF(OPER!$AB549&lt;=HOUR(AI$7),MAX($Q454:AG454,0)+1,".")),","),IF(MAX($Q454:AG454,0)=OPER!$AA549,".",IF(OPER!$AB549&lt;=HOUR(AI$7),MAX($Q454:AG454,0)+1,".")))</f>
        <v>,</v>
      </c>
      <c r="AI454" s="269" t="str">
        <f>IF($E454=$E453,IF(AJ453=".",IF(MAX($Q454:AH454,0)=OPER!$AA549,".",IF(OPER!$AB549&lt;=HOUR(AJ$7),MAX($Q454:AH454,0)+1,".")),","),IF(MAX($Q454:AH454,0)=OPER!$AA549,".",IF(OPER!$AB549&lt;=HOUR(AJ$7),MAX($Q454:AH454,0)+1,".")))</f>
        <v>,</v>
      </c>
      <c r="AJ454" s="270" t="str">
        <f>IF($E454=$E453,IF(AK453=".",IF(MAX($Q454:AI454,0)=OPER!$AA549,".",IF(OPER!$AB549&lt;=HOUR(AK$7),MAX($Q454:AI454,0)+1,".")),","),IF(MAX($Q454:AI454,0)=OPER!$AA549,".",IF(OPER!$AB549&lt;=HOUR(AK$7),MAX($Q454:AI454,0)+1,".")))</f>
        <v>,</v>
      </c>
      <c r="AK454" s="271" t="str">
        <f>IF($E454=$E453,IF(AL453=".",IF(MAX($Q454:AJ454,0)=OPER!$AA549,".",IF(OPER!$AB549&lt;=HOUR(AL$7),MAX($Q454:AJ454,0)+1,".")),","),IF(MAX($Q454:AJ454,0)=OPER!$AA549,".",IF(OPER!$AB549&lt;=HOUR(AL$7),MAX($Q454:AJ454,0)+1,".")))</f>
        <v>,</v>
      </c>
      <c r="AL454" s="269" t="str">
        <f>IF($E454=$E453,IF(AM453=".",IF(MAX($Q454:AK454,0)=OPER!$AA549,".",IF(OPER!$AB549&lt;=HOUR(AM$7),MAX($Q454:AK454,0)+1,".")),","),IF(MAX($Q454:AK454,0)=OPER!$AA549,".",IF(OPER!$AB549&lt;=HOUR(AM$7),MAX($Q454:AK454,0)+1,".")))</f>
        <v>,</v>
      </c>
      <c r="AM454" s="269" t="str">
        <f>IF($E454=$E453,IF(AN453=".",IF(MAX($Q454:AL454,0)=OPER!$AA549,".",IF(OPER!$AB549&lt;=HOUR(AN$7),MAX($Q454:AL454,0)+1,".")),","),IF(MAX($Q454:AL454,0)=OPER!$AA549,".",IF(OPER!$AB549&lt;=HOUR(AN$7),MAX($Q454:AL454,0)+1,".")))</f>
        <v>,</v>
      </c>
      <c r="AN454" s="270" t="str">
        <f>IF($E454=$E453,IF(AO453=".",IF(MAX($Q454:AM454,0)=OPER!$AA549,".",IF(OPER!$AB549&lt;=HOUR(AO$7),MAX($Q454:AM454,0)+1,".")),","),IF(MAX($Q454:AM454,0)=OPER!$AA549,".",IF(OPER!$AB549&lt;=HOUR(AO$7),MAX($Q454:AM454,0)+1,".")))</f>
        <v>,</v>
      </c>
      <c r="AO454" s="271" t="str">
        <f>IF($E454=$E453,IF(AP453=".",IF(MAX($Q454:AN454,0)=OPER!$AA549,".",IF(OPER!$AB549&lt;=HOUR(AP$7),MAX($Q454:AN454,0)+1,".")),","),IF(MAX($Q454:AN454,0)=OPER!$AA549,".",IF(OPER!$AB549&lt;=HOUR(AP$7),MAX($Q454:AN454,0)+1,".")))</f>
        <v>,</v>
      </c>
      <c r="AP454" s="269" t="str">
        <f>IF($E454=$E453,IF(AQ453=".",IF(MAX($Q454:AO454,0)=OPER!$AA549,".",IF(OPER!$AB549&lt;=HOUR(AQ$7),MAX($Q454:AO454,0)+1,".")),","),IF(MAX($Q454:AO454,0)=OPER!$AA549,".",IF(OPER!$AB549&lt;=HOUR(AQ$7),MAX($Q454:AO454,0)+1,".")))</f>
        <v>,</v>
      </c>
      <c r="AQ454" s="269" t="str">
        <f>IF($E454=$E453,IF(AR453=".",IF(MAX($Q454:AP454,0)=OPER!$AA549,".",IF(OPER!$AB549&lt;=HOUR(AR$7),MAX($Q454:AP454,0)+1,".")),","),IF(MAX($Q454:AP454,0)=OPER!$AA549,".",IF(OPER!$AB549&lt;=HOUR(AR$7),MAX($Q454:AP454,0)+1,".")))</f>
        <v>,</v>
      </c>
      <c r="AR454" s="270" t="str">
        <f>IF($E454=$E453,IF(AS453=".",IF(MAX($Q454:AQ454,0)=OPER!$AA549,".",IF(OPER!$AB549&lt;=HOUR(AS$7),MAX($Q454:AQ454,0)+1,".")),","),IF(MAX($Q454:AQ454,0)=OPER!$AA549,".",IF(OPER!$AB549&lt;=HOUR(AS$7),MAX($Q454:AQ454,0)+1,".")))</f>
        <v>,</v>
      </c>
      <c r="AS454" s="271" t="str">
        <f>IF($E454=$E453,IF(AT453=".",IF(MAX($Q454:AR454,0)=OPER!$AA549,".",IF(OPER!$AB549&lt;=HOUR(AT$7),MAX($Q454:AR454,0)+1,".")),","),IF(MAX($Q454:AR454,0)=OPER!$AA549,".",IF(OPER!$AB549&lt;=HOUR(AT$7),MAX($Q454:AR454,0)+1,".")))</f>
        <v>,</v>
      </c>
      <c r="AT454" s="269" t="str">
        <f>IF($E454=$E453,IF(AU453=".",IF(MAX($Q454:AS454,0)=OPER!$AA549,".",IF(OPER!$AB549&lt;=HOUR(AU$7),MAX($Q454:AS454,0)+1,".")),","),IF(MAX($Q454:AS454,0)=OPER!$AA549,".",IF(OPER!$AB549&lt;=HOUR(AU$7),MAX($Q454:AS454,0)+1,".")))</f>
        <v>,</v>
      </c>
      <c r="AU454" s="269" t="str">
        <f>IF($E454=$E453,IF(AV453=".",IF(MAX($Q454:AT454,0)=OPER!$AA549,".",IF(OPER!$AB549&lt;=HOUR(AV$7),MAX($Q454:AT454,0)+1,".")),","),IF(MAX($Q454:AT454,0)=OPER!$AA549,".",IF(OPER!$AB549&lt;=HOUR(AV$7),MAX($Q454:AT454,0)+1,".")))</f>
        <v>,</v>
      </c>
      <c r="AV454" s="270" t="str">
        <f>IF($E454=$E453,IF(AW453=".",IF(MAX($Q454:AU454,0)=OPER!$AA549,".",IF(OPER!$AB549&lt;=HOUR(AW$7),MAX($Q454:AU454,0)+1,".")),","),IF(MAX($Q454:AU454,0)=OPER!$AA549,".",IF(OPER!$AB549&lt;=HOUR(AW$7),MAX($Q454:AU454,0)+1,".")))</f>
        <v>,</v>
      </c>
      <c r="AW454" s="271" t="str">
        <f>IF($E454=$E453,IF(AX453=".",IF(MAX($Q454:AV454,0)=OPER!$AA549,".",IF(OPER!$AB549&lt;=HOUR(AX$7),MAX($Q454:AV454,0)+1,".")),","),IF(MAX($Q454:AV454,0)=OPER!$AA549,".",IF(OPER!$AB549&lt;=HOUR(AX$7),MAX($Q454:AV454,0)+1,".")))</f>
        <v>,</v>
      </c>
      <c r="AX454" s="269" t="str">
        <f>IF($E454=$E453,IF(AY453=".",IF(MAX($Q454:AW454,0)=OPER!$AA549,".",IF(OPER!$AB549&lt;=HOUR(AY$7),MAX($Q454:AW454,0)+1,".")),","),IF(MAX($Q454:AW454,0)=OPER!$AA549,".",IF(OPER!$AB549&lt;=HOUR(AY$7),MAX($Q454:AW454,0)+1,".")))</f>
        <v>,</v>
      </c>
      <c r="AY454" s="269" t="str">
        <f>IF($E454=$E453,IF(AZ453=".",IF(MAX($Q454:AX454,0)=OPER!$AA549,".",IF(OPER!$AB549&lt;=HOUR(AZ$7),MAX($Q454:AX454,0)+1,".")),","),IF(MAX($Q454:AX454,0)=OPER!$AA549,".",IF(OPER!$AB549&lt;=HOUR(AZ$7),MAX($Q454:AX454,0)+1,".")))</f>
        <v>,</v>
      </c>
      <c r="AZ454" s="270" t="str">
        <f>IF($E454=$E453,IF(BA453=".",IF(MAX($Q454:AY454,0)=OPER!$AA549,".",IF(OPER!$AB549&lt;=HOUR(BA$7),MAX($Q454:AY454,0)+1,".")),","),IF(MAX($Q454:AY454,0)=OPER!$AA549,".",IF(OPER!$AB549&lt;=HOUR(BA$7),MAX($Q454:AY454,0)+1,".")))</f>
        <v>,</v>
      </c>
      <c r="BA454" s="30">
        <f>+OPER!AK448</f>
        <v>0</v>
      </c>
    </row>
    <row r="455" spans="1:53" ht="59.8" x14ac:dyDescent="0.2">
      <c r="A455" s="282" t="str">
        <f>IF(OPER!AF449=0,"",OPER!AF449)</f>
        <v/>
      </c>
      <c r="B455" s="109" t="str">
        <f>IF(OPER!V449=0,"",OPER!V449)</f>
        <v/>
      </c>
      <c r="C455" s="71" t="str">
        <f>IF(OPER!U449 = 0,"", OPER!U449)</f>
        <v/>
      </c>
      <c r="D455" s="30" t="str">
        <f t="shared" si="25"/>
        <v/>
      </c>
      <c r="E455" s="262" t="str">
        <f>IF(OPER!X449 = 0,"",OPER!X449)</f>
        <v/>
      </c>
      <c r="F455" s="262" t="str">
        <f>IF(OPER!I449 = 0,"",OPER!I449)</f>
        <v/>
      </c>
      <c r="G455" s="263" t="str">
        <f>IF(OPER!C449=0,"",OPER!C449)</f>
        <v/>
      </c>
      <c r="H455" s="30" t="str">
        <f>IF(OPER!R449 = 0,"",OPER!R449)</f>
        <v/>
      </c>
      <c r="I455" s="30" t="str">
        <f>IF(OPER!F449=0,"", OPER!F449)</f>
        <v/>
      </c>
      <c r="J455" s="108" t="str">
        <f>IF(OPER!G449=0,"",OPER!G449)</f>
        <v/>
      </c>
      <c r="K455" s="250">
        <f>+OPER!R449</f>
        <v>0</v>
      </c>
      <c r="L455" s="262">
        <f t="shared" si="26"/>
        <v>0</v>
      </c>
      <c r="M455" s="250">
        <f t="shared" si="27"/>
        <v>0</v>
      </c>
      <c r="N455" s="205" t="str">
        <f>IF(OPER!A449=0,"",OPER!A449)</f>
        <v/>
      </c>
      <c r="O455" s="73" t="str">
        <f>IF(OPER!AJ2305=0,"",OPER!AJ2305)</f>
        <v/>
      </c>
      <c r="P455" s="264" t="str">
        <f>IF(OPER!AH449="EJECUTADO","SI",IF(OPER!AH449="NO EJECUTADO","NO",""))</f>
        <v/>
      </c>
      <c r="Q455" s="264" t="str">
        <f>IF(OPER!AN449="EJECUTADO","SI",IF(OPER!AN449="NO EJECUTADO","NO",""))</f>
        <v/>
      </c>
      <c r="R455" s="221" t="str">
        <f>IFERROR(VLOOKUP(OPER!Z449,OPER!$AU$490:$AV$577,2,0),"NO ASIGNADO")</f>
        <v>NO ASIGNADO</v>
      </c>
      <c r="S455" s="6">
        <f>+OPER!AG449</f>
        <v>0</v>
      </c>
      <c r="T455" s="268" t="str">
        <f>IF($E455=$E454,IF(U454=".",IF(MAX($Q455:Q455,0)=OPER!$AA550,".",IF(OPER!$AB550&lt;=HOUR(U$7),MAX($Q455:Q455,0)+1,".")),","),IF(MAX($Q455:Q455,0)=OPER!$AA550,".",IF(OPER!$AB550&lt;=HOUR(U$7),MAX($Q455:Q455,0)+1,".")))</f>
        <v>,</v>
      </c>
      <c r="U455" s="269" t="str">
        <f>IF($E455=$E454,IF(V454=".",IF(MAX($Q455:T455,0)=OPER!$AA550,".",IF(OPER!$AB550&lt;=HOUR(V$7),MAX($Q455:T455,0)+1,".")),","),IF(MAX($Q455:T455,0)=OPER!$AA550,".",IF(OPER!$AB550&lt;=HOUR(V$7),MAX($Q455:T455,0)+1,".")))</f>
        <v>,</v>
      </c>
      <c r="V455" s="269" t="str">
        <f>IF($E455=$E454,IF(W454=".",IF(MAX($Q455:U455,0)=OPER!$AA550,".",IF(OPER!$AB550&lt;=HOUR(W$7),MAX($Q455:U455,0)+1,".")),","),IF(MAX($Q455:U455,0)=OPER!$AA550,".",IF(OPER!$AB550&lt;=HOUR(W$7),MAX($Q455:U455,0)+1,".")))</f>
        <v>,</v>
      </c>
      <c r="W455" s="269" t="str">
        <f>IF($E455=$E454,IF(X454=".",IF(MAX($Q455:V455,0)=OPER!$AA550,".",IF(OPER!$AB550&lt;=HOUR(X$7),MAX($Q455:V455,0)+1,".")),","),IF(MAX($Q455:V455,0)=OPER!$AA550,".",IF(OPER!$AB550&lt;=HOUR(X$7),MAX($Q455:V455,0)+1,".")))</f>
        <v>,</v>
      </c>
      <c r="X455" s="270" t="str">
        <f>IF($E455=$E454,IF(Y454=".",IF(MAX($Q455:W455,0)=OPER!$AA550,".",IF(OPER!$AB550&lt;=HOUR(Y$7),MAX($Q455:W455,0)+1,".")),","),IF(MAX($Q455:W455,0)=OPER!$AA550,".",IF(OPER!$AB550&lt;=HOUR(Y$7),MAX($Q455:W455,0)+1,".")))</f>
        <v>,</v>
      </c>
      <c r="Y455" s="271" t="str">
        <f>IF($E455=$E454,IF(Z454=".",IF(MAX($Q455:X455,0)=OPER!$AA550,".",IF(OPER!$AB550&lt;=HOUR(Z$7),MAX($Q455:X455,0)+1,".")),","),IF(MAX($Q455:X455,0)=OPER!$AA550,".",IF(OPER!$AB550&lt;=HOUR(Z$7),MAX($Q455:X455,0)+1,".")))</f>
        <v>,</v>
      </c>
      <c r="Z455" s="269" t="str">
        <f>IF($E455=$E454,IF(AA454=".",IF(MAX($Q455:Y455,0)=OPER!$AA550,".",IF(OPER!$AB550&lt;=HOUR(AA$7),MAX($Q455:Y455,0)+1,".")),","),IF(MAX($Q455:Y455,0)=OPER!$AA550,".",IF(OPER!$AB550&lt;=HOUR(AA$7),MAX($Q455:Y455,0)+1,".")))</f>
        <v>,</v>
      </c>
      <c r="AA455" s="269" t="str">
        <f>IF($E455=$E454,IF(AB454=".",IF(MAX($Q455:Z455,0)=OPER!$AA550,".",IF(OPER!$AB550&lt;=HOUR(AB$7),MAX($Q455:Z455,0)+1,".")),","),IF(MAX($Q455:Z455,0)=OPER!$AA550,".",IF(OPER!$AB550&lt;=HOUR(AB$7),MAX($Q455:Z455,0)+1,".")))</f>
        <v>,</v>
      </c>
      <c r="AB455" s="270" t="str">
        <f>IF($E455=$E454,IF(AC454=".",IF(MAX($Q455:AA455,0)=OPER!$AA550,".",IF(OPER!$AB550&lt;=HOUR(AC$7),MAX($Q455:AA455,0)+1,".")),","),IF(MAX($Q455:AA455,0)=OPER!$AA550,".",IF(OPER!$AB550&lt;=HOUR(AC$7),MAX($Q455:AA455,0)+1,".")))</f>
        <v>,</v>
      </c>
      <c r="AC455" s="271" t="str">
        <f>IF($E455=$E454,IF(AD454=".",IF(MAX($Q455:AB455,0)=OPER!$AA550,".",IF(OPER!$AB550&lt;=HOUR(AD$7),MAX($Q455:AB455,0)+1,".")),","),IF(MAX($Q455:AB455,0)=OPER!$AA550,".",IF(OPER!$AB550&lt;=HOUR(AD$7),MAX($Q455:AB455,0)+1,".")))</f>
        <v>,</v>
      </c>
      <c r="AD455" s="269" t="str">
        <f>IF($E455=$E454,IF(AE454=".",IF(MAX($Q455:AC455,0)=OPER!$AA550,".",IF(OPER!$AB550&lt;=HOUR(AE$7),MAX($Q455:AC455,0)+1,".")),","),IF(MAX($Q455:AC455,0)=OPER!$AA550,".",IF(OPER!$AB550&lt;=HOUR(AE$7),MAX($Q455:AC455,0)+1,".")))</f>
        <v>,</v>
      </c>
      <c r="AE455" s="269" t="str">
        <f>IF($E455=$E454,IF(AF454=".",IF(MAX($Q455:AD455,0)=OPER!$AA550,".",IF(OPER!$AB550&lt;=HOUR(AF$7),MAX($Q455:AD455,0)+1,".")),","),IF(MAX($Q455:AD455,0)=OPER!$AA550,".",IF(OPER!$AB550&lt;=HOUR(AF$7),MAX($Q455:AD455,0)+1,".")))</f>
        <v>,</v>
      </c>
      <c r="AF455" s="270" t="str">
        <f>IF($E455=$E454,IF(AG454=".",IF(MAX($Q455:AE455,0)=OPER!$AA550,".",IF(OPER!$AB550&lt;=HOUR(AG$7),MAX($Q455:AE455,0)+1,".")),","),IF(MAX($Q455:AE455,0)=OPER!$AA550,".",IF(OPER!$AB550&lt;=HOUR(AG$7),MAX($Q455:AE455,0)+1,".")))</f>
        <v>,</v>
      </c>
      <c r="AG455" s="271" t="str">
        <f>IF($E455=$E454,IF(AH454=".",IF(MAX($Q455:AF455,0)=OPER!$AA550,".",IF(OPER!$AB550&lt;=HOUR(AH$7),MAX($Q455:AF455,0)+1,".")),","),IF(MAX($Q455:AF455,0)=OPER!$AA550,".",IF(OPER!$AB550&lt;=HOUR(AH$7),MAX($Q455:AF455,0)+1,".")))</f>
        <v>,</v>
      </c>
      <c r="AH455" s="269" t="str">
        <f>IF($E455=$E454,IF(AI454=".",IF(MAX($Q455:AG455,0)=OPER!$AA550,".",IF(OPER!$AB550&lt;=HOUR(AI$7),MAX($Q455:AG455,0)+1,".")),","),IF(MAX($Q455:AG455,0)=OPER!$AA550,".",IF(OPER!$AB550&lt;=HOUR(AI$7),MAX($Q455:AG455,0)+1,".")))</f>
        <v>,</v>
      </c>
      <c r="AI455" s="269" t="str">
        <f>IF($E455=$E454,IF(AJ454=".",IF(MAX($Q455:AH455,0)=OPER!$AA550,".",IF(OPER!$AB550&lt;=HOUR(AJ$7),MAX($Q455:AH455,0)+1,".")),","),IF(MAX($Q455:AH455,0)=OPER!$AA550,".",IF(OPER!$AB550&lt;=HOUR(AJ$7),MAX($Q455:AH455,0)+1,".")))</f>
        <v>,</v>
      </c>
      <c r="AJ455" s="270" t="str">
        <f>IF($E455=$E454,IF(AK454=".",IF(MAX($Q455:AI455,0)=OPER!$AA550,".",IF(OPER!$AB550&lt;=HOUR(AK$7),MAX($Q455:AI455,0)+1,".")),","),IF(MAX($Q455:AI455,0)=OPER!$AA550,".",IF(OPER!$AB550&lt;=HOUR(AK$7),MAX($Q455:AI455,0)+1,".")))</f>
        <v>,</v>
      </c>
      <c r="AK455" s="271" t="str">
        <f>IF($E455=$E454,IF(AL454=".",IF(MAX($Q455:AJ455,0)=OPER!$AA550,".",IF(OPER!$AB550&lt;=HOUR(AL$7),MAX($Q455:AJ455,0)+1,".")),","),IF(MAX($Q455:AJ455,0)=OPER!$AA550,".",IF(OPER!$AB550&lt;=HOUR(AL$7),MAX($Q455:AJ455,0)+1,".")))</f>
        <v>,</v>
      </c>
      <c r="AL455" s="269" t="str">
        <f>IF($E455=$E454,IF(AM454=".",IF(MAX($Q455:AK455,0)=OPER!$AA550,".",IF(OPER!$AB550&lt;=HOUR(AM$7),MAX($Q455:AK455,0)+1,".")),","),IF(MAX($Q455:AK455,0)=OPER!$AA550,".",IF(OPER!$AB550&lt;=HOUR(AM$7),MAX($Q455:AK455,0)+1,".")))</f>
        <v>,</v>
      </c>
      <c r="AM455" s="269" t="str">
        <f>IF($E455=$E454,IF(AN454=".",IF(MAX($Q455:AL455,0)=OPER!$AA550,".",IF(OPER!$AB550&lt;=HOUR(AN$7),MAX($Q455:AL455,0)+1,".")),","),IF(MAX($Q455:AL455,0)=OPER!$AA550,".",IF(OPER!$AB550&lt;=HOUR(AN$7),MAX($Q455:AL455,0)+1,".")))</f>
        <v>,</v>
      </c>
      <c r="AN455" s="270" t="str">
        <f>IF($E455=$E454,IF(AO454=".",IF(MAX($Q455:AM455,0)=OPER!$AA550,".",IF(OPER!$AB550&lt;=HOUR(AO$7),MAX($Q455:AM455,0)+1,".")),","),IF(MAX($Q455:AM455,0)=OPER!$AA550,".",IF(OPER!$AB550&lt;=HOUR(AO$7),MAX($Q455:AM455,0)+1,".")))</f>
        <v>,</v>
      </c>
      <c r="AO455" s="271" t="str">
        <f>IF($E455=$E454,IF(AP454=".",IF(MAX($Q455:AN455,0)=OPER!$AA550,".",IF(OPER!$AB550&lt;=HOUR(AP$7),MAX($Q455:AN455,0)+1,".")),","),IF(MAX($Q455:AN455,0)=OPER!$AA550,".",IF(OPER!$AB550&lt;=HOUR(AP$7),MAX($Q455:AN455,0)+1,".")))</f>
        <v>,</v>
      </c>
      <c r="AP455" s="269" t="str">
        <f>IF($E455=$E454,IF(AQ454=".",IF(MAX($Q455:AO455,0)=OPER!$AA550,".",IF(OPER!$AB550&lt;=HOUR(AQ$7),MAX($Q455:AO455,0)+1,".")),","),IF(MAX($Q455:AO455,0)=OPER!$AA550,".",IF(OPER!$AB550&lt;=HOUR(AQ$7),MAX($Q455:AO455,0)+1,".")))</f>
        <v>,</v>
      </c>
      <c r="AQ455" s="269" t="str">
        <f>IF($E455=$E454,IF(AR454=".",IF(MAX($Q455:AP455,0)=OPER!$AA550,".",IF(OPER!$AB550&lt;=HOUR(AR$7),MAX($Q455:AP455,0)+1,".")),","),IF(MAX($Q455:AP455,0)=OPER!$AA550,".",IF(OPER!$AB550&lt;=HOUR(AR$7),MAX($Q455:AP455,0)+1,".")))</f>
        <v>,</v>
      </c>
      <c r="AR455" s="270" t="str">
        <f>IF($E455=$E454,IF(AS454=".",IF(MAX($Q455:AQ455,0)=OPER!$AA550,".",IF(OPER!$AB550&lt;=HOUR(AS$7),MAX($Q455:AQ455,0)+1,".")),","),IF(MAX($Q455:AQ455,0)=OPER!$AA550,".",IF(OPER!$AB550&lt;=HOUR(AS$7),MAX($Q455:AQ455,0)+1,".")))</f>
        <v>,</v>
      </c>
      <c r="AS455" s="271" t="str">
        <f>IF($E455=$E454,IF(AT454=".",IF(MAX($Q455:AR455,0)=OPER!$AA550,".",IF(OPER!$AB550&lt;=HOUR(AT$7),MAX($Q455:AR455,0)+1,".")),","),IF(MAX($Q455:AR455,0)=OPER!$AA550,".",IF(OPER!$AB550&lt;=HOUR(AT$7),MAX($Q455:AR455,0)+1,".")))</f>
        <v>,</v>
      </c>
      <c r="AT455" s="269" t="str">
        <f>IF($E455=$E454,IF(AU454=".",IF(MAX($Q455:AS455,0)=OPER!$AA550,".",IF(OPER!$AB550&lt;=HOUR(AU$7),MAX($Q455:AS455,0)+1,".")),","),IF(MAX($Q455:AS455,0)=OPER!$AA550,".",IF(OPER!$AB550&lt;=HOUR(AU$7),MAX($Q455:AS455,0)+1,".")))</f>
        <v>,</v>
      </c>
      <c r="AU455" s="269" t="str">
        <f>IF($E455=$E454,IF(AV454=".",IF(MAX($Q455:AT455,0)=OPER!$AA550,".",IF(OPER!$AB550&lt;=HOUR(AV$7),MAX($Q455:AT455,0)+1,".")),","),IF(MAX($Q455:AT455,0)=OPER!$AA550,".",IF(OPER!$AB550&lt;=HOUR(AV$7),MAX($Q455:AT455,0)+1,".")))</f>
        <v>,</v>
      </c>
      <c r="AV455" s="270" t="str">
        <f>IF($E455=$E454,IF(AW454=".",IF(MAX($Q455:AU455,0)=OPER!$AA550,".",IF(OPER!$AB550&lt;=HOUR(AW$7),MAX($Q455:AU455,0)+1,".")),","),IF(MAX($Q455:AU455,0)=OPER!$AA550,".",IF(OPER!$AB550&lt;=HOUR(AW$7),MAX($Q455:AU455,0)+1,".")))</f>
        <v>,</v>
      </c>
      <c r="AW455" s="271" t="str">
        <f>IF($E455=$E454,IF(AX454=".",IF(MAX($Q455:AV455,0)=OPER!$AA550,".",IF(OPER!$AB550&lt;=HOUR(AX$7),MAX($Q455:AV455,0)+1,".")),","),IF(MAX($Q455:AV455,0)=OPER!$AA550,".",IF(OPER!$AB550&lt;=HOUR(AX$7),MAX($Q455:AV455,0)+1,".")))</f>
        <v>,</v>
      </c>
      <c r="AX455" s="269" t="str">
        <f>IF($E455=$E454,IF(AY454=".",IF(MAX($Q455:AW455,0)=OPER!$AA550,".",IF(OPER!$AB550&lt;=HOUR(AY$7),MAX($Q455:AW455,0)+1,".")),","),IF(MAX($Q455:AW455,0)=OPER!$AA550,".",IF(OPER!$AB550&lt;=HOUR(AY$7),MAX($Q455:AW455,0)+1,".")))</f>
        <v>,</v>
      </c>
      <c r="AY455" s="269" t="str">
        <f>IF($E455=$E454,IF(AZ454=".",IF(MAX($Q455:AX455,0)=OPER!$AA550,".",IF(OPER!$AB550&lt;=HOUR(AZ$7),MAX($Q455:AX455,0)+1,".")),","),IF(MAX($Q455:AX455,0)=OPER!$AA550,".",IF(OPER!$AB550&lt;=HOUR(AZ$7),MAX($Q455:AX455,0)+1,".")))</f>
        <v>,</v>
      </c>
      <c r="AZ455" s="270" t="str">
        <f>IF($E455=$E454,IF(BA454=".",IF(MAX($Q455:AY455,0)=OPER!$AA550,".",IF(OPER!$AB550&lt;=HOUR(BA$7),MAX($Q455:AY455,0)+1,".")),","),IF(MAX($Q455:AY455,0)=OPER!$AA550,".",IF(OPER!$AB550&lt;=HOUR(BA$7),MAX($Q455:AY455,0)+1,".")))</f>
        <v>,</v>
      </c>
      <c r="BA455" s="30">
        <f>+OPER!AK449</f>
        <v>0</v>
      </c>
    </row>
    <row r="456" spans="1:53" ht="59.8" x14ac:dyDescent="0.2">
      <c r="A456" s="282" t="str">
        <f>IF(OPER!AF450=0,"",OPER!AF450)</f>
        <v/>
      </c>
      <c r="B456" s="109" t="str">
        <f>IF(OPER!V450=0,"",OPER!V450)</f>
        <v/>
      </c>
      <c r="C456" s="71" t="str">
        <f>IF(OPER!U450 = 0,"", OPER!U450)</f>
        <v/>
      </c>
      <c r="D456" s="30" t="str">
        <f t="shared" si="25"/>
        <v/>
      </c>
      <c r="E456" s="262" t="str">
        <f>IF(OPER!X450 = 0,"",OPER!X450)</f>
        <v/>
      </c>
      <c r="F456" s="262" t="str">
        <f>IF(OPER!I450 = 0,"",OPER!I450)</f>
        <v/>
      </c>
      <c r="G456" s="263" t="str">
        <f>IF(OPER!C450=0,"",OPER!C450)</f>
        <v/>
      </c>
      <c r="H456" s="30" t="str">
        <f>IF(OPER!R450 = 0,"",OPER!R450)</f>
        <v/>
      </c>
      <c r="I456" s="30" t="str">
        <f>IF(OPER!F450=0,"", OPER!F450)</f>
        <v/>
      </c>
      <c r="J456" s="108" t="str">
        <f>IF(OPER!G450=0,"",OPER!G450)</f>
        <v/>
      </c>
      <c r="K456" s="250">
        <f>+OPER!R450</f>
        <v>0</v>
      </c>
      <c r="L456" s="262">
        <f t="shared" si="26"/>
        <v>0</v>
      </c>
      <c r="M456" s="250">
        <f t="shared" si="27"/>
        <v>0</v>
      </c>
      <c r="N456" s="205" t="str">
        <f>IF(OPER!A450=0,"",OPER!A450)</f>
        <v/>
      </c>
      <c r="O456" s="73" t="str">
        <f>IF(OPER!AJ2306=0,"",OPER!AJ2306)</f>
        <v/>
      </c>
      <c r="P456" s="264" t="str">
        <f>IF(OPER!AH450="EJECUTADO","SI",IF(OPER!AH450="NO EJECUTADO","NO",""))</f>
        <v/>
      </c>
      <c r="Q456" s="264" t="str">
        <f>IF(OPER!AN450="EJECUTADO","SI",IF(OPER!AN450="NO EJECUTADO","NO",""))</f>
        <v/>
      </c>
      <c r="R456" s="221" t="str">
        <f>IFERROR(VLOOKUP(OPER!Z450,OPER!$AU$490:$AV$577,2,0),"NO ASIGNADO")</f>
        <v>NO ASIGNADO</v>
      </c>
      <c r="S456" s="6">
        <f>+OPER!AG450</f>
        <v>0</v>
      </c>
      <c r="T456" s="268" t="str">
        <f>IF($E456=$E455,IF(U455=".",IF(MAX($Q456:Q456,0)=OPER!$AA551,".",IF(OPER!$AB551&lt;=HOUR(U$7),MAX($Q456:Q456,0)+1,".")),","),IF(MAX($Q456:Q456,0)=OPER!$AA551,".",IF(OPER!$AB551&lt;=HOUR(U$7),MAX($Q456:Q456,0)+1,".")))</f>
        <v>,</v>
      </c>
      <c r="U456" s="269" t="str">
        <f>IF($E456=$E455,IF(V455=".",IF(MAX($Q456:T456,0)=OPER!$AA551,".",IF(OPER!$AB551&lt;=HOUR(V$7),MAX($Q456:T456,0)+1,".")),","),IF(MAX($Q456:T456,0)=OPER!$AA551,".",IF(OPER!$AB551&lt;=HOUR(V$7),MAX($Q456:T456,0)+1,".")))</f>
        <v>,</v>
      </c>
      <c r="V456" s="269" t="str">
        <f>IF($E456=$E455,IF(W455=".",IF(MAX($Q456:U456,0)=OPER!$AA551,".",IF(OPER!$AB551&lt;=HOUR(W$7),MAX($Q456:U456,0)+1,".")),","),IF(MAX($Q456:U456,0)=OPER!$AA551,".",IF(OPER!$AB551&lt;=HOUR(W$7),MAX($Q456:U456,0)+1,".")))</f>
        <v>,</v>
      </c>
      <c r="W456" s="269" t="str">
        <f>IF($E456=$E455,IF(X455=".",IF(MAX($Q456:V456,0)=OPER!$AA551,".",IF(OPER!$AB551&lt;=HOUR(X$7),MAX($Q456:V456,0)+1,".")),","),IF(MAX($Q456:V456,0)=OPER!$AA551,".",IF(OPER!$AB551&lt;=HOUR(X$7),MAX($Q456:V456,0)+1,".")))</f>
        <v>,</v>
      </c>
      <c r="X456" s="270" t="str">
        <f>IF($E456=$E455,IF(Y455=".",IF(MAX($Q456:W456,0)=OPER!$AA551,".",IF(OPER!$AB551&lt;=HOUR(Y$7),MAX($Q456:W456,0)+1,".")),","),IF(MAX($Q456:W456,0)=OPER!$AA551,".",IF(OPER!$AB551&lt;=HOUR(Y$7),MAX($Q456:W456,0)+1,".")))</f>
        <v>,</v>
      </c>
      <c r="Y456" s="271" t="str">
        <f>IF($E456=$E455,IF(Z455=".",IF(MAX($Q456:X456,0)=OPER!$AA551,".",IF(OPER!$AB551&lt;=HOUR(Z$7),MAX($Q456:X456,0)+1,".")),","),IF(MAX($Q456:X456,0)=OPER!$AA551,".",IF(OPER!$AB551&lt;=HOUR(Z$7),MAX($Q456:X456,0)+1,".")))</f>
        <v>,</v>
      </c>
      <c r="Z456" s="269" t="str">
        <f>IF($E456=$E455,IF(AA455=".",IF(MAX($Q456:Y456,0)=OPER!$AA551,".",IF(OPER!$AB551&lt;=HOUR(AA$7),MAX($Q456:Y456,0)+1,".")),","),IF(MAX($Q456:Y456,0)=OPER!$AA551,".",IF(OPER!$AB551&lt;=HOUR(AA$7),MAX($Q456:Y456,0)+1,".")))</f>
        <v>,</v>
      </c>
      <c r="AA456" s="269" t="str">
        <f>IF($E456=$E455,IF(AB455=".",IF(MAX($Q456:Z456,0)=OPER!$AA551,".",IF(OPER!$AB551&lt;=HOUR(AB$7),MAX($Q456:Z456,0)+1,".")),","),IF(MAX($Q456:Z456,0)=OPER!$AA551,".",IF(OPER!$AB551&lt;=HOUR(AB$7),MAX($Q456:Z456,0)+1,".")))</f>
        <v>,</v>
      </c>
      <c r="AB456" s="270" t="str">
        <f>IF($E456=$E455,IF(AC455=".",IF(MAX($Q456:AA456,0)=OPER!$AA551,".",IF(OPER!$AB551&lt;=HOUR(AC$7),MAX($Q456:AA456,0)+1,".")),","),IF(MAX($Q456:AA456,0)=OPER!$AA551,".",IF(OPER!$AB551&lt;=HOUR(AC$7),MAX($Q456:AA456,0)+1,".")))</f>
        <v>,</v>
      </c>
      <c r="AC456" s="271" t="str">
        <f>IF($E456=$E455,IF(AD455=".",IF(MAX($Q456:AB456,0)=OPER!$AA551,".",IF(OPER!$AB551&lt;=HOUR(AD$7),MAX($Q456:AB456,0)+1,".")),","),IF(MAX($Q456:AB456,0)=OPER!$AA551,".",IF(OPER!$AB551&lt;=HOUR(AD$7),MAX($Q456:AB456,0)+1,".")))</f>
        <v>,</v>
      </c>
      <c r="AD456" s="269" t="str">
        <f>IF($E456=$E455,IF(AE455=".",IF(MAX($Q456:AC456,0)=OPER!$AA551,".",IF(OPER!$AB551&lt;=HOUR(AE$7),MAX($Q456:AC456,0)+1,".")),","),IF(MAX($Q456:AC456,0)=OPER!$AA551,".",IF(OPER!$AB551&lt;=HOUR(AE$7),MAX($Q456:AC456,0)+1,".")))</f>
        <v>,</v>
      </c>
      <c r="AE456" s="269" t="str">
        <f>IF($E456=$E455,IF(AF455=".",IF(MAX($Q456:AD456,0)=OPER!$AA551,".",IF(OPER!$AB551&lt;=HOUR(AF$7),MAX($Q456:AD456,0)+1,".")),","),IF(MAX($Q456:AD456,0)=OPER!$AA551,".",IF(OPER!$AB551&lt;=HOUR(AF$7),MAX($Q456:AD456,0)+1,".")))</f>
        <v>,</v>
      </c>
      <c r="AF456" s="270" t="str">
        <f>IF($E456=$E455,IF(AG455=".",IF(MAX($Q456:AE456,0)=OPER!$AA551,".",IF(OPER!$AB551&lt;=HOUR(AG$7),MAX($Q456:AE456,0)+1,".")),","),IF(MAX($Q456:AE456,0)=OPER!$AA551,".",IF(OPER!$AB551&lt;=HOUR(AG$7),MAX($Q456:AE456,0)+1,".")))</f>
        <v>,</v>
      </c>
      <c r="AG456" s="271" t="str">
        <f>IF($E456=$E455,IF(AH455=".",IF(MAX($Q456:AF456,0)=OPER!$AA551,".",IF(OPER!$AB551&lt;=HOUR(AH$7),MAX($Q456:AF456,0)+1,".")),","),IF(MAX($Q456:AF456,0)=OPER!$AA551,".",IF(OPER!$AB551&lt;=HOUR(AH$7),MAX($Q456:AF456,0)+1,".")))</f>
        <v>,</v>
      </c>
      <c r="AH456" s="269" t="str">
        <f>IF($E456=$E455,IF(AI455=".",IF(MAX($Q456:AG456,0)=OPER!$AA551,".",IF(OPER!$AB551&lt;=HOUR(AI$7),MAX($Q456:AG456,0)+1,".")),","),IF(MAX($Q456:AG456,0)=OPER!$AA551,".",IF(OPER!$AB551&lt;=HOUR(AI$7),MAX($Q456:AG456,0)+1,".")))</f>
        <v>,</v>
      </c>
      <c r="AI456" s="269" t="str">
        <f>IF($E456=$E455,IF(AJ455=".",IF(MAX($Q456:AH456,0)=OPER!$AA551,".",IF(OPER!$AB551&lt;=HOUR(AJ$7),MAX($Q456:AH456,0)+1,".")),","),IF(MAX($Q456:AH456,0)=OPER!$AA551,".",IF(OPER!$AB551&lt;=HOUR(AJ$7),MAX($Q456:AH456,0)+1,".")))</f>
        <v>,</v>
      </c>
      <c r="AJ456" s="270" t="str">
        <f>IF($E456=$E455,IF(AK455=".",IF(MAX($Q456:AI456,0)=OPER!$AA551,".",IF(OPER!$AB551&lt;=HOUR(AK$7),MAX($Q456:AI456,0)+1,".")),","),IF(MAX($Q456:AI456,0)=OPER!$AA551,".",IF(OPER!$AB551&lt;=HOUR(AK$7),MAX($Q456:AI456,0)+1,".")))</f>
        <v>,</v>
      </c>
      <c r="AK456" s="271" t="str">
        <f>IF($E456=$E455,IF(AL455=".",IF(MAX($Q456:AJ456,0)=OPER!$AA551,".",IF(OPER!$AB551&lt;=HOUR(AL$7),MAX($Q456:AJ456,0)+1,".")),","),IF(MAX($Q456:AJ456,0)=OPER!$AA551,".",IF(OPER!$AB551&lt;=HOUR(AL$7),MAX($Q456:AJ456,0)+1,".")))</f>
        <v>,</v>
      </c>
      <c r="AL456" s="269" t="str">
        <f>IF($E456=$E455,IF(AM455=".",IF(MAX($Q456:AK456,0)=OPER!$AA551,".",IF(OPER!$AB551&lt;=HOUR(AM$7),MAX($Q456:AK456,0)+1,".")),","),IF(MAX($Q456:AK456,0)=OPER!$AA551,".",IF(OPER!$AB551&lt;=HOUR(AM$7),MAX($Q456:AK456,0)+1,".")))</f>
        <v>,</v>
      </c>
      <c r="AM456" s="269" t="str">
        <f>IF($E456=$E455,IF(AN455=".",IF(MAX($Q456:AL456,0)=OPER!$AA551,".",IF(OPER!$AB551&lt;=HOUR(AN$7),MAX($Q456:AL456,0)+1,".")),","),IF(MAX($Q456:AL456,0)=OPER!$AA551,".",IF(OPER!$AB551&lt;=HOUR(AN$7),MAX($Q456:AL456,0)+1,".")))</f>
        <v>,</v>
      </c>
      <c r="AN456" s="270" t="str">
        <f>IF($E456=$E455,IF(AO455=".",IF(MAX($Q456:AM456,0)=OPER!$AA551,".",IF(OPER!$AB551&lt;=HOUR(AO$7),MAX($Q456:AM456,0)+1,".")),","),IF(MAX($Q456:AM456,0)=OPER!$AA551,".",IF(OPER!$AB551&lt;=HOUR(AO$7),MAX($Q456:AM456,0)+1,".")))</f>
        <v>,</v>
      </c>
      <c r="AO456" s="271" t="str">
        <f>IF($E456=$E455,IF(AP455=".",IF(MAX($Q456:AN456,0)=OPER!$AA551,".",IF(OPER!$AB551&lt;=HOUR(AP$7),MAX($Q456:AN456,0)+1,".")),","),IF(MAX($Q456:AN456,0)=OPER!$AA551,".",IF(OPER!$AB551&lt;=HOUR(AP$7),MAX($Q456:AN456,0)+1,".")))</f>
        <v>,</v>
      </c>
      <c r="AP456" s="269" t="str">
        <f>IF($E456=$E455,IF(AQ455=".",IF(MAX($Q456:AO456,0)=OPER!$AA551,".",IF(OPER!$AB551&lt;=HOUR(AQ$7),MAX($Q456:AO456,0)+1,".")),","),IF(MAX($Q456:AO456,0)=OPER!$AA551,".",IF(OPER!$AB551&lt;=HOUR(AQ$7),MAX($Q456:AO456,0)+1,".")))</f>
        <v>,</v>
      </c>
      <c r="AQ456" s="269" t="str">
        <f>IF($E456=$E455,IF(AR455=".",IF(MAX($Q456:AP456,0)=OPER!$AA551,".",IF(OPER!$AB551&lt;=HOUR(AR$7),MAX($Q456:AP456,0)+1,".")),","),IF(MAX($Q456:AP456,0)=OPER!$AA551,".",IF(OPER!$AB551&lt;=HOUR(AR$7),MAX($Q456:AP456,0)+1,".")))</f>
        <v>,</v>
      </c>
      <c r="AR456" s="270" t="str">
        <f>IF($E456=$E455,IF(AS455=".",IF(MAX($Q456:AQ456,0)=OPER!$AA551,".",IF(OPER!$AB551&lt;=HOUR(AS$7),MAX($Q456:AQ456,0)+1,".")),","),IF(MAX($Q456:AQ456,0)=OPER!$AA551,".",IF(OPER!$AB551&lt;=HOUR(AS$7),MAX($Q456:AQ456,0)+1,".")))</f>
        <v>,</v>
      </c>
      <c r="AS456" s="271" t="str">
        <f>IF($E456=$E455,IF(AT455=".",IF(MAX($Q456:AR456,0)=OPER!$AA551,".",IF(OPER!$AB551&lt;=HOUR(AT$7),MAX($Q456:AR456,0)+1,".")),","),IF(MAX($Q456:AR456,0)=OPER!$AA551,".",IF(OPER!$AB551&lt;=HOUR(AT$7),MAX($Q456:AR456,0)+1,".")))</f>
        <v>,</v>
      </c>
      <c r="AT456" s="269" t="str">
        <f>IF($E456=$E455,IF(AU455=".",IF(MAX($Q456:AS456,0)=OPER!$AA551,".",IF(OPER!$AB551&lt;=HOUR(AU$7),MAX($Q456:AS456,0)+1,".")),","),IF(MAX($Q456:AS456,0)=OPER!$AA551,".",IF(OPER!$AB551&lt;=HOUR(AU$7),MAX($Q456:AS456,0)+1,".")))</f>
        <v>,</v>
      </c>
      <c r="AU456" s="269" t="str">
        <f>IF($E456=$E455,IF(AV455=".",IF(MAX($Q456:AT456,0)=OPER!$AA551,".",IF(OPER!$AB551&lt;=HOUR(AV$7),MAX($Q456:AT456,0)+1,".")),","),IF(MAX($Q456:AT456,0)=OPER!$AA551,".",IF(OPER!$AB551&lt;=HOUR(AV$7),MAX($Q456:AT456,0)+1,".")))</f>
        <v>,</v>
      </c>
      <c r="AV456" s="270" t="str">
        <f>IF($E456=$E455,IF(AW455=".",IF(MAX($Q456:AU456,0)=OPER!$AA551,".",IF(OPER!$AB551&lt;=HOUR(AW$7),MAX($Q456:AU456,0)+1,".")),","),IF(MAX($Q456:AU456,0)=OPER!$AA551,".",IF(OPER!$AB551&lt;=HOUR(AW$7),MAX($Q456:AU456,0)+1,".")))</f>
        <v>,</v>
      </c>
      <c r="AW456" s="271" t="str">
        <f>IF($E456=$E455,IF(AX455=".",IF(MAX($Q456:AV456,0)=OPER!$AA551,".",IF(OPER!$AB551&lt;=HOUR(AX$7),MAX($Q456:AV456,0)+1,".")),","),IF(MAX($Q456:AV456,0)=OPER!$AA551,".",IF(OPER!$AB551&lt;=HOUR(AX$7),MAX($Q456:AV456,0)+1,".")))</f>
        <v>,</v>
      </c>
      <c r="AX456" s="269" t="str">
        <f>IF($E456=$E455,IF(AY455=".",IF(MAX($Q456:AW456,0)=OPER!$AA551,".",IF(OPER!$AB551&lt;=HOUR(AY$7),MAX($Q456:AW456,0)+1,".")),","),IF(MAX($Q456:AW456,0)=OPER!$AA551,".",IF(OPER!$AB551&lt;=HOUR(AY$7),MAX($Q456:AW456,0)+1,".")))</f>
        <v>,</v>
      </c>
      <c r="AY456" s="269" t="str">
        <f>IF($E456=$E455,IF(AZ455=".",IF(MAX($Q456:AX456,0)=OPER!$AA551,".",IF(OPER!$AB551&lt;=HOUR(AZ$7),MAX($Q456:AX456,0)+1,".")),","),IF(MAX($Q456:AX456,0)=OPER!$AA551,".",IF(OPER!$AB551&lt;=HOUR(AZ$7),MAX($Q456:AX456,0)+1,".")))</f>
        <v>,</v>
      </c>
      <c r="AZ456" s="270" t="str">
        <f>IF($E456=$E455,IF(BA455=".",IF(MAX($Q456:AY456,0)=OPER!$AA551,".",IF(OPER!$AB551&lt;=HOUR(BA$7),MAX($Q456:AY456,0)+1,".")),","),IF(MAX($Q456:AY456,0)=OPER!$AA551,".",IF(OPER!$AB551&lt;=HOUR(BA$7),MAX($Q456:AY456,0)+1,".")))</f>
        <v>,</v>
      </c>
      <c r="BA456" s="30">
        <f>+OPER!AK450</f>
        <v>0</v>
      </c>
    </row>
    <row r="457" spans="1:53" ht="59.8" x14ac:dyDescent="0.2">
      <c r="A457" s="282" t="str">
        <f>IF(OPER!AF451=0,"",OPER!AF451)</f>
        <v/>
      </c>
      <c r="B457" s="109" t="str">
        <f>IF(OPER!V451=0,"",OPER!V451)</f>
        <v/>
      </c>
      <c r="C457" s="71" t="str">
        <f>IF(OPER!U451 = 0,"", OPER!U451)</f>
        <v/>
      </c>
      <c r="D457" s="30" t="str">
        <f t="shared" ref="D457:D500" si="28">IF(N457&lt;&gt;"",IF(OR(OR(N457="ZOT1",N457="ZOT3"),_xlfn.NUMBERVALUE(C457)&lt;&gt;0),"NO","SI"),"")</f>
        <v/>
      </c>
      <c r="E457" s="262" t="str">
        <f>IF(OPER!X451 = 0,"",OPER!X451)</f>
        <v/>
      </c>
      <c r="F457" s="262" t="str">
        <f>IF(OPER!I451 = 0,"",OPER!I451)</f>
        <v/>
      </c>
      <c r="G457" s="263" t="str">
        <f>IF(OPER!C451=0,"",OPER!C451)</f>
        <v/>
      </c>
      <c r="H457" s="30" t="str">
        <f>IF(OPER!R451 = 0,"",OPER!R451)</f>
        <v/>
      </c>
      <c r="I457" s="30" t="str">
        <f>IF(OPER!F451=0,"", OPER!F451)</f>
        <v/>
      </c>
      <c r="J457" s="108" t="str">
        <f>IF(OPER!G451=0,"",OPER!G451)</f>
        <v/>
      </c>
      <c r="K457" s="250">
        <f>+OPER!R451</f>
        <v>0</v>
      </c>
      <c r="L457" s="262">
        <f t="shared" ref="L457:L500" si="29">+SUMIFS($H$8:$H$185,$B$8:$B$185,B457,$E$8:$E$185,E457)</f>
        <v>0</v>
      </c>
      <c r="M457" s="250">
        <f t="shared" ref="M457:M500" si="30">IFERROR(SUMIFS($H$8:$H$184,$B$8:$B$184,B457,$G$8:$G$184,G457)/(SUMIF($B$8:$B$184,B457,$H$8:$H$184)*0+1),"")</f>
        <v>0</v>
      </c>
      <c r="N457" s="205" t="str">
        <f>IF(OPER!A451=0,"",OPER!A451)</f>
        <v/>
      </c>
      <c r="O457" s="73" t="str">
        <f>IF(OPER!AJ2307=0,"",OPER!AJ2307)</f>
        <v/>
      </c>
      <c r="P457" s="264" t="str">
        <f>IF(OPER!AH451="EJECUTADO","SI",IF(OPER!AH451="NO EJECUTADO","NO",""))</f>
        <v/>
      </c>
      <c r="Q457" s="264" t="str">
        <f>IF(OPER!AN451="EJECUTADO","SI",IF(OPER!AN451="NO EJECUTADO","NO",""))</f>
        <v/>
      </c>
      <c r="R457" s="221" t="str">
        <f>IFERROR(VLOOKUP(OPER!Z451,OPER!$AU$490:$AV$577,2,0),"NO ASIGNADO")</f>
        <v>NO ASIGNADO</v>
      </c>
      <c r="S457" s="6">
        <f>+OPER!AG451</f>
        <v>0</v>
      </c>
      <c r="T457" s="268" t="str">
        <f>IF($E457=$E456,IF(U456=".",IF(MAX($Q457:Q457,0)=OPER!$AA552,".",IF(OPER!$AB552&lt;=HOUR(U$7),MAX($Q457:Q457,0)+1,".")),","),IF(MAX($Q457:Q457,0)=OPER!$AA552,".",IF(OPER!$AB552&lt;=HOUR(U$7),MAX($Q457:Q457,0)+1,".")))</f>
        <v>,</v>
      </c>
      <c r="U457" s="269" t="str">
        <f>IF($E457=$E456,IF(V456=".",IF(MAX($Q457:T457,0)=OPER!$AA552,".",IF(OPER!$AB552&lt;=HOUR(V$7),MAX($Q457:T457,0)+1,".")),","),IF(MAX($Q457:T457,0)=OPER!$AA552,".",IF(OPER!$AB552&lt;=HOUR(V$7),MAX($Q457:T457,0)+1,".")))</f>
        <v>,</v>
      </c>
      <c r="V457" s="269" t="str">
        <f>IF($E457=$E456,IF(W456=".",IF(MAX($Q457:U457,0)=OPER!$AA552,".",IF(OPER!$AB552&lt;=HOUR(W$7),MAX($Q457:U457,0)+1,".")),","),IF(MAX($Q457:U457,0)=OPER!$AA552,".",IF(OPER!$AB552&lt;=HOUR(W$7),MAX($Q457:U457,0)+1,".")))</f>
        <v>,</v>
      </c>
      <c r="W457" s="269" t="str">
        <f>IF($E457=$E456,IF(X456=".",IF(MAX($Q457:V457,0)=OPER!$AA552,".",IF(OPER!$AB552&lt;=HOUR(X$7),MAX($Q457:V457,0)+1,".")),","),IF(MAX($Q457:V457,0)=OPER!$AA552,".",IF(OPER!$AB552&lt;=HOUR(X$7),MAX($Q457:V457,0)+1,".")))</f>
        <v>,</v>
      </c>
      <c r="X457" s="270" t="str">
        <f>IF($E457=$E456,IF(Y456=".",IF(MAX($Q457:W457,0)=OPER!$AA552,".",IF(OPER!$AB552&lt;=HOUR(Y$7),MAX($Q457:W457,0)+1,".")),","),IF(MAX($Q457:W457,0)=OPER!$AA552,".",IF(OPER!$AB552&lt;=HOUR(Y$7),MAX($Q457:W457,0)+1,".")))</f>
        <v>,</v>
      </c>
      <c r="Y457" s="271" t="str">
        <f>IF($E457=$E456,IF(Z456=".",IF(MAX($Q457:X457,0)=OPER!$AA552,".",IF(OPER!$AB552&lt;=HOUR(Z$7),MAX($Q457:X457,0)+1,".")),","),IF(MAX($Q457:X457,0)=OPER!$AA552,".",IF(OPER!$AB552&lt;=HOUR(Z$7),MAX($Q457:X457,0)+1,".")))</f>
        <v>,</v>
      </c>
      <c r="Z457" s="269" t="str">
        <f>IF($E457=$E456,IF(AA456=".",IF(MAX($Q457:Y457,0)=OPER!$AA552,".",IF(OPER!$AB552&lt;=HOUR(AA$7),MAX($Q457:Y457,0)+1,".")),","),IF(MAX($Q457:Y457,0)=OPER!$AA552,".",IF(OPER!$AB552&lt;=HOUR(AA$7),MAX($Q457:Y457,0)+1,".")))</f>
        <v>,</v>
      </c>
      <c r="AA457" s="269" t="str">
        <f>IF($E457=$E456,IF(AB456=".",IF(MAX($Q457:Z457,0)=OPER!$AA552,".",IF(OPER!$AB552&lt;=HOUR(AB$7),MAX($Q457:Z457,0)+1,".")),","),IF(MAX($Q457:Z457,0)=OPER!$AA552,".",IF(OPER!$AB552&lt;=HOUR(AB$7),MAX($Q457:Z457,0)+1,".")))</f>
        <v>,</v>
      </c>
      <c r="AB457" s="270" t="str">
        <f>IF($E457=$E456,IF(AC456=".",IF(MAX($Q457:AA457,0)=OPER!$AA552,".",IF(OPER!$AB552&lt;=HOUR(AC$7),MAX($Q457:AA457,0)+1,".")),","),IF(MAX($Q457:AA457,0)=OPER!$AA552,".",IF(OPER!$AB552&lt;=HOUR(AC$7),MAX($Q457:AA457,0)+1,".")))</f>
        <v>,</v>
      </c>
      <c r="AC457" s="271" t="str">
        <f>IF($E457=$E456,IF(AD456=".",IF(MAX($Q457:AB457,0)=OPER!$AA552,".",IF(OPER!$AB552&lt;=HOUR(AD$7),MAX($Q457:AB457,0)+1,".")),","),IF(MAX($Q457:AB457,0)=OPER!$AA552,".",IF(OPER!$AB552&lt;=HOUR(AD$7),MAX($Q457:AB457,0)+1,".")))</f>
        <v>,</v>
      </c>
      <c r="AD457" s="269" t="str">
        <f>IF($E457=$E456,IF(AE456=".",IF(MAX($Q457:AC457,0)=OPER!$AA552,".",IF(OPER!$AB552&lt;=HOUR(AE$7),MAX($Q457:AC457,0)+1,".")),","),IF(MAX($Q457:AC457,0)=OPER!$AA552,".",IF(OPER!$AB552&lt;=HOUR(AE$7),MAX($Q457:AC457,0)+1,".")))</f>
        <v>,</v>
      </c>
      <c r="AE457" s="269" t="str">
        <f>IF($E457=$E456,IF(AF456=".",IF(MAX($Q457:AD457,0)=OPER!$AA552,".",IF(OPER!$AB552&lt;=HOUR(AF$7),MAX($Q457:AD457,0)+1,".")),","),IF(MAX($Q457:AD457,0)=OPER!$AA552,".",IF(OPER!$AB552&lt;=HOUR(AF$7),MAX($Q457:AD457,0)+1,".")))</f>
        <v>,</v>
      </c>
      <c r="AF457" s="270" t="str">
        <f>IF($E457=$E456,IF(AG456=".",IF(MAX($Q457:AE457,0)=OPER!$AA552,".",IF(OPER!$AB552&lt;=HOUR(AG$7),MAX($Q457:AE457,0)+1,".")),","),IF(MAX($Q457:AE457,0)=OPER!$AA552,".",IF(OPER!$AB552&lt;=HOUR(AG$7),MAX($Q457:AE457,0)+1,".")))</f>
        <v>,</v>
      </c>
      <c r="AG457" s="271" t="str">
        <f>IF($E457=$E456,IF(AH456=".",IF(MAX($Q457:AF457,0)=OPER!$AA552,".",IF(OPER!$AB552&lt;=HOUR(AH$7),MAX($Q457:AF457,0)+1,".")),","),IF(MAX($Q457:AF457,0)=OPER!$AA552,".",IF(OPER!$AB552&lt;=HOUR(AH$7),MAX($Q457:AF457,0)+1,".")))</f>
        <v>,</v>
      </c>
      <c r="AH457" s="269" t="str">
        <f>IF($E457=$E456,IF(AI456=".",IF(MAX($Q457:AG457,0)=OPER!$AA552,".",IF(OPER!$AB552&lt;=HOUR(AI$7),MAX($Q457:AG457,0)+1,".")),","),IF(MAX($Q457:AG457,0)=OPER!$AA552,".",IF(OPER!$AB552&lt;=HOUR(AI$7),MAX($Q457:AG457,0)+1,".")))</f>
        <v>,</v>
      </c>
      <c r="AI457" s="269" t="str">
        <f>IF($E457=$E456,IF(AJ456=".",IF(MAX($Q457:AH457,0)=OPER!$AA552,".",IF(OPER!$AB552&lt;=HOUR(AJ$7),MAX($Q457:AH457,0)+1,".")),","),IF(MAX($Q457:AH457,0)=OPER!$AA552,".",IF(OPER!$AB552&lt;=HOUR(AJ$7),MAX($Q457:AH457,0)+1,".")))</f>
        <v>,</v>
      </c>
      <c r="AJ457" s="270" t="str">
        <f>IF($E457=$E456,IF(AK456=".",IF(MAX($Q457:AI457,0)=OPER!$AA552,".",IF(OPER!$AB552&lt;=HOUR(AK$7),MAX($Q457:AI457,0)+1,".")),","),IF(MAX($Q457:AI457,0)=OPER!$AA552,".",IF(OPER!$AB552&lt;=HOUR(AK$7),MAX($Q457:AI457,0)+1,".")))</f>
        <v>,</v>
      </c>
      <c r="AK457" s="271" t="str">
        <f>IF($E457=$E456,IF(AL456=".",IF(MAX($Q457:AJ457,0)=OPER!$AA552,".",IF(OPER!$AB552&lt;=HOUR(AL$7),MAX($Q457:AJ457,0)+1,".")),","),IF(MAX($Q457:AJ457,0)=OPER!$AA552,".",IF(OPER!$AB552&lt;=HOUR(AL$7),MAX($Q457:AJ457,0)+1,".")))</f>
        <v>,</v>
      </c>
      <c r="AL457" s="269" t="str">
        <f>IF($E457=$E456,IF(AM456=".",IF(MAX($Q457:AK457,0)=OPER!$AA552,".",IF(OPER!$AB552&lt;=HOUR(AM$7),MAX($Q457:AK457,0)+1,".")),","),IF(MAX($Q457:AK457,0)=OPER!$AA552,".",IF(OPER!$AB552&lt;=HOUR(AM$7),MAX($Q457:AK457,0)+1,".")))</f>
        <v>,</v>
      </c>
      <c r="AM457" s="269" t="str">
        <f>IF($E457=$E456,IF(AN456=".",IF(MAX($Q457:AL457,0)=OPER!$AA552,".",IF(OPER!$AB552&lt;=HOUR(AN$7),MAX($Q457:AL457,0)+1,".")),","),IF(MAX($Q457:AL457,0)=OPER!$AA552,".",IF(OPER!$AB552&lt;=HOUR(AN$7),MAX($Q457:AL457,0)+1,".")))</f>
        <v>,</v>
      </c>
      <c r="AN457" s="270" t="str">
        <f>IF($E457=$E456,IF(AO456=".",IF(MAX($Q457:AM457,0)=OPER!$AA552,".",IF(OPER!$AB552&lt;=HOUR(AO$7),MAX($Q457:AM457,0)+1,".")),","),IF(MAX($Q457:AM457,0)=OPER!$AA552,".",IF(OPER!$AB552&lt;=HOUR(AO$7),MAX($Q457:AM457,0)+1,".")))</f>
        <v>,</v>
      </c>
      <c r="AO457" s="271" t="str">
        <f>IF($E457=$E456,IF(AP456=".",IF(MAX($Q457:AN457,0)=OPER!$AA552,".",IF(OPER!$AB552&lt;=HOUR(AP$7),MAX($Q457:AN457,0)+1,".")),","),IF(MAX($Q457:AN457,0)=OPER!$AA552,".",IF(OPER!$AB552&lt;=HOUR(AP$7),MAX($Q457:AN457,0)+1,".")))</f>
        <v>,</v>
      </c>
      <c r="AP457" s="269" t="str">
        <f>IF($E457=$E456,IF(AQ456=".",IF(MAX($Q457:AO457,0)=OPER!$AA552,".",IF(OPER!$AB552&lt;=HOUR(AQ$7),MAX($Q457:AO457,0)+1,".")),","),IF(MAX($Q457:AO457,0)=OPER!$AA552,".",IF(OPER!$AB552&lt;=HOUR(AQ$7),MAX($Q457:AO457,0)+1,".")))</f>
        <v>,</v>
      </c>
      <c r="AQ457" s="269" t="str">
        <f>IF($E457=$E456,IF(AR456=".",IF(MAX($Q457:AP457,0)=OPER!$AA552,".",IF(OPER!$AB552&lt;=HOUR(AR$7),MAX($Q457:AP457,0)+1,".")),","),IF(MAX($Q457:AP457,0)=OPER!$AA552,".",IF(OPER!$AB552&lt;=HOUR(AR$7),MAX($Q457:AP457,0)+1,".")))</f>
        <v>,</v>
      </c>
      <c r="AR457" s="270" t="str">
        <f>IF($E457=$E456,IF(AS456=".",IF(MAX($Q457:AQ457,0)=OPER!$AA552,".",IF(OPER!$AB552&lt;=HOUR(AS$7),MAX($Q457:AQ457,0)+1,".")),","),IF(MAX($Q457:AQ457,0)=OPER!$AA552,".",IF(OPER!$AB552&lt;=HOUR(AS$7),MAX($Q457:AQ457,0)+1,".")))</f>
        <v>,</v>
      </c>
      <c r="AS457" s="271" t="str">
        <f>IF($E457=$E456,IF(AT456=".",IF(MAX($Q457:AR457,0)=OPER!$AA552,".",IF(OPER!$AB552&lt;=HOUR(AT$7),MAX($Q457:AR457,0)+1,".")),","),IF(MAX($Q457:AR457,0)=OPER!$AA552,".",IF(OPER!$AB552&lt;=HOUR(AT$7),MAX($Q457:AR457,0)+1,".")))</f>
        <v>,</v>
      </c>
      <c r="AT457" s="269" t="str">
        <f>IF($E457=$E456,IF(AU456=".",IF(MAX($Q457:AS457,0)=OPER!$AA552,".",IF(OPER!$AB552&lt;=HOUR(AU$7),MAX($Q457:AS457,0)+1,".")),","),IF(MAX($Q457:AS457,0)=OPER!$AA552,".",IF(OPER!$AB552&lt;=HOUR(AU$7),MAX($Q457:AS457,0)+1,".")))</f>
        <v>,</v>
      </c>
      <c r="AU457" s="269" t="str">
        <f>IF($E457=$E456,IF(AV456=".",IF(MAX($Q457:AT457,0)=OPER!$AA552,".",IF(OPER!$AB552&lt;=HOUR(AV$7),MAX($Q457:AT457,0)+1,".")),","),IF(MAX($Q457:AT457,0)=OPER!$AA552,".",IF(OPER!$AB552&lt;=HOUR(AV$7),MAX($Q457:AT457,0)+1,".")))</f>
        <v>,</v>
      </c>
      <c r="AV457" s="270" t="str">
        <f>IF($E457=$E456,IF(AW456=".",IF(MAX($Q457:AU457,0)=OPER!$AA552,".",IF(OPER!$AB552&lt;=HOUR(AW$7),MAX($Q457:AU457,0)+1,".")),","),IF(MAX($Q457:AU457,0)=OPER!$AA552,".",IF(OPER!$AB552&lt;=HOUR(AW$7),MAX($Q457:AU457,0)+1,".")))</f>
        <v>,</v>
      </c>
      <c r="AW457" s="271" t="str">
        <f>IF($E457=$E456,IF(AX456=".",IF(MAX($Q457:AV457,0)=OPER!$AA552,".",IF(OPER!$AB552&lt;=HOUR(AX$7),MAX($Q457:AV457,0)+1,".")),","),IF(MAX($Q457:AV457,0)=OPER!$AA552,".",IF(OPER!$AB552&lt;=HOUR(AX$7),MAX($Q457:AV457,0)+1,".")))</f>
        <v>,</v>
      </c>
      <c r="AX457" s="269" t="str">
        <f>IF($E457=$E456,IF(AY456=".",IF(MAX($Q457:AW457,0)=OPER!$AA552,".",IF(OPER!$AB552&lt;=HOUR(AY$7),MAX($Q457:AW457,0)+1,".")),","),IF(MAX($Q457:AW457,0)=OPER!$AA552,".",IF(OPER!$AB552&lt;=HOUR(AY$7),MAX($Q457:AW457,0)+1,".")))</f>
        <v>,</v>
      </c>
      <c r="AY457" s="269" t="str">
        <f>IF($E457=$E456,IF(AZ456=".",IF(MAX($Q457:AX457,0)=OPER!$AA552,".",IF(OPER!$AB552&lt;=HOUR(AZ$7),MAX($Q457:AX457,0)+1,".")),","),IF(MAX($Q457:AX457,0)=OPER!$AA552,".",IF(OPER!$AB552&lt;=HOUR(AZ$7),MAX($Q457:AX457,0)+1,".")))</f>
        <v>,</v>
      </c>
      <c r="AZ457" s="270" t="str">
        <f>IF($E457=$E456,IF(BA456=".",IF(MAX($Q457:AY457,0)=OPER!$AA552,".",IF(OPER!$AB552&lt;=HOUR(BA$7),MAX($Q457:AY457,0)+1,".")),","),IF(MAX($Q457:AY457,0)=OPER!$AA552,".",IF(OPER!$AB552&lt;=HOUR(BA$7),MAX($Q457:AY457,0)+1,".")))</f>
        <v>,</v>
      </c>
      <c r="BA457" s="30">
        <f>+OPER!AK451</f>
        <v>0</v>
      </c>
    </row>
    <row r="458" spans="1:53" ht="59.8" x14ac:dyDescent="0.2">
      <c r="A458" s="282" t="str">
        <f>IF(OPER!AF452=0,"",OPER!AF452)</f>
        <v/>
      </c>
      <c r="B458" s="109" t="str">
        <f>IF(OPER!V452=0,"",OPER!V452)</f>
        <v/>
      </c>
      <c r="C458" s="71" t="str">
        <f>IF(OPER!U452 = 0,"", OPER!U452)</f>
        <v/>
      </c>
      <c r="D458" s="30" t="str">
        <f t="shared" si="28"/>
        <v/>
      </c>
      <c r="E458" s="262" t="str">
        <f>IF(OPER!X452 = 0,"",OPER!X452)</f>
        <v/>
      </c>
      <c r="F458" s="262" t="str">
        <f>IF(OPER!I452 = 0,"",OPER!I452)</f>
        <v/>
      </c>
      <c r="G458" s="263" t="str">
        <f>IF(OPER!C452=0,"",OPER!C452)</f>
        <v/>
      </c>
      <c r="H458" s="30" t="str">
        <f>IF(OPER!R452 = 0,"",OPER!R452)</f>
        <v/>
      </c>
      <c r="I458" s="30" t="str">
        <f>IF(OPER!F452=0,"", OPER!F452)</f>
        <v/>
      </c>
      <c r="J458" s="108" t="str">
        <f>IF(OPER!G452=0,"",OPER!G452)</f>
        <v/>
      </c>
      <c r="K458" s="250">
        <f>+OPER!R452</f>
        <v>0</v>
      </c>
      <c r="L458" s="262">
        <f t="shared" si="29"/>
        <v>0</v>
      </c>
      <c r="M458" s="250">
        <f t="shared" si="30"/>
        <v>0</v>
      </c>
      <c r="N458" s="205" t="str">
        <f>IF(OPER!A452=0,"",OPER!A452)</f>
        <v/>
      </c>
      <c r="O458" s="73" t="str">
        <f>IF(OPER!AJ2308=0,"",OPER!AJ2308)</f>
        <v/>
      </c>
      <c r="P458" s="264" t="str">
        <f>IF(OPER!AH452="EJECUTADO","SI",IF(OPER!AH452="NO EJECUTADO","NO",""))</f>
        <v/>
      </c>
      <c r="Q458" s="264" t="str">
        <f>IF(OPER!AN452="EJECUTADO","SI",IF(OPER!AN452="NO EJECUTADO","NO",""))</f>
        <v/>
      </c>
      <c r="R458" s="221" t="str">
        <f>IFERROR(VLOOKUP(OPER!Z452,OPER!$AU$490:$AV$577,2,0),"NO ASIGNADO")</f>
        <v>NO ASIGNADO</v>
      </c>
      <c r="S458" s="6">
        <f>+OPER!AG452</f>
        <v>0</v>
      </c>
      <c r="T458" s="268" t="str">
        <f>IF($E458=$E457,IF(U457=".",IF(MAX($Q458:Q458,0)=OPER!$AA553,".",IF(OPER!$AB553&lt;=HOUR(U$7),MAX($Q458:Q458,0)+1,".")),","),IF(MAX($Q458:Q458,0)=OPER!$AA553,".",IF(OPER!$AB553&lt;=HOUR(U$7),MAX($Q458:Q458,0)+1,".")))</f>
        <v>,</v>
      </c>
      <c r="U458" s="269" t="str">
        <f>IF($E458=$E457,IF(V457=".",IF(MAX($Q458:T458,0)=OPER!$AA553,".",IF(OPER!$AB553&lt;=HOUR(V$7),MAX($Q458:T458,0)+1,".")),","),IF(MAX($Q458:T458,0)=OPER!$AA553,".",IF(OPER!$AB553&lt;=HOUR(V$7),MAX($Q458:T458,0)+1,".")))</f>
        <v>,</v>
      </c>
      <c r="V458" s="269" t="str">
        <f>IF($E458=$E457,IF(W457=".",IF(MAX($Q458:U458,0)=OPER!$AA553,".",IF(OPER!$AB553&lt;=HOUR(W$7),MAX($Q458:U458,0)+1,".")),","),IF(MAX($Q458:U458,0)=OPER!$AA553,".",IF(OPER!$AB553&lt;=HOUR(W$7),MAX($Q458:U458,0)+1,".")))</f>
        <v>,</v>
      </c>
      <c r="W458" s="269" t="str">
        <f>IF($E458=$E457,IF(X457=".",IF(MAX($Q458:V458,0)=OPER!$AA553,".",IF(OPER!$AB553&lt;=HOUR(X$7),MAX($Q458:V458,0)+1,".")),","),IF(MAX($Q458:V458,0)=OPER!$AA553,".",IF(OPER!$AB553&lt;=HOUR(X$7),MAX($Q458:V458,0)+1,".")))</f>
        <v>,</v>
      </c>
      <c r="X458" s="270" t="str">
        <f>IF($E458=$E457,IF(Y457=".",IF(MAX($Q458:W458,0)=OPER!$AA553,".",IF(OPER!$AB553&lt;=HOUR(Y$7),MAX($Q458:W458,0)+1,".")),","),IF(MAX($Q458:W458,0)=OPER!$AA553,".",IF(OPER!$AB553&lt;=HOUR(Y$7),MAX($Q458:W458,0)+1,".")))</f>
        <v>,</v>
      </c>
      <c r="Y458" s="271" t="str">
        <f>IF($E458=$E457,IF(Z457=".",IF(MAX($Q458:X458,0)=OPER!$AA553,".",IF(OPER!$AB553&lt;=HOUR(Z$7),MAX($Q458:X458,0)+1,".")),","),IF(MAX($Q458:X458,0)=OPER!$AA553,".",IF(OPER!$AB553&lt;=HOUR(Z$7),MAX($Q458:X458,0)+1,".")))</f>
        <v>,</v>
      </c>
      <c r="Z458" s="269" t="str">
        <f>IF($E458=$E457,IF(AA457=".",IF(MAX($Q458:Y458,0)=OPER!$AA553,".",IF(OPER!$AB553&lt;=HOUR(AA$7),MAX($Q458:Y458,0)+1,".")),","),IF(MAX($Q458:Y458,0)=OPER!$AA553,".",IF(OPER!$AB553&lt;=HOUR(AA$7),MAX($Q458:Y458,0)+1,".")))</f>
        <v>,</v>
      </c>
      <c r="AA458" s="269" t="str">
        <f>IF($E458=$E457,IF(AB457=".",IF(MAX($Q458:Z458,0)=OPER!$AA553,".",IF(OPER!$AB553&lt;=HOUR(AB$7),MAX($Q458:Z458,0)+1,".")),","),IF(MAX($Q458:Z458,0)=OPER!$AA553,".",IF(OPER!$AB553&lt;=HOUR(AB$7),MAX($Q458:Z458,0)+1,".")))</f>
        <v>,</v>
      </c>
      <c r="AB458" s="270" t="str">
        <f>IF($E458=$E457,IF(AC457=".",IF(MAX($Q458:AA458,0)=OPER!$AA553,".",IF(OPER!$AB553&lt;=HOUR(AC$7),MAX($Q458:AA458,0)+1,".")),","),IF(MAX($Q458:AA458,0)=OPER!$AA553,".",IF(OPER!$AB553&lt;=HOUR(AC$7),MAX($Q458:AA458,0)+1,".")))</f>
        <v>,</v>
      </c>
      <c r="AC458" s="271" t="str">
        <f>IF($E458=$E457,IF(AD457=".",IF(MAX($Q458:AB458,0)=OPER!$AA553,".",IF(OPER!$AB553&lt;=HOUR(AD$7),MAX($Q458:AB458,0)+1,".")),","),IF(MAX($Q458:AB458,0)=OPER!$AA553,".",IF(OPER!$AB553&lt;=HOUR(AD$7),MAX($Q458:AB458,0)+1,".")))</f>
        <v>,</v>
      </c>
      <c r="AD458" s="269" t="str">
        <f>IF($E458=$E457,IF(AE457=".",IF(MAX($Q458:AC458,0)=OPER!$AA553,".",IF(OPER!$AB553&lt;=HOUR(AE$7),MAX($Q458:AC458,0)+1,".")),","),IF(MAX($Q458:AC458,0)=OPER!$AA553,".",IF(OPER!$AB553&lt;=HOUR(AE$7),MAX($Q458:AC458,0)+1,".")))</f>
        <v>,</v>
      </c>
      <c r="AE458" s="269" t="str">
        <f>IF($E458=$E457,IF(AF457=".",IF(MAX($Q458:AD458,0)=OPER!$AA553,".",IF(OPER!$AB553&lt;=HOUR(AF$7),MAX($Q458:AD458,0)+1,".")),","),IF(MAX($Q458:AD458,0)=OPER!$AA553,".",IF(OPER!$AB553&lt;=HOUR(AF$7),MAX($Q458:AD458,0)+1,".")))</f>
        <v>,</v>
      </c>
      <c r="AF458" s="270" t="str">
        <f>IF($E458=$E457,IF(AG457=".",IF(MAX($Q458:AE458,0)=OPER!$AA553,".",IF(OPER!$AB553&lt;=HOUR(AG$7),MAX($Q458:AE458,0)+1,".")),","),IF(MAX($Q458:AE458,0)=OPER!$AA553,".",IF(OPER!$AB553&lt;=HOUR(AG$7),MAX($Q458:AE458,0)+1,".")))</f>
        <v>,</v>
      </c>
      <c r="AG458" s="271" t="str">
        <f>IF($E458=$E457,IF(AH457=".",IF(MAX($Q458:AF458,0)=OPER!$AA553,".",IF(OPER!$AB553&lt;=HOUR(AH$7),MAX($Q458:AF458,0)+1,".")),","),IF(MAX($Q458:AF458,0)=OPER!$AA553,".",IF(OPER!$AB553&lt;=HOUR(AH$7),MAX($Q458:AF458,0)+1,".")))</f>
        <v>,</v>
      </c>
      <c r="AH458" s="269" t="str">
        <f>IF($E458=$E457,IF(AI457=".",IF(MAX($Q458:AG458,0)=OPER!$AA553,".",IF(OPER!$AB553&lt;=HOUR(AI$7),MAX($Q458:AG458,0)+1,".")),","),IF(MAX($Q458:AG458,0)=OPER!$AA553,".",IF(OPER!$AB553&lt;=HOUR(AI$7),MAX($Q458:AG458,0)+1,".")))</f>
        <v>,</v>
      </c>
      <c r="AI458" s="269" t="str">
        <f>IF($E458=$E457,IF(AJ457=".",IF(MAX($Q458:AH458,0)=OPER!$AA553,".",IF(OPER!$AB553&lt;=HOUR(AJ$7),MAX($Q458:AH458,0)+1,".")),","),IF(MAX($Q458:AH458,0)=OPER!$AA553,".",IF(OPER!$AB553&lt;=HOUR(AJ$7),MAX($Q458:AH458,0)+1,".")))</f>
        <v>,</v>
      </c>
      <c r="AJ458" s="270" t="str">
        <f>IF($E458=$E457,IF(AK457=".",IF(MAX($Q458:AI458,0)=OPER!$AA553,".",IF(OPER!$AB553&lt;=HOUR(AK$7),MAX($Q458:AI458,0)+1,".")),","),IF(MAX($Q458:AI458,0)=OPER!$AA553,".",IF(OPER!$AB553&lt;=HOUR(AK$7),MAX($Q458:AI458,0)+1,".")))</f>
        <v>,</v>
      </c>
      <c r="AK458" s="271" t="str">
        <f>IF($E458=$E457,IF(AL457=".",IF(MAX($Q458:AJ458,0)=OPER!$AA553,".",IF(OPER!$AB553&lt;=HOUR(AL$7),MAX($Q458:AJ458,0)+1,".")),","),IF(MAX($Q458:AJ458,0)=OPER!$AA553,".",IF(OPER!$AB553&lt;=HOUR(AL$7),MAX($Q458:AJ458,0)+1,".")))</f>
        <v>,</v>
      </c>
      <c r="AL458" s="269" t="str">
        <f>IF($E458=$E457,IF(AM457=".",IF(MAX($Q458:AK458,0)=OPER!$AA553,".",IF(OPER!$AB553&lt;=HOUR(AM$7),MAX($Q458:AK458,0)+1,".")),","),IF(MAX($Q458:AK458,0)=OPER!$AA553,".",IF(OPER!$AB553&lt;=HOUR(AM$7),MAX($Q458:AK458,0)+1,".")))</f>
        <v>,</v>
      </c>
      <c r="AM458" s="269" t="str">
        <f>IF($E458=$E457,IF(AN457=".",IF(MAX($Q458:AL458,0)=OPER!$AA553,".",IF(OPER!$AB553&lt;=HOUR(AN$7),MAX($Q458:AL458,0)+1,".")),","),IF(MAX($Q458:AL458,0)=OPER!$AA553,".",IF(OPER!$AB553&lt;=HOUR(AN$7),MAX($Q458:AL458,0)+1,".")))</f>
        <v>,</v>
      </c>
      <c r="AN458" s="270" t="str">
        <f>IF($E458=$E457,IF(AO457=".",IF(MAX($Q458:AM458,0)=OPER!$AA553,".",IF(OPER!$AB553&lt;=HOUR(AO$7),MAX($Q458:AM458,0)+1,".")),","),IF(MAX($Q458:AM458,0)=OPER!$AA553,".",IF(OPER!$AB553&lt;=HOUR(AO$7),MAX($Q458:AM458,0)+1,".")))</f>
        <v>,</v>
      </c>
      <c r="AO458" s="271" t="str">
        <f>IF($E458=$E457,IF(AP457=".",IF(MAX($Q458:AN458,0)=OPER!$AA553,".",IF(OPER!$AB553&lt;=HOUR(AP$7),MAX($Q458:AN458,0)+1,".")),","),IF(MAX($Q458:AN458,0)=OPER!$AA553,".",IF(OPER!$AB553&lt;=HOUR(AP$7),MAX($Q458:AN458,0)+1,".")))</f>
        <v>,</v>
      </c>
      <c r="AP458" s="269" t="str">
        <f>IF($E458=$E457,IF(AQ457=".",IF(MAX($Q458:AO458,0)=OPER!$AA553,".",IF(OPER!$AB553&lt;=HOUR(AQ$7),MAX($Q458:AO458,0)+1,".")),","),IF(MAX($Q458:AO458,0)=OPER!$AA553,".",IF(OPER!$AB553&lt;=HOUR(AQ$7),MAX($Q458:AO458,0)+1,".")))</f>
        <v>,</v>
      </c>
      <c r="AQ458" s="269" t="str">
        <f>IF($E458=$E457,IF(AR457=".",IF(MAX($Q458:AP458,0)=OPER!$AA553,".",IF(OPER!$AB553&lt;=HOUR(AR$7),MAX($Q458:AP458,0)+1,".")),","),IF(MAX($Q458:AP458,0)=OPER!$AA553,".",IF(OPER!$AB553&lt;=HOUR(AR$7),MAX($Q458:AP458,0)+1,".")))</f>
        <v>,</v>
      </c>
      <c r="AR458" s="270" t="str">
        <f>IF($E458=$E457,IF(AS457=".",IF(MAX($Q458:AQ458,0)=OPER!$AA553,".",IF(OPER!$AB553&lt;=HOUR(AS$7),MAX($Q458:AQ458,0)+1,".")),","),IF(MAX($Q458:AQ458,0)=OPER!$AA553,".",IF(OPER!$AB553&lt;=HOUR(AS$7),MAX($Q458:AQ458,0)+1,".")))</f>
        <v>,</v>
      </c>
      <c r="AS458" s="271" t="str">
        <f>IF($E458=$E457,IF(AT457=".",IF(MAX($Q458:AR458,0)=OPER!$AA553,".",IF(OPER!$AB553&lt;=HOUR(AT$7),MAX($Q458:AR458,0)+1,".")),","),IF(MAX($Q458:AR458,0)=OPER!$AA553,".",IF(OPER!$AB553&lt;=HOUR(AT$7),MAX($Q458:AR458,0)+1,".")))</f>
        <v>,</v>
      </c>
      <c r="AT458" s="269" t="str">
        <f>IF($E458=$E457,IF(AU457=".",IF(MAX($Q458:AS458,0)=OPER!$AA553,".",IF(OPER!$AB553&lt;=HOUR(AU$7),MAX($Q458:AS458,0)+1,".")),","),IF(MAX($Q458:AS458,0)=OPER!$AA553,".",IF(OPER!$AB553&lt;=HOUR(AU$7),MAX($Q458:AS458,0)+1,".")))</f>
        <v>,</v>
      </c>
      <c r="AU458" s="269" t="str">
        <f>IF($E458=$E457,IF(AV457=".",IF(MAX($Q458:AT458,0)=OPER!$AA553,".",IF(OPER!$AB553&lt;=HOUR(AV$7),MAX($Q458:AT458,0)+1,".")),","),IF(MAX($Q458:AT458,0)=OPER!$AA553,".",IF(OPER!$AB553&lt;=HOUR(AV$7),MAX($Q458:AT458,0)+1,".")))</f>
        <v>,</v>
      </c>
      <c r="AV458" s="270" t="str">
        <f>IF($E458=$E457,IF(AW457=".",IF(MAX($Q458:AU458,0)=OPER!$AA553,".",IF(OPER!$AB553&lt;=HOUR(AW$7),MAX($Q458:AU458,0)+1,".")),","),IF(MAX($Q458:AU458,0)=OPER!$AA553,".",IF(OPER!$AB553&lt;=HOUR(AW$7),MAX($Q458:AU458,0)+1,".")))</f>
        <v>,</v>
      </c>
      <c r="AW458" s="271" t="str">
        <f>IF($E458=$E457,IF(AX457=".",IF(MAX($Q458:AV458,0)=OPER!$AA553,".",IF(OPER!$AB553&lt;=HOUR(AX$7),MAX($Q458:AV458,0)+1,".")),","),IF(MAX($Q458:AV458,0)=OPER!$AA553,".",IF(OPER!$AB553&lt;=HOUR(AX$7),MAX($Q458:AV458,0)+1,".")))</f>
        <v>,</v>
      </c>
      <c r="AX458" s="269" t="str">
        <f>IF($E458=$E457,IF(AY457=".",IF(MAX($Q458:AW458,0)=OPER!$AA553,".",IF(OPER!$AB553&lt;=HOUR(AY$7),MAX($Q458:AW458,0)+1,".")),","),IF(MAX($Q458:AW458,0)=OPER!$AA553,".",IF(OPER!$AB553&lt;=HOUR(AY$7),MAX($Q458:AW458,0)+1,".")))</f>
        <v>,</v>
      </c>
      <c r="AY458" s="269" t="str">
        <f>IF($E458=$E457,IF(AZ457=".",IF(MAX($Q458:AX458,0)=OPER!$AA553,".",IF(OPER!$AB553&lt;=HOUR(AZ$7),MAX($Q458:AX458,0)+1,".")),","),IF(MAX($Q458:AX458,0)=OPER!$AA553,".",IF(OPER!$AB553&lt;=HOUR(AZ$7),MAX($Q458:AX458,0)+1,".")))</f>
        <v>,</v>
      </c>
      <c r="AZ458" s="270" t="str">
        <f>IF($E458=$E457,IF(BA457=".",IF(MAX($Q458:AY458,0)=OPER!$AA553,".",IF(OPER!$AB553&lt;=HOUR(BA$7),MAX($Q458:AY458,0)+1,".")),","),IF(MAX($Q458:AY458,0)=OPER!$AA553,".",IF(OPER!$AB553&lt;=HOUR(BA$7),MAX($Q458:AY458,0)+1,".")))</f>
        <v>,</v>
      </c>
      <c r="BA458" s="30">
        <f>+OPER!AK452</f>
        <v>0</v>
      </c>
    </row>
    <row r="459" spans="1:53" ht="59.8" x14ac:dyDescent="0.2">
      <c r="A459" s="282" t="str">
        <f>IF(OPER!AF453=0,"",OPER!AF453)</f>
        <v/>
      </c>
      <c r="B459" s="109" t="str">
        <f>IF(OPER!V453=0,"",OPER!V453)</f>
        <v/>
      </c>
      <c r="C459" s="71" t="str">
        <f>IF(OPER!U453 = 0,"", OPER!U453)</f>
        <v/>
      </c>
      <c r="D459" s="30" t="str">
        <f t="shared" si="28"/>
        <v/>
      </c>
      <c r="E459" s="262" t="str">
        <f>IF(OPER!X453 = 0,"",OPER!X453)</f>
        <v/>
      </c>
      <c r="F459" s="262" t="str">
        <f>IF(OPER!I453 = 0,"",OPER!I453)</f>
        <v/>
      </c>
      <c r="G459" s="263" t="str">
        <f>IF(OPER!C453=0,"",OPER!C453)</f>
        <v/>
      </c>
      <c r="H459" s="30" t="str">
        <f>IF(OPER!R453 = 0,"",OPER!R453)</f>
        <v/>
      </c>
      <c r="I459" s="30" t="str">
        <f>IF(OPER!F453=0,"", OPER!F453)</f>
        <v/>
      </c>
      <c r="J459" s="108" t="str">
        <f>IF(OPER!G453=0,"",OPER!G453)</f>
        <v/>
      </c>
      <c r="K459" s="250">
        <f>+OPER!R453</f>
        <v>0</v>
      </c>
      <c r="L459" s="262">
        <f t="shared" si="29"/>
        <v>0</v>
      </c>
      <c r="M459" s="250">
        <f t="shared" si="30"/>
        <v>0</v>
      </c>
      <c r="N459" s="205" t="str">
        <f>IF(OPER!A453=0,"",OPER!A453)</f>
        <v/>
      </c>
      <c r="O459" s="73" t="str">
        <f>IF(OPER!AJ2309=0,"",OPER!AJ2309)</f>
        <v/>
      </c>
      <c r="P459" s="264" t="str">
        <f>IF(OPER!AH453="EJECUTADO","SI",IF(OPER!AH453="NO EJECUTADO","NO",""))</f>
        <v/>
      </c>
      <c r="Q459" s="264" t="str">
        <f>IF(OPER!AN453="EJECUTADO","SI",IF(OPER!AN453="NO EJECUTADO","NO",""))</f>
        <v/>
      </c>
      <c r="R459" s="221" t="str">
        <f>IFERROR(VLOOKUP(OPER!Z453,OPER!$AU$490:$AV$577,2,0),"NO ASIGNADO")</f>
        <v>NO ASIGNADO</v>
      </c>
      <c r="S459" s="6">
        <f>+OPER!AG453</f>
        <v>0</v>
      </c>
      <c r="T459" s="268" t="str">
        <f>IF($E459=$E458,IF(U458=".",IF(MAX($Q459:Q459,0)=OPER!$AA554,".",IF(OPER!$AB554&lt;=HOUR(U$7),MAX($Q459:Q459,0)+1,".")),","),IF(MAX($Q459:Q459,0)=OPER!$AA554,".",IF(OPER!$AB554&lt;=HOUR(U$7),MAX($Q459:Q459,0)+1,".")))</f>
        <v>,</v>
      </c>
      <c r="U459" s="269" t="str">
        <f>IF($E459=$E458,IF(V458=".",IF(MAX($Q459:T459,0)=OPER!$AA554,".",IF(OPER!$AB554&lt;=HOUR(V$7),MAX($Q459:T459,0)+1,".")),","),IF(MAX($Q459:T459,0)=OPER!$AA554,".",IF(OPER!$AB554&lt;=HOUR(V$7),MAX($Q459:T459,0)+1,".")))</f>
        <v>,</v>
      </c>
      <c r="V459" s="269" t="str">
        <f>IF($E459=$E458,IF(W458=".",IF(MAX($Q459:U459,0)=OPER!$AA554,".",IF(OPER!$AB554&lt;=HOUR(W$7),MAX($Q459:U459,0)+1,".")),","),IF(MAX($Q459:U459,0)=OPER!$AA554,".",IF(OPER!$AB554&lt;=HOUR(W$7),MAX($Q459:U459,0)+1,".")))</f>
        <v>,</v>
      </c>
      <c r="W459" s="269" t="str">
        <f>IF($E459=$E458,IF(X458=".",IF(MAX($Q459:V459,0)=OPER!$AA554,".",IF(OPER!$AB554&lt;=HOUR(X$7),MAX($Q459:V459,0)+1,".")),","),IF(MAX($Q459:V459,0)=OPER!$AA554,".",IF(OPER!$AB554&lt;=HOUR(X$7),MAX($Q459:V459,0)+1,".")))</f>
        <v>,</v>
      </c>
      <c r="X459" s="270" t="str">
        <f>IF($E459=$E458,IF(Y458=".",IF(MAX($Q459:W459,0)=OPER!$AA554,".",IF(OPER!$AB554&lt;=HOUR(Y$7),MAX($Q459:W459,0)+1,".")),","),IF(MAX($Q459:W459,0)=OPER!$AA554,".",IF(OPER!$AB554&lt;=HOUR(Y$7),MAX($Q459:W459,0)+1,".")))</f>
        <v>,</v>
      </c>
      <c r="Y459" s="271" t="str">
        <f>IF($E459=$E458,IF(Z458=".",IF(MAX($Q459:X459,0)=OPER!$AA554,".",IF(OPER!$AB554&lt;=HOUR(Z$7),MAX($Q459:X459,0)+1,".")),","),IF(MAX($Q459:X459,0)=OPER!$AA554,".",IF(OPER!$AB554&lt;=HOUR(Z$7),MAX($Q459:X459,0)+1,".")))</f>
        <v>,</v>
      </c>
      <c r="Z459" s="269" t="str">
        <f>IF($E459=$E458,IF(AA458=".",IF(MAX($Q459:Y459,0)=OPER!$AA554,".",IF(OPER!$AB554&lt;=HOUR(AA$7),MAX($Q459:Y459,0)+1,".")),","),IF(MAX($Q459:Y459,0)=OPER!$AA554,".",IF(OPER!$AB554&lt;=HOUR(AA$7),MAX($Q459:Y459,0)+1,".")))</f>
        <v>,</v>
      </c>
      <c r="AA459" s="269" t="str">
        <f>IF($E459=$E458,IF(AB458=".",IF(MAX($Q459:Z459,0)=OPER!$AA554,".",IF(OPER!$AB554&lt;=HOUR(AB$7),MAX($Q459:Z459,0)+1,".")),","),IF(MAX($Q459:Z459,0)=OPER!$AA554,".",IF(OPER!$AB554&lt;=HOUR(AB$7),MAX($Q459:Z459,0)+1,".")))</f>
        <v>,</v>
      </c>
      <c r="AB459" s="270" t="str">
        <f>IF($E459=$E458,IF(AC458=".",IF(MAX($Q459:AA459,0)=OPER!$AA554,".",IF(OPER!$AB554&lt;=HOUR(AC$7),MAX($Q459:AA459,0)+1,".")),","),IF(MAX($Q459:AA459,0)=OPER!$AA554,".",IF(OPER!$AB554&lt;=HOUR(AC$7),MAX($Q459:AA459,0)+1,".")))</f>
        <v>,</v>
      </c>
      <c r="AC459" s="271" t="str">
        <f>IF($E459=$E458,IF(AD458=".",IF(MAX($Q459:AB459,0)=OPER!$AA554,".",IF(OPER!$AB554&lt;=HOUR(AD$7),MAX($Q459:AB459,0)+1,".")),","),IF(MAX($Q459:AB459,0)=OPER!$AA554,".",IF(OPER!$AB554&lt;=HOUR(AD$7),MAX($Q459:AB459,0)+1,".")))</f>
        <v>,</v>
      </c>
      <c r="AD459" s="269" t="str">
        <f>IF($E459=$E458,IF(AE458=".",IF(MAX($Q459:AC459,0)=OPER!$AA554,".",IF(OPER!$AB554&lt;=HOUR(AE$7),MAX($Q459:AC459,0)+1,".")),","),IF(MAX($Q459:AC459,0)=OPER!$AA554,".",IF(OPER!$AB554&lt;=HOUR(AE$7),MAX($Q459:AC459,0)+1,".")))</f>
        <v>,</v>
      </c>
      <c r="AE459" s="269" t="str">
        <f>IF($E459=$E458,IF(AF458=".",IF(MAX($Q459:AD459,0)=OPER!$AA554,".",IF(OPER!$AB554&lt;=HOUR(AF$7),MAX($Q459:AD459,0)+1,".")),","),IF(MAX($Q459:AD459,0)=OPER!$AA554,".",IF(OPER!$AB554&lt;=HOUR(AF$7),MAX($Q459:AD459,0)+1,".")))</f>
        <v>,</v>
      </c>
      <c r="AF459" s="270" t="str">
        <f>IF($E459=$E458,IF(AG458=".",IF(MAX($Q459:AE459,0)=OPER!$AA554,".",IF(OPER!$AB554&lt;=HOUR(AG$7),MAX($Q459:AE459,0)+1,".")),","),IF(MAX($Q459:AE459,0)=OPER!$AA554,".",IF(OPER!$AB554&lt;=HOUR(AG$7),MAX($Q459:AE459,0)+1,".")))</f>
        <v>,</v>
      </c>
      <c r="AG459" s="271" t="str">
        <f>IF($E459=$E458,IF(AH458=".",IF(MAX($Q459:AF459,0)=OPER!$AA554,".",IF(OPER!$AB554&lt;=HOUR(AH$7),MAX($Q459:AF459,0)+1,".")),","),IF(MAX($Q459:AF459,0)=OPER!$AA554,".",IF(OPER!$AB554&lt;=HOUR(AH$7),MAX($Q459:AF459,0)+1,".")))</f>
        <v>,</v>
      </c>
      <c r="AH459" s="269" t="str">
        <f>IF($E459=$E458,IF(AI458=".",IF(MAX($Q459:AG459,0)=OPER!$AA554,".",IF(OPER!$AB554&lt;=HOUR(AI$7),MAX($Q459:AG459,0)+1,".")),","),IF(MAX($Q459:AG459,0)=OPER!$AA554,".",IF(OPER!$AB554&lt;=HOUR(AI$7),MAX($Q459:AG459,0)+1,".")))</f>
        <v>,</v>
      </c>
      <c r="AI459" s="269" t="str">
        <f>IF($E459=$E458,IF(AJ458=".",IF(MAX($Q459:AH459,0)=OPER!$AA554,".",IF(OPER!$AB554&lt;=HOUR(AJ$7),MAX($Q459:AH459,0)+1,".")),","),IF(MAX($Q459:AH459,0)=OPER!$AA554,".",IF(OPER!$AB554&lt;=HOUR(AJ$7),MAX($Q459:AH459,0)+1,".")))</f>
        <v>,</v>
      </c>
      <c r="AJ459" s="270" t="str">
        <f>IF($E459=$E458,IF(AK458=".",IF(MAX($Q459:AI459,0)=OPER!$AA554,".",IF(OPER!$AB554&lt;=HOUR(AK$7),MAX($Q459:AI459,0)+1,".")),","),IF(MAX($Q459:AI459,0)=OPER!$AA554,".",IF(OPER!$AB554&lt;=HOUR(AK$7),MAX($Q459:AI459,0)+1,".")))</f>
        <v>,</v>
      </c>
      <c r="AK459" s="271" t="str">
        <f>IF($E459=$E458,IF(AL458=".",IF(MAX($Q459:AJ459,0)=OPER!$AA554,".",IF(OPER!$AB554&lt;=HOUR(AL$7),MAX($Q459:AJ459,0)+1,".")),","),IF(MAX($Q459:AJ459,0)=OPER!$AA554,".",IF(OPER!$AB554&lt;=HOUR(AL$7),MAX($Q459:AJ459,0)+1,".")))</f>
        <v>,</v>
      </c>
      <c r="AL459" s="269" t="str">
        <f>IF($E459=$E458,IF(AM458=".",IF(MAX($Q459:AK459,0)=OPER!$AA554,".",IF(OPER!$AB554&lt;=HOUR(AM$7),MAX($Q459:AK459,0)+1,".")),","),IF(MAX($Q459:AK459,0)=OPER!$AA554,".",IF(OPER!$AB554&lt;=HOUR(AM$7),MAX($Q459:AK459,0)+1,".")))</f>
        <v>,</v>
      </c>
      <c r="AM459" s="269" t="str">
        <f>IF($E459=$E458,IF(AN458=".",IF(MAX($Q459:AL459,0)=OPER!$AA554,".",IF(OPER!$AB554&lt;=HOUR(AN$7),MAX($Q459:AL459,0)+1,".")),","),IF(MAX($Q459:AL459,0)=OPER!$AA554,".",IF(OPER!$AB554&lt;=HOUR(AN$7),MAX($Q459:AL459,0)+1,".")))</f>
        <v>,</v>
      </c>
      <c r="AN459" s="270" t="str">
        <f>IF($E459=$E458,IF(AO458=".",IF(MAX($Q459:AM459,0)=OPER!$AA554,".",IF(OPER!$AB554&lt;=HOUR(AO$7),MAX($Q459:AM459,0)+1,".")),","),IF(MAX($Q459:AM459,0)=OPER!$AA554,".",IF(OPER!$AB554&lt;=HOUR(AO$7),MAX($Q459:AM459,0)+1,".")))</f>
        <v>,</v>
      </c>
      <c r="AO459" s="271" t="str">
        <f>IF($E459=$E458,IF(AP458=".",IF(MAX($Q459:AN459,0)=OPER!$AA554,".",IF(OPER!$AB554&lt;=HOUR(AP$7),MAX($Q459:AN459,0)+1,".")),","),IF(MAX($Q459:AN459,0)=OPER!$AA554,".",IF(OPER!$AB554&lt;=HOUR(AP$7),MAX($Q459:AN459,0)+1,".")))</f>
        <v>,</v>
      </c>
      <c r="AP459" s="269" t="str">
        <f>IF($E459=$E458,IF(AQ458=".",IF(MAX($Q459:AO459,0)=OPER!$AA554,".",IF(OPER!$AB554&lt;=HOUR(AQ$7),MAX($Q459:AO459,0)+1,".")),","),IF(MAX($Q459:AO459,0)=OPER!$AA554,".",IF(OPER!$AB554&lt;=HOUR(AQ$7),MAX($Q459:AO459,0)+1,".")))</f>
        <v>,</v>
      </c>
      <c r="AQ459" s="269" t="str">
        <f>IF($E459=$E458,IF(AR458=".",IF(MAX($Q459:AP459,0)=OPER!$AA554,".",IF(OPER!$AB554&lt;=HOUR(AR$7),MAX($Q459:AP459,0)+1,".")),","),IF(MAX($Q459:AP459,0)=OPER!$AA554,".",IF(OPER!$AB554&lt;=HOUR(AR$7),MAX($Q459:AP459,0)+1,".")))</f>
        <v>,</v>
      </c>
      <c r="AR459" s="270" t="str">
        <f>IF($E459=$E458,IF(AS458=".",IF(MAX($Q459:AQ459,0)=OPER!$AA554,".",IF(OPER!$AB554&lt;=HOUR(AS$7),MAX($Q459:AQ459,0)+1,".")),","),IF(MAX($Q459:AQ459,0)=OPER!$AA554,".",IF(OPER!$AB554&lt;=HOUR(AS$7),MAX($Q459:AQ459,0)+1,".")))</f>
        <v>,</v>
      </c>
      <c r="AS459" s="271" t="str">
        <f>IF($E459=$E458,IF(AT458=".",IF(MAX($Q459:AR459,0)=OPER!$AA554,".",IF(OPER!$AB554&lt;=HOUR(AT$7),MAX($Q459:AR459,0)+1,".")),","),IF(MAX($Q459:AR459,0)=OPER!$AA554,".",IF(OPER!$AB554&lt;=HOUR(AT$7),MAX($Q459:AR459,0)+1,".")))</f>
        <v>,</v>
      </c>
      <c r="AT459" s="269" t="str">
        <f>IF($E459=$E458,IF(AU458=".",IF(MAX($Q459:AS459,0)=OPER!$AA554,".",IF(OPER!$AB554&lt;=HOUR(AU$7),MAX($Q459:AS459,0)+1,".")),","),IF(MAX($Q459:AS459,0)=OPER!$AA554,".",IF(OPER!$AB554&lt;=HOUR(AU$7),MAX($Q459:AS459,0)+1,".")))</f>
        <v>,</v>
      </c>
      <c r="AU459" s="269" t="str">
        <f>IF($E459=$E458,IF(AV458=".",IF(MAX($Q459:AT459,0)=OPER!$AA554,".",IF(OPER!$AB554&lt;=HOUR(AV$7),MAX($Q459:AT459,0)+1,".")),","),IF(MAX($Q459:AT459,0)=OPER!$AA554,".",IF(OPER!$AB554&lt;=HOUR(AV$7),MAX($Q459:AT459,0)+1,".")))</f>
        <v>,</v>
      </c>
      <c r="AV459" s="270" t="str">
        <f>IF($E459=$E458,IF(AW458=".",IF(MAX($Q459:AU459,0)=OPER!$AA554,".",IF(OPER!$AB554&lt;=HOUR(AW$7),MAX($Q459:AU459,0)+1,".")),","),IF(MAX($Q459:AU459,0)=OPER!$AA554,".",IF(OPER!$AB554&lt;=HOUR(AW$7),MAX($Q459:AU459,0)+1,".")))</f>
        <v>,</v>
      </c>
      <c r="AW459" s="271" t="str">
        <f>IF($E459=$E458,IF(AX458=".",IF(MAX($Q459:AV459,0)=OPER!$AA554,".",IF(OPER!$AB554&lt;=HOUR(AX$7),MAX($Q459:AV459,0)+1,".")),","),IF(MAX($Q459:AV459,0)=OPER!$AA554,".",IF(OPER!$AB554&lt;=HOUR(AX$7),MAX($Q459:AV459,0)+1,".")))</f>
        <v>,</v>
      </c>
      <c r="AX459" s="269" t="str">
        <f>IF($E459=$E458,IF(AY458=".",IF(MAX($Q459:AW459,0)=OPER!$AA554,".",IF(OPER!$AB554&lt;=HOUR(AY$7),MAX($Q459:AW459,0)+1,".")),","),IF(MAX($Q459:AW459,0)=OPER!$AA554,".",IF(OPER!$AB554&lt;=HOUR(AY$7),MAX($Q459:AW459,0)+1,".")))</f>
        <v>,</v>
      </c>
      <c r="AY459" s="269" t="str">
        <f>IF($E459=$E458,IF(AZ458=".",IF(MAX($Q459:AX459,0)=OPER!$AA554,".",IF(OPER!$AB554&lt;=HOUR(AZ$7),MAX($Q459:AX459,0)+1,".")),","),IF(MAX($Q459:AX459,0)=OPER!$AA554,".",IF(OPER!$AB554&lt;=HOUR(AZ$7),MAX($Q459:AX459,0)+1,".")))</f>
        <v>,</v>
      </c>
      <c r="AZ459" s="270" t="str">
        <f>IF($E459=$E458,IF(BA458=".",IF(MAX($Q459:AY459,0)=OPER!$AA554,".",IF(OPER!$AB554&lt;=HOUR(BA$7),MAX($Q459:AY459,0)+1,".")),","),IF(MAX($Q459:AY459,0)=OPER!$AA554,".",IF(OPER!$AB554&lt;=HOUR(BA$7),MAX($Q459:AY459,0)+1,".")))</f>
        <v>,</v>
      </c>
      <c r="BA459" s="30">
        <f>+OPER!AK453</f>
        <v>0</v>
      </c>
    </row>
    <row r="460" spans="1:53" ht="59.8" x14ac:dyDescent="0.2">
      <c r="A460" s="282" t="str">
        <f>IF(OPER!AF454=0,"",OPER!AF454)</f>
        <v/>
      </c>
      <c r="B460" s="109" t="str">
        <f>IF(OPER!V454=0,"",OPER!V454)</f>
        <v/>
      </c>
      <c r="C460" s="71" t="str">
        <f>IF(OPER!U454 = 0,"", OPER!U454)</f>
        <v/>
      </c>
      <c r="D460" s="30" t="str">
        <f t="shared" si="28"/>
        <v/>
      </c>
      <c r="E460" s="262" t="str">
        <f>IF(OPER!X454 = 0,"",OPER!X454)</f>
        <v/>
      </c>
      <c r="F460" s="262" t="str">
        <f>IF(OPER!I454 = 0,"",OPER!I454)</f>
        <v/>
      </c>
      <c r="G460" s="263" t="str">
        <f>IF(OPER!C454=0,"",OPER!C454)</f>
        <v/>
      </c>
      <c r="H460" s="30" t="str">
        <f>IF(OPER!R454 = 0,"",OPER!R454)</f>
        <v/>
      </c>
      <c r="I460" s="30" t="str">
        <f>IF(OPER!F454=0,"", OPER!F454)</f>
        <v/>
      </c>
      <c r="J460" s="108" t="str">
        <f>IF(OPER!G454=0,"",OPER!G454)</f>
        <v/>
      </c>
      <c r="K460" s="250">
        <f>+OPER!R454</f>
        <v>0</v>
      </c>
      <c r="L460" s="262">
        <f t="shared" si="29"/>
        <v>0</v>
      </c>
      <c r="M460" s="250">
        <f t="shared" si="30"/>
        <v>0</v>
      </c>
      <c r="N460" s="205" t="str">
        <f>IF(OPER!A454=0,"",OPER!A454)</f>
        <v/>
      </c>
      <c r="O460" s="73" t="str">
        <f>IF(OPER!AJ2310=0,"",OPER!AJ2310)</f>
        <v/>
      </c>
      <c r="P460" s="264" t="str">
        <f>IF(OPER!AH454="EJECUTADO","SI",IF(OPER!AH454="NO EJECUTADO","NO",""))</f>
        <v/>
      </c>
      <c r="Q460" s="264" t="str">
        <f>IF(OPER!AN454="EJECUTADO","SI",IF(OPER!AN454="NO EJECUTADO","NO",""))</f>
        <v/>
      </c>
      <c r="R460" s="221" t="str">
        <f>IFERROR(VLOOKUP(OPER!Z454,OPER!$AU$490:$AV$577,2,0),"NO ASIGNADO")</f>
        <v>NO ASIGNADO</v>
      </c>
      <c r="S460" s="6">
        <f>+OPER!AG454</f>
        <v>0</v>
      </c>
      <c r="T460" s="268" t="str">
        <f>IF($E460=$E459,IF(U459=".",IF(MAX($Q460:Q460,0)=OPER!$AA555,".",IF(OPER!$AB555&lt;=HOUR(U$7),MAX($Q460:Q460,0)+1,".")),","),IF(MAX($Q460:Q460,0)=OPER!$AA555,".",IF(OPER!$AB555&lt;=HOUR(U$7),MAX($Q460:Q460,0)+1,".")))</f>
        <v>,</v>
      </c>
      <c r="U460" s="269" t="str">
        <f>IF($E460=$E459,IF(V459=".",IF(MAX($Q460:T460,0)=OPER!$AA555,".",IF(OPER!$AB555&lt;=HOUR(V$7),MAX($Q460:T460,0)+1,".")),","),IF(MAX($Q460:T460,0)=OPER!$AA555,".",IF(OPER!$AB555&lt;=HOUR(V$7),MAX($Q460:T460,0)+1,".")))</f>
        <v>,</v>
      </c>
      <c r="V460" s="269" t="str">
        <f>IF($E460=$E459,IF(W459=".",IF(MAX($Q460:U460,0)=OPER!$AA555,".",IF(OPER!$AB555&lt;=HOUR(W$7),MAX($Q460:U460,0)+1,".")),","),IF(MAX($Q460:U460,0)=OPER!$AA555,".",IF(OPER!$AB555&lt;=HOUR(W$7),MAX($Q460:U460,0)+1,".")))</f>
        <v>,</v>
      </c>
      <c r="W460" s="269" t="str">
        <f>IF($E460=$E459,IF(X459=".",IF(MAX($Q460:V460,0)=OPER!$AA555,".",IF(OPER!$AB555&lt;=HOUR(X$7),MAX($Q460:V460,0)+1,".")),","),IF(MAX($Q460:V460,0)=OPER!$AA555,".",IF(OPER!$AB555&lt;=HOUR(X$7),MAX($Q460:V460,0)+1,".")))</f>
        <v>,</v>
      </c>
      <c r="X460" s="270" t="str">
        <f>IF($E460=$E459,IF(Y459=".",IF(MAX($Q460:W460,0)=OPER!$AA555,".",IF(OPER!$AB555&lt;=HOUR(Y$7),MAX($Q460:W460,0)+1,".")),","),IF(MAX($Q460:W460,0)=OPER!$AA555,".",IF(OPER!$AB555&lt;=HOUR(Y$7),MAX($Q460:W460,0)+1,".")))</f>
        <v>,</v>
      </c>
      <c r="Y460" s="271" t="str">
        <f>IF($E460=$E459,IF(Z459=".",IF(MAX($Q460:X460,0)=OPER!$AA555,".",IF(OPER!$AB555&lt;=HOUR(Z$7),MAX($Q460:X460,0)+1,".")),","),IF(MAX($Q460:X460,0)=OPER!$AA555,".",IF(OPER!$AB555&lt;=HOUR(Z$7),MAX($Q460:X460,0)+1,".")))</f>
        <v>,</v>
      </c>
      <c r="Z460" s="269" t="str">
        <f>IF($E460=$E459,IF(AA459=".",IF(MAX($Q460:Y460,0)=OPER!$AA555,".",IF(OPER!$AB555&lt;=HOUR(AA$7),MAX($Q460:Y460,0)+1,".")),","),IF(MAX($Q460:Y460,0)=OPER!$AA555,".",IF(OPER!$AB555&lt;=HOUR(AA$7),MAX($Q460:Y460,0)+1,".")))</f>
        <v>,</v>
      </c>
      <c r="AA460" s="269" t="str">
        <f>IF($E460=$E459,IF(AB459=".",IF(MAX($Q460:Z460,0)=OPER!$AA555,".",IF(OPER!$AB555&lt;=HOUR(AB$7),MAX($Q460:Z460,0)+1,".")),","),IF(MAX($Q460:Z460,0)=OPER!$AA555,".",IF(OPER!$AB555&lt;=HOUR(AB$7),MAX($Q460:Z460,0)+1,".")))</f>
        <v>,</v>
      </c>
      <c r="AB460" s="270" t="str">
        <f>IF($E460=$E459,IF(AC459=".",IF(MAX($Q460:AA460,0)=OPER!$AA555,".",IF(OPER!$AB555&lt;=HOUR(AC$7),MAX($Q460:AA460,0)+1,".")),","),IF(MAX($Q460:AA460,0)=OPER!$AA555,".",IF(OPER!$AB555&lt;=HOUR(AC$7),MAX($Q460:AA460,0)+1,".")))</f>
        <v>,</v>
      </c>
      <c r="AC460" s="271" t="str">
        <f>IF($E460=$E459,IF(AD459=".",IF(MAX($Q460:AB460,0)=OPER!$AA555,".",IF(OPER!$AB555&lt;=HOUR(AD$7),MAX($Q460:AB460,0)+1,".")),","),IF(MAX($Q460:AB460,0)=OPER!$AA555,".",IF(OPER!$AB555&lt;=HOUR(AD$7),MAX($Q460:AB460,0)+1,".")))</f>
        <v>,</v>
      </c>
      <c r="AD460" s="269" t="str">
        <f>IF($E460=$E459,IF(AE459=".",IF(MAX($Q460:AC460,0)=OPER!$AA555,".",IF(OPER!$AB555&lt;=HOUR(AE$7),MAX($Q460:AC460,0)+1,".")),","),IF(MAX($Q460:AC460,0)=OPER!$AA555,".",IF(OPER!$AB555&lt;=HOUR(AE$7),MAX($Q460:AC460,0)+1,".")))</f>
        <v>,</v>
      </c>
      <c r="AE460" s="269" t="str">
        <f>IF($E460=$E459,IF(AF459=".",IF(MAX($Q460:AD460,0)=OPER!$AA555,".",IF(OPER!$AB555&lt;=HOUR(AF$7),MAX($Q460:AD460,0)+1,".")),","),IF(MAX($Q460:AD460,0)=OPER!$AA555,".",IF(OPER!$AB555&lt;=HOUR(AF$7),MAX($Q460:AD460,0)+1,".")))</f>
        <v>,</v>
      </c>
      <c r="AF460" s="270" t="str">
        <f>IF($E460=$E459,IF(AG459=".",IF(MAX($Q460:AE460,0)=OPER!$AA555,".",IF(OPER!$AB555&lt;=HOUR(AG$7),MAX($Q460:AE460,0)+1,".")),","),IF(MAX($Q460:AE460,0)=OPER!$AA555,".",IF(OPER!$AB555&lt;=HOUR(AG$7),MAX($Q460:AE460,0)+1,".")))</f>
        <v>,</v>
      </c>
      <c r="AG460" s="271" t="str">
        <f>IF($E460=$E459,IF(AH459=".",IF(MAX($Q460:AF460,0)=OPER!$AA555,".",IF(OPER!$AB555&lt;=HOUR(AH$7),MAX($Q460:AF460,0)+1,".")),","),IF(MAX($Q460:AF460,0)=OPER!$AA555,".",IF(OPER!$AB555&lt;=HOUR(AH$7),MAX($Q460:AF460,0)+1,".")))</f>
        <v>,</v>
      </c>
      <c r="AH460" s="269" t="str">
        <f>IF($E460=$E459,IF(AI459=".",IF(MAX($Q460:AG460,0)=OPER!$AA555,".",IF(OPER!$AB555&lt;=HOUR(AI$7),MAX($Q460:AG460,0)+1,".")),","),IF(MAX($Q460:AG460,0)=OPER!$AA555,".",IF(OPER!$AB555&lt;=HOUR(AI$7),MAX($Q460:AG460,0)+1,".")))</f>
        <v>,</v>
      </c>
      <c r="AI460" s="269" t="str">
        <f>IF($E460=$E459,IF(AJ459=".",IF(MAX($Q460:AH460,0)=OPER!$AA555,".",IF(OPER!$AB555&lt;=HOUR(AJ$7),MAX($Q460:AH460,0)+1,".")),","),IF(MAX($Q460:AH460,0)=OPER!$AA555,".",IF(OPER!$AB555&lt;=HOUR(AJ$7),MAX($Q460:AH460,0)+1,".")))</f>
        <v>,</v>
      </c>
      <c r="AJ460" s="270" t="str">
        <f>IF($E460=$E459,IF(AK459=".",IF(MAX($Q460:AI460,0)=OPER!$AA555,".",IF(OPER!$AB555&lt;=HOUR(AK$7),MAX($Q460:AI460,0)+1,".")),","),IF(MAX($Q460:AI460,0)=OPER!$AA555,".",IF(OPER!$AB555&lt;=HOUR(AK$7),MAX($Q460:AI460,0)+1,".")))</f>
        <v>,</v>
      </c>
      <c r="AK460" s="271" t="str">
        <f>IF($E460=$E459,IF(AL459=".",IF(MAX($Q460:AJ460,0)=OPER!$AA555,".",IF(OPER!$AB555&lt;=HOUR(AL$7),MAX($Q460:AJ460,0)+1,".")),","),IF(MAX($Q460:AJ460,0)=OPER!$AA555,".",IF(OPER!$AB555&lt;=HOUR(AL$7),MAX($Q460:AJ460,0)+1,".")))</f>
        <v>,</v>
      </c>
      <c r="AL460" s="269" t="str">
        <f>IF($E460=$E459,IF(AM459=".",IF(MAX($Q460:AK460,0)=OPER!$AA555,".",IF(OPER!$AB555&lt;=HOUR(AM$7),MAX($Q460:AK460,0)+1,".")),","),IF(MAX($Q460:AK460,0)=OPER!$AA555,".",IF(OPER!$AB555&lt;=HOUR(AM$7),MAX($Q460:AK460,0)+1,".")))</f>
        <v>,</v>
      </c>
      <c r="AM460" s="269" t="str">
        <f>IF($E460=$E459,IF(AN459=".",IF(MAX($Q460:AL460,0)=OPER!$AA555,".",IF(OPER!$AB555&lt;=HOUR(AN$7),MAX($Q460:AL460,0)+1,".")),","),IF(MAX($Q460:AL460,0)=OPER!$AA555,".",IF(OPER!$AB555&lt;=HOUR(AN$7),MAX($Q460:AL460,0)+1,".")))</f>
        <v>,</v>
      </c>
      <c r="AN460" s="270" t="str">
        <f>IF($E460=$E459,IF(AO459=".",IF(MAX($Q460:AM460,0)=OPER!$AA555,".",IF(OPER!$AB555&lt;=HOUR(AO$7),MAX($Q460:AM460,0)+1,".")),","),IF(MAX($Q460:AM460,0)=OPER!$AA555,".",IF(OPER!$AB555&lt;=HOUR(AO$7),MAX($Q460:AM460,0)+1,".")))</f>
        <v>,</v>
      </c>
      <c r="AO460" s="271" t="str">
        <f>IF($E460=$E459,IF(AP459=".",IF(MAX($Q460:AN460,0)=OPER!$AA555,".",IF(OPER!$AB555&lt;=HOUR(AP$7),MAX($Q460:AN460,0)+1,".")),","),IF(MAX($Q460:AN460,0)=OPER!$AA555,".",IF(OPER!$AB555&lt;=HOUR(AP$7),MAX($Q460:AN460,0)+1,".")))</f>
        <v>,</v>
      </c>
      <c r="AP460" s="269" t="str">
        <f>IF($E460=$E459,IF(AQ459=".",IF(MAX($Q460:AO460,0)=OPER!$AA555,".",IF(OPER!$AB555&lt;=HOUR(AQ$7),MAX($Q460:AO460,0)+1,".")),","),IF(MAX($Q460:AO460,0)=OPER!$AA555,".",IF(OPER!$AB555&lt;=HOUR(AQ$7),MAX($Q460:AO460,0)+1,".")))</f>
        <v>,</v>
      </c>
      <c r="AQ460" s="269" t="str">
        <f>IF($E460=$E459,IF(AR459=".",IF(MAX($Q460:AP460,0)=OPER!$AA555,".",IF(OPER!$AB555&lt;=HOUR(AR$7),MAX($Q460:AP460,0)+1,".")),","),IF(MAX($Q460:AP460,0)=OPER!$AA555,".",IF(OPER!$AB555&lt;=HOUR(AR$7),MAX($Q460:AP460,0)+1,".")))</f>
        <v>,</v>
      </c>
      <c r="AR460" s="270" t="str">
        <f>IF($E460=$E459,IF(AS459=".",IF(MAX($Q460:AQ460,0)=OPER!$AA555,".",IF(OPER!$AB555&lt;=HOUR(AS$7),MAX($Q460:AQ460,0)+1,".")),","),IF(MAX($Q460:AQ460,0)=OPER!$AA555,".",IF(OPER!$AB555&lt;=HOUR(AS$7),MAX($Q460:AQ460,0)+1,".")))</f>
        <v>,</v>
      </c>
      <c r="AS460" s="271" t="str">
        <f>IF($E460=$E459,IF(AT459=".",IF(MAX($Q460:AR460,0)=OPER!$AA555,".",IF(OPER!$AB555&lt;=HOUR(AT$7),MAX($Q460:AR460,0)+1,".")),","),IF(MAX($Q460:AR460,0)=OPER!$AA555,".",IF(OPER!$AB555&lt;=HOUR(AT$7),MAX($Q460:AR460,0)+1,".")))</f>
        <v>,</v>
      </c>
      <c r="AT460" s="269" t="str">
        <f>IF($E460=$E459,IF(AU459=".",IF(MAX($Q460:AS460,0)=OPER!$AA555,".",IF(OPER!$AB555&lt;=HOUR(AU$7),MAX($Q460:AS460,0)+1,".")),","),IF(MAX($Q460:AS460,0)=OPER!$AA555,".",IF(OPER!$AB555&lt;=HOUR(AU$7),MAX($Q460:AS460,0)+1,".")))</f>
        <v>,</v>
      </c>
      <c r="AU460" s="269" t="str">
        <f>IF($E460=$E459,IF(AV459=".",IF(MAX($Q460:AT460,0)=OPER!$AA555,".",IF(OPER!$AB555&lt;=HOUR(AV$7),MAX($Q460:AT460,0)+1,".")),","),IF(MAX($Q460:AT460,0)=OPER!$AA555,".",IF(OPER!$AB555&lt;=HOUR(AV$7),MAX($Q460:AT460,0)+1,".")))</f>
        <v>,</v>
      </c>
      <c r="AV460" s="270" t="str">
        <f>IF($E460=$E459,IF(AW459=".",IF(MAX($Q460:AU460,0)=OPER!$AA555,".",IF(OPER!$AB555&lt;=HOUR(AW$7),MAX($Q460:AU460,0)+1,".")),","),IF(MAX($Q460:AU460,0)=OPER!$AA555,".",IF(OPER!$AB555&lt;=HOUR(AW$7),MAX($Q460:AU460,0)+1,".")))</f>
        <v>,</v>
      </c>
      <c r="AW460" s="271" t="str">
        <f>IF($E460=$E459,IF(AX459=".",IF(MAX($Q460:AV460,0)=OPER!$AA555,".",IF(OPER!$AB555&lt;=HOUR(AX$7),MAX($Q460:AV460,0)+1,".")),","),IF(MAX($Q460:AV460,0)=OPER!$AA555,".",IF(OPER!$AB555&lt;=HOUR(AX$7),MAX($Q460:AV460,0)+1,".")))</f>
        <v>,</v>
      </c>
      <c r="AX460" s="269" t="str">
        <f>IF($E460=$E459,IF(AY459=".",IF(MAX($Q460:AW460,0)=OPER!$AA555,".",IF(OPER!$AB555&lt;=HOUR(AY$7),MAX($Q460:AW460,0)+1,".")),","),IF(MAX($Q460:AW460,0)=OPER!$AA555,".",IF(OPER!$AB555&lt;=HOUR(AY$7),MAX($Q460:AW460,0)+1,".")))</f>
        <v>,</v>
      </c>
      <c r="AY460" s="269" t="str">
        <f>IF($E460=$E459,IF(AZ459=".",IF(MAX($Q460:AX460,0)=OPER!$AA555,".",IF(OPER!$AB555&lt;=HOUR(AZ$7),MAX($Q460:AX460,0)+1,".")),","),IF(MAX($Q460:AX460,0)=OPER!$AA555,".",IF(OPER!$AB555&lt;=HOUR(AZ$7),MAX($Q460:AX460,0)+1,".")))</f>
        <v>,</v>
      </c>
      <c r="AZ460" s="270" t="str">
        <f>IF($E460=$E459,IF(BA459=".",IF(MAX($Q460:AY460,0)=OPER!$AA555,".",IF(OPER!$AB555&lt;=HOUR(BA$7),MAX($Q460:AY460,0)+1,".")),","),IF(MAX($Q460:AY460,0)=OPER!$AA555,".",IF(OPER!$AB555&lt;=HOUR(BA$7),MAX($Q460:AY460,0)+1,".")))</f>
        <v>,</v>
      </c>
      <c r="BA460" s="30">
        <f>+OPER!AK454</f>
        <v>0</v>
      </c>
    </row>
    <row r="461" spans="1:53" ht="59.8" x14ac:dyDescent="0.2">
      <c r="A461" s="282" t="str">
        <f>IF(OPER!AF455=0,"",OPER!AF455)</f>
        <v/>
      </c>
      <c r="B461" s="109" t="str">
        <f>IF(OPER!V455=0,"",OPER!V455)</f>
        <v/>
      </c>
      <c r="C461" s="71" t="str">
        <f>IF(OPER!U455 = 0,"", OPER!U455)</f>
        <v/>
      </c>
      <c r="D461" s="30" t="str">
        <f t="shared" si="28"/>
        <v/>
      </c>
      <c r="E461" s="262" t="str">
        <f>IF(OPER!X455 = 0,"",OPER!X455)</f>
        <v/>
      </c>
      <c r="F461" s="262" t="str">
        <f>IF(OPER!I455 = 0,"",OPER!I455)</f>
        <v/>
      </c>
      <c r="G461" s="263" t="str">
        <f>IF(OPER!C455=0,"",OPER!C455)</f>
        <v/>
      </c>
      <c r="H461" s="30" t="str">
        <f>IF(OPER!R455 = 0,"",OPER!R455)</f>
        <v/>
      </c>
      <c r="I461" s="30" t="str">
        <f>IF(OPER!F455=0,"", OPER!F455)</f>
        <v/>
      </c>
      <c r="J461" s="108" t="str">
        <f>IF(OPER!G455=0,"",OPER!G455)</f>
        <v/>
      </c>
      <c r="K461" s="250">
        <f>+OPER!R455</f>
        <v>0</v>
      </c>
      <c r="L461" s="262">
        <f t="shared" si="29"/>
        <v>0</v>
      </c>
      <c r="M461" s="250">
        <f t="shared" si="30"/>
        <v>0</v>
      </c>
      <c r="N461" s="205" t="str">
        <f>IF(OPER!A455=0,"",OPER!A455)</f>
        <v/>
      </c>
      <c r="O461" s="73" t="str">
        <f>IF(OPER!AJ2311=0,"",OPER!AJ2311)</f>
        <v/>
      </c>
      <c r="P461" s="264" t="str">
        <f>IF(OPER!AH455="EJECUTADO","SI",IF(OPER!AH455="NO EJECUTADO","NO",""))</f>
        <v/>
      </c>
      <c r="Q461" s="264" t="str">
        <f>IF(OPER!AN455="EJECUTADO","SI",IF(OPER!AN455="NO EJECUTADO","NO",""))</f>
        <v/>
      </c>
      <c r="R461" s="221" t="str">
        <f>IFERROR(VLOOKUP(OPER!Z455,OPER!$AU$490:$AV$577,2,0),"NO ASIGNADO")</f>
        <v>NO ASIGNADO</v>
      </c>
      <c r="S461" s="6">
        <f>+OPER!AG455</f>
        <v>0</v>
      </c>
      <c r="T461" s="268" t="str">
        <f>IF($E461=$E460,IF(U460=".",IF(MAX($Q461:Q461,0)=OPER!$AA556,".",IF(OPER!$AB556&lt;=HOUR(U$7),MAX($Q461:Q461,0)+1,".")),","),IF(MAX($Q461:Q461,0)=OPER!$AA556,".",IF(OPER!$AB556&lt;=HOUR(U$7),MAX($Q461:Q461,0)+1,".")))</f>
        <v>,</v>
      </c>
      <c r="U461" s="269" t="str">
        <f>IF($E461=$E460,IF(V460=".",IF(MAX($Q461:T461,0)=OPER!$AA556,".",IF(OPER!$AB556&lt;=HOUR(V$7),MAX($Q461:T461,0)+1,".")),","),IF(MAX($Q461:T461,0)=OPER!$AA556,".",IF(OPER!$AB556&lt;=HOUR(V$7),MAX($Q461:T461,0)+1,".")))</f>
        <v>,</v>
      </c>
      <c r="V461" s="269" t="str">
        <f>IF($E461=$E460,IF(W460=".",IF(MAX($Q461:U461,0)=OPER!$AA556,".",IF(OPER!$AB556&lt;=HOUR(W$7),MAX($Q461:U461,0)+1,".")),","),IF(MAX($Q461:U461,0)=OPER!$AA556,".",IF(OPER!$AB556&lt;=HOUR(W$7),MAX($Q461:U461,0)+1,".")))</f>
        <v>,</v>
      </c>
      <c r="W461" s="269" t="str">
        <f>IF($E461=$E460,IF(X460=".",IF(MAX($Q461:V461,0)=OPER!$AA556,".",IF(OPER!$AB556&lt;=HOUR(X$7),MAX($Q461:V461,0)+1,".")),","),IF(MAX($Q461:V461,0)=OPER!$AA556,".",IF(OPER!$AB556&lt;=HOUR(X$7),MAX($Q461:V461,0)+1,".")))</f>
        <v>,</v>
      </c>
      <c r="X461" s="270" t="str">
        <f>IF($E461=$E460,IF(Y460=".",IF(MAX($Q461:W461,0)=OPER!$AA556,".",IF(OPER!$AB556&lt;=HOUR(Y$7),MAX($Q461:W461,0)+1,".")),","),IF(MAX($Q461:W461,0)=OPER!$AA556,".",IF(OPER!$AB556&lt;=HOUR(Y$7),MAX($Q461:W461,0)+1,".")))</f>
        <v>,</v>
      </c>
      <c r="Y461" s="271" t="str">
        <f>IF($E461=$E460,IF(Z460=".",IF(MAX($Q461:X461,0)=OPER!$AA556,".",IF(OPER!$AB556&lt;=HOUR(Z$7),MAX($Q461:X461,0)+1,".")),","),IF(MAX($Q461:X461,0)=OPER!$AA556,".",IF(OPER!$AB556&lt;=HOUR(Z$7),MAX($Q461:X461,0)+1,".")))</f>
        <v>,</v>
      </c>
      <c r="Z461" s="269" t="str">
        <f>IF($E461=$E460,IF(AA460=".",IF(MAX($Q461:Y461,0)=OPER!$AA556,".",IF(OPER!$AB556&lt;=HOUR(AA$7),MAX($Q461:Y461,0)+1,".")),","),IF(MAX($Q461:Y461,0)=OPER!$AA556,".",IF(OPER!$AB556&lt;=HOUR(AA$7),MAX($Q461:Y461,0)+1,".")))</f>
        <v>,</v>
      </c>
      <c r="AA461" s="269" t="str">
        <f>IF($E461=$E460,IF(AB460=".",IF(MAX($Q461:Z461,0)=OPER!$AA556,".",IF(OPER!$AB556&lt;=HOUR(AB$7),MAX($Q461:Z461,0)+1,".")),","),IF(MAX($Q461:Z461,0)=OPER!$AA556,".",IF(OPER!$AB556&lt;=HOUR(AB$7),MAX($Q461:Z461,0)+1,".")))</f>
        <v>,</v>
      </c>
      <c r="AB461" s="270" t="str">
        <f>IF($E461=$E460,IF(AC460=".",IF(MAX($Q461:AA461,0)=OPER!$AA556,".",IF(OPER!$AB556&lt;=HOUR(AC$7),MAX($Q461:AA461,0)+1,".")),","),IF(MAX($Q461:AA461,0)=OPER!$AA556,".",IF(OPER!$AB556&lt;=HOUR(AC$7),MAX($Q461:AA461,0)+1,".")))</f>
        <v>,</v>
      </c>
      <c r="AC461" s="271" t="str">
        <f>IF($E461=$E460,IF(AD460=".",IF(MAX($Q461:AB461,0)=OPER!$AA556,".",IF(OPER!$AB556&lt;=HOUR(AD$7),MAX($Q461:AB461,0)+1,".")),","),IF(MAX($Q461:AB461,0)=OPER!$AA556,".",IF(OPER!$AB556&lt;=HOUR(AD$7),MAX($Q461:AB461,0)+1,".")))</f>
        <v>,</v>
      </c>
      <c r="AD461" s="269" t="str">
        <f>IF($E461=$E460,IF(AE460=".",IF(MAX($Q461:AC461,0)=OPER!$AA556,".",IF(OPER!$AB556&lt;=HOUR(AE$7),MAX($Q461:AC461,0)+1,".")),","),IF(MAX($Q461:AC461,0)=OPER!$AA556,".",IF(OPER!$AB556&lt;=HOUR(AE$7),MAX($Q461:AC461,0)+1,".")))</f>
        <v>,</v>
      </c>
      <c r="AE461" s="269" t="str">
        <f>IF($E461=$E460,IF(AF460=".",IF(MAX($Q461:AD461,0)=OPER!$AA556,".",IF(OPER!$AB556&lt;=HOUR(AF$7),MAX($Q461:AD461,0)+1,".")),","),IF(MAX($Q461:AD461,0)=OPER!$AA556,".",IF(OPER!$AB556&lt;=HOUR(AF$7),MAX($Q461:AD461,0)+1,".")))</f>
        <v>,</v>
      </c>
      <c r="AF461" s="270" t="str">
        <f>IF($E461=$E460,IF(AG460=".",IF(MAX($Q461:AE461,0)=OPER!$AA556,".",IF(OPER!$AB556&lt;=HOUR(AG$7),MAX($Q461:AE461,0)+1,".")),","),IF(MAX($Q461:AE461,0)=OPER!$AA556,".",IF(OPER!$AB556&lt;=HOUR(AG$7),MAX($Q461:AE461,0)+1,".")))</f>
        <v>,</v>
      </c>
      <c r="AG461" s="271" t="str">
        <f>IF($E461=$E460,IF(AH460=".",IF(MAX($Q461:AF461,0)=OPER!$AA556,".",IF(OPER!$AB556&lt;=HOUR(AH$7),MAX($Q461:AF461,0)+1,".")),","),IF(MAX($Q461:AF461,0)=OPER!$AA556,".",IF(OPER!$AB556&lt;=HOUR(AH$7),MAX($Q461:AF461,0)+1,".")))</f>
        <v>,</v>
      </c>
      <c r="AH461" s="269" t="str">
        <f>IF($E461=$E460,IF(AI460=".",IF(MAX($Q461:AG461,0)=OPER!$AA556,".",IF(OPER!$AB556&lt;=HOUR(AI$7),MAX($Q461:AG461,0)+1,".")),","),IF(MAX($Q461:AG461,0)=OPER!$AA556,".",IF(OPER!$AB556&lt;=HOUR(AI$7),MAX($Q461:AG461,0)+1,".")))</f>
        <v>,</v>
      </c>
      <c r="AI461" s="269" t="str">
        <f>IF($E461=$E460,IF(AJ460=".",IF(MAX($Q461:AH461,0)=OPER!$AA556,".",IF(OPER!$AB556&lt;=HOUR(AJ$7),MAX($Q461:AH461,0)+1,".")),","),IF(MAX($Q461:AH461,0)=OPER!$AA556,".",IF(OPER!$AB556&lt;=HOUR(AJ$7),MAX($Q461:AH461,0)+1,".")))</f>
        <v>,</v>
      </c>
      <c r="AJ461" s="270" t="str">
        <f>IF($E461=$E460,IF(AK460=".",IF(MAX($Q461:AI461,0)=OPER!$AA556,".",IF(OPER!$AB556&lt;=HOUR(AK$7),MAX($Q461:AI461,0)+1,".")),","),IF(MAX($Q461:AI461,0)=OPER!$AA556,".",IF(OPER!$AB556&lt;=HOUR(AK$7),MAX($Q461:AI461,0)+1,".")))</f>
        <v>,</v>
      </c>
      <c r="AK461" s="271" t="str">
        <f>IF($E461=$E460,IF(AL460=".",IF(MAX($Q461:AJ461,0)=OPER!$AA556,".",IF(OPER!$AB556&lt;=HOUR(AL$7),MAX($Q461:AJ461,0)+1,".")),","),IF(MAX($Q461:AJ461,0)=OPER!$AA556,".",IF(OPER!$AB556&lt;=HOUR(AL$7),MAX($Q461:AJ461,0)+1,".")))</f>
        <v>,</v>
      </c>
      <c r="AL461" s="269" t="str">
        <f>IF($E461=$E460,IF(AM460=".",IF(MAX($Q461:AK461,0)=OPER!$AA556,".",IF(OPER!$AB556&lt;=HOUR(AM$7),MAX($Q461:AK461,0)+1,".")),","),IF(MAX($Q461:AK461,0)=OPER!$AA556,".",IF(OPER!$AB556&lt;=HOUR(AM$7),MAX($Q461:AK461,0)+1,".")))</f>
        <v>,</v>
      </c>
      <c r="AM461" s="269" t="str">
        <f>IF($E461=$E460,IF(AN460=".",IF(MAX($Q461:AL461,0)=OPER!$AA556,".",IF(OPER!$AB556&lt;=HOUR(AN$7),MAX($Q461:AL461,0)+1,".")),","),IF(MAX($Q461:AL461,0)=OPER!$AA556,".",IF(OPER!$AB556&lt;=HOUR(AN$7),MAX($Q461:AL461,0)+1,".")))</f>
        <v>,</v>
      </c>
      <c r="AN461" s="270" t="str">
        <f>IF($E461=$E460,IF(AO460=".",IF(MAX($Q461:AM461,0)=OPER!$AA556,".",IF(OPER!$AB556&lt;=HOUR(AO$7),MAX($Q461:AM461,0)+1,".")),","),IF(MAX($Q461:AM461,0)=OPER!$AA556,".",IF(OPER!$AB556&lt;=HOUR(AO$7),MAX($Q461:AM461,0)+1,".")))</f>
        <v>,</v>
      </c>
      <c r="AO461" s="271" t="str">
        <f>IF($E461=$E460,IF(AP460=".",IF(MAX($Q461:AN461,0)=OPER!$AA556,".",IF(OPER!$AB556&lt;=HOUR(AP$7),MAX($Q461:AN461,0)+1,".")),","),IF(MAX($Q461:AN461,0)=OPER!$AA556,".",IF(OPER!$AB556&lt;=HOUR(AP$7),MAX($Q461:AN461,0)+1,".")))</f>
        <v>,</v>
      </c>
      <c r="AP461" s="269" t="str">
        <f>IF($E461=$E460,IF(AQ460=".",IF(MAX($Q461:AO461,0)=OPER!$AA556,".",IF(OPER!$AB556&lt;=HOUR(AQ$7),MAX($Q461:AO461,0)+1,".")),","),IF(MAX($Q461:AO461,0)=OPER!$AA556,".",IF(OPER!$AB556&lt;=HOUR(AQ$7),MAX($Q461:AO461,0)+1,".")))</f>
        <v>,</v>
      </c>
      <c r="AQ461" s="269" t="str">
        <f>IF($E461=$E460,IF(AR460=".",IF(MAX($Q461:AP461,0)=OPER!$AA556,".",IF(OPER!$AB556&lt;=HOUR(AR$7),MAX($Q461:AP461,0)+1,".")),","),IF(MAX($Q461:AP461,0)=OPER!$AA556,".",IF(OPER!$AB556&lt;=HOUR(AR$7),MAX($Q461:AP461,0)+1,".")))</f>
        <v>,</v>
      </c>
      <c r="AR461" s="270" t="str">
        <f>IF($E461=$E460,IF(AS460=".",IF(MAX($Q461:AQ461,0)=OPER!$AA556,".",IF(OPER!$AB556&lt;=HOUR(AS$7),MAX($Q461:AQ461,0)+1,".")),","),IF(MAX($Q461:AQ461,0)=OPER!$AA556,".",IF(OPER!$AB556&lt;=HOUR(AS$7),MAX($Q461:AQ461,0)+1,".")))</f>
        <v>,</v>
      </c>
      <c r="AS461" s="271" t="str">
        <f>IF($E461=$E460,IF(AT460=".",IF(MAX($Q461:AR461,0)=OPER!$AA556,".",IF(OPER!$AB556&lt;=HOUR(AT$7),MAX($Q461:AR461,0)+1,".")),","),IF(MAX($Q461:AR461,0)=OPER!$AA556,".",IF(OPER!$AB556&lt;=HOUR(AT$7),MAX($Q461:AR461,0)+1,".")))</f>
        <v>,</v>
      </c>
      <c r="AT461" s="269" t="str">
        <f>IF($E461=$E460,IF(AU460=".",IF(MAX($Q461:AS461,0)=OPER!$AA556,".",IF(OPER!$AB556&lt;=HOUR(AU$7),MAX($Q461:AS461,0)+1,".")),","),IF(MAX($Q461:AS461,0)=OPER!$AA556,".",IF(OPER!$AB556&lt;=HOUR(AU$7),MAX($Q461:AS461,0)+1,".")))</f>
        <v>,</v>
      </c>
      <c r="AU461" s="269" t="str">
        <f>IF($E461=$E460,IF(AV460=".",IF(MAX($Q461:AT461,0)=OPER!$AA556,".",IF(OPER!$AB556&lt;=HOUR(AV$7),MAX($Q461:AT461,0)+1,".")),","),IF(MAX($Q461:AT461,0)=OPER!$AA556,".",IF(OPER!$AB556&lt;=HOUR(AV$7),MAX($Q461:AT461,0)+1,".")))</f>
        <v>,</v>
      </c>
      <c r="AV461" s="270" t="str">
        <f>IF($E461=$E460,IF(AW460=".",IF(MAX($Q461:AU461,0)=OPER!$AA556,".",IF(OPER!$AB556&lt;=HOUR(AW$7),MAX($Q461:AU461,0)+1,".")),","),IF(MAX($Q461:AU461,0)=OPER!$AA556,".",IF(OPER!$AB556&lt;=HOUR(AW$7),MAX($Q461:AU461,0)+1,".")))</f>
        <v>,</v>
      </c>
      <c r="AW461" s="271" t="str">
        <f>IF($E461=$E460,IF(AX460=".",IF(MAX($Q461:AV461,0)=OPER!$AA556,".",IF(OPER!$AB556&lt;=HOUR(AX$7),MAX($Q461:AV461,0)+1,".")),","),IF(MAX($Q461:AV461,0)=OPER!$AA556,".",IF(OPER!$AB556&lt;=HOUR(AX$7),MAX($Q461:AV461,0)+1,".")))</f>
        <v>,</v>
      </c>
      <c r="AX461" s="269" t="str">
        <f>IF($E461=$E460,IF(AY460=".",IF(MAX($Q461:AW461,0)=OPER!$AA556,".",IF(OPER!$AB556&lt;=HOUR(AY$7),MAX($Q461:AW461,0)+1,".")),","),IF(MAX($Q461:AW461,0)=OPER!$AA556,".",IF(OPER!$AB556&lt;=HOUR(AY$7),MAX($Q461:AW461,0)+1,".")))</f>
        <v>,</v>
      </c>
      <c r="AY461" s="269" t="str">
        <f>IF($E461=$E460,IF(AZ460=".",IF(MAX($Q461:AX461,0)=OPER!$AA556,".",IF(OPER!$AB556&lt;=HOUR(AZ$7),MAX($Q461:AX461,0)+1,".")),","),IF(MAX($Q461:AX461,0)=OPER!$AA556,".",IF(OPER!$AB556&lt;=HOUR(AZ$7),MAX($Q461:AX461,0)+1,".")))</f>
        <v>,</v>
      </c>
      <c r="AZ461" s="270" t="str">
        <f>IF($E461=$E460,IF(BA460=".",IF(MAX($Q461:AY461,0)=OPER!$AA556,".",IF(OPER!$AB556&lt;=HOUR(BA$7),MAX($Q461:AY461,0)+1,".")),","),IF(MAX($Q461:AY461,0)=OPER!$AA556,".",IF(OPER!$AB556&lt;=HOUR(BA$7),MAX($Q461:AY461,0)+1,".")))</f>
        <v>,</v>
      </c>
      <c r="BA461" s="30">
        <f>+OPER!AK455</f>
        <v>0</v>
      </c>
    </row>
    <row r="462" spans="1:53" ht="59.8" x14ac:dyDescent="0.2">
      <c r="A462" s="282" t="str">
        <f>IF(OPER!AF456=0,"",OPER!AF456)</f>
        <v/>
      </c>
      <c r="B462" s="109" t="str">
        <f>IF(OPER!V456=0,"",OPER!V456)</f>
        <v/>
      </c>
      <c r="C462" s="71" t="str">
        <f>IF(OPER!U456 = 0,"", OPER!U456)</f>
        <v/>
      </c>
      <c r="D462" s="30" t="str">
        <f t="shared" si="28"/>
        <v/>
      </c>
      <c r="E462" s="262" t="str">
        <f>IF(OPER!X456 = 0,"",OPER!X456)</f>
        <v/>
      </c>
      <c r="F462" s="262" t="str">
        <f>IF(OPER!I456 = 0,"",OPER!I456)</f>
        <v/>
      </c>
      <c r="G462" s="263" t="str">
        <f>IF(OPER!C456=0,"",OPER!C456)</f>
        <v/>
      </c>
      <c r="H462" s="30" t="str">
        <f>IF(OPER!R456 = 0,"",OPER!R456)</f>
        <v/>
      </c>
      <c r="I462" s="30" t="str">
        <f>IF(OPER!F456=0,"", OPER!F456)</f>
        <v/>
      </c>
      <c r="J462" s="108" t="str">
        <f>IF(OPER!G456=0,"",OPER!G456)</f>
        <v/>
      </c>
      <c r="K462" s="250">
        <f>+OPER!R456</f>
        <v>0</v>
      </c>
      <c r="L462" s="262">
        <f t="shared" si="29"/>
        <v>0</v>
      </c>
      <c r="M462" s="250">
        <f t="shared" si="30"/>
        <v>0</v>
      </c>
      <c r="N462" s="205" t="str">
        <f>IF(OPER!A456=0,"",OPER!A456)</f>
        <v/>
      </c>
      <c r="O462" s="73" t="str">
        <f>IF(OPER!AJ2312=0,"",OPER!AJ2312)</f>
        <v/>
      </c>
      <c r="P462" s="264" t="str">
        <f>IF(OPER!AH456="EJECUTADO","SI",IF(OPER!AH456="NO EJECUTADO","NO",""))</f>
        <v/>
      </c>
      <c r="Q462" s="264" t="str">
        <f>IF(OPER!AN456="EJECUTADO","SI",IF(OPER!AN456="NO EJECUTADO","NO",""))</f>
        <v/>
      </c>
      <c r="R462" s="221" t="str">
        <f>IFERROR(VLOOKUP(OPER!Z456,OPER!$AU$490:$AV$577,2,0),"NO ASIGNADO")</f>
        <v>NO ASIGNADO</v>
      </c>
      <c r="S462" s="6">
        <f>+OPER!AG456</f>
        <v>0</v>
      </c>
      <c r="T462" s="268" t="str">
        <f>IF($E462=$E461,IF(U461=".",IF(MAX($Q462:Q462,0)=OPER!$AA557,".",IF(OPER!$AB557&lt;=HOUR(U$7),MAX($Q462:Q462,0)+1,".")),","),IF(MAX($Q462:Q462,0)=OPER!$AA557,".",IF(OPER!$AB557&lt;=HOUR(U$7),MAX($Q462:Q462,0)+1,".")))</f>
        <v>,</v>
      </c>
      <c r="U462" s="269" t="str">
        <f>IF($E462=$E461,IF(V461=".",IF(MAX($Q462:T462,0)=OPER!$AA557,".",IF(OPER!$AB557&lt;=HOUR(V$7),MAX($Q462:T462,0)+1,".")),","),IF(MAX($Q462:T462,0)=OPER!$AA557,".",IF(OPER!$AB557&lt;=HOUR(V$7),MAX($Q462:T462,0)+1,".")))</f>
        <v>,</v>
      </c>
      <c r="V462" s="269" t="str">
        <f>IF($E462=$E461,IF(W461=".",IF(MAX($Q462:U462,0)=OPER!$AA557,".",IF(OPER!$AB557&lt;=HOUR(W$7),MAX($Q462:U462,0)+1,".")),","),IF(MAX($Q462:U462,0)=OPER!$AA557,".",IF(OPER!$AB557&lt;=HOUR(W$7),MAX($Q462:U462,0)+1,".")))</f>
        <v>,</v>
      </c>
      <c r="W462" s="269" t="str">
        <f>IF($E462=$E461,IF(X461=".",IF(MAX($Q462:V462,0)=OPER!$AA557,".",IF(OPER!$AB557&lt;=HOUR(X$7),MAX($Q462:V462,0)+1,".")),","),IF(MAX($Q462:V462,0)=OPER!$AA557,".",IF(OPER!$AB557&lt;=HOUR(X$7),MAX($Q462:V462,0)+1,".")))</f>
        <v>,</v>
      </c>
      <c r="X462" s="270" t="str">
        <f>IF($E462=$E461,IF(Y461=".",IF(MAX($Q462:W462,0)=OPER!$AA557,".",IF(OPER!$AB557&lt;=HOUR(Y$7),MAX($Q462:W462,0)+1,".")),","),IF(MAX($Q462:W462,0)=OPER!$AA557,".",IF(OPER!$AB557&lt;=HOUR(Y$7),MAX($Q462:W462,0)+1,".")))</f>
        <v>,</v>
      </c>
      <c r="Y462" s="271" t="str">
        <f>IF($E462=$E461,IF(Z461=".",IF(MAX($Q462:X462,0)=OPER!$AA557,".",IF(OPER!$AB557&lt;=HOUR(Z$7),MAX($Q462:X462,0)+1,".")),","),IF(MAX($Q462:X462,0)=OPER!$AA557,".",IF(OPER!$AB557&lt;=HOUR(Z$7),MAX($Q462:X462,0)+1,".")))</f>
        <v>,</v>
      </c>
      <c r="Z462" s="269" t="str">
        <f>IF($E462=$E461,IF(AA461=".",IF(MAX($Q462:Y462,0)=OPER!$AA557,".",IF(OPER!$AB557&lt;=HOUR(AA$7),MAX($Q462:Y462,0)+1,".")),","),IF(MAX($Q462:Y462,0)=OPER!$AA557,".",IF(OPER!$AB557&lt;=HOUR(AA$7),MAX($Q462:Y462,0)+1,".")))</f>
        <v>,</v>
      </c>
      <c r="AA462" s="269" t="str">
        <f>IF($E462=$E461,IF(AB461=".",IF(MAX($Q462:Z462,0)=OPER!$AA557,".",IF(OPER!$AB557&lt;=HOUR(AB$7),MAX($Q462:Z462,0)+1,".")),","),IF(MAX($Q462:Z462,0)=OPER!$AA557,".",IF(OPER!$AB557&lt;=HOUR(AB$7),MAX($Q462:Z462,0)+1,".")))</f>
        <v>,</v>
      </c>
      <c r="AB462" s="270" t="str">
        <f>IF($E462=$E461,IF(AC461=".",IF(MAX($Q462:AA462,0)=OPER!$AA557,".",IF(OPER!$AB557&lt;=HOUR(AC$7),MAX($Q462:AA462,0)+1,".")),","),IF(MAX($Q462:AA462,0)=OPER!$AA557,".",IF(OPER!$AB557&lt;=HOUR(AC$7),MAX($Q462:AA462,0)+1,".")))</f>
        <v>,</v>
      </c>
      <c r="AC462" s="271" t="str">
        <f>IF($E462=$E461,IF(AD461=".",IF(MAX($Q462:AB462,0)=OPER!$AA557,".",IF(OPER!$AB557&lt;=HOUR(AD$7),MAX($Q462:AB462,0)+1,".")),","),IF(MAX($Q462:AB462,0)=OPER!$AA557,".",IF(OPER!$AB557&lt;=HOUR(AD$7),MAX($Q462:AB462,0)+1,".")))</f>
        <v>,</v>
      </c>
      <c r="AD462" s="269" t="str">
        <f>IF($E462=$E461,IF(AE461=".",IF(MAX($Q462:AC462,0)=OPER!$AA557,".",IF(OPER!$AB557&lt;=HOUR(AE$7),MAX($Q462:AC462,0)+1,".")),","),IF(MAX($Q462:AC462,0)=OPER!$AA557,".",IF(OPER!$AB557&lt;=HOUR(AE$7),MAX($Q462:AC462,0)+1,".")))</f>
        <v>,</v>
      </c>
      <c r="AE462" s="269" t="str">
        <f>IF($E462=$E461,IF(AF461=".",IF(MAX($Q462:AD462,0)=OPER!$AA557,".",IF(OPER!$AB557&lt;=HOUR(AF$7),MAX($Q462:AD462,0)+1,".")),","),IF(MAX($Q462:AD462,0)=OPER!$AA557,".",IF(OPER!$AB557&lt;=HOUR(AF$7),MAX($Q462:AD462,0)+1,".")))</f>
        <v>,</v>
      </c>
      <c r="AF462" s="270" t="str">
        <f>IF($E462=$E461,IF(AG461=".",IF(MAX($Q462:AE462,0)=OPER!$AA557,".",IF(OPER!$AB557&lt;=HOUR(AG$7),MAX($Q462:AE462,0)+1,".")),","),IF(MAX($Q462:AE462,0)=OPER!$AA557,".",IF(OPER!$AB557&lt;=HOUR(AG$7),MAX($Q462:AE462,0)+1,".")))</f>
        <v>,</v>
      </c>
      <c r="AG462" s="271" t="str">
        <f>IF($E462=$E461,IF(AH461=".",IF(MAX($Q462:AF462,0)=OPER!$AA557,".",IF(OPER!$AB557&lt;=HOUR(AH$7),MAX($Q462:AF462,0)+1,".")),","),IF(MAX($Q462:AF462,0)=OPER!$AA557,".",IF(OPER!$AB557&lt;=HOUR(AH$7),MAX($Q462:AF462,0)+1,".")))</f>
        <v>,</v>
      </c>
      <c r="AH462" s="269" t="str">
        <f>IF($E462=$E461,IF(AI461=".",IF(MAX($Q462:AG462,0)=OPER!$AA557,".",IF(OPER!$AB557&lt;=HOUR(AI$7),MAX($Q462:AG462,0)+1,".")),","),IF(MAX($Q462:AG462,0)=OPER!$AA557,".",IF(OPER!$AB557&lt;=HOUR(AI$7),MAX($Q462:AG462,0)+1,".")))</f>
        <v>,</v>
      </c>
      <c r="AI462" s="269" t="str">
        <f>IF($E462=$E461,IF(AJ461=".",IF(MAX($Q462:AH462,0)=OPER!$AA557,".",IF(OPER!$AB557&lt;=HOUR(AJ$7),MAX($Q462:AH462,0)+1,".")),","),IF(MAX($Q462:AH462,0)=OPER!$AA557,".",IF(OPER!$AB557&lt;=HOUR(AJ$7),MAX($Q462:AH462,0)+1,".")))</f>
        <v>,</v>
      </c>
      <c r="AJ462" s="270" t="str">
        <f>IF($E462=$E461,IF(AK461=".",IF(MAX($Q462:AI462,0)=OPER!$AA557,".",IF(OPER!$AB557&lt;=HOUR(AK$7),MAX($Q462:AI462,0)+1,".")),","),IF(MAX($Q462:AI462,0)=OPER!$AA557,".",IF(OPER!$AB557&lt;=HOUR(AK$7),MAX($Q462:AI462,0)+1,".")))</f>
        <v>,</v>
      </c>
      <c r="AK462" s="271" t="str">
        <f>IF($E462=$E461,IF(AL461=".",IF(MAX($Q462:AJ462,0)=OPER!$AA557,".",IF(OPER!$AB557&lt;=HOUR(AL$7),MAX($Q462:AJ462,0)+1,".")),","),IF(MAX($Q462:AJ462,0)=OPER!$AA557,".",IF(OPER!$AB557&lt;=HOUR(AL$7),MAX($Q462:AJ462,0)+1,".")))</f>
        <v>,</v>
      </c>
      <c r="AL462" s="269" t="str">
        <f>IF($E462=$E461,IF(AM461=".",IF(MAX($Q462:AK462,0)=OPER!$AA557,".",IF(OPER!$AB557&lt;=HOUR(AM$7),MAX($Q462:AK462,0)+1,".")),","),IF(MAX($Q462:AK462,0)=OPER!$AA557,".",IF(OPER!$AB557&lt;=HOUR(AM$7),MAX($Q462:AK462,0)+1,".")))</f>
        <v>,</v>
      </c>
      <c r="AM462" s="269" t="str">
        <f>IF($E462=$E461,IF(AN461=".",IF(MAX($Q462:AL462,0)=OPER!$AA557,".",IF(OPER!$AB557&lt;=HOUR(AN$7),MAX($Q462:AL462,0)+1,".")),","),IF(MAX($Q462:AL462,0)=OPER!$AA557,".",IF(OPER!$AB557&lt;=HOUR(AN$7),MAX($Q462:AL462,0)+1,".")))</f>
        <v>,</v>
      </c>
      <c r="AN462" s="270" t="str">
        <f>IF($E462=$E461,IF(AO461=".",IF(MAX($Q462:AM462,0)=OPER!$AA557,".",IF(OPER!$AB557&lt;=HOUR(AO$7),MAX($Q462:AM462,0)+1,".")),","),IF(MAX($Q462:AM462,0)=OPER!$AA557,".",IF(OPER!$AB557&lt;=HOUR(AO$7),MAX($Q462:AM462,0)+1,".")))</f>
        <v>,</v>
      </c>
      <c r="AO462" s="271" t="str">
        <f>IF($E462=$E461,IF(AP461=".",IF(MAX($Q462:AN462,0)=OPER!$AA557,".",IF(OPER!$AB557&lt;=HOUR(AP$7),MAX($Q462:AN462,0)+1,".")),","),IF(MAX($Q462:AN462,0)=OPER!$AA557,".",IF(OPER!$AB557&lt;=HOUR(AP$7),MAX($Q462:AN462,0)+1,".")))</f>
        <v>,</v>
      </c>
      <c r="AP462" s="269" t="str">
        <f>IF($E462=$E461,IF(AQ461=".",IF(MAX($Q462:AO462,0)=OPER!$AA557,".",IF(OPER!$AB557&lt;=HOUR(AQ$7),MAX($Q462:AO462,0)+1,".")),","),IF(MAX($Q462:AO462,0)=OPER!$AA557,".",IF(OPER!$AB557&lt;=HOUR(AQ$7),MAX($Q462:AO462,0)+1,".")))</f>
        <v>,</v>
      </c>
      <c r="AQ462" s="269" t="str">
        <f>IF($E462=$E461,IF(AR461=".",IF(MAX($Q462:AP462,0)=OPER!$AA557,".",IF(OPER!$AB557&lt;=HOUR(AR$7),MAX($Q462:AP462,0)+1,".")),","),IF(MAX($Q462:AP462,0)=OPER!$AA557,".",IF(OPER!$AB557&lt;=HOUR(AR$7),MAX($Q462:AP462,0)+1,".")))</f>
        <v>,</v>
      </c>
      <c r="AR462" s="270" t="str">
        <f>IF($E462=$E461,IF(AS461=".",IF(MAX($Q462:AQ462,0)=OPER!$AA557,".",IF(OPER!$AB557&lt;=HOUR(AS$7),MAX($Q462:AQ462,0)+1,".")),","),IF(MAX($Q462:AQ462,0)=OPER!$AA557,".",IF(OPER!$AB557&lt;=HOUR(AS$7),MAX($Q462:AQ462,0)+1,".")))</f>
        <v>,</v>
      </c>
      <c r="AS462" s="271" t="str">
        <f>IF($E462=$E461,IF(AT461=".",IF(MAX($Q462:AR462,0)=OPER!$AA557,".",IF(OPER!$AB557&lt;=HOUR(AT$7),MAX($Q462:AR462,0)+1,".")),","),IF(MAX($Q462:AR462,0)=OPER!$AA557,".",IF(OPER!$AB557&lt;=HOUR(AT$7),MAX($Q462:AR462,0)+1,".")))</f>
        <v>,</v>
      </c>
      <c r="AT462" s="269" t="str">
        <f>IF($E462=$E461,IF(AU461=".",IF(MAX($Q462:AS462,0)=OPER!$AA557,".",IF(OPER!$AB557&lt;=HOUR(AU$7),MAX($Q462:AS462,0)+1,".")),","),IF(MAX($Q462:AS462,0)=OPER!$AA557,".",IF(OPER!$AB557&lt;=HOUR(AU$7),MAX($Q462:AS462,0)+1,".")))</f>
        <v>,</v>
      </c>
      <c r="AU462" s="269" t="str">
        <f>IF($E462=$E461,IF(AV461=".",IF(MAX($Q462:AT462,0)=OPER!$AA557,".",IF(OPER!$AB557&lt;=HOUR(AV$7),MAX($Q462:AT462,0)+1,".")),","),IF(MAX($Q462:AT462,0)=OPER!$AA557,".",IF(OPER!$AB557&lt;=HOUR(AV$7),MAX($Q462:AT462,0)+1,".")))</f>
        <v>,</v>
      </c>
      <c r="AV462" s="270" t="str">
        <f>IF($E462=$E461,IF(AW461=".",IF(MAX($Q462:AU462,0)=OPER!$AA557,".",IF(OPER!$AB557&lt;=HOUR(AW$7),MAX($Q462:AU462,0)+1,".")),","),IF(MAX($Q462:AU462,0)=OPER!$AA557,".",IF(OPER!$AB557&lt;=HOUR(AW$7),MAX($Q462:AU462,0)+1,".")))</f>
        <v>,</v>
      </c>
      <c r="AW462" s="271" t="str">
        <f>IF($E462=$E461,IF(AX461=".",IF(MAX($Q462:AV462,0)=OPER!$AA557,".",IF(OPER!$AB557&lt;=HOUR(AX$7),MAX($Q462:AV462,0)+1,".")),","),IF(MAX($Q462:AV462,0)=OPER!$AA557,".",IF(OPER!$AB557&lt;=HOUR(AX$7),MAX($Q462:AV462,0)+1,".")))</f>
        <v>,</v>
      </c>
      <c r="AX462" s="269" t="str">
        <f>IF($E462=$E461,IF(AY461=".",IF(MAX($Q462:AW462,0)=OPER!$AA557,".",IF(OPER!$AB557&lt;=HOUR(AY$7),MAX($Q462:AW462,0)+1,".")),","),IF(MAX($Q462:AW462,0)=OPER!$AA557,".",IF(OPER!$AB557&lt;=HOUR(AY$7),MAX($Q462:AW462,0)+1,".")))</f>
        <v>,</v>
      </c>
      <c r="AY462" s="269" t="str">
        <f>IF($E462=$E461,IF(AZ461=".",IF(MAX($Q462:AX462,0)=OPER!$AA557,".",IF(OPER!$AB557&lt;=HOUR(AZ$7),MAX($Q462:AX462,0)+1,".")),","),IF(MAX($Q462:AX462,0)=OPER!$AA557,".",IF(OPER!$AB557&lt;=HOUR(AZ$7),MAX($Q462:AX462,0)+1,".")))</f>
        <v>,</v>
      </c>
      <c r="AZ462" s="270" t="str">
        <f>IF($E462=$E461,IF(BA461=".",IF(MAX($Q462:AY462,0)=OPER!$AA557,".",IF(OPER!$AB557&lt;=HOUR(BA$7),MAX($Q462:AY462,0)+1,".")),","),IF(MAX($Q462:AY462,0)=OPER!$AA557,".",IF(OPER!$AB557&lt;=HOUR(BA$7),MAX($Q462:AY462,0)+1,".")))</f>
        <v>,</v>
      </c>
      <c r="BA462" s="30">
        <f>+OPER!AK456</f>
        <v>0</v>
      </c>
    </row>
    <row r="463" spans="1:53" ht="59.8" x14ac:dyDescent="0.2">
      <c r="A463" s="282" t="str">
        <f>IF(OPER!AF457=0,"",OPER!AF457)</f>
        <v/>
      </c>
      <c r="B463" s="109" t="str">
        <f>IF(OPER!V457=0,"",OPER!V457)</f>
        <v/>
      </c>
      <c r="C463" s="71" t="str">
        <f>IF(OPER!U457 = 0,"", OPER!U457)</f>
        <v/>
      </c>
      <c r="D463" s="30" t="str">
        <f t="shared" si="28"/>
        <v/>
      </c>
      <c r="E463" s="262" t="str">
        <f>IF(OPER!X457 = 0,"",OPER!X457)</f>
        <v/>
      </c>
      <c r="F463" s="262" t="str">
        <f>IF(OPER!I457 = 0,"",OPER!I457)</f>
        <v/>
      </c>
      <c r="G463" s="263" t="str">
        <f>IF(OPER!C457=0,"",OPER!C457)</f>
        <v/>
      </c>
      <c r="H463" s="30" t="str">
        <f>IF(OPER!R457 = 0,"",OPER!R457)</f>
        <v/>
      </c>
      <c r="I463" s="30" t="str">
        <f>IF(OPER!F457=0,"", OPER!F457)</f>
        <v/>
      </c>
      <c r="J463" s="108" t="str">
        <f>IF(OPER!G457=0,"",OPER!G457)</f>
        <v/>
      </c>
      <c r="K463" s="250">
        <f>+OPER!R457</f>
        <v>0</v>
      </c>
      <c r="L463" s="262">
        <f t="shared" si="29"/>
        <v>0</v>
      </c>
      <c r="M463" s="250">
        <f t="shared" si="30"/>
        <v>0</v>
      </c>
      <c r="N463" s="205" t="str">
        <f>IF(OPER!A457=0,"",OPER!A457)</f>
        <v/>
      </c>
      <c r="O463" s="73" t="str">
        <f>IF(OPER!AJ2313=0,"",OPER!AJ2313)</f>
        <v/>
      </c>
      <c r="P463" s="264" t="str">
        <f>IF(OPER!AH457="EJECUTADO","SI",IF(OPER!AH457="NO EJECUTADO","NO",""))</f>
        <v/>
      </c>
      <c r="Q463" s="264" t="str">
        <f>IF(OPER!AN457="EJECUTADO","SI",IF(OPER!AN457="NO EJECUTADO","NO",""))</f>
        <v/>
      </c>
      <c r="R463" s="221" t="str">
        <f>IFERROR(VLOOKUP(OPER!Z457,OPER!$AU$490:$AV$577,2,0),"NO ASIGNADO")</f>
        <v>NO ASIGNADO</v>
      </c>
      <c r="S463" s="6">
        <f>+OPER!AG457</f>
        <v>0</v>
      </c>
      <c r="T463" s="268" t="str">
        <f>IF($E463=$E462,IF(U462=".",IF(MAX($Q463:Q463,0)=OPER!$AA558,".",IF(OPER!$AB558&lt;=HOUR(U$7),MAX($Q463:Q463,0)+1,".")),","),IF(MAX($Q463:Q463,0)=OPER!$AA558,".",IF(OPER!$AB558&lt;=HOUR(U$7),MAX($Q463:Q463,0)+1,".")))</f>
        <v>,</v>
      </c>
      <c r="U463" s="269" t="str">
        <f>IF($E463=$E462,IF(V462=".",IF(MAX($Q463:T463,0)=OPER!$AA558,".",IF(OPER!$AB558&lt;=HOUR(V$7),MAX($Q463:T463,0)+1,".")),","),IF(MAX($Q463:T463,0)=OPER!$AA558,".",IF(OPER!$AB558&lt;=HOUR(V$7),MAX($Q463:T463,0)+1,".")))</f>
        <v>,</v>
      </c>
      <c r="V463" s="269" t="str">
        <f>IF($E463=$E462,IF(W462=".",IF(MAX($Q463:U463,0)=OPER!$AA558,".",IF(OPER!$AB558&lt;=HOUR(W$7),MAX($Q463:U463,0)+1,".")),","),IF(MAX($Q463:U463,0)=OPER!$AA558,".",IF(OPER!$AB558&lt;=HOUR(W$7),MAX($Q463:U463,0)+1,".")))</f>
        <v>,</v>
      </c>
      <c r="W463" s="269" t="str">
        <f>IF($E463=$E462,IF(X462=".",IF(MAX($Q463:V463,0)=OPER!$AA558,".",IF(OPER!$AB558&lt;=HOUR(X$7),MAX($Q463:V463,0)+1,".")),","),IF(MAX($Q463:V463,0)=OPER!$AA558,".",IF(OPER!$AB558&lt;=HOUR(X$7),MAX($Q463:V463,0)+1,".")))</f>
        <v>,</v>
      </c>
      <c r="X463" s="270" t="str">
        <f>IF($E463=$E462,IF(Y462=".",IF(MAX($Q463:W463,0)=OPER!$AA558,".",IF(OPER!$AB558&lt;=HOUR(Y$7),MAX($Q463:W463,0)+1,".")),","),IF(MAX($Q463:W463,0)=OPER!$AA558,".",IF(OPER!$AB558&lt;=HOUR(Y$7),MAX($Q463:W463,0)+1,".")))</f>
        <v>,</v>
      </c>
      <c r="Y463" s="271" t="str">
        <f>IF($E463=$E462,IF(Z462=".",IF(MAX($Q463:X463,0)=OPER!$AA558,".",IF(OPER!$AB558&lt;=HOUR(Z$7),MAX($Q463:X463,0)+1,".")),","),IF(MAX($Q463:X463,0)=OPER!$AA558,".",IF(OPER!$AB558&lt;=HOUR(Z$7),MAX($Q463:X463,0)+1,".")))</f>
        <v>,</v>
      </c>
      <c r="Z463" s="269" t="str">
        <f>IF($E463=$E462,IF(AA462=".",IF(MAX($Q463:Y463,0)=OPER!$AA558,".",IF(OPER!$AB558&lt;=HOUR(AA$7),MAX($Q463:Y463,0)+1,".")),","),IF(MAX($Q463:Y463,0)=OPER!$AA558,".",IF(OPER!$AB558&lt;=HOUR(AA$7),MAX($Q463:Y463,0)+1,".")))</f>
        <v>,</v>
      </c>
      <c r="AA463" s="269" t="str">
        <f>IF($E463=$E462,IF(AB462=".",IF(MAX($Q463:Z463,0)=OPER!$AA558,".",IF(OPER!$AB558&lt;=HOUR(AB$7),MAX($Q463:Z463,0)+1,".")),","),IF(MAX($Q463:Z463,0)=OPER!$AA558,".",IF(OPER!$AB558&lt;=HOUR(AB$7),MAX($Q463:Z463,0)+1,".")))</f>
        <v>,</v>
      </c>
      <c r="AB463" s="270" t="str">
        <f>IF($E463=$E462,IF(AC462=".",IF(MAX($Q463:AA463,0)=OPER!$AA558,".",IF(OPER!$AB558&lt;=HOUR(AC$7),MAX($Q463:AA463,0)+1,".")),","),IF(MAX($Q463:AA463,0)=OPER!$AA558,".",IF(OPER!$AB558&lt;=HOUR(AC$7),MAX($Q463:AA463,0)+1,".")))</f>
        <v>,</v>
      </c>
      <c r="AC463" s="271" t="str">
        <f>IF($E463=$E462,IF(AD462=".",IF(MAX($Q463:AB463,0)=OPER!$AA558,".",IF(OPER!$AB558&lt;=HOUR(AD$7),MAX($Q463:AB463,0)+1,".")),","),IF(MAX($Q463:AB463,0)=OPER!$AA558,".",IF(OPER!$AB558&lt;=HOUR(AD$7),MAX($Q463:AB463,0)+1,".")))</f>
        <v>,</v>
      </c>
      <c r="AD463" s="269" t="str">
        <f>IF($E463=$E462,IF(AE462=".",IF(MAX($Q463:AC463,0)=OPER!$AA558,".",IF(OPER!$AB558&lt;=HOUR(AE$7),MAX($Q463:AC463,0)+1,".")),","),IF(MAX($Q463:AC463,0)=OPER!$AA558,".",IF(OPER!$AB558&lt;=HOUR(AE$7),MAX($Q463:AC463,0)+1,".")))</f>
        <v>,</v>
      </c>
      <c r="AE463" s="269" t="str">
        <f>IF($E463=$E462,IF(AF462=".",IF(MAX($Q463:AD463,0)=OPER!$AA558,".",IF(OPER!$AB558&lt;=HOUR(AF$7),MAX($Q463:AD463,0)+1,".")),","),IF(MAX($Q463:AD463,0)=OPER!$AA558,".",IF(OPER!$AB558&lt;=HOUR(AF$7),MAX($Q463:AD463,0)+1,".")))</f>
        <v>,</v>
      </c>
      <c r="AF463" s="270" t="str">
        <f>IF($E463=$E462,IF(AG462=".",IF(MAX($Q463:AE463,0)=OPER!$AA558,".",IF(OPER!$AB558&lt;=HOUR(AG$7),MAX($Q463:AE463,0)+1,".")),","),IF(MAX($Q463:AE463,0)=OPER!$AA558,".",IF(OPER!$AB558&lt;=HOUR(AG$7),MAX($Q463:AE463,0)+1,".")))</f>
        <v>,</v>
      </c>
      <c r="AG463" s="271" t="str">
        <f>IF($E463=$E462,IF(AH462=".",IF(MAX($Q463:AF463,0)=OPER!$AA558,".",IF(OPER!$AB558&lt;=HOUR(AH$7),MAX($Q463:AF463,0)+1,".")),","),IF(MAX($Q463:AF463,0)=OPER!$AA558,".",IF(OPER!$AB558&lt;=HOUR(AH$7),MAX($Q463:AF463,0)+1,".")))</f>
        <v>,</v>
      </c>
      <c r="AH463" s="269" t="str">
        <f>IF($E463=$E462,IF(AI462=".",IF(MAX($Q463:AG463,0)=OPER!$AA558,".",IF(OPER!$AB558&lt;=HOUR(AI$7),MAX($Q463:AG463,0)+1,".")),","),IF(MAX($Q463:AG463,0)=OPER!$AA558,".",IF(OPER!$AB558&lt;=HOUR(AI$7),MAX($Q463:AG463,0)+1,".")))</f>
        <v>,</v>
      </c>
      <c r="AI463" s="269" t="str">
        <f>IF($E463=$E462,IF(AJ462=".",IF(MAX($Q463:AH463,0)=OPER!$AA558,".",IF(OPER!$AB558&lt;=HOUR(AJ$7),MAX($Q463:AH463,0)+1,".")),","),IF(MAX($Q463:AH463,0)=OPER!$AA558,".",IF(OPER!$AB558&lt;=HOUR(AJ$7),MAX($Q463:AH463,0)+1,".")))</f>
        <v>,</v>
      </c>
      <c r="AJ463" s="270" t="str">
        <f>IF($E463=$E462,IF(AK462=".",IF(MAX($Q463:AI463,0)=OPER!$AA558,".",IF(OPER!$AB558&lt;=HOUR(AK$7),MAX($Q463:AI463,0)+1,".")),","),IF(MAX($Q463:AI463,0)=OPER!$AA558,".",IF(OPER!$AB558&lt;=HOUR(AK$7),MAX($Q463:AI463,0)+1,".")))</f>
        <v>,</v>
      </c>
      <c r="AK463" s="271" t="str">
        <f>IF($E463=$E462,IF(AL462=".",IF(MAX($Q463:AJ463,0)=OPER!$AA558,".",IF(OPER!$AB558&lt;=HOUR(AL$7),MAX($Q463:AJ463,0)+1,".")),","),IF(MAX($Q463:AJ463,0)=OPER!$AA558,".",IF(OPER!$AB558&lt;=HOUR(AL$7),MAX($Q463:AJ463,0)+1,".")))</f>
        <v>,</v>
      </c>
      <c r="AL463" s="269" t="str">
        <f>IF($E463=$E462,IF(AM462=".",IF(MAX($Q463:AK463,0)=OPER!$AA558,".",IF(OPER!$AB558&lt;=HOUR(AM$7),MAX($Q463:AK463,0)+1,".")),","),IF(MAX($Q463:AK463,0)=OPER!$AA558,".",IF(OPER!$AB558&lt;=HOUR(AM$7),MAX($Q463:AK463,0)+1,".")))</f>
        <v>,</v>
      </c>
      <c r="AM463" s="269" t="str">
        <f>IF($E463=$E462,IF(AN462=".",IF(MAX($Q463:AL463,0)=OPER!$AA558,".",IF(OPER!$AB558&lt;=HOUR(AN$7),MAX($Q463:AL463,0)+1,".")),","),IF(MAX($Q463:AL463,0)=OPER!$AA558,".",IF(OPER!$AB558&lt;=HOUR(AN$7),MAX($Q463:AL463,0)+1,".")))</f>
        <v>,</v>
      </c>
      <c r="AN463" s="270" t="str">
        <f>IF($E463=$E462,IF(AO462=".",IF(MAX($Q463:AM463,0)=OPER!$AA558,".",IF(OPER!$AB558&lt;=HOUR(AO$7),MAX($Q463:AM463,0)+1,".")),","),IF(MAX($Q463:AM463,0)=OPER!$AA558,".",IF(OPER!$AB558&lt;=HOUR(AO$7),MAX($Q463:AM463,0)+1,".")))</f>
        <v>,</v>
      </c>
      <c r="AO463" s="271" t="str">
        <f>IF($E463=$E462,IF(AP462=".",IF(MAX($Q463:AN463,0)=OPER!$AA558,".",IF(OPER!$AB558&lt;=HOUR(AP$7),MAX($Q463:AN463,0)+1,".")),","),IF(MAX($Q463:AN463,0)=OPER!$AA558,".",IF(OPER!$AB558&lt;=HOUR(AP$7),MAX($Q463:AN463,0)+1,".")))</f>
        <v>,</v>
      </c>
      <c r="AP463" s="269" t="str">
        <f>IF($E463=$E462,IF(AQ462=".",IF(MAX($Q463:AO463,0)=OPER!$AA558,".",IF(OPER!$AB558&lt;=HOUR(AQ$7),MAX($Q463:AO463,0)+1,".")),","),IF(MAX($Q463:AO463,0)=OPER!$AA558,".",IF(OPER!$AB558&lt;=HOUR(AQ$7),MAX($Q463:AO463,0)+1,".")))</f>
        <v>,</v>
      </c>
      <c r="AQ463" s="269" t="str">
        <f>IF($E463=$E462,IF(AR462=".",IF(MAX($Q463:AP463,0)=OPER!$AA558,".",IF(OPER!$AB558&lt;=HOUR(AR$7),MAX($Q463:AP463,0)+1,".")),","),IF(MAX($Q463:AP463,0)=OPER!$AA558,".",IF(OPER!$AB558&lt;=HOUR(AR$7),MAX($Q463:AP463,0)+1,".")))</f>
        <v>,</v>
      </c>
      <c r="AR463" s="270" t="str">
        <f>IF($E463=$E462,IF(AS462=".",IF(MAX($Q463:AQ463,0)=OPER!$AA558,".",IF(OPER!$AB558&lt;=HOUR(AS$7),MAX($Q463:AQ463,0)+1,".")),","),IF(MAX($Q463:AQ463,0)=OPER!$AA558,".",IF(OPER!$AB558&lt;=HOUR(AS$7),MAX($Q463:AQ463,0)+1,".")))</f>
        <v>,</v>
      </c>
      <c r="AS463" s="271" t="str">
        <f>IF($E463=$E462,IF(AT462=".",IF(MAX($Q463:AR463,0)=OPER!$AA558,".",IF(OPER!$AB558&lt;=HOUR(AT$7),MAX($Q463:AR463,0)+1,".")),","),IF(MAX($Q463:AR463,0)=OPER!$AA558,".",IF(OPER!$AB558&lt;=HOUR(AT$7),MAX($Q463:AR463,0)+1,".")))</f>
        <v>,</v>
      </c>
      <c r="AT463" s="269" t="str">
        <f>IF($E463=$E462,IF(AU462=".",IF(MAX($Q463:AS463,0)=OPER!$AA558,".",IF(OPER!$AB558&lt;=HOUR(AU$7),MAX($Q463:AS463,0)+1,".")),","),IF(MAX($Q463:AS463,0)=OPER!$AA558,".",IF(OPER!$AB558&lt;=HOUR(AU$7),MAX($Q463:AS463,0)+1,".")))</f>
        <v>,</v>
      </c>
      <c r="AU463" s="269" t="str">
        <f>IF($E463=$E462,IF(AV462=".",IF(MAX($Q463:AT463,0)=OPER!$AA558,".",IF(OPER!$AB558&lt;=HOUR(AV$7),MAX($Q463:AT463,0)+1,".")),","),IF(MAX($Q463:AT463,0)=OPER!$AA558,".",IF(OPER!$AB558&lt;=HOUR(AV$7),MAX($Q463:AT463,0)+1,".")))</f>
        <v>,</v>
      </c>
      <c r="AV463" s="270" t="str">
        <f>IF($E463=$E462,IF(AW462=".",IF(MAX($Q463:AU463,0)=OPER!$AA558,".",IF(OPER!$AB558&lt;=HOUR(AW$7),MAX($Q463:AU463,0)+1,".")),","),IF(MAX($Q463:AU463,0)=OPER!$AA558,".",IF(OPER!$AB558&lt;=HOUR(AW$7),MAX($Q463:AU463,0)+1,".")))</f>
        <v>,</v>
      </c>
      <c r="AW463" s="271" t="str">
        <f>IF($E463=$E462,IF(AX462=".",IF(MAX($Q463:AV463,0)=OPER!$AA558,".",IF(OPER!$AB558&lt;=HOUR(AX$7),MAX($Q463:AV463,0)+1,".")),","),IF(MAX($Q463:AV463,0)=OPER!$AA558,".",IF(OPER!$AB558&lt;=HOUR(AX$7),MAX($Q463:AV463,0)+1,".")))</f>
        <v>,</v>
      </c>
      <c r="AX463" s="269" t="str">
        <f>IF($E463=$E462,IF(AY462=".",IF(MAX($Q463:AW463,0)=OPER!$AA558,".",IF(OPER!$AB558&lt;=HOUR(AY$7),MAX($Q463:AW463,0)+1,".")),","),IF(MAX($Q463:AW463,0)=OPER!$AA558,".",IF(OPER!$AB558&lt;=HOUR(AY$7),MAX($Q463:AW463,0)+1,".")))</f>
        <v>,</v>
      </c>
      <c r="AY463" s="269" t="str">
        <f>IF($E463=$E462,IF(AZ462=".",IF(MAX($Q463:AX463,0)=OPER!$AA558,".",IF(OPER!$AB558&lt;=HOUR(AZ$7),MAX($Q463:AX463,0)+1,".")),","),IF(MAX($Q463:AX463,0)=OPER!$AA558,".",IF(OPER!$AB558&lt;=HOUR(AZ$7),MAX($Q463:AX463,0)+1,".")))</f>
        <v>,</v>
      </c>
      <c r="AZ463" s="270" t="str">
        <f>IF($E463=$E462,IF(BA462=".",IF(MAX($Q463:AY463,0)=OPER!$AA558,".",IF(OPER!$AB558&lt;=HOUR(BA$7),MAX($Q463:AY463,0)+1,".")),","),IF(MAX($Q463:AY463,0)=OPER!$AA558,".",IF(OPER!$AB558&lt;=HOUR(BA$7),MAX($Q463:AY463,0)+1,".")))</f>
        <v>,</v>
      </c>
      <c r="BA463" s="30">
        <f>+OPER!AK457</f>
        <v>0</v>
      </c>
    </row>
    <row r="464" spans="1:53" ht="59.8" x14ac:dyDescent="0.2">
      <c r="A464" s="282" t="str">
        <f>IF(OPER!AF458=0,"",OPER!AF458)</f>
        <v/>
      </c>
      <c r="B464" s="109" t="str">
        <f>IF(OPER!V458=0,"",OPER!V458)</f>
        <v/>
      </c>
      <c r="C464" s="71" t="str">
        <f>IF(OPER!U458 = 0,"", OPER!U458)</f>
        <v/>
      </c>
      <c r="D464" s="30" t="str">
        <f t="shared" si="28"/>
        <v/>
      </c>
      <c r="E464" s="262" t="str">
        <f>IF(OPER!X458 = 0,"",OPER!X458)</f>
        <v/>
      </c>
      <c r="F464" s="262" t="str">
        <f>IF(OPER!I458 = 0,"",OPER!I458)</f>
        <v/>
      </c>
      <c r="G464" s="263" t="str">
        <f>IF(OPER!C458=0,"",OPER!C458)</f>
        <v/>
      </c>
      <c r="H464" s="30" t="str">
        <f>IF(OPER!R458 = 0,"",OPER!R458)</f>
        <v/>
      </c>
      <c r="I464" s="30" t="str">
        <f>IF(OPER!F458=0,"", OPER!F458)</f>
        <v/>
      </c>
      <c r="J464" s="108" t="str">
        <f>IF(OPER!G458=0,"",OPER!G458)</f>
        <v/>
      </c>
      <c r="K464" s="250">
        <f>+OPER!R458</f>
        <v>0</v>
      </c>
      <c r="L464" s="262">
        <f t="shared" si="29"/>
        <v>0</v>
      </c>
      <c r="M464" s="250">
        <f t="shared" si="30"/>
        <v>0</v>
      </c>
      <c r="N464" s="205" t="str">
        <f>IF(OPER!A458=0,"",OPER!A458)</f>
        <v/>
      </c>
      <c r="O464" s="73" t="str">
        <f>IF(OPER!AJ2314=0,"",OPER!AJ2314)</f>
        <v/>
      </c>
      <c r="P464" s="264" t="str">
        <f>IF(OPER!AH458="EJECUTADO","SI",IF(OPER!AH458="NO EJECUTADO","NO",""))</f>
        <v/>
      </c>
      <c r="Q464" s="264" t="str">
        <f>IF(OPER!AN458="EJECUTADO","SI",IF(OPER!AN458="NO EJECUTADO","NO",""))</f>
        <v/>
      </c>
      <c r="R464" s="221" t="str">
        <f>IFERROR(VLOOKUP(OPER!Z458,OPER!$AU$490:$AV$577,2,0),"NO ASIGNADO")</f>
        <v>NO ASIGNADO</v>
      </c>
      <c r="S464" s="6">
        <f>+OPER!AG458</f>
        <v>0</v>
      </c>
      <c r="T464" s="268" t="str">
        <f>IF($E464=$E463,IF(U463=".",IF(MAX($Q464:Q464,0)=OPER!$AA559,".",IF(OPER!$AB559&lt;=HOUR(U$7),MAX($Q464:Q464,0)+1,".")),","),IF(MAX($Q464:Q464,0)=OPER!$AA559,".",IF(OPER!$AB559&lt;=HOUR(U$7),MAX($Q464:Q464,0)+1,".")))</f>
        <v>,</v>
      </c>
      <c r="U464" s="269" t="str">
        <f>IF($E464=$E463,IF(V463=".",IF(MAX($Q464:T464,0)=OPER!$AA559,".",IF(OPER!$AB559&lt;=HOUR(V$7),MAX($Q464:T464,0)+1,".")),","),IF(MAX($Q464:T464,0)=OPER!$AA559,".",IF(OPER!$AB559&lt;=HOUR(V$7),MAX($Q464:T464,0)+1,".")))</f>
        <v>,</v>
      </c>
      <c r="V464" s="269" t="str">
        <f>IF($E464=$E463,IF(W463=".",IF(MAX($Q464:U464,0)=OPER!$AA559,".",IF(OPER!$AB559&lt;=HOUR(W$7),MAX($Q464:U464,0)+1,".")),","),IF(MAX($Q464:U464,0)=OPER!$AA559,".",IF(OPER!$AB559&lt;=HOUR(W$7),MAX($Q464:U464,0)+1,".")))</f>
        <v>,</v>
      </c>
      <c r="W464" s="269" t="str">
        <f>IF($E464=$E463,IF(X463=".",IF(MAX($Q464:V464,0)=OPER!$AA559,".",IF(OPER!$AB559&lt;=HOUR(X$7),MAX($Q464:V464,0)+1,".")),","),IF(MAX($Q464:V464,0)=OPER!$AA559,".",IF(OPER!$AB559&lt;=HOUR(X$7),MAX($Q464:V464,0)+1,".")))</f>
        <v>,</v>
      </c>
      <c r="X464" s="270" t="str">
        <f>IF($E464=$E463,IF(Y463=".",IF(MAX($Q464:W464,0)=OPER!$AA559,".",IF(OPER!$AB559&lt;=HOUR(Y$7),MAX($Q464:W464,0)+1,".")),","),IF(MAX($Q464:W464,0)=OPER!$AA559,".",IF(OPER!$AB559&lt;=HOUR(Y$7),MAX($Q464:W464,0)+1,".")))</f>
        <v>,</v>
      </c>
      <c r="Y464" s="271" t="str">
        <f>IF($E464=$E463,IF(Z463=".",IF(MAX($Q464:X464,0)=OPER!$AA559,".",IF(OPER!$AB559&lt;=HOUR(Z$7),MAX($Q464:X464,0)+1,".")),","),IF(MAX($Q464:X464,0)=OPER!$AA559,".",IF(OPER!$AB559&lt;=HOUR(Z$7),MAX($Q464:X464,0)+1,".")))</f>
        <v>,</v>
      </c>
      <c r="Z464" s="269" t="str">
        <f>IF($E464=$E463,IF(AA463=".",IF(MAX($Q464:Y464,0)=OPER!$AA559,".",IF(OPER!$AB559&lt;=HOUR(AA$7),MAX($Q464:Y464,0)+1,".")),","),IF(MAX($Q464:Y464,0)=OPER!$AA559,".",IF(OPER!$AB559&lt;=HOUR(AA$7),MAX($Q464:Y464,0)+1,".")))</f>
        <v>,</v>
      </c>
      <c r="AA464" s="269" t="str">
        <f>IF($E464=$E463,IF(AB463=".",IF(MAX($Q464:Z464,0)=OPER!$AA559,".",IF(OPER!$AB559&lt;=HOUR(AB$7),MAX($Q464:Z464,0)+1,".")),","),IF(MAX($Q464:Z464,0)=OPER!$AA559,".",IF(OPER!$AB559&lt;=HOUR(AB$7),MAX($Q464:Z464,0)+1,".")))</f>
        <v>,</v>
      </c>
      <c r="AB464" s="270" t="str">
        <f>IF($E464=$E463,IF(AC463=".",IF(MAX($Q464:AA464,0)=OPER!$AA559,".",IF(OPER!$AB559&lt;=HOUR(AC$7),MAX($Q464:AA464,0)+1,".")),","),IF(MAX($Q464:AA464,0)=OPER!$AA559,".",IF(OPER!$AB559&lt;=HOUR(AC$7),MAX($Q464:AA464,0)+1,".")))</f>
        <v>,</v>
      </c>
      <c r="AC464" s="271" t="str">
        <f>IF($E464=$E463,IF(AD463=".",IF(MAX($Q464:AB464,0)=OPER!$AA559,".",IF(OPER!$AB559&lt;=HOUR(AD$7),MAX($Q464:AB464,0)+1,".")),","),IF(MAX($Q464:AB464,0)=OPER!$AA559,".",IF(OPER!$AB559&lt;=HOUR(AD$7),MAX($Q464:AB464,0)+1,".")))</f>
        <v>,</v>
      </c>
      <c r="AD464" s="269" t="str">
        <f>IF($E464=$E463,IF(AE463=".",IF(MAX($Q464:AC464,0)=OPER!$AA559,".",IF(OPER!$AB559&lt;=HOUR(AE$7),MAX($Q464:AC464,0)+1,".")),","),IF(MAX($Q464:AC464,0)=OPER!$AA559,".",IF(OPER!$AB559&lt;=HOUR(AE$7),MAX($Q464:AC464,0)+1,".")))</f>
        <v>,</v>
      </c>
      <c r="AE464" s="269" t="str">
        <f>IF($E464=$E463,IF(AF463=".",IF(MAX($Q464:AD464,0)=OPER!$AA559,".",IF(OPER!$AB559&lt;=HOUR(AF$7),MAX($Q464:AD464,0)+1,".")),","),IF(MAX($Q464:AD464,0)=OPER!$AA559,".",IF(OPER!$AB559&lt;=HOUR(AF$7),MAX($Q464:AD464,0)+1,".")))</f>
        <v>,</v>
      </c>
      <c r="AF464" s="270" t="str">
        <f>IF($E464=$E463,IF(AG463=".",IF(MAX($Q464:AE464,0)=OPER!$AA559,".",IF(OPER!$AB559&lt;=HOUR(AG$7),MAX($Q464:AE464,0)+1,".")),","),IF(MAX($Q464:AE464,0)=OPER!$AA559,".",IF(OPER!$AB559&lt;=HOUR(AG$7),MAX($Q464:AE464,0)+1,".")))</f>
        <v>,</v>
      </c>
      <c r="AG464" s="271" t="str">
        <f>IF($E464=$E463,IF(AH463=".",IF(MAX($Q464:AF464,0)=OPER!$AA559,".",IF(OPER!$AB559&lt;=HOUR(AH$7),MAX($Q464:AF464,0)+1,".")),","),IF(MAX($Q464:AF464,0)=OPER!$AA559,".",IF(OPER!$AB559&lt;=HOUR(AH$7),MAX($Q464:AF464,0)+1,".")))</f>
        <v>,</v>
      </c>
      <c r="AH464" s="269" t="str">
        <f>IF($E464=$E463,IF(AI463=".",IF(MAX($Q464:AG464,0)=OPER!$AA559,".",IF(OPER!$AB559&lt;=HOUR(AI$7),MAX($Q464:AG464,0)+1,".")),","),IF(MAX($Q464:AG464,0)=OPER!$AA559,".",IF(OPER!$AB559&lt;=HOUR(AI$7),MAX($Q464:AG464,0)+1,".")))</f>
        <v>,</v>
      </c>
      <c r="AI464" s="269" t="str">
        <f>IF($E464=$E463,IF(AJ463=".",IF(MAX($Q464:AH464,0)=OPER!$AA559,".",IF(OPER!$AB559&lt;=HOUR(AJ$7),MAX($Q464:AH464,0)+1,".")),","),IF(MAX($Q464:AH464,0)=OPER!$AA559,".",IF(OPER!$AB559&lt;=HOUR(AJ$7),MAX($Q464:AH464,0)+1,".")))</f>
        <v>,</v>
      </c>
      <c r="AJ464" s="270" t="str">
        <f>IF($E464=$E463,IF(AK463=".",IF(MAX($Q464:AI464,0)=OPER!$AA559,".",IF(OPER!$AB559&lt;=HOUR(AK$7),MAX($Q464:AI464,0)+1,".")),","),IF(MAX($Q464:AI464,0)=OPER!$AA559,".",IF(OPER!$AB559&lt;=HOUR(AK$7),MAX($Q464:AI464,0)+1,".")))</f>
        <v>,</v>
      </c>
      <c r="AK464" s="271" t="str">
        <f>IF($E464=$E463,IF(AL463=".",IF(MAX($Q464:AJ464,0)=OPER!$AA559,".",IF(OPER!$AB559&lt;=HOUR(AL$7),MAX($Q464:AJ464,0)+1,".")),","),IF(MAX($Q464:AJ464,0)=OPER!$AA559,".",IF(OPER!$AB559&lt;=HOUR(AL$7),MAX($Q464:AJ464,0)+1,".")))</f>
        <v>,</v>
      </c>
      <c r="AL464" s="269" t="str">
        <f>IF($E464=$E463,IF(AM463=".",IF(MAX($Q464:AK464,0)=OPER!$AA559,".",IF(OPER!$AB559&lt;=HOUR(AM$7),MAX($Q464:AK464,0)+1,".")),","),IF(MAX($Q464:AK464,0)=OPER!$AA559,".",IF(OPER!$AB559&lt;=HOUR(AM$7),MAX($Q464:AK464,0)+1,".")))</f>
        <v>,</v>
      </c>
      <c r="AM464" s="269" t="str">
        <f>IF($E464=$E463,IF(AN463=".",IF(MAX($Q464:AL464,0)=OPER!$AA559,".",IF(OPER!$AB559&lt;=HOUR(AN$7),MAX($Q464:AL464,0)+1,".")),","),IF(MAX($Q464:AL464,0)=OPER!$AA559,".",IF(OPER!$AB559&lt;=HOUR(AN$7),MAX($Q464:AL464,0)+1,".")))</f>
        <v>,</v>
      </c>
      <c r="AN464" s="270" t="str">
        <f>IF($E464=$E463,IF(AO463=".",IF(MAX($Q464:AM464,0)=OPER!$AA559,".",IF(OPER!$AB559&lt;=HOUR(AO$7),MAX($Q464:AM464,0)+1,".")),","),IF(MAX($Q464:AM464,0)=OPER!$AA559,".",IF(OPER!$AB559&lt;=HOUR(AO$7),MAX($Q464:AM464,0)+1,".")))</f>
        <v>,</v>
      </c>
      <c r="AO464" s="271" t="str">
        <f>IF($E464=$E463,IF(AP463=".",IF(MAX($Q464:AN464,0)=OPER!$AA559,".",IF(OPER!$AB559&lt;=HOUR(AP$7),MAX($Q464:AN464,0)+1,".")),","),IF(MAX($Q464:AN464,0)=OPER!$AA559,".",IF(OPER!$AB559&lt;=HOUR(AP$7),MAX($Q464:AN464,0)+1,".")))</f>
        <v>,</v>
      </c>
      <c r="AP464" s="269" t="str">
        <f>IF($E464=$E463,IF(AQ463=".",IF(MAX($Q464:AO464,0)=OPER!$AA559,".",IF(OPER!$AB559&lt;=HOUR(AQ$7),MAX($Q464:AO464,0)+1,".")),","),IF(MAX($Q464:AO464,0)=OPER!$AA559,".",IF(OPER!$AB559&lt;=HOUR(AQ$7),MAX($Q464:AO464,0)+1,".")))</f>
        <v>,</v>
      </c>
      <c r="AQ464" s="269" t="str">
        <f>IF($E464=$E463,IF(AR463=".",IF(MAX($Q464:AP464,0)=OPER!$AA559,".",IF(OPER!$AB559&lt;=HOUR(AR$7),MAX($Q464:AP464,0)+1,".")),","),IF(MAX($Q464:AP464,0)=OPER!$AA559,".",IF(OPER!$AB559&lt;=HOUR(AR$7),MAX($Q464:AP464,0)+1,".")))</f>
        <v>,</v>
      </c>
      <c r="AR464" s="270" t="str">
        <f>IF($E464=$E463,IF(AS463=".",IF(MAX($Q464:AQ464,0)=OPER!$AA559,".",IF(OPER!$AB559&lt;=HOUR(AS$7),MAX($Q464:AQ464,0)+1,".")),","),IF(MAX($Q464:AQ464,0)=OPER!$AA559,".",IF(OPER!$AB559&lt;=HOUR(AS$7),MAX($Q464:AQ464,0)+1,".")))</f>
        <v>,</v>
      </c>
      <c r="AS464" s="271" t="str">
        <f>IF($E464=$E463,IF(AT463=".",IF(MAX($Q464:AR464,0)=OPER!$AA559,".",IF(OPER!$AB559&lt;=HOUR(AT$7),MAX($Q464:AR464,0)+1,".")),","),IF(MAX($Q464:AR464,0)=OPER!$AA559,".",IF(OPER!$AB559&lt;=HOUR(AT$7),MAX($Q464:AR464,0)+1,".")))</f>
        <v>,</v>
      </c>
      <c r="AT464" s="269" t="str">
        <f>IF($E464=$E463,IF(AU463=".",IF(MAX($Q464:AS464,0)=OPER!$AA559,".",IF(OPER!$AB559&lt;=HOUR(AU$7),MAX($Q464:AS464,0)+1,".")),","),IF(MAX($Q464:AS464,0)=OPER!$AA559,".",IF(OPER!$AB559&lt;=HOUR(AU$7),MAX($Q464:AS464,0)+1,".")))</f>
        <v>,</v>
      </c>
      <c r="AU464" s="269" t="str">
        <f>IF($E464=$E463,IF(AV463=".",IF(MAX($Q464:AT464,0)=OPER!$AA559,".",IF(OPER!$AB559&lt;=HOUR(AV$7),MAX($Q464:AT464,0)+1,".")),","),IF(MAX($Q464:AT464,0)=OPER!$AA559,".",IF(OPER!$AB559&lt;=HOUR(AV$7),MAX($Q464:AT464,0)+1,".")))</f>
        <v>,</v>
      </c>
      <c r="AV464" s="270" t="str">
        <f>IF($E464=$E463,IF(AW463=".",IF(MAX($Q464:AU464,0)=OPER!$AA559,".",IF(OPER!$AB559&lt;=HOUR(AW$7),MAX($Q464:AU464,0)+1,".")),","),IF(MAX($Q464:AU464,0)=OPER!$AA559,".",IF(OPER!$AB559&lt;=HOUR(AW$7),MAX($Q464:AU464,0)+1,".")))</f>
        <v>,</v>
      </c>
      <c r="AW464" s="271" t="str">
        <f>IF($E464=$E463,IF(AX463=".",IF(MAX($Q464:AV464,0)=OPER!$AA559,".",IF(OPER!$AB559&lt;=HOUR(AX$7),MAX($Q464:AV464,0)+1,".")),","),IF(MAX($Q464:AV464,0)=OPER!$AA559,".",IF(OPER!$AB559&lt;=HOUR(AX$7),MAX($Q464:AV464,0)+1,".")))</f>
        <v>,</v>
      </c>
      <c r="AX464" s="269" t="str">
        <f>IF($E464=$E463,IF(AY463=".",IF(MAX($Q464:AW464,0)=OPER!$AA559,".",IF(OPER!$AB559&lt;=HOUR(AY$7),MAX($Q464:AW464,0)+1,".")),","),IF(MAX($Q464:AW464,0)=OPER!$AA559,".",IF(OPER!$AB559&lt;=HOUR(AY$7),MAX($Q464:AW464,0)+1,".")))</f>
        <v>,</v>
      </c>
      <c r="AY464" s="269" t="str">
        <f>IF($E464=$E463,IF(AZ463=".",IF(MAX($Q464:AX464,0)=OPER!$AA559,".",IF(OPER!$AB559&lt;=HOUR(AZ$7),MAX($Q464:AX464,0)+1,".")),","),IF(MAX($Q464:AX464,0)=OPER!$AA559,".",IF(OPER!$AB559&lt;=HOUR(AZ$7),MAX($Q464:AX464,0)+1,".")))</f>
        <v>,</v>
      </c>
      <c r="AZ464" s="270" t="str">
        <f>IF($E464=$E463,IF(BA463=".",IF(MAX($Q464:AY464,0)=OPER!$AA559,".",IF(OPER!$AB559&lt;=HOUR(BA$7),MAX($Q464:AY464,0)+1,".")),","),IF(MAX($Q464:AY464,0)=OPER!$AA559,".",IF(OPER!$AB559&lt;=HOUR(BA$7),MAX($Q464:AY464,0)+1,".")))</f>
        <v>,</v>
      </c>
      <c r="BA464" s="30">
        <f>+OPER!AK458</f>
        <v>0</v>
      </c>
    </row>
    <row r="465" spans="1:53" ht="59.8" x14ac:dyDescent="0.2">
      <c r="A465" s="282" t="str">
        <f>IF(OPER!AF459=0,"",OPER!AF459)</f>
        <v/>
      </c>
      <c r="B465" s="109" t="str">
        <f>IF(OPER!V459=0,"",OPER!V459)</f>
        <v/>
      </c>
      <c r="C465" s="71" t="str">
        <f>IF(OPER!U459 = 0,"", OPER!U459)</f>
        <v/>
      </c>
      <c r="D465" s="30" t="str">
        <f t="shared" si="28"/>
        <v/>
      </c>
      <c r="E465" s="262" t="str">
        <f>IF(OPER!X459 = 0,"",OPER!X459)</f>
        <v/>
      </c>
      <c r="F465" s="262" t="str">
        <f>IF(OPER!I459 = 0,"",OPER!I459)</f>
        <v/>
      </c>
      <c r="G465" s="263" t="str">
        <f>IF(OPER!C459=0,"",OPER!C459)</f>
        <v/>
      </c>
      <c r="H465" s="30" t="str">
        <f>IF(OPER!R459 = 0,"",OPER!R459)</f>
        <v/>
      </c>
      <c r="I465" s="30" t="str">
        <f>IF(OPER!F459=0,"", OPER!F459)</f>
        <v/>
      </c>
      <c r="J465" s="108" t="str">
        <f>IF(OPER!G459=0,"",OPER!G459)</f>
        <v/>
      </c>
      <c r="K465" s="250">
        <f>+OPER!R459</f>
        <v>0</v>
      </c>
      <c r="L465" s="262">
        <f t="shared" si="29"/>
        <v>0</v>
      </c>
      <c r="M465" s="250">
        <f t="shared" si="30"/>
        <v>0</v>
      </c>
      <c r="N465" s="205" t="str">
        <f>IF(OPER!A459=0,"",OPER!A459)</f>
        <v/>
      </c>
      <c r="O465" s="73" t="str">
        <f>IF(OPER!AJ2315=0,"",OPER!AJ2315)</f>
        <v/>
      </c>
      <c r="P465" s="264" t="str">
        <f>IF(OPER!AH459="EJECUTADO","SI",IF(OPER!AH459="NO EJECUTADO","NO",""))</f>
        <v/>
      </c>
      <c r="Q465" s="264" t="str">
        <f>IF(OPER!AN459="EJECUTADO","SI",IF(OPER!AN459="NO EJECUTADO","NO",""))</f>
        <v/>
      </c>
      <c r="R465" s="221" t="str">
        <f>IFERROR(VLOOKUP(OPER!Z459,OPER!$AU$490:$AV$577,2,0),"NO ASIGNADO")</f>
        <v>NO ASIGNADO</v>
      </c>
      <c r="S465" s="6">
        <f>+OPER!AG459</f>
        <v>0</v>
      </c>
      <c r="T465" s="268" t="str">
        <f>IF($E465=$E464,IF(U464=".",IF(MAX($Q465:Q465,0)=OPER!$AA560,".",IF(OPER!$AB560&lt;=HOUR(U$7),MAX($Q465:Q465,0)+1,".")),","),IF(MAX($Q465:Q465,0)=OPER!$AA560,".",IF(OPER!$AB560&lt;=HOUR(U$7),MAX($Q465:Q465,0)+1,".")))</f>
        <v>,</v>
      </c>
      <c r="U465" s="269" t="str">
        <f>IF($E465=$E464,IF(V464=".",IF(MAX($Q465:T465,0)=OPER!$AA560,".",IF(OPER!$AB560&lt;=HOUR(V$7),MAX($Q465:T465,0)+1,".")),","),IF(MAX($Q465:T465,0)=OPER!$AA560,".",IF(OPER!$AB560&lt;=HOUR(V$7),MAX($Q465:T465,0)+1,".")))</f>
        <v>,</v>
      </c>
      <c r="V465" s="269" t="str">
        <f>IF($E465=$E464,IF(W464=".",IF(MAX($Q465:U465,0)=OPER!$AA560,".",IF(OPER!$AB560&lt;=HOUR(W$7),MAX($Q465:U465,0)+1,".")),","),IF(MAX($Q465:U465,0)=OPER!$AA560,".",IF(OPER!$AB560&lt;=HOUR(W$7),MAX($Q465:U465,0)+1,".")))</f>
        <v>,</v>
      </c>
      <c r="W465" s="269" t="str">
        <f>IF($E465=$E464,IF(X464=".",IF(MAX($Q465:V465,0)=OPER!$AA560,".",IF(OPER!$AB560&lt;=HOUR(X$7),MAX($Q465:V465,0)+1,".")),","),IF(MAX($Q465:V465,0)=OPER!$AA560,".",IF(OPER!$AB560&lt;=HOUR(X$7),MAX($Q465:V465,0)+1,".")))</f>
        <v>,</v>
      </c>
      <c r="X465" s="270" t="str">
        <f>IF($E465=$E464,IF(Y464=".",IF(MAX($Q465:W465,0)=OPER!$AA560,".",IF(OPER!$AB560&lt;=HOUR(Y$7),MAX($Q465:W465,0)+1,".")),","),IF(MAX($Q465:W465,0)=OPER!$AA560,".",IF(OPER!$AB560&lt;=HOUR(Y$7),MAX($Q465:W465,0)+1,".")))</f>
        <v>,</v>
      </c>
      <c r="Y465" s="271" t="str">
        <f>IF($E465=$E464,IF(Z464=".",IF(MAX($Q465:X465,0)=OPER!$AA560,".",IF(OPER!$AB560&lt;=HOUR(Z$7),MAX($Q465:X465,0)+1,".")),","),IF(MAX($Q465:X465,0)=OPER!$AA560,".",IF(OPER!$AB560&lt;=HOUR(Z$7),MAX($Q465:X465,0)+1,".")))</f>
        <v>,</v>
      </c>
      <c r="Z465" s="269" t="str">
        <f>IF($E465=$E464,IF(AA464=".",IF(MAX($Q465:Y465,0)=OPER!$AA560,".",IF(OPER!$AB560&lt;=HOUR(AA$7),MAX($Q465:Y465,0)+1,".")),","),IF(MAX($Q465:Y465,0)=OPER!$AA560,".",IF(OPER!$AB560&lt;=HOUR(AA$7),MAX($Q465:Y465,0)+1,".")))</f>
        <v>,</v>
      </c>
      <c r="AA465" s="269" t="str">
        <f>IF($E465=$E464,IF(AB464=".",IF(MAX($Q465:Z465,0)=OPER!$AA560,".",IF(OPER!$AB560&lt;=HOUR(AB$7),MAX($Q465:Z465,0)+1,".")),","),IF(MAX($Q465:Z465,0)=OPER!$AA560,".",IF(OPER!$AB560&lt;=HOUR(AB$7),MAX($Q465:Z465,0)+1,".")))</f>
        <v>,</v>
      </c>
      <c r="AB465" s="270" t="str">
        <f>IF($E465=$E464,IF(AC464=".",IF(MAX($Q465:AA465,0)=OPER!$AA560,".",IF(OPER!$AB560&lt;=HOUR(AC$7),MAX($Q465:AA465,0)+1,".")),","),IF(MAX($Q465:AA465,0)=OPER!$AA560,".",IF(OPER!$AB560&lt;=HOUR(AC$7),MAX($Q465:AA465,0)+1,".")))</f>
        <v>,</v>
      </c>
      <c r="AC465" s="271" t="str">
        <f>IF($E465=$E464,IF(AD464=".",IF(MAX($Q465:AB465,0)=OPER!$AA560,".",IF(OPER!$AB560&lt;=HOUR(AD$7),MAX($Q465:AB465,0)+1,".")),","),IF(MAX($Q465:AB465,0)=OPER!$AA560,".",IF(OPER!$AB560&lt;=HOUR(AD$7),MAX($Q465:AB465,0)+1,".")))</f>
        <v>,</v>
      </c>
      <c r="AD465" s="269" t="str">
        <f>IF($E465=$E464,IF(AE464=".",IF(MAX($Q465:AC465,0)=OPER!$AA560,".",IF(OPER!$AB560&lt;=HOUR(AE$7),MAX($Q465:AC465,0)+1,".")),","),IF(MAX($Q465:AC465,0)=OPER!$AA560,".",IF(OPER!$AB560&lt;=HOUR(AE$7),MAX($Q465:AC465,0)+1,".")))</f>
        <v>,</v>
      </c>
      <c r="AE465" s="269" t="str">
        <f>IF($E465=$E464,IF(AF464=".",IF(MAX($Q465:AD465,0)=OPER!$AA560,".",IF(OPER!$AB560&lt;=HOUR(AF$7),MAX($Q465:AD465,0)+1,".")),","),IF(MAX($Q465:AD465,0)=OPER!$AA560,".",IF(OPER!$AB560&lt;=HOUR(AF$7),MAX($Q465:AD465,0)+1,".")))</f>
        <v>,</v>
      </c>
      <c r="AF465" s="270" t="str">
        <f>IF($E465=$E464,IF(AG464=".",IF(MAX($Q465:AE465,0)=OPER!$AA560,".",IF(OPER!$AB560&lt;=HOUR(AG$7),MAX($Q465:AE465,0)+1,".")),","),IF(MAX($Q465:AE465,0)=OPER!$AA560,".",IF(OPER!$AB560&lt;=HOUR(AG$7),MAX($Q465:AE465,0)+1,".")))</f>
        <v>,</v>
      </c>
      <c r="AG465" s="271" t="str">
        <f>IF($E465=$E464,IF(AH464=".",IF(MAX($Q465:AF465,0)=OPER!$AA560,".",IF(OPER!$AB560&lt;=HOUR(AH$7),MAX($Q465:AF465,0)+1,".")),","),IF(MAX($Q465:AF465,0)=OPER!$AA560,".",IF(OPER!$AB560&lt;=HOUR(AH$7),MAX($Q465:AF465,0)+1,".")))</f>
        <v>,</v>
      </c>
      <c r="AH465" s="269" t="str">
        <f>IF($E465=$E464,IF(AI464=".",IF(MAX($Q465:AG465,0)=OPER!$AA560,".",IF(OPER!$AB560&lt;=HOUR(AI$7),MAX($Q465:AG465,0)+1,".")),","),IF(MAX($Q465:AG465,0)=OPER!$AA560,".",IF(OPER!$AB560&lt;=HOUR(AI$7),MAX($Q465:AG465,0)+1,".")))</f>
        <v>,</v>
      </c>
      <c r="AI465" s="269" t="str">
        <f>IF($E465=$E464,IF(AJ464=".",IF(MAX($Q465:AH465,0)=OPER!$AA560,".",IF(OPER!$AB560&lt;=HOUR(AJ$7),MAX($Q465:AH465,0)+1,".")),","),IF(MAX($Q465:AH465,0)=OPER!$AA560,".",IF(OPER!$AB560&lt;=HOUR(AJ$7),MAX($Q465:AH465,0)+1,".")))</f>
        <v>,</v>
      </c>
      <c r="AJ465" s="270" t="str">
        <f>IF($E465=$E464,IF(AK464=".",IF(MAX($Q465:AI465,0)=OPER!$AA560,".",IF(OPER!$AB560&lt;=HOUR(AK$7),MAX($Q465:AI465,0)+1,".")),","),IF(MAX($Q465:AI465,0)=OPER!$AA560,".",IF(OPER!$AB560&lt;=HOUR(AK$7),MAX($Q465:AI465,0)+1,".")))</f>
        <v>,</v>
      </c>
      <c r="AK465" s="271" t="str">
        <f>IF($E465=$E464,IF(AL464=".",IF(MAX($Q465:AJ465,0)=OPER!$AA560,".",IF(OPER!$AB560&lt;=HOUR(AL$7),MAX($Q465:AJ465,0)+1,".")),","),IF(MAX($Q465:AJ465,0)=OPER!$AA560,".",IF(OPER!$AB560&lt;=HOUR(AL$7),MAX($Q465:AJ465,0)+1,".")))</f>
        <v>,</v>
      </c>
      <c r="AL465" s="269" t="str">
        <f>IF($E465=$E464,IF(AM464=".",IF(MAX($Q465:AK465,0)=OPER!$AA560,".",IF(OPER!$AB560&lt;=HOUR(AM$7),MAX($Q465:AK465,0)+1,".")),","),IF(MAX($Q465:AK465,0)=OPER!$AA560,".",IF(OPER!$AB560&lt;=HOUR(AM$7),MAX($Q465:AK465,0)+1,".")))</f>
        <v>,</v>
      </c>
      <c r="AM465" s="269" t="str">
        <f>IF($E465=$E464,IF(AN464=".",IF(MAX($Q465:AL465,0)=OPER!$AA560,".",IF(OPER!$AB560&lt;=HOUR(AN$7),MAX($Q465:AL465,0)+1,".")),","),IF(MAX($Q465:AL465,0)=OPER!$AA560,".",IF(OPER!$AB560&lt;=HOUR(AN$7),MAX($Q465:AL465,0)+1,".")))</f>
        <v>,</v>
      </c>
      <c r="AN465" s="270" t="str">
        <f>IF($E465=$E464,IF(AO464=".",IF(MAX($Q465:AM465,0)=OPER!$AA560,".",IF(OPER!$AB560&lt;=HOUR(AO$7),MAX($Q465:AM465,0)+1,".")),","),IF(MAX($Q465:AM465,0)=OPER!$AA560,".",IF(OPER!$AB560&lt;=HOUR(AO$7),MAX($Q465:AM465,0)+1,".")))</f>
        <v>,</v>
      </c>
      <c r="AO465" s="271" t="str">
        <f>IF($E465=$E464,IF(AP464=".",IF(MAX($Q465:AN465,0)=OPER!$AA560,".",IF(OPER!$AB560&lt;=HOUR(AP$7),MAX($Q465:AN465,0)+1,".")),","),IF(MAX($Q465:AN465,0)=OPER!$AA560,".",IF(OPER!$AB560&lt;=HOUR(AP$7),MAX($Q465:AN465,0)+1,".")))</f>
        <v>,</v>
      </c>
      <c r="AP465" s="269" t="str">
        <f>IF($E465=$E464,IF(AQ464=".",IF(MAX($Q465:AO465,0)=OPER!$AA560,".",IF(OPER!$AB560&lt;=HOUR(AQ$7),MAX($Q465:AO465,0)+1,".")),","),IF(MAX($Q465:AO465,0)=OPER!$AA560,".",IF(OPER!$AB560&lt;=HOUR(AQ$7),MAX($Q465:AO465,0)+1,".")))</f>
        <v>,</v>
      </c>
      <c r="AQ465" s="269" t="str">
        <f>IF($E465=$E464,IF(AR464=".",IF(MAX($Q465:AP465,0)=OPER!$AA560,".",IF(OPER!$AB560&lt;=HOUR(AR$7),MAX($Q465:AP465,0)+1,".")),","),IF(MAX($Q465:AP465,0)=OPER!$AA560,".",IF(OPER!$AB560&lt;=HOUR(AR$7),MAX($Q465:AP465,0)+1,".")))</f>
        <v>,</v>
      </c>
      <c r="AR465" s="270" t="str">
        <f>IF($E465=$E464,IF(AS464=".",IF(MAX($Q465:AQ465,0)=OPER!$AA560,".",IF(OPER!$AB560&lt;=HOUR(AS$7),MAX($Q465:AQ465,0)+1,".")),","),IF(MAX($Q465:AQ465,0)=OPER!$AA560,".",IF(OPER!$AB560&lt;=HOUR(AS$7),MAX($Q465:AQ465,0)+1,".")))</f>
        <v>,</v>
      </c>
      <c r="AS465" s="271" t="str">
        <f>IF($E465=$E464,IF(AT464=".",IF(MAX($Q465:AR465,0)=OPER!$AA560,".",IF(OPER!$AB560&lt;=HOUR(AT$7),MAX($Q465:AR465,0)+1,".")),","),IF(MAX($Q465:AR465,0)=OPER!$AA560,".",IF(OPER!$AB560&lt;=HOUR(AT$7),MAX($Q465:AR465,0)+1,".")))</f>
        <v>,</v>
      </c>
      <c r="AT465" s="269" t="str">
        <f>IF($E465=$E464,IF(AU464=".",IF(MAX($Q465:AS465,0)=OPER!$AA560,".",IF(OPER!$AB560&lt;=HOUR(AU$7),MAX($Q465:AS465,0)+1,".")),","),IF(MAX($Q465:AS465,0)=OPER!$AA560,".",IF(OPER!$AB560&lt;=HOUR(AU$7),MAX($Q465:AS465,0)+1,".")))</f>
        <v>,</v>
      </c>
      <c r="AU465" s="269" t="str">
        <f>IF($E465=$E464,IF(AV464=".",IF(MAX($Q465:AT465,0)=OPER!$AA560,".",IF(OPER!$AB560&lt;=HOUR(AV$7),MAX($Q465:AT465,0)+1,".")),","),IF(MAX($Q465:AT465,0)=OPER!$AA560,".",IF(OPER!$AB560&lt;=HOUR(AV$7),MAX($Q465:AT465,0)+1,".")))</f>
        <v>,</v>
      </c>
      <c r="AV465" s="270" t="str">
        <f>IF($E465=$E464,IF(AW464=".",IF(MAX($Q465:AU465,0)=OPER!$AA560,".",IF(OPER!$AB560&lt;=HOUR(AW$7),MAX($Q465:AU465,0)+1,".")),","),IF(MAX($Q465:AU465,0)=OPER!$AA560,".",IF(OPER!$AB560&lt;=HOUR(AW$7),MAX($Q465:AU465,0)+1,".")))</f>
        <v>,</v>
      </c>
      <c r="AW465" s="271" t="str">
        <f>IF($E465=$E464,IF(AX464=".",IF(MAX($Q465:AV465,0)=OPER!$AA560,".",IF(OPER!$AB560&lt;=HOUR(AX$7),MAX($Q465:AV465,0)+1,".")),","),IF(MAX($Q465:AV465,0)=OPER!$AA560,".",IF(OPER!$AB560&lt;=HOUR(AX$7),MAX($Q465:AV465,0)+1,".")))</f>
        <v>,</v>
      </c>
      <c r="AX465" s="269" t="str">
        <f>IF($E465=$E464,IF(AY464=".",IF(MAX($Q465:AW465,0)=OPER!$AA560,".",IF(OPER!$AB560&lt;=HOUR(AY$7),MAX($Q465:AW465,0)+1,".")),","),IF(MAX($Q465:AW465,0)=OPER!$AA560,".",IF(OPER!$AB560&lt;=HOUR(AY$7),MAX($Q465:AW465,0)+1,".")))</f>
        <v>,</v>
      </c>
      <c r="AY465" s="269" t="str">
        <f>IF($E465=$E464,IF(AZ464=".",IF(MAX($Q465:AX465,0)=OPER!$AA560,".",IF(OPER!$AB560&lt;=HOUR(AZ$7),MAX($Q465:AX465,0)+1,".")),","),IF(MAX($Q465:AX465,0)=OPER!$AA560,".",IF(OPER!$AB560&lt;=HOUR(AZ$7),MAX($Q465:AX465,0)+1,".")))</f>
        <v>,</v>
      </c>
      <c r="AZ465" s="270" t="str">
        <f>IF($E465=$E464,IF(BA464=".",IF(MAX($Q465:AY465,0)=OPER!$AA560,".",IF(OPER!$AB560&lt;=HOUR(BA$7),MAX($Q465:AY465,0)+1,".")),","),IF(MAX($Q465:AY465,0)=OPER!$AA560,".",IF(OPER!$AB560&lt;=HOUR(BA$7),MAX($Q465:AY465,0)+1,".")))</f>
        <v>,</v>
      </c>
      <c r="BA465" s="30">
        <f>+OPER!AK459</f>
        <v>0</v>
      </c>
    </row>
    <row r="466" spans="1:53" ht="59.8" x14ac:dyDescent="0.2">
      <c r="A466" s="282" t="str">
        <f>IF(OPER!AF460=0,"",OPER!AF460)</f>
        <v/>
      </c>
      <c r="B466" s="109" t="str">
        <f>IF(OPER!V460=0,"",OPER!V460)</f>
        <v/>
      </c>
      <c r="C466" s="71" t="str">
        <f>IF(OPER!U460 = 0,"", OPER!U460)</f>
        <v/>
      </c>
      <c r="D466" s="30" t="str">
        <f t="shared" si="28"/>
        <v/>
      </c>
      <c r="E466" s="262" t="str">
        <f>IF(OPER!X460 = 0,"",OPER!X460)</f>
        <v/>
      </c>
      <c r="F466" s="262" t="str">
        <f>IF(OPER!I460 = 0,"",OPER!I460)</f>
        <v/>
      </c>
      <c r="G466" s="263" t="str">
        <f>IF(OPER!C460=0,"",OPER!C460)</f>
        <v/>
      </c>
      <c r="H466" s="30" t="str">
        <f>IF(OPER!R460 = 0,"",OPER!R460)</f>
        <v/>
      </c>
      <c r="I466" s="30" t="str">
        <f>IF(OPER!F460=0,"", OPER!F460)</f>
        <v/>
      </c>
      <c r="J466" s="108" t="str">
        <f>IF(OPER!G460=0,"",OPER!G460)</f>
        <v/>
      </c>
      <c r="K466" s="250">
        <f>+OPER!R460</f>
        <v>0</v>
      </c>
      <c r="L466" s="262">
        <f t="shared" si="29"/>
        <v>0</v>
      </c>
      <c r="M466" s="250">
        <f t="shared" si="30"/>
        <v>0</v>
      </c>
      <c r="N466" s="205" t="str">
        <f>IF(OPER!A460=0,"",OPER!A460)</f>
        <v/>
      </c>
      <c r="O466" s="73" t="str">
        <f>IF(OPER!AJ2316=0,"",OPER!AJ2316)</f>
        <v/>
      </c>
      <c r="P466" s="264" t="str">
        <f>IF(OPER!AH460="EJECUTADO","SI",IF(OPER!AH460="NO EJECUTADO","NO",""))</f>
        <v/>
      </c>
      <c r="Q466" s="264" t="str">
        <f>IF(OPER!AN460="EJECUTADO","SI",IF(OPER!AN460="NO EJECUTADO","NO",""))</f>
        <v/>
      </c>
      <c r="R466" s="221" t="str">
        <f>IFERROR(VLOOKUP(OPER!Z460,OPER!$AU$490:$AV$577,2,0),"NO ASIGNADO")</f>
        <v>NO ASIGNADO</v>
      </c>
      <c r="S466" s="6">
        <f>+OPER!AG460</f>
        <v>0</v>
      </c>
      <c r="T466" s="268" t="str">
        <f>IF($E466=$E465,IF(U465=".",IF(MAX($Q466:Q466,0)=OPER!$AA561,".",IF(OPER!$AB561&lt;=HOUR(U$7),MAX($Q466:Q466,0)+1,".")),","),IF(MAX($Q466:Q466,0)=OPER!$AA561,".",IF(OPER!$AB561&lt;=HOUR(U$7),MAX($Q466:Q466,0)+1,".")))</f>
        <v>,</v>
      </c>
      <c r="U466" s="269" t="str">
        <f>IF($E466=$E465,IF(V465=".",IF(MAX($Q466:T466,0)=OPER!$AA561,".",IF(OPER!$AB561&lt;=HOUR(V$7),MAX($Q466:T466,0)+1,".")),","),IF(MAX($Q466:T466,0)=OPER!$AA561,".",IF(OPER!$AB561&lt;=HOUR(V$7),MAX($Q466:T466,0)+1,".")))</f>
        <v>,</v>
      </c>
      <c r="V466" s="269" t="str">
        <f>IF($E466=$E465,IF(W465=".",IF(MAX($Q466:U466,0)=OPER!$AA561,".",IF(OPER!$AB561&lt;=HOUR(W$7),MAX($Q466:U466,0)+1,".")),","),IF(MAX($Q466:U466,0)=OPER!$AA561,".",IF(OPER!$AB561&lt;=HOUR(W$7),MAX($Q466:U466,0)+1,".")))</f>
        <v>,</v>
      </c>
      <c r="W466" s="269" t="str">
        <f>IF($E466=$E465,IF(X465=".",IF(MAX($Q466:V466,0)=OPER!$AA561,".",IF(OPER!$AB561&lt;=HOUR(X$7),MAX($Q466:V466,0)+1,".")),","),IF(MAX($Q466:V466,0)=OPER!$AA561,".",IF(OPER!$AB561&lt;=HOUR(X$7),MAX($Q466:V466,0)+1,".")))</f>
        <v>,</v>
      </c>
      <c r="X466" s="270" t="str">
        <f>IF($E466=$E465,IF(Y465=".",IF(MAX($Q466:W466,0)=OPER!$AA561,".",IF(OPER!$AB561&lt;=HOUR(Y$7),MAX($Q466:W466,0)+1,".")),","),IF(MAX($Q466:W466,0)=OPER!$AA561,".",IF(OPER!$AB561&lt;=HOUR(Y$7),MAX($Q466:W466,0)+1,".")))</f>
        <v>,</v>
      </c>
      <c r="Y466" s="271" t="str">
        <f>IF($E466=$E465,IF(Z465=".",IF(MAX($Q466:X466,0)=OPER!$AA561,".",IF(OPER!$AB561&lt;=HOUR(Z$7),MAX($Q466:X466,0)+1,".")),","),IF(MAX($Q466:X466,0)=OPER!$AA561,".",IF(OPER!$AB561&lt;=HOUR(Z$7),MAX($Q466:X466,0)+1,".")))</f>
        <v>,</v>
      </c>
      <c r="Z466" s="269" t="str">
        <f>IF($E466=$E465,IF(AA465=".",IF(MAX($Q466:Y466,0)=OPER!$AA561,".",IF(OPER!$AB561&lt;=HOUR(AA$7),MAX($Q466:Y466,0)+1,".")),","),IF(MAX($Q466:Y466,0)=OPER!$AA561,".",IF(OPER!$AB561&lt;=HOUR(AA$7),MAX($Q466:Y466,0)+1,".")))</f>
        <v>,</v>
      </c>
      <c r="AA466" s="269" t="str">
        <f>IF($E466=$E465,IF(AB465=".",IF(MAX($Q466:Z466,0)=OPER!$AA561,".",IF(OPER!$AB561&lt;=HOUR(AB$7),MAX($Q466:Z466,0)+1,".")),","),IF(MAX($Q466:Z466,0)=OPER!$AA561,".",IF(OPER!$AB561&lt;=HOUR(AB$7),MAX($Q466:Z466,0)+1,".")))</f>
        <v>,</v>
      </c>
      <c r="AB466" s="270" t="str">
        <f>IF($E466=$E465,IF(AC465=".",IF(MAX($Q466:AA466,0)=OPER!$AA561,".",IF(OPER!$AB561&lt;=HOUR(AC$7),MAX($Q466:AA466,0)+1,".")),","),IF(MAX($Q466:AA466,0)=OPER!$AA561,".",IF(OPER!$AB561&lt;=HOUR(AC$7),MAX($Q466:AA466,0)+1,".")))</f>
        <v>,</v>
      </c>
      <c r="AC466" s="271" t="str">
        <f>IF($E466=$E465,IF(AD465=".",IF(MAX($Q466:AB466,0)=OPER!$AA561,".",IF(OPER!$AB561&lt;=HOUR(AD$7),MAX($Q466:AB466,0)+1,".")),","),IF(MAX($Q466:AB466,0)=OPER!$AA561,".",IF(OPER!$AB561&lt;=HOUR(AD$7),MAX($Q466:AB466,0)+1,".")))</f>
        <v>,</v>
      </c>
      <c r="AD466" s="269" t="str">
        <f>IF($E466=$E465,IF(AE465=".",IF(MAX($Q466:AC466,0)=OPER!$AA561,".",IF(OPER!$AB561&lt;=HOUR(AE$7),MAX($Q466:AC466,0)+1,".")),","),IF(MAX($Q466:AC466,0)=OPER!$AA561,".",IF(OPER!$AB561&lt;=HOUR(AE$7),MAX($Q466:AC466,0)+1,".")))</f>
        <v>,</v>
      </c>
      <c r="AE466" s="269" t="str">
        <f>IF($E466=$E465,IF(AF465=".",IF(MAX($Q466:AD466,0)=OPER!$AA561,".",IF(OPER!$AB561&lt;=HOUR(AF$7),MAX($Q466:AD466,0)+1,".")),","),IF(MAX($Q466:AD466,0)=OPER!$AA561,".",IF(OPER!$AB561&lt;=HOUR(AF$7),MAX($Q466:AD466,0)+1,".")))</f>
        <v>,</v>
      </c>
      <c r="AF466" s="270" t="str">
        <f>IF($E466=$E465,IF(AG465=".",IF(MAX($Q466:AE466,0)=OPER!$AA561,".",IF(OPER!$AB561&lt;=HOUR(AG$7),MAX($Q466:AE466,0)+1,".")),","),IF(MAX($Q466:AE466,0)=OPER!$AA561,".",IF(OPER!$AB561&lt;=HOUR(AG$7),MAX($Q466:AE466,0)+1,".")))</f>
        <v>,</v>
      </c>
      <c r="AG466" s="271" t="str">
        <f>IF($E466=$E465,IF(AH465=".",IF(MAX($Q466:AF466,0)=OPER!$AA561,".",IF(OPER!$AB561&lt;=HOUR(AH$7),MAX($Q466:AF466,0)+1,".")),","),IF(MAX($Q466:AF466,0)=OPER!$AA561,".",IF(OPER!$AB561&lt;=HOUR(AH$7),MAX($Q466:AF466,0)+1,".")))</f>
        <v>,</v>
      </c>
      <c r="AH466" s="269" t="str">
        <f>IF($E466=$E465,IF(AI465=".",IF(MAX($Q466:AG466,0)=OPER!$AA561,".",IF(OPER!$AB561&lt;=HOUR(AI$7),MAX($Q466:AG466,0)+1,".")),","),IF(MAX($Q466:AG466,0)=OPER!$AA561,".",IF(OPER!$AB561&lt;=HOUR(AI$7),MAX($Q466:AG466,0)+1,".")))</f>
        <v>,</v>
      </c>
      <c r="AI466" s="269" t="str">
        <f>IF($E466=$E465,IF(AJ465=".",IF(MAX($Q466:AH466,0)=OPER!$AA561,".",IF(OPER!$AB561&lt;=HOUR(AJ$7),MAX($Q466:AH466,0)+1,".")),","),IF(MAX($Q466:AH466,0)=OPER!$AA561,".",IF(OPER!$AB561&lt;=HOUR(AJ$7),MAX($Q466:AH466,0)+1,".")))</f>
        <v>,</v>
      </c>
      <c r="AJ466" s="270" t="str">
        <f>IF($E466=$E465,IF(AK465=".",IF(MAX($Q466:AI466,0)=OPER!$AA561,".",IF(OPER!$AB561&lt;=HOUR(AK$7),MAX($Q466:AI466,0)+1,".")),","),IF(MAX($Q466:AI466,0)=OPER!$AA561,".",IF(OPER!$AB561&lt;=HOUR(AK$7),MAX($Q466:AI466,0)+1,".")))</f>
        <v>,</v>
      </c>
      <c r="AK466" s="271" t="str">
        <f>IF($E466=$E465,IF(AL465=".",IF(MAX($Q466:AJ466,0)=OPER!$AA561,".",IF(OPER!$AB561&lt;=HOUR(AL$7),MAX($Q466:AJ466,0)+1,".")),","),IF(MAX($Q466:AJ466,0)=OPER!$AA561,".",IF(OPER!$AB561&lt;=HOUR(AL$7),MAX($Q466:AJ466,0)+1,".")))</f>
        <v>,</v>
      </c>
      <c r="AL466" s="269" t="str">
        <f>IF($E466=$E465,IF(AM465=".",IF(MAX($Q466:AK466,0)=OPER!$AA561,".",IF(OPER!$AB561&lt;=HOUR(AM$7),MAX($Q466:AK466,0)+1,".")),","),IF(MAX($Q466:AK466,0)=OPER!$AA561,".",IF(OPER!$AB561&lt;=HOUR(AM$7),MAX($Q466:AK466,0)+1,".")))</f>
        <v>,</v>
      </c>
      <c r="AM466" s="269" t="str">
        <f>IF($E466=$E465,IF(AN465=".",IF(MAX($Q466:AL466,0)=OPER!$AA561,".",IF(OPER!$AB561&lt;=HOUR(AN$7),MAX($Q466:AL466,0)+1,".")),","),IF(MAX($Q466:AL466,0)=OPER!$AA561,".",IF(OPER!$AB561&lt;=HOUR(AN$7),MAX($Q466:AL466,0)+1,".")))</f>
        <v>,</v>
      </c>
      <c r="AN466" s="270" t="str">
        <f>IF($E466=$E465,IF(AO465=".",IF(MAX($Q466:AM466,0)=OPER!$AA561,".",IF(OPER!$AB561&lt;=HOUR(AO$7),MAX($Q466:AM466,0)+1,".")),","),IF(MAX($Q466:AM466,0)=OPER!$AA561,".",IF(OPER!$AB561&lt;=HOUR(AO$7),MAX($Q466:AM466,0)+1,".")))</f>
        <v>,</v>
      </c>
      <c r="AO466" s="271" t="str">
        <f>IF($E466=$E465,IF(AP465=".",IF(MAX($Q466:AN466,0)=OPER!$AA561,".",IF(OPER!$AB561&lt;=HOUR(AP$7),MAX($Q466:AN466,0)+1,".")),","),IF(MAX($Q466:AN466,0)=OPER!$AA561,".",IF(OPER!$AB561&lt;=HOUR(AP$7),MAX($Q466:AN466,0)+1,".")))</f>
        <v>,</v>
      </c>
      <c r="AP466" s="269" t="str">
        <f>IF($E466=$E465,IF(AQ465=".",IF(MAX($Q466:AO466,0)=OPER!$AA561,".",IF(OPER!$AB561&lt;=HOUR(AQ$7),MAX($Q466:AO466,0)+1,".")),","),IF(MAX($Q466:AO466,0)=OPER!$AA561,".",IF(OPER!$AB561&lt;=HOUR(AQ$7),MAX($Q466:AO466,0)+1,".")))</f>
        <v>,</v>
      </c>
      <c r="AQ466" s="269" t="str">
        <f>IF($E466=$E465,IF(AR465=".",IF(MAX($Q466:AP466,0)=OPER!$AA561,".",IF(OPER!$AB561&lt;=HOUR(AR$7),MAX($Q466:AP466,0)+1,".")),","),IF(MAX($Q466:AP466,0)=OPER!$AA561,".",IF(OPER!$AB561&lt;=HOUR(AR$7),MAX($Q466:AP466,0)+1,".")))</f>
        <v>,</v>
      </c>
      <c r="AR466" s="270" t="str">
        <f>IF($E466=$E465,IF(AS465=".",IF(MAX($Q466:AQ466,0)=OPER!$AA561,".",IF(OPER!$AB561&lt;=HOUR(AS$7),MAX($Q466:AQ466,0)+1,".")),","),IF(MAX($Q466:AQ466,0)=OPER!$AA561,".",IF(OPER!$AB561&lt;=HOUR(AS$7),MAX($Q466:AQ466,0)+1,".")))</f>
        <v>,</v>
      </c>
      <c r="AS466" s="271" t="str">
        <f>IF($E466=$E465,IF(AT465=".",IF(MAX($Q466:AR466,0)=OPER!$AA561,".",IF(OPER!$AB561&lt;=HOUR(AT$7),MAX($Q466:AR466,0)+1,".")),","),IF(MAX($Q466:AR466,0)=OPER!$AA561,".",IF(OPER!$AB561&lt;=HOUR(AT$7),MAX($Q466:AR466,0)+1,".")))</f>
        <v>,</v>
      </c>
      <c r="AT466" s="269" t="str">
        <f>IF($E466=$E465,IF(AU465=".",IF(MAX($Q466:AS466,0)=OPER!$AA561,".",IF(OPER!$AB561&lt;=HOUR(AU$7),MAX($Q466:AS466,0)+1,".")),","),IF(MAX($Q466:AS466,0)=OPER!$AA561,".",IF(OPER!$AB561&lt;=HOUR(AU$7),MAX($Q466:AS466,0)+1,".")))</f>
        <v>,</v>
      </c>
      <c r="AU466" s="269" t="str">
        <f>IF($E466=$E465,IF(AV465=".",IF(MAX($Q466:AT466,0)=OPER!$AA561,".",IF(OPER!$AB561&lt;=HOUR(AV$7),MAX($Q466:AT466,0)+1,".")),","),IF(MAX($Q466:AT466,0)=OPER!$AA561,".",IF(OPER!$AB561&lt;=HOUR(AV$7),MAX($Q466:AT466,0)+1,".")))</f>
        <v>,</v>
      </c>
      <c r="AV466" s="270" t="str">
        <f>IF($E466=$E465,IF(AW465=".",IF(MAX($Q466:AU466,0)=OPER!$AA561,".",IF(OPER!$AB561&lt;=HOUR(AW$7),MAX($Q466:AU466,0)+1,".")),","),IF(MAX($Q466:AU466,0)=OPER!$AA561,".",IF(OPER!$AB561&lt;=HOUR(AW$7),MAX($Q466:AU466,0)+1,".")))</f>
        <v>,</v>
      </c>
      <c r="AW466" s="271" t="str">
        <f>IF($E466=$E465,IF(AX465=".",IF(MAX($Q466:AV466,0)=OPER!$AA561,".",IF(OPER!$AB561&lt;=HOUR(AX$7),MAX($Q466:AV466,0)+1,".")),","),IF(MAX($Q466:AV466,0)=OPER!$AA561,".",IF(OPER!$AB561&lt;=HOUR(AX$7),MAX($Q466:AV466,0)+1,".")))</f>
        <v>,</v>
      </c>
      <c r="AX466" s="269" t="str">
        <f>IF($E466=$E465,IF(AY465=".",IF(MAX($Q466:AW466,0)=OPER!$AA561,".",IF(OPER!$AB561&lt;=HOUR(AY$7),MAX($Q466:AW466,0)+1,".")),","),IF(MAX($Q466:AW466,0)=OPER!$AA561,".",IF(OPER!$AB561&lt;=HOUR(AY$7),MAX($Q466:AW466,0)+1,".")))</f>
        <v>,</v>
      </c>
      <c r="AY466" s="269" t="str">
        <f>IF($E466=$E465,IF(AZ465=".",IF(MAX($Q466:AX466,0)=OPER!$AA561,".",IF(OPER!$AB561&lt;=HOUR(AZ$7),MAX($Q466:AX466,0)+1,".")),","),IF(MAX($Q466:AX466,0)=OPER!$AA561,".",IF(OPER!$AB561&lt;=HOUR(AZ$7),MAX($Q466:AX466,0)+1,".")))</f>
        <v>,</v>
      </c>
      <c r="AZ466" s="270" t="str">
        <f>IF($E466=$E465,IF(BA465=".",IF(MAX($Q466:AY466,0)=OPER!$AA561,".",IF(OPER!$AB561&lt;=HOUR(BA$7),MAX($Q466:AY466,0)+1,".")),","),IF(MAX($Q466:AY466,0)=OPER!$AA561,".",IF(OPER!$AB561&lt;=HOUR(BA$7),MAX($Q466:AY466,0)+1,".")))</f>
        <v>,</v>
      </c>
      <c r="BA466" s="30">
        <f>+OPER!AK460</f>
        <v>0</v>
      </c>
    </row>
    <row r="467" spans="1:53" ht="59.8" x14ac:dyDescent="0.2">
      <c r="A467" s="282" t="str">
        <f>IF(OPER!AF461=0,"",OPER!AF461)</f>
        <v/>
      </c>
      <c r="B467" s="109" t="str">
        <f>IF(OPER!V461=0,"",OPER!V461)</f>
        <v/>
      </c>
      <c r="C467" s="71" t="str">
        <f>IF(OPER!U461 = 0,"", OPER!U461)</f>
        <v/>
      </c>
      <c r="D467" s="30" t="str">
        <f t="shared" si="28"/>
        <v/>
      </c>
      <c r="E467" s="262" t="str">
        <f>IF(OPER!X461 = 0,"",OPER!X461)</f>
        <v/>
      </c>
      <c r="F467" s="262" t="str">
        <f>IF(OPER!I461 = 0,"",OPER!I461)</f>
        <v/>
      </c>
      <c r="G467" s="263" t="str">
        <f>IF(OPER!C461=0,"",OPER!C461)</f>
        <v/>
      </c>
      <c r="H467" s="30" t="str">
        <f>IF(OPER!R461 = 0,"",OPER!R461)</f>
        <v/>
      </c>
      <c r="I467" s="30" t="str">
        <f>IF(OPER!F461=0,"", OPER!F461)</f>
        <v/>
      </c>
      <c r="J467" s="108" t="str">
        <f>IF(OPER!G461=0,"",OPER!G461)</f>
        <v/>
      </c>
      <c r="K467" s="250">
        <f>+OPER!R461</f>
        <v>0</v>
      </c>
      <c r="L467" s="262">
        <f t="shared" si="29"/>
        <v>0</v>
      </c>
      <c r="M467" s="250">
        <f t="shared" si="30"/>
        <v>0</v>
      </c>
      <c r="N467" s="205" t="str">
        <f>IF(OPER!A461=0,"",OPER!A461)</f>
        <v/>
      </c>
      <c r="O467" s="73" t="str">
        <f>IF(OPER!AJ2317=0,"",OPER!AJ2317)</f>
        <v/>
      </c>
      <c r="P467" s="264" t="str">
        <f>IF(OPER!AH461="EJECUTADO","SI",IF(OPER!AH461="NO EJECUTADO","NO",""))</f>
        <v/>
      </c>
      <c r="Q467" s="264" t="str">
        <f>IF(OPER!AN461="EJECUTADO","SI",IF(OPER!AN461="NO EJECUTADO","NO",""))</f>
        <v/>
      </c>
      <c r="R467" s="221" t="str">
        <f>IFERROR(VLOOKUP(OPER!Z461,OPER!$AU$490:$AV$577,2,0),"NO ASIGNADO")</f>
        <v>NO ASIGNADO</v>
      </c>
      <c r="S467" s="6">
        <f>+OPER!AG461</f>
        <v>0</v>
      </c>
      <c r="T467" s="268" t="str">
        <f>IF($E467=$E466,IF(U466=".",IF(MAX($Q467:Q467,0)=OPER!$AA562,".",IF(OPER!$AB562&lt;=HOUR(U$7),MAX($Q467:Q467,0)+1,".")),","),IF(MAX($Q467:Q467,0)=OPER!$AA562,".",IF(OPER!$AB562&lt;=HOUR(U$7),MAX($Q467:Q467,0)+1,".")))</f>
        <v>,</v>
      </c>
      <c r="U467" s="269" t="str">
        <f>IF($E467=$E466,IF(V466=".",IF(MAX($Q467:T467,0)=OPER!$AA562,".",IF(OPER!$AB562&lt;=HOUR(V$7),MAX($Q467:T467,0)+1,".")),","),IF(MAX($Q467:T467,0)=OPER!$AA562,".",IF(OPER!$AB562&lt;=HOUR(V$7),MAX($Q467:T467,0)+1,".")))</f>
        <v>,</v>
      </c>
      <c r="V467" s="269" t="str">
        <f>IF($E467=$E466,IF(W466=".",IF(MAX($Q467:U467,0)=OPER!$AA562,".",IF(OPER!$AB562&lt;=HOUR(W$7),MAX($Q467:U467,0)+1,".")),","),IF(MAX($Q467:U467,0)=OPER!$AA562,".",IF(OPER!$AB562&lt;=HOUR(W$7),MAX($Q467:U467,0)+1,".")))</f>
        <v>,</v>
      </c>
      <c r="W467" s="269" t="str">
        <f>IF($E467=$E466,IF(X466=".",IF(MAX($Q467:V467,0)=OPER!$AA562,".",IF(OPER!$AB562&lt;=HOUR(X$7),MAX($Q467:V467,0)+1,".")),","),IF(MAX($Q467:V467,0)=OPER!$AA562,".",IF(OPER!$AB562&lt;=HOUR(X$7),MAX($Q467:V467,0)+1,".")))</f>
        <v>,</v>
      </c>
      <c r="X467" s="270" t="str">
        <f>IF($E467=$E466,IF(Y466=".",IF(MAX($Q467:W467,0)=OPER!$AA562,".",IF(OPER!$AB562&lt;=HOUR(Y$7),MAX($Q467:W467,0)+1,".")),","),IF(MAX($Q467:W467,0)=OPER!$AA562,".",IF(OPER!$AB562&lt;=HOUR(Y$7),MAX($Q467:W467,0)+1,".")))</f>
        <v>,</v>
      </c>
      <c r="Y467" s="271" t="str">
        <f>IF($E467=$E466,IF(Z466=".",IF(MAX($Q467:X467,0)=OPER!$AA562,".",IF(OPER!$AB562&lt;=HOUR(Z$7),MAX($Q467:X467,0)+1,".")),","),IF(MAX($Q467:X467,0)=OPER!$AA562,".",IF(OPER!$AB562&lt;=HOUR(Z$7),MAX($Q467:X467,0)+1,".")))</f>
        <v>,</v>
      </c>
      <c r="Z467" s="269" t="str">
        <f>IF($E467=$E466,IF(AA466=".",IF(MAX($Q467:Y467,0)=OPER!$AA562,".",IF(OPER!$AB562&lt;=HOUR(AA$7),MAX($Q467:Y467,0)+1,".")),","),IF(MAX($Q467:Y467,0)=OPER!$AA562,".",IF(OPER!$AB562&lt;=HOUR(AA$7),MAX($Q467:Y467,0)+1,".")))</f>
        <v>,</v>
      </c>
      <c r="AA467" s="269" t="str">
        <f>IF($E467=$E466,IF(AB466=".",IF(MAX($Q467:Z467,0)=OPER!$AA562,".",IF(OPER!$AB562&lt;=HOUR(AB$7),MAX($Q467:Z467,0)+1,".")),","),IF(MAX($Q467:Z467,0)=OPER!$AA562,".",IF(OPER!$AB562&lt;=HOUR(AB$7),MAX($Q467:Z467,0)+1,".")))</f>
        <v>,</v>
      </c>
      <c r="AB467" s="270" t="str">
        <f>IF($E467=$E466,IF(AC466=".",IF(MAX($Q467:AA467,0)=OPER!$AA562,".",IF(OPER!$AB562&lt;=HOUR(AC$7),MAX($Q467:AA467,0)+1,".")),","),IF(MAX($Q467:AA467,0)=OPER!$AA562,".",IF(OPER!$AB562&lt;=HOUR(AC$7),MAX($Q467:AA467,0)+1,".")))</f>
        <v>,</v>
      </c>
      <c r="AC467" s="271" t="str">
        <f>IF($E467=$E466,IF(AD466=".",IF(MAX($Q467:AB467,0)=OPER!$AA562,".",IF(OPER!$AB562&lt;=HOUR(AD$7),MAX($Q467:AB467,0)+1,".")),","),IF(MAX($Q467:AB467,0)=OPER!$AA562,".",IF(OPER!$AB562&lt;=HOUR(AD$7),MAX($Q467:AB467,0)+1,".")))</f>
        <v>,</v>
      </c>
      <c r="AD467" s="269" t="str">
        <f>IF($E467=$E466,IF(AE466=".",IF(MAX($Q467:AC467,0)=OPER!$AA562,".",IF(OPER!$AB562&lt;=HOUR(AE$7),MAX($Q467:AC467,0)+1,".")),","),IF(MAX($Q467:AC467,0)=OPER!$AA562,".",IF(OPER!$AB562&lt;=HOUR(AE$7),MAX($Q467:AC467,0)+1,".")))</f>
        <v>,</v>
      </c>
      <c r="AE467" s="269" t="str">
        <f>IF($E467=$E466,IF(AF466=".",IF(MAX($Q467:AD467,0)=OPER!$AA562,".",IF(OPER!$AB562&lt;=HOUR(AF$7),MAX($Q467:AD467,0)+1,".")),","),IF(MAX($Q467:AD467,0)=OPER!$AA562,".",IF(OPER!$AB562&lt;=HOUR(AF$7),MAX($Q467:AD467,0)+1,".")))</f>
        <v>,</v>
      </c>
      <c r="AF467" s="270" t="str">
        <f>IF($E467=$E466,IF(AG466=".",IF(MAX($Q467:AE467,0)=OPER!$AA562,".",IF(OPER!$AB562&lt;=HOUR(AG$7),MAX($Q467:AE467,0)+1,".")),","),IF(MAX($Q467:AE467,0)=OPER!$AA562,".",IF(OPER!$AB562&lt;=HOUR(AG$7),MAX($Q467:AE467,0)+1,".")))</f>
        <v>,</v>
      </c>
      <c r="AG467" s="271" t="str">
        <f>IF($E467=$E466,IF(AH466=".",IF(MAX($Q467:AF467,0)=OPER!$AA562,".",IF(OPER!$AB562&lt;=HOUR(AH$7),MAX($Q467:AF467,0)+1,".")),","),IF(MAX($Q467:AF467,0)=OPER!$AA562,".",IF(OPER!$AB562&lt;=HOUR(AH$7),MAX($Q467:AF467,0)+1,".")))</f>
        <v>,</v>
      </c>
      <c r="AH467" s="269" t="str">
        <f>IF($E467=$E466,IF(AI466=".",IF(MAX($Q467:AG467,0)=OPER!$AA562,".",IF(OPER!$AB562&lt;=HOUR(AI$7),MAX($Q467:AG467,0)+1,".")),","),IF(MAX($Q467:AG467,0)=OPER!$AA562,".",IF(OPER!$AB562&lt;=HOUR(AI$7),MAX($Q467:AG467,0)+1,".")))</f>
        <v>,</v>
      </c>
      <c r="AI467" s="269" t="str">
        <f>IF($E467=$E466,IF(AJ466=".",IF(MAX($Q467:AH467,0)=OPER!$AA562,".",IF(OPER!$AB562&lt;=HOUR(AJ$7),MAX($Q467:AH467,0)+1,".")),","),IF(MAX($Q467:AH467,0)=OPER!$AA562,".",IF(OPER!$AB562&lt;=HOUR(AJ$7),MAX($Q467:AH467,0)+1,".")))</f>
        <v>,</v>
      </c>
      <c r="AJ467" s="270" t="str">
        <f>IF($E467=$E466,IF(AK466=".",IF(MAX($Q467:AI467,0)=OPER!$AA562,".",IF(OPER!$AB562&lt;=HOUR(AK$7),MAX($Q467:AI467,0)+1,".")),","),IF(MAX($Q467:AI467,0)=OPER!$AA562,".",IF(OPER!$AB562&lt;=HOUR(AK$7),MAX($Q467:AI467,0)+1,".")))</f>
        <v>,</v>
      </c>
      <c r="AK467" s="271" t="str">
        <f>IF($E467=$E466,IF(AL466=".",IF(MAX($Q467:AJ467,0)=OPER!$AA562,".",IF(OPER!$AB562&lt;=HOUR(AL$7),MAX($Q467:AJ467,0)+1,".")),","),IF(MAX($Q467:AJ467,0)=OPER!$AA562,".",IF(OPER!$AB562&lt;=HOUR(AL$7),MAX($Q467:AJ467,0)+1,".")))</f>
        <v>,</v>
      </c>
      <c r="AL467" s="269" t="str">
        <f>IF($E467=$E466,IF(AM466=".",IF(MAX($Q467:AK467,0)=OPER!$AA562,".",IF(OPER!$AB562&lt;=HOUR(AM$7),MAX($Q467:AK467,0)+1,".")),","),IF(MAX($Q467:AK467,0)=OPER!$AA562,".",IF(OPER!$AB562&lt;=HOUR(AM$7),MAX($Q467:AK467,0)+1,".")))</f>
        <v>,</v>
      </c>
      <c r="AM467" s="269" t="str">
        <f>IF($E467=$E466,IF(AN466=".",IF(MAX($Q467:AL467,0)=OPER!$AA562,".",IF(OPER!$AB562&lt;=HOUR(AN$7),MAX($Q467:AL467,0)+1,".")),","),IF(MAX($Q467:AL467,0)=OPER!$AA562,".",IF(OPER!$AB562&lt;=HOUR(AN$7),MAX($Q467:AL467,0)+1,".")))</f>
        <v>,</v>
      </c>
      <c r="AN467" s="270" t="str">
        <f>IF($E467=$E466,IF(AO466=".",IF(MAX($Q467:AM467,0)=OPER!$AA562,".",IF(OPER!$AB562&lt;=HOUR(AO$7),MAX($Q467:AM467,0)+1,".")),","),IF(MAX($Q467:AM467,0)=OPER!$AA562,".",IF(OPER!$AB562&lt;=HOUR(AO$7),MAX($Q467:AM467,0)+1,".")))</f>
        <v>,</v>
      </c>
      <c r="AO467" s="271" t="str">
        <f>IF($E467=$E466,IF(AP466=".",IF(MAX($Q467:AN467,0)=OPER!$AA562,".",IF(OPER!$AB562&lt;=HOUR(AP$7),MAX($Q467:AN467,0)+1,".")),","),IF(MAX($Q467:AN467,0)=OPER!$AA562,".",IF(OPER!$AB562&lt;=HOUR(AP$7),MAX($Q467:AN467,0)+1,".")))</f>
        <v>,</v>
      </c>
      <c r="AP467" s="269" t="str">
        <f>IF($E467=$E466,IF(AQ466=".",IF(MAX($Q467:AO467,0)=OPER!$AA562,".",IF(OPER!$AB562&lt;=HOUR(AQ$7),MAX($Q467:AO467,0)+1,".")),","),IF(MAX($Q467:AO467,0)=OPER!$AA562,".",IF(OPER!$AB562&lt;=HOUR(AQ$7),MAX($Q467:AO467,0)+1,".")))</f>
        <v>,</v>
      </c>
      <c r="AQ467" s="269" t="str">
        <f>IF($E467=$E466,IF(AR466=".",IF(MAX($Q467:AP467,0)=OPER!$AA562,".",IF(OPER!$AB562&lt;=HOUR(AR$7),MAX($Q467:AP467,0)+1,".")),","),IF(MAX($Q467:AP467,0)=OPER!$AA562,".",IF(OPER!$AB562&lt;=HOUR(AR$7),MAX($Q467:AP467,0)+1,".")))</f>
        <v>,</v>
      </c>
      <c r="AR467" s="270" t="str">
        <f>IF($E467=$E466,IF(AS466=".",IF(MAX($Q467:AQ467,0)=OPER!$AA562,".",IF(OPER!$AB562&lt;=HOUR(AS$7),MAX($Q467:AQ467,0)+1,".")),","),IF(MAX($Q467:AQ467,0)=OPER!$AA562,".",IF(OPER!$AB562&lt;=HOUR(AS$7),MAX($Q467:AQ467,0)+1,".")))</f>
        <v>,</v>
      </c>
      <c r="AS467" s="271" t="str">
        <f>IF($E467=$E466,IF(AT466=".",IF(MAX($Q467:AR467,0)=OPER!$AA562,".",IF(OPER!$AB562&lt;=HOUR(AT$7),MAX($Q467:AR467,0)+1,".")),","),IF(MAX($Q467:AR467,0)=OPER!$AA562,".",IF(OPER!$AB562&lt;=HOUR(AT$7),MAX($Q467:AR467,0)+1,".")))</f>
        <v>,</v>
      </c>
      <c r="AT467" s="269" t="str">
        <f>IF($E467=$E466,IF(AU466=".",IF(MAX($Q467:AS467,0)=OPER!$AA562,".",IF(OPER!$AB562&lt;=HOUR(AU$7),MAX($Q467:AS467,0)+1,".")),","),IF(MAX($Q467:AS467,0)=OPER!$AA562,".",IF(OPER!$AB562&lt;=HOUR(AU$7),MAX($Q467:AS467,0)+1,".")))</f>
        <v>,</v>
      </c>
      <c r="AU467" s="269" t="str">
        <f>IF($E467=$E466,IF(AV466=".",IF(MAX($Q467:AT467,0)=OPER!$AA562,".",IF(OPER!$AB562&lt;=HOUR(AV$7),MAX($Q467:AT467,0)+1,".")),","),IF(MAX($Q467:AT467,0)=OPER!$AA562,".",IF(OPER!$AB562&lt;=HOUR(AV$7),MAX($Q467:AT467,0)+1,".")))</f>
        <v>,</v>
      </c>
      <c r="AV467" s="270" t="str">
        <f>IF($E467=$E466,IF(AW466=".",IF(MAX($Q467:AU467,0)=OPER!$AA562,".",IF(OPER!$AB562&lt;=HOUR(AW$7),MAX($Q467:AU467,0)+1,".")),","),IF(MAX($Q467:AU467,0)=OPER!$AA562,".",IF(OPER!$AB562&lt;=HOUR(AW$7),MAX($Q467:AU467,0)+1,".")))</f>
        <v>,</v>
      </c>
      <c r="AW467" s="271" t="str">
        <f>IF($E467=$E466,IF(AX466=".",IF(MAX($Q467:AV467,0)=OPER!$AA562,".",IF(OPER!$AB562&lt;=HOUR(AX$7),MAX($Q467:AV467,0)+1,".")),","),IF(MAX($Q467:AV467,0)=OPER!$AA562,".",IF(OPER!$AB562&lt;=HOUR(AX$7),MAX($Q467:AV467,0)+1,".")))</f>
        <v>,</v>
      </c>
      <c r="AX467" s="269" t="str">
        <f>IF($E467=$E466,IF(AY466=".",IF(MAX($Q467:AW467,0)=OPER!$AA562,".",IF(OPER!$AB562&lt;=HOUR(AY$7),MAX($Q467:AW467,0)+1,".")),","),IF(MAX($Q467:AW467,0)=OPER!$AA562,".",IF(OPER!$AB562&lt;=HOUR(AY$7),MAX($Q467:AW467,0)+1,".")))</f>
        <v>,</v>
      </c>
      <c r="AY467" s="269" t="str">
        <f>IF($E467=$E466,IF(AZ466=".",IF(MAX($Q467:AX467,0)=OPER!$AA562,".",IF(OPER!$AB562&lt;=HOUR(AZ$7),MAX($Q467:AX467,0)+1,".")),","),IF(MAX($Q467:AX467,0)=OPER!$AA562,".",IF(OPER!$AB562&lt;=HOUR(AZ$7),MAX($Q467:AX467,0)+1,".")))</f>
        <v>,</v>
      </c>
      <c r="AZ467" s="270" t="str">
        <f>IF($E467=$E466,IF(BA466=".",IF(MAX($Q467:AY467,0)=OPER!$AA562,".",IF(OPER!$AB562&lt;=HOUR(BA$7),MAX($Q467:AY467,0)+1,".")),","),IF(MAX($Q467:AY467,0)=OPER!$AA562,".",IF(OPER!$AB562&lt;=HOUR(BA$7),MAX($Q467:AY467,0)+1,".")))</f>
        <v>,</v>
      </c>
      <c r="BA467" s="30">
        <f>+OPER!AK461</f>
        <v>0</v>
      </c>
    </row>
    <row r="468" spans="1:53" ht="59.8" x14ac:dyDescent="0.2">
      <c r="A468" s="282" t="str">
        <f>IF(OPER!AF462=0,"",OPER!AF462)</f>
        <v/>
      </c>
      <c r="B468" s="109" t="str">
        <f>IF(OPER!V462=0,"",OPER!V462)</f>
        <v/>
      </c>
      <c r="C468" s="71" t="str">
        <f>IF(OPER!U462 = 0,"", OPER!U462)</f>
        <v/>
      </c>
      <c r="D468" s="30" t="str">
        <f t="shared" si="28"/>
        <v/>
      </c>
      <c r="E468" s="262" t="str">
        <f>IF(OPER!X462 = 0,"",OPER!X462)</f>
        <v/>
      </c>
      <c r="F468" s="262" t="str">
        <f>IF(OPER!I462 = 0,"",OPER!I462)</f>
        <v/>
      </c>
      <c r="G468" s="263" t="str">
        <f>IF(OPER!C462=0,"",OPER!C462)</f>
        <v/>
      </c>
      <c r="H468" s="30" t="str">
        <f>IF(OPER!R462 = 0,"",OPER!R462)</f>
        <v/>
      </c>
      <c r="I468" s="30" t="str">
        <f>IF(OPER!F462=0,"", OPER!F462)</f>
        <v/>
      </c>
      <c r="J468" s="108" t="str">
        <f>IF(OPER!G462=0,"",OPER!G462)</f>
        <v/>
      </c>
      <c r="K468" s="250">
        <f>+OPER!R462</f>
        <v>0</v>
      </c>
      <c r="L468" s="262">
        <f t="shared" si="29"/>
        <v>0</v>
      </c>
      <c r="M468" s="250">
        <f t="shared" si="30"/>
        <v>0</v>
      </c>
      <c r="N468" s="205" t="str">
        <f>IF(OPER!A462=0,"",OPER!A462)</f>
        <v/>
      </c>
      <c r="O468" s="73" t="str">
        <f>IF(OPER!AJ2318=0,"",OPER!AJ2318)</f>
        <v/>
      </c>
      <c r="P468" s="264" t="str">
        <f>IF(OPER!AH462="EJECUTADO","SI",IF(OPER!AH462="NO EJECUTADO","NO",""))</f>
        <v/>
      </c>
      <c r="Q468" s="264" t="str">
        <f>IF(OPER!AN462="EJECUTADO","SI",IF(OPER!AN462="NO EJECUTADO","NO",""))</f>
        <v/>
      </c>
      <c r="R468" s="221" t="str">
        <f>IFERROR(VLOOKUP(OPER!Z462,OPER!$AU$490:$AV$577,2,0),"NO ASIGNADO")</f>
        <v>NO ASIGNADO</v>
      </c>
      <c r="S468" s="6">
        <f>+OPER!AG462</f>
        <v>0</v>
      </c>
      <c r="T468" s="268" t="str">
        <f>IF($E468=$E467,IF(U467=".",IF(MAX($Q468:Q468,0)=OPER!$AA563,".",IF(OPER!$AB563&lt;=HOUR(U$7),MAX($Q468:Q468,0)+1,".")),","),IF(MAX($Q468:Q468,0)=OPER!$AA563,".",IF(OPER!$AB563&lt;=HOUR(U$7),MAX($Q468:Q468,0)+1,".")))</f>
        <v>,</v>
      </c>
      <c r="U468" s="269" t="str">
        <f>IF($E468=$E467,IF(V467=".",IF(MAX($Q468:T468,0)=OPER!$AA563,".",IF(OPER!$AB563&lt;=HOUR(V$7),MAX($Q468:T468,0)+1,".")),","),IF(MAX($Q468:T468,0)=OPER!$AA563,".",IF(OPER!$AB563&lt;=HOUR(V$7),MAX($Q468:T468,0)+1,".")))</f>
        <v>,</v>
      </c>
      <c r="V468" s="269" t="str">
        <f>IF($E468=$E467,IF(W467=".",IF(MAX($Q468:U468,0)=OPER!$AA563,".",IF(OPER!$AB563&lt;=HOUR(W$7),MAX($Q468:U468,0)+1,".")),","),IF(MAX($Q468:U468,0)=OPER!$AA563,".",IF(OPER!$AB563&lt;=HOUR(W$7),MAX($Q468:U468,0)+1,".")))</f>
        <v>,</v>
      </c>
      <c r="W468" s="269" t="str">
        <f>IF($E468=$E467,IF(X467=".",IF(MAX($Q468:V468,0)=OPER!$AA563,".",IF(OPER!$AB563&lt;=HOUR(X$7),MAX($Q468:V468,0)+1,".")),","),IF(MAX($Q468:V468,0)=OPER!$AA563,".",IF(OPER!$AB563&lt;=HOUR(X$7),MAX($Q468:V468,0)+1,".")))</f>
        <v>,</v>
      </c>
      <c r="X468" s="270" t="str">
        <f>IF($E468=$E467,IF(Y467=".",IF(MAX($Q468:W468,0)=OPER!$AA563,".",IF(OPER!$AB563&lt;=HOUR(Y$7),MAX($Q468:W468,0)+1,".")),","),IF(MAX($Q468:W468,0)=OPER!$AA563,".",IF(OPER!$AB563&lt;=HOUR(Y$7),MAX($Q468:W468,0)+1,".")))</f>
        <v>,</v>
      </c>
      <c r="Y468" s="271" t="str">
        <f>IF($E468=$E467,IF(Z467=".",IF(MAX($Q468:X468,0)=OPER!$AA563,".",IF(OPER!$AB563&lt;=HOUR(Z$7),MAX($Q468:X468,0)+1,".")),","),IF(MAX($Q468:X468,0)=OPER!$AA563,".",IF(OPER!$AB563&lt;=HOUR(Z$7),MAX($Q468:X468,0)+1,".")))</f>
        <v>,</v>
      </c>
      <c r="Z468" s="269" t="str">
        <f>IF($E468=$E467,IF(AA467=".",IF(MAX($Q468:Y468,0)=OPER!$AA563,".",IF(OPER!$AB563&lt;=HOUR(AA$7),MAX($Q468:Y468,0)+1,".")),","),IF(MAX($Q468:Y468,0)=OPER!$AA563,".",IF(OPER!$AB563&lt;=HOUR(AA$7),MAX($Q468:Y468,0)+1,".")))</f>
        <v>,</v>
      </c>
      <c r="AA468" s="269" t="str">
        <f>IF($E468=$E467,IF(AB467=".",IF(MAX($Q468:Z468,0)=OPER!$AA563,".",IF(OPER!$AB563&lt;=HOUR(AB$7),MAX($Q468:Z468,0)+1,".")),","),IF(MAX($Q468:Z468,0)=OPER!$AA563,".",IF(OPER!$AB563&lt;=HOUR(AB$7),MAX($Q468:Z468,0)+1,".")))</f>
        <v>,</v>
      </c>
      <c r="AB468" s="270" t="str">
        <f>IF($E468=$E467,IF(AC467=".",IF(MAX($Q468:AA468,0)=OPER!$AA563,".",IF(OPER!$AB563&lt;=HOUR(AC$7),MAX($Q468:AA468,0)+1,".")),","),IF(MAX($Q468:AA468,0)=OPER!$AA563,".",IF(OPER!$AB563&lt;=HOUR(AC$7),MAX($Q468:AA468,0)+1,".")))</f>
        <v>,</v>
      </c>
      <c r="AC468" s="271" t="str">
        <f>IF($E468=$E467,IF(AD467=".",IF(MAX($Q468:AB468,0)=OPER!$AA563,".",IF(OPER!$AB563&lt;=HOUR(AD$7),MAX($Q468:AB468,0)+1,".")),","),IF(MAX($Q468:AB468,0)=OPER!$AA563,".",IF(OPER!$AB563&lt;=HOUR(AD$7),MAX($Q468:AB468,0)+1,".")))</f>
        <v>,</v>
      </c>
      <c r="AD468" s="269" t="str">
        <f>IF($E468=$E467,IF(AE467=".",IF(MAX($Q468:AC468,0)=OPER!$AA563,".",IF(OPER!$AB563&lt;=HOUR(AE$7),MAX($Q468:AC468,0)+1,".")),","),IF(MAX($Q468:AC468,0)=OPER!$AA563,".",IF(OPER!$AB563&lt;=HOUR(AE$7),MAX($Q468:AC468,0)+1,".")))</f>
        <v>,</v>
      </c>
      <c r="AE468" s="269" t="str">
        <f>IF($E468=$E467,IF(AF467=".",IF(MAX($Q468:AD468,0)=OPER!$AA563,".",IF(OPER!$AB563&lt;=HOUR(AF$7),MAX($Q468:AD468,0)+1,".")),","),IF(MAX($Q468:AD468,0)=OPER!$AA563,".",IF(OPER!$AB563&lt;=HOUR(AF$7),MAX($Q468:AD468,0)+1,".")))</f>
        <v>,</v>
      </c>
      <c r="AF468" s="270" t="str">
        <f>IF($E468=$E467,IF(AG467=".",IF(MAX($Q468:AE468,0)=OPER!$AA563,".",IF(OPER!$AB563&lt;=HOUR(AG$7),MAX($Q468:AE468,0)+1,".")),","),IF(MAX($Q468:AE468,0)=OPER!$AA563,".",IF(OPER!$AB563&lt;=HOUR(AG$7),MAX($Q468:AE468,0)+1,".")))</f>
        <v>,</v>
      </c>
      <c r="AG468" s="271" t="str">
        <f>IF($E468=$E467,IF(AH467=".",IF(MAX($Q468:AF468,0)=OPER!$AA563,".",IF(OPER!$AB563&lt;=HOUR(AH$7),MAX($Q468:AF468,0)+1,".")),","),IF(MAX($Q468:AF468,0)=OPER!$AA563,".",IF(OPER!$AB563&lt;=HOUR(AH$7),MAX($Q468:AF468,0)+1,".")))</f>
        <v>,</v>
      </c>
      <c r="AH468" s="269" t="str">
        <f>IF($E468=$E467,IF(AI467=".",IF(MAX($Q468:AG468,0)=OPER!$AA563,".",IF(OPER!$AB563&lt;=HOUR(AI$7),MAX($Q468:AG468,0)+1,".")),","),IF(MAX($Q468:AG468,0)=OPER!$AA563,".",IF(OPER!$AB563&lt;=HOUR(AI$7),MAX($Q468:AG468,0)+1,".")))</f>
        <v>,</v>
      </c>
      <c r="AI468" s="269" t="str">
        <f>IF($E468=$E467,IF(AJ467=".",IF(MAX($Q468:AH468,0)=OPER!$AA563,".",IF(OPER!$AB563&lt;=HOUR(AJ$7),MAX($Q468:AH468,0)+1,".")),","),IF(MAX($Q468:AH468,0)=OPER!$AA563,".",IF(OPER!$AB563&lt;=HOUR(AJ$7),MAX($Q468:AH468,0)+1,".")))</f>
        <v>,</v>
      </c>
      <c r="AJ468" s="270" t="str">
        <f>IF($E468=$E467,IF(AK467=".",IF(MAX($Q468:AI468,0)=OPER!$AA563,".",IF(OPER!$AB563&lt;=HOUR(AK$7),MAX($Q468:AI468,0)+1,".")),","),IF(MAX($Q468:AI468,0)=OPER!$AA563,".",IF(OPER!$AB563&lt;=HOUR(AK$7),MAX($Q468:AI468,0)+1,".")))</f>
        <v>,</v>
      </c>
      <c r="AK468" s="271" t="str">
        <f>IF($E468=$E467,IF(AL467=".",IF(MAX($Q468:AJ468,0)=OPER!$AA563,".",IF(OPER!$AB563&lt;=HOUR(AL$7),MAX($Q468:AJ468,0)+1,".")),","),IF(MAX($Q468:AJ468,0)=OPER!$AA563,".",IF(OPER!$AB563&lt;=HOUR(AL$7),MAX($Q468:AJ468,0)+1,".")))</f>
        <v>,</v>
      </c>
      <c r="AL468" s="269" t="str">
        <f>IF($E468=$E467,IF(AM467=".",IF(MAX($Q468:AK468,0)=OPER!$AA563,".",IF(OPER!$AB563&lt;=HOUR(AM$7),MAX($Q468:AK468,0)+1,".")),","),IF(MAX($Q468:AK468,0)=OPER!$AA563,".",IF(OPER!$AB563&lt;=HOUR(AM$7),MAX($Q468:AK468,0)+1,".")))</f>
        <v>,</v>
      </c>
      <c r="AM468" s="269" t="str">
        <f>IF($E468=$E467,IF(AN467=".",IF(MAX($Q468:AL468,0)=OPER!$AA563,".",IF(OPER!$AB563&lt;=HOUR(AN$7),MAX($Q468:AL468,0)+1,".")),","),IF(MAX($Q468:AL468,0)=OPER!$AA563,".",IF(OPER!$AB563&lt;=HOUR(AN$7),MAX($Q468:AL468,0)+1,".")))</f>
        <v>,</v>
      </c>
      <c r="AN468" s="270" t="str">
        <f>IF($E468=$E467,IF(AO467=".",IF(MAX($Q468:AM468,0)=OPER!$AA563,".",IF(OPER!$AB563&lt;=HOUR(AO$7),MAX($Q468:AM468,0)+1,".")),","),IF(MAX($Q468:AM468,0)=OPER!$AA563,".",IF(OPER!$AB563&lt;=HOUR(AO$7),MAX($Q468:AM468,0)+1,".")))</f>
        <v>,</v>
      </c>
      <c r="AO468" s="271" t="str">
        <f>IF($E468=$E467,IF(AP467=".",IF(MAX($Q468:AN468,0)=OPER!$AA563,".",IF(OPER!$AB563&lt;=HOUR(AP$7),MAX($Q468:AN468,0)+1,".")),","),IF(MAX($Q468:AN468,0)=OPER!$AA563,".",IF(OPER!$AB563&lt;=HOUR(AP$7),MAX($Q468:AN468,0)+1,".")))</f>
        <v>,</v>
      </c>
      <c r="AP468" s="269" t="str">
        <f>IF($E468=$E467,IF(AQ467=".",IF(MAX($Q468:AO468,0)=OPER!$AA563,".",IF(OPER!$AB563&lt;=HOUR(AQ$7),MAX($Q468:AO468,0)+1,".")),","),IF(MAX($Q468:AO468,0)=OPER!$AA563,".",IF(OPER!$AB563&lt;=HOUR(AQ$7),MAX($Q468:AO468,0)+1,".")))</f>
        <v>,</v>
      </c>
      <c r="AQ468" s="269" t="str">
        <f>IF($E468=$E467,IF(AR467=".",IF(MAX($Q468:AP468,0)=OPER!$AA563,".",IF(OPER!$AB563&lt;=HOUR(AR$7),MAX($Q468:AP468,0)+1,".")),","),IF(MAX($Q468:AP468,0)=OPER!$AA563,".",IF(OPER!$AB563&lt;=HOUR(AR$7),MAX($Q468:AP468,0)+1,".")))</f>
        <v>,</v>
      </c>
      <c r="AR468" s="270" t="str">
        <f>IF($E468=$E467,IF(AS467=".",IF(MAX($Q468:AQ468,0)=OPER!$AA563,".",IF(OPER!$AB563&lt;=HOUR(AS$7),MAX($Q468:AQ468,0)+1,".")),","),IF(MAX($Q468:AQ468,0)=OPER!$AA563,".",IF(OPER!$AB563&lt;=HOUR(AS$7),MAX($Q468:AQ468,0)+1,".")))</f>
        <v>,</v>
      </c>
      <c r="AS468" s="271" t="str">
        <f>IF($E468=$E467,IF(AT467=".",IF(MAX($Q468:AR468,0)=OPER!$AA563,".",IF(OPER!$AB563&lt;=HOUR(AT$7),MAX($Q468:AR468,0)+1,".")),","),IF(MAX($Q468:AR468,0)=OPER!$AA563,".",IF(OPER!$AB563&lt;=HOUR(AT$7),MAX($Q468:AR468,0)+1,".")))</f>
        <v>,</v>
      </c>
      <c r="AT468" s="269" t="str">
        <f>IF($E468=$E467,IF(AU467=".",IF(MAX($Q468:AS468,0)=OPER!$AA563,".",IF(OPER!$AB563&lt;=HOUR(AU$7),MAX($Q468:AS468,0)+1,".")),","),IF(MAX($Q468:AS468,0)=OPER!$AA563,".",IF(OPER!$AB563&lt;=HOUR(AU$7),MAX($Q468:AS468,0)+1,".")))</f>
        <v>,</v>
      </c>
      <c r="AU468" s="269" t="str">
        <f>IF($E468=$E467,IF(AV467=".",IF(MAX($Q468:AT468,0)=OPER!$AA563,".",IF(OPER!$AB563&lt;=HOUR(AV$7),MAX($Q468:AT468,0)+1,".")),","),IF(MAX($Q468:AT468,0)=OPER!$AA563,".",IF(OPER!$AB563&lt;=HOUR(AV$7),MAX($Q468:AT468,0)+1,".")))</f>
        <v>,</v>
      </c>
      <c r="AV468" s="270" t="str">
        <f>IF($E468=$E467,IF(AW467=".",IF(MAX($Q468:AU468,0)=OPER!$AA563,".",IF(OPER!$AB563&lt;=HOUR(AW$7),MAX($Q468:AU468,0)+1,".")),","),IF(MAX($Q468:AU468,0)=OPER!$AA563,".",IF(OPER!$AB563&lt;=HOUR(AW$7),MAX($Q468:AU468,0)+1,".")))</f>
        <v>,</v>
      </c>
      <c r="AW468" s="271" t="str">
        <f>IF($E468=$E467,IF(AX467=".",IF(MAX($Q468:AV468,0)=OPER!$AA563,".",IF(OPER!$AB563&lt;=HOUR(AX$7),MAX($Q468:AV468,0)+1,".")),","),IF(MAX($Q468:AV468,0)=OPER!$AA563,".",IF(OPER!$AB563&lt;=HOUR(AX$7),MAX($Q468:AV468,0)+1,".")))</f>
        <v>,</v>
      </c>
      <c r="AX468" s="269" t="str">
        <f>IF($E468=$E467,IF(AY467=".",IF(MAX($Q468:AW468,0)=OPER!$AA563,".",IF(OPER!$AB563&lt;=HOUR(AY$7),MAX($Q468:AW468,0)+1,".")),","),IF(MAX($Q468:AW468,0)=OPER!$AA563,".",IF(OPER!$AB563&lt;=HOUR(AY$7),MAX($Q468:AW468,0)+1,".")))</f>
        <v>,</v>
      </c>
      <c r="AY468" s="269" t="str">
        <f>IF($E468=$E467,IF(AZ467=".",IF(MAX($Q468:AX468,0)=OPER!$AA563,".",IF(OPER!$AB563&lt;=HOUR(AZ$7),MAX($Q468:AX468,0)+1,".")),","),IF(MAX($Q468:AX468,0)=OPER!$AA563,".",IF(OPER!$AB563&lt;=HOUR(AZ$7),MAX($Q468:AX468,0)+1,".")))</f>
        <v>,</v>
      </c>
      <c r="AZ468" s="270" t="str">
        <f>IF($E468=$E467,IF(BA467=".",IF(MAX($Q468:AY468,0)=OPER!$AA563,".",IF(OPER!$AB563&lt;=HOUR(BA$7),MAX($Q468:AY468,0)+1,".")),","),IF(MAX($Q468:AY468,0)=OPER!$AA563,".",IF(OPER!$AB563&lt;=HOUR(BA$7),MAX($Q468:AY468,0)+1,".")))</f>
        <v>,</v>
      </c>
      <c r="BA468" s="30">
        <f>+OPER!AK462</f>
        <v>0</v>
      </c>
    </row>
    <row r="469" spans="1:53" ht="59.8" x14ac:dyDescent="0.2">
      <c r="A469" s="282" t="str">
        <f>IF(OPER!AF463=0,"",OPER!AF463)</f>
        <v/>
      </c>
      <c r="B469" s="109" t="str">
        <f>IF(OPER!V463=0,"",OPER!V463)</f>
        <v/>
      </c>
      <c r="C469" s="71" t="str">
        <f>IF(OPER!U463 = 0,"", OPER!U463)</f>
        <v/>
      </c>
      <c r="D469" s="30" t="str">
        <f t="shared" si="28"/>
        <v/>
      </c>
      <c r="E469" s="262" t="str">
        <f>IF(OPER!X463 = 0,"",OPER!X463)</f>
        <v/>
      </c>
      <c r="F469" s="262" t="str">
        <f>IF(OPER!I463 = 0,"",OPER!I463)</f>
        <v/>
      </c>
      <c r="G469" s="263" t="str">
        <f>IF(OPER!C463=0,"",OPER!C463)</f>
        <v/>
      </c>
      <c r="H469" s="30" t="str">
        <f>IF(OPER!R463 = 0,"",OPER!R463)</f>
        <v/>
      </c>
      <c r="I469" s="30" t="str">
        <f>IF(OPER!F463=0,"", OPER!F463)</f>
        <v/>
      </c>
      <c r="J469" s="108" t="str">
        <f>IF(OPER!G463=0,"",OPER!G463)</f>
        <v/>
      </c>
      <c r="K469" s="250">
        <f>+OPER!R463</f>
        <v>0</v>
      </c>
      <c r="L469" s="262">
        <f t="shared" si="29"/>
        <v>0</v>
      </c>
      <c r="M469" s="250">
        <f t="shared" si="30"/>
        <v>0</v>
      </c>
      <c r="N469" s="205" t="str">
        <f>IF(OPER!A463=0,"",OPER!A463)</f>
        <v/>
      </c>
      <c r="O469" s="73" t="str">
        <f>IF(OPER!AJ2319=0,"",OPER!AJ2319)</f>
        <v/>
      </c>
      <c r="P469" s="264" t="str">
        <f>IF(OPER!AH463="EJECUTADO","SI",IF(OPER!AH463="NO EJECUTADO","NO",""))</f>
        <v/>
      </c>
      <c r="Q469" s="264" t="str">
        <f>IF(OPER!AN463="EJECUTADO","SI",IF(OPER!AN463="NO EJECUTADO","NO",""))</f>
        <v/>
      </c>
      <c r="R469" s="221" t="str">
        <f>IFERROR(VLOOKUP(OPER!Z463,OPER!$AU$490:$AV$577,2,0),"NO ASIGNADO")</f>
        <v>NO ASIGNADO</v>
      </c>
      <c r="S469" s="6">
        <f>+OPER!AG463</f>
        <v>0</v>
      </c>
      <c r="T469" s="268" t="str">
        <f>IF($E469=$E468,IF(U468=".",IF(MAX($Q469:Q469,0)=OPER!$AA564,".",IF(OPER!$AB564&lt;=HOUR(U$7),MAX($Q469:Q469,0)+1,".")),","),IF(MAX($Q469:Q469,0)=OPER!$AA564,".",IF(OPER!$AB564&lt;=HOUR(U$7),MAX($Q469:Q469,0)+1,".")))</f>
        <v>,</v>
      </c>
      <c r="U469" s="269" t="str">
        <f>IF($E469=$E468,IF(V468=".",IF(MAX($Q469:T469,0)=OPER!$AA564,".",IF(OPER!$AB564&lt;=HOUR(V$7),MAX($Q469:T469,0)+1,".")),","),IF(MAX($Q469:T469,0)=OPER!$AA564,".",IF(OPER!$AB564&lt;=HOUR(V$7),MAX($Q469:T469,0)+1,".")))</f>
        <v>,</v>
      </c>
      <c r="V469" s="269" t="str">
        <f>IF($E469=$E468,IF(W468=".",IF(MAX($Q469:U469,0)=OPER!$AA564,".",IF(OPER!$AB564&lt;=HOUR(W$7),MAX($Q469:U469,0)+1,".")),","),IF(MAX($Q469:U469,0)=OPER!$AA564,".",IF(OPER!$AB564&lt;=HOUR(W$7),MAX($Q469:U469,0)+1,".")))</f>
        <v>,</v>
      </c>
      <c r="W469" s="269" t="str">
        <f>IF($E469=$E468,IF(X468=".",IF(MAX($Q469:V469,0)=OPER!$AA564,".",IF(OPER!$AB564&lt;=HOUR(X$7),MAX($Q469:V469,0)+1,".")),","),IF(MAX($Q469:V469,0)=OPER!$AA564,".",IF(OPER!$AB564&lt;=HOUR(X$7),MAX($Q469:V469,0)+1,".")))</f>
        <v>,</v>
      </c>
      <c r="X469" s="270" t="str">
        <f>IF($E469=$E468,IF(Y468=".",IF(MAX($Q469:W469,0)=OPER!$AA564,".",IF(OPER!$AB564&lt;=HOUR(Y$7),MAX($Q469:W469,0)+1,".")),","),IF(MAX($Q469:W469,0)=OPER!$AA564,".",IF(OPER!$AB564&lt;=HOUR(Y$7),MAX($Q469:W469,0)+1,".")))</f>
        <v>,</v>
      </c>
      <c r="Y469" s="271" t="str">
        <f>IF($E469=$E468,IF(Z468=".",IF(MAX($Q469:X469,0)=OPER!$AA564,".",IF(OPER!$AB564&lt;=HOUR(Z$7),MAX($Q469:X469,0)+1,".")),","),IF(MAX($Q469:X469,0)=OPER!$AA564,".",IF(OPER!$AB564&lt;=HOUR(Z$7),MAX($Q469:X469,0)+1,".")))</f>
        <v>,</v>
      </c>
      <c r="Z469" s="269" t="str">
        <f>IF($E469=$E468,IF(AA468=".",IF(MAX($Q469:Y469,0)=OPER!$AA564,".",IF(OPER!$AB564&lt;=HOUR(AA$7),MAX($Q469:Y469,0)+1,".")),","),IF(MAX($Q469:Y469,0)=OPER!$AA564,".",IF(OPER!$AB564&lt;=HOUR(AA$7),MAX($Q469:Y469,0)+1,".")))</f>
        <v>,</v>
      </c>
      <c r="AA469" s="269" t="str">
        <f>IF($E469=$E468,IF(AB468=".",IF(MAX($Q469:Z469,0)=OPER!$AA564,".",IF(OPER!$AB564&lt;=HOUR(AB$7),MAX($Q469:Z469,0)+1,".")),","),IF(MAX($Q469:Z469,0)=OPER!$AA564,".",IF(OPER!$AB564&lt;=HOUR(AB$7),MAX($Q469:Z469,0)+1,".")))</f>
        <v>,</v>
      </c>
      <c r="AB469" s="270" t="str">
        <f>IF($E469=$E468,IF(AC468=".",IF(MAX($Q469:AA469,0)=OPER!$AA564,".",IF(OPER!$AB564&lt;=HOUR(AC$7),MAX($Q469:AA469,0)+1,".")),","),IF(MAX($Q469:AA469,0)=OPER!$AA564,".",IF(OPER!$AB564&lt;=HOUR(AC$7),MAX($Q469:AA469,0)+1,".")))</f>
        <v>,</v>
      </c>
      <c r="AC469" s="271" t="str">
        <f>IF($E469=$E468,IF(AD468=".",IF(MAX($Q469:AB469,0)=OPER!$AA564,".",IF(OPER!$AB564&lt;=HOUR(AD$7),MAX($Q469:AB469,0)+1,".")),","),IF(MAX($Q469:AB469,0)=OPER!$AA564,".",IF(OPER!$AB564&lt;=HOUR(AD$7),MAX($Q469:AB469,0)+1,".")))</f>
        <v>,</v>
      </c>
      <c r="AD469" s="269" t="str">
        <f>IF($E469=$E468,IF(AE468=".",IF(MAX($Q469:AC469,0)=OPER!$AA564,".",IF(OPER!$AB564&lt;=HOUR(AE$7),MAX($Q469:AC469,0)+1,".")),","),IF(MAX($Q469:AC469,0)=OPER!$AA564,".",IF(OPER!$AB564&lt;=HOUR(AE$7),MAX($Q469:AC469,0)+1,".")))</f>
        <v>,</v>
      </c>
      <c r="AE469" s="269" t="str">
        <f>IF($E469=$E468,IF(AF468=".",IF(MAX($Q469:AD469,0)=OPER!$AA564,".",IF(OPER!$AB564&lt;=HOUR(AF$7),MAX($Q469:AD469,0)+1,".")),","),IF(MAX($Q469:AD469,0)=OPER!$AA564,".",IF(OPER!$AB564&lt;=HOUR(AF$7),MAX($Q469:AD469,0)+1,".")))</f>
        <v>,</v>
      </c>
      <c r="AF469" s="270" t="str">
        <f>IF($E469=$E468,IF(AG468=".",IF(MAX($Q469:AE469,0)=OPER!$AA564,".",IF(OPER!$AB564&lt;=HOUR(AG$7),MAX($Q469:AE469,0)+1,".")),","),IF(MAX($Q469:AE469,0)=OPER!$AA564,".",IF(OPER!$AB564&lt;=HOUR(AG$7),MAX($Q469:AE469,0)+1,".")))</f>
        <v>,</v>
      </c>
      <c r="AG469" s="271" t="str">
        <f>IF($E469=$E468,IF(AH468=".",IF(MAX($Q469:AF469,0)=OPER!$AA564,".",IF(OPER!$AB564&lt;=HOUR(AH$7),MAX($Q469:AF469,0)+1,".")),","),IF(MAX($Q469:AF469,0)=OPER!$AA564,".",IF(OPER!$AB564&lt;=HOUR(AH$7),MAX($Q469:AF469,0)+1,".")))</f>
        <v>,</v>
      </c>
      <c r="AH469" s="269" t="str">
        <f>IF($E469=$E468,IF(AI468=".",IF(MAX($Q469:AG469,0)=OPER!$AA564,".",IF(OPER!$AB564&lt;=HOUR(AI$7),MAX($Q469:AG469,0)+1,".")),","),IF(MAX($Q469:AG469,0)=OPER!$AA564,".",IF(OPER!$AB564&lt;=HOUR(AI$7),MAX($Q469:AG469,0)+1,".")))</f>
        <v>,</v>
      </c>
      <c r="AI469" s="269" t="str">
        <f>IF($E469=$E468,IF(AJ468=".",IF(MAX($Q469:AH469,0)=OPER!$AA564,".",IF(OPER!$AB564&lt;=HOUR(AJ$7),MAX($Q469:AH469,0)+1,".")),","),IF(MAX($Q469:AH469,0)=OPER!$AA564,".",IF(OPER!$AB564&lt;=HOUR(AJ$7),MAX($Q469:AH469,0)+1,".")))</f>
        <v>,</v>
      </c>
      <c r="AJ469" s="270" t="str">
        <f>IF($E469=$E468,IF(AK468=".",IF(MAX($Q469:AI469,0)=OPER!$AA564,".",IF(OPER!$AB564&lt;=HOUR(AK$7),MAX($Q469:AI469,0)+1,".")),","),IF(MAX($Q469:AI469,0)=OPER!$AA564,".",IF(OPER!$AB564&lt;=HOUR(AK$7),MAX($Q469:AI469,0)+1,".")))</f>
        <v>,</v>
      </c>
      <c r="AK469" s="271" t="str">
        <f>IF($E469=$E468,IF(AL468=".",IF(MAX($Q469:AJ469,0)=OPER!$AA564,".",IF(OPER!$AB564&lt;=HOUR(AL$7),MAX($Q469:AJ469,0)+1,".")),","),IF(MAX($Q469:AJ469,0)=OPER!$AA564,".",IF(OPER!$AB564&lt;=HOUR(AL$7),MAX($Q469:AJ469,0)+1,".")))</f>
        <v>,</v>
      </c>
      <c r="AL469" s="269" t="str">
        <f>IF($E469=$E468,IF(AM468=".",IF(MAX($Q469:AK469,0)=OPER!$AA564,".",IF(OPER!$AB564&lt;=HOUR(AM$7),MAX($Q469:AK469,0)+1,".")),","),IF(MAX($Q469:AK469,0)=OPER!$AA564,".",IF(OPER!$AB564&lt;=HOUR(AM$7),MAX($Q469:AK469,0)+1,".")))</f>
        <v>,</v>
      </c>
      <c r="AM469" s="269" t="str">
        <f>IF($E469=$E468,IF(AN468=".",IF(MAX($Q469:AL469,0)=OPER!$AA564,".",IF(OPER!$AB564&lt;=HOUR(AN$7),MAX($Q469:AL469,0)+1,".")),","),IF(MAX($Q469:AL469,0)=OPER!$AA564,".",IF(OPER!$AB564&lt;=HOUR(AN$7),MAX($Q469:AL469,0)+1,".")))</f>
        <v>,</v>
      </c>
      <c r="AN469" s="270" t="str">
        <f>IF($E469=$E468,IF(AO468=".",IF(MAX($Q469:AM469,0)=OPER!$AA564,".",IF(OPER!$AB564&lt;=HOUR(AO$7),MAX($Q469:AM469,0)+1,".")),","),IF(MAX($Q469:AM469,0)=OPER!$AA564,".",IF(OPER!$AB564&lt;=HOUR(AO$7),MAX($Q469:AM469,0)+1,".")))</f>
        <v>,</v>
      </c>
      <c r="AO469" s="271" t="str">
        <f>IF($E469=$E468,IF(AP468=".",IF(MAX($Q469:AN469,0)=OPER!$AA564,".",IF(OPER!$AB564&lt;=HOUR(AP$7),MAX($Q469:AN469,0)+1,".")),","),IF(MAX($Q469:AN469,0)=OPER!$AA564,".",IF(OPER!$AB564&lt;=HOUR(AP$7),MAX($Q469:AN469,0)+1,".")))</f>
        <v>,</v>
      </c>
      <c r="AP469" s="269" t="str">
        <f>IF($E469=$E468,IF(AQ468=".",IF(MAX($Q469:AO469,0)=OPER!$AA564,".",IF(OPER!$AB564&lt;=HOUR(AQ$7),MAX($Q469:AO469,0)+1,".")),","),IF(MAX($Q469:AO469,0)=OPER!$AA564,".",IF(OPER!$AB564&lt;=HOUR(AQ$7),MAX($Q469:AO469,0)+1,".")))</f>
        <v>,</v>
      </c>
      <c r="AQ469" s="269" t="str">
        <f>IF($E469=$E468,IF(AR468=".",IF(MAX($Q469:AP469,0)=OPER!$AA564,".",IF(OPER!$AB564&lt;=HOUR(AR$7),MAX($Q469:AP469,0)+1,".")),","),IF(MAX($Q469:AP469,0)=OPER!$AA564,".",IF(OPER!$AB564&lt;=HOUR(AR$7),MAX($Q469:AP469,0)+1,".")))</f>
        <v>,</v>
      </c>
      <c r="AR469" s="270" t="str">
        <f>IF($E469=$E468,IF(AS468=".",IF(MAX($Q469:AQ469,0)=OPER!$AA564,".",IF(OPER!$AB564&lt;=HOUR(AS$7),MAX($Q469:AQ469,0)+1,".")),","),IF(MAX($Q469:AQ469,0)=OPER!$AA564,".",IF(OPER!$AB564&lt;=HOUR(AS$7),MAX($Q469:AQ469,0)+1,".")))</f>
        <v>,</v>
      </c>
      <c r="AS469" s="271" t="str">
        <f>IF($E469=$E468,IF(AT468=".",IF(MAX($Q469:AR469,0)=OPER!$AA564,".",IF(OPER!$AB564&lt;=HOUR(AT$7),MAX($Q469:AR469,0)+1,".")),","),IF(MAX($Q469:AR469,0)=OPER!$AA564,".",IF(OPER!$AB564&lt;=HOUR(AT$7),MAX($Q469:AR469,0)+1,".")))</f>
        <v>,</v>
      </c>
      <c r="AT469" s="269" t="str">
        <f>IF($E469=$E468,IF(AU468=".",IF(MAX($Q469:AS469,0)=OPER!$AA564,".",IF(OPER!$AB564&lt;=HOUR(AU$7),MAX($Q469:AS469,0)+1,".")),","),IF(MAX($Q469:AS469,0)=OPER!$AA564,".",IF(OPER!$AB564&lt;=HOUR(AU$7),MAX($Q469:AS469,0)+1,".")))</f>
        <v>,</v>
      </c>
      <c r="AU469" s="269" t="str">
        <f>IF($E469=$E468,IF(AV468=".",IF(MAX($Q469:AT469,0)=OPER!$AA564,".",IF(OPER!$AB564&lt;=HOUR(AV$7),MAX($Q469:AT469,0)+1,".")),","),IF(MAX($Q469:AT469,0)=OPER!$AA564,".",IF(OPER!$AB564&lt;=HOUR(AV$7),MAX($Q469:AT469,0)+1,".")))</f>
        <v>,</v>
      </c>
      <c r="AV469" s="270" t="str">
        <f>IF($E469=$E468,IF(AW468=".",IF(MAX($Q469:AU469,0)=OPER!$AA564,".",IF(OPER!$AB564&lt;=HOUR(AW$7),MAX($Q469:AU469,0)+1,".")),","),IF(MAX($Q469:AU469,0)=OPER!$AA564,".",IF(OPER!$AB564&lt;=HOUR(AW$7),MAX($Q469:AU469,0)+1,".")))</f>
        <v>,</v>
      </c>
      <c r="AW469" s="271" t="str">
        <f>IF($E469=$E468,IF(AX468=".",IF(MAX($Q469:AV469,0)=OPER!$AA564,".",IF(OPER!$AB564&lt;=HOUR(AX$7),MAX($Q469:AV469,0)+1,".")),","),IF(MAX($Q469:AV469,0)=OPER!$AA564,".",IF(OPER!$AB564&lt;=HOUR(AX$7),MAX($Q469:AV469,0)+1,".")))</f>
        <v>,</v>
      </c>
      <c r="AX469" s="269" t="str">
        <f>IF($E469=$E468,IF(AY468=".",IF(MAX($Q469:AW469,0)=OPER!$AA564,".",IF(OPER!$AB564&lt;=HOUR(AY$7),MAX($Q469:AW469,0)+1,".")),","),IF(MAX($Q469:AW469,0)=OPER!$AA564,".",IF(OPER!$AB564&lt;=HOUR(AY$7),MAX($Q469:AW469,0)+1,".")))</f>
        <v>,</v>
      </c>
      <c r="AY469" s="269" t="str">
        <f>IF($E469=$E468,IF(AZ468=".",IF(MAX($Q469:AX469,0)=OPER!$AA564,".",IF(OPER!$AB564&lt;=HOUR(AZ$7),MAX($Q469:AX469,0)+1,".")),","),IF(MAX($Q469:AX469,0)=OPER!$AA564,".",IF(OPER!$AB564&lt;=HOUR(AZ$7),MAX($Q469:AX469,0)+1,".")))</f>
        <v>,</v>
      </c>
      <c r="AZ469" s="270" t="str">
        <f>IF($E469=$E468,IF(BA468=".",IF(MAX($Q469:AY469,0)=OPER!$AA564,".",IF(OPER!$AB564&lt;=HOUR(BA$7),MAX($Q469:AY469,0)+1,".")),","),IF(MAX($Q469:AY469,0)=OPER!$AA564,".",IF(OPER!$AB564&lt;=HOUR(BA$7),MAX($Q469:AY469,0)+1,".")))</f>
        <v>,</v>
      </c>
      <c r="BA469" s="30">
        <f>+OPER!AK463</f>
        <v>0</v>
      </c>
    </row>
    <row r="470" spans="1:53" ht="59.8" x14ac:dyDescent="0.2">
      <c r="A470" s="282" t="str">
        <f>IF(OPER!AF464=0,"",OPER!AF464)</f>
        <v/>
      </c>
      <c r="B470" s="109" t="str">
        <f>IF(OPER!V464=0,"",OPER!V464)</f>
        <v/>
      </c>
      <c r="C470" s="71" t="str">
        <f>IF(OPER!U464 = 0,"", OPER!U464)</f>
        <v/>
      </c>
      <c r="D470" s="30" t="str">
        <f t="shared" si="28"/>
        <v/>
      </c>
      <c r="E470" s="262" t="str">
        <f>IF(OPER!X464 = 0,"",OPER!X464)</f>
        <v/>
      </c>
      <c r="F470" s="262" t="str">
        <f>IF(OPER!I464 = 0,"",OPER!I464)</f>
        <v/>
      </c>
      <c r="G470" s="263" t="str">
        <f>IF(OPER!C464=0,"",OPER!C464)</f>
        <v/>
      </c>
      <c r="H470" s="30" t="str">
        <f>IF(OPER!R464 = 0,"",OPER!R464)</f>
        <v/>
      </c>
      <c r="I470" s="30" t="str">
        <f>IF(OPER!F464=0,"", OPER!F464)</f>
        <v/>
      </c>
      <c r="J470" s="108" t="str">
        <f>IF(OPER!G464=0,"",OPER!G464)</f>
        <v/>
      </c>
      <c r="K470" s="250">
        <f>+OPER!R464</f>
        <v>0</v>
      </c>
      <c r="L470" s="262">
        <f t="shared" si="29"/>
        <v>0</v>
      </c>
      <c r="M470" s="250">
        <f t="shared" si="30"/>
        <v>0</v>
      </c>
      <c r="N470" s="205" t="str">
        <f>IF(OPER!A464=0,"",OPER!A464)</f>
        <v/>
      </c>
      <c r="O470" s="73" t="str">
        <f>IF(OPER!AJ2320=0,"",OPER!AJ2320)</f>
        <v/>
      </c>
      <c r="P470" s="264" t="str">
        <f>IF(OPER!AH464="EJECUTADO","SI",IF(OPER!AH464="NO EJECUTADO","NO",""))</f>
        <v/>
      </c>
      <c r="Q470" s="264" t="str">
        <f>IF(OPER!AN464="EJECUTADO","SI",IF(OPER!AN464="NO EJECUTADO","NO",""))</f>
        <v/>
      </c>
      <c r="R470" s="221" t="str">
        <f>IFERROR(VLOOKUP(OPER!Z464,OPER!$AU$490:$AV$577,2,0),"NO ASIGNADO")</f>
        <v>NO ASIGNADO</v>
      </c>
      <c r="S470" s="6">
        <f>+OPER!AG464</f>
        <v>0</v>
      </c>
      <c r="T470" s="268" t="str">
        <f>IF($E470=$E469,IF(U469=".",IF(MAX($Q470:Q470,0)=OPER!$AA565,".",IF(OPER!$AB565&lt;=HOUR(U$7),MAX($Q470:Q470,0)+1,".")),","),IF(MAX($Q470:Q470,0)=OPER!$AA565,".",IF(OPER!$AB565&lt;=HOUR(U$7),MAX($Q470:Q470,0)+1,".")))</f>
        <v>,</v>
      </c>
      <c r="U470" s="269" t="str">
        <f>IF($E470=$E469,IF(V469=".",IF(MAX($Q470:T470,0)=OPER!$AA565,".",IF(OPER!$AB565&lt;=HOUR(V$7),MAX($Q470:T470,0)+1,".")),","),IF(MAX($Q470:T470,0)=OPER!$AA565,".",IF(OPER!$AB565&lt;=HOUR(V$7),MAX($Q470:T470,0)+1,".")))</f>
        <v>,</v>
      </c>
      <c r="V470" s="269" t="str">
        <f>IF($E470=$E469,IF(W469=".",IF(MAX($Q470:U470,0)=OPER!$AA565,".",IF(OPER!$AB565&lt;=HOUR(W$7),MAX($Q470:U470,0)+1,".")),","),IF(MAX($Q470:U470,0)=OPER!$AA565,".",IF(OPER!$AB565&lt;=HOUR(W$7),MAX($Q470:U470,0)+1,".")))</f>
        <v>,</v>
      </c>
      <c r="W470" s="269" t="str">
        <f>IF($E470=$E469,IF(X469=".",IF(MAX($Q470:V470,0)=OPER!$AA565,".",IF(OPER!$AB565&lt;=HOUR(X$7),MAX($Q470:V470,0)+1,".")),","),IF(MAX($Q470:V470,0)=OPER!$AA565,".",IF(OPER!$AB565&lt;=HOUR(X$7),MAX($Q470:V470,0)+1,".")))</f>
        <v>,</v>
      </c>
      <c r="X470" s="270" t="str">
        <f>IF($E470=$E469,IF(Y469=".",IF(MAX($Q470:W470,0)=OPER!$AA565,".",IF(OPER!$AB565&lt;=HOUR(Y$7),MAX($Q470:W470,0)+1,".")),","),IF(MAX($Q470:W470,0)=OPER!$AA565,".",IF(OPER!$AB565&lt;=HOUR(Y$7),MAX($Q470:W470,0)+1,".")))</f>
        <v>,</v>
      </c>
      <c r="Y470" s="271" t="str">
        <f>IF($E470=$E469,IF(Z469=".",IF(MAX($Q470:X470,0)=OPER!$AA565,".",IF(OPER!$AB565&lt;=HOUR(Z$7),MAX($Q470:X470,0)+1,".")),","),IF(MAX($Q470:X470,0)=OPER!$AA565,".",IF(OPER!$AB565&lt;=HOUR(Z$7),MAX($Q470:X470,0)+1,".")))</f>
        <v>,</v>
      </c>
      <c r="Z470" s="269" t="str">
        <f>IF($E470=$E469,IF(AA469=".",IF(MAX($Q470:Y470,0)=OPER!$AA565,".",IF(OPER!$AB565&lt;=HOUR(AA$7),MAX($Q470:Y470,0)+1,".")),","),IF(MAX($Q470:Y470,0)=OPER!$AA565,".",IF(OPER!$AB565&lt;=HOUR(AA$7),MAX($Q470:Y470,0)+1,".")))</f>
        <v>,</v>
      </c>
      <c r="AA470" s="269" t="str">
        <f>IF($E470=$E469,IF(AB469=".",IF(MAX($Q470:Z470,0)=OPER!$AA565,".",IF(OPER!$AB565&lt;=HOUR(AB$7),MAX($Q470:Z470,0)+1,".")),","),IF(MAX($Q470:Z470,0)=OPER!$AA565,".",IF(OPER!$AB565&lt;=HOUR(AB$7),MAX($Q470:Z470,0)+1,".")))</f>
        <v>,</v>
      </c>
      <c r="AB470" s="270" t="str">
        <f>IF($E470=$E469,IF(AC469=".",IF(MAX($Q470:AA470,0)=OPER!$AA565,".",IF(OPER!$AB565&lt;=HOUR(AC$7),MAX($Q470:AA470,0)+1,".")),","),IF(MAX($Q470:AA470,0)=OPER!$AA565,".",IF(OPER!$AB565&lt;=HOUR(AC$7),MAX($Q470:AA470,0)+1,".")))</f>
        <v>,</v>
      </c>
      <c r="AC470" s="271" t="str">
        <f>IF($E470=$E469,IF(AD469=".",IF(MAX($Q470:AB470,0)=OPER!$AA565,".",IF(OPER!$AB565&lt;=HOUR(AD$7),MAX($Q470:AB470,0)+1,".")),","),IF(MAX($Q470:AB470,0)=OPER!$AA565,".",IF(OPER!$AB565&lt;=HOUR(AD$7),MAX($Q470:AB470,0)+1,".")))</f>
        <v>,</v>
      </c>
      <c r="AD470" s="269" t="str">
        <f>IF($E470=$E469,IF(AE469=".",IF(MAX($Q470:AC470,0)=OPER!$AA565,".",IF(OPER!$AB565&lt;=HOUR(AE$7),MAX($Q470:AC470,0)+1,".")),","),IF(MAX($Q470:AC470,0)=OPER!$AA565,".",IF(OPER!$AB565&lt;=HOUR(AE$7),MAX($Q470:AC470,0)+1,".")))</f>
        <v>,</v>
      </c>
      <c r="AE470" s="269" t="str">
        <f>IF($E470=$E469,IF(AF469=".",IF(MAX($Q470:AD470,0)=OPER!$AA565,".",IF(OPER!$AB565&lt;=HOUR(AF$7),MAX($Q470:AD470,0)+1,".")),","),IF(MAX($Q470:AD470,0)=OPER!$AA565,".",IF(OPER!$AB565&lt;=HOUR(AF$7),MAX($Q470:AD470,0)+1,".")))</f>
        <v>,</v>
      </c>
      <c r="AF470" s="270" t="str">
        <f>IF($E470=$E469,IF(AG469=".",IF(MAX($Q470:AE470,0)=OPER!$AA565,".",IF(OPER!$AB565&lt;=HOUR(AG$7),MAX($Q470:AE470,0)+1,".")),","),IF(MAX($Q470:AE470,0)=OPER!$AA565,".",IF(OPER!$AB565&lt;=HOUR(AG$7),MAX($Q470:AE470,0)+1,".")))</f>
        <v>,</v>
      </c>
      <c r="AG470" s="271" t="str">
        <f>IF($E470=$E469,IF(AH469=".",IF(MAX($Q470:AF470,0)=OPER!$AA565,".",IF(OPER!$AB565&lt;=HOUR(AH$7),MAX($Q470:AF470,0)+1,".")),","),IF(MAX($Q470:AF470,0)=OPER!$AA565,".",IF(OPER!$AB565&lt;=HOUR(AH$7),MAX($Q470:AF470,0)+1,".")))</f>
        <v>,</v>
      </c>
      <c r="AH470" s="269" t="str">
        <f>IF($E470=$E469,IF(AI469=".",IF(MAX($Q470:AG470,0)=OPER!$AA565,".",IF(OPER!$AB565&lt;=HOUR(AI$7),MAX($Q470:AG470,0)+1,".")),","),IF(MAX($Q470:AG470,0)=OPER!$AA565,".",IF(OPER!$AB565&lt;=HOUR(AI$7),MAX($Q470:AG470,0)+1,".")))</f>
        <v>,</v>
      </c>
      <c r="AI470" s="269" t="str">
        <f>IF($E470=$E469,IF(AJ469=".",IF(MAX($Q470:AH470,0)=OPER!$AA565,".",IF(OPER!$AB565&lt;=HOUR(AJ$7),MAX($Q470:AH470,0)+1,".")),","),IF(MAX($Q470:AH470,0)=OPER!$AA565,".",IF(OPER!$AB565&lt;=HOUR(AJ$7),MAX($Q470:AH470,0)+1,".")))</f>
        <v>,</v>
      </c>
      <c r="AJ470" s="270" t="str">
        <f>IF($E470=$E469,IF(AK469=".",IF(MAX($Q470:AI470,0)=OPER!$AA565,".",IF(OPER!$AB565&lt;=HOUR(AK$7),MAX($Q470:AI470,0)+1,".")),","),IF(MAX($Q470:AI470,0)=OPER!$AA565,".",IF(OPER!$AB565&lt;=HOUR(AK$7),MAX($Q470:AI470,0)+1,".")))</f>
        <v>,</v>
      </c>
      <c r="AK470" s="271" t="str">
        <f>IF($E470=$E469,IF(AL469=".",IF(MAX($Q470:AJ470,0)=OPER!$AA565,".",IF(OPER!$AB565&lt;=HOUR(AL$7),MAX($Q470:AJ470,0)+1,".")),","),IF(MAX($Q470:AJ470,0)=OPER!$AA565,".",IF(OPER!$AB565&lt;=HOUR(AL$7),MAX($Q470:AJ470,0)+1,".")))</f>
        <v>,</v>
      </c>
      <c r="AL470" s="269" t="str">
        <f>IF($E470=$E469,IF(AM469=".",IF(MAX($Q470:AK470,0)=OPER!$AA565,".",IF(OPER!$AB565&lt;=HOUR(AM$7),MAX($Q470:AK470,0)+1,".")),","),IF(MAX($Q470:AK470,0)=OPER!$AA565,".",IF(OPER!$AB565&lt;=HOUR(AM$7),MAX($Q470:AK470,0)+1,".")))</f>
        <v>,</v>
      </c>
      <c r="AM470" s="269" t="str">
        <f>IF($E470=$E469,IF(AN469=".",IF(MAX($Q470:AL470,0)=OPER!$AA565,".",IF(OPER!$AB565&lt;=HOUR(AN$7),MAX($Q470:AL470,0)+1,".")),","),IF(MAX($Q470:AL470,0)=OPER!$AA565,".",IF(OPER!$AB565&lt;=HOUR(AN$7),MAX($Q470:AL470,0)+1,".")))</f>
        <v>,</v>
      </c>
      <c r="AN470" s="270" t="str">
        <f>IF($E470=$E469,IF(AO469=".",IF(MAX($Q470:AM470,0)=OPER!$AA565,".",IF(OPER!$AB565&lt;=HOUR(AO$7),MAX($Q470:AM470,0)+1,".")),","),IF(MAX($Q470:AM470,0)=OPER!$AA565,".",IF(OPER!$AB565&lt;=HOUR(AO$7),MAX($Q470:AM470,0)+1,".")))</f>
        <v>,</v>
      </c>
      <c r="AO470" s="271" t="str">
        <f>IF($E470=$E469,IF(AP469=".",IF(MAX($Q470:AN470,0)=OPER!$AA565,".",IF(OPER!$AB565&lt;=HOUR(AP$7),MAX($Q470:AN470,0)+1,".")),","),IF(MAX($Q470:AN470,0)=OPER!$AA565,".",IF(OPER!$AB565&lt;=HOUR(AP$7),MAX($Q470:AN470,0)+1,".")))</f>
        <v>,</v>
      </c>
      <c r="AP470" s="269" t="str">
        <f>IF($E470=$E469,IF(AQ469=".",IF(MAX($Q470:AO470,0)=OPER!$AA565,".",IF(OPER!$AB565&lt;=HOUR(AQ$7),MAX($Q470:AO470,0)+1,".")),","),IF(MAX($Q470:AO470,0)=OPER!$AA565,".",IF(OPER!$AB565&lt;=HOUR(AQ$7),MAX($Q470:AO470,0)+1,".")))</f>
        <v>,</v>
      </c>
      <c r="AQ470" s="269" t="str">
        <f>IF($E470=$E469,IF(AR469=".",IF(MAX($Q470:AP470,0)=OPER!$AA565,".",IF(OPER!$AB565&lt;=HOUR(AR$7),MAX($Q470:AP470,0)+1,".")),","),IF(MAX($Q470:AP470,0)=OPER!$AA565,".",IF(OPER!$AB565&lt;=HOUR(AR$7),MAX($Q470:AP470,0)+1,".")))</f>
        <v>,</v>
      </c>
      <c r="AR470" s="270" t="str">
        <f>IF($E470=$E469,IF(AS469=".",IF(MAX($Q470:AQ470,0)=OPER!$AA565,".",IF(OPER!$AB565&lt;=HOUR(AS$7),MAX($Q470:AQ470,0)+1,".")),","),IF(MAX($Q470:AQ470,0)=OPER!$AA565,".",IF(OPER!$AB565&lt;=HOUR(AS$7),MAX($Q470:AQ470,0)+1,".")))</f>
        <v>,</v>
      </c>
      <c r="AS470" s="271" t="str">
        <f>IF($E470=$E469,IF(AT469=".",IF(MAX($Q470:AR470,0)=OPER!$AA565,".",IF(OPER!$AB565&lt;=HOUR(AT$7),MAX($Q470:AR470,0)+1,".")),","),IF(MAX($Q470:AR470,0)=OPER!$AA565,".",IF(OPER!$AB565&lt;=HOUR(AT$7),MAX($Q470:AR470,0)+1,".")))</f>
        <v>,</v>
      </c>
      <c r="AT470" s="269" t="str">
        <f>IF($E470=$E469,IF(AU469=".",IF(MAX($Q470:AS470,0)=OPER!$AA565,".",IF(OPER!$AB565&lt;=HOUR(AU$7),MAX($Q470:AS470,0)+1,".")),","),IF(MAX($Q470:AS470,0)=OPER!$AA565,".",IF(OPER!$AB565&lt;=HOUR(AU$7),MAX($Q470:AS470,0)+1,".")))</f>
        <v>,</v>
      </c>
      <c r="AU470" s="269" t="str">
        <f>IF($E470=$E469,IF(AV469=".",IF(MAX($Q470:AT470,0)=OPER!$AA565,".",IF(OPER!$AB565&lt;=HOUR(AV$7),MAX($Q470:AT470,0)+1,".")),","),IF(MAX($Q470:AT470,0)=OPER!$AA565,".",IF(OPER!$AB565&lt;=HOUR(AV$7),MAX($Q470:AT470,0)+1,".")))</f>
        <v>,</v>
      </c>
      <c r="AV470" s="270" t="str">
        <f>IF($E470=$E469,IF(AW469=".",IF(MAX($Q470:AU470,0)=OPER!$AA565,".",IF(OPER!$AB565&lt;=HOUR(AW$7),MAX($Q470:AU470,0)+1,".")),","),IF(MAX($Q470:AU470,0)=OPER!$AA565,".",IF(OPER!$AB565&lt;=HOUR(AW$7),MAX($Q470:AU470,0)+1,".")))</f>
        <v>,</v>
      </c>
      <c r="AW470" s="271" t="str">
        <f>IF($E470=$E469,IF(AX469=".",IF(MAX($Q470:AV470,0)=OPER!$AA565,".",IF(OPER!$AB565&lt;=HOUR(AX$7),MAX($Q470:AV470,0)+1,".")),","),IF(MAX($Q470:AV470,0)=OPER!$AA565,".",IF(OPER!$AB565&lt;=HOUR(AX$7),MAX($Q470:AV470,0)+1,".")))</f>
        <v>,</v>
      </c>
      <c r="AX470" s="269" t="str">
        <f>IF($E470=$E469,IF(AY469=".",IF(MAX($Q470:AW470,0)=OPER!$AA565,".",IF(OPER!$AB565&lt;=HOUR(AY$7),MAX($Q470:AW470,0)+1,".")),","),IF(MAX($Q470:AW470,0)=OPER!$AA565,".",IF(OPER!$AB565&lt;=HOUR(AY$7),MAX($Q470:AW470,0)+1,".")))</f>
        <v>,</v>
      </c>
      <c r="AY470" s="269" t="str">
        <f>IF($E470=$E469,IF(AZ469=".",IF(MAX($Q470:AX470,0)=OPER!$AA565,".",IF(OPER!$AB565&lt;=HOUR(AZ$7),MAX($Q470:AX470,0)+1,".")),","),IF(MAX($Q470:AX470,0)=OPER!$AA565,".",IF(OPER!$AB565&lt;=HOUR(AZ$7),MAX($Q470:AX470,0)+1,".")))</f>
        <v>,</v>
      </c>
      <c r="AZ470" s="270" t="str">
        <f>IF($E470=$E469,IF(BA469=".",IF(MAX($Q470:AY470,0)=OPER!$AA565,".",IF(OPER!$AB565&lt;=HOUR(BA$7),MAX($Q470:AY470,0)+1,".")),","),IF(MAX($Q470:AY470,0)=OPER!$AA565,".",IF(OPER!$AB565&lt;=HOUR(BA$7),MAX($Q470:AY470,0)+1,".")))</f>
        <v>,</v>
      </c>
      <c r="BA470" s="30">
        <f>+OPER!AK464</f>
        <v>0</v>
      </c>
    </row>
    <row r="471" spans="1:53" ht="59.8" x14ac:dyDescent="0.2">
      <c r="A471" s="282" t="str">
        <f>IF(OPER!AF465=0,"",OPER!AF465)</f>
        <v/>
      </c>
      <c r="B471" s="109" t="str">
        <f>IF(OPER!V465=0,"",OPER!V465)</f>
        <v/>
      </c>
      <c r="C471" s="71" t="str">
        <f>IF(OPER!U465 = 0,"", OPER!U465)</f>
        <v/>
      </c>
      <c r="D471" s="30" t="str">
        <f t="shared" si="28"/>
        <v/>
      </c>
      <c r="E471" s="262" t="str">
        <f>IF(OPER!X465 = 0,"",OPER!X465)</f>
        <v/>
      </c>
      <c r="F471" s="262" t="str">
        <f>IF(OPER!I465 = 0,"",OPER!I465)</f>
        <v/>
      </c>
      <c r="G471" s="263" t="str">
        <f>IF(OPER!C465=0,"",OPER!C465)</f>
        <v/>
      </c>
      <c r="H471" s="30" t="str">
        <f>IF(OPER!R465 = 0,"",OPER!R465)</f>
        <v/>
      </c>
      <c r="I471" s="30" t="str">
        <f>IF(OPER!F465=0,"", OPER!F465)</f>
        <v/>
      </c>
      <c r="J471" s="108" t="str">
        <f>IF(OPER!G465=0,"",OPER!G465)</f>
        <v/>
      </c>
      <c r="K471" s="250">
        <f>+OPER!R465</f>
        <v>0</v>
      </c>
      <c r="L471" s="262">
        <f t="shared" si="29"/>
        <v>0</v>
      </c>
      <c r="M471" s="250">
        <f t="shared" si="30"/>
        <v>0</v>
      </c>
      <c r="N471" s="205" t="str">
        <f>IF(OPER!A465=0,"",OPER!A465)</f>
        <v/>
      </c>
      <c r="O471" s="73" t="str">
        <f>IF(OPER!AJ2321=0,"",OPER!AJ2321)</f>
        <v/>
      </c>
      <c r="P471" s="264" t="str">
        <f>IF(OPER!AH465="EJECUTADO","SI",IF(OPER!AH465="NO EJECUTADO","NO",""))</f>
        <v/>
      </c>
      <c r="Q471" s="264" t="str">
        <f>IF(OPER!AN465="EJECUTADO","SI",IF(OPER!AN465="NO EJECUTADO","NO",""))</f>
        <v/>
      </c>
      <c r="R471" s="221" t="str">
        <f>IFERROR(VLOOKUP(OPER!Z465,OPER!$AU$490:$AV$577,2,0),"NO ASIGNADO")</f>
        <v>NO ASIGNADO</v>
      </c>
      <c r="S471" s="6">
        <f>+OPER!AG465</f>
        <v>0</v>
      </c>
      <c r="T471" s="268" t="str">
        <f>IF($E471=$E470,IF(U470=".",IF(MAX($Q471:Q471,0)=OPER!$AA566,".",IF(OPER!$AB566&lt;=HOUR(U$7),MAX($Q471:Q471,0)+1,".")),","),IF(MAX($Q471:Q471,0)=OPER!$AA566,".",IF(OPER!$AB566&lt;=HOUR(U$7),MAX($Q471:Q471,0)+1,".")))</f>
        <v>,</v>
      </c>
      <c r="U471" s="269" t="str">
        <f>IF($E471=$E470,IF(V470=".",IF(MAX($Q471:T471,0)=OPER!$AA566,".",IF(OPER!$AB566&lt;=HOUR(V$7),MAX($Q471:T471,0)+1,".")),","),IF(MAX($Q471:T471,0)=OPER!$AA566,".",IF(OPER!$AB566&lt;=HOUR(V$7),MAX($Q471:T471,0)+1,".")))</f>
        <v>,</v>
      </c>
      <c r="V471" s="269" t="str">
        <f>IF($E471=$E470,IF(W470=".",IF(MAX($Q471:U471,0)=OPER!$AA566,".",IF(OPER!$AB566&lt;=HOUR(W$7),MAX($Q471:U471,0)+1,".")),","),IF(MAX($Q471:U471,0)=OPER!$AA566,".",IF(OPER!$AB566&lt;=HOUR(W$7),MAX($Q471:U471,0)+1,".")))</f>
        <v>,</v>
      </c>
      <c r="W471" s="269" t="str">
        <f>IF($E471=$E470,IF(X470=".",IF(MAX($Q471:V471,0)=OPER!$AA566,".",IF(OPER!$AB566&lt;=HOUR(X$7),MAX($Q471:V471,0)+1,".")),","),IF(MAX($Q471:V471,0)=OPER!$AA566,".",IF(OPER!$AB566&lt;=HOUR(X$7),MAX($Q471:V471,0)+1,".")))</f>
        <v>,</v>
      </c>
      <c r="X471" s="270" t="str">
        <f>IF($E471=$E470,IF(Y470=".",IF(MAX($Q471:W471,0)=OPER!$AA566,".",IF(OPER!$AB566&lt;=HOUR(Y$7),MAX($Q471:W471,0)+1,".")),","),IF(MAX($Q471:W471,0)=OPER!$AA566,".",IF(OPER!$AB566&lt;=HOUR(Y$7),MAX($Q471:W471,0)+1,".")))</f>
        <v>,</v>
      </c>
      <c r="Y471" s="271" t="str">
        <f>IF($E471=$E470,IF(Z470=".",IF(MAX($Q471:X471,0)=OPER!$AA566,".",IF(OPER!$AB566&lt;=HOUR(Z$7),MAX($Q471:X471,0)+1,".")),","),IF(MAX($Q471:X471,0)=OPER!$AA566,".",IF(OPER!$AB566&lt;=HOUR(Z$7),MAX($Q471:X471,0)+1,".")))</f>
        <v>,</v>
      </c>
      <c r="Z471" s="269" t="str">
        <f>IF($E471=$E470,IF(AA470=".",IF(MAX($Q471:Y471,0)=OPER!$AA566,".",IF(OPER!$AB566&lt;=HOUR(AA$7),MAX($Q471:Y471,0)+1,".")),","),IF(MAX($Q471:Y471,0)=OPER!$AA566,".",IF(OPER!$AB566&lt;=HOUR(AA$7),MAX($Q471:Y471,0)+1,".")))</f>
        <v>,</v>
      </c>
      <c r="AA471" s="269" t="str">
        <f>IF($E471=$E470,IF(AB470=".",IF(MAX($Q471:Z471,0)=OPER!$AA566,".",IF(OPER!$AB566&lt;=HOUR(AB$7),MAX($Q471:Z471,0)+1,".")),","),IF(MAX($Q471:Z471,0)=OPER!$AA566,".",IF(OPER!$AB566&lt;=HOUR(AB$7),MAX($Q471:Z471,0)+1,".")))</f>
        <v>,</v>
      </c>
      <c r="AB471" s="270" t="str">
        <f>IF($E471=$E470,IF(AC470=".",IF(MAX($Q471:AA471,0)=OPER!$AA566,".",IF(OPER!$AB566&lt;=HOUR(AC$7),MAX($Q471:AA471,0)+1,".")),","),IF(MAX($Q471:AA471,0)=OPER!$AA566,".",IF(OPER!$AB566&lt;=HOUR(AC$7),MAX($Q471:AA471,0)+1,".")))</f>
        <v>,</v>
      </c>
      <c r="AC471" s="271" t="str">
        <f>IF($E471=$E470,IF(AD470=".",IF(MAX($Q471:AB471,0)=OPER!$AA566,".",IF(OPER!$AB566&lt;=HOUR(AD$7),MAX($Q471:AB471,0)+1,".")),","),IF(MAX($Q471:AB471,0)=OPER!$AA566,".",IF(OPER!$AB566&lt;=HOUR(AD$7),MAX($Q471:AB471,0)+1,".")))</f>
        <v>,</v>
      </c>
      <c r="AD471" s="269" t="str">
        <f>IF($E471=$E470,IF(AE470=".",IF(MAX($Q471:AC471,0)=OPER!$AA566,".",IF(OPER!$AB566&lt;=HOUR(AE$7),MAX($Q471:AC471,0)+1,".")),","),IF(MAX($Q471:AC471,0)=OPER!$AA566,".",IF(OPER!$AB566&lt;=HOUR(AE$7),MAX($Q471:AC471,0)+1,".")))</f>
        <v>,</v>
      </c>
      <c r="AE471" s="269" t="str">
        <f>IF($E471=$E470,IF(AF470=".",IF(MAX($Q471:AD471,0)=OPER!$AA566,".",IF(OPER!$AB566&lt;=HOUR(AF$7),MAX($Q471:AD471,0)+1,".")),","),IF(MAX($Q471:AD471,0)=OPER!$AA566,".",IF(OPER!$AB566&lt;=HOUR(AF$7),MAX($Q471:AD471,0)+1,".")))</f>
        <v>,</v>
      </c>
      <c r="AF471" s="270" t="str">
        <f>IF($E471=$E470,IF(AG470=".",IF(MAX($Q471:AE471,0)=OPER!$AA566,".",IF(OPER!$AB566&lt;=HOUR(AG$7),MAX($Q471:AE471,0)+1,".")),","),IF(MAX($Q471:AE471,0)=OPER!$AA566,".",IF(OPER!$AB566&lt;=HOUR(AG$7),MAX($Q471:AE471,0)+1,".")))</f>
        <v>,</v>
      </c>
      <c r="AG471" s="271" t="str">
        <f>IF($E471=$E470,IF(AH470=".",IF(MAX($Q471:AF471,0)=OPER!$AA566,".",IF(OPER!$AB566&lt;=HOUR(AH$7),MAX($Q471:AF471,0)+1,".")),","),IF(MAX($Q471:AF471,0)=OPER!$AA566,".",IF(OPER!$AB566&lt;=HOUR(AH$7),MAX($Q471:AF471,0)+1,".")))</f>
        <v>,</v>
      </c>
      <c r="AH471" s="269" t="str">
        <f>IF($E471=$E470,IF(AI470=".",IF(MAX($Q471:AG471,0)=OPER!$AA566,".",IF(OPER!$AB566&lt;=HOUR(AI$7),MAX($Q471:AG471,0)+1,".")),","),IF(MAX($Q471:AG471,0)=OPER!$AA566,".",IF(OPER!$AB566&lt;=HOUR(AI$7),MAX($Q471:AG471,0)+1,".")))</f>
        <v>,</v>
      </c>
      <c r="AI471" s="269" t="str">
        <f>IF($E471=$E470,IF(AJ470=".",IF(MAX($Q471:AH471,0)=OPER!$AA566,".",IF(OPER!$AB566&lt;=HOUR(AJ$7),MAX($Q471:AH471,0)+1,".")),","),IF(MAX($Q471:AH471,0)=OPER!$AA566,".",IF(OPER!$AB566&lt;=HOUR(AJ$7),MAX($Q471:AH471,0)+1,".")))</f>
        <v>,</v>
      </c>
      <c r="AJ471" s="270" t="str">
        <f>IF($E471=$E470,IF(AK470=".",IF(MAX($Q471:AI471,0)=OPER!$AA566,".",IF(OPER!$AB566&lt;=HOUR(AK$7),MAX($Q471:AI471,0)+1,".")),","),IF(MAX($Q471:AI471,0)=OPER!$AA566,".",IF(OPER!$AB566&lt;=HOUR(AK$7),MAX($Q471:AI471,0)+1,".")))</f>
        <v>,</v>
      </c>
      <c r="AK471" s="271" t="str">
        <f>IF($E471=$E470,IF(AL470=".",IF(MAX($Q471:AJ471,0)=OPER!$AA566,".",IF(OPER!$AB566&lt;=HOUR(AL$7),MAX($Q471:AJ471,0)+1,".")),","),IF(MAX($Q471:AJ471,0)=OPER!$AA566,".",IF(OPER!$AB566&lt;=HOUR(AL$7),MAX($Q471:AJ471,0)+1,".")))</f>
        <v>,</v>
      </c>
      <c r="AL471" s="269" t="str">
        <f>IF($E471=$E470,IF(AM470=".",IF(MAX($Q471:AK471,0)=OPER!$AA566,".",IF(OPER!$AB566&lt;=HOUR(AM$7),MAX($Q471:AK471,0)+1,".")),","),IF(MAX($Q471:AK471,0)=OPER!$AA566,".",IF(OPER!$AB566&lt;=HOUR(AM$7),MAX($Q471:AK471,0)+1,".")))</f>
        <v>,</v>
      </c>
      <c r="AM471" s="269" t="str">
        <f>IF($E471=$E470,IF(AN470=".",IF(MAX($Q471:AL471,0)=OPER!$AA566,".",IF(OPER!$AB566&lt;=HOUR(AN$7),MAX($Q471:AL471,0)+1,".")),","),IF(MAX($Q471:AL471,0)=OPER!$AA566,".",IF(OPER!$AB566&lt;=HOUR(AN$7),MAX($Q471:AL471,0)+1,".")))</f>
        <v>,</v>
      </c>
      <c r="AN471" s="270" t="str">
        <f>IF($E471=$E470,IF(AO470=".",IF(MAX($Q471:AM471,0)=OPER!$AA566,".",IF(OPER!$AB566&lt;=HOUR(AO$7),MAX($Q471:AM471,0)+1,".")),","),IF(MAX($Q471:AM471,0)=OPER!$AA566,".",IF(OPER!$AB566&lt;=HOUR(AO$7),MAX($Q471:AM471,0)+1,".")))</f>
        <v>,</v>
      </c>
      <c r="AO471" s="271" t="str">
        <f>IF($E471=$E470,IF(AP470=".",IF(MAX($Q471:AN471,0)=OPER!$AA566,".",IF(OPER!$AB566&lt;=HOUR(AP$7),MAX($Q471:AN471,0)+1,".")),","),IF(MAX($Q471:AN471,0)=OPER!$AA566,".",IF(OPER!$AB566&lt;=HOUR(AP$7),MAX($Q471:AN471,0)+1,".")))</f>
        <v>,</v>
      </c>
      <c r="AP471" s="269" t="str">
        <f>IF($E471=$E470,IF(AQ470=".",IF(MAX($Q471:AO471,0)=OPER!$AA566,".",IF(OPER!$AB566&lt;=HOUR(AQ$7),MAX($Q471:AO471,0)+1,".")),","),IF(MAX($Q471:AO471,0)=OPER!$AA566,".",IF(OPER!$AB566&lt;=HOUR(AQ$7),MAX($Q471:AO471,0)+1,".")))</f>
        <v>,</v>
      </c>
      <c r="AQ471" s="269" t="str">
        <f>IF($E471=$E470,IF(AR470=".",IF(MAX($Q471:AP471,0)=OPER!$AA566,".",IF(OPER!$AB566&lt;=HOUR(AR$7),MAX($Q471:AP471,0)+1,".")),","),IF(MAX($Q471:AP471,0)=OPER!$AA566,".",IF(OPER!$AB566&lt;=HOUR(AR$7),MAX($Q471:AP471,0)+1,".")))</f>
        <v>,</v>
      </c>
      <c r="AR471" s="270" t="str">
        <f>IF($E471=$E470,IF(AS470=".",IF(MAX($Q471:AQ471,0)=OPER!$AA566,".",IF(OPER!$AB566&lt;=HOUR(AS$7),MAX($Q471:AQ471,0)+1,".")),","),IF(MAX($Q471:AQ471,0)=OPER!$AA566,".",IF(OPER!$AB566&lt;=HOUR(AS$7),MAX($Q471:AQ471,0)+1,".")))</f>
        <v>,</v>
      </c>
      <c r="AS471" s="271" t="str">
        <f>IF($E471=$E470,IF(AT470=".",IF(MAX($Q471:AR471,0)=OPER!$AA566,".",IF(OPER!$AB566&lt;=HOUR(AT$7),MAX($Q471:AR471,0)+1,".")),","),IF(MAX($Q471:AR471,0)=OPER!$AA566,".",IF(OPER!$AB566&lt;=HOUR(AT$7),MAX($Q471:AR471,0)+1,".")))</f>
        <v>,</v>
      </c>
      <c r="AT471" s="269" t="str">
        <f>IF($E471=$E470,IF(AU470=".",IF(MAX($Q471:AS471,0)=OPER!$AA566,".",IF(OPER!$AB566&lt;=HOUR(AU$7),MAX($Q471:AS471,0)+1,".")),","),IF(MAX($Q471:AS471,0)=OPER!$AA566,".",IF(OPER!$AB566&lt;=HOUR(AU$7),MAX($Q471:AS471,0)+1,".")))</f>
        <v>,</v>
      </c>
      <c r="AU471" s="269" t="str">
        <f>IF($E471=$E470,IF(AV470=".",IF(MAX($Q471:AT471,0)=OPER!$AA566,".",IF(OPER!$AB566&lt;=HOUR(AV$7),MAX($Q471:AT471,0)+1,".")),","),IF(MAX($Q471:AT471,0)=OPER!$AA566,".",IF(OPER!$AB566&lt;=HOUR(AV$7),MAX($Q471:AT471,0)+1,".")))</f>
        <v>,</v>
      </c>
      <c r="AV471" s="270" t="str">
        <f>IF($E471=$E470,IF(AW470=".",IF(MAX($Q471:AU471,0)=OPER!$AA566,".",IF(OPER!$AB566&lt;=HOUR(AW$7),MAX($Q471:AU471,0)+1,".")),","),IF(MAX($Q471:AU471,0)=OPER!$AA566,".",IF(OPER!$AB566&lt;=HOUR(AW$7),MAX($Q471:AU471,0)+1,".")))</f>
        <v>,</v>
      </c>
      <c r="AW471" s="271" t="str">
        <f>IF($E471=$E470,IF(AX470=".",IF(MAX($Q471:AV471,0)=OPER!$AA566,".",IF(OPER!$AB566&lt;=HOUR(AX$7),MAX($Q471:AV471,0)+1,".")),","),IF(MAX($Q471:AV471,0)=OPER!$AA566,".",IF(OPER!$AB566&lt;=HOUR(AX$7),MAX($Q471:AV471,0)+1,".")))</f>
        <v>,</v>
      </c>
      <c r="AX471" s="269" t="str">
        <f>IF($E471=$E470,IF(AY470=".",IF(MAX($Q471:AW471,0)=OPER!$AA566,".",IF(OPER!$AB566&lt;=HOUR(AY$7),MAX($Q471:AW471,0)+1,".")),","),IF(MAX($Q471:AW471,0)=OPER!$AA566,".",IF(OPER!$AB566&lt;=HOUR(AY$7),MAX($Q471:AW471,0)+1,".")))</f>
        <v>,</v>
      </c>
      <c r="AY471" s="269" t="str">
        <f>IF($E471=$E470,IF(AZ470=".",IF(MAX($Q471:AX471,0)=OPER!$AA566,".",IF(OPER!$AB566&lt;=HOUR(AZ$7),MAX($Q471:AX471,0)+1,".")),","),IF(MAX($Q471:AX471,0)=OPER!$AA566,".",IF(OPER!$AB566&lt;=HOUR(AZ$7),MAX($Q471:AX471,0)+1,".")))</f>
        <v>,</v>
      </c>
      <c r="AZ471" s="270" t="str">
        <f>IF($E471=$E470,IF(BA470=".",IF(MAX($Q471:AY471,0)=OPER!$AA566,".",IF(OPER!$AB566&lt;=HOUR(BA$7),MAX($Q471:AY471,0)+1,".")),","),IF(MAX($Q471:AY471,0)=OPER!$AA566,".",IF(OPER!$AB566&lt;=HOUR(BA$7),MAX($Q471:AY471,0)+1,".")))</f>
        <v>,</v>
      </c>
      <c r="BA471" s="30">
        <f>+OPER!AK465</f>
        <v>0</v>
      </c>
    </row>
    <row r="472" spans="1:53" ht="59.8" x14ac:dyDescent="0.2">
      <c r="A472" s="282" t="str">
        <f>IF(OPER!AF466=0,"",OPER!AF466)</f>
        <v/>
      </c>
      <c r="B472" s="109" t="str">
        <f>IF(OPER!V466=0,"",OPER!V466)</f>
        <v/>
      </c>
      <c r="C472" s="71" t="str">
        <f>IF(OPER!U466 = 0,"", OPER!U466)</f>
        <v/>
      </c>
      <c r="D472" s="30" t="str">
        <f t="shared" si="28"/>
        <v/>
      </c>
      <c r="E472" s="262" t="str">
        <f>IF(OPER!X466 = 0,"",OPER!X466)</f>
        <v/>
      </c>
      <c r="F472" s="262" t="str">
        <f>IF(OPER!I466 = 0,"",OPER!I466)</f>
        <v/>
      </c>
      <c r="G472" s="263" t="str">
        <f>IF(OPER!C466=0,"",OPER!C466)</f>
        <v/>
      </c>
      <c r="H472" s="30" t="str">
        <f>IF(OPER!R466 = 0,"",OPER!R466)</f>
        <v/>
      </c>
      <c r="I472" s="30" t="str">
        <f>IF(OPER!F466=0,"", OPER!F466)</f>
        <v/>
      </c>
      <c r="J472" s="108" t="str">
        <f>IF(OPER!G466=0,"",OPER!G466)</f>
        <v/>
      </c>
      <c r="K472" s="250">
        <f>+OPER!R466</f>
        <v>0</v>
      </c>
      <c r="L472" s="262">
        <f t="shared" si="29"/>
        <v>0</v>
      </c>
      <c r="M472" s="250">
        <f t="shared" si="30"/>
        <v>0</v>
      </c>
      <c r="N472" s="205" t="str">
        <f>IF(OPER!A466=0,"",OPER!A466)</f>
        <v/>
      </c>
      <c r="O472" s="73" t="str">
        <f>IF(OPER!AJ2322=0,"",OPER!AJ2322)</f>
        <v/>
      </c>
      <c r="P472" s="264" t="str">
        <f>IF(OPER!AH466="EJECUTADO","SI",IF(OPER!AH466="NO EJECUTADO","NO",""))</f>
        <v/>
      </c>
      <c r="Q472" s="264" t="str">
        <f>IF(OPER!AN466="EJECUTADO","SI",IF(OPER!AN466="NO EJECUTADO","NO",""))</f>
        <v/>
      </c>
      <c r="R472" s="221" t="str">
        <f>IFERROR(VLOOKUP(OPER!Z466,OPER!$AU$490:$AV$577,2,0),"NO ASIGNADO")</f>
        <v>NO ASIGNADO</v>
      </c>
      <c r="S472" s="6">
        <f>+OPER!AG466</f>
        <v>0</v>
      </c>
      <c r="T472" s="268" t="str">
        <f>IF($E472=$E471,IF(U471=".",IF(MAX($Q472:Q472,0)=OPER!$AA567,".",IF(OPER!$AB567&lt;=HOUR(U$7),MAX($Q472:Q472,0)+1,".")),","),IF(MAX($Q472:Q472,0)=OPER!$AA567,".",IF(OPER!$AB567&lt;=HOUR(U$7),MAX($Q472:Q472,0)+1,".")))</f>
        <v>,</v>
      </c>
      <c r="U472" s="269" t="str">
        <f>IF($E472=$E471,IF(V471=".",IF(MAX($Q472:T472,0)=OPER!$AA567,".",IF(OPER!$AB567&lt;=HOUR(V$7),MAX($Q472:T472,0)+1,".")),","),IF(MAX($Q472:T472,0)=OPER!$AA567,".",IF(OPER!$AB567&lt;=HOUR(V$7),MAX($Q472:T472,0)+1,".")))</f>
        <v>,</v>
      </c>
      <c r="V472" s="269" t="str">
        <f>IF($E472=$E471,IF(W471=".",IF(MAX($Q472:U472,0)=OPER!$AA567,".",IF(OPER!$AB567&lt;=HOUR(W$7),MAX($Q472:U472,0)+1,".")),","),IF(MAX($Q472:U472,0)=OPER!$AA567,".",IF(OPER!$AB567&lt;=HOUR(W$7),MAX($Q472:U472,0)+1,".")))</f>
        <v>,</v>
      </c>
      <c r="W472" s="269" t="str">
        <f>IF($E472=$E471,IF(X471=".",IF(MAX($Q472:V472,0)=OPER!$AA567,".",IF(OPER!$AB567&lt;=HOUR(X$7),MAX($Q472:V472,0)+1,".")),","),IF(MAX($Q472:V472,0)=OPER!$AA567,".",IF(OPER!$AB567&lt;=HOUR(X$7),MAX($Q472:V472,0)+1,".")))</f>
        <v>,</v>
      </c>
      <c r="X472" s="270" t="str">
        <f>IF($E472=$E471,IF(Y471=".",IF(MAX($Q472:W472,0)=OPER!$AA567,".",IF(OPER!$AB567&lt;=HOUR(Y$7),MAX($Q472:W472,0)+1,".")),","),IF(MAX($Q472:W472,0)=OPER!$AA567,".",IF(OPER!$AB567&lt;=HOUR(Y$7),MAX($Q472:W472,0)+1,".")))</f>
        <v>,</v>
      </c>
      <c r="Y472" s="271" t="str">
        <f>IF($E472=$E471,IF(Z471=".",IF(MAX($Q472:X472,0)=OPER!$AA567,".",IF(OPER!$AB567&lt;=HOUR(Z$7),MAX($Q472:X472,0)+1,".")),","),IF(MAX($Q472:X472,0)=OPER!$AA567,".",IF(OPER!$AB567&lt;=HOUR(Z$7),MAX($Q472:X472,0)+1,".")))</f>
        <v>,</v>
      </c>
      <c r="Z472" s="269" t="str">
        <f>IF($E472=$E471,IF(AA471=".",IF(MAX($Q472:Y472,0)=OPER!$AA567,".",IF(OPER!$AB567&lt;=HOUR(AA$7),MAX($Q472:Y472,0)+1,".")),","),IF(MAX($Q472:Y472,0)=OPER!$AA567,".",IF(OPER!$AB567&lt;=HOUR(AA$7),MAX($Q472:Y472,0)+1,".")))</f>
        <v>,</v>
      </c>
      <c r="AA472" s="269" t="str">
        <f>IF($E472=$E471,IF(AB471=".",IF(MAX($Q472:Z472,0)=OPER!$AA567,".",IF(OPER!$AB567&lt;=HOUR(AB$7),MAX($Q472:Z472,0)+1,".")),","),IF(MAX($Q472:Z472,0)=OPER!$AA567,".",IF(OPER!$AB567&lt;=HOUR(AB$7),MAX($Q472:Z472,0)+1,".")))</f>
        <v>,</v>
      </c>
      <c r="AB472" s="270" t="str">
        <f>IF($E472=$E471,IF(AC471=".",IF(MAX($Q472:AA472,0)=OPER!$AA567,".",IF(OPER!$AB567&lt;=HOUR(AC$7),MAX($Q472:AA472,0)+1,".")),","),IF(MAX($Q472:AA472,0)=OPER!$AA567,".",IF(OPER!$AB567&lt;=HOUR(AC$7),MAX($Q472:AA472,0)+1,".")))</f>
        <v>,</v>
      </c>
      <c r="AC472" s="271" t="str">
        <f>IF($E472=$E471,IF(AD471=".",IF(MAX($Q472:AB472,0)=OPER!$AA567,".",IF(OPER!$AB567&lt;=HOUR(AD$7),MAX($Q472:AB472,0)+1,".")),","),IF(MAX($Q472:AB472,0)=OPER!$AA567,".",IF(OPER!$AB567&lt;=HOUR(AD$7),MAX($Q472:AB472,0)+1,".")))</f>
        <v>,</v>
      </c>
      <c r="AD472" s="269" t="str">
        <f>IF($E472=$E471,IF(AE471=".",IF(MAX($Q472:AC472,0)=OPER!$AA567,".",IF(OPER!$AB567&lt;=HOUR(AE$7),MAX($Q472:AC472,0)+1,".")),","),IF(MAX($Q472:AC472,0)=OPER!$AA567,".",IF(OPER!$AB567&lt;=HOUR(AE$7),MAX($Q472:AC472,0)+1,".")))</f>
        <v>,</v>
      </c>
      <c r="AE472" s="269" t="str">
        <f>IF($E472=$E471,IF(AF471=".",IF(MAX($Q472:AD472,0)=OPER!$AA567,".",IF(OPER!$AB567&lt;=HOUR(AF$7),MAX($Q472:AD472,0)+1,".")),","),IF(MAX($Q472:AD472,0)=OPER!$AA567,".",IF(OPER!$AB567&lt;=HOUR(AF$7),MAX($Q472:AD472,0)+1,".")))</f>
        <v>,</v>
      </c>
      <c r="AF472" s="270" t="str">
        <f>IF($E472=$E471,IF(AG471=".",IF(MAX($Q472:AE472,0)=OPER!$AA567,".",IF(OPER!$AB567&lt;=HOUR(AG$7),MAX($Q472:AE472,0)+1,".")),","),IF(MAX($Q472:AE472,0)=OPER!$AA567,".",IF(OPER!$AB567&lt;=HOUR(AG$7),MAX($Q472:AE472,0)+1,".")))</f>
        <v>,</v>
      </c>
      <c r="AG472" s="271" t="str">
        <f>IF($E472=$E471,IF(AH471=".",IF(MAX($Q472:AF472,0)=OPER!$AA567,".",IF(OPER!$AB567&lt;=HOUR(AH$7),MAX($Q472:AF472,0)+1,".")),","),IF(MAX($Q472:AF472,0)=OPER!$AA567,".",IF(OPER!$AB567&lt;=HOUR(AH$7),MAX($Q472:AF472,0)+1,".")))</f>
        <v>,</v>
      </c>
      <c r="AH472" s="269" t="str">
        <f>IF($E472=$E471,IF(AI471=".",IF(MAX($Q472:AG472,0)=OPER!$AA567,".",IF(OPER!$AB567&lt;=HOUR(AI$7),MAX($Q472:AG472,0)+1,".")),","),IF(MAX($Q472:AG472,0)=OPER!$AA567,".",IF(OPER!$AB567&lt;=HOUR(AI$7),MAX($Q472:AG472,0)+1,".")))</f>
        <v>,</v>
      </c>
      <c r="AI472" s="269" t="str">
        <f>IF($E472=$E471,IF(AJ471=".",IF(MAX($Q472:AH472,0)=OPER!$AA567,".",IF(OPER!$AB567&lt;=HOUR(AJ$7),MAX($Q472:AH472,0)+1,".")),","),IF(MAX($Q472:AH472,0)=OPER!$AA567,".",IF(OPER!$AB567&lt;=HOUR(AJ$7),MAX($Q472:AH472,0)+1,".")))</f>
        <v>,</v>
      </c>
      <c r="AJ472" s="270" t="str">
        <f>IF($E472=$E471,IF(AK471=".",IF(MAX($Q472:AI472,0)=OPER!$AA567,".",IF(OPER!$AB567&lt;=HOUR(AK$7),MAX($Q472:AI472,0)+1,".")),","),IF(MAX($Q472:AI472,0)=OPER!$AA567,".",IF(OPER!$AB567&lt;=HOUR(AK$7),MAX($Q472:AI472,0)+1,".")))</f>
        <v>,</v>
      </c>
      <c r="AK472" s="271" t="str">
        <f>IF($E472=$E471,IF(AL471=".",IF(MAX($Q472:AJ472,0)=OPER!$AA567,".",IF(OPER!$AB567&lt;=HOUR(AL$7),MAX($Q472:AJ472,0)+1,".")),","),IF(MAX($Q472:AJ472,0)=OPER!$AA567,".",IF(OPER!$AB567&lt;=HOUR(AL$7),MAX($Q472:AJ472,0)+1,".")))</f>
        <v>,</v>
      </c>
      <c r="AL472" s="269" t="str">
        <f>IF($E472=$E471,IF(AM471=".",IF(MAX($Q472:AK472,0)=OPER!$AA567,".",IF(OPER!$AB567&lt;=HOUR(AM$7),MAX($Q472:AK472,0)+1,".")),","),IF(MAX($Q472:AK472,0)=OPER!$AA567,".",IF(OPER!$AB567&lt;=HOUR(AM$7),MAX($Q472:AK472,0)+1,".")))</f>
        <v>,</v>
      </c>
      <c r="AM472" s="269" t="str">
        <f>IF($E472=$E471,IF(AN471=".",IF(MAX($Q472:AL472,0)=OPER!$AA567,".",IF(OPER!$AB567&lt;=HOUR(AN$7),MAX($Q472:AL472,0)+1,".")),","),IF(MAX($Q472:AL472,0)=OPER!$AA567,".",IF(OPER!$AB567&lt;=HOUR(AN$7),MAX($Q472:AL472,0)+1,".")))</f>
        <v>,</v>
      </c>
      <c r="AN472" s="270" t="str">
        <f>IF($E472=$E471,IF(AO471=".",IF(MAX($Q472:AM472,0)=OPER!$AA567,".",IF(OPER!$AB567&lt;=HOUR(AO$7),MAX($Q472:AM472,0)+1,".")),","),IF(MAX($Q472:AM472,0)=OPER!$AA567,".",IF(OPER!$AB567&lt;=HOUR(AO$7),MAX($Q472:AM472,0)+1,".")))</f>
        <v>,</v>
      </c>
      <c r="AO472" s="271" t="str">
        <f>IF($E472=$E471,IF(AP471=".",IF(MAX($Q472:AN472,0)=OPER!$AA567,".",IF(OPER!$AB567&lt;=HOUR(AP$7),MAX($Q472:AN472,0)+1,".")),","),IF(MAX($Q472:AN472,0)=OPER!$AA567,".",IF(OPER!$AB567&lt;=HOUR(AP$7),MAX($Q472:AN472,0)+1,".")))</f>
        <v>,</v>
      </c>
      <c r="AP472" s="269" t="str">
        <f>IF($E472=$E471,IF(AQ471=".",IF(MAX($Q472:AO472,0)=OPER!$AA567,".",IF(OPER!$AB567&lt;=HOUR(AQ$7),MAX($Q472:AO472,0)+1,".")),","),IF(MAX($Q472:AO472,0)=OPER!$AA567,".",IF(OPER!$AB567&lt;=HOUR(AQ$7),MAX($Q472:AO472,0)+1,".")))</f>
        <v>,</v>
      </c>
      <c r="AQ472" s="269" t="str">
        <f>IF($E472=$E471,IF(AR471=".",IF(MAX($Q472:AP472,0)=OPER!$AA567,".",IF(OPER!$AB567&lt;=HOUR(AR$7),MAX($Q472:AP472,0)+1,".")),","),IF(MAX($Q472:AP472,0)=OPER!$AA567,".",IF(OPER!$AB567&lt;=HOUR(AR$7),MAX($Q472:AP472,0)+1,".")))</f>
        <v>,</v>
      </c>
      <c r="AR472" s="270" t="str">
        <f>IF($E472=$E471,IF(AS471=".",IF(MAX($Q472:AQ472,0)=OPER!$AA567,".",IF(OPER!$AB567&lt;=HOUR(AS$7),MAX($Q472:AQ472,0)+1,".")),","),IF(MAX($Q472:AQ472,0)=OPER!$AA567,".",IF(OPER!$AB567&lt;=HOUR(AS$7),MAX($Q472:AQ472,0)+1,".")))</f>
        <v>,</v>
      </c>
      <c r="AS472" s="271" t="str">
        <f>IF($E472=$E471,IF(AT471=".",IF(MAX($Q472:AR472,0)=OPER!$AA567,".",IF(OPER!$AB567&lt;=HOUR(AT$7),MAX($Q472:AR472,0)+1,".")),","),IF(MAX($Q472:AR472,0)=OPER!$AA567,".",IF(OPER!$AB567&lt;=HOUR(AT$7),MAX($Q472:AR472,0)+1,".")))</f>
        <v>,</v>
      </c>
      <c r="AT472" s="269" t="str">
        <f>IF($E472=$E471,IF(AU471=".",IF(MAX($Q472:AS472,0)=OPER!$AA567,".",IF(OPER!$AB567&lt;=HOUR(AU$7),MAX($Q472:AS472,0)+1,".")),","),IF(MAX($Q472:AS472,0)=OPER!$AA567,".",IF(OPER!$AB567&lt;=HOUR(AU$7),MAX($Q472:AS472,0)+1,".")))</f>
        <v>,</v>
      </c>
      <c r="AU472" s="269" t="str">
        <f>IF($E472=$E471,IF(AV471=".",IF(MAX($Q472:AT472,0)=OPER!$AA567,".",IF(OPER!$AB567&lt;=HOUR(AV$7),MAX($Q472:AT472,0)+1,".")),","),IF(MAX($Q472:AT472,0)=OPER!$AA567,".",IF(OPER!$AB567&lt;=HOUR(AV$7),MAX($Q472:AT472,0)+1,".")))</f>
        <v>,</v>
      </c>
      <c r="AV472" s="270" t="str">
        <f>IF($E472=$E471,IF(AW471=".",IF(MAX($Q472:AU472,0)=OPER!$AA567,".",IF(OPER!$AB567&lt;=HOUR(AW$7),MAX($Q472:AU472,0)+1,".")),","),IF(MAX($Q472:AU472,0)=OPER!$AA567,".",IF(OPER!$AB567&lt;=HOUR(AW$7),MAX($Q472:AU472,0)+1,".")))</f>
        <v>,</v>
      </c>
      <c r="AW472" s="271" t="str">
        <f>IF($E472=$E471,IF(AX471=".",IF(MAX($Q472:AV472,0)=OPER!$AA567,".",IF(OPER!$AB567&lt;=HOUR(AX$7),MAX($Q472:AV472,0)+1,".")),","),IF(MAX($Q472:AV472,0)=OPER!$AA567,".",IF(OPER!$AB567&lt;=HOUR(AX$7),MAX($Q472:AV472,0)+1,".")))</f>
        <v>,</v>
      </c>
      <c r="AX472" s="269" t="str">
        <f>IF($E472=$E471,IF(AY471=".",IF(MAX($Q472:AW472,0)=OPER!$AA567,".",IF(OPER!$AB567&lt;=HOUR(AY$7),MAX($Q472:AW472,0)+1,".")),","),IF(MAX($Q472:AW472,0)=OPER!$AA567,".",IF(OPER!$AB567&lt;=HOUR(AY$7),MAX($Q472:AW472,0)+1,".")))</f>
        <v>,</v>
      </c>
      <c r="AY472" s="269" t="str">
        <f>IF($E472=$E471,IF(AZ471=".",IF(MAX($Q472:AX472,0)=OPER!$AA567,".",IF(OPER!$AB567&lt;=HOUR(AZ$7),MAX($Q472:AX472,0)+1,".")),","),IF(MAX($Q472:AX472,0)=OPER!$AA567,".",IF(OPER!$AB567&lt;=HOUR(AZ$7),MAX($Q472:AX472,0)+1,".")))</f>
        <v>,</v>
      </c>
      <c r="AZ472" s="270" t="str">
        <f>IF($E472=$E471,IF(BA471=".",IF(MAX($Q472:AY472,0)=OPER!$AA567,".",IF(OPER!$AB567&lt;=HOUR(BA$7),MAX($Q472:AY472,0)+1,".")),","),IF(MAX($Q472:AY472,0)=OPER!$AA567,".",IF(OPER!$AB567&lt;=HOUR(BA$7),MAX($Q472:AY472,0)+1,".")))</f>
        <v>,</v>
      </c>
      <c r="BA472" s="30">
        <f>+OPER!AK466</f>
        <v>0</v>
      </c>
    </row>
    <row r="473" spans="1:53" ht="59.8" x14ac:dyDescent="0.2">
      <c r="A473" s="282" t="str">
        <f>IF(OPER!AF467=0,"",OPER!AF467)</f>
        <v/>
      </c>
      <c r="B473" s="109" t="str">
        <f>IF(OPER!V467=0,"",OPER!V467)</f>
        <v/>
      </c>
      <c r="C473" s="71" t="str">
        <f>IF(OPER!U467 = 0,"", OPER!U467)</f>
        <v/>
      </c>
      <c r="D473" s="30" t="str">
        <f t="shared" si="28"/>
        <v/>
      </c>
      <c r="E473" s="262" t="str">
        <f>IF(OPER!X467 = 0,"",OPER!X467)</f>
        <v/>
      </c>
      <c r="F473" s="262" t="str">
        <f>IF(OPER!I467 = 0,"",OPER!I467)</f>
        <v/>
      </c>
      <c r="G473" s="263" t="str">
        <f>IF(OPER!C467=0,"",OPER!C467)</f>
        <v/>
      </c>
      <c r="H473" s="30" t="str">
        <f>IF(OPER!R467 = 0,"",OPER!R467)</f>
        <v/>
      </c>
      <c r="I473" s="30" t="str">
        <f>IF(OPER!F467=0,"", OPER!F467)</f>
        <v/>
      </c>
      <c r="J473" s="108" t="str">
        <f>IF(OPER!G467=0,"",OPER!G467)</f>
        <v/>
      </c>
      <c r="K473" s="250">
        <f>+OPER!R467</f>
        <v>0</v>
      </c>
      <c r="L473" s="262">
        <f t="shared" si="29"/>
        <v>0</v>
      </c>
      <c r="M473" s="250">
        <f t="shared" si="30"/>
        <v>0</v>
      </c>
      <c r="N473" s="205" t="str">
        <f>IF(OPER!A467=0,"",OPER!A467)</f>
        <v/>
      </c>
      <c r="O473" s="73" t="str">
        <f>IF(OPER!AJ2323=0,"",OPER!AJ2323)</f>
        <v/>
      </c>
      <c r="P473" s="264" t="str">
        <f>IF(OPER!AH467="EJECUTADO","SI",IF(OPER!AH467="NO EJECUTADO","NO",""))</f>
        <v/>
      </c>
      <c r="Q473" s="264" t="str">
        <f>IF(OPER!AN467="EJECUTADO","SI",IF(OPER!AN467="NO EJECUTADO","NO",""))</f>
        <v/>
      </c>
      <c r="R473" s="221" t="str">
        <f>IFERROR(VLOOKUP(OPER!Z467,OPER!$AU$490:$AV$577,2,0),"NO ASIGNADO")</f>
        <v>NO ASIGNADO</v>
      </c>
      <c r="S473" s="6">
        <f>+OPER!AG467</f>
        <v>0</v>
      </c>
      <c r="T473" s="268" t="str">
        <f>IF($E473=$E472,IF(U472=".",IF(MAX($Q473:Q473,0)=OPER!$AA568,".",IF(OPER!$AB568&lt;=HOUR(U$7),MAX($Q473:Q473,0)+1,".")),","),IF(MAX($Q473:Q473,0)=OPER!$AA568,".",IF(OPER!$AB568&lt;=HOUR(U$7),MAX($Q473:Q473,0)+1,".")))</f>
        <v>,</v>
      </c>
      <c r="U473" s="269" t="str">
        <f>IF($E473=$E472,IF(V472=".",IF(MAX($Q473:T473,0)=OPER!$AA568,".",IF(OPER!$AB568&lt;=HOUR(V$7),MAX($Q473:T473,0)+1,".")),","),IF(MAX($Q473:T473,0)=OPER!$AA568,".",IF(OPER!$AB568&lt;=HOUR(V$7),MAX($Q473:T473,0)+1,".")))</f>
        <v>,</v>
      </c>
      <c r="V473" s="269" t="str">
        <f>IF($E473=$E472,IF(W472=".",IF(MAX($Q473:U473,0)=OPER!$AA568,".",IF(OPER!$AB568&lt;=HOUR(W$7),MAX($Q473:U473,0)+1,".")),","),IF(MAX($Q473:U473,0)=OPER!$AA568,".",IF(OPER!$AB568&lt;=HOUR(W$7),MAX($Q473:U473,0)+1,".")))</f>
        <v>,</v>
      </c>
      <c r="W473" s="269" t="str">
        <f>IF($E473=$E472,IF(X472=".",IF(MAX($Q473:V473,0)=OPER!$AA568,".",IF(OPER!$AB568&lt;=HOUR(X$7),MAX($Q473:V473,0)+1,".")),","),IF(MAX($Q473:V473,0)=OPER!$AA568,".",IF(OPER!$AB568&lt;=HOUR(X$7),MAX($Q473:V473,0)+1,".")))</f>
        <v>,</v>
      </c>
      <c r="X473" s="270" t="str">
        <f>IF($E473=$E472,IF(Y472=".",IF(MAX($Q473:W473,0)=OPER!$AA568,".",IF(OPER!$AB568&lt;=HOUR(Y$7),MAX($Q473:W473,0)+1,".")),","),IF(MAX($Q473:W473,0)=OPER!$AA568,".",IF(OPER!$AB568&lt;=HOUR(Y$7),MAX($Q473:W473,0)+1,".")))</f>
        <v>,</v>
      </c>
      <c r="Y473" s="271" t="str">
        <f>IF($E473=$E472,IF(Z472=".",IF(MAX($Q473:X473,0)=OPER!$AA568,".",IF(OPER!$AB568&lt;=HOUR(Z$7),MAX($Q473:X473,0)+1,".")),","),IF(MAX($Q473:X473,0)=OPER!$AA568,".",IF(OPER!$AB568&lt;=HOUR(Z$7),MAX($Q473:X473,0)+1,".")))</f>
        <v>,</v>
      </c>
      <c r="Z473" s="269" t="str">
        <f>IF($E473=$E472,IF(AA472=".",IF(MAX($Q473:Y473,0)=OPER!$AA568,".",IF(OPER!$AB568&lt;=HOUR(AA$7),MAX($Q473:Y473,0)+1,".")),","),IF(MAX($Q473:Y473,0)=OPER!$AA568,".",IF(OPER!$AB568&lt;=HOUR(AA$7),MAX($Q473:Y473,0)+1,".")))</f>
        <v>,</v>
      </c>
      <c r="AA473" s="269" t="str">
        <f>IF($E473=$E472,IF(AB472=".",IF(MAX($Q473:Z473,0)=OPER!$AA568,".",IF(OPER!$AB568&lt;=HOUR(AB$7),MAX($Q473:Z473,0)+1,".")),","),IF(MAX($Q473:Z473,0)=OPER!$AA568,".",IF(OPER!$AB568&lt;=HOUR(AB$7),MAX($Q473:Z473,0)+1,".")))</f>
        <v>,</v>
      </c>
      <c r="AB473" s="270" t="str">
        <f>IF($E473=$E472,IF(AC472=".",IF(MAX($Q473:AA473,0)=OPER!$AA568,".",IF(OPER!$AB568&lt;=HOUR(AC$7),MAX($Q473:AA473,0)+1,".")),","),IF(MAX($Q473:AA473,0)=OPER!$AA568,".",IF(OPER!$AB568&lt;=HOUR(AC$7),MAX($Q473:AA473,0)+1,".")))</f>
        <v>,</v>
      </c>
      <c r="AC473" s="271" t="str">
        <f>IF($E473=$E472,IF(AD472=".",IF(MAX($Q473:AB473,0)=OPER!$AA568,".",IF(OPER!$AB568&lt;=HOUR(AD$7),MAX($Q473:AB473,0)+1,".")),","),IF(MAX($Q473:AB473,0)=OPER!$AA568,".",IF(OPER!$AB568&lt;=HOUR(AD$7),MAX($Q473:AB473,0)+1,".")))</f>
        <v>,</v>
      </c>
      <c r="AD473" s="269" t="str">
        <f>IF($E473=$E472,IF(AE472=".",IF(MAX($Q473:AC473,0)=OPER!$AA568,".",IF(OPER!$AB568&lt;=HOUR(AE$7),MAX($Q473:AC473,0)+1,".")),","),IF(MAX($Q473:AC473,0)=OPER!$AA568,".",IF(OPER!$AB568&lt;=HOUR(AE$7),MAX($Q473:AC473,0)+1,".")))</f>
        <v>,</v>
      </c>
      <c r="AE473" s="269" t="str">
        <f>IF($E473=$E472,IF(AF472=".",IF(MAX($Q473:AD473,0)=OPER!$AA568,".",IF(OPER!$AB568&lt;=HOUR(AF$7),MAX($Q473:AD473,0)+1,".")),","),IF(MAX($Q473:AD473,0)=OPER!$AA568,".",IF(OPER!$AB568&lt;=HOUR(AF$7),MAX($Q473:AD473,0)+1,".")))</f>
        <v>,</v>
      </c>
      <c r="AF473" s="270" t="str">
        <f>IF($E473=$E472,IF(AG472=".",IF(MAX($Q473:AE473,0)=OPER!$AA568,".",IF(OPER!$AB568&lt;=HOUR(AG$7),MAX($Q473:AE473,0)+1,".")),","),IF(MAX($Q473:AE473,0)=OPER!$AA568,".",IF(OPER!$AB568&lt;=HOUR(AG$7),MAX($Q473:AE473,0)+1,".")))</f>
        <v>,</v>
      </c>
      <c r="AG473" s="271" t="str">
        <f>IF($E473=$E472,IF(AH472=".",IF(MAX($Q473:AF473,0)=OPER!$AA568,".",IF(OPER!$AB568&lt;=HOUR(AH$7),MAX($Q473:AF473,0)+1,".")),","),IF(MAX($Q473:AF473,0)=OPER!$AA568,".",IF(OPER!$AB568&lt;=HOUR(AH$7),MAX($Q473:AF473,0)+1,".")))</f>
        <v>,</v>
      </c>
      <c r="AH473" s="269" t="str">
        <f>IF($E473=$E472,IF(AI472=".",IF(MAX($Q473:AG473,0)=OPER!$AA568,".",IF(OPER!$AB568&lt;=HOUR(AI$7),MAX($Q473:AG473,0)+1,".")),","),IF(MAX($Q473:AG473,0)=OPER!$AA568,".",IF(OPER!$AB568&lt;=HOUR(AI$7),MAX($Q473:AG473,0)+1,".")))</f>
        <v>,</v>
      </c>
      <c r="AI473" s="269" t="str">
        <f>IF($E473=$E472,IF(AJ472=".",IF(MAX($Q473:AH473,0)=OPER!$AA568,".",IF(OPER!$AB568&lt;=HOUR(AJ$7),MAX($Q473:AH473,0)+1,".")),","),IF(MAX($Q473:AH473,0)=OPER!$AA568,".",IF(OPER!$AB568&lt;=HOUR(AJ$7),MAX($Q473:AH473,0)+1,".")))</f>
        <v>,</v>
      </c>
      <c r="AJ473" s="270" t="str">
        <f>IF($E473=$E472,IF(AK472=".",IF(MAX($Q473:AI473,0)=OPER!$AA568,".",IF(OPER!$AB568&lt;=HOUR(AK$7),MAX($Q473:AI473,0)+1,".")),","),IF(MAX($Q473:AI473,0)=OPER!$AA568,".",IF(OPER!$AB568&lt;=HOUR(AK$7),MAX($Q473:AI473,0)+1,".")))</f>
        <v>,</v>
      </c>
      <c r="AK473" s="271" t="str">
        <f>IF($E473=$E472,IF(AL472=".",IF(MAX($Q473:AJ473,0)=OPER!$AA568,".",IF(OPER!$AB568&lt;=HOUR(AL$7),MAX($Q473:AJ473,0)+1,".")),","),IF(MAX($Q473:AJ473,0)=OPER!$AA568,".",IF(OPER!$AB568&lt;=HOUR(AL$7),MAX($Q473:AJ473,0)+1,".")))</f>
        <v>,</v>
      </c>
      <c r="AL473" s="269" t="str">
        <f>IF($E473=$E472,IF(AM472=".",IF(MAX($Q473:AK473,0)=OPER!$AA568,".",IF(OPER!$AB568&lt;=HOUR(AM$7),MAX($Q473:AK473,0)+1,".")),","),IF(MAX($Q473:AK473,0)=OPER!$AA568,".",IF(OPER!$AB568&lt;=HOUR(AM$7),MAX($Q473:AK473,0)+1,".")))</f>
        <v>,</v>
      </c>
      <c r="AM473" s="269" t="str">
        <f>IF($E473=$E472,IF(AN472=".",IF(MAX($Q473:AL473,0)=OPER!$AA568,".",IF(OPER!$AB568&lt;=HOUR(AN$7),MAX($Q473:AL473,0)+1,".")),","),IF(MAX($Q473:AL473,0)=OPER!$AA568,".",IF(OPER!$AB568&lt;=HOUR(AN$7),MAX($Q473:AL473,0)+1,".")))</f>
        <v>,</v>
      </c>
      <c r="AN473" s="270" t="str">
        <f>IF($E473=$E472,IF(AO472=".",IF(MAX($Q473:AM473,0)=OPER!$AA568,".",IF(OPER!$AB568&lt;=HOUR(AO$7),MAX($Q473:AM473,0)+1,".")),","),IF(MAX($Q473:AM473,0)=OPER!$AA568,".",IF(OPER!$AB568&lt;=HOUR(AO$7),MAX($Q473:AM473,0)+1,".")))</f>
        <v>,</v>
      </c>
      <c r="AO473" s="271" t="str">
        <f>IF($E473=$E472,IF(AP472=".",IF(MAX($Q473:AN473,0)=OPER!$AA568,".",IF(OPER!$AB568&lt;=HOUR(AP$7),MAX($Q473:AN473,0)+1,".")),","),IF(MAX($Q473:AN473,0)=OPER!$AA568,".",IF(OPER!$AB568&lt;=HOUR(AP$7),MAX($Q473:AN473,0)+1,".")))</f>
        <v>,</v>
      </c>
      <c r="AP473" s="269" t="str">
        <f>IF($E473=$E472,IF(AQ472=".",IF(MAX($Q473:AO473,0)=OPER!$AA568,".",IF(OPER!$AB568&lt;=HOUR(AQ$7),MAX($Q473:AO473,0)+1,".")),","),IF(MAX($Q473:AO473,0)=OPER!$AA568,".",IF(OPER!$AB568&lt;=HOUR(AQ$7),MAX($Q473:AO473,0)+1,".")))</f>
        <v>,</v>
      </c>
      <c r="AQ473" s="269" t="str">
        <f>IF($E473=$E472,IF(AR472=".",IF(MAX($Q473:AP473,0)=OPER!$AA568,".",IF(OPER!$AB568&lt;=HOUR(AR$7),MAX($Q473:AP473,0)+1,".")),","),IF(MAX($Q473:AP473,0)=OPER!$AA568,".",IF(OPER!$AB568&lt;=HOUR(AR$7),MAX($Q473:AP473,0)+1,".")))</f>
        <v>,</v>
      </c>
      <c r="AR473" s="270" t="str">
        <f>IF($E473=$E472,IF(AS472=".",IF(MAX($Q473:AQ473,0)=OPER!$AA568,".",IF(OPER!$AB568&lt;=HOUR(AS$7),MAX($Q473:AQ473,0)+1,".")),","),IF(MAX($Q473:AQ473,0)=OPER!$AA568,".",IF(OPER!$AB568&lt;=HOUR(AS$7),MAX($Q473:AQ473,0)+1,".")))</f>
        <v>,</v>
      </c>
      <c r="AS473" s="271" t="str">
        <f>IF($E473=$E472,IF(AT472=".",IF(MAX($Q473:AR473,0)=OPER!$AA568,".",IF(OPER!$AB568&lt;=HOUR(AT$7),MAX($Q473:AR473,0)+1,".")),","),IF(MAX($Q473:AR473,0)=OPER!$AA568,".",IF(OPER!$AB568&lt;=HOUR(AT$7),MAX($Q473:AR473,0)+1,".")))</f>
        <v>,</v>
      </c>
      <c r="AT473" s="269" t="str">
        <f>IF($E473=$E472,IF(AU472=".",IF(MAX($Q473:AS473,0)=OPER!$AA568,".",IF(OPER!$AB568&lt;=HOUR(AU$7),MAX($Q473:AS473,0)+1,".")),","),IF(MAX($Q473:AS473,0)=OPER!$AA568,".",IF(OPER!$AB568&lt;=HOUR(AU$7),MAX($Q473:AS473,0)+1,".")))</f>
        <v>,</v>
      </c>
      <c r="AU473" s="269" t="str">
        <f>IF($E473=$E472,IF(AV472=".",IF(MAX($Q473:AT473,0)=OPER!$AA568,".",IF(OPER!$AB568&lt;=HOUR(AV$7),MAX($Q473:AT473,0)+1,".")),","),IF(MAX($Q473:AT473,0)=OPER!$AA568,".",IF(OPER!$AB568&lt;=HOUR(AV$7),MAX($Q473:AT473,0)+1,".")))</f>
        <v>,</v>
      </c>
      <c r="AV473" s="270" t="str">
        <f>IF($E473=$E472,IF(AW472=".",IF(MAX($Q473:AU473,0)=OPER!$AA568,".",IF(OPER!$AB568&lt;=HOUR(AW$7),MAX($Q473:AU473,0)+1,".")),","),IF(MAX($Q473:AU473,0)=OPER!$AA568,".",IF(OPER!$AB568&lt;=HOUR(AW$7),MAX($Q473:AU473,0)+1,".")))</f>
        <v>,</v>
      </c>
      <c r="AW473" s="271" t="str">
        <f>IF($E473=$E472,IF(AX472=".",IF(MAX($Q473:AV473,0)=OPER!$AA568,".",IF(OPER!$AB568&lt;=HOUR(AX$7),MAX($Q473:AV473,0)+1,".")),","),IF(MAX($Q473:AV473,0)=OPER!$AA568,".",IF(OPER!$AB568&lt;=HOUR(AX$7),MAX($Q473:AV473,0)+1,".")))</f>
        <v>,</v>
      </c>
      <c r="AX473" s="269" t="str">
        <f>IF($E473=$E472,IF(AY472=".",IF(MAX($Q473:AW473,0)=OPER!$AA568,".",IF(OPER!$AB568&lt;=HOUR(AY$7),MAX($Q473:AW473,0)+1,".")),","),IF(MAX($Q473:AW473,0)=OPER!$AA568,".",IF(OPER!$AB568&lt;=HOUR(AY$7),MAX($Q473:AW473,0)+1,".")))</f>
        <v>,</v>
      </c>
      <c r="AY473" s="269" t="str">
        <f>IF($E473=$E472,IF(AZ472=".",IF(MAX($Q473:AX473,0)=OPER!$AA568,".",IF(OPER!$AB568&lt;=HOUR(AZ$7),MAX($Q473:AX473,0)+1,".")),","),IF(MAX($Q473:AX473,0)=OPER!$AA568,".",IF(OPER!$AB568&lt;=HOUR(AZ$7),MAX($Q473:AX473,0)+1,".")))</f>
        <v>,</v>
      </c>
      <c r="AZ473" s="270" t="str">
        <f>IF($E473=$E472,IF(BA472=".",IF(MAX($Q473:AY473,0)=OPER!$AA568,".",IF(OPER!$AB568&lt;=HOUR(BA$7),MAX($Q473:AY473,0)+1,".")),","),IF(MAX($Q473:AY473,0)=OPER!$AA568,".",IF(OPER!$AB568&lt;=HOUR(BA$7),MAX($Q473:AY473,0)+1,".")))</f>
        <v>,</v>
      </c>
      <c r="BA473" s="30">
        <f>+OPER!AK467</f>
        <v>0</v>
      </c>
    </row>
    <row r="474" spans="1:53" ht="59.8" x14ac:dyDescent="0.2">
      <c r="A474" s="282" t="str">
        <f>IF(OPER!AF468=0,"",OPER!AF468)</f>
        <v/>
      </c>
      <c r="B474" s="109" t="str">
        <f>IF(OPER!V468=0,"",OPER!V468)</f>
        <v/>
      </c>
      <c r="C474" s="71" t="str">
        <f>IF(OPER!U468 = 0,"", OPER!U468)</f>
        <v/>
      </c>
      <c r="D474" s="30" t="str">
        <f t="shared" si="28"/>
        <v/>
      </c>
      <c r="E474" s="262" t="str">
        <f>IF(OPER!X468 = 0,"",OPER!X468)</f>
        <v/>
      </c>
      <c r="F474" s="262" t="str">
        <f>IF(OPER!I468 = 0,"",OPER!I468)</f>
        <v/>
      </c>
      <c r="G474" s="263" t="str">
        <f>IF(OPER!C468=0,"",OPER!C468)</f>
        <v/>
      </c>
      <c r="H474" s="30" t="str">
        <f>IF(OPER!R468 = 0,"",OPER!R468)</f>
        <v/>
      </c>
      <c r="I474" s="30" t="str">
        <f>IF(OPER!F468=0,"", OPER!F468)</f>
        <v/>
      </c>
      <c r="J474" s="108" t="str">
        <f>IF(OPER!G468=0,"",OPER!G468)</f>
        <v/>
      </c>
      <c r="K474" s="250">
        <f>+OPER!R468</f>
        <v>0</v>
      </c>
      <c r="L474" s="262">
        <f t="shared" si="29"/>
        <v>0</v>
      </c>
      <c r="M474" s="250">
        <f t="shared" si="30"/>
        <v>0</v>
      </c>
      <c r="N474" s="205" t="str">
        <f>IF(OPER!A468=0,"",OPER!A468)</f>
        <v/>
      </c>
      <c r="O474" s="73" t="str">
        <f>IF(OPER!AJ2324=0,"",OPER!AJ2324)</f>
        <v/>
      </c>
      <c r="P474" s="264" t="str">
        <f>IF(OPER!AH468="EJECUTADO","SI",IF(OPER!AH468="NO EJECUTADO","NO",""))</f>
        <v/>
      </c>
      <c r="Q474" s="264" t="str">
        <f>IF(OPER!AN468="EJECUTADO","SI",IF(OPER!AN468="NO EJECUTADO","NO",""))</f>
        <v/>
      </c>
      <c r="R474" s="221" t="str">
        <f>IFERROR(VLOOKUP(OPER!Z468,OPER!$AU$490:$AV$577,2,0),"NO ASIGNADO")</f>
        <v>NO ASIGNADO</v>
      </c>
      <c r="S474" s="6">
        <f>+OPER!AG468</f>
        <v>0</v>
      </c>
      <c r="T474" s="268" t="str">
        <f>IF($E474=$E473,IF(U473=".",IF(MAX($Q474:Q474,0)=OPER!$AA569,".",IF(OPER!$AB569&lt;=HOUR(U$7),MAX($Q474:Q474,0)+1,".")),","),IF(MAX($Q474:Q474,0)=OPER!$AA569,".",IF(OPER!$AB569&lt;=HOUR(U$7),MAX($Q474:Q474,0)+1,".")))</f>
        <v>,</v>
      </c>
      <c r="U474" s="269" t="str">
        <f>IF($E474=$E473,IF(V473=".",IF(MAX($Q474:T474,0)=OPER!$AA569,".",IF(OPER!$AB569&lt;=HOUR(V$7),MAX($Q474:T474,0)+1,".")),","),IF(MAX($Q474:T474,0)=OPER!$AA569,".",IF(OPER!$AB569&lt;=HOUR(V$7),MAX($Q474:T474,0)+1,".")))</f>
        <v>,</v>
      </c>
      <c r="V474" s="269" t="str">
        <f>IF($E474=$E473,IF(W473=".",IF(MAX($Q474:U474,0)=OPER!$AA569,".",IF(OPER!$AB569&lt;=HOUR(W$7),MAX($Q474:U474,0)+1,".")),","),IF(MAX($Q474:U474,0)=OPER!$AA569,".",IF(OPER!$AB569&lt;=HOUR(W$7),MAX($Q474:U474,0)+1,".")))</f>
        <v>,</v>
      </c>
      <c r="W474" s="269" t="str">
        <f>IF($E474=$E473,IF(X473=".",IF(MAX($Q474:V474,0)=OPER!$AA569,".",IF(OPER!$AB569&lt;=HOUR(X$7),MAX($Q474:V474,0)+1,".")),","),IF(MAX($Q474:V474,0)=OPER!$AA569,".",IF(OPER!$AB569&lt;=HOUR(X$7),MAX($Q474:V474,0)+1,".")))</f>
        <v>,</v>
      </c>
      <c r="X474" s="270" t="str">
        <f>IF($E474=$E473,IF(Y473=".",IF(MAX($Q474:W474,0)=OPER!$AA569,".",IF(OPER!$AB569&lt;=HOUR(Y$7),MAX($Q474:W474,0)+1,".")),","),IF(MAX($Q474:W474,0)=OPER!$AA569,".",IF(OPER!$AB569&lt;=HOUR(Y$7),MAX($Q474:W474,0)+1,".")))</f>
        <v>,</v>
      </c>
      <c r="Y474" s="271" t="str">
        <f>IF($E474=$E473,IF(Z473=".",IF(MAX($Q474:X474,0)=OPER!$AA569,".",IF(OPER!$AB569&lt;=HOUR(Z$7),MAX($Q474:X474,0)+1,".")),","),IF(MAX($Q474:X474,0)=OPER!$AA569,".",IF(OPER!$AB569&lt;=HOUR(Z$7),MAX($Q474:X474,0)+1,".")))</f>
        <v>,</v>
      </c>
      <c r="Z474" s="269" t="str">
        <f>IF($E474=$E473,IF(AA473=".",IF(MAX($Q474:Y474,0)=OPER!$AA569,".",IF(OPER!$AB569&lt;=HOUR(AA$7),MAX($Q474:Y474,0)+1,".")),","),IF(MAX($Q474:Y474,0)=OPER!$AA569,".",IF(OPER!$AB569&lt;=HOUR(AA$7),MAX($Q474:Y474,0)+1,".")))</f>
        <v>,</v>
      </c>
      <c r="AA474" s="269" t="str">
        <f>IF($E474=$E473,IF(AB473=".",IF(MAX($Q474:Z474,0)=OPER!$AA569,".",IF(OPER!$AB569&lt;=HOUR(AB$7),MAX($Q474:Z474,0)+1,".")),","),IF(MAX($Q474:Z474,0)=OPER!$AA569,".",IF(OPER!$AB569&lt;=HOUR(AB$7),MAX($Q474:Z474,0)+1,".")))</f>
        <v>,</v>
      </c>
      <c r="AB474" s="270" t="str">
        <f>IF($E474=$E473,IF(AC473=".",IF(MAX($Q474:AA474,0)=OPER!$AA569,".",IF(OPER!$AB569&lt;=HOUR(AC$7),MAX($Q474:AA474,0)+1,".")),","),IF(MAX($Q474:AA474,0)=OPER!$AA569,".",IF(OPER!$AB569&lt;=HOUR(AC$7),MAX($Q474:AA474,0)+1,".")))</f>
        <v>,</v>
      </c>
      <c r="AC474" s="271" t="str">
        <f>IF($E474=$E473,IF(AD473=".",IF(MAX($Q474:AB474,0)=OPER!$AA569,".",IF(OPER!$AB569&lt;=HOUR(AD$7),MAX($Q474:AB474,0)+1,".")),","),IF(MAX($Q474:AB474,0)=OPER!$AA569,".",IF(OPER!$AB569&lt;=HOUR(AD$7),MAX($Q474:AB474,0)+1,".")))</f>
        <v>,</v>
      </c>
      <c r="AD474" s="269" t="str">
        <f>IF($E474=$E473,IF(AE473=".",IF(MAX($Q474:AC474,0)=OPER!$AA569,".",IF(OPER!$AB569&lt;=HOUR(AE$7),MAX($Q474:AC474,0)+1,".")),","),IF(MAX($Q474:AC474,0)=OPER!$AA569,".",IF(OPER!$AB569&lt;=HOUR(AE$7),MAX($Q474:AC474,0)+1,".")))</f>
        <v>,</v>
      </c>
      <c r="AE474" s="269" t="str">
        <f>IF($E474=$E473,IF(AF473=".",IF(MAX($Q474:AD474,0)=OPER!$AA569,".",IF(OPER!$AB569&lt;=HOUR(AF$7),MAX($Q474:AD474,0)+1,".")),","),IF(MAX($Q474:AD474,0)=OPER!$AA569,".",IF(OPER!$AB569&lt;=HOUR(AF$7),MAX($Q474:AD474,0)+1,".")))</f>
        <v>,</v>
      </c>
      <c r="AF474" s="270" t="str">
        <f>IF($E474=$E473,IF(AG473=".",IF(MAX($Q474:AE474,0)=OPER!$AA569,".",IF(OPER!$AB569&lt;=HOUR(AG$7),MAX($Q474:AE474,0)+1,".")),","),IF(MAX($Q474:AE474,0)=OPER!$AA569,".",IF(OPER!$AB569&lt;=HOUR(AG$7),MAX($Q474:AE474,0)+1,".")))</f>
        <v>,</v>
      </c>
      <c r="AG474" s="271" t="str">
        <f>IF($E474=$E473,IF(AH473=".",IF(MAX($Q474:AF474,0)=OPER!$AA569,".",IF(OPER!$AB569&lt;=HOUR(AH$7),MAX($Q474:AF474,0)+1,".")),","),IF(MAX($Q474:AF474,0)=OPER!$AA569,".",IF(OPER!$AB569&lt;=HOUR(AH$7),MAX($Q474:AF474,0)+1,".")))</f>
        <v>,</v>
      </c>
      <c r="AH474" s="269" t="str">
        <f>IF($E474=$E473,IF(AI473=".",IF(MAX($Q474:AG474,0)=OPER!$AA569,".",IF(OPER!$AB569&lt;=HOUR(AI$7),MAX($Q474:AG474,0)+1,".")),","),IF(MAX($Q474:AG474,0)=OPER!$AA569,".",IF(OPER!$AB569&lt;=HOUR(AI$7),MAX($Q474:AG474,0)+1,".")))</f>
        <v>,</v>
      </c>
      <c r="AI474" s="269" t="str">
        <f>IF($E474=$E473,IF(AJ473=".",IF(MAX($Q474:AH474,0)=OPER!$AA569,".",IF(OPER!$AB569&lt;=HOUR(AJ$7),MAX($Q474:AH474,0)+1,".")),","),IF(MAX($Q474:AH474,0)=OPER!$AA569,".",IF(OPER!$AB569&lt;=HOUR(AJ$7),MAX($Q474:AH474,0)+1,".")))</f>
        <v>,</v>
      </c>
      <c r="AJ474" s="270" t="str">
        <f>IF($E474=$E473,IF(AK473=".",IF(MAX($Q474:AI474,0)=OPER!$AA569,".",IF(OPER!$AB569&lt;=HOUR(AK$7),MAX($Q474:AI474,0)+1,".")),","),IF(MAX($Q474:AI474,0)=OPER!$AA569,".",IF(OPER!$AB569&lt;=HOUR(AK$7),MAX($Q474:AI474,0)+1,".")))</f>
        <v>,</v>
      </c>
      <c r="AK474" s="271" t="str">
        <f>IF($E474=$E473,IF(AL473=".",IF(MAX($Q474:AJ474,0)=OPER!$AA569,".",IF(OPER!$AB569&lt;=HOUR(AL$7),MAX($Q474:AJ474,0)+1,".")),","),IF(MAX($Q474:AJ474,0)=OPER!$AA569,".",IF(OPER!$AB569&lt;=HOUR(AL$7),MAX($Q474:AJ474,0)+1,".")))</f>
        <v>,</v>
      </c>
      <c r="AL474" s="269" t="str">
        <f>IF($E474=$E473,IF(AM473=".",IF(MAX($Q474:AK474,0)=OPER!$AA569,".",IF(OPER!$AB569&lt;=HOUR(AM$7),MAX($Q474:AK474,0)+1,".")),","),IF(MAX($Q474:AK474,0)=OPER!$AA569,".",IF(OPER!$AB569&lt;=HOUR(AM$7),MAX($Q474:AK474,0)+1,".")))</f>
        <v>,</v>
      </c>
      <c r="AM474" s="269" t="str">
        <f>IF($E474=$E473,IF(AN473=".",IF(MAX($Q474:AL474,0)=OPER!$AA569,".",IF(OPER!$AB569&lt;=HOUR(AN$7),MAX($Q474:AL474,0)+1,".")),","),IF(MAX($Q474:AL474,0)=OPER!$AA569,".",IF(OPER!$AB569&lt;=HOUR(AN$7),MAX($Q474:AL474,0)+1,".")))</f>
        <v>,</v>
      </c>
      <c r="AN474" s="270" t="str">
        <f>IF($E474=$E473,IF(AO473=".",IF(MAX($Q474:AM474,0)=OPER!$AA569,".",IF(OPER!$AB569&lt;=HOUR(AO$7),MAX($Q474:AM474,0)+1,".")),","),IF(MAX($Q474:AM474,0)=OPER!$AA569,".",IF(OPER!$AB569&lt;=HOUR(AO$7),MAX($Q474:AM474,0)+1,".")))</f>
        <v>,</v>
      </c>
      <c r="AO474" s="271" t="str">
        <f>IF($E474=$E473,IF(AP473=".",IF(MAX($Q474:AN474,0)=OPER!$AA569,".",IF(OPER!$AB569&lt;=HOUR(AP$7),MAX($Q474:AN474,0)+1,".")),","),IF(MAX($Q474:AN474,0)=OPER!$AA569,".",IF(OPER!$AB569&lt;=HOUR(AP$7),MAX($Q474:AN474,0)+1,".")))</f>
        <v>,</v>
      </c>
      <c r="AP474" s="269" t="str">
        <f>IF($E474=$E473,IF(AQ473=".",IF(MAX($Q474:AO474,0)=OPER!$AA569,".",IF(OPER!$AB569&lt;=HOUR(AQ$7),MAX($Q474:AO474,0)+1,".")),","),IF(MAX($Q474:AO474,0)=OPER!$AA569,".",IF(OPER!$AB569&lt;=HOUR(AQ$7),MAX($Q474:AO474,0)+1,".")))</f>
        <v>,</v>
      </c>
      <c r="AQ474" s="269" t="str">
        <f>IF($E474=$E473,IF(AR473=".",IF(MAX($Q474:AP474,0)=OPER!$AA569,".",IF(OPER!$AB569&lt;=HOUR(AR$7),MAX($Q474:AP474,0)+1,".")),","),IF(MAX($Q474:AP474,0)=OPER!$AA569,".",IF(OPER!$AB569&lt;=HOUR(AR$7),MAX($Q474:AP474,0)+1,".")))</f>
        <v>,</v>
      </c>
      <c r="AR474" s="270" t="str">
        <f>IF($E474=$E473,IF(AS473=".",IF(MAX($Q474:AQ474,0)=OPER!$AA569,".",IF(OPER!$AB569&lt;=HOUR(AS$7),MAX($Q474:AQ474,0)+1,".")),","),IF(MAX($Q474:AQ474,0)=OPER!$AA569,".",IF(OPER!$AB569&lt;=HOUR(AS$7),MAX($Q474:AQ474,0)+1,".")))</f>
        <v>,</v>
      </c>
      <c r="AS474" s="271" t="str">
        <f>IF($E474=$E473,IF(AT473=".",IF(MAX($Q474:AR474,0)=OPER!$AA569,".",IF(OPER!$AB569&lt;=HOUR(AT$7),MAX($Q474:AR474,0)+1,".")),","),IF(MAX($Q474:AR474,0)=OPER!$AA569,".",IF(OPER!$AB569&lt;=HOUR(AT$7),MAX($Q474:AR474,0)+1,".")))</f>
        <v>,</v>
      </c>
      <c r="AT474" s="269" t="str">
        <f>IF($E474=$E473,IF(AU473=".",IF(MAX($Q474:AS474,0)=OPER!$AA569,".",IF(OPER!$AB569&lt;=HOUR(AU$7),MAX($Q474:AS474,0)+1,".")),","),IF(MAX($Q474:AS474,0)=OPER!$AA569,".",IF(OPER!$AB569&lt;=HOUR(AU$7),MAX($Q474:AS474,0)+1,".")))</f>
        <v>,</v>
      </c>
      <c r="AU474" s="269" t="str">
        <f>IF($E474=$E473,IF(AV473=".",IF(MAX($Q474:AT474,0)=OPER!$AA569,".",IF(OPER!$AB569&lt;=HOUR(AV$7),MAX($Q474:AT474,0)+1,".")),","),IF(MAX($Q474:AT474,0)=OPER!$AA569,".",IF(OPER!$AB569&lt;=HOUR(AV$7),MAX($Q474:AT474,0)+1,".")))</f>
        <v>,</v>
      </c>
      <c r="AV474" s="270" t="str">
        <f>IF($E474=$E473,IF(AW473=".",IF(MAX($Q474:AU474,0)=OPER!$AA569,".",IF(OPER!$AB569&lt;=HOUR(AW$7),MAX($Q474:AU474,0)+1,".")),","),IF(MAX($Q474:AU474,0)=OPER!$AA569,".",IF(OPER!$AB569&lt;=HOUR(AW$7),MAX($Q474:AU474,0)+1,".")))</f>
        <v>,</v>
      </c>
      <c r="AW474" s="271" t="str">
        <f>IF($E474=$E473,IF(AX473=".",IF(MAX($Q474:AV474,0)=OPER!$AA569,".",IF(OPER!$AB569&lt;=HOUR(AX$7),MAX($Q474:AV474,0)+1,".")),","),IF(MAX($Q474:AV474,0)=OPER!$AA569,".",IF(OPER!$AB569&lt;=HOUR(AX$7),MAX($Q474:AV474,0)+1,".")))</f>
        <v>,</v>
      </c>
      <c r="AX474" s="269" t="str">
        <f>IF($E474=$E473,IF(AY473=".",IF(MAX($Q474:AW474,0)=OPER!$AA569,".",IF(OPER!$AB569&lt;=HOUR(AY$7),MAX($Q474:AW474,0)+1,".")),","),IF(MAX($Q474:AW474,0)=OPER!$AA569,".",IF(OPER!$AB569&lt;=HOUR(AY$7),MAX($Q474:AW474,0)+1,".")))</f>
        <v>,</v>
      </c>
      <c r="AY474" s="269" t="str">
        <f>IF($E474=$E473,IF(AZ473=".",IF(MAX($Q474:AX474,0)=OPER!$AA569,".",IF(OPER!$AB569&lt;=HOUR(AZ$7),MAX($Q474:AX474,0)+1,".")),","),IF(MAX($Q474:AX474,0)=OPER!$AA569,".",IF(OPER!$AB569&lt;=HOUR(AZ$7),MAX($Q474:AX474,0)+1,".")))</f>
        <v>,</v>
      </c>
      <c r="AZ474" s="270" t="str">
        <f>IF($E474=$E473,IF(BA473=".",IF(MAX($Q474:AY474,0)=OPER!$AA569,".",IF(OPER!$AB569&lt;=HOUR(BA$7),MAX($Q474:AY474,0)+1,".")),","),IF(MAX($Q474:AY474,0)=OPER!$AA569,".",IF(OPER!$AB569&lt;=HOUR(BA$7),MAX($Q474:AY474,0)+1,".")))</f>
        <v>,</v>
      </c>
      <c r="BA474" s="30">
        <f>+OPER!AK468</f>
        <v>0</v>
      </c>
    </row>
    <row r="475" spans="1:53" ht="59.8" x14ac:dyDescent="0.2">
      <c r="A475" s="282" t="str">
        <f>IF(OPER!AF469=0,"",OPER!AF469)</f>
        <v/>
      </c>
      <c r="B475" s="109" t="str">
        <f>IF(OPER!V469=0,"",OPER!V469)</f>
        <v/>
      </c>
      <c r="C475" s="71" t="str">
        <f>IF(OPER!U469 = 0,"", OPER!U469)</f>
        <v/>
      </c>
      <c r="D475" s="30" t="str">
        <f t="shared" si="28"/>
        <v/>
      </c>
      <c r="E475" s="262" t="str">
        <f>IF(OPER!X469 = 0,"",OPER!X469)</f>
        <v/>
      </c>
      <c r="F475" s="262" t="str">
        <f>IF(OPER!I469 = 0,"",OPER!I469)</f>
        <v/>
      </c>
      <c r="G475" s="263" t="str">
        <f>IF(OPER!C469=0,"",OPER!C469)</f>
        <v/>
      </c>
      <c r="H475" s="30" t="str">
        <f>IF(OPER!R469 = 0,"",OPER!R469)</f>
        <v/>
      </c>
      <c r="I475" s="30" t="str">
        <f>IF(OPER!F469=0,"", OPER!F469)</f>
        <v/>
      </c>
      <c r="J475" s="108" t="str">
        <f>IF(OPER!G469=0,"",OPER!G469)</f>
        <v/>
      </c>
      <c r="K475" s="250">
        <f>+OPER!R469</f>
        <v>0</v>
      </c>
      <c r="L475" s="262">
        <f t="shared" si="29"/>
        <v>0</v>
      </c>
      <c r="M475" s="250">
        <f t="shared" si="30"/>
        <v>0</v>
      </c>
      <c r="N475" s="205" t="str">
        <f>IF(OPER!A469=0,"",OPER!A469)</f>
        <v/>
      </c>
      <c r="O475" s="73" t="str">
        <f>IF(OPER!AJ2325=0,"",OPER!AJ2325)</f>
        <v/>
      </c>
      <c r="P475" s="264" t="str">
        <f>IF(OPER!AH469="EJECUTADO","SI",IF(OPER!AH469="NO EJECUTADO","NO",""))</f>
        <v/>
      </c>
      <c r="Q475" s="264" t="str">
        <f>IF(OPER!AN469="EJECUTADO","SI",IF(OPER!AN469="NO EJECUTADO","NO",""))</f>
        <v/>
      </c>
      <c r="R475" s="221" t="str">
        <f>IFERROR(VLOOKUP(OPER!Z469,OPER!$AU$490:$AV$577,2,0),"NO ASIGNADO")</f>
        <v>NO ASIGNADO</v>
      </c>
      <c r="S475" s="6">
        <f>+OPER!AG469</f>
        <v>0</v>
      </c>
      <c r="T475" s="268" t="str">
        <f>IF($E475=$E474,IF(U474=".",IF(MAX($Q475:Q475,0)=OPER!$AA570,".",IF(OPER!$AB570&lt;=HOUR(U$7),MAX($Q475:Q475,0)+1,".")),","),IF(MAX($Q475:Q475,0)=OPER!$AA570,".",IF(OPER!$AB570&lt;=HOUR(U$7),MAX($Q475:Q475,0)+1,".")))</f>
        <v>,</v>
      </c>
      <c r="U475" s="269" t="str">
        <f>IF($E475=$E474,IF(V474=".",IF(MAX($Q475:T475,0)=OPER!$AA570,".",IF(OPER!$AB570&lt;=HOUR(V$7),MAX($Q475:T475,0)+1,".")),","),IF(MAX($Q475:T475,0)=OPER!$AA570,".",IF(OPER!$AB570&lt;=HOUR(V$7),MAX($Q475:T475,0)+1,".")))</f>
        <v>,</v>
      </c>
      <c r="V475" s="269" t="str">
        <f>IF($E475=$E474,IF(W474=".",IF(MAX($Q475:U475,0)=OPER!$AA570,".",IF(OPER!$AB570&lt;=HOUR(W$7),MAX($Q475:U475,0)+1,".")),","),IF(MAX($Q475:U475,0)=OPER!$AA570,".",IF(OPER!$AB570&lt;=HOUR(W$7),MAX($Q475:U475,0)+1,".")))</f>
        <v>,</v>
      </c>
      <c r="W475" s="269" t="str">
        <f>IF($E475=$E474,IF(X474=".",IF(MAX($Q475:V475,0)=OPER!$AA570,".",IF(OPER!$AB570&lt;=HOUR(X$7),MAX($Q475:V475,0)+1,".")),","),IF(MAX($Q475:V475,0)=OPER!$AA570,".",IF(OPER!$AB570&lt;=HOUR(X$7),MAX($Q475:V475,0)+1,".")))</f>
        <v>,</v>
      </c>
      <c r="X475" s="270" t="str">
        <f>IF($E475=$E474,IF(Y474=".",IF(MAX($Q475:W475,0)=OPER!$AA570,".",IF(OPER!$AB570&lt;=HOUR(Y$7),MAX($Q475:W475,0)+1,".")),","),IF(MAX($Q475:W475,0)=OPER!$AA570,".",IF(OPER!$AB570&lt;=HOUR(Y$7),MAX($Q475:W475,0)+1,".")))</f>
        <v>,</v>
      </c>
      <c r="Y475" s="271" t="str">
        <f>IF($E475=$E474,IF(Z474=".",IF(MAX($Q475:X475,0)=OPER!$AA570,".",IF(OPER!$AB570&lt;=HOUR(Z$7),MAX($Q475:X475,0)+1,".")),","),IF(MAX($Q475:X475,0)=OPER!$AA570,".",IF(OPER!$AB570&lt;=HOUR(Z$7),MAX($Q475:X475,0)+1,".")))</f>
        <v>,</v>
      </c>
      <c r="Z475" s="269" t="str">
        <f>IF($E475=$E474,IF(AA474=".",IF(MAX($Q475:Y475,0)=OPER!$AA570,".",IF(OPER!$AB570&lt;=HOUR(AA$7),MAX($Q475:Y475,0)+1,".")),","),IF(MAX($Q475:Y475,0)=OPER!$AA570,".",IF(OPER!$AB570&lt;=HOUR(AA$7),MAX($Q475:Y475,0)+1,".")))</f>
        <v>,</v>
      </c>
      <c r="AA475" s="269" t="str">
        <f>IF($E475=$E474,IF(AB474=".",IF(MAX($Q475:Z475,0)=OPER!$AA570,".",IF(OPER!$AB570&lt;=HOUR(AB$7),MAX($Q475:Z475,0)+1,".")),","),IF(MAX($Q475:Z475,0)=OPER!$AA570,".",IF(OPER!$AB570&lt;=HOUR(AB$7),MAX($Q475:Z475,0)+1,".")))</f>
        <v>,</v>
      </c>
      <c r="AB475" s="270" t="str">
        <f>IF($E475=$E474,IF(AC474=".",IF(MAX($Q475:AA475,0)=OPER!$AA570,".",IF(OPER!$AB570&lt;=HOUR(AC$7),MAX($Q475:AA475,0)+1,".")),","),IF(MAX($Q475:AA475,0)=OPER!$AA570,".",IF(OPER!$AB570&lt;=HOUR(AC$7),MAX($Q475:AA475,0)+1,".")))</f>
        <v>,</v>
      </c>
      <c r="AC475" s="271" t="str">
        <f>IF($E475=$E474,IF(AD474=".",IF(MAX($Q475:AB475,0)=OPER!$AA570,".",IF(OPER!$AB570&lt;=HOUR(AD$7),MAX($Q475:AB475,0)+1,".")),","),IF(MAX($Q475:AB475,0)=OPER!$AA570,".",IF(OPER!$AB570&lt;=HOUR(AD$7),MAX($Q475:AB475,0)+1,".")))</f>
        <v>,</v>
      </c>
      <c r="AD475" s="269" t="str">
        <f>IF($E475=$E474,IF(AE474=".",IF(MAX($Q475:AC475,0)=OPER!$AA570,".",IF(OPER!$AB570&lt;=HOUR(AE$7),MAX($Q475:AC475,0)+1,".")),","),IF(MAX($Q475:AC475,0)=OPER!$AA570,".",IF(OPER!$AB570&lt;=HOUR(AE$7),MAX($Q475:AC475,0)+1,".")))</f>
        <v>,</v>
      </c>
      <c r="AE475" s="269" t="str">
        <f>IF($E475=$E474,IF(AF474=".",IF(MAX($Q475:AD475,0)=OPER!$AA570,".",IF(OPER!$AB570&lt;=HOUR(AF$7),MAX($Q475:AD475,0)+1,".")),","),IF(MAX($Q475:AD475,0)=OPER!$AA570,".",IF(OPER!$AB570&lt;=HOUR(AF$7),MAX($Q475:AD475,0)+1,".")))</f>
        <v>,</v>
      </c>
      <c r="AF475" s="270" t="str">
        <f>IF($E475=$E474,IF(AG474=".",IF(MAX($Q475:AE475,0)=OPER!$AA570,".",IF(OPER!$AB570&lt;=HOUR(AG$7),MAX($Q475:AE475,0)+1,".")),","),IF(MAX($Q475:AE475,0)=OPER!$AA570,".",IF(OPER!$AB570&lt;=HOUR(AG$7),MAX($Q475:AE475,0)+1,".")))</f>
        <v>,</v>
      </c>
      <c r="AG475" s="271" t="str">
        <f>IF($E475=$E474,IF(AH474=".",IF(MAX($Q475:AF475,0)=OPER!$AA570,".",IF(OPER!$AB570&lt;=HOUR(AH$7),MAX($Q475:AF475,0)+1,".")),","),IF(MAX($Q475:AF475,0)=OPER!$AA570,".",IF(OPER!$AB570&lt;=HOUR(AH$7),MAX($Q475:AF475,0)+1,".")))</f>
        <v>,</v>
      </c>
      <c r="AH475" s="269" t="str">
        <f>IF($E475=$E474,IF(AI474=".",IF(MAX($Q475:AG475,0)=OPER!$AA570,".",IF(OPER!$AB570&lt;=HOUR(AI$7),MAX($Q475:AG475,0)+1,".")),","),IF(MAX($Q475:AG475,0)=OPER!$AA570,".",IF(OPER!$AB570&lt;=HOUR(AI$7),MAX($Q475:AG475,0)+1,".")))</f>
        <v>,</v>
      </c>
      <c r="AI475" s="269" t="str">
        <f>IF($E475=$E474,IF(AJ474=".",IF(MAX($Q475:AH475,0)=OPER!$AA570,".",IF(OPER!$AB570&lt;=HOUR(AJ$7),MAX($Q475:AH475,0)+1,".")),","),IF(MAX($Q475:AH475,0)=OPER!$AA570,".",IF(OPER!$AB570&lt;=HOUR(AJ$7),MAX($Q475:AH475,0)+1,".")))</f>
        <v>,</v>
      </c>
      <c r="AJ475" s="270" t="str">
        <f>IF($E475=$E474,IF(AK474=".",IF(MAX($Q475:AI475,0)=OPER!$AA570,".",IF(OPER!$AB570&lt;=HOUR(AK$7),MAX($Q475:AI475,0)+1,".")),","),IF(MAX($Q475:AI475,0)=OPER!$AA570,".",IF(OPER!$AB570&lt;=HOUR(AK$7),MAX($Q475:AI475,0)+1,".")))</f>
        <v>,</v>
      </c>
      <c r="AK475" s="271" t="str">
        <f>IF($E475=$E474,IF(AL474=".",IF(MAX($Q475:AJ475,0)=OPER!$AA570,".",IF(OPER!$AB570&lt;=HOUR(AL$7),MAX($Q475:AJ475,0)+1,".")),","),IF(MAX($Q475:AJ475,0)=OPER!$AA570,".",IF(OPER!$AB570&lt;=HOUR(AL$7),MAX($Q475:AJ475,0)+1,".")))</f>
        <v>,</v>
      </c>
      <c r="AL475" s="269" t="str">
        <f>IF($E475=$E474,IF(AM474=".",IF(MAX($Q475:AK475,0)=OPER!$AA570,".",IF(OPER!$AB570&lt;=HOUR(AM$7),MAX($Q475:AK475,0)+1,".")),","),IF(MAX($Q475:AK475,0)=OPER!$AA570,".",IF(OPER!$AB570&lt;=HOUR(AM$7),MAX($Q475:AK475,0)+1,".")))</f>
        <v>,</v>
      </c>
      <c r="AM475" s="269" t="str">
        <f>IF($E475=$E474,IF(AN474=".",IF(MAX($Q475:AL475,0)=OPER!$AA570,".",IF(OPER!$AB570&lt;=HOUR(AN$7),MAX($Q475:AL475,0)+1,".")),","),IF(MAX($Q475:AL475,0)=OPER!$AA570,".",IF(OPER!$AB570&lt;=HOUR(AN$7),MAX($Q475:AL475,0)+1,".")))</f>
        <v>,</v>
      </c>
      <c r="AN475" s="270" t="str">
        <f>IF($E475=$E474,IF(AO474=".",IF(MAX($Q475:AM475,0)=OPER!$AA570,".",IF(OPER!$AB570&lt;=HOUR(AO$7),MAX($Q475:AM475,0)+1,".")),","),IF(MAX($Q475:AM475,0)=OPER!$AA570,".",IF(OPER!$AB570&lt;=HOUR(AO$7),MAX($Q475:AM475,0)+1,".")))</f>
        <v>,</v>
      </c>
      <c r="AO475" s="271" t="str">
        <f>IF($E475=$E474,IF(AP474=".",IF(MAX($Q475:AN475,0)=OPER!$AA570,".",IF(OPER!$AB570&lt;=HOUR(AP$7),MAX($Q475:AN475,0)+1,".")),","),IF(MAX($Q475:AN475,0)=OPER!$AA570,".",IF(OPER!$AB570&lt;=HOUR(AP$7),MAX($Q475:AN475,0)+1,".")))</f>
        <v>,</v>
      </c>
      <c r="AP475" s="269" t="str">
        <f>IF($E475=$E474,IF(AQ474=".",IF(MAX($Q475:AO475,0)=OPER!$AA570,".",IF(OPER!$AB570&lt;=HOUR(AQ$7),MAX($Q475:AO475,0)+1,".")),","),IF(MAX($Q475:AO475,0)=OPER!$AA570,".",IF(OPER!$AB570&lt;=HOUR(AQ$7),MAX($Q475:AO475,0)+1,".")))</f>
        <v>,</v>
      </c>
      <c r="AQ475" s="269" t="str">
        <f>IF($E475=$E474,IF(AR474=".",IF(MAX($Q475:AP475,0)=OPER!$AA570,".",IF(OPER!$AB570&lt;=HOUR(AR$7),MAX($Q475:AP475,0)+1,".")),","),IF(MAX($Q475:AP475,0)=OPER!$AA570,".",IF(OPER!$AB570&lt;=HOUR(AR$7),MAX($Q475:AP475,0)+1,".")))</f>
        <v>,</v>
      </c>
      <c r="AR475" s="270" t="str">
        <f>IF($E475=$E474,IF(AS474=".",IF(MAX($Q475:AQ475,0)=OPER!$AA570,".",IF(OPER!$AB570&lt;=HOUR(AS$7),MAX($Q475:AQ475,0)+1,".")),","),IF(MAX($Q475:AQ475,0)=OPER!$AA570,".",IF(OPER!$AB570&lt;=HOUR(AS$7),MAX($Q475:AQ475,0)+1,".")))</f>
        <v>,</v>
      </c>
      <c r="AS475" s="271" t="str">
        <f>IF($E475=$E474,IF(AT474=".",IF(MAX($Q475:AR475,0)=OPER!$AA570,".",IF(OPER!$AB570&lt;=HOUR(AT$7),MAX($Q475:AR475,0)+1,".")),","),IF(MAX($Q475:AR475,0)=OPER!$AA570,".",IF(OPER!$AB570&lt;=HOUR(AT$7),MAX($Q475:AR475,0)+1,".")))</f>
        <v>,</v>
      </c>
      <c r="AT475" s="269" t="str">
        <f>IF($E475=$E474,IF(AU474=".",IF(MAX($Q475:AS475,0)=OPER!$AA570,".",IF(OPER!$AB570&lt;=HOUR(AU$7),MAX($Q475:AS475,0)+1,".")),","),IF(MAX($Q475:AS475,0)=OPER!$AA570,".",IF(OPER!$AB570&lt;=HOUR(AU$7),MAX($Q475:AS475,0)+1,".")))</f>
        <v>,</v>
      </c>
      <c r="AU475" s="269" t="str">
        <f>IF($E475=$E474,IF(AV474=".",IF(MAX($Q475:AT475,0)=OPER!$AA570,".",IF(OPER!$AB570&lt;=HOUR(AV$7),MAX($Q475:AT475,0)+1,".")),","),IF(MAX($Q475:AT475,0)=OPER!$AA570,".",IF(OPER!$AB570&lt;=HOUR(AV$7),MAX($Q475:AT475,0)+1,".")))</f>
        <v>,</v>
      </c>
      <c r="AV475" s="270" t="str">
        <f>IF($E475=$E474,IF(AW474=".",IF(MAX($Q475:AU475,0)=OPER!$AA570,".",IF(OPER!$AB570&lt;=HOUR(AW$7),MAX($Q475:AU475,0)+1,".")),","),IF(MAX($Q475:AU475,0)=OPER!$AA570,".",IF(OPER!$AB570&lt;=HOUR(AW$7),MAX($Q475:AU475,0)+1,".")))</f>
        <v>,</v>
      </c>
      <c r="AW475" s="271" t="str">
        <f>IF($E475=$E474,IF(AX474=".",IF(MAX($Q475:AV475,0)=OPER!$AA570,".",IF(OPER!$AB570&lt;=HOUR(AX$7),MAX($Q475:AV475,0)+1,".")),","),IF(MAX($Q475:AV475,0)=OPER!$AA570,".",IF(OPER!$AB570&lt;=HOUR(AX$7),MAX($Q475:AV475,0)+1,".")))</f>
        <v>,</v>
      </c>
      <c r="AX475" s="269" t="str">
        <f>IF($E475=$E474,IF(AY474=".",IF(MAX($Q475:AW475,0)=OPER!$AA570,".",IF(OPER!$AB570&lt;=HOUR(AY$7),MAX($Q475:AW475,0)+1,".")),","),IF(MAX($Q475:AW475,0)=OPER!$AA570,".",IF(OPER!$AB570&lt;=HOUR(AY$7),MAX($Q475:AW475,0)+1,".")))</f>
        <v>,</v>
      </c>
      <c r="AY475" s="269" t="str">
        <f>IF($E475=$E474,IF(AZ474=".",IF(MAX($Q475:AX475,0)=OPER!$AA570,".",IF(OPER!$AB570&lt;=HOUR(AZ$7),MAX($Q475:AX475,0)+1,".")),","),IF(MAX($Q475:AX475,0)=OPER!$AA570,".",IF(OPER!$AB570&lt;=HOUR(AZ$7),MAX($Q475:AX475,0)+1,".")))</f>
        <v>,</v>
      </c>
      <c r="AZ475" s="270" t="str">
        <f>IF($E475=$E474,IF(BA474=".",IF(MAX($Q475:AY475,0)=OPER!$AA570,".",IF(OPER!$AB570&lt;=HOUR(BA$7),MAX($Q475:AY475,0)+1,".")),","),IF(MAX($Q475:AY475,0)=OPER!$AA570,".",IF(OPER!$AB570&lt;=HOUR(BA$7),MAX($Q475:AY475,0)+1,".")))</f>
        <v>,</v>
      </c>
      <c r="BA475" s="30">
        <f>+OPER!AK469</f>
        <v>0</v>
      </c>
    </row>
    <row r="476" spans="1:53" ht="59.8" x14ac:dyDescent="0.2">
      <c r="A476" s="282" t="str">
        <f>IF(OPER!AF470=0,"",OPER!AF470)</f>
        <v/>
      </c>
      <c r="B476" s="109" t="str">
        <f>IF(OPER!V470=0,"",OPER!V470)</f>
        <v/>
      </c>
      <c r="C476" s="71" t="str">
        <f>IF(OPER!U470 = 0,"", OPER!U470)</f>
        <v/>
      </c>
      <c r="D476" s="30" t="str">
        <f t="shared" si="28"/>
        <v/>
      </c>
      <c r="E476" s="262" t="str">
        <f>IF(OPER!X470 = 0,"",OPER!X470)</f>
        <v/>
      </c>
      <c r="F476" s="262" t="str">
        <f>IF(OPER!I470 = 0,"",OPER!I470)</f>
        <v/>
      </c>
      <c r="G476" s="263" t="str">
        <f>IF(OPER!C470=0,"",OPER!C470)</f>
        <v/>
      </c>
      <c r="H476" s="30" t="str">
        <f>IF(OPER!R470 = 0,"",OPER!R470)</f>
        <v/>
      </c>
      <c r="I476" s="30" t="str">
        <f>IF(OPER!F470=0,"", OPER!F470)</f>
        <v/>
      </c>
      <c r="J476" s="108" t="str">
        <f>IF(OPER!G470=0,"",OPER!G470)</f>
        <v/>
      </c>
      <c r="K476" s="250">
        <f>+OPER!R470</f>
        <v>0</v>
      </c>
      <c r="L476" s="262">
        <f t="shared" si="29"/>
        <v>0</v>
      </c>
      <c r="M476" s="250">
        <f t="shared" si="30"/>
        <v>0</v>
      </c>
      <c r="N476" s="205" t="str">
        <f>IF(OPER!A470=0,"",OPER!A470)</f>
        <v/>
      </c>
      <c r="O476" s="73" t="str">
        <f>IF(OPER!AJ2326=0,"",OPER!AJ2326)</f>
        <v/>
      </c>
      <c r="P476" s="264" t="str">
        <f>IF(OPER!AH470="EJECUTADO","SI",IF(OPER!AH470="NO EJECUTADO","NO",""))</f>
        <v/>
      </c>
      <c r="Q476" s="264" t="str">
        <f>IF(OPER!AN470="EJECUTADO","SI",IF(OPER!AN470="NO EJECUTADO","NO",""))</f>
        <v/>
      </c>
      <c r="R476" s="221" t="str">
        <f>IFERROR(VLOOKUP(OPER!Z470,OPER!$AU$490:$AV$577,2,0),"NO ASIGNADO")</f>
        <v>NO ASIGNADO</v>
      </c>
      <c r="S476" s="6">
        <f>+OPER!AG470</f>
        <v>0</v>
      </c>
      <c r="T476" s="268" t="str">
        <f>IF($E476=$E475,IF(U475=".",IF(MAX($Q476:Q476,0)=OPER!$AA571,".",IF(OPER!$AB571&lt;=HOUR(U$7),MAX($Q476:Q476,0)+1,".")),","),IF(MAX($Q476:Q476,0)=OPER!$AA571,".",IF(OPER!$AB571&lt;=HOUR(U$7),MAX($Q476:Q476,0)+1,".")))</f>
        <v>,</v>
      </c>
      <c r="U476" s="269" t="str">
        <f>IF($E476=$E475,IF(V475=".",IF(MAX($Q476:T476,0)=OPER!$AA571,".",IF(OPER!$AB571&lt;=HOUR(V$7),MAX($Q476:T476,0)+1,".")),","),IF(MAX($Q476:T476,0)=OPER!$AA571,".",IF(OPER!$AB571&lt;=HOUR(V$7),MAX($Q476:T476,0)+1,".")))</f>
        <v>,</v>
      </c>
      <c r="V476" s="269" t="str">
        <f>IF($E476=$E475,IF(W475=".",IF(MAX($Q476:U476,0)=OPER!$AA571,".",IF(OPER!$AB571&lt;=HOUR(W$7),MAX($Q476:U476,0)+1,".")),","),IF(MAX($Q476:U476,0)=OPER!$AA571,".",IF(OPER!$AB571&lt;=HOUR(W$7),MAX($Q476:U476,0)+1,".")))</f>
        <v>,</v>
      </c>
      <c r="W476" s="269" t="str">
        <f>IF($E476=$E475,IF(X475=".",IF(MAX($Q476:V476,0)=OPER!$AA571,".",IF(OPER!$AB571&lt;=HOUR(X$7),MAX($Q476:V476,0)+1,".")),","),IF(MAX($Q476:V476,0)=OPER!$AA571,".",IF(OPER!$AB571&lt;=HOUR(X$7),MAX($Q476:V476,0)+1,".")))</f>
        <v>,</v>
      </c>
      <c r="X476" s="270" t="str">
        <f>IF($E476=$E475,IF(Y475=".",IF(MAX($Q476:W476,0)=OPER!$AA571,".",IF(OPER!$AB571&lt;=HOUR(Y$7),MAX($Q476:W476,0)+1,".")),","),IF(MAX($Q476:W476,0)=OPER!$AA571,".",IF(OPER!$AB571&lt;=HOUR(Y$7),MAX($Q476:W476,0)+1,".")))</f>
        <v>,</v>
      </c>
      <c r="Y476" s="271" t="str">
        <f>IF($E476=$E475,IF(Z475=".",IF(MAX($Q476:X476,0)=OPER!$AA571,".",IF(OPER!$AB571&lt;=HOUR(Z$7),MAX($Q476:X476,0)+1,".")),","),IF(MAX($Q476:X476,0)=OPER!$AA571,".",IF(OPER!$AB571&lt;=HOUR(Z$7),MAX($Q476:X476,0)+1,".")))</f>
        <v>,</v>
      </c>
      <c r="Z476" s="269" t="str">
        <f>IF($E476=$E475,IF(AA475=".",IF(MAX($Q476:Y476,0)=OPER!$AA571,".",IF(OPER!$AB571&lt;=HOUR(AA$7),MAX($Q476:Y476,0)+1,".")),","),IF(MAX($Q476:Y476,0)=OPER!$AA571,".",IF(OPER!$AB571&lt;=HOUR(AA$7),MAX($Q476:Y476,0)+1,".")))</f>
        <v>,</v>
      </c>
      <c r="AA476" s="269" t="str">
        <f>IF($E476=$E475,IF(AB475=".",IF(MAX($Q476:Z476,0)=OPER!$AA571,".",IF(OPER!$AB571&lt;=HOUR(AB$7),MAX($Q476:Z476,0)+1,".")),","),IF(MAX($Q476:Z476,0)=OPER!$AA571,".",IF(OPER!$AB571&lt;=HOUR(AB$7),MAX($Q476:Z476,0)+1,".")))</f>
        <v>,</v>
      </c>
      <c r="AB476" s="270" t="str">
        <f>IF($E476=$E475,IF(AC475=".",IF(MAX($Q476:AA476,0)=OPER!$AA571,".",IF(OPER!$AB571&lt;=HOUR(AC$7),MAX($Q476:AA476,0)+1,".")),","),IF(MAX($Q476:AA476,0)=OPER!$AA571,".",IF(OPER!$AB571&lt;=HOUR(AC$7),MAX($Q476:AA476,0)+1,".")))</f>
        <v>,</v>
      </c>
      <c r="AC476" s="271" t="str">
        <f>IF($E476=$E475,IF(AD475=".",IF(MAX($Q476:AB476,0)=OPER!$AA571,".",IF(OPER!$AB571&lt;=HOUR(AD$7),MAX($Q476:AB476,0)+1,".")),","),IF(MAX($Q476:AB476,0)=OPER!$AA571,".",IF(OPER!$AB571&lt;=HOUR(AD$7),MAX($Q476:AB476,0)+1,".")))</f>
        <v>,</v>
      </c>
      <c r="AD476" s="269" t="str">
        <f>IF($E476=$E475,IF(AE475=".",IF(MAX($Q476:AC476,0)=OPER!$AA571,".",IF(OPER!$AB571&lt;=HOUR(AE$7),MAX($Q476:AC476,0)+1,".")),","),IF(MAX($Q476:AC476,0)=OPER!$AA571,".",IF(OPER!$AB571&lt;=HOUR(AE$7),MAX($Q476:AC476,0)+1,".")))</f>
        <v>,</v>
      </c>
      <c r="AE476" s="269" t="str">
        <f>IF($E476=$E475,IF(AF475=".",IF(MAX($Q476:AD476,0)=OPER!$AA571,".",IF(OPER!$AB571&lt;=HOUR(AF$7),MAX($Q476:AD476,0)+1,".")),","),IF(MAX($Q476:AD476,0)=OPER!$AA571,".",IF(OPER!$AB571&lt;=HOUR(AF$7),MAX($Q476:AD476,0)+1,".")))</f>
        <v>,</v>
      </c>
      <c r="AF476" s="270" t="str">
        <f>IF($E476=$E475,IF(AG475=".",IF(MAX($Q476:AE476,0)=OPER!$AA571,".",IF(OPER!$AB571&lt;=HOUR(AG$7),MAX($Q476:AE476,0)+1,".")),","),IF(MAX($Q476:AE476,0)=OPER!$AA571,".",IF(OPER!$AB571&lt;=HOUR(AG$7),MAX($Q476:AE476,0)+1,".")))</f>
        <v>,</v>
      </c>
      <c r="AG476" s="271" t="str">
        <f>IF($E476=$E475,IF(AH475=".",IF(MAX($Q476:AF476,0)=OPER!$AA571,".",IF(OPER!$AB571&lt;=HOUR(AH$7),MAX($Q476:AF476,0)+1,".")),","),IF(MAX($Q476:AF476,0)=OPER!$AA571,".",IF(OPER!$AB571&lt;=HOUR(AH$7),MAX($Q476:AF476,0)+1,".")))</f>
        <v>,</v>
      </c>
      <c r="AH476" s="269" t="str">
        <f>IF($E476=$E475,IF(AI475=".",IF(MAX($Q476:AG476,0)=OPER!$AA571,".",IF(OPER!$AB571&lt;=HOUR(AI$7),MAX($Q476:AG476,0)+1,".")),","),IF(MAX($Q476:AG476,0)=OPER!$AA571,".",IF(OPER!$AB571&lt;=HOUR(AI$7),MAX($Q476:AG476,0)+1,".")))</f>
        <v>,</v>
      </c>
      <c r="AI476" s="269" t="str">
        <f>IF($E476=$E475,IF(AJ475=".",IF(MAX($Q476:AH476,0)=OPER!$AA571,".",IF(OPER!$AB571&lt;=HOUR(AJ$7),MAX($Q476:AH476,0)+1,".")),","),IF(MAX($Q476:AH476,0)=OPER!$AA571,".",IF(OPER!$AB571&lt;=HOUR(AJ$7),MAX($Q476:AH476,0)+1,".")))</f>
        <v>,</v>
      </c>
      <c r="AJ476" s="270" t="str">
        <f>IF($E476=$E475,IF(AK475=".",IF(MAX($Q476:AI476,0)=OPER!$AA571,".",IF(OPER!$AB571&lt;=HOUR(AK$7),MAX($Q476:AI476,0)+1,".")),","),IF(MAX($Q476:AI476,0)=OPER!$AA571,".",IF(OPER!$AB571&lt;=HOUR(AK$7),MAX($Q476:AI476,0)+1,".")))</f>
        <v>,</v>
      </c>
      <c r="AK476" s="271" t="str">
        <f>IF($E476=$E475,IF(AL475=".",IF(MAX($Q476:AJ476,0)=OPER!$AA571,".",IF(OPER!$AB571&lt;=HOUR(AL$7),MAX($Q476:AJ476,0)+1,".")),","),IF(MAX($Q476:AJ476,0)=OPER!$AA571,".",IF(OPER!$AB571&lt;=HOUR(AL$7),MAX($Q476:AJ476,0)+1,".")))</f>
        <v>,</v>
      </c>
      <c r="AL476" s="269" t="str">
        <f>IF($E476=$E475,IF(AM475=".",IF(MAX($Q476:AK476,0)=OPER!$AA571,".",IF(OPER!$AB571&lt;=HOUR(AM$7),MAX($Q476:AK476,0)+1,".")),","),IF(MAX($Q476:AK476,0)=OPER!$AA571,".",IF(OPER!$AB571&lt;=HOUR(AM$7),MAX($Q476:AK476,0)+1,".")))</f>
        <v>,</v>
      </c>
      <c r="AM476" s="269" t="str">
        <f>IF($E476=$E475,IF(AN475=".",IF(MAX($Q476:AL476,0)=OPER!$AA571,".",IF(OPER!$AB571&lt;=HOUR(AN$7),MAX($Q476:AL476,0)+1,".")),","),IF(MAX($Q476:AL476,0)=OPER!$AA571,".",IF(OPER!$AB571&lt;=HOUR(AN$7),MAX($Q476:AL476,0)+1,".")))</f>
        <v>,</v>
      </c>
      <c r="AN476" s="270" t="str">
        <f>IF($E476=$E475,IF(AO475=".",IF(MAX($Q476:AM476,0)=OPER!$AA571,".",IF(OPER!$AB571&lt;=HOUR(AO$7),MAX($Q476:AM476,0)+1,".")),","),IF(MAX($Q476:AM476,0)=OPER!$AA571,".",IF(OPER!$AB571&lt;=HOUR(AO$7),MAX($Q476:AM476,0)+1,".")))</f>
        <v>,</v>
      </c>
      <c r="AO476" s="271" t="str">
        <f>IF($E476=$E475,IF(AP475=".",IF(MAX($Q476:AN476,0)=OPER!$AA571,".",IF(OPER!$AB571&lt;=HOUR(AP$7),MAX($Q476:AN476,0)+1,".")),","),IF(MAX($Q476:AN476,0)=OPER!$AA571,".",IF(OPER!$AB571&lt;=HOUR(AP$7),MAX($Q476:AN476,0)+1,".")))</f>
        <v>,</v>
      </c>
      <c r="AP476" s="269" t="str">
        <f>IF($E476=$E475,IF(AQ475=".",IF(MAX($Q476:AO476,0)=OPER!$AA571,".",IF(OPER!$AB571&lt;=HOUR(AQ$7),MAX($Q476:AO476,0)+1,".")),","),IF(MAX($Q476:AO476,0)=OPER!$AA571,".",IF(OPER!$AB571&lt;=HOUR(AQ$7),MAX($Q476:AO476,0)+1,".")))</f>
        <v>,</v>
      </c>
      <c r="AQ476" s="269" t="str">
        <f>IF($E476=$E475,IF(AR475=".",IF(MAX($Q476:AP476,0)=OPER!$AA571,".",IF(OPER!$AB571&lt;=HOUR(AR$7),MAX($Q476:AP476,0)+1,".")),","),IF(MAX($Q476:AP476,0)=OPER!$AA571,".",IF(OPER!$AB571&lt;=HOUR(AR$7),MAX($Q476:AP476,0)+1,".")))</f>
        <v>,</v>
      </c>
      <c r="AR476" s="270" t="str">
        <f>IF($E476=$E475,IF(AS475=".",IF(MAX($Q476:AQ476,0)=OPER!$AA571,".",IF(OPER!$AB571&lt;=HOUR(AS$7),MAX($Q476:AQ476,0)+1,".")),","),IF(MAX($Q476:AQ476,0)=OPER!$AA571,".",IF(OPER!$AB571&lt;=HOUR(AS$7),MAX($Q476:AQ476,0)+1,".")))</f>
        <v>,</v>
      </c>
      <c r="AS476" s="271" t="str">
        <f>IF($E476=$E475,IF(AT475=".",IF(MAX($Q476:AR476,0)=OPER!$AA571,".",IF(OPER!$AB571&lt;=HOUR(AT$7),MAX($Q476:AR476,0)+1,".")),","),IF(MAX($Q476:AR476,0)=OPER!$AA571,".",IF(OPER!$AB571&lt;=HOUR(AT$7),MAX($Q476:AR476,0)+1,".")))</f>
        <v>,</v>
      </c>
      <c r="AT476" s="269" t="str">
        <f>IF($E476=$E475,IF(AU475=".",IF(MAX($Q476:AS476,0)=OPER!$AA571,".",IF(OPER!$AB571&lt;=HOUR(AU$7),MAX($Q476:AS476,0)+1,".")),","),IF(MAX($Q476:AS476,0)=OPER!$AA571,".",IF(OPER!$AB571&lt;=HOUR(AU$7),MAX($Q476:AS476,0)+1,".")))</f>
        <v>,</v>
      </c>
      <c r="AU476" s="269" t="str">
        <f>IF($E476=$E475,IF(AV475=".",IF(MAX($Q476:AT476,0)=OPER!$AA571,".",IF(OPER!$AB571&lt;=HOUR(AV$7),MAX($Q476:AT476,0)+1,".")),","),IF(MAX($Q476:AT476,0)=OPER!$AA571,".",IF(OPER!$AB571&lt;=HOUR(AV$7),MAX($Q476:AT476,0)+1,".")))</f>
        <v>,</v>
      </c>
      <c r="AV476" s="270" t="str">
        <f>IF($E476=$E475,IF(AW475=".",IF(MAX($Q476:AU476,0)=OPER!$AA571,".",IF(OPER!$AB571&lt;=HOUR(AW$7),MAX($Q476:AU476,0)+1,".")),","),IF(MAX($Q476:AU476,0)=OPER!$AA571,".",IF(OPER!$AB571&lt;=HOUR(AW$7),MAX($Q476:AU476,0)+1,".")))</f>
        <v>,</v>
      </c>
      <c r="AW476" s="271" t="str">
        <f>IF($E476=$E475,IF(AX475=".",IF(MAX($Q476:AV476,0)=OPER!$AA571,".",IF(OPER!$AB571&lt;=HOUR(AX$7),MAX($Q476:AV476,0)+1,".")),","),IF(MAX($Q476:AV476,0)=OPER!$AA571,".",IF(OPER!$AB571&lt;=HOUR(AX$7),MAX($Q476:AV476,0)+1,".")))</f>
        <v>,</v>
      </c>
      <c r="AX476" s="269" t="str">
        <f>IF($E476=$E475,IF(AY475=".",IF(MAX($Q476:AW476,0)=OPER!$AA571,".",IF(OPER!$AB571&lt;=HOUR(AY$7),MAX($Q476:AW476,0)+1,".")),","),IF(MAX($Q476:AW476,0)=OPER!$AA571,".",IF(OPER!$AB571&lt;=HOUR(AY$7),MAX($Q476:AW476,0)+1,".")))</f>
        <v>,</v>
      </c>
      <c r="AY476" s="269" t="str">
        <f>IF($E476=$E475,IF(AZ475=".",IF(MAX($Q476:AX476,0)=OPER!$AA571,".",IF(OPER!$AB571&lt;=HOUR(AZ$7),MAX($Q476:AX476,0)+1,".")),","),IF(MAX($Q476:AX476,0)=OPER!$AA571,".",IF(OPER!$AB571&lt;=HOUR(AZ$7),MAX($Q476:AX476,0)+1,".")))</f>
        <v>,</v>
      </c>
      <c r="AZ476" s="270" t="str">
        <f>IF($E476=$E475,IF(BA475=".",IF(MAX($Q476:AY476,0)=OPER!$AA571,".",IF(OPER!$AB571&lt;=HOUR(BA$7),MAX($Q476:AY476,0)+1,".")),","),IF(MAX($Q476:AY476,0)=OPER!$AA571,".",IF(OPER!$AB571&lt;=HOUR(BA$7),MAX($Q476:AY476,0)+1,".")))</f>
        <v>,</v>
      </c>
      <c r="BA476" s="30">
        <f>+OPER!AK470</f>
        <v>0</v>
      </c>
    </row>
    <row r="477" spans="1:53" ht="59.8" x14ac:dyDescent="0.2">
      <c r="A477" s="282" t="str">
        <f>IF(OPER!AF471=0,"",OPER!AF471)</f>
        <v/>
      </c>
      <c r="B477" s="109" t="str">
        <f>IF(OPER!V471=0,"",OPER!V471)</f>
        <v/>
      </c>
      <c r="C477" s="71" t="str">
        <f>IF(OPER!U471 = 0,"", OPER!U471)</f>
        <v/>
      </c>
      <c r="D477" s="30" t="str">
        <f t="shared" si="28"/>
        <v/>
      </c>
      <c r="E477" s="262" t="str">
        <f>IF(OPER!X471 = 0,"",OPER!X471)</f>
        <v/>
      </c>
      <c r="F477" s="262" t="str">
        <f>IF(OPER!I471 = 0,"",OPER!I471)</f>
        <v/>
      </c>
      <c r="G477" s="263" t="str">
        <f>IF(OPER!C471=0,"",OPER!C471)</f>
        <v/>
      </c>
      <c r="H477" s="30" t="str">
        <f>IF(OPER!R471 = 0,"",OPER!R471)</f>
        <v/>
      </c>
      <c r="I477" s="30" t="str">
        <f>IF(OPER!F471=0,"", OPER!F471)</f>
        <v/>
      </c>
      <c r="J477" s="108" t="str">
        <f>IF(OPER!G471=0,"",OPER!G471)</f>
        <v/>
      </c>
      <c r="K477" s="250">
        <f>+OPER!R471</f>
        <v>0</v>
      </c>
      <c r="L477" s="262">
        <f t="shared" si="29"/>
        <v>0</v>
      </c>
      <c r="M477" s="250">
        <f t="shared" si="30"/>
        <v>0</v>
      </c>
      <c r="N477" s="205" t="str">
        <f>IF(OPER!A471=0,"",OPER!A471)</f>
        <v/>
      </c>
      <c r="O477" s="73" t="str">
        <f>IF(OPER!AJ2327=0,"",OPER!AJ2327)</f>
        <v/>
      </c>
      <c r="P477" s="264" t="str">
        <f>IF(OPER!AH471="EJECUTADO","SI",IF(OPER!AH471="NO EJECUTADO","NO",""))</f>
        <v/>
      </c>
      <c r="Q477" s="264" t="str">
        <f>IF(OPER!AN471="EJECUTADO","SI",IF(OPER!AN471="NO EJECUTADO","NO",""))</f>
        <v/>
      </c>
      <c r="R477" s="221" t="str">
        <f>IFERROR(VLOOKUP(OPER!Z471,OPER!$AU$490:$AV$577,2,0),"NO ASIGNADO")</f>
        <v>NO ASIGNADO</v>
      </c>
      <c r="S477" s="6">
        <f>+OPER!AG471</f>
        <v>0</v>
      </c>
      <c r="T477" s="268" t="str">
        <f>IF($E477=$E476,IF(U476=".",IF(MAX($Q477:Q477,0)=OPER!$AA572,".",IF(OPER!$AB572&lt;=HOUR(U$7),MAX($Q477:Q477,0)+1,".")),","),IF(MAX($Q477:Q477,0)=OPER!$AA572,".",IF(OPER!$AB572&lt;=HOUR(U$7),MAX($Q477:Q477,0)+1,".")))</f>
        <v>,</v>
      </c>
      <c r="U477" s="269" t="str">
        <f>IF($E477=$E476,IF(V476=".",IF(MAX($Q477:T477,0)=OPER!$AA572,".",IF(OPER!$AB572&lt;=HOUR(V$7),MAX($Q477:T477,0)+1,".")),","),IF(MAX($Q477:T477,0)=OPER!$AA572,".",IF(OPER!$AB572&lt;=HOUR(V$7),MAX($Q477:T477,0)+1,".")))</f>
        <v>,</v>
      </c>
      <c r="V477" s="269" t="str">
        <f>IF($E477=$E476,IF(W476=".",IF(MAX($Q477:U477,0)=OPER!$AA572,".",IF(OPER!$AB572&lt;=HOUR(W$7),MAX($Q477:U477,0)+1,".")),","),IF(MAX($Q477:U477,0)=OPER!$AA572,".",IF(OPER!$AB572&lt;=HOUR(W$7),MAX($Q477:U477,0)+1,".")))</f>
        <v>,</v>
      </c>
      <c r="W477" s="269" t="str">
        <f>IF($E477=$E476,IF(X476=".",IF(MAX($Q477:V477,0)=OPER!$AA572,".",IF(OPER!$AB572&lt;=HOUR(X$7),MAX($Q477:V477,0)+1,".")),","),IF(MAX($Q477:V477,0)=OPER!$AA572,".",IF(OPER!$AB572&lt;=HOUR(X$7),MAX($Q477:V477,0)+1,".")))</f>
        <v>,</v>
      </c>
      <c r="X477" s="270" t="str">
        <f>IF($E477=$E476,IF(Y476=".",IF(MAX($Q477:W477,0)=OPER!$AA572,".",IF(OPER!$AB572&lt;=HOUR(Y$7),MAX($Q477:W477,0)+1,".")),","),IF(MAX($Q477:W477,0)=OPER!$AA572,".",IF(OPER!$AB572&lt;=HOUR(Y$7),MAX($Q477:W477,0)+1,".")))</f>
        <v>,</v>
      </c>
      <c r="Y477" s="271" t="str">
        <f>IF($E477=$E476,IF(Z476=".",IF(MAX($Q477:X477,0)=OPER!$AA572,".",IF(OPER!$AB572&lt;=HOUR(Z$7),MAX($Q477:X477,0)+1,".")),","),IF(MAX($Q477:X477,0)=OPER!$AA572,".",IF(OPER!$AB572&lt;=HOUR(Z$7),MAX($Q477:X477,0)+1,".")))</f>
        <v>,</v>
      </c>
      <c r="Z477" s="269" t="str">
        <f>IF($E477=$E476,IF(AA476=".",IF(MAX($Q477:Y477,0)=OPER!$AA572,".",IF(OPER!$AB572&lt;=HOUR(AA$7),MAX($Q477:Y477,0)+1,".")),","),IF(MAX($Q477:Y477,0)=OPER!$AA572,".",IF(OPER!$AB572&lt;=HOUR(AA$7),MAX($Q477:Y477,0)+1,".")))</f>
        <v>,</v>
      </c>
      <c r="AA477" s="269" t="str">
        <f>IF($E477=$E476,IF(AB476=".",IF(MAX($Q477:Z477,0)=OPER!$AA572,".",IF(OPER!$AB572&lt;=HOUR(AB$7),MAX($Q477:Z477,0)+1,".")),","),IF(MAX($Q477:Z477,0)=OPER!$AA572,".",IF(OPER!$AB572&lt;=HOUR(AB$7),MAX($Q477:Z477,0)+1,".")))</f>
        <v>,</v>
      </c>
      <c r="AB477" s="270" t="str">
        <f>IF($E477=$E476,IF(AC476=".",IF(MAX($Q477:AA477,0)=OPER!$AA572,".",IF(OPER!$AB572&lt;=HOUR(AC$7),MAX($Q477:AA477,0)+1,".")),","),IF(MAX($Q477:AA477,0)=OPER!$AA572,".",IF(OPER!$AB572&lt;=HOUR(AC$7),MAX($Q477:AA477,0)+1,".")))</f>
        <v>,</v>
      </c>
      <c r="AC477" s="271" t="str">
        <f>IF($E477=$E476,IF(AD476=".",IF(MAX($Q477:AB477,0)=OPER!$AA572,".",IF(OPER!$AB572&lt;=HOUR(AD$7),MAX($Q477:AB477,0)+1,".")),","),IF(MAX($Q477:AB477,0)=OPER!$AA572,".",IF(OPER!$AB572&lt;=HOUR(AD$7),MAX($Q477:AB477,0)+1,".")))</f>
        <v>,</v>
      </c>
      <c r="AD477" s="269" t="str">
        <f>IF($E477=$E476,IF(AE476=".",IF(MAX($Q477:AC477,0)=OPER!$AA572,".",IF(OPER!$AB572&lt;=HOUR(AE$7),MAX($Q477:AC477,0)+1,".")),","),IF(MAX($Q477:AC477,0)=OPER!$AA572,".",IF(OPER!$AB572&lt;=HOUR(AE$7),MAX($Q477:AC477,0)+1,".")))</f>
        <v>,</v>
      </c>
      <c r="AE477" s="269" t="str">
        <f>IF($E477=$E476,IF(AF476=".",IF(MAX($Q477:AD477,0)=OPER!$AA572,".",IF(OPER!$AB572&lt;=HOUR(AF$7),MAX($Q477:AD477,0)+1,".")),","),IF(MAX($Q477:AD477,0)=OPER!$AA572,".",IF(OPER!$AB572&lt;=HOUR(AF$7),MAX($Q477:AD477,0)+1,".")))</f>
        <v>,</v>
      </c>
      <c r="AF477" s="270" t="str">
        <f>IF($E477=$E476,IF(AG476=".",IF(MAX($Q477:AE477,0)=OPER!$AA572,".",IF(OPER!$AB572&lt;=HOUR(AG$7),MAX($Q477:AE477,0)+1,".")),","),IF(MAX($Q477:AE477,0)=OPER!$AA572,".",IF(OPER!$AB572&lt;=HOUR(AG$7),MAX($Q477:AE477,0)+1,".")))</f>
        <v>,</v>
      </c>
      <c r="AG477" s="271" t="str">
        <f>IF($E477=$E476,IF(AH476=".",IF(MAX($Q477:AF477,0)=OPER!$AA572,".",IF(OPER!$AB572&lt;=HOUR(AH$7),MAX($Q477:AF477,0)+1,".")),","),IF(MAX($Q477:AF477,0)=OPER!$AA572,".",IF(OPER!$AB572&lt;=HOUR(AH$7),MAX($Q477:AF477,0)+1,".")))</f>
        <v>,</v>
      </c>
      <c r="AH477" s="269" t="str">
        <f>IF($E477=$E476,IF(AI476=".",IF(MAX($Q477:AG477,0)=OPER!$AA572,".",IF(OPER!$AB572&lt;=HOUR(AI$7),MAX($Q477:AG477,0)+1,".")),","),IF(MAX($Q477:AG477,0)=OPER!$AA572,".",IF(OPER!$AB572&lt;=HOUR(AI$7),MAX($Q477:AG477,0)+1,".")))</f>
        <v>,</v>
      </c>
      <c r="AI477" s="269" t="str">
        <f>IF($E477=$E476,IF(AJ476=".",IF(MAX($Q477:AH477,0)=OPER!$AA572,".",IF(OPER!$AB572&lt;=HOUR(AJ$7),MAX($Q477:AH477,0)+1,".")),","),IF(MAX($Q477:AH477,0)=OPER!$AA572,".",IF(OPER!$AB572&lt;=HOUR(AJ$7),MAX($Q477:AH477,0)+1,".")))</f>
        <v>,</v>
      </c>
      <c r="AJ477" s="270" t="str">
        <f>IF($E477=$E476,IF(AK476=".",IF(MAX($Q477:AI477,0)=OPER!$AA572,".",IF(OPER!$AB572&lt;=HOUR(AK$7),MAX($Q477:AI477,0)+1,".")),","),IF(MAX($Q477:AI477,0)=OPER!$AA572,".",IF(OPER!$AB572&lt;=HOUR(AK$7),MAX($Q477:AI477,0)+1,".")))</f>
        <v>,</v>
      </c>
      <c r="AK477" s="271" t="str">
        <f>IF($E477=$E476,IF(AL476=".",IF(MAX($Q477:AJ477,0)=OPER!$AA572,".",IF(OPER!$AB572&lt;=HOUR(AL$7),MAX($Q477:AJ477,0)+1,".")),","),IF(MAX($Q477:AJ477,0)=OPER!$AA572,".",IF(OPER!$AB572&lt;=HOUR(AL$7),MAX($Q477:AJ477,0)+1,".")))</f>
        <v>,</v>
      </c>
      <c r="AL477" s="269" t="str">
        <f>IF($E477=$E476,IF(AM476=".",IF(MAX($Q477:AK477,0)=OPER!$AA572,".",IF(OPER!$AB572&lt;=HOUR(AM$7),MAX($Q477:AK477,0)+1,".")),","),IF(MAX($Q477:AK477,0)=OPER!$AA572,".",IF(OPER!$AB572&lt;=HOUR(AM$7),MAX($Q477:AK477,0)+1,".")))</f>
        <v>,</v>
      </c>
      <c r="AM477" s="269" t="str">
        <f>IF($E477=$E476,IF(AN476=".",IF(MAX($Q477:AL477,0)=OPER!$AA572,".",IF(OPER!$AB572&lt;=HOUR(AN$7),MAX($Q477:AL477,0)+1,".")),","),IF(MAX($Q477:AL477,0)=OPER!$AA572,".",IF(OPER!$AB572&lt;=HOUR(AN$7),MAX($Q477:AL477,0)+1,".")))</f>
        <v>,</v>
      </c>
      <c r="AN477" s="270" t="str">
        <f>IF($E477=$E476,IF(AO476=".",IF(MAX($Q477:AM477,0)=OPER!$AA572,".",IF(OPER!$AB572&lt;=HOUR(AO$7),MAX($Q477:AM477,0)+1,".")),","),IF(MAX($Q477:AM477,0)=OPER!$AA572,".",IF(OPER!$AB572&lt;=HOUR(AO$7),MAX($Q477:AM477,0)+1,".")))</f>
        <v>,</v>
      </c>
      <c r="AO477" s="271" t="str">
        <f>IF($E477=$E476,IF(AP476=".",IF(MAX($Q477:AN477,0)=OPER!$AA572,".",IF(OPER!$AB572&lt;=HOUR(AP$7),MAX($Q477:AN477,0)+1,".")),","),IF(MAX($Q477:AN477,0)=OPER!$AA572,".",IF(OPER!$AB572&lt;=HOUR(AP$7),MAX($Q477:AN477,0)+1,".")))</f>
        <v>,</v>
      </c>
      <c r="AP477" s="269" t="str">
        <f>IF($E477=$E476,IF(AQ476=".",IF(MAX($Q477:AO477,0)=OPER!$AA572,".",IF(OPER!$AB572&lt;=HOUR(AQ$7),MAX($Q477:AO477,0)+1,".")),","),IF(MAX($Q477:AO477,0)=OPER!$AA572,".",IF(OPER!$AB572&lt;=HOUR(AQ$7),MAX($Q477:AO477,0)+1,".")))</f>
        <v>,</v>
      </c>
      <c r="AQ477" s="269" t="str">
        <f>IF($E477=$E476,IF(AR476=".",IF(MAX($Q477:AP477,0)=OPER!$AA572,".",IF(OPER!$AB572&lt;=HOUR(AR$7),MAX($Q477:AP477,0)+1,".")),","),IF(MAX($Q477:AP477,0)=OPER!$AA572,".",IF(OPER!$AB572&lt;=HOUR(AR$7),MAX($Q477:AP477,0)+1,".")))</f>
        <v>,</v>
      </c>
      <c r="AR477" s="270" t="str">
        <f>IF($E477=$E476,IF(AS476=".",IF(MAX($Q477:AQ477,0)=OPER!$AA572,".",IF(OPER!$AB572&lt;=HOUR(AS$7),MAX($Q477:AQ477,0)+1,".")),","),IF(MAX($Q477:AQ477,0)=OPER!$AA572,".",IF(OPER!$AB572&lt;=HOUR(AS$7),MAX($Q477:AQ477,0)+1,".")))</f>
        <v>,</v>
      </c>
      <c r="AS477" s="271" t="str">
        <f>IF($E477=$E476,IF(AT476=".",IF(MAX($Q477:AR477,0)=OPER!$AA572,".",IF(OPER!$AB572&lt;=HOUR(AT$7),MAX($Q477:AR477,0)+1,".")),","),IF(MAX($Q477:AR477,0)=OPER!$AA572,".",IF(OPER!$AB572&lt;=HOUR(AT$7),MAX($Q477:AR477,0)+1,".")))</f>
        <v>,</v>
      </c>
      <c r="AT477" s="269" t="str">
        <f>IF($E477=$E476,IF(AU476=".",IF(MAX($Q477:AS477,0)=OPER!$AA572,".",IF(OPER!$AB572&lt;=HOUR(AU$7),MAX($Q477:AS477,0)+1,".")),","),IF(MAX($Q477:AS477,0)=OPER!$AA572,".",IF(OPER!$AB572&lt;=HOUR(AU$7),MAX($Q477:AS477,0)+1,".")))</f>
        <v>,</v>
      </c>
      <c r="AU477" s="269" t="str">
        <f>IF($E477=$E476,IF(AV476=".",IF(MAX($Q477:AT477,0)=OPER!$AA572,".",IF(OPER!$AB572&lt;=HOUR(AV$7),MAX($Q477:AT477,0)+1,".")),","),IF(MAX($Q477:AT477,0)=OPER!$AA572,".",IF(OPER!$AB572&lt;=HOUR(AV$7),MAX($Q477:AT477,0)+1,".")))</f>
        <v>,</v>
      </c>
      <c r="AV477" s="270" t="str">
        <f>IF($E477=$E476,IF(AW476=".",IF(MAX($Q477:AU477,0)=OPER!$AA572,".",IF(OPER!$AB572&lt;=HOUR(AW$7),MAX($Q477:AU477,0)+1,".")),","),IF(MAX($Q477:AU477,0)=OPER!$AA572,".",IF(OPER!$AB572&lt;=HOUR(AW$7),MAX($Q477:AU477,0)+1,".")))</f>
        <v>,</v>
      </c>
      <c r="AW477" s="271" t="str">
        <f>IF($E477=$E476,IF(AX476=".",IF(MAX($Q477:AV477,0)=OPER!$AA572,".",IF(OPER!$AB572&lt;=HOUR(AX$7),MAX($Q477:AV477,0)+1,".")),","),IF(MAX($Q477:AV477,0)=OPER!$AA572,".",IF(OPER!$AB572&lt;=HOUR(AX$7),MAX($Q477:AV477,0)+1,".")))</f>
        <v>,</v>
      </c>
      <c r="AX477" s="269" t="str">
        <f>IF($E477=$E476,IF(AY476=".",IF(MAX($Q477:AW477,0)=OPER!$AA572,".",IF(OPER!$AB572&lt;=HOUR(AY$7),MAX($Q477:AW477,0)+1,".")),","),IF(MAX($Q477:AW477,0)=OPER!$AA572,".",IF(OPER!$AB572&lt;=HOUR(AY$7),MAX($Q477:AW477,0)+1,".")))</f>
        <v>,</v>
      </c>
      <c r="AY477" s="269" t="str">
        <f>IF($E477=$E476,IF(AZ476=".",IF(MAX($Q477:AX477,0)=OPER!$AA572,".",IF(OPER!$AB572&lt;=HOUR(AZ$7),MAX($Q477:AX477,0)+1,".")),","),IF(MAX($Q477:AX477,0)=OPER!$AA572,".",IF(OPER!$AB572&lt;=HOUR(AZ$7),MAX($Q477:AX477,0)+1,".")))</f>
        <v>,</v>
      </c>
      <c r="AZ477" s="270" t="str">
        <f>IF($E477=$E476,IF(BA476=".",IF(MAX($Q477:AY477,0)=OPER!$AA572,".",IF(OPER!$AB572&lt;=HOUR(BA$7),MAX($Q477:AY477,0)+1,".")),","),IF(MAX($Q477:AY477,0)=OPER!$AA572,".",IF(OPER!$AB572&lt;=HOUR(BA$7),MAX($Q477:AY477,0)+1,".")))</f>
        <v>,</v>
      </c>
      <c r="BA477" s="30">
        <f>+OPER!AK471</f>
        <v>0</v>
      </c>
    </row>
    <row r="478" spans="1:53" ht="59.8" x14ac:dyDescent="0.2">
      <c r="A478" s="282" t="str">
        <f>IF(OPER!AF472=0,"",OPER!AF472)</f>
        <v/>
      </c>
      <c r="B478" s="109" t="str">
        <f>IF(OPER!V472=0,"",OPER!V472)</f>
        <v/>
      </c>
      <c r="C478" s="71" t="str">
        <f>IF(OPER!U472 = 0,"", OPER!U472)</f>
        <v/>
      </c>
      <c r="D478" s="30" t="str">
        <f t="shared" si="28"/>
        <v/>
      </c>
      <c r="E478" s="262" t="str">
        <f>IF(OPER!X472 = 0,"",OPER!X472)</f>
        <v/>
      </c>
      <c r="F478" s="262" t="str">
        <f>IF(OPER!I472 = 0,"",OPER!I472)</f>
        <v/>
      </c>
      <c r="G478" s="263" t="str">
        <f>IF(OPER!C472=0,"",OPER!C472)</f>
        <v/>
      </c>
      <c r="H478" s="30" t="str">
        <f>IF(OPER!R472 = 0,"",OPER!R472)</f>
        <v/>
      </c>
      <c r="I478" s="30" t="str">
        <f>IF(OPER!F472=0,"", OPER!F472)</f>
        <v/>
      </c>
      <c r="J478" s="108" t="str">
        <f>IF(OPER!G472=0,"",OPER!G472)</f>
        <v/>
      </c>
      <c r="K478" s="250">
        <f>+OPER!R472</f>
        <v>0</v>
      </c>
      <c r="L478" s="262">
        <f t="shared" si="29"/>
        <v>0</v>
      </c>
      <c r="M478" s="250">
        <f t="shared" si="30"/>
        <v>0</v>
      </c>
      <c r="N478" s="205" t="str">
        <f>IF(OPER!A472=0,"",OPER!A472)</f>
        <v/>
      </c>
      <c r="O478" s="73" t="str">
        <f>IF(OPER!AJ2328=0,"",OPER!AJ2328)</f>
        <v/>
      </c>
      <c r="P478" s="264" t="str">
        <f>IF(OPER!AH472="EJECUTADO","SI",IF(OPER!AH472="NO EJECUTADO","NO",""))</f>
        <v/>
      </c>
      <c r="Q478" s="264" t="str">
        <f>IF(OPER!AN472="EJECUTADO","SI",IF(OPER!AN472="NO EJECUTADO","NO",""))</f>
        <v/>
      </c>
      <c r="R478" s="221" t="str">
        <f>IFERROR(VLOOKUP(OPER!Z472,OPER!$AU$490:$AV$577,2,0),"NO ASIGNADO")</f>
        <v>NO ASIGNADO</v>
      </c>
      <c r="S478" s="6">
        <f>+OPER!AG472</f>
        <v>0</v>
      </c>
      <c r="T478" s="268" t="str">
        <f>IF($E478=$E477,IF(U477=".",IF(MAX($Q478:Q478,0)=OPER!$AA573,".",IF(OPER!$AB573&lt;=HOUR(U$7),MAX($Q478:Q478,0)+1,".")),","),IF(MAX($Q478:Q478,0)=OPER!$AA573,".",IF(OPER!$AB573&lt;=HOUR(U$7),MAX($Q478:Q478,0)+1,".")))</f>
        <v>,</v>
      </c>
      <c r="U478" s="269" t="str">
        <f>IF($E478=$E477,IF(V477=".",IF(MAX($Q478:T478,0)=OPER!$AA573,".",IF(OPER!$AB573&lt;=HOUR(V$7),MAX($Q478:T478,0)+1,".")),","),IF(MAX($Q478:T478,0)=OPER!$AA573,".",IF(OPER!$AB573&lt;=HOUR(V$7),MAX($Q478:T478,0)+1,".")))</f>
        <v>,</v>
      </c>
      <c r="V478" s="269" t="str">
        <f>IF($E478=$E477,IF(W477=".",IF(MAX($Q478:U478,0)=OPER!$AA573,".",IF(OPER!$AB573&lt;=HOUR(W$7),MAX($Q478:U478,0)+1,".")),","),IF(MAX($Q478:U478,0)=OPER!$AA573,".",IF(OPER!$AB573&lt;=HOUR(W$7),MAX($Q478:U478,0)+1,".")))</f>
        <v>,</v>
      </c>
      <c r="W478" s="269" t="str">
        <f>IF($E478=$E477,IF(X477=".",IF(MAX($Q478:V478,0)=OPER!$AA573,".",IF(OPER!$AB573&lt;=HOUR(X$7),MAX($Q478:V478,0)+1,".")),","),IF(MAX($Q478:V478,0)=OPER!$AA573,".",IF(OPER!$AB573&lt;=HOUR(X$7),MAX($Q478:V478,0)+1,".")))</f>
        <v>,</v>
      </c>
      <c r="X478" s="270" t="str">
        <f>IF($E478=$E477,IF(Y477=".",IF(MAX($Q478:W478,0)=OPER!$AA573,".",IF(OPER!$AB573&lt;=HOUR(Y$7),MAX($Q478:W478,0)+1,".")),","),IF(MAX($Q478:W478,0)=OPER!$AA573,".",IF(OPER!$AB573&lt;=HOUR(Y$7),MAX($Q478:W478,0)+1,".")))</f>
        <v>,</v>
      </c>
      <c r="Y478" s="271" t="str">
        <f>IF($E478=$E477,IF(Z477=".",IF(MAX($Q478:X478,0)=OPER!$AA573,".",IF(OPER!$AB573&lt;=HOUR(Z$7),MAX($Q478:X478,0)+1,".")),","),IF(MAX($Q478:X478,0)=OPER!$AA573,".",IF(OPER!$AB573&lt;=HOUR(Z$7),MAX($Q478:X478,0)+1,".")))</f>
        <v>,</v>
      </c>
      <c r="Z478" s="269" t="str">
        <f>IF($E478=$E477,IF(AA477=".",IF(MAX($Q478:Y478,0)=OPER!$AA573,".",IF(OPER!$AB573&lt;=HOUR(AA$7),MAX($Q478:Y478,0)+1,".")),","),IF(MAX($Q478:Y478,0)=OPER!$AA573,".",IF(OPER!$AB573&lt;=HOUR(AA$7),MAX($Q478:Y478,0)+1,".")))</f>
        <v>,</v>
      </c>
      <c r="AA478" s="269" t="str">
        <f>IF($E478=$E477,IF(AB477=".",IF(MAX($Q478:Z478,0)=OPER!$AA573,".",IF(OPER!$AB573&lt;=HOUR(AB$7),MAX($Q478:Z478,0)+1,".")),","),IF(MAX($Q478:Z478,0)=OPER!$AA573,".",IF(OPER!$AB573&lt;=HOUR(AB$7),MAX($Q478:Z478,0)+1,".")))</f>
        <v>,</v>
      </c>
      <c r="AB478" s="270" t="str">
        <f>IF($E478=$E477,IF(AC477=".",IF(MAX($Q478:AA478,0)=OPER!$AA573,".",IF(OPER!$AB573&lt;=HOUR(AC$7),MAX($Q478:AA478,0)+1,".")),","),IF(MAX($Q478:AA478,0)=OPER!$AA573,".",IF(OPER!$AB573&lt;=HOUR(AC$7),MAX($Q478:AA478,0)+1,".")))</f>
        <v>,</v>
      </c>
      <c r="AC478" s="271" t="str">
        <f>IF($E478=$E477,IF(AD477=".",IF(MAX($Q478:AB478,0)=OPER!$AA573,".",IF(OPER!$AB573&lt;=HOUR(AD$7),MAX($Q478:AB478,0)+1,".")),","),IF(MAX($Q478:AB478,0)=OPER!$AA573,".",IF(OPER!$AB573&lt;=HOUR(AD$7),MAX($Q478:AB478,0)+1,".")))</f>
        <v>,</v>
      </c>
      <c r="AD478" s="269" t="str">
        <f>IF($E478=$E477,IF(AE477=".",IF(MAX($Q478:AC478,0)=OPER!$AA573,".",IF(OPER!$AB573&lt;=HOUR(AE$7),MAX($Q478:AC478,0)+1,".")),","),IF(MAX($Q478:AC478,0)=OPER!$AA573,".",IF(OPER!$AB573&lt;=HOUR(AE$7),MAX($Q478:AC478,0)+1,".")))</f>
        <v>,</v>
      </c>
      <c r="AE478" s="269" t="str">
        <f>IF($E478=$E477,IF(AF477=".",IF(MAX($Q478:AD478,0)=OPER!$AA573,".",IF(OPER!$AB573&lt;=HOUR(AF$7),MAX($Q478:AD478,0)+1,".")),","),IF(MAX($Q478:AD478,0)=OPER!$AA573,".",IF(OPER!$AB573&lt;=HOUR(AF$7),MAX($Q478:AD478,0)+1,".")))</f>
        <v>,</v>
      </c>
      <c r="AF478" s="270" t="str">
        <f>IF($E478=$E477,IF(AG477=".",IF(MAX($Q478:AE478,0)=OPER!$AA573,".",IF(OPER!$AB573&lt;=HOUR(AG$7),MAX($Q478:AE478,0)+1,".")),","),IF(MAX($Q478:AE478,0)=OPER!$AA573,".",IF(OPER!$AB573&lt;=HOUR(AG$7),MAX($Q478:AE478,0)+1,".")))</f>
        <v>,</v>
      </c>
      <c r="AG478" s="271" t="str">
        <f>IF($E478=$E477,IF(AH477=".",IF(MAX($Q478:AF478,0)=OPER!$AA573,".",IF(OPER!$AB573&lt;=HOUR(AH$7),MAX($Q478:AF478,0)+1,".")),","),IF(MAX($Q478:AF478,0)=OPER!$AA573,".",IF(OPER!$AB573&lt;=HOUR(AH$7),MAX($Q478:AF478,0)+1,".")))</f>
        <v>,</v>
      </c>
      <c r="AH478" s="269" t="str">
        <f>IF($E478=$E477,IF(AI477=".",IF(MAX($Q478:AG478,0)=OPER!$AA573,".",IF(OPER!$AB573&lt;=HOUR(AI$7),MAX($Q478:AG478,0)+1,".")),","),IF(MAX($Q478:AG478,0)=OPER!$AA573,".",IF(OPER!$AB573&lt;=HOUR(AI$7),MAX($Q478:AG478,0)+1,".")))</f>
        <v>,</v>
      </c>
      <c r="AI478" s="269" t="str">
        <f>IF($E478=$E477,IF(AJ477=".",IF(MAX($Q478:AH478,0)=OPER!$AA573,".",IF(OPER!$AB573&lt;=HOUR(AJ$7),MAX($Q478:AH478,0)+1,".")),","),IF(MAX($Q478:AH478,0)=OPER!$AA573,".",IF(OPER!$AB573&lt;=HOUR(AJ$7),MAX($Q478:AH478,0)+1,".")))</f>
        <v>,</v>
      </c>
      <c r="AJ478" s="270" t="str">
        <f>IF($E478=$E477,IF(AK477=".",IF(MAX($Q478:AI478,0)=OPER!$AA573,".",IF(OPER!$AB573&lt;=HOUR(AK$7),MAX($Q478:AI478,0)+1,".")),","),IF(MAX($Q478:AI478,0)=OPER!$AA573,".",IF(OPER!$AB573&lt;=HOUR(AK$7),MAX($Q478:AI478,0)+1,".")))</f>
        <v>,</v>
      </c>
      <c r="AK478" s="271" t="str">
        <f>IF($E478=$E477,IF(AL477=".",IF(MAX($Q478:AJ478,0)=OPER!$AA573,".",IF(OPER!$AB573&lt;=HOUR(AL$7),MAX($Q478:AJ478,0)+1,".")),","),IF(MAX($Q478:AJ478,0)=OPER!$AA573,".",IF(OPER!$AB573&lt;=HOUR(AL$7),MAX($Q478:AJ478,0)+1,".")))</f>
        <v>,</v>
      </c>
      <c r="AL478" s="269" t="str">
        <f>IF($E478=$E477,IF(AM477=".",IF(MAX($Q478:AK478,0)=OPER!$AA573,".",IF(OPER!$AB573&lt;=HOUR(AM$7),MAX($Q478:AK478,0)+1,".")),","),IF(MAX($Q478:AK478,0)=OPER!$AA573,".",IF(OPER!$AB573&lt;=HOUR(AM$7),MAX($Q478:AK478,0)+1,".")))</f>
        <v>,</v>
      </c>
      <c r="AM478" s="269" t="str">
        <f>IF($E478=$E477,IF(AN477=".",IF(MAX($Q478:AL478,0)=OPER!$AA573,".",IF(OPER!$AB573&lt;=HOUR(AN$7),MAX($Q478:AL478,0)+1,".")),","),IF(MAX($Q478:AL478,0)=OPER!$AA573,".",IF(OPER!$AB573&lt;=HOUR(AN$7),MAX($Q478:AL478,0)+1,".")))</f>
        <v>,</v>
      </c>
      <c r="AN478" s="270" t="str">
        <f>IF($E478=$E477,IF(AO477=".",IF(MAX($Q478:AM478,0)=OPER!$AA573,".",IF(OPER!$AB573&lt;=HOUR(AO$7),MAX($Q478:AM478,0)+1,".")),","),IF(MAX($Q478:AM478,0)=OPER!$AA573,".",IF(OPER!$AB573&lt;=HOUR(AO$7),MAX($Q478:AM478,0)+1,".")))</f>
        <v>,</v>
      </c>
      <c r="AO478" s="271" t="str">
        <f>IF($E478=$E477,IF(AP477=".",IF(MAX($Q478:AN478,0)=OPER!$AA573,".",IF(OPER!$AB573&lt;=HOUR(AP$7),MAX($Q478:AN478,0)+1,".")),","),IF(MAX($Q478:AN478,0)=OPER!$AA573,".",IF(OPER!$AB573&lt;=HOUR(AP$7),MAX($Q478:AN478,0)+1,".")))</f>
        <v>,</v>
      </c>
      <c r="AP478" s="269" t="str">
        <f>IF($E478=$E477,IF(AQ477=".",IF(MAX($Q478:AO478,0)=OPER!$AA573,".",IF(OPER!$AB573&lt;=HOUR(AQ$7),MAX($Q478:AO478,0)+1,".")),","),IF(MAX($Q478:AO478,0)=OPER!$AA573,".",IF(OPER!$AB573&lt;=HOUR(AQ$7),MAX($Q478:AO478,0)+1,".")))</f>
        <v>,</v>
      </c>
      <c r="AQ478" s="269" t="str">
        <f>IF($E478=$E477,IF(AR477=".",IF(MAX($Q478:AP478,0)=OPER!$AA573,".",IF(OPER!$AB573&lt;=HOUR(AR$7),MAX($Q478:AP478,0)+1,".")),","),IF(MAX($Q478:AP478,0)=OPER!$AA573,".",IF(OPER!$AB573&lt;=HOUR(AR$7),MAX($Q478:AP478,0)+1,".")))</f>
        <v>,</v>
      </c>
      <c r="AR478" s="270" t="str">
        <f>IF($E478=$E477,IF(AS477=".",IF(MAX($Q478:AQ478,0)=OPER!$AA573,".",IF(OPER!$AB573&lt;=HOUR(AS$7),MAX($Q478:AQ478,0)+1,".")),","),IF(MAX($Q478:AQ478,0)=OPER!$AA573,".",IF(OPER!$AB573&lt;=HOUR(AS$7),MAX($Q478:AQ478,0)+1,".")))</f>
        <v>,</v>
      </c>
      <c r="AS478" s="271" t="str">
        <f>IF($E478=$E477,IF(AT477=".",IF(MAX($Q478:AR478,0)=OPER!$AA573,".",IF(OPER!$AB573&lt;=HOUR(AT$7),MAX($Q478:AR478,0)+1,".")),","),IF(MAX($Q478:AR478,0)=OPER!$AA573,".",IF(OPER!$AB573&lt;=HOUR(AT$7),MAX($Q478:AR478,0)+1,".")))</f>
        <v>,</v>
      </c>
      <c r="AT478" s="269" t="str">
        <f>IF($E478=$E477,IF(AU477=".",IF(MAX($Q478:AS478,0)=OPER!$AA573,".",IF(OPER!$AB573&lt;=HOUR(AU$7),MAX($Q478:AS478,0)+1,".")),","),IF(MAX($Q478:AS478,0)=OPER!$AA573,".",IF(OPER!$AB573&lt;=HOUR(AU$7),MAX($Q478:AS478,0)+1,".")))</f>
        <v>,</v>
      </c>
      <c r="AU478" s="269" t="str">
        <f>IF($E478=$E477,IF(AV477=".",IF(MAX($Q478:AT478,0)=OPER!$AA573,".",IF(OPER!$AB573&lt;=HOUR(AV$7),MAX($Q478:AT478,0)+1,".")),","),IF(MAX($Q478:AT478,0)=OPER!$AA573,".",IF(OPER!$AB573&lt;=HOUR(AV$7),MAX($Q478:AT478,0)+1,".")))</f>
        <v>,</v>
      </c>
      <c r="AV478" s="270" t="str">
        <f>IF($E478=$E477,IF(AW477=".",IF(MAX($Q478:AU478,0)=OPER!$AA573,".",IF(OPER!$AB573&lt;=HOUR(AW$7),MAX($Q478:AU478,0)+1,".")),","),IF(MAX($Q478:AU478,0)=OPER!$AA573,".",IF(OPER!$AB573&lt;=HOUR(AW$7),MAX($Q478:AU478,0)+1,".")))</f>
        <v>,</v>
      </c>
      <c r="AW478" s="271" t="str">
        <f>IF($E478=$E477,IF(AX477=".",IF(MAX($Q478:AV478,0)=OPER!$AA573,".",IF(OPER!$AB573&lt;=HOUR(AX$7),MAX($Q478:AV478,0)+1,".")),","),IF(MAX($Q478:AV478,0)=OPER!$AA573,".",IF(OPER!$AB573&lt;=HOUR(AX$7),MAX($Q478:AV478,0)+1,".")))</f>
        <v>,</v>
      </c>
      <c r="AX478" s="269" t="str">
        <f>IF($E478=$E477,IF(AY477=".",IF(MAX($Q478:AW478,0)=OPER!$AA573,".",IF(OPER!$AB573&lt;=HOUR(AY$7),MAX($Q478:AW478,0)+1,".")),","),IF(MAX($Q478:AW478,0)=OPER!$AA573,".",IF(OPER!$AB573&lt;=HOUR(AY$7),MAX($Q478:AW478,0)+1,".")))</f>
        <v>,</v>
      </c>
      <c r="AY478" s="269" t="str">
        <f>IF($E478=$E477,IF(AZ477=".",IF(MAX($Q478:AX478,0)=OPER!$AA573,".",IF(OPER!$AB573&lt;=HOUR(AZ$7),MAX($Q478:AX478,0)+1,".")),","),IF(MAX($Q478:AX478,0)=OPER!$AA573,".",IF(OPER!$AB573&lt;=HOUR(AZ$7),MAX($Q478:AX478,0)+1,".")))</f>
        <v>,</v>
      </c>
      <c r="AZ478" s="270" t="str">
        <f>IF($E478=$E477,IF(BA477=".",IF(MAX($Q478:AY478,0)=OPER!$AA573,".",IF(OPER!$AB573&lt;=HOUR(BA$7),MAX($Q478:AY478,0)+1,".")),","),IF(MAX($Q478:AY478,0)=OPER!$AA573,".",IF(OPER!$AB573&lt;=HOUR(BA$7),MAX($Q478:AY478,0)+1,".")))</f>
        <v>,</v>
      </c>
      <c r="BA478" s="30">
        <f>+OPER!AK472</f>
        <v>0</v>
      </c>
    </row>
    <row r="479" spans="1:53" ht="59.8" x14ac:dyDescent="0.2">
      <c r="A479" s="282" t="str">
        <f>IF(OPER!AF473=0,"",OPER!AF473)</f>
        <v/>
      </c>
      <c r="B479" s="109" t="str">
        <f>IF(OPER!V473=0,"",OPER!V473)</f>
        <v/>
      </c>
      <c r="C479" s="71" t="str">
        <f>IF(OPER!U473 = 0,"", OPER!U473)</f>
        <v/>
      </c>
      <c r="D479" s="30" t="str">
        <f t="shared" si="28"/>
        <v/>
      </c>
      <c r="E479" s="262" t="str">
        <f>IF(OPER!X473 = 0,"",OPER!X473)</f>
        <v/>
      </c>
      <c r="F479" s="262" t="str">
        <f>IF(OPER!I473 = 0,"",OPER!I473)</f>
        <v/>
      </c>
      <c r="G479" s="263" t="str">
        <f>IF(OPER!C473=0,"",OPER!C473)</f>
        <v/>
      </c>
      <c r="H479" s="30" t="str">
        <f>IF(OPER!R473 = 0,"",OPER!R473)</f>
        <v/>
      </c>
      <c r="I479" s="30" t="str">
        <f>IF(OPER!F473=0,"", OPER!F473)</f>
        <v/>
      </c>
      <c r="J479" s="108" t="str">
        <f>IF(OPER!G473=0,"",OPER!G473)</f>
        <v/>
      </c>
      <c r="K479" s="250">
        <f>+OPER!R473</f>
        <v>0</v>
      </c>
      <c r="L479" s="262">
        <f t="shared" si="29"/>
        <v>0</v>
      </c>
      <c r="M479" s="250">
        <f t="shared" si="30"/>
        <v>0</v>
      </c>
      <c r="N479" s="205" t="str">
        <f>IF(OPER!A473=0,"",OPER!A473)</f>
        <v/>
      </c>
      <c r="O479" s="73" t="str">
        <f>IF(OPER!AJ2329=0,"",OPER!AJ2329)</f>
        <v/>
      </c>
      <c r="P479" s="264" t="str">
        <f>IF(OPER!AH473="EJECUTADO","SI",IF(OPER!AH473="NO EJECUTADO","NO",""))</f>
        <v/>
      </c>
      <c r="Q479" s="264" t="str">
        <f>IF(OPER!AN473="EJECUTADO","SI",IF(OPER!AN473="NO EJECUTADO","NO",""))</f>
        <v/>
      </c>
      <c r="R479" s="221" t="str">
        <f>IFERROR(VLOOKUP(OPER!Z473,OPER!$AU$490:$AV$577,2,0),"NO ASIGNADO")</f>
        <v>NO ASIGNADO</v>
      </c>
      <c r="S479" s="6">
        <f>+OPER!AG473</f>
        <v>0</v>
      </c>
      <c r="T479" s="268" t="str">
        <f>IF($E479=$E478,IF(U478=".",IF(MAX($Q479:Q479,0)=OPER!$AA574,".",IF(OPER!$AB574&lt;=HOUR(U$7),MAX($Q479:Q479,0)+1,".")),","),IF(MAX($Q479:Q479,0)=OPER!$AA574,".",IF(OPER!$AB574&lt;=HOUR(U$7),MAX($Q479:Q479,0)+1,".")))</f>
        <v>,</v>
      </c>
      <c r="U479" s="269" t="str">
        <f>IF($E479=$E478,IF(V478=".",IF(MAX($Q479:T479,0)=OPER!$AA574,".",IF(OPER!$AB574&lt;=HOUR(V$7),MAX($Q479:T479,0)+1,".")),","),IF(MAX($Q479:T479,0)=OPER!$AA574,".",IF(OPER!$AB574&lt;=HOUR(V$7),MAX($Q479:T479,0)+1,".")))</f>
        <v>,</v>
      </c>
      <c r="V479" s="269" t="str">
        <f>IF($E479=$E478,IF(W478=".",IF(MAX($Q479:U479,0)=OPER!$AA574,".",IF(OPER!$AB574&lt;=HOUR(W$7),MAX($Q479:U479,0)+1,".")),","),IF(MAX($Q479:U479,0)=OPER!$AA574,".",IF(OPER!$AB574&lt;=HOUR(W$7),MAX($Q479:U479,0)+1,".")))</f>
        <v>,</v>
      </c>
      <c r="W479" s="269" t="str">
        <f>IF($E479=$E478,IF(X478=".",IF(MAX($Q479:V479,0)=OPER!$AA574,".",IF(OPER!$AB574&lt;=HOUR(X$7),MAX($Q479:V479,0)+1,".")),","),IF(MAX($Q479:V479,0)=OPER!$AA574,".",IF(OPER!$AB574&lt;=HOUR(X$7),MAX($Q479:V479,0)+1,".")))</f>
        <v>,</v>
      </c>
      <c r="X479" s="270" t="str">
        <f>IF($E479=$E478,IF(Y478=".",IF(MAX($Q479:W479,0)=OPER!$AA574,".",IF(OPER!$AB574&lt;=HOUR(Y$7),MAX($Q479:W479,0)+1,".")),","),IF(MAX($Q479:W479,0)=OPER!$AA574,".",IF(OPER!$AB574&lt;=HOUR(Y$7),MAX($Q479:W479,0)+1,".")))</f>
        <v>,</v>
      </c>
      <c r="Y479" s="271" t="str">
        <f>IF($E479=$E478,IF(Z478=".",IF(MAX($Q479:X479,0)=OPER!$AA574,".",IF(OPER!$AB574&lt;=HOUR(Z$7),MAX($Q479:X479,0)+1,".")),","),IF(MAX($Q479:X479,0)=OPER!$AA574,".",IF(OPER!$AB574&lt;=HOUR(Z$7),MAX($Q479:X479,0)+1,".")))</f>
        <v>,</v>
      </c>
      <c r="Z479" s="269" t="str">
        <f>IF($E479=$E478,IF(AA478=".",IF(MAX($Q479:Y479,0)=OPER!$AA574,".",IF(OPER!$AB574&lt;=HOUR(AA$7),MAX($Q479:Y479,0)+1,".")),","),IF(MAX($Q479:Y479,0)=OPER!$AA574,".",IF(OPER!$AB574&lt;=HOUR(AA$7),MAX($Q479:Y479,0)+1,".")))</f>
        <v>,</v>
      </c>
      <c r="AA479" s="269" t="str">
        <f>IF($E479=$E478,IF(AB478=".",IF(MAX($Q479:Z479,0)=OPER!$AA574,".",IF(OPER!$AB574&lt;=HOUR(AB$7),MAX($Q479:Z479,0)+1,".")),","),IF(MAX($Q479:Z479,0)=OPER!$AA574,".",IF(OPER!$AB574&lt;=HOUR(AB$7),MAX($Q479:Z479,0)+1,".")))</f>
        <v>,</v>
      </c>
      <c r="AB479" s="270" t="str">
        <f>IF($E479=$E478,IF(AC478=".",IF(MAX($Q479:AA479,0)=OPER!$AA574,".",IF(OPER!$AB574&lt;=HOUR(AC$7),MAX($Q479:AA479,0)+1,".")),","),IF(MAX($Q479:AA479,0)=OPER!$AA574,".",IF(OPER!$AB574&lt;=HOUR(AC$7),MAX($Q479:AA479,0)+1,".")))</f>
        <v>,</v>
      </c>
      <c r="AC479" s="271" t="str">
        <f>IF($E479=$E478,IF(AD478=".",IF(MAX($Q479:AB479,0)=OPER!$AA574,".",IF(OPER!$AB574&lt;=HOUR(AD$7),MAX($Q479:AB479,0)+1,".")),","),IF(MAX($Q479:AB479,0)=OPER!$AA574,".",IF(OPER!$AB574&lt;=HOUR(AD$7),MAX($Q479:AB479,0)+1,".")))</f>
        <v>,</v>
      </c>
      <c r="AD479" s="269" t="str">
        <f>IF($E479=$E478,IF(AE478=".",IF(MAX($Q479:AC479,0)=OPER!$AA574,".",IF(OPER!$AB574&lt;=HOUR(AE$7),MAX($Q479:AC479,0)+1,".")),","),IF(MAX($Q479:AC479,0)=OPER!$AA574,".",IF(OPER!$AB574&lt;=HOUR(AE$7),MAX($Q479:AC479,0)+1,".")))</f>
        <v>,</v>
      </c>
      <c r="AE479" s="269" t="str">
        <f>IF($E479=$E478,IF(AF478=".",IF(MAX($Q479:AD479,0)=OPER!$AA574,".",IF(OPER!$AB574&lt;=HOUR(AF$7),MAX($Q479:AD479,0)+1,".")),","),IF(MAX($Q479:AD479,0)=OPER!$AA574,".",IF(OPER!$AB574&lt;=HOUR(AF$7),MAX($Q479:AD479,0)+1,".")))</f>
        <v>,</v>
      </c>
      <c r="AF479" s="270" t="str">
        <f>IF($E479=$E478,IF(AG478=".",IF(MAX($Q479:AE479,0)=OPER!$AA574,".",IF(OPER!$AB574&lt;=HOUR(AG$7),MAX($Q479:AE479,0)+1,".")),","),IF(MAX($Q479:AE479,0)=OPER!$AA574,".",IF(OPER!$AB574&lt;=HOUR(AG$7),MAX($Q479:AE479,0)+1,".")))</f>
        <v>,</v>
      </c>
      <c r="AG479" s="271" t="str">
        <f>IF($E479=$E478,IF(AH478=".",IF(MAX($Q479:AF479,0)=OPER!$AA574,".",IF(OPER!$AB574&lt;=HOUR(AH$7),MAX($Q479:AF479,0)+1,".")),","),IF(MAX($Q479:AF479,0)=OPER!$AA574,".",IF(OPER!$AB574&lt;=HOUR(AH$7),MAX($Q479:AF479,0)+1,".")))</f>
        <v>,</v>
      </c>
      <c r="AH479" s="269" t="str">
        <f>IF($E479=$E478,IF(AI478=".",IF(MAX($Q479:AG479,0)=OPER!$AA574,".",IF(OPER!$AB574&lt;=HOUR(AI$7),MAX($Q479:AG479,0)+1,".")),","),IF(MAX($Q479:AG479,0)=OPER!$AA574,".",IF(OPER!$AB574&lt;=HOUR(AI$7),MAX($Q479:AG479,0)+1,".")))</f>
        <v>,</v>
      </c>
      <c r="AI479" s="269" t="str">
        <f>IF($E479=$E478,IF(AJ478=".",IF(MAX($Q479:AH479,0)=OPER!$AA574,".",IF(OPER!$AB574&lt;=HOUR(AJ$7),MAX($Q479:AH479,0)+1,".")),","),IF(MAX($Q479:AH479,0)=OPER!$AA574,".",IF(OPER!$AB574&lt;=HOUR(AJ$7),MAX($Q479:AH479,0)+1,".")))</f>
        <v>,</v>
      </c>
      <c r="AJ479" s="270" t="str">
        <f>IF($E479=$E478,IF(AK478=".",IF(MAX($Q479:AI479,0)=OPER!$AA574,".",IF(OPER!$AB574&lt;=HOUR(AK$7),MAX($Q479:AI479,0)+1,".")),","),IF(MAX($Q479:AI479,0)=OPER!$AA574,".",IF(OPER!$AB574&lt;=HOUR(AK$7),MAX($Q479:AI479,0)+1,".")))</f>
        <v>,</v>
      </c>
      <c r="AK479" s="271" t="str">
        <f>IF($E479=$E478,IF(AL478=".",IF(MAX($Q479:AJ479,0)=OPER!$AA574,".",IF(OPER!$AB574&lt;=HOUR(AL$7),MAX($Q479:AJ479,0)+1,".")),","),IF(MAX($Q479:AJ479,0)=OPER!$AA574,".",IF(OPER!$AB574&lt;=HOUR(AL$7),MAX($Q479:AJ479,0)+1,".")))</f>
        <v>,</v>
      </c>
      <c r="AL479" s="269" t="str">
        <f>IF($E479=$E478,IF(AM478=".",IF(MAX($Q479:AK479,0)=OPER!$AA574,".",IF(OPER!$AB574&lt;=HOUR(AM$7),MAX($Q479:AK479,0)+1,".")),","),IF(MAX($Q479:AK479,0)=OPER!$AA574,".",IF(OPER!$AB574&lt;=HOUR(AM$7),MAX($Q479:AK479,0)+1,".")))</f>
        <v>,</v>
      </c>
      <c r="AM479" s="269" t="str">
        <f>IF($E479=$E478,IF(AN478=".",IF(MAX($Q479:AL479,0)=OPER!$AA574,".",IF(OPER!$AB574&lt;=HOUR(AN$7),MAX($Q479:AL479,0)+1,".")),","),IF(MAX($Q479:AL479,0)=OPER!$AA574,".",IF(OPER!$AB574&lt;=HOUR(AN$7),MAX($Q479:AL479,0)+1,".")))</f>
        <v>,</v>
      </c>
      <c r="AN479" s="270" t="str">
        <f>IF($E479=$E478,IF(AO478=".",IF(MAX($Q479:AM479,0)=OPER!$AA574,".",IF(OPER!$AB574&lt;=HOUR(AO$7),MAX($Q479:AM479,0)+1,".")),","),IF(MAX($Q479:AM479,0)=OPER!$AA574,".",IF(OPER!$AB574&lt;=HOUR(AO$7),MAX($Q479:AM479,0)+1,".")))</f>
        <v>,</v>
      </c>
      <c r="AO479" s="271" t="str">
        <f>IF($E479=$E478,IF(AP478=".",IF(MAX($Q479:AN479,0)=OPER!$AA574,".",IF(OPER!$AB574&lt;=HOUR(AP$7),MAX($Q479:AN479,0)+1,".")),","),IF(MAX($Q479:AN479,0)=OPER!$AA574,".",IF(OPER!$AB574&lt;=HOUR(AP$7),MAX($Q479:AN479,0)+1,".")))</f>
        <v>,</v>
      </c>
      <c r="AP479" s="269" t="str">
        <f>IF($E479=$E478,IF(AQ478=".",IF(MAX($Q479:AO479,0)=OPER!$AA574,".",IF(OPER!$AB574&lt;=HOUR(AQ$7),MAX($Q479:AO479,0)+1,".")),","),IF(MAX($Q479:AO479,0)=OPER!$AA574,".",IF(OPER!$AB574&lt;=HOUR(AQ$7),MAX($Q479:AO479,0)+1,".")))</f>
        <v>,</v>
      </c>
      <c r="AQ479" s="269" t="str">
        <f>IF($E479=$E478,IF(AR478=".",IF(MAX($Q479:AP479,0)=OPER!$AA574,".",IF(OPER!$AB574&lt;=HOUR(AR$7),MAX($Q479:AP479,0)+1,".")),","),IF(MAX($Q479:AP479,0)=OPER!$AA574,".",IF(OPER!$AB574&lt;=HOUR(AR$7),MAX($Q479:AP479,0)+1,".")))</f>
        <v>,</v>
      </c>
      <c r="AR479" s="270" t="str">
        <f>IF($E479=$E478,IF(AS478=".",IF(MAX($Q479:AQ479,0)=OPER!$AA574,".",IF(OPER!$AB574&lt;=HOUR(AS$7),MAX($Q479:AQ479,0)+1,".")),","),IF(MAX($Q479:AQ479,0)=OPER!$AA574,".",IF(OPER!$AB574&lt;=HOUR(AS$7),MAX($Q479:AQ479,0)+1,".")))</f>
        <v>,</v>
      </c>
      <c r="AS479" s="271" t="str">
        <f>IF($E479=$E478,IF(AT478=".",IF(MAX($Q479:AR479,0)=OPER!$AA574,".",IF(OPER!$AB574&lt;=HOUR(AT$7),MAX($Q479:AR479,0)+1,".")),","),IF(MAX($Q479:AR479,0)=OPER!$AA574,".",IF(OPER!$AB574&lt;=HOUR(AT$7),MAX($Q479:AR479,0)+1,".")))</f>
        <v>,</v>
      </c>
      <c r="AT479" s="269" t="str">
        <f>IF($E479=$E478,IF(AU478=".",IF(MAX($Q479:AS479,0)=OPER!$AA574,".",IF(OPER!$AB574&lt;=HOUR(AU$7),MAX($Q479:AS479,0)+1,".")),","),IF(MAX($Q479:AS479,0)=OPER!$AA574,".",IF(OPER!$AB574&lt;=HOUR(AU$7),MAX($Q479:AS479,0)+1,".")))</f>
        <v>,</v>
      </c>
      <c r="AU479" s="269" t="str">
        <f>IF($E479=$E478,IF(AV478=".",IF(MAX($Q479:AT479,0)=OPER!$AA574,".",IF(OPER!$AB574&lt;=HOUR(AV$7),MAX($Q479:AT479,0)+1,".")),","),IF(MAX($Q479:AT479,0)=OPER!$AA574,".",IF(OPER!$AB574&lt;=HOUR(AV$7),MAX($Q479:AT479,0)+1,".")))</f>
        <v>,</v>
      </c>
      <c r="AV479" s="270" t="str">
        <f>IF($E479=$E478,IF(AW478=".",IF(MAX($Q479:AU479,0)=OPER!$AA574,".",IF(OPER!$AB574&lt;=HOUR(AW$7),MAX($Q479:AU479,0)+1,".")),","),IF(MAX($Q479:AU479,0)=OPER!$AA574,".",IF(OPER!$AB574&lt;=HOUR(AW$7),MAX($Q479:AU479,0)+1,".")))</f>
        <v>,</v>
      </c>
      <c r="AW479" s="271" t="str">
        <f>IF($E479=$E478,IF(AX478=".",IF(MAX($Q479:AV479,0)=OPER!$AA574,".",IF(OPER!$AB574&lt;=HOUR(AX$7),MAX($Q479:AV479,0)+1,".")),","),IF(MAX($Q479:AV479,0)=OPER!$AA574,".",IF(OPER!$AB574&lt;=HOUR(AX$7),MAX($Q479:AV479,0)+1,".")))</f>
        <v>,</v>
      </c>
      <c r="AX479" s="269" t="str">
        <f>IF($E479=$E478,IF(AY478=".",IF(MAX($Q479:AW479,0)=OPER!$AA574,".",IF(OPER!$AB574&lt;=HOUR(AY$7),MAX($Q479:AW479,0)+1,".")),","),IF(MAX($Q479:AW479,0)=OPER!$AA574,".",IF(OPER!$AB574&lt;=HOUR(AY$7),MAX($Q479:AW479,0)+1,".")))</f>
        <v>,</v>
      </c>
      <c r="AY479" s="269" t="str">
        <f>IF($E479=$E478,IF(AZ478=".",IF(MAX($Q479:AX479,0)=OPER!$AA574,".",IF(OPER!$AB574&lt;=HOUR(AZ$7),MAX($Q479:AX479,0)+1,".")),","),IF(MAX($Q479:AX479,0)=OPER!$AA574,".",IF(OPER!$AB574&lt;=HOUR(AZ$7),MAX($Q479:AX479,0)+1,".")))</f>
        <v>,</v>
      </c>
      <c r="AZ479" s="270" t="str">
        <f>IF($E479=$E478,IF(BA478=".",IF(MAX($Q479:AY479,0)=OPER!$AA574,".",IF(OPER!$AB574&lt;=HOUR(BA$7),MAX($Q479:AY479,0)+1,".")),","),IF(MAX($Q479:AY479,0)=OPER!$AA574,".",IF(OPER!$AB574&lt;=HOUR(BA$7),MAX($Q479:AY479,0)+1,".")))</f>
        <v>,</v>
      </c>
      <c r="BA479" s="30">
        <f>+OPER!AK473</f>
        <v>0</v>
      </c>
    </row>
    <row r="480" spans="1:53" ht="59.8" x14ac:dyDescent="0.2">
      <c r="A480" s="282" t="str">
        <f>IF(OPER!AF474=0,"",OPER!AF474)</f>
        <v/>
      </c>
      <c r="B480" s="109" t="str">
        <f>IF(OPER!V474=0,"",OPER!V474)</f>
        <v/>
      </c>
      <c r="C480" s="71" t="str">
        <f>IF(OPER!U474 = 0,"", OPER!U474)</f>
        <v/>
      </c>
      <c r="D480" s="30" t="str">
        <f t="shared" si="28"/>
        <v/>
      </c>
      <c r="E480" s="262" t="str">
        <f>IF(OPER!X474 = 0,"",OPER!X474)</f>
        <v/>
      </c>
      <c r="F480" s="262" t="str">
        <f>IF(OPER!I474 = 0,"",OPER!I474)</f>
        <v/>
      </c>
      <c r="G480" s="263" t="str">
        <f>IF(OPER!C474=0,"",OPER!C474)</f>
        <v/>
      </c>
      <c r="H480" s="30" t="str">
        <f>IF(OPER!R474 = 0,"",OPER!R474)</f>
        <v/>
      </c>
      <c r="I480" s="30" t="str">
        <f>IF(OPER!F474=0,"", OPER!F474)</f>
        <v/>
      </c>
      <c r="J480" s="108" t="str">
        <f>IF(OPER!G474=0,"",OPER!G474)</f>
        <v/>
      </c>
      <c r="K480" s="250">
        <f>+OPER!R474</f>
        <v>0</v>
      </c>
      <c r="L480" s="262">
        <f t="shared" si="29"/>
        <v>0</v>
      </c>
      <c r="M480" s="250">
        <f t="shared" si="30"/>
        <v>0</v>
      </c>
      <c r="N480" s="205" t="str">
        <f>IF(OPER!A474=0,"",OPER!A474)</f>
        <v/>
      </c>
      <c r="O480" s="73" t="str">
        <f>IF(OPER!AJ2330=0,"",OPER!AJ2330)</f>
        <v/>
      </c>
      <c r="P480" s="264" t="str">
        <f>IF(OPER!AH474="EJECUTADO","SI",IF(OPER!AH474="NO EJECUTADO","NO",""))</f>
        <v/>
      </c>
      <c r="Q480" s="264" t="str">
        <f>IF(OPER!AN474="EJECUTADO","SI",IF(OPER!AN474="NO EJECUTADO","NO",""))</f>
        <v/>
      </c>
      <c r="R480" s="221" t="str">
        <f>IFERROR(VLOOKUP(OPER!Z474,OPER!$AU$490:$AV$577,2,0),"NO ASIGNADO")</f>
        <v>NO ASIGNADO</v>
      </c>
      <c r="S480" s="6">
        <f>+OPER!AG474</f>
        <v>0</v>
      </c>
      <c r="T480" s="268" t="str">
        <f>IF($E480=$E479,IF(U479=".",IF(MAX($Q480:Q480,0)=OPER!$AA575,".",IF(OPER!$AB575&lt;=HOUR(U$7),MAX($Q480:Q480,0)+1,".")),","),IF(MAX($Q480:Q480,0)=OPER!$AA575,".",IF(OPER!$AB575&lt;=HOUR(U$7),MAX($Q480:Q480,0)+1,".")))</f>
        <v>,</v>
      </c>
      <c r="U480" s="269" t="str">
        <f>IF($E480=$E479,IF(V479=".",IF(MAX($Q480:T480,0)=OPER!$AA575,".",IF(OPER!$AB575&lt;=HOUR(V$7),MAX($Q480:T480,0)+1,".")),","),IF(MAX($Q480:T480,0)=OPER!$AA575,".",IF(OPER!$AB575&lt;=HOUR(V$7),MAX($Q480:T480,0)+1,".")))</f>
        <v>,</v>
      </c>
      <c r="V480" s="269" t="str">
        <f>IF($E480=$E479,IF(W479=".",IF(MAX($Q480:U480,0)=OPER!$AA575,".",IF(OPER!$AB575&lt;=HOUR(W$7),MAX($Q480:U480,0)+1,".")),","),IF(MAX($Q480:U480,0)=OPER!$AA575,".",IF(OPER!$AB575&lt;=HOUR(W$7),MAX($Q480:U480,0)+1,".")))</f>
        <v>,</v>
      </c>
      <c r="W480" s="269" t="str">
        <f>IF($E480=$E479,IF(X479=".",IF(MAX($Q480:V480,0)=OPER!$AA575,".",IF(OPER!$AB575&lt;=HOUR(X$7),MAX($Q480:V480,0)+1,".")),","),IF(MAX($Q480:V480,0)=OPER!$AA575,".",IF(OPER!$AB575&lt;=HOUR(X$7),MAX($Q480:V480,0)+1,".")))</f>
        <v>,</v>
      </c>
      <c r="X480" s="270" t="str">
        <f>IF($E480=$E479,IF(Y479=".",IF(MAX($Q480:W480,0)=OPER!$AA575,".",IF(OPER!$AB575&lt;=HOUR(Y$7),MAX($Q480:W480,0)+1,".")),","),IF(MAX($Q480:W480,0)=OPER!$AA575,".",IF(OPER!$AB575&lt;=HOUR(Y$7),MAX($Q480:W480,0)+1,".")))</f>
        <v>,</v>
      </c>
      <c r="Y480" s="271" t="str">
        <f>IF($E480=$E479,IF(Z479=".",IF(MAX($Q480:X480,0)=OPER!$AA575,".",IF(OPER!$AB575&lt;=HOUR(Z$7),MAX($Q480:X480,0)+1,".")),","),IF(MAX($Q480:X480,0)=OPER!$AA575,".",IF(OPER!$AB575&lt;=HOUR(Z$7),MAX($Q480:X480,0)+1,".")))</f>
        <v>,</v>
      </c>
      <c r="Z480" s="269" t="str">
        <f>IF($E480=$E479,IF(AA479=".",IF(MAX($Q480:Y480,0)=OPER!$AA575,".",IF(OPER!$AB575&lt;=HOUR(AA$7),MAX($Q480:Y480,0)+1,".")),","),IF(MAX($Q480:Y480,0)=OPER!$AA575,".",IF(OPER!$AB575&lt;=HOUR(AA$7),MAX($Q480:Y480,0)+1,".")))</f>
        <v>,</v>
      </c>
      <c r="AA480" s="269" t="str">
        <f>IF($E480=$E479,IF(AB479=".",IF(MAX($Q480:Z480,0)=OPER!$AA575,".",IF(OPER!$AB575&lt;=HOUR(AB$7),MAX($Q480:Z480,0)+1,".")),","),IF(MAX($Q480:Z480,0)=OPER!$AA575,".",IF(OPER!$AB575&lt;=HOUR(AB$7),MAX($Q480:Z480,0)+1,".")))</f>
        <v>,</v>
      </c>
      <c r="AB480" s="270" t="str">
        <f>IF($E480=$E479,IF(AC479=".",IF(MAX($Q480:AA480,0)=OPER!$AA575,".",IF(OPER!$AB575&lt;=HOUR(AC$7),MAX($Q480:AA480,0)+1,".")),","),IF(MAX($Q480:AA480,0)=OPER!$AA575,".",IF(OPER!$AB575&lt;=HOUR(AC$7),MAX($Q480:AA480,0)+1,".")))</f>
        <v>,</v>
      </c>
      <c r="AC480" s="271" t="str">
        <f>IF($E480=$E479,IF(AD479=".",IF(MAX($Q480:AB480,0)=OPER!$AA575,".",IF(OPER!$AB575&lt;=HOUR(AD$7),MAX($Q480:AB480,0)+1,".")),","),IF(MAX($Q480:AB480,0)=OPER!$AA575,".",IF(OPER!$AB575&lt;=HOUR(AD$7),MAX($Q480:AB480,0)+1,".")))</f>
        <v>,</v>
      </c>
      <c r="AD480" s="269" t="str">
        <f>IF($E480=$E479,IF(AE479=".",IF(MAX($Q480:AC480,0)=OPER!$AA575,".",IF(OPER!$AB575&lt;=HOUR(AE$7),MAX($Q480:AC480,0)+1,".")),","),IF(MAX($Q480:AC480,0)=OPER!$AA575,".",IF(OPER!$AB575&lt;=HOUR(AE$7),MAX($Q480:AC480,0)+1,".")))</f>
        <v>,</v>
      </c>
      <c r="AE480" s="269" t="str">
        <f>IF($E480=$E479,IF(AF479=".",IF(MAX($Q480:AD480,0)=OPER!$AA575,".",IF(OPER!$AB575&lt;=HOUR(AF$7),MAX($Q480:AD480,0)+1,".")),","),IF(MAX($Q480:AD480,0)=OPER!$AA575,".",IF(OPER!$AB575&lt;=HOUR(AF$7),MAX($Q480:AD480,0)+1,".")))</f>
        <v>,</v>
      </c>
      <c r="AF480" s="270" t="str">
        <f>IF($E480=$E479,IF(AG479=".",IF(MAX($Q480:AE480,0)=OPER!$AA575,".",IF(OPER!$AB575&lt;=HOUR(AG$7),MAX($Q480:AE480,0)+1,".")),","),IF(MAX($Q480:AE480,0)=OPER!$AA575,".",IF(OPER!$AB575&lt;=HOUR(AG$7),MAX($Q480:AE480,0)+1,".")))</f>
        <v>,</v>
      </c>
      <c r="AG480" s="271" t="str">
        <f>IF($E480=$E479,IF(AH479=".",IF(MAX($Q480:AF480,0)=OPER!$AA575,".",IF(OPER!$AB575&lt;=HOUR(AH$7),MAX($Q480:AF480,0)+1,".")),","),IF(MAX($Q480:AF480,0)=OPER!$AA575,".",IF(OPER!$AB575&lt;=HOUR(AH$7),MAX($Q480:AF480,0)+1,".")))</f>
        <v>,</v>
      </c>
      <c r="AH480" s="269" t="str">
        <f>IF($E480=$E479,IF(AI479=".",IF(MAX($Q480:AG480,0)=OPER!$AA575,".",IF(OPER!$AB575&lt;=HOUR(AI$7),MAX($Q480:AG480,0)+1,".")),","),IF(MAX($Q480:AG480,0)=OPER!$AA575,".",IF(OPER!$AB575&lt;=HOUR(AI$7),MAX($Q480:AG480,0)+1,".")))</f>
        <v>,</v>
      </c>
      <c r="AI480" s="269" t="str">
        <f>IF($E480=$E479,IF(AJ479=".",IF(MAX($Q480:AH480,0)=OPER!$AA575,".",IF(OPER!$AB575&lt;=HOUR(AJ$7),MAX($Q480:AH480,0)+1,".")),","),IF(MAX($Q480:AH480,0)=OPER!$AA575,".",IF(OPER!$AB575&lt;=HOUR(AJ$7),MAX($Q480:AH480,0)+1,".")))</f>
        <v>,</v>
      </c>
      <c r="AJ480" s="270" t="str">
        <f>IF($E480=$E479,IF(AK479=".",IF(MAX($Q480:AI480,0)=OPER!$AA575,".",IF(OPER!$AB575&lt;=HOUR(AK$7),MAX($Q480:AI480,0)+1,".")),","),IF(MAX($Q480:AI480,0)=OPER!$AA575,".",IF(OPER!$AB575&lt;=HOUR(AK$7),MAX($Q480:AI480,0)+1,".")))</f>
        <v>,</v>
      </c>
      <c r="AK480" s="271" t="str">
        <f>IF($E480=$E479,IF(AL479=".",IF(MAX($Q480:AJ480,0)=OPER!$AA575,".",IF(OPER!$AB575&lt;=HOUR(AL$7),MAX($Q480:AJ480,0)+1,".")),","),IF(MAX($Q480:AJ480,0)=OPER!$AA575,".",IF(OPER!$AB575&lt;=HOUR(AL$7),MAX($Q480:AJ480,0)+1,".")))</f>
        <v>,</v>
      </c>
      <c r="AL480" s="269" t="str">
        <f>IF($E480=$E479,IF(AM479=".",IF(MAX($Q480:AK480,0)=OPER!$AA575,".",IF(OPER!$AB575&lt;=HOUR(AM$7),MAX($Q480:AK480,0)+1,".")),","),IF(MAX($Q480:AK480,0)=OPER!$AA575,".",IF(OPER!$AB575&lt;=HOUR(AM$7),MAX($Q480:AK480,0)+1,".")))</f>
        <v>,</v>
      </c>
      <c r="AM480" s="269" t="str">
        <f>IF($E480=$E479,IF(AN479=".",IF(MAX($Q480:AL480,0)=OPER!$AA575,".",IF(OPER!$AB575&lt;=HOUR(AN$7),MAX($Q480:AL480,0)+1,".")),","),IF(MAX($Q480:AL480,0)=OPER!$AA575,".",IF(OPER!$AB575&lt;=HOUR(AN$7),MAX($Q480:AL480,0)+1,".")))</f>
        <v>,</v>
      </c>
      <c r="AN480" s="270" t="str">
        <f>IF($E480=$E479,IF(AO479=".",IF(MAX($Q480:AM480,0)=OPER!$AA575,".",IF(OPER!$AB575&lt;=HOUR(AO$7),MAX($Q480:AM480,0)+1,".")),","),IF(MAX($Q480:AM480,0)=OPER!$AA575,".",IF(OPER!$AB575&lt;=HOUR(AO$7),MAX($Q480:AM480,0)+1,".")))</f>
        <v>,</v>
      </c>
      <c r="AO480" s="271" t="str">
        <f>IF($E480=$E479,IF(AP479=".",IF(MAX($Q480:AN480,0)=OPER!$AA575,".",IF(OPER!$AB575&lt;=HOUR(AP$7),MAX($Q480:AN480,0)+1,".")),","),IF(MAX($Q480:AN480,0)=OPER!$AA575,".",IF(OPER!$AB575&lt;=HOUR(AP$7),MAX($Q480:AN480,0)+1,".")))</f>
        <v>,</v>
      </c>
      <c r="AP480" s="269" t="str">
        <f>IF($E480=$E479,IF(AQ479=".",IF(MAX($Q480:AO480,0)=OPER!$AA575,".",IF(OPER!$AB575&lt;=HOUR(AQ$7),MAX($Q480:AO480,0)+1,".")),","),IF(MAX($Q480:AO480,0)=OPER!$AA575,".",IF(OPER!$AB575&lt;=HOUR(AQ$7),MAX($Q480:AO480,0)+1,".")))</f>
        <v>,</v>
      </c>
      <c r="AQ480" s="269" t="str">
        <f>IF($E480=$E479,IF(AR479=".",IF(MAX($Q480:AP480,0)=OPER!$AA575,".",IF(OPER!$AB575&lt;=HOUR(AR$7),MAX($Q480:AP480,0)+1,".")),","),IF(MAX($Q480:AP480,0)=OPER!$AA575,".",IF(OPER!$AB575&lt;=HOUR(AR$7),MAX($Q480:AP480,0)+1,".")))</f>
        <v>,</v>
      </c>
      <c r="AR480" s="270" t="str">
        <f>IF($E480=$E479,IF(AS479=".",IF(MAX($Q480:AQ480,0)=OPER!$AA575,".",IF(OPER!$AB575&lt;=HOUR(AS$7),MAX($Q480:AQ480,0)+1,".")),","),IF(MAX($Q480:AQ480,0)=OPER!$AA575,".",IF(OPER!$AB575&lt;=HOUR(AS$7),MAX($Q480:AQ480,0)+1,".")))</f>
        <v>,</v>
      </c>
      <c r="AS480" s="271" t="str">
        <f>IF($E480=$E479,IF(AT479=".",IF(MAX($Q480:AR480,0)=OPER!$AA575,".",IF(OPER!$AB575&lt;=HOUR(AT$7),MAX($Q480:AR480,0)+1,".")),","),IF(MAX($Q480:AR480,0)=OPER!$AA575,".",IF(OPER!$AB575&lt;=HOUR(AT$7),MAX($Q480:AR480,0)+1,".")))</f>
        <v>,</v>
      </c>
      <c r="AT480" s="269" t="str">
        <f>IF($E480=$E479,IF(AU479=".",IF(MAX($Q480:AS480,0)=OPER!$AA575,".",IF(OPER!$AB575&lt;=HOUR(AU$7),MAX($Q480:AS480,0)+1,".")),","),IF(MAX($Q480:AS480,0)=OPER!$AA575,".",IF(OPER!$AB575&lt;=HOUR(AU$7),MAX($Q480:AS480,0)+1,".")))</f>
        <v>,</v>
      </c>
      <c r="AU480" s="269" t="str">
        <f>IF($E480=$E479,IF(AV479=".",IF(MAX($Q480:AT480,0)=OPER!$AA575,".",IF(OPER!$AB575&lt;=HOUR(AV$7),MAX($Q480:AT480,0)+1,".")),","),IF(MAX($Q480:AT480,0)=OPER!$AA575,".",IF(OPER!$AB575&lt;=HOUR(AV$7),MAX($Q480:AT480,0)+1,".")))</f>
        <v>,</v>
      </c>
      <c r="AV480" s="270" t="str">
        <f>IF($E480=$E479,IF(AW479=".",IF(MAX($Q480:AU480,0)=OPER!$AA575,".",IF(OPER!$AB575&lt;=HOUR(AW$7),MAX($Q480:AU480,0)+1,".")),","),IF(MAX($Q480:AU480,0)=OPER!$AA575,".",IF(OPER!$AB575&lt;=HOUR(AW$7),MAX($Q480:AU480,0)+1,".")))</f>
        <v>,</v>
      </c>
      <c r="AW480" s="271" t="str">
        <f>IF($E480=$E479,IF(AX479=".",IF(MAX($Q480:AV480,0)=OPER!$AA575,".",IF(OPER!$AB575&lt;=HOUR(AX$7),MAX($Q480:AV480,0)+1,".")),","),IF(MAX($Q480:AV480,0)=OPER!$AA575,".",IF(OPER!$AB575&lt;=HOUR(AX$7),MAX($Q480:AV480,0)+1,".")))</f>
        <v>,</v>
      </c>
      <c r="AX480" s="269" t="str">
        <f>IF($E480=$E479,IF(AY479=".",IF(MAX($Q480:AW480,0)=OPER!$AA575,".",IF(OPER!$AB575&lt;=HOUR(AY$7),MAX($Q480:AW480,0)+1,".")),","),IF(MAX($Q480:AW480,0)=OPER!$AA575,".",IF(OPER!$AB575&lt;=HOUR(AY$7),MAX($Q480:AW480,0)+1,".")))</f>
        <v>,</v>
      </c>
      <c r="AY480" s="269" t="str">
        <f>IF($E480=$E479,IF(AZ479=".",IF(MAX($Q480:AX480,0)=OPER!$AA575,".",IF(OPER!$AB575&lt;=HOUR(AZ$7),MAX($Q480:AX480,0)+1,".")),","),IF(MAX($Q480:AX480,0)=OPER!$AA575,".",IF(OPER!$AB575&lt;=HOUR(AZ$7),MAX($Q480:AX480,0)+1,".")))</f>
        <v>,</v>
      </c>
      <c r="AZ480" s="270" t="str">
        <f>IF($E480=$E479,IF(BA479=".",IF(MAX($Q480:AY480,0)=OPER!$AA575,".",IF(OPER!$AB575&lt;=HOUR(BA$7),MAX($Q480:AY480,0)+1,".")),","),IF(MAX($Q480:AY480,0)=OPER!$AA575,".",IF(OPER!$AB575&lt;=HOUR(BA$7),MAX($Q480:AY480,0)+1,".")))</f>
        <v>,</v>
      </c>
      <c r="BA480" s="30">
        <f>+OPER!AK474</f>
        <v>0</v>
      </c>
    </row>
    <row r="481" spans="1:53" ht="59.8" x14ac:dyDescent="0.2">
      <c r="A481" s="282" t="str">
        <f>IF(OPER!AF475=0,"",OPER!AF475)</f>
        <v/>
      </c>
      <c r="B481" s="109" t="str">
        <f>IF(OPER!V475=0,"",OPER!V475)</f>
        <v/>
      </c>
      <c r="C481" s="71" t="str">
        <f>IF(OPER!U475 = 0,"", OPER!U475)</f>
        <v/>
      </c>
      <c r="D481" s="30" t="str">
        <f t="shared" si="28"/>
        <v/>
      </c>
      <c r="E481" s="262" t="str">
        <f>IF(OPER!X475 = 0,"",OPER!X475)</f>
        <v/>
      </c>
      <c r="F481" s="262" t="str">
        <f>IF(OPER!I475 = 0,"",OPER!I475)</f>
        <v/>
      </c>
      <c r="G481" s="263" t="str">
        <f>IF(OPER!C475=0,"",OPER!C475)</f>
        <v/>
      </c>
      <c r="H481" s="30" t="str">
        <f>IF(OPER!R475 = 0,"",OPER!R475)</f>
        <v/>
      </c>
      <c r="I481" s="30" t="str">
        <f>IF(OPER!F475=0,"", OPER!F475)</f>
        <v/>
      </c>
      <c r="J481" s="108" t="str">
        <f>IF(OPER!G475=0,"",OPER!G475)</f>
        <v/>
      </c>
      <c r="K481" s="250">
        <f>+OPER!R475</f>
        <v>0</v>
      </c>
      <c r="L481" s="262">
        <f t="shared" si="29"/>
        <v>0</v>
      </c>
      <c r="M481" s="250">
        <f t="shared" si="30"/>
        <v>0</v>
      </c>
      <c r="N481" s="205" t="str">
        <f>IF(OPER!A475=0,"",OPER!A475)</f>
        <v/>
      </c>
      <c r="O481" s="73" t="str">
        <f>IF(OPER!AJ2331=0,"",OPER!AJ2331)</f>
        <v/>
      </c>
      <c r="P481" s="264" t="str">
        <f>IF(OPER!AH475="EJECUTADO","SI",IF(OPER!AH475="NO EJECUTADO","NO",""))</f>
        <v/>
      </c>
      <c r="Q481" s="264" t="str">
        <f>IF(OPER!AN475="EJECUTADO","SI",IF(OPER!AN475="NO EJECUTADO","NO",""))</f>
        <v/>
      </c>
      <c r="R481" s="221" t="str">
        <f>IFERROR(VLOOKUP(OPER!Z475,OPER!$AU$490:$AV$577,2,0),"NO ASIGNADO")</f>
        <v>NO ASIGNADO</v>
      </c>
      <c r="S481" s="6">
        <f>+OPER!AG475</f>
        <v>0</v>
      </c>
      <c r="T481" s="268" t="str">
        <f>IF($E481=$E480,IF(U480=".",IF(MAX($Q481:Q481,0)=OPER!$AA576,".",IF(OPER!$AB576&lt;=HOUR(U$7),MAX($Q481:Q481,0)+1,".")),","),IF(MAX($Q481:Q481,0)=OPER!$AA576,".",IF(OPER!$AB576&lt;=HOUR(U$7),MAX($Q481:Q481,0)+1,".")))</f>
        <v>,</v>
      </c>
      <c r="U481" s="269" t="str">
        <f>IF($E481=$E480,IF(V480=".",IF(MAX($Q481:T481,0)=OPER!$AA576,".",IF(OPER!$AB576&lt;=HOUR(V$7),MAX($Q481:T481,0)+1,".")),","),IF(MAX($Q481:T481,0)=OPER!$AA576,".",IF(OPER!$AB576&lt;=HOUR(V$7),MAX($Q481:T481,0)+1,".")))</f>
        <v>,</v>
      </c>
      <c r="V481" s="269" t="str">
        <f>IF($E481=$E480,IF(W480=".",IF(MAX($Q481:U481,0)=OPER!$AA576,".",IF(OPER!$AB576&lt;=HOUR(W$7),MAX($Q481:U481,0)+1,".")),","),IF(MAX($Q481:U481,0)=OPER!$AA576,".",IF(OPER!$AB576&lt;=HOUR(W$7),MAX($Q481:U481,0)+1,".")))</f>
        <v>,</v>
      </c>
      <c r="W481" s="269" t="str">
        <f>IF($E481=$E480,IF(X480=".",IF(MAX($Q481:V481,0)=OPER!$AA576,".",IF(OPER!$AB576&lt;=HOUR(X$7),MAX($Q481:V481,0)+1,".")),","),IF(MAX($Q481:V481,0)=OPER!$AA576,".",IF(OPER!$AB576&lt;=HOUR(X$7),MAX($Q481:V481,0)+1,".")))</f>
        <v>,</v>
      </c>
      <c r="X481" s="270" t="str">
        <f>IF($E481=$E480,IF(Y480=".",IF(MAX($Q481:W481,0)=OPER!$AA576,".",IF(OPER!$AB576&lt;=HOUR(Y$7),MAX($Q481:W481,0)+1,".")),","),IF(MAX($Q481:W481,0)=OPER!$AA576,".",IF(OPER!$AB576&lt;=HOUR(Y$7),MAX($Q481:W481,0)+1,".")))</f>
        <v>,</v>
      </c>
      <c r="Y481" s="271" t="str">
        <f>IF($E481=$E480,IF(Z480=".",IF(MAX($Q481:X481,0)=OPER!$AA576,".",IF(OPER!$AB576&lt;=HOUR(Z$7),MAX($Q481:X481,0)+1,".")),","),IF(MAX($Q481:X481,0)=OPER!$AA576,".",IF(OPER!$AB576&lt;=HOUR(Z$7),MAX($Q481:X481,0)+1,".")))</f>
        <v>,</v>
      </c>
      <c r="Z481" s="269" t="str">
        <f>IF($E481=$E480,IF(AA480=".",IF(MAX($Q481:Y481,0)=OPER!$AA576,".",IF(OPER!$AB576&lt;=HOUR(AA$7),MAX($Q481:Y481,0)+1,".")),","),IF(MAX($Q481:Y481,0)=OPER!$AA576,".",IF(OPER!$AB576&lt;=HOUR(AA$7),MAX($Q481:Y481,0)+1,".")))</f>
        <v>,</v>
      </c>
      <c r="AA481" s="269" t="str">
        <f>IF($E481=$E480,IF(AB480=".",IF(MAX($Q481:Z481,0)=OPER!$AA576,".",IF(OPER!$AB576&lt;=HOUR(AB$7),MAX($Q481:Z481,0)+1,".")),","),IF(MAX($Q481:Z481,0)=OPER!$AA576,".",IF(OPER!$AB576&lt;=HOUR(AB$7),MAX($Q481:Z481,0)+1,".")))</f>
        <v>,</v>
      </c>
      <c r="AB481" s="270" t="str">
        <f>IF($E481=$E480,IF(AC480=".",IF(MAX($Q481:AA481,0)=OPER!$AA576,".",IF(OPER!$AB576&lt;=HOUR(AC$7),MAX($Q481:AA481,0)+1,".")),","),IF(MAX($Q481:AA481,0)=OPER!$AA576,".",IF(OPER!$AB576&lt;=HOUR(AC$7),MAX($Q481:AA481,0)+1,".")))</f>
        <v>,</v>
      </c>
      <c r="AC481" s="271" t="str">
        <f>IF($E481=$E480,IF(AD480=".",IF(MAX($Q481:AB481,0)=OPER!$AA576,".",IF(OPER!$AB576&lt;=HOUR(AD$7),MAX($Q481:AB481,0)+1,".")),","),IF(MAX($Q481:AB481,0)=OPER!$AA576,".",IF(OPER!$AB576&lt;=HOUR(AD$7),MAX($Q481:AB481,0)+1,".")))</f>
        <v>,</v>
      </c>
      <c r="AD481" s="269" t="str">
        <f>IF($E481=$E480,IF(AE480=".",IF(MAX($Q481:AC481,0)=OPER!$AA576,".",IF(OPER!$AB576&lt;=HOUR(AE$7),MAX($Q481:AC481,0)+1,".")),","),IF(MAX($Q481:AC481,0)=OPER!$AA576,".",IF(OPER!$AB576&lt;=HOUR(AE$7),MAX($Q481:AC481,0)+1,".")))</f>
        <v>,</v>
      </c>
      <c r="AE481" s="269" t="str">
        <f>IF($E481=$E480,IF(AF480=".",IF(MAX($Q481:AD481,0)=OPER!$AA576,".",IF(OPER!$AB576&lt;=HOUR(AF$7),MAX($Q481:AD481,0)+1,".")),","),IF(MAX($Q481:AD481,0)=OPER!$AA576,".",IF(OPER!$AB576&lt;=HOUR(AF$7),MAX($Q481:AD481,0)+1,".")))</f>
        <v>,</v>
      </c>
      <c r="AF481" s="270" t="str">
        <f>IF($E481=$E480,IF(AG480=".",IF(MAX($Q481:AE481,0)=OPER!$AA576,".",IF(OPER!$AB576&lt;=HOUR(AG$7),MAX($Q481:AE481,0)+1,".")),","),IF(MAX($Q481:AE481,0)=OPER!$AA576,".",IF(OPER!$AB576&lt;=HOUR(AG$7),MAX($Q481:AE481,0)+1,".")))</f>
        <v>,</v>
      </c>
      <c r="AG481" s="271" t="str">
        <f>IF($E481=$E480,IF(AH480=".",IF(MAX($Q481:AF481,0)=OPER!$AA576,".",IF(OPER!$AB576&lt;=HOUR(AH$7),MAX($Q481:AF481,0)+1,".")),","),IF(MAX($Q481:AF481,0)=OPER!$AA576,".",IF(OPER!$AB576&lt;=HOUR(AH$7),MAX($Q481:AF481,0)+1,".")))</f>
        <v>,</v>
      </c>
      <c r="AH481" s="269" t="str">
        <f>IF($E481=$E480,IF(AI480=".",IF(MAX($Q481:AG481,0)=OPER!$AA576,".",IF(OPER!$AB576&lt;=HOUR(AI$7),MAX($Q481:AG481,0)+1,".")),","),IF(MAX($Q481:AG481,0)=OPER!$AA576,".",IF(OPER!$AB576&lt;=HOUR(AI$7),MAX($Q481:AG481,0)+1,".")))</f>
        <v>,</v>
      </c>
      <c r="AI481" s="269" t="str">
        <f>IF($E481=$E480,IF(AJ480=".",IF(MAX($Q481:AH481,0)=OPER!$AA576,".",IF(OPER!$AB576&lt;=HOUR(AJ$7),MAX($Q481:AH481,0)+1,".")),","),IF(MAX($Q481:AH481,0)=OPER!$AA576,".",IF(OPER!$AB576&lt;=HOUR(AJ$7),MAX($Q481:AH481,0)+1,".")))</f>
        <v>,</v>
      </c>
      <c r="AJ481" s="270" t="str">
        <f>IF($E481=$E480,IF(AK480=".",IF(MAX($Q481:AI481,0)=OPER!$AA576,".",IF(OPER!$AB576&lt;=HOUR(AK$7),MAX($Q481:AI481,0)+1,".")),","),IF(MAX($Q481:AI481,0)=OPER!$AA576,".",IF(OPER!$AB576&lt;=HOUR(AK$7),MAX($Q481:AI481,0)+1,".")))</f>
        <v>,</v>
      </c>
      <c r="AK481" s="271" t="str">
        <f>IF($E481=$E480,IF(AL480=".",IF(MAX($Q481:AJ481,0)=OPER!$AA576,".",IF(OPER!$AB576&lt;=HOUR(AL$7),MAX($Q481:AJ481,0)+1,".")),","),IF(MAX($Q481:AJ481,0)=OPER!$AA576,".",IF(OPER!$AB576&lt;=HOUR(AL$7),MAX($Q481:AJ481,0)+1,".")))</f>
        <v>,</v>
      </c>
      <c r="AL481" s="269" t="str">
        <f>IF($E481=$E480,IF(AM480=".",IF(MAX($Q481:AK481,0)=OPER!$AA576,".",IF(OPER!$AB576&lt;=HOUR(AM$7),MAX($Q481:AK481,0)+1,".")),","),IF(MAX($Q481:AK481,0)=OPER!$AA576,".",IF(OPER!$AB576&lt;=HOUR(AM$7),MAX($Q481:AK481,0)+1,".")))</f>
        <v>,</v>
      </c>
      <c r="AM481" s="269" t="str">
        <f>IF($E481=$E480,IF(AN480=".",IF(MAX($Q481:AL481,0)=OPER!$AA576,".",IF(OPER!$AB576&lt;=HOUR(AN$7),MAX($Q481:AL481,0)+1,".")),","),IF(MAX($Q481:AL481,0)=OPER!$AA576,".",IF(OPER!$AB576&lt;=HOUR(AN$7),MAX($Q481:AL481,0)+1,".")))</f>
        <v>,</v>
      </c>
      <c r="AN481" s="270" t="str">
        <f>IF($E481=$E480,IF(AO480=".",IF(MAX($Q481:AM481,0)=OPER!$AA576,".",IF(OPER!$AB576&lt;=HOUR(AO$7),MAX($Q481:AM481,0)+1,".")),","),IF(MAX($Q481:AM481,0)=OPER!$AA576,".",IF(OPER!$AB576&lt;=HOUR(AO$7),MAX($Q481:AM481,0)+1,".")))</f>
        <v>,</v>
      </c>
      <c r="AO481" s="271" t="str">
        <f>IF($E481=$E480,IF(AP480=".",IF(MAX($Q481:AN481,0)=OPER!$AA576,".",IF(OPER!$AB576&lt;=HOUR(AP$7),MAX($Q481:AN481,0)+1,".")),","),IF(MAX($Q481:AN481,0)=OPER!$AA576,".",IF(OPER!$AB576&lt;=HOUR(AP$7),MAX($Q481:AN481,0)+1,".")))</f>
        <v>,</v>
      </c>
      <c r="AP481" s="269" t="str">
        <f>IF($E481=$E480,IF(AQ480=".",IF(MAX($Q481:AO481,0)=OPER!$AA576,".",IF(OPER!$AB576&lt;=HOUR(AQ$7),MAX($Q481:AO481,0)+1,".")),","),IF(MAX($Q481:AO481,0)=OPER!$AA576,".",IF(OPER!$AB576&lt;=HOUR(AQ$7),MAX($Q481:AO481,0)+1,".")))</f>
        <v>,</v>
      </c>
      <c r="AQ481" s="269" t="str">
        <f>IF($E481=$E480,IF(AR480=".",IF(MAX($Q481:AP481,0)=OPER!$AA576,".",IF(OPER!$AB576&lt;=HOUR(AR$7),MAX($Q481:AP481,0)+1,".")),","),IF(MAX($Q481:AP481,0)=OPER!$AA576,".",IF(OPER!$AB576&lt;=HOUR(AR$7),MAX($Q481:AP481,0)+1,".")))</f>
        <v>,</v>
      </c>
      <c r="AR481" s="270" t="str">
        <f>IF($E481=$E480,IF(AS480=".",IF(MAX($Q481:AQ481,0)=OPER!$AA576,".",IF(OPER!$AB576&lt;=HOUR(AS$7),MAX($Q481:AQ481,0)+1,".")),","),IF(MAX($Q481:AQ481,0)=OPER!$AA576,".",IF(OPER!$AB576&lt;=HOUR(AS$7),MAX($Q481:AQ481,0)+1,".")))</f>
        <v>,</v>
      </c>
      <c r="AS481" s="271" t="str">
        <f>IF($E481=$E480,IF(AT480=".",IF(MAX($Q481:AR481,0)=OPER!$AA576,".",IF(OPER!$AB576&lt;=HOUR(AT$7),MAX($Q481:AR481,0)+1,".")),","),IF(MAX($Q481:AR481,0)=OPER!$AA576,".",IF(OPER!$AB576&lt;=HOUR(AT$7),MAX($Q481:AR481,0)+1,".")))</f>
        <v>,</v>
      </c>
      <c r="AT481" s="269" t="str">
        <f>IF($E481=$E480,IF(AU480=".",IF(MAX($Q481:AS481,0)=OPER!$AA576,".",IF(OPER!$AB576&lt;=HOUR(AU$7),MAX($Q481:AS481,0)+1,".")),","),IF(MAX($Q481:AS481,0)=OPER!$AA576,".",IF(OPER!$AB576&lt;=HOUR(AU$7),MAX($Q481:AS481,0)+1,".")))</f>
        <v>,</v>
      </c>
      <c r="AU481" s="269" t="str">
        <f>IF($E481=$E480,IF(AV480=".",IF(MAX($Q481:AT481,0)=OPER!$AA576,".",IF(OPER!$AB576&lt;=HOUR(AV$7),MAX($Q481:AT481,0)+1,".")),","),IF(MAX($Q481:AT481,0)=OPER!$AA576,".",IF(OPER!$AB576&lt;=HOUR(AV$7),MAX($Q481:AT481,0)+1,".")))</f>
        <v>,</v>
      </c>
      <c r="AV481" s="270" t="str">
        <f>IF($E481=$E480,IF(AW480=".",IF(MAX($Q481:AU481,0)=OPER!$AA576,".",IF(OPER!$AB576&lt;=HOUR(AW$7),MAX($Q481:AU481,0)+1,".")),","),IF(MAX($Q481:AU481,0)=OPER!$AA576,".",IF(OPER!$AB576&lt;=HOUR(AW$7),MAX($Q481:AU481,0)+1,".")))</f>
        <v>,</v>
      </c>
      <c r="AW481" s="271" t="str">
        <f>IF($E481=$E480,IF(AX480=".",IF(MAX($Q481:AV481,0)=OPER!$AA576,".",IF(OPER!$AB576&lt;=HOUR(AX$7),MAX($Q481:AV481,0)+1,".")),","),IF(MAX($Q481:AV481,0)=OPER!$AA576,".",IF(OPER!$AB576&lt;=HOUR(AX$7),MAX($Q481:AV481,0)+1,".")))</f>
        <v>,</v>
      </c>
      <c r="AX481" s="269" t="str">
        <f>IF($E481=$E480,IF(AY480=".",IF(MAX($Q481:AW481,0)=OPER!$AA576,".",IF(OPER!$AB576&lt;=HOUR(AY$7),MAX($Q481:AW481,0)+1,".")),","),IF(MAX($Q481:AW481,0)=OPER!$AA576,".",IF(OPER!$AB576&lt;=HOUR(AY$7),MAX($Q481:AW481,0)+1,".")))</f>
        <v>,</v>
      </c>
      <c r="AY481" s="269" t="str">
        <f>IF($E481=$E480,IF(AZ480=".",IF(MAX($Q481:AX481,0)=OPER!$AA576,".",IF(OPER!$AB576&lt;=HOUR(AZ$7),MAX($Q481:AX481,0)+1,".")),","),IF(MAX($Q481:AX481,0)=OPER!$AA576,".",IF(OPER!$AB576&lt;=HOUR(AZ$7),MAX($Q481:AX481,0)+1,".")))</f>
        <v>,</v>
      </c>
      <c r="AZ481" s="270" t="str">
        <f>IF($E481=$E480,IF(BA480=".",IF(MAX($Q481:AY481,0)=OPER!$AA576,".",IF(OPER!$AB576&lt;=HOUR(BA$7),MAX($Q481:AY481,0)+1,".")),","),IF(MAX($Q481:AY481,0)=OPER!$AA576,".",IF(OPER!$AB576&lt;=HOUR(BA$7),MAX($Q481:AY481,0)+1,".")))</f>
        <v>,</v>
      </c>
      <c r="BA481" s="30">
        <f>+OPER!AK475</f>
        <v>0</v>
      </c>
    </row>
    <row r="482" spans="1:53" ht="59.8" x14ac:dyDescent="0.2">
      <c r="A482" s="282" t="str">
        <f>IF(OPER!AF476=0,"",OPER!AF476)</f>
        <v/>
      </c>
      <c r="B482" s="109" t="str">
        <f>IF(OPER!V476=0,"",OPER!V476)</f>
        <v/>
      </c>
      <c r="C482" s="71" t="str">
        <f>IF(OPER!U476 = 0,"", OPER!U476)</f>
        <v/>
      </c>
      <c r="D482" s="30" t="str">
        <f t="shared" si="28"/>
        <v/>
      </c>
      <c r="E482" s="262" t="str">
        <f>IF(OPER!X476 = 0,"",OPER!X476)</f>
        <v/>
      </c>
      <c r="F482" s="262" t="str">
        <f>IF(OPER!I476 = 0,"",OPER!I476)</f>
        <v/>
      </c>
      <c r="G482" s="263" t="str">
        <f>IF(OPER!C476=0,"",OPER!C476)</f>
        <v/>
      </c>
      <c r="H482" s="30" t="str">
        <f>IF(OPER!R476 = 0,"",OPER!R476)</f>
        <v/>
      </c>
      <c r="I482" s="30" t="str">
        <f>IF(OPER!F476=0,"", OPER!F476)</f>
        <v/>
      </c>
      <c r="J482" s="108" t="str">
        <f>IF(OPER!G476=0,"",OPER!G476)</f>
        <v/>
      </c>
      <c r="K482" s="250">
        <f>+OPER!R476</f>
        <v>0</v>
      </c>
      <c r="L482" s="262">
        <f t="shared" si="29"/>
        <v>0</v>
      </c>
      <c r="M482" s="250">
        <f t="shared" si="30"/>
        <v>0</v>
      </c>
      <c r="N482" s="205" t="str">
        <f>IF(OPER!A476=0,"",OPER!A476)</f>
        <v/>
      </c>
      <c r="O482" s="73" t="str">
        <f>IF(OPER!AJ2332=0,"",OPER!AJ2332)</f>
        <v/>
      </c>
      <c r="P482" s="264" t="str">
        <f>IF(OPER!AH476="EJECUTADO","SI",IF(OPER!AH476="NO EJECUTADO","NO",""))</f>
        <v/>
      </c>
      <c r="Q482" s="264" t="str">
        <f>IF(OPER!AN476="EJECUTADO","SI",IF(OPER!AN476="NO EJECUTADO","NO",""))</f>
        <v/>
      </c>
      <c r="R482" s="221" t="str">
        <f>IFERROR(VLOOKUP(OPER!Z476,OPER!$AU$490:$AV$577,2,0),"NO ASIGNADO")</f>
        <v>NO ASIGNADO</v>
      </c>
      <c r="S482" s="6">
        <f>+OPER!AG476</f>
        <v>0</v>
      </c>
      <c r="T482" s="268" t="str">
        <f>IF($E482=$E481,IF(U481=".",IF(MAX($Q482:Q482,0)=OPER!$AA577,".",IF(OPER!$AB577&lt;=HOUR(U$7),MAX($Q482:Q482,0)+1,".")),","),IF(MAX($Q482:Q482,0)=OPER!$AA577,".",IF(OPER!$AB577&lt;=HOUR(U$7),MAX($Q482:Q482,0)+1,".")))</f>
        <v>,</v>
      </c>
      <c r="U482" s="269" t="str">
        <f>IF($E482=$E481,IF(V481=".",IF(MAX($Q482:T482,0)=OPER!$AA577,".",IF(OPER!$AB577&lt;=HOUR(V$7),MAX($Q482:T482,0)+1,".")),","),IF(MAX($Q482:T482,0)=OPER!$AA577,".",IF(OPER!$AB577&lt;=HOUR(V$7),MAX($Q482:T482,0)+1,".")))</f>
        <v>,</v>
      </c>
      <c r="V482" s="269" t="str">
        <f>IF($E482=$E481,IF(W481=".",IF(MAX($Q482:U482,0)=OPER!$AA577,".",IF(OPER!$AB577&lt;=HOUR(W$7),MAX($Q482:U482,0)+1,".")),","),IF(MAX($Q482:U482,0)=OPER!$AA577,".",IF(OPER!$AB577&lt;=HOUR(W$7),MAX($Q482:U482,0)+1,".")))</f>
        <v>,</v>
      </c>
      <c r="W482" s="269" t="str">
        <f>IF($E482=$E481,IF(X481=".",IF(MAX($Q482:V482,0)=OPER!$AA577,".",IF(OPER!$AB577&lt;=HOUR(X$7),MAX($Q482:V482,0)+1,".")),","),IF(MAX($Q482:V482,0)=OPER!$AA577,".",IF(OPER!$AB577&lt;=HOUR(X$7),MAX($Q482:V482,0)+1,".")))</f>
        <v>,</v>
      </c>
      <c r="X482" s="270" t="str">
        <f>IF($E482=$E481,IF(Y481=".",IF(MAX($Q482:W482,0)=OPER!$AA577,".",IF(OPER!$AB577&lt;=HOUR(Y$7),MAX($Q482:W482,0)+1,".")),","),IF(MAX($Q482:W482,0)=OPER!$AA577,".",IF(OPER!$AB577&lt;=HOUR(Y$7),MAX($Q482:W482,0)+1,".")))</f>
        <v>,</v>
      </c>
      <c r="Y482" s="271" t="str">
        <f>IF($E482=$E481,IF(Z481=".",IF(MAX($Q482:X482,0)=OPER!$AA577,".",IF(OPER!$AB577&lt;=HOUR(Z$7),MAX($Q482:X482,0)+1,".")),","),IF(MAX($Q482:X482,0)=OPER!$AA577,".",IF(OPER!$AB577&lt;=HOUR(Z$7),MAX($Q482:X482,0)+1,".")))</f>
        <v>,</v>
      </c>
      <c r="Z482" s="269" t="str">
        <f>IF($E482=$E481,IF(AA481=".",IF(MAX($Q482:Y482,0)=OPER!$AA577,".",IF(OPER!$AB577&lt;=HOUR(AA$7),MAX($Q482:Y482,0)+1,".")),","),IF(MAX($Q482:Y482,0)=OPER!$AA577,".",IF(OPER!$AB577&lt;=HOUR(AA$7),MAX($Q482:Y482,0)+1,".")))</f>
        <v>,</v>
      </c>
      <c r="AA482" s="269" t="str">
        <f>IF($E482=$E481,IF(AB481=".",IF(MAX($Q482:Z482,0)=OPER!$AA577,".",IF(OPER!$AB577&lt;=HOUR(AB$7),MAX($Q482:Z482,0)+1,".")),","),IF(MAX($Q482:Z482,0)=OPER!$AA577,".",IF(OPER!$AB577&lt;=HOUR(AB$7),MAX($Q482:Z482,0)+1,".")))</f>
        <v>,</v>
      </c>
      <c r="AB482" s="270" t="str">
        <f>IF($E482=$E481,IF(AC481=".",IF(MAX($Q482:AA482,0)=OPER!$AA577,".",IF(OPER!$AB577&lt;=HOUR(AC$7),MAX($Q482:AA482,0)+1,".")),","),IF(MAX($Q482:AA482,0)=OPER!$AA577,".",IF(OPER!$AB577&lt;=HOUR(AC$7),MAX($Q482:AA482,0)+1,".")))</f>
        <v>,</v>
      </c>
      <c r="AC482" s="271" t="str">
        <f>IF($E482=$E481,IF(AD481=".",IF(MAX($Q482:AB482,0)=OPER!$AA577,".",IF(OPER!$AB577&lt;=HOUR(AD$7),MAX($Q482:AB482,0)+1,".")),","),IF(MAX($Q482:AB482,0)=OPER!$AA577,".",IF(OPER!$AB577&lt;=HOUR(AD$7),MAX($Q482:AB482,0)+1,".")))</f>
        <v>,</v>
      </c>
      <c r="AD482" s="269" t="str">
        <f>IF($E482=$E481,IF(AE481=".",IF(MAX($Q482:AC482,0)=OPER!$AA577,".",IF(OPER!$AB577&lt;=HOUR(AE$7),MAX($Q482:AC482,0)+1,".")),","),IF(MAX($Q482:AC482,0)=OPER!$AA577,".",IF(OPER!$AB577&lt;=HOUR(AE$7),MAX($Q482:AC482,0)+1,".")))</f>
        <v>,</v>
      </c>
      <c r="AE482" s="269" t="str">
        <f>IF($E482=$E481,IF(AF481=".",IF(MAX($Q482:AD482,0)=OPER!$AA577,".",IF(OPER!$AB577&lt;=HOUR(AF$7),MAX($Q482:AD482,0)+1,".")),","),IF(MAX($Q482:AD482,0)=OPER!$AA577,".",IF(OPER!$AB577&lt;=HOUR(AF$7),MAX($Q482:AD482,0)+1,".")))</f>
        <v>,</v>
      </c>
      <c r="AF482" s="270" t="str">
        <f>IF($E482=$E481,IF(AG481=".",IF(MAX($Q482:AE482,0)=OPER!$AA577,".",IF(OPER!$AB577&lt;=HOUR(AG$7),MAX($Q482:AE482,0)+1,".")),","),IF(MAX($Q482:AE482,0)=OPER!$AA577,".",IF(OPER!$AB577&lt;=HOUR(AG$7),MAX($Q482:AE482,0)+1,".")))</f>
        <v>,</v>
      </c>
      <c r="AG482" s="271" t="str">
        <f>IF($E482=$E481,IF(AH481=".",IF(MAX($Q482:AF482,0)=OPER!$AA577,".",IF(OPER!$AB577&lt;=HOUR(AH$7),MAX($Q482:AF482,0)+1,".")),","),IF(MAX($Q482:AF482,0)=OPER!$AA577,".",IF(OPER!$AB577&lt;=HOUR(AH$7),MAX($Q482:AF482,0)+1,".")))</f>
        <v>,</v>
      </c>
      <c r="AH482" s="269" t="str">
        <f>IF($E482=$E481,IF(AI481=".",IF(MAX($Q482:AG482,0)=OPER!$AA577,".",IF(OPER!$AB577&lt;=HOUR(AI$7),MAX($Q482:AG482,0)+1,".")),","),IF(MAX($Q482:AG482,0)=OPER!$AA577,".",IF(OPER!$AB577&lt;=HOUR(AI$7),MAX($Q482:AG482,0)+1,".")))</f>
        <v>,</v>
      </c>
      <c r="AI482" s="269" t="str">
        <f>IF($E482=$E481,IF(AJ481=".",IF(MAX($Q482:AH482,0)=OPER!$AA577,".",IF(OPER!$AB577&lt;=HOUR(AJ$7),MAX($Q482:AH482,0)+1,".")),","),IF(MAX($Q482:AH482,0)=OPER!$AA577,".",IF(OPER!$AB577&lt;=HOUR(AJ$7),MAX($Q482:AH482,0)+1,".")))</f>
        <v>,</v>
      </c>
      <c r="AJ482" s="270" t="str">
        <f>IF($E482=$E481,IF(AK481=".",IF(MAX($Q482:AI482,0)=OPER!$AA577,".",IF(OPER!$AB577&lt;=HOUR(AK$7),MAX($Q482:AI482,0)+1,".")),","),IF(MAX($Q482:AI482,0)=OPER!$AA577,".",IF(OPER!$AB577&lt;=HOUR(AK$7),MAX($Q482:AI482,0)+1,".")))</f>
        <v>,</v>
      </c>
      <c r="AK482" s="271" t="str">
        <f>IF($E482=$E481,IF(AL481=".",IF(MAX($Q482:AJ482,0)=OPER!$AA577,".",IF(OPER!$AB577&lt;=HOUR(AL$7),MAX($Q482:AJ482,0)+1,".")),","),IF(MAX($Q482:AJ482,0)=OPER!$AA577,".",IF(OPER!$AB577&lt;=HOUR(AL$7),MAX($Q482:AJ482,0)+1,".")))</f>
        <v>,</v>
      </c>
      <c r="AL482" s="269" t="str">
        <f>IF($E482=$E481,IF(AM481=".",IF(MAX($Q482:AK482,0)=OPER!$AA577,".",IF(OPER!$AB577&lt;=HOUR(AM$7),MAX($Q482:AK482,0)+1,".")),","),IF(MAX($Q482:AK482,0)=OPER!$AA577,".",IF(OPER!$AB577&lt;=HOUR(AM$7),MAX($Q482:AK482,0)+1,".")))</f>
        <v>,</v>
      </c>
      <c r="AM482" s="269" t="str">
        <f>IF($E482=$E481,IF(AN481=".",IF(MAX($Q482:AL482,0)=OPER!$AA577,".",IF(OPER!$AB577&lt;=HOUR(AN$7),MAX($Q482:AL482,0)+1,".")),","),IF(MAX($Q482:AL482,0)=OPER!$AA577,".",IF(OPER!$AB577&lt;=HOUR(AN$7),MAX($Q482:AL482,0)+1,".")))</f>
        <v>,</v>
      </c>
      <c r="AN482" s="270" t="str">
        <f>IF($E482=$E481,IF(AO481=".",IF(MAX($Q482:AM482,0)=OPER!$AA577,".",IF(OPER!$AB577&lt;=HOUR(AO$7),MAX($Q482:AM482,0)+1,".")),","),IF(MAX($Q482:AM482,0)=OPER!$AA577,".",IF(OPER!$AB577&lt;=HOUR(AO$7),MAX($Q482:AM482,0)+1,".")))</f>
        <v>,</v>
      </c>
      <c r="AO482" s="271" t="str">
        <f>IF($E482=$E481,IF(AP481=".",IF(MAX($Q482:AN482,0)=OPER!$AA577,".",IF(OPER!$AB577&lt;=HOUR(AP$7),MAX($Q482:AN482,0)+1,".")),","),IF(MAX($Q482:AN482,0)=OPER!$AA577,".",IF(OPER!$AB577&lt;=HOUR(AP$7),MAX($Q482:AN482,0)+1,".")))</f>
        <v>,</v>
      </c>
      <c r="AP482" s="269" t="str">
        <f>IF($E482=$E481,IF(AQ481=".",IF(MAX($Q482:AO482,0)=OPER!$AA577,".",IF(OPER!$AB577&lt;=HOUR(AQ$7),MAX($Q482:AO482,0)+1,".")),","),IF(MAX($Q482:AO482,0)=OPER!$AA577,".",IF(OPER!$AB577&lt;=HOUR(AQ$7),MAX($Q482:AO482,0)+1,".")))</f>
        <v>,</v>
      </c>
      <c r="AQ482" s="269" t="str">
        <f>IF($E482=$E481,IF(AR481=".",IF(MAX($Q482:AP482,0)=OPER!$AA577,".",IF(OPER!$AB577&lt;=HOUR(AR$7),MAX($Q482:AP482,0)+1,".")),","),IF(MAX($Q482:AP482,0)=OPER!$AA577,".",IF(OPER!$AB577&lt;=HOUR(AR$7),MAX($Q482:AP482,0)+1,".")))</f>
        <v>,</v>
      </c>
      <c r="AR482" s="270" t="str">
        <f>IF($E482=$E481,IF(AS481=".",IF(MAX($Q482:AQ482,0)=OPER!$AA577,".",IF(OPER!$AB577&lt;=HOUR(AS$7),MAX($Q482:AQ482,0)+1,".")),","),IF(MAX($Q482:AQ482,0)=OPER!$AA577,".",IF(OPER!$AB577&lt;=HOUR(AS$7),MAX($Q482:AQ482,0)+1,".")))</f>
        <v>,</v>
      </c>
      <c r="AS482" s="271" t="str">
        <f>IF($E482=$E481,IF(AT481=".",IF(MAX($Q482:AR482,0)=OPER!$AA577,".",IF(OPER!$AB577&lt;=HOUR(AT$7),MAX($Q482:AR482,0)+1,".")),","),IF(MAX($Q482:AR482,0)=OPER!$AA577,".",IF(OPER!$AB577&lt;=HOUR(AT$7),MAX($Q482:AR482,0)+1,".")))</f>
        <v>,</v>
      </c>
      <c r="AT482" s="269" t="str">
        <f>IF($E482=$E481,IF(AU481=".",IF(MAX($Q482:AS482,0)=OPER!$AA577,".",IF(OPER!$AB577&lt;=HOUR(AU$7),MAX($Q482:AS482,0)+1,".")),","),IF(MAX($Q482:AS482,0)=OPER!$AA577,".",IF(OPER!$AB577&lt;=HOUR(AU$7),MAX($Q482:AS482,0)+1,".")))</f>
        <v>,</v>
      </c>
      <c r="AU482" s="269" t="str">
        <f>IF($E482=$E481,IF(AV481=".",IF(MAX($Q482:AT482,0)=OPER!$AA577,".",IF(OPER!$AB577&lt;=HOUR(AV$7),MAX($Q482:AT482,0)+1,".")),","),IF(MAX($Q482:AT482,0)=OPER!$AA577,".",IF(OPER!$AB577&lt;=HOUR(AV$7),MAX($Q482:AT482,0)+1,".")))</f>
        <v>,</v>
      </c>
      <c r="AV482" s="270" t="str">
        <f>IF($E482=$E481,IF(AW481=".",IF(MAX($Q482:AU482,0)=OPER!$AA577,".",IF(OPER!$AB577&lt;=HOUR(AW$7),MAX($Q482:AU482,0)+1,".")),","),IF(MAX($Q482:AU482,0)=OPER!$AA577,".",IF(OPER!$AB577&lt;=HOUR(AW$7),MAX($Q482:AU482,0)+1,".")))</f>
        <v>,</v>
      </c>
      <c r="AW482" s="271" t="str">
        <f>IF($E482=$E481,IF(AX481=".",IF(MAX($Q482:AV482,0)=OPER!$AA577,".",IF(OPER!$AB577&lt;=HOUR(AX$7),MAX($Q482:AV482,0)+1,".")),","),IF(MAX($Q482:AV482,0)=OPER!$AA577,".",IF(OPER!$AB577&lt;=HOUR(AX$7),MAX($Q482:AV482,0)+1,".")))</f>
        <v>,</v>
      </c>
      <c r="AX482" s="269" t="str">
        <f>IF($E482=$E481,IF(AY481=".",IF(MAX($Q482:AW482,0)=OPER!$AA577,".",IF(OPER!$AB577&lt;=HOUR(AY$7),MAX($Q482:AW482,0)+1,".")),","),IF(MAX($Q482:AW482,0)=OPER!$AA577,".",IF(OPER!$AB577&lt;=HOUR(AY$7),MAX($Q482:AW482,0)+1,".")))</f>
        <v>,</v>
      </c>
      <c r="AY482" s="269" t="str">
        <f>IF($E482=$E481,IF(AZ481=".",IF(MAX($Q482:AX482,0)=OPER!$AA577,".",IF(OPER!$AB577&lt;=HOUR(AZ$7),MAX($Q482:AX482,0)+1,".")),","),IF(MAX($Q482:AX482,0)=OPER!$AA577,".",IF(OPER!$AB577&lt;=HOUR(AZ$7),MAX($Q482:AX482,0)+1,".")))</f>
        <v>,</v>
      </c>
      <c r="AZ482" s="270" t="str">
        <f>IF($E482=$E481,IF(BA481=".",IF(MAX($Q482:AY482,0)=OPER!$AA577,".",IF(OPER!$AB577&lt;=HOUR(BA$7),MAX($Q482:AY482,0)+1,".")),","),IF(MAX($Q482:AY482,0)=OPER!$AA577,".",IF(OPER!$AB577&lt;=HOUR(BA$7),MAX($Q482:AY482,0)+1,".")))</f>
        <v>,</v>
      </c>
      <c r="BA482" s="30">
        <f>+OPER!AK476</f>
        <v>0</v>
      </c>
    </row>
    <row r="483" spans="1:53" ht="59.8" x14ac:dyDescent="0.2">
      <c r="A483" s="282" t="str">
        <f>IF(OPER!AF477=0,"",OPER!AF477)</f>
        <v/>
      </c>
      <c r="B483" s="109" t="str">
        <f>IF(OPER!V477=0,"",OPER!V477)</f>
        <v/>
      </c>
      <c r="C483" s="71" t="str">
        <f>IF(OPER!U477 = 0,"", OPER!U477)</f>
        <v/>
      </c>
      <c r="D483" s="30" t="str">
        <f t="shared" si="28"/>
        <v/>
      </c>
      <c r="E483" s="262" t="str">
        <f>IF(OPER!X477 = 0,"",OPER!X477)</f>
        <v/>
      </c>
      <c r="F483" s="262" t="str">
        <f>IF(OPER!I477 = 0,"",OPER!I477)</f>
        <v/>
      </c>
      <c r="G483" s="263" t="str">
        <f>IF(OPER!C477=0,"",OPER!C477)</f>
        <v/>
      </c>
      <c r="H483" s="30" t="str">
        <f>IF(OPER!R477 = 0,"",OPER!R477)</f>
        <v/>
      </c>
      <c r="I483" s="30" t="str">
        <f>IF(OPER!F477=0,"", OPER!F477)</f>
        <v/>
      </c>
      <c r="J483" s="108" t="str">
        <f>IF(OPER!G477=0,"",OPER!G477)</f>
        <v/>
      </c>
      <c r="K483" s="250">
        <f>+OPER!R477</f>
        <v>0</v>
      </c>
      <c r="L483" s="262">
        <f t="shared" si="29"/>
        <v>0</v>
      </c>
      <c r="M483" s="250">
        <f t="shared" si="30"/>
        <v>0</v>
      </c>
      <c r="N483" s="205" t="str">
        <f>IF(OPER!A477=0,"",OPER!A477)</f>
        <v/>
      </c>
      <c r="O483" s="73" t="str">
        <f>IF(OPER!AJ2333=0,"",OPER!AJ2333)</f>
        <v/>
      </c>
      <c r="P483" s="264" t="str">
        <f>IF(OPER!AH477="EJECUTADO","SI",IF(OPER!AH477="NO EJECUTADO","NO",""))</f>
        <v/>
      </c>
      <c r="Q483" s="264" t="str">
        <f>IF(OPER!AN477="EJECUTADO","SI",IF(OPER!AN477="NO EJECUTADO","NO",""))</f>
        <v/>
      </c>
      <c r="R483" s="221" t="str">
        <f>IFERROR(VLOOKUP(OPER!Z477,OPER!$AU$490:$AV$577,2,0),"NO ASIGNADO")</f>
        <v>NO ASIGNADO</v>
      </c>
      <c r="S483" s="6">
        <f>+OPER!AG477</f>
        <v>0</v>
      </c>
      <c r="T483" s="268" t="str">
        <f>IF($E483=$E482,IF(U482=".",IF(MAX($Q483:Q483,0)=OPER!$AA578,".",IF(OPER!$AB578&lt;=HOUR(U$7),MAX($Q483:Q483,0)+1,".")),","),IF(MAX($Q483:Q483,0)=OPER!$AA578,".",IF(OPER!$AB578&lt;=HOUR(U$7),MAX($Q483:Q483,0)+1,".")))</f>
        <v>,</v>
      </c>
      <c r="U483" s="269" t="str">
        <f>IF($E483=$E482,IF(V482=".",IF(MAX($Q483:T483,0)=OPER!$AA578,".",IF(OPER!$AB578&lt;=HOUR(V$7),MAX($Q483:T483,0)+1,".")),","),IF(MAX($Q483:T483,0)=OPER!$AA578,".",IF(OPER!$AB578&lt;=HOUR(V$7),MAX($Q483:T483,0)+1,".")))</f>
        <v>,</v>
      </c>
      <c r="V483" s="269" t="str">
        <f>IF($E483=$E482,IF(W482=".",IF(MAX($Q483:U483,0)=OPER!$AA578,".",IF(OPER!$AB578&lt;=HOUR(W$7),MAX($Q483:U483,0)+1,".")),","),IF(MAX($Q483:U483,0)=OPER!$AA578,".",IF(OPER!$AB578&lt;=HOUR(W$7),MAX($Q483:U483,0)+1,".")))</f>
        <v>,</v>
      </c>
      <c r="W483" s="269" t="str">
        <f>IF($E483=$E482,IF(X482=".",IF(MAX($Q483:V483,0)=OPER!$AA578,".",IF(OPER!$AB578&lt;=HOUR(X$7),MAX($Q483:V483,0)+1,".")),","),IF(MAX($Q483:V483,0)=OPER!$AA578,".",IF(OPER!$AB578&lt;=HOUR(X$7),MAX($Q483:V483,0)+1,".")))</f>
        <v>,</v>
      </c>
      <c r="X483" s="270" t="str">
        <f>IF($E483=$E482,IF(Y482=".",IF(MAX($Q483:W483,0)=OPER!$AA578,".",IF(OPER!$AB578&lt;=HOUR(Y$7),MAX($Q483:W483,0)+1,".")),","),IF(MAX($Q483:W483,0)=OPER!$AA578,".",IF(OPER!$AB578&lt;=HOUR(Y$7),MAX($Q483:W483,0)+1,".")))</f>
        <v>,</v>
      </c>
      <c r="Y483" s="271" t="str">
        <f>IF($E483=$E482,IF(Z482=".",IF(MAX($Q483:X483,0)=OPER!$AA578,".",IF(OPER!$AB578&lt;=HOUR(Z$7),MAX($Q483:X483,0)+1,".")),","),IF(MAX($Q483:X483,0)=OPER!$AA578,".",IF(OPER!$AB578&lt;=HOUR(Z$7),MAX($Q483:X483,0)+1,".")))</f>
        <v>,</v>
      </c>
      <c r="Z483" s="269" t="str">
        <f>IF($E483=$E482,IF(AA482=".",IF(MAX($Q483:Y483,0)=OPER!$AA578,".",IF(OPER!$AB578&lt;=HOUR(AA$7),MAX($Q483:Y483,0)+1,".")),","),IF(MAX($Q483:Y483,0)=OPER!$AA578,".",IF(OPER!$AB578&lt;=HOUR(AA$7),MAX($Q483:Y483,0)+1,".")))</f>
        <v>,</v>
      </c>
      <c r="AA483" s="269" t="str">
        <f>IF($E483=$E482,IF(AB482=".",IF(MAX($Q483:Z483,0)=OPER!$AA578,".",IF(OPER!$AB578&lt;=HOUR(AB$7),MAX($Q483:Z483,0)+1,".")),","),IF(MAX($Q483:Z483,0)=OPER!$AA578,".",IF(OPER!$AB578&lt;=HOUR(AB$7),MAX($Q483:Z483,0)+1,".")))</f>
        <v>,</v>
      </c>
      <c r="AB483" s="270" t="str">
        <f>IF($E483=$E482,IF(AC482=".",IF(MAX($Q483:AA483,0)=OPER!$AA578,".",IF(OPER!$AB578&lt;=HOUR(AC$7),MAX($Q483:AA483,0)+1,".")),","),IF(MAX($Q483:AA483,0)=OPER!$AA578,".",IF(OPER!$AB578&lt;=HOUR(AC$7),MAX($Q483:AA483,0)+1,".")))</f>
        <v>,</v>
      </c>
      <c r="AC483" s="271" t="str">
        <f>IF($E483=$E482,IF(AD482=".",IF(MAX($Q483:AB483,0)=OPER!$AA578,".",IF(OPER!$AB578&lt;=HOUR(AD$7),MAX($Q483:AB483,0)+1,".")),","),IF(MAX($Q483:AB483,0)=OPER!$AA578,".",IF(OPER!$AB578&lt;=HOUR(AD$7),MAX($Q483:AB483,0)+1,".")))</f>
        <v>,</v>
      </c>
      <c r="AD483" s="269" t="str">
        <f>IF($E483=$E482,IF(AE482=".",IF(MAX($Q483:AC483,0)=OPER!$AA578,".",IF(OPER!$AB578&lt;=HOUR(AE$7),MAX($Q483:AC483,0)+1,".")),","),IF(MAX($Q483:AC483,0)=OPER!$AA578,".",IF(OPER!$AB578&lt;=HOUR(AE$7),MAX($Q483:AC483,0)+1,".")))</f>
        <v>,</v>
      </c>
      <c r="AE483" s="269" t="str">
        <f>IF($E483=$E482,IF(AF482=".",IF(MAX($Q483:AD483,0)=OPER!$AA578,".",IF(OPER!$AB578&lt;=HOUR(AF$7),MAX($Q483:AD483,0)+1,".")),","),IF(MAX($Q483:AD483,0)=OPER!$AA578,".",IF(OPER!$AB578&lt;=HOUR(AF$7),MAX($Q483:AD483,0)+1,".")))</f>
        <v>,</v>
      </c>
      <c r="AF483" s="270" t="str">
        <f>IF($E483=$E482,IF(AG482=".",IF(MAX($Q483:AE483,0)=OPER!$AA578,".",IF(OPER!$AB578&lt;=HOUR(AG$7),MAX($Q483:AE483,0)+1,".")),","),IF(MAX($Q483:AE483,0)=OPER!$AA578,".",IF(OPER!$AB578&lt;=HOUR(AG$7),MAX($Q483:AE483,0)+1,".")))</f>
        <v>,</v>
      </c>
      <c r="AG483" s="271" t="str">
        <f>IF($E483=$E482,IF(AH482=".",IF(MAX($Q483:AF483,0)=OPER!$AA578,".",IF(OPER!$AB578&lt;=HOUR(AH$7),MAX($Q483:AF483,0)+1,".")),","),IF(MAX($Q483:AF483,0)=OPER!$AA578,".",IF(OPER!$AB578&lt;=HOUR(AH$7),MAX($Q483:AF483,0)+1,".")))</f>
        <v>,</v>
      </c>
      <c r="AH483" s="269" t="str">
        <f>IF($E483=$E482,IF(AI482=".",IF(MAX($Q483:AG483,0)=OPER!$AA578,".",IF(OPER!$AB578&lt;=HOUR(AI$7),MAX($Q483:AG483,0)+1,".")),","),IF(MAX($Q483:AG483,0)=OPER!$AA578,".",IF(OPER!$AB578&lt;=HOUR(AI$7),MAX($Q483:AG483,0)+1,".")))</f>
        <v>,</v>
      </c>
      <c r="AI483" s="269" t="str">
        <f>IF($E483=$E482,IF(AJ482=".",IF(MAX($Q483:AH483,0)=OPER!$AA578,".",IF(OPER!$AB578&lt;=HOUR(AJ$7),MAX($Q483:AH483,0)+1,".")),","),IF(MAX($Q483:AH483,0)=OPER!$AA578,".",IF(OPER!$AB578&lt;=HOUR(AJ$7),MAX($Q483:AH483,0)+1,".")))</f>
        <v>,</v>
      </c>
      <c r="AJ483" s="270" t="str">
        <f>IF($E483=$E482,IF(AK482=".",IF(MAX($Q483:AI483,0)=OPER!$AA578,".",IF(OPER!$AB578&lt;=HOUR(AK$7),MAX($Q483:AI483,0)+1,".")),","),IF(MAX($Q483:AI483,0)=OPER!$AA578,".",IF(OPER!$AB578&lt;=HOUR(AK$7),MAX($Q483:AI483,0)+1,".")))</f>
        <v>,</v>
      </c>
      <c r="AK483" s="271" t="str">
        <f>IF($E483=$E482,IF(AL482=".",IF(MAX($Q483:AJ483,0)=OPER!$AA578,".",IF(OPER!$AB578&lt;=HOUR(AL$7),MAX($Q483:AJ483,0)+1,".")),","),IF(MAX($Q483:AJ483,0)=OPER!$AA578,".",IF(OPER!$AB578&lt;=HOUR(AL$7),MAX($Q483:AJ483,0)+1,".")))</f>
        <v>,</v>
      </c>
      <c r="AL483" s="269" t="str">
        <f>IF($E483=$E482,IF(AM482=".",IF(MAX($Q483:AK483,0)=OPER!$AA578,".",IF(OPER!$AB578&lt;=HOUR(AM$7),MAX($Q483:AK483,0)+1,".")),","),IF(MAX($Q483:AK483,0)=OPER!$AA578,".",IF(OPER!$AB578&lt;=HOUR(AM$7),MAX($Q483:AK483,0)+1,".")))</f>
        <v>,</v>
      </c>
      <c r="AM483" s="269" t="str">
        <f>IF($E483=$E482,IF(AN482=".",IF(MAX($Q483:AL483,0)=OPER!$AA578,".",IF(OPER!$AB578&lt;=HOUR(AN$7),MAX($Q483:AL483,0)+1,".")),","),IF(MAX($Q483:AL483,0)=OPER!$AA578,".",IF(OPER!$AB578&lt;=HOUR(AN$7),MAX($Q483:AL483,0)+1,".")))</f>
        <v>,</v>
      </c>
      <c r="AN483" s="270" t="str">
        <f>IF($E483=$E482,IF(AO482=".",IF(MAX($Q483:AM483,0)=OPER!$AA578,".",IF(OPER!$AB578&lt;=HOUR(AO$7),MAX($Q483:AM483,0)+1,".")),","),IF(MAX($Q483:AM483,0)=OPER!$AA578,".",IF(OPER!$AB578&lt;=HOUR(AO$7),MAX($Q483:AM483,0)+1,".")))</f>
        <v>,</v>
      </c>
      <c r="AO483" s="271" t="str">
        <f>IF($E483=$E482,IF(AP482=".",IF(MAX($Q483:AN483,0)=OPER!$AA578,".",IF(OPER!$AB578&lt;=HOUR(AP$7),MAX($Q483:AN483,0)+1,".")),","),IF(MAX($Q483:AN483,0)=OPER!$AA578,".",IF(OPER!$AB578&lt;=HOUR(AP$7),MAX($Q483:AN483,0)+1,".")))</f>
        <v>,</v>
      </c>
      <c r="AP483" s="269" t="str">
        <f>IF($E483=$E482,IF(AQ482=".",IF(MAX($Q483:AO483,0)=OPER!$AA578,".",IF(OPER!$AB578&lt;=HOUR(AQ$7),MAX($Q483:AO483,0)+1,".")),","),IF(MAX($Q483:AO483,0)=OPER!$AA578,".",IF(OPER!$AB578&lt;=HOUR(AQ$7),MAX($Q483:AO483,0)+1,".")))</f>
        <v>,</v>
      </c>
      <c r="AQ483" s="269" t="str">
        <f>IF($E483=$E482,IF(AR482=".",IF(MAX($Q483:AP483,0)=OPER!$AA578,".",IF(OPER!$AB578&lt;=HOUR(AR$7),MAX($Q483:AP483,0)+1,".")),","),IF(MAX($Q483:AP483,0)=OPER!$AA578,".",IF(OPER!$AB578&lt;=HOUR(AR$7),MAX($Q483:AP483,0)+1,".")))</f>
        <v>,</v>
      </c>
      <c r="AR483" s="270" t="str">
        <f>IF($E483=$E482,IF(AS482=".",IF(MAX($Q483:AQ483,0)=OPER!$AA578,".",IF(OPER!$AB578&lt;=HOUR(AS$7),MAX($Q483:AQ483,0)+1,".")),","),IF(MAX($Q483:AQ483,0)=OPER!$AA578,".",IF(OPER!$AB578&lt;=HOUR(AS$7),MAX($Q483:AQ483,0)+1,".")))</f>
        <v>,</v>
      </c>
      <c r="AS483" s="271" t="str">
        <f>IF($E483=$E482,IF(AT482=".",IF(MAX($Q483:AR483,0)=OPER!$AA578,".",IF(OPER!$AB578&lt;=HOUR(AT$7),MAX($Q483:AR483,0)+1,".")),","),IF(MAX($Q483:AR483,0)=OPER!$AA578,".",IF(OPER!$AB578&lt;=HOUR(AT$7),MAX($Q483:AR483,0)+1,".")))</f>
        <v>,</v>
      </c>
      <c r="AT483" s="269" t="str">
        <f>IF($E483=$E482,IF(AU482=".",IF(MAX($Q483:AS483,0)=OPER!$AA578,".",IF(OPER!$AB578&lt;=HOUR(AU$7),MAX($Q483:AS483,0)+1,".")),","),IF(MAX($Q483:AS483,0)=OPER!$AA578,".",IF(OPER!$AB578&lt;=HOUR(AU$7),MAX($Q483:AS483,0)+1,".")))</f>
        <v>,</v>
      </c>
      <c r="AU483" s="269" t="str">
        <f>IF($E483=$E482,IF(AV482=".",IF(MAX($Q483:AT483,0)=OPER!$AA578,".",IF(OPER!$AB578&lt;=HOUR(AV$7),MAX($Q483:AT483,0)+1,".")),","),IF(MAX($Q483:AT483,0)=OPER!$AA578,".",IF(OPER!$AB578&lt;=HOUR(AV$7),MAX($Q483:AT483,0)+1,".")))</f>
        <v>,</v>
      </c>
      <c r="AV483" s="270" t="str">
        <f>IF($E483=$E482,IF(AW482=".",IF(MAX($Q483:AU483,0)=OPER!$AA578,".",IF(OPER!$AB578&lt;=HOUR(AW$7),MAX($Q483:AU483,0)+1,".")),","),IF(MAX($Q483:AU483,0)=OPER!$AA578,".",IF(OPER!$AB578&lt;=HOUR(AW$7),MAX($Q483:AU483,0)+1,".")))</f>
        <v>,</v>
      </c>
      <c r="AW483" s="271" t="str">
        <f>IF($E483=$E482,IF(AX482=".",IF(MAX($Q483:AV483,0)=OPER!$AA578,".",IF(OPER!$AB578&lt;=HOUR(AX$7),MAX($Q483:AV483,0)+1,".")),","),IF(MAX($Q483:AV483,0)=OPER!$AA578,".",IF(OPER!$AB578&lt;=HOUR(AX$7),MAX($Q483:AV483,0)+1,".")))</f>
        <v>,</v>
      </c>
      <c r="AX483" s="269" t="str">
        <f>IF($E483=$E482,IF(AY482=".",IF(MAX($Q483:AW483,0)=OPER!$AA578,".",IF(OPER!$AB578&lt;=HOUR(AY$7),MAX($Q483:AW483,0)+1,".")),","),IF(MAX($Q483:AW483,0)=OPER!$AA578,".",IF(OPER!$AB578&lt;=HOUR(AY$7),MAX($Q483:AW483,0)+1,".")))</f>
        <v>,</v>
      </c>
      <c r="AY483" s="269" t="str">
        <f>IF($E483=$E482,IF(AZ482=".",IF(MAX($Q483:AX483,0)=OPER!$AA578,".",IF(OPER!$AB578&lt;=HOUR(AZ$7),MAX($Q483:AX483,0)+1,".")),","),IF(MAX($Q483:AX483,0)=OPER!$AA578,".",IF(OPER!$AB578&lt;=HOUR(AZ$7),MAX($Q483:AX483,0)+1,".")))</f>
        <v>,</v>
      </c>
      <c r="AZ483" s="270" t="str">
        <f>IF($E483=$E482,IF(BA482=".",IF(MAX($Q483:AY483,0)=OPER!$AA578,".",IF(OPER!$AB578&lt;=HOUR(BA$7),MAX($Q483:AY483,0)+1,".")),","),IF(MAX($Q483:AY483,0)=OPER!$AA578,".",IF(OPER!$AB578&lt;=HOUR(BA$7),MAX($Q483:AY483,0)+1,".")))</f>
        <v>,</v>
      </c>
      <c r="BA483" s="30">
        <f>+OPER!AK477</f>
        <v>0</v>
      </c>
    </row>
    <row r="484" spans="1:53" ht="59.8" x14ac:dyDescent="0.2">
      <c r="A484" s="282" t="str">
        <f>IF(OPER!AF478=0,"",OPER!AF478)</f>
        <v/>
      </c>
      <c r="B484" s="109" t="str">
        <f>IF(OPER!V478=0,"",OPER!V478)</f>
        <v/>
      </c>
      <c r="C484" s="71" t="str">
        <f>IF(OPER!U478 = 0,"", OPER!U478)</f>
        <v/>
      </c>
      <c r="D484" s="30" t="str">
        <f t="shared" si="28"/>
        <v/>
      </c>
      <c r="E484" s="262" t="str">
        <f>IF(OPER!X478 = 0,"",OPER!X478)</f>
        <v/>
      </c>
      <c r="F484" s="262" t="str">
        <f>IF(OPER!I478 = 0,"",OPER!I478)</f>
        <v/>
      </c>
      <c r="G484" s="263" t="str">
        <f>IF(OPER!C478=0,"",OPER!C478)</f>
        <v/>
      </c>
      <c r="H484" s="30" t="str">
        <f>IF(OPER!R478 = 0,"",OPER!R478)</f>
        <v/>
      </c>
      <c r="I484" s="30" t="str">
        <f>IF(OPER!F478=0,"", OPER!F478)</f>
        <v/>
      </c>
      <c r="J484" s="108" t="str">
        <f>IF(OPER!G478=0,"",OPER!G478)</f>
        <v/>
      </c>
      <c r="K484" s="250">
        <f>+OPER!R478</f>
        <v>0</v>
      </c>
      <c r="L484" s="262">
        <f t="shared" si="29"/>
        <v>0</v>
      </c>
      <c r="M484" s="250">
        <f t="shared" si="30"/>
        <v>0</v>
      </c>
      <c r="N484" s="205" t="str">
        <f>IF(OPER!A478=0,"",OPER!A478)</f>
        <v/>
      </c>
      <c r="O484" s="73" t="str">
        <f>IF(OPER!AJ2334=0,"",OPER!AJ2334)</f>
        <v/>
      </c>
      <c r="P484" s="264" t="str">
        <f>IF(OPER!AH478="EJECUTADO","SI",IF(OPER!AH478="NO EJECUTADO","NO",""))</f>
        <v/>
      </c>
      <c r="Q484" s="264" t="str">
        <f>IF(OPER!AN478="EJECUTADO","SI",IF(OPER!AN478="NO EJECUTADO","NO",""))</f>
        <v/>
      </c>
      <c r="R484" s="221" t="str">
        <f>IFERROR(VLOOKUP(OPER!Z478,OPER!$AU$490:$AV$577,2,0),"NO ASIGNADO")</f>
        <v>NO ASIGNADO</v>
      </c>
      <c r="S484" s="6">
        <f>+OPER!AG478</f>
        <v>0</v>
      </c>
      <c r="T484" s="268" t="str">
        <f>IF($E484=$E483,IF(U483=".",IF(MAX($Q484:Q484,0)=OPER!$AA579,".",IF(OPER!$AB579&lt;=HOUR(U$7),MAX($Q484:Q484,0)+1,".")),","),IF(MAX($Q484:Q484,0)=OPER!$AA579,".",IF(OPER!$AB579&lt;=HOUR(U$7),MAX($Q484:Q484,0)+1,".")))</f>
        <v>,</v>
      </c>
      <c r="U484" s="269" t="str">
        <f>IF($E484=$E483,IF(V483=".",IF(MAX($Q484:T484,0)=OPER!$AA579,".",IF(OPER!$AB579&lt;=HOUR(V$7),MAX($Q484:T484,0)+1,".")),","),IF(MAX($Q484:T484,0)=OPER!$AA579,".",IF(OPER!$AB579&lt;=HOUR(V$7),MAX($Q484:T484,0)+1,".")))</f>
        <v>,</v>
      </c>
      <c r="V484" s="269" t="str">
        <f>IF($E484=$E483,IF(W483=".",IF(MAX($Q484:U484,0)=OPER!$AA579,".",IF(OPER!$AB579&lt;=HOUR(W$7),MAX($Q484:U484,0)+1,".")),","),IF(MAX($Q484:U484,0)=OPER!$AA579,".",IF(OPER!$AB579&lt;=HOUR(W$7),MAX($Q484:U484,0)+1,".")))</f>
        <v>,</v>
      </c>
      <c r="W484" s="269" t="str">
        <f>IF($E484=$E483,IF(X483=".",IF(MAX($Q484:V484,0)=OPER!$AA579,".",IF(OPER!$AB579&lt;=HOUR(X$7),MAX($Q484:V484,0)+1,".")),","),IF(MAX($Q484:V484,0)=OPER!$AA579,".",IF(OPER!$AB579&lt;=HOUR(X$7),MAX($Q484:V484,0)+1,".")))</f>
        <v>,</v>
      </c>
      <c r="X484" s="270" t="str">
        <f>IF($E484=$E483,IF(Y483=".",IF(MAX($Q484:W484,0)=OPER!$AA579,".",IF(OPER!$AB579&lt;=HOUR(Y$7),MAX($Q484:W484,0)+1,".")),","),IF(MAX($Q484:W484,0)=OPER!$AA579,".",IF(OPER!$AB579&lt;=HOUR(Y$7),MAX($Q484:W484,0)+1,".")))</f>
        <v>,</v>
      </c>
      <c r="Y484" s="271" t="str">
        <f>IF($E484=$E483,IF(Z483=".",IF(MAX($Q484:X484,0)=OPER!$AA579,".",IF(OPER!$AB579&lt;=HOUR(Z$7),MAX($Q484:X484,0)+1,".")),","),IF(MAX($Q484:X484,0)=OPER!$AA579,".",IF(OPER!$AB579&lt;=HOUR(Z$7),MAX($Q484:X484,0)+1,".")))</f>
        <v>,</v>
      </c>
      <c r="Z484" s="269" t="str">
        <f>IF($E484=$E483,IF(AA483=".",IF(MAX($Q484:Y484,0)=OPER!$AA579,".",IF(OPER!$AB579&lt;=HOUR(AA$7),MAX($Q484:Y484,0)+1,".")),","),IF(MAX($Q484:Y484,0)=OPER!$AA579,".",IF(OPER!$AB579&lt;=HOUR(AA$7),MAX($Q484:Y484,0)+1,".")))</f>
        <v>,</v>
      </c>
      <c r="AA484" s="269" t="str">
        <f>IF($E484=$E483,IF(AB483=".",IF(MAX($Q484:Z484,0)=OPER!$AA579,".",IF(OPER!$AB579&lt;=HOUR(AB$7),MAX($Q484:Z484,0)+1,".")),","),IF(MAX($Q484:Z484,0)=OPER!$AA579,".",IF(OPER!$AB579&lt;=HOUR(AB$7),MAX($Q484:Z484,0)+1,".")))</f>
        <v>,</v>
      </c>
      <c r="AB484" s="270" t="str">
        <f>IF($E484=$E483,IF(AC483=".",IF(MAX($Q484:AA484,0)=OPER!$AA579,".",IF(OPER!$AB579&lt;=HOUR(AC$7),MAX($Q484:AA484,0)+1,".")),","),IF(MAX($Q484:AA484,0)=OPER!$AA579,".",IF(OPER!$AB579&lt;=HOUR(AC$7),MAX($Q484:AA484,0)+1,".")))</f>
        <v>,</v>
      </c>
      <c r="AC484" s="271" t="str">
        <f>IF($E484=$E483,IF(AD483=".",IF(MAX($Q484:AB484,0)=OPER!$AA579,".",IF(OPER!$AB579&lt;=HOUR(AD$7),MAX($Q484:AB484,0)+1,".")),","),IF(MAX($Q484:AB484,0)=OPER!$AA579,".",IF(OPER!$AB579&lt;=HOUR(AD$7),MAX($Q484:AB484,0)+1,".")))</f>
        <v>,</v>
      </c>
      <c r="AD484" s="269" t="str">
        <f>IF($E484=$E483,IF(AE483=".",IF(MAX($Q484:AC484,0)=OPER!$AA579,".",IF(OPER!$AB579&lt;=HOUR(AE$7),MAX($Q484:AC484,0)+1,".")),","),IF(MAX($Q484:AC484,0)=OPER!$AA579,".",IF(OPER!$AB579&lt;=HOUR(AE$7),MAX($Q484:AC484,0)+1,".")))</f>
        <v>,</v>
      </c>
      <c r="AE484" s="269" t="str">
        <f>IF($E484=$E483,IF(AF483=".",IF(MAX($Q484:AD484,0)=OPER!$AA579,".",IF(OPER!$AB579&lt;=HOUR(AF$7),MAX($Q484:AD484,0)+1,".")),","),IF(MAX($Q484:AD484,0)=OPER!$AA579,".",IF(OPER!$AB579&lt;=HOUR(AF$7),MAX($Q484:AD484,0)+1,".")))</f>
        <v>,</v>
      </c>
      <c r="AF484" s="270" t="str">
        <f>IF($E484=$E483,IF(AG483=".",IF(MAX($Q484:AE484,0)=OPER!$AA579,".",IF(OPER!$AB579&lt;=HOUR(AG$7),MAX($Q484:AE484,0)+1,".")),","),IF(MAX($Q484:AE484,0)=OPER!$AA579,".",IF(OPER!$AB579&lt;=HOUR(AG$7),MAX($Q484:AE484,0)+1,".")))</f>
        <v>,</v>
      </c>
      <c r="AG484" s="271" t="str">
        <f>IF($E484=$E483,IF(AH483=".",IF(MAX($Q484:AF484,0)=OPER!$AA579,".",IF(OPER!$AB579&lt;=HOUR(AH$7),MAX($Q484:AF484,0)+1,".")),","),IF(MAX($Q484:AF484,0)=OPER!$AA579,".",IF(OPER!$AB579&lt;=HOUR(AH$7),MAX($Q484:AF484,0)+1,".")))</f>
        <v>,</v>
      </c>
      <c r="AH484" s="269" t="str">
        <f>IF($E484=$E483,IF(AI483=".",IF(MAX($Q484:AG484,0)=OPER!$AA579,".",IF(OPER!$AB579&lt;=HOUR(AI$7),MAX($Q484:AG484,0)+1,".")),","),IF(MAX($Q484:AG484,0)=OPER!$AA579,".",IF(OPER!$AB579&lt;=HOUR(AI$7),MAX($Q484:AG484,0)+1,".")))</f>
        <v>,</v>
      </c>
      <c r="AI484" s="269" t="str">
        <f>IF($E484=$E483,IF(AJ483=".",IF(MAX($Q484:AH484,0)=OPER!$AA579,".",IF(OPER!$AB579&lt;=HOUR(AJ$7),MAX($Q484:AH484,0)+1,".")),","),IF(MAX($Q484:AH484,0)=OPER!$AA579,".",IF(OPER!$AB579&lt;=HOUR(AJ$7),MAX($Q484:AH484,0)+1,".")))</f>
        <v>,</v>
      </c>
      <c r="AJ484" s="270" t="str">
        <f>IF($E484=$E483,IF(AK483=".",IF(MAX($Q484:AI484,0)=OPER!$AA579,".",IF(OPER!$AB579&lt;=HOUR(AK$7),MAX($Q484:AI484,0)+1,".")),","),IF(MAX($Q484:AI484,0)=OPER!$AA579,".",IF(OPER!$AB579&lt;=HOUR(AK$7),MAX($Q484:AI484,0)+1,".")))</f>
        <v>,</v>
      </c>
      <c r="AK484" s="271" t="str">
        <f>IF($E484=$E483,IF(AL483=".",IF(MAX($Q484:AJ484,0)=OPER!$AA579,".",IF(OPER!$AB579&lt;=HOUR(AL$7),MAX($Q484:AJ484,0)+1,".")),","),IF(MAX($Q484:AJ484,0)=OPER!$AA579,".",IF(OPER!$AB579&lt;=HOUR(AL$7),MAX($Q484:AJ484,0)+1,".")))</f>
        <v>,</v>
      </c>
      <c r="AL484" s="269" t="str">
        <f>IF($E484=$E483,IF(AM483=".",IF(MAX($Q484:AK484,0)=OPER!$AA579,".",IF(OPER!$AB579&lt;=HOUR(AM$7),MAX($Q484:AK484,0)+1,".")),","),IF(MAX($Q484:AK484,0)=OPER!$AA579,".",IF(OPER!$AB579&lt;=HOUR(AM$7),MAX($Q484:AK484,0)+1,".")))</f>
        <v>,</v>
      </c>
      <c r="AM484" s="269" t="str">
        <f>IF($E484=$E483,IF(AN483=".",IF(MAX($Q484:AL484,0)=OPER!$AA579,".",IF(OPER!$AB579&lt;=HOUR(AN$7),MAX($Q484:AL484,0)+1,".")),","),IF(MAX($Q484:AL484,0)=OPER!$AA579,".",IF(OPER!$AB579&lt;=HOUR(AN$7),MAX($Q484:AL484,0)+1,".")))</f>
        <v>,</v>
      </c>
      <c r="AN484" s="270" t="str">
        <f>IF($E484=$E483,IF(AO483=".",IF(MAX($Q484:AM484,0)=OPER!$AA579,".",IF(OPER!$AB579&lt;=HOUR(AO$7),MAX($Q484:AM484,0)+1,".")),","),IF(MAX($Q484:AM484,0)=OPER!$AA579,".",IF(OPER!$AB579&lt;=HOUR(AO$7),MAX($Q484:AM484,0)+1,".")))</f>
        <v>,</v>
      </c>
      <c r="AO484" s="271" t="str">
        <f>IF($E484=$E483,IF(AP483=".",IF(MAX($Q484:AN484,0)=OPER!$AA579,".",IF(OPER!$AB579&lt;=HOUR(AP$7),MAX($Q484:AN484,0)+1,".")),","),IF(MAX($Q484:AN484,0)=OPER!$AA579,".",IF(OPER!$AB579&lt;=HOUR(AP$7),MAX($Q484:AN484,0)+1,".")))</f>
        <v>,</v>
      </c>
      <c r="AP484" s="269" t="str">
        <f>IF($E484=$E483,IF(AQ483=".",IF(MAX($Q484:AO484,0)=OPER!$AA579,".",IF(OPER!$AB579&lt;=HOUR(AQ$7),MAX($Q484:AO484,0)+1,".")),","),IF(MAX($Q484:AO484,0)=OPER!$AA579,".",IF(OPER!$AB579&lt;=HOUR(AQ$7),MAX($Q484:AO484,0)+1,".")))</f>
        <v>,</v>
      </c>
      <c r="AQ484" s="269" t="str">
        <f>IF($E484=$E483,IF(AR483=".",IF(MAX($Q484:AP484,0)=OPER!$AA579,".",IF(OPER!$AB579&lt;=HOUR(AR$7),MAX($Q484:AP484,0)+1,".")),","),IF(MAX($Q484:AP484,0)=OPER!$AA579,".",IF(OPER!$AB579&lt;=HOUR(AR$7),MAX($Q484:AP484,0)+1,".")))</f>
        <v>,</v>
      </c>
      <c r="AR484" s="270" t="str">
        <f>IF($E484=$E483,IF(AS483=".",IF(MAX($Q484:AQ484,0)=OPER!$AA579,".",IF(OPER!$AB579&lt;=HOUR(AS$7),MAX($Q484:AQ484,0)+1,".")),","),IF(MAX($Q484:AQ484,0)=OPER!$AA579,".",IF(OPER!$AB579&lt;=HOUR(AS$7),MAX($Q484:AQ484,0)+1,".")))</f>
        <v>,</v>
      </c>
      <c r="AS484" s="271" t="str">
        <f>IF($E484=$E483,IF(AT483=".",IF(MAX($Q484:AR484,0)=OPER!$AA579,".",IF(OPER!$AB579&lt;=HOUR(AT$7),MAX($Q484:AR484,0)+1,".")),","),IF(MAX($Q484:AR484,0)=OPER!$AA579,".",IF(OPER!$AB579&lt;=HOUR(AT$7),MAX($Q484:AR484,0)+1,".")))</f>
        <v>,</v>
      </c>
      <c r="AT484" s="269" t="str">
        <f>IF($E484=$E483,IF(AU483=".",IF(MAX($Q484:AS484,0)=OPER!$AA579,".",IF(OPER!$AB579&lt;=HOUR(AU$7),MAX($Q484:AS484,0)+1,".")),","),IF(MAX($Q484:AS484,0)=OPER!$AA579,".",IF(OPER!$AB579&lt;=HOUR(AU$7),MAX($Q484:AS484,0)+1,".")))</f>
        <v>,</v>
      </c>
      <c r="AU484" s="269" t="str">
        <f>IF($E484=$E483,IF(AV483=".",IF(MAX($Q484:AT484,0)=OPER!$AA579,".",IF(OPER!$AB579&lt;=HOUR(AV$7),MAX($Q484:AT484,0)+1,".")),","),IF(MAX($Q484:AT484,0)=OPER!$AA579,".",IF(OPER!$AB579&lt;=HOUR(AV$7),MAX($Q484:AT484,0)+1,".")))</f>
        <v>,</v>
      </c>
      <c r="AV484" s="270" t="str">
        <f>IF($E484=$E483,IF(AW483=".",IF(MAX($Q484:AU484,0)=OPER!$AA579,".",IF(OPER!$AB579&lt;=HOUR(AW$7),MAX($Q484:AU484,0)+1,".")),","),IF(MAX($Q484:AU484,0)=OPER!$AA579,".",IF(OPER!$AB579&lt;=HOUR(AW$7),MAX($Q484:AU484,0)+1,".")))</f>
        <v>,</v>
      </c>
      <c r="AW484" s="271" t="str">
        <f>IF($E484=$E483,IF(AX483=".",IF(MAX($Q484:AV484,0)=OPER!$AA579,".",IF(OPER!$AB579&lt;=HOUR(AX$7),MAX($Q484:AV484,0)+1,".")),","),IF(MAX($Q484:AV484,0)=OPER!$AA579,".",IF(OPER!$AB579&lt;=HOUR(AX$7),MAX($Q484:AV484,0)+1,".")))</f>
        <v>,</v>
      </c>
      <c r="AX484" s="269" t="str">
        <f>IF($E484=$E483,IF(AY483=".",IF(MAX($Q484:AW484,0)=OPER!$AA579,".",IF(OPER!$AB579&lt;=HOUR(AY$7),MAX($Q484:AW484,0)+1,".")),","),IF(MAX($Q484:AW484,0)=OPER!$AA579,".",IF(OPER!$AB579&lt;=HOUR(AY$7),MAX($Q484:AW484,0)+1,".")))</f>
        <v>,</v>
      </c>
      <c r="AY484" s="269" t="str">
        <f>IF($E484=$E483,IF(AZ483=".",IF(MAX($Q484:AX484,0)=OPER!$AA579,".",IF(OPER!$AB579&lt;=HOUR(AZ$7),MAX($Q484:AX484,0)+1,".")),","),IF(MAX($Q484:AX484,0)=OPER!$AA579,".",IF(OPER!$AB579&lt;=HOUR(AZ$7),MAX($Q484:AX484,0)+1,".")))</f>
        <v>,</v>
      </c>
      <c r="AZ484" s="270" t="str">
        <f>IF($E484=$E483,IF(BA483=".",IF(MAX($Q484:AY484,0)=OPER!$AA579,".",IF(OPER!$AB579&lt;=HOUR(BA$7),MAX($Q484:AY484,0)+1,".")),","),IF(MAX($Q484:AY484,0)=OPER!$AA579,".",IF(OPER!$AB579&lt;=HOUR(BA$7),MAX($Q484:AY484,0)+1,".")))</f>
        <v>,</v>
      </c>
      <c r="BA484" s="30">
        <f>+OPER!AK478</f>
        <v>0</v>
      </c>
    </row>
    <row r="485" spans="1:53" ht="59.8" x14ac:dyDescent="0.2">
      <c r="A485" s="282" t="str">
        <f>IF(OPER!AF479=0,"",OPER!AF479)</f>
        <v/>
      </c>
      <c r="B485" s="109" t="str">
        <f>IF(OPER!V479=0,"",OPER!V479)</f>
        <v/>
      </c>
      <c r="C485" s="71" t="str">
        <f>IF(OPER!U479 = 0,"", OPER!U479)</f>
        <v/>
      </c>
      <c r="D485" s="30" t="str">
        <f t="shared" si="28"/>
        <v/>
      </c>
      <c r="E485" s="262" t="str">
        <f>IF(OPER!X479 = 0,"",OPER!X479)</f>
        <v/>
      </c>
      <c r="F485" s="262" t="str">
        <f>IF(OPER!I479 = 0,"",OPER!I479)</f>
        <v/>
      </c>
      <c r="G485" s="263" t="str">
        <f>IF(OPER!C479=0,"",OPER!C479)</f>
        <v/>
      </c>
      <c r="H485" s="30" t="str">
        <f>IF(OPER!R479 = 0,"",OPER!R479)</f>
        <v/>
      </c>
      <c r="I485" s="30" t="str">
        <f>IF(OPER!F479=0,"", OPER!F479)</f>
        <v/>
      </c>
      <c r="J485" s="108" t="str">
        <f>IF(OPER!G479=0,"",OPER!G479)</f>
        <v/>
      </c>
      <c r="K485" s="250">
        <f>+OPER!R479</f>
        <v>0</v>
      </c>
      <c r="L485" s="262">
        <f t="shared" si="29"/>
        <v>0</v>
      </c>
      <c r="M485" s="250">
        <f t="shared" si="30"/>
        <v>0</v>
      </c>
      <c r="N485" s="205" t="str">
        <f>IF(OPER!A479=0,"",OPER!A479)</f>
        <v/>
      </c>
      <c r="O485" s="73" t="str">
        <f>IF(OPER!AJ2335=0,"",OPER!AJ2335)</f>
        <v/>
      </c>
      <c r="P485" s="264" t="str">
        <f>IF(OPER!AH479="EJECUTADO","SI",IF(OPER!AH479="NO EJECUTADO","NO",""))</f>
        <v/>
      </c>
      <c r="Q485" s="264" t="str">
        <f>IF(OPER!AN479="EJECUTADO","SI",IF(OPER!AN479="NO EJECUTADO","NO",""))</f>
        <v/>
      </c>
      <c r="R485" s="221" t="str">
        <f>IFERROR(VLOOKUP(OPER!Z479,OPER!$AU$490:$AV$577,2,0),"NO ASIGNADO")</f>
        <v>NO ASIGNADO</v>
      </c>
      <c r="S485" s="6">
        <f>+OPER!AG479</f>
        <v>0</v>
      </c>
      <c r="T485" s="268" t="str">
        <f>IF($E485=$E484,IF(U484=".",IF(MAX($Q485:Q485,0)=OPER!$AA580,".",IF(OPER!$AB580&lt;=HOUR(U$7),MAX($Q485:Q485,0)+1,".")),","),IF(MAX($Q485:Q485,0)=OPER!$AA580,".",IF(OPER!$AB580&lt;=HOUR(U$7),MAX($Q485:Q485,0)+1,".")))</f>
        <v>,</v>
      </c>
      <c r="U485" s="269" t="str">
        <f>IF($E485=$E484,IF(V484=".",IF(MAX($Q485:T485,0)=OPER!$AA580,".",IF(OPER!$AB580&lt;=HOUR(V$7),MAX($Q485:T485,0)+1,".")),","),IF(MAX($Q485:T485,0)=OPER!$AA580,".",IF(OPER!$AB580&lt;=HOUR(V$7),MAX($Q485:T485,0)+1,".")))</f>
        <v>,</v>
      </c>
      <c r="V485" s="269" t="str">
        <f>IF($E485=$E484,IF(W484=".",IF(MAX($Q485:U485,0)=OPER!$AA580,".",IF(OPER!$AB580&lt;=HOUR(W$7),MAX($Q485:U485,0)+1,".")),","),IF(MAX($Q485:U485,0)=OPER!$AA580,".",IF(OPER!$AB580&lt;=HOUR(W$7),MAX($Q485:U485,0)+1,".")))</f>
        <v>,</v>
      </c>
      <c r="W485" s="269" t="str">
        <f>IF($E485=$E484,IF(X484=".",IF(MAX($Q485:V485,0)=OPER!$AA580,".",IF(OPER!$AB580&lt;=HOUR(X$7),MAX($Q485:V485,0)+1,".")),","),IF(MAX($Q485:V485,0)=OPER!$AA580,".",IF(OPER!$AB580&lt;=HOUR(X$7),MAX($Q485:V485,0)+1,".")))</f>
        <v>,</v>
      </c>
      <c r="X485" s="270" t="str">
        <f>IF($E485=$E484,IF(Y484=".",IF(MAX($Q485:W485,0)=OPER!$AA580,".",IF(OPER!$AB580&lt;=HOUR(Y$7),MAX($Q485:W485,0)+1,".")),","),IF(MAX($Q485:W485,0)=OPER!$AA580,".",IF(OPER!$AB580&lt;=HOUR(Y$7),MAX($Q485:W485,0)+1,".")))</f>
        <v>,</v>
      </c>
      <c r="Y485" s="271" t="str">
        <f>IF($E485=$E484,IF(Z484=".",IF(MAX($Q485:X485,0)=OPER!$AA580,".",IF(OPER!$AB580&lt;=HOUR(Z$7),MAX($Q485:X485,0)+1,".")),","),IF(MAX($Q485:X485,0)=OPER!$AA580,".",IF(OPER!$AB580&lt;=HOUR(Z$7),MAX($Q485:X485,0)+1,".")))</f>
        <v>,</v>
      </c>
      <c r="Z485" s="269" t="str">
        <f>IF($E485=$E484,IF(AA484=".",IF(MAX($Q485:Y485,0)=OPER!$AA580,".",IF(OPER!$AB580&lt;=HOUR(AA$7),MAX($Q485:Y485,0)+1,".")),","),IF(MAX($Q485:Y485,0)=OPER!$AA580,".",IF(OPER!$AB580&lt;=HOUR(AA$7),MAX($Q485:Y485,0)+1,".")))</f>
        <v>,</v>
      </c>
      <c r="AA485" s="269" t="str">
        <f>IF($E485=$E484,IF(AB484=".",IF(MAX($Q485:Z485,0)=OPER!$AA580,".",IF(OPER!$AB580&lt;=HOUR(AB$7),MAX($Q485:Z485,0)+1,".")),","),IF(MAX($Q485:Z485,0)=OPER!$AA580,".",IF(OPER!$AB580&lt;=HOUR(AB$7),MAX($Q485:Z485,0)+1,".")))</f>
        <v>,</v>
      </c>
      <c r="AB485" s="270" t="str">
        <f>IF($E485=$E484,IF(AC484=".",IF(MAX($Q485:AA485,0)=OPER!$AA580,".",IF(OPER!$AB580&lt;=HOUR(AC$7),MAX($Q485:AA485,0)+1,".")),","),IF(MAX($Q485:AA485,0)=OPER!$AA580,".",IF(OPER!$AB580&lt;=HOUR(AC$7),MAX($Q485:AA485,0)+1,".")))</f>
        <v>,</v>
      </c>
      <c r="AC485" s="271" t="str">
        <f>IF($E485=$E484,IF(AD484=".",IF(MAX($Q485:AB485,0)=OPER!$AA580,".",IF(OPER!$AB580&lt;=HOUR(AD$7),MAX($Q485:AB485,0)+1,".")),","),IF(MAX($Q485:AB485,0)=OPER!$AA580,".",IF(OPER!$AB580&lt;=HOUR(AD$7),MAX($Q485:AB485,0)+1,".")))</f>
        <v>,</v>
      </c>
      <c r="AD485" s="269" t="str">
        <f>IF($E485=$E484,IF(AE484=".",IF(MAX($Q485:AC485,0)=OPER!$AA580,".",IF(OPER!$AB580&lt;=HOUR(AE$7),MAX($Q485:AC485,0)+1,".")),","),IF(MAX($Q485:AC485,0)=OPER!$AA580,".",IF(OPER!$AB580&lt;=HOUR(AE$7),MAX($Q485:AC485,0)+1,".")))</f>
        <v>,</v>
      </c>
      <c r="AE485" s="269" t="str">
        <f>IF($E485=$E484,IF(AF484=".",IF(MAX($Q485:AD485,0)=OPER!$AA580,".",IF(OPER!$AB580&lt;=HOUR(AF$7),MAX($Q485:AD485,0)+1,".")),","),IF(MAX($Q485:AD485,0)=OPER!$AA580,".",IF(OPER!$AB580&lt;=HOUR(AF$7),MAX($Q485:AD485,0)+1,".")))</f>
        <v>,</v>
      </c>
      <c r="AF485" s="270" t="str">
        <f>IF($E485=$E484,IF(AG484=".",IF(MAX($Q485:AE485,0)=OPER!$AA580,".",IF(OPER!$AB580&lt;=HOUR(AG$7),MAX($Q485:AE485,0)+1,".")),","),IF(MAX($Q485:AE485,0)=OPER!$AA580,".",IF(OPER!$AB580&lt;=HOUR(AG$7),MAX($Q485:AE485,0)+1,".")))</f>
        <v>,</v>
      </c>
      <c r="AG485" s="271" t="str">
        <f>IF($E485=$E484,IF(AH484=".",IF(MAX($Q485:AF485,0)=OPER!$AA580,".",IF(OPER!$AB580&lt;=HOUR(AH$7),MAX($Q485:AF485,0)+1,".")),","),IF(MAX($Q485:AF485,0)=OPER!$AA580,".",IF(OPER!$AB580&lt;=HOUR(AH$7),MAX($Q485:AF485,0)+1,".")))</f>
        <v>,</v>
      </c>
      <c r="AH485" s="269" t="str">
        <f>IF($E485=$E484,IF(AI484=".",IF(MAX($Q485:AG485,0)=OPER!$AA580,".",IF(OPER!$AB580&lt;=HOUR(AI$7),MAX($Q485:AG485,0)+1,".")),","),IF(MAX($Q485:AG485,0)=OPER!$AA580,".",IF(OPER!$AB580&lt;=HOUR(AI$7),MAX($Q485:AG485,0)+1,".")))</f>
        <v>,</v>
      </c>
      <c r="AI485" s="269" t="str">
        <f>IF($E485=$E484,IF(AJ484=".",IF(MAX($Q485:AH485,0)=OPER!$AA580,".",IF(OPER!$AB580&lt;=HOUR(AJ$7),MAX($Q485:AH485,0)+1,".")),","),IF(MAX($Q485:AH485,0)=OPER!$AA580,".",IF(OPER!$AB580&lt;=HOUR(AJ$7),MAX($Q485:AH485,0)+1,".")))</f>
        <v>,</v>
      </c>
      <c r="AJ485" s="270" t="str">
        <f>IF($E485=$E484,IF(AK484=".",IF(MAX($Q485:AI485,0)=OPER!$AA580,".",IF(OPER!$AB580&lt;=HOUR(AK$7),MAX($Q485:AI485,0)+1,".")),","),IF(MAX($Q485:AI485,0)=OPER!$AA580,".",IF(OPER!$AB580&lt;=HOUR(AK$7),MAX($Q485:AI485,0)+1,".")))</f>
        <v>,</v>
      </c>
      <c r="AK485" s="271" t="str">
        <f>IF($E485=$E484,IF(AL484=".",IF(MAX($Q485:AJ485,0)=OPER!$AA580,".",IF(OPER!$AB580&lt;=HOUR(AL$7),MAX($Q485:AJ485,0)+1,".")),","),IF(MAX($Q485:AJ485,0)=OPER!$AA580,".",IF(OPER!$AB580&lt;=HOUR(AL$7),MAX($Q485:AJ485,0)+1,".")))</f>
        <v>,</v>
      </c>
      <c r="AL485" s="269" t="str">
        <f>IF($E485=$E484,IF(AM484=".",IF(MAX($Q485:AK485,0)=OPER!$AA580,".",IF(OPER!$AB580&lt;=HOUR(AM$7),MAX($Q485:AK485,0)+1,".")),","),IF(MAX($Q485:AK485,0)=OPER!$AA580,".",IF(OPER!$AB580&lt;=HOUR(AM$7),MAX($Q485:AK485,0)+1,".")))</f>
        <v>,</v>
      </c>
      <c r="AM485" s="269" t="str">
        <f>IF($E485=$E484,IF(AN484=".",IF(MAX($Q485:AL485,0)=OPER!$AA580,".",IF(OPER!$AB580&lt;=HOUR(AN$7),MAX($Q485:AL485,0)+1,".")),","),IF(MAX($Q485:AL485,0)=OPER!$AA580,".",IF(OPER!$AB580&lt;=HOUR(AN$7),MAX($Q485:AL485,0)+1,".")))</f>
        <v>,</v>
      </c>
      <c r="AN485" s="270" t="str">
        <f>IF($E485=$E484,IF(AO484=".",IF(MAX($Q485:AM485,0)=OPER!$AA580,".",IF(OPER!$AB580&lt;=HOUR(AO$7),MAX($Q485:AM485,0)+1,".")),","),IF(MAX($Q485:AM485,0)=OPER!$AA580,".",IF(OPER!$AB580&lt;=HOUR(AO$7),MAX($Q485:AM485,0)+1,".")))</f>
        <v>,</v>
      </c>
      <c r="AO485" s="271" t="str">
        <f>IF($E485=$E484,IF(AP484=".",IF(MAX($Q485:AN485,0)=OPER!$AA580,".",IF(OPER!$AB580&lt;=HOUR(AP$7),MAX($Q485:AN485,0)+1,".")),","),IF(MAX($Q485:AN485,0)=OPER!$AA580,".",IF(OPER!$AB580&lt;=HOUR(AP$7),MAX($Q485:AN485,0)+1,".")))</f>
        <v>,</v>
      </c>
      <c r="AP485" s="269" t="str">
        <f>IF($E485=$E484,IF(AQ484=".",IF(MAX($Q485:AO485,0)=OPER!$AA580,".",IF(OPER!$AB580&lt;=HOUR(AQ$7),MAX($Q485:AO485,0)+1,".")),","),IF(MAX($Q485:AO485,0)=OPER!$AA580,".",IF(OPER!$AB580&lt;=HOUR(AQ$7),MAX($Q485:AO485,0)+1,".")))</f>
        <v>,</v>
      </c>
      <c r="AQ485" s="269" t="str">
        <f>IF($E485=$E484,IF(AR484=".",IF(MAX($Q485:AP485,0)=OPER!$AA580,".",IF(OPER!$AB580&lt;=HOUR(AR$7),MAX($Q485:AP485,0)+1,".")),","),IF(MAX($Q485:AP485,0)=OPER!$AA580,".",IF(OPER!$AB580&lt;=HOUR(AR$7),MAX($Q485:AP485,0)+1,".")))</f>
        <v>,</v>
      </c>
      <c r="AR485" s="270" t="str">
        <f>IF($E485=$E484,IF(AS484=".",IF(MAX($Q485:AQ485,0)=OPER!$AA580,".",IF(OPER!$AB580&lt;=HOUR(AS$7),MAX($Q485:AQ485,0)+1,".")),","),IF(MAX($Q485:AQ485,0)=OPER!$AA580,".",IF(OPER!$AB580&lt;=HOUR(AS$7),MAX($Q485:AQ485,0)+1,".")))</f>
        <v>,</v>
      </c>
      <c r="AS485" s="271" t="str">
        <f>IF($E485=$E484,IF(AT484=".",IF(MAX($Q485:AR485,0)=OPER!$AA580,".",IF(OPER!$AB580&lt;=HOUR(AT$7),MAX($Q485:AR485,0)+1,".")),","),IF(MAX($Q485:AR485,0)=OPER!$AA580,".",IF(OPER!$AB580&lt;=HOUR(AT$7),MAX($Q485:AR485,0)+1,".")))</f>
        <v>,</v>
      </c>
      <c r="AT485" s="269" t="str">
        <f>IF($E485=$E484,IF(AU484=".",IF(MAX($Q485:AS485,0)=OPER!$AA580,".",IF(OPER!$AB580&lt;=HOUR(AU$7),MAX($Q485:AS485,0)+1,".")),","),IF(MAX($Q485:AS485,0)=OPER!$AA580,".",IF(OPER!$AB580&lt;=HOUR(AU$7),MAX($Q485:AS485,0)+1,".")))</f>
        <v>,</v>
      </c>
      <c r="AU485" s="269" t="str">
        <f>IF($E485=$E484,IF(AV484=".",IF(MAX($Q485:AT485,0)=OPER!$AA580,".",IF(OPER!$AB580&lt;=HOUR(AV$7),MAX($Q485:AT485,0)+1,".")),","),IF(MAX($Q485:AT485,0)=OPER!$AA580,".",IF(OPER!$AB580&lt;=HOUR(AV$7),MAX($Q485:AT485,0)+1,".")))</f>
        <v>,</v>
      </c>
      <c r="AV485" s="270" t="str">
        <f>IF($E485=$E484,IF(AW484=".",IF(MAX($Q485:AU485,0)=OPER!$AA580,".",IF(OPER!$AB580&lt;=HOUR(AW$7),MAX($Q485:AU485,0)+1,".")),","),IF(MAX($Q485:AU485,0)=OPER!$AA580,".",IF(OPER!$AB580&lt;=HOUR(AW$7),MAX($Q485:AU485,0)+1,".")))</f>
        <v>,</v>
      </c>
      <c r="AW485" s="271" t="str">
        <f>IF($E485=$E484,IF(AX484=".",IF(MAX($Q485:AV485,0)=OPER!$AA580,".",IF(OPER!$AB580&lt;=HOUR(AX$7),MAX($Q485:AV485,0)+1,".")),","),IF(MAX($Q485:AV485,0)=OPER!$AA580,".",IF(OPER!$AB580&lt;=HOUR(AX$7),MAX($Q485:AV485,0)+1,".")))</f>
        <v>,</v>
      </c>
      <c r="AX485" s="269" t="str">
        <f>IF($E485=$E484,IF(AY484=".",IF(MAX($Q485:AW485,0)=OPER!$AA580,".",IF(OPER!$AB580&lt;=HOUR(AY$7),MAX($Q485:AW485,0)+1,".")),","),IF(MAX($Q485:AW485,0)=OPER!$AA580,".",IF(OPER!$AB580&lt;=HOUR(AY$7),MAX($Q485:AW485,0)+1,".")))</f>
        <v>,</v>
      </c>
      <c r="AY485" s="269" t="str">
        <f>IF($E485=$E484,IF(AZ484=".",IF(MAX($Q485:AX485,0)=OPER!$AA580,".",IF(OPER!$AB580&lt;=HOUR(AZ$7),MAX($Q485:AX485,0)+1,".")),","),IF(MAX($Q485:AX485,0)=OPER!$AA580,".",IF(OPER!$AB580&lt;=HOUR(AZ$7),MAX($Q485:AX485,0)+1,".")))</f>
        <v>,</v>
      </c>
      <c r="AZ485" s="270" t="str">
        <f>IF($E485=$E484,IF(BA484=".",IF(MAX($Q485:AY485,0)=OPER!$AA580,".",IF(OPER!$AB580&lt;=HOUR(BA$7),MAX($Q485:AY485,0)+1,".")),","),IF(MAX($Q485:AY485,0)=OPER!$AA580,".",IF(OPER!$AB580&lt;=HOUR(BA$7),MAX($Q485:AY485,0)+1,".")))</f>
        <v>,</v>
      </c>
      <c r="BA485" s="30">
        <f>+OPER!AK479</f>
        <v>0</v>
      </c>
    </row>
    <row r="486" spans="1:53" ht="59.8" x14ac:dyDescent="0.2">
      <c r="A486" s="282" t="str">
        <f>IF(OPER!AF480=0,"",OPER!AF480)</f>
        <v/>
      </c>
      <c r="B486" s="109" t="str">
        <f>IF(OPER!V480=0,"",OPER!V480)</f>
        <v/>
      </c>
      <c r="C486" s="71" t="str">
        <f>IF(OPER!U480 = 0,"", OPER!U480)</f>
        <v/>
      </c>
      <c r="D486" s="30" t="str">
        <f t="shared" si="28"/>
        <v/>
      </c>
      <c r="E486" s="262" t="str">
        <f>IF(OPER!X480 = 0,"",OPER!X480)</f>
        <v/>
      </c>
      <c r="F486" s="262" t="str">
        <f>IF(OPER!I480 = 0,"",OPER!I480)</f>
        <v/>
      </c>
      <c r="G486" s="263" t="str">
        <f>IF(OPER!C480=0,"",OPER!C480)</f>
        <v/>
      </c>
      <c r="H486" s="30" t="str">
        <f>IF(OPER!R480 = 0,"",OPER!R480)</f>
        <v/>
      </c>
      <c r="I486" s="30" t="str">
        <f>IF(OPER!F480=0,"", OPER!F480)</f>
        <v/>
      </c>
      <c r="J486" s="108" t="str">
        <f>IF(OPER!G480=0,"",OPER!G480)</f>
        <v/>
      </c>
      <c r="K486" s="250">
        <f>+OPER!R480</f>
        <v>0</v>
      </c>
      <c r="L486" s="262">
        <f t="shared" si="29"/>
        <v>0</v>
      </c>
      <c r="M486" s="250">
        <f t="shared" si="30"/>
        <v>0</v>
      </c>
      <c r="N486" s="205" t="str">
        <f>IF(OPER!A480=0,"",OPER!A480)</f>
        <v/>
      </c>
      <c r="O486" s="73" t="str">
        <f>IF(OPER!AJ2336=0,"",OPER!AJ2336)</f>
        <v/>
      </c>
      <c r="P486" s="264" t="str">
        <f>IF(OPER!AH480="EJECUTADO","SI",IF(OPER!AH480="NO EJECUTADO","NO",""))</f>
        <v/>
      </c>
      <c r="Q486" s="264" t="str">
        <f>IF(OPER!AN480="EJECUTADO","SI",IF(OPER!AN480="NO EJECUTADO","NO",""))</f>
        <v/>
      </c>
      <c r="R486" s="221" t="str">
        <f>IFERROR(VLOOKUP(OPER!Z480,OPER!$AU$490:$AV$577,2,0),"NO ASIGNADO")</f>
        <v>NO ASIGNADO</v>
      </c>
      <c r="S486" s="6">
        <f>+OPER!AG480</f>
        <v>0</v>
      </c>
      <c r="T486" s="268" t="str">
        <f>IF($E486=$E485,IF(U485=".",IF(MAX($Q486:Q486,0)=OPER!$AA581,".",IF(OPER!$AB581&lt;=HOUR(U$7),MAX($Q486:Q486,0)+1,".")),","),IF(MAX($Q486:Q486,0)=OPER!$AA581,".",IF(OPER!$AB581&lt;=HOUR(U$7),MAX($Q486:Q486,0)+1,".")))</f>
        <v>,</v>
      </c>
      <c r="U486" s="269" t="str">
        <f>IF($E486=$E485,IF(V485=".",IF(MAX($Q486:T486,0)=OPER!$AA581,".",IF(OPER!$AB581&lt;=HOUR(V$7),MAX($Q486:T486,0)+1,".")),","),IF(MAX($Q486:T486,0)=OPER!$AA581,".",IF(OPER!$AB581&lt;=HOUR(V$7),MAX($Q486:T486,0)+1,".")))</f>
        <v>,</v>
      </c>
      <c r="V486" s="269" t="str">
        <f>IF($E486=$E485,IF(W485=".",IF(MAX($Q486:U486,0)=OPER!$AA581,".",IF(OPER!$AB581&lt;=HOUR(W$7),MAX($Q486:U486,0)+1,".")),","),IF(MAX($Q486:U486,0)=OPER!$AA581,".",IF(OPER!$AB581&lt;=HOUR(W$7),MAX($Q486:U486,0)+1,".")))</f>
        <v>,</v>
      </c>
      <c r="W486" s="269" t="str">
        <f>IF($E486=$E485,IF(X485=".",IF(MAX($Q486:V486,0)=OPER!$AA581,".",IF(OPER!$AB581&lt;=HOUR(X$7),MAX($Q486:V486,0)+1,".")),","),IF(MAX($Q486:V486,0)=OPER!$AA581,".",IF(OPER!$AB581&lt;=HOUR(X$7),MAX($Q486:V486,0)+1,".")))</f>
        <v>,</v>
      </c>
      <c r="X486" s="270" t="str">
        <f>IF($E486=$E485,IF(Y485=".",IF(MAX($Q486:W486,0)=OPER!$AA581,".",IF(OPER!$AB581&lt;=HOUR(Y$7),MAX($Q486:W486,0)+1,".")),","),IF(MAX($Q486:W486,0)=OPER!$AA581,".",IF(OPER!$AB581&lt;=HOUR(Y$7),MAX($Q486:W486,0)+1,".")))</f>
        <v>,</v>
      </c>
      <c r="Y486" s="271" t="str">
        <f>IF($E486=$E485,IF(Z485=".",IF(MAX($Q486:X486,0)=OPER!$AA581,".",IF(OPER!$AB581&lt;=HOUR(Z$7),MAX($Q486:X486,0)+1,".")),","),IF(MAX($Q486:X486,0)=OPER!$AA581,".",IF(OPER!$AB581&lt;=HOUR(Z$7),MAX($Q486:X486,0)+1,".")))</f>
        <v>,</v>
      </c>
      <c r="Z486" s="269" t="str">
        <f>IF($E486=$E485,IF(AA485=".",IF(MAX($Q486:Y486,0)=OPER!$AA581,".",IF(OPER!$AB581&lt;=HOUR(AA$7),MAX($Q486:Y486,0)+1,".")),","),IF(MAX($Q486:Y486,0)=OPER!$AA581,".",IF(OPER!$AB581&lt;=HOUR(AA$7),MAX($Q486:Y486,0)+1,".")))</f>
        <v>,</v>
      </c>
      <c r="AA486" s="269" t="str">
        <f>IF($E486=$E485,IF(AB485=".",IF(MAX($Q486:Z486,0)=OPER!$AA581,".",IF(OPER!$AB581&lt;=HOUR(AB$7),MAX($Q486:Z486,0)+1,".")),","),IF(MAX($Q486:Z486,0)=OPER!$AA581,".",IF(OPER!$AB581&lt;=HOUR(AB$7),MAX($Q486:Z486,0)+1,".")))</f>
        <v>,</v>
      </c>
      <c r="AB486" s="270" t="str">
        <f>IF($E486=$E485,IF(AC485=".",IF(MAX($Q486:AA486,0)=OPER!$AA581,".",IF(OPER!$AB581&lt;=HOUR(AC$7),MAX($Q486:AA486,0)+1,".")),","),IF(MAX($Q486:AA486,0)=OPER!$AA581,".",IF(OPER!$AB581&lt;=HOUR(AC$7),MAX($Q486:AA486,0)+1,".")))</f>
        <v>,</v>
      </c>
      <c r="AC486" s="271" t="str">
        <f>IF($E486=$E485,IF(AD485=".",IF(MAX($Q486:AB486,0)=OPER!$AA581,".",IF(OPER!$AB581&lt;=HOUR(AD$7),MAX($Q486:AB486,0)+1,".")),","),IF(MAX($Q486:AB486,0)=OPER!$AA581,".",IF(OPER!$AB581&lt;=HOUR(AD$7),MAX($Q486:AB486,0)+1,".")))</f>
        <v>,</v>
      </c>
      <c r="AD486" s="269" t="str">
        <f>IF($E486=$E485,IF(AE485=".",IF(MAX($Q486:AC486,0)=OPER!$AA581,".",IF(OPER!$AB581&lt;=HOUR(AE$7),MAX($Q486:AC486,0)+1,".")),","),IF(MAX($Q486:AC486,0)=OPER!$AA581,".",IF(OPER!$AB581&lt;=HOUR(AE$7),MAX($Q486:AC486,0)+1,".")))</f>
        <v>,</v>
      </c>
      <c r="AE486" s="269" t="str">
        <f>IF($E486=$E485,IF(AF485=".",IF(MAX($Q486:AD486,0)=OPER!$AA581,".",IF(OPER!$AB581&lt;=HOUR(AF$7),MAX($Q486:AD486,0)+1,".")),","),IF(MAX($Q486:AD486,0)=OPER!$AA581,".",IF(OPER!$AB581&lt;=HOUR(AF$7),MAX($Q486:AD486,0)+1,".")))</f>
        <v>,</v>
      </c>
      <c r="AF486" s="270" t="str">
        <f>IF($E486=$E485,IF(AG485=".",IF(MAX($Q486:AE486,0)=OPER!$AA581,".",IF(OPER!$AB581&lt;=HOUR(AG$7),MAX($Q486:AE486,0)+1,".")),","),IF(MAX($Q486:AE486,0)=OPER!$AA581,".",IF(OPER!$AB581&lt;=HOUR(AG$7),MAX($Q486:AE486,0)+1,".")))</f>
        <v>,</v>
      </c>
      <c r="AG486" s="271" t="str">
        <f>IF($E486=$E485,IF(AH485=".",IF(MAX($Q486:AF486,0)=OPER!$AA581,".",IF(OPER!$AB581&lt;=HOUR(AH$7),MAX($Q486:AF486,0)+1,".")),","),IF(MAX($Q486:AF486,0)=OPER!$AA581,".",IF(OPER!$AB581&lt;=HOUR(AH$7),MAX($Q486:AF486,0)+1,".")))</f>
        <v>,</v>
      </c>
      <c r="AH486" s="269" t="str">
        <f>IF($E486=$E485,IF(AI485=".",IF(MAX($Q486:AG486,0)=OPER!$AA581,".",IF(OPER!$AB581&lt;=HOUR(AI$7),MAX($Q486:AG486,0)+1,".")),","),IF(MAX($Q486:AG486,0)=OPER!$AA581,".",IF(OPER!$AB581&lt;=HOUR(AI$7),MAX($Q486:AG486,0)+1,".")))</f>
        <v>,</v>
      </c>
      <c r="AI486" s="269" t="str">
        <f>IF($E486=$E485,IF(AJ485=".",IF(MAX($Q486:AH486,0)=OPER!$AA581,".",IF(OPER!$AB581&lt;=HOUR(AJ$7),MAX($Q486:AH486,0)+1,".")),","),IF(MAX($Q486:AH486,0)=OPER!$AA581,".",IF(OPER!$AB581&lt;=HOUR(AJ$7),MAX($Q486:AH486,0)+1,".")))</f>
        <v>,</v>
      </c>
      <c r="AJ486" s="270" t="str">
        <f>IF($E486=$E485,IF(AK485=".",IF(MAX($Q486:AI486,0)=OPER!$AA581,".",IF(OPER!$AB581&lt;=HOUR(AK$7),MAX($Q486:AI486,0)+1,".")),","),IF(MAX($Q486:AI486,0)=OPER!$AA581,".",IF(OPER!$AB581&lt;=HOUR(AK$7),MAX($Q486:AI486,0)+1,".")))</f>
        <v>,</v>
      </c>
      <c r="AK486" s="271" t="str">
        <f>IF($E486=$E485,IF(AL485=".",IF(MAX($Q486:AJ486,0)=OPER!$AA581,".",IF(OPER!$AB581&lt;=HOUR(AL$7),MAX($Q486:AJ486,0)+1,".")),","),IF(MAX($Q486:AJ486,0)=OPER!$AA581,".",IF(OPER!$AB581&lt;=HOUR(AL$7),MAX($Q486:AJ486,0)+1,".")))</f>
        <v>,</v>
      </c>
      <c r="AL486" s="269" t="str">
        <f>IF($E486=$E485,IF(AM485=".",IF(MAX($Q486:AK486,0)=OPER!$AA581,".",IF(OPER!$AB581&lt;=HOUR(AM$7),MAX($Q486:AK486,0)+1,".")),","),IF(MAX($Q486:AK486,0)=OPER!$AA581,".",IF(OPER!$AB581&lt;=HOUR(AM$7),MAX($Q486:AK486,0)+1,".")))</f>
        <v>,</v>
      </c>
      <c r="AM486" s="269" t="str">
        <f>IF($E486=$E485,IF(AN485=".",IF(MAX($Q486:AL486,0)=OPER!$AA581,".",IF(OPER!$AB581&lt;=HOUR(AN$7),MAX($Q486:AL486,0)+1,".")),","),IF(MAX($Q486:AL486,0)=OPER!$AA581,".",IF(OPER!$AB581&lt;=HOUR(AN$7),MAX($Q486:AL486,0)+1,".")))</f>
        <v>,</v>
      </c>
      <c r="AN486" s="270" t="str">
        <f>IF($E486=$E485,IF(AO485=".",IF(MAX($Q486:AM486,0)=OPER!$AA581,".",IF(OPER!$AB581&lt;=HOUR(AO$7),MAX($Q486:AM486,0)+1,".")),","),IF(MAX($Q486:AM486,0)=OPER!$AA581,".",IF(OPER!$AB581&lt;=HOUR(AO$7),MAX($Q486:AM486,0)+1,".")))</f>
        <v>,</v>
      </c>
      <c r="AO486" s="271" t="str">
        <f>IF($E486=$E485,IF(AP485=".",IF(MAX($Q486:AN486,0)=OPER!$AA581,".",IF(OPER!$AB581&lt;=HOUR(AP$7),MAX($Q486:AN486,0)+1,".")),","),IF(MAX($Q486:AN486,0)=OPER!$AA581,".",IF(OPER!$AB581&lt;=HOUR(AP$7),MAX($Q486:AN486,0)+1,".")))</f>
        <v>,</v>
      </c>
      <c r="AP486" s="269" t="str">
        <f>IF($E486=$E485,IF(AQ485=".",IF(MAX($Q486:AO486,0)=OPER!$AA581,".",IF(OPER!$AB581&lt;=HOUR(AQ$7),MAX($Q486:AO486,0)+1,".")),","),IF(MAX($Q486:AO486,0)=OPER!$AA581,".",IF(OPER!$AB581&lt;=HOUR(AQ$7),MAX($Q486:AO486,0)+1,".")))</f>
        <v>,</v>
      </c>
      <c r="AQ486" s="269" t="str">
        <f>IF($E486=$E485,IF(AR485=".",IF(MAX($Q486:AP486,0)=OPER!$AA581,".",IF(OPER!$AB581&lt;=HOUR(AR$7),MAX($Q486:AP486,0)+1,".")),","),IF(MAX($Q486:AP486,0)=OPER!$AA581,".",IF(OPER!$AB581&lt;=HOUR(AR$7),MAX($Q486:AP486,0)+1,".")))</f>
        <v>,</v>
      </c>
      <c r="AR486" s="270" t="str">
        <f>IF($E486=$E485,IF(AS485=".",IF(MAX($Q486:AQ486,0)=OPER!$AA581,".",IF(OPER!$AB581&lt;=HOUR(AS$7),MAX($Q486:AQ486,0)+1,".")),","),IF(MAX($Q486:AQ486,0)=OPER!$AA581,".",IF(OPER!$AB581&lt;=HOUR(AS$7),MAX($Q486:AQ486,0)+1,".")))</f>
        <v>,</v>
      </c>
      <c r="AS486" s="271" t="str">
        <f>IF($E486=$E485,IF(AT485=".",IF(MAX($Q486:AR486,0)=OPER!$AA581,".",IF(OPER!$AB581&lt;=HOUR(AT$7),MAX($Q486:AR486,0)+1,".")),","),IF(MAX($Q486:AR486,0)=OPER!$AA581,".",IF(OPER!$AB581&lt;=HOUR(AT$7),MAX($Q486:AR486,0)+1,".")))</f>
        <v>,</v>
      </c>
      <c r="AT486" s="269" t="str">
        <f>IF($E486=$E485,IF(AU485=".",IF(MAX($Q486:AS486,0)=OPER!$AA581,".",IF(OPER!$AB581&lt;=HOUR(AU$7),MAX($Q486:AS486,0)+1,".")),","),IF(MAX($Q486:AS486,0)=OPER!$AA581,".",IF(OPER!$AB581&lt;=HOUR(AU$7),MAX($Q486:AS486,0)+1,".")))</f>
        <v>,</v>
      </c>
      <c r="AU486" s="269" t="str">
        <f>IF($E486=$E485,IF(AV485=".",IF(MAX($Q486:AT486,0)=OPER!$AA581,".",IF(OPER!$AB581&lt;=HOUR(AV$7),MAX($Q486:AT486,0)+1,".")),","),IF(MAX($Q486:AT486,0)=OPER!$AA581,".",IF(OPER!$AB581&lt;=HOUR(AV$7),MAX($Q486:AT486,0)+1,".")))</f>
        <v>,</v>
      </c>
      <c r="AV486" s="270" t="str">
        <f>IF($E486=$E485,IF(AW485=".",IF(MAX($Q486:AU486,0)=OPER!$AA581,".",IF(OPER!$AB581&lt;=HOUR(AW$7),MAX($Q486:AU486,0)+1,".")),","),IF(MAX($Q486:AU486,0)=OPER!$AA581,".",IF(OPER!$AB581&lt;=HOUR(AW$7),MAX($Q486:AU486,0)+1,".")))</f>
        <v>,</v>
      </c>
      <c r="AW486" s="271" t="str">
        <f>IF($E486=$E485,IF(AX485=".",IF(MAX($Q486:AV486,0)=OPER!$AA581,".",IF(OPER!$AB581&lt;=HOUR(AX$7),MAX($Q486:AV486,0)+1,".")),","),IF(MAX($Q486:AV486,0)=OPER!$AA581,".",IF(OPER!$AB581&lt;=HOUR(AX$7),MAX($Q486:AV486,0)+1,".")))</f>
        <v>,</v>
      </c>
      <c r="AX486" s="269" t="str">
        <f>IF($E486=$E485,IF(AY485=".",IF(MAX($Q486:AW486,0)=OPER!$AA581,".",IF(OPER!$AB581&lt;=HOUR(AY$7),MAX($Q486:AW486,0)+1,".")),","),IF(MAX($Q486:AW486,0)=OPER!$AA581,".",IF(OPER!$AB581&lt;=HOUR(AY$7),MAX($Q486:AW486,0)+1,".")))</f>
        <v>,</v>
      </c>
      <c r="AY486" s="269" t="str">
        <f>IF($E486=$E485,IF(AZ485=".",IF(MAX($Q486:AX486,0)=OPER!$AA581,".",IF(OPER!$AB581&lt;=HOUR(AZ$7),MAX($Q486:AX486,0)+1,".")),","),IF(MAX($Q486:AX486,0)=OPER!$AA581,".",IF(OPER!$AB581&lt;=HOUR(AZ$7),MAX($Q486:AX486,0)+1,".")))</f>
        <v>,</v>
      </c>
      <c r="AZ486" s="270" t="str">
        <f>IF($E486=$E485,IF(BA485=".",IF(MAX($Q486:AY486,0)=OPER!$AA581,".",IF(OPER!$AB581&lt;=HOUR(BA$7),MAX($Q486:AY486,0)+1,".")),","),IF(MAX($Q486:AY486,0)=OPER!$AA581,".",IF(OPER!$AB581&lt;=HOUR(BA$7),MAX($Q486:AY486,0)+1,".")))</f>
        <v>,</v>
      </c>
      <c r="BA486" s="30">
        <f>+OPER!AK480</f>
        <v>0</v>
      </c>
    </row>
    <row r="487" spans="1:53" ht="59.8" x14ac:dyDescent="0.2">
      <c r="A487" s="282" t="str">
        <f>IF(OPER!AF481=0,"",OPER!AF481)</f>
        <v/>
      </c>
      <c r="B487" s="109" t="str">
        <f>IF(OPER!V481=0,"",OPER!V481)</f>
        <v/>
      </c>
      <c r="C487" s="71" t="str">
        <f>IF(OPER!U481 = 0,"", OPER!U481)</f>
        <v/>
      </c>
      <c r="D487" s="30" t="str">
        <f t="shared" si="28"/>
        <v/>
      </c>
      <c r="E487" s="262" t="str">
        <f>IF(OPER!X481 = 0,"",OPER!X481)</f>
        <v/>
      </c>
      <c r="F487" s="262" t="str">
        <f>IF(OPER!I481 = 0,"",OPER!I481)</f>
        <v/>
      </c>
      <c r="G487" s="263" t="str">
        <f>IF(OPER!C481=0,"",OPER!C481)</f>
        <v/>
      </c>
      <c r="H487" s="30" t="str">
        <f>IF(OPER!R481 = 0,"",OPER!R481)</f>
        <v/>
      </c>
      <c r="I487" s="30" t="str">
        <f>IF(OPER!F481=0,"", OPER!F481)</f>
        <v/>
      </c>
      <c r="J487" s="108" t="str">
        <f>IF(OPER!G481=0,"",OPER!G481)</f>
        <v/>
      </c>
      <c r="K487" s="250">
        <f>+OPER!R481</f>
        <v>0</v>
      </c>
      <c r="L487" s="262">
        <f t="shared" si="29"/>
        <v>0</v>
      </c>
      <c r="M487" s="250">
        <f t="shared" si="30"/>
        <v>0</v>
      </c>
      <c r="N487" s="205" t="str">
        <f>IF(OPER!A481=0,"",OPER!A481)</f>
        <v/>
      </c>
      <c r="O487" s="73" t="str">
        <f>IF(OPER!AJ2337=0,"",OPER!AJ2337)</f>
        <v/>
      </c>
      <c r="P487" s="264" t="str">
        <f>IF(OPER!AH481="EJECUTADO","SI",IF(OPER!AH481="NO EJECUTADO","NO",""))</f>
        <v/>
      </c>
      <c r="Q487" s="264" t="str">
        <f>IF(OPER!AN481="EJECUTADO","SI",IF(OPER!AN481="NO EJECUTADO","NO",""))</f>
        <v/>
      </c>
      <c r="R487" s="221" t="str">
        <f>IFERROR(VLOOKUP(OPER!Z481,OPER!$AU$490:$AV$577,2,0),"NO ASIGNADO")</f>
        <v>NO ASIGNADO</v>
      </c>
      <c r="S487" s="6">
        <f>+OPER!AG481</f>
        <v>0</v>
      </c>
      <c r="T487" s="268" t="str">
        <f>IF($E487=$E486,IF(U486=".",IF(MAX($Q487:Q487,0)=OPER!$AA582,".",IF(OPER!$AB582&lt;=HOUR(U$7),MAX($Q487:Q487,0)+1,".")),","),IF(MAX($Q487:Q487,0)=OPER!$AA582,".",IF(OPER!$AB582&lt;=HOUR(U$7),MAX($Q487:Q487,0)+1,".")))</f>
        <v>,</v>
      </c>
      <c r="U487" s="269" t="str">
        <f>IF($E487=$E486,IF(V486=".",IF(MAX($Q487:T487,0)=OPER!$AA582,".",IF(OPER!$AB582&lt;=HOUR(V$7),MAX($Q487:T487,0)+1,".")),","),IF(MAX($Q487:T487,0)=OPER!$AA582,".",IF(OPER!$AB582&lt;=HOUR(V$7),MAX($Q487:T487,0)+1,".")))</f>
        <v>,</v>
      </c>
      <c r="V487" s="269" t="str">
        <f>IF($E487=$E486,IF(W486=".",IF(MAX($Q487:U487,0)=OPER!$AA582,".",IF(OPER!$AB582&lt;=HOUR(W$7),MAX($Q487:U487,0)+1,".")),","),IF(MAX($Q487:U487,0)=OPER!$AA582,".",IF(OPER!$AB582&lt;=HOUR(W$7),MAX($Q487:U487,0)+1,".")))</f>
        <v>,</v>
      </c>
      <c r="W487" s="269" t="str">
        <f>IF($E487=$E486,IF(X486=".",IF(MAX($Q487:V487,0)=OPER!$AA582,".",IF(OPER!$AB582&lt;=HOUR(X$7),MAX($Q487:V487,0)+1,".")),","),IF(MAX($Q487:V487,0)=OPER!$AA582,".",IF(OPER!$AB582&lt;=HOUR(X$7),MAX($Q487:V487,0)+1,".")))</f>
        <v>,</v>
      </c>
      <c r="X487" s="270" t="str">
        <f>IF($E487=$E486,IF(Y486=".",IF(MAX($Q487:W487,0)=OPER!$AA582,".",IF(OPER!$AB582&lt;=HOUR(Y$7),MAX($Q487:W487,0)+1,".")),","),IF(MAX($Q487:W487,0)=OPER!$AA582,".",IF(OPER!$AB582&lt;=HOUR(Y$7),MAX($Q487:W487,0)+1,".")))</f>
        <v>,</v>
      </c>
      <c r="Y487" s="271" t="str">
        <f>IF($E487=$E486,IF(Z486=".",IF(MAX($Q487:X487,0)=OPER!$AA582,".",IF(OPER!$AB582&lt;=HOUR(Z$7),MAX($Q487:X487,0)+1,".")),","),IF(MAX($Q487:X487,0)=OPER!$AA582,".",IF(OPER!$AB582&lt;=HOUR(Z$7),MAX($Q487:X487,0)+1,".")))</f>
        <v>,</v>
      </c>
      <c r="Z487" s="269" t="str">
        <f>IF($E487=$E486,IF(AA486=".",IF(MAX($Q487:Y487,0)=OPER!$AA582,".",IF(OPER!$AB582&lt;=HOUR(AA$7),MAX($Q487:Y487,0)+1,".")),","),IF(MAX($Q487:Y487,0)=OPER!$AA582,".",IF(OPER!$AB582&lt;=HOUR(AA$7),MAX($Q487:Y487,0)+1,".")))</f>
        <v>,</v>
      </c>
      <c r="AA487" s="269" t="str">
        <f>IF($E487=$E486,IF(AB486=".",IF(MAX($Q487:Z487,0)=OPER!$AA582,".",IF(OPER!$AB582&lt;=HOUR(AB$7),MAX($Q487:Z487,0)+1,".")),","),IF(MAX($Q487:Z487,0)=OPER!$AA582,".",IF(OPER!$AB582&lt;=HOUR(AB$7),MAX($Q487:Z487,0)+1,".")))</f>
        <v>,</v>
      </c>
      <c r="AB487" s="270" t="str">
        <f>IF($E487=$E486,IF(AC486=".",IF(MAX($Q487:AA487,0)=OPER!$AA582,".",IF(OPER!$AB582&lt;=HOUR(AC$7),MAX($Q487:AA487,0)+1,".")),","),IF(MAX($Q487:AA487,0)=OPER!$AA582,".",IF(OPER!$AB582&lt;=HOUR(AC$7),MAX($Q487:AA487,0)+1,".")))</f>
        <v>,</v>
      </c>
      <c r="AC487" s="271" t="str">
        <f>IF($E487=$E486,IF(AD486=".",IF(MAX($Q487:AB487,0)=OPER!$AA582,".",IF(OPER!$AB582&lt;=HOUR(AD$7),MAX($Q487:AB487,0)+1,".")),","),IF(MAX($Q487:AB487,0)=OPER!$AA582,".",IF(OPER!$AB582&lt;=HOUR(AD$7),MAX($Q487:AB487,0)+1,".")))</f>
        <v>,</v>
      </c>
      <c r="AD487" s="269" t="str">
        <f>IF($E487=$E486,IF(AE486=".",IF(MAX($Q487:AC487,0)=OPER!$AA582,".",IF(OPER!$AB582&lt;=HOUR(AE$7),MAX($Q487:AC487,0)+1,".")),","),IF(MAX($Q487:AC487,0)=OPER!$AA582,".",IF(OPER!$AB582&lt;=HOUR(AE$7),MAX($Q487:AC487,0)+1,".")))</f>
        <v>,</v>
      </c>
      <c r="AE487" s="269" t="str">
        <f>IF($E487=$E486,IF(AF486=".",IF(MAX($Q487:AD487,0)=OPER!$AA582,".",IF(OPER!$AB582&lt;=HOUR(AF$7),MAX($Q487:AD487,0)+1,".")),","),IF(MAX($Q487:AD487,0)=OPER!$AA582,".",IF(OPER!$AB582&lt;=HOUR(AF$7),MAX($Q487:AD487,0)+1,".")))</f>
        <v>,</v>
      </c>
      <c r="AF487" s="270" t="str">
        <f>IF($E487=$E486,IF(AG486=".",IF(MAX($Q487:AE487,0)=OPER!$AA582,".",IF(OPER!$AB582&lt;=HOUR(AG$7),MAX($Q487:AE487,0)+1,".")),","),IF(MAX($Q487:AE487,0)=OPER!$AA582,".",IF(OPER!$AB582&lt;=HOUR(AG$7),MAX($Q487:AE487,0)+1,".")))</f>
        <v>,</v>
      </c>
      <c r="AG487" s="271" t="str">
        <f>IF($E487=$E486,IF(AH486=".",IF(MAX($Q487:AF487,0)=OPER!$AA582,".",IF(OPER!$AB582&lt;=HOUR(AH$7),MAX($Q487:AF487,0)+1,".")),","),IF(MAX($Q487:AF487,0)=OPER!$AA582,".",IF(OPER!$AB582&lt;=HOUR(AH$7),MAX($Q487:AF487,0)+1,".")))</f>
        <v>,</v>
      </c>
      <c r="AH487" s="269" t="str">
        <f>IF($E487=$E486,IF(AI486=".",IF(MAX($Q487:AG487,0)=OPER!$AA582,".",IF(OPER!$AB582&lt;=HOUR(AI$7),MAX($Q487:AG487,0)+1,".")),","),IF(MAX($Q487:AG487,0)=OPER!$AA582,".",IF(OPER!$AB582&lt;=HOUR(AI$7),MAX($Q487:AG487,0)+1,".")))</f>
        <v>,</v>
      </c>
      <c r="AI487" s="269" t="str">
        <f>IF($E487=$E486,IF(AJ486=".",IF(MAX($Q487:AH487,0)=OPER!$AA582,".",IF(OPER!$AB582&lt;=HOUR(AJ$7),MAX($Q487:AH487,0)+1,".")),","),IF(MAX($Q487:AH487,0)=OPER!$AA582,".",IF(OPER!$AB582&lt;=HOUR(AJ$7),MAX($Q487:AH487,0)+1,".")))</f>
        <v>,</v>
      </c>
      <c r="AJ487" s="270" t="str">
        <f>IF($E487=$E486,IF(AK486=".",IF(MAX($Q487:AI487,0)=OPER!$AA582,".",IF(OPER!$AB582&lt;=HOUR(AK$7),MAX($Q487:AI487,0)+1,".")),","),IF(MAX($Q487:AI487,0)=OPER!$AA582,".",IF(OPER!$AB582&lt;=HOUR(AK$7),MAX($Q487:AI487,0)+1,".")))</f>
        <v>,</v>
      </c>
      <c r="AK487" s="271" t="str">
        <f>IF($E487=$E486,IF(AL486=".",IF(MAX($Q487:AJ487,0)=OPER!$AA582,".",IF(OPER!$AB582&lt;=HOUR(AL$7),MAX($Q487:AJ487,0)+1,".")),","),IF(MAX($Q487:AJ487,0)=OPER!$AA582,".",IF(OPER!$AB582&lt;=HOUR(AL$7),MAX($Q487:AJ487,0)+1,".")))</f>
        <v>,</v>
      </c>
      <c r="AL487" s="269" t="str">
        <f>IF($E487=$E486,IF(AM486=".",IF(MAX($Q487:AK487,0)=OPER!$AA582,".",IF(OPER!$AB582&lt;=HOUR(AM$7),MAX($Q487:AK487,0)+1,".")),","),IF(MAX($Q487:AK487,0)=OPER!$AA582,".",IF(OPER!$AB582&lt;=HOUR(AM$7),MAX($Q487:AK487,0)+1,".")))</f>
        <v>,</v>
      </c>
      <c r="AM487" s="269" t="str">
        <f>IF($E487=$E486,IF(AN486=".",IF(MAX($Q487:AL487,0)=OPER!$AA582,".",IF(OPER!$AB582&lt;=HOUR(AN$7),MAX($Q487:AL487,0)+1,".")),","),IF(MAX($Q487:AL487,0)=OPER!$AA582,".",IF(OPER!$AB582&lt;=HOUR(AN$7),MAX($Q487:AL487,0)+1,".")))</f>
        <v>,</v>
      </c>
      <c r="AN487" s="270" t="str">
        <f>IF($E487=$E486,IF(AO486=".",IF(MAX($Q487:AM487,0)=OPER!$AA582,".",IF(OPER!$AB582&lt;=HOUR(AO$7),MAX($Q487:AM487,0)+1,".")),","),IF(MAX($Q487:AM487,0)=OPER!$AA582,".",IF(OPER!$AB582&lt;=HOUR(AO$7),MAX($Q487:AM487,0)+1,".")))</f>
        <v>,</v>
      </c>
      <c r="AO487" s="271" t="str">
        <f>IF($E487=$E486,IF(AP486=".",IF(MAX($Q487:AN487,0)=OPER!$AA582,".",IF(OPER!$AB582&lt;=HOUR(AP$7),MAX($Q487:AN487,0)+1,".")),","),IF(MAX($Q487:AN487,0)=OPER!$AA582,".",IF(OPER!$AB582&lt;=HOUR(AP$7),MAX($Q487:AN487,0)+1,".")))</f>
        <v>,</v>
      </c>
      <c r="AP487" s="269" t="str">
        <f>IF($E487=$E486,IF(AQ486=".",IF(MAX($Q487:AO487,0)=OPER!$AA582,".",IF(OPER!$AB582&lt;=HOUR(AQ$7),MAX($Q487:AO487,0)+1,".")),","),IF(MAX($Q487:AO487,0)=OPER!$AA582,".",IF(OPER!$AB582&lt;=HOUR(AQ$7),MAX($Q487:AO487,0)+1,".")))</f>
        <v>,</v>
      </c>
      <c r="AQ487" s="269" t="str">
        <f>IF($E487=$E486,IF(AR486=".",IF(MAX($Q487:AP487,0)=OPER!$AA582,".",IF(OPER!$AB582&lt;=HOUR(AR$7),MAX($Q487:AP487,0)+1,".")),","),IF(MAX($Q487:AP487,0)=OPER!$AA582,".",IF(OPER!$AB582&lt;=HOUR(AR$7),MAX($Q487:AP487,0)+1,".")))</f>
        <v>,</v>
      </c>
      <c r="AR487" s="270" t="str">
        <f>IF($E487=$E486,IF(AS486=".",IF(MAX($Q487:AQ487,0)=OPER!$AA582,".",IF(OPER!$AB582&lt;=HOUR(AS$7),MAX($Q487:AQ487,0)+1,".")),","),IF(MAX($Q487:AQ487,0)=OPER!$AA582,".",IF(OPER!$AB582&lt;=HOUR(AS$7),MAX($Q487:AQ487,0)+1,".")))</f>
        <v>,</v>
      </c>
      <c r="AS487" s="271" t="str">
        <f>IF($E487=$E486,IF(AT486=".",IF(MAX($Q487:AR487,0)=OPER!$AA582,".",IF(OPER!$AB582&lt;=HOUR(AT$7),MAX($Q487:AR487,0)+1,".")),","),IF(MAX($Q487:AR487,0)=OPER!$AA582,".",IF(OPER!$AB582&lt;=HOUR(AT$7),MAX($Q487:AR487,0)+1,".")))</f>
        <v>,</v>
      </c>
      <c r="AT487" s="269" t="str">
        <f>IF($E487=$E486,IF(AU486=".",IF(MAX($Q487:AS487,0)=OPER!$AA582,".",IF(OPER!$AB582&lt;=HOUR(AU$7),MAX($Q487:AS487,0)+1,".")),","),IF(MAX($Q487:AS487,0)=OPER!$AA582,".",IF(OPER!$AB582&lt;=HOUR(AU$7),MAX($Q487:AS487,0)+1,".")))</f>
        <v>,</v>
      </c>
      <c r="AU487" s="269" t="str">
        <f>IF($E487=$E486,IF(AV486=".",IF(MAX($Q487:AT487,0)=OPER!$AA582,".",IF(OPER!$AB582&lt;=HOUR(AV$7),MAX($Q487:AT487,0)+1,".")),","),IF(MAX($Q487:AT487,0)=OPER!$AA582,".",IF(OPER!$AB582&lt;=HOUR(AV$7),MAX($Q487:AT487,0)+1,".")))</f>
        <v>,</v>
      </c>
      <c r="AV487" s="270" t="str">
        <f>IF($E487=$E486,IF(AW486=".",IF(MAX($Q487:AU487,0)=OPER!$AA582,".",IF(OPER!$AB582&lt;=HOUR(AW$7),MAX($Q487:AU487,0)+1,".")),","),IF(MAX($Q487:AU487,0)=OPER!$AA582,".",IF(OPER!$AB582&lt;=HOUR(AW$7),MAX($Q487:AU487,0)+1,".")))</f>
        <v>,</v>
      </c>
      <c r="AW487" s="271" t="str">
        <f>IF($E487=$E486,IF(AX486=".",IF(MAX($Q487:AV487,0)=OPER!$AA582,".",IF(OPER!$AB582&lt;=HOUR(AX$7),MAX($Q487:AV487,0)+1,".")),","),IF(MAX($Q487:AV487,0)=OPER!$AA582,".",IF(OPER!$AB582&lt;=HOUR(AX$7),MAX($Q487:AV487,0)+1,".")))</f>
        <v>,</v>
      </c>
      <c r="AX487" s="269" t="str">
        <f>IF($E487=$E486,IF(AY486=".",IF(MAX($Q487:AW487,0)=OPER!$AA582,".",IF(OPER!$AB582&lt;=HOUR(AY$7),MAX($Q487:AW487,0)+1,".")),","),IF(MAX($Q487:AW487,0)=OPER!$AA582,".",IF(OPER!$AB582&lt;=HOUR(AY$7),MAX($Q487:AW487,0)+1,".")))</f>
        <v>,</v>
      </c>
      <c r="AY487" s="269" t="str">
        <f>IF($E487=$E486,IF(AZ486=".",IF(MAX($Q487:AX487,0)=OPER!$AA582,".",IF(OPER!$AB582&lt;=HOUR(AZ$7),MAX($Q487:AX487,0)+1,".")),","),IF(MAX($Q487:AX487,0)=OPER!$AA582,".",IF(OPER!$AB582&lt;=HOUR(AZ$7),MAX($Q487:AX487,0)+1,".")))</f>
        <v>,</v>
      </c>
      <c r="AZ487" s="270" t="str">
        <f>IF($E487=$E486,IF(BA486=".",IF(MAX($Q487:AY487,0)=OPER!$AA582,".",IF(OPER!$AB582&lt;=HOUR(BA$7),MAX($Q487:AY487,0)+1,".")),","),IF(MAX($Q487:AY487,0)=OPER!$AA582,".",IF(OPER!$AB582&lt;=HOUR(BA$7),MAX($Q487:AY487,0)+1,".")))</f>
        <v>,</v>
      </c>
      <c r="BA487" s="30">
        <f>+OPER!AK481</f>
        <v>0</v>
      </c>
    </row>
    <row r="488" spans="1:53" ht="59.8" x14ac:dyDescent="0.2">
      <c r="A488" s="282" t="str">
        <f>IF(OPER!AF482=0,"",OPER!AF482)</f>
        <v/>
      </c>
      <c r="B488" s="109" t="str">
        <f>IF(OPER!V482=0,"",OPER!V482)</f>
        <v/>
      </c>
      <c r="C488" s="71" t="str">
        <f>IF(OPER!U482 = 0,"", OPER!U482)</f>
        <v/>
      </c>
      <c r="D488" s="30" t="str">
        <f t="shared" si="28"/>
        <v/>
      </c>
      <c r="E488" s="262" t="str">
        <f>IF(OPER!X482 = 0,"",OPER!X482)</f>
        <v/>
      </c>
      <c r="F488" s="262" t="str">
        <f>IF(OPER!I482 = 0,"",OPER!I482)</f>
        <v/>
      </c>
      <c r="G488" s="263" t="str">
        <f>IF(OPER!C482=0,"",OPER!C482)</f>
        <v/>
      </c>
      <c r="H488" s="30" t="str">
        <f>IF(OPER!R482 = 0,"",OPER!R482)</f>
        <v/>
      </c>
      <c r="I488" s="30" t="str">
        <f>IF(OPER!F482=0,"", OPER!F482)</f>
        <v/>
      </c>
      <c r="J488" s="108" t="str">
        <f>IF(OPER!G482=0,"",OPER!G482)</f>
        <v/>
      </c>
      <c r="K488" s="250">
        <f>+OPER!R482</f>
        <v>0</v>
      </c>
      <c r="L488" s="262">
        <f t="shared" si="29"/>
        <v>0</v>
      </c>
      <c r="M488" s="250">
        <f t="shared" si="30"/>
        <v>0</v>
      </c>
      <c r="N488" s="205" t="str">
        <f>IF(OPER!A482=0,"",OPER!A482)</f>
        <v/>
      </c>
      <c r="O488" s="73" t="str">
        <f>IF(OPER!AJ2338=0,"",OPER!AJ2338)</f>
        <v/>
      </c>
      <c r="P488" s="264" t="str">
        <f>IF(OPER!AH482="EJECUTADO","SI",IF(OPER!AH482="NO EJECUTADO","NO",""))</f>
        <v/>
      </c>
      <c r="Q488" s="264" t="str">
        <f>IF(OPER!AN482="EJECUTADO","SI",IF(OPER!AN482="NO EJECUTADO","NO",""))</f>
        <v/>
      </c>
      <c r="R488" s="221" t="str">
        <f>IFERROR(VLOOKUP(OPER!Z482,OPER!$AU$490:$AV$577,2,0),"NO ASIGNADO")</f>
        <v>NO ASIGNADO</v>
      </c>
      <c r="S488" s="6">
        <f>+OPER!AG482</f>
        <v>0</v>
      </c>
      <c r="T488" s="268" t="str">
        <f>IF($E488=$E487,IF(U487=".",IF(MAX($Q488:Q488,0)=OPER!$AA583,".",IF(OPER!$AB583&lt;=HOUR(U$7),MAX($Q488:Q488,0)+1,".")),","),IF(MAX($Q488:Q488,0)=OPER!$AA583,".",IF(OPER!$AB583&lt;=HOUR(U$7),MAX($Q488:Q488,0)+1,".")))</f>
        <v>,</v>
      </c>
      <c r="U488" s="269" t="str">
        <f>IF($E488=$E487,IF(V487=".",IF(MAX($Q488:T488,0)=OPER!$AA583,".",IF(OPER!$AB583&lt;=HOUR(V$7),MAX($Q488:T488,0)+1,".")),","),IF(MAX($Q488:T488,0)=OPER!$AA583,".",IF(OPER!$AB583&lt;=HOUR(V$7),MAX($Q488:T488,0)+1,".")))</f>
        <v>,</v>
      </c>
      <c r="V488" s="269" t="str">
        <f>IF($E488=$E487,IF(W487=".",IF(MAX($Q488:U488,0)=OPER!$AA583,".",IF(OPER!$AB583&lt;=HOUR(W$7),MAX($Q488:U488,0)+1,".")),","),IF(MAX($Q488:U488,0)=OPER!$AA583,".",IF(OPER!$AB583&lt;=HOUR(W$7),MAX($Q488:U488,0)+1,".")))</f>
        <v>,</v>
      </c>
      <c r="W488" s="269" t="str">
        <f>IF($E488=$E487,IF(X487=".",IF(MAX($Q488:V488,0)=OPER!$AA583,".",IF(OPER!$AB583&lt;=HOUR(X$7),MAX($Q488:V488,0)+1,".")),","),IF(MAX($Q488:V488,0)=OPER!$AA583,".",IF(OPER!$AB583&lt;=HOUR(X$7),MAX($Q488:V488,0)+1,".")))</f>
        <v>,</v>
      </c>
      <c r="X488" s="270" t="str">
        <f>IF($E488=$E487,IF(Y487=".",IF(MAX($Q488:W488,0)=OPER!$AA583,".",IF(OPER!$AB583&lt;=HOUR(Y$7),MAX($Q488:W488,0)+1,".")),","),IF(MAX($Q488:W488,0)=OPER!$AA583,".",IF(OPER!$AB583&lt;=HOUR(Y$7),MAX($Q488:W488,0)+1,".")))</f>
        <v>,</v>
      </c>
      <c r="Y488" s="271" t="str">
        <f>IF($E488=$E487,IF(Z487=".",IF(MAX($Q488:X488,0)=OPER!$AA583,".",IF(OPER!$AB583&lt;=HOUR(Z$7),MAX($Q488:X488,0)+1,".")),","),IF(MAX($Q488:X488,0)=OPER!$AA583,".",IF(OPER!$AB583&lt;=HOUR(Z$7),MAX($Q488:X488,0)+1,".")))</f>
        <v>,</v>
      </c>
      <c r="Z488" s="269" t="str">
        <f>IF($E488=$E487,IF(AA487=".",IF(MAX($Q488:Y488,0)=OPER!$AA583,".",IF(OPER!$AB583&lt;=HOUR(AA$7),MAX($Q488:Y488,0)+1,".")),","),IF(MAX($Q488:Y488,0)=OPER!$AA583,".",IF(OPER!$AB583&lt;=HOUR(AA$7),MAX($Q488:Y488,0)+1,".")))</f>
        <v>,</v>
      </c>
      <c r="AA488" s="269" t="str">
        <f>IF($E488=$E487,IF(AB487=".",IF(MAX($Q488:Z488,0)=OPER!$AA583,".",IF(OPER!$AB583&lt;=HOUR(AB$7),MAX($Q488:Z488,0)+1,".")),","),IF(MAX($Q488:Z488,0)=OPER!$AA583,".",IF(OPER!$AB583&lt;=HOUR(AB$7),MAX($Q488:Z488,0)+1,".")))</f>
        <v>,</v>
      </c>
      <c r="AB488" s="270" t="str">
        <f>IF($E488=$E487,IF(AC487=".",IF(MAX($Q488:AA488,0)=OPER!$AA583,".",IF(OPER!$AB583&lt;=HOUR(AC$7),MAX($Q488:AA488,0)+1,".")),","),IF(MAX($Q488:AA488,0)=OPER!$AA583,".",IF(OPER!$AB583&lt;=HOUR(AC$7),MAX($Q488:AA488,0)+1,".")))</f>
        <v>,</v>
      </c>
      <c r="AC488" s="271" t="str">
        <f>IF($E488=$E487,IF(AD487=".",IF(MAX($Q488:AB488,0)=OPER!$AA583,".",IF(OPER!$AB583&lt;=HOUR(AD$7),MAX($Q488:AB488,0)+1,".")),","),IF(MAX($Q488:AB488,0)=OPER!$AA583,".",IF(OPER!$AB583&lt;=HOUR(AD$7),MAX($Q488:AB488,0)+1,".")))</f>
        <v>,</v>
      </c>
      <c r="AD488" s="269" t="str">
        <f>IF($E488=$E487,IF(AE487=".",IF(MAX($Q488:AC488,0)=OPER!$AA583,".",IF(OPER!$AB583&lt;=HOUR(AE$7),MAX($Q488:AC488,0)+1,".")),","),IF(MAX($Q488:AC488,0)=OPER!$AA583,".",IF(OPER!$AB583&lt;=HOUR(AE$7),MAX($Q488:AC488,0)+1,".")))</f>
        <v>,</v>
      </c>
      <c r="AE488" s="269" t="str">
        <f>IF($E488=$E487,IF(AF487=".",IF(MAX($Q488:AD488,0)=OPER!$AA583,".",IF(OPER!$AB583&lt;=HOUR(AF$7),MAX($Q488:AD488,0)+1,".")),","),IF(MAX($Q488:AD488,0)=OPER!$AA583,".",IF(OPER!$AB583&lt;=HOUR(AF$7),MAX($Q488:AD488,0)+1,".")))</f>
        <v>,</v>
      </c>
      <c r="AF488" s="270" t="str">
        <f>IF($E488=$E487,IF(AG487=".",IF(MAX($Q488:AE488,0)=OPER!$AA583,".",IF(OPER!$AB583&lt;=HOUR(AG$7),MAX($Q488:AE488,0)+1,".")),","),IF(MAX($Q488:AE488,0)=OPER!$AA583,".",IF(OPER!$AB583&lt;=HOUR(AG$7),MAX($Q488:AE488,0)+1,".")))</f>
        <v>,</v>
      </c>
      <c r="AG488" s="271" t="str">
        <f>IF($E488=$E487,IF(AH487=".",IF(MAX($Q488:AF488,0)=OPER!$AA583,".",IF(OPER!$AB583&lt;=HOUR(AH$7),MAX($Q488:AF488,0)+1,".")),","),IF(MAX($Q488:AF488,0)=OPER!$AA583,".",IF(OPER!$AB583&lt;=HOUR(AH$7),MAX($Q488:AF488,0)+1,".")))</f>
        <v>,</v>
      </c>
      <c r="AH488" s="269" t="str">
        <f>IF($E488=$E487,IF(AI487=".",IF(MAX($Q488:AG488,0)=OPER!$AA583,".",IF(OPER!$AB583&lt;=HOUR(AI$7),MAX($Q488:AG488,0)+1,".")),","),IF(MAX($Q488:AG488,0)=OPER!$AA583,".",IF(OPER!$AB583&lt;=HOUR(AI$7),MAX($Q488:AG488,0)+1,".")))</f>
        <v>,</v>
      </c>
      <c r="AI488" s="269" t="str">
        <f>IF($E488=$E487,IF(AJ487=".",IF(MAX($Q488:AH488,0)=OPER!$AA583,".",IF(OPER!$AB583&lt;=HOUR(AJ$7),MAX($Q488:AH488,0)+1,".")),","),IF(MAX($Q488:AH488,0)=OPER!$AA583,".",IF(OPER!$AB583&lt;=HOUR(AJ$7),MAX($Q488:AH488,0)+1,".")))</f>
        <v>,</v>
      </c>
      <c r="AJ488" s="270" t="str">
        <f>IF($E488=$E487,IF(AK487=".",IF(MAX($Q488:AI488,0)=OPER!$AA583,".",IF(OPER!$AB583&lt;=HOUR(AK$7),MAX($Q488:AI488,0)+1,".")),","),IF(MAX($Q488:AI488,0)=OPER!$AA583,".",IF(OPER!$AB583&lt;=HOUR(AK$7),MAX($Q488:AI488,0)+1,".")))</f>
        <v>,</v>
      </c>
      <c r="AK488" s="271" t="str">
        <f>IF($E488=$E487,IF(AL487=".",IF(MAX($Q488:AJ488,0)=OPER!$AA583,".",IF(OPER!$AB583&lt;=HOUR(AL$7),MAX($Q488:AJ488,0)+1,".")),","),IF(MAX($Q488:AJ488,0)=OPER!$AA583,".",IF(OPER!$AB583&lt;=HOUR(AL$7),MAX($Q488:AJ488,0)+1,".")))</f>
        <v>,</v>
      </c>
      <c r="AL488" s="269" t="str">
        <f>IF($E488=$E487,IF(AM487=".",IF(MAX($Q488:AK488,0)=OPER!$AA583,".",IF(OPER!$AB583&lt;=HOUR(AM$7),MAX($Q488:AK488,0)+1,".")),","),IF(MAX($Q488:AK488,0)=OPER!$AA583,".",IF(OPER!$AB583&lt;=HOUR(AM$7),MAX($Q488:AK488,0)+1,".")))</f>
        <v>,</v>
      </c>
      <c r="AM488" s="269" t="str">
        <f>IF($E488=$E487,IF(AN487=".",IF(MAX($Q488:AL488,0)=OPER!$AA583,".",IF(OPER!$AB583&lt;=HOUR(AN$7),MAX($Q488:AL488,0)+1,".")),","),IF(MAX($Q488:AL488,0)=OPER!$AA583,".",IF(OPER!$AB583&lt;=HOUR(AN$7),MAX($Q488:AL488,0)+1,".")))</f>
        <v>,</v>
      </c>
      <c r="AN488" s="270" t="str">
        <f>IF($E488=$E487,IF(AO487=".",IF(MAX($Q488:AM488,0)=OPER!$AA583,".",IF(OPER!$AB583&lt;=HOUR(AO$7),MAX($Q488:AM488,0)+1,".")),","),IF(MAX($Q488:AM488,0)=OPER!$AA583,".",IF(OPER!$AB583&lt;=HOUR(AO$7),MAX($Q488:AM488,0)+1,".")))</f>
        <v>,</v>
      </c>
      <c r="AO488" s="271" t="str">
        <f>IF($E488=$E487,IF(AP487=".",IF(MAX($Q488:AN488,0)=OPER!$AA583,".",IF(OPER!$AB583&lt;=HOUR(AP$7),MAX($Q488:AN488,0)+1,".")),","),IF(MAX($Q488:AN488,0)=OPER!$AA583,".",IF(OPER!$AB583&lt;=HOUR(AP$7),MAX($Q488:AN488,0)+1,".")))</f>
        <v>,</v>
      </c>
      <c r="AP488" s="269" t="str">
        <f>IF($E488=$E487,IF(AQ487=".",IF(MAX($Q488:AO488,0)=OPER!$AA583,".",IF(OPER!$AB583&lt;=HOUR(AQ$7),MAX($Q488:AO488,0)+1,".")),","),IF(MAX($Q488:AO488,0)=OPER!$AA583,".",IF(OPER!$AB583&lt;=HOUR(AQ$7),MAX($Q488:AO488,0)+1,".")))</f>
        <v>,</v>
      </c>
      <c r="AQ488" s="269" t="str">
        <f>IF($E488=$E487,IF(AR487=".",IF(MAX($Q488:AP488,0)=OPER!$AA583,".",IF(OPER!$AB583&lt;=HOUR(AR$7),MAX($Q488:AP488,0)+1,".")),","),IF(MAX($Q488:AP488,0)=OPER!$AA583,".",IF(OPER!$AB583&lt;=HOUR(AR$7),MAX($Q488:AP488,0)+1,".")))</f>
        <v>,</v>
      </c>
      <c r="AR488" s="270" t="str">
        <f>IF($E488=$E487,IF(AS487=".",IF(MAX($Q488:AQ488,0)=OPER!$AA583,".",IF(OPER!$AB583&lt;=HOUR(AS$7),MAX($Q488:AQ488,0)+1,".")),","),IF(MAX($Q488:AQ488,0)=OPER!$AA583,".",IF(OPER!$AB583&lt;=HOUR(AS$7),MAX($Q488:AQ488,0)+1,".")))</f>
        <v>,</v>
      </c>
      <c r="AS488" s="271" t="str">
        <f>IF($E488=$E487,IF(AT487=".",IF(MAX($Q488:AR488,0)=OPER!$AA583,".",IF(OPER!$AB583&lt;=HOUR(AT$7),MAX($Q488:AR488,0)+1,".")),","),IF(MAX($Q488:AR488,0)=OPER!$AA583,".",IF(OPER!$AB583&lt;=HOUR(AT$7),MAX($Q488:AR488,0)+1,".")))</f>
        <v>,</v>
      </c>
      <c r="AT488" s="269" t="str">
        <f>IF($E488=$E487,IF(AU487=".",IF(MAX($Q488:AS488,0)=OPER!$AA583,".",IF(OPER!$AB583&lt;=HOUR(AU$7),MAX($Q488:AS488,0)+1,".")),","),IF(MAX($Q488:AS488,0)=OPER!$AA583,".",IF(OPER!$AB583&lt;=HOUR(AU$7),MAX($Q488:AS488,0)+1,".")))</f>
        <v>,</v>
      </c>
      <c r="AU488" s="269" t="str">
        <f>IF($E488=$E487,IF(AV487=".",IF(MAX($Q488:AT488,0)=OPER!$AA583,".",IF(OPER!$AB583&lt;=HOUR(AV$7),MAX($Q488:AT488,0)+1,".")),","),IF(MAX($Q488:AT488,0)=OPER!$AA583,".",IF(OPER!$AB583&lt;=HOUR(AV$7),MAX($Q488:AT488,0)+1,".")))</f>
        <v>,</v>
      </c>
      <c r="AV488" s="270" t="str">
        <f>IF($E488=$E487,IF(AW487=".",IF(MAX($Q488:AU488,0)=OPER!$AA583,".",IF(OPER!$AB583&lt;=HOUR(AW$7),MAX($Q488:AU488,0)+1,".")),","),IF(MAX($Q488:AU488,0)=OPER!$AA583,".",IF(OPER!$AB583&lt;=HOUR(AW$7),MAX($Q488:AU488,0)+1,".")))</f>
        <v>,</v>
      </c>
      <c r="AW488" s="271" t="str">
        <f>IF($E488=$E487,IF(AX487=".",IF(MAX($Q488:AV488,0)=OPER!$AA583,".",IF(OPER!$AB583&lt;=HOUR(AX$7),MAX($Q488:AV488,0)+1,".")),","),IF(MAX($Q488:AV488,0)=OPER!$AA583,".",IF(OPER!$AB583&lt;=HOUR(AX$7),MAX($Q488:AV488,0)+1,".")))</f>
        <v>,</v>
      </c>
      <c r="AX488" s="269" t="str">
        <f>IF($E488=$E487,IF(AY487=".",IF(MAX($Q488:AW488,0)=OPER!$AA583,".",IF(OPER!$AB583&lt;=HOUR(AY$7),MAX($Q488:AW488,0)+1,".")),","),IF(MAX($Q488:AW488,0)=OPER!$AA583,".",IF(OPER!$AB583&lt;=HOUR(AY$7),MAX($Q488:AW488,0)+1,".")))</f>
        <v>,</v>
      </c>
      <c r="AY488" s="269" t="str">
        <f>IF($E488=$E487,IF(AZ487=".",IF(MAX($Q488:AX488,0)=OPER!$AA583,".",IF(OPER!$AB583&lt;=HOUR(AZ$7),MAX($Q488:AX488,0)+1,".")),","),IF(MAX($Q488:AX488,0)=OPER!$AA583,".",IF(OPER!$AB583&lt;=HOUR(AZ$7),MAX($Q488:AX488,0)+1,".")))</f>
        <v>,</v>
      </c>
      <c r="AZ488" s="270" t="str">
        <f>IF($E488=$E487,IF(BA487=".",IF(MAX($Q488:AY488,0)=OPER!$AA583,".",IF(OPER!$AB583&lt;=HOUR(BA$7),MAX($Q488:AY488,0)+1,".")),","),IF(MAX($Q488:AY488,0)=OPER!$AA583,".",IF(OPER!$AB583&lt;=HOUR(BA$7),MAX($Q488:AY488,0)+1,".")))</f>
        <v>,</v>
      </c>
      <c r="BA488" s="30">
        <f>+OPER!AK482</f>
        <v>0</v>
      </c>
    </row>
    <row r="489" spans="1:53" ht="59.8" x14ac:dyDescent="0.2">
      <c r="A489" s="282" t="str">
        <f>IF(OPER!AF483=0,"",OPER!AF483)</f>
        <v/>
      </c>
      <c r="B489" s="109" t="str">
        <f>IF(OPER!V483=0,"",OPER!V483)</f>
        <v/>
      </c>
      <c r="C489" s="71" t="str">
        <f>IF(OPER!U483 = 0,"", OPER!U483)</f>
        <v/>
      </c>
      <c r="D489" s="30" t="str">
        <f t="shared" si="28"/>
        <v/>
      </c>
      <c r="E489" s="262" t="str">
        <f>IF(OPER!X483 = 0,"",OPER!X483)</f>
        <v/>
      </c>
      <c r="F489" s="262" t="str">
        <f>IF(OPER!I483 = 0,"",OPER!I483)</f>
        <v/>
      </c>
      <c r="G489" s="263" t="str">
        <f>IF(OPER!C483=0,"",OPER!C483)</f>
        <v/>
      </c>
      <c r="H489" s="30" t="str">
        <f>IF(OPER!R483 = 0,"",OPER!R483)</f>
        <v/>
      </c>
      <c r="I489" s="30" t="str">
        <f>IF(OPER!F483=0,"", OPER!F483)</f>
        <v/>
      </c>
      <c r="J489" s="108" t="str">
        <f>IF(OPER!G483=0,"",OPER!G483)</f>
        <v/>
      </c>
      <c r="K489" s="250">
        <f>+OPER!R483</f>
        <v>0</v>
      </c>
      <c r="L489" s="262">
        <f t="shared" si="29"/>
        <v>0</v>
      </c>
      <c r="M489" s="250">
        <f t="shared" si="30"/>
        <v>0</v>
      </c>
      <c r="N489" s="205" t="str">
        <f>IF(OPER!A483=0,"",OPER!A483)</f>
        <v/>
      </c>
      <c r="O489" s="73" t="str">
        <f>IF(OPER!AJ2339=0,"",OPER!AJ2339)</f>
        <v/>
      </c>
      <c r="P489" s="264" t="str">
        <f>IF(OPER!AH483="EJECUTADO","SI",IF(OPER!AH483="NO EJECUTADO","NO",""))</f>
        <v/>
      </c>
      <c r="Q489" s="264" t="str">
        <f>IF(OPER!AN483="EJECUTADO","SI",IF(OPER!AN483="NO EJECUTADO","NO",""))</f>
        <v/>
      </c>
      <c r="R489" s="221" t="str">
        <f>IFERROR(VLOOKUP(OPER!Z483,OPER!$AU$490:$AV$577,2,0),"NO ASIGNADO")</f>
        <v>NO ASIGNADO</v>
      </c>
      <c r="S489" s="6">
        <f>+OPER!AG483</f>
        <v>0</v>
      </c>
      <c r="T489" s="268" t="str">
        <f>IF($E489=$E488,IF(U488=".",IF(MAX($Q489:Q489,0)=OPER!$AA584,".",IF(OPER!$AB584&lt;=HOUR(U$7),MAX($Q489:Q489,0)+1,".")),","),IF(MAX($Q489:Q489,0)=OPER!$AA584,".",IF(OPER!$AB584&lt;=HOUR(U$7),MAX($Q489:Q489,0)+1,".")))</f>
        <v>,</v>
      </c>
      <c r="U489" s="269" t="str">
        <f>IF($E489=$E488,IF(V488=".",IF(MAX($Q489:T489,0)=OPER!$AA584,".",IF(OPER!$AB584&lt;=HOUR(V$7),MAX($Q489:T489,0)+1,".")),","),IF(MAX($Q489:T489,0)=OPER!$AA584,".",IF(OPER!$AB584&lt;=HOUR(V$7),MAX($Q489:T489,0)+1,".")))</f>
        <v>,</v>
      </c>
      <c r="V489" s="269" t="str">
        <f>IF($E489=$E488,IF(W488=".",IF(MAX($Q489:U489,0)=OPER!$AA584,".",IF(OPER!$AB584&lt;=HOUR(W$7),MAX($Q489:U489,0)+1,".")),","),IF(MAX($Q489:U489,0)=OPER!$AA584,".",IF(OPER!$AB584&lt;=HOUR(W$7),MAX($Q489:U489,0)+1,".")))</f>
        <v>,</v>
      </c>
      <c r="W489" s="269" t="str">
        <f>IF($E489=$E488,IF(X488=".",IF(MAX($Q489:V489,0)=OPER!$AA584,".",IF(OPER!$AB584&lt;=HOUR(X$7),MAX($Q489:V489,0)+1,".")),","),IF(MAX($Q489:V489,0)=OPER!$AA584,".",IF(OPER!$AB584&lt;=HOUR(X$7),MAX($Q489:V489,0)+1,".")))</f>
        <v>,</v>
      </c>
      <c r="X489" s="270" t="str">
        <f>IF($E489=$E488,IF(Y488=".",IF(MAX($Q489:W489,0)=OPER!$AA584,".",IF(OPER!$AB584&lt;=HOUR(Y$7),MAX($Q489:W489,0)+1,".")),","),IF(MAX($Q489:W489,0)=OPER!$AA584,".",IF(OPER!$AB584&lt;=HOUR(Y$7),MAX($Q489:W489,0)+1,".")))</f>
        <v>,</v>
      </c>
      <c r="Y489" s="271" t="str">
        <f>IF($E489=$E488,IF(Z488=".",IF(MAX($Q489:X489,0)=OPER!$AA584,".",IF(OPER!$AB584&lt;=HOUR(Z$7),MAX($Q489:X489,0)+1,".")),","),IF(MAX($Q489:X489,0)=OPER!$AA584,".",IF(OPER!$AB584&lt;=HOUR(Z$7),MAX($Q489:X489,0)+1,".")))</f>
        <v>,</v>
      </c>
      <c r="Z489" s="269" t="str">
        <f>IF($E489=$E488,IF(AA488=".",IF(MAX($Q489:Y489,0)=OPER!$AA584,".",IF(OPER!$AB584&lt;=HOUR(AA$7),MAX($Q489:Y489,0)+1,".")),","),IF(MAX($Q489:Y489,0)=OPER!$AA584,".",IF(OPER!$AB584&lt;=HOUR(AA$7),MAX($Q489:Y489,0)+1,".")))</f>
        <v>,</v>
      </c>
      <c r="AA489" s="269" t="str">
        <f>IF($E489=$E488,IF(AB488=".",IF(MAX($Q489:Z489,0)=OPER!$AA584,".",IF(OPER!$AB584&lt;=HOUR(AB$7),MAX($Q489:Z489,0)+1,".")),","),IF(MAX($Q489:Z489,0)=OPER!$AA584,".",IF(OPER!$AB584&lt;=HOUR(AB$7),MAX($Q489:Z489,0)+1,".")))</f>
        <v>,</v>
      </c>
      <c r="AB489" s="270" t="str">
        <f>IF($E489=$E488,IF(AC488=".",IF(MAX($Q489:AA489,0)=OPER!$AA584,".",IF(OPER!$AB584&lt;=HOUR(AC$7),MAX($Q489:AA489,0)+1,".")),","),IF(MAX($Q489:AA489,0)=OPER!$AA584,".",IF(OPER!$AB584&lt;=HOUR(AC$7),MAX($Q489:AA489,0)+1,".")))</f>
        <v>,</v>
      </c>
      <c r="AC489" s="271" t="str">
        <f>IF($E489=$E488,IF(AD488=".",IF(MAX($Q489:AB489,0)=OPER!$AA584,".",IF(OPER!$AB584&lt;=HOUR(AD$7),MAX($Q489:AB489,0)+1,".")),","),IF(MAX($Q489:AB489,0)=OPER!$AA584,".",IF(OPER!$AB584&lt;=HOUR(AD$7),MAX($Q489:AB489,0)+1,".")))</f>
        <v>,</v>
      </c>
      <c r="AD489" s="269" t="str">
        <f>IF($E489=$E488,IF(AE488=".",IF(MAX($Q489:AC489,0)=OPER!$AA584,".",IF(OPER!$AB584&lt;=HOUR(AE$7),MAX($Q489:AC489,0)+1,".")),","),IF(MAX($Q489:AC489,0)=OPER!$AA584,".",IF(OPER!$AB584&lt;=HOUR(AE$7),MAX($Q489:AC489,0)+1,".")))</f>
        <v>,</v>
      </c>
      <c r="AE489" s="269" t="str">
        <f>IF($E489=$E488,IF(AF488=".",IF(MAX($Q489:AD489,0)=OPER!$AA584,".",IF(OPER!$AB584&lt;=HOUR(AF$7),MAX($Q489:AD489,0)+1,".")),","),IF(MAX($Q489:AD489,0)=OPER!$AA584,".",IF(OPER!$AB584&lt;=HOUR(AF$7),MAX($Q489:AD489,0)+1,".")))</f>
        <v>,</v>
      </c>
      <c r="AF489" s="270" t="str">
        <f>IF($E489=$E488,IF(AG488=".",IF(MAX($Q489:AE489,0)=OPER!$AA584,".",IF(OPER!$AB584&lt;=HOUR(AG$7),MAX($Q489:AE489,0)+1,".")),","),IF(MAX($Q489:AE489,0)=OPER!$AA584,".",IF(OPER!$AB584&lt;=HOUR(AG$7),MAX($Q489:AE489,0)+1,".")))</f>
        <v>,</v>
      </c>
      <c r="AG489" s="271" t="str">
        <f>IF($E489=$E488,IF(AH488=".",IF(MAX($Q489:AF489,0)=OPER!$AA584,".",IF(OPER!$AB584&lt;=HOUR(AH$7),MAX($Q489:AF489,0)+1,".")),","),IF(MAX($Q489:AF489,0)=OPER!$AA584,".",IF(OPER!$AB584&lt;=HOUR(AH$7),MAX($Q489:AF489,0)+1,".")))</f>
        <v>,</v>
      </c>
      <c r="AH489" s="269" t="str">
        <f>IF($E489=$E488,IF(AI488=".",IF(MAX($Q489:AG489,0)=OPER!$AA584,".",IF(OPER!$AB584&lt;=HOUR(AI$7),MAX($Q489:AG489,0)+1,".")),","),IF(MAX($Q489:AG489,0)=OPER!$AA584,".",IF(OPER!$AB584&lt;=HOUR(AI$7),MAX($Q489:AG489,0)+1,".")))</f>
        <v>,</v>
      </c>
      <c r="AI489" s="269" t="str">
        <f>IF($E489=$E488,IF(AJ488=".",IF(MAX($Q489:AH489,0)=OPER!$AA584,".",IF(OPER!$AB584&lt;=HOUR(AJ$7),MAX($Q489:AH489,0)+1,".")),","),IF(MAX($Q489:AH489,0)=OPER!$AA584,".",IF(OPER!$AB584&lt;=HOUR(AJ$7),MAX($Q489:AH489,0)+1,".")))</f>
        <v>,</v>
      </c>
      <c r="AJ489" s="270" t="str">
        <f>IF($E489=$E488,IF(AK488=".",IF(MAX($Q489:AI489,0)=OPER!$AA584,".",IF(OPER!$AB584&lt;=HOUR(AK$7),MAX($Q489:AI489,0)+1,".")),","),IF(MAX($Q489:AI489,0)=OPER!$AA584,".",IF(OPER!$AB584&lt;=HOUR(AK$7),MAX($Q489:AI489,0)+1,".")))</f>
        <v>,</v>
      </c>
      <c r="AK489" s="271" t="str">
        <f>IF($E489=$E488,IF(AL488=".",IF(MAX($Q489:AJ489,0)=OPER!$AA584,".",IF(OPER!$AB584&lt;=HOUR(AL$7),MAX($Q489:AJ489,0)+1,".")),","),IF(MAX($Q489:AJ489,0)=OPER!$AA584,".",IF(OPER!$AB584&lt;=HOUR(AL$7),MAX($Q489:AJ489,0)+1,".")))</f>
        <v>,</v>
      </c>
      <c r="AL489" s="269" t="str">
        <f>IF($E489=$E488,IF(AM488=".",IF(MAX($Q489:AK489,0)=OPER!$AA584,".",IF(OPER!$AB584&lt;=HOUR(AM$7),MAX($Q489:AK489,0)+1,".")),","),IF(MAX($Q489:AK489,0)=OPER!$AA584,".",IF(OPER!$AB584&lt;=HOUR(AM$7),MAX($Q489:AK489,0)+1,".")))</f>
        <v>,</v>
      </c>
      <c r="AM489" s="269" t="str">
        <f>IF($E489=$E488,IF(AN488=".",IF(MAX($Q489:AL489,0)=OPER!$AA584,".",IF(OPER!$AB584&lt;=HOUR(AN$7),MAX($Q489:AL489,0)+1,".")),","),IF(MAX($Q489:AL489,0)=OPER!$AA584,".",IF(OPER!$AB584&lt;=HOUR(AN$7),MAX($Q489:AL489,0)+1,".")))</f>
        <v>,</v>
      </c>
      <c r="AN489" s="270" t="str">
        <f>IF($E489=$E488,IF(AO488=".",IF(MAX($Q489:AM489,0)=OPER!$AA584,".",IF(OPER!$AB584&lt;=HOUR(AO$7),MAX($Q489:AM489,0)+1,".")),","),IF(MAX($Q489:AM489,0)=OPER!$AA584,".",IF(OPER!$AB584&lt;=HOUR(AO$7),MAX($Q489:AM489,0)+1,".")))</f>
        <v>,</v>
      </c>
      <c r="AO489" s="271" t="str">
        <f>IF($E489=$E488,IF(AP488=".",IF(MAX($Q489:AN489,0)=OPER!$AA584,".",IF(OPER!$AB584&lt;=HOUR(AP$7),MAX($Q489:AN489,0)+1,".")),","),IF(MAX($Q489:AN489,0)=OPER!$AA584,".",IF(OPER!$AB584&lt;=HOUR(AP$7),MAX($Q489:AN489,0)+1,".")))</f>
        <v>,</v>
      </c>
      <c r="AP489" s="269" t="str">
        <f>IF($E489=$E488,IF(AQ488=".",IF(MAX($Q489:AO489,0)=OPER!$AA584,".",IF(OPER!$AB584&lt;=HOUR(AQ$7),MAX($Q489:AO489,0)+1,".")),","),IF(MAX($Q489:AO489,0)=OPER!$AA584,".",IF(OPER!$AB584&lt;=HOUR(AQ$7),MAX($Q489:AO489,0)+1,".")))</f>
        <v>,</v>
      </c>
      <c r="AQ489" s="269" t="str">
        <f>IF($E489=$E488,IF(AR488=".",IF(MAX($Q489:AP489,0)=OPER!$AA584,".",IF(OPER!$AB584&lt;=HOUR(AR$7),MAX($Q489:AP489,0)+1,".")),","),IF(MAX($Q489:AP489,0)=OPER!$AA584,".",IF(OPER!$AB584&lt;=HOUR(AR$7),MAX($Q489:AP489,0)+1,".")))</f>
        <v>,</v>
      </c>
      <c r="AR489" s="270" t="str">
        <f>IF($E489=$E488,IF(AS488=".",IF(MAX($Q489:AQ489,0)=OPER!$AA584,".",IF(OPER!$AB584&lt;=HOUR(AS$7),MAX($Q489:AQ489,0)+1,".")),","),IF(MAX($Q489:AQ489,0)=OPER!$AA584,".",IF(OPER!$AB584&lt;=HOUR(AS$7),MAX($Q489:AQ489,0)+1,".")))</f>
        <v>,</v>
      </c>
      <c r="AS489" s="271" t="str">
        <f>IF($E489=$E488,IF(AT488=".",IF(MAX($Q489:AR489,0)=OPER!$AA584,".",IF(OPER!$AB584&lt;=HOUR(AT$7),MAX($Q489:AR489,0)+1,".")),","),IF(MAX($Q489:AR489,0)=OPER!$AA584,".",IF(OPER!$AB584&lt;=HOUR(AT$7),MAX($Q489:AR489,0)+1,".")))</f>
        <v>,</v>
      </c>
      <c r="AT489" s="269" t="str">
        <f>IF($E489=$E488,IF(AU488=".",IF(MAX($Q489:AS489,0)=OPER!$AA584,".",IF(OPER!$AB584&lt;=HOUR(AU$7),MAX($Q489:AS489,0)+1,".")),","),IF(MAX($Q489:AS489,0)=OPER!$AA584,".",IF(OPER!$AB584&lt;=HOUR(AU$7),MAX($Q489:AS489,0)+1,".")))</f>
        <v>,</v>
      </c>
      <c r="AU489" s="269" t="str">
        <f>IF($E489=$E488,IF(AV488=".",IF(MAX($Q489:AT489,0)=OPER!$AA584,".",IF(OPER!$AB584&lt;=HOUR(AV$7),MAX($Q489:AT489,0)+1,".")),","),IF(MAX($Q489:AT489,0)=OPER!$AA584,".",IF(OPER!$AB584&lt;=HOUR(AV$7),MAX($Q489:AT489,0)+1,".")))</f>
        <v>,</v>
      </c>
      <c r="AV489" s="270" t="str">
        <f>IF($E489=$E488,IF(AW488=".",IF(MAX($Q489:AU489,0)=OPER!$AA584,".",IF(OPER!$AB584&lt;=HOUR(AW$7),MAX($Q489:AU489,0)+1,".")),","),IF(MAX($Q489:AU489,0)=OPER!$AA584,".",IF(OPER!$AB584&lt;=HOUR(AW$7),MAX($Q489:AU489,0)+1,".")))</f>
        <v>,</v>
      </c>
      <c r="AW489" s="271" t="str">
        <f>IF($E489=$E488,IF(AX488=".",IF(MAX($Q489:AV489,0)=OPER!$AA584,".",IF(OPER!$AB584&lt;=HOUR(AX$7),MAX($Q489:AV489,0)+1,".")),","),IF(MAX($Q489:AV489,0)=OPER!$AA584,".",IF(OPER!$AB584&lt;=HOUR(AX$7),MAX($Q489:AV489,0)+1,".")))</f>
        <v>,</v>
      </c>
      <c r="AX489" s="269" t="str">
        <f>IF($E489=$E488,IF(AY488=".",IF(MAX($Q489:AW489,0)=OPER!$AA584,".",IF(OPER!$AB584&lt;=HOUR(AY$7),MAX($Q489:AW489,0)+1,".")),","),IF(MAX($Q489:AW489,0)=OPER!$AA584,".",IF(OPER!$AB584&lt;=HOUR(AY$7),MAX($Q489:AW489,0)+1,".")))</f>
        <v>,</v>
      </c>
      <c r="AY489" s="269" t="str">
        <f>IF($E489=$E488,IF(AZ488=".",IF(MAX($Q489:AX489,0)=OPER!$AA584,".",IF(OPER!$AB584&lt;=HOUR(AZ$7),MAX($Q489:AX489,0)+1,".")),","),IF(MAX($Q489:AX489,0)=OPER!$AA584,".",IF(OPER!$AB584&lt;=HOUR(AZ$7),MAX($Q489:AX489,0)+1,".")))</f>
        <v>,</v>
      </c>
      <c r="AZ489" s="270" t="str">
        <f>IF($E489=$E488,IF(BA488=".",IF(MAX($Q489:AY489,0)=OPER!$AA584,".",IF(OPER!$AB584&lt;=HOUR(BA$7),MAX($Q489:AY489,0)+1,".")),","),IF(MAX($Q489:AY489,0)=OPER!$AA584,".",IF(OPER!$AB584&lt;=HOUR(BA$7),MAX($Q489:AY489,0)+1,".")))</f>
        <v>,</v>
      </c>
      <c r="BA489" s="30">
        <f>+OPER!AK483</f>
        <v>0</v>
      </c>
    </row>
    <row r="490" spans="1:53" ht="59.8" x14ac:dyDescent="0.2">
      <c r="A490" s="282" t="str">
        <f>IF(OPER!AF484=0,"",OPER!AF484)</f>
        <v/>
      </c>
      <c r="B490" s="109" t="str">
        <f>IF(OPER!V484=0,"",OPER!V484)</f>
        <v/>
      </c>
      <c r="C490" s="71" t="str">
        <f>IF(OPER!U484 = 0,"", OPER!U484)</f>
        <v/>
      </c>
      <c r="D490" s="30" t="str">
        <f t="shared" si="28"/>
        <v/>
      </c>
      <c r="E490" s="262" t="str">
        <f>IF(OPER!X484 = 0,"",OPER!X484)</f>
        <v/>
      </c>
      <c r="F490" s="262" t="str">
        <f>IF(OPER!I484 = 0,"",OPER!I484)</f>
        <v/>
      </c>
      <c r="G490" s="263" t="str">
        <f>IF(OPER!C484=0,"",OPER!C484)</f>
        <v/>
      </c>
      <c r="H490" s="30" t="str">
        <f>IF(OPER!R484 = 0,"",OPER!R484)</f>
        <v/>
      </c>
      <c r="I490" s="30" t="str">
        <f>IF(OPER!F484=0,"", OPER!F484)</f>
        <v/>
      </c>
      <c r="J490" s="108" t="str">
        <f>IF(OPER!G484=0,"",OPER!G484)</f>
        <v/>
      </c>
      <c r="K490" s="250">
        <f>+OPER!R484</f>
        <v>0</v>
      </c>
      <c r="L490" s="262">
        <f t="shared" si="29"/>
        <v>0</v>
      </c>
      <c r="M490" s="250">
        <f t="shared" si="30"/>
        <v>0</v>
      </c>
      <c r="N490" s="205" t="str">
        <f>IF(OPER!A484=0,"",OPER!A484)</f>
        <v/>
      </c>
      <c r="O490" s="73" t="str">
        <f>IF(OPER!AJ2340=0,"",OPER!AJ2340)</f>
        <v/>
      </c>
      <c r="P490" s="264" t="str">
        <f>IF(OPER!AH484="EJECUTADO","SI",IF(OPER!AH484="NO EJECUTADO","NO",""))</f>
        <v/>
      </c>
      <c r="Q490" s="264" t="str">
        <f>IF(OPER!AN484="EJECUTADO","SI",IF(OPER!AN484="NO EJECUTADO","NO",""))</f>
        <v/>
      </c>
      <c r="R490" s="221" t="str">
        <f>IFERROR(VLOOKUP(OPER!Z484,OPER!$AU$490:$AV$577,2,0),"NO ASIGNADO")</f>
        <v>NO ASIGNADO</v>
      </c>
      <c r="S490" s="6">
        <f>+OPER!AG484</f>
        <v>0</v>
      </c>
      <c r="T490" s="268" t="str">
        <f>IF($E490=$E489,IF(U489=".",IF(MAX($Q490:Q490,0)=OPER!$AA585,".",IF(OPER!$AB585&lt;=HOUR(U$7),MAX($Q490:Q490,0)+1,".")),","),IF(MAX($Q490:Q490,0)=OPER!$AA585,".",IF(OPER!$AB585&lt;=HOUR(U$7),MAX($Q490:Q490,0)+1,".")))</f>
        <v>,</v>
      </c>
      <c r="U490" s="269" t="str">
        <f>IF($E490=$E489,IF(V489=".",IF(MAX($Q490:T490,0)=OPER!$AA585,".",IF(OPER!$AB585&lt;=HOUR(V$7),MAX($Q490:T490,0)+1,".")),","),IF(MAX($Q490:T490,0)=OPER!$AA585,".",IF(OPER!$AB585&lt;=HOUR(V$7),MAX($Q490:T490,0)+1,".")))</f>
        <v>,</v>
      </c>
      <c r="V490" s="269" t="str">
        <f>IF($E490=$E489,IF(W489=".",IF(MAX($Q490:U490,0)=OPER!$AA585,".",IF(OPER!$AB585&lt;=HOUR(W$7),MAX($Q490:U490,0)+1,".")),","),IF(MAX($Q490:U490,0)=OPER!$AA585,".",IF(OPER!$AB585&lt;=HOUR(W$7),MAX($Q490:U490,0)+1,".")))</f>
        <v>,</v>
      </c>
      <c r="W490" s="269" t="str">
        <f>IF($E490=$E489,IF(X489=".",IF(MAX($Q490:V490,0)=OPER!$AA585,".",IF(OPER!$AB585&lt;=HOUR(X$7),MAX($Q490:V490,0)+1,".")),","),IF(MAX($Q490:V490,0)=OPER!$AA585,".",IF(OPER!$AB585&lt;=HOUR(X$7),MAX($Q490:V490,0)+1,".")))</f>
        <v>,</v>
      </c>
      <c r="X490" s="270" t="str">
        <f>IF($E490=$E489,IF(Y489=".",IF(MAX($Q490:W490,0)=OPER!$AA585,".",IF(OPER!$AB585&lt;=HOUR(Y$7),MAX($Q490:W490,0)+1,".")),","),IF(MAX($Q490:W490,0)=OPER!$AA585,".",IF(OPER!$AB585&lt;=HOUR(Y$7),MAX($Q490:W490,0)+1,".")))</f>
        <v>,</v>
      </c>
      <c r="Y490" s="271" t="str">
        <f>IF($E490=$E489,IF(Z489=".",IF(MAX($Q490:X490,0)=OPER!$AA585,".",IF(OPER!$AB585&lt;=HOUR(Z$7),MAX($Q490:X490,0)+1,".")),","),IF(MAX($Q490:X490,0)=OPER!$AA585,".",IF(OPER!$AB585&lt;=HOUR(Z$7),MAX($Q490:X490,0)+1,".")))</f>
        <v>,</v>
      </c>
      <c r="Z490" s="269" t="str">
        <f>IF($E490=$E489,IF(AA489=".",IF(MAX($Q490:Y490,0)=OPER!$AA585,".",IF(OPER!$AB585&lt;=HOUR(AA$7),MAX($Q490:Y490,0)+1,".")),","),IF(MAX($Q490:Y490,0)=OPER!$AA585,".",IF(OPER!$AB585&lt;=HOUR(AA$7),MAX($Q490:Y490,0)+1,".")))</f>
        <v>,</v>
      </c>
      <c r="AA490" s="269" t="str">
        <f>IF($E490=$E489,IF(AB489=".",IF(MAX($Q490:Z490,0)=OPER!$AA585,".",IF(OPER!$AB585&lt;=HOUR(AB$7),MAX($Q490:Z490,0)+1,".")),","),IF(MAX($Q490:Z490,0)=OPER!$AA585,".",IF(OPER!$AB585&lt;=HOUR(AB$7),MAX($Q490:Z490,0)+1,".")))</f>
        <v>,</v>
      </c>
      <c r="AB490" s="270" t="str">
        <f>IF($E490=$E489,IF(AC489=".",IF(MAX($Q490:AA490,0)=OPER!$AA585,".",IF(OPER!$AB585&lt;=HOUR(AC$7),MAX($Q490:AA490,0)+1,".")),","),IF(MAX($Q490:AA490,0)=OPER!$AA585,".",IF(OPER!$AB585&lt;=HOUR(AC$7),MAX($Q490:AA490,0)+1,".")))</f>
        <v>,</v>
      </c>
      <c r="AC490" s="271" t="str">
        <f>IF($E490=$E489,IF(AD489=".",IF(MAX($Q490:AB490,0)=OPER!$AA585,".",IF(OPER!$AB585&lt;=HOUR(AD$7),MAX($Q490:AB490,0)+1,".")),","),IF(MAX($Q490:AB490,0)=OPER!$AA585,".",IF(OPER!$AB585&lt;=HOUR(AD$7),MAX($Q490:AB490,0)+1,".")))</f>
        <v>,</v>
      </c>
      <c r="AD490" s="269" t="str">
        <f>IF($E490=$E489,IF(AE489=".",IF(MAX($Q490:AC490,0)=OPER!$AA585,".",IF(OPER!$AB585&lt;=HOUR(AE$7),MAX($Q490:AC490,0)+1,".")),","),IF(MAX($Q490:AC490,0)=OPER!$AA585,".",IF(OPER!$AB585&lt;=HOUR(AE$7),MAX($Q490:AC490,0)+1,".")))</f>
        <v>,</v>
      </c>
      <c r="AE490" s="269" t="str">
        <f>IF($E490=$E489,IF(AF489=".",IF(MAX($Q490:AD490,0)=OPER!$AA585,".",IF(OPER!$AB585&lt;=HOUR(AF$7),MAX($Q490:AD490,0)+1,".")),","),IF(MAX($Q490:AD490,0)=OPER!$AA585,".",IF(OPER!$AB585&lt;=HOUR(AF$7),MAX($Q490:AD490,0)+1,".")))</f>
        <v>,</v>
      </c>
      <c r="AF490" s="270" t="str">
        <f>IF($E490=$E489,IF(AG489=".",IF(MAX($Q490:AE490,0)=OPER!$AA585,".",IF(OPER!$AB585&lt;=HOUR(AG$7),MAX($Q490:AE490,0)+1,".")),","),IF(MAX($Q490:AE490,0)=OPER!$AA585,".",IF(OPER!$AB585&lt;=HOUR(AG$7),MAX($Q490:AE490,0)+1,".")))</f>
        <v>,</v>
      </c>
      <c r="AG490" s="271" t="str">
        <f>IF($E490=$E489,IF(AH489=".",IF(MAX($Q490:AF490,0)=OPER!$AA585,".",IF(OPER!$AB585&lt;=HOUR(AH$7),MAX($Q490:AF490,0)+1,".")),","),IF(MAX($Q490:AF490,0)=OPER!$AA585,".",IF(OPER!$AB585&lt;=HOUR(AH$7),MAX($Q490:AF490,0)+1,".")))</f>
        <v>,</v>
      </c>
      <c r="AH490" s="269" t="str">
        <f>IF($E490=$E489,IF(AI489=".",IF(MAX($Q490:AG490,0)=OPER!$AA585,".",IF(OPER!$AB585&lt;=HOUR(AI$7),MAX($Q490:AG490,0)+1,".")),","),IF(MAX($Q490:AG490,0)=OPER!$AA585,".",IF(OPER!$AB585&lt;=HOUR(AI$7),MAX($Q490:AG490,0)+1,".")))</f>
        <v>,</v>
      </c>
      <c r="AI490" s="269" t="str">
        <f>IF($E490=$E489,IF(AJ489=".",IF(MAX($Q490:AH490,0)=OPER!$AA585,".",IF(OPER!$AB585&lt;=HOUR(AJ$7),MAX($Q490:AH490,0)+1,".")),","),IF(MAX($Q490:AH490,0)=OPER!$AA585,".",IF(OPER!$AB585&lt;=HOUR(AJ$7),MAX($Q490:AH490,0)+1,".")))</f>
        <v>,</v>
      </c>
      <c r="AJ490" s="270" t="str">
        <f>IF($E490=$E489,IF(AK489=".",IF(MAX($Q490:AI490,0)=OPER!$AA585,".",IF(OPER!$AB585&lt;=HOUR(AK$7),MAX($Q490:AI490,0)+1,".")),","),IF(MAX($Q490:AI490,0)=OPER!$AA585,".",IF(OPER!$AB585&lt;=HOUR(AK$7),MAX($Q490:AI490,0)+1,".")))</f>
        <v>,</v>
      </c>
      <c r="AK490" s="271" t="str">
        <f>IF($E490=$E489,IF(AL489=".",IF(MAX($Q490:AJ490,0)=OPER!$AA585,".",IF(OPER!$AB585&lt;=HOUR(AL$7),MAX($Q490:AJ490,0)+1,".")),","),IF(MAX($Q490:AJ490,0)=OPER!$AA585,".",IF(OPER!$AB585&lt;=HOUR(AL$7),MAX($Q490:AJ490,0)+1,".")))</f>
        <v>,</v>
      </c>
      <c r="AL490" s="269" t="str">
        <f>IF($E490=$E489,IF(AM489=".",IF(MAX($Q490:AK490,0)=OPER!$AA585,".",IF(OPER!$AB585&lt;=HOUR(AM$7),MAX($Q490:AK490,0)+1,".")),","),IF(MAX($Q490:AK490,0)=OPER!$AA585,".",IF(OPER!$AB585&lt;=HOUR(AM$7),MAX($Q490:AK490,0)+1,".")))</f>
        <v>,</v>
      </c>
      <c r="AM490" s="269" t="str">
        <f>IF($E490=$E489,IF(AN489=".",IF(MAX($Q490:AL490,0)=OPER!$AA585,".",IF(OPER!$AB585&lt;=HOUR(AN$7),MAX($Q490:AL490,0)+1,".")),","),IF(MAX($Q490:AL490,0)=OPER!$AA585,".",IF(OPER!$AB585&lt;=HOUR(AN$7),MAX($Q490:AL490,0)+1,".")))</f>
        <v>,</v>
      </c>
      <c r="AN490" s="270" t="str">
        <f>IF($E490=$E489,IF(AO489=".",IF(MAX($Q490:AM490,0)=OPER!$AA585,".",IF(OPER!$AB585&lt;=HOUR(AO$7),MAX($Q490:AM490,0)+1,".")),","),IF(MAX($Q490:AM490,0)=OPER!$AA585,".",IF(OPER!$AB585&lt;=HOUR(AO$7),MAX($Q490:AM490,0)+1,".")))</f>
        <v>,</v>
      </c>
      <c r="AO490" s="271" t="str">
        <f>IF($E490=$E489,IF(AP489=".",IF(MAX($Q490:AN490,0)=OPER!$AA585,".",IF(OPER!$AB585&lt;=HOUR(AP$7),MAX($Q490:AN490,0)+1,".")),","),IF(MAX($Q490:AN490,0)=OPER!$AA585,".",IF(OPER!$AB585&lt;=HOUR(AP$7),MAX($Q490:AN490,0)+1,".")))</f>
        <v>,</v>
      </c>
      <c r="AP490" s="269" t="str">
        <f>IF($E490=$E489,IF(AQ489=".",IF(MAX($Q490:AO490,0)=OPER!$AA585,".",IF(OPER!$AB585&lt;=HOUR(AQ$7),MAX($Q490:AO490,0)+1,".")),","),IF(MAX($Q490:AO490,0)=OPER!$AA585,".",IF(OPER!$AB585&lt;=HOUR(AQ$7),MAX($Q490:AO490,0)+1,".")))</f>
        <v>,</v>
      </c>
      <c r="AQ490" s="269" t="str">
        <f>IF($E490=$E489,IF(AR489=".",IF(MAX($Q490:AP490,0)=OPER!$AA585,".",IF(OPER!$AB585&lt;=HOUR(AR$7),MAX($Q490:AP490,0)+1,".")),","),IF(MAX($Q490:AP490,0)=OPER!$AA585,".",IF(OPER!$AB585&lt;=HOUR(AR$7),MAX($Q490:AP490,0)+1,".")))</f>
        <v>,</v>
      </c>
      <c r="AR490" s="270" t="str">
        <f>IF($E490=$E489,IF(AS489=".",IF(MAX($Q490:AQ490,0)=OPER!$AA585,".",IF(OPER!$AB585&lt;=HOUR(AS$7),MAX($Q490:AQ490,0)+1,".")),","),IF(MAX($Q490:AQ490,0)=OPER!$AA585,".",IF(OPER!$AB585&lt;=HOUR(AS$7),MAX($Q490:AQ490,0)+1,".")))</f>
        <v>,</v>
      </c>
      <c r="AS490" s="271" t="str">
        <f>IF($E490=$E489,IF(AT489=".",IF(MAX($Q490:AR490,0)=OPER!$AA585,".",IF(OPER!$AB585&lt;=HOUR(AT$7),MAX($Q490:AR490,0)+1,".")),","),IF(MAX($Q490:AR490,0)=OPER!$AA585,".",IF(OPER!$AB585&lt;=HOUR(AT$7),MAX($Q490:AR490,0)+1,".")))</f>
        <v>,</v>
      </c>
      <c r="AT490" s="269" t="str">
        <f>IF($E490=$E489,IF(AU489=".",IF(MAX($Q490:AS490,0)=OPER!$AA585,".",IF(OPER!$AB585&lt;=HOUR(AU$7),MAX($Q490:AS490,0)+1,".")),","),IF(MAX($Q490:AS490,0)=OPER!$AA585,".",IF(OPER!$AB585&lt;=HOUR(AU$7),MAX($Q490:AS490,0)+1,".")))</f>
        <v>,</v>
      </c>
      <c r="AU490" s="269" t="str">
        <f>IF($E490=$E489,IF(AV489=".",IF(MAX($Q490:AT490,0)=OPER!$AA585,".",IF(OPER!$AB585&lt;=HOUR(AV$7),MAX($Q490:AT490,0)+1,".")),","),IF(MAX($Q490:AT490,0)=OPER!$AA585,".",IF(OPER!$AB585&lt;=HOUR(AV$7),MAX($Q490:AT490,0)+1,".")))</f>
        <v>,</v>
      </c>
      <c r="AV490" s="270" t="str">
        <f>IF($E490=$E489,IF(AW489=".",IF(MAX($Q490:AU490,0)=OPER!$AA585,".",IF(OPER!$AB585&lt;=HOUR(AW$7),MAX($Q490:AU490,0)+1,".")),","),IF(MAX($Q490:AU490,0)=OPER!$AA585,".",IF(OPER!$AB585&lt;=HOUR(AW$7),MAX($Q490:AU490,0)+1,".")))</f>
        <v>,</v>
      </c>
      <c r="AW490" s="271" t="str">
        <f>IF($E490=$E489,IF(AX489=".",IF(MAX($Q490:AV490,0)=OPER!$AA585,".",IF(OPER!$AB585&lt;=HOUR(AX$7),MAX($Q490:AV490,0)+1,".")),","),IF(MAX($Q490:AV490,0)=OPER!$AA585,".",IF(OPER!$AB585&lt;=HOUR(AX$7),MAX($Q490:AV490,0)+1,".")))</f>
        <v>,</v>
      </c>
      <c r="AX490" s="269" t="str">
        <f>IF($E490=$E489,IF(AY489=".",IF(MAX($Q490:AW490,0)=OPER!$AA585,".",IF(OPER!$AB585&lt;=HOUR(AY$7),MAX($Q490:AW490,0)+1,".")),","),IF(MAX($Q490:AW490,0)=OPER!$AA585,".",IF(OPER!$AB585&lt;=HOUR(AY$7),MAX($Q490:AW490,0)+1,".")))</f>
        <v>,</v>
      </c>
      <c r="AY490" s="269" t="str">
        <f>IF($E490=$E489,IF(AZ489=".",IF(MAX($Q490:AX490,0)=OPER!$AA585,".",IF(OPER!$AB585&lt;=HOUR(AZ$7),MAX($Q490:AX490,0)+1,".")),","),IF(MAX($Q490:AX490,0)=OPER!$AA585,".",IF(OPER!$AB585&lt;=HOUR(AZ$7),MAX($Q490:AX490,0)+1,".")))</f>
        <v>,</v>
      </c>
      <c r="AZ490" s="270" t="str">
        <f>IF($E490=$E489,IF(BA489=".",IF(MAX($Q490:AY490,0)=OPER!$AA585,".",IF(OPER!$AB585&lt;=HOUR(BA$7),MAX($Q490:AY490,0)+1,".")),","),IF(MAX($Q490:AY490,0)=OPER!$AA585,".",IF(OPER!$AB585&lt;=HOUR(BA$7),MAX($Q490:AY490,0)+1,".")))</f>
        <v>,</v>
      </c>
      <c r="BA490" s="30">
        <f>+OPER!AK484</f>
        <v>0</v>
      </c>
    </row>
    <row r="491" spans="1:53" ht="59.8" x14ac:dyDescent="0.2">
      <c r="A491" s="282" t="str">
        <f>IF(OPER!AF485=0,"",OPER!AF485)</f>
        <v/>
      </c>
      <c r="B491" s="109" t="str">
        <f>IF(OPER!V485=0,"",OPER!V485)</f>
        <v/>
      </c>
      <c r="C491" s="71" t="str">
        <f>IF(OPER!U485 = 0,"", OPER!U485)</f>
        <v/>
      </c>
      <c r="D491" s="30" t="str">
        <f t="shared" si="28"/>
        <v/>
      </c>
      <c r="E491" s="262" t="str">
        <f>IF(OPER!X485 = 0,"",OPER!X485)</f>
        <v/>
      </c>
      <c r="F491" s="262" t="str">
        <f>IF(OPER!I485 = 0,"",OPER!I485)</f>
        <v/>
      </c>
      <c r="G491" s="263" t="str">
        <f>IF(OPER!C485=0,"",OPER!C485)</f>
        <v/>
      </c>
      <c r="H491" s="30" t="str">
        <f>IF(OPER!R485 = 0,"",OPER!R485)</f>
        <v/>
      </c>
      <c r="I491" s="30" t="str">
        <f>IF(OPER!F485=0,"", OPER!F485)</f>
        <v/>
      </c>
      <c r="J491" s="108" t="str">
        <f>IF(OPER!G485=0,"",OPER!G485)</f>
        <v/>
      </c>
      <c r="K491" s="250">
        <f>+OPER!R485</f>
        <v>0</v>
      </c>
      <c r="L491" s="262">
        <f t="shared" si="29"/>
        <v>0</v>
      </c>
      <c r="M491" s="250">
        <f t="shared" si="30"/>
        <v>0</v>
      </c>
      <c r="N491" s="205" t="str">
        <f>IF(OPER!A485=0,"",OPER!A485)</f>
        <v/>
      </c>
      <c r="O491" s="73" t="str">
        <f>IF(OPER!AJ2341=0,"",OPER!AJ2341)</f>
        <v/>
      </c>
      <c r="P491" s="264" t="str">
        <f>IF(OPER!AH485="EJECUTADO","SI",IF(OPER!AH485="NO EJECUTADO","NO",""))</f>
        <v/>
      </c>
      <c r="Q491" s="264" t="str">
        <f>IF(OPER!AN485="EJECUTADO","SI",IF(OPER!AN485="NO EJECUTADO","NO",""))</f>
        <v/>
      </c>
      <c r="R491" s="221" t="str">
        <f>IFERROR(VLOOKUP(OPER!Z485,OPER!$AU$490:$AV$577,2,0),"NO ASIGNADO")</f>
        <v>NO ASIGNADO</v>
      </c>
      <c r="S491" s="6">
        <f>+OPER!AG485</f>
        <v>0</v>
      </c>
      <c r="T491" s="268" t="str">
        <f>IF($E491=$E490,IF(U490=".",IF(MAX($Q491:Q491,0)=OPER!$AA586,".",IF(OPER!$AB586&lt;=HOUR(U$7),MAX($Q491:Q491,0)+1,".")),","),IF(MAX($Q491:Q491,0)=OPER!$AA586,".",IF(OPER!$AB586&lt;=HOUR(U$7),MAX($Q491:Q491,0)+1,".")))</f>
        <v>,</v>
      </c>
      <c r="U491" s="269" t="str">
        <f>IF($E491=$E490,IF(V490=".",IF(MAX($Q491:T491,0)=OPER!$AA586,".",IF(OPER!$AB586&lt;=HOUR(V$7),MAX($Q491:T491,0)+1,".")),","),IF(MAX($Q491:T491,0)=OPER!$AA586,".",IF(OPER!$AB586&lt;=HOUR(V$7),MAX($Q491:T491,0)+1,".")))</f>
        <v>,</v>
      </c>
      <c r="V491" s="269" t="str">
        <f>IF($E491=$E490,IF(W490=".",IF(MAX($Q491:U491,0)=OPER!$AA586,".",IF(OPER!$AB586&lt;=HOUR(W$7),MAX($Q491:U491,0)+1,".")),","),IF(MAX($Q491:U491,0)=OPER!$AA586,".",IF(OPER!$AB586&lt;=HOUR(W$7),MAX($Q491:U491,0)+1,".")))</f>
        <v>,</v>
      </c>
      <c r="W491" s="269" t="str">
        <f>IF($E491=$E490,IF(X490=".",IF(MAX($Q491:V491,0)=OPER!$AA586,".",IF(OPER!$AB586&lt;=HOUR(X$7),MAX($Q491:V491,0)+1,".")),","),IF(MAX($Q491:V491,0)=OPER!$AA586,".",IF(OPER!$AB586&lt;=HOUR(X$7),MAX($Q491:V491,0)+1,".")))</f>
        <v>,</v>
      </c>
      <c r="X491" s="270" t="str">
        <f>IF($E491=$E490,IF(Y490=".",IF(MAX($Q491:W491,0)=OPER!$AA586,".",IF(OPER!$AB586&lt;=HOUR(Y$7),MAX($Q491:W491,0)+1,".")),","),IF(MAX($Q491:W491,0)=OPER!$AA586,".",IF(OPER!$AB586&lt;=HOUR(Y$7),MAX($Q491:W491,0)+1,".")))</f>
        <v>,</v>
      </c>
      <c r="Y491" s="271" t="str">
        <f>IF($E491=$E490,IF(Z490=".",IF(MAX($Q491:X491,0)=OPER!$AA586,".",IF(OPER!$AB586&lt;=HOUR(Z$7),MAX($Q491:X491,0)+1,".")),","),IF(MAX($Q491:X491,0)=OPER!$AA586,".",IF(OPER!$AB586&lt;=HOUR(Z$7),MAX($Q491:X491,0)+1,".")))</f>
        <v>,</v>
      </c>
      <c r="Z491" s="269" t="str">
        <f>IF($E491=$E490,IF(AA490=".",IF(MAX($Q491:Y491,0)=OPER!$AA586,".",IF(OPER!$AB586&lt;=HOUR(AA$7),MAX($Q491:Y491,0)+1,".")),","),IF(MAX($Q491:Y491,0)=OPER!$AA586,".",IF(OPER!$AB586&lt;=HOUR(AA$7),MAX($Q491:Y491,0)+1,".")))</f>
        <v>,</v>
      </c>
      <c r="AA491" s="269" t="str">
        <f>IF($E491=$E490,IF(AB490=".",IF(MAX($Q491:Z491,0)=OPER!$AA586,".",IF(OPER!$AB586&lt;=HOUR(AB$7),MAX($Q491:Z491,0)+1,".")),","),IF(MAX($Q491:Z491,0)=OPER!$AA586,".",IF(OPER!$AB586&lt;=HOUR(AB$7),MAX($Q491:Z491,0)+1,".")))</f>
        <v>,</v>
      </c>
      <c r="AB491" s="270" t="str">
        <f>IF($E491=$E490,IF(AC490=".",IF(MAX($Q491:AA491,0)=OPER!$AA586,".",IF(OPER!$AB586&lt;=HOUR(AC$7),MAX($Q491:AA491,0)+1,".")),","),IF(MAX($Q491:AA491,0)=OPER!$AA586,".",IF(OPER!$AB586&lt;=HOUR(AC$7),MAX($Q491:AA491,0)+1,".")))</f>
        <v>,</v>
      </c>
      <c r="AC491" s="271" t="str">
        <f>IF($E491=$E490,IF(AD490=".",IF(MAX($Q491:AB491,0)=OPER!$AA586,".",IF(OPER!$AB586&lt;=HOUR(AD$7),MAX($Q491:AB491,0)+1,".")),","),IF(MAX($Q491:AB491,0)=OPER!$AA586,".",IF(OPER!$AB586&lt;=HOUR(AD$7),MAX($Q491:AB491,0)+1,".")))</f>
        <v>,</v>
      </c>
      <c r="AD491" s="269" t="str">
        <f>IF($E491=$E490,IF(AE490=".",IF(MAX($Q491:AC491,0)=OPER!$AA586,".",IF(OPER!$AB586&lt;=HOUR(AE$7),MAX($Q491:AC491,0)+1,".")),","),IF(MAX($Q491:AC491,0)=OPER!$AA586,".",IF(OPER!$AB586&lt;=HOUR(AE$7),MAX($Q491:AC491,0)+1,".")))</f>
        <v>,</v>
      </c>
      <c r="AE491" s="269" t="str">
        <f>IF($E491=$E490,IF(AF490=".",IF(MAX($Q491:AD491,0)=OPER!$AA586,".",IF(OPER!$AB586&lt;=HOUR(AF$7),MAX($Q491:AD491,0)+1,".")),","),IF(MAX($Q491:AD491,0)=OPER!$AA586,".",IF(OPER!$AB586&lt;=HOUR(AF$7),MAX($Q491:AD491,0)+1,".")))</f>
        <v>,</v>
      </c>
      <c r="AF491" s="270" t="str">
        <f>IF($E491=$E490,IF(AG490=".",IF(MAX($Q491:AE491,0)=OPER!$AA586,".",IF(OPER!$AB586&lt;=HOUR(AG$7),MAX($Q491:AE491,0)+1,".")),","),IF(MAX($Q491:AE491,0)=OPER!$AA586,".",IF(OPER!$AB586&lt;=HOUR(AG$7),MAX($Q491:AE491,0)+1,".")))</f>
        <v>,</v>
      </c>
      <c r="AG491" s="271" t="str">
        <f>IF($E491=$E490,IF(AH490=".",IF(MAX($Q491:AF491,0)=OPER!$AA586,".",IF(OPER!$AB586&lt;=HOUR(AH$7),MAX($Q491:AF491,0)+1,".")),","),IF(MAX($Q491:AF491,0)=OPER!$AA586,".",IF(OPER!$AB586&lt;=HOUR(AH$7),MAX($Q491:AF491,0)+1,".")))</f>
        <v>,</v>
      </c>
      <c r="AH491" s="269" t="str">
        <f>IF($E491=$E490,IF(AI490=".",IF(MAX($Q491:AG491,0)=OPER!$AA586,".",IF(OPER!$AB586&lt;=HOUR(AI$7),MAX($Q491:AG491,0)+1,".")),","),IF(MAX($Q491:AG491,0)=OPER!$AA586,".",IF(OPER!$AB586&lt;=HOUR(AI$7),MAX($Q491:AG491,0)+1,".")))</f>
        <v>,</v>
      </c>
      <c r="AI491" s="269" t="str">
        <f>IF($E491=$E490,IF(AJ490=".",IF(MAX($Q491:AH491,0)=OPER!$AA586,".",IF(OPER!$AB586&lt;=HOUR(AJ$7),MAX($Q491:AH491,0)+1,".")),","),IF(MAX($Q491:AH491,0)=OPER!$AA586,".",IF(OPER!$AB586&lt;=HOUR(AJ$7),MAX($Q491:AH491,0)+1,".")))</f>
        <v>,</v>
      </c>
      <c r="AJ491" s="270" t="str">
        <f>IF($E491=$E490,IF(AK490=".",IF(MAX($Q491:AI491,0)=OPER!$AA586,".",IF(OPER!$AB586&lt;=HOUR(AK$7),MAX($Q491:AI491,0)+1,".")),","),IF(MAX($Q491:AI491,0)=OPER!$AA586,".",IF(OPER!$AB586&lt;=HOUR(AK$7),MAX($Q491:AI491,0)+1,".")))</f>
        <v>,</v>
      </c>
      <c r="AK491" s="271" t="str">
        <f>IF($E491=$E490,IF(AL490=".",IF(MAX($Q491:AJ491,0)=OPER!$AA586,".",IF(OPER!$AB586&lt;=HOUR(AL$7),MAX($Q491:AJ491,0)+1,".")),","),IF(MAX($Q491:AJ491,0)=OPER!$AA586,".",IF(OPER!$AB586&lt;=HOUR(AL$7),MAX($Q491:AJ491,0)+1,".")))</f>
        <v>,</v>
      </c>
      <c r="AL491" s="269" t="str">
        <f>IF($E491=$E490,IF(AM490=".",IF(MAX($Q491:AK491,0)=OPER!$AA586,".",IF(OPER!$AB586&lt;=HOUR(AM$7),MAX($Q491:AK491,0)+1,".")),","),IF(MAX($Q491:AK491,0)=OPER!$AA586,".",IF(OPER!$AB586&lt;=HOUR(AM$7),MAX($Q491:AK491,0)+1,".")))</f>
        <v>,</v>
      </c>
      <c r="AM491" s="269" t="str">
        <f>IF($E491=$E490,IF(AN490=".",IF(MAX($Q491:AL491,0)=OPER!$AA586,".",IF(OPER!$AB586&lt;=HOUR(AN$7),MAX($Q491:AL491,0)+1,".")),","),IF(MAX($Q491:AL491,0)=OPER!$AA586,".",IF(OPER!$AB586&lt;=HOUR(AN$7),MAX($Q491:AL491,0)+1,".")))</f>
        <v>,</v>
      </c>
      <c r="AN491" s="270" t="str">
        <f>IF($E491=$E490,IF(AO490=".",IF(MAX($Q491:AM491,0)=OPER!$AA586,".",IF(OPER!$AB586&lt;=HOUR(AO$7),MAX($Q491:AM491,0)+1,".")),","),IF(MAX($Q491:AM491,0)=OPER!$AA586,".",IF(OPER!$AB586&lt;=HOUR(AO$7),MAX($Q491:AM491,0)+1,".")))</f>
        <v>,</v>
      </c>
      <c r="AO491" s="271" t="str">
        <f>IF($E491=$E490,IF(AP490=".",IF(MAX($Q491:AN491,0)=OPER!$AA586,".",IF(OPER!$AB586&lt;=HOUR(AP$7),MAX($Q491:AN491,0)+1,".")),","),IF(MAX($Q491:AN491,0)=OPER!$AA586,".",IF(OPER!$AB586&lt;=HOUR(AP$7),MAX($Q491:AN491,0)+1,".")))</f>
        <v>,</v>
      </c>
      <c r="AP491" s="269" t="str">
        <f>IF($E491=$E490,IF(AQ490=".",IF(MAX($Q491:AO491,0)=OPER!$AA586,".",IF(OPER!$AB586&lt;=HOUR(AQ$7),MAX($Q491:AO491,0)+1,".")),","),IF(MAX($Q491:AO491,0)=OPER!$AA586,".",IF(OPER!$AB586&lt;=HOUR(AQ$7),MAX($Q491:AO491,0)+1,".")))</f>
        <v>,</v>
      </c>
      <c r="AQ491" s="269" t="str">
        <f>IF($E491=$E490,IF(AR490=".",IF(MAX($Q491:AP491,0)=OPER!$AA586,".",IF(OPER!$AB586&lt;=HOUR(AR$7),MAX($Q491:AP491,0)+1,".")),","),IF(MAX($Q491:AP491,0)=OPER!$AA586,".",IF(OPER!$AB586&lt;=HOUR(AR$7),MAX($Q491:AP491,0)+1,".")))</f>
        <v>,</v>
      </c>
      <c r="AR491" s="270" t="str">
        <f>IF($E491=$E490,IF(AS490=".",IF(MAX($Q491:AQ491,0)=OPER!$AA586,".",IF(OPER!$AB586&lt;=HOUR(AS$7),MAX($Q491:AQ491,0)+1,".")),","),IF(MAX($Q491:AQ491,0)=OPER!$AA586,".",IF(OPER!$AB586&lt;=HOUR(AS$7),MAX($Q491:AQ491,0)+1,".")))</f>
        <v>,</v>
      </c>
      <c r="AS491" s="271" t="str">
        <f>IF($E491=$E490,IF(AT490=".",IF(MAX($Q491:AR491,0)=OPER!$AA586,".",IF(OPER!$AB586&lt;=HOUR(AT$7),MAX($Q491:AR491,0)+1,".")),","),IF(MAX($Q491:AR491,0)=OPER!$AA586,".",IF(OPER!$AB586&lt;=HOUR(AT$7),MAX($Q491:AR491,0)+1,".")))</f>
        <v>,</v>
      </c>
      <c r="AT491" s="269" t="str">
        <f>IF($E491=$E490,IF(AU490=".",IF(MAX($Q491:AS491,0)=OPER!$AA586,".",IF(OPER!$AB586&lt;=HOUR(AU$7),MAX($Q491:AS491,0)+1,".")),","),IF(MAX($Q491:AS491,0)=OPER!$AA586,".",IF(OPER!$AB586&lt;=HOUR(AU$7),MAX($Q491:AS491,0)+1,".")))</f>
        <v>,</v>
      </c>
      <c r="AU491" s="269" t="str">
        <f>IF($E491=$E490,IF(AV490=".",IF(MAX($Q491:AT491,0)=OPER!$AA586,".",IF(OPER!$AB586&lt;=HOUR(AV$7),MAX($Q491:AT491,0)+1,".")),","),IF(MAX($Q491:AT491,0)=OPER!$AA586,".",IF(OPER!$AB586&lt;=HOUR(AV$7),MAX($Q491:AT491,0)+1,".")))</f>
        <v>,</v>
      </c>
      <c r="AV491" s="270" t="str">
        <f>IF($E491=$E490,IF(AW490=".",IF(MAX($Q491:AU491,0)=OPER!$AA586,".",IF(OPER!$AB586&lt;=HOUR(AW$7),MAX($Q491:AU491,0)+1,".")),","),IF(MAX($Q491:AU491,0)=OPER!$AA586,".",IF(OPER!$AB586&lt;=HOUR(AW$7),MAX($Q491:AU491,0)+1,".")))</f>
        <v>,</v>
      </c>
      <c r="AW491" s="271" t="str">
        <f>IF($E491=$E490,IF(AX490=".",IF(MAX($Q491:AV491,0)=OPER!$AA586,".",IF(OPER!$AB586&lt;=HOUR(AX$7),MAX($Q491:AV491,0)+1,".")),","),IF(MAX($Q491:AV491,0)=OPER!$AA586,".",IF(OPER!$AB586&lt;=HOUR(AX$7),MAX($Q491:AV491,0)+1,".")))</f>
        <v>,</v>
      </c>
      <c r="AX491" s="269" t="str">
        <f>IF($E491=$E490,IF(AY490=".",IF(MAX($Q491:AW491,0)=OPER!$AA586,".",IF(OPER!$AB586&lt;=HOUR(AY$7),MAX($Q491:AW491,0)+1,".")),","),IF(MAX($Q491:AW491,0)=OPER!$AA586,".",IF(OPER!$AB586&lt;=HOUR(AY$7),MAX($Q491:AW491,0)+1,".")))</f>
        <v>,</v>
      </c>
      <c r="AY491" s="269" t="str">
        <f>IF($E491=$E490,IF(AZ490=".",IF(MAX($Q491:AX491,0)=OPER!$AA586,".",IF(OPER!$AB586&lt;=HOUR(AZ$7),MAX($Q491:AX491,0)+1,".")),","),IF(MAX($Q491:AX491,0)=OPER!$AA586,".",IF(OPER!$AB586&lt;=HOUR(AZ$7),MAX($Q491:AX491,0)+1,".")))</f>
        <v>,</v>
      </c>
      <c r="AZ491" s="270" t="str">
        <f>IF($E491=$E490,IF(BA490=".",IF(MAX($Q491:AY491,0)=OPER!$AA586,".",IF(OPER!$AB586&lt;=HOUR(BA$7),MAX($Q491:AY491,0)+1,".")),","),IF(MAX($Q491:AY491,0)=OPER!$AA586,".",IF(OPER!$AB586&lt;=HOUR(BA$7),MAX($Q491:AY491,0)+1,".")))</f>
        <v>,</v>
      </c>
      <c r="BA491" s="30">
        <f>+OPER!AK485</f>
        <v>0</v>
      </c>
    </row>
    <row r="492" spans="1:53" ht="59.8" x14ac:dyDescent="0.2">
      <c r="A492" s="282" t="str">
        <f>IF(OPER!AF486=0,"",OPER!AF486)</f>
        <v/>
      </c>
      <c r="B492" s="109" t="str">
        <f>IF(OPER!V486=0,"",OPER!V486)</f>
        <v/>
      </c>
      <c r="C492" s="71" t="str">
        <f>IF(OPER!U486 = 0,"", OPER!U486)</f>
        <v/>
      </c>
      <c r="D492" s="30" t="str">
        <f t="shared" si="28"/>
        <v/>
      </c>
      <c r="E492" s="262" t="str">
        <f>IF(OPER!X486 = 0,"",OPER!X486)</f>
        <v/>
      </c>
      <c r="F492" s="262" t="str">
        <f>IF(OPER!I486 = 0,"",OPER!I486)</f>
        <v/>
      </c>
      <c r="G492" s="263" t="str">
        <f>IF(OPER!C486=0,"",OPER!C486)</f>
        <v/>
      </c>
      <c r="H492" s="30" t="str">
        <f>IF(OPER!R486 = 0,"",OPER!R486)</f>
        <v/>
      </c>
      <c r="I492" s="30" t="str">
        <f>IF(OPER!F486=0,"", OPER!F486)</f>
        <v/>
      </c>
      <c r="J492" s="108" t="str">
        <f>IF(OPER!G486=0,"",OPER!G486)</f>
        <v/>
      </c>
      <c r="K492" s="250">
        <f>+OPER!R486</f>
        <v>0</v>
      </c>
      <c r="L492" s="262">
        <f t="shared" si="29"/>
        <v>0</v>
      </c>
      <c r="M492" s="250">
        <f t="shared" si="30"/>
        <v>0</v>
      </c>
      <c r="N492" s="205" t="str">
        <f>IF(OPER!A486=0,"",OPER!A486)</f>
        <v/>
      </c>
      <c r="O492" s="73" t="str">
        <f>IF(OPER!AJ2342=0,"",OPER!AJ2342)</f>
        <v/>
      </c>
      <c r="P492" s="264" t="str">
        <f>IF(OPER!AH486="EJECUTADO","SI",IF(OPER!AH486="NO EJECUTADO","NO",""))</f>
        <v/>
      </c>
      <c r="Q492" s="264" t="str">
        <f>IF(OPER!AN486="EJECUTADO","SI",IF(OPER!AN486="NO EJECUTADO","NO",""))</f>
        <v/>
      </c>
      <c r="R492" s="221" t="str">
        <f>IFERROR(VLOOKUP(OPER!Z486,OPER!$AU$490:$AV$577,2,0),"NO ASIGNADO")</f>
        <v>NO ASIGNADO</v>
      </c>
      <c r="S492" s="6">
        <f>+OPER!AG486</f>
        <v>0</v>
      </c>
      <c r="T492" s="268" t="str">
        <f>IF($E492=$E491,IF(U491=".",IF(MAX($Q492:Q492,0)=OPER!$AA587,".",IF(OPER!$AB587&lt;=HOUR(U$7),MAX($Q492:Q492,0)+1,".")),","),IF(MAX($Q492:Q492,0)=OPER!$AA587,".",IF(OPER!$AB587&lt;=HOUR(U$7),MAX($Q492:Q492,0)+1,".")))</f>
        <v>,</v>
      </c>
      <c r="U492" s="269" t="str">
        <f>IF($E492=$E491,IF(V491=".",IF(MAX($Q492:T492,0)=OPER!$AA587,".",IF(OPER!$AB587&lt;=HOUR(V$7),MAX($Q492:T492,0)+1,".")),","),IF(MAX($Q492:T492,0)=OPER!$AA587,".",IF(OPER!$AB587&lt;=HOUR(V$7),MAX($Q492:T492,0)+1,".")))</f>
        <v>,</v>
      </c>
      <c r="V492" s="269" t="str">
        <f>IF($E492=$E491,IF(W491=".",IF(MAX($Q492:U492,0)=OPER!$AA587,".",IF(OPER!$AB587&lt;=HOUR(W$7),MAX($Q492:U492,0)+1,".")),","),IF(MAX($Q492:U492,0)=OPER!$AA587,".",IF(OPER!$AB587&lt;=HOUR(W$7),MAX($Q492:U492,0)+1,".")))</f>
        <v>,</v>
      </c>
      <c r="W492" s="269" t="str">
        <f>IF($E492=$E491,IF(X491=".",IF(MAX($Q492:V492,0)=OPER!$AA587,".",IF(OPER!$AB587&lt;=HOUR(X$7),MAX($Q492:V492,0)+1,".")),","),IF(MAX($Q492:V492,0)=OPER!$AA587,".",IF(OPER!$AB587&lt;=HOUR(X$7),MAX($Q492:V492,0)+1,".")))</f>
        <v>,</v>
      </c>
      <c r="X492" s="270" t="str">
        <f>IF($E492=$E491,IF(Y491=".",IF(MAX($Q492:W492,0)=OPER!$AA587,".",IF(OPER!$AB587&lt;=HOUR(Y$7),MAX($Q492:W492,0)+1,".")),","),IF(MAX($Q492:W492,0)=OPER!$AA587,".",IF(OPER!$AB587&lt;=HOUR(Y$7),MAX($Q492:W492,0)+1,".")))</f>
        <v>,</v>
      </c>
      <c r="Y492" s="271" t="str">
        <f>IF($E492=$E491,IF(Z491=".",IF(MAX($Q492:X492,0)=OPER!$AA587,".",IF(OPER!$AB587&lt;=HOUR(Z$7),MAX($Q492:X492,0)+1,".")),","),IF(MAX($Q492:X492,0)=OPER!$AA587,".",IF(OPER!$AB587&lt;=HOUR(Z$7),MAX($Q492:X492,0)+1,".")))</f>
        <v>,</v>
      </c>
      <c r="Z492" s="269" t="str">
        <f>IF($E492=$E491,IF(AA491=".",IF(MAX($Q492:Y492,0)=OPER!$AA587,".",IF(OPER!$AB587&lt;=HOUR(AA$7),MAX($Q492:Y492,0)+1,".")),","),IF(MAX($Q492:Y492,0)=OPER!$AA587,".",IF(OPER!$AB587&lt;=HOUR(AA$7),MAX($Q492:Y492,0)+1,".")))</f>
        <v>,</v>
      </c>
      <c r="AA492" s="269" t="str">
        <f>IF($E492=$E491,IF(AB491=".",IF(MAX($Q492:Z492,0)=OPER!$AA587,".",IF(OPER!$AB587&lt;=HOUR(AB$7),MAX($Q492:Z492,0)+1,".")),","),IF(MAX($Q492:Z492,0)=OPER!$AA587,".",IF(OPER!$AB587&lt;=HOUR(AB$7),MAX($Q492:Z492,0)+1,".")))</f>
        <v>,</v>
      </c>
      <c r="AB492" s="270" t="str">
        <f>IF($E492=$E491,IF(AC491=".",IF(MAX($Q492:AA492,0)=OPER!$AA587,".",IF(OPER!$AB587&lt;=HOUR(AC$7),MAX($Q492:AA492,0)+1,".")),","),IF(MAX($Q492:AA492,0)=OPER!$AA587,".",IF(OPER!$AB587&lt;=HOUR(AC$7),MAX($Q492:AA492,0)+1,".")))</f>
        <v>,</v>
      </c>
      <c r="AC492" s="271" t="str">
        <f>IF($E492=$E491,IF(AD491=".",IF(MAX($Q492:AB492,0)=OPER!$AA587,".",IF(OPER!$AB587&lt;=HOUR(AD$7),MAX($Q492:AB492,0)+1,".")),","),IF(MAX($Q492:AB492,0)=OPER!$AA587,".",IF(OPER!$AB587&lt;=HOUR(AD$7),MAX($Q492:AB492,0)+1,".")))</f>
        <v>,</v>
      </c>
      <c r="AD492" s="269" t="str">
        <f>IF($E492=$E491,IF(AE491=".",IF(MAX($Q492:AC492,0)=OPER!$AA587,".",IF(OPER!$AB587&lt;=HOUR(AE$7),MAX($Q492:AC492,0)+1,".")),","),IF(MAX($Q492:AC492,0)=OPER!$AA587,".",IF(OPER!$AB587&lt;=HOUR(AE$7),MAX($Q492:AC492,0)+1,".")))</f>
        <v>,</v>
      </c>
      <c r="AE492" s="269" t="str">
        <f>IF($E492=$E491,IF(AF491=".",IF(MAX($Q492:AD492,0)=OPER!$AA587,".",IF(OPER!$AB587&lt;=HOUR(AF$7),MAX($Q492:AD492,0)+1,".")),","),IF(MAX($Q492:AD492,0)=OPER!$AA587,".",IF(OPER!$AB587&lt;=HOUR(AF$7),MAX($Q492:AD492,0)+1,".")))</f>
        <v>,</v>
      </c>
      <c r="AF492" s="270" t="str">
        <f>IF($E492=$E491,IF(AG491=".",IF(MAX($Q492:AE492,0)=OPER!$AA587,".",IF(OPER!$AB587&lt;=HOUR(AG$7),MAX($Q492:AE492,0)+1,".")),","),IF(MAX($Q492:AE492,0)=OPER!$AA587,".",IF(OPER!$AB587&lt;=HOUR(AG$7),MAX($Q492:AE492,0)+1,".")))</f>
        <v>,</v>
      </c>
      <c r="AG492" s="271" t="str">
        <f>IF($E492=$E491,IF(AH491=".",IF(MAX($Q492:AF492,0)=OPER!$AA587,".",IF(OPER!$AB587&lt;=HOUR(AH$7),MAX($Q492:AF492,0)+1,".")),","),IF(MAX($Q492:AF492,0)=OPER!$AA587,".",IF(OPER!$AB587&lt;=HOUR(AH$7),MAX($Q492:AF492,0)+1,".")))</f>
        <v>,</v>
      </c>
      <c r="AH492" s="269" t="str">
        <f>IF($E492=$E491,IF(AI491=".",IF(MAX($Q492:AG492,0)=OPER!$AA587,".",IF(OPER!$AB587&lt;=HOUR(AI$7),MAX($Q492:AG492,0)+1,".")),","),IF(MAX($Q492:AG492,0)=OPER!$AA587,".",IF(OPER!$AB587&lt;=HOUR(AI$7),MAX($Q492:AG492,0)+1,".")))</f>
        <v>,</v>
      </c>
      <c r="AI492" s="269" t="str">
        <f>IF($E492=$E491,IF(AJ491=".",IF(MAX($Q492:AH492,0)=OPER!$AA587,".",IF(OPER!$AB587&lt;=HOUR(AJ$7),MAX($Q492:AH492,0)+1,".")),","),IF(MAX($Q492:AH492,0)=OPER!$AA587,".",IF(OPER!$AB587&lt;=HOUR(AJ$7),MAX($Q492:AH492,0)+1,".")))</f>
        <v>,</v>
      </c>
      <c r="AJ492" s="270" t="str">
        <f>IF($E492=$E491,IF(AK491=".",IF(MAX($Q492:AI492,0)=OPER!$AA587,".",IF(OPER!$AB587&lt;=HOUR(AK$7),MAX($Q492:AI492,0)+1,".")),","),IF(MAX($Q492:AI492,0)=OPER!$AA587,".",IF(OPER!$AB587&lt;=HOUR(AK$7),MAX($Q492:AI492,0)+1,".")))</f>
        <v>,</v>
      </c>
      <c r="AK492" s="271" t="str">
        <f>IF($E492=$E491,IF(AL491=".",IF(MAX($Q492:AJ492,0)=OPER!$AA587,".",IF(OPER!$AB587&lt;=HOUR(AL$7),MAX($Q492:AJ492,0)+1,".")),","),IF(MAX($Q492:AJ492,0)=OPER!$AA587,".",IF(OPER!$AB587&lt;=HOUR(AL$7),MAX($Q492:AJ492,0)+1,".")))</f>
        <v>,</v>
      </c>
      <c r="AL492" s="269" t="str">
        <f>IF($E492=$E491,IF(AM491=".",IF(MAX($Q492:AK492,0)=OPER!$AA587,".",IF(OPER!$AB587&lt;=HOUR(AM$7),MAX($Q492:AK492,0)+1,".")),","),IF(MAX($Q492:AK492,0)=OPER!$AA587,".",IF(OPER!$AB587&lt;=HOUR(AM$7),MAX($Q492:AK492,0)+1,".")))</f>
        <v>,</v>
      </c>
      <c r="AM492" s="269" t="str">
        <f>IF($E492=$E491,IF(AN491=".",IF(MAX($Q492:AL492,0)=OPER!$AA587,".",IF(OPER!$AB587&lt;=HOUR(AN$7),MAX($Q492:AL492,0)+1,".")),","),IF(MAX($Q492:AL492,0)=OPER!$AA587,".",IF(OPER!$AB587&lt;=HOUR(AN$7),MAX($Q492:AL492,0)+1,".")))</f>
        <v>,</v>
      </c>
      <c r="AN492" s="270" t="str">
        <f>IF($E492=$E491,IF(AO491=".",IF(MAX($Q492:AM492,0)=OPER!$AA587,".",IF(OPER!$AB587&lt;=HOUR(AO$7),MAX($Q492:AM492,0)+1,".")),","),IF(MAX($Q492:AM492,0)=OPER!$AA587,".",IF(OPER!$AB587&lt;=HOUR(AO$7),MAX($Q492:AM492,0)+1,".")))</f>
        <v>,</v>
      </c>
      <c r="AO492" s="271" t="str">
        <f>IF($E492=$E491,IF(AP491=".",IF(MAX($Q492:AN492,0)=OPER!$AA587,".",IF(OPER!$AB587&lt;=HOUR(AP$7),MAX($Q492:AN492,0)+1,".")),","),IF(MAX($Q492:AN492,0)=OPER!$AA587,".",IF(OPER!$AB587&lt;=HOUR(AP$7),MAX($Q492:AN492,0)+1,".")))</f>
        <v>,</v>
      </c>
      <c r="AP492" s="269" t="str">
        <f>IF($E492=$E491,IF(AQ491=".",IF(MAX($Q492:AO492,0)=OPER!$AA587,".",IF(OPER!$AB587&lt;=HOUR(AQ$7),MAX($Q492:AO492,0)+1,".")),","),IF(MAX($Q492:AO492,0)=OPER!$AA587,".",IF(OPER!$AB587&lt;=HOUR(AQ$7),MAX($Q492:AO492,0)+1,".")))</f>
        <v>,</v>
      </c>
      <c r="AQ492" s="269" t="str">
        <f>IF($E492=$E491,IF(AR491=".",IF(MAX($Q492:AP492,0)=OPER!$AA587,".",IF(OPER!$AB587&lt;=HOUR(AR$7),MAX($Q492:AP492,0)+1,".")),","),IF(MAX($Q492:AP492,0)=OPER!$AA587,".",IF(OPER!$AB587&lt;=HOUR(AR$7),MAX($Q492:AP492,0)+1,".")))</f>
        <v>,</v>
      </c>
      <c r="AR492" s="270" t="str">
        <f>IF($E492=$E491,IF(AS491=".",IF(MAX($Q492:AQ492,0)=OPER!$AA587,".",IF(OPER!$AB587&lt;=HOUR(AS$7),MAX($Q492:AQ492,0)+1,".")),","),IF(MAX($Q492:AQ492,0)=OPER!$AA587,".",IF(OPER!$AB587&lt;=HOUR(AS$7),MAX($Q492:AQ492,0)+1,".")))</f>
        <v>,</v>
      </c>
      <c r="AS492" s="271" t="str">
        <f>IF($E492=$E491,IF(AT491=".",IF(MAX($Q492:AR492,0)=OPER!$AA587,".",IF(OPER!$AB587&lt;=HOUR(AT$7),MAX($Q492:AR492,0)+1,".")),","),IF(MAX($Q492:AR492,0)=OPER!$AA587,".",IF(OPER!$AB587&lt;=HOUR(AT$7),MAX($Q492:AR492,0)+1,".")))</f>
        <v>,</v>
      </c>
      <c r="AT492" s="269" t="str">
        <f>IF($E492=$E491,IF(AU491=".",IF(MAX($Q492:AS492,0)=OPER!$AA587,".",IF(OPER!$AB587&lt;=HOUR(AU$7),MAX($Q492:AS492,0)+1,".")),","),IF(MAX($Q492:AS492,0)=OPER!$AA587,".",IF(OPER!$AB587&lt;=HOUR(AU$7),MAX($Q492:AS492,0)+1,".")))</f>
        <v>,</v>
      </c>
      <c r="AU492" s="269" t="str">
        <f>IF($E492=$E491,IF(AV491=".",IF(MAX($Q492:AT492,0)=OPER!$AA587,".",IF(OPER!$AB587&lt;=HOUR(AV$7),MAX($Q492:AT492,0)+1,".")),","),IF(MAX($Q492:AT492,0)=OPER!$AA587,".",IF(OPER!$AB587&lt;=HOUR(AV$7),MAX($Q492:AT492,0)+1,".")))</f>
        <v>,</v>
      </c>
      <c r="AV492" s="270" t="str">
        <f>IF($E492=$E491,IF(AW491=".",IF(MAX($Q492:AU492,0)=OPER!$AA587,".",IF(OPER!$AB587&lt;=HOUR(AW$7),MAX($Q492:AU492,0)+1,".")),","),IF(MAX($Q492:AU492,0)=OPER!$AA587,".",IF(OPER!$AB587&lt;=HOUR(AW$7),MAX($Q492:AU492,0)+1,".")))</f>
        <v>,</v>
      </c>
      <c r="AW492" s="271" t="str">
        <f>IF($E492=$E491,IF(AX491=".",IF(MAX($Q492:AV492,0)=OPER!$AA587,".",IF(OPER!$AB587&lt;=HOUR(AX$7),MAX($Q492:AV492,0)+1,".")),","),IF(MAX($Q492:AV492,0)=OPER!$AA587,".",IF(OPER!$AB587&lt;=HOUR(AX$7),MAX($Q492:AV492,0)+1,".")))</f>
        <v>,</v>
      </c>
      <c r="AX492" s="269" t="str">
        <f>IF($E492=$E491,IF(AY491=".",IF(MAX($Q492:AW492,0)=OPER!$AA587,".",IF(OPER!$AB587&lt;=HOUR(AY$7),MAX($Q492:AW492,0)+1,".")),","),IF(MAX($Q492:AW492,0)=OPER!$AA587,".",IF(OPER!$AB587&lt;=HOUR(AY$7),MAX($Q492:AW492,0)+1,".")))</f>
        <v>,</v>
      </c>
      <c r="AY492" s="269" t="str">
        <f>IF($E492=$E491,IF(AZ491=".",IF(MAX($Q492:AX492,0)=OPER!$AA587,".",IF(OPER!$AB587&lt;=HOUR(AZ$7),MAX($Q492:AX492,0)+1,".")),","),IF(MAX($Q492:AX492,0)=OPER!$AA587,".",IF(OPER!$AB587&lt;=HOUR(AZ$7),MAX($Q492:AX492,0)+1,".")))</f>
        <v>,</v>
      </c>
      <c r="AZ492" s="270" t="str">
        <f>IF($E492=$E491,IF(BA491=".",IF(MAX($Q492:AY492,0)=OPER!$AA587,".",IF(OPER!$AB587&lt;=HOUR(BA$7),MAX($Q492:AY492,0)+1,".")),","),IF(MAX($Q492:AY492,0)=OPER!$AA587,".",IF(OPER!$AB587&lt;=HOUR(BA$7),MAX($Q492:AY492,0)+1,".")))</f>
        <v>,</v>
      </c>
      <c r="BA492" s="30">
        <f>+OPER!AK486</f>
        <v>0</v>
      </c>
    </row>
    <row r="493" spans="1:53" ht="59.8" x14ac:dyDescent="0.2">
      <c r="A493" s="282" t="str">
        <f>IF(OPER!AF487=0,"",OPER!AF487)</f>
        <v/>
      </c>
      <c r="B493" s="109" t="str">
        <f>IF(OPER!V487=0,"",OPER!V487)</f>
        <v/>
      </c>
      <c r="C493" s="71" t="str">
        <f>IF(OPER!U487 = 0,"", OPER!U487)</f>
        <v/>
      </c>
      <c r="D493" s="30" t="str">
        <f t="shared" si="28"/>
        <v/>
      </c>
      <c r="E493" s="262" t="str">
        <f>IF(OPER!X487 = 0,"",OPER!X487)</f>
        <v/>
      </c>
      <c r="F493" s="262" t="str">
        <f>IF(OPER!I487 = 0,"",OPER!I487)</f>
        <v/>
      </c>
      <c r="G493" s="263" t="str">
        <f>IF(OPER!C487=0,"",OPER!C487)</f>
        <v/>
      </c>
      <c r="H493" s="30" t="str">
        <f>IF(OPER!R487 = 0,"",OPER!R487)</f>
        <v/>
      </c>
      <c r="I493" s="30" t="str">
        <f>IF(OPER!F487=0,"", OPER!F487)</f>
        <v/>
      </c>
      <c r="J493" s="108" t="str">
        <f>IF(OPER!G487=0,"",OPER!G487)</f>
        <v/>
      </c>
      <c r="K493" s="250">
        <f>+OPER!R487</f>
        <v>0</v>
      </c>
      <c r="L493" s="262">
        <f t="shared" si="29"/>
        <v>0</v>
      </c>
      <c r="M493" s="250">
        <f t="shared" si="30"/>
        <v>0</v>
      </c>
      <c r="N493" s="205" t="str">
        <f>IF(OPER!A487=0,"",OPER!A487)</f>
        <v/>
      </c>
      <c r="O493" s="73" t="str">
        <f>IF(OPER!AJ2343=0,"",OPER!AJ2343)</f>
        <v/>
      </c>
      <c r="P493" s="264" t="str">
        <f>IF(OPER!AH487="EJECUTADO","SI",IF(OPER!AH487="NO EJECUTADO","NO",""))</f>
        <v/>
      </c>
      <c r="Q493" s="264" t="str">
        <f>IF(OPER!AN487="EJECUTADO","SI",IF(OPER!AN487="NO EJECUTADO","NO",""))</f>
        <v/>
      </c>
      <c r="R493" s="221" t="str">
        <f>IFERROR(VLOOKUP(OPER!Z487,OPER!$AU$490:$AV$577,2,0),"NO ASIGNADO")</f>
        <v>NO ASIGNADO</v>
      </c>
      <c r="S493" s="6">
        <f>+OPER!AG487</f>
        <v>0</v>
      </c>
      <c r="T493" s="268" t="str">
        <f>IF($E493=$E492,IF(U492=".",IF(MAX($Q493:Q493,0)=OPER!$AA588,".",IF(OPER!$AB588&lt;=HOUR(U$7),MAX($Q493:Q493,0)+1,".")),","),IF(MAX($Q493:Q493,0)=OPER!$AA588,".",IF(OPER!$AB588&lt;=HOUR(U$7),MAX($Q493:Q493,0)+1,".")))</f>
        <v>,</v>
      </c>
      <c r="U493" s="269" t="str">
        <f>IF($E493=$E492,IF(V492=".",IF(MAX($Q493:T493,0)=OPER!$AA588,".",IF(OPER!$AB588&lt;=HOUR(V$7),MAX($Q493:T493,0)+1,".")),","),IF(MAX($Q493:T493,0)=OPER!$AA588,".",IF(OPER!$AB588&lt;=HOUR(V$7),MAX($Q493:T493,0)+1,".")))</f>
        <v>,</v>
      </c>
      <c r="V493" s="269" t="str">
        <f>IF($E493=$E492,IF(W492=".",IF(MAX($Q493:U493,0)=OPER!$AA588,".",IF(OPER!$AB588&lt;=HOUR(W$7),MAX($Q493:U493,0)+1,".")),","),IF(MAX($Q493:U493,0)=OPER!$AA588,".",IF(OPER!$AB588&lt;=HOUR(W$7),MAX($Q493:U493,0)+1,".")))</f>
        <v>,</v>
      </c>
      <c r="W493" s="269" t="str">
        <f>IF($E493=$E492,IF(X492=".",IF(MAX($Q493:V493,0)=OPER!$AA588,".",IF(OPER!$AB588&lt;=HOUR(X$7),MAX($Q493:V493,0)+1,".")),","),IF(MAX($Q493:V493,0)=OPER!$AA588,".",IF(OPER!$AB588&lt;=HOUR(X$7),MAX($Q493:V493,0)+1,".")))</f>
        <v>,</v>
      </c>
      <c r="X493" s="270" t="str">
        <f>IF($E493=$E492,IF(Y492=".",IF(MAX($Q493:W493,0)=OPER!$AA588,".",IF(OPER!$AB588&lt;=HOUR(Y$7),MAX($Q493:W493,0)+1,".")),","),IF(MAX($Q493:W493,0)=OPER!$AA588,".",IF(OPER!$AB588&lt;=HOUR(Y$7),MAX($Q493:W493,0)+1,".")))</f>
        <v>,</v>
      </c>
      <c r="Y493" s="271" t="str">
        <f>IF($E493=$E492,IF(Z492=".",IF(MAX($Q493:X493,0)=OPER!$AA588,".",IF(OPER!$AB588&lt;=HOUR(Z$7),MAX($Q493:X493,0)+1,".")),","),IF(MAX($Q493:X493,0)=OPER!$AA588,".",IF(OPER!$AB588&lt;=HOUR(Z$7),MAX($Q493:X493,0)+1,".")))</f>
        <v>,</v>
      </c>
      <c r="Z493" s="269" t="str">
        <f>IF($E493=$E492,IF(AA492=".",IF(MAX($Q493:Y493,0)=OPER!$AA588,".",IF(OPER!$AB588&lt;=HOUR(AA$7),MAX($Q493:Y493,0)+1,".")),","),IF(MAX($Q493:Y493,0)=OPER!$AA588,".",IF(OPER!$AB588&lt;=HOUR(AA$7),MAX($Q493:Y493,0)+1,".")))</f>
        <v>,</v>
      </c>
      <c r="AA493" s="269" t="str">
        <f>IF($E493=$E492,IF(AB492=".",IF(MAX($Q493:Z493,0)=OPER!$AA588,".",IF(OPER!$AB588&lt;=HOUR(AB$7),MAX($Q493:Z493,0)+1,".")),","),IF(MAX($Q493:Z493,0)=OPER!$AA588,".",IF(OPER!$AB588&lt;=HOUR(AB$7),MAX($Q493:Z493,0)+1,".")))</f>
        <v>,</v>
      </c>
      <c r="AB493" s="270" t="str">
        <f>IF($E493=$E492,IF(AC492=".",IF(MAX($Q493:AA493,0)=OPER!$AA588,".",IF(OPER!$AB588&lt;=HOUR(AC$7),MAX($Q493:AA493,0)+1,".")),","),IF(MAX($Q493:AA493,0)=OPER!$AA588,".",IF(OPER!$AB588&lt;=HOUR(AC$7),MAX($Q493:AA493,0)+1,".")))</f>
        <v>,</v>
      </c>
      <c r="AC493" s="271" t="str">
        <f>IF($E493=$E492,IF(AD492=".",IF(MAX($Q493:AB493,0)=OPER!$AA588,".",IF(OPER!$AB588&lt;=HOUR(AD$7),MAX($Q493:AB493,0)+1,".")),","),IF(MAX($Q493:AB493,0)=OPER!$AA588,".",IF(OPER!$AB588&lt;=HOUR(AD$7),MAX($Q493:AB493,0)+1,".")))</f>
        <v>,</v>
      </c>
      <c r="AD493" s="269" t="str">
        <f>IF($E493=$E492,IF(AE492=".",IF(MAX($Q493:AC493,0)=OPER!$AA588,".",IF(OPER!$AB588&lt;=HOUR(AE$7),MAX($Q493:AC493,0)+1,".")),","),IF(MAX($Q493:AC493,0)=OPER!$AA588,".",IF(OPER!$AB588&lt;=HOUR(AE$7),MAX($Q493:AC493,0)+1,".")))</f>
        <v>,</v>
      </c>
      <c r="AE493" s="269" t="str">
        <f>IF($E493=$E492,IF(AF492=".",IF(MAX($Q493:AD493,0)=OPER!$AA588,".",IF(OPER!$AB588&lt;=HOUR(AF$7),MAX($Q493:AD493,0)+1,".")),","),IF(MAX($Q493:AD493,0)=OPER!$AA588,".",IF(OPER!$AB588&lt;=HOUR(AF$7),MAX($Q493:AD493,0)+1,".")))</f>
        <v>,</v>
      </c>
      <c r="AF493" s="270" t="str">
        <f>IF($E493=$E492,IF(AG492=".",IF(MAX($Q493:AE493,0)=OPER!$AA588,".",IF(OPER!$AB588&lt;=HOUR(AG$7),MAX($Q493:AE493,0)+1,".")),","),IF(MAX($Q493:AE493,0)=OPER!$AA588,".",IF(OPER!$AB588&lt;=HOUR(AG$7),MAX($Q493:AE493,0)+1,".")))</f>
        <v>,</v>
      </c>
      <c r="AG493" s="271" t="str">
        <f>IF($E493=$E492,IF(AH492=".",IF(MAX($Q493:AF493,0)=OPER!$AA588,".",IF(OPER!$AB588&lt;=HOUR(AH$7),MAX($Q493:AF493,0)+1,".")),","),IF(MAX($Q493:AF493,0)=OPER!$AA588,".",IF(OPER!$AB588&lt;=HOUR(AH$7),MAX($Q493:AF493,0)+1,".")))</f>
        <v>,</v>
      </c>
      <c r="AH493" s="269" t="str">
        <f>IF($E493=$E492,IF(AI492=".",IF(MAX($Q493:AG493,0)=OPER!$AA588,".",IF(OPER!$AB588&lt;=HOUR(AI$7),MAX($Q493:AG493,0)+1,".")),","),IF(MAX($Q493:AG493,0)=OPER!$AA588,".",IF(OPER!$AB588&lt;=HOUR(AI$7),MAX($Q493:AG493,0)+1,".")))</f>
        <v>,</v>
      </c>
      <c r="AI493" s="269" t="str">
        <f>IF($E493=$E492,IF(AJ492=".",IF(MAX($Q493:AH493,0)=OPER!$AA588,".",IF(OPER!$AB588&lt;=HOUR(AJ$7),MAX($Q493:AH493,0)+1,".")),","),IF(MAX($Q493:AH493,0)=OPER!$AA588,".",IF(OPER!$AB588&lt;=HOUR(AJ$7),MAX($Q493:AH493,0)+1,".")))</f>
        <v>,</v>
      </c>
      <c r="AJ493" s="270" t="str">
        <f>IF($E493=$E492,IF(AK492=".",IF(MAX($Q493:AI493,0)=OPER!$AA588,".",IF(OPER!$AB588&lt;=HOUR(AK$7),MAX($Q493:AI493,0)+1,".")),","),IF(MAX($Q493:AI493,0)=OPER!$AA588,".",IF(OPER!$AB588&lt;=HOUR(AK$7),MAX($Q493:AI493,0)+1,".")))</f>
        <v>,</v>
      </c>
      <c r="AK493" s="271" t="str">
        <f>IF($E493=$E492,IF(AL492=".",IF(MAX($Q493:AJ493,0)=OPER!$AA588,".",IF(OPER!$AB588&lt;=HOUR(AL$7),MAX($Q493:AJ493,0)+1,".")),","),IF(MAX($Q493:AJ493,0)=OPER!$AA588,".",IF(OPER!$AB588&lt;=HOUR(AL$7),MAX($Q493:AJ493,0)+1,".")))</f>
        <v>,</v>
      </c>
      <c r="AL493" s="269" t="str">
        <f>IF($E493=$E492,IF(AM492=".",IF(MAX($Q493:AK493,0)=OPER!$AA588,".",IF(OPER!$AB588&lt;=HOUR(AM$7),MAX($Q493:AK493,0)+1,".")),","),IF(MAX($Q493:AK493,0)=OPER!$AA588,".",IF(OPER!$AB588&lt;=HOUR(AM$7),MAX($Q493:AK493,0)+1,".")))</f>
        <v>,</v>
      </c>
      <c r="AM493" s="269" t="str">
        <f>IF($E493=$E492,IF(AN492=".",IF(MAX($Q493:AL493,0)=OPER!$AA588,".",IF(OPER!$AB588&lt;=HOUR(AN$7),MAX($Q493:AL493,0)+1,".")),","),IF(MAX($Q493:AL493,0)=OPER!$AA588,".",IF(OPER!$AB588&lt;=HOUR(AN$7),MAX($Q493:AL493,0)+1,".")))</f>
        <v>,</v>
      </c>
      <c r="AN493" s="270" t="str">
        <f>IF($E493=$E492,IF(AO492=".",IF(MAX($Q493:AM493,0)=OPER!$AA588,".",IF(OPER!$AB588&lt;=HOUR(AO$7),MAX($Q493:AM493,0)+1,".")),","),IF(MAX($Q493:AM493,0)=OPER!$AA588,".",IF(OPER!$AB588&lt;=HOUR(AO$7),MAX($Q493:AM493,0)+1,".")))</f>
        <v>,</v>
      </c>
      <c r="AO493" s="271" t="str">
        <f>IF($E493=$E492,IF(AP492=".",IF(MAX($Q493:AN493,0)=OPER!$AA588,".",IF(OPER!$AB588&lt;=HOUR(AP$7),MAX($Q493:AN493,0)+1,".")),","),IF(MAX($Q493:AN493,0)=OPER!$AA588,".",IF(OPER!$AB588&lt;=HOUR(AP$7),MAX($Q493:AN493,0)+1,".")))</f>
        <v>,</v>
      </c>
      <c r="AP493" s="269" t="str">
        <f>IF($E493=$E492,IF(AQ492=".",IF(MAX($Q493:AO493,0)=OPER!$AA588,".",IF(OPER!$AB588&lt;=HOUR(AQ$7),MAX($Q493:AO493,0)+1,".")),","),IF(MAX($Q493:AO493,0)=OPER!$AA588,".",IF(OPER!$AB588&lt;=HOUR(AQ$7),MAX($Q493:AO493,0)+1,".")))</f>
        <v>,</v>
      </c>
      <c r="AQ493" s="269" t="str">
        <f>IF($E493=$E492,IF(AR492=".",IF(MAX($Q493:AP493,0)=OPER!$AA588,".",IF(OPER!$AB588&lt;=HOUR(AR$7),MAX($Q493:AP493,0)+1,".")),","),IF(MAX($Q493:AP493,0)=OPER!$AA588,".",IF(OPER!$AB588&lt;=HOUR(AR$7),MAX($Q493:AP493,0)+1,".")))</f>
        <v>,</v>
      </c>
      <c r="AR493" s="270" t="str">
        <f>IF($E493=$E492,IF(AS492=".",IF(MAX($Q493:AQ493,0)=OPER!$AA588,".",IF(OPER!$AB588&lt;=HOUR(AS$7),MAX($Q493:AQ493,0)+1,".")),","),IF(MAX($Q493:AQ493,0)=OPER!$AA588,".",IF(OPER!$AB588&lt;=HOUR(AS$7),MAX($Q493:AQ493,0)+1,".")))</f>
        <v>,</v>
      </c>
      <c r="AS493" s="271" t="str">
        <f>IF($E493=$E492,IF(AT492=".",IF(MAX($Q493:AR493,0)=OPER!$AA588,".",IF(OPER!$AB588&lt;=HOUR(AT$7),MAX($Q493:AR493,0)+1,".")),","),IF(MAX($Q493:AR493,0)=OPER!$AA588,".",IF(OPER!$AB588&lt;=HOUR(AT$7),MAX($Q493:AR493,0)+1,".")))</f>
        <v>,</v>
      </c>
      <c r="AT493" s="269" t="str">
        <f>IF($E493=$E492,IF(AU492=".",IF(MAX($Q493:AS493,0)=OPER!$AA588,".",IF(OPER!$AB588&lt;=HOUR(AU$7),MAX($Q493:AS493,0)+1,".")),","),IF(MAX($Q493:AS493,0)=OPER!$AA588,".",IF(OPER!$AB588&lt;=HOUR(AU$7),MAX($Q493:AS493,0)+1,".")))</f>
        <v>,</v>
      </c>
      <c r="AU493" s="269" t="str">
        <f>IF($E493=$E492,IF(AV492=".",IF(MAX($Q493:AT493,0)=OPER!$AA588,".",IF(OPER!$AB588&lt;=HOUR(AV$7),MAX($Q493:AT493,0)+1,".")),","),IF(MAX($Q493:AT493,0)=OPER!$AA588,".",IF(OPER!$AB588&lt;=HOUR(AV$7),MAX($Q493:AT493,0)+1,".")))</f>
        <v>,</v>
      </c>
      <c r="AV493" s="270" t="str">
        <f>IF($E493=$E492,IF(AW492=".",IF(MAX($Q493:AU493,0)=OPER!$AA588,".",IF(OPER!$AB588&lt;=HOUR(AW$7),MAX($Q493:AU493,0)+1,".")),","),IF(MAX($Q493:AU493,0)=OPER!$AA588,".",IF(OPER!$AB588&lt;=HOUR(AW$7),MAX($Q493:AU493,0)+1,".")))</f>
        <v>,</v>
      </c>
      <c r="AW493" s="271" t="str">
        <f>IF($E493=$E492,IF(AX492=".",IF(MAX($Q493:AV493,0)=OPER!$AA588,".",IF(OPER!$AB588&lt;=HOUR(AX$7),MAX($Q493:AV493,0)+1,".")),","),IF(MAX($Q493:AV493,0)=OPER!$AA588,".",IF(OPER!$AB588&lt;=HOUR(AX$7),MAX($Q493:AV493,0)+1,".")))</f>
        <v>,</v>
      </c>
      <c r="AX493" s="269" t="str">
        <f>IF($E493=$E492,IF(AY492=".",IF(MAX($Q493:AW493,0)=OPER!$AA588,".",IF(OPER!$AB588&lt;=HOUR(AY$7),MAX($Q493:AW493,0)+1,".")),","),IF(MAX($Q493:AW493,0)=OPER!$AA588,".",IF(OPER!$AB588&lt;=HOUR(AY$7),MAX($Q493:AW493,0)+1,".")))</f>
        <v>,</v>
      </c>
      <c r="AY493" s="269" t="str">
        <f>IF($E493=$E492,IF(AZ492=".",IF(MAX($Q493:AX493,0)=OPER!$AA588,".",IF(OPER!$AB588&lt;=HOUR(AZ$7),MAX($Q493:AX493,0)+1,".")),","),IF(MAX($Q493:AX493,0)=OPER!$AA588,".",IF(OPER!$AB588&lt;=HOUR(AZ$7),MAX($Q493:AX493,0)+1,".")))</f>
        <v>,</v>
      </c>
      <c r="AZ493" s="270" t="str">
        <f>IF($E493=$E492,IF(BA492=".",IF(MAX($Q493:AY493,0)=OPER!$AA588,".",IF(OPER!$AB588&lt;=HOUR(BA$7),MAX($Q493:AY493,0)+1,".")),","),IF(MAX($Q493:AY493,0)=OPER!$AA588,".",IF(OPER!$AB588&lt;=HOUR(BA$7),MAX($Q493:AY493,0)+1,".")))</f>
        <v>,</v>
      </c>
      <c r="BA493" s="30">
        <f>+OPER!AK487</f>
        <v>0</v>
      </c>
    </row>
    <row r="494" spans="1:53" ht="59.8" x14ac:dyDescent="0.2">
      <c r="A494" s="282" t="str">
        <f>IF(OPER!AF488=0,"",OPER!AF488)</f>
        <v/>
      </c>
      <c r="B494" s="109" t="str">
        <f>IF(OPER!V488=0,"",OPER!V488)</f>
        <v/>
      </c>
      <c r="C494" s="71" t="str">
        <f>IF(OPER!U488 = 0,"", OPER!U488)</f>
        <v/>
      </c>
      <c r="D494" s="30" t="str">
        <f t="shared" si="28"/>
        <v/>
      </c>
      <c r="E494" s="262" t="str">
        <f>IF(OPER!X488 = 0,"",OPER!X488)</f>
        <v/>
      </c>
      <c r="F494" s="262" t="str">
        <f>IF(OPER!I488 = 0,"",OPER!I488)</f>
        <v/>
      </c>
      <c r="G494" s="263" t="str">
        <f>IF(OPER!C488=0,"",OPER!C488)</f>
        <v/>
      </c>
      <c r="H494" s="30" t="str">
        <f>IF(OPER!R488 = 0,"",OPER!R488)</f>
        <v/>
      </c>
      <c r="I494" s="30" t="str">
        <f>IF(OPER!F488=0,"", OPER!F488)</f>
        <v/>
      </c>
      <c r="J494" s="108" t="str">
        <f>IF(OPER!G488=0,"",OPER!G488)</f>
        <v/>
      </c>
      <c r="K494" s="250">
        <f>+OPER!R488</f>
        <v>0</v>
      </c>
      <c r="L494" s="262">
        <f t="shared" si="29"/>
        <v>0</v>
      </c>
      <c r="M494" s="250">
        <f t="shared" si="30"/>
        <v>0</v>
      </c>
      <c r="N494" s="205" t="str">
        <f>IF(OPER!A488=0,"",OPER!A488)</f>
        <v/>
      </c>
      <c r="O494" s="73" t="str">
        <f>IF(OPER!AJ2344=0,"",OPER!AJ2344)</f>
        <v/>
      </c>
      <c r="P494" s="264" t="str">
        <f>IF(OPER!AH488="EJECUTADO","SI",IF(OPER!AH488="NO EJECUTADO","NO",""))</f>
        <v/>
      </c>
      <c r="Q494" s="264" t="str">
        <f>IF(OPER!AN488="EJECUTADO","SI",IF(OPER!AN488="NO EJECUTADO","NO",""))</f>
        <v/>
      </c>
      <c r="R494" s="221" t="str">
        <f>IFERROR(VLOOKUP(OPER!Z488,OPER!$AU$490:$AV$577,2,0),"NO ASIGNADO")</f>
        <v>NO ASIGNADO</v>
      </c>
      <c r="S494" s="6">
        <f>+OPER!AG488</f>
        <v>0</v>
      </c>
      <c r="T494" s="268" t="str">
        <f>IF($E494=$E493,IF(U493=".",IF(MAX($Q494:Q494,0)=OPER!$AA589,".",IF(OPER!$AB589&lt;=HOUR(U$7),MAX($Q494:Q494,0)+1,".")),","),IF(MAX($Q494:Q494,0)=OPER!$AA589,".",IF(OPER!$AB589&lt;=HOUR(U$7),MAX($Q494:Q494,0)+1,".")))</f>
        <v>,</v>
      </c>
      <c r="U494" s="269" t="str">
        <f>IF($E494=$E493,IF(V493=".",IF(MAX($Q494:T494,0)=OPER!$AA589,".",IF(OPER!$AB589&lt;=HOUR(V$7),MAX($Q494:T494,0)+1,".")),","),IF(MAX($Q494:T494,0)=OPER!$AA589,".",IF(OPER!$AB589&lt;=HOUR(V$7),MAX($Q494:T494,0)+1,".")))</f>
        <v>,</v>
      </c>
      <c r="V494" s="269" t="str">
        <f>IF($E494=$E493,IF(W493=".",IF(MAX($Q494:U494,0)=OPER!$AA589,".",IF(OPER!$AB589&lt;=HOUR(W$7),MAX($Q494:U494,0)+1,".")),","),IF(MAX($Q494:U494,0)=OPER!$AA589,".",IF(OPER!$AB589&lt;=HOUR(W$7),MAX($Q494:U494,0)+1,".")))</f>
        <v>,</v>
      </c>
      <c r="W494" s="269" t="str">
        <f>IF($E494=$E493,IF(X493=".",IF(MAX($Q494:V494,0)=OPER!$AA589,".",IF(OPER!$AB589&lt;=HOUR(X$7),MAX($Q494:V494,0)+1,".")),","),IF(MAX($Q494:V494,0)=OPER!$AA589,".",IF(OPER!$AB589&lt;=HOUR(X$7),MAX($Q494:V494,0)+1,".")))</f>
        <v>,</v>
      </c>
      <c r="X494" s="270" t="str">
        <f>IF($E494=$E493,IF(Y493=".",IF(MAX($Q494:W494,0)=OPER!$AA589,".",IF(OPER!$AB589&lt;=HOUR(Y$7),MAX($Q494:W494,0)+1,".")),","),IF(MAX($Q494:W494,0)=OPER!$AA589,".",IF(OPER!$AB589&lt;=HOUR(Y$7),MAX($Q494:W494,0)+1,".")))</f>
        <v>,</v>
      </c>
      <c r="Y494" s="271" t="str">
        <f>IF($E494=$E493,IF(Z493=".",IF(MAX($Q494:X494,0)=OPER!$AA589,".",IF(OPER!$AB589&lt;=HOUR(Z$7),MAX($Q494:X494,0)+1,".")),","),IF(MAX($Q494:X494,0)=OPER!$AA589,".",IF(OPER!$AB589&lt;=HOUR(Z$7),MAX($Q494:X494,0)+1,".")))</f>
        <v>,</v>
      </c>
      <c r="Z494" s="269" t="str">
        <f>IF($E494=$E493,IF(AA493=".",IF(MAX($Q494:Y494,0)=OPER!$AA589,".",IF(OPER!$AB589&lt;=HOUR(AA$7),MAX($Q494:Y494,0)+1,".")),","),IF(MAX($Q494:Y494,0)=OPER!$AA589,".",IF(OPER!$AB589&lt;=HOUR(AA$7),MAX($Q494:Y494,0)+1,".")))</f>
        <v>,</v>
      </c>
      <c r="AA494" s="269" t="str">
        <f>IF($E494=$E493,IF(AB493=".",IF(MAX($Q494:Z494,0)=OPER!$AA589,".",IF(OPER!$AB589&lt;=HOUR(AB$7),MAX($Q494:Z494,0)+1,".")),","),IF(MAX($Q494:Z494,0)=OPER!$AA589,".",IF(OPER!$AB589&lt;=HOUR(AB$7),MAX($Q494:Z494,0)+1,".")))</f>
        <v>,</v>
      </c>
      <c r="AB494" s="270" t="str">
        <f>IF($E494=$E493,IF(AC493=".",IF(MAX($Q494:AA494,0)=OPER!$AA589,".",IF(OPER!$AB589&lt;=HOUR(AC$7),MAX($Q494:AA494,0)+1,".")),","),IF(MAX($Q494:AA494,0)=OPER!$AA589,".",IF(OPER!$AB589&lt;=HOUR(AC$7),MAX($Q494:AA494,0)+1,".")))</f>
        <v>,</v>
      </c>
      <c r="AC494" s="271" t="str">
        <f>IF($E494=$E493,IF(AD493=".",IF(MAX($Q494:AB494,0)=OPER!$AA589,".",IF(OPER!$AB589&lt;=HOUR(AD$7),MAX($Q494:AB494,0)+1,".")),","),IF(MAX($Q494:AB494,0)=OPER!$AA589,".",IF(OPER!$AB589&lt;=HOUR(AD$7),MAX($Q494:AB494,0)+1,".")))</f>
        <v>,</v>
      </c>
      <c r="AD494" s="269" t="str">
        <f>IF($E494=$E493,IF(AE493=".",IF(MAX($Q494:AC494,0)=OPER!$AA589,".",IF(OPER!$AB589&lt;=HOUR(AE$7),MAX($Q494:AC494,0)+1,".")),","),IF(MAX($Q494:AC494,0)=OPER!$AA589,".",IF(OPER!$AB589&lt;=HOUR(AE$7),MAX($Q494:AC494,0)+1,".")))</f>
        <v>,</v>
      </c>
      <c r="AE494" s="269" t="str">
        <f>IF($E494=$E493,IF(AF493=".",IF(MAX($Q494:AD494,0)=OPER!$AA589,".",IF(OPER!$AB589&lt;=HOUR(AF$7),MAX($Q494:AD494,0)+1,".")),","),IF(MAX($Q494:AD494,0)=OPER!$AA589,".",IF(OPER!$AB589&lt;=HOUR(AF$7),MAX($Q494:AD494,0)+1,".")))</f>
        <v>,</v>
      </c>
      <c r="AF494" s="270" t="str">
        <f>IF($E494=$E493,IF(AG493=".",IF(MAX($Q494:AE494,0)=OPER!$AA589,".",IF(OPER!$AB589&lt;=HOUR(AG$7),MAX($Q494:AE494,0)+1,".")),","),IF(MAX($Q494:AE494,0)=OPER!$AA589,".",IF(OPER!$AB589&lt;=HOUR(AG$7),MAX($Q494:AE494,0)+1,".")))</f>
        <v>,</v>
      </c>
      <c r="AG494" s="271" t="str">
        <f>IF($E494=$E493,IF(AH493=".",IF(MAX($Q494:AF494,0)=OPER!$AA589,".",IF(OPER!$AB589&lt;=HOUR(AH$7),MAX($Q494:AF494,0)+1,".")),","),IF(MAX($Q494:AF494,0)=OPER!$AA589,".",IF(OPER!$AB589&lt;=HOUR(AH$7),MAX($Q494:AF494,0)+1,".")))</f>
        <v>,</v>
      </c>
      <c r="AH494" s="269" t="str">
        <f>IF($E494=$E493,IF(AI493=".",IF(MAX($Q494:AG494,0)=OPER!$AA589,".",IF(OPER!$AB589&lt;=HOUR(AI$7),MAX($Q494:AG494,0)+1,".")),","),IF(MAX($Q494:AG494,0)=OPER!$AA589,".",IF(OPER!$AB589&lt;=HOUR(AI$7),MAX($Q494:AG494,0)+1,".")))</f>
        <v>,</v>
      </c>
      <c r="AI494" s="269" t="str">
        <f>IF($E494=$E493,IF(AJ493=".",IF(MAX($Q494:AH494,0)=OPER!$AA589,".",IF(OPER!$AB589&lt;=HOUR(AJ$7),MAX($Q494:AH494,0)+1,".")),","),IF(MAX($Q494:AH494,0)=OPER!$AA589,".",IF(OPER!$AB589&lt;=HOUR(AJ$7),MAX($Q494:AH494,0)+1,".")))</f>
        <v>,</v>
      </c>
      <c r="AJ494" s="270" t="str">
        <f>IF($E494=$E493,IF(AK493=".",IF(MAX($Q494:AI494,0)=OPER!$AA589,".",IF(OPER!$AB589&lt;=HOUR(AK$7),MAX($Q494:AI494,0)+1,".")),","),IF(MAX($Q494:AI494,0)=OPER!$AA589,".",IF(OPER!$AB589&lt;=HOUR(AK$7),MAX($Q494:AI494,0)+1,".")))</f>
        <v>,</v>
      </c>
      <c r="AK494" s="271" t="str">
        <f>IF($E494=$E493,IF(AL493=".",IF(MAX($Q494:AJ494,0)=OPER!$AA589,".",IF(OPER!$AB589&lt;=HOUR(AL$7),MAX($Q494:AJ494,0)+1,".")),","),IF(MAX($Q494:AJ494,0)=OPER!$AA589,".",IF(OPER!$AB589&lt;=HOUR(AL$7),MAX($Q494:AJ494,0)+1,".")))</f>
        <v>,</v>
      </c>
      <c r="AL494" s="269" t="str">
        <f>IF($E494=$E493,IF(AM493=".",IF(MAX($Q494:AK494,0)=OPER!$AA589,".",IF(OPER!$AB589&lt;=HOUR(AM$7),MAX($Q494:AK494,0)+1,".")),","),IF(MAX($Q494:AK494,0)=OPER!$AA589,".",IF(OPER!$AB589&lt;=HOUR(AM$7),MAX($Q494:AK494,0)+1,".")))</f>
        <v>,</v>
      </c>
      <c r="AM494" s="269" t="str">
        <f>IF($E494=$E493,IF(AN493=".",IF(MAX($Q494:AL494,0)=OPER!$AA589,".",IF(OPER!$AB589&lt;=HOUR(AN$7),MAX($Q494:AL494,0)+1,".")),","),IF(MAX($Q494:AL494,0)=OPER!$AA589,".",IF(OPER!$AB589&lt;=HOUR(AN$7),MAX($Q494:AL494,0)+1,".")))</f>
        <v>,</v>
      </c>
      <c r="AN494" s="270" t="str">
        <f>IF($E494=$E493,IF(AO493=".",IF(MAX($Q494:AM494,0)=OPER!$AA589,".",IF(OPER!$AB589&lt;=HOUR(AO$7),MAX($Q494:AM494,0)+1,".")),","),IF(MAX($Q494:AM494,0)=OPER!$AA589,".",IF(OPER!$AB589&lt;=HOUR(AO$7),MAX($Q494:AM494,0)+1,".")))</f>
        <v>,</v>
      </c>
      <c r="AO494" s="271" t="str">
        <f>IF($E494=$E493,IF(AP493=".",IF(MAX($Q494:AN494,0)=OPER!$AA589,".",IF(OPER!$AB589&lt;=HOUR(AP$7),MAX($Q494:AN494,0)+1,".")),","),IF(MAX($Q494:AN494,0)=OPER!$AA589,".",IF(OPER!$AB589&lt;=HOUR(AP$7),MAX($Q494:AN494,0)+1,".")))</f>
        <v>,</v>
      </c>
      <c r="AP494" s="269" t="str">
        <f>IF($E494=$E493,IF(AQ493=".",IF(MAX($Q494:AO494,0)=OPER!$AA589,".",IF(OPER!$AB589&lt;=HOUR(AQ$7),MAX($Q494:AO494,0)+1,".")),","),IF(MAX($Q494:AO494,0)=OPER!$AA589,".",IF(OPER!$AB589&lt;=HOUR(AQ$7),MAX($Q494:AO494,0)+1,".")))</f>
        <v>,</v>
      </c>
      <c r="AQ494" s="269" t="str">
        <f>IF($E494=$E493,IF(AR493=".",IF(MAX($Q494:AP494,0)=OPER!$AA589,".",IF(OPER!$AB589&lt;=HOUR(AR$7),MAX($Q494:AP494,0)+1,".")),","),IF(MAX($Q494:AP494,0)=OPER!$AA589,".",IF(OPER!$AB589&lt;=HOUR(AR$7),MAX($Q494:AP494,0)+1,".")))</f>
        <v>,</v>
      </c>
      <c r="AR494" s="270" t="str">
        <f>IF($E494=$E493,IF(AS493=".",IF(MAX($Q494:AQ494,0)=OPER!$AA589,".",IF(OPER!$AB589&lt;=HOUR(AS$7),MAX($Q494:AQ494,0)+1,".")),","),IF(MAX($Q494:AQ494,0)=OPER!$AA589,".",IF(OPER!$AB589&lt;=HOUR(AS$7),MAX($Q494:AQ494,0)+1,".")))</f>
        <v>,</v>
      </c>
      <c r="AS494" s="271" t="str">
        <f>IF($E494=$E493,IF(AT493=".",IF(MAX($Q494:AR494,0)=OPER!$AA589,".",IF(OPER!$AB589&lt;=HOUR(AT$7),MAX($Q494:AR494,0)+1,".")),","),IF(MAX($Q494:AR494,0)=OPER!$AA589,".",IF(OPER!$AB589&lt;=HOUR(AT$7),MAX($Q494:AR494,0)+1,".")))</f>
        <v>,</v>
      </c>
      <c r="AT494" s="269" t="str">
        <f>IF($E494=$E493,IF(AU493=".",IF(MAX($Q494:AS494,0)=OPER!$AA589,".",IF(OPER!$AB589&lt;=HOUR(AU$7),MAX($Q494:AS494,0)+1,".")),","),IF(MAX($Q494:AS494,0)=OPER!$AA589,".",IF(OPER!$AB589&lt;=HOUR(AU$7),MAX($Q494:AS494,0)+1,".")))</f>
        <v>,</v>
      </c>
      <c r="AU494" s="269" t="str">
        <f>IF($E494=$E493,IF(AV493=".",IF(MAX($Q494:AT494,0)=OPER!$AA589,".",IF(OPER!$AB589&lt;=HOUR(AV$7),MAX($Q494:AT494,0)+1,".")),","),IF(MAX($Q494:AT494,0)=OPER!$AA589,".",IF(OPER!$AB589&lt;=HOUR(AV$7),MAX($Q494:AT494,0)+1,".")))</f>
        <v>,</v>
      </c>
      <c r="AV494" s="270" t="str">
        <f>IF($E494=$E493,IF(AW493=".",IF(MAX($Q494:AU494,0)=OPER!$AA589,".",IF(OPER!$AB589&lt;=HOUR(AW$7),MAX($Q494:AU494,0)+1,".")),","),IF(MAX($Q494:AU494,0)=OPER!$AA589,".",IF(OPER!$AB589&lt;=HOUR(AW$7),MAX($Q494:AU494,0)+1,".")))</f>
        <v>,</v>
      </c>
      <c r="AW494" s="271" t="str">
        <f>IF($E494=$E493,IF(AX493=".",IF(MAX($Q494:AV494,0)=OPER!$AA589,".",IF(OPER!$AB589&lt;=HOUR(AX$7),MAX($Q494:AV494,0)+1,".")),","),IF(MAX($Q494:AV494,0)=OPER!$AA589,".",IF(OPER!$AB589&lt;=HOUR(AX$7),MAX($Q494:AV494,0)+1,".")))</f>
        <v>,</v>
      </c>
      <c r="AX494" s="269" t="str">
        <f>IF($E494=$E493,IF(AY493=".",IF(MAX($Q494:AW494,0)=OPER!$AA589,".",IF(OPER!$AB589&lt;=HOUR(AY$7),MAX($Q494:AW494,0)+1,".")),","),IF(MAX($Q494:AW494,0)=OPER!$AA589,".",IF(OPER!$AB589&lt;=HOUR(AY$7),MAX($Q494:AW494,0)+1,".")))</f>
        <v>,</v>
      </c>
      <c r="AY494" s="269" t="str">
        <f>IF($E494=$E493,IF(AZ493=".",IF(MAX($Q494:AX494,0)=OPER!$AA589,".",IF(OPER!$AB589&lt;=HOUR(AZ$7),MAX($Q494:AX494,0)+1,".")),","),IF(MAX($Q494:AX494,0)=OPER!$AA589,".",IF(OPER!$AB589&lt;=HOUR(AZ$7),MAX($Q494:AX494,0)+1,".")))</f>
        <v>,</v>
      </c>
      <c r="AZ494" s="270" t="str">
        <f>IF($E494=$E493,IF(BA493=".",IF(MAX($Q494:AY494,0)=OPER!$AA589,".",IF(OPER!$AB589&lt;=HOUR(BA$7),MAX($Q494:AY494,0)+1,".")),","),IF(MAX($Q494:AY494,0)=OPER!$AA589,".",IF(OPER!$AB589&lt;=HOUR(BA$7),MAX($Q494:AY494,0)+1,".")))</f>
        <v>,</v>
      </c>
      <c r="BA494" s="30">
        <f>+OPER!AK488</f>
        <v>0</v>
      </c>
    </row>
    <row r="495" spans="1:53" ht="59.8" x14ac:dyDescent="0.2">
      <c r="A495" s="282" t="str">
        <f>IF(OPER!AF489=0,"",OPER!AF489)</f>
        <v/>
      </c>
      <c r="B495" s="109" t="str">
        <f>IF(OPER!V489=0,"",OPER!V489)</f>
        <v/>
      </c>
      <c r="C495" s="71" t="str">
        <f>IF(OPER!U489 = 0,"", OPER!U489)</f>
        <v/>
      </c>
      <c r="D495" s="30" t="str">
        <f t="shared" si="28"/>
        <v/>
      </c>
      <c r="E495" s="262" t="str">
        <f>IF(OPER!X489 = 0,"",OPER!X489)</f>
        <v/>
      </c>
      <c r="F495" s="262" t="str">
        <f>IF(OPER!I489 = 0,"",OPER!I489)</f>
        <v/>
      </c>
      <c r="G495" s="263" t="str">
        <f>IF(OPER!C489=0,"",OPER!C489)</f>
        <v/>
      </c>
      <c r="H495" s="30" t="str">
        <f>IF(OPER!R489 = 0,"",OPER!R489)</f>
        <v/>
      </c>
      <c r="I495" s="30" t="str">
        <f>IF(OPER!F489=0,"", OPER!F489)</f>
        <v/>
      </c>
      <c r="J495" s="108" t="str">
        <f>IF(OPER!G489=0,"",OPER!G489)</f>
        <v/>
      </c>
      <c r="K495" s="250">
        <f>+OPER!R489</f>
        <v>0</v>
      </c>
      <c r="L495" s="262">
        <f t="shared" si="29"/>
        <v>0</v>
      </c>
      <c r="M495" s="250">
        <f t="shared" si="30"/>
        <v>0</v>
      </c>
      <c r="N495" s="205" t="str">
        <f>IF(OPER!A489=0,"",OPER!A489)</f>
        <v/>
      </c>
      <c r="O495" s="73" t="str">
        <f>IF(OPER!AJ2345=0,"",OPER!AJ2345)</f>
        <v/>
      </c>
      <c r="P495" s="264" t="str">
        <f>IF(OPER!AH489="EJECUTADO","SI",IF(OPER!AH489="NO EJECUTADO","NO",""))</f>
        <v/>
      </c>
      <c r="Q495" s="264" t="str">
        <f>IF(OPER!AN489="EJECUTADO","SI",IF(OPER!AN489="NO EJECUTADO","NO",""))</f>
        <v/>
      </c>
      <c r="R495" s="221" t="str">
        <f>IFERROR(VLOOKUP(OPER!Z489,OPER!$AU$490:$AV$577,2,0),"NO ASIGNADO")</f>
        <v>NO ASIGNADO</v>
      </c>
      <c r="S495" s="6">
        <f>+OPER!AG489</f>
        <v>0</v>
      </c>
      <c r="T495" s="268" t="str">
        <f>IF($E495=$E494,IF(U494=".",IF(MAX($Q495:Q495,0)=OPER!$AA590,".",IF(OPER!$AB590&lt;=HOUR(U$7),MAX($Q495:Q495,0)+1,".")),","),IF(MAX($Q495:Q495,0)=OPER!$AA590,".",IF(OPER!$AB590&lt;=HOUR(U$7),MAX($Q495:Q495,0)+1,".")))</f>
        <v>,</v>
      </c>
      <c r="U495" s="269" t="str">
        <f>IF($E495=$E494,IF(V494=".",IF(MAX($Q495:T495,0)=OPER!$AA590,".",IF(OPER!$AB590&lt;=HOUR(V$7),MAX($Q495:T495,0)+1,".")),","),IF(MAX($Q495:T495,0)=OPER!$AA590,".",IF(OPER!$AB590&lt;=HOUR(V$7),MAX($Q495:T495,0)+1,".")))</f>
        <v>,</v>
      </c>
      <c r="V495" s="269" t="str">
        <f>IF($E495=$E494,IF(W494=".",IF(MAX($Q495:U495,0)=OPER!$AA590,".",IF(OPER!$AB590&lt;=HOUR(W$7),MAX($Q495:U495,0)+1,".")),","),IF(MAX($Q495:U495,0)=OPER!$AA590,".",IF(OPER!$AB590&lt;=HOUR(W$7),MAX($Q495:U495,0)+1,".")))</f>
        <v>,</v>
      </c>
      <c r="W495" s="269" t="str">
        <f>IF($E495=$E494,IF(X494=".",IF(MAX($Q495:V495,0)=OPER!$AA590,".",IF(OPER!$AB590&lt;=HOUR(X$7),MAX($Q495:V495,0)+1,".")),","),IF(MAX($Q495:V495,0)=OPER!$AA590,".",IF(OPER!$AB590&lt;=HOUR(X$7),MAX($Q495:V495,0)+1,".")))</f>
        <v>,</v>
      </c>
      <c r="X495" s="270" t="str">
        <f>IF($E495=$E494,IF(Y494=".",IF(MAX($Q495:W495,0)=OPER!$AA590,".",IF(OPER!$AB590&lt;=HOUR(Y$7),MAX($Q495:W495,0)+1,".")),","),IF(MAX($Q495:W495,0)=OPER!$AA590,".",IF(OPER!$AB590&lt;=HOUR(Y$7),MAX($Q495:W495,0)+1,".")))</f>
        <v>,</v>
      </c>
      <c r="Y495" s="271" t="str">
        <f>IF($E495=$E494,IF(Z494=".",IF(MAX($Q495:X495,0)=OPER!$AA590,".",IF(OPER!$AB590&lt;=HOUR(Z$7),MAX($Q495:X495,0)+1,".")),","),IF(MAX($Q495:X495,0)=OPER!$AA590,".",IF(OPER!$AB590&lt;=HOUR(Z$7),MAX($Q495:X495,0)+1,".")))</f>
        <v>,</v>
      </c>
      <c r="Z495" s="269" t="str">
        <f>IF($E495=$E494,IF(AA494=".",IF(MAX($Q495:Y495,0)=OPER!$AA590,".",IF(OPER!$AB590&lt;=HOUR(AA$7),MAX($Q495:Y495,0)+1,".")),","),IF(MAX($Q495:Y495,0)=OPER!$AA590,".",IF(OPER!$AB590&lt;=HOUR(AA$7),MAX($Q495:Y495,0)+1,".")))</f>
        <v>,</v>
      </c>
      <c r="AA495" s="269" t="str">
        <f>IF($E495=$E494,IF(AB494=".",IF(MAX($Q495:Z495,0)=OPER!$AA590,".",IF(OPER!$AB590&lt;=HOUR(AB$7),MAX($Q495:Z495,0)+1,".")),","),IF(MAX($Q495:Z495,0)=OPER!$AA590,".",IF(OPER!$AB590&lt;=HOUR(AB$7),MAX($Q495:Z495,0)+1,".")))</f>
        <v>,</v>
      </c>
      <c r="AB495" s="270" t="str">
        <f>IF($E495=$E494,IF(AC494=".",IF(MAX($Q495:AA495,0)=OPER!$AA590,".",IF(OPER!$AB590&lt;=HOUR(AC$7),MAX($Q495:AA495,0)+1,".")),","),IF(MAX($Q495:AA495,0)=OPER!$AA590,".",IF(OPER!$AB590&lt;=HOUR(AC$7),MAX($Q495:AA495,0)+1,".")))</f>
        <v>,</v>
      </c>
      <c r="AC495" s="271" t="str">
        <f>IF($E495=$E494,IF(AD494=".",IF(MAX($Q495:AB495,0)=OPER!$AA590,".",IF(OPER!$AB590&lt;=HOUR(AD$7),MAX($Q495:AB495,0)+1,".")),","),IF(MAX($Q495:AB495,0)=OPER!$AA590,".",IF(OPER!$AB590&lt;=HOUR(AD$7),MAX($Q495:AB495,0)+1,".")))</f>
        <v>,</v>
      </c>
      <c r="AD495" s="269" t="str">
        <f>IF($E495=$E494,IF(AE494=".",IF(MAX($Q495:AC495,0)=OPER!$AA590,".",IF(OPER!$AB590&lt;=HOUR(AE$7),MAX($Q495:AC495,0)+1,".")),","),IF(MAX($Q495:AC495,0)=OPER!$AA590,".",IF(OPER!$AB590&lt;=HOUR(AE$7),MAX($Q495:AC495,0)+1,".")))</f>
        <v>,</v>
      </c>
      <c r="AE495" s="269" t="str">
        <f>IF($E495=$E494,IF(AF494=".",IF(MAX($Q495:AD495,0)=OPER!$AA590,".",IF(OPER!$AB590&lt;=HOUR(AF$7),MAX($Q495:AD495,0)+1,".")),","),IF(MAX($Q495:AD495,0)=OPER!$AA590,".",IF(OPER!$AB590&lt;=HOUR(AF$7),MAX($Q495:AD495,0)+1,".")))</f>
        <v>,</v>
      </c>
      <c r="AF495" s="270" t="str">
        <f>IF($E495=$E494,IF(AG494=".",IF(MAX($Q495:AE495,0)=OPER!$AA590,".",IF(OPER!$AB590&lt;=HOUR(AG$7),MAX($Q495:AE495,0)+1,".")),","),IF(MAX($Q495:AE495,0)=OPER!$AA590,".",IF(OPER!$AB590&lt;=HOUR(AG$7),MAX($Q495:AE495,0)+1,".")))</f>
        <v>,</v>
      </c>
      <c r="AG495" s="271" t="str">
        <f>IF($E495=$E494,IF(AH494=".",IF(MAX($Q495:AF495,0)=OPER!$AA590,".",IF(OPER!$AB590&lt;=HOUR(AH$7),MAX($Q495:AF495,0)+1,".")),","),IF(MAX($Q495:AF495,0)=OPER!$AA590,".",IF(OPER!$AB590&lt;=HOUR(AH$7),MAX($Q495:AF495,0)+1,".")))</f>
        <v>,</v>
      </c>
      <c r="AH495" s="269" t="str">
        <f>IF($E495=$E494,IF(AI494=".",IF(MAX($Q495:AG495,0)=OPER!$AA590,".",IF(OPER!$AB590&lt;=HOUR(AI$7),MAX($Q495:AG495,0)+1,".")),","),IF(MAX($Q495:AG495,0)=OPER!$AA590,".",IF(OPER!$AB590&lt;=HOUR(AI$7),MAX($Q495:AG495,0)+1,".")))</f>
        <v>,</v>
      </c>
      <c r="AI495" s="269" t="str">
        <f>IF($E495=$E494,IF(AJ494=".",IF(MAX($Q495:AH495,0)=OPER!$AA590,".",IF(OPER!$AB590&lt;=HOUR(AJ$7),MAX($Q495:AH495,0)+1,".")),","),IF(MAX($Q495:AH495,0)=OPER!$AA590,".",IF(OPER!$AB590&lt;=HOUR(AJ$7),MAX($Q495:AH495,0)+1,".")))</f>
        <v>,</v>
      </c>
      <c r="AJ495" s="270" t="str">
        <f>IF($E495=$E494,IF(AK494=".",IF(MAX($Q495:AI495,0)=OPER!$AA590,".",IF(OPER!$AB590&lt;=HOUR(AK$7),MAX($Q495:AI495,0)+1,".")),","),IF(MAX($Q495:AI495,0)=OPER!$AA590,".",IF(OPER!$AB590&lt;=HOUR(AK$7),MAX($Q495:AI495,0)+1,".")))</f>
        <v>,</v>
      </c>
      <c r="AK495" s="271" t="str">
        <f>IF($E495=$E494,IF(AL494=".",IF(MAX($Q495:AJ495,0)=OPER!$AA590,".",IF(OPER!$AB590&lt;=HOUR(AL$7),MAX($Q495:AJ495,0)+1,".")),","),IF(MAX($Q495:AJ495,0)=OPER!$AA590,".",IF(OPER!$AB590&lt;=HOUR(AL$7),MAX($Q495:AJ495,0)+1,".")))</f>
        <v>,</v>
      </c>
      <c r="AL495" s="269" t="str">
        <f>IF($E495=$E494,IF(AM494=".",IF(MAX($Q495:AK495,0)=OPER!$AA590,".",IF(OPER!$AB590&lt;=HOUR(AM$7),MAX($Q495:AK495,0)+1,".")),","),IF(MAX($Q495:AK495,0)=OPER!$AA590,".",IF(OPER!$AB590&lt;=HOUR(AM$7),MAX($Q495:AK495,0)+1,".")))</f>
        <v>,</v>
      </c>
      <c r="AM495" s="269" t="str">
        <f>IF($E495=$E494,IF(AN494=".",IF(MAX($Q495:AL495,0)=OPER!$AA590,".",IF(OPER!$AB590&lt;=HOUR(AN$7),MAX($Q495:AL495,0)+1,".")),","),IF(MAX($Q495:AL495,0)=OPER!$AA590,".",IF(OPER!$AB590&lt;=HOUR(AN$7),MAX($Q495:AL495,0)+1,".")))</f>
        <v>,</v>
      </c>
      <c r="AN495" s="270" t="str">
        <f>IF($E495=$E494,IF(AO494=".",IF(MAX($Q495:AM495,0)=OPER!$AA590,".",IF(OPER!$AB590&lt;=HOUR(AO$7),MAX($Q495:AM495,0)+1,".")),","),IF(MAX($Q495:AM495,0)=OPER!$AA590,".",IF(OPER!$AB590&lt;=HOUR(AO$7),MAX($Q495:AM495,0)+1,".")))</f>
        <v>,</v>
      </c>
      <c r="AO495" s="271" t="str">
        <f>IF($E495=$E494,IF(AP494=".",IF(MAX($Q495:AN495,0)=OPER!$AA590,".",IF(OPER!$AB590&lt;=HOUR(AP$7),MAX($Q495:AN495,0)+1,".")),","),IF(MAX($Q495:AN495,0)=OPER!$AA590,".",IF(OPER!$AB590&lt;=HOUR(AP$7),MAX($Q495:AN495,0)+1,".")))</f>
        <v>,</v>
      </c>
      <c r="AP495" s="269" t="str">
        <f>IF($E495=$E494,IF(AQ494=".",IF(MAX($Q495:AO495,0)=OPER!$AA590,".",IF(OPER!$AB590&lt;=HOUR(AQ$7),MAX($Q495:AO495,0)+1,".")),","),IF(MAX($Q495:AO495,0)=OPER!$AA590,".",IF(OPER!$AB590&lt;=HOUR(AQ$7),MAX($Q495:AO495,0)+1,".")))</f>
        <v>,</v>
      </c>
      <c r="AQ495" s="269" t="str">
        <f>IF($E495=$E494,IF(AR494=".",IF(MAX($Q495:AP495,0)=OPER!$AA590,".",IF(OPER!$AB590&lt;=HOUR(AR$7),MAX($Q495:AP495,0)+1,".")),","),IF(MAX($Q495:AP495,0)=OPER!$AA590,".",IF(OPER!$AB590&lt;=HOUR(AR$7),MAX($Q495:AP495,0)+1,".")))</f>
        <v>,</v>
      </c>
      <c r="AR495" s="270" t="str">
        <f>IF($E495=$E494,IF(AS494=".",IF(MAX($Q495:AQ495,0)=OPER!$AA590,".",IF(OPER!$AB590&lt;=HOUR(AS$7),MAX($Q495:AQ495,0)+1,".")),","),IF(MAX($Q495:AQ495,0)=OPER!$AA590,".",IF(OPER!$AB590&lt;=HOUR(AS$7),MAX($Q495:AQ495,0)+1,".")))</f>
        <v>,</v>
      </c>
      <c r="AS495" s="271" t="str">
        <f>IF($E495=$E494,IF(AT494=".",IF(MAX($Q495:AR495,0)=OPER!$AA590,".",IF(OPER!$AB590&lt;=HOUR(AT$7),MAX($Q495:AR495,0)+1,".")),","),IF(MAX($Q495:AR495,0)=OPER!$AA590,".",IF(OPER!$AB590&lt;=HOUR(AT$7),MAX($Q495:AR495,0)+1,".")))</f>
        <v>,</v>
      </c>
      <c r="AT495" s="269" t="str">
        <f>IF($E495=$E494,IF(AU494=".",IF(MAX($Q495:AS495,0)=OPER!$AA590,".",IF(OPER!$AB590&lt;=HOUR(AU$7),MAX($Q495:AS495,0)+1,".")),","),IF(MAX($Q495:AS495,0)=OPER!$AA590,".",IF(OPER!$AB590&lt;=HOUR(AU$7),MAX($Q495:AS495,0)+1,".")))</f>
        <v>,</v>
      </c>
      <c r="AU495" s="269" t="str">
        <f>IF($E495=$E494,IF(AV494=".",IF(MAX($Q495:AT495,0)=OPER!$AA590,".",IF(OPER!$AB590&lt;=HOUR(AV$7),MAX($Q495:AT495,0)+1,".")),","),IF(MAX($Q495:AT495,0)=OPER!$AA590,".",IF(OPER!$AB590&lt;=HOUR(AV$7),MAX($Q495:AT495,0)+1,".")))</f>
        <v>,</v>
      </c>
      <c r="AV495" s="270" t="str">
        <f>IF($E495=$E494,IF(AW494=".",IF(MAX($Q495:AU495,0)=OPER!$AA590,".",IF(OPER!$AB590&lt;=HOUR(AW$7),MAX($Q495:AU495,0)+1,".")),","),IF(MAX($Q495:AU495,0)=OPER!$AA590,".",IF(OPER!$AB590&lt;=HOUR(AW$7),MAX($Q495:AU495,0)+1,".")))</f>
        <v>,</v>
      </c>
      <c r="AW495" s="271" t="str">
        <f>IF($E495=$E494,IF(AX494=".",IF(MAX($Q495:AV495,0)=OPER!$AA590,".",IF(OPER!$AB590&lt;=HOUR(AX$7),MAX($Q495:AV495,0)+1,".")),","),IF(MAX($Q495:AV495,0)=OPER!$AA590,".",IF(OPER!$AB590&lt;=HOUR(AX$7),MAX($Q495:AV495,0)+1,".")))</f>
        <v>,</v>
      </c>
      <c r="AX495" s="269" t="str">
        <f>IF($E495=$E494,IF(AY494=".",IF(MAX($Q495:AW495,0)=OPER!$AA590,".",IF(OPER!$AB590&lt;=HOUR(AY$7),MAX($Q495:AW495,0)+1,".")),","),IF(MAX($Q495:AW495,0)=OPER!$AA590,".",IF(OPER!$AB590&lt;=HOUR(AY$7),MAX($Q495:AW495,0)+1,".")))</f>
        <v>,</v>
      </c>
      <c r="AY495" s="269" t="str">
        <f>IF($E495=$E494,IF(AZ494=".",IF(MAX($Q495:AX495,0)=OPER!$AA590,".",IF(OPER!$AB590&lt;=HOUR(AZ$7),MAX($Q495:AX495,0)+1,".")),","),IF(MAX($Q495:AX495,0)=OPER!$AA590,".",IF(OPER!$AB590&lt;=HOUR(AZ$7),MAX($Q495:AX495,0)+1,".")))</f>
        <v>,</v>
      </c>
      <c r="AZ495" s="270" t="str">
        <f>IF($E495=$E494,IF(BA494=".",IF(MAX($Q495:AY495,0)=OPER!$AA590,".",IF(OPER!$AB590&lt;=HOUR(BA$7),MAX($Q495:AY495,0)+1,".")),","),IF(MAX($Q495:AY495,0)=OPER!$AA590,".",IF(OPER!$AB590&lt;=HOUR(BA$7),MAX($Q495:AY495,0)+1,".")))</f>
        <v>,</v>
      </c>
      <c r="BA495" s="30">
        <f>+OPER!AK489</f>
        <v>0</v>
      </c>
    </row>
    <row r="496" spans="1:53" ht="59.8" x14ac:dyDescent="0.2">
      <c r="A496" s="282" t="str">
        <f>IF(OPER!AF490=0,"",OPER!AF490)</f>
        <v/>
      </c>
      <c r="B496" s="109" t="str">
        <f>IF(OPER!V490=0,"",OPER!V490)</f>
        <v/>
      </c>
      <c r="C496" s="71" t="str">
        <f>IF(OPER!U490 = 0,"", OPER!U490)</f>
        <v/>
      </c>
      <c r="D496" s="30" t="str">
        <f t="shared" si="28"/>
        <v/>
      </c>
      <c r="E496" s="262" t="str">
        <f>IF(OPER!X490 = 0,"",OPER!X490)</f>
        <v/>
      </c>
      <c r="F496" s="262" t="str">
        <f>IF(OPER!I490 = 0,"",OPER!I490)</f>
        <v/>
      </c>
      <c r="G496" s="263" t="str">
        <f>IF(OPER!C490=0,"",OPER!C490)</f>
        <v/>
      </c>
      <c r="H496" s="30" t="str">
        <f>IF(OPER!R490 = 0,"",OPER!R490)</f>
        <v/>
      </c>
      <c r="I496" s="30" t="str">
        <f>IF(OPER!F490=0,"", OPER!F490)</f>
        <v/>
      </c>
      <c r="J496" s="108" t="str">
        <f>IF(OPER!G490=0,"",OPER!G490)</f>
        <v/>
      </c>
      <c r="K496" s="250">
        <f>+OPER!R490</f>
        <v>0</v>
      </c>
      <c r="L496" s="262">
        <f t="shared" si="29"/>
        <v>0</v>
      </c>
      <c r="M496" s="250">
        <f t="shared" si="30"/>
        <v>0</v>
      </c>
      <c r="N496" s="205" t="str">
        <f>IF(OPER!A490=0,"",OPER!A490)</f>
        <v/>
      </c>
      <c r="O496" s="73" t="str">
        <f>IF(OPER!AJ2346=0,"",OPER!AJ2346)</f>
        <v/>
      </c>
      <c r="P496" s="264" t="str">
        <f>IF(OPER!AH490="EJECUTADO","SI",IF(OPER!AH490="NO EJECUTADO","NO",""))</f>
        <v/>
      </c>
      <c r="Q496" s="264" t="str">
        <f>IF(OPER!AN490="EJECUTADO","SI",IF(OPER!AN490="NO EJECUTADO","NO",""))</f>
        <v/>
      </c>
      <c r="R496" s="221" t="str">
        <f>IFERROR(VLOOKUP(OPER!Z490,OPER!$AU$490:$AV$577,2,0),"NO ASIGNADO")</f>
        <v>NO ASIGNADO</v>
      </c>
      <c r="S496" s="6">
        <f>+OPER!AG490</f>
        <v>0</v>
      </c>
      <c r="T496" s="268" t="str">
        <f>IF($E496=$E495,IF(U495=".",IF(MAX($Q496:Q496,0)=OPER!$AA591,".",IF(OPER!$AB591&lt;=HOUR(U$7),MAX($Q496:Q496,0)+1,".")),","),IF(MAX($Q496:Q496,0)=OPER!$AA591,".",IF(OPER!$AB591&lt;=HOUR(U$7),MAX($Q496:Q496,0)+1,".")))</f>
        <v>,</v>
      </c>
      <c r="U496" s="269" t="str">
        <f>IF($E496=$E495,IF(V495=".",IF(MAX($Q496:T496,0)=OPER!$AA591,".",IF(OPER!$AB591&lt;=HOUR(V$7),MAX($Q496:T496,0)+1,".")),","),IF(MAX($Q496:T496,0)=OPER!$AA591,".",IF(OPER!$AB591&lt;=HOUR(V$7),MAX($Q496:T496,0)+1,".")))</f>
        <v>,</v>
      </c>
      <c r="V496" s="269" t="str">
        <f>IF($E496=$E495,IF(W495=".",IF(MAX($Q496:U496,0)=OPER!$AA591,".",IF(OPER!$AB591&lt;=HOUR(W$7),MAX($Q496:U496,0)+1,".")),","),IF(MAX($Q496:U496,0)=OPER!$AA591,".",IF(OPER!$AB591&lt;=HOUR(W$7),MAX($Q496:U496,0)+1,".")))</f>
        <v>,</v>
      </c>
      <c r="W496" s="269" t="str">
        <f>IF($E496=$E495,IF(X495=".",IF(MAX($Q496:V496,0)=OPER!$AA591,".",IF(OPER!$AB591&lt;=HOUR(X$7),MAX($Q496:V496,0)+1,".")),","),IF(MAX($Q496:V496,0)=OPER!$AA591,".",IF(OPER!$AB591&lt;=HOUR(X$7),MAX($Q496:V496,0)+1,".")))</f>
        <v>,</v>
      </c>
      <c r="X496" s="270" t="str">
        <f>IF($E496=$E495,IF(Y495=".",IF(MAX($Q496:W496,0)=OPER!$AA591,".",IF(OPER!$AB591&lt;=HOUR(Y$7),MAX($Q496:W496,0)+1,".")),","),IF(MAX($Q496:W496,0)=OPER!$AA591,".",IF(OPER!$AB591&lt;=HOUR(Y$7),MAX($Q496:W496,0)+1,".")))</f>
        <v>,</v>
      </c>
      <c r="Y496" s="271" t="str">
        <f>IF($E496=$E495,IF(Z495=".",IF(MAX($Q496:X496,0)=OPER!$AA591,".",IF(OPER!$AB591&lt;=HOUR(Z$7),MAX($Q496:X496,0)+1,".")),","),IF(MAX($Q496:X496,0)=OPER!$AA591,".",IF(OPER!$AB591&lt;=HOUR(Z$7),MAX($Q496:X496,0)+1,".")))</f>
        <v>,</v>
      </c>
      <c r="Z496" s="269" t="str">
        <f>IF($E496=$E495,IF(AA495=".",IF(MAX($Q496:Y496,0)=OPER!$AA591,".",IF(OPER!$AB591&lt;=HOUR(AA$7),MAX($Q496:Y496,0)+1,".")),","),IF(MAX($Q496:Y496,0)=OPER!$AA591,".",IF(OPER!$AB591&lt;=HOUR(AA$7),MAX($Q496:Y496,0)+1,".")))</f>
        <v>,</v>
      </c>
      <c r="AA496" s="269" t="str">
        <f>IF($E496=$E495,IF(AB495=".",IF(MAX($Q496:Z496,0)=OPER!$AA591,".",IF(OPER!$AB591&lt;=HOUR(AB$7),MAX($Q496:Z496,0)+1,".")),","),IF(MAX($Q496:Z496,0)=OPER!$AA591,".",IF(OPER!$AB591&lt;=HOUR(AB$7),MAX($Q496:Z496,0)+1,".")))</f>
        <v>,</v>
      </c>
      <c r="AB496" s="270" t="str">
        <f>IF($E496=$E495,IF(AC495=".",IF(MAX($Q496:AA496,0)=OPER!$AA591,".",IF(OPER!$AB591&lt;=HOUR(AC$7),MAX($Q496:AA496,0)+1,".")),","),IF(MAX($Q496:AA496,0)=OPER!$AA591,".",IF(OPER!$AB591&lt;=HOUR(AC$7),MAX($Q496:AA496,0)+1,".")))</f>
        <v>,</v>
      </c>
      <c r="AC496" s="271" t="str">
        <f>IF($E496=$E495,IF(AD495=".",IF(MAX($Q496:AB496,0)=OPER!$AA591,".",IF(OPER!$AB591&lt;=HOUR(AD$7),MAX($Q496:AB496,0)+1,".")),","),IF(MAX($Q496:AB496,0)=OPER!$AA591,".",IF(OPER!$AB591&lt;=HOUR(AD$7),MAX($Q496:AB496,0)+1,".")))</f>
        <v>,</v>
      </c>
      <c r="AD496" s="269" t="str">
        <f>IF($E496=$E495,IF(AE495=".",IF(MAX($Q496:AC496,0)=OPER!$AA591,".",IF(OPER!$AB591&lt;=HOUR(AE$7),MAX($Q496:AC496,0)+1,".")),","),IF(MAX($Q496:AC496,0)=OPER!$AA591,".",IF(OPER!$AB591&lt;=HOUR(AE$7),MAX($Q496:AC496,0)+1,".")))</f>
        <v>,</v>
      </c>
      <c r="AE496" s="269" t="str">
        <f>IF($E496=$E495,IF(AF495=".",IF(MAX($Q496:AD496,0)=OPER!$AA591,".",IF(OPER!$AB591&lt;=HOUR(AF$7),MAX($Q496:AD496,0)+1,".")),","),IF(MAX($Q496:AD496,0)=OPER!$AA591,".",IF(OPER!$AB591&lt;=HOUR(AF$7),MAX($Q496:AD496,0)+1,".")))</f>
        <v>,</v>
      </c>
      <c r="AF496" s="270" t="str">
        <f>IF($E496=$E495,IF(AG495=".",IF(MAX($Q496:AE496,0)=OPER!$AA591,".",IF(OPER!$AB591&lt;=HOUR(AG$7),MAX($Q496:AE496,0)+1,".")),","),IF(MAX($Q496:AE496,0)=OPER!$AA591,".",IF(OPER!$AB591&lt;=HOUR(AG$7),MAX($Q496:AE496,0)+1,".")))</f>
        <v>,</v>
      </c>
      <c r="AG496" s="271" t="str">
        <f>IF($E496=$E495,IF(AH495=".",IF(MAX($Q496:AF496,0)=OPER!$AA591,".",IF(OPER!$AB591&lt;=HOUR(AH$7),MAX($Q496:AF496,0)+1,".")),","),IF(MAX($Q496:AF496,0)=OPER!$AA591,".",IF(OPER!$AB591&lt;=HOUR(AH$7),MAX($Q496:AF496,0)+1,".")))</f>
        <v>,</v>
      </c>
      <c r="AH496" s="269" t="str">
        <f>IF($E496=$E495,IF(AI495=".",IF(MAX($Q496:AG496,0)=OPER!$AA591,".",IF(OPER!$AB591&lt;=HOUR(AI$7),MAX($Q496:AG496,0)+1,".")),","),IF(MAX($Q496:AG496,0)=OPER!$AA591,".",IF(OPER!$AB591&lt;=HOUR(AI$7),MAX($Q496:AG496,0)+1,".")))</f>
        <v>,</v>
      </c>
      <c r="AI496" s="269" t="str">
        <f>IF($E496=$E495,IF(AJ495=".",IF(MAX($Q496:AH496,0)=OPER!$AA591,".",IF(OPER!$AB591&lt;=HOUR(AJ$7),MAX($Q496:AH496,0)+1,".")),","),IF(MAX($Q496:AH496,0)=OPER!$AA591,".",IF(OPER!$AB591&lt;=HOUR(AJ$7),MAX($Q496:AH496,0)+1,".")))</f>
        <v>,</v>
      </c>
      <c r="AJ496" s="270" t="str">
        <f>IF($E496=$E495,IF(AK495=".",IF(MAX($Q496:AI496,0)=OPER!$AA591,".",IF(OPER!$AB591&lt;=HOUR(AK$7),MAX($Q496:AI496,0)+1,".")),","),IF(MAX($Q496:AI496,0)=OPER!$AA591,".",IF(OPER!$AB591&lt;=HOUR(AK$7),MAX($Q496:AI496,0)+1,".")))</f>
        <v>,</v>
      </c>
      <c r="AK496" s="271" t="str">
        <f>IF($E496=$E495,IF(AL495=".",IF(MAX($Q496:AJ496,0)=OPER!$AA591,".",IF(OPER!$AB591&lt;=HOUR(AL$7),MAX($Q496:AJ496,0)+1,".")),","),IF(MAX($Q496:AJ496,0)=OPER!$AA591,".",IF(OPER!$AB591&lt;=HOUR(AL$7),MAX($Q496:AJ496,0)+1,".")))</f>
        <v>,</v>
      </c>
      <c r="AL496" s="269" t="str">
        <f>IF($E496=$E495,IF(AM495=".",IF(MAX($Q496:AK496,0)=OPER!$AA591,".",IF(OPER!$AB591&lt;=HOUR(AM$7),MAX($Q496:AK496,0)+1,".")),","),IF(MAX($Q496:AK496,0)=OPER!$AA591,".",IF(OPER!$AB591&lt;=HOUR(AM$7),MAX($Q496:AK496,0)+1,".")))</f>
        <v>,</v>
      </c>
      <c r="AM496" s="269" t="str">
        <f>IF($E496=$E495,IF(AN495=".",IF(MAX($Q496:AL496,0)=OPER!$AA591,".",IF(OPER!$AB591&lt;=HOUR(AN$7),MAX($Q496:AL496,0)+1,".")),","),IF(MAX($Q496:AL496,0)=OPER!$AA591,".",IF(OPER!$AB591&lt;=HOUR(AN$7),MAX($Q496:AL496,0)+1,".")))</f>
        <v>,</v>
      </c>
      <c r="AN496" s="270" t="str">
        <f>IF($E496=$E495,IF(AO495=".",IF(MAX($Q496:AM496,0)=OPER!$AA591,".",IF(OPER!$AB591&lt;=HOUR(AO$7),MAX($Q496:AM496,0)+1,".")),","),IF(MAX($Q496:AM496,0)=OPER!$AA591,".",IF(OPER!$AB591&lt;=HOUR(AO$7),MAX($Q496:AM496,0)+1,".")))</f>
        <v>,</v>
      </c>
      <c r="AO496" s="271" t="str">
        <f>IF($E496=$E495,IF(AP495=".",IF(MAX($Q496:AN496,0)=OPER!$AA591,".",IF(OPER!$AB591&lt;=HOUR(AP$7),MAX($Q496:AN496,0)+1,".")),","),IF(MAX($Q496:AN496,0)=OPER!$AA591,".",IF(OPER!$AB591&lt;=HOUR(AP$7),MAX($Q496:AN496,0)+1,".")))</f>
        <v>,</v>
      </c>
      <c r="AP496" s="269" t="str">
        <f>IF($E496=$E495,IF(AQ495=".",IF(MAX($Q496:AO496,0)=OPER!$AA591,".",IF(OPER!$AB591&lt;=HOUR(AQ$7),MAX($Q496:AO496,0)+1,".")),","),IF(MAX($Q496:AO496,0)=OPER!$AA591,".",IF(OPER!$AB591&lt;=HOUR(AQ$7),MAX($Q496:AO496,0)+1,".")))</f>
        <v>,</v>
      </c>
      <c r="AQ496" s="269" t="str">
        <f>IF($E496=$E495,IF(AR495=".",IF(MAX($Q496:AP496,0)=OPER!$AA591,".",IF(OPER!$AB591&lt;=HOUR(AR$7),MAX($Q496:AP496,0)+1,".")),","),IF(MAX($Q496:AP496,0)=OPER!$AA591,".",IF(OPER!$AB591&lt;=HOUR(AR$7),MAX($Q496:AP496,0)+1,".")))</f>
        <v>,</v>
      </c>
      <c r="AR496" s="270" t="str">
        <f>IF($E496=$E495,IF(AS495=".",IF(MAX($Q496:AQ496,0)=OPER!$AA591,".",IF(OPER!$AB591&lt;=HOUR(AS$7),MAX($Q496:AQ496,0)+1,".")),","),IF(MAX($Q496:AQ496,0)=OPER!$AA591,".",IF(OPER!$AB591&lt;=HOUR(AS$7),MAX($Q496:AQ496,0)+1,".")))</f>
        <v>,</v>
      </c>
      <c r="AS496" s="271" t="str">
        <f>IF($E496=$E495,IF(AT495=".",IF(MAX($Q496:AR496,0)=OPER!$AA591,".",IF(OPER!$AB591&lt;=HOUR(AT$7),MAX($Q496:AR496,0)+1,".")),","),IF(MAX($Q496:AR496,0)=OPER!$AA591,".",IF(OPER!$AB591&lt;=HOUR(AT$7),MAX($Q496:AR496,0)+1,".")))</f>
        <v>,</v>
      </c>
      <c r="AT496" s="269" t="str">
        <f>IF($E496=$E495,IF(AU495=".",IF(MAX($Q496:AS496,0)=OPER!$AA591,".",IF(OPER!$AB591&lt;=HOUR(AU$7),MAX($Q496:AS496,0)+1,".")),","),IF(MAX($Q496:AS496,0)=OPER!$AA591,".",IF(OPER!$AB591&lt;=HOUR(AU$7),MAX($Q496:AS496,0)+1,".")))</f>
        <v>,</v>
      </c>
      <c r="AU496" s="269" t="str">
        <f>IF($E496=$E495,IF(AV495=".",IF(MAX($Q496:AT496,0)=OPER!$AA591,".",IF(OPER!$AB591&lt;=HOUR(AV$7),MAX($Q496:AT496,0)+1,".")),","),IF(MAX($Q496:AT496,0)=OPER!$AA591,".",IF(OPER!$AB591&lt;=HOUR(AV$7),MAX($Q496:AT496,0)+1,".")))</f>
        <v>,</v>
      </c>
      <c r="AV496" s="270" t="str">
        <f>IF($E496=$E495,IF(AW495=".",IF(MAX($Q496:AU496,0)=OPER!$AA591,".",IF(OPER!$AB591&lt;=HOUR(AW$7),MAX($Q496:AU496,0)+1,".")),","),IF(MAX($Q496:AU496,0)=OPER!$AA591,".",IF(OPER!$AB591&lt;=HOUR(AW$7),MAX($Q496:AU496,0)+1,".")))</f>
        <v>,</v>
      </c>
      <c r="AW496" s="271" t="str">
        <f>IF($E496=$E495,IF(AX495=".",IF(MAX($Q496:AV496,0)=OPER!$AA591,".",IF(OPER!$AB591&lt;=HOUR(AX$7),MAX($Q496:AV496,0)+1,".")),","),IF(MAX($Q496:AV496,0)=OPER!$AA591,".",IF(OPER!$AB591&lt;=HOUR(AX$7),MAX($Q496:AV496,0)+1,".")))</f>
        <v>,</v>
      </c>
      <c r="AX496" s="269" t="str">
        <f>IF($E496=$E495,IF(AY495=".",IF(MAX($Q496:AW496,0)=OPER!$AA591,".",IF(OPER!$AB591&lt;=HOUR(AY$7),MAX($Q496:AW496,0)+1,".")),","),IF(MAX($Q496:AW496,0)=OPER!$AA591,".",IF(OPER!$AB591&lt;=HOUR(AY$7),MAX($Q496:AW496,0)+1,".")))</f>
        <v>,</v>
      </c>
      <c r="AY496" s="269" t="str">
        <f>IF($E496=$E495,IF(AZ495=".",IF(MAX($Q496:AX496,0)=OPER!$AA591,".",IF(OPER!$AB591&lt;=HOUR(AZ$7),MAX($Q496:AX496,0)+1,".")),","),IF(MAX($Q496:AX496,0)=OPER!$AA591,".",IF(OPER!$AB591&lt;=HOUR(AZ$7),MAX($Q496:AX496,0)+1,".")))</f>
        <v>,</v>
      </c>
      <c r="AZ496" s="270" t="str">
        <f>IF($E496=$E495,IF(BA495=".",IF(MAX($Q496:AY496,0)=OPER!$AA591,".",IF(OPER!$AB591&lt;=HOUR(BA$7),MAX($Q496:AY496,0)+1,".")),","),IF(MAX($Q496:AY496,0)=OPER!$AA591,".",IF(OPER!$AB591&lt;=HOUR(BA$7),MAX($Q496:AY496,0)+1,".")))</f>
        <v>,</v>
      </c>
      <c r="BA496" s="30">
        <f>+OPER!AK490</f>
        <v>0</v>
      </c>
    </row>
    <row r="497" spans="1:53" ht="59.8" x14ac:dyDescent="0.2">
      <c r="A497" s="282" t="str">
        <f>IF(OPER!AF491=0,"",OPER!AF491)</f>
        <v/>
      </c>
      <c r="B497" s="109" t="str">
        <f>IF(OPER!V491=0,"",OPER!V491)</f>
        <v/>
      </c>
      <c r="C497" s="71" t="str">
        <f>IF(OPER!U491 = 0,"", OPER!U491)</f>
        <v/>
      </c>
      <c r="D497" s="30" t="str">
        <f t="shared" si="28"/>
        <v/>
      </c>
      <c r="E497" s="262" t="str">
        <f>IF(OPER!X491 = 0,"",OPER!X491)</f>
        <v/>
      </c>
      <c r="F497" s="262" t="str">
        <f>IF(OPER!I491 = 0,"",OPER!I491)</f>
        <v/>
      </c>
      <c r="G497" s="263" t="str">
        <f>IF(OPER!C491=0,"",OPER!C491)</f>
        <v/>
      </c>
      <c r="H497" s="30" t="str">
        <f>IF(OPER!R491 = 0,"",OPER!R491)</f>
        <v/>
      </c>
      <c r="I497" s="30" t="str">
        <f>IF(OPER!F491=0,"", OPER!F491)</f>
        <v/>
      </c>
      <c r="J497" s="108" t="str">
        <f>IF(OPER!G491=0,"",OPER!G491)</f>
        <v/>
      </c>
      <c r="K497" s="250">
        <f>+OPER!R491</f>
        <v>0</v>
      </c>
      <c r="L497" s="262">
        <f t="shared" si="29"/>
        <v>0</v>
      </c>
      <c r="M497" s="250">
        <f t="shared" si="30"/>
        <v>0</v>
      </c>
      <c r="N497" s="205" t="str">
        <f>IF(OPER!A491=0,"",OPER!A491)</f>
        <v/>
      </c>
      <c r="O497" s="73" t="str">
        <f>IF(OPER!AJ2347=0,"",OPER!AJ2347)</f>
        <v/>
      </c>
      <c r="P497" s="264" t="str">
        <f>IF(OPER!AH491="EJECUTADO","SI",IF(OPER!AH491="NO EJECUTADO","NO",""))</f>
        <v/>
      </c>
      <c r="Q497" s="264" t="str">
        <f>IF(OPER!AN491="EJECUTADO","SI",IF(OPER!AN491="NO EJECUTADO","NO",""))</f>
        <v/>
      </c>
      <c r="R497" s="221" t="str">
        <f>IFERROR(VLOOKUP(OPER!Z491,OPER!$AU$490:$AV$577,2,0),"NO ASIGNADO")</f>
        <v>NO ASIGNADO</v>
      </c>
      <c r="S497" s="6">
        <f>+OPER!AG491</f>
        <v>0</v>
      </c>
      <c r="T497" s="268" t="str">
        <f>IF($E497=$E496,IF(U496=".",IF(MAX($Q497:Q497,0)=OPER!$AA592,".",IF(OPER!$AB592&lt;=HOUR(U$7),MAX($Q497:Q497,0)+1,".")),","),IF(MAX($Q497:Q497,0)=OPER!$AA592,".",IF(OPER!$AB592&lt;=HOUR(U$7),MAX($Q497:Q497,0)+1,".")))</f>
        <v>,</v>
      </c>
      <c r="U497" s="269" t="str">
        <f>IF($E497=$E496,IF(V496=".",IF(MAX($Q497:T497,0)=OPER!$AA592,".",IF(OPER!$AB592&lt;=HOUR(V$7),MAX($Q497:T497,0)+1,".")),","),IF(MAX($Q497:T497,0)=OPER!$AA592,".",IF(OPER!$AB592&lt;=HOUR(V$7),MAX($Q497:T497,0)+1,".")))</f>
        <v>,</v>
      </c>
      <c r="V497" s="269" t="str">
        <f>IF($E497=$E496,IF(W496=".",IF(MAX($Q497:U497,0)=OPER!$AA592,".",IF(OPER!$AB592&lt;=HOUR(W$7),MAX($Q497:U497,0)+1,".")),","),IF(MAX($Q497:U497,0)=OPER!$AA592,".",IF(OPER!$AB592&lt;=HOUR(W$7),MAX($Q497:U497,0)+1,".")))</f>
        <v>,</v>
      </c>
      <c r="W497" s="269" t="str">
        <f>IF($E497=$E496,IF(X496=".",IF(MAX($Q497:V497,0)=OPER!$AA592,".",IF(OPER!$AB592&lt;=HOUR(X$7),MAX($Q497:V497,0)+1,".")),","),IF(MAX($Q497:V497,0)=OPER!$AA592,".",IF(OPER!$AB592&lt;=HOUR(X$7),MAX($Q497:V497,0)+1,".")))</f>
        <v>,</v>
      </c>
      <c r="X497" s="270" t="str">
        <f>IF($E497=$E496,IF(Y496=".",IF(MAX($Q497:W497,0)=OPER!$AA592,".",IF(OPER!$AB592&lt;=HOUR(Y$7),MAX($Q497:W497,0)+1,".")),","),IF(MAX($Q497:W497,0)=OPER!$AA592,".",IF(OPER!$AB592&lt;=HOUR(Y$7),MAX($Q497:W497,0)+1,".")))</f>
        <v>,</v>
      </c>
      <c r="Y497" s="271" t="str">
        <f>IF($E497=$E496,IF(Z496=".",IF(MAX($Q497:X497,0)=OPER!$AA592,".",IF(OPER!$AB592&lt;=HOUR(Z$7),MAX($Q497:X497,0)+1,".")),","),IF(MAX($Q497:X497,0)=OPER!$AA592,".",IF(OPER!$AB592&lt;=HOUR(Z$7),MAX($Q497:X497,0)+1,".")))</f>
        <v>,</v>
      </c>
      <c r="Z497" s="269" t="str">
        <f>IF($E497=$E496,IF(AA496=".",IF(MAX($Q497:Y497,0)=OPER!$AA592,".",IF(OPER!$AB592&lt;=HOUR(AA$7),MAX($Q497:Y497,0)+1,".")),","),IF(MAX($Q497:Y497,0)=OPER!$AA592,".",IF(OPER!$AB592&lt;=HOUR(AA$7),MAX($Q497:Y497,0)+1,".")))</f>
        <v>,</v>
      </c>
      <c r="AA497" s="269" t="str">
        <f>IF($E497=$E496,IF(AB496=".",IF(MAX($Q497:Z497,0)=OPER!$AA592,".",IF(OPER!$AB592&lt;=HOUR(AB$7),MAX($Q497:Z497,0)+1,".")),","),IF(MAX($Q497:Z497,0)=OPER!$AA592,".",IF(OPER!$AB592&lt;=HOUR(AB$7),MAX($Q497:Z497,0)+1,".")))</f>
        <v>,</v>
      </c>
      <c r="AB497" s="270" t="str">
        <f>IF($E497=$E496,IF(AC496=".",IF(MAX($Q497:AA497,0)=OPER!$AA592,".",IF(OPER!$AB592&lt;=HOUR(AC$7),MAX($Q497:AA497,0)+1,".")),","),IF(MAX($Q497:AA497,0)=OPER!$AA592,".",IF(OPER!$AB592&lt;=HOUR(AC$7),MAX($Q497:AA497,0)+1,".")))</f>
        <v>,</v>
      </c>
      <c r="AC497" s="271" t="str">
        <f>IF($E497=$E496,IF(AD496=".",IF(MAX($Q497:AB497,0)=OPER!$AA592,".",IF(OPER!$AB592&lt;=HOUR(AD$7),MAX($Q497:AB497,0)+1,".")),","),IF(MAX($Q497:AB497,0)=OPER!$AA592,".",IF(OPER!$AB592&lt;=HOUR(AD$7),MAX($Q497:AB497,0)+1,".")))</f>
        <v>,</v>
      </c>
      <c r="AD497" s="269" t="str">
        <f>IF($E497=$E496,IF(AE496=".",IF(MAX($Q497:AC497,0)=OPER!$AA592,".",IF(OPER!$AB592&lt;=HOUR(AE$7),MAX($Q497:AC497,0)+1,".")),","),IF(MAX($Q497:AC497,0)=OPER!$AA592,".",IF(OPER!$AB592&lt;=HOUR(AE$7),MAX($Q497:AC497,0)+1,".")))</f>
        <v>,</v>
      </c>
      <c r="AE497" s="269" t="str">
        <f>IF($E497=$E496,IF(AF496=".",IF(MAX($Q497:AD497,0)=OPER!$AA592,".",IF(OPER!$AB592&lt;=HOUR(AF$7),MAX($Q497:AD497,0)+1,".")),","),IF(MAX($Q497:AD497,0)=OPER!$AA592,".",IF(OPER!$AB592&lt;=HOUR(AF$7),MAX($Q497:AD497,0)+1,".")))</f>
        <v>,</v>
      </c>
      <c r="AF497" s="270" t="str">
        <f>IF($E497=$E496,IF(AG496=".",IF(MAX($Q497:AE497,0)=OPER!$AA592,".",IF(OPER!$AB592&lt;=HOUR(AG$7),MAX($Q497:AE497,0)+1,".")),","),IF(MAX($Q497:AE497,0)=OPER!$AA592,".",IF(OPER!$AB592&lt;=HOUR(AG$7),MAX($Q497:AE497,0)+1,".")))</f>
        <v>,</v>
      </c>
      <c r="AG497" s="271" t="str">
        <f>IF($E497=$E496,IF(AH496=".",IF(MAX($Q497:AF497,0)=OPER!$AA592,".",IF(OPER!$AB592&lt;=HOUR(AH$7),MAX($Q497:AF497,0)+1,".")),","),IF(MAX($Q497:AF497,0)=OPER!$AA592,".",IF(OPER!$AB592&lt;=HOUR(AH$7),MAX($Q497:AF497,0)+1,".")))</f>
        <v>,</v>
      </c>
      <c r="AH497" s="269" t="str">
        <f>IF($E497=$E496,IF(AI496=".",IF(MAX($Q497:AG497,0)=OPER!$AA592,".",IF(OPER!$AB592&lt;=HOUR(AI$7),MAX($Q497:AG497,0)+1,".")),","),IF(MAX($Q497:AG497,0)=OPER!$AA592,".",IF(OPER!$AB592&lt;=HOUR(AI$7),MAX($Q497:AG497,0)+1,".")))</f>
        <v>,</v>
      </c>
      <c r="AI497" s="269" t="str">
        <f>IF($E497=$E496,IF(AJ496=".",IF(MAX($Q497:AH497,0)=OPER!$AA592,".",IF(OPER!$AB592&lt;=HOUR(AJ$7),MAX($Q497:AH497,0)+1,".")),","),IF(MAX($Q497:AH497,0)=OPER!$AA592,".",IF(OPER!$AB592&lt;=HOUR(AJ$7),MAX($Q497:AH497,0)+1,".")))</f>
        <v>,</v>
      </c>
      <c r="AJ497" s="270" t="str">
        <f>IF($E497=$E496,IF(AK496=".",IF(MAX($Q497:AI497,0)=OPER!$AA592,".",IF(OPER!$AB592&lt;=HOUR(AK$7),MAX($Q497:AI497,0)+1,".")),","),IF(MAX($Q497:AI497,0)=OPER!$AA592,".",IF(OPER!$AB592&lt;=HOUR(AK$7),MAX($Q497:AI497,0)+1,".")))</f>
        <v>,</v>
      </c>
      <c r="AK497" s="271" t="str">
        <f>IF($E497=$E496,IF(AL496=".",IF(MAX($Q497:AJ497,0)=OPER!$AA592,".",IF(OPER!$AB592&lt;=HOUR(AL$7),MAX($Q497:AJ497,0)+1,".")),","),IF(MAX($Q497:AJ497,0)=OPER!$AA592,".",IF(OPER!$AB592&lt;=HOUR(AL$7),MAX($Q497:AJ497,0)+1,".")))</f>
        <v>,</v>
      </c>
      <c r="AL497" s="269" t="str">
        <f>IF($E497=$E496,IF(AM496=".",IF(MAX($Q497:AK497,0)=OPER!$AA592,".",IF(OPER!$AB592&lt;=HOUR(AM$7),MAX($Q497:AK497,0)+1,".")),","),IF(MAX($Q497:AK497,0)=OPER!$AA592,".",IF(OPER!$AB592&lt;=HOUR(AM$7),MAX($Q497:AK497,0)+1,".")))</f>
        <v>,</v>
      </c>
      <c r="AM497" s="269" t="str">
        <f>IF($E497=$E496,IF(AN496=".",IF(MAX($Q497:AL497,0)=OPER!$AA592,".",IF(OPER!$AB592&lt;=HOUR(AN$7),MAX($Q497:AL497,0)+1,".")),","),IF(MAX($Q497:AL497,0)=OPER!$AA592,".",IF(OPER!$AB592&lt;=HOUR(AN$7),MAX($Q497:AL497,0)+1,".")))</f>
        <v>,</v>
      </c>
      <c r="AN497" s="270" t="str">
        <f>IF($E497=$E496,IF(AO496=".",IF(MAX($Q497:AM497,0)=OPER!$AA592,".",IF(OPER!$AB592&lt;=HOUR(AO$7),MAX($Q497:AM497,0)+1,".")),","),IF(MAX($Q497:AM497,0)=OPER!$AA592,".",IF(OPER!$AB592&lt;=HOUR(AO$7),MAX($Q497:AM497,0)+1,".")))</f>
        <v>,</v>
      </c>
      <c r="AO497" s="271" t="str">
        <f>IF($E497=$E496,IF(AP496=".",IF(MAX($Q497:AN497,0)=OPER!$AA592,".",IF(OPER!$AB592&lt;=HOUR(AP$7),MAX($Q497:AN497,0)+1,".")),","),IF(MAX($Q497:AN497,0)=OPER!$AA592,".",IF(OPER!$AB592&lt;=HOUR(AP$7),MAX($Q497:AN497,0)+1,".")))</f>
        <v>,</v>
      </c>
      <c r="AP497" s="269" t="str">
        <f>IF($E497=$E496,IF(AQ496=".",IF(MAX($Q497:AO497,0)=OPER!$AA592,".",IF(OPER!$AB592&lt;=HOUR(AQ$7),MAX($Q497:AO497,0)+1,".")),","),IF(MAX($Q497:AO497,0)=OPER!$AA592,".",IF(OPER!$AB592&lt;=HOUR(AQ$7),MAX($Q497:AO497,0)+1,".")))</f>
        <v>,</v>
      </c>
      <c r="AQ497" s="269" t="str">
        <f>IF($E497=$E496,IF(AR496=".",IF(MAX($Q497:AP497,0)=OPER!$AA592,".",IF(OPER!$AB592&lt;=HOUR(AR$7),MAX($Q497:AP497,0)+1,".")),","),IF(MAX($Q497:AP497,0)=OPER!$AA592,".",IF(OPER!$AB592&lt;=HOUR(AR$7),MAX($Q497:AP497,0)+1,".")))</f>
        <v>,</v>
      </c>
      <c r="AR497" s="270" t="str">
        <f>IF($E497=$E496,IF(AS496=".",IF(MAX($Q497:AQ497,0)=OPER!$AA592,".",IF(OPER!$AB592&lt;=HOUR(AS$7),MAX($Q497:AQ497,0)+1,".")),","),IF(MAX($Q497:AQ497,0)=OPER!$AA592,".",IF(OPER!$AB592&lt;=HOUR(AS$7),MAX($Q497:AQ497,0)+1,".")))</f>
        <v>,</v>
      </c>
      <c r="AS497" s="271" t="str">
        <f>IF($E497=$E496,IF(AT496=".",IF(MAX($Q497:AR497,0)=OPER!$AA592,".",IF(OPER!$AB592&lt;=HOUR(AT$7),MAX($Q497:AR497,0)+1,".")),","),IF(MAX($Q497:AR497,0)=OPER!$AA592,".",IF(OPER!$AB592&lt;=HOUR(AT$7),MAX($Q497:AR497,0)+1,".")))</f>
        <v>,</v>
      </c>
      <c r="AT497" s="269" t="str">
        <f>IF($E497=$E496,IF(AU496=".",IF(MAX($Q497:AS497,0)=OPER!$AA592,".",IF(OPER!$AB592&lt;=HOUR(AU$7),MAX($Q497:AS497,0)+1,".")),","),IF(MAX($Q497:AS497,0)=OPER!$AA592,".",IF(OPER!$AB592&lt;=HOUR(AU$7),MAX($Q497:AS497,0)+1,".")))</f>
        <v>,</v>
      </c>
      <c r="AU497" s="269" t="str">
        <f>IF($E497=$E496,IF(AV496=".",IF(MAX($Q497:AT497,0)=OPER!$AA592,".",IF(OPER!$AB592&lt;=HOUR(AV$7),MAX($Q497:AT497,0)+1,".")),","),IF(MAX($Q497:AT497,0)=OPER!$AA592,".",IF(OPER!$AB592&lt;=HOUR(AV$7),MAX($Q497:AT497,0)+1,".")))</f>
        <v>,</v>
      </c>
      <c r="AV497" s="270" t="str">
        <f>IF($E497=$E496,IF(AW496=".",IF(MAX($Q497:AU497,0)=OPER!$AA592,".",IF(OPER!$AB592&lt;=HOUR(AW$7),MAX($Q497:AU497,0)+1,".")),","),IF(MAX($Q497:AU497,0)=OPER!$AA592,".",IF(OPER!$AB592&lt;=HOUR(AW$7),MAX($Q497:AU497,0)+1,".")))</f>
        <v>,</v>
      </c>
      <c r="AW497" s="271" t="str">
        <f>IF($E497=$E496,IF(AX496=".",IF(MAX($Q497:AV497,0)=OPER!$AA592,".",IF(OPER!$AB592&lt;=HOUR(AX$7),MAX($Q497:AV497,0)+1,".")),","),IF(MAX($Q497:AV497,0)=OPER!$AA592,".",IF(OPER!$AB592&lt;=HOUR(AX$7),MAX($Q497:AV497,0)+1,".")))</f>
        <v>,</v>
      </c>
      <c r="AX497" s="269" t="str">
        <f>IF($E497=$E496,IF(AY496=".",IF(MAX($Q497:AW497,0)=OPER!$AA592,".",IF(OPER!$AB592&lt;=HOUR(AY$7),MAX($Q497:AW497,0)+1,".")),","),IF(MAX($Q497:AW497,0)=OPER!$AA592,".",IF(OPER!$AB592&lt;=HOUR(AY$7),MAX($Q497:AW497,0)+1,".")))</f>
        <v>,</v>
      </c>
      <c r="AY497" s="269" t="str">
        <f>IF($E497=$E496,IF(AZ496=".",IF(MAX($Q497:AX497,0)=OPER!$AA592,".",IF(OPER!$AB592&lt;=HOUR(AZ$7),MAX($Q497:AX497,0)+1,".")),","),IF(MAX($Q497:AX497,0)=OPER!$AA592,".",IF(OPER!$AB592&lt;=HOUR(AZ$7),MAX($Q497:AX497,0)+1,".")))</f>
        <v>,</v>
      </c>
      <c r="AZ497" s="270" t="str">
        <f>IF($E497=$E496,IF(BA496=".",IF(MAX($Q497:AY497,0)=OPER!$AA592,".",IF(OPER!$AB592&lt;=HOUR(BA$7),MAX($Q497:AY497,0)+1,".")),","),IF(MAX($Q497:AY497,0)=OPER!$AA592,".",IF(OPER!$AB592&lt;=HOUR(BA$7),MAX($Q497:AY497,0)+1,".")))</f>
        <v>,</v>
      </c>
      <c r="BA497" s="30">
        <f>+OPER!AK491</f>
        <v>0</v>
      </c>
    </row>
    <row r="498" spans="1:53" ht="59.8" x14ac:dyDescent="0.2">
      <c r="A498" s="282" t="str">
        <f>IF(OPER!AF492=0,"",OPER!AF492)</f>
        <v/>
      </c>
      <c r="B498" s="109" t="str">
        <f>IF(OPER!V492=0,"",OPER!V492)</f>
        <v/>
      </c>
      <c r="C498" s="71" t="str">
        <f>IF(OPER!U492 = 0,"", OPER!U492)</f>
        <v/>
      </c>
      <c r="D498" s="30" t="str">
        <f t="shared" si="28"/>
        <v/>
      </c>
      <c r="E498" s="262" t="str">
        <f>IF(OPER!X492 = 0,"",OPER!X492)</f>
        <v/>
      </c>
      <c r="F498" s="262" t="str">
        <f>IF(OPER!I492 = 0,"",OPER!I492)</f>
        <v/>
      </c>
      <c r="G498" s="263" t="str">
        <f>IF(OPER!C492=0,"",OPER!C492)</f>
        <v/>
      </c>
      <c r="H498" s="30" t="str">
        <f>IF(OPER!R492 = 0,"",OPER!R492)</f>
        <v/>
      </c>
      <c r="I498" s="30" t="str">
        <f>IF(OPER!F492=0,"", OPER!F492)</f>
        <v/>
      </c>
      <c r="J498" s="108" t="str">
        <f>IF(OPER!G492=0,"",OPER!G492)</f>
        <v/>
      </c>
      <c r="K498" s="250">
        <f>+OPER!R492</f>
        <v>0</v>
      </c>
      <c r="L498" s="262">
        <f t="shared" si="29"/>
        <v>0</v>
      </c>
      <c r="M498" s="250">
        <f t="shared" si="30"/>
        <v>0</v>
      </c>
      <c r="N498" s="205" t="str">
        <f>IF(OPER!A492=0,"",OPER!A492)</f>
        <v/>
      </c>
      <c r="O498" s="73" t="str">
        <f>IF(OPER!AJ2348=0,"",OPER!AJ2348)</f>
        <v/>
      </c>
      <c r="P498" s="264" t="str">
        <f>IF(OPER!AH492="EJECUTADO","SI",IF(OPER!AH492="NO EJECUTADO","NO",""))</f>
        <v/>
      </c>
      <c r="Q498" s="264" t="str">
        <f>IF(OPER!AN492="EJECUTADO","SI",IF(OPER!AN492="NO EJECUTADO","NO",""))</f>
        <v/>
      </c>
      <c r="R498" s="221" t="str">
        <f>IFERROR(VLOOKUP(OPER!Z492,OPER!$AU$490:$AV$577,2,0),"NO ASIGNADO")</f>
        <v>NO ASIGNADO</v>
      </c>
      <c r="S498" s="6">
        <f>+OPER!AG492</f>
        <v>0</v>
      </c>
      <c r="T498" s="268" t="str">
        <f>IF($E498=$E497,IF(U497=".",IF(MAX($Q498:Q498,0)=OPER!$AA593,".",IF(OPER!$AB593&lt;=HOUR(U$7),MAX($Q498:Q498,0)+1,".")),","),IF(MAX($Q498:Q498,0)=OPER!$AA593,".",IF(OPER!$AB593&lt;=HOUR(U$7),MAX($Q498:Q498,0)+1,".")))</f>
        <v>,</v>
      </c>
      <c r="U498" s="269" t="str">
        <f>IF($E498=$E497,IF(V497=".",IF(MAX($Q498:T498,0)=OPER!$AA593,".",IF(OPER!$AB593&lt;=HOUR(V$7),MAX($Q498:T498,0)+1,".")),","),IF(MAX($Q498:T498,0)=OPER!$AA593,".",IF(OPER!$AB593&lt;=HOUR(V$7),MAX($Q498:T498,0)+1,".")))</f>
        <v>,</v>
      </c>
      <c r="V498" s="269" t="str">
        <f>IF($E498=$E497,IF(W497=".",IF(MAX($Q498:U498,0)=OPER!$AA593,".",IF(OPER!$AB593&lt;=HOUR(W$7),MAX($Q498:U498,0)+1,".")),","),IF(MAX($Q498:U498,0)=OPER!$AA593,".",IF(OPER!$AB593&lt;=HOUR(W$7),MAX($Q498:U498,0)+1,".")))</f>
        <v>,</v>
      </c>
      <c r="W498" s="269" t="str">
        <f>IF($E498=$E497,IF(X497=".",IF(MAX($Q498:V498,0)=OPER!$AA593,".",IF(OPER!$AB593&lt;=HOUR(X$7),MAX($Q498:V498,0)+1,".")),","),IF(MAX($Q498:V498,0)=OPER!$AA593,".",IF(OPER!$AB593&lt;=HOUR(X$7),MAX($Q498:V498,0)+1,".")))</f>
        <v>,</v>
      </c>
      <c r="X498" s="270" t="str">
        <f>IF($E498=$E497,IF(Y497=".",IF(MAX($Q498:W498,0)=OPER!$AA593,".",IF(OPER!$AB593&lt;=HOUR(Y$7),MAX($Q498:W498,0)+1,".")),","),IF(MAX($Q498:W498,0)=OPER!$AA593,".",IF(OPER!$AB593&lt;=HOUR(Y$7),MAX($Q498:W498,0)+1,".")))</f>
        <v>,</v>
      </c>
      <c r="Y498" s="271" t="str">
        <f>IF($E498=$E497,IF(Z497=".",IF(MAX($Q498:X498,0)=OPER!$AA593,".",IF(OPER!$AB593&lt;=HOUR(Z$7),MAX($Q498:X498,0)+1,".")),","),IF(MAX($Q498:X498,0)=OPER!$AA593,".",IF(OPER!$AB593&lt;=HOUR(Z$7),MAX($Q498:X498,0)+1,".")))</f>
        <v>,</v>
      </c>
      <c r="Z498" s="269" t="str">
        <f>IF($E498=$E497,IF(AA497=".",IF(MAX($Q498:Y498,0)=OPER!$AA593,".",IF(OPER!$AB593&lt;=HOUR(AA$7),MAX($Q498:Y498,0)+1,".")),","),IF(MAX($Q498:Y498,0)=OPER!$AA593,".",IF(OPER!$AB593&lt;=HOUR(AA$7),MAX($Q498:Y498,0)+1,".")))</f>
        <v>,</v>
      </c>
      <c r="AA498" s="269" t="str">
        <f>IF($E498=$E497,IF(AB497=".",IF(MAX($Q498:Z498,0)=OPER!$AA593,".",IF(OPER!$AB593&lt;=HOUR(AB$7),MAX($Q498:Z498,0)+1,".")),","),IF(MAX($Q498:Z498,0)=OPER!$AA593,".",IF(OPER!$AB593&lt;=HOUR(AB$7),MAX($Q498:Z498,0)+1,".")))</f>
        <v>,</v>
      </c>
      <c r="AB498" s="270" t="str">
        <f>IF($E498=$E497,IF(AC497=".",IF(MAX($Q498:AA498,0)=OPER!$AA593,".",IF(OPER!$AB593&lt;=HOUR(AC$7),MAX($Q498:AA498,0)+1,".")),","),IF(MAX($Q498:AA498,0)=OPER!$AA593,".",IF(OPER!$AB593&lt;=HOUR(AC$7),MAX($Q498:AA498,0)+1,".")))</f>
        <v>,</v>
      </c>
      <c r="AC498" s="271" t="str">
        <f>IF($E498=$E497,IF(AD497=".",IF(MAX($Q498:AB498,0)=OPER!$AA593,".",IF(OPER!$AB593&lt;=HOUR(AD$7),MAX($Q498:AB498,0)+1,".")),","),IF(MAX($Q498:AB498,0)=OPER!$AA593,".",IF(OPER!$AB593&lt;=HOUR(AD$7),MAX($Q498:AB498,0)+1,".")))</f>
        <v>,</v>
      </c>
      <c r="AD498" s="269" t="str">
        <f>IF($E498=$E497,IF(AE497=".",IF(MAX($Q498:AC498,0)=OPER!$AA593,".",IF(OPER!$AB593&lt;=HOUR(AE$7),MAX($Q498:AC498,0)+1,".")),","),IF(MAX($Q498:AC498,0)=OPER!$AA593,".",IF(OPER!$AB593&lt;=HOUR(AE$7),MAX($Q498:AC498,0)+1,".")))</f>
        <v>,</v>
      </c>
      <c r="AE498" s="269" t="str">
        <f>IF($E498=$E497,IF(AF497=".",IF(MAX($Q498:AD498,0)=OPER!$AA593,".",IF(OPER!$AB593&lt;=HOUR(AF$7),MAX($Q498:AD498,0)+1,".")),","),IF(MAX($Q498:AD498,0)=OPER!$AA593,".",IF(OPER!$AB593&lt;=HOUR(AF$7),MAX($Q498:AD498,0)+1,".")))</f>
        <v>,</v>
      </c>
      <c r="AF498" s="270" t="str">
        <f>IF($E498=$E497,IF(AG497=".",IF(MAX($Q498:AE498,0)=OPER!$AA593,".",IF(OPER!$AB593&lt;=HOUR(AG$7),MAX($Q498:AE498,0)+1,".")),","),IF(MAX($Q498:AE498,0)=OPER!$AA593,".",IF(OPER!$AB593&lt;=HOUR(AG$7),MAX($Q498:AE498,0)+1,".")))</f>
        <v>,</v>
      </c>
      <c r="AG498" s="271" t="str">
        <f>IF($E498=$E497,IF(AH497=".",IF(MAX($Q498:AF498,0)=OPER!$AA593,".",IF(OPER!$AB593&lt;=HOUR(AH$7),MAX($Q498:AF498,0)+1,".")),","),IF(MAX($Q498:AF498,0)=OPER!$AA593,".",IF(OPER!$AB593&lt;=HOUR(AH$7),MAX($Q498:AF498,0)+1,".")))</f>
        <v>,</v>
      </c>
      <c r="AH498" s="269" t="str">
        <f>IF($E498=$E497,IF(AI497=".",IF(MAX($Q498:AG498,0)=OPER!$AA593,".",IF(OPER!$AB593&lt;=HOUR(AI$7),MAX($Q498:AG498,0)+1,".")),","),IF(MAX($Q498:AG498,0)=OPER!$AA593,".",IF(OPER!$AB593&lt;=HOUR(AI$7),MAX($Q498:AG498,0)+1,".")))</f>
        <v>,</v>
      </c>
      <c r="AI498" s="269" t="str">
        <f>IF($E498=$E497,IF(AJ497=".",IF(MAX($Q498:AH498,0)=OPER!$AA593,".",IF(OPER!$AB593&lt;=HOUR(AJ$7),MAX($Q498:AH498,0)+1,".")),","),IF(MAX($Q498:AH498,0)=OPER!$AA593,".",IF(OPER!$AB593&lt;=HOUR(AJ$7),MAX($Q498:AH498,0)+1,".")))</f>
        <v>,</v>
      </c>
      <c r="AJ498" s="270" t="str">
        <f>IF($E498=$E497,IF(AK497=".",IF(MAX($Q498:AI498,0)=OPER!$AA593,".",IF(OPER!$AB593&lt;=HOUR(AK$7),MAX($Q498:AI498,0)+1,".")),","),IF(MAX($Q498:AI498,0)=OPER!$AA593,".",IF(OPER!$AB593&lt;=HOUR(AK$7),MAX($Q498:AI498,0)+1,".")))</f>
        <v>,</v>
      </c>
      <c r="AK498" s="271" t="str">
        <f>IF($E498=$E497,IF(AL497=".",IF(MAX($Q498:AJ498,0)=OPER!$AA593,".",IF(OPER!$AB593&lt;=HOUR(AL$7),MAX($Q498:AJ498,0)+1,".")),","),IF(MAX($Q498:AJ498,0)=OPER!$AA593,".",IF(OPER!$AB593&lt;=HOUR(AL$7),MAX($Q498:AJ498,0)+1,".")))</f>
        <v>,</v>
      </c>
      <c r="AL498" s="269" t="str">
        <f>IF($E498=$E497,IF(AM497=".",IF(MAX($Q498:AK498,0)=OPER!$AA593,".",IF(OPER!$AB593&lt;=HOUR(AM$7),MAX($Q498:AK498,0)+1,".")),","),IF(MAX($Q498:AK498,0)=OPER!$AA593,".",IF(OPER!$AB593&lt;=HOUR(AM$7),MAX($Q498:AK498,0)+1,".")))</f>
        <v>,</v>
      </c>
      <c r="AM498" s="269" t="str">
        <f>IF($E498=$E497,IF(AN497=".",IF(MAX($Q498:AL498,0)=OPER!$AA593,".",IF(OPER!$AB593&lt;=HOUR(AN$7),MAX($Q498:AL498,0)+1,".")),","),IF(MAX($Q498:AL498,0)=OPER!$AA593,".",IF(OPER!$AB593&lt;=HOUR(AN$7),MAX($Q498:AL498,0)+1,".")))</f>
        <v>,</v>
      </c>
      <c r="AN498" s="270" t="str">
        <f>IF($E498=$E497,IF(AO497=".",IF(MAX($Q498:AM498,0)=OPER!$AA593,".",IF(OPER!$AB593&lt;=HOUR(AO$7),MAX($Q498:AM498,0)+1,".")),","),IF(MAX($Q498:AM498,0)=OPER!$AA593,".",IF(OPER!$AB593&lt;=HOUR(AO$7),MAX($Q498:AM498,0)+1,".")))</f>
        <v>,</v>
      </c>
      <c r="AO498" s="271" t="str">
        <f>IF($E498=$E497,IF(AP497=".",IF(MAX($Q498:AN498,0)=OPER!$AA593,".",IF(OPER!$AB593&lt;=HOUR(AP$7),MAX($Q498:AN498,0)+1,".")),","),IF(MAX($Q498:AN498,0)=OPER!$AA593,".",IF(OPER!$AB593&lt;=HOUR(AP$7),MAX($Q498:AN498,0)+1,".")))</f>
        <v>,</v>
      </c>
      <c r="AP498" s="269" t="str">
        <f>IF($E498=$E497,IF(AQ497=".",IF(MAX($Q498:AO498,0)=OPER!$AA593,".",IF(OPER!$AB593&lt;=HOUR(AQ$7),MAX($Q498:AO498,0)+1,".")),","),IF(MAX($Q498:AO498,0)=OPER!$AA593,".",IF(OPER!$AB593&lt;=HOUR(AQ$7),MAX($Q498:AO498,0)+1,".")))</f>
        <v>,</v>
      </c>
      <c r="AQ498" s="269" t="str">
        <f>IF($E498=$E497,IF(AR497=".",IF(MAX($Q498:AP498,0)=OPER!$AA593,".",IF(OPER!$AB593&lt;=HOUR(AR$7),MAX($Q498:AP498,0)+1,".")),","),IF(MAX($Q498:AP498,0)=OPER!$AA593,".",IF(OPER!$AB593&lt;=HOUR(AR$7),MAX($Q498:AP498,0)+1,".")))</f>
        <v>,</v>
      </c>
      <c r="AR498" s="270" t="str">
        <f>IF($E498=$E497,IF(AS497=".",IF(MAX($Q498:AQ498,0)=OPER!$AA593,".",IF(OPER!$AB593&lt;=HOUR(AS$7),MAX($Q498:AQ498,0)+1,".")),","),IF(MAX($Q498:AQ498,0)=OPER!$AA593,".",IF(OPER!$AB593&lt;=HOUR(AS$7),MAX($Q498:AQ498,0)+1,".")))</f>
        <v>,</v>
      </c>
      <c r="AS498" s="271" t="str">
        <f>IF($E498=$E497,IF(AT497=".",IF(MAX($Q498:AR498,0)=OPER!$AA593,".",IF(OPER!$AB593&lt;=HOUR(AT$7),MAX($Q498:AR498,0)+1,".")),","),IF(MAX($Q498:AR498,0)=OPER!$AA593,".",IF(OPER!$AB593&lt;=HOUR(AT$7),MAX($Q498:AR498,0)+1,".")))</f>
        <v>,</v>
      </c>
      <c r="AT498" s="269" t="str">
        <f>IF($E498=$E497,IF(AU497=".",IF(MAX($Q498:AS498,0)=OPER!$AA593,".",IF(OPER!$AB593&lt;=HOUR(AU$7),MAX($Q498:AS498,0)+1,".")),","),IF(MAX($Q498:AS498,0)=OPER!$AA593,".",IF(OPER!$AB593&lt;=HOUR(AU$7),MAX($Q498:AS498,0)+1,".")))</f>
        <v>,</v>
      </c>
      <c r="AU498" s="269" t="str">
        <f>IF($E498=$E497,IF(AV497=".",IF(MAX($Q498:AT498,0)=OPER!$AA593,".",IF(OPER!$AB593&lt;=HOUR(AV$7),MAX($Q498:AT498,0)+1,".")),","),IF(MAX($Q498:AT498,0)=OPER!$AA593,".",IF(OPER!$AB593&lt;=HOUR(AV$7),MAX($Q498:AT498,0)+1,".")))</f>
        <v>,</v>
      </c>
      <c r="AV498" s="270" t="str">
        <f>IF($E498=$E497,IF(AW497=".",IF(MAX($Q498:AU498,0)=OPER!$AA593,".",IF(OPER!$AB593&lt;=HOUR(AW$7),MAX($Q498:AU498,0)+1,".")),","),IF(MAX($Q498:AU498,0)=OPER!$AA593,".",IF(OPER!$AB593&lt;=HOUR(AW$7),MAX($Q498:AU498,0)+1,".")))</f>
        <v>,</v>
      </c>
      <c r="AW498" s="271" t="str">
        <f>IF($E498=$E497,IF(AX497=".",IF(MAX($Q498:AV498,0)=OPER!$AA593,".",IF(OPER!$AB593&lt;=HOUR(AX$7),MAX($Q498:AV498,0)+1,".")),","),IF(MAX($Q498:AV498,0)=OPER!$AA593,".",IF(OPER!$AB593&lt;=HOUR(AX$7),MAX($Q498:AV498,0)+1,".")))</f>
        <v>,</v>
      </c>
      <c r="AX498" s="269" t="str">
        <f>IF($E498=$E497,IF(AY497=".",IF(MAX($Q498:AW498,0)=OPER!$AA593,".",IF(OPER!$AB593&lt;=HOUR(AY$7),MAX($Q498:AW498,0)+1,".")),","),IF(MAX($Q498:AW498,0)=OPER!$AA593,".",IF(OPER!$AB593&lt;=HOUR(AY$7),MAX($Q498:AW498,0)+1,".")))</f>
        <v>,</v>
      </c>
      <c r="AY498" s="269" t="str">
        <f>IF($E498=$E497,IF(AZ497=".",IF(MAX($Q498:AX498,0)=OPER!$AA593,".",IF(OPER!$AB593&lt;=HOUR(AZ$7),MAX($Q498:AX498,0)+1,".")),","),IF(MAX($Q498:AX498,0)=OPER!$AA593,".",IF(OPER!$AB593&lt;=HOUR(AZ$7),MAX($Q498:AX498,0)+1,".")))</f>
        <v>,</v>
      </c>
      <c r="AZ498" s="270" t="str">
        <f>IF($E498=$E497,IF(BA497=".",IF(MAX($Q498:AY498,0)=OPER!$AA593,".",IF(OPER!$AB593&lt;=HOUR(BA$7),MAX($Q498:AY498,0)+1,".")),","),IF(MAX($Q498:AY498,0)=OPER!$AA593,".",IF(OPER!$AB593&lt;=HOUR(BA$7),MAX($Q498:AY498,0)+1,".")))</f>
        <v>,</v>
      </c>
      <c r="BA498" s="30">
        <f>+OPER!AK492</f>
        <v>0</v>
      </c>
    </row>
    <row r="499" spans="1:53" ht="59.8" x14ac:dyDescent="0.2">
      <c r="A499" s="282" t="str">
        <f>IF(OPER!AF493=0,"",OPER!AF493)</f>
        <v/>
      </c>
      <c r="B499" s="109" t="str">
        <f>IF(OPER!V493=0,"",OPER!V493)</f>
        <v/>
      </c>
      <c r="C499" s="71" t="str">
        <f>IF(OPER!U493 = 0,"", OPER!U493)</f>
        <v/>
      </c>
      <c r="D499" s="30" t="str">
        <f t="shared" si="28"/>
        <v/>
      </c>
      <c r="E499" s="262" t="str">
        <f>IF(OPER!X493 = 0,"",OPER!X493)</f>
        <v/>
      </c>
      <c r="F499" s="262" t="str">
        <f>IF(OPER!I493 = 0,"",OPER!I493)</f>
        <v/>
      </c>
      <c r="G499" s="263" t="str">
        <f>IF(OPER!C493=0,"",OPER!C493)</f>
        <v/>
      </c>
      <c r="H499" s="30" t="str">
        <f>IF(OPER!R493 = 0,"",OPER!R493)</f>
        <v/>
      </c>
      <c r="I499" s="30" t="str">
        <f>IF(OPER!F493=0,"", OPER!F493)</f>
        <v/>
      </c>
      <c r="J499" s="108" t="str">
        <f>IF(OPER!G493=0,"",OPER!G493)</f>
        <v/>
      </c>
      <c r="K499" s="250">
        <f>+OPER!R493</f>
        <v>0</v>
      </c>
      <c r="L499" s="262">
        <f t="shared" si="29"/>
        <v>0</v>
      </c>
      <c r="M499" s="250">
        <f t="shared" si="30"/>
        <v>0</v>
      </c>
      <c r="N499" s="205" t="str">
        <f>IF(OPER!A493=0,"",OPER!A493)</f>
        <v/>
      </c>
      <c r="O499" s="73" t="str">
        <f>IF(OPER!AJ2349=0,"",OPER!AJ2349)</f>
        <v/>
      </c>
      <c r="P499" s="264" t="str">
        <f>IF(OPER!AH493="EJECUTADO","SI",IF(OPER!AH493="NO EJECUTADO","NO",""))</f>
        <v/>
      </c>
      <c r="Q499" s="264" t="str">
        <f>IF(OPER!AN493="EJECUTADO","SI",IF(OPER!AN493="NO EJECUTADO","NO",""))</f>
        <v/>
      </c>
      <c r="R499" s="221" t="str">
        <f>IFERROR(VLOOKUP(OPER!Z493,OPER!$AU$490:$AV$577,2,0),"NO ASIGNADO")</f>
        <v>NO ASIGNADO</v>
      </c>
      <c r="S499" s="6">
        <f>+OPER!AG493</f>
        <v>0</v>
      </c>
      <c r="T499" s="268" t="str">
        <f>IF($E499=$E498,IF(U498=".",IF(MAX($Q499:Q499,0)=OPER!$AA594,".",IF(OPER!$AB594&lt;=HOUR(U$7),MAX($Q499:Q499,0)+1,".")),","),IF(MAX($Q499:Q499,0)=OPER!$AA594,".",IF(OPER!$AB594&lt;=HOUR(U$7),MAX($Q499:Q499,0)+1,".")))</f>
        <v>,</v>
      </c>
      <c r="U499" s="269" t="str">
        <f>IF($E499=$E498,IF(V498=".",IF(MAX($Q499:T499,0)=OPER!$AA594,".",IF(OPER!$AB594&lt;=HOUR(V$7),MAX($Q499:T499,0)+1,".")),","),IF(MAX($Q499:T499,0)=OPER!$AA594,".",IF(OPER!$AB594&lt;=HOUR(V$7),MAX($Q499:T499,0)+1,".")))</f>
        <v>,</v>
      </c>
      <c r="V499" s="269" t="str">
        <f>IF($E499=$E498,IF(W498=".",IF(MAX($Q499:U499,0)=OPER!$AA594,".",IF(OPER!$AB594&lt;=HOUR(W$7),MAX($Q499:U499,0)+1,".")),","),IF(MAX($Q499:U499,0)=OPER!$AA594,".",IF(OPER!$AB594&lt;=HOUR(W$7),MAX($Q499:U499,0)+1,".")))</f>
        <v>,</v>
      </c>
      <c r="W499" s="269" t="str">
        <f>IF($E499=$E498,IF(X498=".",IF(MAX($Q499:V499,0)=OPER!$AA594,".",IF(OPER!$AB594&lt;=HOUR(X$7),MAX($Q499:V499,0)+1,".")),","),IF(MAX($Q499:V499,0)=OPER!$AA594,".",IF(OPER!$AB594&lt;=HOUR(X$7),MAX($Q499:V499,0)+1,".")))</f>
        <v>,</v>
      </c>
      <c r="X499" s="270" t="str">
        <f>IF($E499=$E498,IF(Y498=".",IF(MAX($Q499:W499,0)=OPER!$AA594,".",IF(OPER!$AB594&lt;=HOUR(Y$7),MAX($Q499:W499,0)+1,".")),","),IF(MAX($Q499:W499,0)=OPER!$AA594,".",IF(OPER!$AB594&lt;=HOUR(Y$7),MAX($Q499:W499,0)+1,".")))</f>
        <v>,</v>
      </c>
      <c r="Y499" s="271" t="str">
        <f>IF($E499=$E498,IF(Z498=".",IF(MAX($Q499:X499,0)=OPER!$AA594,".",IF(OPER!$AB594&lt;=HOUR(Z$7),MAX($Q499:X499,0)+1,".")),","),IF(MAX($Q499:X499,0)=OPER!$AA594,".",IF(OPER!$AB594&lt;=HOUR(Z$7),MAX($Q499:X499,0)+1,".")))</f>
        <v>,</v>
      </c>
      <c r="Z499" s="269" t="str">
        <f>IF($E499=$E498,IF(AA498=".",IF(MAX($Q499:Y499,0)=OPER!$AA594,".",IF(OPER!$AB594&lt;=HOUR(AA$7),MAX($Q499:Y499,0)+1,".")),","),IF(MAX($Q499:Y499,0)=OPER!$AA594,".",IF(OPER!$AB594&lt;=HOUR(AA$7),MAX($Q499:Y499,0)+1,".")))</f>
        <v>,</v>
      </c>
      <c r="AA499" s="269" t="str">
        <f>IF($E499=$E498,IF(AB498=".",IF(MAX($Q499:Z499,0)=OPER!$AA594,".",IF(OPER!$AB594&lt;=HOUR(AB$7),MAX($Q499:Z499,0)+1,".")),","),IF(MAX($Q499:Z499,0)=OPER!$AA594,".",IF(OPER!$AB594&lt;=HOUR(AB$7),MAX($Q499:Z499,0)+1,".")))</f>
        <v>,</v>
      </c>
      <c r="AB499" s="270" t="str">
        <f>IF($E499=$E498,IF(AC498=".",IF(MAX($Q499:AA499,0)=OPER!$AA594,".",IF(OPER!$AB594&lt;=HOUR(AC$7),MAX($Q499:AA499,0)+1,".")),","),IF(MAX($Q499:AA499,0)=OPER!$AA594,".",IF(OPER!$AB594&lt;=HOUR(AC$7),MAX($Q499:AA499,0)+1,".")))</f>
        <v>,</v>
      </c>
      <c r="AC499" s="271" t="str">
        <f>IF($E499=$E498,IF(AD498=".",IF(MAX($Q499:AB499,0)=OPER!$AA594,".",IF(OPER!$AB594&lt;=HOUR(AD$7),MAX($Q499:AB499,0)+1,".")),","),IF(MAX($Q499:AB499,0)=OPER!$AA594,".",IF(OPER!$AB594&lt;=HOUR(AD$7),MAX($Q499:AB499,0)+1,".")))</f>
        <v>,</v>
      </c>
      <c r="AD499" s="269" t="str">
        <f>IF($E499=$E498,IF(AE498=".",IF(MAX($Q499:AC499,0)=OPER!$AA594,".",IF(OPER!$AB594&lt;=HOUR(AE$7),MAX($Q499:AC499,0)+1,".")),","),IF(MAX($Q499:AC499,0)=OPER!$AA594,".",IF(OPER!$AB594&lt;=HOUR(AE$7),MAX($Q499:AC499,0)+1,".")))</f>
        <v>,</v>
      </c>
      <c r="AE499" s="269" t="str">
        <f>IF($E499=$E498,IF(AF498=".",IF(MAX($Q499:AD499,0)=OPER!$AA594,".",IF(OPER!$AB594&lt;=HOUR(AF$7),MAX($Q499:AD499,0)+1,".")),","),IF(MAX($Q499:AD499,0)=OPER!$AA594,".",IF(OPER!$AB594&lt;=HOUR(AF$7),MAX($Q499:AD499,0)+1,".")))</f>
        <v>,</v>
      </c>
      <c r="AF499" s="270" t="str">
        <f>IF($E499=$E498,IF(AG498=".",IF(MAX($Q499:AE499,0)=OPER!$AA594,".",IF(OPER!$AB594&lt;=HOUR(AG$7),MAX($Q499:AE499,0)+1,".")),","),IF(MAX($Q499:AE499,0)=OPER!$AA594,".",IF(OPER!$AB594&lt;=HOUR(AG$7),MAX($Q499:AE499,0)+1,".")))</f>
        <v>,</v>
      </c>
      <c r="AG499" s="271" t="str">
        <f>IF($E499=$E498,IF(AH498=".",IF(MAX($Q499:AF499,0)=OPER!$AA594,".",IF(OPER!$AB594&lt;=HOUR(AH$7),MAX($Q499:AF499,0)+1,".")),","),IF(MAX($Q499:AF499,0)=OPER!$AA594,".",IF(OPER!$AB594&lt;=HOUR(AH$7),MAX($Q499:AF499,0)+1,".")))</f>
        <v>,</v>
      </c>
      <c r="AH499" s="269" t="str">
        <f>IF($E499=$E498,IF(AI498=".",IF(MAX($Q499:AG499,0)=OPER!$AA594,".",IF(OPER!$AB594&lt;=HOUR(AI$7),MAX($Q499:AG499,0)+1,".")),","),IF(MAX($Q499:AG499,0)=OPER!$AA594,".",IF(OPER!$AB594&lt;=HOUR(AI$7),MAX($Q499:AG499,0)+1,".")))</f>
        <v>,</v>
      </c>
      <c r="AI499" s="269" t="str">
        <f>IF($E499=$E498,IF(AJ498=".",IF(MAX($Q499:AH499,0)=OPER!$AA594,".",IF(OPER!$AB594&lt;=HOUR(AJ$7),MAX($Q499:AH499,0)+1,".")),","),IF(MAX($Q499:AH499,0)=OPER!$AA594,".",IF(OPER!$AB594&lt;=HOUR(AJ$7),MAX($Q499:AH499,0)+1,".")))</f>
        <v>,</v>
      </c>
      <c r="AJ499" s="270" t="str">
        <f>IF($E499=$E498,IF(AK498=".",IF(MAX($Q499:AI499,0)=OPER!$AA594,".",IF(OPER!$AB594&lt;=HOUR(AK$7),MAX($Q499:AI499,0)+1,".")),","),IF(MAX($Q499:AI499,0)=OPER!$AA594,".",IF(OPER!$AB594&lt;=HOUR(AK$7),MAX($Q499:AI499,0)+1,".")))</f>
        <v>,</v>
      </c>
      <c r="AK499" s="271" t="str">
        <f>IF($E499=$E498,IF(AL498=".",IF(MAX($Q499:AJ499,0)=OPER!$AA594,".",IF(OPER!$AB594&lt;=HOUR(AL$7),MAX($Q499:AJ499,0)+1,".")),","),IF(MAX($Q499:AJ499,0)=OPER!$AA594,".",IF(OPER!$AB594&lt;=HOUR(AL$7),MAX($Q499:AJ499,0)+1,".")))</f>
        <v>,</v>
      </c>
      <c r="AL499" s="269" t="str">
        <f>IF($E499=$E498,IF(AM498=".",IF(MAX($Q499:AK499,0)=OPER!$AA594,".",IF(OPER!$AB594&lt;=HOUR(AM$7),MAX($Q499:AK499,0)+1,".")),","),IF(MAX($Q499:AK499,0)=OPER!$AA594,".",IF(OPER!$AB594&lt;=HOUR(AM$7),MAX($Q499:AK499,0)+1,".")))</f>
        <v>,</v>
      </c>
      <c r="AM499" s="269" t="str">
        <f>IF($E499=$E498,IF(AN498=".",IF(MAX($Q499:AL499,0)=OPER!$AA594,".",IF(OPER!$AB594&lt;=HOUR(AN$7),MAX($Q499:AL499,0)+1,".")),","),IF(MAX($Q499:AL499,0)=OPER!$AA594,".",IF(OPER!$AB594&lt;=HOUR(AN$7),MAX($Q499:AL499,0)+1,".")))</f>
        <v>,</v>
      </c>
      <c r="AN499" s="270" t="str">
        <f>IF($E499=$E498,IF(AO498=".",IF(MAX($Q499:AM499,0)=OPER!$AA594,".",IF(OPER!$AB594&lt;=HOUR(AO$7),MAX($Q499:AM499,0)+1,".")),","),IF(MAX($Q499:AM499,0)=OPER!$AA594,".",IF(OPER!$AB594&lt;=HOUR(AO$7),MAX($Q499:AM499,0)+1,".")))</f>
        <v>,</v>
      </c>
      <c r="AO499" s="271" t="str">
        <f>IF($E499=$E498,IF(AP498=".",IF(MAX($Q499:AN499,0)=OPER!$AA594,".",IF(OPER!$AB594&lt;=HOUR(AP$7),MAX($Q499:AN499,0)+1,".")),","),IF(MAX($Q499:AN499,0)=OPER!$AA594,".",IF(OPER!$AB594&lt;=HOUR(AP$7),MAX($Q499:AN499,0)+1,".")))</f>
        <v>,</v>
      </c>
      <c r="AP499" s="269" t="str">
        <f>IF($E499=$E498,IF(AQ498=".",IF(MAX($Q499:AO499,0)=OPER!$AA594,".",IF(OPER!$AB594&lt;=HOUR(AQ$7),MAX($Q499:AO499,0)+1,".")),","),IF(MAX($Q499:AO499,0)=OPER!$AA594,".",IF(OPER!$AB594&lt;=HOUR(AQ$7),MAX($Q499:AO499,0)+1,".")))</f>
        <v>,</v>
      </c>
      <c r="AQ499" s="269" t="str">
        <f>IF($E499=$E498,IF(AR498=".",IF(MAX($Q499:AP499,0)=OPER!$AA594,".",IF(OPER!$AB594&lt;=HOUR(AR$7),MAX($Q499:AP499,0)+1,".")),","),IF(MAX($Q499:AP499,0)=OPER!$AA594,".",IF(OPER!$AB594&lt;=HOUR(AR$7),MAX($Q499:AP499,0)+1,".")))</f>
        <v>,</v>
      </c>
      <c r="AR499" s="270" t="str">
        <f>IF($E499=$E498,IF(AS498=".",IF(MAX($Q499:AQ499,0)=OPER!$AA594,".",IF(OPER!$AB594&lt;=HOUR(AS$7),MAX($Q499:AQ499,0)+1,".")),","),IF(MAX($Q499:AQ499,0)=OPER!$AA594,".",IF(OPER!$AB594&lt;=HOUR(AS$7),MAX($Q499:AQ499,0)+1,".")))</f>
        <v>,</v>
      </c>
      <c r="AS499" s="271" t="str">
        <f>IF($E499=$E498,IF(AT498=".",IF(MAX($Q499:AR499,0)=OPER!$AA594,".",IF(OPER!$AB594&lt;=HOUR(AT$7),MAX($Q499:AR499,0)+1,".")),","),IF(MAX($Q499:AR499,0)=OPER!$AA594,".",IF(OPER!$AB594&lt;=HOUR(AT$7),MAX($Q499:AR499,0)+1,".")))</f>
        <v>,</v>
      </c>
      <c r="AT499" s="269" t="str">
        <f>IF($E499=$E498,IF(AU498=".",IF(MAX($Q499:AS499,0)=OPER!$AA594,".",IF(OPER!$AB594&lt;=HOUR(AU$7),MAX($Q499:AS499,0)+1,".")),","),IF(MAX($Q499:AS499,0)=OPER!$AA594,".",IF(OPER!$AB594&lt;=HOUR(AU$7),MAX($Q499:AS499,0)+1,".")))</f>
        <v>,</v>
      </c>
      <c r="AU499" s="269" t="str">
        <f>IF($E499=$E498,IF(AV498=".",IF(MAX($Q499:AT499,0)=OPER!$AA594,".",IF(OPER!$AB594&lt;=HOUR(AV$7),MAX($Q499:AT499,0)+1,".")),","),IF(MAX($Q499:AT499,0)=OPER!$AA594,".",IF(OPER!$AB594&lt;=HOUR(AV$7),MAX($Q499:AT499,0)+1,".")))</f>
        <v>,</v>
      </c>
      <c r="AV499" s="270" t="str">
        <f>IF($E499=$E498,IF(AW498=".",IF(MAX($Q499:AU499,0)=OPER!$AA594,".",IF(OPER!$AB594&lt;=HOUR(AW$7),MAX($Q499:AU499,0)+1,".")),","),IF(MAX($Q499:AU499,0)=OPER!$AA594,".",IF(OPER!$AB594&lt;=HOUR(AW$7),MAX($Q499:AU499,0)+1,".")))</f>
        <v>,</v>
      </c>
      <c r="AW499" s="271" t="str">
        <f>IF($E499=$E498,IF(AX498=".",IF(MAX($Q499:AV499,0)=OPER!$AA594,".",IF(OPER!$AB594&lt;=HOUR(AX$7),MAX($Q499:AV499,0)+1,".")),","),IF(MAX($Q499:AV499,0)=OPER!$AA594,".",IF(OPER!$AB594&lt;=HOUR(AX$7),MAX($Q499:AV499,0)+1,".")))</f>
        <v>,</v>
      </c>
      <c r="AX499" s="269" t="str">
        <f>IF($E499=$E498,IF(AY498=".",IF(MAX($Q499:AW499,0)=OPER!$AA594,".",IF(OPER!$AB594&lt;=HOUR(AY$7),MAX($Q499:AW499,0)+1,".")),","),IF(MAX($Q499:AW499,0)=OPER!$AA594,".",IF(OPER!$AB594&lt;=HOUR(AY$7),MAX($Q499:AW499,0)+1,".")))</f>
        <v>,</v>
      </c>
      <c r="AY499" s="269" t="str">
        <f>IF($E499=$E498,IF(AZ498=".",IF(MAX($Q499:AX499,0)=OPER!$AA594,".",IF(OPER!$AB594&lt;=HOUR(AZ$7),MAX($Q499:AX499,0)+1,".")),","),IF(MAX($Q499:AX499,0)=OPER!$AA594,".",IF(OPER!$AB594&lt;=HOUR(AZ$7),MAX($Q499:AX499,0)+1,".")))</f>
        <v>,</v>
      </c>
      <c r="AZ499" s="270" t="str">
        <f>IF($E499=$E498,IF(BA498=".",IF(MAX($Q499:AY499,0)=OPER!$AA594,".",IF(OPER!$AB594&lt;=HOUR(BA$7),MAX($Q499:AY499,0)+1,".")),","),IF(MAX($Q499:AY499,0)=OPER!$AA594,".",IF(OPER!$AB594&lt;=HOUR(BA$7),MAX($Q499:AY499,0)+1,".")))</f>
        <v>,</v>
      </c>
      <c r="BA499" s="30">
        <f>+OPER!AK493</f>
        <v>0</v>
      </c>
    </row>
    <row r="500" spans="1:53" ht="59.8" x14ac:dyDescent="0.2">
      <c r="A500" s="282" t="str">
        <f>IF(OPER!AF494=0,"",OPER!AF494)</f>
        <v/>
      </c>
      <c r="B500" s="109" t="str">
        <f>IF(OPER!V494=0,"",OPER!V494)</f>
        <v/>
      </c>
      <c r="C500" s="71" t="str">
        <f>IF(OPER!U494 = 0,"", OPER!U494)</f>
        <v/>
      </c>
      <c r="D500" s="30" t="str">
        <f t="shared" si="28"/>
        <v/>
      </c>
      <c r="E500" s="262" t="str">
        <f>IF(OPER!X494 = 0,"",OPER!X494)</f>
        <v/>
      </c>
      <c r="F500" s="262" t="str">
        <f>IF(OPER!I494 = 0,"",OPER!I494)</f>
        <v/>
      </c>
      <c r="G500" s="263" t="str">
        <f>IF(OPER!C494=0,"",OPER!C494)</f>
        <v/>
      </c>
      <c r="H500" s="30" t="str">
        <f>IF(OPER!R494 = 0,"",OPER!R494)</f>
        <v/>
      </c>
      <c r="I500" s="30" t="str">
        <f>IF(OPER!F494=0,"", OPER!F494)</f>
        <v/>
      </c>
      <c r="J500" s="108" t="str">
        <f>IF(OPER!G494=0,"",OPER!G494)</f>
        <v/>
      </c>
      <c r="K500" s="250">
        <f>+OPER!R494</f>
        <v>0</v>
      </c>
      <c r="L500" s="262">
        <f t="shared" si="29"/>
        <v>0</v>
      </c>
      <c r="M500" s="250">
        <f t="shared" si="30"/>
        <v>0</v>
      </c>
      <c r="N500" s="205" t="str">
        <f>IF(OPER!A494=0,"",OPER!A494)</f>
        <v/>
      </c>
      <c r="O500" s="73" t="str">
        <f>IF(OPER!AJ2350=0,"",OPER!AJ2350)</f>
        <v/>
      </c>
      <c r="P500" s="264" t="str">
        <f>IF(OPER!AH494="EJECUTADO","SI",IF(OPER!AH494="NO EJECUTADO","NO",""))</f>
        <v/>
      </c>
      <c r="Q500" s="264" t="str">
        <f>IF(OPER!AN494="EJECUTADO","SI",IF(OPER!AN494="NO EJECUTADO","NO",""))</f>
        <v/>
      </c>
      <c r="R500" s="221" t="str">
        <f>IFERROR(VLOOKUP(OPER!Z494,OPER!$AU$490:$AV$577,2,0),"NO ASIGNADO")</f>
        <v>NO ASIGNADO</v>
      </c>
      <c r="S500" s="6">
        <f>+OPER!AG494</f>
        <v>0</v>
      </c>
      <c r="T500" s="268" t="str">
        <f>IF($E500=$E499,IF(U499=".",IF(MAX($Q500:Q500,0)=OPER!$AA595,".",IF(OPER!$AB595&lt;=HOUR(U$7),MAX($Q500:Q500,0)+1,".")),","),IF(MAX($Q500:Q500,0)=OPER!$AA595,".",IF(OPER!$AB595&lt;=HOUR(U$7),MAX($Q500:Q500,0)+1,".")))</f>
        <v>,</v>
      </c>
      <c r="U500" s="269" t="str">
        <f>IF($E500=$E499,IF(V499=".",IF(MAX($Q500:T500,0)=OPER!$AA595,".",IF(OPER!$AB595&lt;=HOUR(V$7),MAX($Q500:T500,0)+1,".")),","),IF(MAX($Q500:T500,0)=OPER!$AA595,".",IF(OPER!$AB595&lt;=HOUR(V$7),MAX($Q500:T500,0)+1,".")))</f>
        <v>,</v>
      </c>
      <c r="V500" s="269" t="str">
        <f>IF($E500=$E499,IF(W499=".",IF(MAX($Q500:U500,0)=OPER!$AA595,".",IF(OPER!$AB595&lt;=HOUR(W$7),MAX($Q500:U500,0)+1,".")),","),IF(MAX($Q500:U500,0)=OPER!$AA595,".",IF(OPER!$AB595&lt;=HOUR(W$7),MAX($Q500:U500,0)+1,".")))</f>
        <v>,</v>
      </c>
      <c r="W500" s="269" t="str">
        <f>IF($E500=$E499,IF(X499=".",IF(MAX($Q500:V500,0)=OPER!$AA595,".",IF(OPER!$AB595&lt;=HOUR(X$7),MAX($Q500:V500,0)+1,".")),","),IF(MAX($Q500:V500,0)=OPER!$AA595,".",IF(OPER!$AB595&lt;=HOUR(X$7),MAX($Q500:V500,0)+1,".")))</f>
        <v>,</v>
      </c>
      <c r="X500" s="270" t="str">
        <f>IF($E500=$E499,IF(Y499=".",IF(MAX($Q500:W500,0)=OPER!$AA595,".",IF(OPER!$AB595&lt;=HOUR(Y$7),MAX($Q500:W500,0)+1,".")),","),IF(MAX($Q500:W500,0)=OPER!$AA595,".",IF(OPER!$AB595&lt;=HOUR(Y$7),MAX($Q500:W500,0)+1,".")))</f>
        <v>,</v>
      </c>
      <c r="Y500" s="271" t="str">
        <f>IF($E500=$E499,IF(Z499=".",IF(MAX($Q500:X500,0)=OPER!$AA595,".",IF(OPER!$AB595&lt;=HOUR(Z$7),MAX($Q500:X500,0)+1,".")),","),IF(MAX($Q500:X500,0)=OPER!$AA595,".",IF(OPER!$AB595&lt;=HOUR(Z$7),MAX($Q500:X500,0)+1,".")))</f>
        <v>,</v>
      </c>
      <c r="Z500" s="269" t="str">
        <f>IF($E500=$E499,IF(AA499=".",IF(MAX($Q500:Y500,0)=OPER!$AA595,".",IF(OPER!$AB595&lt;=HOUR(AA$7),MAX($Q500:Y500,0)+1,".")),","),IF(MAX($Q500:Y500,0)=OPER!$AA595,".",IF(OPER!$AB595&lt;=HOUR(AA$7),MAX($Q500:Y500,0)+1,".")))</f>
        <v>,</v>
      </c>
      <c r="AA500" s="269" t="str">
        <f>IF($E500=$E499,IF(AB499=".",IF(MAX($Q500:Z500,0)=OPER!$AA595,".",IF(OPER!$AB595&lt;=HOUR(AB$7),MAX($Q500:Z500,0)+1,".")),","),IF(MAX($Q500:Z500,0)=OPER!$AA595,".",IF(OPER!$AB595&lt;=HOUR(AB$7),MAX($Q500:Z500,0)+1,".")))</f>
        <v>,</v>
      </c>
      <c r="AB500" s="270" t="str">
        <f>IF($E500=$E499,IF(AC499=".",IF(MAX($Q500:AA500,0)=OPER!$AA595,".",IF(OPER!$AB595&lt;=HOUR(AC$7),MAX($Q500:AA500,0)+1,".")),","),IF(MAX($Q500:AA500,0)=OPER!$AA595,".",IF(OPER!$AB595&lt;=HOUR(AC$7),MAX($Q500:AA500,0)+1,".")))</f>
        <v>,</v>
      </c>
      <c r="AC500" s="271" t="str">
        <f>IF($E500=$E499,IF(AD499=".",IF(MAX($Q500:AB500,0)=OPER!$AA595,".",IF(OPER!$AB595&lt;=HOUR(AD$7),MAX($Q500:AB500,0)+1,".")),","),IF(MAX($Q500:AB500,0)=OPER!$AA595,".",IF(OPER!$AB595&lt;=HOUR(AD$7),MAX($Q500:AB500,0)+1,".")))</f>
        <v>,</v>
      </c>
      <c r="AD500" s="269" t="str">
        <f>IF($E500=$E499,IF(AE499=".",IF(MAX($Q500:AC500,0)=OPER!$AA595,".",IF(OPER!$AB595&lt;=HOUR(AE$7),MAX($Q500:AC500,0)+1,".")),","),IF(MAX($Q500:AC500,0)=OPER!$AA595,".",IF(OPER!$AB595&lt;=HOUR(AE$7),MAX($Q500:AC500,0)+1,".")))</f>
        <v>,</v>
      </c>
      <c r="AE500" s="269" t="str">
        <f>IF($E500=$E499,IF(AF499=".",IF(MAX($Q500:AD500,0)=OPER!$AA595,".",IF(OPER!$AB595&lt;=HOUR(AF$7),MAX($Q500:AD500,0)+1,".")),","),IF(MAX($Q500:AD500,0)=OPER!$AA595,".",IF(OPER!$AB595&lt;=HOUR(AF$7),MAX($Q500:AD500,0)+1,".")))</f>
        <v>,</v>
      </c>
      <c r="AF500" s="270" t="str">
        <f>IF($E500=$E499,IF(AG499=".",IF(MAX($Q500:AE500,0)=OPER!$AA595,".",IF(OPER!$AB595&lt;=HOUR(AG$7),MAX($Q500:AE500,0)+1,".")),","),IF(MAX($Q500:AE500,0)=OPER!$AA595,".",IF(OPER!$AB595&lt;=HOUR(AG$7),MAX($Q500:AE500,0)+1,".")))</f>
        <v>,</v>
      </c>
      <c r="AG500" s="271" t="str">
        <f>IF($E500=$E499,IF(AH499=".",IF(MAX($Q500:AF500,0)=OPER!$AA595,".",IF(OPER!$AB595&lt;=HOUR(AH$7),MAX($Q500:AF500,0)+1,".")),","),IF(MAX($Q500:AF500,0)=OPER!$AA595,".",IF(OPER!$AB595&lt;=HOUR(AH$7),MAX($Q500:AF500,0)+1,".")))</f>
        <v>,</v>
      </c>
      <c r="AH500" s="269" t="str">
        <f>IF($E500=$E499,IF(AI499=".",IF(MAX($Q500:AG500,0)=OPER!$AA595,".",IF(OPER!$AB595&lt;=HOUR(AI$7),MAX($Q500:AG500,0)+1,".")),","),IF(MAX($Q500:AG500,0)=OPER!$AA595,".",IF(OPER!$AB595&lt;=HOUR(AI$7),MAX($Q500:AG500,0)+1,".")))</f>
        <v>,</v>
      </c>
      <c r="AI500" s="269" t="str">
        <f>IF($E500=$E499,IF(AJ499=".",IF(MAX($Q500:AH500,0)=OPER!$AA595,".",IF(OPER!$AB595&lt;=HOUR(AJ$7),MAX($Q500:AH500,0)+1,".")),","),IF(MAX($Q500:AH500,0)=OPER!$AA595,".",IF(OPER!$AB595&lt;=HOUR(AJ$7),MAX($Q500:AH500,0)+1,".")))</f>
        <v>,</v>
      </c>
      <c r="AJ500" s="270" t="str">
        <f>IF($E500=$E499,IF(AK499=".",IF(MAX($Q500:AI500,0)=OPER!$AA595,".",IF(OPER!$AB595&lt;=HOUR(AK$7),MAX($Q500:AI500,0)+1,".")),","),IF(MAX($Q500:AI500,0)=OPER!$AA595,".",IF(OPER!$AB595&lt;=HOUR(AK$7),MAX($Q500:AI500,0)+1,".")))</f>
        <v>,</v>
      </c>
      <c r="AK500" s="271" t="str">
        <f>IF($E500=$E499,IF(AL499=".",IF(MAX($Q500:AJ500,0)=OPER!$AA595,".",IF(OPER!$AB595&lt;=HOUR(AL$7),MAX($Q500:AJ500,0)+1,".")),","),IF(MAX($Q500:AJ500,0)=OPER!$AA595,".",IF(OPER!$AB595&lt;=HOUR(AL$7),MAX($Q500:AJ500,0)+1,".")))</f>
        <v>,</v>
      </c>
      <c r="AL500" s="269" t="str">
        <f>IF($E500=$E499,IF(AM499=".",IF(MAX($Q500:AK500,0)=OPER!$AA595,".",IF(OPER!$AB595&lt;=HOUR(AM$7),MAX($Q500:AK500,0)+1,".")),","),IF(MAX($Q500:AK500,0)=OPER!$AA595,".",IF(OPER!$AB595&lt;=HOUR(AM$7),MAX($Q500:AK500,0)+1,".")))</f>
        <v>,</v>
      </c>
      <c r="AM500" s="269" t="str">
        <f>IF($E500=$E499,IF(AN499=".",IF(MAX($Q500:AL500,0)=OPER!$AA595,".",IF(OPER!$AB595&lt;=HOUR(AN$7),MAX($Q500:AL500,0)+1,".")),","),IF(MAX($Q500:AL500,0)=OPER!$AA595,".",IF(OPER!$AB595&lt;=HOUR(AN$7),MAX($Q500:AL500,0)+1,".")))</f>
        <v>,</v>
      </c>
      <c r="AN500" s="270" t="str">
        <f>IF($E500=$E499,IF(AO499=".",IF(MAX($Q500:AM500,0)=OPER!$AA595,".",IF(OPER!$AB595&lt;=HOUR(AO$7),MAX($Q500:AM500,0)+1,".")),","),IF(MAX($Q500:AM500,0)=OPER!$AA595,".",IF(OPER!$AB595&lt;=HOUR(AO$7),MAX($Q500:AM500,0)+1,".")))</f>
        <v>,</v>
      </c>
      <c r="AO500" s="271" t="str">
        <f>IF($E500=$E499,IF(AP499=".",IF(MAX($Q500:AN500,0)=OPER!$AA595,".",IF(OPER!$AB595&lt;=HOUR(AP$7),MAX($Q500:AN500,0)+1,".")),","),IF(MAX($Q500:AN500,0)=OPER!$AA595,".",IF(OPER!$AB595&lt;=HOUR(AP$7),MAX($Q500:AN500,0)+1,".")))</f>
        <v>,</v>
      </c>
      <c r="AP500" s="269" t="str">
        <f>IF($E500=$E499,IF(AQ499=".",IF(MAX($Q500:AO500,0)=OPER!$AA595,".",IF(OPER!$AB595&lt;=HOUR(AQ$7),MAX($Q500:AO500,0)+1,".")),","),IF(MAX($Q500:AO500,0)=OPER!$AA595,".",IF(OPER!$AB595&lt;=HOUR(AQ$7),MAX($Q500:AO500,0)+1,".")))</f>
        <v>,</v>
      </c>
      <c r="AQ500" s="269" t="str">
        <f>IF($E500=$E499,IF(AR499=".",IF(MAX($Q500:AP500,0)=OPER!$AA595,".",IF(OPER!$AB595&lt;=HOUR(AR$7),MAX($Q500:AP500,0)+1,".")),","),IF(MAX($Q500:AP500,0)=OPER!$AA595,".",IF(OPER!$AB595&lt;=HOUR(AR$7),MAX($Q500:AP500,0)+1,".")))</f>
        <v>,</v>
      </c>
      <c r="AR500" s="270" t="str">
        <f>IF($E500=$E499,IF(AS499=".",IF(MAX($Q500:AQ500,0)=OPER!$AA595,".",IF(OPER!$AB595&lt;=HOUR(AS$7),MAX($Q500:AQ500,0)+1,".")),","),IF(MAX($Q500:AQ500,0)=OPER!$AA595,".",IF(OPER!$AB595&lt;=HOUR(AS$7),MAX($Q500:AQ500,0)+1,".")))</f>
        <v>,</v>
      </c>
      <c r="AS500" s="271" t="str">
        <f>IF($E500=$E499,IF(AT499=".",IF(MAX($Q500:AR500,0)=OPER!$AA595,".",IF(OPER!$AB595&lt;=HOUR(AT$7),MAX($Q500:AR500,0)+1,".")),","),IF(MAX($Q500:AR500,0)=OPER!$AA595,".",IF(OPER!$AB595&lt;=HOUR(AT$7),MAX($Q500:AR500,0)+1,".")))</f>
        <v>,</v>
      </c>
      <c r="AT500" s="269" t="str">
        <f>IF($E500=$E499,IF(AU499=".",IF(MAX($Q500:AS500,0)=OPER!$AA595,".",IF(OPER!$AB595&lt;=HOUR(AU$7),MAX($Q500:AS500,0)+1,".")),","),IF(MAX($Q500:AS500,0)=OPER!$AA595,".",IF(OPER!$AB595&lt;=HOUR(AU$7),MAX($Q500:AS500,0)+1,".")))</f>
        <v>,</v>
      </c>
      <c r="AU500" s="269" t="str">
        <f>IF($E500=$E499,IF(AV499=".",IF(MAX($Q500:AT500,0)=OPER!$AA595,".",IF(OPER!$AB595&lt;=HOUR(AV$7),MAX($Q500:AT500,0)+1,".")),","),IF(MAX($Q500:AT500,0)=OPER!$AA595,".",IF(OPER!$AB595&lt;=HOUR(AV$7),MAX($Q500:AT500,0)+1,".")))</f>
        <v>,</v>
      </c>
      <c r="AV500" s="270" t="str">
        <f>IF($E500=$E499,IF(AW499=".",IF(MAX($Q500:AU500,0)=OPER!$AA595,".",IF(OPER!$AB595&lt;=HOUR(AW$7),MAX($Q500:AU500,0)+1,".")),","),IF(MAX($Q500:AU500,0)=OPER!$AA595,".",IF(OPER!$AB595&lt;=HOUR(AW$7),MAX($Q500:AU500,0)+1,".")))</f>
        <v>,</v>
      </c>
      <c r="AW500" s="271" t="str">
        <f>IF($E500=$E499,IF(AX499=".",IF(MAX($Q500:AV500,0)=OPER!$AA595,".",IF(OPER!$AB595&lt;=HOUR(AX$7),MAX($Q500:AV500,0)+1,".")),","),IF(MAX($Q500:AV500,0)=OPER!$AA595,".",IF(OPER!$AB595&lt;=HOUR(AX$7),MAX($Q500:AV500,0)+1,".")))</f>
        <v>,</v>
      </c>
      <c r="AX500" s="269" t="str">
        <f>IF($E500=$E499,IF(AY499=".",IF(MAX($Q500:AW500,0)=OPER!$AA595,".",IF(OPER!$AB595&lt;=HOUR(AY$7),MAX($Q500:AW500,0)+1,".")),","),IF(MAX($Q500:AW500,0)=OPER!$AA595,".",IF(OPER!$AB595&lt;=HOUR(AY$7),MAX($Q500:AW500,0)+1,".")))</f>
        <v>,</v>
      </c>
      <c r="AY500" s="269" t="str">
        <f>IF($E500=$E499,IF(AZ499=".",IF(MAX($Q500:AX500,0)=OPER!$AA595,".",IF(OPER!$AB595&lt;=HOUR(AZ$7),MAX($Q500:AX500,0)+1,".")),","),IF(MAX($Q500:AX500,0)=OPER!$AA595,".",IF(OPER!$AB595&lt;=HOUR(AZ$7),MAX($Q500:AX500,0)+1,".")))</f>
        <v>,</v>
      </c>
      <c r="AZ500" s="270" t="str">
        <f>IF($E500=$E499,IF(BA499=".",IF(MAX($Q500:AY500,0)=OPER!$AA595,".",IF(OPER!$AB595&lt;=HOUR(BA$7),MAX($Q500:AY500,0)+1,".")),","),IF(MAX($Q500:AY500,0)=OPER!$AA595,".",IF(OPER!$AB595&lt;=HOUR(BA$7),MAX($Q500:AY500,0)+1,".")))</f>
        <v>,</v>
      </c>
      <c r="BA500" s="30">
        <f>+OPER!AK494</f>
        <v>0</v>
      </c>
    </row>
    <row r="1055" ht="59.95" customHeight="1" x14ac:dyDescent="0.2"/>
    <row r="1056" ht="56.25" customHeight="1" x14ac:dyDescent="0.2"/>
    <row r="1057" ht="75.25" customHeight="1" x14ac:dyDescent="0.2"/>
    <row r="1066" ht="56.25" customHeight="1" x14ac:dyDescent="0.2"/>
    <row r="1067" ht="63.7" customHeight="1" x14ac:dyDescent="0.2"/>
    <row r="1072" ht="63.7" customHeight="1" x14ac:dyDescent="0.2"/>
    <row r="1073" ht="152.85" customHeight="1" x14ac:dyDescent="0.2"/>
    <row r="1074" ht="156.25" customHeight="1" x14ac:dyDescent="0.2"/>
    <row r="1075" ht="149.44999999999999" customHeight="1" x14ac:dyDescent="0.2"/>
    <row r="1076" ht="98.5" customHeight="1" x14ac:dyDescent="0.2"/>
    <row r="1078" ht="75.25" customHeight="1" x14ac:dyDescent="0.2"/>
    <row r="1080" ht="62.5" customHeight="1" x14ac:dyDescent="0.2"/>
    <row r="1081" ht="65.25" customHeight="1" x14ac:dyDescent="0.2"/>
    <row r="1082" ht="75.25" customHeight="1" x14ac:dyDescent="0.2"/>
    <row r="1083" ht="67.75" customHeight="1" x14ac:dyDescent="0.2"/>
    <row r="1093" ht="59.95" customHeight="1" x14ac:dyDescent="0.2"/>
    <row r="1094" ht="75.25" customHeight="1" x14ac:dyDescent="0.2"/>
    <row r="1098" ht="67.75" customHeight="1" x14ac:dyDescent="0.2"/>
    <row r="1099" ht="79" customHeight="1" x14ac:dyDescent="0.2"/>
    <row r="1102" ht="76.099999999999994" customHeight="1" x14ac:dyDescent="0.2"/>
    <row r="1103" ht="72.7" customHeight="1" x14ac:dyDescent="0.2"/>
    <row r="1104" ht="55.7" customHeight="1" x14ac:dyDescent="0.2"/>
    <row r="1108" ht="71.5" customHeight="1" x14ac:dyDescent="0.2"/>
    <row r="1121" ht="67.75" customHeight="1" x14ac:dyDescent="0.2"/>
    <row r="1122" ht="75.25" customHeight="1" x14ac:dyDescent="0.2"/>
    <row r="1124" ht="67.75" customHeight="1" x14ac:dyDescent="0.2"/>
    <row r="1125" ht="82.9" customHeight="1" x14ac:dyDescent="0.2"/>
    <row r="1128" ht="63.7" customHeight="1" x14ac:dyDescent="0.2"/>
    <row r="1129" ht="75.25" customHeight="1" x14ac:dyDescent="0.2"/>
    <row r="1131" ht="71.5" customHeight="1" x14ac:dyDescent="0.2"/>
    <row r="1132" ht="71.5" customHeight="1" x14ac:dyDescent="0.2"/>
    <row r="1133" ht="63.7" customHeight="1" x14ac:dyDescent="0.2"/>
    <row r="1138" ht="71.5" customHeight="1" x14ac:dyDescent="0.2"/>
    <row r="1139" ht="63.7" customHeight="1" x14ac:dyDescent="0.2"/>
    <row r="1143" ht="67.75" customHeight="1" x14ac:dyDescent="0.2"/>
    <row r="1264" ht="82.9" customHeight="1" x14ac:dyDescent="0.2"/>
    <row r="1281" ht="79.5" customHeight="1" x14ac:dyDescent="0.2"/>
    <row r="1282" ht="72.7" customHeight="1" x14ac:dyDescent="0.2"/>
    <row r="1284" ht="69.8" customHeight="1" x14ac:dyDescent="0.2"/>
    <row r="1285" ht="55.7" customHeight="1" x14ac:dyDescent="0.2"/>
  </sheetData>
  <protectedRanges>
    <protectedRange sqref="T8:BA1334 A8:P1334 R8:R1334" name="Rango1"/>
    <protectedRange sqref="Q8:Q1334" name="Rango1_1"/>
  </protectedRanges>
  <autoFilter ref="A7:EA1334" xr:uid="{00000000-0001-0000-0400-000000000000}"/>
  <mergeCells count="12">
    <mergeCell ref="E4:E6"/>
    <mergeCell ref="P3:R3"/>
    <mergeCell ref="J4:J6"/>
    <mergeCell ref="M4:M6"/>
    <mergeCell ref="L4:L6"/>
    <mergeCell ref="N4:N6"/>
    <mergeCell ref="O4:O6"/>
    <mergeCell ref="G4:G6"/>
    <mergeCell ref="I4:I6"/>
    <mergeCell ref="F4:F6"/>
    <mergeCell ref="P4:R6"/>
    <mergeCell ref="H4:H6"/>
  </mergeCells>
  <phoneticPr fontId="14" type="noConversion"/>
  <conditionalFormatting sqref="T3:AZ6">
    <cfRule type="cellIs" dxfId="108" priority="88" stopIfTrue="1" operator="equal">
      <formula>"h"</formula>
    </cfRule>
    <cfRule type="cellIs" dxfId="107" priority="89" stopIfTrue="1" operator="equal">
      <formula>"w"</formula>
    </cfRule>
  </conditionalFormatting>
  <conditionalFormatting sqref="T2:AZ2">
    <cfRule type="cellIs" dxfId="106" priority="90" stopIfTrue="1" operator="equal">
      <formula>0</formula>
    </cfRule>
    <cfRule type="cellIs" dxfId="105" priority="91" stopIfTrue="1" operator="equal">
      <formula>1</formula>
    </cfRule>
  </conditionalFormatting>
  <conditionalFormatting sqref="P8:Q500">
    <cfRule type="cellIs" dxfId="104" priority="95" stopIfTrue="1" operator="equal">
      <formula>"SI"</formula>
    </cfRule>
    <cfRule type="cellIs" dxfId="103" priority="96" stopIfTrue="1" operator="equal">
      <formula>"NO"</formula>
    </cfRule>
  </conditionalFormatting>
  <conditionalFormatting sqref="D8:D500 BA7:BA500">
    <cfRule type="cellIs" dxfId="102" priority="53" stopIfTrue="1" operator="equal">
      <formula>"SI"</formula>
    </cfRule>
    <cfRule type="cellIs" dxfId="101" priority="58" stopIfTrue="1" operator="equal">
      <formula>"NO"</formula>
    </cfRule>
  </conditionalFormatting>
  <conditionalFormatting sqref="E8:F500 C8:C500 J8:P500">
    <cfRule type="cellIs" dxfId="100" priority="110" stopIfTrue="1" operator="equal">
      <formula>"NO ASIGNADO"</formula>
    </cfRule>
  </conditionalFormatting>
  <conditionalFormatting sqref="T8:AZ500">
    <cfRule type="cellIs" dxfId="99" priority="62" stopIfTrue="1" operator="between">
      <formula>1</formula>
      <formula>33</formula>
    </cfRule>
  </conditionalFormatting>
  <conditionalFormatting sqref="A8:A500">
    <cfRule type="cellIs" dxfId="98" priority="59" stopIfTrue="1" operator="equal">
      <formula>"MEDIA"</formula>
    </cfRule>
    <cfRule type="cellIs" dxfId="97" priority="60" stopIfTrue="1" operator="equal">
      <formula>"ALTA"</formula>
    </cfRule>
  </conditionalFormatting>
  <conditionalFormatting sqref="B8:B500 O8:O500 D8:I500 BA7:BA500">
    <cfRule type="expression" dxfId="96" priority="63" stopIfTrue="1">
      <formula>$A7="ALTA"</formula>
    </cfRule>
  </conditionalFormatting>
  <conditionalFormatting sqref="F8:F500">
    <cfRule type="expression" dxfId="95" priority="6" stopIfTrue="1">
      <formula>$A8="ALTA"</formula>
    </cfRule>
    <cfRule type="containsText" dxfId="94" priority="52" stopIfTrue="1" operator="containsText" text="SISO">
      <formula>NOT(ISERROR(SEARCH("SISO",F8)))</formula>
    </cfRule>
  </conditionalFormatting>
  <conditionalFormatting sqref="L8:M500">
    <cfRule type="cellIs" dxfId="93" priority="50" stopIfTrue="1" operator="greaterThan">
      <formula>6.5</formula>
    </cfRule>
  </conditionalFormatting>
  <conditionalFormatting sqref="F8:F500">
    <cfRule type="expression" dxfId="92" priority="111" stopIfTrue="1">
      <formula>$BC$8="Critico"</formula>
    </cfRule>
  </conditionalFormatting>
  <conditionalFormatting sqref="R8:R500">
    <cfRule type="cellIs" dxfId="91" priority="5" stopIfTrue="1" operator="equal">
      <formula>"NO ASIGNADO"</formula>
    </cfRule>
  </conditionalFormatting>
  <pageMargins left="0.23622047244094491" right="0.23622047244094491" top="0.15748031496062992" bottom="0.15748031496062992" header="0.31496062992125984" footer="0.31496062992125984"/>
  <pageSetup scale="10" fitToWidth="2" fitToHeight="2" pageOrder="overThenDown" orientation="landscape" errors="blank" r:id="rId1"/>
  <headerFooter alignWithMargins="0"/>
  <rowBreaks count="1" manualBreakCount="1">
    <brk id="24" max="16383" man="1"/>
  </rowBreaks>
  <colBreaks count="1" manualBreakCount="1">
    <brk id="6" max="1048575" man="1"/>
  </colBreaks>
  <cellWatches>
    <cellWatch r="T50"/>
  </cellWatches>
  <drawing r:id="rId2"/>
  <legacyDrawing r:id="rId3"/>
  <controls>
    <mc:AlternateContent xmlns:mc="http://schemas.openxmlformats.org/markup-compatibility/2006">
      <mc:Choice Requires="x14">
        <control shapeId="16413" r:id="rId4" name="Equipo">
          <controlPr defaultSize="0" print="0" autoFill="0" autoLine="0" autoPict="0" r:id="rId5">
            <anchor moveWithCells="1">
              <from>
                <xdr:col>4</xdr:col>
                <xdr:colOff>4822166</xdr:colOff>
                <xdr:row>2</xdr:row>
                <xdr:rowOff>129396</xdr:rowOff>
              </from>
              <to>
                <xdr:col>4</xdr:col>
                <xdr:colOff>7841411</xdr:colOff>
                <xdr:row>3</xdr:row>
                <xdr:rowOff>51758</xdr:rowOff>
              </to>
            </anchor>
          </controlPr>
        </control>
      </mc:Choice>
      <mc:Fallback>
        <control shapeId="16413" r:id="rId4" name="Equipo"/>
      </mc:Fallback>
    </mc:AlternateContent>
    <mc:AlternateContent xmlns:mc="http://schemas.openxmlformats.org/markup-compatibility/2006">
      <mc:Choice Requires="x14">
        <control shapeId="16414" r:id="rId6" name="Tecnico">
          <controlPr defaultSize="0" print="0" autoFill="0" autoLine="0" r:id="rId7">
            <anchor moveWithCells="1">
              <from>
                <xdr:col>4</xdr:col>
                <xdr:colOff>155275</xdr:colOff>
                <xdr:row>1</xdr:row>
                <xdr:rowOff>189781</xdr:rowOff>
              </from>
              <to>
                <xdr:col>4</xdr:col>
                <xdr:colOff>2803585</xdr:colOff>
                <xdr:row>1</xdr:row>
                <xdr:rowOff>1035170</xdr:rowOff>
              </to>
            </anchor>
          </controlPr>
        </control>
      </mc:Choice>
      <mc:Fallback>
        <control shapeId="16414" r:id="rId6" name="Tecnico"/>
      </mc:Fallback>
    </mc:AlternateContent>
    <mc:AlternateContent xmlns:mc="http://schemas.openxmlformats.org/markup-compatibility/2006">
      <mc:Choice Requires="x14">
        <control shapeId="16415" r:id="rId8" name="operador">
          <controlPr defaultSize="0" print="0" autoFill="0" autoLine="0" autoPict="0" r:id="rId9">
            <anchor moveWithCells="1">
              <from>
                <xdr:col>2</xdr:col>
                <xdr:colOff>94891</xdr:colOff>
                <xdr:row>1</xdr:row>
                <xdr:rowOff>232913</xdr:rowOff>
              </from>
              <to>
                <xdr:col>3</xdr:col>
                <xdr:colOff>0</xdr:colOff>
                <xdr:row>1</xdr:row>
                <xdr:rowOff>1121434</xdr:rowOff>
              </to>
            </anchor>
          </controlPr>
        </control>
      </mc:Choice>
      <mc:Fallback>
        <control shapeId="16415" r:id="rId8" name="operador"/>
      </mc:Fallback>
    </mc:AlternateContent>
    <mc:AlternateContent xmlns:mc="http://schemas.openxmlformats.org/markup-compatibility/2006">
      <mc:Choice Requires="x14">
        <control shapeId="16417" r:id="rId10" name="Con">
          <controlPr defaultSize="0" print="0" autoFill="0" autoLine="0" r:id="rId11">
            <anchor moveWithCells="1">
              <from>
                <xdr:col>1</xdr:col>
                <xdr:colOff>2760453</xdr:colOff>
                <xdr:row>1</xdr:row>
                <xdr:rowOff>120770</xdr:rowOff>
              </from>
              <to>
                <xdr:col>1</xdr:col>
                <xdr:colOff>6340415</xdr:colOff>
                <xdr:row>1</xdr:row>
                <xdr:rowOff>1086928</xdr:rowOff>
              </to>
            </anchor>
          </controlPr>
        </control>
      </mc:Choice>
      <mc:Fallback>
        <control shapeId="16417" r:id="rId10" name="Con"/>
      </mc:Fallback>
    </mc:AlternateContent>
    <mc:AlternateContent xmlns:mc="http://schemas.openxmlformats.org/markup-compatibility/2006">
      <mc:Choice Requires="x14">
        <control shapeId="16418" r:id="rId12" name="Equiposd">
          <controlPr defaultSize="0" print="0" autoFill="0" autoLine="0" autoPict="0" r:id="rId13">
            <anchor moveWithCells="1">
              <from>
                <xdr:col>4</xdr:col>
                <xdr:colOff>4485736</xdr:colOff>
                <xdr:row>0</xdr:row>
                <xdr:rowOff>629728</xdr:rowOff>
              </from>
              <to>
                <xdr:col>4</xdr:col>
                <xdr:colOff>8324491</xdr:colOff>
                <xdr:row>1</xdr:row>
                <xdr:rowOff>1121434</xdr:rowOff>
              </to>
            </anchor>
          </controlPr>
        </control>
      </mc:Choice>
      <mc:Fallback>
        <control shapeId="16418" r:id="rId12" name="Equiposd"/>
      </mc:Fallback>
    </mc:AlternateContent>
    <mc:AlternateContent xmlns:mc="http://schemas.openxmlformats.org/markup-compatibility/2006">
      <mc:Choice Requires="x14">
        <control shapeId="16419" r:id="rId14" name="SinFiltro">
          <controlPr defaultSize="0" print="0" autoFill="0" autoLine="0" r:id="rId15">
            <anchor moveWithCells="1">
              <from>
                <xdr:col>4</xdr:col>
                <xdr:colOff>9376913</xdr:colOff>
                <xdr:row>0</xdr:row>
                <xdr:rowOff>612475</xdr:rowOff>
              </from>
              <to>
                <xdr:col>5</xdr:col>
                <xdr:colOff>5788325</xdr:colOff>
                <xdr:row>1</xdr:row>
                <xdr:rowOff>1130060</xdr:rowOff>
              </to>
            </anchor>
          </controlPr>
        </control>
      </mc:Choice>
      <mc:Fallback>
        <control shapeId="16419" r:id="rId14" name="SinFiltro"/>
      </mc:Fallback>
    </mc:AlternateContent>
    <mc:AlternateContent xmlns:mc="http://schemas.openxmlformats.org/markup-compatibility/2006">
      <mc:Choice Requires="x14">
        <control shapeId="16420" r:id="rId16" name="ModoImpreso">
          <controlPr defaultSize="0" print="0" autoFill="0" autoLine="0" autoPict="0" r:id="rId17">
            <anchor moveWithCells="1">
              <from>
                <xdr:col>5</xdr:col>
                <xdr:colOff>6254151</xdr:colOff>
                <xdr:row>0</xdr:row>
                <xdr:rowOff>690113</xdr:rowOff>
              </from>
              <to>
                <xdr:col>6</xdr:col>
                <xdr:colOff>0</xdr:colOff>
                <xdr:row>1</xdr:row>
                <xdr:rowOff>1078302</xdr:rowOff>
              </to>
            </anchor>
          </controlPr>
        </control>
      </mc:Choice>
      <mc:Fallback>
        <control shapeId="16420" r:id="rId16" name="ModoImpres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9">
    <tabColor indexed="13"/>
  </sheetPr>
  <dimension ref="B1:Y228"/>
  <sheetViews>
    <sheetView showGridLines="0" zoomScale="85" zoomScaleNormal="85" workbookViewId="0">
      <selection activeCell="H111" sqref="H111"/>
    </sheetView>
  </sheetViews>
  <sheetFormatPr baseColWidth="10" defaultColWidth="11.375" defaultRowHeight="12.9" x14ac:dyDescent="0.2"/>
  <cols>
    <col min="1" max="1" width="2" bestFit="1" customWidth="1"/>
    <col min="2" max="2" width="40.375" customWidth="1"/>
    <col min="3" max="3" width="35.375" customWidth="1"/>
    <col min="4" max="4" width="26.375" customWidth="1"/>
    <col min="5" max="5" width="14" bestFit="1" customWidth="1"/>
    <col min="6" max="6" width="14.375" customWidth="1"/>
    <col min="7" max="7" width="12.375" customWidth="1"/>
    <col min="8" max="8" width="38.75" bestFit="1" customWidth="1"/>
    <col min="9" max="9" width="17.5" bestFit="1" customWidth="1"/>
    <col min="10" max="23" width="2.125" customWidth="1"/>
    <col min="24" max="24" width="49.25" bestFit="1" customWidth="1"/>
    <col min="25" max="25" width="9.375" bestFit="1" customWidth="1"/>
  </cols>
  <sheetData>
    <row r="1" spans="2:9" ht="14.95" thickBot="1" x14ac:dyDescent="0.3">
      <c r="B1" s="529" t="s">
        <v>1159</v>
      </c>
      <c r="C1" s="530"/>
      <c r="D1" s="530"/>
      <c r="E1" s="530"/>
      <c r="F1" s="531"/>
    </row>
    <row r="2" spans="2:9" ht="13.6" thickBot="1" x14ac:dyDescent="0.25">
      <c r="B2" s="176" t="s">
        <v>2</v>
      </c>
      <c r="C2" s="177" t="s">
        <v>1160</v>
      </c>
      <c r="D2" s="177" t="s">
        <v>1161</v>
      </c>
      <c r="E2" s="177" t="s">
        <v>1162</v>
      </c>
      <c r="F2" s="177" t="s">
        <v>1163</v>
      </c>
    </row>
    <row r="3" spans="2:9" ht="25" customHeight="1" x14ac:dyDescent="0.2">
      <c r="B3" s="178" t="s">
        <v>1164</v>
      </c>
      <c r="C3" s="179"/>
      <c r="D3" s="180">
        <v>46071.520833333336</v>
      </c>
      <c r="E3" s="179" t="s">
        <v>1165</v>
      </c>
      <c r="F3" s="181" t="s">
        <v>1166</v>
      </c>
      <c r="I3" s="351">
        <f ca="1">+WEEKNUM(TODAY())</f>
        <v>8</v>
      </c>
    </row>
    <row r="4" spans="2:9" ht="14.3" thickBot="1" x14ac:dyDescent="0.25">
      <c r="B4" s="182" t="s">
        <v>1167</v>
      </c>
      <c r="C4" s="183" t="s">
        <v>1168</v>
      </c>
      <c r="D4" s="184"/>
      <c r="E4" s="184"/>
      <c r="F4" s="185"/>
    </row>
    <row r="5" spans="2:9" ht="14.95" thickBot="1" x14ac:dyDescent="0.3">
      <c r="B5" s="529" t="s">
        <v>1169</v>
      </c>
      <c r="C5" s="530"/>
      <c r="D5" s="530"/>
      <c r="E5" s="530"/>
      <c r="F5" s="531"/>
      <c r="G5" s="344"/>
      <c r="H5" s="345" t="s">
        <v>1170</v>
      </c>
    </row>
    <row r="6" spans="2:9" ht="13.75" customHeight="1" thickBot="1" x14ac:dyDescent="0.25">
      <c r="B6" s="186" t="s">
        <v>1171</v>
      </c>
      <c r="C6" s="187" t="s">
        <v>1172</v>
      </c>
      <c r="D6" s="187" t="s">
        <v>1173</v>
      </c>
      <c r="E6" s="542" t="s">
        <v>1174</v>
      </c>
      <c r="F6" s="543"/>
    </row>
    <row r="7" spans="2:9" ht="16.3" x14ac:dyDescent="0.2">
      <c r="B7" s="188" t="s">
        <v>1175</v>
      </c>
      <c r="C7" s="225" t="s">
        <v>1176</v>
      </c>
      <c r="D7" s="193" t="s">
        <v>1279</v>
      </c>
      <c r="E7" s="542"/>
      <c r="F7" s="543"/>
    </row>
    <row r="8" spans="2:9" ht="16.3" x14ac:dyDescent="0.2">
      <c r="B8" s="189" t="s">
        <v>1177</v>
      </c>
      <c r="C8" s="226" t="s">
        <v>1178</v>
      </c>
      <c r="D8" s="194" t="s">
        <v>1279</v>
      </c>
      <c r="E8" s="542"/>
      <c r="F8" s="543"/>
    </row>
    <row r="9" spans="2:9" ht="16" customHeight="1" x14ac:dyDescent="0.2">
      <c r="B9" s="189" t="s">
        <v>91</v>
      </c>
      <c r="C9" s="226" t="s">
        <v>1179</v>
      </c>
      <c r="D9" s="194" t="s">
        <v>1279</v>
      </c>
      <c r="E9" s="510"/>
      <c r="F9" s="511"/>
    </row>
    <row r="10" spans="2:9" ht="16.3" x14ac:dyDescent="0.2">
      <c r="B10" s="189" t="s">
        <v>146</v>
      </c>
      <c r="C10" s="226" t="s">
        <v>1180</v>
      </c>
      <c r="D10" s="194" t="s">
        <v>1279</v>
      </c>
      <c r="E10" s="510"/>
      <c r="F10" s="511"/>
    </row>
    <row r="11" spans="2:9" ht="16.3" x14ac:dyDescent="0.2">
      <c r="B11" s="189" t="s">
        <v>1520</v>
      </c>
      <c r="C11" s="226" t="s">
        <v>1182</v>
      </c>
      <c r="D11" s="194" t="s">
        <v>1279</v>
      </c>
      <c r="E11" s="510"/>
      <c r="F11" s="511"/>
    </row>
    <row r="12" spans="2:9" ht="14.95" customHeight="1" x14ac:dyDescent="0.2">
      <c r="B12" s="190" t="s">
        <v>1183</v>
      </c>
      <c r="C12" s="227" t="s">
        <v>1184</v>
      </c>
      <c r="D12" s="194" t="s">
        <v>1279</v>
      </c>
      <c r="E12" s="510"/>
      <c r="F12" s="511"/>
    </row>
    <row r="13" spans="2:9" ht="16.3" x14ac:dyDescent="0.2">
      <c r="B13" s="190" t="s">
        <v>1185</v>
      </c>
      <c r="C13" s="227" t="s">
        <v>1186</v>
      </c>
      <c r="D13" s="194" t="s">
        <v>1279</v>
      </c>
      <c r="E13" s="510"/>
      <c r="F13" s="511"/>
    </row>
    <row r="14" spans="2:9" ht="16.3" x14ac:dyDescent="0.2">
      <c r="B14" s="190" t="s">
        <v>1286</v>
      </c>
      <c r="C14" s="227" t="s">
        <v>4473</v>
      </c>
      <c r="D14" s="194" t="s">
        <v>1279</v>
      </c>
      <c r="E14" s="510"/>
      <c r="F14" s="511"/>
    </row>
    <row r="15" spans="2:9" ht="16.3" x14ac:dyDescent="0.2">
      <c r="B15" s="190" t="s">
        <v>4474</v>
      </c>
      <c r="C15" s="226" t="s">
        <v>4475</v>
      </c>
      <c r="D15" s="194" t="s">
        <v>1279</v>
      </c>
      <c r="E15" s="510"/>
      <c r="F15" s="511"/>
    </row>
    <row r="16" spans="2:9" ht="16.3" x14ac:dyDescent="0.2">
      <c r="B16" s="190"/>
      <c r="C16" s="227"/>
      <c r="D16" s="194"/>
      <c r="E16" s="510"/>
      <c r="F16" s="511"/>
    </row>
    <row r="17" spans="2:6" ht="16.3" x14ac:dyDescent="0.2">
      <c r="B17" s="190"/>
      <c r="C17" s="227"/>
      <c r="D17" s="194"/>
      <c r="E17" s="510"/>
      <c r="F17" s="511"/>
    </row>
    <row r="18" spans="2:6" ht="14.95" customHeight="1" x14ac:dyDescent="0.2">
      <c r="B18" s="190"/>
      <c r="C18" s="227"/>
      <c r="D18" s="194"/>
      <c r="E18" s="510"/>
      <c r="F18" s="511"/>
    </row>
    <row r="19" spans="2:6" ht="16.3" x14ac:dyDescent="0.2">
      <c r="B19" s="190"/>
      <c r="C19" s="227"/>
      <c r="D19" s="194"/>
      <c r="E19" s="510"/>
      <c r="F19" s="511"/>
    </row>
    <row r="20" spans="2:6" ht="16.3" x14ac:dyDescent="0.2">
      <c r="B20" s="190"/>
      <c r="C20" s="227"/>
      <c r="D20" s="194"/>
      <c r="E20" s="223"/>
      <c r="F20" s="224"/>
    </row>
    <row r="21" spans="2:6" ht="16.3" x14ac:dyDescent="0.25">
      <c r="B21" s="191"/>
      <c r="C21" s="227"/>
      <c r="D21" s="194"/>
      <c r="E21" s="223"/>
      <c r="F21" s="224"/>
    </row>
    <row r="22" spans="2:6" ht="17" thickBot="1" x14ac:dyDescent="0.3">
      <c r="B22" s="192"/>
      <c r="C22" s="228"/>
      <c r="D22" s="195"/>
      <c r="E22" s="512"/>
      <c r="F22" s="513"/>
    </row>
    <row r="23" spans="2:6" ht="14.3" thickBot="1" x14ac:dyDescent="0.25">
      <c r="B23" s="532"/>
      <c r="C23" s="533"/>
      <c r="D23" s="533"/>
      <c r="E23" s="533"/>
      <c r="F23" s="534"/>
    </row>
    <row r="24" spans="2:6" ht="16.3" x14ac:dyDescent="0.2">
      <c r="B24" s="538" t="s">
        <v>1187</v>
      </c>
      <c r="C24" s="539"/>
      <c r="D24" s="118" t="s">
        <v>1188</v>
      </c>
      <c r="E24" s="540" t="s">
        <v>1189</v>
      </c>
      <c r="F24" s="541"/>
    </row>
    <row r="25" spans="2:6" ht="14.95" customHeight="1" x14ac:dyDescent="0.2">
      <c r="B25" s="487" t="s">
        <v>1190</v>
      </c>
      <c r="C25" s="488"/>
      <c r="D25" s="215">
        <v>1</v>
      </c>
      <c r="E25" s="498" t="s">
        <v>1191</v>
      </c>
      <c r="F25" s="499"/>
    </row>
    <row r="26" spans="2:6" ht="14.95" customHeight="1" x14ac:dyDescent="0.2">
      <c r="B26" s="487" t="s">
        <v>1192</v>
      </c>
      <c r="C26" s="488"/>
      <c r="D26" s="215">
        <v>2</v>
      </c>
      <c r="E26" s="498" t="s">
        <v>1191</v>
      </c>
      <c r="F26" s="499"/>
    </row>
    <row r="27" spans="2:6" ht="14.95" customHeight="1" x14ac:dyDescent="0.2">
      <c r="B27" s="487" t="s">
        <v>1193</v>
      </c>
      <c r="C27" s="488"/>
      <c r="D27" s="215">
        <v>2</v>
      </c>
      <c r="E27" s="498" t="s">
        <v>1191</v>
      </c>
      <c r="F27" s="499"/>
    </row>
    <row r="28" spans="2:6" ht="26.5" customHeight="1" x14ac:dyDescent="0.2">
      <c r="B28" s="487" t="s">
        <v>1194</v>
      </c>
      <c r="C28" s="488"/>
      <c r="D28" s="91">
        <v>2</v>
      </c>
      <c r="E28" s="498" t="s">
        <v>1191</v>
      </c>
      <c r="F28" s="499"/>
    </row>
    <row r="29" spans="2:6" ht="35.5" customHeight="1" x14ac:dyDescent="0.2">
      <c r="B29" s="487" t="s">
        <v>1195</v>
      </c>
      <c r="C29" s="488"/>
      <c r="D29" s="91">
        <v>2</v>
      </c>
      <c r="E29" s="498" t="s">
        <v>1191</v>
      </c>
      <c r="F29" s="499"/>
    </row>
    <row r="30" spans="2:6" ht="25.15" customHeight="1" x14ac:dyDescent="0.2">
      <c r="B30" s="487" t="s">
        <v>1196</v>
      </c>
      <c r="C30" s="488"/>
      <c r="D30" s="91">
        <v>2</v>
      </c>
      <c r="E30" s="498" t="s">
        <v>1197</v>
      </c>
      <c r="F30" s="499"/>
    </row>
    <row r="31" spans="2:6" ht="23.1" customHeight="1" x14ac:dyDescent="0.2">
      <c r="B31" s="487" t="s">
        <v>1198</v>
      </c>
      <c r="C31" s="488"/>
      <c r="D31" s="91">
        <v>4</v>
      </c>
      <c r="E31" s="498" t="s">
        <v>1199</v>
      </c>
      <c r="F31" s="499"/>
    </row>
    <row r="32" spans="2:6" ht="23.1" customHeight="1" x14ac:dyDescent="0.2">
      <c r="B32" s="487" t="s">
        <v>1200</v>
      </c>
      <c r="C32" s="488"/>
      <c r="D32" s="91">
        <v>3</v>
      </c>
      <c r="E32" s="498" t="s">
        <v>1199</v>
      </c>
      <c r="F32" s="499"/>
    </row>
    <row r="33" spans="2:13" ht="35.5" customHeight="1" x14ac:dyDescent="0.2">
      <c r="B33" s="487" t="s">
        <v>1201</v>
      </c>
      <c r="C33" s="488"/>
      <c r="D33" s="91">
        <v>3</v>
      </c>
      <c r="E33" s="498" t="s">
        <v>1197</v>
      </c>
      <c r="F33" s="499"/>
    </row>
    <row r="34" spans="2:13" ht="35.5" customHeight="1" x14ac:dyDescent="0.2">
      <c r="B34" s="487" t="s">
        <v>1202</v>
      </c>
      <c r="C34" s="488"/>
      <c r="D34" s="91">
        <v>5</v>
      </c>
      <c r="E34" s="498" t="s">
        <v>1199</v>
      </c>
      <c r="F34" s="499"/>
    </row>
    <row r="35" spans="2:13" ht="22.75" customHeight="1" x14ac:dyDescent="0.2">
      <c r="B35" s="487" t="s">
        <v>1203</v>
      </c>
      <c r="C35" s="488"/>
      <c r="D35" s="91">
        <v>1</v>
      </c>
      <c r="E35" s="498" t="s">
        <v>1199</v>
      </c>
      <c r="F35" s="499"/>
    </row>
    <row r="36" spans="2:13" ht="14.95" customHeight="1" x14ac:dyDescent="0.2">
      <c r="B36" s="487" t="s">
        <v>1204</v>
      </c>
      <c r="C36" s="488"/>
      <c r="D36" s="91">
        <v>1</v>
      </c>
      <c r="E36" s="498" t="s">
        <v>1205</v>
      </c>
      <c r="F36" s="499"/>
    </row>
    <row r="37" spans="2:13" ht="14.95" customHeight="1" x14ac:dyDescent="0.2">
      <c r="B37" s="487" t="s">
        <v>1206</v>
      </c>
      <c r="C37" s="488"/>
      <c r="D37" s="91">
        <v>1</v>
      </c>
      <c r="E37" s="498" t="s">
        <v>1191</v>
      </c>
      <c r="F37" s="499"/>
    </row>
    <row r="38" spans="2:13" ht="16" customHeight="1" thickBot="1" x14ac:dyDescent="0.25">
      <c r="B38" s="521" t="s">
        <v>1207</v>
      </c>
      <c r="C38" s="522"/>
      <c r="D38" s="92">
        <v>5</v>
      </c>
      <c r="E38" s="523" t="s">
        <v>1191</v>
      </c>
      <c r="F38" s="524"/>
    </row>
    <row r="39" spans="2:13" ht="14.95" thickBot="1" x14ac:dyDescent="0.3">
      <c r="B39" s="535" t="s">
        <v>1208</v>
      </c>
      <c r="C39" s="536"/>
      <c r="D39" s="536"/>
      <c r="E39" s="536"/>
      <c r="F39" s="537"/>
      <c r="H39" s="345" t="s">
        <v>1170</v>
      </c>
    </row>
    <row r="40" spans="2:13" ht="14.3" thickBot="1" x14ac:dyDescent="0.25">
      <c r="B40" s="50"/>
      <c r="C40" s="86" t="s">
        <v>1209</v>
      </c>
      <c r="D40" s="88" t="s">
        <v>1210</v>
      </c>
      <c r="E40" s="87" t="s">
        <v>1211</v>
      </c>
      <c r="F40" s="87"/>
      <c r="H40" s="544"/>
      <c r="I40" s="544"/>
      <c r="J40" s="544"/>
      <c r="K40" s="544"/>
      <c r="L40" s="544"/>
      <c r="M40" s="544"/>
    </row>
    <row r="41" spans="2:13" ht="19.05" thickBot="1" x14ac:dyDescent="0.25">
      <c r="B41" s="112" t="s">
        <v>1212</v>
      </c>
      <c r="C41" s="85">
        <f>+IF($B$41="operaciones programadas:",COUNTA(OPER!A:A)-1,SUM(GANTT!$H$8:$H$1534))</f>
        <v>81</v>
      </c>
      <c r="D41" s="328">
        <f>+IF($B$41="operaciones programadas:",(COUNTIF(GANTT!D:D,("SI"))/C41),SUMIFS(GANTT!$H$8:$H$1334,GANTT!D8:D1334,"SI")/C41)</f>
        <v>0.60493827160493829</v>
      </c>
      <c r="E41" s="329">
        <f>1-D41</f>
        <v>0.39506172839506171</v>
      </c>
      <c r="F41" s="204"/>
      <c r="H41" s="544"/>
      <c r="I41" s="550"/>
      <c r="J41" s="544"/>
      <c r="K41" s="550"/>
      <c r="L41" s="544"/>
      <c r="M41" s="550"/>
    </row>
    <row r="42" spans="2:13" ht="19.05" thickBot="1" x14ac:dyDescent="0.25">
      <c r="B42" s="111" t="s">
        <v>1213</v>
      </c>
      <c r="C42" s="85">
        <f>+IF($B$41="operaciones programadas:",COUNTIF(GANTT!BA:BA,"OP"),SUMIFS(GANTT!$H$8:$H$1334,GANTT!$BA$8:$BA$1334,"OP"))</f>
        <v>26</v>
      </c>
      <c r="D42" s="330">
        <f>+IF($B$41="operaciones programadas:",COUNTIFS(GANTT!$BA$8:$BA$1334,"OP",GANTT!D8:D1334,"SI")/C42,SUMIFS(GANTT!$H$8:$H$1334,GANTT!$D$8:$D$1334,"SI",GANTT!$BA$8:$BA$1334,"OP")/C42)</f>
        <v>0.96153846153846156</v>
      </c>
      <c r="E42" s="329">
        <f>1-D42</f>
        <v>3.8461538461538436E-2</v>
      </c>
      <c r="F42" s="119"/>
      <c r="H42" s="551"/>
      <c r="I42" s="552"/>
      <c r="J42" s="551"/>
      <c r="K42" s="552"/>
      <c r="L42" s="551"/>
      <c r="M42" s="552"/>
    </row>
    <row r="43" spans="2:13" ht="19.05" thickBot="1" x14ac:dyDescent="0.25">
      <c r="B43" s="111" t="s">
        <v>1214</v>
      </c>
      <c r="C43" s="85">
        <f>+IF($B$41="operaciones programadas:",COUNTIF(GANTT!BA:BA,"TE"),SUMIFS(GANTT!$H$8:$H$1334,GANTT!$BA$8:$BA$1334,"TE"))</f>
        <v>38</v>
      </c>
      <c r="D43" s="330">
        <f>+IF($B$41="operaciones programadas:",COUNTIFS(GANTT!$BA$8:$BA$1334,"TE",GANTT!D11:D1337,"SI")/C43,SUMIFS(GANTT!$H$8:$H$1334,GANTT!$D$8:$D$1334,"SI",GANTT!$BA$8:$BA$1334,"TE")/C43)</f>
        <v>0.44736842105263158</v>
      </c>
      <c r="E43" s="329">
        <f>1-D43</f>
        <v>0.55263157894736836</v>
      </c>
      <c r="F43" s="119"/>
      <c r="H43" s="552"/>
      <c r="I43" s="552"/>
      <c r="J43" s="552"/>
      <c r="K43" s="552"/>
      <c r="L43" s="552"/>
      <c r="M43" s="552"/>
    </row>
    <row r="44" spans="2:13" ht="19.05" thickBot="1" x14ac:dyDescent="0.25">
      <c r="B44" s="111" t="s">
        <v>1215</v>
      </c>
      <c r="C44" s="85">
        <f>+IF($B$41="operaciones programadas:",COUNTIF(GANTT!BA:BA,"CON"),SUMIFS(GANTT!$H$8:$H$1334,GANTT!$BA$8:$BA$1334,"CON"))</f>
        <v>17</v>
      </c>
      <c r="D44" s="330">
        <f>+IF($B$41="operaciones programadas:",COUNTIFS(GANTT!$BA$8:$BA$1334,"CON",GANTT!D12:D1338,"SI")/C44,SUMIFS(GANTT!$H$8:$H$1334,GANTT!$D$8:$D$1334,"SI",GANTT!$BA$8:$BA$1334,"CON")/C44)</f>
        <v>0.6470588235294118</v>
      </c>
      <c r="E44" s="329">
        <f>1-D44</f>
        <v>0.3529411764705882</v>
      </c>
      <c r="F44" s="119"/>
      <c r="H44" s="552"/>
      <c r="I44" s="552"/>
      <c r="J44" s="552"/>
      <c r="K44" s="552"/>
      <c r="L44" s="552"/>
      <c r="M44" s="552"/>
    </row>
    <row r="45" spans="2:13" ht="16.3" thickBot="1" x14ac:dyDescent="0.25">
      <c r="B45" s="65"/>
      <c r="C45" s="90"/>
      <c r="D45" s="52"/>
      <c r="E45" s="168" t="s">
        <v>1216</v>
      </c>
      <c r="F45" s="53" t="s">
        <v>1217</v>
      </c>
      <c r="H45" s="552"/>
      <c r="I45" s="552"/>
      <c r="J45" s="552"/>
      <c r="K45" s="552"/>
      <c r="L45" s="552"/>
      <c r="M45" s="552"/>
    </row>
    <row r="46" spans="2:13" ht="14.3" thickBot="1" x14ac:dyDescent="0.25">
      <c r="B46" s="120" t="s">
        <v>1218</v>
      </c>
      <c r="C46" s="55">
        <v>9</v>
      </c>
      <c r="D46" s="164">
        <v>6.5</v>
      </c>
      <c r="E46" s="169">
        <f>(C46*D46)</f>
        <v>58.5</v>
      </c>
      <c r="F46" s="166">
        <f>+SUMIF(OPER!$AK$2:$AK$395,"TE",OPER!$R$2:$R$395)</f>
        <v>57.5</v>
      </c>
      <c r="G46" s="121">
        <f>+F46/E46</f>
        <v>0.98290598290598286</v>
      </c>
    </row>
    <row r="47" spans="2:13" ht="14.3" thickBot="1" x14ac:dyDescent="0.25">
      <c r="B47" s="18" t="s">
        <v>1219</v>
      </c>
      <c r="C47" s="57">
        <v>5</v>
      </c>
      <c r="D47" s="165">
        <v>6.5</v>
      </c>
      <c r="E47" s="170">
        <f>(C47*D47)</f>
        <v>32.5</v>
      </c>
      <c r="F47" s="167">
        <f>+SUMIF(OPER!$AK$2:$AK$395,"OP",OPER!$R$2:$R$395)</f>
        <v>49.8</v>
      </c>
      <c r="G47" s="121">
        <f>+F47/E47</f>
        <v>1.5323076923076921</v>
      </c>
    </row>
    <row r="48" spans="2:13" ht="18.7" customHeight="1" thickBot="1" x14ac:dyDescent="0.25">
      <c r="B48" s="18" t="s">
        <v>1220</v>
      </c>
      <c r="C48" s="57">
        <v>15</v>
      </c>
      <c r="D48" s="165">
        <v>6.5</v>
      </c>
      <c r="E48" s="170">
        <f>(C48*D48)</f>
        <v>97.5</v>
      </c>
      <c r="F48" s="167">
        <f>+SUMIF(OPER!$AK$2:$AK$395,"CON",OPER!$R$2:$R$395)</f>
        <v>56</v>
      </c>
      <c r="G48" s="121">
        <f>+F48/E48</f>
        <v>0.57435897435897432</v>
      </c>
    </row>
    <row r="49" spans="2:7" ht="13.6" thickBot="1" x14ac:dyDescent="0.25">
      <c r="B49" s="116"/>
      <c r="E49" s="170">
        <f>SUM(E46:E48)</f>
        <v>188.5</v>
      </c>
      <c r="F49" s="166">
        <f>+SUM(OPER!$R$2:$R$138)</f>
        <v>163.30000000000001</v>
      </c>
      <c r="G49" s="122">
        <f>+IF(F49/E49&gt;1,1,F49/E49)</f>
        <v>0.86631299734748013</v>
      </c>
    </row>
    <row r="50" spans="2:7" ht="13.6" x14ac:dyDescent="0.2">
      <c r="B50" s="553" t="s">
        <v>1221</v>
      </c>
      <c r="C50" s="554"/>
      <c r="D50" s="554"/>
      <c r="E50" s="554"/>
      <c r="F50" s="555"/>
      <c r="G50" s="122"/>
    </row>
    <row r="51" spans="2:7" ht="12.75" customHeight="1" x14ac:dyDescent="0.2">
      <c r="B51" s="216" t="s">
        <v>1214</v>
      </c>
      <c r="C51" s="216" t="s">
        <v>1222</v>
      </c>
      <c r="D51" s="556" t="s">
        <v>1223</v>
      </c>
      <c r="E51" s="557"/>
      <c r="F51" s="557"/>
      <c r="G51" s="122"/>
    </row>
    <row r="52" spans="2:7" ht="12.75" customHeight="1" thickBot="1" x14ac:dyDescent="0.25">
      <c r="B52" s="217">
        <f>+G46</f>
        <v>0.98290598290598286</v>
      </c>
      <c r="C52" s="89">
        <f>+G47</f>
        <v>1.5323076923076921</v>
      </c>
      <c r="D52" s="558">
        <f>+G48</f>
        <v>0.57435897435897432</v>
      </c>
      <c r="E52" s="559"/>
      <c r="F52" s="560"/>
      <c r="G52" s="122"/>
    </row>
    <row r="53" spans="2:7" ht="12.75" customHeight="1" x14ac:dyDescent="0.2">
      <c r="B53" s="516" t="s">
        <v>1224</v>
      </c>
      <c r="C53" s="517"/>
      <c r="D53" s="517"/>
      <c r="E53" s="517"/>
      <c r="F53" s="518"/>
      <c r="G53" s="122"/>
    </row>
    <row r="54" spans="2:7" ht="12.75" customHeight="1" x14ac:dyDescent="0.2">
      <c r="B54" s="222"/>
      <c r="C54" s="156"/>
      <c r="D54" s="156"/>
      <c r="E54" s="156"/>
      <c r="F54" s="157"/>
      <c r="G54" s="122"/>
    </row>
    <row r="55" spans="2:7" ht="15.65" x14ac:dyDescent="0.2">
      <c r="B55" s="222"/>
      <c r="C55" s="156"/>
      <c r="D55" s="156"/>
      <c r="E55" s="156"/>
      <c r="F55" s="157"/>
      <c r="G55" s="122"/>
    </row>
    <row r="56" spans="2:7" ht="15.65" x14ac:dyDescent="0.2">
      <c r="B56" s="222"/>
      <c r="C56" s="156"/>
      <c r="D56" s="156"/>
      <c r="E56" s="156"/>
      <c r="F56" s="157"/>
      <c r="G56" s="122"/>
    </row>
    <row r="57" spans="2:7" ht="18.350000000000001" x14ac:dyDescent="0.2">
      <c r="B57" s="452"/>
      <c r="C57" s="453"/>
      <c r="D57" s="453"/>
      <c r="E57" s="453"/>
      <c r="F57" s="454"/>
      <c r="G57" s="122"/>
    </row>
    <row r="58" spans="2:7" ht="15.65" x14ac:dyDescent="0.2">
      <c r="B58" s="479"/>
      <c r="C58" s="480"/>
      <c r="D58" s="480"/>
      <c r="E58" s="480"/>
      <c r="F58" s="481"/>
      <c r="G58" s="122"/>
    </row>
    <row r="59" spans="2:7" ht="14.45" customHeight="1" x14ac:dyDescent="0.2">
      <c r="B59" s="452"/>
      <c r="C59" s="453"/>
      <c r="D59" s="453"/>
      <c r="E59" s="453"/>
      <c r="F59" s="454"/>
      <c r="G59" s="122"/>
    </row>
    <row r="60" spans="2:7" ht="19.55" customHeight="1" x14ac:dyDescent="0.2">
      <c r="B60" s="479"/>
      <c r="C60" s="480"/>
      <c r="D60" s="480"/>
      <c r="E60" s="480"/>
      <c r="F60" s="481"/>
      <c r="G60" s="122"/>
    </row>
    <row r="61" spans="2:7" ht="19.55" customHeight="1" x14ac:dyDescent="0.2"/>
    <row r="66" spans="2:6" ht="13.6" thickBot="1" x14ac:dyDescent="0.25"/>
    <row r="67" spans="2:6" ht="19.05" thickBot="1" x14ac:dyDescent="0.25">
      <c r="B67" s="463" t="s">
        <v>1225</v>
      </c>
      <c r="C67" s="464"/>
      <c r="D67" s="464"/>
      <c r="E67" s="464"/>
      <c r="F67" s="465"/>
    </row>
    <row r="68" spans="2:6" ht="13.75" customHeight="1" x14ac:dyDescent="0.2">
      <c r="B68" s="199"/>
      <c r="C68" s="496" t="s">
        <v>1226</v>
      </c>
      <c r="D68" s="496"/>
      <c r="E68" s="496"/>
      <c r="F68" s="497"/>
    </row>
    <row r="69" spans="2:6" ht="15.65" x14ac:dyDescent="0.2">
      <c r="B69" s="265" t="s">
        <v>1227</v>
      </c>
      <c r="C69" s="252">
        <v>0.94599999999999995</v>
      </c>
      <c r="D69" s="401"/>
      <c r="E69" s="492">
        <v>0.85209999999999997</v>
      </c>
      <c r="F69" s="493"/>
    </row>
    <row r="70" spans="2:6" ht="12.75" customHeight="1" x14ac:dyDescent="0.2">
      <c r="B70" s="265" t="s">
        <v>1228</v>
      </c>
      <c r="C70" s="566">
        <v>0.75729999999999997</v>
      </c>
      <c r="D70" s="567"/>
      <c r="E70" s="492">
        <v>0.62960000000000005</v>
      </c>
      <c r="F70" s="493"/>
    </row>
    <row r="71" spans="2:6" ht="12.75" customHeight="1" x14ac:dyDescent="0.2">
      <c r="B71" s="265" t="s">
        <v>1229</v>
      </c>
      <c r="C71" s="253" t="s">
        <v>1230</v>
      </c>
      <c r="D71" s="402"/>
      <c r="E71" s="482">
        <v>0.95</v>
      </c>
      <c r="F71" s="483"/>
    </row>
    <row r="72" spans="2:6" ht="16" customHeight="1" x14ac:dyDescent="0.2">
      <c r="B72" s="265" t="s">
        <v>1231</v>
      </c>
      <c r="C72" s="568" t="s">
        <v>1232</v>
      </c>
      <c r="D72" s="569"/>
      <c r="E72" s="482">
        <v>1</v>
      </c>
      <c r="F72" s="483"/>
    </row>
    <row r="73" spans="2:6" ht="12.75" customHeight="1" x14ac:dyDescent="0.2">
      <c r="B73" s="265" t="s">
        <v>1233</v>
      </c>
      <c r="C73" s="568" t="s">
        <v>1234</v>
      </c>
      <c r="D73" s="569"/>
      <c r="E73" s="574">
        <v>5</v>
      </c>
      <c r="F73" s="575"/>
    </row>
    <row r="74" spans="2:6" ht="12.75" customHeight="1" x14ac:dyDescent="0.2">
      <c r="B74" s="265" t="s">
        <v>1235</v>
      </c>
      <c r="C74" s="568" t="s">
        <v>1232</v>
      </c>
      <c r="D74" s="569"/>
      <c r="E74" s="482">
        <v>0.95</v>
      </c>
      <c r="F74" s="483"/>
    </row>
    <row r="75" spans="2:6" ht="12.75" customHeight="1" x14ac:dyDescent="0.2">
      <c r="B75" s="265" t="s">
        <v>1236</v>
      </c>
      <c r="C75" s="568" t="s">
        <v>1232</v>
      </c>
      <c r="D75" s="569"/>
      <c r="E75" s="570">
        <v>0.5</v>
      </c>
      <c r="F75" s="571"/>
    </row>
    <row r="76" spans="2:6" ht="12.75" customHeight="1" x14ac:dyDescent="0.2">
      <c r="B76" s="265" t="s">
        <v>1237</v>
      </c>
      <c r="C76" s="568" t="s">
        <v>1232</v>
      </c>
      <c r="D76" s="569"/>
      <c r="E76" s="572">
        <v>0.8</v>
      </c>
      <c r="F76" s="573"/>
    </row>
    <row r="77" spans="2:6" ht="12.75" customHeight="1" x14ac:dyDescent="0.2">
      <c r="B77" s="265" t="s">
        <v>1238</v>
      </c>
      <c r="C77" s="254">
        <v>0.29166666666666669</v>
      </c>
      <c r="D77" s="403"/>
      <c r="E77" s="500"/>
      <c r="F77" s="501"/>
    </row>
    <row r="78" spans="2:6" ht="12.75" customHeight="1" x14ac:dyDescent="0.2">
      <c r="B78" s="265" t="s">
        <v>1239</v>
      </c>
      <c r="C78" s="254">
        <v>0.47916666666666669</v>
      </c>
      <c r="D78" s="403"/>
      <c r="E78" s="500"/>
      <c r="F78" s="501"/>
    </row>
    <row r="79" spans="2:6" ht="12.75" customHeight="1" x14ac:dyDescent="0.2">
      <c r="B79" s="265" t="s">
        <v>1240</v>
      </c>
      <c r="C79" s="253">
        <f>+E47</f>
        <v>32.5</v>
      </c>
      <c r="D79" s="402"/>
      <c r="E79" s="502">
        <f>+F47</f>
        <v>49.8</v>
      </c>
      <c r="F79" s="503"/>
    </row>
    <row r="80" spans="2:6" ht="12.75" customHeight="1" x14ac:dyDescent="0.2">
      <c r="B80" s="265" t="s">
        <v>1241</v>
      </c>
      <c r="C80" s="253">
        <f>+E46</f>
        <v>58.5</v>
      </c>
      <c r="D80" s="402"/>
      <c r="E80" s="502">
        <f>+F46</f>
        <v>57.5</v>
      </c>
      <c r="F80" s="503"/>
    </row>
    <row r="81" spans="2:6" ht="12.75" customHeight="1" x14ac:dyDescent="0.2">
      <c r="B81" s="397" t="s">
        <v>1242</v>
      </c>
      <c r="C81" s="253">
        <f>+E48</f>
        <v>97.5</v>
      </c>
      <c r="D81" s="402"/>
      <c r="E81" s="494">
        <f>+F48</f>
        <v>56</v>
      </c>
      <c r="F81" s="495"/>
    </row>
    <row r="82" spans="2:6" ht="12.75" customHeight="1" x14ac:dyDescent="0.2">
      <c r="B82" s="397" t="s">
        <v>1243</v>
      </c>
      <c r="C82" s="255">
        <v>0.8</v>
      </c>
      <c r="D82" s="402"/>
      <c r="E82" s="519">
        <v>0.83</v>
      </c>
      <c r="F82" s="520"/>
    </row>
    <row r="83" spans="2:6" ht="12.75" customHeight="1" x14ac:dyDescent="0.2">
      <c r="B83" s="397" t="s">
        <v>1244</v>
      </c>
      <c r="C83" s="253">
        <v>1</v>
      </c>
      <c r="D83" s="402"/>
      <c r="E83" s="548">
        <v>1</v>
      </c>
      <c r="F83" s="549"/>
    </row>
    <row r="84" spans="2:6" ht="12.75" customHeight="1" thickBot="1" x14ac:dyDescent="0.25">
      <c r="B84" s="266" t="s">
        <v>1245</v>
      </c>
      <c r="C84" s="525">
        <v>15000000</v>
      </c>
      <c r="D84" s="526"/>
      <c r="E84" s="527" t="e">
        <f>'DISP MATERIALES_FMILLANR'!V2</f>
        <v>#REF!</v>
      </c>
      <c r="F84" s="528"/>
    </row>
    <row r="85" spans="2:6" ht="17.5" customHeight="1" thickBot="1" x14ac:dyDescent="0.25">
      <c r="B85" s="514"/>
      <c r="C85" s="515"/>
      <c r="D85" s="126"/>
      <c r="E85" s="447"/>
      <c r="F85" s="448"/>
    </row>
    <row r="86" spans="2:6" ht="12.75" customHeight="1" thickBot="1" x14ac:dyDescent="0.25">
      <c r="B86" s="463" t="s">
        <v>1246</v>
      </c>
      <c r="C86" s="464"/>
      <c r="D86" s="464"/>
      <c r="E86" s="464"/>
      <c r="F86" s="465"/>
    </row>
    <row r="87" spans="2:6" ht="12.75" customHeight="1" x14ac:dyDescent="0.2"/>
    <row r="105" spans="2:25" ht="21.1" x14ac:dyDescent="0.2">
      <c r="H105" s="342" t="s">
        <v>1247</v>
      </c>
      <c r="I105" s="342"/>
      <c r="X105" s="342" t="s">
        <v>1248</v>
      </c>
      <c r="Y105" s="342"/>
    </row>
    <row r="106" spans="2:25" ht="21.1" x14ac:dyDescent="0.2">
      <c r="H106" s="342"/>
      <c r="I106" s="342"/>
      <c r="X106" s="342"/>
      <c r="Y106" s="342"/>
    </row>
    <row r="109" spans="2:25" ht="16.3" thickBot="1" x14ac:dyDescent="0.25">
      <c r="B109" s="489" t="s">
        <v>1249</v>
      </c>
      <c r="C109" s="490"/>
      <c r="D109" s="490"/>
      <c r="E109" s="490"/>
      <c r="F109" s="491"/>
      <c r="G109" s="122"/>
      <c r="H109" s="163" t="s">
        <v>1250</v>
      </c>
      <c r="I109" t="s">
        <v>1251</v>
      </c>
      <c r="X109" s="163" t="s">
        <v>7</v>
      </c>
      <c r="Y109" t="s">
        <v>1252</v>
      </c>
    </row>
    <row r="110" spans="2:25" ht="15.65" x14ac:dyDescent="0.2">
      <c r="B110" s="484"/>
      <c r="C110" s="485"/>
      <c r="D110" s="485"/>
      <c r="E110" s="485"/>
      <c r="F110" s="486"/>
      <c r="G110" s="122"/>
      <c r="H110" s="64" t="s">
        <v>68</v>
      </c>
      <c r="I110" s="404">
        <v>41.3</v>
      </c>
      <c r="X110" s="64" t="s">
        <v>1258</v>
      </c>
      <c r="Y110" s="404">
        <v>29</v>
      </c>
    </row>
    <row r="111" spans="2:25" ht="19.7" customHeight="1" x14ac:dyDescent="0.2">
      <c r="B111" s="155"/>
      <c r="C111" s="449" t="s">
        <v>1255</v>
      </c>
      <c r="D111" s="449"/>
      <c r="E111" s="156"/>
      <c r="F111" s="157"/>
      <c r="G111" s="122"/>
      <c r="H111" s="405" t="s">
        <v>4454</v>
      </c>
      <c r="I111" s="404">
        <v>2</v>
      </c>
      <c r="X111" s="405" t="s">
        <v>1356</v>
      </c>
      <c r="Y111" s="404">
        <v>2.5</v>
      </c>
    </row>
    <row r="112" spans="2:25" ht="17.5" customHeight="1" x14ac:dyDescent="0.2">
      <c r="B112" s="155"/>
      <c r="C112" s="449"/>
      <c r="D112" s="449"/>
      <c r="E112" s="156"/>
      <c r="F112" s="157"/>
      <c r="G112" s="122"/>
      <c r="H112" s="405" t="s">
        <v>4455</v>
      </c>
      <c r="I112" s="404">
        <v>8.5</v>
      </c>
      <c r="X112" s="405" t="s">
        <v>1347</v>
      </c>
      <c r="Y112" s="404">
        <v>3</v>
      </c>
    </row>
    <row r="113" spans="2:25" ht="16" customHeight="1" x14ac:dyDescent="0.2">
      <c r="B113" s="155"/>
      <c r="C113" s="449"/>
      <c r="D113" s="449"/>
      <c r="E113" s="156"/>
      <c r="F113" s="157"/>
      <c r="G113" s="122"/>
      <c r="H113" s="405" t="s">
        <v>4456</v>
      </c>
      <c r="I113" s="404">
        <v>7.5</v>
      </c>
      <c r="X113" s="405" t="s">
        <v>1365</v>
      </c>
      <c r="Y113" s="404">
        <v>1</v>
      </c>
    </row>
    <row r="114" spans="2:25" ht="12.75" customHeight="1" x14ac:dyDescent="0.2">
      <c r="B114" s="155"/>
      <c r="C114" s="449"/>
      <c r="D114" s="449"/>
      <c r="E114" s="156"/>
      <c r="F114" s="157"/>
      <c r="G114" s="122"/>
      <c r="H114" s="405" t="s">
        <v>4457</v>
      </c>
      <c r="I114" s="404">
        <v>5.5</v>
      </c>
      <c r="X114" s="405" t="s">
        <v>4462</v>
      </c>
      <c r="Y114" s="404">
        <v>5</v>
      </c>
    </row>
    <row r="115" spans="2:25" ht="12.75" customHeight="1" x14ac:dyDescent="0.2">
      <c r="B115" s="155"/>
      <c r="C115" s="449"/>
      <c r="D115" s="449"/>
      <c r="E115" s="156"/>
      <c r="F115" s="157"/>
      <c r="G115" s="122"/>
      <c r="H115" s="405" t="s">
        <v>4458</v>
      </c>
      <c r="I115" s="404">
        <v>4.8</v>
      </c>
      <c r="X115" s="405" t="s">
        <v>1346</v>
      </c>
      <c r="Y115" s="404">
        <v>6.5</v>
      </c>
    </row>
    <row r="116" spans="2:25" ht="12.75" customHeight="1" x14ac:dyDescent="0.2">
      <c r="B116" s="155"/>
      <c r="C116" s="449"/>
      <c r="D116" s="449"/>
      <c r="E116" s="156"/>
      <c r="F116" s="157"/>
      <c r="G116" s="122"/>
      <c r="H116" s="405" t="s">
        <v>4459</v>
      </c>
      <c r="I116" s="404">
        <v>13</v>
      </c>
      <c r="X116" s="405" t="s">
        <v>1359</v>
      </c>
      <c r="Y116" s="404">
        <v>2.5</v>
      </c>
    </row>
    <row r="117" spans="2:25" ht="12.75" customHeight="1" x14ac:dyDescent="0.2">
      <c r="B117" s="155"/>
      <c r="C117" s="449"/>
      <c r="D117" s="449"/>
      <c r="E117" s="156"/>
      <c r="F117" s="157"/>
      <c r="G117" s="122"/>
      <c r="H117" s="64" t="s">
        <v>555</v>
      </c>
      <c r="I117" s="404">
        <v>58.5</v>
      </c>
      <c r="X117" s="405" t="s">
        <v>4455</v>
      </c>
      <c r="Y117" s="404">
        <v>8.5</v>
      </c>
    </row>
    <row r="118" spans="2:25" ht="12.75" customHeight="1" x14ac:dyDescent="0.2">
      <c r="B118" s="450"/>
      <c r="C118" s="449"/>
      <c r="D118" s="449"/>
      <c r="E118" s="449"/>
      <c r="F118" s="451"/>
      <c r="G118" s="122"/>
      <c r="H118" s="405" t="s">
        <v>1367</v>
      </c>
      <c r="I118" s="404">
        <v>6.5</v>
      </c>
      <c r="X118" s="64" t="s">
        <v>1262</v>
      </c>
      <c r="Y118" s="404">
        <v>16</v>
      </c>
    </row>
    <row r="119" spans="2:25" ht="12.75" customHeight="1" x14ac:dyDescent="0.2">
      <c r="B119" s="450"/>
      <c r="C119" s="449"/>
      <c r="D119" s="449"/>
      <c r="E119" s="449"/>
      <c r="F119" s="451"/>
      <c r="G119" s="122"/>
      <c r="H119" s="405" t="s">
        <v>4460</v>
      </c>
      <c r="I119" s="404">
        <v>3</v>
      </c>
      <c r="X119" s="405" t="s">
        <v>1369</v>
      </c>
      <c r="Y119" s="404">
        <v>3</v>
      </c>
    </row>
    <row r="120" spans="2:25" ht="12.75" customHeight="1" x14ac:dyDescent="0.2">
      <c r="H120" s="405" t="s">
        <v>1356</v>
      </c>
      <c r="I120" s="404">
        <v>2.5</v>
      </c>
      <c r="X120" s="405" t="s">
        <v>1359</v>
      </c>
      <c r="Y120" s="404">
        <v>2</v>
      </c>
    </row>
    <row r="121" spans="2:25" ht="12.75" customHeight="1" x14ac:dyDescent="0.2">
      <c r="H121" s="405" t="s">
        <v>1369</v>
      </c>
      <c r="I121" s="404">
        <v>7</v>
      </c>
      <c r="X121" s="405" t="s">
        <v>1354</v>
      </c>
      <c r="Y121" s="404">
        <v>2</v>
      </c>
    </row>
    <row r="122" spans="2:25" x14ac:dyDescent="0.2">
      <c r="H122" s="405" t="s">
        <v>4461</v>
      </c>
      <c r="I122" s="404">
        <v>4</v>
      </c>
      <c r="X122" s="405" t="s">
        <v>4459</v>
      </c>
      <c r="Y122" s="404">
        <v>9</v>
      </c>
    </row>
    <row r="123" spans="2:25" x14ac:dyDescent="0.2">
      <c r="H123" s="405" t="s">
        <v>4500</v>
      </c>
      <c r="I123" s="404">
        <v>4.5</v>
      </c>
      <c r="X123" s="64" t="s">
        <v>1330</v>
      </c>
      <c r="Y123" s="404">
        <v>14.5</v>
      </c>
    </row>
    <row r="124" spans="2:25" x14ac:dyDescent="0.2">
      <c r="H124" s="405" t="s">
        <v>1365</v>
      </c>
      <c r="I124" s="404">
        <v>6</v>
      </c>
      <c r="X124" s="405" t="s">
        <v>4463</v>
      </c>
      <c r="Y124" s="404">
        <v>7.5</v>
      </c>
    </row>
    <row r="125" spans="2:25" ht="15.65" x14ac:dyDescent="0.2">
      <c r="B125" s="450"/>
      <c r="C125" s="449"/>
      <c r="D125" s="449"/>
      <c r="E125" s="449"/>
      <c r="F125" s="451"/>
      <c r="H125" s="405" t="s">
        <v>4462</v>
      </c>
      <c r="I125" s="404">
        <v>6</v>
      </c>
      <c r="X125" s="405" t="s">
        <v>1367</v>
      </c>
      <c r="Y125" s="404">
        <v>3</v>
      </c>
    </row>
    <row r="126" spans="2:25" ht="15.65" x14ac:dyDescent="0.2">
      <c r="B126" s="450"/>
      <c r="C126" s="449"/>
      <c r="D126" s="449"/>
      <c r="E126" s="449"/>
      <c r="F126" s="451"/>
      <c r="H126" s="405" t="s">
        <v>1346</v>
      </c>
      <c r="I126" s="404">
        <v>6.5</v>
      </c>
      <c r="X126" s="405" t="s">
        <v>1359</v>
      </c>
      <c r="Y126" s="404">
        <v>1</v>
      </c>
    </row>
    <row r="127" spans="2:25" ht="12.75" customHeight="1" x14ac:dyDescent="0.2">
      <c r="B127" s="452"/>
      <c r="C127" s="453"/>
      <c r="D127" s="453"/>
      <c r="E127" s="453"/>
      <c r="F127" s="454"/>
      <c r="H127" s="405" t="s">
        <v>1359</v>
      </c>
      <c r="I127" s="404">
        <v>7</v>
      </c>
      <c r="X127" s="405" t="s">
        <v>4459</v>
      </c>
      <c r="Y127" s="404">
        <v>3</v>
      </c>
    </row>
    <row r="128" spans="2:25" ht="12.75" customHeight="1" x14ac:dyDescent="0.2">
      <c r="B128" s="113"/>
      <c r="C128" s="114"/>
      <c r="D128" s="114"/>
      <c r="E128" s="114"/>
      <c r="F128" s="115"/>
      <c r="H128" s="405" t="s">
        <v>1354</v>
      </c>
      <c r="I128" s="404">
        <v>5.5</v>
      </c>
      <c r="X128" s="64" t="s">
        <v>2335</v>
      </c>
      <c r="Y128" s="404">
        <v>12</v>
      </c>
    </row>
    <row r="129" spans="2:25" ht="18.350000000000001" x14ac:dyDescent="0.2">
      <c r="B129" s="113"/>
      <c r="C129" s="114"/>
      <c r="D129" s="114"/>
      <c r="E129" s="114"/>
      <c r="F129" s="115"/>
      <c r="H129" s="64" t="s">
        <v>1076</v>
      </c>
      <c r="I129" s="404">
        <v>56</v>
      </c>
      <c r="X129" s="405" t="s">
        <v>1347</v>
      </c>
      <c r="Y129" s="404">
        <v>12</v>
      </c>
    </row>
    <row r="130" spans="2:25" ht="19.05" thickBot="1" x14ac:dyDescent="0.25">
      <c r="B130" s="466"/>
      <c r="C130" s="455"/>
      <c r="D130" s="455"/>
      <c r="E130" s="455"/>
      <c r="F130" s="456"/>
      <c r="H130" s="405" t="s">
        <v>1347</v>
      </c>
      <c r="I130" s="404">
        <v>56</v>
      </c>
      <c r="X130" s="64" t="s">
        <v>2359</v>
      </c>
      <c r="Y130" s="404">
        <v>11</v>
      </c>
    </row>
    <row r="131" spans="2:25" ht="16.3" thickBot="1" x14ac:dyDescent="0.25">
      <c r="B131" s="545"/>
      <c r="C131" s="546"/>
      <c r="D131" s="546"/>
      <c r="E131" s="546"/>
      <c r="F131" s="547"/>
      <c r="H131" s="64" t="s">
        <v>1253</v>
      </c>
      <c r="I131" s="404">
        <v>155.80000000000001</v>
      </c>
      <c r="X131" s="407" t="s">
        <v>1347</v>
      </c>
      <c r="Y131" s="406">
        <v>11</v>
      </c>
    </row>
    <row r="132" spans="2:25" ht="18.350000000000001" hidden="1" x14ac:dyDescent="0.2">
      <c r="B132" s="466"/>
      <c r="C132" s="455"/>
      <c r="D132" s="455"/>
      <c r="E132" s="455"/>
      <c r="F132" s="456"/>
      <c r="X132" s="64" t="s">
        <v>2045</v>
      </c>
      <c r="Y132" s="404">
        <v>11</v>
      </c>
    </row>
    <row r="133" spans="2:25" ht="17.850000000000001" hidden="1" customHeight="1" x14ac:dyDescent="0.2">
      <c r="B133" s="155"/>
      <c r="C133" s="449"/>
      <c r="D133" s="449"/>
      <c r="E133" s="156"/>
      <c r="F133" s="157"/>
      <c r="X133" s="405" t="s">
        <v>1347</v>
      </c>
      <c r="Y133" s="404">
        <v>3.5</v>
      </c>
    </row>
    <row r="134" spans="2:25" ht="15.65" hidden="1" x14ac:dyDescent="0.2">
      <c r="B134" s="155"/>
      <c r="C134" s="449"/>
      <c r="D134" s="449"/>
      <c r="E134" s="156"/>
      <c r="F134" s="157"/>
      <c r="X134" s="405" t="s">
        <v>1365</v>
      </c>
      <c r="Y134" s="404">
        <v>2</v>
      </c>
    </row>
    <row r="135" spans="2:25" ht="12.75" hidden="1" customHeight="1" x14ac:dyDescent="0.2">
      <c r="B135" s="155"/>
      <c r="C135" s="449"/>
      <c r="D135" s="449"/>
      <c r="E135" s="156"/>
      <c r="F135" s="157"/>
      <c r="X135" s="405" t="s">
        <v>1359</v>
      </c>
      <c r="Y135" s="404">
        <v>1.5</v>
      </c>
    </row>
    <row r="136" spans="2:25" ht="12.75" hidden="1" customHeight="1" x14ac:dyDescent="0.2">
      <c r="B136" s="155"/>
      <c r="C136" s="449"/>
      <c r="D136" s="449"/>
      <c r="E136" s="156"/>
      <c r="F136" s="157"/>
      <c r="X136" s="405" t="s">
        <v>4457</v>
      </c>
      <c r="Y136" s="404">
        <v>4</v>
      </c>
    </row>
    <row r="137" spans="2:25" ht="12.75" hidden="1" customHeight="1" x14ac:dyDescent="0.2">
      <c r="X137" s="64" t="s">
        <v>2315</v>
      </c>
      <c r="Y137" s="404">
        <v>10.5</v>
      </c>
    </row>
    <row r="138" spans="2:25" ht="12.75" hidden="1" customHeight="1" x14ac:dyDescent="0.2">
      <c r="B138" s="155"/>
      <c r="C138" s="449"/>
      <c r="D138" s="449"/>
      <c r="E138" s="156"/>
      <c r="F138" s="157"/>
      <c r="X138" s="405" t="s">
        <v>1347</v>
      </c>
      <c r="Y138" s="404">
        <v>10.5</v>
      </c>
    </row>
    <row r="139" spans="2:25" ht="15.65" hidden="1" x14ac:dyDescent="0.2">
      <c r="B139" s="155"/>
      <c r="C139" s="449"/>
      <c r="D139" s="449"/>
      <c r="E139" s="156"/>
      <c r="F139" s="157"/>
      <c r="X139" s="64" t="s">
        <v>1576</v>
      </c>
      <c r="Y139" s="404">
        <v>10.5</v>
      </c>
    </row>
    <row r="140" spans="2:25" ht="12.75" hidden="1" customHeight="1" x14ac:dyDescent="0.2">
      <c r="B140" s="450"/>
      <c r="C140" s="449"/>
      <c r="D140" s="449"/>
      <c r="E140" s="449"/>
      <c r="F140" s="451"/>
      <c r="X140" s="405" t="s">
        <v>4460</v>
      </c>
      <c r="Y140" s="404">
        <v>1</v>
      </c>
    </row>
    <row r="141" spans="2:25" ht="12.75" hidden="1" customHeight="1" x14ac:dyDescent="0.2">
      <c r="B141" s="450"/>
      <c r="C141" s="449"/>
      <c r="D141" s="449"/>
      <c r="E141" s="449"/>
      <c r="F141" s="451"/>
      <c r="X141" s="405" t="s">
        <v>4454</v>
      </c>
      <c r="Y141" s="404">
        <v>2</v>
      </c>
    </row>
    <row r="142" spans="2:25" ht="12.75" hidden="1" customHeight="1" x14ac:dyDescent="0.2">
      <c r="B142" s="450"/>
      <c r="C142" s="449"/>
      <c r="D142" s="449"/>
      <c r="E142" s="449"/>
      <c r="F142" s="451"/>
      <c r="X142" s="405" t="s">
        <v>4456</v>
      </c>
      <c r="Y142" s="404">
        <v>7.5</v>
      </c>
    </row>
    <row r="143" spans="2:25" ht="12.75" hidden="1" customHeight="1" x14ac:dyDescent="0.2">
      <c r="B143" s="450"/>
      <c r="C143" s="449"/>
      <c r="D143" s="449"/>
      <c r="E143" s="449"/>
      <c r="F143" s="451"/>
      <c r="X143" s="64" t="s">
        <v>2288</v>
      </c>
      <c r="Y143" s="404">
        <v>10</v>
      </c>
    </row>
    <row r="144" spans="2:25" ht="12.75" hidden="1" customHeight="1" x14ac:dyDescent="0.2">
      <c r="B144" s="161"/>
      <c r="C144" s="154"/>
      <c r="D144" s="154"/>
      <c r="E144" s="154"/>
      <c r="F144" s="162"/>
      <c r="X144" s="405" t="s">
        <v>1347</v>
      </c>
      <c r="Y144" s="404">
        <v>10</v>
      </c>
    </row>
    <row r="145" spans="2:25" ht="15.65" hidden="1" x14ac:dyDescent="0.2">
      <c r="B145" s="161"/>
      <c r="C145" s="154"/>
      <c r="D145" s="154"/>
      <c r="E145" s="154"/>
      <c r="F145" s="162"/>
      <c r="X145" s="64" t="s">
        <v>1760</v>
      </c>
      <c r="Y145" s="404">
        <v>8.5</v>
      </c>
    </row>
    <row r="146" spans="2:25" ht="15.65" hidden="1" x14ac:dyDescent="0.2">
      <c r="B146" s="161"/>
      <c r="C146" s="154"/>
      <c r="D146" s="154"/>
      <c r="E146" s="154"/>
      <c r="F146" s="162"/>
      <c r="X146" s="405" t="s">
        <v>1367</v>
      </c>
      <c r="Y146" s="404">
        <v>3.5</v>
      </c>
    </row>
    <row r="147" spans="2:25" ht="15.65" hidden="1" x14ac:dyDescent="0.2">
      <c r="B147" s="161"/>
      <c r="C147" s="154"/>
      <c r="D147" s="154"/>
      <c r="E147" s="154"/>
      <c r="F147" s="162"/>
      <c r="X147" s="405" t="s">
        <v>1369</v>
      </c>
      <c r="Y147" s="404">
        <v>4</v>
      </c>
    </row>
    <row r="148" spans="2:25" ht="16.3" hidden="1" thickBot="1" x14ac:dyDescent="0.25">
      <c r="B148" s="161"/>
      <c r="C148" s="154"/>
      <c r="D148" s="154"/>
      <c r="E148" s="154"/>
      <c r="F148" s="162"/>
      <c r="X148" s="405" t="s">
        <v>4462</v>
      </c>
      <c r="Y148" s="404">
        <v>1</v>
      </c>
    </row>
    <row r="149" spans="2:25" ht="19.05" hidden="1" thickBot="1" x14ac:dyDescent="0.25">
      <c r="B149" s="463" t="s">
        <v>1256</v>
      </c>
      <c r="C149" s="464"/>
      <c r="D149" s="464"/>
      <c r="E149" s="464"/>
      <c r="F149" s="465"/>
      <c r="X149" s="64" t="s">
        <v>2209</v>
      </c>
      <c r="Y149" s="404">
        <v>6</v>
      </c>
    </row>
    <row r="150" spans="2:25" ht="49.75" hidden="1" customHeight="1" x14ac:dyDescent="0.2">
      <c r="X150" s="405" t="s">
        <v>4500</v>
      </c>
      <c r="Y150" s="404">
        <v>3</v>
      </c>
    </row>
    <row r="151" spans="2:25" hidden="1" x14ac:dyDescent="0.2">
      <c r="X151" s="405" t="s">
        <v>1365</v>
      </c>
      <c r="Y151" s="404">
        <v>3</v>
      </c>
    </row>
    <row r="152" spans="2:25" hidden="1" x14ac:dyDescent="0.2">
      <c r="X152" s="64" t="s">
        <v>1335</v>
      </c>
      <c r="Y152" s="404">
        <v>4.5</v>
      </c>
    </row>
    <row r="153" spans="2:25" hidden="1" x14ac:dyDescent="0.2">
      <c r="X153" s="405" t="s">
        <v>4461</v>
      </c>
      <c r="Y153" s="404">
        <v>3</v>
      </c>
    </row>
    <row r="154" spans="2:25" hidden="1" x14ac:dyDescent="0.2">
      <c r="X154" s="405" t="s">
        <v>1354</v>
      </c>
      <c r="Y154" s="404">
        <v>1.5</v>
      </c>
    </row>
    <row r="155" spans="2:25" hidden="1" x14ac:dyDescent="0.2">
      <c r="X155" s="64" t="s">
        <v>2294</v>
      </c>
      <c r="Y155" s="404">
        <v>3.5</v>
      </c>
    </row>
    <row r="156" spans="2:25" hidden="1" x14ac:dyDescent="0.2">
      <c r="X156" s="405" t="s">
        <v>1347</v>
      </c>
      <c r="Y156" s="404">
        <v>2.5</v>
      </c>
    </row>
    <row r="157" spans="2:25" hidden="1" x14ac:dyDescent="0.2">
      <c r="X157" s="405" t="s">
        <v>1354</v>
      </c>
      <c r="Y157" s="404">
        <v>1</v>
      </c>
    </row>
    <row r="158" spans="2:25" hidden="1" x14ac:dyDescent="0.2">
      <c r="X158" s="64" t="s">
        <v>1546</v>
      </c>
      <c r="Y158" s="404">
        <v>3</v>
      </c>
    </row>
    <row r="159" spans="2:25" hidden="1" x14ac:dyDescent="0.2">
      <c r="X159" s="405" t="s">
        <v>1347</v>
      </c>
      <c r="Y159" s="404">
        <v>2</v>
      </c>
    </row>
    <row r="160" spans="2:25" hidden="1" x14ac:dyDescent="0.2">
      <c r="X160" s="405" t="s">
        <v>4461</v>
      </c>
      <c r="Y160" s="404">
        <v>1</v>
      </c>
    </row>
    <row r="161" spans="2:25" hidden="1" x14ac:dyDescent="0.2">
      <c r="X161" s="64" t="s">
        <v>1665</v>
      </c>
      <c r="Y161" s="404">
        <v>2</v>
      </c>
    </row>
    <row r="162" spans="2:25" hidden="1" x14ac:dyDescent="0.2">
      <c r="X162" s="405" t="s">
        <v>1354</v>
      </c>
      <c r="Y162" s="404">
        <v>1</v>
      </c>
    </row>
    <row r="163" spans="2:25" hidden="1" x14ac:dyDescent="0.2">
      <c r="X163" s="405" t="s">
        <v>4459</v>
      </c>
      <c r="Y163" s="404">
        <v>1</v>
      </c>
    </row>
    <row r="164" spans="2:25" hidden="1" x14ac:dyDescent="0.2">
      <c r="X164" s="64" t="s">
        <v>1728</v>
      </c>
      <c r="Y164" s="404">
        <v>2</v>
      </c>
    </row>
    <row r="165" spans="2:25" hidden="1" x14ac:dyDescent="0.2">
      <c r="X165" s="405" t="s">
        <v>4460</v>
      </c>
      <c r="Y165" s="404">
        <v>1</v>
      </c>
    </row>
    <row r="166" spans="2:25" ht="19.05" thickBot="1" x14ac:dyDescent="0.25">
      <c r="B166" s="463" t="s">
        <v>1257</v>
      </c>
      <c r="C166" s="464"/>
      <c r="D166" s="464"/>
      <c r="E166" s="464"/>
      <c r="F166" s="465"/>
      <c r="X166" s="405" t="s">
        <v>4458</v>
      </c>
      <c r="Y166" s="404">
        <v>1</v>
      </c>
    </row>
    <row r="167" spans="2:25" x14ac:dyDescent="0.2">
      <c r="X167" s="64" t="s">
        <v>1738</v>
      </c>
      <c r="Y167" s="404">
        <v>2</v>
      </c>
    </row>
    <row r="168" spans="2:25" ht="21.75" customHeight="1" x14ac:dyDescent="0.2">
      <c r="X168" s="405" t="s">
        <v>4460</v>
      </c>
      <c r="Y168" s="404">
        <v>1</v>
      </c>
    </row>
    <row r="169" spans="2:25" x14ac:dyDescent="0.2">
      <c r="X169" s="405" t="s">
        <v>4458</v>
      </c>
      <c r="Y169" s="404">
        <v>1</v>
      </c>
    </row>
    <row r="170" spans="2:25" x14ac:dyDescent="0.2">
      <c r="X170" s="64" t="s">
        <v>2040</v>
      </c>
      <c r="Y170" s="404">
        <v>1.5</v>
      </c>
    </row>
    <row r="171" spans="2:25" x14ac:dyDescent="0.2">
      <c r="X171" s="405" t="s">
        <v>1347</v>
      </c>
      <c r="Y171" s="404">
        <v>1.5</v>
      </c>
    </row>
    <row r="172" spans="2:25" x14ac:dyDescent="0.2">
      <c r="X172" s="64" t="s">
        <v>2405</v>
      </c>
      <c r="Y172" s="404">
        <v>1.5</v>
      </c>
    </row>
    <row r="173" spans="2:25" x14ac:dyDescent="0.2">
      <c r="X173" s="405" t="s">
        <v>4500</v>
      </c>
      <c r="Y173" s="404">
        <v>1.5</v>
      </c>
    </row>
    <row r="174" spans="2:25" x14ac:dyDescent="0.2">
      <c r="X174" s="64" t="s">
        <v>1323</v>
      </c>
      <c r="Y174" s="404">
        <v>1.5</v>
      </c>
    </row>
    <row r="175" spans="2:25" x14ac:dyDescent="0.2">
      <c r="X175" s="405" t="s">
        <v>4457</v>
      </c>
      <c r="Y175" s="404">
        <v>1.5</v>
      </c>
    </row>
    <row r="176" spans="2:25" x14ac:dyDescent="0.2">
      <c r="X176" s="64" t="s">
        <v>2267</v>
      </c>
      <c r="Y176" s="404">
        <v>1</v>
      </c>
    </row>
    <row r="177" spans="2:25" x14ac:dyDescent="0.2">
      <c r="X177" s="405" t="s">
        <v>4458</v>
      </c>
      <c r="Y177" s="404">
        <v>1</v>
      </c>
    </row>
    <row r="178" spans="2:25" ht="62.5" customHeight="1" x14ac:dyDescent="0.2">
      <c r="X178" s="64" t="s">
        <v>2254</v>
      </c>
      <c r="Y178" s="404">
        <v>1</v>
      </c>
    </row>
    <row r="179" spans="2:25" ht="15.65" x14ac:dyDescent="0.2">
      <c r="B179" s="467" t="s">
        <v>1258</v>
      </c>
      <c r="C179" s="468"/>
      <c r="D179" s="468"/>
      <c r="E179" s="468"/>
      <c r="F179" s="469"/>
      <c r="X179" s="405" t="s">
        <v>4458</v>
      </c>
      <c r="Y179" s="404">
        <v>1</v>
      </c>
    </row>
    <row r="180" spans="2:25" ht="45" customHeight="1" x14ac:dyDescent="0.2">
      <c r="B180" s="460" t="s">
        <v>1259</v>
      </c>
      <c r="C180" s="461"/>
      <c r="D180" s="461"/>
      <c r="E180" s="461"/>
      <c r="F180" s="462"/>
      <c r="X180" s="64" t="s">
        <v>1650</v>
      </c>
      <c r="Y180" s="404">
        <v>1</v>
      </c>
    </row>
    <row r="181" spans="2:25" ht="16" customHeight="1" x14ac:dyDescent="0.2">
      <c r="B181" s="467" t="s">
        <v>1260</v>
      </c>
      <c r="C181" s="468"/>
      <c r="D181" s="468"/>
      <c r="E181" s="468"/>
      <c r="F181" s="469"/>
      <c r="X181" s="405" t="s">
        <v>4463</v>
      </c>
      <c r="Y181" s="404">
        <v>1</v>
      </c>
    </row>
    <row r="182" spans="2:25" ht="76.75" customHeight="1" x14ac:dyDescent="0.2">
      <c r="B182" s="470" t="s">
        <v>1261</v>
      </c>
      <c r="C182" s="471"/>
      <c r="D182" s="471"/>
      <c r="E182" s="471"/>
      <c r="F182" s="472"/>
      <c r="X182" s="64" t="s">
        <v>2275</v>
      </c>
      <c r="Y182" s="404">
        <v>0.8</v>
      </c>
    </row>
    <row r="183" spans="2:25" ht="15.65" x14ac:dyDescent="0.2">
      <c r="B183" s="467" t="s">
        <v>1262</v>
      </c>
      <c r="C183" s="468"/>
      <c r="D183" s="468"/>
      <c r="E183" s="468"/>
      <c r="F183" s="469"/>
      <c r="X183" s="405" t="s">
        <v>4458</v>
      </c>
      <c r="Y183" s="404">
        <v>0.8</v>
      </c>
    </row>
    <row r="184" spans="2:25" ht="48.25" customHeight="1" x14ac:dyDescent="0.2">
      <c r="B184" s="470" t="s">
        <v>1263</v>
      </c>
      <c r="C184" s="471"/>
      <c r="D184" s="471"/>
      <c r="E184" s="471"/>
      <c r="F184" s="472"/>
      <c r="X184" s="64" t="s">
        <v>1254</v>
      </c>
      <c r="Y184" s="404"/>
    </row>
    <row r="185" spans="2:25" ht="15.65" x14ac:dyDescent="0.2">
      <c r="B185" s="467" t="s">
        <v>1264</v>
      </c>
      <c r="C185" s="468"/>
      <c r="D185" s="468"/>
      <c r="E185" s="468"/>
      <c r="F185" s="469"/>
      <c r="X185" s="64" t="s">
        <v>1253</v>
      </c>
      <c r="Y185" s="404">
        <v>164.3</v>
      </c>
    </row>
    <row r="186" spans="2:25" ht="26.15" customHeight="1" x14ac:dyDescent="0.2">
      <c r="B186" s="470" t="s">
        <v>1265</v>
      </c>
      <c r="C186" s="471"/>
      <c r="D186" s="471"/>
      <c r="E186" s="471"/>
      <c r="F186" s="472"/>
    </row>
    <row r="187" spans="2:25" ht="13.6" x14ac:dyDescent="0.2">
      <c r="B187" s="473"/>
      <c r="C187" s="474"/>
      <c r="D187" s="474"/>
      <c r="E187" s="474"/>
      <c r="F187" s="475"/>
    </row>
    <row r="188" spans="2:25" ht="18.350000000000001" x14ac:dyDescent="0.2">
      <c r="B188" s="504" t="s">
        <v>1266</v>
      </c>
      <c r="C188" s="505"/>
      <c r="D188" s="505"/>
      <c r="E188" s="505"/>
      <c r="F188" s="506"/>
    </row>
    <row r="189" spans="2:25" ht="25.5" customHeight="1" x14ac:dyDescent="0.2">
      <c r="B189" s="507" t="s">
        <v>4465</v>
      </c>
      <c r="C189" s="508"/>
      <c r="D189" s="508"/>
      <c r="E189" s="508"/>
      <c r="F189" s="509"/>
    </row>
    <row r="190" spans="2:25" ht="14.3" thickBot="1" x14ac:dyDescent="0.3">
      <c r="B190" s="444"/>
      <c r="C190" s="445"/>
      <c r="D190" s="445"/>
      <c r="E190" s="445"/>
      <c r="F190" s="446"/>
      <c r="H190" s="345" t="s">
        <v>1170</v>
      </c>
    </row>
    <row r="191" spans="2:25" ht="16" customHeight="1" x14ac:dyDescent="0.2">
      <c r="B191" s="476"/>
      <c r="C191" s="477"/>
      <c r="D191" s="477"/>
      <c r="E191" s="477"/>
      <c r="F191" s="478"/>
    </row>
    <row r="192" spans="2:25" x14ac:dyDescent="0.2">
      <c r="B192" s="476"/>
      <c r="C192" s="477"/>
      <c r="D192" s="477"/>
      <c r="E192" s="477"/>
      <c r="F192" s="478"/>
    </row>
    <row r="193" spans="2:6" ht="19.7" customHeight="1" x14ac:dyDescent="0.2">
      <c r="B193" s="561"/>
      <c r="C193" s="562"/>
      <c r="D193" s="562"/>
      <c r="E193" s="562"/>
      <c r="F193" s="563"/>
    </row>
    <row r="194" spans="2:6" x14ac:dyDescent="0.2">
      <c r="B194" s="564"/>
      <c r="C194" s="564"/>
      <c r="D194" s="564"/>
      <c r="E194" s="564"/>
      <c r="F194" s="565"/>
    </row>
    <row r="195" spans="2:6" ht="19.2" customHeight="1" x14ac:dyDescent="0.2">
      <c r="B195" s="564"/>
      <c r="C195" s="564"/>
      <c r="D195" s="564"/>
      <c r="E195" s="564"/>
      <c r="F195" s="565"/>
    </row>
    <row r="196" spans="2:6" x14ac:dyDescent="0.2">
      <c r="B196" s="322"/>
      <c r="D196" s="323"/>
      <c r="E196" s="323"/>
      <c r="F196" s="324"/>
    </row>
    <row r="197" spans="2:6" x14ac:dyDescent="0.2">
      <c r="B197" s="322"/>
      <c r="C197" s="323"/>
      <c r="D197" s="323"/>
      <c r="E197" s="323"/>
      <c r="F197" s="324"/>
    </row>
    <row r="198" spans="2:6" x14ac:dyDescent="0.2">
      <c r="B198" s="322"/>
      <c r="C198" s="323"/>
      <c r="D198" s="323"/>
      <c r="E198" s="323"/>
      <c r="F198" s="324"/>
    </row>
    <row r="199" spans="2:6" x14ac:dyDescent="0.2">
      <c r="B199" s="322"/>
      <c r="C199" s="323"/>
      <c r="D199" s="323"/>
      <c r="E199" s="323"/>
      <c r="F199" s="324"/>
    </row>
    <row r="200" spans="2:6" x14ac:dyDescent="0.2">
      <c r="B200" s="322"/>
      <c r="C200" s="323"/>
      <c r="D200" s="323"/>
      <c r="E200" s="323"/>
      <c r="F200" s="324"/>
    </row>
    <row r="201" spans="2:6" x14ac:dyDescent="0.2">
      <c r="B201" s="322"/>
      <c r="C201" s="323"/>
      <c r="D201" s="323"/>
      <c r="E201" s="323"/>
      <c r="F201" s="324"/>
    </row>
    <row r="202" spans="2:6" x14ac:dyDescent="0.2">
      <c r="B202" s="322"/>
      <c r="C202" s="323"/>
      <c r="D202" s="323"/>
      <c r="E202" s="323"/>
      <c r="F202" s="324"/>
    </row>
    <row r="203" spans="2:6" x14ac:dyDescent="0.2">
      <c r="B203" s="457"/>
      <c r="C203" s="458"/>
      <c r="D203" s="458"/>
      <c r="E203" s="458"/>
      <c r="F203" s="459"/>
    </row>
    <row r="204" spans="2:6" x14ac:dyDescent="0.2">
      <c r="B204" s="323"/>
    </row>
    <row r="205" spans="2:6" x14ac:dyDescent="0.2">
      <c r="B205" s="278"/>
      <c r="F205" s="127"/>
    </row>
    <row r="206" spans="2:6" x14ac:dyDescent="0.2">
      <c r="B206" s="278"/>
      <c r="F206" s="127"/>
    </row>
    <row r="207" spans="2:6" x14ac:dyDescent="0.2">
      <c r="B207" s="278"/>
      <c r="C207" s="138"/>
      <c r="D207" s="138"/>
      <c r="E207" s="138"/>
      <c r="F207" s="279"/>
    </row>
    <row r="208" spans="2:6" ht="13.6" thickBot="1" x14ac:dyDescent="0.25">
      <c r="B208" s="457"/>
      <c r="C208" s="458"/>
      <c r="D208" s="458"/>
      <c r="E208" s="458"/>
      <c r="F208" s="459"/>
    </row>
    <row r="209" spans="2:6" x14ac:dyDescent="0.2">
      <c r="B209" s="444"/>
      <c r="C209" s="445"/>
      <c r="D209" s="445"/>
      <c r="E209" s="445"/>
      <c r="F209" s="446"/>
    </row>
    <row r="215" spans="2:6" ht="16.3" x14ac:dyDescent="0.2">
      <c r="B215" s="343"/>
    </row>
    <row r="216" spans="2:6" ht="16.3" x14ac:dyDescent="0.2">
      <c r="B216" s="343"/>
    </row>
    <row r="217" spans="2:6" ht="16.3" x14ac:dyDescent="0.2">
      <c r="B217" s="343"/>
    </row>
    <row r="218" spans="2:6" ht="16.3" x14ac:dyDescent="0.2">
      <c r="B218" s="343"/>
    </row>
    <row r="219" spans="2:6" ht="16.3" x14ac:dyDescent="0.2">
      <c r="B219" s="343"/>
    </row>
    <row r="220" spans="2:6" ht="16.3" x14ac:dyDescent="0.2">
      <c r="B220" s="343"/>
    </row>
    <row r="221" spans="2:6" ht="16.3" x14ac:dyDescent="0.2">
      <c r="B221" s="343"/>
    </row>
    <row r="222" spans="2:6" ht="16.3" x14ac:dyDescent="0.2">
      <c r="B222" s="343"/>
    </row>
    <row r="223" spans="2:6" ht="16.3" x14ac:dyDescent="0.2">
      <c r="B223" s="343"/>
    </row>
    <row r="224" spans="2:6" ht="16.3" x14ac:dyDescent="0.2">
      <c r="B224" s="343"/>
    </row>
    <row r="225" spans="2:2" ht="16.3" x14ac:dyDescent="0.2">
      <c r="B225" s="343"/>
    </row>
    <row r="226" spans="2:2" ht="16.3" x14ac:dyDescent="0.2">
      <c r="B226" s="343"/>
    </row>
    <row r="227" spans="2:2" ht="16.3" x14ac:dyDescent="0.2">
      <c r="B227" s="343"/>
    </row>
    <row r="228" spans="2:2" ht="16.3" x14ac:dyDescent="0.2">
      <c r="B228" s="343"/>
    </row>
  </sheetData>
  <protectedRanges>
    <protectedRange sqref="B54:B56" name="Rango1_1"/>
  </protectedRanges>
  <mergeCells count="143">
    <mergeCell ref="B193:F193"/>
    <mergeCell ref="B194:F194"/>
    <mergeCell ref="B195:F195"/>
    <mergeCell ref="C70:D70"/>
    <mergeCell ref="B208:F208"/>
    <mergeCell ref="E72:F72"/>
    <mergeCell ref="C74:D74"/>
    <mergeCell ref="E74:F74"/>
    <mergeCell ref="C75:D75"/>
    <mergeCell ref="E75:F75"/>
    <mergeCell ref="C76:D76"/>
    <mergeCell ref="E76:F76"/>
    <mergeCell ref="C72:D72"/>
    <mergeCell ref="E73:F73"/>
    <mergeCell ref="C73:D73"/>
    <mergeCell ref="B179:F179"/>
    <mergeCell ref="C136:D136"/>
    <mergeCell ref="C138:D138"/>
    <mergeCell ref="B184:F184"/>
    <mergeCell ref="B141:F141"/>
    <mergeCell ref="B142:F142"/>
    <mergeCell ref="B192:F192"/>
    <mergeCell ref="C112:D112"/>
    <mergeCell ref="B149:F149"/>
    <mergeCell ref="C116:D116"/>
    <mergeCell ref="B181:F181"/>
    <mergeCell ref="H40:M40"/>
    <mergeCell ref="B67:F67"/>
    <mergeCell ref="B131:F131"/>
    <mergeCell ref="B118:F118"/>
    <mergeCell ref="B130:F130"/>
    <mergeCell ref="B125:F125"/>
    <mergeCell ref="E83:F83"/>
    <mergeCell ref="L41:M41"/>
    <mergeCell ref="L42:M45"/>
    <mergeCell ref="B50:F50"/>
    <mergeCell ref="D51:F51"/>
    <mergeCell ref="D52:F52"/>
    <mergeCell ref="H41:I41"/>
    <mergeCell ref="J41:K41"/>
    <mergeCell ref="J42:K45"/>
    <mergeCell ref="H42:I45"/>
    <mergeCell ref="E70:F70"/>
    <mergeCell ref="C113:D113"/>
    <mergeCell ref="E80:F80"/>
    <mergeCell ref="B57:F57"/>
    <mergeCell ref="B58:F58"/>
    <mergeCell ref="C115:D115"/>
    <mergeCell ref="C84:D84"/>
    <mergeCell ref="E84:F84"/>
    <mergeCell ref="B1:F1"/>
    <mergeCell ref="B23:F23"/>
    <mergeCell ref="B5:F5"/>
    <mergeCell ref="B39:F39"/>
    <mergeCell ref="E28:F28"/>
    <mergeCell ref="B24:C24"/>
    <mergeCell ref="B26:C26"/>
    <mergeCell ref="E26:F26"/>
    <mergeCell ref="B27:C27"/>
    <mergeCell ref="E24:F24"/>
    <mergeCell ref="B25:C25"/>
    <mergeCell ref="E25:F25"/>
    <mergeCell ref="B30:C30"/>
    <mergeCell ref="E27:F27"/>
    <mergeCell ref="E6:F6"/>
    <mergeCell ref="E7:F7"/>
    <mergeCell ref="E8:F8"/>
    <mergeCell ref="E31:F31"/>
    <mergeCell ref="B31:C31"/>
    <mergeCell ref="B37:C37"/>
    <mergeCell ref="B32:C32"/>
    <mergeCell ref="C68:D68"/>
    <mergeCell ref="E9:F9"/>
    <mergeCell ref="E34:F34"/>
    <mergeCell ref="E36:F36"/>
    <mergeCell ref="B36:C36"/>
    <mergeCell ref="E35:F35"/>
    <mergeCell ref="B188:F188"/>
    <mergeCell ref="B182:F182"/>
    <mergeCell ref="B189:F189"/>
    <mergeCell ref="E10:F10"/>
    <mergeCell ref="E12:F12"/>
    <mergeCell ref="E13:F13"/>
    <mergeCell ref="E14:F14"/>
    <mergeCell ref="E15:F15"/>
    <mergeCell ref="E16:F16"/>
    <mergeCell ref="E17:F17"/>
    <mergeCell ref="E22:F22"/>
    <mergeCell ref="B85:C85"/>
    <mergeCell ref="B53:F53"/>
    <mergeCell ref="B29:C29"/>
    <mergeCell ref="E29:F29"/>
    <mergeCell ref="E18:F18"/>
    <mergeCell ref="E19:F19"/>
    <mergeCell ref="B86:F86"/>
    <mergeCell ref="E32:F32"/>
    <mergeCell ref="E82:F82"/>
    <mergeCell ref="E30:F30"/>
    <mergeCell ref="B28:C28"/>
    <mergeCell ref="E11:F11"/>
    <mergeCell ref="B38:C38"/>
    <mergeCell ref="B59:F59"/>
    <mergeCell ref="B60:F60"/>
    <mergeCell ref="E71:F71"/>
    <mergeCell ref="C111:D111"/>
    <mergeCell ref="B110:F110"/>
    <mergeCell ref="B33:C33"/>
    <mergeCell ref="B34:C34"/>
    <mergeCell ref="B35:C35"/>
    <mergeCell ref="B109:F109"/>
    <mergeCell ref="E69:F69"/>
    <mergeCell ref="E81:F81"/>
    <mergeCell ref="E68:F68"/>
    <mergeCell ref="E33:F33"/>
    <mergeCell ref="E77:F77"/>
    <mergeCell ref="E79:F79"/>
    <mergeCell ref="E78:F78"/>
    <mergeCell ref="E37:F37"/>
    <mergeCell ref="E38:F38"/>
    <mergeCell ref="B209:F209"/>
    <mergeCell ref="E85:F85"/>
    <mergeCell ref="C114:D114"/>
    <mergeCell ref="B119:F119"/>
    <mergeCell ref="B140:F140"/>
    <mergeCell ref="C117:D117"/>
    <mergeCell ref="B127:F127"/>
    <mergeCell ref="B126:F126"/>
    <mergeCell ref="C135:D135"/>
    <mergeCell ref="C134:D134"/>
    <mergeCell ref="C139:D139"/>
    <mergeCell ref="C133:D133"/>
    <mergeCell ref="D132:F132"/>
    <mergeCell ref="B203:F203"/>
    <mergeCell ref="B143:F143"/>
    <mergeCell ref="B180:F180"/>
    <mergeCell ref="B166:F166"/>
    <mergeCell ref="B132:C132"/>
    <mergeCell ref="B183:F183"/>
    <mergeCell ref="B186:F186"/>
    <mergeCell ref="B187:F187"/>
    <mergeCell ref="B190:F190"/>
    <mergeCell ref="B191:F191"/>
    <mergeCell ref="B185:F185"/>
  </mergeCells>
  <phoneticPr fontId="14" type="noConversion"/>
  <conditionalFormatting sqref="D7:D22">
    <cfRule type="cellIs" dxfId="90" priority="10" operator="equal">
      <formula>"Si"</formula>
    </cfRule>
    <cfRule type="containsBlanks" dxfId="89" priority="11" stopIfTrue="1">
      <formula>LEN(TRIM(D7))=0</formula>
    </cfRule>
    <cfRule type="cellIs" dxfId="88" priority="12" stopIfTrue="1" operator="equal">
      <formula>"NO"</formula>
    </cfRule>
    <cfRule type="cellIs" dxfId="87" priority="13" stopIfTrue="1" operator="equal">
      <formula>"SI"</formula>
    </cfRule>
  </conditionalFormatting>
  <conditionalFormatting sqref="D41:D44">
    <cfRule type="cellIs" dxfId="86" priority="6" operator="greaterThan">
      <formula>0.7</formula>
    </cfRule>
  </conditionalFormatting>
  <conditionalFormatting sqref="E41:E44">
    <cfRule type="cellIs" dxfId="85" priority="5" operator="lessThan">
      <formula>0.4</formula>
    </cfRule>
  </conditionalFormatting>
  <conditionalFormatting sqref="E69:F69">
    <cfRule type="cellIs" dxfId="84" priority="2" operator="lessThan">
      <formula>$C$69</formula>
    </cfRule>
  </conditionalFormatting>
  <conditionalFormatting sqref="E70:F70">
    <cfRule type="cellIs" dxfId="83" priority="1" operator="lessThan">
      <formula>$C$69</formula>
    </cfRule>
  </conditionalFormatting>
  <dataValidations count="3">
    <dataValidation type="list" allowBlank="1" showInputMessage="1" showErrorMessage="1" sqref="D8:D22" xr:uid="{170CFAB0-B348-471B-87BD-CD729512A066}">
      <formula1>"Si, No"</formula1>
    </dataValidation>
    <dataValidation type="list" showInputMessage="1" showErrorMessage="1" sqref="D7" xr:uid="{BBE0A4D8-4A61-4A34-A7C9-B21ADD4AD0B1}">
      <formula1>"Si, No"</formula1>
    </dataValidation>
    <dataValidation type="list" allowBlank="1" showInputMessage="1" showErrorMessage="1" sqref="B41" xr:uid="{A7878E64-B023-4316-A2EA-770CA657293C}">
      <formula1>"OPERACIONES PROGRAMADAS:,HORAS PROGRAMADAS:"</formula1>
    </dataValidation>
  </dataValidations>
  <hyperlinks>
    <hyperlink ref="H5" r:id="rId3" xr:uid="{DA6C1A3C-5DA6-41A8-B12B-035928BAB3F0}"/>
    <hyperlink ref="H39" r:id="rId4" xr:uid="{33ED7BBF-9784-4C02-B17F-69A1DA51A432}"/>
    <hyperlink ref="H190" r:id="rId5" xr:uid="{36A6BA09-E3C1-489E-814E-A7D703359989}"/>
  </hyperlinks>
  <pageMargins left="0.75" right="0.75" top="1" bottom="1" header="0" footer="0"/>
  <pageSetup orientation="portrait" r:id="rId6"/>
  <headerFooter alignWithMargins="0"/>
  <drawing r:id="rId7"/>
  <legacyDrawing r:id="rId8"/>
  <mc:AlternateContent xmlns:mc="http://schemas.openxmlformats.org/markup-compatibility/2006">
    <mc:Choice Requires="x14">
      <controls>
        <mc:AlternateContent xmlns:mc="http://schemas.openxmlformats.org/markup-compatibility/2006">
          <mc:Choice Requires="x14">
            <control shapeId="18439" r:id="rId9" name="Button 7">
              <controlPr defaultSize="0" print="0" autoFill="0" autoPict="0" macro="[0]!MostrarFormulario">
                <anchor moveWithCells="1" sizeWithCells="1">
                  <from>
                    <xdr:col>6</xdr:col>
                    <xdr:colOff>293298</xdr:colOff>
                    <xdr:row>1</xdr:row>
                    <xdr:rowOff>8626</xdr:rowOff>
                  </from>
                  <to>
                    <xdr:col>7</xdr:col>
                    <xdr:colOff>905774</xdr:colOff>
                    <xdr:row>2</xdr:row>
                    <xdr:rowOff>293298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53414-EE27-469A-8203-625B14526444}">
  <sheetPr codeName="Hoja16">
    <tabColor rgb="FFFFC000"/>
  </sheetPr>
  <dimension ref="A1:M56"/>
  <sheetViews>
    <sheetView topLeftCell="A3" zoomScale="65" zoomScaleNormal="65" workbookViewId="0">
      <selection activeCell="B19" sqref="B19"/>
    </sheetView>
  </sheetViews>
  <sheetFormatPr baseColWidth="10" defaultColWidth="11" defaultRowHeight="14.3" x14ac:dyDescent="0.25"/>
  <cols>
    <col min="1" max="1" width="18.75" style="380" customWidth="1"/>
    <col min="2" max="2" width="43" style="381" customWidth="1"/>
    <col min="3" max="3" width="5.375" style="377" customWidth="1"/>
    <col min="4" max="4" width="7.625" style="377" bestFit="1" customWidth="1"/>
    <col min="5" max="5" width="7" style="377" bestFit="1" customWidth="1"/>
    <col min="6" max="6" width="12" style="377" bestFit="1" customWidth="1"/>
    <col min="7" max="13" width="11" style="378"/>
    <col min="14" max="16384" width="11" style="381"/>
  </cols>
  <sheetData>
    <row r="1" spans="1:13" s="379" customFormat="1" ht="14.95" thickTop="1" x14ac:dyDescent="0.25">
      <c r="A1" s="576" t="s">
        <v>1267</v>
      </c>
      <c r="B1" s="578" t="s">
        <v>1268</v>
      </c>
      <c r="C1" s="377"/>
      <c r="D1" s="377"/>
      <c r="E1" s="377"/>
      <c r="F1" s="377"/>
      <c r="G1" s="378"/>
      <c r="H1" s="378"/>
      <c r="I1" s="378"/>
      <c r="J1" s="378"/>
      <c r="K1" s="378"/>
      <c r="L1" s="378"/>
      <c r="M1" s="378"/>
    </row>
    <row r="2" spans="1:13" s="379" customFormat="1" ht="14.95" thickBot="1" x14ac:dyDescent="0.3">
      <c r="A2" s="577"/>
      <c r="B2" s="579"/>
      <c r="C2" s="377"/>
      <c r="D2" s="377"/>
      <c r="E2" s="377"/>
      <c r="F2" s="377"/>
      <c r="G2" s="378"/>
      <c r="H2" s="378"/>
      <c r="I2" s="378"/>
      <c r="J2" s="378"/>
      <c r="K2" s="378"/>
      <c r="L2" s="378"/>
      <c r="M2" s="378"/>
    </row>
    <row r="3" spans="1:13" s="379" customFormat="1" ht="7.5" customHeight="1" thickTop="1" x14ac:dyDescent="0.25">
      <c r="A3" s="380"/>
      <c r="B3" s="381"/>
      <c r="C3" s="377"/>
      <c r="D3" s="377"/>
      <c r="E3" s="377"/>
      <c r="F3" s="377"/>
      <c r="G3" s="378"/>
      <c r="H3" s="378"/>
      <c r="I3" s="378"/>
      <c r="J3" s="378"/>
      <c r="K3" s="378"/>
      <c r="L3" s="378"/>
      <c r="M3" s="378"/>
    </row>
    <row r="4" spans="1:13" s="379" customFormat="1" ht="5.3" customHeight="1" thickBot="1" x14ac:dyDescent="0.3">
      <c r="A4" s="380"/>
      <c r="B4" s="381"/>
      <c r="C4" s="377"/>
      <c r="D4" s="377"/>
      <c r="E4" s="377"/>
      <c r="F4" s="377"/>
      <c r="G4" s="378"/>
      <c r="H4" s="378"/>
      <c r="I4" s="378"/>
      <c r="J4" s="378"/>
      <c r="K4" s="378"/>
      <c r="L4" s="378"/>
      <c r="M4" s="378"/>
    </row>
    <row r="5" spans="1:13" s="379" customFormat="1" ht="14.95" thickTop="1" x14ac:dyDescent="0.25">
      <c r="A5" s="382" t="s">
        <v>1269</v>
      </c>
      <c r="B5" s="383" t="s">
        <v>1270</v>
      </c>
      <c r="C5" s="377" t="s">
        <v>1271</v>
      </c>
      <c r="D5" s="377" t="s">
        <v>1272</v>
      </c>
      <c r="E5" s="377" t="s">
        <v>1273</v>
      </c>
      <c r="F5" s="377" t="s">
        <v>1274</v>
      </c>
      <c r="G5" s="378"/>
      <c r="H5" s="378"/>
      <c r="I5" s="378"/>
      <c r="J5" s="378"/>
      <c r="K5" s="378"/>
      <c r="L5" s="378"/>
      <c r="M5" s="378"/>
    </row>
    <row r="6" spans="1:13" s="379" customFormat="1" x14ac:dyDescent="0.25">
      <c r="A6" s="398">
        <f>+IF($B$1="TURNO 1",[1]DB_TURNOS!A4,IF('Línea de tiempo'!$B$1="TURNO 2",[1]DB_TURNOS!B4,IF('Línea de tiempo'!$B$1="TURNO 3",[1]DB_TURNOS!C4,FALSE)))</f>
        <v>0.16666666666666599</v>
      </c>
      <c r="B6" s="384"/>
      <c r="C6" s="377">
        <v>0</v>
      </c>
      <c r="D6" s="377">
        <v>1</v>
      </c>
      <c r="E6" s="377">
        <f t="shared" ref="E6:E56" si="0">+IF(B6="",C6,D6)</f>
        <v>0</v>
      </c>
      <c r="F6" s="377">
        <v>0</v>
      </c>
      <c r="G6" s="378"/>
      <c r="H6" s="378"/>
      <c r="I6" s="378"/>
      <c r="J6" s="378"/>
      <c r="K6" s="378"/>
      <c r="L6" s="378"/>
      <c r="M6" s="378"/>
    </row>
    <row r="7" spans="1:13" s="379" customFormat="1" x14ac:dyDescent="0.25">
      <c r="A7" s="385">
        <f>+IF($B$1="TURNO 1",[1]DB_TURNOS!A5,IF('Línea de tiempo'!$B$1="TURNO 2",[1]DB_TURNOS!B5,IF('Línea de tiempo'!$B$1="TURNO 3",[1]DB_TURNOS!C5,FALSE)))</f>
        <v>0.17708333333333301</v>
      </c>
      <c r="B7" s="384"/>
      <c r="C7" s="377">
        <v>0</v>
      </c>
      <c r="D7" s="377">
        <v>-1</v>
      </c>
      <c r="E7" s="377">
        <f t="shared" si="0"/>
        <v>0</v>
      </c>
      <c r="F7" s="377">
        <v>0</v>
      </c>
      <c r="G7" s="378"/>
      <c r="H7" s="378"/>
      <c r="I7" s="378"/>
      <c r="J7" s="378"/>
      <c r="K7" s="378"/>
      <c r="L7" s="378"/>
      <c r="M7" s="378"/>
    </row>
    <row r="8" spans="1:13" s="379" customFormat="1" x14ac:dyDescent="0.25">
      <c r="A8" s="385">
        <f>+IF($B$1="TURNO 1",[1]DB_TURNOS!A6,IF('Línea de tiempo'!$B$1="TURNO 2",[1]DB_TURNOS!B6,IF('Línea de tiempo'!$B$1="TURNO 3",[1]DB_TURNOS!C6,FALSE)))</f>
        <v>0.1875</v>
      </c>
      <c r="B8" s="384"/>
      <c r="C8" s="377">
        <v>0</v>
      </c>
      <c r="D8" s="377">
        <v>1</v>
      </c>
      <c r="E8" s="377">
        <f>+IF(B8="",C8,D8)</f>
        <v>0</v>
      </c>
      <c r="F8" s="377">
        <v>0</v>
      </c>
      <c r="G8" s="378"/>
      <c r="H8" s="378"/>
      <c r="I8" s="378"/>
      <c r="J8" s="378"/>
      <c r="K8" s="378"/>
      <c r="L8" s="378"/>
      <c r="M8" s="378"/>
    </row>
    <row r="9" spans="1:13" s="379" customFormat="1" x14ac:dyDescent="0.25">
      <c r="A9" s="385">
        <f>+IF($B$1="TURNO 1",[1]DB_TURNOS!A7,IF('Línea de tiempo'!$B$1="TURNO 2",[1]DB_TURNOS!B7,IF('Línea de tiempo'!$B$1="TURNO 3",[1]DB_TURNOS!C7,FALSE)))</f>
        <v>0.19791666666666699</v>
      </c>
      <c r="B9" s="384"/>
      <c r="C9" s="377">
        <v>0</v>
      </c>
      <c r="D9" s="377">
        <v>-1</v>
      </c>
      <c r="E9" s="377">
        <f>+IF(B9="",C9,D9)</f>
        <v>0</v>
      </c>
      <c r="F9" s="377">
        <v>0</v>
      </c>
      <c r="G9" s="378"/>
      <c r="H9" s="378"/>
      <c r="I9" s="378"/>
      <c r="J9" s="378"/>
      <c r="K9" s="378"/>
      <c r="L9" s="378"/>
      <c r="M9" s="378"/>
    </row>
    <row r="10" spans="1:13" s="379" customFormat="1" x14ac:dyDescent="0.25">
      <c r="A10" s="385">
        <f>+IF($B$1="TURNO 1",[1]DB_TURNOS!A8,IF('Línea de tiempo'!$B$1="TURNO 2",[1]DB_TURNOS!B8,IF('Línea de tiempo'!$B$1="TURNO 3",[1]DB_TURNOS!C8,FALSE)))</f>
        <v>0.20833333333333301</v>
      </c>
      <c r="B10" s="384"/>
      <c r="C10" s="377">
        <v>0</v>
      </c>
      <c r="D10" s="377">
        <v>1</v>
      </c>
      <c r="E10" s="377">
        <f>+IF(B10="",C10,D10)</f>
        <v>0</v>
      </c>
      <c r="F10" s="377">
        <v>0</v>
      </c>
      <c r="G10" s="378"/>
      <c r="H10" s="378"/>
      <c r="I10" s="378"/>
      <c r="J10" s="378"/>
      <c r="K10" s="378"/>
      <c r="L10" s="378"/>
      <c r="M10" s="378"/>
    </row>
    <row r="11" spans="1:13" s="379" customFormat="1" x14ac:dyDescent="0.25">
      <c r="A11" s="385">
        <f>+IF($B$1="TURNO 1",[1]DB_TURNOS!A9,IF('Línea de tiempo'!$B$1="TURNO 2",[1]DB_TURNOS!B9,IF('Línea de tiempo'!$B$1="TURNO 3",[1]DB_TURNOS!C9,FALSE)))</f>
        <v>0.21875</v>
      </c>
      <c r="B11" s="384"/>
      <c r="C11" s="377">
        <v>0</v>
      </c>
      <c r="D11" s="377">
        <v>-1</v>
      </c>
      <c r="E11" s="377">
        <f>+IF(B11="",C11,D11)</f>
        <v>0</v>
      </c>
      <c r="F11" s="377">
        <v>0</v>
      </c>
      <c r="G11" s="378"/>
      <c r="H11" s="378"/>
      <c r="I11" s="378"/>
      <c r="J11" s="378"/>
      <c r="K11" s="378"/>
      <c r="L11" s="378"/>
      <c r="M11" s="378"/>
    </row>
    <row r="12" spans="1:13" s="379" customFormat="1" x14ac:dyDescent="0.25">
      <c r="A12" s="385">
        <f>+IF($B$1="TURNO 1",[1]DB_TURNOS!A10,IF('Línea de tiempo'!$B$1="TURNO 2",[1]DB_TURNOS!B10,IF('Línea de tiempo'!$B$1="TURNO 3",[1]DB_TURNOS!C10,FALSE)))</f>
        <v>0.22916666666666699</v>
      </c>
      <c r="B12" s="384"/>
      <c r="C12" s="377">
        <v>0</v>
      </c>
      <c r="D12" s="377">
        <v>1</v>
      </c>
      <c r="E12" s="377">
        <f>+IF(B12="",C12,D12)</f>
        <v>0</v>
      </c>
      <c r="F12" s="377">
        <v>0</v>
      </c>
      <c r="G12" s="378"/>
      <c r="H12" s="378"/>
      <c r="I12" s="378"/>
      <c r="J12" s="378"/>
      <c r="K12" s="378"/>
      <c r="L12" s="378"/>
      <c r="M12" s="378"/>
    </row>
    <row r="13" spans="1:13" s="379" customFormat="1" x14ac:dyDescent="0.25">
      <c r="A13" s="385">
        <f>+IF($B$1="TURNO 1",[1]DB_TURNOS!A11,IF('Línea de tiempo'!$B$1="TURNO 2",[1]DB_TURNOS!B11,IF('Línea de tiempo'!$B$1="TURNO 3",[1]DB_TURNOS!C11,FALSE)))</f>
        <v>0.23958333333333301</v>
      </c>
      <c r="B13" s="384"/>
      <c r="C13" s="377">
        <v>0</v>
      </c>
      <c r="D13" s="377">
        <v>-1</v>
      </c>
      <c r="E13" s="377">
        <f t="shared" si="0"/>
        <v>0</v>
      </c>
      <c r="F13" s="377">
        <v>0</v>
      </c>
      <c r="G13" s="378"/>
      <c r="H13" s="378"/>
      <c r="I13" s="378"/>
      <c r="J13" s="378"/>
      <c r="K13" s="378"/>
      <c r="L13" s="378"/>
      <c r="M13" s="378"/>
    </row>
    <row r="14" spans="1:13" s="379" customFormat="1" x14ac:dyDescent="0.25">
      <c r="A14" s="385">
        <f>+IF($B$1="TURNO 1",[1]DB_TURNOS!A12,IF('Línea de tiempo'!$B$1="TURNO 2",[1]DB_TURNOS!B12,IF('Línea de tiempo'!$B$1="TURNO 3",[1]DB_TURNOS!C12,FALSE)))</f>
        <v>0.25</v>
      </c>
      <c r="B14" s="391"/>
      <c r="C14" s="377">
        <v>0</v>
      </c>
      <c r="D14" s="377">
        <v>1</v>
      </c>
      <c r="E14" s="377">
        <f t="shared" si="0"/>
        <v>0</v>
      </c>
      <c r="F14" s="377">
        <v>0</v>
      </c>
      <c r="G14" s="378"/>
      <c r="H14" s="378"/>
      <c r="I14" s="378"/>
      <c r="J14" s="378"/>
      <c r="K14" s="378"/>
      <c r="L14" s="378"/>
      <c r="M14" s="378"/>
    </row>
    <row r="15" spans="1:13" s="379" customFormat="1" x14ac:dyDescent="0.25">
      <c r="A15" s="385">
        <f>+IF($B$1="TURNO 1",[1]DB_TURNOS!A13,IF('Línea de tiempo'!$B$1="TURNO 2",[1]DB_TURNOS!B13,IF('Línea de tiempo'!$B$1="TURNO 3",[1]DB_TURNOS!C13,FALSE)))</f>
        <v>0.26041666666666702</v>
      </c>
      <c r="B15" s="384"/>
      <c r="C15" s="377">
        <v>0</v>
      </c>
      <c r="D15" s="377">
        <v>-1</v>
      </c>
      <c r="E15" s="377">
        <f t="shared" si="0"/>
        <v>0</v>
      </c>
      <c r="F15" s="377">
        <v>0</v>
      </c>
      <c r="G15" s="378"/>
      <c r="H15" s="378"/>
      <c r="I15" s="378"/>
      <c r="J15" s="378"/>
      <c r="K15" s="378"/>
      <c r="L15" s="378"/>
      <c r="M15" s="378"/>
    </row>
    <row r="16" spans="1:13" s="379" customFormat="1" x14ac:dyDescent="0.25">
      <c r="A16" s="385">
        <f>+IF($B$1="TURNO 1",[1]DB_TURNOS!A14,IF('Línea de tiempo'!$B$1="TURNO 2",[1]DB_TURNOS!B14,IF('Línea de tiempo'!$B$1="TURNO 3",[1]DB_TURNOS!C14,FALSE)))</f>
        <v>0.27083333333333331</v>
      </c>
      <c r="B16" s="417" t="s">
        <v>4466</v>
      </c>
      <c r="C16" s="377">
        <v>0</v>
      </c>
      <c r="D16" s="377">
        <v>1</v>
      </c>
      <c r="E16" s="377">
        <f t="shared" si="0"/>
        <v>1</v>
      </c>
      <c r="F16" s="377">
        <v>0</v>
      </c>
      <c r="G16" s="378"/>
      <c r="H16" s="378"/>
      <c r="I16" s="378"/>
      <c r="J16" s="378"/>
      <c r="K16" s="378"/>
      <c r="L16" s="378"/>
      <c r="M16" s="378"/>
    </row>
    <row r="17" spans="1:13" s="379" customFormat="1" x14ac:dyDescent="0.25">
      <c r="A17" s="385">
        <f>+IF($B$1="TURNO 1",[1]DB_TURNOS!A15,IF('Línea de tiempo'!$B$1="TURNO 2",[1]DB_TURNOS!B15,IF('Línea de tiempo'!$B$1="TURNO 3",[1]DB_TURNOS!C15,FALSE)))</f>
        <v>0.28125</v>
      </c>
      <c r="B17" s="391"/>
      <c r="C17" s="377">
        <v>0</v>
      </c>
      <c r="D17" s="377">
        <v>-1</v>
      </c>
      <c r="E17" s="377">
        <f t="shared" si="0"/>
        <v>0</v>
      </c>
      <c r="F17" s="377">
        <v>0</v>
      </c>
      <c r="G17" s="378"/>
      <c r="H17" s="378"/>
      <c r="I17" s="378"/>
      <c r="J17" s="378"/>
      <c r="K17" s="378"/>
      <c r="L17" s="378"/>
      <c r="M17" s="378"/>
    </row>
    <row r="18" spans="1:13" s="379" customFormat="1" x14ac:dyDescent="0.25">
      <c r="A18" s="385">
        <f>+IF($B$1="TURNO 1",[1]DB_TURNOS!A16,IF('Línea de tiempo'!$B$1="TURNO 2",[1]DB_TURNOS!B16,IF('Línea de tiempo'!$B$1="TURNO 3",[1]DB_TURNOS!C16,FALSE)))</f>
        <v>0.29166666666666702</v>
      </c>
      <c r="B18" s="417"/>
      <c r="C18" s="377">
        <v>0</v>
      </c>
      <c r="D18" s="377">
        <v>1</v>
      </c>
      <c r="E18" s="377">
        <f t="shared" si="0"/>
        <v>0</v>
      </c>
      <c r="F18" s="377">
        <v>0</v>
      </c>
      <c r="G18" s="378"/>
      <c r="H18" s="378"/>
      <c r="I18" s="378"/>
      <c r="J18" s="378"/>
      <c r="K18" s="378"/>
      <c r="L18" s="378"/>
      <c r="M18" s="378"/>
    </row>
    <row r="19" spans="1:13" s="379" customFormat="1" x14ac:dyDescent="0.25">
      <c r="A19" s="385">
        <f>+IF($B$1="TURNO 1",[1]DB_TURNOS!A17,IF('Línea de tiempo'!$B$1="TURNO 2",[1]DB_TURNOS!B17,IF('Línea de tiempo'!$B$1="TURNO 3",[1]DB_TURNOS!C17,FALSE)))</f>
        <v>0.30208333333333298</v>
      </c>
      <c r="B19" s="418" t="s">
        <v>1139</v>
      </c>
      <c r="C19" s="377">
        <v>0</v>
      </c>
      <c r="D19" s="377">
        <v>-1</v>
      </c>
      <c r="E19" s="377">
        <f t="shared" si="0"/>
        <v>-1</v>
      </c>
      <c r="F19" s="377">
        <v>0</v>
      </c>
      <c r="G19" s="378"/>
      <c r="H19" s="378"/>
      <c r="I19" s="378"/>
      <c r="J19" s="378"/>
      <c r="K19" s="378"/>
      <c r="L19" s="378"/>
      <c r="M19" s="378"/>
    </row>
    <row r="20" spans="1:13" s="379" customFormat="1" x14ac:dyDescent="0.25">
      <c r="A20" s="385">
        <f>+IF($B$1="TURNO 1",[1]DB_TURNOS!A18,IF('Línea de tiempo'!$B$1="TURNO 2",[1]DB_TURNOS!B18,IF('Línea de tiempo'!$B$1="TURNO 3",[1]DB_TURNOS!C18,FALSE)))</f>
        <v>0.3125</v>
      </c>
      <c r="B20" s="387"/>
      <c r="C20" s="377">
        <v>0</v>
      </c>
      <c r="D20" s="377">
        <v>1</v>
      </c>
      <c r="E20" s="377">
        <f t="shared" si="0"/>
        <v>0</v>
      </c>
      <c r="F20" s="377">
        <v>0</v>
      </c>
      <c r="G20" s="378"/>
      <c r="H20" s="378"/>
      <c r="I20" s="378"/>
      <c r="J20" s="378"/>
      <c r="K20" s="378"/>
      <c r="L20" s="378"/>
      <c r="M20" s="378"/>
    </row>
    <row r="21" spans="1:13" s="379" customFormat="1" x14ac:dyDescent="0.25">
      <c r="A21" s="385">
        <f>+IF($B$1="TURNO 1",[1]DB_TURNOS!A19,IF('Línea de tiempo'!$B$1="TURNO 2",[1]DB_TURNOS!B19,IF('Línea de tiempo'!$B$1="TURNO 3",[1]DB_TURNOS!C19,FALSE)))</f>
        <v>0.32291666666666702</v>
      </c>
      <c r="B21" s="384"/>
      <c r="C21" s="377">
        <v>0</v>
      </c>
      <c r="D21" s="377">
        <v>-1</v>
      </c>
      <c r="E21" s="377">
        <f t="shared" si="0"/>
        <v>0</v>
      </c>
      <c r="F21" s="377">
        <v>0</v>
      </c>
      <c r="G21" s="378"/>
      <c r="H21" s="378"/>
      <c r="I21" s="378"/>
      <c r="J21" s="378"/>
      <c r="K21" s="378"/>
      <c r="L21" s="378"/>
      <c r="M21" s="378"/>
    </row>
    <row r="22" spans="1:13" s="379" customFormat="1" x14ac:dyDescent="0.25">
      <c r="A22" s="385">
        <f>+IF($B$1="TURNO 1",[1]DB_TURNOS!A20,IF('Línea de tiempo'!$B$1="TURNO 2",[1]DB_TURNOS!B20,IF('Línea de tiempo'!$B$1="TURNO 3",[1]DB_TURNOS!C20,FALSE)))</f>
        <v>0.33333333333333298</v>
      </c>
      <c r="B22" s="391"/>
      <c r="C22" s="377">
        <v>0</v>
      </c>
      <c r="D22" s="377">
        <v>1</v>
      </c>
      <c r="E22" s="377">
        <f t="shared" si="0"/>
        <v>0</v>
      </c>
      <c r="F22" s="377">
        <v>0</v>
      </c>
      <c r="G22" s="378"/>
      <c r="H22" s="378"/>
      <c r="I22" s="378"/>
      <c r="J22" s="378"/>
      <c r="K22" s="378"/>
      <c r="L22" s="378"/>
      <c r="M22" s="378"/>
    </row>
    <row r="23" spans="1:13" s="379" customFormat="1" x14ac:dyDescent="0.25">
      <c r="A23" s="385">
        <f>+IF($B$1="TURNO 1",[1]DB_TURNOS!A21,IF('Línea de tiempo'!$B$1="TURNO 2",[1]DB_TURNOS!B21,IF('Línea de tiempo'!$B$1="TURNO 3",[1]DB_TURNOS!C21,FALSE)))</f>
        <v>0.34375</v>
      </c>
      <c r="B23" s="417" t="s">
        <v>4468</v>
      </c>
      <c r="C23" s="377">
        <v>0</v>
      </c>
      <c r="D23" s="377">
        <v>-1</v>
      </c>
      <c r="E23" s="377">
        <f t="shared" si="0"/>
        <v>-1</v>
      </c>
      <c r="F23" s="377">
        <v>0</v>
      </c>
      <c r="G23" s="378"/>
      <c r="H23" s="378"/>
      <c r="I23" s="378"/>
      <c r="J23" s="378"/>
      <c r="K23" s="378"/>
      <c r="L23" s="378"/>
      <c r="M23" s="378"/>
    </row>
    <row r="24" spans="1:13" s="379" customFormat="1" x14ac:dyDescent="0.25">
      <c r="A24" s="385">
        <f>+IF($B$1="TURNO 1",[1]DB_TURNOS!A22,IF('Línea de tiempo'!$B$1="TURNO 2",[1]DB_TURNOS!B22,IF('Línea de tiempo'!$B$1="TURNO 3",[1]DB_TURNOS!C22,FALSE)))</f>
        <v>0.35416666666666702</v>
      </c>
      <c r="B24" s="391"/>
      <c r="C24" s="377">
        <v>0</v>
      </c>
      <c r="D24" s="377">
        <v>1</v>
      </c>
      <c r="E24" s="377">
        <f t="shared" si="0"/>
        <v>0</v>
      </c>
      <c r="F24" s="377">
        <v>0</v>
      </c>
      <c r="G24" s="378"/>
      <c r="H24" s="378"/>
      <c r="I24" s="378"/>
      <c r="J24" s="378"/>
      <c r="K24" s="378"/>
      <c r="L24" s="378"/>
      <c r="M24" s="378"/>
    </row>
    <row r="25" spans="1:13" s="379" customFormat="1" x14ac:dyDescent="0.25">
      <c r="A25" s="385">
        <f>+IF($B$1="TURNO 1",[1]DB_TURNOS!A23,IF('Línea de tiempo'!$B$1="TURNO 2",[1]DB_TURNOS!B23,IF('Línea de tiempo'!$B$1="TURNO 3",[1]DB_TURNOS!C23,FALSE)))</f>
        <v>0.36458333333333298</v>
      </c>
      <c r="B25" s="417" t="s">
        <v>4469</v>
      </c>
      <c r="C25" s="377">
        <v>0</v>
      </c>
      <c r="D25" s="377">
        <v>-1</v>
      </c>
      <c r="E25" s="377">
        <f t="shared" si="0"/>
        <v>-1</v>
      </c>
      <c r="F25" s="377">
        <v>0</v>
      </c>
      <c r="G25" s="378"/>
      <c r="H25" s="378"/>
      <c r="I25" s="378"/>
      <c r="J25" s="378"/>
      <c r="K25" s="378"/>
      <c r="L25" s="378"/>
      <c r="M25" s="378"/>
    </row>
    <row r="26" spans="1:13" s="379" customFormat="1" x14ac:dyDescent="0.25">
      <c r="A26" s="385">
        <f>+IF($B$1="TURNO 1",[1]DB_TURNOS!A24,IF('Línea de tiempo'!$B$1="TURNO 2",[1]DB_TURNOS!B24,IF('Línea de tiempo'!$B$1="TURNO 3",[1]DB_TURNOS!C24,FALSE)))</f>
        <v>0.375</v>
      </c>
      <c r="B26" s="388"/>
      <c r="C26" s="377">
        <v>0</v>
      </c>
      <c r="D26" s="377">
        <v>1</v>
      </c>
      <c r="E26" s="377">
        <f t="shared" si="0"/>
        <v>0</v>
      </c>
      <c r="F26" s="377">
        <v>0</v>
      </c>
      <c r="G26" s="378"/>
      <c r="H26" s="378"/>
      <c r="I26" s="378"/>
      <c r="J26" s="378"/>
      <c r="K26" s="378"/>
      <c r="L26" s="378"/>
      <c r="M26" s="378"/>
    </row>
    <row r="27" spans="1:13" s="379" customFormat="1" x14ac:dyDescent="0.25">
      <c r="A27" s="385">
        <f>+IF($B$1="TURNO 1",[1]DB_TURNOS!A25,IF('Línea de tiempo'!$B$1="TURNO 2",[1]DB_TURNOS!B25,IF('Línea de tiempo'!$B$1="TURNO 3",[1]DB_TURNOS!C25,FALSE)))</f>
        <v>0.38541666666666702</v>
      </c>
      <c r="B27" s="388"/>
      <c r="C27" s="377">
        <v>0</v>
      </c>
      <c r="D27" s="377">
        <v>-1</v>
      </c>
      <c r="E27" s="377">
        <f t="shared" si="0"/>
        <v>0</v>
      </c>
      <c r="F27" s="377">
        <v>0</v>
      </c>
      <c r="G27" s="378"/>
      <c r="H27" s="378"/>
      <c r="I27" s="378"/>
      <c r="J27" s="378"/>
      <c r="K27" s="378"/>
      <c r="L27" s="378"/>
      <c r="M27" s="378"/>
    </row>
    <row r="28" spans="1:13" s="379" customFormat="1" x14ac:dyDescent="0.25">
      <c r="A28" s="385">
        <f>+IF($B$1="TURNO 1",[1]DB_TURNOS!A26,IF('Línea de tiempo'!$B$1="TURNO 2",[1]DB_TURNOS!B26,IF('Línea de tiempo'!$B$1="TURNO 3",[1]DB_TURNOS!C26,FALSE)))</f>
        <v>0.39583333333333298</v>
      </c>
      <c r="B28" s="388"/>
      <c r="C28" s="377">
        <v>0</v>
      </c>
      <c r="D28" s="377">
        <v>1</v>
      </c>
      <c r="E28" s="377">
        <f t="shared" si="0"/>
        <v>0</v>
      </c>
      <c r="F28" s="377">
        <v>0</v>
      </c>
      <c r="G28" s="378"/>
      <c r="H28" s="378"/>
      <c r="I28" s="378"/>
      <c r="J28" s="378"/>
      <c r="K28" s="378"/>
      <c r="L28" s="378"/>
      <c r="M28" s="378"/>
    </row>
    <row r="29" spans="1:13" s="379" customFormat="1" x14ac:dyDescent="0.25">
      <c r="A29" s="385">
        <f>+IF($B$1="TURNO 1",[1]DB_TURNOS!A27,IF('Línea de tiempo'!$B$1="TURNO 2",[1]DB_TURNOS!B27,IF('Línea de tiempo'!$B$1="TURNO 3",[1]DB_TURNOS!C27,FALSE)))</f>
        <v>0.40625</v>
      </c>
      <c r="B29" s="384"/>
      <c r="C29" s="377">
        <v>0</v>
      </c>
      <c r="D29" s="377">
        <v>-1</v>
      </c>
      <c r="E29" s="377">
        <f t="shared" si="0"/>
        <v>0</v>
      </c>
      <c r="F29" s="377">
        <v>0</v>
      </c>
      <c r="G29" s="378"/>
      <c r="H29" s="378"/>
      <c r="I29" s="378"/>
      <c r="J29" s="378"/>
      <c r="K29" s="378"/>
      <c r="L29" s="378"/>
      <c r="M29" s="378"/>
    </row>
    <row r="30" spans="1:13" s="379" customFormat="1" x14ac:dyDescent="0.25">
      <c r="A30" s="385">
        <f>+IF($B$1="TURNO 1",[1]DB_TURNOS!A28,IF('Línea de tiempo'!$B$1="TURNO 2",[1]DB_TURNOS!B28,IF('Línea de tiempo'!$B$1="TURNO 3",[1]DB_TURNOS!C28,FALSE)))</f>
        <v>0.41666666666666702</v>
      </c>
      <c r="B30" s="388"/>
      <c r="C30" s="377">
        <v>0</v>
      </c>
      <c r="D30" s="377">
        <v>1</v>
      </c>
      <c r="E30" s="377">
        <f t="shared" si="0"/>
        <v>0</v>
      </c>
      <c r="F30" s="377">
        <v>0</v>
      </c>
      <c r="G30" s="378"/>
      <c r="H30" s="378"/>
      <c r="I30" s="378"/>
      <c r="J30" s="378"/>
      <c r="K30" s="378"/>
      <c r="L30" s="378"/>
      <c r="M30" s="378"/>
    </row>
    <row r="31" spans="1:13" s="379" customFormat="1" x14ac:dyDescent="0.25">
      <c r="A31" s="385">
        <f>+IF($B$1="TURNO 1",[1]DB_TURNOS!A29,IF('Línea de tiempo'!$B$1="TURNO 2",[1]DB_TURNOS!B29,IF('Línea de tiempo'!$B$1="TURNO 3",[1]DB_TURNOS!C29,FALSE)))</f>
        <v>0.42708333333333298</v>
      </c>
      <c r="B31" s="386"/>
      <c r="C31" s="377">
        <v>0</v>
      </c>
      <c r="D31" s="377">
        <v>-1</v>
      </c>
      <c r="E31" s="377">
        <f t="shared" si="0"/>
        <v>0</v>
      </c>
      <c r="F31" s="377">
        <v>0</v>
      </c>
      <c r="G31" s="378"/>
      <c r="H31" s="378"/>
      <c r="I31" s="378"/>
      <c r="J31" s="378"/>
      <c r="K31" s="378"/>
      <c r="L31" s="378"/>
      <c r="M31" s="378"/>
    </row>
    <row r="32" spans="1:13" s="379" customFormat="1" x14ac:dyDescent="0.25">
      <c r="A32" s="385">
        <f>+IF($B$1="TURNO 1",[1]DB_TURNOS!A30,IF('Línea de tiempo'!$B$1="TURNO 2",[1]DB_TURNOS!B30,IF('Línea de tiempo'!$B$1="TURNO 3",[1]DB_TURNOS!C30,FALSE)))</f>
        <v>0.4375</v>
      </c>
      <c r="B32" s="384"/>
      <c r="C32" s="377">
        <v>0</v>
      </c>
      <c r="D32" s="377">
        <v>1</v>
      </c>
      <c r="E32" s="377">
        <f t="shared" si="0"/>
        <v>0</v>
      </c>
      <c r="F32" s="377">
        <v>0</v>
      </c>
      <c r="G32" s="378"/>
      <c r="H32" s="378"/>
      <c r="I32" s="378"/>
      <c r="J32" s="378"/>
      <c r="K32" s="378"/>
      <c r="L32" s="378"/>
      <c r="M32" s="378"/>
    </row>
    <row r="33" spans="1:13" s="379" customFormat="1" x14ac:dyDescent="0.25">
      <c r="A33" s="385">
        <f>+IF($B$1="TURNO 1",[1]DB_TURNOS!A31,IF('Línea de tiempo'!$B$1="TURNO 2",[1]DB_TURNOS!B31,IF('Línea de tiempo'!$B$1="TURNO 3",[1]DB_TURNOS!C31,FALSE)))</f>
        <v>0.44791666666666702</v>
      </c>
      <c r="B33" s="384"/>
      <c r="C33" s="377">
        <v>0</v>
      </c>
      <c r="D33" s="377">
        <v>-1</v>
      </c>
      <c r="E33" s="377">
        <f t="shared" si="0"/>
        <v>0</v>
      </c>
      <c r="F33" s="377">
        <v>0</v>
      </c>
      <c r="G33" s="378"/>
      <c r="H33" s="378"/>
      <c r="I33" s="378"/>
      <c r="J33" s="378"/>
      <c r="K33" s="378"/>
      <c r="L33" s="378"/>
      <c r="M33" s="378"/>
    </row>
    <row r="34" spans="1:13" s="379" customFormat="1" x14ac:dyDescent="0.25">
      <c r="A34" s="385">
        <f>+IF($B$1="TURNO 1",[1]DB_TURNOS!A32,IF('Línea de tiempo'!$B$1="TURNO 2",[1]DB_TURNOS!B32,IF('Línea de tiempo'!$B$1="TURNO 3",[1]DB_TURNOS!C32,FALSE)))</f>
        <v>0.45833333333333298</v>
      </c>
      <c r="B34" s="391"/>
      <c r="C34" s="377">
        <v>0</v>
      </c>
      <c r="D34" s="377">
        <v>1</v>
      </c>
      <c r="E34" s="377">
        <f t="shared" si="0"/>
        <v>0</v>
      </c>
      <c r="F34" s="377">
        <v>0</v>
      </c>
      <c r="G34" s="378"/>
      <c r="H34" s="378"/>
      <c r="I34" s="378"/>
      <c r="J34" s="378"/>
      <c r="K34" s="378"/>
      <c r="L34" s="378"/>
      <c r="M34" s="378"/>
    </row>
    <row r="35" spans="1:13" s="379" customFormat="1" x14ac:dyDescent="0.25">
      <c r="A35" s="385">
        <f>+IF($B$1="TURNO 1",[1]DB_TURNOS!A33,IF('Línea de tiempo'!$B$1="TURNO 2",[1]DB_TURNOS!B33,IF('Línea de tiempo'!$B$1="TURNO 3",[1]DB_TURNOS!C33,FALSE)))</f>
        <v>0.46875</v>
      </c>
      <c r="B35" s="391"/>
      <c r="C35" s="377">
        <v>0</v>
      </c>
      <c r="D35" s="377">
        <v>-1</v>
      </c>
      <c r="E35" s="377">
        <f t="shared" si="0"/>
        <v>0</v>
      </c>
      <c r="F35" s="377">
        <v>0</v>
      </c>
      <c r="G35" s="378"/>
      <c r="H35" s="378"/>
      <c r="I35" s="378"/>
      <c r="J35" s="378"/>
      <c r="K35" s="378"/>
      <c r="L35" s="378"/>
      <c r="M35" s="378"/>
    </row>
    <row r="36" spans="1:13" s="379" customFormat="1" x14ac:dyDescent="0.25">
      <c r="A36" s="385">
        <f>+IF($B$1="TURNO 1",[1]DB_TURNOS!A34,IF('Línea de tiempo'!$B$1="TURNO 2",[1]DB_TURNOS!B34,IF('Línea de tiempo'!$B$1="TURNO 3",[1]DB_TURNOS!C34,FALSE)))</f>
        <v>0.47916666666666702</v>
      </c>
      <c r="B36" s="417" t="s">
        <v>4470</v>
      </c>
      <c r="C36" s="377">
        <v>0</v>
      </c>
      <c r="D36" s="377">
        <v>1</v>
      </c>
      <c r="E36" s="377">
        <f t="shared" si="0"/>
        <v>1</v>
      </c>
      <c r="F36" s="377">
        <v>0</v>
      </c>
      <c r="G36" s="378"/>
      <c r="H36" s="378"/>
      <c r="I36" s="378"/>
      <c r="J36" s="378"/>
      <c r="K36" s="378"/>
      <c r="L36" s="378"/>
      <c r="M36" s="378"/>
    </row>
    <row r="37" spans="1:13" s="379" customFormat="1" x14ac:dyDescent="0.25">
      <c r="A37" s="385">
        <f>+IF($B$1="TURNO 1",[1]DB_TURNOS!A35,IF('Línea de tiempo'!$B$1="TURNO 2",[1]DB_TURNOS!B35,IF('Línea de tiempo'!$B$1="TURNO 3",[1]DB_TURNOS!C35,FALSE)))</f>
        <v>0.48958333333333298</v>
      </c>
      <c r="B37" s="391"/>
      <c r="C37" s="377">
        <v>0</v>
      </c>
      <c r="D37" s="377">
        <v>-1</v>
      </c>
      <c r="E37" s="377">
        <f t="shared" si="0"/>
        <v>0</v>
      </c>
      <c r="F37" s="377">
        <v>0</v>
      </c>
      <c r="G37" s="378"/>
      <c r="H37" s="378"/>
      <c r="I37" s="378"/>
      <c r="J37" s="378"/>
      <c r="K37" s="378"/>
      <c r="L37" s="378"/>
      <c r="M37" s="378"/>
    </row>
    <row r="38" spans="1:13" s="379" customFormat="1" x14ac:dyDescent="0.25">
      <c r="A38" s="385">
        <f>+IF($B$1="TURNO 1",[1]DB_TURNOS!A36,IF('Línea de tiempo'!$B$1="TURNO 2",[1]DB_TURNOS!B36,IF('Línea de tiempo'!$B$1="TURNO 3",[1]DB_TURNOS!C36,FALSE)))</f>
        <v>0.5</v>
      </c>
      <c r="B38" s="388"/>
      <c r="C38" s="377">
        <v>0</v>
      </c>
      <c r="D38" s="377">
        <v>1</v>
      </c>
      <c r="E38" s="377">
        <f t="shared" si="0"/>
        <v>0</v>
      </c>
      <c r="F38" s="377">
        <v>0</v>
      </c>
      <c r="G38" s="378"/>
      <c r="H38" s="378"/>
      <c r="I38" s="378"/>
      <c r="J38" s="378"/>
      <c r="K38" s="378"/>
      <c r="L38" s="378"/>
      <c r="M38" s="378"/>
    </row>
    <row r="39" spans="1:13" s="379" customFormat="1" x14ac:dyDescent="0.25">
      <c r="A39" s="385">
        <f>+IF($B$1="TURNO 1",[1]DB_TURNOS!A37,IF('Línea de tiempo'!$B$1="TURNO 2",[1]DB_TURNOS!B37,IF('Línea de tiempo'!$B$1="TURNO 3",[1]DB_TURNOS!C37,FALSE)))</f>
        <v>0.51041666666666696</v>
      </c>
      <c r="B39" s="389"/>
      <c r="C39" s="377">
        <v>0</v>
      </c>
      <c r="D39" s="377">
        <v>-1</v>
      </c>
      <c r="E39" s="377">
        <f t="shared" si="0"/>
        <v>0</v>
      </c>
      <c r="F39" s="377">
        <v>0</v>
      </c>
      <c r="G39" s="378"/>
      <c r="H39" s="378"/>
      <c r="I39" s="378"/>
      <c r="J39" s="378"/>
      <c r="K39" s="378"/>
      <c r="L39" s="378"/>
      <c r="M39" s="378"/>
    </row>
    <row r="40" spans="1:13" s="379" customFormat="1" x14ac:dyDescent="0.25">
      <c r="A40" s="385">
        <f>+IF($B$1="TURNO 1",[1]DB_TURNOS!A38,IF('Línea de tiempo'!$B$1="TURNO 2",[1]DB_TURNOS!B38,IF('Línea de tiempo'!$B$1="TURNO 3",[1]DB_TURNOS!C38,FALSE)))</f>
        <v>0.52083333333333304</v>
      </c>
      <c r="B40" s="417" t="s">
        <v>4467</v>
      </c>
      <c r="C40" s="377">
        <v>0</v>
      </c>
      <c r="D40" s="377">
        <v>1</v>
      </c>
      <c r="E40" s="377">
        <f t="shared" si="0"/>
        <v>1</v>
      </c>
      <c r="F40" s="377">
        <v>0</v>
      </c>
      <c r="G40" s="378"/>
      <c r="H40" s="378"/>
      <c r="I40" s="378"/>
      <c r="J40" s="378"/>
      <c r="K40" s="378"/>
      <c r="L40" s="378"/>
      <c r="M40" s="378"/>
    </row>
    <row r="41" spans="1:13" s="379" customFormat="1" x14ac:dyDescent="0.25">
      <c r="A41" s="385">
        <f>+IF($B$1="TURNO 1",[1]DB_TURNOS!A39,IF('Línea de tiempo'!$B$1="TURNO 2",[1]DB_TURNOS!B39,IF('Línea de tiempo'!$B$1="TURNO 3",[1]DB_TURNOS!C39,FALSE)))</f>
        <v>0.53125</v>
      </c>
      <c r="B41" s="417" t="s">
        <v>4471</v>
      </c>
      <c r="C41" s="377">
        <v>0</v>
      </c>
      <c r="D41" s="377">
        <v>-1</v>
      </c>
      <c r="E41" s="377">
        <f t="shared" si="0"/>
        <v>-1</v>
      </c>
      <c r="F41" s="377">
        <v>0</v>
      </c>
      <c r="G41" s="378"/>
      <c r="H41" s="378"/>
      <c r="I41" s="378"/>
      <c r="J41" s="378"/>
      <c r="K41" s="378"/>
      <c r="L41" s="378"/>
      <c r="M41" s="378"/>
    </row>
    <row r="42" spans="1:13" s="379" customFormat="1" x14ac:dyDescent="0.25">
      <c r="A42" s="385">
        <f>+IF($B$1="TURNO 1",[1]DB_TURNOS!A40,IF('Línea de tiempo'!$B$1="TURNO 2",[1]DB_TURNOS!B40,IF('Línea de tiempo'!$B$1="TURNO 3",[1]DB_TURNOS!C40,FALSE)))</f>
        <v>0.54166666666666696</v>
      </c>
      <c r="B42" s="391"/>
      <c r="C42" s="377">
        <v>0</v>
      </c>
      <c r="D42" s="377">
        <v>1</v>
      </c>
      <c r="E42" s="377">
        <f t="shared" si="0"/>
        <v>0</v>
      </c>
      <c r="F42" s="377">
        <v>0</v>
      </c>
      <c r="G42" s="378"/>
      <c r="H42" s="378"/>
      <c r="I42" s="378"/>
      <c r="J42" s="378"/>
      <c r="K42" s="378"/>
      <c r="L42" s="378"/>
      <c r="M42" s="378"/>
    </row>
    <row r="43" spans="1:13" s="379" customFormat="1" x14ac:dyDescent="0.25">
      <c r="A43" s="385">
        <f>+IF($B$1="TURNO 1",[1]DB_TURNOS!A41,IF('Línea de tiempo'!$B$1="TURNO 2",[1]DB_TURNOS!B41,IF('Línea de tiempo'!$B$1="TURNO 3",[1]DB_TURNOS!C41,FALSE)))</f>
        <v>0.55208333333333304</v>
      </c>
      <c r="B43" s="388"/>
      <c r="C43" s="377">
        <v>0</v>
      </c>
      <c r="D43" s="377">
        <v>-1</v>
      </c>
      <c r="E43" s="377">
        <f t="shared" si="0"/>
        <v>0</v>
      </c>
      <c r="F43" s="377">
        <v>0</v>
      </c>
      <c r="G43" s="378"/>
      <c r="H43" s="378"/>
      <c r="I43" s="378"/>
      <c r="J43" s="378"/>
      <c r="K43" s="378"/>
      <c r="L43" s="378"/>
      <c r="M43" s="378"/>
    </row>
    <row r="44" spans="1:13" s="379" customFormat="1" x14ac:dyDescent="0.25">
      <c r="A44" s="385">
        <f>+IF($B$1="TURNO 1",[1]DB_TURNOS!A42,IF('Línea de tiempo'!$B$1="TURNO 2",[1]DB_TURNOS!B42,IF('Línea de tiempo'!$B$1="TURNO 3",[1]DB_TURNOS!C42,FALSE)))</f>
        <v>0.5625</v>
      </c>
      <c r="B44" s="390"/>
      <c r="C44" s="377">
        <v>0</v>
      </c>
      <c r="D44" s="377">
        <v>1</v>
      </c>
      <c r="E44" s="377">
        <f t="shared" si="0"/>
        <v>0</v>
      </c>
      <c r="F44" s="377">
        <v>0</v>
      </c>
      <c r="G44" s="378"/>
      <c r="H44" s="378"/>
      <c r="I44" s="378"/>
      <c r="J44" s="378"/>
      <c r="K44" s="378"/>
      <c r="L44" s="378"/>
      <c r="M44" s="378"/>
    </row>
    <row r="45" spans="1:13" s="379" customFormat="1" x14ac:dyDescent="0.25">
      <c r="A45" s="385">
        <f>+IF($B$1="TURNO 1",[1]DB_TURNOS!A43,IF('Línea de tiempo'!$B$1="TURNO 2",[1]DB_TURNOS!B43,IF('Línea de tiempo'!$B$1="TURNO 3",[1]DB_TURNOS!C43,FALSE)))</f>
        <v>0.57291666666666696</v>
      </c>
      <c r="B45" s="417" t="s">
        <v>1275</v>
      </c>
      <c r="C45" s="377">
        <v>0</v>
      </c>
      <c r="D45" s="377">
        <v>-1</v>
      </c>
      <c r="E45" s="377">
        <f t="shared" si="0"/>
        <v>-1</v>
      </c>
      <c r="F45" s="377">
        <v>0</v>
      </c>
      <c r="G45" s="378"/>
      <c r="H45" s="378"/>
      <c r="I45" s="378"/>
      <c r="J45" s="378"/>
      <c r="K45" s="378"/>
      <c r="L45" s="378"/>
      <c r="M45" s="378"/>
    </row>
    <row r="46" spans="1:13" s="379" customFormat="1" x14ac:dyDescent="0.25">
      <c r="A46" s="385">
        <f>+IF($B$1="TURNO 1",[1]DB_TURNOS!A44,IF('Línea de tiempo'!$B$1="TURNO 2",[1]DB_TURNOS!B44,IF('Línea de tiempo'!$B$1="TURNO 3",[1]DB_TURNOS!C44,FALSE)))</f>
        <v>0.58333333333333404</v>
      </c>
      <c r="B46" s="384"/>
      <c r="C46" s="377">
        <v>0</v>
      </c>
      <c r="D46" s="377">
        <v>1</v>
      </c>
      <c r="E46" s="377">
        <f t="shared" si="0"/>
        <v>0</v>
      </c>
      <c r="F46" s="377">
        <v>0</v>
      </c>
      <c r="G46" s="378"/>
      <c r="H46" s="378"/>
      <c r="I46" s="378"/>
      <c r="J46" s="378"/>
      <c r="K46" s="378"/>
      <c r="L46" s="378"/>
      <c r="M46" s="378"/>
    </row>
    <row r="47" spans="1:13" s="379" customFormat="1" x14ac:dyDescent="0.25">
      <c r="A47" s="385">
        <f>+IF($B$1="TURNO 1",[1]DB_TURNOS!A45,IF('Línea de tiempo'!$B$1="TURNO 2",[1]DB_TURNOS!B45,IF('Línea de tiempo'!$B$1="TURNO 3",[1]DB_TURNOS!C45,FALSE)))</f>
        <v>0.59375</v>
      </c>
      <c r="B47" s="417" t="s">
        <v>4472</v>
      </c>
      <c r="C47" s="377">
        <v>0</v>
      </c>
      <c r="D47" s="377">
        <v>-1</v>
      </c>
      <c r="E47" s="377">
        <f t="shared" si="0"/>
        <v>-1</v>
      </c>
      <c r="F47" s="377">
        <v>0</v>
      </c>
      <c r="G47" s="378"/>
      <c r="H47" s="378"/>
      <c r="I47" s="378"/>
      <c r="J47" s="378"/>
      <c r="K47" s="378"/>
      <c r="L47" s="378"/>
      <c r="M47" s="378"/>
    </row>
    <row r="48" spans="1:13" s="379" customFormat="1" x14ac:dyDescent="0.25">
      <c r="A48" s="385">
        <f>+IF($B$1="TURNO 1",[1]DB_TURNOS!A46,IF('Línea de tiempo'!$B$1="TURNO 2",[1]DB_TURNOS!B46,IF('Línea de tiempo'!$B$1="TURNO 3",[1]DB_TURNOS!C46,FALSE)))</f>
        <v>0.60416666666666696</v>
      </c>
      <c r="B48" s="384"/>
      <c r="C48" s="377">
        <v>0</v>
      </c>
      <c r="D48" s="377">
        <v>1</v>
      </c>
      <c r="E48" s="377">
        <f t="shared" si="0"/>
        <v>0</v>
      </c>
      <c r="F48" s="377">
        <v>0</v>
      </c>
      <c r="G48" s="378"/>
      <c r="H48" s="378"/>
      <c r="I48" s="378"/>
      <c r="J48" s="378"/>
      <c r="K48" s="378"/>
      <c r="L48" s="378"/>
      <c r="M48" s="378"/>
    </row>
    <row r="49" spans="1:13" s="379" customFormat="1" x14ac:dyDescent="0.25">
      <c r="A49" s="385">
        <f>+IF($B$1="TURNO 1",[1]DB_TURNOS!A47,IF('Línea de tiempo'!$B$1="TURNO 2",[1]DB_TURNOS!B47,IF('Línea de tiempo'!$B$1="TURNO 3",[1]DB_TURNOS!C47,FALSE)))</f>
        <v>0.61458333333333404</v>
      </c>
      <c r="B49" s="388"/>
      <c r="C49" s="377">
        <v>0</v>
      </c>
      <c r="D49" s="377">
        <v>-1</v>
      </c>
      <c r="E49" s="377">
        <f t="shared" si="0"/>
        <v>0</v>
      </c>
      <c r="F49" s="377">
        <v>0</v>
      </c>
      <c r="G49" s="378"/>
      <c r="H49" s="378"/>
      <c r="I49" s="378"/>
      <c r="J49" s="378"/>
      <c r="K49" s="378"/>
      <c r="L49" s="378"/>
      <c r="M49" s="378"/>
    </row>
    <row r="50" spans="1:13" s="379" customFormat="1" x14ac:dyDescent="0.25">
      <c r="A50" s="385">
        <f>+IF($B$1="TURNO 1",[1]DB_TURNOS!A48,IF('Línea de tiempo'!$B$1="TURNO 2",[1]DB_TURNOS!B48,IF('Línea de tiempo'!$B$1="TURNO 3",[1]DB_TURNOS!C48,FALSE)))</f>
        <v>0.625</v>
      </c>
      <c r="B50" s="384"/>
      <c r="C50" s="377">
        <v>0</v>
      </c>
      <c r="D50" s="377">
        <v>1</v>
      </c>
      <c r="E50" s="377">
        <f t="shared" si="0"/>
        <v>0</v>
      </c>
      <c r="F50" s="377">
        <v>0</v>
      </c>
      <c r="G50" s="378"/>
      <c r="H50" s="378"/>
      <c r="I50" s="378"/>
      <c r="J50" s="378"/>
      <c r="K50" s="378"/>
      <c r="L50" s="378"/>
      <c r="M50" s="378"/>
    </row>
    <row r="51" spans="1:13" s="379" customFormat="1" x14ac:dyDescent="0.25">
      <c r="A51" s="385">
        <f>+IF($B$1="TURNO 1",[1]DB_TURNOS!A49,IF('Línea de tiempo'!$B$1="TURNO 2",[1]DB_TURNOS!B49,IF('Línea de tiempo'!$B$1="TURNO 3",[1]DB_TURNOS!C49,FALSE)))</f>
        <v>0.63541666666666696</v>
      </c>
      <c r="B51" s="384"/>
      <c r="C51" s="377">
        <v>0</v>
      </c>
      <c r="D51" s="377">
        <v>-1</v>
      </c>
      <c r="E51" s="377">
        <f t="shared" si="0"/>
        <v>0</v>
      </c>
      <c r="F51" s="377">
        <v>0</v>
      </c>
      <c r="G51" s="378"/>
      <c r="H51" s="378"/>
      <c r="I51" s="378"/>
      <c r="J51" s="378"/>
      <c r="K51" s="378"/>
      <c r="L51" s="378"/>
      <c r="M51" s="378"/>
    </row>
    <row r="52" spans="1:13" s="379" customFormat="1" x14ac:dyDescent="0.25">
      <c r="A52" s="385">
        <f>+IF($B$1="TURNO 1",[1]DB_TURNOS!A50,IF('Línea de tiempo'!$B$1="TURNO 2",[1]DB_TURNOS!B50,IF('Línea de tiempo'!$B$1="TURNO 3",[1]DB_TURNOS!C50,FALSE)))</f>
        <v>0.64583333333333404</v>
      </c>
      <c r="B52" s="384"/>
      <c r="C52" s="377">
        <v>0</v>
      </c>
      <c r="D52" s="377">
        <v>1</v>
      </c>
      <c r="E52" s="377">
        <f t="shared" si="0"/>
        <v>0</v>
      </c>
      <c r="F52" s="377">
        <v>0</v>
      </c>
      <c r="G52" s="378"/>
      <c r="H52" s="378"/>
      <c r="I52" s="378"/>
      <c r="J52" s="378"/>
      <c r="K52" s="378"/>
      <c r="L52" s="378"/>
      <c r="M52" s="378"/>
    </row>
    <row r="53" spans="1:13" s="379" customFormat="1" x14ac:dyDescent="0.25">
      <c r="A53" s="385">
        <f>+IF($B$1="TURNO 1",[1]DB_TURNOS!A51,IF('Línea de tiempo'!$B$1="TURNO 2",[1]DB_TURNOS!B51,IF('Línea de tiempo'!$B$1="TURNO 3",[1]DB_TURNOS!C51,FALSE)))</f>
        <v>0.65625</v>
      </c>
      <c r="B53" s="384"/>
      <c r="C53" s="377">
        <v>0</v>
      </c>
      <c r="D53" s="377">
        <v>-1</v>
      </c>
      <c r="E53" s="377">
        <f t="shared" si="0"/>
        <v>0</v>
      </c>
      <c r="F53" s="377">
        <v>0</v>
      </c>
      <c r="G53" s="378"/>
      <c r="H53" s="378"/>
      <c r="I53" s="378"/>
      <c r="J53" s="378"/>
      <c r="K53" s="378"/>
      <c r="L53" s="378"/>
      <c r="M53" s="378"/>
    </row>
    <row r="54" spans="1:13" s="379" customFormat="1" x14ac:dyDescent="0.25">
      <c r="A54" s="385">
        <f>+IF($B$1="TURNO 1",[1]DB_TURNOS!A52,IF('Línea de tiempo'!$B$1="TURNO 2",[1]DB_TURNOS!B52,IF('Línea de tiempo'!$B$1="TURNO 3",[1]DB_TURNOS!C52,FALSE)))</f>
        <v>0.66666666666666696</v>
      </c>
      <c r="B54" s="384"/>
      <c r="C54" s="377">
        <v>0</v>
      </c>
      <c r="D54" s="377">
        <v>1</v>
      </c>
      <c r="E54" s="377">
        <f t="shared" si="0"/>
        <v>0</v>
      </c>
      <c r="F54" s="377">
        <v>0</v>
      </c>
      <c r="G54" s="378"/>
      <c r="H54" s="378"/>
      <c r="I54" s="378"/>
      <c r="J54" s="378"/>
      <c r="K54" s="378"/>
      <c r="L54" s="378"/>
      <c r="M54" s="378"/>
    </row>
    <row r="55" spans="1:13" s="379" customFormat="1" x14ac:dyDescent="0.25">
      <c r="A55" s="385">
        <f>+IF($B$1="TURNO 1",[1]DB_TURNOS!A53,IF('Línea de tiempo'!$B$1="TURNO 2",[1]DB_TURNOS!B53,IF('Línea de tiempo'!$B$1="TURNO 3",[1]DB_TURNOS!C53,FALSE)))</f>
        <v>0.67708333333333404</v>
      </c>
      <c r="B55" s="384"/>
      <c r="C55" s="377">
        <v>0</v>
      </c>
      <c r="D55" s="377">
        <v>-1</v>
      </c>
      <c r="E55" s="377">
        <f t="shared" si="0"/>
        <v>0</v>
      </c>
      <c r="F55" s="377">
        <v>0</v>
      </c>
      <c r="G55" s="378"/>
      <c r="H55" s="378"/>
      <c r="I55" s="378"/>
      <c r="J55" s="378"/>
      <c r="K55" s="378"/>
      <c r="L55" s="378"/>
      <c r="M55" s="378"/>
    </row>
    <row r="56" spans="1:13" s="379" customFormat="1" x14ac:dyDescent="0.25">
      <c r="A56" s="385">
        <f>+IF($B$1="TURNO 1",[1]DB_TURNOS!A54,IF('Línea de tiempo'!$B$1="TURNO 2",[1]DB_TURNOS!B54,IF('Línea de tiempo'!$B$1="TURNO 3",[1]DB_TURNOS!C54,FALSE)))</f>
        <v>0.6875</v>
      </c>
      <c r="B56" s="384"/>
      <c r="C56" s="377">
        <v>0</v>
      </c>
      <c r="D56" s="377">
        <v>1</v>
      </c>
      <c r="E56" s="377">
        <f t="shared" si="0"/>
        <v>0</v>
      </c>
      <c r="F56" s="377">
        <v>0</v>
      </c>
      <c r="G56" s="378"/>
      <c r="H56" s="378"/>
      <c r="I56" s="378"/>
      <c r="J56" s="378"/>
      <c r="K56" s="378"/>
      <c r="L56" s="378"/>
      <c r="M56" s="378"/>
    </row>
  </sheetData>
  <mergeCells count="2">
    <mergeCell ref="A1:A2"/>
    <mergeCell ref="B1:B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0">
    <tabColor indexed="11"/>
  </sheetPr>
  <dimension ref="B1:AO189"/>
  <sheetViews>
    <sheetView showGridLines="0" zoomScale="80" zoomScaleNormal="80" workbookViewId="0">
      <selection activeCell="E11" sqref="E11"/>
    </sheetView>
  </sheetViews>
  <sheetFormatPr baseColWidth="10" defaultColWidth="11.375" defaultRowHeight="12.9" x14ac:dyDescent="0.2"/>
  <cols>
    <col min="1" max="1" width="2" bestFit="1" customWidth="1"/>
    <col min="2" max="2" width="45.125" customWidth="1"/>
    <col min="3" max="3" width="35.125" customWidth="1"/>
    <col min="4" max="4" width="23.75" customWidth="1"/>
    <col min="5" max="5" width="19.25" customWidth="1"/>
    <col min="6" max="6" width="23.75" customWidth="1"/>
    <col min="7" max="7" width="15.875" customWidth="1"/>
    <col min="8" max="8" width="23.375" bestFit="1" customWidth="1"/>
    <col min="9" max="9" width="47" bestFit="1" customWidth="1"/>
    <col min="10" max="10" width="6.375" bestFit="1" customWidth="1"/>
    <col min="11" max="11" width="19.25" bestFit="1" customWidth="1"/>
    <col min="12" max="12" width="3.25" bestFit="1" customWidth="1"/>
    <col min="13" max="13" width="4.875" bestFit="1" customWidth="1"/>
    <col min="14" max="21" width="1.125" customWidth="1"/>
    <col min="22" max="22" width="2.875" customWidth="1"/>
    <col min="23" max="23" width="2.75" customWidth="1"/>
    <col min="24" max="33" width="1.125" customWidth="1"/>
    <col min="34" max="34" width="28.625" bestFit="1" customWidth="1"/>
    <col min="35" max="35" width="46.625" bestFit="1" customWidth="1"/>
    <col min="36" max="36" width="13.875" bestFit="1" customWidth="1"/>
    <col min="37" max="37" width="10.75" bestFit="1" customWidth="1"/>
    <col min="38" max="39" width="40.875" bestFit="1" customWidth="1"/>
    <col min="40" max="41" width="25.625" bestFit="1" customWidth="1"/>
    <col min="42" max="42" width="16.875" customWidth="1"/>
  </cols>
  <sheetData>
    <row r="1" spans="2:6" ht="14.3" thickBot="1" x14ac:dyDescent="0.25">
      <c r="B1" s="535" t="s">
        <v>1159</v>
      </c>
      <c r="C1" s="536"/>
      <c r="D1" s="536"/>
      <c r="E1" s="536"/>
      <c r="F1" s="537"/>
    </row>
    <row r="2" spans="2:6" ht="13.6" thickBot="1" x14ac:dyDescent="0.25">
      <c r="B2" s="9" t="s">
        <v>2</v>
      </c>
      <c r="C2" s="10" t="s">
        <v>1160</v>
      </c>
      <c r="D2" s="10" t="s">
        <v>1161</v>
      </c>
      <c r="E2" s="10" t="s">
        <v>1162</v>
      </c>
      <c r="F2" s="10" t="s">
        <v>1163</v>
      </c>
    </row>
    <row r="3" spans="2:6" ht="23.1" x14ac:dyDescent="0.2">
      <c r="B3" s="105" t="s">
        <v>1276</v>
      </c>
      <c r="C3" s="106"/>
      <c r="D3" s="107">
        <v>46066.520833333336</v>
      </c>
      <c r="E3" s="106" t="s">
        <v>1165</v>
      </c>
      <c r="F3" s="171" t="s">
        <v>1277</v>
      </c>
    </row>
    <row r="4" spans="2:6" x14ac:dyDescent="0.2">
      <c r="B4" s="11" t="s">
        <v>1167</v>
      </c>
      <c r="C4" s="12" t="s">
        <v>1168</v>
      </c>
      <c r="D4" s="12"/>
      <c r="E4" s="12"/>
      <c r="F4" s="13"/>
    </row>
    <row r="5" spans="2:6" ht="14.3" thickBot="1" x14ac:dyDescent="0.25">
      <c r="B5" s="535" t="s">
        <v>1169</v>
      </c>
      <c r="C5" s="536"/>
      <c r="D5" s="536"/>
      <c r="E5" s="634"/>
      <c r="F5" s="635"/>
    </row>
    <row r="6" spans="2:6" ht="13.6" thickBot="1" x14ac:dyDescent="0.25">
      <c r="B6" s="172" t="s">
        <v>1171</v>
      </c>
      <c r="C6" s="172" t="s">
        <v>1172</v>
      </c>
      <c r="D6" s="198" t="s">
        <v>1173</v>
      </c>
      <c r="E6" s="612" t="s">
        <v>1174</v>
      </c>
      <c r="F6" s="613"/>
    </row>
    <row r="7" spans="2:6" ht="14.95" customHeight="1" x14ac:dyDescent="0.2">
      <c r="B7" s="188" t="s">
        <v>1175</v>
      </c>
      <c r="C7" s="225" t="s">
        <v>1278</v>
      </c>
      <c r="D7" s="280" t="s">
        <v>1279</v>
      </c>
      <c r="E7" s="614"/>
      <c r="F7" s="615"/>
    </row>
    <row r="8" spans="2:6" ht="14.95" customHeight="1" x14ac:dyDescent="0.2">
      <c r="B8" s="189" t="s">
        <v>1177</v>
      </c>
      <c r="C8" s="226" t="s">
        <v>1280</v>
      </c>
      <c r="D8" s="281" t="s">
        <v>1279</v>
      </c>
      <c r="E8" s="296"/>
      <c r="F8" s="297"/>
    </row>
    <row r="9" spans="2:6" ht="14.95" customHeight="1" x14ac:dyDescent="0.2">
      <c r="B9" s="189" t="s">
        <v>91</v>
      </c>
      <c r="C9" s="226" t="s">
        <v>1281</v>
      </c>
      <c r="D9" s="281" t="s">
        <v>1279</v>
      </c>
      <c r="E9" s="296"/>
      <c r="F9" s="297"/>
    </row>
    <row r="10" spans="2:6" ht="14.95" customHeight="1" x14ac:dyDescent="0.2">
      <c r="B10" s="189" t="s">
        <v>146</v>
      </c>
      <c r="C10" s="226" t="s">
        <v>1282</v>
      </c>
      <c r="D10" s="281" t="s">
        <v>1283</v>
      </c>
      <c r="E10" s="296"/>
      <c r="F10" s="297"/>
    </row>
    <row r="11" spans="2:6" ht="14.95" customHeight="1" x14ac:dyDescent="0.2">
      <c r="B11" s="189" t="s">
        <v>1181</v>
      </c>
      <c r="C11" s="226" t="s">
        <v>1284</v>
      </c>
      <c r="D11" s="281" t="s">
        <v>1283</v>
      </c>
      <c r="E11" s="296"/>
      <c r="F11" s="297"/>
    </row>
    <row r="12" spans="2:6" ht="14.95" customHeight="1" x14ac:dyDescent="0.2">
      <c r="B12" s="190" t="s">
        <v>1183</v>
      </c>
      <c r="C12" s="227" t="s">
        <v>1184</v>
      </c>
      <c r="D12" s="281" t="s">
        <v>1279</v>
      </c>
      <c r="E12" s="621"/>
      <c r="F12" s="622"/>
    </row>
    <row r="13" spans="2:6" ht="14.95" customHeight="1" x14ac:dyDescent="0.2">
      <c r="B13" s="190" t="s">
        <v>1185</v>
      </c>
      <c r="C13" s="227" t="s">
        <v>1285</v>
      </c>
      <c r="D13" s="281" t="s">
        <v>1283</v>
      </c>
      <c r="E13" s="621"/>
      <c r="F13" s="622"/>
    </row>
    <row r="14" spans="2:6" ht="14.95" customHeight="1" x14ac:dyDescent="0.2">
      <c r="B14" s="190" t="s">
        <v>1286</v>
      </c>
      <c r="C14" s="227" t="s">
        <v>1287</v>
      </c>
      <c r="D14" s="281" t="s">
        <v>1283</v>
      </c>
      <c r="E14" s="621"/>
      <c r="F14" s="622"/>
    </row>
    <row r="15" spans="2:6" ht="15.65" x14ac:dyDescent="0.2">
      <c r="B15" s="190"/>
      <c r="C15" s="227"/>
      <c r="D15" s="175"/>
      <c r="E15" s="621"/>
      <c r="F15" s="622"/>
    </row>
    <row r="16" spans="2:6" ht="18" customHeight="1" x14ac:dyDescent="0.2">
      <c r="B16" s="190"/>
      <c r="C16" s="227"/>
      <c r="D16" s="175"/>
      <c r="E16" s="621"/>
      <c r="F16" s="622"/>
    </row>
    <row r="17" spans="2:39" ht="16.5" customHeight="1" x14ac:dyDescent="0.2">
      <c r="B17" s="190"/>
      <c r="C17" s="227"/>
      <c r="D17" s="175"/>
      <c r="E17" s="621"/>
      <c r="F17" s="622"/>
    </row>
    <row r="18" spans="2:39" ht="15.65" x14ac:dyDescent="0.2">
      <c r="B18" s="190"/>
      <c r="C18" s="227"/>
      <c r="D18" s="175"/>
      <c r="E18" s="621"/>
      <c r="F18" s="622"/>
    </row>
    <row r="19" spans="2:39" ht="13.75" customHeight="1" thickBot="1" x14ac:dyDescent="0.3">
      <c r="B19" s="192"/>
      <c r="C19" s="229"/>
      <c r="D19" s="230"/>
      <c r="E19" s="640"/>
      <c r="F19" s="641"/>
    </row>
    <row r="20" spans="2:39" ht="14.3" thickBot="1" x14ac:dyDescent="0.25">
      <c r="B20" s="532"/>
      <c r="C20" s="533"/>
      <c r="D20" s="533"/>
      <c r="E20" s="533"/>
      <c r="F20" s="534"/>
    </row>
    <row r="21" spans="2:39" ht="16.3" x14ac:dyDescent="0.2">
      <c r="B21" s="645" t="s">
        <v>1187</v>
      </c>
      <c r="C21" s="646"/>
      <c r="D21" s="646"/>
      <c r="E21" s="95" t="s">
        <v>1188</v>
      </c>
      <c r="F21" s="96" t="s">
        <v>1189</v>
      </c>
    </row>
    <row r="22" spans="2:39" ht="14.3" x14ac:dyDescent="0.2">
      <c r="B22" s="608" t="s">
        <v>1288</v>
      </c>
      <c r="C22" s="609"/>
      <c r="D22" s="609"/>
      <c r="E22" s="97">
        <v>3</v>
      </c>
      <c r="F22" s="98" t="s">
        <v>1191</v>
      </c>
      <c r="I22" s="606"/>
      <c r="J22" s="606"/>
      <c r="K22" s="606"/>
      <c r="L22" s="338"/>
      <c r="M22" s="338"/>
      <c r="N22" s="338"/>
      <c r="O22" s="338"/>
      <c r="P22" s="338"/>
      <c r="Q22" s="338"/>
      <c r="R22" s="338"/>
      <c r="S22" s="338"/>
      <c r="T22" s="338"/>
      <c r="U22" s="59"/>
    </row>
    <row r="23" spans="2:39" ht="14.3" x14ac:dyDescent="0.2">
      <c r="B23" s="608" t="s">
        <v>1289</v>
      </c>
      <c r="C23" s="609"/>
      <c r="D23" s="609"/>
      <c r="E23" s="99">
        <v>8</v>
      </c>
      <c r="F23" s="98" t="s">
        <v>1199</v>
      </c>
      <c r="I23" s="607"/>
      <c r="J23" s="607"/>
      <c r="K23" s="607"/>
      <c r="L23" s="607"/>
      <c r="M23" s="607"/>
      <c r="N23" s="607"/>
      <c r="O23" s="607"/>
      <c r="P23" s="607"/>
      <c r="Q23" s="607"/>
      <c r="R23" s="607"/>
      <c r="S23" s="607"/>
      <c r="T23" s="607"/>
      <c r="U23" s="607"/>
    </row>
    <row r="24" spans="2:39" ht="24.8" customHeight="1" x14ac:dyDescent="0.2">
      <c r="B24" s="610" t="s">
        <v>1290</v>
      </c>
      <c r="C24" s="611"/>
      <c r="D24" s="611"/>
      <c r="E24" s="99">
        <v>3</v>
      </c>
      <c r="F24" s="98" t="s">
        <v>1199</v>
      </c>
      <c r="K24" s="60"/>
      <c r="L24" s="60"/>
      <c r="M24" s="60"/>
      <c r="N24" s="60"/>
      <c r="O24" s="60"/>
      <c r="P24" s="60"/>
      <c r="Q24" s="60"/>
      <c r="R24" s="60"/>
      <c r="S24" s="60"/>
      <c r="T24" s="60"/>
      <c r="U24" s="60"/>
    </row>
    <row r="25" spans="2:39" ht="28.55" customHeight="1" x14ac:dyDescent="0.2">
      <c r="B25" s="610" t="s">
        <v>1291</v>
      </c>
      <c r="C25" s="611"/>
      <c r="D25" s="611"/>
      <c r="E25" s="99">
        <v>2</v>
      </c>
      <c r="F25" s="98" t="s">
        <v>1199</v>
      </c>
      <c r="K25" s="60"/>
      <c r="L25" s="60"/>
      <c r="M25" s="60"/>
      <c r="N25" s="60"/>
      <c r="O25" s="60"/>
      <c r="P25" s="60"/>
      <c r="Q25" s="60"/>
      <c r="R25" s="60"/>
      <c r="S25" s="60"/>
      <c r="T25" s="60"/>
      <c r="U25" s="60"/>
    </row>
    <row r="26" spans="2:39" ht="28.55" x14ac:dyDescent="0.2">
      <c r="B26" s="608" t="s">
        <v>1292</v>
      </c>
      <c r="C26" s="609"/>
      <c r="D26" s="609"/>
      <c r="E26" s="99">
        <v>5</v>
      </c>
      <c r="F26" s="98" t="s">
        <v>1293</v>
      </c>
      <c r="K26" s="60"/>
      <c r="L26" s="60"/>
      <c r="M26" s="60"/>
      <c r="N26" s="60"/>
      <c r="O26" s="60"/>
      <c r="P26" s="60"/>
      <c r="Q26" s="60"/>
      <c r="R26" s="60"/>
      <c r="S26" s="60"/>
      <c r="T26" s="60"/>
      <c r="U26" s="60"/>
    </row>
    <row r="27" spans="2:39" ht="25.15" customHeight="1" x14ac:dyDescent="0.2">
      <c r="B27" s="610" t="s">
        <v>1294</v>
      </c>
      <c r="C27" s="611"/>
      <c r="D27" s="611"/>
      <c r="E27" s="99">
        <v>5</v>
      </c>
      <c r="F27" s="98" t="s">
        <v>1293</v>
      </c>
      <c r="K27" s="60"/>
      <c r="L27" s="60"/>
      <c r="M27" s="60"/>
      <c r="N27" s="60"/>
      <c r="O27" s="60"/>
      <c r="P27" s="60"/>
      <c r="Q27" s="60"/>
      <c r="R27" s="60"/>
      <c r="S27" s="60"/>
      <c r="T27" s="60"/>
      <c r="U27" s="60"/>
    </row>
    <row r="28" spans="2:39" ht="14.95" thickBot="1" x14ac:dyDescent="0.25">
      <c r="B28" s="610" t="s">
        <v>1295</v>
      </c>
      <c r="C28" s="611"/>
      <c r="D28" s="611"/>
      <c r="E28" s="99">
        <v>2</v>
      </c>
      <c r="F28" s="98" t="s">
        <v>1199</v>
      </c>
      <c r="K28" s="140"/>
      <c r="L28" s="140"/>
      <c r="M28" s="140"/>
      <c r="N28" s="140"/>
      <c r="O28" s="140"/>
      <c r="P28" s="140"/>
      <c r="Q28" s="140"/>
      <c r="R28" s="140"/>
      <c r="S28" s="140"/>
      <c r="T28" s="140"/>
      <c r="U28" s="60"/>
    </row>
    <row r="29" spans="2:39" ht="14.95" thickBot="1" x14ac:dyDescent="0.25">
      <c r="B29" s="608" t="s">
        <v>1296</v>
      </c>
      <c r="C29" s="609"/>
      <c r="D29" s="609"/>
      <c r="E29" s="99">
        <v>2</v>
      </c>
      <c r="F29" s="98" t="s">
        <v>1199</v>
      </c>
      <c r="K29" s="140"/>
      <c r="L29" s="140"/>
      <c r="M29" s="140"/>
      <c r="N29" s="140"/>
      <c r="O29" s="140"/>
      <c r="P29" s="140"/>
      <c r="Q29" s="140"/>
      <c r="R29" s="140"/>
      <c r="S29" s="140"/>
      <c r="T29" s="140"/>
      <c r="U29" s="60"/>
      <c r="AH29" s="276" t="s">
        <v>1297</v>
      </c>
      <c r="AI29" s="277"/>
    </row>
    <row r="30" spans="2:39" ht="13.6" thickBot="1" x14ac:dyDescent="0.25">
      <c r="B30" s="618"/>
      <c r="C30" s="609"/>
      <c r="D30" s="609"/>
      <c r="E30" s="100"/>
      <c r="F30" s="101"/>
      <c r="K30" s="140"/>
      <c r="L30" s="140"/>
      <c r="M30" s="140"/>
      <c r="N30" s="140"/>
      <c r="O30" s="140"/>
      <c r="P30" s="140"/>
      <c r="Q30" s="140"/>
      <c r="R30" s="140"/>
      <c r="S30" s="140"/>
      <c r="T30" s="140"/>
      <c r="U30" s="60"/>
      <c r="AH30" s="276" t="s">
        <v>1298</v>
      </c>
      <c r="AI30" s="277" t="s">
        <v>1255</v>
      </c>
    </row>
    <row r="31" spans="2:39" ht="23.45" customHeight="1" thickBot="1" x14ac:dyDescent="0.35">
      <c r="B31" s="320" t="s">
        <v>1299</v>
      </c>
      <c r="C31" s="623" t="s">
        <v>1300</v>
      </c>
      <c r="D31" s="623"/>
      <c r="E31" s="623"/>
      <c r="F31" s="624"/>
      <c r="G31" s="337" t="s">
        <v>1301</v>
      </c>
      <c r="H31" s="337"/>
      <c r="I31" s="337"/>
      <c r="J31" s="337"/>
      <c r="K31" s="337"/>
      <c r="L31" s="337"/>
      <c r="M31" s="337"/>
      <c r="N31" s="337"/>
      <c r="O31" s="337"/>
      <c r="P31" s="337"/>
      <c r="Q31" s="337"/>
      <c r="R31" s="337"/>
      <c r="S31" s="337"/>
      <c r="T31" s="337"/>
      <c r="AH31" s="273" t="s">
        <v>1302</v>
      </c>
      <c r="AI31" s="272"/>
    </row>
    <row r="32" spans="2:39" ht="46.2" thickBot="1" x14ac:dyDescent="0.3">
      <c r="B32" s="321">
        <f>+'ACTA PRE'!$C$41</f>
        <v>81</v>
      </c>
      <c r="C32" s="318" t="s">
        <v>1303</v>
      </c>
      <c r="D32" s="317" t="s">
        <v>1301</v>
      </c>
      <c r="E32" s="317" t="s">
        <v>1210</v>
      </c>
      <c r="F32" s="317" t="s">
        <v>1304</v>
      </c>
      <c r="G32" s="274" t="s">
        <v>1305</v>
      </c>
      <c r="H32" s="331"/>
      <c r="I32" s="331"/>
      <c r="J32" s="331"/>
      <c r="K32" s="408" t="s">
        <v>1306</v>
      </c>
      <c r="N32" s="339"/>
      <c r="O32" s="339"/>
      <c r="P32" s="339"/>
      <c r="Q32" s="339"/>
      <c r="R32" s="339"/>
      <c r="S32" s="339"/>
      <c r="T32" s="339"/>
      <c r="AH32" s="359"/>
      <c r="AI32" s="360"/>
      <c r="AJ32" s="360"/>
      <c r="AK32" s="360"/>
      <c r="AL32" s="349" t="s">
        <v>1307</v>
      </c>
      <c r="AM32" s="350" t="s">
        <v>1308</v>
      </c>
    </row>
    <row r="33" spans="2:41" ht="24.45" thickBot="1" x14ac:dyDescent="0.25">
      <c r="B33" s="319" t="s">
        <v>1309</v>
      </c>
      <c r="C33" s="313">
        <f>IFERROR(COUNTIF(GANTT!P8:P311,"si"),"")</f>
        <v>0</v>
      </c>
      <c r="D33" s="314">
        <f>IFERROR(COUNTIF(GANTT!P7:P311,"no"),"")</f>
        <v>0</v>
      </c>
      <c r="E33" s="301">
        <f>IFERROR(COUNTIFS(GANTT!$P$8:$P$312,"si",GANTT!$D$8:$D$312,IF($E$32="PREVENTIVO","si","no"))/('ACTA PRE'!$C$41),"")</f>
        <v>0</v>
      </c>
      <c r="F33" s="300" t="str">
        <f>IFERROR(C33/(C33+D33),"")</f>
        <v/>
      </c>
      <c r="G33" s="409" t="s">
        <v>1310</v>
      </c>
      <c r="H33" s="410" t="s">
        <v>1311</v>
      </c>
      <c r="I33" s="410" t="s">
        <v>1312</v>
      </c>
      <c r="J33" s="410" t="s">
        <v>6</v>
      </c>
      <c r="K33" s="353"/>
      <c r="N33" s="340"/>
      <c r="O33" s="340"/>
      <c r="P33" s="340"/>
      <c r="Q33" s="340"/>
      <c r="R33" s="340"/>
      <c r="S33" s="340"/>
      <c r="T33" s="340"/>
      <c r="AH33" s="361"/>
      <c r="AI33" s="414"/>
      <c r="AJ33" s="414"/>
      <c r="AK33" s="414"/>
      <c r="AL33" s="411" t="s">
        <v>1255</v>
      </c>
      <c r="AM33" s="127"/>
    </row>
    <row r="34" spans="2:41" ht="24.45" thickBot="1" x14ac:dyDescent="0.25">
      <c r="B34" s="319" t="s">
        <v>1313</v>
      </c>
      <c r="C34" s="315">
        <f>IFERROR(COUNTIF(GANTT!Q8:Q311,"si"),"")</f>
        <v>0</v>
      </c>
      <c r="D34" s="316">
        <f>IFERROR(COUNTIF(GANTT!Q7:Q311,"no"),"")</f>
        <v>0</v>
      </c>
      <c r="E34" s="303">
        <f>IFERROR(COUNTIFS(GANTT!$Q$8:$Q$312,"si",GANTT!$D$8:$D$312,IF($E$32="PREVENTIVO","si","no"))/('ACTA PRE'!$D$41*100),"")</f>
        <v>0</v>
      </c>
      <c r="F34" s="300" t="str">
        <f>IFERROR(C34/(C34+D34),"")</f>
        <v/>
      </c>
      <c r="G34" s="411" t="s">
        <v>1314</v>
      </c>
      <c r="H34" s="411"/>
      <c r="I34" s="411"/>
      <c r="J34" s="411"/>
      <c r="K34" s="412"/>
      <c r="N34" s="16"/>
      <c r="O34" s="16"/>
      <c r="P34" s="16"/>
      <c r="Q34" s="16"/>
      <c r="R34" s="16"/>
      <c r="S34" s="16"/>
      <c r="T34" s="16"/>
      <c r="AH34" s="275" t="s">
        <v>1315</v>
      </c>
      <c r="AI34" s="410" t="s">
        <v>1316</v>
      </c>
      <c r="AJ34" s="410" t="s">
        <v>1317</v>
      </c>
      <c r="AK34" s="410" t="s">
        <v>18</v>
      </c>
      <c r="AL34" s="411" t="s">
        <v>1318</v>
      </c>
      <c r="AM34" s="127" t="s">
        <v>1319</v>
      </c>
    </row>
    <row r="35" spans="2:41" ht="24.45" thickBot="1" x14ac:dyDescent="0.25">
      <c r="B35" s="304" t="s">
        <v>1320</v>
      </c>
      <c r="C35" s="307">
        <f>+COUNTIFS(GANTT!BA7:BA183,"OP",GANTT!P7:P183,"SI")</f>
        <v>0</v>
      </c>
      <c r="D35" s="308">
        <f>+COUNTIFS(GANTT!BA7:BA183,"OP",GANTT!P7:P183,"NO")</f>
        <v>0</v>
      </c>
      <c r="E35" s="301">
        <f>IFERROR(COUNTIFS(GANTT!$P$8:$P$312,"si",GANTT!$D$8:$D$312,IF($E$32="PREVENTIVO","si","no"),GANTT!BA7:BA311,"OP")/(100*'ACTA PRE'!D41),"")</f>
        <v>0</v>
      </c>
      <c r="F35" s="300" t="str">
        <f>IFERROR(C35/(C35+D35),"")</f>
        <v/>
      </c>
      <c r="G35" s="332" t="s">
        <v>1253</v>
      </c>
      <c r="H35" s="332"/>
      <c r="I35" s="332"/>
      <c r="J35" s="332"/>
      <c r="K35" s="413"/>
      <c r="N35" s="16"/>
      <c r="O35" s="16"/>
      <c r="P35" s="16"/>
      <c r="Q35" s="16"/>
      <c r="R35" s="16"/>
      <c r="S35" s="16"/>
      <c r="T35" s="16"/>
      <c r="AH35" s="116" t="s">
        <v>1254</v>
      </c>
      <c r="AI35" s="411" t="s">
        <v>1254</v>
      </c>
      <c r="AJ35" s="411" t="s">
        <v>1254</v>
      </c>
      <c r="AK35" s="411" t="s">
        <v>4464</v>
      </c>
      <c r="AL35" s="415"/>
      <c r="AM35" s="412">
        <v>445</v>
      </c>
    </row>
    <row r="36" spans="2:41" ht="24.45" thickBot="1" x14ac:dyDescent="0.25">
      <c r="B36" s="305" t="s">
        <v>1324</v>
      </c>
      <c r="C36" s="309">
        <f>+COUNTIFS(GANTT!BA7:BA183,"TE",GANTT!P7:P183,"SI")</f>
        <v>0</v>
      </c>
      <c r="D36" s="310">
        <f>+COUNTIFS(GANTT!BA7:BA183,"TE",GANTT!P7:P183,"NO")</f>
        <v>0</v>
      </c>
      <c r="E36" s="299">
        <f>+COUNTIFS(GANTT!$P$8:$P$312,IF($E$32="PREVENTIVO","si","no"),GANTT!$D$8:$D$312,IF($E$32="PREVENTIVO","si","no"),GANTT!BA7:BA311,"TE")/(100*'ACTA PRE'!D42)</f>
        <v>0</v>
      </c>
      <c r="F36" s="298" t="str">
        <f>IFERROR(C36/(C36+D36),"")</f>
        <v/>
      </c>
      <c r="N36" s="16"/>
      <c r="O36" s="16"/>
      <c r="P36" s="16"/>
      <c r="Q36" s="16"/>
      <c r="R36" s="16"/>
      <c r="S36" s="16"/>
      <c r="T36" s="16"/>
      <c r="AH36" s="333" t="s">
        <v>1338</v>
      </c>
      <c r="AI36" s="332"/>
      <c r="AJ36" s="332"/>
      <c r="AK36" s="332"/>
      <c r="AL36" s="416"/>
      <c r="AM36" s="413">
        <v>445</v>
      </c>
    </row>
    <row r="37" spans="2:41" ht="25" customHeight="1" thickBot="1" x14ac:dyDescent="0.25">
      <c r="B37" s="306" t="s">
        <v>1327</v>
      </c>
      <c r="C37" s="311">
        <f>+COUNTIFS(GANTT!BA7:BA184,"CON",GANTT!P7:P184,"SI")</f>
        <v>0</v>
      </c>
      <c r="D37" s="312">
        <f>+COUNTIFS(GANTT!BA7:BA184,"CON",GANTT!P7:P184,"NO")</f>
        <v>0</v>
      </c>
      <c r="E37" s="303">
        <f>+COUNTIFS(GANTT!$P$8:$P$312,IF($E$32="PREVENTIVO","si","no"),GANTT!$D$8:$D$312,IF($E$32="PREVENTIVO","si","no"),GANTT!BA8:BA312,"TE")/(100*'ACTA PRE'!D43)</f>
        <v>0</v>
      </c>
      <c r="F37" s="302" t="str">
        <f>IFERROR(C37/(C37+D37),"")</f>
        <v/>
      </c>
      <c r="N37" s="16"/>
      <c r="O37" s="16"/>
      <c r="P37" s="16"/>
      <c r="Q37" s="16"/>
      <c r="R37" s="16"/>
      <c r="S37" s="16"/>
      <c r="T37" s="16"/>
    </row>
    <row r="38" spans="2:41" ht="16.3" thickBot="1" x14ac:dyDescent="0.25">
      <c r="B38" s="625"/>
      <c r="C38" s="626"/>
      <c r="D38" s="626"/>
      <c r="E38" s="626"/>
      <c r="F38" s="627"/>
      <c r="N38" s="16"/>
      <c r="O38" s="16"/>
      <c r="P38" s="16"/>
      <c r="Q38" s="16"/>
      <c r="R38" s="16"/>
      <c r="S38" s="16"/>
      <c r="T38" s="16"/>
    </row>
    <row r="39" spans="2:41" s="31" customFormat="1" ht="14.3" thickBot="1" x14ac:dyDescent="0.25">
      <c r="B39" s="50"/>
      <c r="C39" s="32"/>
      <c r="D39" s="52" t="s">
        <v>1331</v>
      </c>
      <c r="E39" s="53" t="s">
        <v>1332</v>
      </c>
      <c r="F39" s="54" t="s">
        <v>1333</v>
      </c>
      <c r="G39"/>
      <c r="H39"/>
      <c r="I39"/>
      <c r="J39"/>
      <c r="K39"/>
      <c r="L39"/>
      <c r="M39"/>
      <c r="N39" s="16"/>
      <c r="O39" s="16"/>
      <c r="P39" s="16"/>
      <c r="Q39" s="16"/>
      <c r="R39" s="16"/>
      <c r="S39" s="16"/>
      <c r="T39" s="16"/>
      <c r="X39"/>
      <c r="AB39"/>
      <c r="AC39"/>
      <c r="AD39"/>
      <c r="AH39"/>
      <c r="AI39"/>
      <c r="AJ39"/>
      <c r="AK39"/>
      <c r="AL39"/>
      <c r="AM39"/>
      <c r="AN39"/>
      <c r="AO39"/>
    </row>
    <row r="40" spans="2:41" s="31" customFormat="1" ht="14.3" thickBot="1" x14ac:dyDescent="0.25">
      <c r="B40" s="18" t="s">
        <v>1218</v>
      </c>
      <c r="C40" s="55">
        <v>9</v>
      </c>
      <c r="D40" s="56">
        <v>6.5</v>
      </c>
      <c r="E40" s="139">
        <f>(C40*D40)</f>
        <v>58.5</v>
      </c>
      <c r="F40" s="141">
        <f>+SUMIF(OPER!$AK$2:$AK$395,"TE",OPER!$R$2:$R$395)</f>
        <v>57.5</v>
      </c>
      <c r="G40"/>
      <c r="H40"/>
      <c r="I40"/>
      <c r="J40"/>
      <c r="K40"/>
      <c r="L40"/>
      <c r="M40"/>
      <c r="N40" s="16"/>
      <c r="O40" s="16"/>
      <c r="P40" s="16"/>
      <c r="Q40" s="16"/>
      <c r="R40" s="16"/>
      <c r="S40" s="16"/>
      <c r="T40" s="16"/>
      <c r="X40"/>
      <c r="AB40"/>
      <c r="AC40"/>
      <c r="AD40"/>
      <c r="AH40"/>
      <c r="AI40"/>
      <c r="AJ40"/>
      <c r="AK40"/>
      <c r="AL40"/>
      <c r="AM40"/>
      <c r="AN40"/>
      <c r="AO40"/>
    </row>
    <row r="41" spans="2:41" s="31" customFormat="1" ht="14.3" thickBot="1" x14ac:dyDescent="0.25">
      <c r="B41" s="18" t="s">
        <v>1336</v>
      </c>
      <c r="C41" s="57">
        <v>5</v>
      </c>
      <c r="D41" s="58">
        <v>6.5</v>
      </c>
      <c r="E41" s="139">
        <f>(C41*D41)</f>
        <v>32.5</v>
      </c>
      <c r="F41" s="141">
        <f>+SUMIF(OPER!$AK$2:$AK$395,"OP",OPER!$R$2:$R$395)</f>
        <v>49.8</v>
      </c>
      <c r="G41"/>
      <c r="H41"/>
      <c r="I41"/>
      <c r="J41"/>
      <c r="K41"/>
      <c r="L41"/>
      <c r="M41"/>
      <c r="N41" s="16"/>
      <c r="O41" s="16"/>
      <c r="P41" s="16"/>
      <c r="Q41" s="16"/>
      <c r="R41" s="16"/>
      <c r="S41" s="16"/>
      <c r="T41" s="16"/>
      <c r="AB41"/>
      <c r="AC41"/>
      <c r="AD41"/>
      <c r="AH41"/>
      <c r="AI41"/>
      <c r="AJ41"/>
      <c r="AK41"/>
      <c r="AL41"/>
      <c r="AM41"/>
      <c r="AN41"/>
      <c r="AO41"/>
    </row>
    <row r="42" spans="2:41" s="31" customFormat="1" ht="14.3" thickBot="1" x14ac:dyDescent="0.25">
      <c r="B42" s="18" t="s">
        <v>1337</v>
      </c>
      <c r="C42" s="57">
        <v>15</v>
      </c>
      <c r="D42" s="58">
        <v>6.5</v>
      </c>
      <c r="E42" s="139">
        <f>(C42*D42)</f>
        <v>97.5</v>
      </c>
      <c r="F42" s="141">
        <f>+SUMIF(OPER!$AK$2:$AK$395,"OP",OPER!$R$2:$R$395)</f>
        <v>49.8</v>
      </c>
      <c r="G42"/>
      <c r="H42"/>
      <c r="I42"/>
      <c r="J42"/>
      <c r="K42"/>
      <c r="L42"/>
      <c r="M42"/>
      <c r="N42" s="16"/>
      <c r="O42" s="16"/>
      <c r="P42" s="16"/>
      <c r="Q42" s="16"/>
      <c r="R42" s="16"/>
      <c r="S42" s="16"/>
      <c r="T42" s="16"/>
      <c r="AB42"/>
      <c r="AC42"/>
      <c r="AD42"/>
      <c r="AH42"/>
      <c r="AI42"/>
      <c r="AJ42"/>
      <c r="AK42"/>
      <c r="AL42"/>
      <c r="AM42"/>
      <c r="AN42"/>
      <c r="AO42"/>
    </row>
    <row r="43" spans="2:41" s="31" customFormat="1" ht="13.6" thickBot="1" x14ac:dyDescent="0.25">
      <c r="B43"/>
      <c r="C43"/>
      <c r="D43"/>
      <c r="E43" s="143">
        <f>SUM(E40:E42)</f>
        <v>188.5</v>
      </c>
      <c r="F43" s="144">
        <f>+SUM(OPER!$R$2:$R$138)</f>
        <v>163.30000000000001</v>
      </c>
      <c r="G43"/>
      <c r="H43"/>
      <c r="I43"/>
      <c r="J43"/>
      <c r="K43"/>
      <c r="L43"/>
      <c r="M43"/>
      <c r="N43"/>
      <c r="O43"/>
      <c r="P43"/>
      <c r="Q43"/>
      <c r="R43"/>
      <c r="S43"/>
      <c r="T43"/>
      <c r="AB43"/>
      <c r="AC43"/>
      <c r="AD43"/>
      <c r="AH43"/>
      <c r="AI43"/>
      <c r="AJ43"/>
      <c r="AK43"/>
      <c r="AL43"/>
      <c r="AM43"/>
      <c r="AN43"/>
      <c r="AO43"/>
    </row>
    <row r="44" spans="2:41" s="31" customFormat="1" ht="13.6" x14ac:dyDescent="0.2">
      <c r="B44" s="553" t="s">
        <v>1221</v>
      </c>
      <c r="C44" s="554"/>
      <c r="D44" s="554"/>
      <c r="E44" s="554"/>
      <c r="F44" s="555"/>
      <c r="G44"/>
      <c r="H44"/>
      <c r="I44"/>
      <c r="J44"/>
      <c r="K44"/>
      <c r="L44"/>
      <c r="M44"/>
      <c r="N44"/>
      <c r="O44"/>
      <c r="P44"/>
      <c r="Q44"/>
      <c r="R44"/>
      <c r="S44"/>
      <c r="T44"/>
      <c r="AB44"/>
      <c r="AC44"/>
      <c r="AD44"/>
      <c r="AH44"/>
      <c r="AI44"/>
      <c r="AJ44"/>
      <c r="AK44"/>
      <c r="AL44"/>
      <c r="AM44"/>
      <c r="AN44"/>
      <c r="AO44"/>
    </row>
    <row r="45" spans="2:41" s="31" customFormat="1" x14ac:dyDescent="0.2">
      <c r="B45" s="232" t="s">
        <v>1214</v>
      </c>
      <c r="C45" s="233" t="s">
        <v>1222</v>
      </c>
      <c r="D45" s="650" t="s">
        <v>1223</v>
      </c>
      <c r="E45" s="651"/>
      <c r="F45" s="652"/>
      <c r="G45"/>
      <c r="H45"/>
      <c r="I45"/>
      <c r="J45"/>
      <c r="K45"/>
      <c r="L45"/>
      <c r="M45"/>
      <c r="N45"/>
      <c r="O45"/>
      <c r="P45"/>
      <c r="Q45"/>
      <c r="R45"/>
      <c r="S45"/>
      <c r="T45"/>
      <c r="AB45"/>
      <c r="AC45"/>
      <c r="AD45"/>
      <c r="AH45"/>
      <c r="AI45"/>
      <c r="AJ45"/>
      <c r="AK45"/>
      <c r="AL45"/>
      <c r="AM45"/>
      <c r="AN45"/>
      <c r="AO45"/>
    </row>
    <row r="46" spans="2:41" s="31" customFormat="1" ht="13.6" thickBot="1" x14ac:dyDescent="0.25">
      <c r="B46" s="257" t="s">
        <v>1341</v>
      </c>
      <c r="C46" s="231"/>
      <c r="D46" s="653">
        <f>+G39</f>
        <v>0</v>
      </c>
      <c r="E46" s="654"/>
      <c r="F46" s="655"/>
      <c r="G46"/>
      <c r="H46"/>
      <c r="I46"/>
      <c r="J46"/>
      <c r="K46"/>
      <c r="L46"/>
      <c r="M46"/>
      <c r="N46"/>
      <c r="O46"/>
      <c r="P46"/>
      <c r="Q46"/>
      <c r="R46"/>
      <c r="S46"/>
      <c r="T46"/>
      <c r="AB46"/>
      <c r="AC46"/>
      <c r="AD46"/>
      <c r="AH46"/>
      <c r="AI46"/>
      <c r="AJ46"/>
      <c r="AK46"/>
      <c r="AL46"/>
      <c r="AM46"/>
      <c r="AN46"/>
      <c r="AO46"/>
    </row>
    <row r="47" spans="2:41" s="31" customFormat="1" ht="18.350000000000001" x14ac:dyDescent="0.2">
      <c r="B47" s="647" t="s">
        <v>1343</v>
      </c>
      <c r="C47" s="648"/>
      <c r="D47" s="648"/>
      <c r="E47" s="648"/>
      <c r="F47" s="649"/>
      <c r="G47"/>
      <c r="H47"/>
      <c r="I47"/>
      <c r="J47"/>
      <c r="K47"/>
      <c r="L47"/>
      <c r="M47"/>
      <c r="N47"/>
      <c r="O47"/>
      <c r="P47"/>
      <c r="Q47"/>
      <c r="R47"/>
      <c r="S47"/>
      <c r="T47"/>
      <c r="Y47"/>
      <c r="Z47"/>
      <c r="AA47"/>
      <c r="AB47"/>
      <c r="AC47"/>
      <c r="AD47"/>
      <c r="AH47"/>
      <c r="AI47"/>
      <c r="AJ47"/>
      <c r="AK47"/>
      <c r="AL47"/>
      <c r="AM47"/>
      <c r="AN47"/>
      <c r="AO47"/>
    </row>
    <row r="48" spans="2:41" x14ac:dyDescent="0.2">
      <c r="B48" s="550" t="e" vm="1">
        <v>#VALUE!</v>
      </c>
      <c r="C48" s="550"/>
      <c r="D48" s="550"/>
      <c r="E48" s="550"/>
      <c r="F48" s="550"/>
    </row>
    <row r="49" spans="2:41" x14ac:dyDescent="0.2">
      <c r="B49" s="550"/>
      <c r="C49" s="550"/>
      <c r="D49" s="550"/>
      <c r="E49" s="550"/>
      <c r="F49" s="550"/>
    </row>
    <row r="50" spans="2:41" x14ac:dyDescent="0.2">
      <c r="B50" s="550"/>
      <c r="C50" s="550"/>
      <c r="D50" s="550"/>
      <c r="E50" s="550"/>
      <c r="F50" s="550"/>
    </row>
    <row r="51" spans="2:41" x14ac:dyDescent="0.2">
      <c r="B51" s="550"/>
      <c r="C51" s="550"/>
      <c r="D51" s="550"/>
      <c r="E51" s="550"/>
      <c r="F51" s="550"/>
    </row>
    <row r="52" spans="2:41" x14ac:dyDescent="0.2">
      <c r="B52" s="550"/>
      <c r="C52" s="550"/>
      <c r="D52" s="550"/>
      <c r="E52" s="550"/>
      <c r="F52" s="550"/>
    </row>
    <row r="53" spans="2:41" x14ac:dyDescent="0.2">
      <c r="B53" s="550"/>
      <c r="C53" s="550"/>
      <c r="D53" s="550"/>
      <c r="E53" s="550"/>
      <c r="F53" s="550"/>
    </row>
    <row r="54" spans="2:41" x14ac:dyDescent="0.2">
      <c r="B54" s="550"/>
      <c r="C54" s="550"/>
      <c r="D54" s="550"/>
      <c r="E54" s="550"/>
      <c r="F54" s="550"/>
    </row>
    <row r="57" spans="2:41" s="258" customFormat="1" x14ac:dyDescent="0.2">
      <c r="B57" s="460"/>
      <c r="C57" s="461"/>
      <c r="D57" s="461"/>
      <c r="E57" s="461"/>
      <c r="F57" s="462"/>
      <c r="G57"/>
      <c r="H57"/>
      <c r="I57"/>
      <c r="J57"/>
      <c r="K57"/>
      <c r="L57"/>
      <c r="M57"/>
      <c r="N57"/>
      <c r="O57"/>
      <c r="P57"/>
      <c r="Q57"/>
      <c r="R57"/>
      <c r="S57"/>
      <c r="T57"/>
      <c r="Y57"/>
      <c r="Z57"/>
      <c r="AA57"/>
      <c r="AB57"/>
      <c r="AC57"/>
      <c r="AD57"/>
      <c r="AH57"/>
      <c r="AI57"/>
      <c r="AJ57"/>
      <c r="AK57"/>
      <c r="AL57"/>
      <c r="AM57"/>
      <c r="AN57"/>
      <c r="AO57"/>
    </row>
    <row r="58" spans="2:41" s="31" customFormat="1" ht="19.05" thickBot="1" x14ac:dyDescent="0.25">
      <c r="B58" s="660" t="s">
        <v>1349</v>
      </c>
      <c r="C58" s="661"/>
      <c r="D58" s="661"/>
      <c r="E58" s="661"/>
      <c r="F58" s="662"/>
      <c r="G58"/>
      <c r="H58"/>
      <c r="I58"/>
      <c r="J58"/>
      <c r="K58"/>
      <c r="L58"/>
      <c r="M58"/>
      <c r="N58"/>
      <c r="O58"/>
      <c r="P58"/>
      <c r="Q58"/>
      <c r="R58"/>
      <c r="S58"/>
      <c r="T58"/>
      <c r="Y58"/>
      <c r="Z58"/>
      <c r="AA58"/>
      <c r="AB58"/>
      <c r="AC58"/>
      <c r="AD58"/>
      <c r="AH58"/>
      <c r="AI58"/>
      <c r="AJ58"/>
      <c r="AK58"/>
      <c r="AL58"/>
      <c r="AM58"/>
      <c r="AN58"/>
      <c r="AO58"/>
    </row>
    <row r="59" spans="2:41" s="31" customFormat="1" ht="13.6" x14ac:dyDescent="0.2">
      <c r="B59" s="46"/>
      <c r="C59" s="47"/>
      <c r="D59" s="123"/>
      <c r="E59" s="48" t="s">
        <v>1351</v>
      </c>
      <c r="F59" s="49" t="s">
        <v>1352</v>
      </c>
      <c r="G59"/>
      <c r="H59"/>
      <c r="I59"/>
      <c r="J59"/>
      <c r="K59"/>
      <c r="L59"/>
      <c r="M59"/>
      <c r="N59"/>
      <c r="O59"/>
      <c r="P59"/>
      <c r="Q59"/>
      <c r="R59"/>
      <c r="S59"/>
      <c r="T59"/>
      <c r="Y59"/>
      <c r="Z59"/>
      <c r="AA59"/>
      <c r="AB59"/>
      <c r="AC59"/>
      <c r="AD59"/>
      <c r="AH59"/>
      <c r="AI59"/>
      <c r="AJ59"/>
      <c r="AK59"/>
      <c r="AL59"/>
      <c r="AM59"/>
      <c r="AN59"/>
      <c r="AO59"/>
    </row>
    <row r="60" spans="2:41" s="31" customFormat="1" ht="21.1" x14ac:dyDescent="0.2">
      <c r="B60" s="619" t="s">
        <v>129</v>
      </c>
      <c r="C60" s="620"/>
      <c r="D60" s="124" t="str">
        <f>IFERROR((F60-E60)/F60,"-")</f>
        <v>-</v>
      </c>
      <c r="E60" s="128">
        <v>15</v>
      </c>
      <c r="F60" s="234">
        <f>+COUNTIF(GANTT!$R$7:$R$312,'ACTA POS'!B60)</f>
        <v>0</v>
      </c>
      <c r="G60"/>
      <c r="H60"/>
      <c r="I60"/>
      <c r="J60"/>
      <c r="K60"/>
      <c r="L60"/>
      <c r="M60"/>
      <c r="N60"/>
      <c r="O60"/>
      <c r="P60"/>
      <c r="Q60"/>
      <c r="R60"/>
      <c r="S60"/>
      <c r="T60"/>
      <c r="Y60"/>
      <c r="Z60"/>
      <c r="AA60"/>
      <c r="AB60"/>
      <c r="AC60"/>
      <c r="AD60"/>
      <c r="AH60"/>
      <c r="AI60"/>
      <c r="AJ60"/>
      <c r="AK60"/>
      <c r="AL60"/>
      <c r="AM60"/>
      <c r="AN60"/>
      <c r="AO60"/>
    </row>
    <row r="61" spans="2:41" s="31" customFormat="1" ht="21.1" x14ac:dyDescent="0.2">
      <c r="B61" s="619" t="s">
        <v>78</v>
      </c>
      <c r="C61" s="620"/>
      <c r="D61" s="124">
        <f>IFERROR((F61-E61)/F61,"-")</f>
        <v>1</v>
      </c>
      <c r="E61" s="128"/>
      <c r="F61" s="234">
        <f>+COUNTIF(GANTT!$R$7:$R$312,'ACTA POS'!B61)</f>
        <v>4</v>
      </c>
      <c r="G61"/>
      <c r="H61"/>
      <c r="I61"/>
      <c r="J61"/>
      <c r="K61"/>
      <c r="L61"/>
      <c r="M61"/>
      <c r="N61"/>
      <c r="O61"/>
      <c r="P61"/>
      <c r="Q61"/>
      <c r="R61"/>
      <c r="S61"/>
      <c r="T61"/>
      <c r="Y61"/>
      <c r="Z61"/>
      <c r="AA61"/>
      <c r="AB61"/>
      <c r="AC61"/>
      <c r="AD61"/>
      <c r="AH61"/>
      <c r="AI61"/>
      <c r="AJ61"/>
      <c r="AK61"/>
      <c r="AL61"/>
      <c r="AM61"/>
      <c r="AN61"/>
      <c r="AO61"/>
    </row>
    <row r="62" spans="2:41" s="31" customFormat="1" ht="21.75" thickBot="1" x14ac:dyDescent="0.25">
      <c r="B62" s="619" t="s">
        <v>91</v>
      </c>
      <c r="C62" s="620"/>
      <c r="D62" s="124">
        <f>IFERROR((F62-E62)/F62,"-")</f>
        <v>1</v>
      </c>
      <c r="E62" s="129"/>
      <c r="F62" s="234">
        <f>+COUNTIF(GANTT!$R$7:$R$312,'ACTA POS'!B62)</f>
        <v>50</v>
      </c>
      <c r="G62"/>
      <c r="H62"/>
      <c r="I62"/>
      <c r="J62"/>
      <c r="K62"/>
      <c r="L62"/>
      <c r="M62"/>
      <c r="N62"/>
      <c r="O62"/>
      <c r="P62"/>
      <c r="Q62"/>
      <c r="R62"/>
      <c r="S62"/>
      <c r="T62"/>
      <c r="Y62"/>
      <c r="Z62"/>
      <c r="AA62"/>
      <c r="AB62"/>
      <c r="AC62"/>
      <c r="AD62"/>
      <c r="AH62"/>
      <c r="AI62"/>
      <c r="AJ62"/>
      <c r="AK62"/>
      <c r="AL62"/>
      <c r="AM62"/>
      <c r="AN62"/>
      <c r="AO62"/>
    </row>
    <row r="63" spans="2:41" s="31" customFormat="1" ht="21.75" thickBot="1" x14ac:dyDescent="0.25">
      <c r="B63" s="643" t="s">
        <v>1355</v>
      </c>
      <c r="C63" s="644"/>
      <c r="D63" s="235">
        <f>1-E63/F63</f>
        <v>0.72222222222222221</v>
      </c>
      <c r="E63" s="208">
        <f>SUM(E60:E62)</f>
        <v>15</v>
      </c>
      <c r="F63" s="209">
        <f>+SUM(F60:F62)</f>
        <v>54</v>
      </c>
      <c r="G63"/>
      <c r="H63"/>
      <c r="I63"/>
      <c r="J63"/>
      <c r="K63"/>
      <c r="L63"/>
      <c r="M63"/>
      <c r="N63"/>
      <c r="O63"/>
      <c r="P63"/>
      <c r="Q63"/>
      <c r="R63"/>
      <c r="S63"/>
      <c r="T63"/>
      <c r="Y63"/>
      <c r="Z63"/>
      <c r="AA63"/>
      <c r="AB63"/>
      <c r="AC63"/>
      <c r="AD63"/>
      <c r="AH63"/>
      <c r="AI63"/>
      <c r="AJ63"/>
      <c r="AK63"/>
      <c r="AL63"/>
      <c r="AM63"/>
      <c r="AN63"/>
      <c r="AO63"/>
    </row>
    <row r="64" spans="2:41" s="31" customFormat="1" ht="13.6" thickBot="1" x14ac:dyDescent="0.25">
      <c r="B64" s="116"/>
      <c r="C64"/>
      <c r="D64"/>
      <c r="E64" s="206"/>
      <c r="F64" s="207"/>
      <c r="G64"/>
      <c r="H64"/>
      <c r="I64"/>
      <c r="J64"/>
      <c r="K64"/>
      <c r="L64"/>
      <c r="M64"/>
      <c r="N64"/>
      <c r="O64"/>
      <c r="P64"/>
      <c r="Q64"/>
      <c r="R64"/>
      <c r="S64"/>
      <c r="T64"/>
      <c r="Y64"/>
      <c r="Z64"/>
      <c r="AA64"/>
      <c r="AB64"/>
      <c r="AC64"/>
      <c r="AD64"/>
      <c r="AH64"/>
      <c r="AI64"/>
      <c r="AJ64"/>
      <c r="AK64"/>
      <c r="AL64"/>
      <c r="AM64"/>
      <c r="AN64"/>
      <c r="AO64"/>
    </row>
    <row r="65" spans="2:41" s="31" customFormat="1" ht="19.05" thickBot="1" x14ac:dyDescent="0.25">
      <c r="B65" s="463" t="s">
        <v>1357</v>
      </c>
      <c r="C65" s="464"/>
      <c r="D65" s="464"/>
      <c r="E65" s="464"/>
      <c r="F65" s="465"/>
      <c r="G65"/>
      <c r="H65"/>
      <c r="I65"/>
      <c r="J65"/>
      <c r="K65"/>
      <c r="L65"/>
      <c r="M65"/>
      <c r="N65"/>
      <c r="O65"/>
      <c r="P65"/>
      <c r="Q65"/>
      <c r="R65"/>
      <c r="S65"/>
      <c r="T65"/>
      <c r="Y65"/>
      <c r="Z65"/>
      <c r="AA65"/>
      <c r="AB65"/>
      <c r="AC65"/>
      <c r="AD65"/>
      <c r="AH65"/>
      <c r="AI65"/>
      <c r="AJ65"/>
      <c r="AK65"/>
      <c r="AL65"/>
      <c r="AM65"/>
      <c r="AN65"/>
      <c r="AO65"/>
    </row>
    <row r="66" spans="2:41" s="31" customFormat="1" x14ac:dyDescent="0.2">
      <c r="B66"/>
      <c r="C66"/>
      <c r="D66"/>
      <c r="E66" s="206"/>
      <c r="F66" s="207"/>
      <c r="G66"/>
      <c r="H66"/>
      <c r="I66"/>
      <c r="J66"/>
      <c r="K66"/>
      <c r="L66"/>
      <c r="M66"/>
      <c r="N66"/>
      <c r="O66"/>
      <c r="P66"/>
      <c r="Q66"/>
      <c r="R66"/>
      <c r="S66"/>
      <c r="T66"/>
      <c r="Y66"/>
      <c r="Z66"/>
      <c r="AA66"/>
      <c r="AB66"/>
      <c r="AC66"/>
      <c r="AD66"/>
      <c r="AH66"/>
      <c r="AI66"/>
      <c r="AJ66"/>
      <c r="AK66"/>
      <c r="AL66"/>
      <c r="AM66"/>
      <c r="AN66"/>
      <c r="AO66"/>
    </row>
    <row r="67" spans="2:41" s="31" customFormat="1" x14ac:dyDescent="0.2">
      <c r="B67" s="658" t="e" vm="2">
        <v>#VALUE!</v>
      </c>
      <c r="C67" s="550"/>
      <c r="D67" s="550"/>
      <c r="E67" s="550"/>
      <c r="F67" s="659"/>
      <c r="G67"/>
      <c r="H67"/>
      <c r="I67"/>
      <c r="J67"/>
      <c r="K67"/>
      <c r="L67"/>
      <c r="M67"/>
      <c r="N67"/>
      <c r="O67"/>
      <c r="P67"/>
      <c r="Q67"/>
      <c r="R67"/>
      <c r="S67"/>
      <c r="T67"/>
      <c r="AH67"/>
      <c r="AI67"/>
      <c r="AJ67"/>
      <c r="AK67"/>
      <c r="AL67"/>
      <c r="AM67"/>
      <c r="AN67"/>
      <c r="AO67"/>
    </row>
    <row r="68" spans="2:41" s="31" customFormat="1" x14ac:dyDescent="0.2">
      <c r="B68" s="658"/>
      <c r="C68" s="550"/>
      <c r="D68" s="550"/>
      <c r="E68" s="550"/>
      <c r="F68" s="659"/>
      <c r="G68"/>
      <c r="H68"/>
      <c r="I68"/>
      <c r="J68"/>
      <c r="K68"/>
      <c r="L68"/>
      <c r="M68"/>
      <c r="N68"/>
      <c r="O68"/>
      <c r="P68"/>
      <c r="Q68"/>
      <c r="R68"/>
      <c r="S68"/>
      <c r="T68"/>
      <c r="AH68"/>
      <c r="AI68"/>
      <c r="AJ68"/>
      <c r="AK68"/>
      <c r="AL68"/>
      <c r="AM68"/>
      <c r="AN68"/>
      <c r="AO68"/>
    </row>
    <row r="69" spans="2:41" s="31" customFormat="1" x14ac:dyDescent="0.2">
      <c r="B69" s="658"/>
      <c r="C69" s="550"/>
      <c r="D69" s="550"/>
      <c r="E69" s="550"/>
      <c r="F69" s="659"/>
      <c r="G69"/>
      <c r="H69"/>
      <c r="I69"/>
      <c r="J69"/>
      <c r="K69"/>
      <c r="L69"/>
      <c r="M69"/>
      <c r="N69"/>
      <c r="O69"/>
      <c r="P69"/>
      <c r="Q69"/>
      <c r="R69"/>
      <c r="S69"/>
      <c r="T69"/>
      <c r="AH69"/>
      <c r="AI69"/>
      <c r="AJ69"/>
      <c r="AK69"/>
      <c r="AL69"/>
      <c r="AM69"/>
      <c r="AN69"/>
      <c r="AO69"/>
    </row>
    <row r="70" spans="2:41" s="31" customFormat="1" x14ac:dyDescent="0.2">
      <c r="B70" s="658"/>
      <c r="C70" s="550"/>
      <c r="D70" s="550"/>
      <c r="E70" s="550"/>
      <c r="F70" s="659"/>
      <c r="G70"/>
      <c r="H70"/>
      <c r="I70"/>
      <c r="J70"/>
      <c r="K70"/>
      <c r="L70"/>
      <c r="M70"/>
      <c r="N70"/>
      <c r="O70"/>
      <c r="P70"/>
      <c r="Q70"/>
      <c r="R70"/>
      <c r="S70"/>
      <c r="T70"/>
      <c r="AH70"/>
      <c r="AI70"/>
      <c r="AJ70"/>
      <c r="AK70"/>
      <c r="AL70"/>
      <c r="AM70"/>
      <c r="AN70"/>
      <c r="AO70"/>
    </row>
    <row r="71" spans="2:41" s="31" customFormat="1" x14ac:dyDescent="0.2">
      <c r="B71" s="658"/>
      <c r="C71" s="550"/>
      <c r="D71" s="550"/>
      <c r="E71" s="550"/>
      <c r="F71" s="659"/>
      <c r="G71"/>
      <c r="H71"/>
      <c r="I71"/>
      <c r="J71"/>
      <c r="K71"/>
      <c r="L71"/>
      <c r="M71"/>
      <c r="N71"/>
      <c r="O71"/>
      <c r="P71"/>
      <c r="Q71"/>
      <c r="R71"/>
      <c r="S71"/>
      <c r="T71"/>
      <c r="AH71"/>
      <c r="AI71"/>
      <c r="AJ71"/>
      <c r="AK71"/>
      <c r="AL71"/>
      <c r="AM71"/>
      <c r="AN71"/>
      <c r="AO71"/>
    </row>
    <row r="72" spans="2:41" s="31" customFormat="1" x14ac:dyDescent="0.2">
      <c r="B72" s="658"/>
      <c r="C72" s="550"/>
      <c r="D72" s="550"/>
      <c r="E72" s="550"/>
      <c r="F72" s="659"/>
      <c r="G72"/>
      <c r="H72"/>
      <c r="I72"/>
      <c r="J72"/>
      <c r="K72"/>
      <c r="L72"/>
      <c r="M72"/>
      <c r="N72"/>
      <c r="O72"/>
      <c r="P72"/>
      <c r="Q72"/>
      <c r="R72"/>
      <c r="S72"/>
      <c r="T72"/>
      <c r="AH72"/>
      <c r="AI72"/>
      <c r="AJ72"/>
      <c r="AK72"/>
      <c r="AL72"/>
      <c r="AM72"/>
      <c r="AN72"/>
      <c r="AO72"/>
    </row>
    <row r="73" spans="2:41" s="31" customFormat="1" x14ac:dyDescent="0.2">
      <c r="B73" s="658"/>
      <c r="C73" s="550"/>
      <c r="D73" s="550"/>
      <c r="E73" s="550"/>
      <c r="F73" s="659"/>
      <c r="G73"/>
      <c r="H73"/>
      <c r="I73"/>
      <c r="J73"/>
      <c r="K73"/>
      <c r="L73"/>
      <c r="M73"/>
      <c r="N73"/>
      <c r="O73"/>
      <c r="P73"/>
      <c r="Q73"/>
      <c r="R73"/>
      <c r="S73"/>
      <c r="T73"/>
      <c r="AH73"/>
      <c r="AI73"/>
      <c r="AJ73"/>
      <c r="AK73"/>
      <c r="AL73"/>
      <c r="AM73"/>
      <c r="AN73"/>
      <c r="AO73"/>
    </row>
    <row r="74" spans="2:41" s="31" customFormat="1" x14ac:dyDescent="0.2">
      <c r="B74" s="658"/>
      <c r="C74" s="550"/>
      <c r="D74" s="550"/>
      <c r="E74" s="550"/>
      <c r="F74" s="659"/>
      <c r="G74"/>
      <c r="H74"/>
      <c r="I74"/>
      <c r="J74"/>
      <c r="K74"/>
      <c r="L74"/>
      <c r="M74"/>
      <c r="N74"/>
      <c r="O74"/>
      <c r="P74"/>
      <c r="Q74"/>
      <c r="R74"/>
      <c r="S74"/>
      <c r="T74"/>
      <c r="AH74"/>
      <c r="AI74"/>
      <c r="AJ74"/>
      <c r="AK74"/>
      <c r="AL74"/>
      <c r="AM74"/>
      <c r="AN74"/>
      <c r="AO74"/>
    </row>
    <row r="75" spans="2:41" s="31" customFormat="1" x14ac:dyDescent="0.2">
      <c r="B75" s="658"/>
      <c r="C75" s="550"/>
      <c r="D75" s="550"/>
      <c r="E75" s="550"/>
      <c r="F75" s="659"/>
      <c r="G75"/>
      <c r="H75"/>
      <c r="I75"/>
      <c r="J75"/>
      <c r="K75"/>
      <c r="L75"/>
      <c r="M75"/>
      <c r="N75"/>
      <c r="O75"/>
      <c r="P75"/>
      <c r="Q75"/>
      <c r="R75"/>
      <c r="S75"/>
      <c r="T75"/>
      <c r="AH75"/>
      <c r="AI75"/>
      <c r="AJ75"/>
      <c r="AK75"/>
      <c r="AL75"/>
      <c r="AM75"/>
      <c r="AN75"/>
      <c r="AO75"/>
    </row>
    <row r="76" spans="2:41" s="31" customFormat="1" x14ac:dyDescent="0.2">
      <c r="B76" s="658"/>
      <c r="C76" s="550"/>
      <c r="D76" s="550"/>
      <c r="E76" s="550"/>
      <c r="F76" s="659"/>
      <c r="G76"/>
      <c r="H76"/>
      <c r="I76"/>
      <c r="J76"/>
      <c r="K76"/>
      <c r="L76"/>
      <c r="M76"/>
      <c r="N76"/>
      <c r="O76"/>
      <c r="P76"/>
      <c r="Q76"/>
      <c r="R76"/>
      <c r="S76"/>
      <c r="T76"/>
      <c r="AH76"/>
      <c r="AI76"/>
      <c r="AJ76"/>
      <c r="AK76"/>
      <c r="AL76"/>
      <c r="AM76"/>
      <c r="AN76"/>
      <c r="AO76"/>
    </row>
    <row r="77" spans="2:41" s="31" customFormat="1" x14ac:dyDescent="0.2">
      <c r="B77" s="658"/>
      <c r="C77" s="550"/>
      <c r="D77" s="550"/>
      <c r="E77" s="550"/>
      <c r="F77" s="659"/>
      <c r="G77"/>
      <c r="H77"/>
      <c r="I77"/>
      <c r="J77"/>
      <c r="K77"/>
      <c r="L77"/>
      <c r="M77"/>
      <c r="N77"/>
      <c r="O77"/>
      <c r="P77"/>
      <c r="Q77"/>
      <c r="R77"/>
      <c r="S77"/>
      <c r="T77"/>
      <c r="AH77"/>
      <c r="AI77"/>
      <c r="AJ77"/>
      <c r="AK77"/>
      <c r="AL77"/>
      <c r="AM77"/>
      <c r="AN77"/>
      <c r="AO77"/>
    </row>
    <row r="78" spans="2:41" s="31" customFormat="1" ht="13.6" thickBot="1" x14ac:dyDescent="0.25">
      <c r="B78" s="658"/>
      <c r="C78" s="550"/>
      <c r="D78" s="550"/>
      <c r="E78" s="550"/>
      <c r="F78" s="659"/>
      <c r="G78"/>
      <c r="H78"/>
      <c r="I78"/>
      <c r="J78"/>
      <c r="K78"/>
      <c r="L78"/>
      <c r="M78"/>
      <c r="N78"/>
      <c r="O78"/>
      <c r="P78"/>
      <c r="Q78"/>
      <c r="R78"/>
      <c r="S78"/>
      <c r="T78"/>
      <c r="AH78"/>
      <c r="AI78"/>
      <c r="AJ78"/>
      <c r="AK78"/>
      <c r="AL78"/>
      <c r="AM78"/>
      <c r="AN78"/>
      <c r="AO78"/>
    </row>
    <row r="79" spans="2:41" s="31" customFormat="1" x14ac:dyDescent="0.2">
      <c r="B79" s="658"/>
      <c r="C79" s="550"/>
      <c r="D79" s="550"/>
      <c r="E79" s="550"/>
      <c r="F79" s="659"/>
      <c r="G79"/>
      <c r="H79"/>
      <c r="I79"/>
      <c r="J79"/>
      <c r="K79"/>
      <c r="L79"/>
      <c r="M79"/>
      <c r="N79"/>
      <c r="O79"/>
      <c r="P79"/>
      <c r="Q79"/>
      <c r="R79"/>
      <c r="S79"/>
      <c r="T79"/>
      <c r="AH79"/>
      <c r="AI79"/>
      <c r="AJ79"/>
      <c r="AK79"/>
      <c r="AL79"/>
      <c r="AM79"/>
      <c r="AN79"/>
      <c r="AO79"/>
    </row>
    <row r="80" spans="2:41" s="31" customFormat="1" x14ac:dyDescent="0.2">
      <c r="B80" s="658"/>
      <c r="C80" s="550"/>
      <c r="D80" s="550"/>
      <c r="E80" s="550"/>
      <c r="F80" s="659"/>
      <c r="G80"/>
      <c r="H80"/>
      <c r="I80"/>
      <c r="J80"/>
      <c r="K80"/>
      <c r="L80"/>
      <c r="M80"/>
      <c r="N80"/>
      <c r="O80"/>
      <c r="P80"/>
      <c r="Q80"/>
      <c r="R80"/>
      <c r="S80"/>
      <c r="T80"/>
      <c r="AH80"/>
      <c r="AI80"/>
      <c r="AJ80"/>
      <c r="AK80"/>
      <c r="AL80"/>
      <c r="AM80"/>
      <c r="AN80"/>
      <c r="AO80"/>
    </row>
    <row r="81" spans="2:20" s="31" customFormat="1" x14ac:dyDescent="0.2">
      <c r="B81" s="658"/>
      <c r="C81" s="550"/>
      <c r="D81" s="550"/>
      <c r="E81" s="550"/>
      <c r="F81" s="659"/>
      <c r="G81"/>
      <c r="H81"/>
      <c r="I81"/>
      <c r="J81"/>
      <c r="K81"/>
      <c r="L81"/>
      <c r="M81"/>
      <c r="N81"/>
      <c r="O81"/>
      <c r="P81"/>
      <c r="Q81"/>
      <c r="R81"/>
      <c r="S81"/>
      <c r="T81"/>
    </row>
    <row r="82" spans="2:20" s="31" customFormat="1" x14ac:dyDescent="0.2">
      <c r="B82" s="658"/>
      <c r="C82" s="550"/>
      <c r="D82" s="550"/>
      <c r="E82" s="550"/>
      <c r="F82" s="659"/>
      <c r="G82"/>
      <c r="H82"/>
      <c r="I82"/>
      <c r="J82"/>
      <c r="K82"/>
      <c r="L82"/>
      <c r="M82"/>
      <c r="N82"/>
      <c r="O82"/>
      <c r="P82"/>
      <c r="Q82"/>
      <c r="R82"/>
      <c r="S82"/>
      <c r="T82"/>
    </row>
    <row r="83" spans="2:20" s="31" customFormat="1" x14ac:dyDescent="0.2">
      <c r="B83" s="658"/>
      <c r="C83" s="550"/>
      <c r="D83" s="550"/>
      <c r="E83" s="550"/>
      <c r="F83" s="659"/>
      <c r="G83"/>
      <c r="H83"/>
      <c r="I83"/>
      <c r="J83"/>
      <c r="K83"/>
      <c r="L83"/>
      <c r="M83"/>
      <c r="N83"/>
      <c r="O83"/>
      <c r="P83"/>
      <c r="Q83"/>
      <c r="R83"/>
      <c r="S83"/>
      <c r="T83"/>
    </row>
    <row r="84" spans="2:20" s="31" customFormat="1" x14ac:dyDescent="0.2">
      <c r="B84" s="658"/>
      <c r="C84" s="550"/>
      <c r="D84" s="550"/>
      <c r="E84" s="550"/>
      <c r="F84" s="659"/>
      <c r="G84"/>
      <c r="H84"/>
      <c r="I84"/>
      <c r="J84"/>
      <c r="K84"/>
      <c r="L84"/>
      <c r="M84"/>
      <c r="N84"/>
      <c r="O84"/>
      <c r="P84"/>
      <c r="Q84"/>
      <c r="R84"/>
      <c r="S84"/>
      <c r="T84"/>
    </row>
    <row r="85" spans="2:20" s="31" customFormat="1" ht="13.6" thickBot="1" x14ac:dyDescent="0.25">
      <c r="B85" s="658"/>
      <c r="C85" s="550"/>
      <c r="D85" s="550"/>
      <c r="E85" s="550"/>
      <c r="F85" s="659"/>
      <c r="G85"/>
      <c r="H85"/>
      <c r="I85"/>
      <c r="J85"/>
      <c r="K85"/>
      <c r="L85"/>
      <c r="M85"/>
      <c r="N85"/>
      <c r="O85"/>
      <c r="P85"/>
      <c r="Q85"/>
      <c r="R85"/>
      <c r="S85"/>
      <c r="T85"/>
    </row>
    <row r="86" spans="2:20" s="31" customFormat="1" x14ac:dyDescent="0.2">
      <c r="B86" s="658"/>
      <c r="C86" s="550"/>
      <c r="D86" s="550"/>
      <c r="E86" s="550"/>
      <c r="F86" s="659"/>
      <c r="G86"/>
      <c r="H86"/>
      <c r="I86"/>
      <c r="J86"/>
      <c r="K86"/>
      <c r="L86"/>
      <c r="M86"/>
      <c r="N86"/>
      <c r="O86"/>
      <c r="P86"/>
      <c r="Q86"/>
      <c r="R86"/>
      <c r="S86"/>
      <c r="T86"/>
    </row>
    <row r="87" spans="2:20" s="31" customFormat="1" x14ac:dyDescent="0.2">
      <c r="B87" s="658"/>
      <c r="C87" s="550"/>
      <c r="D87" s="550"/>
      <c r="E87" s="550"/>
      <c r="F87" s="659"/>
      <c r="G87"/>
      <c r="H87"/>
      <c r="I87"/>
      <c r="J87"/>
      <c r="K87"/>
      <c r="L87"/>
      <c r="M87"/>
      <c r="N87"/>
      <c r="O87"/>
      <c r="P87"/>
      <c r="Q87"/>
      <c r="R87"/>
      <c r="S87"/>
      <c r="T87"/>
    </row>
    <row r="88" spans="2:20" s="31" customFormat="1" x14ac:dyDescent="0.2">
      <c r="B88" s="658"/>
      <c r="C88" s="550"/>
      <c r="D88" s="550"/>
      <c r="E88" s="550"/>
      <c r="F88" s="659"/>
      <c r="G88"/>
      <c r="H88"/>
      <c r="I88"/>
      <c r="J88"/>
      <c r="K88"/>
      <c r="L88"/>
      <c r="M88"/>
      <c r="N88"/>
      <c r="O88"/>
      <c r="P88"/>
      <c r="Q88"/>
      <c r="R88"/>
      <c r="S88"/>
      <c r="T88"/>
    </row>
    <row r="89" spans="2:20" s="31" customFormat="1" x14ac:dyDescent="0.2">
      <c r="B89" s="658"/>
      <c r="C89" s="550"/>
      <c r="D89" s="550"/>
      <c r="E89" s="550"/>
      <c r="F89" s="659"/>
      <c r="G89"/>
      <c r="H89"/>
      <c r="I89"/>
      <c r="J89"/>
      <c r="K89"/>
      <c r="L89"/>
      <c r="M89"/>
      <c r="N89"/>
      <c r="O89"/>
      <c r="P89"/>
      <c r="Q89"/>
      <c r="R89"/>
      <c r="S89"/>
      <c r="T89"/>
    </row>
    <row r="90" spans="2:20" s="31" customFormat="1" x14ac:dyDescent="0.2">
      <c r="B90" s="658"/>
      <c r="C90" s="550"/>
      <c r="D90" s="550"/>
      <c r="E90" s="550"/>
      <c r="F90" s="659"/>
      <c r="G90"/>
      <c r="H90"/>
      <c r="I90"/>
      <c r="J90"/>
      <c r="K90"/>
    </row>
    <row r="91" spans="2:20" s="31" customFormat="1" x14ac:dyDescent="0.2">
      <c r="B91" s="658"/>
      <c r="C91" s="550"/>
      <c r="D91" s="550"/>
      <c r="E91" s="550"/>
      <c r="F91" s="659"/>
      <c r="G91"/>
      <c r="H91"/>
      <c r="I91"/>
      <c r="J91"/>
      <c r="K91"/>
    </row>
    <row r="92" spans="2:20" s="31" customFormat="1" ht="13.6" thickBot="1" x14ac:dyDescent="0.25">
      <c r="B92" s="116"/>
      <c r="C92"/>
      <c r="D92"/>
      <c r="E92" s="206"/>
      <c r="F92" s="207"/>
      <c r="G92"/>
      <c r="H92"/>
      <c r="I92"/>
      <c r="J92"/>
      <c r="K92"/>
    </row>
    <row r="93" spans="2:20" s="31" customFormat="1" ht="19.05" thickBot="1" x14ac:dyDescent="0.25">
      <c r="B93" s="463" t="s">
        <v>1371</v>
      </c>
      <c r="C93" s="464"/>
      <c r="D93" s="464"/>
      <c r="E93" s="464"/>
      <c r="F93" s="465"/>
      <c r="G93"/>
      <c r="H93"/>
      <c r="I93"/>
      <c r="J93"/>
      <c r="K93"/>
    </row>
    <row r="94" spans="2:20" s="31" customFormat="1" ht="19.05" thickBot="1" x14ac:dyDescent="0.25">
      <c r="B94" s="200"/>
      <c r="C94" s="628" t="s">
        <v>1226</v>
      </c>
      <c r="D94" s="628"/>
      <c r="E94" s="628" t="s">
        <v>1372</v>
      </c>
      <c r="F94" s="629"/>
      <c r="G94"/>
      <c r="H94"/>
      <c r="I94"/>
      <c r="J94"/>
      <c r="K94"/>
    </row>
    <row r="95" spans="2:20" s="31" customFormat="1" ht="15.65" x14ac:dyDescent="0.2">
      <c r="B95" s="354"/>
      <c r="C95" s="630"/>
      <c r="D95" s="631"/>
      <c r="E95" s="632"/>
      <c r="F95" s="633"/>
      <c r="G95"/>
      <c r="H95"/>
      <c r="I95"/>
      <c r="J95"/>
      <c r="K95"/>
    </row>
    <row r="96" spans="2:20" s="31" customFormat="1" ht="15.65" x14ac:dyDescent="0.2">
      <c r="B96" s="158" t="s">
        <v>1373</v>
      </c>
      <c r="C96" s="566" t="s">
        <v>1374</v>
      </c>
      <c r="D96" s="569"/>
      <c r="E96" s="616" t="s">
        <v>1375</v>
      </c>
      <c r="F96" s="617"/>
      <c r="G96"/>
      <c r="H96"/>
      <c r="I96"/>
      <c r="J96"/>
      <c r="K96"/>
    </row>
    <row r="97" spans="2:11" s="31" customFormat="1" ht="15.65" x14ac:dyDescent="0.2">
      <c r="B97" s="158" t="s">
        <v>1376</v>
      </c>
      <c r="C97" s="566" t="s">
        <v>1374</v>
      </c>
      <c r="D97" s="569"/>
      <c r="E97" s="616" t="s">
        <v>1377</v>
      </c>
      <c r="F97" s="617"/>
      <c r="G97"/>
      <c r="H97"/>
      <c r="I97"/>
      <c r="J97"/>
      <c r="K97"/>
    </row>
    <row r="98" spans="2:11" s="31" customFormat="1" ht="15.65" x14ac:dyDescent="0.2">
      <c r="B98" s="158" t="s">
        <v>1378</v>
      </c>
      <c r="C98" s="616">
        <v>0.95</v>
      </c>
      <c r="D98" s="569"/>
      <c r="E98" s="519" t="str">
        <f>+F33</f>
        <v/>
      </c>
      <c r="F98" s="520"/>
      <c r="G98"/>
    </row>
    <row r="99" spans="2:11" s="31" customFormat="1" ht="30.25" customHeight="1" x14ac:dyDescent="0.2">
      <c r="B99" s="158" t="s">
        <v>1379</v>
      </c>
      <c r="C99" s="583">
        <f>'ACTA PRE'!C77</f>
        <v>0.29166666666666669</v>
      </c>
      <c r="D99" s="584"/>
      <c r="E99" s="585"/>
      <c r="F99" s="585"/>
      <c r="G99" s="196"/>
    </row>
    <row r="100" spans="2:11" s="31" customFormat="1" ht="30.25" customHeight="1" x14ac:dyDescent="0.2">
      <c r="B100" s="158" t="s">
        <v>1380</v>
      </c>
      <c r="C100" s="583">
        <f>'ACTA PRE'!C78</f>
        <v>0.47916666666666669</v>
      </c>
      <c r="D100" s="584"/>
      <c r="E100" s="585"/>
      <c r="F100" s="585"/>
      <c r="G100" s="197"/>
    </row>
    <row r="101" spans="2:11" s="31" customFormat="1" ht="31.25" x14ac:dyDescent="0.2">
      <c r="B101" s="158" t="s">
        <v>1381</v>
      </c>
      <c r="C101" s="616">
        <v>0.95</v>
      </c>
      <c r="D101" s="617"/>
      <c r="E101" s="656" t="str">
        <f>+F34</f>
        <v/>
      </c>
      <c r="F101" s="657"/>
      <c r="G101" s="197"/>
    </row>
    <row r="102" spans="2:11" s="31" customFormat="1" ht="31.25" x14ac:dyDescent="0.2">
      <c r="B102" s="158" t="s">
        <v>1382</v>
      </c>
      <c r="C102" s="616">
        <v>0.95</v>
      </c>
      <c r="D102" s="617"/>
      <c r="E102" s="638" t="str">
        <f>+F35</f>
        <v/>
      </c>
      <c r="F102" s="639"/>
      <c r="G102"/>
    </row>
    <row r="103" spans="2:11" s="31" customFormat="1" ht="31.25" x14ac:dyDescent="0.2">
      <c r="B103" s="158" t="s">
        <v>1383</v>
      </c>
      <c r="C103" s="616">
        <v>0.95</v>
      </c>
      <c r="D103" s="617"/>
      <c r="E103" s="636" t="str">
        <f>+F36</f>
        <v/>
      </c>
      <c r="F103" s="637"/>
      <c r="G103" s="197"/>
    </row>
    <row r="104" spans="2:11" s="31" customFormat="1" ht="15.65" x14ac:dyDescent="0.2">
      <c r="B104" s="158" t="s">
        <v>1240</v>
      </c>
      <c r="C104" s="568">
        <f>+E41</f>
        <v>32.5</v>
      </c>
      <c r="D104" s="569"/>
      <c r="E104" s="669" t="e">
        <f>+F35*F41</f>
        <v>#VALUE!</v>
      </c>
      <c r="F104" s="670"/>
      <c r="G104" s="197"/>
    </row>
    <row r="105" spans="2:11" s="31" customFormat="1" ht="15.65" x14ac:dyDescent="0.2">
      <c r="B105" s="158" t="s">
        <v>1241</v>
      </c>
      <c r="C105" s="568">
        <f>+E40</f>
        <v>58.5</v>
      </c>
      <c r="D105" s="569"/>
      <c r="E105" s="667" t="e">
        <f>+F36*F40</f>
        <v>#VALUE!</v>
      </c>
      <c r="F105" s="668"/>
      <c r="G105" s="197"/>
    </row>
    <row r="106" spans="2:11" s="31" customFormat="1" ht="15.65" x14ac:dyDescent="0.2">
      <c r="B106" s="158" t="s">
        <v>1242</v>
      </c>
      <c r="C106" s="602">
        <f>+E42</f>
        <v>97.5</v>
      </c>
      <c r="D106" s="602"/>
      <c r="E106" s="581" t="e">
        <f>+F37*F42</f>
        <v>#VALUE!</v>
      </c>
      <c r="F106" s="582"/>
      <c r="G106" s="197"/>
    </row>
    <row r="107" spans="2:11" s="31" customFormat="1" ht="15.65" x14ac:dyDescent="0.2">
      <c r="B107" s="158" t="s">
        <v>1245</v>
      </c>
      <c r="C107" s="603">
        <v>15000000</v>
      </c>
      <c r="D107" s="603"/>
      <c r="E107" s="603" t="e">
        <f>+'DISP MATERIALES_FMILLANR'!V2</f>
        <v>#REF!</v>
      </c>
      <c r="F107" s="604"/>
      <c r="G107" s="196"/>
    </row>
    <row r="108" spans="2:11" ht="15.65" x14ac:dyDescent="0.2">
      <c r="B108" s="236" t="s">
        <v>1384</v>
      </c>
      <c r="C108" s="605" t="s">
        <v>1385</v>
      </c>
      <c r="D108" s="605"/>
      <c r="E108" s="601">
        <v>13</v>
      </c>
      <c r="F108" s="601"/>
      <c r="G108" s="31"/>
    </row>
    <row r="109" spans="2:11" ht="15.65" x14ac:dyDescent="0.2">
      <c r="B109" s="158" t="s">
        <v>1386</v>
      </c>
      <c r="C109" s="666" t="s">
        <v>1387</v>
      </c>
      <c r="D109" s="666"/>
      <c r="E109" s="666" t="s">
        <v>1388</v>
      </c>
      <c r="F109" s="666"/>
      <c r="G109" s="31"/>
    </row>
    <row r="110" spans="2:11" ht="16.3" thickBot="1" x14ac:dyDescent="0.25">
      <c r="B110" s="159" t="s">
        <v>1389</v>
      </c>
      <c r="C110" s="592">
        <v>1</v>
      </c>
      <c r="D110" s="593"/>
      <c r="E110" s="594">
        <v>1</v>
      </c>
      <c r="F110" s="595"/>
      <c r="G110" s="31"/>
    </row>
    <row r="111" spans="2:11" ht="19.05" thickBot="1" x14ac:dyDescent="0.25">
      <c r="B111" s="463" t="s">
        <v>1390</v>
      </c>
      <c r="C111" s="464"/>
      <c r="D111" s="464"/>
      <c r="E111" s="464"/>
      <c r="F111" s="465"/>
      <c r="G111" s="142"/>
    </row>
    <row r="125" spans="2:6" ht="15.65" x14ac:dyDescent="0.2">
      <c r="B125" s="160"/>
      <c r="C125" s="93"/>
      <c r="D125" s="93"/>
      <c r="E125" s="93"/>
      <c r="F125" s="94"/>
    </row>
    <row r="126" spans="2:6" ht="15.65" x14ac:dyDescent="0.2">
      <c r="B126" s="160"/>
      <c r="C126" s="93"/>
      <c r="D126" s="93"/>
      <c r="E126" s="93"/>
      <c r="F126" s="94"/>
    </row>
    <row r="127" spans="2:6" ht="15.65" x14ac:dyDescent="0.2">
      <c r="B127" s="160"/>
      <c r="C127" s="93"/>
      <c r="D127" s="93"/>
      <c r="E127" s="93"/>
      <c r="F127" s="94"/>
    </row>
    <row r="128" spans="2:6" ht="19.05" thickBot="1" x14ac:dyDescent="0.25">
      <c r="B128" s="113"/>
      <c r="C128" s="114"/>
      <c r="D128" s="114"/>
      <c r="E128" s="114"/>
      <c r="F128" s="115"/>
    </row>
    <row r="129" spans="2:6" ht="19.05" thickBot="1" x14ac:dyDescent="0.25">
      <c r="B129" s="463" t="s">
        <v>1391</v>
      </c>
      <c r="C129" s="464"/>
      <c r="D129" s="464"/>
      <c r="E129" s="464"/>
      <c r="F129" s="465"/>
    </row>
    <row r="130" spans="2:6" x14ac:dyDescent="0.2">
      <c r="B130" s="663"/>
      <c r="C130" s="663"/>
      <c r="D130" s="663"/>
      <c r="E130" s="663"/>
      <c r="F130" s="663"/>
    </row>
    <row r="131" spans="2:6" x14ac:dyDescent="0.2">
      <c r="B131" s="550"/>
      <c r="C131" s="550"/>
      <c r="D131" s="550"/>
      <c r="E131" s="550"/>
      <c r="F131" s="550"/>
    </row>
    <row r="132" spans="2:6" x14ac:dyDescent="0.2">
      <c r="B132" s="550"/>
      <c r="C132" s="550"/>
      <c r="D132" s="550"/>
      <c r="E132" s="550"/>
      <c r="F132" s="550"/>
    </row>
    <row r="133" spans="2:6" x14ac:dyDescent="0.2">
      <c r="B133" s="550"/>
      <c r="C133" s="550"/>
      <c r="D133" s="550"/>
      <c r="E133" s="550"/>
      <c r="F133" s="550"/>
    </row>
    <row r="134" spans="2:6" x14ac:dyDescent="0.2">
      <c r="B134" s="550"/>
      <c r="C134" s="550"/>
      <c r="D134" s="550"/>
      <c r="E134" s="550"/>
      <c r="F134" s="550"/>
    </row>
    <row r="135" spans="2:6" x14ac:dyDescent="0.2">
      <c r="B135" s="550"/>
      <c r="C135" s="550"/>
      <c r="D135" s="550"/>
      <c r="E135" s="550"/>
      <c r="F135" s="550"/>
    </row>
    <row r="136" spans="2:6" x14ac:dyDescent="0.2">
      <c r="B136" s="550"/>
      <c r="C136" s="550"/>
      <c r="D136" s="550"/>
      <c r="E136" s="550"/>
      <c r="F136" s="550"/>
    </row>
    <row r="137" spans="2:6" x14ac:dyDescent="0.2">
      <c r="B137" s="550"/>
      <c r="C137" s="550"/>
      <c r="D137" s="550"/>
      <c r="E137" s="550"/>
      <c r="F137" s="550"/>
    </row>
    <row r="138" spans="2:6" x14ac:dyDescent="0.2">
      <c r="B138" s="550"/>
      <c r="C138" s="550"/>
      <c r="D138" s="550"/>
      <c r="E138" s="550"/>
      <c r="F138" s="550"/>
    </row>
    <row r="139" spans="2:6" x14ac:dyDescent="0.2">
      <c r="B139" s="550"/>
      <c r="C139" s="550"/>
      <c r="D139" s="550"/>
      <c r="E139" s="550"/>
      <c r="F139" s="550"/>
    </row>
    <row r="140" spans="2:6" x14ac:dyDescent="0.2">
      <c r="B140" s="550"/>
      <c r="C140" s="550"/>
      <c r="D140" s="550"/>
      <c r="E140" s="550"/>
      <c r="F140" s="550"/>
    </row>
    <row r="141" spans="2:6" x14ac:dyDescent="0.2">
      <c r="B141" s="550"/>
      <c r="C141" s="550"/>
      <c r="D141" s="550"/>
      <c r="E141" s="550"/>
      <c r="F141" s="550"/>
    </row>
    <row r="142" spans="2:6" x14ac:dyDescent="0.2">
      <c r="B142" s="550"/>
      <c r="C142" s="550"/>
      <c r="D142" s="550"/>
      <c r="E142" s="550"/>
      <c r="F142" s="550"/>
    </row>
    <row r="143" spans="2:6" x14ac:dyDescent="0.2">
      <c r="B143" s="550"/>
      <c r="C143" s="550"/>
      <c r="D143" s="550"/>
      <c r="E143" s="550"/>
      <c r="F143" s="550"/>
    </row>
    <row r="144" spans="2:6" x14ac:dyDescent="0.2">
      <c r="B144" s="550"/>
      <c r="C144" s="550"/>
      <c r="D144" s="550"/>
      <c r="E144" s="550"/>
      <c r="F144" s="550"/>
    </row>
    <row r="145" spans="2:6" ht="15.65" x14ac:dyDescent="0.2">
      <c r="B145" s="467"/>
      <c r="C145" s="468"/>
      <c r="D145" s="468"/>
      <c r="E145" s="468"/>
      <c r="F145" s="469"/>
    </row>
    <row r="146" spans="2:6" ht="15.8" customHeight="1" x14ac:dyDescent="0.2">
      <c r="B146" s="599"/>
      <c r="C146" s="600"/>
      <c r="D146" s="93"/>
      <c r="E146" s="93"/>
      <c r="F146" s="94"/>
    </row>
    <row r="147" spans="2:6" ht="15.8" customHeight="1" x14ac:dyDescent="0.2">
      <c r="B147" s="256"/>
      <c r="C147" s="93"/>
      <c r="D147" s="93"/>
      <c r="E147" s="93"/>
      <c r="F147" s="94"/>
    </row>
    <row r="148" spans="2:6" ht="15.8" customHeight="1" x14ac:dyDescent="0.2">
      <c r="B148" s="596" t="s">
        <v>1260</v>
      </c>
      <c r="C148" s="597"/>
      <c r="D148" s="597"/>
      <c r="E148" s="597"/>
      <c r="F148" s="598"/>
    </row>
    <row r="149" spans="2:6" ht="15.8" customHeight="1" x14ac:dyDescent="0.2">
      <c r="B149" s="589" t="s">
        <v>1392</v>
      </c>
      <c r="C149" s="590"/>
      <c r="D149" s="590"/>
      <c r="E149" s="590"/>
      <c r="F149" s="591"/>
    </row>
    <row r="150" spans="2:6" ht="15.8" customHeight="1" x14ac:dyDescent="0.2">
      <c r="B150" s="392" t="s">
        <v>1393</v>
      </c>
      <c r="C150" s="393"/>
      <c r="D150" s="393"/>
      <c r="E150" s="393"/>
      <c r="F150" s="394"/>
    </row>
    <row r="151" spans="2:6" ht="15.8" customHeight="1" x14ac:dyDescent="0.2">
      <c r="B151" s="392"/>
      <c r="C151" s="393"/>
      <c r="D151" s="393"/>
      <c r="E151" s="393"/>
      <c r="F151" s="394"/>
    </row>
    <row r="152" spans="2:6" ht="15.8" customHeight="1" x14ac:dyDescent="0.2">
      <c r="B152" s="586" t="s">
        <v>1258</v>
      </c>
      <c r="C152" s="587"/>
      <c r="D152" s="587"/>
      <c r="E152" s="587"/>
      <c r="F152" s="588"/>
    </row>
    <row r="153" spans="2:6" ht="15.8" customHeight="1" x14ac:dyDescent="0.2">
      <c r="B153" s="664" t="s">
        <v>1394</v>
      </c>
      <c r="C153" s="665"/>
      <c r="D153" s="665"/>
      <c r="E153" s="665"/>
      <c r="F153" s="395"/>
    </row>
    <row r="154" spans="2:6" ht="15.8" customHeight="1" x14ac:dyDescent="0.2">
      <c r="B154" s="589" t="s">
        <v>1395</v>
      </c>
      <c r="C154" s="590"/>
      <c r="D154" s="590"/>
      <c r="E154" s="396"/>
      <c r="F154" s="395"/>
    </row>
    <row r="155" spans="2:6" ht="15.8" customHeight="1" x14ac:dyDescent="0.2">
      <c r="B155" s="589"/>
      <c r="C155" s="590"/>
      <c r="D155" s="590"/>
      <c r="E155" s="590"/>
      <c r="F155" s="591"/>
    </row>
    <row r="156" spans="2:6" ht="20.25" customHeight="1" x14ac:dyDescent="0.2">
      <c r="B156" s="586" t="s">
        <v>1264</v>
      </c>
      <c r="C156" s="587"/>
      <c r="D156" s="587"/>
      <c r="E156" s="587"/>
      <c r="F156" s="588"/>
    </row>
    <row r="157" spans="2:6" ht="20.25" customHeight="1" x14ac:dyDescent="0.2">
      <c r="B157" s="589" t="s">
        <v>1396</v>
      </c>
      <c r="C157" s="590"/>
      <c r="D157" s="590"/>
      <c r="E157" s="590"/>
      <c r="F157" s="395"/>
    </row>
    <row r="158" spans="2:6" ht="15.8" customHeight="1" x14ac:dyDescent="0.2">
      <c r="B158" s="589" t="s">
        <v>1397</v>
      </c>
      <c r="C158" s="590"/>
      <c r="D158" s="590"/>
      <c r="E158" s="590"/>
      <c r="F158" s="591"/>
    </row>
    <row r="159" spans="2:6" ht="15.8" customHeight="1" thickBot="1" x14ac:dyDescent="0.25">
      <c r="B159" s="365"/>
      <c r="C159" s="366"/>
      <c r="D159" s="366"/>
      <c r="E159" s="366"/>
      <c r="F159" s="367"/>
    </row>
    <row r="160" spans="2:6" ht="15.8" customHeight="1" thickBot="1" x14ac:dyDescent="0.25">
      <c r="B160" s="463" t="s">
        <v>1398</v>
      </c>
      <c r="C160" s="464"/>
      <c r="D160" s="464"/>
      <c r="E160" s="464"/>
      <c r="F160" s="465"/>
    </row>
    <row r="161" spans="2:6" ht="15.8" customHeight="1" x14ac:dyDescent="0.2">
      <c r="B161" s="362"/>
      <c r="C161" s="363"/>
      <c r="D161" s="363"/>
      <c r="E161" s="363"/>
      <c r="F161" s="364"/>
    </row>
    <row r="162" spans="2:6" ht="15.8" customHeight="1" x14ac:dyDescent="0.25">
      <c r="B162" s="374"/>
      <c r="C162" s="375"/>
      <c r="D162" s="375"/>
      <c r="E162" s="375"/>
      <c r="F162" s="376"/>
    </row>
    <row r="163" spans="2:6" ht="15.8" customHeight="1" x14ac:dyDescent="0.25">
      <c r="B163" s="374"/>
      <c r="C163" s="375"/>
      <c r="D163" s="375"/>
      <c r="E163" s="375"/>
      <c r="F163" s="376"/>
    </row>
    <row r="164" spans="2:6" ht="15.8" customHeight="1" x14ac:dyDescent="0.25">
      <c r="B164" s="374"/>
      <c r="C164" s="375"/>
      <c r="D164" s="375"/>
      <c r="E164" s="375"/>
      <c r="F164" s="376"/>
    </row>
    <row r="165" spans="2:6" ht="15.8" customHeight="1" x14ac:dyDescent="0.25">
      <c r="B165" s="374"/>
      <c r="C165" s="375"/>
      <c r="D165" s="375"/>
      <c r="E165" s="375"/>
      <c r="F165" s="376"/>
    </row>
    <row r="166" spans="2:6" ht="15.8" customHeight="1" x14ac:dyDescent="0.25">
      <c r="B166" s="374"/>
      <c r="C166" s="375"/>
      <c r="D166" s="375"/>
      <c r="E166" s="375"/>
      <c r="F166" s="376"/>
    </row>
    <row r="167" spans="2:6" ht="17.5" customHeight="1" x14ac:dyDescent="0.25">
      <c r="B167" s="374"/>
      <c r="C167" s="375"/>
      <c r="D167" s="375"/>
      <c r="E167" s="375"/>
      <c r="F167" s="376"/>
    </row>
    <row r="168" spans="2:6" ht="12.9" customHeight="1" x14ac:dyDescent="0.25">
      <c r="B168" s="374"/>
      <c r="C168" s="375"/>
      <c r="D168" s="375"/>
      <c r="E168" s="375"/>
      <c r="F168" s="376"/>
    </row>
    <row r="169" spans="2:6" ht="19.2" customHeight="1" x14ac:dyDescent="0.25">
      <c r="B169" s="374"/>
      <c r="C169" s="375"/>
      <c r="D169" s="375"/>
      <c r="E169" s="375"/>
      <c r="F169" s="376"/>
    </row>
    <row r="170" spans="2:6" ht="19.2" customHeight="1" x14ac:dyDescent="0.25">
      <c r="B170" s="356"/>
      <c r="C170" s="357"/>
      <c r="D170" s="357"/>
      <c r="E170" s="357"/>
      <c r="F170" s="358"/>
    </row>
    <row r="171" spans="2:6" ht="19.2" customHeight="1" x14ac:dyDescent="0.25">
      <c r="B171" s="356"/>
      <c r="C171" s="357"/>
      <c r="D171" s="357"/>
      <c r="E171" s="357"/>
      <c r="F171" s="358"/>
    </row>
    <row r="172" spans="2:6" ht="15.45" customHeight="1" thickBot="1" x14ac:dyDescent="0.3">
      <c r="B172" s="368"/>
      <c r="C172" s="369"/>
      <c r="D172" s="369"/>
      <c r="E172" s="369"/>
      <c r="F172" s="370"/>
    </row>
    <row r="173" spans="2:6" ht="15.45" customHeight="1" x14ac:dyDescent="0.2">
      <c r="B173" s="371" t="s">
        <v>1399</v>
      </c>
      <c r="C173" s="372"/>
      <c r="D173" s="372"/>
      <c r="E173" s="372"/>
      <c r="F173" s="373"/>
    </row>
    <row r="174" spans="2:6" ht="18.7" customHeight="1" x14ac:dyDescent="0.2">
      <c r="B174" s="138"/>
      <c r="C174" s="138"/>
    </row>
    <row r="175" spans="2:6" ht="14.95" customHeight="1" x14ac:dyDescent="0.2">
      <c r="B175" s="580"/>
      <c r="C175" s="580"/>
      <c r="D175" s="580"/>
      <c r="E175" s="580"/>
      <c r="F175" s="580"/>
    </row>
    <row r="176" spans="2:6" ht="14.95" customHeight="1" x14ac:dyDescent="0.2">
      <c r="B176" s="138"/>
    </row>
    <row r="177" spans="2:6" x14ac:dyDescent="0.2">
      <c r="B177" s="138"/>
    </row>
    <row r="178" spans="2:6" x14ac:dyDescent="0.2">
      <c r="B178" s="138"/>
      <c r="C178" s="138"/>
      <c r="D178" s="138"/>
      <c r="E178" s="138"/>
    </row>
    <row r="180" spans="2:6" x14ac:dyDescent="0.2">
      <c r="B180" s="142"/>
      <c r="C180" s="142"/>
      <c r="D180" s="142"/>
      <c r="E180" s="142"/>
      <c r="F180" s="142"/>
    </row>
    <row r="187" spans="2:6" ht="13.6" thickBot="1" x14ac:dyDescent="0.25"/>
    <row r="188" spans="2:6" ht="28.7" customHeight="1" thickBot="1" x14ac:dyDescent="0.25">
      <c r="B188" s="647"/>
      <c r="C188" s="648"/>
      <c r="D188" s="648"/>
      <c r="E188" s="648"/>
      <c r="F188" s="649"/>
    </row>
    <row r="189" spans="2:6" ht="18.7" customHeight="1" x14ac:dyDescent="0.2">
      <c r="B189" s="642"/>
      <c r="C189" s="642"/>
      <c r="D189" s="642"/>
      <c r="E189" s="642"/>
      <c r="F189" s="642"/>
    </row>
  </sheetData>
  <mergeCells count="93">
    <mergeCell ref="B48:F54"/>
    <mergeCell ref="B130:F144"/>
    <mergeCell ref="B153:E153"/>
    <mergeCell ref="B154:D154"/>
    <mergeCell ref="B157:E157"/>
    <mergeCell ref="E109:F109"/>
    <mergeCell ref="C97:D97"/>
    <mergeCell ref="C109:D109"/>
    <mergeCell ref="B57:F57"/>
    <mergeCell ref="B129:F129"/>
    <mergeCell ref="C105:D105"/>
    <mergeCell ref="E105:F105"/>
    <mergeCell ref="C98:D98"/>
    <mergeCell ref="E98:F98"/>
    <mergeCell ref="E104:F104"/>
    <mergeCell ref="C104:D104"/>
    <mergeCell ref="B158:F158"/>
    <mergeCell ref="B189:F189"/>
    <mergeCell ref="B61:C61"/>
    <mergeCell ref="B63:C63"/>
    <mergeCell ref="B21:D21"/>
    <mergeCell ref="B188:F188"/>
    <mergeCell ref="D45:F45"/>
    <mergeCell ref="D46:F46"/>
    <mergeCell ref="B47:F47"/>
    <mergeCell ref="C101:D101"/>
    <mergeCell ref="E101:F101"/>
    <mergeCell ref="B93:F93"/>
    <mergeCell ref="C94:D94"/>
    <mergeCell ref="B67:F91"/>
    <mergeCell ref="B58:F58"/>
    <mergeCell ref="B60:C60"/>
    <mergeCell ref="B1:F1"/>
    <mergeCell ref="B20:F20"/>
    <mergeCell ref="B5:F5"/>
    <mergeCell ref="C103:D103"/>
    <mergeCell ref="E103:F103"/>
    <mergeCell ref="C102:D102"/>
    <mergeCell ref="E102:F102"/>
    <mergeCell ref="E97:F97"/>
    <mergeCell ref="B65:F65"/>
    <mergeCell ref="E13:F13"/>
    <mergeCell ref="E14:F14"/>
    <mergeCell ref="E15:F15"/>
    <mergeCell ref="E16:F16"/>
    <mergeCell ref="E17:F17"/>
    <mergeCell ref="E18:F18"/>
    <mergeCell ref="E19:F19"/>
    <mergeCell ref="E6:F6"/>
    <mergeCell ref="E7:F7"/>
    <mergeCell ref="C96:D96"/>
    <mergeCell ref="E96:F96"/>
    <mergeCell ref="B30:D30"/>
    <mergeCell ref="B62:C62"/>
    <mergeCell ref="E12:F12"/>
    <mergeCell ref="C31:F31"/>
    <mergeCell ref="B44:F44"/>
    <mergeCell ref="B38:F38"/>
    <mergeCell ref="B25:D25"/>
    <mergeCell ref="B26:D26"/>
    <mergeCell ref="B27:D27"/>
    <mergeCell ref="E94:F94"/>
    <mergeCell ref="C95:D95"/>
    <mergeCell ref="E95:F95"/>
    <mergeCell ref="I22:K22"/>
    <mergeCell ref="I23:U23"/>
    <mergeCell ref="B29:D29"/>
    <mergeCell ref="B23:D23"/>
    <mergeCell ref="B22:D22"/>
    <mergeCell ref="B24:D24"/>
    <mergeCell ref="B28:D28"/>
    <mergeCell ref="E108:F108"/>
    <mergeCell ref="B111:F111"/>
    <mergeCell ref="C106:D106"/>
    <mergeCell ref="C107:D107"/>
    <mergeCell ref="E107:F107"/>
    <mergeCell ref="C108:D108"/>
    <mergeCell ref="B160:F160"/>
    <mergeCell ref="B175:F175"/>
    <mergeCell ref="E106:F106"/>
    <mergeCell ref="C99:D99"/>
    <mergeCell ref="C100:D100"/>
    <mergeCell ref="E99:F99"/>
    <mergeCell ref="E100:F100"/>
    <mergeCell ref="B156:F156"/>
    <mergeCell ref="B155:F155"/>
    <mergeCell ref="C110:D110"/>
    <mergeCell ref="E110:F110"/>
    <mergeCell ref="B152:F152"/>
    <mergeCell ref="B148:F148"/>
    <mergeCell ref="B149:F149"/>
    <mergeCell ref="B146:C146"/>
    <mergeCell ref="B145:F145"/>
  </mergeCells>
  <phoneticPr fontId="14" type="noConversion"/>
  <conditionalFormatting sqref="E33">
    <cfRule type="colorScale" priority="64">
      <colorScale>
        <cfvo type="num" val="0.8"/>
        <cfvo type="num" val="0.85"/>
        <cfvo type="num" val="0.9"/>
        <color rgb="FFFF0000"/>
        <color rgb="FFFFEB84"/>
        <color rgb="FF63BE7B"/>
      </colorScale>
    </cfRule>
  </conditionalFormatting>
  <conditionalFormatting sqref="F33:F37">
    <cfRule type="colorScale" priority="65">
      <colorScale>
        <cfvo type="num" val="0.8"/>
        <cfvo type="num" val="0.85"/>
        <cfvo type="num" val="0.9"/>
        <color rgb="FFFF0000"/>
        <color rgb="FFFFEB84"/>
        <color rgb="FF63BE7B"/>
      </colorScale>
    </cfRule>
  </conditionalFormatting>
  <conditionalFormatting sqref="E34:E37">
    <cfRule type="colorScale" priority="63">
      <colorScale>
        <cfvo type="num" val="0.8"/>
        <cfvo type="num" val="0.85"/>
        <cfvo type="num" val="0.9"/>
        <color rgb="FFFF0000"/>
        <color rgb="FFFFEB84"/>
        <color rgb="FF63BE7B"/>
      </colorScale>
    </cfRule>
  </conditionalFormatting>
  <conditionalFormatting sqref="E101:F102">
    <cfRule type="expression" dxfId="78" priority="62" stopIfTrue="1">
      <formula>$C101&gt;$E101</formula>
    </cfRule>
  </conditionalFormatting>
  <conditionalFormatting sqref="D15:D18">
    <cfRule type="cellIs" dxfId="77" priority="53" operator="equal">
      <formula>"Si"</formula>
    </cfRule>
    <cfRule type="containsBlanks" dxfId="76" priority="54" stopIfTrue="1">
      <formula>LEN(TRIM(D15))=0</formula>
    </cfRule>
    <cfRule type="cellIs" dxfId="75" priority="55" stopIfTrue="1" operator="equal">
      <formula>"NO"</formula>
    </cfRule>
    <cfRule type="cellIs" dxfId="74" priority="56" stopIfTrue="1" operator="equal">
      <formula>"SI"</formula>
    </cfRule>
  </conditionalFormatting>
  <conditionalFormatting sqref="D19">
    <cfRule type="cellIs" dxfId="73" priority="47" operator="equal">
      <formula>"Si"</formula>
    </cfRule>
    <cfRule type="containsBlanks" dxfId="72" priority="48" stopIfTrue="1">
      <formula>LEN(TRIM(D19))=0</formula>
    </cfRule>
    <cfRule type="cellIs" dxfId="71" priority="49" stopIfTrue="1" operator="equal">
      <formula>"NO"</formula>
    </cfRule>
    <cfRule type="cellIs" dxfId="70" priority="50" stopIfTrue="1" operator="equal">
      <formula>"SI"</formula>
    </cfRule>
  </conditionalFormatting>
  <conditionalFormatting sqref="C107">
    <cfRule type="cellIs" dxfId="69" priority="46" stopIfTrue="1" operator="greaterThan">
      <formula>#REF!</formula>
    </cfRule>
  </conditionalFormatting>
  <conditionalFormatting sqref="E107">
    <cfRule type="cellIs" dxfId="68" priority="45" stopIfTrue="1" operator="greaterThan">
      <formula>#REF!</formula>
    </cfRule>
  </conditionalFormatting>
  <conditionalFormatting sqref="C109">
    <cfRule type="cellIs" dxfId="67" priority="44" stopIfTrue="1" operator="greaterThan">
      <formula>#REF!</formula>
    </cfRule>
  </conditionalFormatting>
  <conditionalFormatting sqref="C110">
    <cfRule type="cellIs" dxfId="66" priority="41" stopIfTrue="1" operator="greaterThan">
      <formula>#REF!</formula>
    </cfRule>
  </conditionalFormatting>
  <conditionalFormatting sqref="F60:F62">
    <cfRule type="expression" dxfId="65" priority="32" stopIfTrue="1">
      <formula>F60&gt;E60</formula>
    </cfRule>
    <cfRule type="expression" dxfId="64" priority="33" stopIfTrue="1">
      <formula>OR(F60&gt;E60*0.9,F60=E60)</formula>
    </cfRule>
    <cfRule type="expression" dxfId="63" priority="34" stopIfTrue="1">
      <formula>F60&lt;0.9</formula>
    </cfRule>
  </conditionalFormatting>
  <conditionalFormatting sqref="F63">
    <cfRule type="expression" dxfId="62" priority="23" stopIfTrue="1">
      <formula>F63&gt;E63</formula>
    </cfRule>
    <cfRule type="expression" dxfId="61" priority="24" stopIfTrue="1">
      <formula>OR(F63&gt;E63*0.9,F63=E63)</formula>
    </cfRule>
    <cfRule type="expression" dxfId="60" priority="25" stopIfTrue="1">
      <formula>F63&lt;0.9</formula>
    </cfRule>
  </conditionalFormatting>
  <conditionalFormatting sqref="E63">
    <cfRule type="expression" dxfId="59" priority="20" stopIfTrue="1">
      <formula>E63&gt;D63</formula>
    </cfRule>
    <cfRule type="expression" dxfId="58" priority="21" stopIfTrue="1">
      <formula>OR(E63&gt;D63*0.9,E63=D63)</formula>
    </cfRule>
    <cfRule type="expression" dxfId="57" priority="22" stopIfTrue="1">
      <formula>E63&lt;0.9</formula>
    </cfRule>
  </conditionalFormatting>
  <conditionalFormatting sqref="D60:D62">
    <cfRule type="expression" dxfId="56" priority="17" stopIfTrue="1">
      <formula>D60&gt;95%</formula>
    </cfRule>
    <cfRule type="cellIs" dxfId="55" priority="18" stopIfTrue="1" operator="between">
      <formula>0.82</formula>
      <formula>0.95</formula>
    </cfRule>
    <cfRule type="expression" dxfId="54" priority="19" stopIfTrue="1">
      <formula>D60&lt;82%</formula>
    </cfRule>
  </conditionalFormatting>
  <conditionalFormatting sqref="D63">
    <cfRule type="expression" dxfId="53" priority="14" stopIfTrue="1">
      <formula>D63&gt;95%</formula>
    </cfRule>
    <cfRule type="cellIs" dxfId="52" priority="15" stopIfTrue="1" operator="between">
      <formula>0.82</formula>
      <formula>0.95</formula>
    </cfRule>
    <cfRule type="expression" dxfId="51" priority="16" stopIfTrue="1">
      <formula>D63&lt;82%</formula>
    </cfRule>
  </conditionalFormatting>
  <conditionalFormatting sqref="D7:D14">
    <cfRule type="cellIs" dxfId="50" priority="4" operator="equal">
      <formula>"Si"</formula>
    </cfRule>
    <cfRule type="containsBlanks" dxfId="49" priority="5" stopIfTrue="1">
      <formula>LEN(TRIM(D7))=0</formula>
    </cfRule>
    <cfRule type="cellIs" dxfId="48" priority="6" stopIfTrue="1" operator="equal">
      <formula>"NO"</formula>
    </cfRule>
    <cfRule type="cellIs" dxfId="47" priority="7" stopIfTrue="1" operator="equal">
      <formula>"SI"</formula>
    </cfRule>
  </conditionalFormatting>
  <conditionalFormatting sqref="E109">
    <cfRule type="cellIs" dxfId="46" priority="3" stopIfTrue="1" operator="greaterThan">
      <formula>#REF!</formula>
    </cfRule>
  </conditionalFormatting>
  <conditionalFormatting sqref="E96:F97">
    <cfRule type="cellIs" dxfId="45" priority="2" operator="lessThan">
      <formula>$C$96</formula>
    </cfRule>
  </conditionalFormatting>
  <conditionalFormatting sqref="E109:F109">
    <cfRule type="cellIs" dxfId="44" priority="1" operator="lessThan">
      <formula>$C$109</formula>
    </cfRule>
  </conditionalFormatting>
  <dataValidations count="3">
    <dataValidation type="list" allowBlank="1" showInputMessage="1" showErrorMessage="1" sqref="D8:D19" xr:uid="{F8ACC9E8-4D3D-4E3D-A3E7-7C13F06618FA}">
      <formula1>"Si, No"</formula1>
    </dataValidation>
    <dataValidation type="list" showInputMessage="1" showErrorMessage="1" sqref="D7" xr:uid="{BAF663A1-7B02-4523-86F0-09A2B09950BC}">
      <formula1>"Si, No"</formula1>
    </dataValidation>
    <dataValidation type="list" allowBlank="1" showInputMessage="1" showErrorMessage="1" sqref="E32" xr:uid="{235A6881-CE03-437D-BA45-43CC019733CC}">
      <formula1>"PREVENTIVO,CORRECTIVO"</formula1>
    </dataValidation>
  </dataValidations>
  <pageMargins left="0.75" right="0.75" top="1" bottom="1" header="0" footer="0"/>
  <pageSetup orientation="portrait" r:id="rId3"/>
  <headerFooter alignWithMargins="0"/>
  <drawing r:id="rId4"/>
  <legacyDrawing r:id="rId5"/>
  <controls>
    <mc:AlternateContent xmlns:mc="http://schemas.openxmlformats.org/markup-compatibility/2006">
      <mc:Choice Requires="x14">
        <control shapeId="19478" r:id="rId6" name="Correpos">
          <controlPr defaultSize="0" print="0" autoLine="0" r:id="rId7">
            <anchor moveWithCells="1">
              <from>
                <xdr:col>7</xdr:col>
                <xdr:colOff>0</xdr:colOff>
                <xdr:row>0</xdr:row>
                <xdr:rowOff>94891</xdr:rowOff>
              </from>
              <to>
                <xdr:col>7</xdr:col>
                <xdr:colOff>931653</xdr:colOff>
                <xdr:row>2</xdr:row>
                <xdr:rowOff>163902</xdr:rowOff>
              </to>
            </anchor>
          </controlPr>
        </control>
      </mc:Choice>
      <mc:Fallback>
        <control shapeId="19478" r:id="rId6" name="Correpos"/>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8"/>
  <dimension ref="A1:AD446"/>
  <sheetViews>
    <sheetView topLeftCell="A2" zoomScale="80" zoomScaleNormal="80" workbookViewId="0">
      <selection activeCell="B2" sqref="B2"/>
    </sheetView>
  </sheetViews>
  <sheetFormatPr baseColWidth="10" defaultColWidth="11.375" defaultRowHeight="12.9" x14ac:dyDescent="0.2"/>
  <cols>
    <col min="1" max="1" width="22.375" customWidth="1"/>
    <col min="2" max="2" width="15.75" style="102" customWidth="1"/>
    <col min="3" max="3" width="9" style="102" bestFit="1" customWidth="1"/>
    <col min="4" max="4" width="7" style="102" customWidth="1"/>
    <col min="5" max="5" width="7.375" style="102" customWidth="1"/>
    <col min="6" max="6" width="48.375" style="102" customWidth="1"/>
    <col min="7" max="7" width="13.375" style="102" customWidth="1"/>
    <col min="8" max="8" width="11.875" style="102" bestFit="1" customWidth="1"/>
    <col min="9" max="9" width="5.875" style="102" customWidth="1"/>
    <col min="10" max="10" width="11.875" style="102" bestFit="1" customWidth="1"/>
    <col min="11" max="11" width="6.25" style="102" bestFit="1" customWidth="1"/>
    <col min="12" max="12" width="12.375" style="102" customWidth="1"/>
    <col min="13" max="13" width="4.625" style="102" customWidth="1"/>
    <col min="14" max="14" width="8" style="102" customWidth="1"/>
    <col min="15" max="15" width="8.125" style="102" bestFit="1" customWidth="1"/>
    <col min="16" max="16" width="13.375" style="102" customWidth="1"/>
    <col min="17" max="17" width="13" style="102" bestFit="1" customWidth="1"/>
    <col min="18" max="18" width="8.375" style="102" bestFit="1" customWidth="1"/>
    <col min="19" max="19" width="16.375" style="102" customWidth="1"/>
    <col min="20" max="20" width="24.375" customWidth="1"/>
    <col min="22" max="22" width="6" bestFit="1" customWidth="1"/>
    <col min="23" max="23" width="21.375" bestFit="1" customWidth="1"/>
    <col min="24" max="24" width="15.25" bestFit="1" customWidth="1"/>
    <col min="27" max="27" width="16.75" style="102" bestFit="1" customWidth="1"/>
    <col min="28" max="16384" width="11.375" style="102"/>
  </cols>
  <sheetData>
    <row r="1" spans="1:30" ht="13.6" x14ac:dyDescent="0.25">
      <c r="A1" s="218" t="s">
        <v>18</v>
      </c>
      <c r="B1" s="131" t="s">
        <v>1400</v>
      </c>
      <c r="C1" s="131" t="s">
        <v>17</v>
      </c>
      <c r="D1" s="131" t="s">
        <v>1401</v>
      </c>
      <c r="E1" s="131" t="s">
        <v>1402</v>
      </c>
      <c r="F1" s="131" t="s">
        <v>1316</v>
      </c>
      <c r="G1" s="131" t="s">
        <v>1315</v>
      </c>
      <c r="H1" s="131" t="s">
        <v>1403</v>
      </c>
      <c r="I1" s="131" t="s">
        <v>1404</v>
      </c>
      <c r="J1" s="131" t="s">
        <v>1405</v>
      </c>
      <c r="K1" s="131" t="s">
        <v>1317</v>
      </c>
      <c r="L1" s="131" t="s">
        <v>7</v>
      </c>
      <c r="M1" s="131" t="s">
        <v>1406</v>
      </c>
      <c r="N1" s="131" t="s">
        <v>1407</v>
      </c>
      <c r="O1" s="131" t="s">
        <v>1408</v>
      </c>
      <c r="P1" s="132" t="s">
        <v>1409</v>
      </c>
      <c r="Q1" s="132" t="s">
        <v>1410</v>
      </c>
      <c r="R1" s="132" t="s">
        <v>1411</v>
      </c>
      <c r="S1" s="132" t="s">
        <v>1412</v>
      </c>
      <c r="T1" s="133" t="s">
        <v>1297</v>
      </c>
      <c r="U1" s="133" t="s">
        <v>1413</v>
      </c>
      <c r="V1" s="133" t="s">
        <v>1298</v>
      </c>
      <c r="W1" s="133" t="s">
        <v>1414</v>
      </c>
      <c r="X1" s="133" t="s">
        <v>1307</v>
      </c>
      <c r="Y1" s="102"/>
      <c r="Z1" s="267"/>
      <c r="AA1" s="130" t="s">
        <v>1415</v>
      </c>
      <c r="AC1" s="134" t="s">
        <v>1416</v>
      </c>
      <c r="AD1" s="134"/>
    </row>
    <row r="2" spans="1:30" x14ac:dyDescent="0.2">
      <c r="A2" s="219" t="e">
        <f>+VLOOKUP(L2,OPER!$B$2:$C$500,2,0)</f>
        <v>#N/A</v>
      </c>
      <c r="B2" s="61"/>
      <c r="C2" s="15"/>
      <c r="D2" s="15"/>
      <c r="E2" s="15"/>
      <c r="F2" s="15"/>
      <c r="G2" s="15"/>
      <c r="H2" s="15"/>
      <c r="I2" s="15"/>
      <c r="J2" s="15"/>
      <c r="K2" s="15"/>
      <c r="L2" s="15"/>
      <c r="M2" s="15"/>
      <c r="N2" s="15"/>
      <c r="O2" s="15"/>
      <c r="P2" s="355"/>
      <c r="Q2" s="355"/>
      <c r="R2" s="63"/>
      <c r="S2" s="355"/>
      <c r="T2" s="130" t="str">
        <f>_xlfn.XLOOKUP(C2&amp;D2,OPER!$AO$2:$AO$500,OPER!$AO$2:$AO$500,"NSP",0)</f>
        <v/>
      </c>
      <c r="U2" s="130" t="str">
        <f>+IF(OR(T2="NSP",T2="")," ",IF(ISERROR(SEARCH($AA$6,F2)),"SI","NO"))</f>
        <v xml:space="preserve"> </v>
      </c>
      <c r="V2" s="130" t="str">
        <f>IF(OR(T2="NSP",T2="")," ",IF(K2&lt;&gt;"1001","SI","NO"))</f>
        <v xml:space="preserve"> </v>
      </c>
      <c r="W2" s="130" t="str">
        <f>IF(ISBLANK(K2),"",IF(OR(T2="NSP",T2="")," ",VLOOKUP(K2,$AC$2:$AD$40,2,0)))</f>
        <v/>
      </c>
      <c r="X2" s="130" t="str">
        <f>IF(OR(T2="NSP",T2="")," ",IF(AND(V2="NO",U2="SI"),"EJECUTADO","NO EJECUTADO"))</f>
        <v xml:space="preserve"> </v>
      </c>
      <c r="Y2" s="102"/>
      <c r="Z2" s="267">
        <f>+VALUE(B2)</f>
        <v>0</v>
      </c>
      <c r="AA2" s="130" t="s">
        <v>1417</v>
      </c>
      <c r="AC2" s="260">
        <v>1004</v>
      </c>
      <c r="AD2" s="130" t="s">
        <v>1418</v>
      </c>
    </row>
    <row r="3" spans="1:30" x14ac:dyDescent="0.2">
      <c r="A3" s="219" t="e">
        <f>+VLOOKUP(L3,OPER!$B$2:$C$500,2,0)</f>
        <v>#N/A</v>
      </c>
      <c r="B3" s="61"/>
      <c r="C3" s="15"/>
      <c r="D3" s="15"/>
      <c r="E3" s="15"/>
      <c r="F3" s="15"/>
      <c r="G3" s="15"/>
      <c r="H3" s="15"/>
      <c r="I3" s="15"/>
      <c r="J3" s="15"/>
      <c r="K3" s="15"/>
      <c r="L3" s="15"/>
      <c r="M3" s="15"/>
      <c r="N3" s="15"/>
      <c r="O3" s="15"/>
      <c r="P3" s="355"/>
      <c r="Q3" s="355"/>
      <c r="R3" s="63"/>
      <c r="S3" s="355"/>
      <c r="T3" s="130" t="str">
        <f>_xlfn.XLOOKUP(C3&amp;D3,OPER!$AO$2:$AO$500,OPER!$AO$2:$AO$500,"NSP",0)</f>
        <v/>
      </c>
      <c r="U3" s="130" t="str">
        <f t="shared" ref="U3:U66" si="0">+IF(OR(T3="NSP",T3="")," ",IF(ISERROR(SEARCH($AA$6,F3)),"SI","NO"))</f>
        <v xml:space="preserve"> </v>
      </c>
      <c r="V3" s="130" t="str">
        <f t="shared" ref="V3:V66" si="1">IF(OR(T3="NSP",T3="")," ",IF(K3&lt;&gt;"1001","SI","NO"))</f>
        <v xml:space="preserve"> </v>
      </c>
      <c r="W3" s="130" t="str">
        <f t="shared" ref="W3:W66" si="2">IF(ISBLANK(K3),"",IF(OR(T3="NSP",T3="")," ",VLOOKUP(K3,$AC$2:$AD$40,2,0)))</f>
        <v/>
      </c>
      <c r="X3" s="130" t="str">
        <f t="shared" ref="X3:X66" si="3">IF(OR(T3="NSP",T3="")," ",IF(AND(V3="NO",U3="SI"),"EJECUTADO","NO EJECUTADO"))</f>
        <v xml:space="preserve"> </v>
      </c>
      <c r="Y3" s="102"/>
      <c r="Z3" s="267">
        <f t="shared" ref="Z3:Z66" si="4">+VALUE(B3)</f>
        <v>0</v>
      </c>
      <c r="AA3" s="130" t="s">
        <v>1419</v>
      </c>
      <c r="AC3" s="5">
        <v>1005</v>
      </c>
      <c r="AD3" s="130" t="s">
        <v>1420</v>
      </c>
    </row>
    <row r="4" spans="1:30" x14ac:dyDescent="0.2">
      <c r="A4" s="219" t="e">
        <f>+VLOOKUP(L4,OPER!$B$2:$C$500,2,0)</f>
        <v>#N/A</v>
      </c>
      <c r="B4" s="61"/>
      <c r="C4" s="15"/>
      <c r="D4" s="15"/>
      <c r="E4" s="15"/>
      <c r="F4" s="15"/>
      <c r="G4" s="15"/>
      <c r="H4" s="15"/>
      <c r="I4" s="15"/>
      <c r="J4" s="15"/>
      <c r="K4" s="15"/>
      <c r="L4" s="15"/>
      <c r="M4" s="15"/>
      <c r="N4" s="15"/>
      <c r="O4" s="15"/>
      <c r="P4" s="355"/>
      <c r="Q4" s="355"/>
      <c r="R4" s="63"/>
      <c r="S4" s="355"/>
      <c r="T4" s="130" t="str">
        <f>_xlfn.XLOOKUP(C4&amp;D4,OPER!$AO$2:$AO$500,OPER!$AO$2:$AO$500,"NSP",0)</f>
        <v/>
      </c>
      <c r="U4" s="130" t="str">
        <f t="shared" si="0"/>
        <v xml:space="preserve"> </v>
      </c>
      <c r="V4" s="130" t="str">
        <f t="shared" si="1"/>
        <v xml:space="preserve"> </v>
      </c>
      <c r="W4" s="130" t="str">
        <f t="shared" si="2"/>
        <v/>
      </c>
      <c r="X4" s="130" t="str">
        <f t="shared" si="3"/>
        <v xml:space="preserve"> </v>
      </c>
      <c r="Y4" s="102"/>
      <c r="Z4" s="267">
        <f t="shared" si="4"/>
        <v>0</v>
      </c>
      <c r="AA4" s="130" t="s">
        <v>1421</v>
      </c>
      <c r="AC4" s="260">
        <v>1006</v>
      </c>
      <c r="AD4" s="130" t="s">
        <v>1422</v>
      </c>
    </row>
    <row r="5" spans="1:30" x14ac:dyDescent="0.2">
      <c r="A5" s="219" t="e">
        <f>+VLOOKUP(L5,OPER!$B$2:$C$500,2,0)</f>
        <v>#N/A</v>
      </c>
      <c r="B5" s="61"/>
      <c r="C5" s="15"/>
      <c r="D5" s="15"/>
      <c r="E5" s="15"/>
      <c r="F5" s="15"/>
      <c r="G5" s="15"/>
      <c r="H5" s="15"/>
      <c r="I5" s="15"/>
      <c r="J5" s="15"/>
      <c r="K5" s="15"/>
      <c r="L5" s="15"/>
      <c r="M5" s="15"/>
      <c r="N5" s="15"/>
      <c r="O5" s="15"/>
      <c r="P5" s="355"/>
      <c r="Q5" s="355"/>
      <c r="R5" s="63"/>
      <c r="S5" s="355"/>
      <c r="T5" s="130" t="str">
        <f>_xlfn.XLOOKUP(C5&amp;D5,OPER!$AO$2:$AO$500,OPER!$AO$2:$AO$500,"NSP",0)</f>
        <v/>
      </c>
      <c r="U5" s="130" t="str">
        <f t="shared" si="0"/>
        <v xml:space="preserve"> </v>
      </c>
      <c r="V5" s="130" t="str">
        <f t="shared" si="1"/>
        <v xml:space="preserve"> </v>
      </c>
      <c r="W5" s="130" t="str">
        <f t="shared" si="2"/>
        <v/>
      </c>
      <c r="X5" s="130" t="str">
        <f t="shared" si="3"/>
        <v xml:space="preserve"> </v>
      </c>
      <c r="Y5" s="102"/>
      <c r="Z5" s="267">
        <f t="shared" si="4"/>
        <v>0</v>
      </c>
      <c r="AA5" s="130" t="s">
        <v>1423</v>
      </c>
      <c r="AC5" s="5">
        <v>1007</v>
      </c>
      <c r="AD5" s="130" t="s">
        <v>1424</v>
      </c>
    </row>
    <row r="6" spans="1:30" x14ac:dyDescent="0.2">
      <c r="A6" s="219" t="e">
        <f>+VLOOKUP(L6,OPER!$B$2:$C$500,2,0)</f>
        <v>#N/A</v>
      </c>
      <c r="B6" s="61"/>
      <c r="C6" s="15"/>
      <c r="D6" s="15"/>
      <c r="E6" s="15"/>
      <c r="F6" s="15"/>
      <c r="G6" s="15"/>
      <c r="H6" s="15"/>
      <c r="I6" s="15"/>
      <c r="J6" s="15"/>
      <c r="K6" s="15"/>
      <c r="L6" s="15"/>
      <c r="M6" s="15"/>
      <c r="N6" s="15"/>
      <c r="O6" s="15"/>
      <c r="P6" s="355"/>
      <c r="Q6" s="355"/>
      <c r="R6" s="63"/>
      <c r="S6" s="355"/>
      <c r="T6" s="130" t="str">
        <f>_xlfn.XLOOKUP(C6&amp;D6,OPER!$AO$2:$AO$500,OPER!$AO$2:$AO$500,"NSP",0)</f>
        <v/>
      </c>
      <c r="U6" s="130" t="str">
        <f t="shared" si="0"/>
        <v xml:space="preserve"> </v>
      </c>
      <c r="V6" s="130" t="str">
        <f t="shared" si="1"/>
        <v xml:space="preserve"> </v>
      </c>
      <c r="W6" s="130" t="str">
        <f t="shared" si="2"/>
        <v/>
      </c>
      <c r="X6" s="130" t="str">
        <f t="shared" si="3"/>
        <v xml:space="preserve"> </v>
      </c>
      <c r="Y6" s="102"/>
      <c r="Z6" s="267">
        <f t="shared" si="4"/>
        <v>0</v>
      </c>
      <c r="AA6" s="130" t="s">
        <v>1425</v>
      </c>
      <c r="AC6" s="260">
        <v>1008</v>
      </c>
      <c r="AD6" s="130" t="s">
        <v>1426</v>
      </c>
    </row>
    <row r="7" spans="1:30" x14ac:dyDescent="0.2">
      <c r="A7" s="219" t="e">
        <f>+VLOOKUP(L7,OPER!$B$2:$C$500,2,0)</f>
        <v>#N/A</v>
      </c>
      <c r="B7" s="61"/>
      <c r="C7" s="15"/>
      <c r="D7" s="15"/>
      <c r="E7" s="15"/>
      <c r="F7" s="15"/>
      <c r="G7" s="15"/>
      <c r="H7" s="15"/>
      <c r="I7" s="15"/>
      <c r="J7" s="15"/>
      <c r="K7" s="15"/>
      <c r="L7" s="15"/>
      <c r="M7" s="15"/>
      <c r="N7" s="15"/>
      <c r="O7" s="15"/>
      <c r="P7" s="355"/>
      <c r="Q7" s="355"/>
      <c r="R7" s="63"/>
      <c r="S7" s="355"/>
      <c r="T7" s="130" t="str">
        <f>_xlfn.XLOOKUP(C7&amp;D7,OPER!$AO$2:$AO$500,OPER!$AO$2:$AO$500,"NSP",0)</f>
        <v/>
      </c>
      <c r="U7" s="130" t="str">
        <f t="shared" si="0"/>
        <v xml:space="preserve"> </v>
      </c>
      <c r="V7" s="130" t="str">
        <f t="shared" si="1"/>
        <v xml:space="preserve"> </v>
      </c>
      <c r="W7" s="130" t="str">
        <f t="shared" si="2"/>
        <v/>
      </c>
      <c r="X7" s="130" t="str">
        <f t="shared" si="3"/>
        <v xml:space="preserve"> </v>
      </c>
      <c r="Y7" s="102"/>
      <c r="Z7" s="267">
        <f t="shared" si="4"/>
        <v>0</v>
      </c>
      <c r="AC7" s="5">
        <v>1009</v>
      </c>
      <c r="AD7" s="130" t="s">
        <v>1427</v>
      </c>
    </row>
    <row r="8" spans="1:30" x14ac:dyDescent="0.2">
      <c r="A8" s="219" t="e">
        <f>+VLOOKUP(L8,OPER!$B$2:$C$500,2,0)</f>
        <v>#N/A</v>
      </c>
      <c r="B8" s="61"/>
      <c r="C8" s="15"/>
      <c r="D8" s="15"/>
      <c r="E8" s="15"/>
      <c r="F8" s="15"/>
      <c r="G8" s="15"/>
      <c r="H8" s="15"/>
      <c r="I8" s="15"/>
      <c r="J8" s="15"/>
      <c r="K8" s="15"/>
      <c r="L8" s="15"/>
      <c r="M8" s="15"/>
      <c r="N8" s="15"/>
      <c r="O8" s="15"/>
      <c r="P8" s="355"/>
      <c r="Q8" s="355"/>
      <c r="R8" s="63"/>
      <c r="S8" s="355"/>
      <c r="T8" s="130" t="str">
        <f>_xlfn.XLOOKUP(C8&amp;D8,OPER!$AO$2:$AO$500,OPER!$AO$2:$AO$500,"NSP",0)</f>
        <v/>
      </c>
      <c r="U8" s="130" t="str">
        <f t="shared" si="0"/>
        <v xml:space="preserve"> </v>
      </c>
      <c r="V8" s="130" t="str">
        <f t="shared" si="1"/>
        <v xml:space="preserve"> </v>
      </c>
      <c r="W8" s="130" t="str">
        <f t="shared" si="2"/>
        <v/>
      </c>
      <c r="X8" s="130" t="str">
        <f t="shared" si="3"/>
        <v xml:space="preserve"> </v>
      </c>
      <c r="Y8" s="102"/>
      <c r="Z8" s="267">
        <f t="shared" si="4"/>
        <v>0</v>
      </c>
      <c r="AC8" s="260">
        <v>1010</v>
      </c>
      <c r="AD8" s="130" t="s">
        <v>1428</v>
      </c>
    </row>
    <row r="9" spans="1:30" x14ac:dyDescent="0.2">
      <c r="A9" s="219" t="e">
        <f>+VLOOKUP(L9,OPER!$B$2:$C$500,2,0)</f>
        <v>#N/A</v>
      </c>
      <c r="B9" s="61"/>
      <c r="C9" s="15"/>
      <c r="D9" s="15"/>
      <c r="E9" s="15"/>
      <c r="F9" s="15"/>
      <c r="G9" s="15"/>
      <c r="H9" s="15"/>
      <c r="I9" s="15"/>
      <c r="J9" s="15"/>
      <c r="K9" s="15"/>
      <c r="L9" s="15"/>
      <c r="M9" s="15"/>
      <c r="N9" s="15"/>
      <c r="O9" s="15"/>
      <c r="P9" s="355"/>
      <c r="Q9" s="355"/>
      <c r="R9" s="63"/>
      <c r="S9" s="355"/>
      <c r="T9" s="130" t="str">
        <f>_xlfn.XLOOKUP(C9&amp;D9,OPER!$AO$2:$AO$500,OPER!$AO$2:$AO$500,"NSP",0)</f>
        <v/>
      </c>
      <c r="U9" s="130" t="str">
        <f t="shared" si="0"/>
        <v xml:space="preserve"> </v>
      </c>
      <c r="V9" s="130" t="str">
        <f t="shared" si="1"/>
        <v xml:space="preserve"> </v>
      </c>
      <c r="W9" s="130" t="str">
        <f t="shared" si="2"/>
        <v/>
      </c>
      <c r="X9" s="130" t="str">
        <f t="shared" si="3"/>
        <v xml:space="preserve"> </v>
      </c>
      <c r="Y9" s="102"/>
      <c r="Z9" s="267">
        <f t="shared" si="4"/>
        <v>0</v>
      </c>
      <c r="AC9" s="61" t="s">
        <v>1429</v>
      </c>
      <c r="AD9" s="210" t="s">
        <v>1430</v>
      </c>
    </row>
    <row r="10" spans="1:30" x14ac:dyDescent="0.2">
      <c r="A10" s="219" t="e">
        <f>+VLOOKUP(L10,OPER!$B$2:$C$500,2,0)</f>
        <v>#N/A</v>
      </c>
      <c r="B10" s="61"/>
      <c r="C10" s="15"/>
      <c r="D10" s="15"/>
      <c r="E10" s="15"/>
      <c r="F10" s="15"/>
      <c r="G10" s="15"/>
      <c r="H10" s="15"/>
      <c r="I10" s="15"/>
      <c r="J10" s="15"/>
      <c r="K10" s="15"/>
      <c r="L10" s="15"/>
      <c r="M10" s="15"/>
      <c r="N10" s="15"/>
      <c r="O10" s="15"/>
      <c r="P10" s="355"/>
      <c r="Q10" s="355"/>
      <c r="R10" s="63"/>
      <c r="S10" s="355"/>
      <c r="T10" s="130" t="str">
        <f>_xlfn.XLOOKUP(C10&amp;D10,OPER!$AO$2:$AO$500,OPER!$AO$2:$AO$500,"NSP",0)</f>
        <v/>
      </c>
      <c r="U10" s="130" t="str">
        <f t="shared" si="0"/>
        <v xml:space="preserve"> </v>
      </c>
      <c r="V10" s="130" t="str">
        <f t="shared" si="1"/>
        <v xml:space="preserve"> </v>
      </c>
      <c r="W10" s="130" t="str">
        <f t="shared" si="2"/>
        <v/>
      </c>
      <c r="X10" s="130" t="str">
        <f t="shared" si="3"/>
        <v xml:space="preserve"> </v>
      </c>
      <c r="Y10" s="102"/>
      <c r="Z10" s="267">
        <f t="shared" si="4"/>
        <v>0</v>
      </c>
      <c r="AC10" s="260">
        <v>1012</v>
      </c>
      <c r="AD10" s="210" t="s">
        <v>1431</v>
      </c>
    </row>
    <row r="11" spans="1:30" x14ac:dyDescent="0.2">
      <c r="A11" s="219" t="e">
        <f>+VLOOKUP(L11,OPER!$B$2:$C$500,2,0)</f>
        <v>#N/A</v>
      </c>
      <c r="B11" s="61"/>
      <c r="C11" s="15"/>
      <c r="D11" s="15"/>
      <c r="E11" s="15"/>
      <c r="F11" s="15"/>
      <c r="G11" s="15"/>
      <c r="H11" s="15"/>
      <c r="I11" s="15"/>
      <c r="J11" s="15"/>
      <c r="K11" s="15"/>
      <c r="L11" s="15"/>
      <c r="M11" s="15"/>
      <c r="N11" s="15"/>
      <c r="O11" s="15"/>
      <c r="P11" s="355"/>
      <c r="Q11" s="355"/>
      <c r="R11" s="63"/>
      <c r="S11" s="355"/>
      <c r="T11" s="130" t="str">
        <f>_xlfn.XLOOKUP(C11&amp;D11,OPER!$AO$2:$AO$500,OPER!$AO$2:$AO$500,"NSP",0)</f>
        <v/>
      </c>
      <c r="U11" s="130" t="str">
        <f t="shared" si="0"/>
        <v xml:space="preserve"> </v>
      </c>
      <c r="V11" s="130" t="str">
        <f t="shared" si="1"/>
        <v xml:space="preserve"> </v>
      </c>
      <c r="W11" s="130" t="str">
        <f t="shared" si="2"/>
        <v/>
      </c>
      <c r="X11" s="130" t="str">
        <f t="shared" si="3"/>
        <v xml:space="preserve"> </v>
      </c>
      <c r="Y11" s="102"/>
      <c r="Z11" s="267">
        <f t="shared" si="4"/>
        <v>0</v>
      </c>
      <c r="AC11" s="61" t="s">
        <v>1314</v>
      </c>
      <c r="AD11" s="211" t="s">
        <v>1432</v>
      </c>
    </row>
    <row r="12" spans="1:30" x14ac:dyDescent="0.2">
      <c r="A12" s="219" t="e">
        <f>+VLOOKUP(L12,OPER!$B$2:$C$500,2,0)</f>
        <v>#N/A</v>
      </c>
      <c r="B12" s="61"/>
      <c r="C12" s="15"/>
      <c r="D12" s="15"/>
      <c r="E12" s="15"/>
      <c r="F12" s="15"/>
      <c r="G12" s="15"/>
      <c r="H12" s="15"/>
      <c r="I12" s="15"/>
      <c r="J12" s="15"/>
      <c r="K12" s="15"/>
      <c r="L12" s="15"/>
      <c r="M12" s="15"/>
      <c r="N12" s="15"/>
      <c r="O12" s="15"/>
      <c r="P12" s="355"/>
      <c r="Q12" s="355"/>
      <c r="R12" s="63"/>
      <c r="S12" s="355"/>
      <c r="T12" s="130" t="str">
        <f>_xlfn.XLOOKUP(C12&amp;D12,OPER!$AO$2:$AO$500,OPER!$AO$2:$AO$500,"NSP",0)</f>
        <v/>
      </c>
      <c r="U12" s="130" t="str">
        <f t="shared" si="0"/>
        <v xml:space="preserve"> </v>
      </c>
      <c r="V12" s="130" t="str">
        <f t="shared" si="1"/>
        <v xml:space="preserve"> </v>
      </c>
      <c r="W12" s="130" t="str">
        <f t="shared" si="2"/>
        <v/>
      </c>
      <c r="X12" s="130" t="str">
        <f t="shared" si="3"/>
        <v xml:space="preserve"> </v>
      </c>
      <c r="Y12" s="102"/>
      <c r="Z12" s="267">
        <f t="shared" si="4"/>
        <v>0</v>
      </c>
      <c r="AC12" s="61" t="s">
        <v>1433</v>
      </c>
      <c r="AD12" s="211" t="s">
        <v>1434</v>
      </c>
    </row>
    <row r="13" spans="1:30" x14ac:dyDescent="0.2">
      <c r="A13" s="219" t="e">
        <f>+VLOOKUP(L13,OPER!$B$2:$C$500,2,0)</f>
        <v>#N/A</v>
      </c>
      <c r="B13" s="61"/>
      <c r="C13" s="15"/>
      <c r="D13" s="15"/>
      <c r="E13" s="15"/>
      <c r="F13" s="15"/>
      <c r="G13" s="15"/>
      <c r="H13" s="15"/>
      <c r="I13" s="15"/>
      <c r="J13" s="15"/>
      <c r="K13" s="15"/>
      <c r="L13" s="15"/>
      <c r="M13" s="15"/>
      <c r="N13" s="15"/>
      <c r="O13" s="15"/>
      <c r="P13" s="355"/>
      <c r="Q13" s="355"/>
      <c r="R13" s="63"/>
      <c r="S13" s="355"/>
      <c r="T13" s="130" t="str">
        <f>_xlfn.XLOOKUP(C13&amp;D13,OPER!$AO$2:$AO$500,OPER!$AO$2:$AO$500,"NSP",0)</f>
        <v/>
      </c>
      <c r="U13" s="130" t="str">
        <f t="shared" si="0"/>
        <v xml:space="preserve"> </v>
      </c>
      <c r="V13" s="130" t="str">
        <f t="shared" si="1"/>
        <v xml:space="preserve"> </v>
      </c>
      <c r="W13" s="130" t="str">
        <f t="shared" si="2"/>
        <v/>
      </c>
      <c r="X13" s="130" t="str">
        <f t="shared" si="3"/>
        <v xml:space="preserve"> </v>
      </c>
      <c r="Y13" s="102"/>
      <c r="Z13" s="267">
        <f t="shared" si="4"/>
        <v>0</v>
      </c>
      <c r="AC13" s="261">
        <v>1003</v>
      </c>
      <c r="AD13" s="102" t="s">
        <v>1435</v>
      </c>
    </row>
    <row r="14" spans="1:30" x14ac:dyDescent="0.2">
      <c r="A14" s="219" t="e">
        <f>+VLOOKUP(L14,OPER!$B$2:$C$500,2,0)</f>
        <v>#N/A</v>
      </c>
      <c r="B14" s="61"/>
      <c r="C14" s="15"/>
      <c r="D14" s="15"/>
      <c r="E14" s="15"/>
      <c r="F14" s="15"/>
      <c r="G14" s="15"/>
      <c r="H14" s="15"/>
      <c r="I14" s="15"/>
      <c r="J14" s="15"/>
      <c r="K14" s="15"/>
      <c r="L14" s="15"/>
      <c r="M14" s="15"/>
      <c r="N14" s="15"/>
      <c r="O14" s="15"/>
      <c r="P14" s="355"/>
      <c r="Q14" s="355"/>
      <c r="R14" s="63"/>
      <c r="S14" s="355"/>
      <c r="T14" s="130" t="str">
        <f>_xlfn.XLOOKUP(C14&amp;D14,OPER!$AO$2:$AO$500,OPER!$AO$2:$AO$500,"NSP",0)</f>
        <v/>
      </c>
      <c r="U14" s="130" t="str">
        <f t="shared" si="0"/>
        <v xml:space="preserve"> </v>
      </c>
      <c r="V14" s="130" t="str">
        <f t="shared" si="1"/>
        <v xml:space="preserve"> </v>
      </c>
      <c r="W14" s="130" t="str">
        <f t="shared" si="2"/>
        <v/>
      </c>
      <c r="X14" s="130" t="str">
        <f t="shared" si="3"/>
        <v xml:space="preserve"> </v>
      </c>
      <c r="Y14" s="102"/>
      <c r="Z14" s="267">
        <f t="shared" si="4"/>
        <v>0</v>
      </c>
      <c r="AC14" s="237"/>
      <c r="AD14" s="211" t="s">
        <v>1432</v>
      </c>
    </row>
    <row r="15" spans="1:30" x14ac:dyDescent="0.2">
      <c r="A15" s="219" t="e">
        <f>+VLOOKUP(L15,OPER!$B$2:$C$500,2,0)</f>
        <v>#N/A</v>
      </c>
      <c r="B15" s="61"/>
      <c r="C15" s="15"/>
      <c r="D15" s="15"/>
      <c r="E15" s="15"/>
      <c r="F15" s="15"/>
      <c r="G15" s="15"/>
      <c r="H15" s="15"/>
      <c r="I15" s="15"/>
      <c r="J15" s="15"/>
      <c r="K15" s="15"/>
      <c r="L15" s="15"/>
      <c r="M15" s="15"/>
      <c r="N15" s="15"/>
      <c r="O15" s="15"/>
      <c r="P15" s="355"/>
      <c r="Q15" s="355"/>
      <c r="R15" s="63"/>
      <c r="S15" s="355"/>
      <c r="T15" s="130" t="str">
        <f>_xlfn.XLOOKUP(C15&amp;D15,OPER!$AO$2:$AO$500,OPER!$AO$2:$AO$500,"NSP",0)</f>
        <v/>
      </c>
      <c r="U15" s="130" t="str">
        <f t="shared" si="0"/>
        <v xml:space="preserve"> </v>
      </c>
      <c r="V15" s="130" t="str">
        <f t="shared" si="1"/>
        <v xml:space="preserve"> </v>
      </c>
      <c r="W15" s="130" t="str">
        <f t="shared" si="2"/>
        <v/>
      </c>
      <c r="X15" s="130" t="str">
        <f t="shared" si="3"/>
        <v xml:space="preserve"> </v>
      </c>
      <c r="Y15" s="102"/>
      <c r="Z15" s="267">
        <f t="shared" si="4"/>
        <v>0</v>
      </c>
      <c r="AC15" s="261">
        <v>1002</v>
      </c>
      <c r="AD15" s="102" t="s">
        <v>1436</v>
      </c>
    </row>
    <row r="16" spans="1:30" x14ac:dyDescent="0.2">
      <c r="A16" s="219" t="e">
        <f>+VLOOKUP(L16,OPER!$B$2:$C$500,2,0)</f>
        <v>#N/A</v>
      </c>
      <c r="B16" s="61"/>
      <c r="C16" s="15"/>
      <c r="D16" s="15"/>
      <c r="E16" s="15"/>
      <c r="F16" s="15"/>
      <c r="G16" s="15"/>
      <c r="H16" s="15"/>
      <c r="I16" s="15"/>
      <c r="J16" s="15"/>
      <c r="K16" s="15"/>
      <c r="L16" s="15"/>
      <c r="M16" s="15"/>
      <c r="N16" s="15"/>
      <c r="O16" s="15"/>
      <c r="P16" s="355"/>
      <c r="Q16" s="355"/>
      <c r="R16" s="63"/>
      <c r="S16" s="355"/>
      <c r="T16" s="130" t="str">
        <f>_xlfn.XLOOKUP(C16&amp;D16,OPER!$AO$2:$AO$500,OPER!$AO$2:$AO$500,"NSP",0)</f>
        <v/>
      </c>
      <c r="U16" s="130" t="str">
        <f t="shared" si="0"/>
        <v xml:space="preserve"> </v>
      </c>
      <c r="V16" s="130" t="str">
        <f t="shared" si="1"/>
        <v xml:space="preserve"> </v>
      </c>
      <c r="W16" s="130" t="str">
        <f t="shared" si="2"/>
        <v/>
      </c>
      <c r="X16" s="130" t="str">
        <f t="shared" si="3"/>
        <v xml:space="preserve"> </v>
      </c>
      <c r="Y16" s="102"/>
      <c r="Z16" s="267">
        <f t="shared" si="4"/>
        <v>0</v>
      </c>
      <c r="AC16" s="61" t="s">
        <v>1322</v>
      </c>
      <c r="AD16" s="130" t="s">
        <v>1418</v>
      </c>
    </row>
    <row r="17" spans="1:30" x14ac:dyDescent="0.2">
      <c r="A17" s="219" t="e">
        <f>+VLOOKUP(L17,OPER!$B$2:$C$500,2,0)</f>
        <v>#N/A</v>
      </c>
      <c r="B17" s="61"/>
      <c r="C17" s="15"/>
      <c r="D17" s="15"/>
      <c r="E17" s="15"/>
      <c r="F17" s="15"/>
      <c r="G17" s="15"/>
      <c r="H17" s="15"/>
      <c r="I17" s="15"/>
      <c r="J17" s="15"/>
      <c r="K17" s="15"/>
      <c r="L17" s="15"/>
      <c r="M17" s="15"/>
      <c r="N17" s="15"/>
      <c r="O17" s="15"/>
      <c r="P17" s="355"/>
      <c r="Q17" s="355"/>
      <c r="R17" s="63"/>
      <c r="S17" s="355"/>
      <c r="T17" s="130" t="str">
        <f>_xlfn.XLOOKUP(C17&amp;D17,OPER!$AO$2:$AO$500,OPER!$AO$2:$AO$500,"NSP",0)</f>
        <v/>
      </c>
      <c r="U17" s="130" t="str">
        <f t="shared" si="0"/>
        <v xml:space="preserve"> </v>
      </c>
      <c r="V17" s="130" t="str">
        <f t="shared" si="1"/>
        <v xml:space="preserve"> </v>
      </c>
      <c r="W17" s="130" t="str">
        <f t="shared" si="2"/>
        <v/>
      </c>
      <c r="X17" s="130" t="str">
        <f t="shared" si="3"/>
        <v xml:space="preserve"> </v>
      </c>
      <c r="Y17" s="102"/>
      <c r="Z17" s="267">
        <f t="shared" si="4"/>
        <v>0</v>
      </c>
      <c r="AC17" s="61" t="s">
        <v>1437</v>
      </c>
      <c r="AD17" s="210" t="s">
        <v>1431</v>
      </c>
    </row>
    <row r="18" spans="1:30" x14ac:dyDescent="0.2">
      <c r="A18" s="219" t="e">
        <f>+VLOOKUP(L18,OPER!$B$2:$C$500,2,0)</f>
        <v>#N/A</v>
      </c>
      <c r="B18" s="61"/>
      <c r="C18" s="15"/>
      <c r="D18" s="15"/>
      <c r="E18" s="15"/>
      <c r="F18" s="15"/>
      <c r="G18" s="15"/>
      <c r="H18" s="15"/>
      <c r="I18" s="15"/>
      <c r="J18" s="15"/>
      <c r="K18" s="15"/>
      <c r="L18" s="15"/>
      <c r="M18" s="15"/>
      <c r="N18" s="15"/>
      <c r="O18" s="15"/>
      <c r="P18" s="355"/>
      <c r="Q18" s="355"/>
      <c r="R18" s="63"/>
      <c r="S18" s="355"/>
      <c r="T18" s="130" t="str">
        <f>_xlfn.XLOOKUP(C18&amp;D18,OPER!$AO$2:$AO$500,OPER!$AO$2:$AO$500,"NSP",0)</f>
        <v/>
      </c>
      <c r="U18" s="130" t="str">
        <f t="shared" si="0"/>
        <v xml:space="preserve"> </v>
      </c>
      <c r="V18" s="130" t="str">
        <f t="shared" si="1"/>
        <v xml:space="preserve"> </v>
      </c>
      <c r="W18" s="130" t="str">
        <f t="shared" si="2"/>
        <v/>
      </c>
      <c r="X18" s="130" t="str">
        <f t="shared" si="3"/>
        <v xml:space="preserve"> </v>
      </c>
      <c r="Y18" s="102"/>
      <c r="Z18" s="267">
        <f t="shared" si="4"/>
        <v>0</v>
      </c>
      <c r="AC18" s="61" t="s">
        <v>1334</v>
      </c>
      <c r="AD18" s="130" t="s">
        <v>1420</v>
      </c>
    </row>
    <row r="19" spans="1:30" x14ac:dyDescent="0.2">
      <c r="A19" s="219" t="e">
        <f>+VLOOKUP(L19,OPER!$B$2:$C$500,2,0)</f>
        <v>#N/A</v>
      </c>
      <c r="B19" s="61"/>
      <c r="C19" s="15"/>
      <c r="D19" s="15"/>
      <c r="E19" s="15"/>
      <c r="F19" s="15"/>
      <c r="G19" s="15"/>
      <c r="H19" s="15"/>
      <c r="I19" s="15"/>
      <c r="J19" s="15"/>
      <c r="K19" s="15"/>
      <c r="L19" s="15"/>
      <c r="M19" s="15"/>
      <c r="N19" s="15"/>
      <c r="O19" s="15"/>
      <c r="P19" s="355"/>
      <c r="Q19" s="355"/>
      <c r="R19" s="63"/>
      <c r="S19" s="355"/>
      <c r="T19" s="130" t="str">
        <f>_xlfn.XLOOKUP(C19&amp;D19,OPER!$AO$2:$AO$500,OPER!$AO$2:$AO$500,"NSP",0)</f>
        <v/>
      </c>
      <c r="U19" s="130" t="str">
        <f t="shared" si="0"/>
        <v xml:space="preserve"> </v>
      </c>
      <c r="V19" s="130" t="str">
        <f t="shared" si="1"/>
        <v xml:space="preserve"> </v>
      </c>
      <c r="W19" s="130" t="str">
        <f t="shared" si="2"/>
        <v/>
      </c>
      <c r="X19" s="130" t="str">
        <f t="shared" si="3"/>
        <v xml:space="preserve"> </v>
      </c>
      <c r="Y19" s="102"/>
      <c r="Z19" s="267">
        <f t="shared" si="4"/>
        <v>0</v>
      </c>
      <c r="AC19" s="61" t="s">
        <v>1438</v>
      </c>
      <c r="AD19" s="102" t="s">
        <v>1435</v>
      </c>
    </row>
    <row r="20" spans="1:30" x14ac:dyDescent="0.2">
      <c r="A20" s="219" t="e">
        <f>+VLOOKUP(L20,OPER!$B$2:$C$500,2,0)</f>
        <v>#N/A</v>
      </c>
      <c r="B20" s="61"/>
      <c r="C20" s="15"/>
      <c r="D20" s="15"/>
      <c r="E20" s="15"/>
      <c r="F20" s="15"/>
      <c r="G20" s="15"/>
      <c r="H20" s="15"/>
      <c r="I20" s="15"/>
      <c r="J20" s="15"/>
      <c r="K20" s="15"/>
      <c r="L20" s="15"/>
      <c r="M20" s="15"/>
      <c r="N20" s="15"/>
      <c r="O20" s="15"/>
      <c r="P20" s="355"/>
      <c r="Q20" s="355"/>
      <c r="R20" s="63"/>
      <c r="S20" s="355"/>
      <c r="T20" s="130" t="str">
        <f>_xlfn.XLOOKUP(C20&amp;D20,OPER!$AO$2:$AO$500,OPER!$AO$2:$AO$500,"NSP",0)</f>
        <v/>
      </c>
      <c r="U20" s="130" t="str">
        <f t="shared" si="0"/>
        <v xml:space="preserve"> </v>
      </c>
      <c r="V20" s="130" t="str">
        <f t="shared" si="1"/>
        <v xml:space="preserve"> </v>
      </c>
      <c r="W20" s="130" t="str">
        <f t="shared" si="2"/>
        <v/>
      </c>
      <c r="X20" s="130" t="str">
        <f t="shared" si="3"/>
        <v xml:space="preserve"> </v>
      </c>
      <c r="Y20" s="102"/>
      <c r="Z20" s="267">
        <f t="shared" si="4"/>
        <v>0</v>
      </c>
      <c r="AC20" s="61" t="s">
        <v>1439</v>
      </c>
      <c r="AD20" s="130" t="s">
        <v>1422</v>
      </c>
    </row>
    <row r="21" spans="1:30" x14ac:dyDescent="0.2">
      <c r="A21" s="219" t="e">
        <f>+VLOOKUP(L21,OPER!$B$2:$C$500,2,0)</f>
        <v>#N/A</v>
      </c>
      <c r="B21" s="61"/>
      <c r="C21" s="15"/>
      <c r="D21" s="15"/>
      <c r="E21" s="15"/>
      <c r="F21" s="15"/>
      <c r="G21" s="15"/>
      <c r="H21" s="15"/>
      <c r="I21" s="15"/>
      <c r="J21" s="15"/>
      <c r="K21" s="15"/>
      <c r="L21" s="15"/>
      <c r="M21" s="15"/>
      <c r="N21" s="15"/>
      <c r="O21" s="15"/>
      <c r="P21" s="355"/>
      <c r="Q21" s="355"/>
      <c r="R21" s="63"/>
      <c r="S21" s="355"/>
      <c r="T21" s="130" t="str">
        <f>_xlfn.XLOOKUP(C21&amp;D21,OPER!$AO$2:$AO$500,OPER!$AO$2:$AO$500,"NSP",0)</f>
        <v/>
      </c>
      <c r="U21" s="130" t="str">
        <f t="shared" si="0"/>
        <v xml:space="preserve"> </v>
      </c>
      <c r="V21" s="130" t="str">
        <f t="shared" si="1"/>
        <v xml:space="preserve"> </v>
      </c>
      <c r="W21" s="130" t="str">
        <f t="shared" si="2"/>
        <v/>
      </c>
      <c r="X21" s="130" t="str">
        <f t="shared" si="3"/>
        <v xml:space="preserve"> </v>
      </c>
      <c r="Y21" s="102"/>
      <c r="Z21" s="267">
        <f t="shared" si="4"/>
        <v>0</v>
      </c>
      <c r="AC21" s="261">
        <v>1001</v>
      </c>
      <c r="AD21" s="211" t="s">
        <v>1434</v>
      </c>
    </row>
    <row r="22" spans="1:30" ht="14.95" customHeight="1" x14ac:dyDescent="0.2">
      <c r="A22" s="219" t="e">
        <f>+VLOOKUP(L22,OPER!$B$2:$C$500,2,0)</f>
        <v>#N/A</v>
      </c>
      <c r="B22" s="61"/>
      <c r="C22" s="15"/>
      <c r="D22" s="15"/>
      <c r="E22" s="15"/>
      <c r="F22" s="15"/>
      <c r="G22" s="15"/>
      <c r="H22" s="15"/>
      <c r="I22" s="15"/>
      <c r="J22" s="15"/>
      <c r="K22" s="15"/>
      <c r="L22" s="15"/>
      <c r="M22" s="15"/>
      <c r="N22" s="15"/>
      <c r="O22" s="15"/>
      <c r="P22" s="355"/>
      <c r="Q22" s="355"/>
      <c r="R22" s="63"/>
      <c r="S22" s="355"/>
      <c r="T22" s="130" t="str">
        <f>_xlfn.XLOOKUP(C22&amp;D22,OPER!$AO$2:$AO$500,OPER!$AO$2:$AO$500,"NSP",0)</f>
        <v/>
      </c>
      <c r="U22" s="130" t="str">
        <f t="shared" si="0"/>
        <v xml:space="preserve"> </v>
      </c>
      <c r="V22" s="130" t="str">
        <f t="shared" si="1"/>
        <v xml:space="preserve"> </v>
      </c>
      <c r="W22" s="130" t="str">
        <f t="shared" si="2"/>
        <v/>
      </c>
      <c r="X22" s="130" t="str">
        <f t="shared" si="3"/>
        <v xml:space="preserve"> </v>
      </c>
      <c r="Y22" s="102"/>
      <c r="Z22" s="267">
        <f t="shared" si="4"/>
        <v>0</v>
      </c>
      <c r="AC22" s="341" t="s">
        <v>1440</v>
      </c>
      <c r="AD22" s="210" t="s">
        <v>1431</v>
      </c>
    </row>
    <row r="23" spans="1:30" x14ac:dyDescent="0.2">
      <c r="A23" s="219" t="e">
        <f>+VLOOKUP(L23,OPER!$B$2:$C$500,2,0)</f>
        <v>#N/A</v>
      </c>
      <c r="B23" s="61"/>
      <c r="C23" s="15"/>
      <c r="D23" s="15"/>
      <c r="E23" s="15"/>
      <c r="F23" s="15"/>
      <c r="G23" s="15"/>
      <c r="H23" s="15"/>
      <c r="I23" s="15"/>
      <c r="J23" s="15"/>
      <c r="K23" s="15"/>
      <c r="L23" s="15"/>
      <c r="M23" s="15"/>
      <c r="N23" s="15"/>
      <c r="O23" s="15"/>
      <c r="P23" s="355"/>
      <c r="Q23" s="355"/>
      <c r="R23" s="63"/>
      <c r="S23" s="355"/>
      <c r="T23" s="130" t="str">
        <f>_xlfn.XLOOKUP(C23&amp;D23,OPER!$AO$2:$AO$500,OPER!$AO$2:$AO$500,"NSP",0)</f>
        <v/>
      </c>
      <c r="U23" s="130" t="str">
        <f t="shared" si="0"/>
        <v xml:space="preserve"> </v>
      </c>
      <c r="V23" s="130" t="str">
        <f t="shared" si="1"/>
        <v xml:space="preserve"> </v>
      </c>
      <c r="W23" s="130" t="str">
        <f t="shared" si="2"/>
        <v/>
      </c>
      <c r="X23" s="130" t="str">
        <f t="shared" si="3"/>
        <v xml:space="preserve"> </v>
      </c>
      <c r="Y23" s="102"/>
      <c r="Z23" s="267">
        <f t="shared" si="4"/>
        <v>0</v>
      </c>
      <c r="AC23" s="341" t="s">
        <v>1441</v>
      </c>
      <c r="AD23" s="130" t="s">
        <v>1426</v>
      </c>
    </row>
    <row r="24" spans="1:30" x14ac:dyDescent="0.2">
      <c r="A24" s="219" t="e">
        <f>+VLOOKUP(L24,OPER!$B$2:$C$500,2,0)</f>
        <v>#N/A</v>
      </c>
      <c r="B24" s="61"/>
      <c r="C24" s="15"/>
      <c r="D24" s="15"/>
      <c r="E24" s="15"/>
      <c r="F24" s="15"/>
      <c r="G24" s="15"/>
      <c r="H24" s="15"/>
      <c r="I24" s="15"/>
      <c r="J24" s="15"/>
      <c r="K24" s="15"/>
      <c r="L24" s="15"/>
      <c r="M24" s="15"/>
      <c r="N24" s="15"/>
      <c r="O24" s="15"/>
      <c r="P24" s="355"/>
      <c r="Q24" s="355"/>
      <c r="R24" s="63"/>
      <c r="S24" s="355"/>
      <c r="T24" s="130" t="str">
        <f>_xlfn.XLOOKUP(C24&amp;D24,OPER!$AO$2:$AO$500,OPER!$AO$2:$AO$500,"NSP",0)</f>
        <v/>
      </c>
      <c r="U24" s="130" t="str">
        <f t="shared" si="0"/>
        <v xml:space="preserve"> </v>
      </c>
      <c r="V24" s="130" t="str">
        <f t="shared" si="1"/>
        <v xml:space="preserve"> </v>
      </c>
      <c r="W24" s="130" t="str">
        <f t="shared" si="2"/>
        <v/>
      </c>
      <c r="X24" s="130" t="str">
        <f t="shared" si="3"/>
        <v xml:space="preserve"> </v>
      </c>
      <c r="Y24" s="102"/>
      <c r="Z24" s="267">
        <f t="shared" si="4"/>
        <v>0</v>
      </c>
      <c r="AC24" s="341" t="s">
        <v>1442</v>
      </c>
      <c r="AD24" s="130" t="s">
        <v>1424</v>
      </c>
    </row>
    <row r="25" spans="1:30" x14ac:dyDescent="0.2">
      <c r="A25" s="219" t="e">
        <f>+VLOOKUP(L25,OPER!$B$2:$C$500,2,0)</f>
        <v>#N/A</v>
      </c>
      <c r="B25" s="61"/>
      <c r="C25" s="15"/>
      <c r="D25" s="15"/>
      <c r="E25" s="15"/>
      <c r="F25" s="15"/>
      <c r="G25" s="15"/>
      <c r="H25" s="15"/>
      <c r="I25" s="15"/>
      <c r="J25" s="15"/>
      <c r="K25" s="15"/>
      <c r="L25" s="15"/>
      <c r="M25" s="15"/>
      <c r="N25" s="15"/>
      <c r="O25" s="15"/>
      <c r="P25" s="355"/>
      <c r="Q25" s="355"/>
      <c r="R25" s="63"/>
      <c r="S25" s="355"/>
      <c r="T25" s="130" t="str">
        <f>_xlfn.XLOOKUP(C25&amp;D25,OPER!$AO$2:$AO$500,OPER!$AO$2:$AO$500,"NSP",0)</f>
        <v/>
      </c>
      <c r="U25" s="130" t="str">
        <f t="shared" si="0"/>
        <v xml:space="preserve"> </v>
      </c>
      <c r="V25" s="130" t="str">
        <f t="shared" si="1"/>
        <v xml:space="preserve"> </v>
      </c>
      <c r="W25" s="130" t="str">
        <f t="shared" si="2"/>
        <v/>
      </c>
      <c r="X25" s="130" t="str">
        <f t="shared" si="3"/>
        <v xml:space="preserve"> </v>
      </c>
      <c r="Y25" s="102"/>
      <c r="Z25" s="267">
        <f t="shared" si="4"/>
        <v>0</v>
      </c>
      <c r="AC25" s="341" t="s">
        <v>1329</v>
      </c>
      <c r="AD25" s="130" t="s">
        <v>1427</v>
      </c>
    </row>
    <row r="26" spans="1:30" x14ac:dyDescent="0.2">
      <c r="A26" s="219" t="e">
        <f>+VLOOKUP(L26,OPER!$B$2:$C$500,2,0)</f>
        <v>#N/A</v>
      </c>
      <c r="B26" s="61"/>
      <c r="C26" s="15"/>
      <c r="D26" s="15"/>
      <c r="E26" s="15"/>
      <c r="F26" s="15"/>
      <c r="G26" s="15"/>
      <c r="H26" s="15"/>
      <c r="I26" s="15"/>
      <c r="J26" s="15"/>
      <c r="K26" s="15"/>
      <c r="L26" s="15"/>
      <c r="M26" s="15"/>
      <c r="N26" s="15"/>
      <c r="O26" s="15"/>
      <c r="P26" s="355"/>
      <c r="Q26" s="355"/>
      <c r="R26" s="63"/>
      <c r="S26" s="355"/>
      <c r="T26" s="130" t="str">
        <f>_xlfn.XLOOKUP(C26&amp;D26,OPER!$AO$2:$AO$500,OPER!$AO$2:$AO$500,"NSP",0)</f>
        <v/>
      </c>
      <c r="U26" s="130" t="str">
        <f t="shared" si="0"/>
        <v xml:space="preserve"> </v>
      </c>
      <c r="V26" s="130" t="str">
        <f t="shared" si="1"/>
        <v xml:space="preserve"> </v>
      </c>
      <c r="W26" s="130" t="str">
        <f t="shared" si="2"/>
        <v/>
      </c>
      <c r="X26" s="130" t="str">
        <f t="shared" si="3"/>
        <v xml:space="preserve"> </v>
      </c>
      <c r="Y26" s="102"/>
      <c r="Z26" s="267">
        <f t="shared" si="4"/>
        <v>0</v>
      </c>
      <c r="AC26" s="341" t="s">
        <v>1326</v>
      </c>
      <c r="AD26" s="130" t="s">
        <v>1428</v>
      </c>
    </row>
    <row r="27" spans="1:30" x14ac:dyDescent="0.2">
      <c r="A27" s="219" t="e">
        <f>+VLOOKUP(L27,OPER!$B$2:$C$500,2,0)</f>
        <v>#N/A</v>
      </c>
      <c r="B27" s="61"/>
      <c r="C27" s="15"/>
      <c r="D27" s="15"/>
      <c r="E27" s="15"/>
      <c r="F27" s="15"/>
      <c r="G27" s="15"/>
      <c r="H27" s="15"/>
      <c r="I27" s="15"/>
      <c r="J27" s="15"/>
      <c r="K27" s="15"/>
      <c r="L27" s="15"/>
      <c r="M27" s="15"/>
      <c r="N27" s="15"/>
      <c r="O27" s="15"/>
      <c r="P27" s="355"/>
      <c r="Q27" s="355"/>
      <c r="R27" s="63"/>
      <c r="S27" s="355"/>
      <c r="T27" s="130" t="str">
        <f>_xlfn.XLOOKUP(C27&amp;D27,OPER!$AO$2:$AO$500,OPER!$AO$2:$AO$500,"NSP",0)</f>
        <v/>
      </c>
      <c r="U27" s="130" t="str">
        <f t="shared" si="0"/>
        <v xml:space="preserve"> </v>
      </c>
      <c r="V27" s="130" t="str">
        <f t="shared" si="1"/>
        <v xml:space="preserve"> </v>
      </c>
      <c r="W27" s="130" t="str">
        <f t="shared" si="2"/>
        <v/>
      </c>
      <c r="X27" s="130" t="str">
        <f t="shared" si="3"/>
        <v xml:space="preserve"> </v>
      </c>
      <c r="Y27" s="102"/>
      <c r="Z27" s="267">
        <f t="shared" si="4"/>
        <v>0</v>
      </c>
    </row>
    <row r="28" spans="1:30" x14ac:dyDescent="0.2">
      <c r="A28" s="219" t="e">
        <f>+VLOOKUP(L28,OPER!$B$2:$C$500,2,0)</f>
        <v>#N/A</v>
      </c>
      <c r="B28" s="61"/>
      <c r="C28" s="15"/>
      <c r="D28" s="15"/>
      <c r="E28" s="15"/>
      <c r="F28" s="15"/>
      <c r="G28" s="15"/>
      <c r="H28" s="15"/>
      <c r="I28" s="15"/>
      <c r="J28" s="15"/>
      <c r="K28" s="15"/>
      <c r="L28" s="15"/>
      <c r="M28" s="15"/>
      <c r="N28" s="15"/>
      <c r="O28" s="15"/>
      <c r="P28" s="355"/>
      <c r="Q28" s="355"/>
      <c r="R28" s="63"/>
      <c r="S28" s="355"/>
      <c r="T28" s="130" t="str">
        <f>_xlfn.XLOOKUP(C28&amp;D28,OPER!$AO$2:$AO$500,OPER!$AO$2:$AO$500,"NSP",0)</f>
        <v/>
      </c>
      <c r="U28" s="130" t="str">
        <f t="shared" si="0"/>
        <v xml:space="preserve"> </v>
      </c>
      <c r="V28" s="130" t="str">
        <f t="shared" si="1"/>
        <v xml:space="preserve"> </v>
      </c>
      <c r="W28" s="130" t="str">
        <f t="shared" si="2"/>
        <v/>
      </c>
      <c r="X28" s="130" t="str">
        <f t="shared" si="3"/>
        <v xml:space="preserve"> </v>
      </c>
      <c r="Y28" s="102"/>
      <c r="Z28" s="267">
        <f t="shared" si="4"/>
        <v>0</v>
      </c>
    </row>
    <row r="29" spans="1:30" x14ac:dyDescent="0.2">
      <c r="A29" s="219" t="e">
        <f>+VLOOKUP(L29,OPER!$B$2:$C$500,2,0)</f>
        <v>#N/A</v>
      </c>
      <c r="B29" s="61"/>
      <c r="C29" s="15"/>
      <c r="D29" s="15"/>
      <c r="E29" s="15"/>
      <c r="F29" s="15"/>
      <c r="G29" s="15"/>
      <c r="H29" s="15"/>
      <c r="I29" s="15"/>
      <c r="J29" s="15"/>
      <c r="K29" s="15"/>
      <c r="L29" s="15"/>
      <c r="M29" s="15"/>
      <c r="N29" s="15"/>
      <c r="O29" s="15"/>
      <c r="P29" s="355"/>
      <c r="Q29" s="355"/>
      <c r="R29" s="63"/>
      <c r="S29" s="355"/>
      <c r="T29" s="130" t="str">
        <f>_xlfn.XLOOKUP(C29&amp;D29,OPER!$AO$2:$AO$500,OPER!$AO$2:$AO$500,"NSP",0)</f>
        <v/>
      </c>
      <c r="U29" s="130" t="str">
        <f t="shared" si="0"/>
        <v xml:space="preserve"> </v>
      </c>
      <c r="V29" s="130" t="str">
        <f t="shared" si="1"/>
        <v xml:space="preserve"> </v>
      </c>
      <c r="W29" s="130" t="str">
        <f t="shared" si="2"/>
        <v/>
      </c>
      <c r="X29" s="130" t="str">
        <f t="shared" si="3"/>
        <v xml:space="preserve"> </v>
      </c>
      <c r="Y29" s="102"/>
      <c r="Z29" s="267">
        <f t="shared" si="4"/>
        <v>0</v>
      </c>
    </row>
    <row r="30" spans="1:30" x14ac:dyDescent="0.2">
      <c r="A30" s="219" t="e">
        <f>+VLOOKUP(L30,OPER!$B$2:$C$500,2,0)</f>
        <v>#N/A</v>
      </c>
      <c r="B30" s="61"/>
      <c r="C30" s="15"/>
      <c r="D30" s="15"/>
      <c r="E30" s="15"/>
      <c r="F30" s="15"/>
      <c r="G30" s="15"/>
      <c r="H30" s="15"/>
      <c r="I30" s="15"/>
      <c r="J30" s="15"/>
      <c r="K30" s="15"/>
      <c r="L30" s="15"/>
      <c r="M30" s="15"/>
      <c r="N30" s="15"/>
      <c r="O30" s="15"/>
      <c r="P30" s="355"/>
      <c r="Q30" s="355"/>
      <c r="R30" s="63"/>
      <c r="S30" s="355"/>
      <c r="T30" s="130" t="str">
        <f>_xlfn.XLOOKUP(C30&amp;D30,OPER!$AO$2:$AO$500,OPER!$AO$2:$AO$500,"NSP",0)</f>
        <v/>
      </c>
      <c r="U30" s="130" t="str">
        <f t="shared" si="0"/>
        <v xml:space="preserve"> </v>
      </c>
      <c r="V30" s="130" t="str">
        <f t="shared" si="1"/>
        <v xml:space="preserve"> </v>
      </c>
      <c r="W30" s="130" t="str">
        <f t="shared" si="2"/>
        <v/>
      </c>
      <c r="X30" s="130" t="str">
        <f t="shared" si="3"/>
        <v xml:space="preserve"> </v>
      </c>
      <c r="Y30" s="102"/>
      <c r="Z30" s="267">
        <f t="shared" si="4"/>
        <v>0</v>
      </c>
    </row>
    <row r="31" spans="1:30" x14ac:dyDescent="0.2">
      <c r="A31" s="219" t="e">
        <f>+VLOOKUP(L31,OPER!$B$2:$C$500,2,0)</f>
        <v>#N/A</v>
      </c>
      <c r="B31" s="61"/>
      <c r="C31" s="15"/>
      <c r="D31" s="15"/>
      <c r="E31" s="15"/>
      <c r="F31" s="15"/>
      <c r="G31" s="15"/>
      <c r="H31" s="15"/>
      <c r="I31" s="15"/>
      <c r="J31" s="15"/>
      <c r="K31" s="15"/>
      <c r="L31" s="15"/>
      <c r="M31" s="15"/>
      <c r="N31" s="15"/>
      <c r="O31" s="15"/>
      <c r="P31" s="355"/>
      <c r="Q31" s="355"/>
      <c r="R31" s="63"/>
      <c r="S31" s="355"/>
      <c r="T31" s="130" t="str">
        <f>_xlfn.XLOOKUP(C31&amp;D31,OPER!$AO$2:$AO$500,OPER!$AO$2:$AO$500,"NSP",0)</f>
        <v/>
      </c>
      <c r="U31" s="130" t="str">
        <f t="shared" si="0"/>
        <v xml:space="preserve"> </v>
      </c>
      <c r="V31" s="130" t="str">
        <f t="shared" si="1"/>
        <v xml:space="preserve"> </v>
      </c>
      <c r="W31" s="130" t="str">
        <f t="shared" si="2"/>
        <v/>
      </c>
      <c r="X31" s="130" t="str">
        <f t="shared" si="3"/>
        <v xml:space="preserve"> </v>
      </c>
      <c r="Y31" s="102"/>
      <c r="Z31" s="267">
        <f t="shared" si="4"/>
        <v>0</v>
      </c>
    </row>
    <row r="32" spans="1:30" x14ac:dyDescent="0.2">
      <c r="A32" s="219" t="e">
        <f>+VLOOKUP(L32,OPER!$B$2:$C$500,2,0)</f>
        <v>#N/A</v>
      </c>
      <c r="B32" s="61"/>
      <c r="C32" s="15"/>
      <c r="D32" s="15"/>
      <c r="E32" s="15"/>
      <c r="F32" s="15"/>
      <c r="G32" s="15"/>
      <c r="H32" s="15"/>
      <c r="I32" s="15"/>
      <c r="J32" s="15"/>
      <c r="K32" s="15"/>
      <c r="L32" s="15"/>
      <c r="M32" s="15"/>
      <c r="N32" s="15"/>
      <c r="O32" s="15"/>
      <c r="P32" s="355"/>
      <c r="Q32" s="355"/>
      <c r="R32" s="63"/>
      <c r="S32" s="355"/>
      <c r="T32" s="130" t="str">
        <f>_xlfn.XLOOKUP(C32&amp;D32,OPER!$AO$2:$AO$500,OPER!$AO$2:$AO$500,"NSP",0)</f>
        <v/>
      </c>
      <c r="U32" s="130" t="str">
        <f t="shared" si="0"/>
        <v xml:space="preserve"> </v>
      </c>
      <c r="V32" s="130" t="str">
        <f t="shared" si="1"/>
        <v xml:space="preserve"> </v>
      </c>
      <c r="W32" s="130" t="str">
        <f t="shared" si="2"/>
        <v/>
      </c>
      <c r="X32" s="130" t="str">
        <f t="shared" si="3"/>
        <v xml:space="preserve"> </v>
      </c>
      <c r="Y32" s="102"/>
      <c r="Z32" s="267">
        <f t="shared" si="4"/>
        <v>0</v>
      </c>
    </row>
    <row r="33" spans="1:26" x14ac:dyDescent="0.2">
      <c r="A33" s="219" t="e">
        <f>+VLOOKUP(L33,OPER!$B$2:$C$500,2,0)</f>
        <v>#N/A</v>
      </c>
      <c r="B33" s="61"/>
      <c r="C33" s="15"/>
      <c r="D33" s="15"/>
      <c r="E33" s="15"/>
      <c r="F33" s="15"/>
      <c r="G33" s="15"/>
      <c r="H33" s="15"/>
      <c r="I33" s="15"/>
      <c r="J33" s="15"/>
      <c r="K33" s="15"/>
      <c r="L33" s="15"/>
      <c r="M33" s="15"/>
      <c r="N33" s="15"/>
      <c r="O33" s="15"/>
      <c r="P33" s="355"/>
      <c r="Q33" s="355"/>
      <c r="R33" s="63"/>
      <c r="S33" s="355"/>
      <c r="T33" s="130" t="str">
        <f>_xlfn.XLOOKUP(C33&amp;D33,OPER!$AO$2:$AO$500,OPER!$AO$2:$AO$500,"NSP",0)</f>
        <v/>
      </c>
      <c r="U33" s="130" t="str">
        <f t="shared" si="0"/>
        <v xml:space="preserve"> </v>
      </c>
      <c r="V33" s="130" t="str">
        <f t="shared" si="1"/>
        <v xml:space="preserve"> </v>
      </c>
      <c r="W33" s="130" t="str">
        <f t="shared" si="2"/>
        <v/>
      </c>
      <c r="X33" s="130" t="str">
        <f t="shared" si="3"/>
        <v xml:space="preserve"> </v>
      </c>
      <c r="Y33" s="102"/>
      <c r="Z33" s="267">
        <f t="shared" si="4"/>
        <v>0</v>
      </c>
    </row>
    <row r="34" spans="1:26" x14ac:dyDescent="0.2">
      <c r="A34" s="219" t="e">
        <f>+VLOOKUP(L34,OPER!$B$2:$C$500,2,0)</f>
        <v>#N/A</v>
      </c>
      <c r="B34" s="61"/>
      <c r="C34" s="15"/>
      <c r="D34" s="15"/>
      <c r="E34" s="15"/>
      <c r="F34" s="15"/>
      <c r="G34" s="15"/>
      <c r="H34" s="15"/>
      <c r="I34" s="15"/>
      <c r="J34" s="15"/>
      <c r="K34" s="15"/>
      <c r="L34" s="15"/>
      <c r="M34" s="15"/>
      <c r="N34" s="15"/>
      <c r="O34" s="15"/>
      <c r="P34" s="355"/>
      <c r="Q34" s="355"/>
      <c r="R34" s="63"/>
      <c r="S34" s="355"/>
      <c r="T34" s="130" t="str">
        <f>_xlfn.XLOOKUP(C34&amp;D34,OPER!$AO$2:$AO$500,OPER!$AO$2:$AO$500,"NSP",0)</f>
        <v/>
      </c>
      <c r="U34" s="130" t="str">
        <f t="shared" si="0"/>
        <v xml:space="preserve"> </v>
      </c>
      <c r="V34" s="130" t="str">
        <f t="shared" si="1"/>
        <v xml:space="preserve"> </v>
      </c>
      <c r="W34" s="130" t="str">
        <f t="shared" si="2"/>
        <v/>
      </c>
      <c r="X34" s="130" t="str">
        <f t="shared" si="3"/>
        <v xml:space="preserve"> </v>
      </c>
      <c r="Y34" s="102"/>
      <c r="Z34" s="267">
        <f t="shared" si="4"/>
        <v>0</v>
      </c>
    </row>
    <row r="35" spans="1:26" x14ac:dyDescent="0.2">
      <c r="A35" s="219" t="e">
        <f>+VLOOKUP(L35,OPER!$B$2:$C$500,2,0)</f>
        <v>#N/A</v>
      </c>
      <c r="B35" s="61"/>
      <c r="C35" s="15"/>
      <c r="D35" s="15"/>
      <c r="E35" s="15"/>
      <c r="F35" s="15"/>
      <c r="G35" s="15"/>
      <c r="H35" s="15"/>
      <c r="I35" s="15"/>
      <c r="J35" s="15"/>
      <c r="K35" s="15"/>
      <c r="L35" s="15"/>
      <c r="M35" s="15"/>
      <c r="N35" s="15"/>
      <c r="O35" s="15"/>
      <c r="P35" s="355"/>
      <c r="Q35" s="355"/>
      <c r="R35" s="63"/>
      <c r="S35" s="355"/>
      <c r="T35" s="130" t="str">
        <f>_xlfn.XLOOKUP(C35&amp;D35,OPER!$AO$2:$AO$500,OPER!$AO$2:$AO$500,"NSP",0)</f>
        <v/>
      </c>
      <c r="U35" s="130" t="str">
        <f t="shared" si="0"/>
        <v xml:space="preserve"> </v>
      </c>
      <c r="V35" s="130" t="str">
        <f t="shared" si="1"/>
        <v xml:space="preserve"> </v>
      </c>
      <c r="W35" s="130" t="str">
        <f t="shared" si="2"/>
        <v/>
      </c>
      <c r="X35" s="130" t="str">
        <f t="shared" si="3"/>
        <v xml:space="preserve"> </v>
      </c>
      <c r="Y35" s="102"/>
      <c r="Z35" s="267">
        <f t="shared" si="4"/>
        <v>0</v>
      </c>
    </row>
    <row r="36" spans="1:26" x14ac:dyDescent="0.2">
      <c r="A36" s="219" t="e">
        <f>+VLOOKUP(L36,OPER!$B$2:$C$500,2,0)</f>
        <v>#N/A</v>
      </c>
      <c r="B36" s="61"/>
      <c r="C36" s="15"/>
      <c r="D36" s="15"/>
      <c r="E36" s="15"/>
      <c r="F36" s="15"/>
      <c r="G36" s="15"/>
      <c r="H36" s="15"/>
      <c r="I36" s="15"/>
      <c r="J36" s="15"/>
      <c r="K36" s="15"/>
      <c r="L36" s="15"/>
      <c r="M36" s="15"/>
      <c r="N36" s="15"/>
      <c r="O36" s="15"/>
      <c r="P36" s="355"/>
      <c r="Q36" s="355"/>
      <c r="R36" s="63"/>
      <c r="S36" s="355"/>
      <c r="T36" s="130" t="str">
        <f>_xlfn.XLOOKUP(C36&amp;D36,OPER!$AO$2:$AO$500,OPER!$AO$2:$AO$500,"NSP",0)</f>
        <v/>
      </c>
      <c r="U36" s="130" t="str">
        <f t="shared" si="0"/>
        <v xml:space="preserve"> </v>
      </c>
      <c r="V36" s="130" t="str">
        <f t="shared" si="1"/>
        <v xml:space="preserve"> </v>
      </c>
      <c r="W36" s="130" t="str">
        <f t="shared" si="2"/>
        <v/>
      </c>
      <c r="X36" s="130" t="str">
        <f t="shared" si="3"/>
        <v xml:space="preserve"> </v>
      </c>
      <c r="Y36" s="102"/>
      <c r="Z36" s="267">
        <f t="shared" si="4"/>
        <v>0</v>
      </c>
    </row>
    <row r="37" spans="1:26" x14ac:dyDescent="0.2">
      <c r="A37" s="219" t="e">
        <f>+VLOOKUP(L37,OPER!$B$2:$C$500,2,0)</f>
        <v>#N/A</v>
      </c>
      <c r="B37" s="61"/>
      <c r="C37" s="15"/>
      <c r="D37" s="15"/>
      <c r="E37" s="15"/>
      <c r="F37" s="15"/>
      <c r="G37" s="15"/>
      <c r="H37" s="15"/>
      <c r="I37" s="15"/>
      <c r="J37" s="15"/>
      <c r="K37" s="15"/>
      <c r="L37" s="15"/>
      <c r="M37" s="15"/>
      <c r="N37" s="15"/>
      <c r="O37" s="15"/>
      <c r="P37" s="355"/>
      <c r="Q37" s="355"/>
      <c r="R37" s="63"/>
      <c r="S37" s="355"/>
      <c r="T37" s="130" t="str">
        <f>_xlfn.XLOOKUP(C37&amp;D37,OPER!$AO$2:$AO$500,OPER!$AO$2:$AO$500,"NSP",0)</f>
        <v/>
      </c>
      <c r="U37" s="130" t="str">
        <f t="shared" si="0"/>
        <v xml:space="preserve"> </v>
      </c>
      <c r="V37" s="130" t="str">
        <f t="shared" si="1"/>
        <v xml:space="preserve"> </v>
      </c>
      <c r="W37" s="130" t="str">
        <f t="shared" si="2"/>
        <v/>
      </c>
      <c r="X37" s="130" t="str">
        <f t="shared" si="3"/>
        <v xml:space="preserve"> </v>
      </c>
      <c r="Y37" s="102"/>
      <c r="Z37" s="267">
        <f t="shared" si="4"/>
        <v>0</v>
      </c>
    </row>
    <row r="38" spans="1:26" x14ac:dyDescent="0.2">
      <c r="A38" s="219" t="e">
        <f>+VLOOKUP(L38,OPER!$B$2:$C$500,2,0)</f>
        <v>#N/A</v>
      </c>
      <c r="B38" s="61"/>
      <c r="C38" s="15"/>
      <c r="D38" s="15"/>
      <c r="E38" s="15"/>
      <c r="F38" s="15"/>
      <c r="G38" s="15"/>
      <c r="H38" s="15"/>
      <c r="I38" s="15"/>
      <c r="J38" s="15"/>
      <c r="K38" s="15"/>
      <c r="L38" s="15"/>
      <c r="M38" s="15"/>
      <c r="N38" s="15"/>
      <c r="O38" s="15"/>
      <c r="P38" s="355"/>
      <c r="Q38" s="355"/>
      <c r="R38" s="63"/>
      <c r="S38" s="355"/>
      <c r="T38" s="130" t="str">
        <f>_xlfn.XLOOKUP(C38&amp;D38,OPER!$AO$2:$AO$500,OPER!$AO$2:$AO$500,"NSP",0)</f>
        <v/>
      </c>
      <c r="U38" s="130" t="str">
        <f t="shared" si="0"/>
        <v xml:space="preserve"> </v>
      </c>
      <c r="V38" s="130" t="str">
        <f t="shared" si="1"/>
        <v xml:space="preserve"> </v>
      </c>
      <c r="W38" s="130" t="str">
        <f t="shared" si="2"/>
        <v/>
      </c>
      <c r="X38" s="130" t="str">
        <f t="shared" si="3"/>
        <v xml:space="preserve"> </v>
      </c>
      <c r="Y38" s="102"/>
      <c r="Z38" s="267">
        <f t="shared" si="4"/>
        <v>0</v>
      </c>
    </row>
    <row r="39" spans="1:26" x14ac:dyDescent="0.2">
      <c r="A39" s="219" t="e">
        <f>+VLOOKUP(L39,OPER!$B$2:$C$500,2,0)</f>
        <v>#N/A</v>
      </c>
      <c r="B39" s="61"/>
      <c r="C39" s="15"/>
      <c r="D39" s="15"/>
      <c r="E39" s="15"/>
      <c r="F39" s="15"/>
      <c r="G39" s="15"/>
      <c r="H39" s="15"/>
      <c r="I39" s="15"/>
      <c r="J39" s="15"/>
      <c r="K39" s="15"/>
      <c r="L39" s="15"/>
      <c r="M39" s="15"/>
      <c r="N39" s="15"/>
      <c r="O39" s="15"/>
      <c r="P39" s="355"/>
      <c r="Q39" s="355"/>
      <c r="R39" s="63"/>
      <c r="S39" s="355"/>
      <c r="T39" s="130" t="str">
        <f>_xlfn.XLOOKUP(C39&amp;D39,OPER!$AO$2:$AO$500,OPER!$AO$2:$AO$500,"NSP",0)</f>
        <v/>
      </c>
      <c r="U39" s="130" t="str">
        <f t="shared" si="0"/>
        <v xml:space="preserve"> </v>
      </c>
      <c r="V39" s="130" t="str">
        <f t="shared" si="1"/>
        <v xml:space="preserve"> </v>
      </c>
      <c r="W39" s="130" t="str">
        <f t="shared" si="2"/>
        <v/>
      </c>
      <c r="X39" s="130" t="str">
        <f t="shared" si="3"/>
        <v xml:space="preserve"> </v>
      </c>
      <c r="Y39" s="102"/>
      <c r="Z39" s="267">
        <f t="shared" si="4"/>
        <v>0</v>
      </c>
    </row>
    <row r="40" spans="1:26" x14ac:dyDescent="0.2">
      <c r="A40" s="219" t="e">
        <f>+VLOOKUP(L40,OPER!$B$2:$C$500,2,0)</f>
        <v>#N/A</v>
      </c>
      <c r="B40" s="61"/>
      <c r="C40" s="15"/>
      <c r="D40" s="15"/>
      <c r="E40" s="15"/>
      <c r="F40" s="15"/>
      <c r="G40" s="15"/>
      <c r="H40" s="15"/>
      <c r="I40" s="15"/>
      <c r="J40" s="15"/>
      <c r="K40" s="15"/>
      <c r="L40" s="15"/>
      <c r="M40" s="15"/>
      <c r="N40" s="15"/>
      <c r="O40" s="15"/>
      <c r="P40" s="355"/>
      <c r="Q40" s="355"/>
      <c r="R40" s="63"/>
      <c r="S40" s="355"/>
      <c r="T40" s="130" t="str">
        <f>_xlfn.XLOOKUP(C40&amp;D40,OPER!$AO$2:$AO$500,OPER!$AO$2:$AO$500,"NSP",0)</f>
        <v/>
      </c>
      <c r="U40" s="130" t="str">
        <f t="shared" si="0"/>
        <v xml:space="preserve"> </v>
      </c>
      <c r="V40" s="130" t="str">
        <f t="shared" si="1"/>
        <v xml:space="preserve"> </v>
      </c>
      <c r="W40" s="130" t="str">
        <f t="shared" si="2"/>
        <v/>
      </c>
      <c r="X40" s="130" t="str">
        <f t="shared" si="3"/>
        <v xml:space="preserve"> </v>
      </c>
      <c r="Y40" s="102"/>
      <c r="Z40" s="267">
        <f t="shared" si="4"/>
        <v>0</v>
      </c>
    </row>
    <row r="41" spans="1:26" x14ac:dyDescent="0.2">
      <c r="A41" s="219" t="e">
        <f>+VLOOKUP(L41,OPER!$B$2:$C$500,2,0)</f>
        <v>#N/A</v>
      </c>
      <c r="B41" s="61"/>
      <c r="C41" s="15"/>
      <c r="D41" s="15"/>
      <c r="E41" s="15"/>
      <c r="F41" s="15"/>
      <c r="G41" s="15"/>
      <c r="H41" s="15"/>
      <c r="I41" s="15"/>
      <c r="J41" s="15"/>
      <c r="K41" s="15"/>
      <c r="L41" s="15"/>
      <c r="M41" s="15"/>
      <c r="N41" s="15"/>
      <c r="O41" s="15"/>
      <c r="P41" s="355"/>
      <c r="Q41" s="355"/>
      <c r="R41" s="63"/>
      <c r="S41" s="355"/>
      <c r="T41" s="130" t="str">
        <f>_xlfn.XLOOKUP(C41&amp;D41,OPER!$AO$2:$AO$500,OPER!$AO$2:$AO$500,"NSP",0)</f>
        <v/>
      </c>
      <c r="U41" s="130" t="str">
        <f t="shared" si="0"/>
        <v xml:space="preserve"> </v>
      </c>
      <c r="V41" s="130" t="str">
        <f t="shared" si="1"/>
        <v xml:space="preserve"> </v>
      </c>
      <c r="W41" s="130" t="str">
        <f t="shared" si="2"/>
        <v/>
      </c>
      <c r="X41" s="130" t="str">
        <f t="shared" si="3"/>
        <v xml:space="preserve"> </v>
      </c>
      <c r="Y41" s="102"/>
      <c r="Z41" s="267">
        <f t="shared" si="4"/>
        <v>0</v>
      </c>
    </row>
    <row r="42" spans="1:26" x14ac:dyDescent="0.2">
      <c r="A42" s="219" t="e">
        <f>+VLOOKUP(L42,OPER!$B$2:$C$500,2,0)</f>
        <v>#N/A</v>
      </c>
      <c r="B42" s="61"/>
      <c r="C42" s="15"/>
      <c r="D42" s="15"/>
      <c r="E42" s="15"/>
      <c r="F42" s="15"/>
      <c r="G42" s="15"/>
      <c r="H42" s="15"/>
      <c r="I42" s="15"/>
      <c r="J42" s="15"/>
      <c r="K42" s="15"/>
      <c r="L42" s="15"/>
      <c r="M42" s="15"/>
      <c r="N42" s="15"/>
      <c r="O42" s="15"/>
      <c r="P42" s="355"/>
      <c r="Q42" s="355"/>
      <c r="R42" s="63"/>
      <c r="S42" s="355"/>
      <c r="T42" s="130" t="str">
        <f>_xlfn.XLOOKUP(C42&amp;D42,OPER!$AO$2:$AO$500,OPER!$AO$2:$AO$500,"NSP",0)</f>
        <v/>
      </c>
      <c r="U42" s="130" t="str">
        <f t="shared" si="0"/>
        <v xml:space="preserve"> </v>
      </c>
      <c r="V42" s="130" t="str">
        <f t="shared" si="1"/>
        <v xml:space="preserve"> </v>
      </c>
      <c r="W42" s="130" t="str">
        <f t="shared" si="2"/>
        <v/>
      </c>
      <c r="X42" s="130" t="str">
        <f t="shared" si="3"/>
        <v xml:space="preserve"> </v>
      </c>
      <c r="Y42" s="102"/>
      <c r="Z42" s="267">
        <f t="shared" si="4"/>
        <v>0</v>
      </c>
    </row>
    <row r="43" spans="1:26" x14ac:dyDescent="0.2">
      <c r="A43" s="219" t="e">
        <f>+VLOOKUP(L43,OPER!$B$2:$C$500,2,0)</f>
        <v>#N/A</v>
      </c>
      <c r="B43" s="61"/>
      <c r="C43" s="15"/>
      <c r="D43" s="15"/>
      <c r="E43" s="15"/>
      <c r="F43" s="15"/>
      <c r="G43" s="15"/>
      <c r="H43" s="15"/>
      <c r="I43" s="15"/>
      <c r="J43" s="15"/>
      <c r="K43" s="15"/>
      <c r="L43" s="15"/>
      <c r="M43" s="15"/>
      <c r="N43" s="15"/>
      <c r="O43" s="15"/>
      <c r="P43" s="355"/>
      <c r="Q43" s="355"/>
      <c r="R43" s="63"/>
      <c r="S43" s="355"/>
      <c r="T43" s="130" t="str">
        <f>_xlfn.XLOOKUP(C43&amp;D43,OPER!$AO$2:$AO$500,OPER!$AO$2:$AO$500,"NSP",0)</f>
        <v/>
      </c>
      <c r="U43" s="130" t="str">
        <f t="shared" si="0"/>
        <v xml:space="preserve"> </v>
      </c>
      <c r="V43" s="130" t="str">
        <f t="shared" si="1"/>
        <v xml:space="preserve"> </v>
      </c>
      <c r="W43" s="130" t="str">
        <f t="shared" si="2"/>
        <v/>
      </c>
      <c r="X43" s="130" t="str">
        <f t="shared" si="3"/>
        <v xml:space="preserve"> </v>
      </c>
      <c r="Y43" s="102"/>
      <c r="Z43" s="267">
        <f t="shared" si="4"/>
        <v>0</v>
      </c>
    </row>
    <row r="44" spans="1:26" x14ac:dyDescent="0.2">
      <c r="A44" s="219" t="e">
        <f>+VLOOKUP(L44,OPER!$B$2:$C$500,2,0)</f>
        <v>#N/A</v>
      </c>
      <c r="B44" s="61"/>
      <c r="C44" s="15"/>
      <c r="D44" s="15"/>
      <c r="E44" s="15"/>
      <c r="F44" s="15"/>
      <c r="G44" s="15"/>
      <c r="H44" s="15"/>
      <c r="I44" s="15"/>
      <c r="J44" s="15"/>
      <c r="K44" s="15"/>
      <c r="L44" s="15"/>
      <c r="M44" s="15"/>
      <c r="N44" s="15"/>
      <c r="O44" s="15"/>
      <c r="P44" s="355"/>
      <c r="Q44" s="355"/>
      <c r="R44" s="63"/>
      <c r="S44" s="355"/>
      <c r="T44" s="130" t="str">
        <f>_xlfn.XLOOKUP(C44&amp;D44,OPER!$AO$2:$AO$500,OPER!$AO$2:$AO$500,"NSP",0)</f>
        <v/>
      </c>
      <c r="U44" s="130" t="str">
        <f t="shared" si="0"/>
        <v xml:space="preserve"> </v>
      </c>
      <c r="V44" s="130" t="str">
        <f t="shared" si="1"/>
        <v xml:space="preserve"> </v>
      </c>
      <c r="W44" s="130" t="str">
        <f t="shared" si="2"/>
        <v/>
      </c>
      <c r="X44" s="130" t="str">
        <f t="shared" si="3"/>
        <v xml:space="preserve"> </v>
      </c>
      <c r="Y44" s="102"/>
      <c r="Z44" s="267">
        <f t="shared" si="4"/>
        <v>0</v>
      </c>
    </row>
    <row r="45" spans="1:26" x14ac:dyDescent="0.2">
      <c r="A45" s="219" t="e">
        <f>+VLOOKUP(L45,OPER!$B$2:$C$500,2,0)</f>
        <v>#N/A</v>
      </c>
      <c r="B45" s="61"/>
      <c r="C45" s="15"/>
      <c r="D45" s="15"/>
      <c r="E45" s="15"/>
      <c r="F45" s="15"/>
      <c r="G45" s="15"/>
      <c r="H45" s="15"/>
      <c r="I45" s="15"/>
      <c r="J45" s="15"/>
      <c r="K45" s="15"/>
      <c r="L45" s="15"/>
      <c r="M45" s="15"/>
      <c r="N45" s="15"/>
      <c r="O45" s="15"/>
      <c r="P45" s="355"/>
      <c r="Q45" s="355"/>
      <c r="R45" s="63"/>
      <c r="S45" s="355"/>
      <c r="T45" s="130" t="str">
        <f>_xlfn.XLOOKUP(C45&amp;D45,OPER!$AO$2:$AO$500,OPER!$AO$2:$AO$500,"NSP",0)</f>
        <v/>
      </c>
      <c r="U45" s="130" t="str">
        <f t="shared" si="0"/>
        <v xml:space="preserve"> </v>
      </c>
      <c r="V45" s="130" t="str">
        <f t="shared" si="1"/>
        <v xml:space="preserve"> </v>
      </c>
      <c r="W45" s="130" t="str">
        <f t="shared" si="2"/>
        <v/>
      </c>
      <c r="X45" s="130" t="str">
        <f t="shared" si="3"/>
        <v xml:space="preserve"> </v>
      </c>
      <c r="Y45" s="102"/>
      <c r="Z45" s="267">
        <f t="shared" si="4"/>
        <v>0</v>
      </c>
    </row>
    <row r="46" spans="1:26" x14ac:dyDescent="0.2">
      <c r="A46" s="219" t="e">
        <f>+VLOOKUP(L46,OPER!$B$2:$C$500,2,0)</f>
        <v>#N/A</v>
      </c>
      <c r="B46" s="61"/>
      <c r="C46" s="15"/>
      <c r="D46" s="15"/>
      <c r="E46" s="15"/>
      <c r="F46" s="15"/>
      <c r="G46" s="15"/>
      <c r="H46" s="15"/>
      <c r="I46" s="15"/>
      <c r="J46" s="15"/>
      <c r="K46" s="15"/>
      <c r="L46" s="15"/>
      <c r="M46" s="15"/>
      <c r="N46" s="15"/>
      <c r="O46" s="15"/>
      <c r="P46" s="355"/>
      <c r="Q46" s="355"/>
      <c r="R46" s="63"/>
      <c r="S46" s="355"/>
      <c r="T46" s="130" t="str">
        <f>_xlfn.XLOOKUP(C46&amp;D46,OPER!$AO$2:$AO$500,OPER!$AO$2:$AO$500,"NSP",0)</f>
        <v/>
      </c>
      <c r="U46" s="130" t="str">
        <f t="shared" si="0"/>
        <v xml:space="preserve"> </v>
      </c>
      <c r="V46" s="130" t="str">
        <f t="shared" si="1"/>
        <v xml:space="preserve"> </v>
      </c>
      <c r="W46" s="130" t="str">
        <f t="shared" si="2"/>
        <v/>
      </c>
      <c r="X46" s="130" t="str">
        <f t="shared" si="3"/>
        <v xml:space="preserve"> </v>
      </c>
      <c r="Y46" s="102"/>
      <c r="Z46" s="267">
        <f t="shared" si="4"/>
        <v>0</v>
      </c>
    </row>
    <row r="47" spans="1:26" x14ac:dyDescent="0.2">
      <c r="A47" s="219" t="e">
        <f>+VLOOKUP(L47,OPER!$B$2:$C$500,2,0)</f>
        <v>#N/A</v>
      </c>
      <c r="B47" s="61"/>
      <c r="C47" s="15"/>
      <c r="D47" s="15"/>
      <c r="E47" s="15"/>
      <c r="F47" s="15"/>
      <c r="G47" s="15"/>
      <c r="H47" s="15"/>
      <c r="I47" s="15"/>
      <c r="J47" s="15"/>
      <c r="K47" s="15"/>
      <c r="L47" s="15"/>
      <c r="M47" s="15"/>
      <c r="N47" s="15"/>
      <c r="O47" s="15"/>
      <c r="P47" s="355"/>
      <c r="Q47" s="355"/>
      <c r="R47" s="63"/>
      <c r="S47" s="355"/>
      <c r="T47" s="130" t="str">
        <f>_xlfn.XLOOKUP(C47&amp;D47,OPER!$AO$2:$AO$500,OPER!$AO$2:$AO$500,"NSP",0)</f>
        <v/>
      </c>
      <c r="U47" s="130" t="str">
        <f t="shared" si="0"/>
        <v xml:space="preserve"> </v>
      </c>
      <c r="V47" s="130" t="str">
        <f t="shared" si="1"/>
        <v xml:space="preserve"> </v>
      </c>
      <c r="W47" s="130" t="str">
        <f t="shared" si="2"/>
        <v/>
      </c>
      <c r="X47" s="130" t="str">
        <f t="shared" si="3"/>
        <v xml:space="preserve"> </v>
      </c>
      <c r="Y47" s="102"/>
      <c r="Z47" s="267">
        <f t="shared" si="4"/>
        <v>0</v>
      </c>
    </row>
    <row r="48" spans="1:26" x14ac:dyDescent="0.2">
      <c r="A48" s="219" t="e">
        <f>+VLOOKUP(L48,OPER!$B$2:$C$500,2,0)</f>
        <v>#N/A</v>
      </c>
      <c r="B48" s="61"/>
      <c r="C48" s="15"/>
      <c r="D48" s="15"/>
      <c r="E48" s="15"/>
      <c r="F48" s="15"/>
      <c r="G48" s="15"/>
      <c r="H48" s="15"/>
      <c r="I48" s="15"/>
      <c r="J48" s="15"/>
      <c r="K48" s="15"/>
      <c r="L48" s="15"/>
      <c r="M48" s="15"/>
      <c r="N48" s="15"/>
      <c r="O48" s="15"/>
      <c r="P48" s="355"/>
      <c r="Q48" s="355"/>
      <c r="R48" s="63"/>
      <c r="S48" s="355"/>
      <c r="T48" s="130" t="str">
        <f>_xlfn.XLOOKUP(C48&amp;D48,OPER!$AO$2:$AO$500,OPER!$AO$2:$AO$500,"NSP",0)</f>
        <v/>
      </c>
      <c r="U48" s="130" t="str">
        <f t="shared" si="0"/>
        <v xml:space="preserve"> </v>
      </c>
      <c r="V48" s="130" t="str">
        <f t="shared" si="1"/>
        <v xml:space="preserve"> </v>
      </c>
      <c r="W48" s="130" t="str">
        <f t="shared" si="2"/>
        <v/>
      </c>
      <c r="X48" s="130" t="str">
        <f t="shared" si="3"/>
        <v xml:space="preserve"> </v>
      </c>
      <c r="Y48" s="102"/>
      <c r="Z48" s="267">
        <f t="shared" si="4"/>
        <v>0</v>
      </c>
    </row>
    <row r="49" spans="1:26" x14ac:dyDescent="0.2">
      <c r="A49" s="219" t="e">
        <f>+VLOOKUP(L49,OPER!$B$2:$C$500,2,0)</f>
        <v>#N/A</v>
      </c>
      <c r="B49" s="61"/>
      <c r="C49" s="15"/>
      <c r="D49" s="15"/>
      <c r="E49" s="15"/>
      <c r="F49" s="15"/>
      <c r="G49" s="15"/>
      <c r="H49" s="15"/>
      <c r="I49" s="15"/>
      <c r="J49" s="15"/>
      <c r="K49" s="15"/>
      <c r="L49" s="15"/>
      <c r="M49" s="15"/>
      <c r="N49" s="15"/>
      <c r="O49" s="15"/>
      <c r="P49" s="355"/>
      <c r="Q49" s="355"/>
      <c r="R49" s="63"/>
      <c r="S49" s="355"/>
      <c r="T49" s="130" t="str">
        <f>_xlfn.XLOOKUP(C49&amp;D49,OPER!$AO$2:$AO$500,OPER!$AO$2:$AO$500,"NSP",0)</f>
        <v/>
      </c>
      <c r="U49" s="130" t="str">
        <f t="shared" si="0"/>
        <v xml:space="preserve"> </v>
      </c>
      <c r="V49" s="130" t="str">
        <f t="shared" si="1"/>
        <v xml:space="preserve"> </v>
      </c>
      <c r="W49" s="130" t="str">
        <f t="shared" si="2"/>
        <v/>
      </c>
      <c r="X49" s="130" t="str">
        <f t="shared" si="3"/>
        <v xml:space="preserve"> </v>
      </c>
      <c r="Y49" s="102"/>
      <c r="Z49" s="267">
        <f t="shared" si="4"/>
        <v>0</v>
      </c>
    </row>
    <row r="50" spans="1:26" x14ac:dyDescent="0.2">
      <c r="A50" s="219" t="e">
        <f>+VLOOKUP(L50,OPER!$B$2:$C$500,2,0)</f>
        <v>#N/A</v>
      </c>
      <c r="B50" s="61"/>
      <c r="C50" s="15"/>
      <c r="D50" s="15"/>
      <c r="E50" s="15"/>
      <c r="F50" s="15"/>
      <c r="G50" s="15"/>
      <c r="H50" s="15"/>
      <c r="I50" s="15"/>
      <c r="J50" s="15"/>
      <c r="K50" s="15"/>
      <c r="L50" s="15"/>
      <c r="M50" s="15"/>
      <c r="N50" s="15"/>
      <c r="O50" s="15"/>
      <c r="P50" s="355"/>
      <c r="Q50" s="355"/>
      <c r="R50" s="63"/>
      <c r="S50" s="355"/>
      <c r="T50" s="130" t="str">
        <f>_xlfn.XLOOKUP(C50&amp;D50,OPER!$AO$2:$AO$500,OPER!$AO$2:$AO$500,"NSP",0)</f>
        <v/>
      </c>
      <c r="U50" s="130" t="str">
        <f t="shared" si="0"/>
        <v xml:space="preserve"> </v>
      </c>
      <c r="V50" s="130" t="str">
        <f t="shared" si="1"/>
        <v xml:space="preserve"> </v>
      </c>
      <c r="W50" s="130" t="str">
        <f t="shared" si="2"/>
        <v/>
      </c>
      <c r="X50" s="130" t="str">
        <f t="shared" si="3"/>
        <v xml:space="preserve"> </v>
      </c>
      <c r="Y50" s="102"/>
      <c r="Z50" s="267">
        <f t="shared" si="4"/>
        <v>0</v>
      </c>
    </row>
    <row r="51" spans="1:26" x14ac:dyDescent="0.2">
      <c r="A51" s="219" t="e">
        <f>+VLOOKUP(L51,OPER!$B$2:$C$500,2,0)</f>
        <v>#N/A</v>
      </c>
      <c r="B51" s="61"/>
      <c r="C51" s="15"/>
      <c r="D51" s="15"/>
      <c r="E51" s="15"/>
      <c r="F51" s="15"/>
      <c r="G51" s="15"/>
      <c r="H51" s="15"/>
      <c r="I51" s="15"/>
      <c r="J51" s="15"/>
      <c r="K51" s="15"/>
      <c r="L51" s="15"/>
      <c r="M51" s="15"/>
      <c r="N51" s="15"/>
      <c r="O51" s="15"/>
      <c r="P51" s="355"/>
      <c r="Q51" s="355"/>
      <c r="R51" s="63"/>
      <c r="S51" s="355"/>
      <c r="T51" s="130" t="str">
        <f>_xlfn.XLOOKUP(C51&amp;D51,OPER!$AO$2:$AO$500,OPER!$AO$2:$AO$500,"NSP",0)</f>
        <v/>
      </c>
      <c r="U51" s="130" t="str">
        <f t="shared" si="0"/>
        <v xml:space="preserve"> </v>
      </c>
      <c r="V51" s="130" t="str">
        <f t="shared" si="1"/>
        <v xml:space="preserve"> </v>
      </c>
      <c r="W51" s="130" t="str">
        <f t="shared" si="2"/>
        <v/>
      </c>
      <c r="X51" s="130" t="str">
        <f t="shared" si="3"/>
        <v xml:space="preserve"> </v>
      </c>
      <c r="Y51" s="102"/>
      <c r="Z51" s="267">
        <f t="shared" si="4"/>
        <v>0</v>
      </c>
    </row>
    <row r="52" spans="1:26" x14ac:dyDescent="0.2">
      <c r="A52" s="219" t="e">
        <f>+VLOOKUP(L52,OPER!$B$2:$C$500,2,0)</f>
        <v>#N/A</v>
      </c>
      <c r="B52" s="61"/>
      <c r="C52" s="15"/>
      <c r="D52" s="15"/>
      <c r="E52" s="15"/>
      <c r="F52" s="15"/>
      <c r="G52" s="15"/>
      <c r="H52" s="15"/>
      <c r="I52" s="15"/>
      <c r="J52" s="15"/>
      <c r="K52" s="15"/>
      <c r="L52" s="15"/>
      <c r="M52" s="15"/>
      <c r="N52" s="15"/>
      <c r="O52" s="15"/>
      <c r="P52" s="355"/>
      <c r="Q52" s="355"/>
      <c r="R52" s="63"/>
      <c r="S52" s="355"/>
      <c r="T52" s="130" t="str">
        <f>_xlfn.XLOOKUP(C52&amp;D52,OPER!$AO$2:$AO$500,OPER!$AO$2:$AO$500,"NSP",0)</f>
        <v/>
      </c>
      <c r="U52" s="130" t="str">
        <f t="shared" si="0"/>
        <v xml:space="preserve"> </v>
      </c>
      <c r="V52" s="130" t="str">
        <f t="shared" si="1"/>
        <v xml:space="preserve"> </v>
      </c>
      <c r="W52" s="130" t="str">
        <f t="shared" si="2"/>
        <v/>
      </c>
      <c r="X52" s="130" t="str">
        <f t="shared" si="3"/>
        <v xml:space="preserve"> </v>
      </c>
      <c r="Y52" s="102"/>
      <c r="Z52" s="267">
        <f t="shared" si="4"/>
        <v>0</v>
      </c>
    </row>
    <row r="53" spans="1:26" x14ac:dyDescent="0.2">
      <c r="A53" s="219" t="e">
        <f>+VLOOKUP(L53,OPER!$B$2:$C$500,2,0)</f>
        <v>#N/A</v>
      </c>
      <c r="B53" s="61"/>
      <c r="C53" s="15"/>
      <c r="D53" s="15"/>
      <c r="E53" s="15"/>
      <c r="F53" s="15"/>
      <c r="G53" s="15"/>
      <c r="H53" s="15"/>
      <c r="I53" s="15"/>
      <c r="J53" s="15"/>
      <c r="K53" s="15"/>
      <c r="L53" s="15"/>
      <c r="M53" s="15"/>
      <c r="N53" s="15"/>
      <c r="O53" s="15"/>
      <c r="P53" s="355"/>
      <c r="Q53" s="355"/>
      <c r="R53" s="63"/>
      <c r="S53" s="355"/>
      <c r="T53" s="130" t="str">
        <f>_xlfn.XLOOKUP(C53&amp;D53,OPER!$AO$2:$AO$500,OPER!$AO$2:$AO$500,"NSP",0)</f>
        <v/>
      </c>
      <c r="U53" s="130" t="str">
        <f t="shared" si="0"/>
        <v xml:space="preserve"> </v>
      </c>
      <c r="V53" s="130" t="str">
        <f t="shared" si="1"/>
        <v xml:space="preserve"> </v>
      </c>
      <c r="W53" s="130" t="str">
        <f t="shared" si="2"/>
        <v/>
      </c>
      <c r="X53" s="130" t="str">
        <f t="shared" si="3"/>
        <v xml:space="preserve"> </v>
      </c>
      <c r="Y53" s="102"/>
      <c r="Z53" s="267">
        <f t="shared" si="4"/>
        <v>0</v>
      </c>
    </row>
    <row r="54" spans="1:26" x14ac:dyDescent="0.2">
      <c r="A54" s="219" t="e">
        <f>+VLOOKUP(L54,OPER!$B$2:$C$500,2,0)</f>
        <v>#N/A</v>
      </c>
      <c r="B54" s="61"/>
      <c r="C54" s="15"/>
      <c r="D54" s="15"/>
      <c r="E54" s="15"/>
      <c r="F54" s="15"/>
      <c r="G54" s="15"/>
      <c r="H54" s="15"/>
      <c r="I54" s="15"/>
      <c r="J54" s="15"/>
      <c r="K54" s="15"/>
      <c r="L54" s="15"/>
      <c r="M54" s="15"/>
      <c r="N54" s="15"/>
      <c r="O54" s="15"/>
      <c r="P54" s="355"/>
      <c r="Q54" s="355"/>
      <c r="R54" s="63"/>
      <c r="S54" s="355"/>
      <c r="T54" s="130" t="str">
        <f>_xlfn.XLOOKUP(C54&amp;D54,OPER!$AO$2:$AO$500,OPER!$AO$2:$AO$500,"NSP",0)</f>
        <v/>
      </c>
      <c r="U54" s="130" t="str">
        <f t="shared" si="0"/>
        <v xml:space="preserve"> </v>
      </c>
      <c r="V54" s="130" t="str">
        <f t="shared" si="1"/>
        <v xml:space="preserve"> </v>
      </c>
      <c r="W54" s="130" t="str">
        <f t="shared" si="2"/>
        <v/>
      </c>
      <c r="X54" s="130" t="str">
        <f t="shared" si="3"/>
        <v xml:space="preserve"> </v>
      </c>
      <c r="Y54" s="102"/>
      <c r="Z54" s="267">
        <f t="shared" si="4"/>
        <v>0</v>
      </c>
    </row>
    <row r="55" spans="1:26" x14ac:dyDescent="0.2">
      <c r="A55" s="219" t="e">
        <f>+VLOOKUP(L55,OPER!$B$2:$C$500,2,0)</f>
        <v>#N/A</v>
      </c>
      <c r="B55" s="61"/>
      <c r="C55" s="15"/>
      <c r="D55" s="15"/>
      <c r="E55" s="15"/>
      <c r="F55" s="15"/>
      <c r="G55" s="15"/>
      <c r="H55" s="15"/>
      <c r="I55" s="15"/>
      <c r="J55" s="15"/>
      <c r="K55" s="15"/>
      <c r="L55" s="15"/>
      <c r="M55" s="15"/>
      <c r="N55" s="15"/>
      <c r="O55" s="15"/>
      <c r="P55" s="355"/>
      <c r="Q55" s="355"/>
      <c r="R55" s="63"/>
      <c r="S55" s="355"/>
      <c r="T55" s="130" t="str">
        <f>_xlfn.XLOOKUP(C55&amp;D55,OPER!$AO$2:$AO$500,OPER!$AO$2:$AO$500,"NSP",0)</f>
        <v/>
      </c>
      <c r="U55" s="130" t="str">
        <f t="shared" si="0"/>
        <v xml:space="preserve"> </v>
      </c>
      <c r="V55" s="130" t="str">
        <f t="shared" si="1"/>
        <v xml:space="preserve"> </v>
      </c>
      <c r="W55" s="130" t="str">
        <f t="shared" si="2"/>
        <v/>
      </c>
      <c r="X55" s="130" t="str">
        <f t="shared" si="3"/>
        <v xml:space="preserve"> </v>
      </c>
      <c r="Y55" s="102"/>
      <c r="Z55" s="267">
        <f t="shared" si="4"/>
        <v>0</v>
      </c>
    </row>
    <row r="56" spans="1:26" x14ac:dyDescent="0.2">
      <c r="A56" s="219" t="e">
        <f>+VLOOKUP(L56,OPER!$B$2:$C$500,2,0)</f>
        <v>#N/A</v>
      </c>
      <c r="B56" s="61"/>
      <c r="C56" s="15"/>
      <c r="D56" s="15"/>
      <c r="E56" s="15"/>
      <c r="F56" s="15"/>
      <c r="G56" s="15"/>
      <c r="H56" s="15"/>
      <c r="I56" s="15"/>
      <c r="J56" s="15"/>
      <c r="K56" s="15"/>
      <c r="L56" s="15"/>
      <c r="M56" s="15"/>
      <c r="N56" s="15"/>
      <c r="O56" s="15"/>
      <c r="P56" s="355"/>
      <c r="Q56" s="355"/>
      <c r="R56" s="63"/>
      <c r="S56" s="355"/>
      <c r="T56" s="130" t="str">
        <f>_xlfn.XLOOKUP(C56&amp;D56,OPER!$AO$2:$AO$500,OPER!$AO$2:$AO$500,"NSP",0)</f>
        <v/>
      </c>
      <c r="U56" s="130" t="str">
        <f t="shared" si="0"/>
        <v xml:space="preserve"> </v>
      </c>
      <c r="V56" s="130" t="str">
        <f t="shared" si="1"/>
        <v xml:space="preserve"> </v>
      </c>
      <c r="W56" s="130" t="str">
        <f t="shared" si="2"/>
        <v/>
      </c>
      <c r="X56" s="130" t="str">
        <f t="shared" si="3"/>
        <v xml:space="preserve"> </v>
      </c>
      <c r="Y56" s="102"/>
      <c r="Z56" s="267">
        <f t="shared" si="4"/>
        <v>0</v>
      </c>
    </row>
    <row r="57" spans="1:26" x14ac:dyDescent="0.2">
      <c r="A57" s="219" t="e">
        <f>+VLOOKUP(L57,OPER!$B$2:$C$500,2,0)</f>
        <v>#N/A</v>
      </c>
      <c r="B57" s="61"/>
      <c r="C57" s="15"/>
      <c r="D57" s="15"/>
      <c r="E57" s="15"/>
      <c r="F57" s="15"/>
      <c r="G57" s="15"/>
      <c r="H57" s="15"/>
      <c r="I57" s="15"/>
      <c r="J57" s="15"/>
      <c r="K57" s="15"/>
      <c r="L57" s="15"/>
      <c r="M57" s="15"/>
      <c r="N57" s="15"/>
      <c r="O57" s="15"/>
      <c r="P57" s="355"/>
      <c r="Q57" s="355"/>
      <c r="R57" s="63"/>
      <c r="S57" s="355"/>
      <c r="T57" s="130" t="str">
        <f>_xlfn.XLOOKUP(C57&amp;D57,OPER!$AO$2:$AO$500,OPER!$AO$2:$AO$500,"NSP",0)</f>
        <v/>
      </c>
      <c r="U57" s="130" t="str">
        <f t="shared" si="0"/>
        <v xml:space="preserve"> </v>
      </c>
      <c r="V57" s="130" t="str">
        <f t="shared" si="1"/>
        <v xml:space="preserve"> </v>
      </c>
      <c r="W57" s="130" t="str">
        <f t="shared" si="2"/>
        <v/>
      </c>
      <c r="X57" s="130" t="str">
        <f t="shared" si="3"/>
        <v xml:space="preserve"> </v>
      </c>
      <c r="Y57" s="102"/>
      <c r="Z57" s="267">
        <f t="shared" si="4"/>
        <v>0</v>
      </c>
    </row>
    <row r="58" spans="1:26" x14ac:dyDescent="0.2">
      <c r="A58" s="219" t="e">
        <f>+VLOOKUP(L58,OPER!$B$2:$C$500,2,0)</f>
        <v>#N/A</v>
      </c>
      <c r="B58" s="61"/>
      <c r="C58" s="15"/>
      <c r="D58" s="15"/>
      <c r="E58" s="15"/>
      <c r="F58" s="15"/>
      <c r="G58" s="15"/>
      <c r="H58" s="15"/>
      <c r="I58" s="15"/>
      <c r="J58" s="15"/>
      <c r="K58" s="15"/>
      <c r="L58" s="15"/>
      <c r="M58" s="15"/>
      <c r="N58" s="15"/>
      <c r="O58" s="15"/>
      <c r="P58" s="355"/>
      <c r="Q58" s="355"/>
      <c r="R58" s="63"/>
      <c r="S58" s="355"/>
      <c r="T58" s="130" t="str">
        <f>_xlfn.XLOOKUP(C58&amp;D58,OPER!$AO$2:$AO$500,OPER!$AO$2:$AO$500,"NSP",0)</f>
        <v/>
      </c>
      <c r="U58" s="130" t="str">
        <f t="shared" si="0"/>
        <v xml:space="preserve"> </v>
      </c>
      <c r="V58" s="130" t="str">
        <f t="shared" si="1"/>
        <v xml:space="preserve"> </v>
      </c>
      <c r="W58" s="130" t="str">
        <f t="shared" si="2"/>
        <v/>
      </c>
      <c r="X58" s="130" t="str">
        <f t="shared" si="3"/>
        <v xml:space="preserve"> </v>
      </c>
      <c r="Y58" s="102"/>
      <c r="Z58" s="267">
        <f t="shared" si="4"/>
        <v>0</v>
      </c>
    </row>
    <row r="59" spans="1:26" x14ac:dyDescent="0.2">
      <c r="A59" s="219" t="e">
        <f>+VLOOKUP(L59,OPER!$B$2:$C$500,2,0)</f>
        <v>#N/A</v>
      </c>
      <c r="B59" s="61"/>
      <c r="C59" s="15"/>
      <c r="D59" s="15"/>
      <c r="E59" s="15"/>
      <c r="F59" s="15"/>
      <c r="G59" s="15"/>
      <c r="H59" s="15"/>
      <c r="I59" s="15"/>
      <c r="J59" s="15"/>
      <c r="K59" s="15"/>
      <c r="L59" s="15"/>
      <c r="M59" s="15"/>
      <c r="N59" s="15"/>
      <c r="O59" s="15"/>
      <c r="P59" s="355"/>
      <c r="Q59" s="355"/>
      <c r="R59" s="63"/>
      <c r="S59" s="355"/>
      <c r="T59" s="130" t="str">
        <f>_xlfn.XLOOKUP(C59&amp;D59,OPER!$AO$2:$AO$500,OPER!$AO$2:$AO$500,"NSP",0)</f>
        <v/>
      </c>
      <c r="U59" s="130" t="str">
        <f t="shared" si="0"/>
        <v xml:space="preserve"> </v>
      </c>
      <c r="V59" s="130" t="str">
        <f t="shared" si="1"/>
        <v xml:space="preserve"> </v>
      </c>
      <c r="W59" s="130" t="str">
        <f t="shared" si="2"/>
        <v/>
      </c>
      <c r="X59" s="130" t="str">
        <f t="shared" si="3"/>
        <v xml:space="preserve"> </v>
      </c>
      <c r="Y59" s="102"/>
      <c r="Z59" s="267">
        <f t="shared" si="4"/>
        <v>0</v>
      </c>
    </row>
    <row r="60" spans="1:26" x14ac:dyDescent="0.2">
      <c r="A60" s="219" t="e">
        <f>+VLOOKUP(L60,OPER!$B$2:$C$500,2,0)</f>
        <v>#N/A</v>
      </c>
      <c r="B60" s="61"/>
      <c r="C60" s="15"/>
      <c r="D60" s="15"/>
      <c r="E60" s="15"/>
      <c r="F60" s="15"/>
      <c r="G60" s="15"/>
      <c r="H60" s="15"/>
      <c r="I60" s="15"/>
      <c r="J60" s="15"/>
      <c r="K60" s="15"/>
      <c r="L60" s="15"/>
      <c r="M60" s="15"/>
      <c r="N60" s="15"/>
      <c r="O60" s="15"/>
      <c r="P60" s="355"/>
      <c r="Q60" s="355"/>
      <c r="R60" s="63"/>
      <c r="S60" s="355"/>
      <c r="T60" s="130" t="str">
        <f>_xlfn.XLOOKUP(C60&amp;D60,OPER!$AO$2:$AO$500,OPER!$AO$2:$AO$500,"NSP",0)</f>
        <v/>
      </c>
      <c r="U60" s="130" t="str">
        <f t="shared" si="0"/>
        <v xml:space="preserve"> </v>
      </c>
      <c r="V60" s="130" t="str">
        <f t="shared" si="1"/>
        <v xml:space="preserve"> </v>
      </c>
      <c r="W60" s="130" t="str">
        <f t="shared" si="2"/>
        <v/>
      </c>
      <c r="X60" s="130" t="str">
        <f t="shared" si="3"/>
        <v xml:space="preserve"> </v>
      </c>
      <c r="Y60" s="102"/>
      <c r="Z60" s="267">
        <f t="shared" si="4"/>
        <v>0</v>
      </c>
    </row>
    <row r="61" spans="1:26" x14ac:dyDescent="0.2">
      <c r="A61" s="219" t="e">
        <f>+VLOOKUP(L61,OPER!$B$2:$C$500,2,0)</f>
        <v>#N/A</v>
      </c>
      <c r="B61" s="61"/>
      <c r="C61" s="15"/>
      <c r="D61" s="15"/>
      <c r="E61" s="15"/>
      <c r="F61" s="15"/>
      <c r="G61" s="15"/>
      <c r="H61" s="15"/>
      <c r="I61" s="15"/>
      <c r="J61" s="15"/>
      <c r="K61" s="15"/>
      <c r="L61" s="15"/>
      <c r="M61" s="15"/>
      <c r="N61" s="15"/>
      <c r="O61" s="15"/>
      <c r="P61" s="355"/>
      <c r="Q61" s="355"/>
      <c r="R61" s="63"/>
      <c r="S61" s="355"/>
      <c r="T61" s="130" t="str">
        <f>_xlfn.XLOOKUP(C61&amp;D61,OPER!$AO$2:$AO$500,OPER!$AO$2:$AO$500,"NSP",0)</f>
        <v/>
      </c>
      <c r="U61" s="130" t="str">
        <f t="shared" si="0"/>
        <v xml:space="preserve"> </v>
      </c>
      <c r="V61" s="130" t="str">
        <f t="shared" si="1"/>
        <v xml:space="preserve"> </v>
      </c>
      <c r="W61" s="130" t="str">
        <f t="shared" si="2"/>
        <v/>
      </c>
      <c r="X61" s="130" t="str">
        <f t="shared" si="3"/>
        <v xml:space="preserve"> </v>
      </c>
      <c r="Y61" s="102"/>
      <c r="Z61" s="267">
        <f t="shared" si="4"/>
        <v>0</v>
      </c>
    </row>
    <row r="62" spans="1:26" x14ac:dyDescent="0.2">
      <c r="A62" s="219" t="e">
        <f>+VLOOKUP(L62,OPER!$B$2:$C$500,2,0)</f>
        <v>#N/A</v>
      </c>
      <c r="B62" s="61"/>
      <c r="C62" s="15"/>
      <c r="D62" s="15"/>
      <c r="E62" s="15"/>
      <c r="F62" s="15"/>
      <c r="G62" s="15"/>
      <c r="H62" s="15"/>
      <c r="I62" s="15"/>
      <c r="J62" s="15"/>
      <c r="K62" s="15"/>
      <c r="L62" s="15"/>
      <c r="M62" s="15"/>
      <c r="N62" s="15"/>
      <c r="O62" s="15"/>
      <c r="P62" s="355"/>
      <c r="Q62" s="355"/>
      <c r="R62" s="63"/>
      <c r="S62" s="355"/>
      <c r="T62" s="130" t="str">
        <f>_xlfn.XLOOKUP(C62&amp;D62,OPER!$AO$2:$AO$500,OPER!$AO$2:$AO$500,"NSP",0)</f>
        <v/>
      </c>
      <c r="U62" s="130" t="str">
        <f t="shared" si="0"/>
        <v xml:space="preserve"> </v>
      </c>
      <c r="V62" s="130" t="str">
        <f t="shared" si="1"/>
        <v xml:space="preserve"> </v>
      </c>
      <c r="W62" s="130" t="str">
        <f t="shared" si="2"/>
        <v/>
      </c>
      <c r="X62" s="130" t="str">
        <f t="shared" si="3"/>
        <v xml:space="preserve"> </v>
      </c>
      <c r="Y62" s="102"/>
      <c r="Z62" s="267">
        <f t="shared" si="4"/>
        <v>0</v>
      </c>
    </row>
    <row r="63" spans="1:26" x14ac:dyDescent="0.2">
      <c r="A63" s="219" t="e">
        <f>+VLOOKUP(L63,OPER!$B$2:$C$500,2,0)</f>
        <v>#N/A</v>
      </c>
      <c r="B63" s="61"/>
      <c r="C63" s="15"/>
      <c r="D63" s="15"/>
      <c r="E63" s="15"/>
      <c r="F63" s="15"/>
      <c r="G63" s="15"/>
      <c r="H63" s="15"/>
      <c r="I63" s="15"/>
      <c r="J63" s="15"/>
      <c r="K63" s="15"/>
      <c r="L63" s="15"/>
      <c r="M63" s="15"/>
      <c r="N63" s="15"/>
      <c r="O63" s="15"/>
      <c r="P63" s="355"/>
      <c r="Q63" s="355"/>
      <c r="R63" s="63"/>
      <c r="S63" s="355"/>
      <c r="T63" s="130" t="str">
        <f>_xlfn.XLOOKUP(C63&amp;D63,OPER!$AO$2:$AO$500,OPER!$AO$2:$AO$500,"NSP",0)</f>
        <v/>
      </c>
      <c r="U63" s="130" t="str">
        <f t="shared" si="0"/>
        <v xml:space="preserve"> </v>
      </c>
      <c r="V63" s="130" t="str">
        <f t="shared" si="1"/>
        <v xml:space="preserve"> </v>
      </c>
      <c r="W63" s="130" t="str">
        <f t="shared" si="2"/>
        <v/>
      </c>
      <c r="X63" s="130" t="str">
        <f t="shared" si="3"/>
        <v xml:space="preserve"> </v>
      </c>
      <c r="Y63" s="102"/>
      <c r="Z63" s="267">
        <f t="shared" si="4"/>
        <v>0</v>
      </c>
    </row>
    <row r="64" spans="1:26" x14ac:dyDescent="0.2">
      <c r="A64" s="219" t="e">
        <f>+VLOOKUP(L64,OPER!$B$2:$C$500,2,0)</f>
        <v>#N/A</v>
      </c>
      <c r="B64" s="61"/>
      <c r="C64" s="15"/>
      <c r="D64" s="15"/>
      <c r="E64" s="15"/>
      <c r="F64" s="15"/>
      <c r="G64" s="15"/>
      <c r="H64" s="15"/>
      <c r="I64" s="15"/>
      <c r="J64" s="15"/>
      <c r="K64" s="15"/>
      <c r="L64" s="15"/>
      <c r="M64" s="15"/>
      <c r="N64" s="15"/>
      <c r="O64" s="15"/>
      <c r="P64" s="355"/>
      <c r="Q64" s="355"/>
      <c r="R64" s="63"/>
      <c r="S64" s="355"/>
      <c r="T64" s="130" t="str">
        <f>_xlfn.XLOOKUP(C64&amp;D64,OPER!$AO$2:$AO$500,OPER!$AO$2:$AO$500,"NSP",0)</f>
        <v/>
      </c>
      <c r="U64" s="130" t="str">
        <f t="shared" si="0"/>
        <v xml:space="preserve"> </v>
      </c>
      <c r="V64" s="130" t="str">
        <f t="shared" si="1"/>
        <v xml:space="preserve"> </v>
      </c>
      <c r="W64" s="130" t="str">
        <f t="shared" si="2"/>
        <v/>
      </c>
      <c r="X64" s="130" t="str">
        <f t="shared" si="3"/>
        <v xml:space="preserve"> </v>
      </c>
      <c r="Y64" s="102"/>
      <c r="Z64" s="267">
        <f t="shared" si="4"/>
        <v>0</v>
      </c>
    </row>
    <row r="65" spans="1:26" x14ac:dyDescent="0.2">
      <c r="A65" s="219" t="e">
        <f>+VLOOKUP(L65,OPER!$B$2:$C$500,2,0)</f>
        <v>#N/A</v>
      </c>
      <c r="B65" s="61"/>
      <c r="C65" s="15"/>
      <c r="D65" s="15"/>
      <c r="E65" s="15"/>
      <c r="F65" s="15"/>
      <c r="G65" s="15"/>
      <c r="H65" s="15"/>
      <c r="I65" s="15"/>
      <c r="J65" s="15"/>
      <c r="K65" s="15"/>
      <c r="L65" s="15"/>
      <c r="M65" s="15"/>
      <c r="N65" s="15"/>
      <c r="O65" s="15"/>
      <c r="P65" s="355"/>
      <c r="Q65" s="355"/>
      <c r="R65" s="63"/>
      <c r="S65" s="355"/>
      <c r="T65" s="130" t="str">
        <f>_xlfn.XLOOKUP(C65&amp;D65,OPER!$AO$2:$AO$500,OPER!$AO$2:$AO$500,"NSP",0)</f>
        <v/>
      </c>
      <c r="U65" s="130" t="str">
        <f t="shared" si="0"/>
        <v xml:space="preserve"> </v>
      </c>
      <c r="V65" s="130" t="str">
        <f t="shared" si="1"/>
        <v xml:space="preserve"> </v>
      </c>
      <c r="W65" s="130" t="str">
        <f t="shared" si="2"/>
        <v/>
      </c>
      <c r="X65" s="130" t="str">
        <f t="shared" si="3"/>
        <v xml:space="preserve"> </v>
      </c>
      <c r="Y65" s="102"/>
      <c r="Z65" s="267">
        <f t="shared" si="4"/>
        <v>0</v>
      </c>
    </row>
    <row r="66" spans="1:26" x14ac:dyDescent="0.2">
      <c r="A66" s="219" t="e">
        <f>+VLOOKUP(L66,OPER!$B$2:$C$500,2,0)</f>
        <v>#N/A</v>
      </c>
      <c r="B66" s="61"/>
      <c r="C66" s="15"/>
      <c r="D66" s="15"/>
      <c r="E66" s="15"/>
      <c r="F66" s="15"/>
      <c r="G66" s="15"/>
      <c r="H66" s="15"/>
      <c r="I66" s="15"/>
      <c r="J66" s="15"/>
      <c r="K66" s="15"/>
      <c r="L66" s="15"/>
      <c r="M66" s="15"/>
      <c r="N66" s="15"/>
      <c r="O66" s="15"/>
      <c r="P66" s="355"/>
      <c r="Q66" s="355"/>
      <c r="R66" s="63"/>
      <c r="S66" s="355"/>
      <c r="T66" s="130" t="str">
        <f>_xlfn.XLOOKUP(C66&amp;D66,OPER!$AO$2:$AO$500,OPER!$AO$2:$AO$500,"NSP",0)</f>
        <v/>
      </c>
      <c r="U66" s="130" t="str">
        <f t="shared" si="0"/>
        <v xml:space="preserve"> </v>
      </c>
      <c r="V66" s="130" t="str">
        <f t="shared" si="1"/>
        <v xml:space="preserve"> </v>
      </c>
      <c r="W66" s="130" t="str">
        <f t="shared" si="2"/>
        <v/>
      </c>
      <c r="X66" s="130" t="str">
        <f t="shared" si="3"/>
        <v xml:space="preserve"> </v>
      </c>
      <c r="Y66" s="102"/>
      <c r="Z66" s="267">
        <f t="shared" si="4"/>
        <v>0</v>
      </c>
    </row>
    <row r="67" spans="1:26" x14ac:dyDescent="0.2">
      <c r="A67" s="219" t="e">
        <f>+VLOOKUP(L67,OPER!$B$2:$C$500,2,0)</f>
        <v>#N/A</v>
      </c>
      <c r="B67" s="61"/>
      <c r="C67" s="15"/>
      <c r="D67" s="15"/>
      <c r="E67" s="15"/>
      <c r="F67" s="15"/>
      <c r="G67" s="15"/>
      <c r="H67" s="15"/>
      <c r="I67" s="15"/>
      <c r="J67" s="15"/>
      <c r="K67" s="15"/>
      <c r="L67" s="15"/>
      <c r="M67" s="15"/>
      <c r="N67" s="15"/>
      <c r="O67" s="15"/>
      <c r="P67" s="355"/>
      <c r="Q67" s="355"/>
      <c r="R67" s="63"/>
      <c r="S67" s="355"/>
      <c r="T67" s="130" t="str">
        <f>_xlfn.XLOOKUP(C67&amp;D67,OPER!$AO$2:$AO$500,OPER!$AO$2:$AO$500,"NSP",0)</f>
        <v/>
      </c>
      <c r="U67" s="130" t="str">
        <f t="shared" ref="U67:U130" si="5">+IF(OR(T67="NSP",T67="")," ",IF(ISERROR(SEARCH($AA$6,F67)),"SI","NO"))</f>
        <v xml:space="preserve"> </v>
      </c>
      <c r="V67" s="130" t="str">
        <f t="shared" ref="V67:V130" si="6">IF(OR(T67="NSP",T67="")," ",IF(K67&lt;&gt;"1001","SI","NO"))</f>
        <v xml:space="preserve"> </v>
      </c>
      <c r="W67" s="130" t="str">
        <f t="shared" ref="W67:W130" si="7">IF(ISBLANK(K67),"",IF(OR(T67="NSP",T67="")," ",VLOOKUP(K67,$AC$2:$AD$40,2,0)))</f>
        <v/>
      </c>
      <c r="X67" s="130" t="str">
        <f t="shared" ref="X67:X130" si="8">IF(OR(T67="NSP",T67="")," ",IF(AND(V67="NO",U67="SI"),"EJECUTADO","NO EJECUTADO"))</f>
        <v xml:space="preserve"> </v>
      </c>
      <c r="Y67" s="102"/>
      <c r="Z67" s="267">
        <f t="shared" ref="Z67:Z130" si="9">+VALUE(B67)</f>
        <v>0</v>
      </c>
    </row>
    <row r="68" spans="1:26" x14ac:dyDescent="0.2">
      <c r="A68" s="219" t="e">
        <f>+VLOOKUP(L68,OPER!$B$2:$C$500,2,0)</f>
        <v>#N/A</v>
      </c>
      <c r="B68" s="61"/>
      <c r="C68" s="15"/>
      <c r="D68" s="15"/>
      <c r="E68" s="15"/>
      <c r="F68" s="15"/>
      <c r="G68" s="15"/>
      <c r="H68" s="15"/>
      <c r="I68" s="15"/>
      <c r="J68" s="15"/>
      <c r="K68" s="15"/>
      <c r="L68" s="15"/>
      <c r="M68" s="15"/>
      <c r="N68" s="15"/>
      <c r="O68" s="15"/>
      <c r="P68" s="355"/>
      <c r="Q68" s="355"/>
      <c r="R68" s="63"/>
      <c r="S68" s="355"/>
      <c r="T68" s="130" t="str">
        <f>_xlfn.XLOOKUP(C68&amp;D68,OPER!$AO$2:$AO$500,OPER!$AO$2:$AO$500,"NSP",0)</f>
        <v/>
      </c>
      <c r="U68" s="130" t="str">
        <f t="shared" si="5"/>
        <v xml:space="preserve"> </v>
      </c>
      <c r="V68" s="130" t="str">
        <f t="shared" si="6"/>
        <v xml:space="preserve"> </v>
      </c>
      <c r="W68" s="130" t="str">
        <f t="shared" si="7"/>
        <v/>
      </c>
      <c r="X68" s="130" t="str">
        <f t="shared" si="8"/>
        <v xml:space="preserve"> </v>
      </c>
      <c r="Y68" s="102"/>
      <c r="Z68" s="267">
        <f t="shared" si="9"/>
        <v>0</v>
      </c>
    </row>
    <row r="69" spans="1:26" x14ac:dyDescent="0.2">
      <c r="A69" s="219" t="e">
        <f>+VLOOKUP(L69,OPER!$B$2:$C$500,2,0)</f>
        <v>#N/A</v>
      </c>
      <c r="B69" s="61"/>
      <c r="C69" s="15"/>
      <c r="D69" s="15"/>
      <c r="E69" s="15"/>
      <c r="F69" s="15"/>
      <c r="G69" s="15"/>
      <c r="H69" s="15"/>
      <c r="I69" s="15"/>
      <c r="J69" s="15"/>
      <c r="K69" s="15"/>
      <c r="L69" s="15"/>
      <c r="M69" s="15"/>
      <c r="N69" s="15"/>
      <c r="O69" s="15"/>
      <c r="P69" s="355"/>
      <c r="Q69" s="355"/>
      <c r="R69" s="63"/>
      <c r="S69" s="355"/>
      <c r="T69" s="130" t="str">
        <f>_xlfn.XLOOKUP(C69&amp;D69,OPER!$AO$2:$AO$500,OPER!$AO$2:$AO$500,"NSP",0)</f>
        <v/>
      </c>
      <c r="U69" s="130" t="str">
        <f t="shared" si="5"/>
        <v xml:space="preserve"> </v>
      </c>
      <c r="V69" s="130" t="str">
        <f t="shared" si="6"/>
        <v xml:space="preserve"> </v>
      </c>
      <c r="W69" s="130" t="str">
        <f t="shared" si="7"/>
        <v/>
      </c>
      <c r="X69" s="130" t="str">
        <f t="shared" si="8"/>
        <v xml:space="preserve"> </v>
      </c>
      <c r="Y69" s="102"/>
      <c r="Z69" s="267">
        <f t="shared" si="9"/>
        <v>0</v>
      </c>
    </row>
    <row r="70" spans="1:26" x14ac:dyDescent="0.2">
      <c r="A70" s="219" t="e">
        <f>+VLOOKUP(L70,OPER!$B$2:$C$500,2,0)</f>
        <v>#N/A</v>
      </c>
      <c r="B70" s="61"/>
      <c r="C70" s="15"/>
      <c r="D70" s="15"/>
      <c r="E70" s="15"/>
      <c r="F70" s="15"/>
      <c r="G70" s="15"/>
      <c r="H70" s="15"/>
      <c r="I70" s="15"/>
      <c r="J70" s="15"/>
      <c r="K70" s="15"/>
      <c r="L70" s="15"/>
      <c r="M70" s="15"/>
      <c r="N70" s="15"/>
      <c r="O70" s="15"/>
      <c r="P70" s="355"/>
      <c r="Q70" s="355"/>
      <c r="R70" s="63"/>
      <c r="S70" s="355"/>
      <c r="T70" s="130" t="str">
        <f>_xlfn.XLOOKUP(C70&amp;D70,OPER!$AO$2:$AO$500,OPER!$AO$2:$AO$500,"NSP",0)</f>
        <v/>
      </c>
      <c r="U70" s="130" t="str">
        <f t="shared" si="5"/>
        <v xml:space="preserve"> </v>
      </c>
      <c r="V70" s="130" t="str">
        <f t="shared" si="6"/>
        <v xml:space="preserve"> </v>
      </c>
      <c r="W70" s="130" t="str">
        <f t="shared" si="7"/>
        <v/>
      </c>
      <c r="X70" s="130" t="str">
        <f t="shared" si="8"/>
        <v xml:space="preserve"> </v>
      </c>
      <c r="Y70" s="102"/>
      <c r="Z70" s="267">
        <f t="shared" si="9"/>
        <v>0</v>
      </c>
    </row>
    <row r="71" spans="1:26" x14ac:dyDescent="0.2">
      <c r="A71" s="219" t="e">
        <f>+VLOOKUP(L71,OPER!$B$2:$C$500,2,0)</f>
        <v>#N/A</v>
      </c>
      <c r="B71" s="61"/>
      <c r="C71" s="15"/>
      <c r="D71" s="15"/>
      <c r="E71" s="15"/>
      <c r="F71" s="15"/>
      <c r="G71" s="15"/>
      <c r="H71" s="15"/>
      <c r="I71" s="15"/>
      <c r="J71" s="15"/>
      <c r="K71" s="15"/>
      <c r="L71" s="15"/>
      <c r="M71" s="15"/>
      <c r="N71" s="15"/>
      <c r="O71" s="15"/>
      <c r="P71" s="355"/>
      <c r="Q71" s="355"/>
      <c r="R71" s="63"/>
      <c r="S71" s="355"/>
      <c r="T71" s="130" t="str">
        <f>_xlfn.XLOOKUP(C71&amp;D71,OPER!$AO$2:$AO$500,OPER!$AO$2:$AO$500,"NSP",0)</f>
        <v/>
      </c>
      <c r="U71" s="130" t="str">
        <f t="shared" si="5"/>
        <v xml:space="preserve"> </v>
      </c>
      <c r="V71" s="130" t="str">
        <f t="shared" si="6"/>
        <v xml:space="preserve"> </v>
      </c>
      <c r="W71" s="130" t="str">
        <f t="shared" si="7"/>
        <v/>
      </c>
      <c r="X71" s="130" t="str">
        <f t="shared" si="8"/>
        <v xml:space="preserve"> </v>
      </c>
      <c r="Y71" s="102"/>
      <c r="Z71" s="267">
        <f t="shared" si="9"/>
        <v>0</v>
      </c>
    </row>
    <row r="72" spans="1:26" x14ac:dyDescent="0.2">
      <c r="A72" s="219" t="e">
        <f>+VLOOKUP(L72,OPER!$B$2:$C$500,2,0)</f>
        <v>#N/A</v>
      </c>
      <c r="B72" s="61"/>
      <c r="C72" s="15"/>
      <c r="D72" s="15"/>
      <c r="E72" s="15"/>
      <c r="F72" s="15"/>
      <c r="G72" s="15"/>
      <c r="H72" s="15"/>
      <c r="I72" s="15"/>
      <c r="J72" s="15"/>
      <c r="K72" s="15"/>
      <c r="L72" s="15"/>
      <c r="M72" s="15"/>
      <c r="N72" s="15"/>
      <c r="O72" s="15"/>
      <c r="P72" s="355"/>
      <c r="Q72" s="355"/>
      <c r="R72" s="63"/>
      <c r="S72" s="355"/>
      <c r="T72" s="130" t="str">
        <f>_xlfn.XLOOKUP(C72&amp;D72,OPER!$AO$2:$AO$500,OPER!$AO$2:$AO$500,"NSP",0)</f>
        <v/>
      </c>
      <c r="U72" s="130" t="str">
        <f t="shared" si="5"/>
        <v xml:space="preserve"> </v>
      </c>
      <c r="V72" s="130" t="str">
        <f t="shared" si="6"/>
        <v xml:space="preserve"> </v>
      </c>
      <c r="W72" s="130" t="str">
        <f t="shared" si="7"/>
        <v/>
      </c>
      <c r="X72" s="130" t="str">
        <f t="shared" si="8"/>
        <v xml:space="preserve"> </v>
      </c>
      <c r="Y72" s="102"/>
      <c r="Z72" s="267">
        <f t="shared" si="9"/>
        <v>0</v>
      </c>
    </row>
    <row r="73" spans="1:26" x14ac:dyDescent="0.2">
      <c r="A73" s="219" t="e">
        <f>+VLOOKUP(L73,OPER!$B$2:$C$500,2,0)</f>
        <v>#N/A</v>
      </c>
      <c r="B73" s="61"/>
      <c r="C73" s="15"/>
      <c r="D73" s="15"/>
      <c r="E73" s="15"/>
      <c r="F73" s="15"/>
      <c r="G73" s="15"/>
      <c r="H73" s="15"/>
      <c r="I73" s="15"/>
      <c r="J73" s="15"/>
      <c r="K73" s="15"/>
      <c r="L73" s="15"/>
      <c r="M73" s="15"/>
      <c r="N73" s="15"/>
      <c r="O73" s="15"/>
      <c r="P73" s="355"/>
      <c r="Q73" s="355"/>
      <c r="R73" s="63"/>
      <c r="S73" s="355"/>
      <c r="T73" s="130" t="str">
        <f>_xlfn.XLOOKUP(C73&amp;D73,OPER!$AO$2:$AO$500,OPER!$AO$2:$AO$500,"NSP",0)</f>
        <v/>
      </c>
      <c r="U73" s="130" t="str">
        <f t="shared" si="5"/>
        <v xml:space="preserve"> </v>
      </c>
      <c r="V73" s="130" t="str">
        <f t="shared" si="6"/>
        <v xml:space="preserve"> </v>
      </c>
      <c r="W73" s="130" t="str">
        <f t="shared" si="7"/>
        <v/>
      </c>
      <c r="X73" s="130" t="str">
        <f t="shared" si="8"/>
        <v xml:space="preserve"> </v>
      </c>
      <c r="Y73" s="102"/>
      <c r="Z73" s="267">
        <f t="shared" si="9"/>
        <v>0</v>
      </c>
    </row>
    <row r="74" spans="1:26" x14ac:dyDescent="0.2">
      <c r="A74" s="219" t="e">
        <f>+VLOOKUP(L74,OPER!$B$2:$C$500,2,0)</f>
        <v>#N/A</v>
      </c>
      <c r="B74" s="61"/>
      <c r="C74" s="15"/>
      <c r="D74" s="15"/>
      <c r="E74" s="15"/>
      <c r="F74" s="15"/>
      <c r="G74" s="15"/>
      <c r="H74" s="15"/>
      <c r="I74" s="15"/>
      <c r="J74" s="15"/>
      <c r="K74" s="15"/>
      <c r="L74" s="15"/>
      <c r="M74" s="15"/>
      <c r="N74" s="15"/>
      <c r="O74" s="15"/>
      <c r="P74" s="355"/>
      <c r="Q74" s="355"/>
      <c r="R74" s="63"/>
      <c r="S74" s="355"/>
      <c r="T74" s="130" t="str">
        <f>_xlfn.XLOOKUP(C74&amp;D74,OPER!$AO$2:$AO$500,OPER!$AO$2:$AO$500,"NSP",0)</f>
        <v/>
      </c>
      <c r="U74" s="130" t="str">
        <f t="shared" si="5"/>
        <v xml:space="preserve"> </v>
      </c>
      <c r="V74" s="130" t="str">
        <f t="shared" si="6"/>
        <v xml:space="preserve"> </v>
      </c>
      <c r="W74" s="130" t="str">
        <f t="shared" si="7"/>
        <v/>
      </c>
      <c r="X74" s="130" t="str">
        <f t="shared" si="8"/>
        <v xml:space="preserve"> </v>
      </c>
      <c r="Y74" s="102"/>
      <c r="Z74" s="267">
        <f t="shared" si="9"/>
        <v>0</v>
      </c>
    </row>
    <row r="75" spans="1:26" x14ac:dyDescent="0.2">
      <c r="A75" s="219" t="e">
        <f>+VLOOKUP(L75,OPER!$B$2:$C$500,2,0)</f>
        <v>#N/A</v>
      </c>
      <c r="B75" s="61"/>
      <c r="C75" s="15"/>
      <c r="D75" s="15"/>
      <c r="E75" s="15"/>
      <c r="F75" s="15"/>
      <c r="G75" s="15"/>
      <c r="H75" s="15"/>
      <c r="I75" s="15"/>
      <c r="J75" s="15"/>
      <c r="K75" s="15"/>
      <c r="L75" s="15"/>
      <c r="M75" s="15"/>
      <c r="N75" s="15"/>
      <c r="O75" s="15"/>
      <c r="P75" s="355"/>
      <c r="Q75" s="355"/>
      <c r="R75" s="63"/>
      <c r="S75" s="355"/>
      <c r="T75" s="130" t="str">
        <f>_xlfn.XLOOKUP(C75&amp;D75,OPER!$AO$2:$AO$500,OPER!$AO$2:$AO$500,"NSP",0)</f>
        <v/>
      </c>
      <c r="U75" s="130" t="str">
        <f t="shared" si="5"/>
        <v xml:space="preserve"> </v>
      </c>
      <c r="V75" s="130" t="str">
        <f t="shared" si="6"/>
        <v xml:space="preserve"> </v>
      </c>
      <c r="W75" s="130" t="str">
        <f t="shared" si="7"/>
        <v/>
      </c>
      <c r="X75" s="130" t="str">
        <f t="shared" si="8"/>
        <v xml:space="preserve"> </v>
      </c>
      <c r="Y75" s="102"/>
      <c r="Z75" s="267">
        <f t="shared" si="9"/>
        <v>0</v>
      </c>
    </row>
    <row r="76" spans="1:26" x14ac:dyDescent="0.2">
      <c r="A76" s="219" t="e">
        <f>+VLOOKUP(L76,OPER!$B$2:$C$500,2,0)</f>
        <v>#N/A</v>
      </c>
      <c r="B76" s="61"/>
      <c r="C76" s="15"/>
      <c r="D76" s="15"/>
      <c r="E76" s="15"/>
      <c r="F76" s="15"/>
      <c r="G76" s="15"/>
      <c r="H76" s="15"/>
      <c r="I76" s="15"/>
      <c r="J76" s="15"/>
      <c r="K76" s="15"/>
      <c r="L76" s="15"/>
      <c r="M76" s="15"/>
      <c r="N76" s="15"/>
      <c r="O76" s="15"/>
      <c r="P76" s="355"/>
      <c r="Q76" s="355"/>
      <c r="R76" s="63"/>
      <c r="S76" s="355"/>
      <c r="T76" s="130" t="str">
        <f>_xlfn.XLOOKUP(C76&amp;D76,OPER!$AO$2:$AO$500,OPER!$AO$2:$AO$500,"NSP",0)</f>
        <v/>
      </c>
      <c r="U76" s="130" t="str">
        <f t="shared" si="5"/>
        <v xml:space="preserve"> </v>
      </c>
      <c r="V76" s="130" t="str">
        <f t="shared" si="6"/>
        <v xml:space="preserve"> </v>
      </c>
      <c r="W76" s="130" t="str">
        <f t="shared" si="7"/>
        <v/>
      </c>
      <c r="X76" s="130" t="str">
        <f t="shared" si="8"/>
        <v xml:space="preserve"> </v>
      </c>
      <c r="Y76" s="102"/>
      <c r="Z76" s="267">
        <f t="shared" si="9"/>
        <v>0</v>
      </c>
    </row>
    <row r="77" spans="1:26" x14ac:dyDescent="0.2">
      <c r="A77" s="219" t="e">
        <f>+VLOOKUP(L77,OPER!$B$2:$C$500,2,0)</f>
        <v>#N/A</v>
      </c>
      <c r="B77" s="61"/>
      <c r="C77" s="15"/>
      <c r="D77" s="15"/>
      <c r="E77" s="15"/>
      <c r="F77" s="15"/>
      <c r="G77" s="15"/>
      <c r="H77" s="15"/>
      <c r="I77" s="15"/>
      <c r="J77" s="15"/>
      <c r="K77" s="15"/>
      <c r="L77" s="15"/>
      <c r="M77" s="15"/>
      <c r="N77" s="15"/>
      <c r="O77" s="15"/>
      <c r="P77" s="355"/>
      <c r="Q77" s="355"/>
      <c r="R77" s="63"/>
      <c r="S77" s="355"/>
      <c r="T77" s="130" t="str">
        <f>_xlfn.XLOOKUP(C77&amp;D77,OPER!$AO$2:$AO$500,OPER!$AO$2:$AO$500,"NSP",0)</f>
        <v/>
      </c>
      <c r="U77" s="130" t="str">
        <f t="shared" si="5"/>
        <v xml:space="preserve"> </v>
      </c>
      <c r="V77" s="130" t="str">
        <f t="shared" si="6"/>
        <v xml:space="preserve"> </v>
      </c>
      <c r="W77" s="130" t="str">
        <f t="shared" si="7"/>
        <v/>
      </c>
      <c r="X77" s="130" t="str">
        <f t="shared" si="8"/>
        <v xml:space="preserve"> </v>
      </c>
      <c r="Y77" s="102"/>
      <c r="Z77" s="267">
        <f t="shared" si="9"/>
        <v>0</v>
      </c>
    </row>
    <row r="78" spans="1:26" x14ac:dyDescent="0.2">
      <c r="A78" s="219" t="e">
        <f>+VLOOKUP(L78,OPER!$B$2:$C$500,2,0)</f>
        <v>#N/A</v>
      </c>
      <c r="B78" s="61"/>
      <c r="C78" s="15"/>
      <c r="D78" s="15"/>
      <c r="E78" s="15"/>
      <c r="F78" s="15"/>
      <c r="G78" s="15"/>
      <c r="H78" s="15"/>
      <c r="I78" s="15"/>
      <c r="J78" s="15"/>
      <c r="K78" s="15"/>
      <c r="L78" s="15"/>
      <c r="M78" s="15"/>
      <c r="N78" s="15"/>
      <c r="O78" s="15"/>
      <c r="P78" s="355"/>
      <c r="Q78" s="355"/>
      <c r="R78" s="63"/>
      <c r="S78" s="355"/>
      <c r="T78" s="130" t="str">
        <f>_xlfn.XLOOKUP(C78&amp;D78,OPER!$AO$2:$AO$500,OPER!$AO$2:$AO$500,"NSP",0)</f>
        <v/>
      </c>
      <c r="U78" s="130" t="str">
        <f t="shared" si="5"/>
        <v xml:space="preserve"> </v>
      </c>
      <c r="V78" s="130" t="str">
        <f t="shared" si="6"/>
        <v xml:space="preserve"> </v>
      </c>
      <c r="W78" s="130" t="str">
        <f t="shared" si="7"/>
        <v/>
      </c>
      <c r="X78" s="130" t="str">
        <f t="shared" si="8"/>
        <v xml:space="preserve"> </v>
      </c>
      <c r="Y78" s="102"/>
      <c r="Z78" s="267">
        <f t="shared" si="9"/>
        <v>0</v>
      </c>
    </row>
    <row r="79" spans="1:26" x14ac:dyDescent="0.2">
      <c r="A79" s="219" t="e">
        <f>+VLOOKUP(L79,OPER!$B$2:$C$500,2,0)</f>
        <v>#N/A</v>
      </c>
      <c r="B79" s="61"/>
      <c r="C79" s="15"/>
      <c r="D79" s="15"/>
      <c r="E79" s="15"/>
      <c r="F79" s="15"/>
      <c r="G79" s="15"/>
      <c r="H79" s="15"/>
      <c r="I79" s="15"/>
      <c r="J79" s="15"/>
      <c r="K79" s="15"/>
      <c r="L79" s="15"/>
      <c r="M79" s="15"/>
      <c r="N79" s="15"/>
      <c r="O79" s="15"/>
      <c r="P79" s="355"/>
      <c r="Q79" s="355"/>
      <c r="R79" s="63"/>
      <c r="S79" s="355"/>
      <c r="T79" s="130" t="str">
        <f>_xlfn.XLOOKUP(C79&amp;D79,OPER!$AO$2:$AO$500,OPER!$AO$2:$AO$500,"NSP",0)</f>
        <v/>
      </c>
      <c r="U79" s="130" t="str">
        <f t="shared" si="5"/>
        <v xml:space="preserve"> </v>
      </c>
      <c r="V79" s="130" t="str">
        <f t="shared" si="6"/>
        <v xml:space="preserve"> </v>
      </c>
      <c r="W79" s="130" t="str">
        <f t="shared" si="7"/>
        <v/>
      </c>
      <c r="X79" s="130" t="str">
        <f t="shared" si="8"/>
        <v xml:space="preserve"> </v>
      </c>
      <c r="Y79" s="102"/>
      <c r="Z79" s="267">
        <f t="shared" si="9"/>
        <v>0</v>
      </c>
    </row>
    <row r="80" spans="1:26" x14ac:dyDescent="0.2">
      <c r="A80" s="219" t="e">
        <f>+VLOOKUP(L80,OPER!$B$2:$C$500,2,0)</f>
        <v>#N/A</v>
      </c>
      <c r="B80" s="61"/>
      <c r="C80" s="15"/>
      <c r="D80" s="15"/>
      <c r="E80" s="15"/>
      <c r="F80" s="15"/>
      <c r="G80" s="15"/>
      <c r="H80" s="15"/>
      <c r="I80" s="15"/>
      <c r="J80" s="15"/>
      <c r="K80" s="15"/>
      <c r="L80" s="15"/>
      <c r="M80" s="15"/>
      <c r="N80" s="15"/>
      <c r="O80" s="15"/>
      <c r="P80" s="355"/>
      <c r="Q80" s="355"/>
      <c r="R80" s="63"/>
      <c r="S80" s="355"/>
      <c r="T80" s="130" t="str">
        <f>_xlfn.XLOOKUP(C80&amp;D80,OPER!$AO$2:$AO$500,OPER!$AO$2:$AO$500,"NSP",0)</f>
        <v/>
      </c>
      <c r="U80" s="130" t="str">
        <f t="shared" si="5"/>
        <v xml:space="preserve"> </v>
      </c>
      <c r="V80" s="130" t="str">
        <f t="shared" si="6"/>
        <v xml:space="preserve"> </v>
      </c>
      <c r="W80" s="130" t="str">
        <f t="shared" si="7"/>
        <v/>
      </c>
      <c r="X80" s="130" t="str">
        <f t="shared" si="8"/>
        <v xml:space="preserve"> </v>
      </c>
      <c r="Y80" s="102"/>
      <c r="Z80" s="267">
        <f t="shared" si="9"/>
        <v>0</v>
      </c>
    </row>
    <row r="81" spans="1:26" x14ac:dyDescent="0.2">
      <c r="A81" s="219" t="e">
        <f>+VLOOKUP(L81,OPER!$B$2:$C$500,2,0)</f>
        <v>#N/A</v>
      </c>
      <c r="B81" s="61"/>
      <c r="C81" s="15"/>
      <c r="D81" s="15"/>
      <c r="E81" s="15"/>
      <c r="F81" s="15"/>
      <c r="G81" s="15"/>
      <c r="H81" s="15"/>
      <c r="I81" s="15"/>
      <c r="J81" s="15"/>
      <c r="K81" s="15"/>
      <c r="L81" s="15"/>
      <c r="M81" s="15"/>
      <c r="N81" s="15"/>
      <c r="O81" s="15"/>
      <c r="P81" s="355"/>
      <c r="Q81" s="355"/>
      <c r="R81" s="63"/>
      <c r="S81" s="355"/>
      <c r="T81" s="130" t="str">
        <f>_xlfn.XLOOKUP(C81&amp;D81,OPER!$AO$2:$AO$500,OPER!$AO$2:$AO$500,"NSP",0)</f>
        <v/>
      </c>
      <c r="U81" s="130" t="str">
        <f t="shared" si="5"/>
        <v xml:space="preserve"> </v>
      </c>
      <c r="V81" s="130" t="str">
        <f t="shared" si="6"/>
        <v xml:space="preserve"> </v>
      </c>
      <c r="W81" s="130" t="str">
        <f t="shared" si="7"/>
        <v/>
      </c>
      <c r="X81" s="130" t="str">
        <f t="shared" si="8"/>
        <v xml:space="preserve"> </v>
      </c>
      <c r="Y81" s="102"/>
      <c r="Z81" s="267">
        <f t="shared" si="9"/>
        <v>0</v>
      </c>
    </row>
    <row r="82" spans="1:26" x14ac:dyDescent="0.2">
      <c r="A82" s="219" t="e">
        <f>+VLOOKUP(L82,OPER!$B$2:$C$500,2,0)</f>
        <v>#N/A</v>
      </c>
      <c r="B82" s="61"/>
      <c r="C82" s="15"/>
      <c r="D82" s="15"/>
      <c r="E82" s="15"/>
      <c r="F82" s="15"/>
      <c r="G82" s="15"/>
      <c r="H82" s="15"/>
      <c r="I82" s="15"/>
      <c r="J82" s="15"/>
      <c r="K82" s="15"/>
      <c r="L82" s="15"/>
      <c r="M82" s="15"/>
      <c r="N82" s="15"/>
      <c r="O82" s="15"/>
      <c r="P82" s="355"/>
      <c r="Q82" s="355"/>
      <c r="R82" s="63"/>
      <c r="S82" s="355"/>
      <c r="T82" s="130" t="str">
        <f>_xlfn.XLOOKUP(C82&amp;D82,OPER!$AO$2:$AO$500,OPER!$AO$2:$AO$500,"NSP",0)</f>
        <v/>
      </c>
      <c r="U82" s="130" t="str">
        <f t="shared" si="5"/>
        <v xml:space="preserve"> </v>
      </c>
      <c r="V82" s="130" t="str">
        <f t="shared" si="6"/>
        <v xml:space="preserve"> </v>
      </c>
      <c r="W82" s="130" t="str">
        <f t="shared" si="7"/>
        <v/>
      </c>
      <c r="X82" s="130" t="str">
        <f t="shared" si="8"/>
        <v xml:space="preserve"> </v>
      </c>
      <c r="Y82" s="102"/>
      <c r="Z82" s="267">
        <f t="shared" si="9"/>
        <v>0</v>
      </c>
    </row>
    <row r="83" spans="1:26" x14ac:dyDescent="0.2">
      <c r="A83" s="219" t="e">
        <f>+VLOOKUP(L83,OPER!$B$2:$C$500,2,0)</f>
        <v>#N/A</v>
      </c>
      <c r="B83" s="61"/>
      <c r="C83" s="15"/>
      <c r="D83" s="15"/>
      <c r="E83" s="15"/>
      <c r="F83" s="15"/>
      <c r="G83" s="15"/>
      <c r="H83" s="15"/>
      <c r="I83" s="15"/>
      <c r="J83" s="15"/>
      <c r="K83" s="15"/>
      <c r="L83" s="15"/>
      <c r="M83" s="15"/>
      <c r="N83" s="15"/>
      <c r="O83" s="15"/>
      <c r="P83" s="355"/>
      <c r="Q83" s="355"/>
      <c r="R83" s="63"/>
      <c r="S83" s="355"/>
      <c r="T83" s="130" t="str">
        <f>_xlfn.XLOOKUP(C83&amp;D83,OPER!$AO$2:$AO$500,OPER!$AO$2:$AO$500,"NSP",0)</f>
        <v/>
      </c>
      <c r="U83" s="130" t="str">
        <f t="shared" si="5"/>
        <v xml:space="preserve"> </v>
      </c>
      <c r="V83" s="130" t="str">
        <f t="shared" si="6"/>
        <v xml:space="preserve"> </v>
      </c>
      <c r="W83" s="130" t="str">
        <f t="shared" si="7"/>
        <v/>
      </c>
      <c r="X83" s="130" t="str">
        <f t="shared" si="8"/>
        <v xml:space="preserve"> </v>
      </c>
      <c r="Y83" s="102"/>
      <c r="Z83" s="267">
        <f t="shared" si="9"/>
        <v>0</v>
      </c>
    </row>
    <row r="84" spans="1:26" x14ac:dyDescent="0.2">
      <c r="A84" s="219" t="e">
        <f>+VLOOKUP(L84,OPER!$B$2:$C$500,2,0)</f>
        <v>#N/A</v>
      </c>
      <c r="B84" s="61"/>
      <c r="C84" s="15"/>
      <c r="D84" s="15"/>
      <c r="E84" s="15"/>
      <c r="F84" s="15"/>
      <c r="G84" s="15"/>
      <c r="H84" s="15"/>
      <c r="I84" s="15"/>
      <c r="J84" s="15"/>
      <c r="K84" s="15"/>
      <c r="L84" s="15"/>
      <c r="M84" s="15"/>
      <c r="N84" s="15"/>
      <c r="O84" s="15"/>
      <c r="P84" s="355"/>
      <c r="Q84" s="355"/>
      <c r="R84" s="63"/>
      <c r="S84" s="355"/>
      <c r="T84" s="130" t="str">
        <f>_xlfn.XLOOKUP(C84&amp;D84,OPER!$AO$2:$AO$500,OPER!$AO$2:$AO$500,"NSP",0)</f>
        <v/>
      </c>
      <c r="U84" s="130" t="str">
        <f t="shared" si="5"/>
        <v xml:space="preserve"> </v>
      </c>
      <c r="V84" s="130" t="str">
        <f t="shared" si="6"/>
        <v xml:space="preserve"> </v>
      </c>
      <c r="W84" s="130" t="str">
        <f t="shared" si="7"/>
        <v/>
      </c>
      <c r="X84" s="130" t="str">
        <f t="shared" si="8"/>
        <v xml:space="preserve"> </v>
      </c>
      <c r="Y84" s="102"/>
      <c r="Z84" s="267">
        <f t="shared" si="9"/>
        <v>0</v>
      </c>
    </row>
    <row r="85" spans="1:26" x14ac:dyDescent="0.2">
      <c r="A85" s="219" t="e">
        <f>+VLOOKUP(L85,OPER!$B$2:$C$500,2,0)</f>
        <v>#N/A</v>
      </c>
      <c r="B85" s="61"/>
      <c r="C85" s="15"/>
      <c r="D85" s="15"/>
      <c r="E85" s="15"/>
      <c r="F85" s="15"/>
      <c r="G85" s="15"/>
      <c r="H85" s="15"/>
      <c r="I85" s="15"/>
      <c r="J85" s="15"/>
      <c r="K85" s="15"/>
      <c r="L85" s="15"/>
      <c r="M85" s="15"/>
      <c r="N85" s="15"/>
      <c r="O85" s="15"/>
      <c r="P85" s="355"/>
      <c r="Q85" s="355"/>
      <c r="R85" s="63"/>
      <c r="S85" s="355"/>
      <c r="T85" s="130" t="str">
        <f>_xlfn.XLOOKUP(C85&amp;D85,OPER!$AO$2:$AO$500,OPER!$AO$2:$AO$500,"NSP",0)</f>
        <v/>
      </c>
      <c r="U85" s="130" t="str">
        <f t="shared" si="5"/>
        <v xml:space="preserve"> </v>
      </c>
      <c r="V85" s="130" t="str">
        <f t="shared" si="6"/>
        <v xml:space="preserve"> </v>
      </c>
      <c r="W85" s="130" t="str">
        <f t="shared" si="7"/>
        <v/>
      </c>
      <c r="X85" s="130" t="str">
        <f t="shared" si="8"/>
        <v xml:space="preserve"> </v>
      </c>
      <c r="Y85" s="102"/>
      <c r="Z85" s="267">
        <f t="shared" si="9"/>
        <v>0</v>
      </c>
    </row>
    <row r="86" spans="1:26" x14ac:dyDescent="0.2">
      <c r="A86" s="219" t="e">
        <f>+VLOOKUP(L86,OPER!$B$2:$C$500,2,0)</f>
        <v>#N/A</v>
      </c>
      <c r="B86" s="61"/>
      <c r="C86" s="15"/>
      <c r="D86" s="15"/>
      <c r="E86" s="15"/>
      <c r="F86" s="15"/>
      <c r="G86" s="15"/>
      <c r="H86" s="15"/>
      <c r="I86" s="15"/>
      <c r="J86" s="15"/>
      <c r="K86" s="15"/>
      <c r="L86" s="15"/>
      <c r="M86" s="15"/>
      <c r="N86" s="15"/>
      <c r="O86" s="15"/>
      <c r="P86" s="355"/>
      <c r="Q86" s="355"/>
      <c r="R86" s="63"/>
      <c r="S86" s="355"/>
      <c r="T86" s="130" t="str">
        <f>_xlfn.XLOOKUP(C86&amp;D86,OPER!$AO$2:$AO$500,OPER!$AO$2:$AO$500,"NSP",0)</f>
        <v/>
      </c>
      <c r="U86" s="130" t="str">
        <f t="shared" si="5"/>
        <v xml:space="preserve"> </v>
      </c>
      <c r="V86" s="130" t="str">
        <f t="shared" si="6"/>
        <v xml:space="preserve"> </v>
      </c>
      <c r="W86" s="130" t="str">
        <f t="shared" si="7"/>
        <v/>
      </c>
      <c r="X86" s="130" t="str">
        <f t="shared" si="8"/>
        <v xml:space="preserve"> </v>
      </c>
      <c r="Y86" s="102"/>
      <c r="Z86" s="267">
        <f t="shared" si="9"/>
        <v>0</v>
      </c>
    </row>
    <row r="87" spans="1:26" x14ac:dyDescent="0.2">
      <c r="A87" s="219" t="e">
        <f>+VLOOKUP(L87,OPER!$B$2:$C$500,2,0)</f>
        <v>#N/A</v>
      </c>
      <c r="B87" s="61"/>
      <c r="C87" s="15"/>
      <c r="D87" s="15"/>
      <c r="E87" s="15"/>
      <c r="F87" s="15"/>
      <c r="G87" s="15"/>
      <c r="H87" s="15"/>
      <c r="I87" s="15"/>
      <c r="J87" s="15"/>
      <c r="K87" s="15"/>
      <c r="L87" s="15"/>
      <c r="M87" s="15"/>
      <c r="N87" s="15"/>
      <c r="O87" s="15"/>
      <c r="P87" s="355"/>
      <c r="Q87" s="355"/>
      <c r="R87" s="63"/>
      <c r="S87" s="355"/>
      <c r="T87" s="130" t="str">
        <f>_xlfn.XLOOKUP(C87&amp;D87,OPER!$AO$2:$AO$500,OPER!$AO$2:$AO$500,"NSP",0)</f>
        <v/>
      </c>
      <c r="U87" s="130" t="str">
        <f t="shared" si="5"/>
        <v xml:space="preserve"> </v>
      </c>
      <c r="V87" s="130" t="str">
        <f t="shared" si="6"/>
        <v xml:space="preserve"> </v>
      </c>
      <c r="W87" s="130" t="str">
        <f t="shared" si="7"/>
        <v/>
      </c>
      <c r="X87" s="130" t="str">
        <f t="shared" si="8"/>
        <v xml:space="preserve"> </v>
      </c>
      <c r="Y87" s="102"/>
      <c r="Z87" s="267">
        <f t="shared" si="9"/>
        <v>0</v>
      </c>
    </row>
    <row r="88" spans="1:26" x14ac:dyDescent="0.2">
      <c r="A88" s="219" t="e">
        <f>+VLOOKUP(L88,OPER!$B$2:$C$500,2,0)</f>
        <v>#N/A</v>
      </c>
      <c r="B88" s="61"/>
      <c r="C88" s="15"/>
      <c r="D88" s="15"/>
      <c r="E88" s="15"/>
      <c r="F88" s="15"/>
      <c r="G88" s="15"/>
      <c r="H88" s="15"/>
      <c r="I88" s="15"/>
      <c r="J88" s="15"/>
      <c r="K88" s="15"/>
      <c r="L88" s="15"/>
      <c r="M88" s="15"/>
      <c r="N88" s="15"/>
      <c r="O88" s="15"/>
      <c r="P88" s="355"/>
      <c r="Q88" s="355"/>
      <c r="R88" s="63"/>
      <c r="S88" s="355"/>
      <c r="T88" s="130" t="str">
        <f>_xlfn.XLOOKUP(C88&amp;D88,OPER!$AO$2:$AO$500,OPER!$AO$2:$AO$500,"NSP",0)</f>
        <v/>
      </c>
      <c r="U88" s="130" t="str">
        <f t="shared" si="5"/>
        <v xml:space="preserve"> </v>
      </c>
      <c r="V88" s="130" t="str">
        <f t="shared" si="6"/>
        <v xml:space="preserve"> </v>
      </c>
      <c r="W88" s="130" t="str">
        <f t="shared" si="7"/>
        <v/>
      </c>
      <c r="X88" s="130" t="str">
        <f t="shared" si="8"/>
        <v xml:space="preserve"> </v>
      </c>
      <c r="Y88" s="102"/>
      <c r="Z88" s="267">
        <f t="shared" si="9"/>
        <v>0</v>
      </c>
    </row>
    <row r="89" spans="1:26" x14ac:dyDescent="0.2">
      <c r="A89" s="219" t="e">
        <f>+VLOOKUP(L89,OPER!$B$2:$C$500,2,0)</f>
        <v>#N/A</v>
      </c>
      <c r="B89" s="61"/>
      <c r="C89" s="15"/>
      <c r="D89" s="15"/>
      <c r="E89" s="15"/>
      <c r="F89" s="15"/>
      <c r="G89" s="15"/>
      <c r="H89" s="15"/>
      <c r="I89" s="15"/>
      <c r="J89" s="15"/>
      <c r="K89" s="15"/>
      <c r="L89" s="15"/>
      <c r="M89" s="15"/>
      <c r="N89" s="15"/>
      <c r="O89" s="15"/>
      <c r="P89" s="355"/>
      <c r="Q89" s="355"/>
      <c r="R89" s="63"/>
      <c r="S89" s="355"/>
      <c r="T89" s="130" t="str">
        <f>_xlfn.XLOOKUP(C89&amp;D89,OPER!$AO$2:$AO$500,OPER!$AO$2:$AO$500,"NSP",0)</f>
        <v/>
      </c>
      <c r="U89" s="130" t="str">
        <f t="shared" si="5"/>
        <v xml:space="preserve"> </v>
      </c>
      <c r="V89" s="130" t="str">
        <f t="shared" si="6"/>
        <v xml:space="preserve"> </v>
      </c>
      <c r="W89" s="130" t="str">
        <f t="shared" si="7"/>
        <v/>
      </c>
      <c r="X89" s="130" t="str">
        <f t="shared" si="8"/>
        <v xml:space="preserve"> </v>
      </c>
      <c r="Y89" s="102"/>
      <c r="Z89" s="267">
        <f t="shared" si="9"/>
        <v>0</v>
      </c>
    </row>
    <row r="90" spans="1:26" x14ac:dyDescent="0.2">
      <c r="A90" s="219" t="e">
        <f>+VLOOKUP(L90,OPER!$B$2:$C$500,2,0)</f>
        <v>#N/A</v>
      </c>
      <c r="B90" s="61"/>
      <c r="C90" s="15"/>
      <c r="D90" s="15"/>
      <c r="E90" s="15"/>
      <c r="F90" s="15"/>
      <c r="G90" s="15"/>
      <c r="H90" s="15"/>
      <c r="I90" s="15"/>
      <c r="J90" s="15"/>
      <c r="K90" s="15"/>
      <c r="L90" s="15"/>
      <c r="M90" s="15"/>
      <c r="N90" s="15"/>
      <c r="O90" s="15"/>
      <c r="P90" s="355"/>
      <c r="Q90" s="355"/>
      <c r="R90" s="63"/>
      <c r="S90" s="355"/>
      <c r="T90" s="130" t="str">
        <f>_xlfn.XLOOKUP(C90&amp;D90,OPER!$AO$2:$AO$500,OPER!$AO$2:$AO$500,"NSP",0)</f>
        <v/>
      </c>
      <c r="U90" s="130" t="str">
        <f t="shared" si="5"/>
        <v xml:space="preserve"> </v>
      </c>
      <c r="V90" s="130" t="str">
        <f t="shared" si="6"/>
        <v xml:space="preserve"> </v>
      </c>
      <c r="W90" s="130" t="str">
        <f t="shared" si="7"/>
        <v/>
      </c>
      <c r="X90" s="130" t="str">
        <f t="shared" si="8"/>
        <v xml:space="preserve"> </v>
      </c>
      <c r="Y90" s="102"/>
      <c r="Z90" s="267">
        <f t="shared" si="9"/>
        <v>0</v>
      </c>
    </row>
    <row r="91" spans="1:26" x14ac:dyDescent="0.2">
      <c r="A91" s="219" t="e">
        <f>+VLOOKUP(L91,OPER!$B$2:$C$500,2,0)</f>
        <v>#N/A</v>
      </c>
      <c r="B91" s="61"/>
      <c r="C91" s="15"/>
      <c r="D91" s="15"/>
      <c r="E91" s="15"/>
      <c r="F91" s="15"/>
      <c r="G91" s="15"/>
      <c r="H91" s="15"/>
      <c r="I91" s="15"/>
      <c r="J91" s="15"/>
      <c r="K91" s="15"/>
      <c r="L91" s="15"/>
      <c r="M91" s="15"/>
      <c r="N91" s="15"/>
      <c r="O91" s="15"/>
      <c r="P91" s="355"/>
      <c r="Q91" s="355"/>
      <c r="R91" s="63"/>
      <c r="S91" s="355"/>
      <c r="T91" s="130" t="str">
        <f>_xlfn.XLOOKUP(C91&amp;D91,OPER!$AO$2:$AO$500,OPER!$AO$2:$AO$500,"NSP",0)</f>
        <v/>
      </c>
      <c r="U91" s="130" t="str">
        <f t="shared" si="5"/>
        <v xml:space="preserve"> </v>
      </c>
      <c r="V91" s="130" t="str">
        <f t="shared" si="6"/>
        <v xml:space="preserve"> </v>
      </c>
      <c r="W91" s="130" t="str">
        <f t="shared" si="7"/>
        <v/>
      </c>
      <c r="X91" s="130" t="str">
        <f t="shared" si="8"/>
        <v xml:space="preserve"> </v>
      </c>
      <c r="Y91" s="102"/>
      <c r="Z91" s="267">
        <f t="shared" si="9"/>
        <v>0</v>
      </c>
    </row>
    <row r="92" spans="1:26" x14ac:dyDescent="0.2">
      <c r="A92" s="219" t="e">
        <f>+VLOOKUP(L92,OPER!$B$2:$C$500,2,0)</f>
        <v>#N/A</v>
      </c>
      <c r="B92" s="61"/>
      <c r="C92" s="15"/>
      <c r="D92" s="15"/>
      <c r="E92" s="15"/>
      <c r="F92" s="15"/>
      <c r="G92" s="15"/>
      <c r="H92" s="15"/>
      <c r="I92" s="15"/>
      <c r="J92" s="15"/>
      <c r="K92" s="15"/>
      <c r="L92" s="15"/>
      <c r="M92" s="15"/>
      <c r="N92" s="15"/>
      <c r="O92" s="15"/>
      <c r="P92" s="355"/>
      <c r="Q92" s="355"/>
      <c r="R92" s="63"/>
      <c r="S92" s="355"/>
      <c r="T92" s="130" t="str">
        <f>_xlfn.XLOOKUP(C92&amp;D92,OPER!$AO$2:$AO$500,OPER!$AO$2:$AO$500,"NSP",0)</f>
        <v/>
      </c>
      <c r="U92" s="130" t="str">
        <f t="shared" si="5"/>
        <v xml:space="preserve"> </v>
      </c>
      <c r="V92" s="130" t="str">
        <f t="shared" si="6"/>
        <v xml:space="preserve"> </v>
      </c>
      <c r="W92" s="130" t="str">
        <f t="shared" si="7"/>
        <v/>
      </c>
      <c r="X92" s="130" t="str">
        <f t="shared" si="8"/>
        <v xml:space="preserve"> </v>
      </c>
      <c r="Y92" s="102"/>
      <c r="Z92" s="267">
        <f t="shared" si="9"/>
        <v>0</v>
      </c>
    </row>
    <row r="93" spans="1:26" x14ac:dyDescent="0.2">
      <c r="A93" s="219" t="e">
        <f>+VLOOKUP(L93,OPER!$B$2:$C$500,2,0)</f>
        <v>#N/A</v>
      </c>
      <c r="B93" s="61"/>
      <c r="C93" s="15"/>
      <c r="D93" s="15"/>
      <c r="E93" s="15"/>
      <c r="F93" s="15"/>
      <c r="G93" s="15"/>
      <c r="H93" s="15"/>
      <c r="I93" s="15"/>
      <c r="J93" s="15"/>
      <c r="K93" s="15"/>
      <c r="L93" s="15"/>
      <c r="M93" s="15"/>
      <c r="N93" s="15"/>
      <c r="O93" s="15"/>
      <c r="P93" s="355"/>
      <c r="Q93" s="355"/>
      <c r="R93" s="63"/>
      <c r="S93" s="355"/>
      <c r="T93" s="130" t="str">
        <f>_xlfn.XLOOKUP(C93&amp;D93,OPER!$AO$2:$AO$500,OPER!$AO$2:$AO$500,"NSP",0)</f>
        <v/>
      </c>
      <c r="U93" s="130" t="str">
        <f t="shared" si="5"/>
        <v xml:space="preserve"> </v>
      </c>
      <c r="V93" s="130" t="str">
        <f t="shared" si="6"/>
        <v xml:space="preserve"> </v>
      </c>
      <c r="W93" s="130" t="str">
        <f t="shared" si="7"/>
        <v/>
      </c>
      <c r="X93" s="130" t="str">
        <f t="shared" si="8"/>
        <v xml:space="preserve"> </v>
      </c>
      <c r="Y93" s="102"/>
      <c r="Z93" s="267">
        <f t="shared" si="9"/>
        <v>0</v>
      </c>
    </row>
    <row r="94" spans="1:26" x14ac:dyDescent="0.2">
      <c r="A94" s="219" t="e">
        <f>+VLOOKUP(L94,OPER!$B$2:$C$500,2,0)</f>
        <v>#N/A</v>
      </c>
      <c r="B94" s="61"/>
      <c r="C94" s="15"/>
      <c r="D94" s="15"/>
      <c r="E94" s="15"/>
      <c r="F94" s="15"/>
      <c r="G94" s="15"/>
      <c r="H94" s="15"/>
      <c r="I94" s="15"/>
      <c r="J94" s="15"/>
      <c r="K94" s="15"/>
      <c r="L94" s="15"/>
      <c r="M94" s="15"/>
      <c r="N94" s="15"/>
      <c r="O94" s="15"/>
      <c r="P94" s="355"/>
      <c r="Q94" s="355"/>
      <c r="R94" s="63"/>
      <c r="S94" s="355"/>
      <c r="T94" s="130" t="str">
        <f>_xlfn.XLOOKUP(C94&amp;D94,OPER!$AO$2:$AO$500,OPER!$AO$2:$AO$500,"NSP",0)</f>
        <v/>
      </c>
      <c r="U94" s="130" t="str">
        <f t="shared" si="5"/>
        <v xml:space="preserve"> </v>
      </c>
      <c r="V94" s="130" t="str">
        <f t="shared" si="6"/>
        <v xml:space="preserve"> </v>
      </c>
      <c r="W94" s="130" t="str">
        <f t="shared" si="7"/>
        <v/>
      </c>
      <c r="X94" s="130" t="str">
        <f t="shared" si="8"/>
        <v xml:space="preserve"> </v>
      </c>
      <c r="Y94" s="102"/>
      <c r="Z94" s="267">
        <f t="shared" si="9"/>
        <v>0</v>
      </c>
    </row>
    <row r="95" spans="1:26" x14ac:dyDescent="0.2">
      <c r="A95" s="219" t="e">
        <f>+VLOOKUP(L95,OPER!$B$2:$C$500,2,0)</f>
        <v>#N/A</v>
      </c>
      <c r="B95" s="61"/>
      <c r="C95" s="15"/>
      <c r="D95" s="15"/>
      <c r="E95" s="15"/>
      <c r="F95" s="15"/>
      <c r="G95" s="15"/>
      <c r="H95" s="15"/>
      <c r="I95" s="15"/>
      <c r="J95" s="15"/>
      <c r="K95" s="15"/>
      <c r="L95" s="15"/>
      <c r="M95" s="15"/>
      <c r="N95" s="15"/>
      <c r="O95" s="15"/>
      <c r="P95" s="355"/>
      <c r="Q95" s="355"/>
      <c r="R95" s="63"/>
      <c r="S95" s="355"/>
      <c r="T95" s="130" t="str">
        <f>_xlfn.XLOOKUP(C95&amp;D95,OPER!$AO$2:$AO$500,OPER!$AO$2:$AO$500,"NSP",0)</f>
        <v/>
      </c>
      <c r="U95" s="130" t="str">
        <f t="shared" si="5"/>
        <v xml:space="preserve"> </v>
      </c>
      <c r="V95" s="130" t="str">
        <f t="shared" si="6"/>
        <v xml:space="preserve"> </v>
      </c>
      <c r="W95" s="130" t="str">
        <f t="shared" si="7"/>
        <v/>
      </c>
      <c r="X95" s="130" t="str">
        <f t="shared" si="8"/>
        <v xml:space="preserve"> </v>
      </c>
      <c r="Y95" s="102"/>
      <c r="Z95" s="267">
        <f t="shared" si="9"/>
        <v>0</v>
      </c>
    </row>
    <row r="96" spans="1:26" x14ac:dyDescent="0.2">
      <c r="A96" s="219" t="e">
        <f>+VLOOKUP(L96,OPER!$B$2:$C$500,2,0)</f>
        <v>#N/A</v>
      </c>
      <c r="B96" s="61"/>
      <c r="C96" s="15"/>
      <c r="D96" s="15"/>
      <c r="E96" s="15"/>
      <c r="F96" s="15"/>
      <c r="G96" s="15"/>
      <c r="H96" s="15"/>
      <c r="I96" s="15"/>
      <c r="J96" s="15"/>
      <c r="K96" s="15"/>
      <c r="L96" s="15"/>
      <c r="M96" s="15"/>
      <c r="N96" s="15"/>
      <c r="O96" s="15"/>
      <c r="P96" s="355"/>
      <c r="Q96" s="355"/>
      <c r="R96" s="63"/>
      <c r="S96" s="355"/>
      <c r="T96" s="130" t="str">
        <f>_xlfn.XLOOKUP(C96&amp;D96,OPER!$AO$2:$AO$500,OPER!$AO$2:$AO$500,"NSP",0)</f>
        <v/>
      </c>
      <c r="U96" s="130" t="str">
        <f t="shared" si="5"/>
        <v xml:space="preserve"> </v>
      </c>
      <c r="V96" s="130" t="str">
        <f t="shared" si="6"/>
        <v xml:space="preserve"> </v>
      </c>
      <c r="W96" s="130" t="str">
        <f t="shared" si="7"/>
        <v/>
      </c>
      <c r="X96" s="130" t="str">
        <f t="shared" si="8"/>
        <v xml:space="preserve"> </v>
      </c>
      <c r="Y96" s="102"/>
      <c r="Z96" s="267">
        <f t="shared" si="9"/>
        <v>0</v>
      </c>
    </row>
    <row r="97" spans="1:26" x14ac:dyDescent="0.2">
      <c r="A97" s="219" t="e">
        <f>+VLOOKUP(L97,OPER!$B$2:$C$500,2,0)</f>
        <v>#N/A</v>
      </c>
      <c r="B97" s="61"/>
      <c r="C97" s="15"/>
      <c r="D97" s="15"/>
      <c r="E97" s="15"/>
      <c r="F97" s="15"/>
      <c r="G97" s="15"/>
      <c r="H97" s="15"/>
      <c r="I97" s="15"/>
      <c r="J97" s="15"/>
      <c r="K97" s="15"/>
      <c r="L97" s="15"/>
      <c r="M97" s="15"/>
      <c r="N97" s="15"/>
      <c r="O97" s="15"/>
      <c r="P97" s="355"/>
      <c r="Q97" s="355"/>
      <c r="R97" s="63"/>
      <c r="S97" s="355"/>
      <c r="T97" s="130" t="str">
        <f>_xlfn.XLOOKUP(C97&amp;D97,OPER!$AO$2:$AO$500,OPER!$AO$2:$AO$500,"NSP",0)</f>
        <v/>
      </c>
      <c r="U97" s="130" t="str">
        <f t="shared" si="5"/>
        <v xml:space="preserve"> </v>
      </c>
      <c r="V97" s="130" t="str">
        <f t="shared" si="6"/>
        <v xml:space="preserve"> </v>
      </c>
      <c r="W97" s="130" t="str">
        <f t="shared" si="7"/>
        <v/>
      </c>
      <c r="X97" s="130" t="str">
        <f t="shared" si="8"/>
        <v xml:space="preserve"> </v>
      </c>
      <c r="Y97" s="102"/>
      <c r="Z97" s="267">
        <f t="shared" si="9"/>
        <v>0</v>
      </c>
    </row>
    <row r="98" spans="1:26" x14ac:dyDescent="0.2">
      <c r="A98" s="219" t="e">
        <f>+VLOOKUP(L98,OPER!$B$2:$C$500,2,0)</f>
        <v>#N/A</v>
      </c>
      <c r="B98" s="61"/>
      <c r="C98" s="15"/>
      <c r="D98" s="15"/>
      <c r="E98" s="15"/>
      <c r="F98" s="15"/>
      <c r="G98" s="15"/>
      <c r="H98" s="15"/>
      <c r="I98" s="15"/>
      <c r="J98" s="15"/>
      <c r="K98" s="15"/>
      <c r="L98" s="15"/>
      <c r="M98" s="15"/>
      <c r="N98" s="15"/>
      <c r="O98" s="15"/>
      <c r="P98" s="355"/>
      <c r="Q98" s="355"/>
      <c r="R98" s="63"/>
      <c r="S98" s="355"/>
      <c r="T98" s="130" t="str">
        <f>_xlfn.XLOOKUP(C98&amp;D98,OPER!$AO$2:$AO$500,OPER!$AO$2:$AO$500,"NSP",0)</f>
        <v/>
      </c>
      <c r="U98" s="130" t="str">
        <f t="shared" si="5"/>
        <v xml:space="preserve"> </v>
      </c>
      <c r="V98" s="130" t="str">
        <f t="shared" si="6"/>
        <v xml:space="preserve"> </v>
      </c>
      <c r="W98" s="130" t="str">
        <f t="shared" si="7"/>
        <v/>
      </c>
      <c r="X98" s="130" t="str">
        <f t="shared" si="8"/>
        <v xml:space="preserve"> </v>
      </c>
      <c r="Y98" s="102"/>
      <c r="Z98" s="267">
        <f t="shared" si="9"/>
        <v>0</v>
      </c>
    </row>
    <row r="99" spans="1:26" x14ac:dyDescent="0.2">
      <c r="A99" s="219" t="e">
        <f>+VLOOKUP(L99,OPER!$B$2:$C$500,2,0)</f>
        <v>#N/A</v>
      </c>
      <c r="B99" s="61"/>
      <c r="C99" s="15"/>
      <c r="D99" s="15"/>
      <c r="E99" s="15"/>
      <c r="F99" s="15"/>
      <c r="G99" s="15"/>
      <c r="H99" s="15"/>
      <c r="I99" s="15"/>
      <c r="J99" s="15"/>
      <c r="K99" s="15"/>
      <c r="L99" s="15"/>
      <c r="M99" s="15"/>
      <c r="N99" s="15"/>
      <c r="O99" s="15"/>
      <c r="P99" s="355"/>
      <c r="Q99" s="355"/>
      <c r="R99" s="63"/>
      <c r="S99" s="355"/>
      <c r="T99" s="130" t="str">
        <f>_xlfn.XLOOKUP(C99&amp;D99,OPER!$AO$2:$AO$500,OPER!$AO$2:$AO$500,"NSP",0)</f>
        <v/>
      </c>
      <c r="U99" s="130" t="str">
        <f t="shared" si="5"/>
        <v xml:space="preserve"> </v>
      </c>
      <c r="V99" s="130" t="str">
        <f t="shared" si="6"/>
        <v xml:space="preserve"> </v>
      </c>
      <c r="W99" s="130" t="str">
        <f t="shared" si="7"/>
        <v/>
      </c>
      <c r="X99" s="130" t="str">
        <f t="shared" si="8"/>
        <v xml:space="preserve"> </v>
      </c>
      <c r="Y99" s="102"/>
      <c r="Z99" s="267">
        <f t="shared" si="9"/>
        <v>0</v>
      </c>
    </row>
    <row r="100" spans="1:26" x14ac:dyDescent="0.2">
      <c r="A100" s="219" t="e">
        <f>+VLOOKUP(L100,OPER!$B$2:$C$500,2,0)</f>
        <v>#N/A</v>
      </c>
      <c r="B100" s="61"/>
      <c r="C100" s="15"/>
      <c r="D100" s="15"/>
      <c r="E100" s="15"/>
      <c r="F100" s="15"/>
      <c r="G100" s="15"/>
      <c r="H100" s="15"/>
      <c r="I100" s="15"/>
      <c r="J100" s="15"/>
      <c r="K100" s="15"/>
      <c r="L100" s="15"/>
      <c r="M100" s="15"/>
      <c r="N100" s="15"/>
      <c r="O100" s="15"/>
      <c r="P100" s="355"/>
      <c r="Q100" s="355"/>
      <c r="R100" s="63"/>
      <c r="S100" s="355"/>
      <c r="T100" s="130" t="str">
        <f>_xlfn.XLOOKUP(C100&amp;D100,OPER!$AO$2:$AO$500,OPER!$AO$2:$AO$500,"NSP",0)</f>
        <v/>
      </c>
      <c r="U100" s="130" t="str">
        <f t="shared" si="5"/>
        <v xml:space="preserve"> </v>
      </c>
      <c r="V100" s="130" t="str">
        <f t="shared" si="6"/>
        <v xml:space="preserve"> </v>
      </c>
      <c r="W100" s="130" t="str">
        <f t="shared" si="7"/>
        <v/>
      </c>
      <c r="X100" s="130" t="str">
        <f t="shared" si="8"/>
        <v xml:space="preserve"> </v>
      </c>
      <c r="Y100" s="102"/>
      <c r="Z100" s="267">
        <f t="shared" si="9"/>
        <v>0</v>
      </c>
    </row>
    <row r="101" spans="1:26" x14ac:dyDescent="0.2">
      <c r="A101" s="219" t="e">
        <f>+VLOOKUP(L101,OPER!$B$2:$C$500,2,0)</f>
        <v>#N/A</v>
      </c>
      <c r="B101" s="61"/>
      <c r="C101" s="15"/>
      <c r="D101" s="15"/>
      <c r="E101" s="15"/>
      <c r="F101" s="15"/>
      <c r="G101" s="15"/>
      <c r="H101" s="15"/>
      <c r="I101" s="15"/>
      <c r="J101" s="15"/>
      <c r="K101" s="15"/>
      <c r="L101" s="15"/>
      <c r="M101" s="15"/>
      <c r="N101" s="15"/>
      <c r="O101" s="15"/>
      <c r="P101" s="355"/>
      <c r="Q101" s="355"/>
      <c r="R101" s="63"/>
      <c r="S101" s="355"/>
      <c r="T101" s="130" t="str">
        <f>_xlfn.XLOOKUP(C101&amp;D101,OPER!$AO$2:$AO$500,OPER!$AO$2:$AO$500,"NSP",0)</f>
        <v/>
      </c>
      <c r="U101" s="130" t="str">
        <f t="shared" si="5"/>
        <v xml:space="preserve"> </v>
      </c>
      <c r="V101" s="130" t="str">
        <f t="shared" si="6"/>
        <v xml:space="preserve"> </v>
      </c>
      <c r="W101" s="130" t="str">
        <f t="shared" si="7"/>
        <v/>
      </c>
      <c r="X101" s="130" t="str">
        <f t="shared" si="8"/>
        <v xml:space="preserve"> </v>
      </c>
      <c r="Y101" s="102"/>
      <c r="Z101" s="267">
        <f t="shared" si="9"/>
        <v>0</v>
      </c>
    </row>
    <row r="102" spans="1:26" x14ac:dyDescent="0.2">
      <c r="A102" s="219" t="e">
        <f>+VLOOKUP(L102,OPER!$B$2:$C$500,2,0)</f>
        <v>#N/A</v>
      </c>
      <c r="B102" s="61"/>
      <c r="C102" s="15"/>
      <c r="D102" s="15"/>
      <c r="E102" s="15"/>
      <c r="F102" s="15"/>
      <c r="G102" s="15"/>
      <c r="H102" s="15"/>
      <c r="I102" s="15"/>
      <c r="J102" s="15"/>
      <c r="K102" s="15"/>
      <c r="L102" s="15"/>
      <c r="M102" s="15"/>
      <c r="N102" s="15"/>
      <c r="O102" s="15"/>
      <c r="P102" s="355"/>
      <c r="Q102" s="355"/>
      <c r="R102" s="63"/>
      <c r="S102" s="355"/>
      <c r="T102" s="130" t="str">
        <f>_xlfn.XLOOKUP(C102&amp;D102,OPER!$AO$2:$AO$500,OPER!$AO$2:$AO$500,"NSP",0)</f>
        <v/>
      </c>
      <c r="U102" s="130" t="str">
        <f t="shared" si="5"/>
        <v xml:space="preserve"> </v>
      </c>
      <c r="V102" s="130" t="str">
        <f t="shared" si="6"/>
        <v xml:space="preserve"> </v>
      </c>
      <c r="W102" s="130" t="str">
        <f t="shared" si="7"/>
        <v/>
      </c>
      <c r="X102" s="130" t="str">
        <f t="shared" si="8"/>
        <v xml:space="preserve"> </v>
      </c>
      <c r="Y102" s="102"/>
      <c r="Z102" s="267">
        <f t="shared" si="9"/>
        <v>0</v>
      </c>
    </row>
    <row r="103" spans="1:26" x14ac:dyDescent="0.2">
      <c r="A103" s="219" t="e">
        <f>+VLOOKUP(L103,OPER!$B$2:$C$500,2,0)</f>
        <v>#N/A</v>
      </c>
      <c r="B103" s="61"/>
      <c r="C103" s="15"/>
      <c r="D103" s="15"/>
      <c r="E103" s="15"/>
      <c r="F103" s="15"/>
      <c r="G103" s="15"/>
      <c r="H103" s="15"/>
      <c r="I103" s="15"/>
      <c r="J103" s="15"/>
      <c r="K103" s="15"/>
      <c r="L103" s="15"/>
      <c r="M103" s="15"/>
      <c r="N103" s="15"/>
      <c r="O103" s="15"/>
      <c r="P103" s="355"/>
      <c r="Q103" s="355"/>
      <c r="R103" s="63"/>
      <c r="S103" s="355"/>
      <c r="T103" s="130" t="str">
        <f>_xlfn.XLOOKUP(C103&amp;D103,OPER!$AO$2:$AO$500,OPER!$AO$2:$AO$500,"NSP",0)</f>
        <v/>
      </c>
      <c r="U103" s="130" t="str">
        <f t="shared" si="5"/>
        <v xml:space="preserve"> </v>
      </c>
      <c r="V103" s="130" t="str">
        <f t="shared" si="6"/>
        <v xml:space="preserve"> </v>
      </c>
      <c r="W103" s="130" t="str">
        <f t="shared" si="7"/>
        <v/>
      </c>
      <c r="X103" s="130" t="str">
        <f t="shared" si="8"/>
        <v xml:space="preserve"> </v>
      </c>
      <c r="Y103" s="102"/>
      <c r="Z103" s="267">
        <f t="shared" si="9"/>
        <v>0</v>
      </c>
    </row>
    <row r="104" spans="1:26" x14ac:dyDescent="0.2">
      <c r="A104" s="219" t="e">
        <f>+VLOOKUP(L104,OPER!$B$2:$C$500,2,0)</f>
        <v>#N/A</v>
      </c>
      <c r="B104" s="61"/>
      <c r="C104" s="15"/>
      <c r="D104" s="15"/>
      <c r="E104" s="15"/>
      <c r="F104" s="15"/>
      <c r="G104" s="15"/>
      <c r="H104" s="15"/>
      <c r="I104" s="15"/>
      <c r="J104" s="15"/>
      <c r="K104" s="15"/>
      <c r="L104" s="15"/>
      <c r="M104" s="15"/>
      <c r="N104" s="15"/>
      <c r="O104" s="15"/>
      <c r="P104" s="355"/>
      <c r="Q104" s="355"/>
      <c r="R104" s="63"/>
      <c r="S104" s="355"/>
      <c r="T104" s="130" t="str">
        <f>_xlfn.XLOOKUP(C104&amp;D104,OPER!$AO$2:$AO$500,OPER!$AO$2:$AO$500,"NSP",0)</f>
        <v/>
      </c>
      <c r="U104" s="130" t="str">
        <f t="shared" si="5"/>
        <v xml:space="preserve"> </v>
      </c>
      <c r="V104" s="130" t="str">
        <f t="shared" si="6"/>
        <v xml:space="preserve"> </v>
      </c>
      <c r="W104" s="130" t="str">
        <f t="shared" si="7"/>
        <v/>
      </c>
      <c r="X104" s="130" t="str">
        <f t="shared" si="8"/>
        <v xml:space="preserve"> </v>
      </c>
      <c r="Y104" s="102"/>
      <c r="Z104" s="267">
        <f t="shared" si="9"/>
        <v>0</v>
      </c>
    </row>
    <row r="105" spans="1:26" x14ac:dyDescent="0.2">
      <c r="A105" s="219" t="e">
        <f>+VLOOKUP(L105,OPER!$B$2:$C$500,2,0)</f>
        <v>#N/A</v>
      </c>
      <c r="B105" s="61"/>
      <c r="C105" s="15"/>
      <c r="D105" s="15"/>
      <c r="E105" s="15"/>
      <c r="F105" s="15"/>
      <c r="G105" s="15"/>
      <c r="H105" s="15"/>
      <c r="I105" s="15"/>
      <c r="J105" s="15"/>
      <c r="K105" s="15"/>
      <c r="L105" s="15"/>
      <c r="M105" s="15"/>
      <c r="N105" s="15"/>
      <c r="O105" s="15"/>
      <c r="P105" s="355"/>
      <c r="Q105" s="355"/>
      <c r="R105" s="63"/>
      <c r="S105" s="355"/>
      <c r="T105" s="130" t="str">
        <f>_xlfn.XLOOKUP(C105&amp;D105,OPER!$AO$2:$AO$500,OPER!$AO$2:$AO$500,"NSP",0)</f>
        <v/>
      </c>
      <c r="U105" s="130" t="str">
        <f t="shared" si="5"/>
        <v xml:space="preserve"> </v>
      </c>
      <c r="V105" s="130" t="str">
        <f t="shared" si="6"/>
        <v xml:space="preserve"> </v>
      </c>
      <c r="W105" s="130" t="str">
        <f t="shared" si="7"/>
        <v/>
      </c>
      <c r="X105" s="130" t="str">
        <f t="shared" si="8"/>
        <v xml:space="preserve"> </v>
      </c>
      <c r="Y105" s="102"/>
      <c r="Z105" s="267">
        <f t="shared" si="9"/>
        <v>0</v>
      </c>
    </row>
    <row r="106" spans="1:26" x14ac:dyDescent="0.2">
      <c r="A106" s="219" t="e">
        <f>+VLOOKUP(L106,OPER!$B$2:$C$500,2,0)</f>
        <v>#N/A</v>
      </c>
      <c r="B106" s="61"/>
      <c r="C106" s="15"/>
      <c r="D106" s="15"/>
      <c r="E106" s="15"/>
      <c r="F106" s="15"/>
      <c r="G106" s="15"/>
      <c r="H106" s="15"/>
      <c r="I106" s="15"/>
      <c r="J106" s="15"/>
      <c r="K106" s="15"/>
      <c r="L106" s="15"/>
      <c r="M106" s="15"/>
      <c r="N106" s="15"/>
      <c r="O106" s="15"/>
      <c r="P106" s="355"/>
      <c r="Q106" s="355"/>
      <c r="R106" s="63"/>
      <c r="S106" s="355"/>
      <c r="T106" s="130" t="str">
        <f>_xlfn.XLOOKUP(C106&amp;D106,OPER!$AO$2:$AO$500,OPER!$AO$2:$AO$500,"NSP",0)</f>
        <v/>
      </c>
      <c r="U106" s="130" t="str">
        <f t="shared" si="5"/>
        <v xml:space="preserve"> </v>
      </c>
      <c r="V106" s="130" t="str">
        <f t="shared" si="6"/>
        <v xml:space="preserve"> </v>
      </c>
      <c r="W106" s="130" t="str">
        <f t="shared" si="7"/>
        <v/>
      </c>
      <c r="X106" s="130" t="str">
        <f t="shared" si="8"/>
        <v xml:space="preserve"> </v>
      </c>
      <c r="Y106" s="102"/>
      <c r="Z106" s="267">
        <f t="shared" si="9"/>
        <v>0</v>
      </c>
    </row>
    <row r="107" spans="1:26" x14ac:dyDescent="0.2">
      <c r="A107" s="219" t="e">
        <f>+VLOOKUP(L107,OPER!$B$2:$C$500,2,0)</f>
        <v>#N/A</v>
      </c>
      <c r="B107" s="61"/>
      <c r="C107" s="15"/>
      <c r="D107" s="15"/>
      <c r="E107" s="15"/>
      <c r="F107" s="15"/>
      <c r="G107" s="15"/>
      <c r="H107" s="15"/>
      <c r="I107" s="15"/>
      <c r="J107" s="15"/>
      <c r="K107" s="15"/>
      <c r="L107" s="15"/>
      <c r="M107" s="15"/>
      <c r="N107" s="15"/>
      <c r="O107" s="15"/>
      <c r="P107" s="355"/>
      <c r="Q107" s="355"/>
      <c r="R107" s="63"/>
      <c r="S107" s="355"/>
      <c r="T107" s="130" t="str">
        <f>_xlfn.XLOOKUP(C107&amp;D107,OPER!$AO$2:$AO$500,OPER!$AO$2:$AO$500,"NSP",0)</f>
        <v/>
      </c>
      <c r="U107" s="130" t="str">
        <f t="shared" si="5"/>
        <v xml:space="preserve"> </v>
      </c>
      <c r="V107" s="130" t="str">
        <f t="shared" si="6"/>
        <v xml:space="preserve"> </v>
      </c>
      <c r="W107" s="130" t="str">
        <f t="shared" si="7"/>
        <v/>
      </c>
      <c r="X107" s="130" t="str">
        <f t="shared" si="8"/>
        <v xml:space="preserve"> </v>
      </c>
      <c r="Y107" s="102"/>
      <c r="Z107" s="267">
        <f t="shared" si="9"/>
        <v>0</v>
      </c>
    </row>
    <row r="108" spans="1:26" x14ac:dyDescent="0.2">
      <c r="A108" s="219" t="e">
        <f>+VLOOKUP(L108,OPER!$B$2:$C$500,2,0)</f>
        <v>#N/A</v>
      </c>
      <c r="B108" s="61"/>
      <c r="C108" s="15"/>
      <c r="D108" s="15"/>
      <c r="E108" s="15"/>
      <c r="F108" s="15"/>
      <c r="G108" s="15"/>
      <c r="H108" s="15"/>
      <c r="I108" s="15"/>
      <c r="J108" s="15"/>
      <c r="K108" s="15"/>
      <c r="L108" s="15"/>
      <c r="M108" s="15"/>
      <c r="N108" s="15"/>
      <c r="O108" s="15"/>
      <c r="P108" s="355"/>
      <c r="Q108" s="355"/>
      <c r="R108" s="63"/>
      <c r="S108" s="355"/>
      <c r="T108" s="130" t="str">
        <f>_xlfn.XLOOKUP(C108&amp;D108,OPER!$AO$2:$AO$500,OPER!$AO$2:$AO$500,"NSP",0)</f>
        <v/>
      </c>
      <c r="U108" s="130" t="str">
        <f t="shared" si="5"/>
        <v xml:space="preserve"> </v>
      </c>
      <c r="V108" s="130" t="str">
        <f t="shared" si="6"/>
        <v xml:space="preserve"> </v>
      </c>
      <c r="W108" s="130" t="str">
        <f t="shared" si="7"/>
        <v/>
      </c>
      <c r="X108" s="130" t="str">
        <f t="shared" si="8"/>
        <v xml:space="preserve"> </v>
      </c>
      <c r="Y108" s="102"/>
      <c r="Z108" s="267">
        <f t="shared" si="9"/>
        <v>0</v>
      </c>
    </row>
    <row r="109" spans="1:26" x14ac:dyDescent="0.2">
      <c r="A109" s="219" t="e">
        <f>+VLOOKUP(L109,OPER!$B$2:$C$500,2,0)</f>
        <v>#N/A</v>
      </c>
      <c r="B109" s="61"/>
      <c r="C109" s="15"/>
      <c r="D109" s="15"/>
      <c r="E109" s="15"/>
      <c r="F109" s="15"/>
      <c r="G109" s="15"/>
      <c r="H109" s="15"/>
      <c r="I109" s="15"/>
      <c r="J109" s="15"/>
      <c r="K109" s="15"/>
      <c r="L109" s="15"/>
      <c r="M109" s="15"/>
      <c r="N109" s="15"/>
      <c r="O109" s="15"/>
      <c r="P109" s="355"/>
      <c r="Q109" s="355"/>
      <c r="R109" s="63"/>
      <c r="S109" s="355"/>
      <c r="T109" s="130" t="str">
        <f>_xlfn.XLOOKUP(C109&amp;D109,OPER!$AO$2:$AO$500,OPER!$AO$2:$AO$500,"NSP",0)</f>
        <v/>
      </c>
      <c r="U109" s="130" t="str">
        <f t="shared" si="5"/>
        <v xml:space="preserve"> </v>
      </c>
      <c r="V109" s="130" t="str">
        <f t="shared" si="6"/>
        <v xml:space="preserve"> </v>
      </c>
      <c r="W109" s="130" t="str">
        <f t="shared" si="7"/>
        <v/>
      </c>
      <c r="X109" s="130" t="str">
        <f t="shared" si="8"/>
        <v xml:space="preserve"> </v>
      </c>
      <c r="Y109" s="102"/>
      <c r="Z109" s="267">
        <f t="shared" si="9"/>
        <v>0</v>
      </c>
    </row>
    <row r="110" spans="1:26" x14ac:dyDescent="0.2">
      <c r="A110" s="219" t="e">
        <f>+VLOOKUP(L110,OPER!$B$2:$C$500,2,0)</f>
        <v>#N/A</v>
      </c>
      <c r="B110" s="61"/>
      <c r="C110" s="15"/>
      <c r="D110" s="15"/>
      <c r="E110" s="15"/>
      <c r="F110" s="15"/>
      <c r="G110" s="15"/>
      <c r="H110" s="15"/>
      <c r="I110" s="15"/>
      <c r="J110" s="15"/>
      <c r="K110" s="15"/>
      <c r="L110" s="15"/>
      <c r="M110" s="15"/>
      <c r="N110" s="15"/>
      <c r="O110" s="15"/>
      <c r="P110" s="355"/>
      <c r="Q110" s="355"/>
      <c r="R110" s="63"/>
      <c r="S110" s="355"/>
      <c r="T110" s="130" t="str">
        <f>_xlfn.XLOOKUP(C110&amp;D110,OPER!$AO$2:$AO$500,OPER!$AO$2:$AO$500,"NSP",0)</f>
        <v/>
      </c>
      <c r="U110" s="130" t="str">
        <f t="shared" si="5"/>
        <v xml:space="preserve"> </v>
      </c>
      <c r="V110" s="130" t="str">
        <f t="shared" si="6"/>
        <v xml:space="preserve"> </v>
      </c>
      <c r="W110" s="130" t="str">
        <f t="shared" si="7"/>
        <v/>
      </c>
      <c r="X110" s="130" t="str">
        <f t="shared" si="8"/>
        <v xml:space="preserve"> </v>
      </c>
      <c r="Y110" s="102"/>
      <c r="Z110" s="267">
        <f t="shared" si="9"/>
        <v>0</v>
      </c>
    </row>
    <row r="111" spans="1:26" x14ac:dyDescent="0.2">
      <c r="A111" s="219" t="e">
        <f>+VLOOKUP(L111,OPER!$B$2:$C$500,2,0)</f>
        <v>#N/A</v>
      </c>
      <c r="B111" s="61"/>
      <c r="C111" s="15"/>
      <c r="D111" s="15"/>
      <c r="E111" s="15"/>
      <c r="F111" s="15"/>
      <c r="G111" s="15"/>
      <c r="H111" s="15"/>
      <c r="I111" s="15"/>
      <c r="J111" s="15"/>
      <c r="K111" s="15"/>
      <c r="L111" s="15"/>
      <c r="M111" s="15"/>
      <c r="N111" s="15"/>
      <c r="O111" s="15"/>
      <c r="P111" s="355"/>
      <c r="Q111" s="355"/>
      <c r="R111" s="63"/>
      <c r="S111" s="355"/>
      <c r="T111" s="130" t="str">
        <f>_xlfn.XLOOKUP(C111&amp;D111,OPER!$AO$2:$AO$500,OPER!$AO$2:$AO$500,"NSP",0)</f>
        <v/>
      </c>
      <c r="U111" s="130" t="str">
        <f t="shared" si="5"/>
        <v xml:space="preserve"> </v>
      </c>
      <c r="V111" s="130" t="str">
        <f t="shared" si="6"/>
        <v xml:space="preserve"> </v>
      </c>
      <c r="W111" s="130" t="str">
        <f t="shared" si="7"/>
        <v/>
      </c>
      <c r="X111" s="130" t="str">
        <f t="shared" si="8"/>
        <v xml:space="preserve"> </v>
      </c>
      <c r="Y111" s="102"/>
      <c r="Z111" s="267">
        <f t="shared" si="9"/>
        <v>0</v>
      </c>
    </row>
    <row r="112" spans="1:26" x14ac:dyDescent="0.2">
      <c r="A112" s="219" t="e">
        <f>+VLOOKUP(L112,OPER!$B$2:$C$500,2,0)</f>
        <v>#N/A</v>
      </c>
      <c r="B112" s="61"/>
      <c r="C112" s="15"/>
      <c r="D112" s="15"/>
      <c r="E112" s="15"/>
      <c r="F112" s="15"/>
      <c r="G112" s="15"/>
      <c r="H112" s="15"/>
      <c r="I112" s="15"/>
      <c r="J112" s="15"/>
      <c r="K112" s="15"/>
      <c r="L112" s="15"/>
      <c r="M112" s="15"/>
      <c r="N112" s="15"/>
      <c r="O112" s="15"/>
      <c r="P112" s="355"/>
      <c r="Q112" s="355"/>
      <c r="R112" s="63"/>
      <c r="S112" s="355"/>
      <c r="T112" s="130" t="str">
        <f>_xlfn.XLOOKUP(C112&amp;D112,OPER!$AO$2:$AO$500,OPER!$AO$2:$AO$500,"NSP",0)</f>
        <v/>
      </c>
      <c r="U112" s="130" t="str">
        <f t="shared" si="5"/>
        <v xml:space="preserve"> </v>
      </c>
      <c r="V112" s="130" t="str">
        <f t="shared" si="6"/>
        <v xml:space="preserve"> </v>
      </c>
      <c r="W112" s="130" t="str">
        <f t="shared" si="7"/>
        <v/>
      </c>
      <c r="X112" s="130" t="str">
        <f t="shared" si="8"/>
        <v xml:space="preserve"> </v>
      </c>
      <c r="Y112" s="102"/>
      <c r="Z112" s="267">
        <f t="shared" si="9"/>
        <v>0</v>
      </c>
    </row>
    <row r="113" spans="1:26" x14ac:dyDescent="0.2">
      <c r="A113" s="219" t="e">
        <f>+VLOOKUP(L113,OPER!$B$2:$C$500,2,0)</f>
        <v>#N/A</v>
      </c>
      <c r="B113" s="61"/>
      <c r="C113" s="15"/>
      <c r="D113" s="15"/>
      <c r="E113" s="15"/>
      <c r="F113" s="15"/>
      <c r="G113" s="15"/>
      <c r="H113" s="15"/>
      <c r="I113" s="15"/>
      <c r="J113" s="15"/>
      <c r="K113" s="15"/>
      <c r="L113" s="15"/>
      <c r="M113" s="15"/>
      <c r="N113" s="15"/>
      <c r="O113" s="15"/>
      <c r="P113" s="355"/>
      <c r="Q113" s="355"/>
      <c r="R113" s="63"/>
      <c r="S113" s="355"/>
      <c r="T113" s="130" t="str">
        <f>_xlfn.XLOOKUP(C113&amp;D113,OPER!$AO$2:$AO$500,OPER!$AO$2:$AO$500,"NSP",0)</f>
        <v/>
      </c>
      <c r="U113" s="130" t="str">
        <f t="shared" si="5"/>
        <v xml:space="preserve"> </v>
      </c>
      <c r="V113" s="130" t="str">
        <f t="shared" si="6"/>
        <v xml:space="preserve"> </v>
      </c>
      <c r="W113" s="130" t="str">
        <f t="shared" si="7"/>
        <v/>
      </c>
      <c r="X113" s="130" t="str">
        <f t="shared" si="8"/>
        <v xml:space="preserve"> </v>
      </c>
      <c r="Y113" s="102"/>
      <c r="Z113" s="267">
        <f t="shared" si="9"/>
        <v>0</v>
      </c>
    </row>
    <row r="114" spans="1:26" x14ac:dyDescent="0.2">
      <c r="A114" s="219" t="e">
        <f>+VLOOKUP(L114,OPER!$B$2:$C$500,2,0)</f>
        <v>#N/A</v>
      </c>
      <c r="B114" s="61"/>
      <c r="C114" s="15"/>
      <c r="D114" s="15"/>
      <c r="E114" s="15"/>
      <c r="F114" s="15"/>
      <c r="G114" s="15"/>
      <c r="H114" s="15"/>
      <c r="I114" s="15"/>
      <c r="J114" s="15"/>
      <c r="K114" s="15"/>
      <c r="L114" s="15"/>
      <c r="M114" s="15"/>
      <c r="N114" s="15"/>
      <c r="O114" s="15"/>
      <c r="P114" s="355"/>
      <c r="Q114" s="355"/>
      <c r="R114" s="63"/>
      <c r="S114" s="355"/>
      <c r="T114" s="130" t="str">
        <f>_xlfn.XLOOKUP(C114&amp;D114,OPER!$AO$2:$AO$500,OPER!$AO$2:$AO$500,"NSP",0)</f>
        <v/>
      </c>
      <c r="U114" s="130" t="str">
        <f t="shared" si="5"/>
        <v xml:space="preserve"> </v>
      </c>
      <c r="V114" s="130" t="str">
        <f t="shared" si="6"/>
        <v xml:space="preserve"> </v>
      </c>
      <c r="W114" s="130" t="str">
        <f t="shared" si="7"/>
        <v/>
      </c>
      <c r="X114" s="130" t="str">
        <f t="shared" si="8"/>
        <v xml:space="preserve"> </v>
      </c>
      <c r="Y114" s="102"/>
      <c r="Z114" s="267">
        <f t="shared" si="9"/>
        <v>0</v>
      </c>
    </row>
    <row r="115" spans="1:26" x14ac:dyDescent="0.2">
      <c r="A115" s="219" t="e">
        <f>+VLOOKUP(L115,OPER!$B$2:$C$500,2,0)</f>
        <v>#N/A</v>
      </c>
      <c r="B115" s="61"/>
      <c r="C115" s="15"/>
      <c r="D115" s="15"/>
      <c r="E115" s="15"/>
      <c r="F115" s="15"/>
      <c r="G115" s="15"/>
      <c r="H115" s="15"/>
      <c r="I115" s="15"/>
      <c r="J115" s="15"/>
      <c r="K115" s="15"/>
      <c r="L115" s="15"/>
      <c r="M115" s="15"/>
      <c r="N115" s="15"/>
      <c r="O115" s="15"/>
      <c r="P115" s="355"/>
      <c r="Q115" s="355"/>
      <c r="R115" s="63"/>
      <c r="S115" s="355"/>
      <c r="T115" s="130" t="str">
        <f>_xlfn.XLOOKUP(C115&amp;D115,OPER!$AO$2:$AO$500,OPER!$AO$2:$AO$500,"NSP",0)</f>
        <v/>
      </c>
      <c r="U115" s="130" t="str">
        <f t="shared" si="5"/>
        <v xml:space="preserve"> </v>
      </c>
      <c r="V115" s="130" t="str">
        <f t="shared" si="6"/>
        <v xml:space="preserve"> </v>
      </c>
      <c r="W115" s="130" t="str">
        <f t="shared" si="7"/>
        <v/>
      </c>
      <c r="X115" s="130" t="str">
        <f t="shared" si="8"/>
        <v xml:space="preserve"> </v>
      </c>
      <c r="Y115" s="102"/>
      <c r="Z115" s="267">
        <f t="shared" si="9"/>
        <v>0</v>
      </c>
    </row>
    <row r="116" spans="1:26" x14ac:dyDescent="0.2">
      <c r="A116" s="219" t="e">
        <f>+VLOOKUP(L116,OPER!$B$2:$C$500,2,0)</f>
        <v>#N/A</v>
      </c>
      <c r="B116" s="61"/>
      <c r="C116" s="15"/>
      <c r="D116" s="15"/>
      <c r="E116" s="15"/>
      <c r="F116" s="15"/>
      <c r="G116" s="15"/>
      <c r="H116" s="15"/>
      <c r="I116" s="15"/>
      <c r="J116" s="15"/>
      <c r="K116" s="15"/>
      <c r="L116" s="15"/>
      <c r="M116" s="15"/>
      <c r="N116" s="15"/>
      <c r="O116" s="15"/>
      <c r="P116" s="355"/>
      <c r="Q116" s="355"/>
      <c r="R116" s="63"/>
      <c r="S116" s="355"/>
      <c r="T116" s="130" t="str">
        <f>_xlfn.XLOOKUP(C116&amp;D116,OPER!$AO$2:$AO$500,OPER!$AO$2:$AO$500,"NSP",0)</f>
        <v/>
      </c>
      <c r="U116" s="130" t="str">
        <f t="shared" si="5"/>
        <v xml:space="preserve"> </v>
      </c>
      <c r="V116" s="130" t="str">
        <f t="shared" si="6"/>
        <v xml:space="preserve"> </v>
      </c>
      <c r="W116" s="130" t="str">
        <f t="shared" si="7"/>
        <v/>
      </c>
      <c r="X116" s="130" t="str">
        <f t="shared" si="8"/>
        <v xml:space="preserve"> </v>
      </c>
      <c r="Y116" s="102"/>
      <c r="Z116" s="267">
        <f t="shared" si="9"/>
        <v>0</v>
      </c>
    </row>
    <row r="117" spans="1:26" x14ac:dyDescent="0.2">
      <c r="A117" s="219" t="e">
        <f>+VLOOKUP(L117,OPER!$B$2:$C$500,2,0)</f>
        <v>#N/A</v>
      </c>
      <c r="B117" s="61"/>
      <c r="C117" s="15"/>
      <c r="D117" s="15"/>
      <c r="E117" s="15"/>
      <c r="F117" s="15"/>
      <c r="G117" s="15"/>
      <c r="H117" s="15"/>
      <c r="I117" s="15"/>
      <c r="J117" s="15"/>
      <c r="K117" s="15"/>
      <c r="L117" s="15"/>
      <c r="M117" s="15"/>
      <c r="N117" s="15"/>
      <c r="O117" s="15"/>
      <c r="P117" s="355"/>
      <c r="Q117" s="355"/>
      <c r="R117" s="63"/>
      <c r="S117" s="355"/>
      <c r="T117" s="130" t="str">
        <f>_xlfn.XLOOKUP(C117&amp;D117,OPER!$AO$2:$AO$500,OPER!$AO$2:$AO$500,"NSP",0)</f>
        <v/>
      </c>
      <c r="U117" s="130" t="str">
        <f t="shared" si="5"/>
        <v xml:space="preserve"> </v>
      </c>
      <c r="V117" s="130" t="str">
        <f t="shared" si="6"/>
        <v xml:space="preserve"> </v>
      </c>
      <c r="W117" s="130" t="str">
        <f t="shared" si="7"/>
        <v/>
      </c>
      <c r="X117" s="130" t="str">
        <f t="shared" si="8"/>
        <v xml:space="preserve"> </v>
      </c>
      <c r="Y117" s="102"/>
      <c r="Z117" s="267">
        <f t="shared" si="9"/>
        <v>0</v>
      </c>
    </row>
    <row r="118" spans="1:26" x14ac:dyDescent="0.2">
      <c r="A118" s="219" t="e">
        <f>+VLOOKUP(L118,OPER!$B$2:$C$500,2,0)</f>
        <v>#N/A</v>
      </c>
      <c r="B118" s="61"/>
      <c r="C118" s="15"/>
      <c r="D118" s="15"/>
      <c r="E118" s="15"/>
      <c r="F118" s="15"/>
      <c r="G118" s="15"/>
      <c r="H118" s="15"/>
      <c r="I118" s="15"/>
      <c r="J118" s="15"/>
      <c r="K118" s="15"/>
      <c r="L118" s="15"/>
      <c r="M118" s="15"/>
      <c r="N118" s="15"/>
      <c r="O118" s="15"/>
      <c r="P118" s="355"/>
      <c r="Q118" s="355"/>
      <c r="R118" s="63"/>
      <c r="S118" s="355"/>
      <c r="T118" s="130" t="str">
        <f>_xlfn.XLOOKUP(C118&amp;D118,OPER!$AO$2:$AO$500,OPER!$AO$2:$AO$500,"NSP",0)</f>
        <v/>
      </c>
      <c r="U118" s="130" t="str">
        <f t="shared" si="5"/>
        <v xml:space="preserve"> </v>
      </c>
      <c r="V118" s="130" t="str">
        <f t="shared" si="6"/>
        <v xml:space="preserve"> </v>
      </c>
      <c r="W118" s="130" t="str">
        <f t="shared" si="7"/>
        <v/>
      </c>
      <c r="X118" s="130" t="str">
        <f t="shared" si="8"/>
        <v xml:space="preserve"> </v>
      </c>
      <c r="Y118" s="102"/>
      <c r="Z118" s="267">
        <f t="shared" si="9"/>
        <v>0</v>
      </c>
    </row>
    <row r="119" spans="1:26" x14ac:dyDescent="0.2">
      <c r="A119" s="219" t="e">
        <f>+VLOOKUP(L119,OPER!$B$2:$C$500,2,0)</f>
        <v>#N/A</v>
      </c>
      <c r="B119" s="5"/>
      <c r="C119" s="5"/>
      <c r="D119" s="5"/>
      <c r="E119" s="61"/>
      <c r="F119" s="61"/>
      <c r="G119" s="61"/>
      <c r="H119" s="61"/>
      <c r="I119" s="61"/>
      <c r="J119" s="61"/>
      <c r="K119" s="5"/>
      <c r="L119" s="5"/>
      <c r="M119" s="5"/>
      <c r="N119" s="61"/>
      <c r="O119" s="61"/>
      <c r="P119" s="220"/>
      <c r="Q119" s="220"/>
      <c r="R119" s="63"/>
      <c r="S119" s="220"/>
      <c r="T119" s="130" t="str">
        <f>_xlfn.XLOOKUP(C119&amp;D119,OPER!$AO$2:$AO$500,OPER!$AO$2:$AO$500,"NSP",0)</f>
        <v/>
      </c>
      <c r="U119" s="130" t="str">
        <f t="shared" si="5"/>
        <v xml:space="preserve"> </v>
      </c>
      <c r="V119" s="130" t="str">
        <f t="shared" si="6"/>
        <v xml:space="preserve"> </v>
      </c>
      <c r="W119" s="130" t="str">
        <f t="shared" si="7"/>
        <v/>
      </c>
      <c r="X119" s="130" t="str">
        <f t="shared" si="8"/>
        <v xml:space="preserve"> </v>
      </c>
      <c r="Y119" s="102"/>
      <c r="Z119" s="267">
        <f t="shared" si="9"/>
        <v>0</v>
      </c>
    </row>
    <row r="120" spans="1:26" x14ac:dyDescent="0.2">
      <c r="A120" s="219" t="e">
        <f>+VLOOKUP(L120,OPER!$B$2:$C$500,2,0)</f>
        <v>#N/A</v>
      </c>
      <c r="B120" s="5"/>
      <c r="C120" s="5"/>
      <c r="D120" s="5"/>
      <c r="E120" s="61"/>
      <c r="F120" s="61"/>
      <c r="G120" s="61"/>
      <c r="H120" s="61"/>
      <c r="I120" s="61"/>
      <c r="J120" s="61"/>
      <c r="K120" s="5"/>
      <c r="L120" s="5"/>
      <c r="M120" s="5"/>
      <c r="N120" s="61"/>
      <c r="O120" s="61"/>
      <c r="P120" s="220"/>
      <c r="Q120" s="220"/>
      <c r="R120" s="63"/>
      <c r="S120" s="220"/>
      <c r="T120" s="130" t="str">
        <f>_xlfn.XLOOKUP(C120&amp;D120,OPER!$AO$2:$AO$500,OPER!$AO$2:$AO$500,"NSP",0)</f>
        <v/>
      </c>
      <c r="U120" s="130" t="str">
        <f t="shared" si="5"/>
        <v xml:space="preserve"> </v>
      </c>
      <c r="V120" s="130" t="str">
        <f t="shared" si="6"/>
        <v xml:space="preserve"> </v>
      </c>
      <c r="W120" s="130" t="str">
        <f t="shared" si="7"/>
        <v/>
      </c>
      <c r="X120" s="130" t="str">
        <f t="shared" si="8"/>
        <v xml:space="preserve"> </v>
      </c>
      <c r="Y120" s="102"/>
      <c r="Z120" s="267">
        <f t="shared" si="9"/>
        <v>0</v>
      </c>
    </row>
    <row r="121" spans="1:26" x14ac:dyDescent="0.2">
      <c r="A121" s="219" t="e">
        <f>+VLOOKUP(L121,OPER!$B$2:$C$500,2,0)</f>
        <v>#N/A</v>
      </c>
      <c r="B121" s="5"/>
      <c r="C121" s="5"/>
      <c r="D121" s="5"/>
      <c r="E121" s="61"/>
      <c r="F121" s="61"/>
      <c r="G121" s="61"/>
      <c r="H121" s="61"/>
      <c r="I121" s="61"/>
      <c r="J121" s="61"/>
      <c r="K121" s="5"/>
      <c r="L121" s="5"/>
      <c r="M121" s="5"/>
      <c r="N121" s="61"/>
      <c r="O121" s="61"/>
      <c r="P121" s="220"/>
      <c r="Q121" s="220"/>
      <c r="R121" s="63"/>
      <c r="S121" s="220"/>
      <c r="T121" s="130" t="str">
        <f>_xlfn.XLOOKUP(C121&amp;D121,OPER!$AO$2:$AO$500,OPER!$AO$2:$AO$500,"NSP",0)</f>
        <v/>
      </c>
      <c r="U121" s="130" t="str">
        <f t="shared" si="5"/>
        <v xml:space="preserve"> </v>
      </c>
      <c r="V121" s="130" t="str">
        <f t="shared" si="6"/>
        <v xml:space="preserve"> </v>
      </c>
      <c r="W121" s="130" t="str">
        <f t="shared" si="7"/>
        <v/>
      </c>
      <c r="X121" s="130" t="str">
        <f t="shared" si="8"/>
        <v xml:space="preserve"> </v>
      </c>
      <c r="Y121" s="102"/>
      <c r="Z121" s="267">
        <f t="shared" si="9"/>
        <v>0</v>
      </c>
    </row>
    <row r="122" spans="1:26" x14ac:dyDescent="0.2">
      <c r="A122" s="219" t="e">
        <f>+VLOOKUP(L122,OPER!$B$2:$C$500,2,0)</f>
        <v>#N/A</v>
      </c>
      <c r="B122" s="5"/>
      <c r="C122" s="5"/>
      <c r="D122" s="5"/>
      <c r="E122" s="61"/>
      <c r="F122" s="61"/>
      <c r="G122" s="61"/>
      <c r="H122" s="61"/>
      <c r="I122" s="61"/>
      <c r="J122" s="61"/>
      <c r="K122" s="5"/>
      <c r="L122" s="5"/>
      <c r="M122" s="5"/>
      <c r="N122" s="61"/>
      <c r="O122" s="61"/>
      <c r="P122" s="220"/>
      <c r="Q122" s="220"/>
      <c r="R122" s="63"/>
      <c r="S122" s="220"/>
      <c r="T122" s="130" t="str">
        <f>_xlfn.XLOOKUP(C122&amp;D122,OPER!$AO$2:$AO$500,OPER!$AO$2:$AO$500,"NSP",0)</f>
        <v/>
      </c>
      <c r="U122" s="130" t="str">
        <f t="shared" si="5"/>
        <v xml:space="preserve"> </v>
      </c>
      <c r="V122" s="130" t="str">
        <f t="shared" si="6"/>
        <v xml:space="preserve"> </v>
      </c>
      <c r="W122" s="130" t="str">
        <f t="shared" si="7"/>
        <v/>
      </c>
      <c r="X122" s="130" t="str">
        <f t="shared" si="8"/>
        <v xml:space="preserve"> </v>
      </c>
      <c r="Y122" s="102"/>
      <c r="Z122" s="267">
        <f t="shared" si="9"/>
        <v>0</v>
      </c>
    </row>
    <row r="123" spans="1:26" x14ac:dyDescent="0.2">
      <c r="A123" s="219" t="e">
        <f>+VLOOKUP(L123,OPER!$B$2:$C$500,2,0)</f>
        <v>#N/A</v>
      </c>
      <c r="B123" s="5"/>
      <c r="C123" s="5"/>
      <c r="D123" s="5"/>
      <c r="E123" s="61"/>
      <c r="F123" s="61"/>
      <c r="G123" s="61"/>
      <c r="H123" s="61"/>
      <c r="I123" s="61"/>
      <c r="J123" s="61"/>
      <c r="K123" s="5"/>
      <c r="L123" s="5"/>
      <c r="M123" s="5"/>
      <c r="N123" s="61"/>
      <c r="O123" s="61"/>
      <c r="P123" s="220"/>
      <c r="Q123" s="220"/>
      <c r="R123" s="63"/>
      <c r="S123" s="220"/>
      <c r="T123" s="130" t="str">
        <f>_xlfn.XLOOKUP(C123&amp;D123,OPER!$AO$2:$AO$500,OPER!$AO$2:$AO$500,"NSP",0)</f>
        <v/>
      </c>
      <c r="U123" s="130" t="str">
        <f t="shared" si="5"/>
        <v xml:space="preserve"> </v>
      </c>
      <c r="V123" s="130" t="str">
        <f t="shared" si="6"/>
        <v xml:space="preserve"> </v>
      </c>
      <c r="W123" s="130" t="str">
        <f t="shared" si="7"/>
        <v/>
      </c>
      <c r="X123" s="130" t="str">
        <f t="shared" si="8"/>
        <v xml:space="preserve"> </v>
      </c>
      <c r="Y123" s="102"/>
      <c r="Z123" s="267">
        <f t="shared" si="9"/>
        <v>0</v>
      </c>
    </row>
    <row r="124" spans="1:26" x14ac:dyDescent="0.2">
      <c r="A124" s="219" t="e">
        <f>+VLOOKUP(L124,OPER!$B$2:$C$500,2,0)</f>
        <v>#N/A</v>
      </c>
      <c r="B124" s="5"/>
      <c r="C124" s="5"/>
      <c r="D124" s="5"/>
      <c r="E124" s="61"/>
      <c r="F124" s="61"/>
      <c r="G124" s="61"/>
      <c r="H124" s="61"/>
      <c r="I124" s="61"/>
      <c r="J124" s="61"/>
      <c r="K124" s="5"/>
      <c r="L124" s="5"/>
      <c r="M124" s="5"/>
      <c r="N124" s="61"/>
      <c r="O124" s="61"/>
      <c r="P124" s="220"/>
      <c r="Q124" s="220"/>
      <c r="R124" s="63"/>
      <c r="S124" s="220"/>
      <c r="T124" s="130" t="str">
        <f>_xlfn.XLOOKUP(C124&amp;D124,OPER!$AO$2:$AO$500,OPER!$AO$2:$AO$500,"NSP",0)</f>
        <v/>
      </c>
      <c r="U124" s="130" t="str">
        <f t="shared" si="5"/>
        <v xml:space="preserve"> </v>
      </c>
      <c r="V124" s="130" t="str">
        <f t="shared" si="6"/>
        <v xml:space="preserve"> </v>
      </c>
      <c r="W124" s="130" t="str">
        <f t="shared" si="7"/>
        <v/>
      </c>
      <c r="X124" s="130" t="str">
        <f t="shared" si="8"/>
        <v xml:space="preserve"> </v>
      </c>
      <c r="Y124" s="102"/>
      <c r="Z124" s="267">
        <f t="shared" si="9"/>
        <v>0</v>
      </c>
    </row>
    <row r="125" spans="1:26" x14ac:dyDescent="0.2">
      <c r="A125" s="219" t="e">
        <f>+VLOOKUP(L125,OPER!$B$2:$C$500,2,0)</f>
        <v>#N/A</v>
      </c>
      <c r="B125" s="5"/>
      <c r="C125" s="5"/>
      <c r="D125" s="5"/>
      <c r="E125" s="61"/>
      <c r="F125" s="61"/>
      <c r="G125" s="61"/>
      <c r="H125" s="61"/>
      <c r="I125" s="61"/>
      <c r="J125" s="61"/>
      <c r="K125" s="5"/>
      <c r="L125" s="5"/>
      <c r="M125" s="5"/>
      <c r="N125" s="61"/>
      <c r="O125" s="61"/>
      <c r="P125" s="220"/>
      <c r="Q125" s="220"/>
      <c r="R125" s="63"/>
      <c r="S125" s="220"/>
      <c r="T125" s="130" t="str">
        <f>_xlfn.XLOOKUP(C125&amp;D125,OPER!$AO$2:$AO$500,OPER!$AO$2:$AO$500,"NSP",0)</f>
        <v/>
      </c>
      <c r="U125" s="130" t="str">
        <f t="shared" si="5"/>
        <v xml:space="preserve"> </v>
      </c>
      <c r="V125" s="130" t="str">
        <f t="shared" si="6"/>
        <v xml:space="preserve"> </v>
      </c>
      <c r="W125" s="130" t="str">
        <f t="shared" si="7"/>
        <v/>
      </c>
      <c r="X125" s="130" t="str">
        <f t="shared" si="8"/>
        <v xml:space="preserve"> </v>
      </c>
      <c r="Y125" s="102"/>
      <c r="Z125" s="267">
        <f t="shared" si="9"/>
        <v>0</v>
      </c>
    </row>
    <row r="126" spans="1:26" x14ac:dyDescent="0.2">
      <c r="A126" s="219" t="e">
        <f>+VLOOKUP(L126,OPER!$B$2:$C$500,2,0)</f>
        <v>#N/A</v>
      </c>
      <c r="B126" s="5"/>
      <c r="C126" s="5"/>
      <c r="D126" s="5"/>
      <c r="E126" s="61"/>
      <c r="F126" s="61"/>
      <c r="G126" s="61"/>
      <c r="H126" s="61"/>
      <c r="I126" s="61"/>
      <c r="J126" s="61"/>
      <c r="K126" s="5"/>
      <c r="L126" s="5"/>
      <c r="M126" s="5"/>
      <c r="N126" s="61"/>
      <c r="O126" s="61"/>
      <c r="P126" s="220"/>
      <c r="Q126" s="220"/>
      <c r="R126" s="63"/>
      <c r="S126" s="220"/>
      <c r="T126" s="130" t="str">
        <f>_xlfn.XLOOKUP(C126&amp;D126,OPER!$AO$2:$AO$500,OPER!$AO$2:$AO$500,"NSP",0)</f>
        <v/>
      </c>
      <c r="U126" s="130" t="str">
        <f t="shared" si="5"/>
        <v xml:space="preserve"> </v>
      </c>
      <c r="V126" s="130" t="str">
        <f t="shared" si="6"/>
        <v xml:space="preserve"> </v>
      </c>
      <c r="W126" s="130" t="str">
        <f t="shared" si="7"/>
        <v/>
      </c>
      <c r="X126" s="130" t="str">
        <f t="shared" si="8"/>
        <v xml:space="preserve"> </v>
      </c>
      <c r="Y126" s="102"/>
      <c r="Z126" s="267">
        <f t="shared" si="9"/>
        <v>0</v>
      </c>
    </row>
    <row r="127" spans="1:26" x14ac:dyDescent="0.2">
      <c r="A127" s="219" t="e">
        <f>+VLOOKUP(L127,OPER!$B$2:$C$500,2,0)</f>
        <v>#N/A</v>
      </c>
      <c r="B127" s="5"/>
      <c r="C127" s="5"/>
      <c r="D127" s="5"/>
      <c r="E127" s="61"/>
      <c r="F127" s="61"/>
      <c r="G127" s="61"/>
      <c r="H127" s="61"/>
      <c r="I127" s="61"/>
      <c r="J127" s="61"/>
      <c r="K127" s="5"/>
      <c r="L127" s="5"/>
      <c r="M127" s="5"/>
      <c r="N127" s="61"/>
      <c r="O127" s="61"/>
      <c r="P127" s="220"/>
      <c r="Q127" s="220"/>
      <c r="R127" s="63"/>
      <c r="S127" s="220"/>
      <c r="T127" s="130" t="str">
        <f>_xlfn.XLOOKUP(C127&amp;D127,OPER!$AO$2:$AO$500,OPER!$AO$2:$AO$500,"NSP",0)</f>
        <v/>
      </c>
      <c r="U127" s="130" t="str">
        <f t="shared" si="5"/>
        <v xml:space="preserve"> </v>
      </c>
      <c r="V127" s="130" t="str">
        <f t="shared" si="6"/>
        <v xml:space="preserve"> </v>
      </c>
      <c r="W127" s="130" t="str">
        <f t="shared" si="7"/>
        <v/>
      </c>
      <c r="X127" s="130" t="str">
        <f t="shared" si="8"/>
        <v xml:space="preserve"> </v>
      </c>
      <c r="Y127" s="102"/>
      <c r="Z127" s="267">
        <f t="shared" si="9"/>
        <v>0</v>
      </c>
    </row>
    <row r="128" spans="1:26" x14ac:dyDescent="0.2">
      <c r="A128" s="219" t="e">
        <f>+VLOOKUP(L128,OPER!$B$2:$C$500,2,0)</f>
        <v>#N/A</v>
      </c>
      <c r="B128" s="5"/>
      <c r="C128" s="5"/>
      <c r="D128" s="5"/>
      <c r="E128" s="61"/>
      <c r="F128" s="61"/>
      <c r="G128" s="61"/>
      <c r="H128" s="61"/>
      <c r="I128" s="61"/>
      <c r="J128" s="61"/>
      <c r="K128" s="5"/>
      <c r="L128" s="5"/>
      <c r="M128" s="5"/>
      <c r="N128" s="61"/>
      <c r="O128" s="61"/>
      <c r="P128" s="220"/>
      <c r="Q128" s="220"/>
      <c r="R128" s="63"/>
      <c r="S128" s="220"/>
      <c r="T128" s="130" t="str">
        <f>_xlfn.XLOOKUP(C128&amp;D128,OPER!$AO$2:$AO$500,OPER!$AO$2:$AO$500,"NSP",0)</f>
        <v/>
      </c>
      <c r="U128" s="130" t="str">
        <f t="shared" si="5"/>
        <v xml:space="preserve"> </v>
      </c>
      <c r="V128" s="130" t="str">
        <f t="shared" si="6"/>
        <v xml:space="preserve"> </v>
      </c>
      <c r="W128" s="130" t="str">
        <f t="shared" si="7"/>
        <v/>
      </c>
      <c r="X128" s="130" t="str">
        <f t="shared" si="8"/>
        <v xml:space="preserve"> </v>
      </c>
      <c r="Y128" s="102"/>
      <c r="Z128" s="267">
        <f t="shared" si="9"/>
        <v>0</v>
      </c>
    </row>
    <row r="129" spans="1:26" x14ac:dyDescent="0.2">
      <c r="A129" s="219" t="e">
        <f>+VLOOKUP(L129,OPER!$B$2:$C$500,2,0)</f>
        <v>#N/A</v>
      </c>
      <c r="B129" s="5"/>
      <c r="C129" s="5"/>
      <c r="D129" s="5"/>
      <c r="E129" s="61"/>
      <c r="F129" s="61"/>
      <c r="G129" s="61"/>
      <c r="H129" s="61"/>
      <c r="I129" s="61"/>
      <c r="J129" s="61"/>
      <c r="K129" s="5"/>
      <c r="L129" s="5"/>
      <c r="M129" s="5"/>
      <c r="N129" s="61"/>
      <c r="O129" s="61"/>
      <c r="P129" s="220"/>
      <c r="Q129" s="220"/>
      <c r="R129" s="63"/>
      <c r="S129" s="220"/>
      <c r="T129" s="130" t="str">
        <f>_xlfn.XLOOKUP(C129&amp;D129,OPER!$AO$2:$AO$500,OPER!$AO$2:$AO$500,"NSP",0)</f>
        <v/>
      </c>
      <c r="U129" s="130" t="str">
        <f t="shared" si="5"/>
        <v xml:space="preserve"> </v>
      </c>
      <c r="V129" s="130" t="str">
        <f t="shared" si="6"/>
        <v xml:space="preserve"> </v>
      </c>
      <c r="W129" s="130" t="str">
        <f t="shared" si="7"/>
        <v/>
      </c>
      <c r="X129" s="130" t="str">
        <f t="shared" si="8"/>
        <v xml:space="preserve"> </v>
      </c>
      <c r="Y129" s="102"/>
      <c r="Z129" s="267">
        <f t="shared" si="9"/>
        <v>0</v>
      </c>
    </row>
    <row r="130" spans="1:26" x14ac:dyDescent="0.2">
      <c r="A130" s="219" t="e">
        <f>+VLOOKUP(L130,OPER!$B$2:$C$500,2,0)</f>
        <v>#N/A</v>
      </c>
      <c r="B130" s="5"/>
      <c r="C130" s="5"/>
      <c r="D130" s="5"/>
      <c r="E130" s="61"/>
      <c r="F130" s="61"/>
      <c r="G130" s="61"/>
      <c r="H130" s="61"/>
      <c r="I130" s="61"/>
      <c r="J130" s="61"/>
      <c r="K130" s="5"/>
      <c r="L130" s="5"/>
      <c r="M130" s="5"/>
      <c r="N130" s="61"/>
      <c r="O130" s="61"/>
      <c r="P130" s="220"/>
      <c r="Q130" s="220"/>
      <c r="R130" s="63"/>
      <c r="S130" s="220"/>
      <c r="T130" s="130" t="str">
        <f>_xlfn.XLOOKUP(C130&amp;D130,OPER!$AO$2:$AO$500,OPER!$AO$2:$AO$500,"NSP",0)</f>
        <v/>
      </c>
      <c r="U130" s="130" t="str">
        <f t="shared" si="5"/>
        <v xml:space="preserve"> </v>
      </c>
      <c r="V130" s="130" t="str">
        <f t="shared" si="6"/>
        <v xml:space="preserve"> </v>
      </c>
      <c r="W130" s="130" t="str">
        <f t="shared" si="7"/>
        <v/>
      </c>
      <c r="X130" s="130" t="str">
        <f t="shared" si="8"/>
        <v xml:space="preserve"> </v>
      </c>
      <c r="Y130" s="102"/>
      <c r="Z130" s="267">
        <f t="shared" si="9"/>
        <v>0</v>
      </c>
    </row>
    <row r="131" spans="1:26" x14ac:dyDescent="0.2">
      <c r="A131" s="219" t="e">
        <f>+VLOOKUP(L131,OPER!$B$2:$C$500,2,0)</f>
        <v>#N/A</v>
      </c>
      <c r="B131" s="5"/>
      <c r="C131" s="5"/>
      <c r="D131" s="5"/>
      <c r="E131" s="61"/>
      <c r="F131" s="61"/>
      <c r="G131" s="61"/>
      <c r="H131" s="61"/>
      <c r="I131" s="61"/>
      <c r="J131" s="61"/>
      <c r="K131" s="5"/>
      <c r="L131" s="5"/>
      <c r="M131" s="5"/>
      <c r="N131" s="61"/>
      <c r="O131" s="61"/>
      <c r="P131" s="220"/>
      <c r="Q131" s="220"/>
      <c r="R131" s="63"/>
      <c r="S131" s="220"/>
      <c r="T131" s="130" t="str">
        <f>_xlfn.XLOOKUP(C131&amp;D131,OPER!$AO$2:$AO$500,OPER!$AO$2:$AO$500,"NSP",0)</f>
        <v/>
      </c>
      <c r="U131" s="130" t="str">
        <f t="shared" ref="U131:U194" si="10">+IF(OR(T131="NSP",T131="")," ",IF(ISERROR(SEARCH($AA$6,F131)),"SI","NO"))</f>
        <v xml:space="preserve"> </v>
      </c>
      <c r="V131" s="130" t="str">
        <f t="shared" ref="V131:V194" si="11">IF(OR(T131="NSP",T131="")," ",IF(K131&lt;&gt;"1001","SI","NO"))</f>
        <v xml:space="preserve"> </v>
      </c>
      <c r="W131" s="130" t="str">
        <f t="shared" ref="W131:W194" si="12">IF(ISBLANK(K131),"",IF(OR(T131="NSP",T131="")," ",VLOOKUP(K131,$AC$2:$AD$40,2,0)))</f>
        <v/>
      </c>
      <c r="X131" s="130" t="str">
        <f t="shared" ref="X131:X194" si="13">IF(OR(T131="NSP",T131="")," ",IF(AND(V131="NO",U131="SI"),"EJECUTADO","NO EJECUTADO"))</f>
        <v xml:space="preserve"> </v>
      </c>
      <c r="Y131" s="102"/>
      <c r="Z131" s="267">
        <f t="shared" ref="Z131:Z194" si="14">+VALUE(B131)</f>
        <v>0</v>
      </c>
    </row>
    <row r="132" spans="1:26" x14ac:dyDescent="0.2">
      <c r="A132" s="219" t="e">
        <f>+VLOOKUP(L132,OPER!$B$2:$C$500,2,0)</f>
        <v>#N/A</v>
      </c>
      <c r="B132" s="5"/>
      <c r="C132" s="5"/>
      <c r="D132" s="5"/>
      <c r="E132" s="61"/>
      <c r="F132" s="61"/>
      <c r="G132" s="61"/>
      <c r="H132" s="61"/>
      <c r="I132" s="61"/>
      <c r="J132" s="61"/>
      <c r="K132" s="5"/>
      <c r="L132" s="5"/>
      <c r="M132" s="5"/>
      <c r="N132" s="61"/>
      <c r="O132" s="61"/>
      <c r="P132" s="220"/>
      <c r="Q132" s="220"/>
      <c r="R132" s="63"/>
      <c r="S132" s="220"/>
      <c r="T132" s="130" t="str">
        <f>_xlfn.XLOOKUP(C132&amp;D132,OPER!$AO$2:$AO$500,OPER!$AO$2:$AO$500,"NSP",0)</f>
        <v/>
      </c>
      <c r="U132" s="130" t="str">
        <f t="shared" si="10"/>
        <v xml:space="preserve"> </v>
      </c>
      <c r="V132" s="130" t="str">
        <f t="shared" si="11"/>
        <v xml:space="preserve"> </v>
      </c>
      <c r="W132" s="130" t="str">
        <f t="shared" si="12"/>
        <v/>
      </c>
      <c r="X132" s="130" t="str">
        <f t="shared" si="13"/>
        <v xml:space="preserve"> </v>
      </c>
      <c r="Y132" s="102"/>
      <c r="Z132" s="267">
        <f t="shared" si="14"/>
        <v>0</v>
      </c>
    </row>
    <row r="133" spans="1:26" x14ac:dyDescent="0.2">
      <c r="A133" s="219" t="e">
        <f>+VLOOKUP(L133,OPER!$B$2:$C$500,2,0)</f>
        <v>#N/A</v>
      </c>
      <c r="B133" s="5"/>
      <c r="C133" s="61"/>
      <c r="D133" s="61"/>
      <c r="E133" s="61"/>
      <c r="F133" s="61"/>
      <c r="G133" s="61"/>
      <c r="H133" s="61"/>
      <c r="I133" s="61"/>
      <c r="J133" s="61"/>
      <c r="K133" s="61"/>
      <c r="L133" s="61"/>
      <c r="M133" s="61"/>
      <c r="N133" s="61"/>
      <c r="O133" s="61"/>
      <c r="P133" s="62"/>
      <c r="Q133" s="62"/>
      <c r="R133" s="63"/>
      <c r="S133" s="62"/>
      <c r="T133" s="130" t="str">
        <f>_xlfn.XLOOKUP(C133&amp;D133,OPER!$AO$2:$AO$500,OPER!$AO$2:$AO$500,"NSP",0)</f>
        <v/>
      </c>
      <c r="U133" s="130" t="str">
        <f t="shared" si="10"/>
        <v xml:space="preserve"> </v>
      </c>
      <c r="V133" s="130" t="str">
        <f t="shared" si="11"/>
        <v xml:space="preserve"> </v>
      </c>
      <c r="W133" s="130" t="str">
        <f t="shared" si="12"/>
        <v/>
      </c>
      <c r="X133" s="130" t="str">
        <f t="shared" si="13"/>
        <v xml:space="preserve"> </v>
      </c>
      <c r="Y133" s="102"/>
      <c r="Z133" s="267">
        <f t="shared" si="14"/>
        <v>0</v>
      </c>
    </row>
    <row r="134" spans="1:26" x14ac:dyDescent="0.2">
      <c r="A134" s="219" t="e">
        <f>+VLOOKUP(L134,OPER!$B$2:$C$500,2,0)</f>
        <v>#N/A</v>
      </c>
      <c r="B134" s="5"/>
      <c r="C134" s="61"/>
      <c r="D134" s="61"/>
      <c r="E134" s="61"/>
      <c r="F134" s="61"/>
      <c r="G134" s="61"/>
      <c r="H134" s="61"/>
      <c r="I134" s="61"/>
      <c r="J134" s="61"/>
      <c r="K134" s="61"/>
      <c r="L134" s="61"/>
      <c r="M134" s="61"/>
      <c r="N134" s="61"/>
      <c r="O134" s="61"/>
      <c r="P134" s="62"/>
      <c r="Q134" s="62"/>
      <c r="R134" s="63"/>
      <c r="S134" s="62"/>
      <c r="T134" s="130" t="str">
        <f>_xlfn.XLOOKUP(C134&amp;D134,OPER!$AO$2:$AO$500,OPER!$AO$2:$AO$500,"NSP",0)</f>
        <v/>
      </c>
      <c r="U134" s="130" t="str">
        <f t="shared" si="10"/>
        <v xml:space="preserve"> </v>
      </c>
      <c r="V134" s="130" t="str">
        <f t="shared" si="11"/>
        <v xml:space="preserve"> </v>
      </c>
      <c r="W134" s="130" t="str">
        <f t="shared" si="12"/>
        <v/>
      </c>
      <c r="X134" s="130" t="str">
        <f t="shared" si="13"/>
        <v xml:space="preserve"> </v>
      </c>
      <c r="Y134" s="102"/>
      <c r="Z134" s="267">
        <f t="shared" si="14"/>
        <v>0</v>
      </c>
    </row>
    <row r="135" spans="1:26" x14ac:dyDescent="0.2">
      <c r="A135" s="219" t="e">
        <f>+VLOOKUP(L135,OPER!$B$2:$C$500,2,0)</f>
        <v>#N/A</v>
      </c>
      <c r="B135" s="5"/>
      <c r="C135" s="61"/>
      <c r="D135" s="61"/>
      <c r="E135" s="61"/>
      <c r="F135" s="61"/>
      <c r="G135" s="61"/>
      <c r="H135" s="61"/>
      <c r="I135" s="61"/>
      <c r="J135" s="61"/>
      <c r="K135" s="61"/>
      <c r="L135" s="61"/>
      <c r="M135" s="61"/>
      <c r="N135" s="61"/>
      <c r="O135" s="61"/>
      <c r="P135" s="62"/>
      <c r="Q135" s="62"/>
      <c r="R135" s="63"/>
      <c r="S135" s="62"/>
      <c r="T135" s="130" t="str">
        <f>_xlfn.XLOOKUP(C135&amp;D135,OPER!$AO$2:$AO$500,OPER!$AO$2:$AO$500,"NSP",0)</f>
        <v/>
      </c>
      <c r="U135" s="130" t="str">
        <f t="shared" si="10"/>
        <v xml:space="preserve"> </v>
      </c>
      <c r="V135" s="130" t="str">
        <f t="shared" si="11"/>
        <v xml:space="preserve"> </v>
      </c>
      <c r="W135" s="130" t="str">
        <f t="shared" si="12"/>
        <v/>
      </c>
      <c r="X135" s="130" t="str">
        <f t="shared" si="13"/>
        <v xml:space="preserve"> </v>
      </c>
      <c r="Y135" s="102"/>
      <c r="Z135" s="267">
        <f t="shared" si="14"/>
        <v>0</v>
      </c>
    </row>
    <row r="136" spans="1:26" x14ac:dyDescent="0.2">
      <c r="A136" s="219" t="e">
        <f>+VLOOKUP(L136,OPER!$B$2:$C$500,2,0)</f>
        <v>#N/A</v>
      </c>
      <c r="B136" s="5"/>
      <c r="C136" s="61"/>
      <c r="D136" s="61"/>
      <c r="E136" s="61"/>
      <c r="F136" s="61"/>
      <c r="G136" s="61"/>
      <c r="H136" s="61"/>
      <c r="I136" s="61"/>
      <c r="J136" s="61"/>
      <c r="K136" s="61"/>
      <c r="L136" s="61"/>
      <c r="M136" s="61"/>
      <c r="N136" s="61"/>
      <c r="O136" s="61"/>
      <c r="P136" s="62"/>
      <c r="Q136" s="62"/>
      <c r="R136" s="63"/>
      <c r="S136" s="62"/>
      <c r="T136" s="130" t="str">
        <f>_xlfn.XLOOKUP(C136&amp;D136,OPER!$AO$2:$AO$500,OPER!$AO$2:$AO$500,"NSP",0)</f>
        <v/>
      </c>
      <c r="U136" s="130" t="str">
        <f t="shared" si="10"/>
        <v xml:space="preserve"> </v>
      </c>
      <c r="V136" s="130" t="str">
        <f t="shared" si="11"/>
        <v xml:space="preserve"> </v>
      </c>
      <c r="W136" s="130" t="str">
        <f t="shared" si="12"/>
        <v/>
      </c>
      <c r="X136" s="130" t="str">
        <f t="shared" si="13"/>
        <v xml:space="preserve"> </v>
      </c>
      <c r="Y136" s="102"/>
      <c r="Z136" s="267">
        <f t="shared" si="14"/>
        <v>0</v>
      </c>
    </row>
    <row r="137" spans="1:26" x14ac:dyDescent="0.2">
      <c r="A137" s="219" t="e">
        <f>+VLOOKUP(L137,OPER!$B$2:$C$500,2,0)</f>
        <v>#N/A</v>
      </c>
      <c r="B137" s="5"/>
      <c r="C137" s="61"/>
      <c r="D137" s="61"/>
      <c r="E137" s="61"/>
      <c r="F137" s="61"/>
      <c r="G137" s="61"/>
      <c r="H137" s="61"/>
      <c r="I137" s="61"/>
      <c r="J137" s="61"/>
      <c r="K137" s="61"/>
      <c r="L137" s="61"/>
      <c r="M137" s="61"/>
      <c r="N137" s="61"/>
      <c r="O137" s="61"/>
      <c r="P137" s="62"/>
      <c r="Q137" s="62"/>
      <c r="R137" s="63"/>
      <c r="S137" s="62"/>
      <c r="T137" s="130" t="str">
        <f>_xlfn.XLOOKUP(C137&amp;D137,OPER!$AO$2:$AO$500,OPER!$AO$2:$AO$500,"NSP",0)</f>
        <v/>
      </c>
      <c r="U137" s="130" t="str">
        <f t="shared" si="10"/>
        <v xml:space="preserve"> </v>
      </c>
      <c r="V137" s="130" t="str">
        <f t="shared" si="11"/>
        <v xml:space="preserve"> </v>
      </c>
      <c r="W137" s="130" t="str">
        <f t="shared" si="12"/>
        <v/>
      </c>
      <c r="X137" s="130" t="str">
        <f t="shared" si="13"/>
        <v xml:space="preserve"> </v>
      </c>
      <c r="Y137" s="102"/>
      <c r="Z137" s="267">
        <f t="shared" si="14"/>
        <v>0</v>
      </c>
    </row>
    <row r="138" spans="1:26" x14ac:dyDescent="0.2">
      <c r="A138" s="219" t="e">
        <f>+VLOOKUP(L138,OPER!$B$2:$C$500,2,0)</f>
        <v>#N/A</v>
      </c>
      <c r="B138" s="5"/>
      <c r="C138" s="61"/>
      <c r="D138" s="61"/>
      <c r="E138" s="61"/>
      <c r="F138" s="61"/>
      <c r="G138" s="61"/>
      <c r="H138" s="61"/>
      <c r="I138" s="61"/>
      <c r="J138" s="61"/>
      <c r="K138" s="61"/>
      <c r="L138" s="61"/>
      <c r="M138" s="61"/>
      <c r="N138" s="61"/>
      <c r="O138" s="61"/>
      <c r="P138" s="62"/>
      <c r="Q138" s="62"/>
      <c r="R138" s="63"/>
      <c r="S138" s="62"/>
      <c r="T138" s="130" t="str">
        <f>_xlfn.XLOOKUP(C138&amp;D138,OPER!$AO$2:$AO$500,OPER!$AO$2:$AO$500,"NSP",0)</f>
        <v/>
      </c>
      <c r="U138" s="130" t="str">
        <f t="shared" si="10"/>
        <v xml:space="preserve"> </v>
      </c>
      <c r="V138" s="130" t="str">
        <f t="shared" si="11"/>
        <v xml:space="preserve"> </v>
      </c>
      <c r="W138" s="130" t="str">
        <f t="shared" si="12"/>
        <v/>
      </c>
      <c r="X138" s="130" t="str">
        <f t="shared" si="13"/>
        <v xml:space="preserve"> </v>
      </c>
      <c r="Y138" s="102"/>
      <c r="Z138" s="267">
        <f t="shared" si="14"/>
        <v>0</v>
      </c>
    </row>
    <row r="139" spans="1:26" x14ac:dyDescent="0.2">
      <c r="A139" s="219" t="e">
        <f>+VLOOKUP(L139,OPER!$B$2:$C$500,2,0)</f>
        <v>#N/A</v>
      </c>
      <c r="B139" s="5"/>
      <c r="C139" s="61"/>
      <c r="D139" s="61"/>
      <c r="E139" s="61"/>
      <c r="F139" s="61"/>
      <c r="G139" s="61"/>
      <c r="H139" s="61"/>
      <c r="I139" s="61"/>
      <c r="J139" s="61"/>
      <c r="K139" s="61"/>
      <c r="L139" s="61"/>
      <c r="M139" s="61"/>
      <c r="N139" s="61"/>
      <c r="O139" s="61"/>
      <c r="P139" s="62"/>
      <c r="Q139" s="62"/>
      <c r="R139" s="63"/>
      <c r="S139" s="62"/>
      <c r="T139" s="130" t="str">
        <f>_xlfn.XLOOKUP(C139&amp;D139,OPER!$AO$2:$AO$500,OPER!$AO$2:$AO$500,"NSP",0)</f>
        <v/>
      </c>
      <c r="U139" s="130" t="str">
        <f t="shared" si="10"/>
        <v xml:space="preserve"> </v>
      </c>
      <c r="V139" s="130" t="str">
        <f t="shared" si="11"/>
        <v xml:space="preserve"> </v>
      </c>
      <c r="W139" s="130" t="str">
        <f t="shared" si="12"/>
        <v/>
      </c>
      <c r="X139" s="130" t="str">
        <f t="shared" si="13"/>
        <v xml:space="preserve"> </v>
      </c>
      <c r="Y139" s="102"/>
      <c r="Z139" s="267">
        <f t="shared" si="14"/>
        <v>0</v>
      </c>
    </row>
    <row r="140" spans="1:26" x14ac:dyDescent="0.2">
      <c r="A140" s="219" t="e">
        <f>+VLOOKUP(L140,OPER!$B$2:$C$500,2,0)</f>
        <v>#N/A</v>
      </c>
      <c r="B140" s="5"/>
      <c r="C140" s="61"/>
      <c r="D140" s="61"/>
      <c r="E140" s="61"/>
      <c r="F140" s="61"/>
      <c r="G140" s="61"/>
      <c r="H140" s="61"/>
      <c r="I140" s="61"/>
      <c r="J140" s="61"/>
      <c r="K140" s="61"/>
      <c r="L140" s="61"/>
      <c r="M140" s="61"/>
      <c r="N140" s="61"/>
      <c r="O140" s="61"/>
      <c r="P140" s="62"/>
      <c r="Q140" s="62"/>
      <c r="R140" s="63"/>
      <c r="S140" s="62"/>
      <c r="T140" s="130" t="str">
        <f>_xlfn.XLOOKUP(C140&amp;D140,OPER!$AO$2:$AO$500,OPER!$AO$2:$AO$500,"NSP",0)</f>
        <v/>
      </c>
      <c r="U140" s="130" t="str">
        <f t="shared" si="10"/>
        <v xml:space="preserve"> </v>
      </c>
      <c r="V140" s="130" t="str">
        <f t="shared" si="11"/>
        <v xml:space="preserve"> </v>
      </c>
      <c r="W140" s="130" t="str">
        <f t="shared" si="12"/>
        <v/>
      </c>
      <c r="X140" s="130" t="str">
        <f t="shared" si="13"/>
        <v xml:space="preserve"> </v>
      </c>
      <c r="Y140" s="102"/>
      <c r="Z140" s="267">
        <f t="shared" si="14"/>
        <v>0</v>
      </c>
    </row>
    <row r="141" spans="1:26" x14ac:dyDescent="0.2">
      <c r="A141" s="219" t="e">
        <f>+VLOOKUP(L141,OPER!$B$2:$C$500,2,0)</f>
        <v>#N/A</v>
      </c>
      <c r="B141" s="5"/>
      <c r="C141" s="61"/>
      <c r="D141" s="61"/>
      <c r="E141" s="61"/>
      <c r="F141" s="61"/>
      <c r="G141" s="61"/>
      <c r="H141" s="61"/>
      <c r="I141" s="61"/>
      <c r="J141" s="61"/>
      <c r="K141" s="61"/>
      <c r="L141" s="61"/>
      <c r="M141" s="61"/>
      <c r="N141" s="61"/>
      <c r="O141" s="61"/>
      <c r="P141" s="62"/>
      <c r="Q141" s="62"/>
      <c r="R141" s="63"/>
      <c r="S141" s="62"/>
      <c r="T141" s="130" t="str">
        <f>_xlfn.XLOOKUP(C141&amp;D141,OPER!$AO$2:$AO$500,OPER!$AO$2:$AO$500,"NSP",0)</f>
        <v/>
      </c>
      <c r="U141" s="130" t="str">
        <f t="shared" si="10"/>
        <v xml:space="preserve"> </v>
      </c>
      <c r="V141" s="130" t="str">
        <f t="shared" si="11"/>
        <v xml:space="preserve"> </v>
      </c>
      <c r="W141" s="130" t="str">
        <f t="shared" si="12"/>
        <v/>
      </c>
      <c r="X141" s="130" t="str">
        <f t="shared" si="13"/>
        <v xml:space="preserve"> </v>
      </c>
      <c r="Y141" s="102"/>
      <c r="Z141" s="267">
        <f t="shared" si="14"/>
        <v>0</v>
      </c>
    </row>
    <row r="142" spans="1:26" x14ac:dyDescent="0.2">
      <c r="A142" s="219" t="e">
        <f>+VLOOKUP(L142,OPER!$B$2:$C$500,2,0)</f>
        <v>#N/A</v>
      </c>
      <c r="B142" s="5"/>
      <c r="C142" s="61"/>
      <c r="D142" s="61"/>
      <c r="E142" s="61"/>
      <c r="F142" s="61"/>
      <c r="G142" s="61"/>
      <c r="H142" s="61"/>
      <c r="I142" s="61"/>
      <c r="J142" s="61"/>
      <c r="K142" s="61"/>
      <c r="L142" s="61"/>
      <c r="M142" s="61"/>
      <c r="N142" s="61"/>
      <c r="O142" s="61"/>
      <c r="P142" s="62"/>
      <c r="Q142" s="62"/>
      <c r="R142" s="63"/>
      <c r="S142" s="62"/>
      <c r="T142" s="130" t="str">
        <f>_xlfn.XLOOKUP(C142&amp;D142,OPER!$AO$2:$AO$500,OPER!$AO$2:$AO$500,"NSP",0)</f>
        <v/>
      </c>
      <c r="U142" s="130" t="str">
        <f t="shared" si="10"/>
        <v xml:space="preserve"> </v>
      </c>
      <c r="V142" s="130" t="str">
        <f t="shared" si="11"/>
        <v xml:space="preserve"> </v>
      </c>
      <c r="W142" s="130" t="str">
        <f t="shared" si="12"/>
        <v/>
      </c>
      <c r="X142" s="130" t="str">
        <f t="shared" si="13"/>
        <v xml:space="preserve"> </v>
      </c>
      <c r="Y142" s="102"/>
      <c r="Z142" s="267">
        <f t="shared" si="14"/>
        <v>0</v>
      </c>
    </row>
    <row r="143" spans="1:26" x14ac:dyDescent="0.2">
      <c r="A143" s="219" t="e">
        <f>+VLOOKUP(L143,OPER!$B$2:$C$500,2,0)</f>
        <v>#N/A</v>
      </c>
      <c r="B143" s="5"/>
      <c r="C143" s="61"/>
      <c r="D143" s="61"/>
      <c r="E143" s="61"/>
      <c r="F143" s="61"/>
      <c r="G143" s="61"/>
      <c r="H143" s="61"/>
      <c r="I143" s="61"/>
      <c r="J143" s="61"/>
      <c r="K143" s="61"/>
      <c r="L143" s="61"/>
      <c r="M143" s="61"/>
      <c r="N143" s="61"/>
      <c r="O143" s="61"/>
      <c r="P143" s="62"/>
      <c r="Q143" s="62"/>
      <c r="R143" s="63"/>
      <c r="S143" s="62"/>
      <c r="T143" s="130" t="str">
        <f>_xlfn.XLOOKUP(C143&amp;D143,OPER!$AO$2:$AO$500,OPER!$AO$2:$AO$500,"NSP",0)</f>
        <v/>
      </c>
      <c r="U143" s="130" t="str">
        <f t="shared" si="10"/>
        <v xml:space="preserve"> </v>
      </c>
      <c r="V143" s="130" t="str">
        <f t="shared" si="11"/>
        <v xml:space="preserve"> </v>
      </c>
      <c r="W143" s="130" t="str">
        <f t="shared" si="12"/>
        <v/>
      </c>
      <c r="X143" s="130" t="str">
        <f t="shared" si="13"/>
        <v xml:space="preserve"> </v>
      </c>
      <c r="Y143" s="102"/>
      <c r="Z143" s="267">
        <f t="shared" si="14"/>
        <v>0</v>
      </c>
    </row>
    <row r="144" spans="1:26" x14ac:dyDescent="0.2">
      <c r="A144" s="219" t="e">
        <f>+VLOOKUP(L144,OPER!$B$2:$C$500,2,0)</f>
        <v>#N/A</v>
      </c>
      <c r="B144" s="5"/>
      <c r="C144" s="61"/>
      <c r="D144" s="61"/>
      <c r="E144" s="61"/>
      <c r="F144" s="61"/>
      <c r="G144" s="61"/>
      <c r="H144" s="61"/>
      <c r="I144" s="61"/>
      <c r="J144" s="61"/>
      <c r="K144" s="61"/>
      <c r="L144" s="61"/>
      <c r="M144" s="61"/>
      <c r="N144" s="61"/>
      <c r="O144" s="61"/>
      <c r="P144" s="62"/>
      <c r="Q144" s="62"/>
      <c r="R144" s="63"/>
      <c r="S144" s="62"/>
      <c r="T144" s="130" t="str">
        <f>_xlfn.XLOOKUP(C144&amp;D144,OPER!$AO$2:$AO$500,OPER!$AO$2:$AO$500,"NSP",0)</f>
        <v/>
      </c>
      <c r="U144" s="130" t="str">
        <f t="shared" si="10"/>
        <v xml:space="preserve"> </v>
      </c>
      <c r="V144" s="130" t="str">
        <f t="shared" si="11"/>
        <v xml:space="preserve"> </v>
      </c>
      <c r="W144" s="130" t="str">
        <f t="shared" si="12"/>
        <v/>
      </c>
      <c r="X144" s="130" t="str">
        <f t="shared" si="13"/>
        <v xml:space="preserve"> </v>
      </c>
      <c r="Y144" s="102"/>
      <c r="Z144" s="267">
        <f t="shared" si="14"/>
        <v>0</v>
      </c>
    </row>
    <row r="145" spans="1:26" x14ac:dyDescent="0.2">
      <c r="A145" s="219" t="e">
        <f>+VLOOKUP(L145,OPER!$B$2:$C$500,2,0)</f>
        <v>#N/A</v>
      </c>
      <c r="B145" s="5"/>
      <c r="C145" s="61"/>
      <c r="D145" s="61"/>
      <c r="E145" s="61"/>
      <c r="F145" s="61"/>
      <c r="G145" s="61"/>
      <c r="H145" s="61"/>
      <c r="I145" s="61"/>
      <c r="J145" s="61"/>
      <c r="K145" s="61"/>
      <c r="L145" s="61"/>
      <c r="M145" s="61"/>
      <c r="N145" s="61"/>
      <c r="O145" s="61"/>
      <c r="P145" s="62"/>
      <c r="Q145" s="62"/>
      <c r="R145" s="63"/>
      <c r="S145" s="62"/>
      <c r="T145" s="130" t="str">
        <f>_xlfn.XLOOKUP(C145&amp;D145,OPER!$AO$2:$AO$500,OPER!$AO$2:$AO$500,"NSP",0)</f>
        <v/>
      </c>
      <c r="U145" s="130" t="str">
        <f t="shared" si="10"/>
        <v xml:space="preserve"> </v>
      </c>
      <c r="V145" s="130" t="str">
        <f t="shared" si="11"/>
        <v xml:space="preserve"> </v>
      </c>
      <c r="W145" s="130" t="str">
        <f t="shared" si="12"/>
        <v/>
      </c>
      <c r="X145" s="130" t="str">
        <f t="shared" si="13"/>
        <v xml:space="preserve"> </v>
      </c>
      <c r="Y145" s="102"/>
      <c r="Z145" s="267">
        <f t="shared" si="14"/>
        <v>0</v>
      </c>
    </row>
    <row r="146" spans="1:26" x14ac:dyDescent="0.2">
      <c r="A146" s="219" t="e">
        <f>+VLOOKUP(L146,OPER!$B$2:$C$500,2,0)</f>
        <v>#N/A</v>
      </c>
      <c r="B146" s="5"/>
      <c r="C146" s="61"/>
      <c r="D146" s="61"/>
      <c r="E146" s="61"/>
      <c r="F146" s="61"/>
      <c r="G146" s="61"/>
      <c r="H146" s="61"/>
      <c r="I146" s="61"/>
      <c r="J146" s="61"/>
      <c r="K146" s="61"/>
      <c r="L146" s="61"/>
      <c r="M146" s="61"/>
      <c r="N146" s="61"/>
      <c r="O146" s="61"/>
      <c r="P146" s="62"/>
      <c r="Q146" s="62"/>
      <c r="R146" s="63"/>
      <c r="S146" s="62"/>
      <c r="T146" s="130" t="str">
        <f>_xlfn.XLOOKUP(C146&amp;D146,OPER!$AO$2:$AO$500,OPER!$AO$2:$AO$500,"NSP",0)</f>
        <v/>
      </c>
      <c r="U146" s="130" t="str">
        <f t="shared" si="10"/>
        <v xml:space="preserve"> </v>
      </c>
      <c r="V146" s="130" t="str">
        <f t="shared" si="11"/>
        <v xml:space="preserve"> </v>
      </c>
      <c r="W146" s="130" t="str">
        <f t="shared" si="12"/>
        <v/>
      </c>
      <c r="X146" s="130" t="str">
        <f t="shared" si="13"/>
        <v xml:space="preserve"> </v>
      </c>
      <c r="Y146" s="102"/>
      <c r="Z146" s="267">
        <f t="shared" si="14"/>
        <v>0</v>
      </c>
    </row>
    <row r="147" spans="1:26" x14ac:dyDescent="0.2">
      <c r="A147" s="219" t="e">
        <f>+VLOOKUP(L147,OPER!$B$2:$C$500,2,0)</f>
        <v>#N/A</v>
      </c>
      <c r="B147" s="5"/>
      <c r="C147" s="61"/>
      <c r="D147" s="61"/>
      <c r="E147" s="61"/>
      <c r="F147" s="61"/>
      <c r="G147" s="61"/>
      <c r="H147" s="61"/>
      <c r="I147" s="61"/>
      <c r="J147" s="61"/>
      <c r="K147" s="61"/>
      <c r="L147" s="61"/>
      <c r="M147" s="61"/>
      <c r="N147" s="61"/>
      <c r="O147" s="61"/>
      <c r="P147" s="62"/>
      <c r="Q147" s="62"/>
      <c r="R147" s="63"/>
      <c r="S147" s="62"/>
      <c r="T147" s="130" t="str">
        <f>_xlfn.XLOOKUP(C147&amp;D147,OPER!$AO$2:$AO$500,OPER!$AO$2:$AO$500,"NSP",0)</f>
        <v/>
      </c>
      <c r="U147" s="130" t="str">
        <f t="shared" si="10"/>
        <v xml:space="preserve"> </v>
      </c>
      <c r="V147" s="130" t="str">
        <f t="shared" si="11"/>
        <v xml:space="preserve"> </v>
      </c>
      <c r="W147" s="130" t="str">
        <f t="shared" si="12"/>
        <v/>
      </c>
      <c r="X147" s="130" t="str">
        <f t="shared" si="13"/>
        <v xml:space="preserve"> </v>
      </c>
      <c r="Y147" s="102"/>
      <c r="Z147" s="267">
        <f t="shared" si="14"/>
        <v>0</v>
      </c>
    </row>
    <row r="148" spans="1:26" x14ac:dyDescent="0.2">
      <c r="A148" s="219" t="e">
        <f>+VLOOKUP(L148,OPER!$B$2:$C$500,2,0)</f>
        <v>#N/A</v>
      </c>
      <c r="B148" s="5"/>
      <c r="C148" s="61"/>
      <c r="D148" s="61"/>
      <c r="E148" s="61"/>
      <c r="F148" s="61"/>
      <c r="G148" s="61"/>
      <c r="H148" s="61"/>
      <c r="I148" s="61"/>
      <c r="J148" s="61"/>
      <c r="K148" s="61"/>
      <c r="L148" s="61"/>
      <c r="M148" s="61"/>
      <c r="N148" s="61"/>
      <c r="O148" s="61"/>
      <c r="P148" s="62"/>
      <c r="Q148" s="62"/>
      <c r="R148" s="63"/>
      <c r="S148" s="62"/>
      <c r="T148" s="130" t="str">
        <f>_xlfn.XLOOKUP(C148&amp;D148,OPER!$AO$2:$AO$500,OPER!$AO$2:$AO$500,"NSP",0)</f>
        <v/>
      </c>
      <c r="U148" s="130" t="str">
        <f t="shared" si="10"/>
        <v xml:space="preserve"> </v>
      </c>
      <c r="V148" s="130" t="str">
        <f t="shared" si="11"/>
        <v xml:space="preserve"> </v>
      </c>
      <c r="W148" s="130" t="str">
        <f t="shared" si="12"/>
        <v/>
      </c>
      <c r="X148" s="130" t="str">
        <f t="shared" si="13"/>
        <v xml:space="preserve"> </v>
      </c>
      <c r="Y148" s="102"/>
      <c r="Z148" s="267">
        <f t="shared" si="14"/>
        <v>0</v>
      </c>
    </row>
    <row r="149" spans="1:26" x14ac:dyDescent="0.2">
      <c r="A149" s="219" t="e">
        <f>+VLOOKUP(L149,OPER!$B$2:$C$500,2,0)</f>
        <v>#N/A</v>
      </c>
      <c r="B149" s="5"/>
      <c r="C149" s="61"/>
      <c r="D149" s="61"/>
      <c r="E149" s="61"/>
      <c r="F149" s="61"/>
      <c r="G149" s="61"/>
      <c r="H149" s="61"/>
      <c r="I149" s="61"/>
      <c r="J149" s="61"/>
      <c r="K149" s="61"/>
      <c r="L149" s="61"/>
      <c r="M149" s="61"/>
      <c r="N149" s="61"/>
      <c r="O149" s="61"/>
      <c r="P149" s="62"/>
      <c r="Q149" s="62"/>
      <c r="R149" s="63"/>
      <c r="S149" s="62"/>
      <c r="T149" s="130" t="str">
        <f>_xlfn.XLOOKUP(C149&amp;D149,OPER!$AO$2:$AO$500,OPER!$AO$2:$AO$500,"NSP",0)</f>
        <v/>
      </c>
      <c r="U149" s="130" t="str">
        <f t="shared" si="10"/>
        <v xml:space="preserve"> </v>
      </c>
      <c r="V149" s="130" t="str">
        <f t="shared" si="11"/>
        <v xml:space="preserve"> </v>
      </c>
      <c r="W149" s="130" t="str">
        <f t="shared" si="12"/>
        <v/>
      </c>
      <c r="X149" s="130" t="str">
        <f t="shared" si="13"/>
        <v xml:space="preserve"> </v>
      </c>
      <c r="Y149" s="102"/>
      <c r="Z149" s="267">
        <f t="shared" si="14"/>
        <v>0</v>
      </c>
    </row>
    <row r="150" spans="1:26" x14ac:dyDescent="0.2">
      <c r="A150" s="219" t="e">
        <f>+VLOOKUP(L150,OPER!$B$2:$C$500,2,0)</f>
        <v>#N/A</v>
      </c>
      <c r="B150" s="5"/>
      <c r="C150" s="61"/>
      <c r="D150" s="61"/>
      <c r="E150" s="61"/>
      <c r="F150" s="61"/>
      <c r="G150" s="61"/>
      <c r="H150" s="61"/>
      <c r="I150" s="61"/>
      <c r="J150" s="61"/>
      <c r="K150" s="61"/>
      <c r="L150" s="61"/>
      <c r="M150" s="61"/>
      <c r="N150" s="61"/>
      <c r="O150" s="61"/>
      <c r="P150" s="62"/>
      <c r="Q150" s="62"/>
      <c r="R150" s="63"/>
      <c r="S150" s="62"/>
      <c r="T150" s="130" t="str">
        <f>_xlfn.XLOOKUP(C150&amp;D150,OPER!$AO$2:$AO$500,OPER!$AO$2:$AO$500,"NSP",0)</f>
        <v/>
      </c>
      <c r="U150" s="130" t="str">
        <f t="shared" si="10"/>
        <v xml:space="preserve"> </v>
      </c>
      <c r="V150" s="130" t="str">
        <f t="shared" si="11"/>
        <v xml:space="preserve"> </v>
      </c>
      <c r="W150" s="130" t="str">
        <f t="shared" si="12"/>
        <v/>
      </c>
      <c r="X150" s="130" t="str">
        <f t="shared" si="13"/>
        <v xml:space="preserve"> </v>
      </c>
      <c r="Y150" s="102"/>
      <c r="Z150" s="267">
        <f t="shared" si="14"/>
        <v>0</v>
      </c>
    </row>
    <row r="151" spans="1:26" x14ac:dyDescent="0.2">
      <c r="A151" s="219" t="e">
        <f>+VLOOKUP(L151,OPER!$B$2:$C$500,2,0)</f>
        <v>#N/A</v>
      </c>
      <c r="B151" s="5"/>
      <c r="C151" s="61"/>
      <c r="D151" s="61"/>
      <c r="E151" s="61"/>
      <c r="F151" s="61"/>
      <c r="G151" s="61"/>
      <c r="H151" s="61"/>
      <c r="I151" s="61"/>
      <c r="J151" s="61"/>
      <c r="K151" s="61"/>
      <c r="L151" s="61"/>
      <c r="M151" s="61"/>
      <c r="N151" s="61"/>
      <c r="O151" s="61"/>
      <c r="P151" s="62"/>
      <c r="Q151" s="62"/>
      <c r="R151" s="63"/>
      <c r="S151" s="62"/>
      <c r="T151" s="130" t="str">
        <f>_xlfn.XLOOKUP(C151&amp;D151,OPER!$AO$2:$AO$500,OPER!$AO$2:$AO$500,"NSP",0)</f>
        <v/>
      </c>
      <c r="U151" s="130" t="str">
        <f t="shared" si="10"/>
        <v xml:space="preserve"> </v>
      </c>
      <c r="V151" s="130" t="str">
        <f t="shared" si="11"/>
        <v xml:space="preserve"> </v>
      </c>
      <c r="W151" s="130" t="str">
        <f t="shared" si="12"/>
        <v/>
      </c>
      <c r="X151" s="130" t="str">
        <f t="shared" si="13"/>
        <v xml:space="preserve"> </v>
      </c>
      <c r="Y151" s="102"/>
      <c r="Z151" s="267">
        <f t="shared" si="14"/>
        <v>0</v>
      </c>
    </row>
    <row r="152" spans="1:26" x14ac:dyDescent="0.2">
      <c r="A152" s="219" t="e">
        <f>+VLOOKUP(L152,OPER!$B$2:$C$500,2,0)</f>
        <v>#N/A</v>
      </c>
      <c r="B152" s="5"/>
      <c r="C152" s="61"/>
      <c r="D152" s="61"/>
      <c r="E152" s="61"/>
      <c r="F152" s="61"/>
      <c r="G152" s="61"/>
      <c r="H152" s="61"/>
      <c r="I152" s="61"/>
      <c r="J152" s="61"/>
      <c r="K152" s="61"/>
      <c r="L152" s="61"/>
      <c r="M152" s="61"/>
      <c r="N152" s="61"/>
      <c r="O152" s="61"/>
      <c r="P152" s="62"/>
      <c r="Q152" s="62"/>
      <c r="R152" s="63"/>
      <c r="S152" s="62"/>
      <c r="T152" s="130" t="str">
        <f>_xlfn.XLOOKUP(C152&amp;D152,OPER!$AO$2:$AO$500,OPER!$AO$2:$AO$500,"NSP",0)</f>
        <v/>
      </c>
      <c r="U152" s="130" t="str">
        <f t="shared" si="10"/>
        <v xml:space="preserve"> </v>
      </c>
      <c r="V152" s="130" t="str">
        <f t="shared" si="11"/>
        <v xml:space="preserve"> </v>
      </c>
      <c r="W152" s="130" t="str">
        <f t="shared" si="12"/>
        <v/>
      </c>
      <c r="X152" s="130" t="str">
        <f t="shared" si="13"/>
        <v xml:space="preserve"> </v>
      </c>
      <c r="Y152" s="102"/>
      <c r="Z152" s="267">
        <f t="shared" si="14"/>
        <v>0</v>
      </c>
    </row>
    <row r="153" spans="1:26" x14ac:dyDescent="0.2">
      <c r="A153" s="219" t="e">
        <f>+VLOOKUP(L153,OPER!$B$2:$C$500,2,0)</f>
        <v>#N/A</v>
      </c>
      <c r="B153" s="5"/>
      <c r="C153" s="61"/>
      <c r="D153" s="61"/>
      <c r="E153" s="61"/>
      <c r="F153" s="61"/>
      <c r="G153" s="61"/>
      <c r="H153" s="61"/>
      <c r="I153" s="61"/>
      <c r="J153" s="61"/>
      <c r="K153" s="61"/>
      <c r="L153" s="61"/>
      <c r="M153" s="61"/>
      <c r="N153" s="61"/>
      <c r="O153" s="61"/>
      <c r="P153" s="62"/>
      <c r="Q153" s="62"/>
      <c r="R153" s="63"/>
      <c r="S153" s="62"/>
      <c r="T153" s="130" t="str">
        <f>_xlfn.XLOOKUP(C153&amp;D153,OPER!$AO$2:$AO$500,OPER!$AO$2:$AO$500,"NSP",0)</f>
        <v/>
      </c>
      <c r="U153" s="130" t="str">
        <f t="shared" si="10"/>
        <v xml:space="preserve"> </v>
      </c>
      <c r="V153" s="130" t="str">
        <f t="shared" si="11"/>
        <v xml:space="preserve"> </v>
      </c>
      <c r="W153" s="130" t="str">
        <f t="shared" si="12"/>
        <v/>
      </c>
      <c r="X153" s="130" t="str">
        <f t="shared" si="13"/>
        <v xml:space="preserve"> </v>
      </c>
      <c r="Y153" s="102"/>
      <c r="Z153" s="267">
        <f t="shared" si="14"/>
        <v>0</v>
      </c>
    </row>
    <row r="154" spans="1:26" x14ac:dyDescent="0.2">
      <c r="A154" s="219" t="e">
        <f>+VLOOKUP(L154,OPER!$B$2:$C$500,2,0)</f>
        <v>#N/A</v>
      </c>
      <c r="B154" s="5"/>
      <c r="C154" s="61"/>
      <c r="D154" s="61"/>
      <c r="E154" s="61"/>
      <c r="F154" s="61"/>
      <c r="G154" s="61"/>
      <c r="H154" s="61"/>
      <c r="I154" s="61"/>
      <c r="J154" s="61"/>
      <c r="K154" s="61"/>
      <c r="L154" s="61"/>
      <c r="M154" s="61"/>
      <c r="N154" s="61"/>
      <c r="O154" s="61"/>
      <c r="P154" s="62"/>
      <c r="Q154" s="62"/>
      <c r="R154" s="63"/>
      <c r="S154" s="62"/>
      <c r="T154" s="130" t="str">
        <f>_xlfn.XLOOKUP(C154&amp;D154,OPER!$AO$2:$AO$500,OPER!$AO$2:$AO$500,"NSP",0)</f>
        <v/>
      </c>
      <c r="U154" s="130" t="str">
        <f t="shared" si="10"/>
        <v xml:space="preserve"> </v>
      </c>
      <c r="V154" s="130" t="str">
        <f t="shared" si="11"/>
        <v xml:space="preserve"> </v>
      </c>
      <c r="W154" s="130" t="str">
        <f t="shared" si="12"/>
        <v/>
      </c>
      <c r="X154" s="130" t="str">
        <f t="shared" si="13"/>
        <v xml:space="preserve"> </v>
      </c>
      <c r="Y154" s="102"/>
      <c r="Z154" s="267">
        <f t="shared" si="14"/>
        <v>0</v>
      </c>
    </row>
    <row r="155" spans="1:26" x14ac:dyDescent="0.2">
      <c r="A155" s="219" t="e">
        <f>+VLOOKUP(L155,OPER!$B$2:$C$500,2,0)</f>
        <v>#N/A</v>
      </c>
      <c r="B155" s="5"/>
      <c r="C155" s="61"/>
      <c r="D155" s="61"/>
      <c r="E155" s="61"/>
      <c r="F155" s="61"/>
      <c r="G155" s="61"/>
      <c r="H155" s="61"/>
      <c r="I155" s="61"/>
      <c r="J155" s="61"/>
      <c r="K155" s="61"/>
      <c r="L155" s="61"/>
      <c r="M155" s="61"/>
      <c r="N155" s="61"/>
      <c r="O155" s="61"/>
      <c r="P155" s="62"/>
      <c r="Q155" s="62"/>
      <c r="R155" s="63"/>
      <c r="S155" s="62"/>
      <c r="T155" s="130" t="str">
        <f>_xlfn.XLOOKUP(C155&amp;D155,OPER!$AO$2:$AO$500,OPER!$AO$2:$AO$500,"NSP",0)</f>
        <v/>
      </c>
      <c r="U155" s="130" t="str">
        <f t="shared" si="10"/>
        <v xml:space="preserve"> </v>
      </c>
      <c r="V155" s="130" t="str">
        <f t="shared" si="11"/>
        <v xml:space="preserve"> </v>
      </c>
      <c r="W155" s="130" t="str">
        <f t="shared" si="12"/>
        <v/>
      </c>
      <c r="X155" s="130" t="str">
        <f t="shared" si="13"/>
        <v xml:space="preserve"> </v>
      </c>
      <c r="Y155" s="102"/>
      <c r="Z155" s="267">
        <f t="shared" si="14"/>
        <v>0</v>
      </c>
    </row>
    <row r="156" spans="1:26" x14ac:dyDescent="0.2">
      <c r="A156" s="219" t="e">
        <f>+VLOOKUP(L156,OPER!$B$2:$C$500,2,0)</f>
        <v>#N/A</v>
      </c>
      <c r="B156" s="5"/>
      <c r="C156" s="61"/>
      <c r="D156" s="61"/>
      <c r="E156" s="61"/>
      <c r="F156" s="61"/>
      <c r="G156" s="61"/>
      <c r="H156" s="61"/>
      <c r="I156" s="61"/>
      <c r="J156" s="61"/>
      <c r="K156" s="61"/>
      <c r="L156" s="61"/>
      <c r="M156" s="61"/>
      <c r="N156" s="61"/>
      <c r="O156" s="61"/>
      <c r="P156" s="62"/>
      <c r="Q156" s="62"/>
      <c r="R156" s="63"/>
      <c r="S156" s="62"/>
      <c r="T156" s="130" t="str">
        <f>_xlfn.XLOOKUP(C156&amp;D156,OPER!$AO$2:$AO$500,OPER!$AO$2:$AO$500,"NSP",0)</f>
        <v/>
      </c>
      <c r="U156" s="130" t="str">
        <f t="shared" si="10"/>
        <v xml:space="preserve"> </v>
      </c>
      <c r="V156" s="130" t="str">
        <f t="shared" si="11"/>
        <v xml:space="preserve"> </v>
      </c>
      <c r="W156" s="130" t="str">
        <f t="shared" si="12"/>
        <v/>
      </c>
      <c r="X156" s="130" t="str">
        <f t="shared" si="13"/>
        <v xml:space="preserve"> </v>
      </c>
      <c r="Y156" s="102"/>
      <c r="Z156" s="267">
        <f t="shared" si="14"/>
        <v>0</v>
      </c>
    </row>
    <row r="157" spans="1:26" x14ac:dyDescent="0.2">
      <c r="A157" s="219" t="e">
        <f>+VLOOKUP(L157,OPER!$B$2:$C$500,2,0)</f>
        <v>#N/A</v>
      </c>
      <c r="B157" s="5"/>
      <c r="C157" s="61"/>
      <c r="D157" s="61"/>
      <c r="E157" s="61"/>
      <c r="F157" s="61"/>
      <c r="G157" s="61"/>
      <c r="H157" s="61"/>
      <c r="I157" s="61"/>
      <c r="J157" s="61"/>
      <c r="K157" s="61"/>
      <c r="L157" s="61"/>
      <c r="M157" s="61"/>
      <c r="N157" s="61"/>
      <c r="O157" s="61"/>
      <c r="P157" s="62"/>
      <c r="Q157" s="62"/>
      <c r="R157" s="63"/>
      <c r="S157" s="62"/>
      <c r="T157" s="130" t="str">
        <f>_xlfn.XLOOKUP(C157&amp;D157,OPER!$AO$2:$AO$500,OPER!$AO$2:$AO$500,"NSP",0)</f>
        <v/>
      </c>
      <c r="U157" s="130" t="str">
        <f t="shared" si="10"/>
        <v xml:space="preserve"> </v>
      </c>
      <c r="V157" s="130" t="str">
        <f t="shared" si="11"/>
        <v xml:space="preserve"> </v>
      </c>
      <c r="W157" s="130" t="str">
        <f t="shared" si="12"/>
        <v/>
      </c>
      <c r="X157" s="130" t="str">
        <f t="shared" si="13"/>
        <v xml:space="preserve"> </v>
      </c>
      <c r="Y157" s="102"/>
      <c r="Z157" s="267">
        <f t="shared" si="14"/>
        <v>0</v>
      </c>
    </row>
    <row r="158" spans="1:26" x14ac:dyDescent="0.2">
      <c r="A158" s="219" t="e">
        <f>+VLOOKUP(L158,OPER!$B$2:$C$500,2,0)</f>
        <v>#N/A</v>
      </c>
      <c r="B158" s="5"/>
      <c r="C158" s="61"/>
      <c r="D158" s="61"/>
      <c r="E158" s="61"/>
      <c r="F158" s="61"/>
      <c r="G158" s="61"/>
      <c r="H158" s="61"/>
      <c r="I158" s="61"/>
      <c r="J158" s="61"/>
      <c r="K158" s="61"/>
      <c r="L158" s="61"/>
      <c r="M158" s="61"/>
      <c r="N158" s="61"/>
      <c r="O158" s="61"/>
      <c r="P158" s="62"/>
      <c r="Q158" s="62"/>
      <c r="R158" s="63"/>
      <c r="S158" s="62"/>
      <c r="T158" s="130" t="str">
        <f>_xlfn.XLOOKUP(C158&amp;D158,OPER!$AO$2:$AO$500,OPER!$AO$2:$AO$500,"NSP",0)</f>
        <v/>
      </c>
      <c r="U158" s="130" t="str">
        <f t="shared" si="10"/>
        <v xml:space="preserve"> </v>
      </c>
      <c r="V158" s="130" t="str">
        <f t="shared" si="11"/>
        <v xml:space="preserve"> </v>
      </c>
      <c r="W158" s="130" t="str">
        <f t="shared" si="12"/>
        <v/>
      </c>
      <c r="X158" s="130" t="str">
        <f t="shared" si="13"/>
        <v xml:space="preserve"> </v>
      </c>
      <c r="Y158" s="102"/>
      <c r="Z158" s="267">
        <f t="shared" si="14"/>
        <v>0</v>
      </c>
    </row>
    <row r="159" spans="1:26" x14ac:dyDescent="0.2">
      <c r="A159" s="219" t="e">
        <f>+VLOOKUP(L159,OPER!$B$2:$C$500,2,0)</f>
        <v>#N/A</v>
      </c>
      <c r="B159" s="5"/>
      <c r="C159" s="61"/>
      <c r="D159" s="61"/>
      <c r="E159" s="61"/>
      <c r="F159" s="61"/>
      <c r="G159" s="61"/>
      <c r="H159" s="61"/>
      <c r="I159" s="61"/>
      <c r="J159" s="61"/>
      <c r="K159" s="61"/>
      <c r="L159" s="61"/>
      <c r="M159" s="61"/>
      <c r="N159" s="61"/>
      <c r="O159" s="61"/>
      <c r="P159" s="62"/>
      <c r="Q159" s="62"/>
      <c r="R159" s="63"/>
      <c r="S159" s="62"/>
      <c r="T159" s="130" t="str">
        <f>_xlfn.XLOOKUP(C159&amp;D159,OPER!$AO$2:$AO$500,OPER!$AO$2:$AO$500,"NSP",0)</f>
        <v/>
      </c>
      <c r="U159" s="130" t="str">
        <f t="shared" si="10"/>
        <v xml:space="preserve"> </v>
      </c>
      <c r="V159" s="130" t="str">
        <f t="shared" si="11"/>
        <v xml:space="preserve"> </v>
      </c>
      <c r="W159" s="130" t="str">
        <f t="shared" si="12"/>
        <v/>
      </c>
      <c r="X159" s="130" t="str">
        <f t="shared" si="13"/>
        <v xml:space="preserve"> </v>
      </c>
      <c r="Y159" s="102"/>
      <c r="Z159" s="267">
        <f t="shared" si="14"/>
        <v>0</v>
      </c>
    </row>
    <row r="160" spans="1:26" x14ac:dyDescent="0.2">
      <c r="A160" s="219" t="e">
        <f>+VLOOKUP(L160,OPER!$B$2:$C$500,2,0)</f>
        <v>#N/A</v>
      </c>
      <c r="B160" s="5"/>
      <c r="C160" s="61"/>
      <c r="D160" s="61"/>
      <c r="E160" s="61"/>
      <c r="F160" s="61"/>
      <c r="G160" s="61"/>
      <c r="H160" s="61"/>
      <c r="I160" s="61"/>
      <c r="J160" s="61"/>
      <c r="K160" s="61"/>
      <c r="L160" s="61"/>
      <c r="M160" s="61"/>
      <c r="N160" s="61"/>
      <c r="O160" s="61"/>
      <c r="P160" s="62"/>
      <c r="Q160" s="62"/>
      <c r="R160" s="63"/>
      <c r="S160" s="62"/>
      <c r="T160" s="130" t="str">
        <f>_xlfn.XLOOKUP(C160&amp;D160,OPER!$AO$2:$AO$500,OPER!$AO$2:$AO$500,"NSP",0)</f>
        <v/>
      </c>
      <c r="U160" s="130" t="str">
        <f t="shared" si="10"/>
        <v xml:space="preserve"> </v>
      </c>
      <c r="V160" s="130" t="str">
        <f t="shared" si="11"/>
        <v xml:space="preserve"> </v>
      </c>
      <c r="W160" s="130" t="str">
        <f t="shared" si="12"/>
        <v/>
      </c>
      <c r="X160" s="130" t="str">
        <f t="shared" si="13"/>
        <v xml:space="preserve"> </v>
      </c>
      <c r="Y160" s="102"/>
      <c r="Z160" s="267">
        <f t="shared" si="14"/>
        <v>0</v>
      </c>
    </row>
    <row r="161" spans="1:26" x14ac:dyDescent="0.2">
      <c r="A161" s="219" t="e">
        <f>+VLOOKUP(L161,OPER!$B$2:$C$500,2,0)</f>
        <v>#N/A</v>
      </c>
      <c r="B161" s="5"/>
      <c r="C161" s="61"/>
      <c r="D161" s="61"/>
      <c r="E161" s="61"/>
      <c r="F161" s="61"/>
      <c r="G161" s="61"/>
      <c r="H161" s="61"/>
      <c r="I161" s="61"/>
      <c r="J161" s="61"/>
      <c r="K161" s="61"/>
      <c r="L161" s="61"/>
      <c r="M161" s="61"/>
      <c r="N161" s="61"/>
      <c r="O161" s="61"/>
      <c r="P161" s="62"/>
      <c r="Q161" s="62"/>
      <c r="R161" s="63"/>
      <c r="S161" s="62"/>
      <c r="T161" s="130" t="str">
        <f>_xlfn.XLOOKUP(C161&amp;D161,OPER!$AO$2:$AO$500,OPER!$AO$2:$AO$500,"NSP",0)</f>
        <v/>
      </c>
      <c r="U161" s="130" t="str">
        <f t="shared" si="10"/>
        <v xml:space="preserve"> </v>
      </c>
      <c r="V161" s="130" t="str">
        <f t="shared" si="11"/>
        <v xml:space="preserve"> </v>
      </c>
      <c r="W161" s="130" t="str">
        <f t="shared" si="12"/>
        <v/>
      </c>
      <c r="X161" s="130" t="str">
        <f t="shared" si="13"/>
        <v xml:space="preserve"> </v>
      </c>
      <c r="Y161" s="102"/>
      <c r="Z161" s="267">
        <f t="shared" si="14"/>
        <v>0</v>
      </c>
    </row>
    <row r="162" spans="1:26" x14ac:dyDescent="0.2">
      <c r="A162" s="219" t="e">
        <f>+VLOOKUP(L162,OPER!$B$2:$C$500,2,0)</f>
        <v>#N/A</v>
      </c>
      <c r="B162" s="5"/>
      <c r="C162" s="61"/>
      <c r="D162" s="61"/>
      <c r="E162" s="61"/>
      <c r="F162" s="61"/>
      <c r="G162" s="61"/>
      <c r="H162" s="61"/>
      <c r="I162" s="61"/>
      <c r="J162" s="61"/>
      <c r="K162" s="61"/>
      <c r="L162" s="61"/>
      <c r="M162" s="61"/>
      <c r="N162" s="61"/>
      <c r="O162" s="61"/>
      <c r="P162" s="62"/>
      <c r="Q162" s="62"/>
      <c r="R162" s="63"/>
      <c r="S162" s="62"/>
      <c r="T162" s="130" t="str">
        <f>_xlfn.XLOOKUP(C162&amp;D162,OPER!$AO$2:$AO$500,OPER!$AO$2:$AO$500,"NSP",0)</f>
        <v/>
      </c>
      <c r="U162" s="130" t="str">
        <f t="shared" si="10"/>
        <v xml:space="preserve"> </v>
      </c>
      <c r="V162" s="130" t="str">
        <f t="shared" si="11"/>
        <v xml:space="preserve"> </v>
      </c>
      <c r="W162" s="130" t="str">
        <f t="shared" si="12"/>
        <v/>
      </c>
      <c r="X162" s="130" t="str">
        <f t="shared" si="13"/>
        <v xml:space="preserve"> </v>
      </c>
      <c r="Y162" s="102"/>
      <c r="Z162" s="267">
        <f t="shared" si="14"/>
        <v>0</v>
      </c>
    </row>
    <row r="163" spans="1:26" x14ac:dyDescent="0.2">
      <c r="A163" s="219" t="e">
        <f>+VLOOKUP(L163,OPER!$B$2:$C$500,2,0)</f>
        <v>#N/A</v>
      </c>
      <c r="B163" s="5"/>
      <c r="C163" s="61"/>
      <c r="D163" s="61"/>
      <c r="E163" s="61"/>
      <c r="F163" s="61"/>
      <c r="G163" s="61"/>
      <c r="H163" s="61"/>
      <c r="I163" s="61"/>
      <c r="J163" s="61"/>
      <c r="K163" s="61"/>
      <c r="L163" s="61"/>
      <c r="M163" s="61"/>
      <c r="N163" s="61"/>
      <c r="O163" s="61"/>
      <c r="P163" s="62"/>
      <c r="Q163" s="62"/>
      <c r="R163" s="63"/>
      <c r="S163" s="62"/>
      <c r="T163" s="130" t="str">
        <f>_xlfn.XLOOKUP(C163&amp;D163,OPER!$AO$2:$AO$500,OPER!$AO$2:$AO$500,"NSP",0)</f>
        <v/>
      </c>
      <c r="U163" s="130" t="str">
        <f t="shared" si="10"/>
        <v xml:space="preserve"> </v>
      </c>
      <c r="V163" s="130" t="str">
        <f t="shared" si="11"/>
        <v xml:space="preserve"> </v>
      </c>
      <c r="W163" s="130" t="str">
        <f t="shared" si="12"/>
        <v/>
      </c>
      <c r="X163" s="130" t="str">
        <f t="shared" si="13"/>
        <v xml:space="preserve"> </v>
      </c>
      <c r="Y163" s="102"/>
      <c r="Z163" s="267">
        <f t="shared" si="14"/>
        <v>0</v>
      </c>
    </row>
    <row r="164" spans="1:26" x14ac:dyDescent="0.2">
      <c r="A164" s="219" t="e">
        <f>+VLOOKUP(L164,OPER!$B$2:$C$500,2,0)</f>
        <v>#N/A</v>
      </c>
      <c r="B164" s="5"/>
      <c r="C164" s="61"/>
      <c r="D164" s="61"/>
      <c r="E164" s="61"/>
      <c r="F164" s="61"/>
      <c r="G164" s="61"/>
      <c r="H164" s="61"/>
      <c r="I164" s="61"/>
      <c r="J164" s="61"/>
      <c r="K164" s="61"/>
      <c r="L164" s="61"/>
      <c r="M164" s="61"/>
      <c r="N164" s="61"/>
      <c r="O164" s="61"/>
      <c r="P164" s="62"/>
      <c r="Q164" s="62"/>
      <c r="R164" s="63"/>
      <c r="S164" s="62"/>
      <c r="T164" s="130" t="str">
        <f>_xlfn.XLOOKUP(C164&amp;D164,OPER!$AO$2:$AO$500,OPER!$AO$2:$AO$500,"NSP",0)</f>
        <v/>
      </c>
      <c r="U164" s="130" t="str">
        <f t="shared" si="10"/>
        <v xml:space="preserve"> </v>
      </c>
      <c r="V164" s="130" t="str">
        <f t="shared" si="11"/>
        <v xml:space="preserve"> </v>
      </c>
      <c r="W164" s="130" t="str">
        <f t="shared" si="12"/>
        <v/>
      </c>
      <c r="X164" s="130" t="str">
        <f t="shared" si="13"/>
        <v xml:space="preserve"> </v>
      </c>
      <c r="Y164" s="102"/>
      <c r="Z164" s="267">
        <f t="shared" si="14"/>
        <v>0</v>
      </c>
    </row>
    <row r="165" spans="1:26" x14ac:dyDescent="0.2">
      <c r="A165" s="219" t="e">
        <f>+VLOOKUP(L165,OPER!$B$2:$C$500,2,0)</f>
        <v>#N/A</v>
      </c>
      <c r="B165" s="5"/>
      <c r="C165" s="61"/>
      <c r="D165" s="61"/>
      <c r="E165" s="61"/>
      <c r="F165" s="61"/>
      <c r="G165" s="61"/>
      <c r="H165" s="61"/>
      <c r="I165" s="61"/>
      <c r="J165" s="61"/>
      <c r="K165" s="61"/>
      <c r="L165" s="61"/>
      <c r="M165" s="61"/>
      <c r="N165" s="61"/>
      <c r="O165" s="61"/>
      <c r="P165" s="62"/>
      <c r="Q165" s="62"/>
      <c r="R165" s="63"/>
      <c r="S165" s="62"/>
      <c r="T165" s="130" t="str">
        <f>_xlfn.XLOOKUP(C165&amp;D165,OPER!$AO$2:$AO$500,OPER!$AO$2:$AO$500,"NSP",0)</f>
        <v/>
      </c>
      <c r="U165" s="130" t="str">
        <f t="shared" si="10"/>
        <v xml:space="preserve"> </v>
      </c>
      <c r="V165" s="130" t="str">
        <f t="shared" si="11"/>
        <v xml:space="preserve"> </v>
      </c>
      <c r="W165" s="130" t="str">
        <f t="shared" si="12"/>
        <v/>
      </c>
      <c r="X165" s="130" t="str">
        <f t="shared" si="13"/>
        <v xml:space="preserve"> </v>
      </c>
      <c r="Y165" s="102"/>
      <c r="Z165" s="267">
        <f t="shared" si="14"/>
        <v>0</v>
      </c>
    </row>
    <row r="166" spans="1:26" x14ac:dyDescent="0.2">
      <c r="A166" s="219" t="e">
        <f>+VLOOKUP(L166,OPER!$B$2:$C$500,2,0)</f>
        <v>#N/A</v>
      </c>
      <c r="B166" s="5"/>
      <c r="C166" s="61"/>
      <c r="D166" s="61"/>
      <c r="E166" s="61"/>
      <c r="F166" s="61"/>
      <c r="G166" s="61"/>
      <c r="H166" s="61"/>
      <c r="I166" s="61"/>
      <c r="J166" s="61"/>
      <c r="K166" s="61"/>
      <c r="L166" s="61"/>
      <c r="M166" s="61"/>
      <c r="N166" s="61"/>
      <c r="O166" s="61"/>
      <c r="P166" s="62"/>
      <c r="Q166" s="62"/>
      <c r="R166" s="63"/>
      <c r="S166" s="62"/>
      <c r="T166" s="130" t="str">
        <f>_xlfn.XLOOKUP(C166&amp;D166,OPER!$AO$2:$AO$500,OPER!$AO$2:$AO$500,"NSP",0)</f>
        <v/>
      </c>
      <c r="U166" s="130" t="str">
        <f t="shared" si="10"/>
        <v xml:space="preserve"> </v>
      </c>
      <c r="V166" s="130" t="str">
        <f t="shared" si="11"/>
        <v xml:space="preserve"> </v>
      </c>
      <c r="W166" s="130" t="str">
        <f t="shared" si="12"/>
        <v/>
      </c>
      <c r="X166" s="130" t="str">
        <f t="shared" si="13"/>
        <v xml:space="preserve"> </v>
      </c>
      <c r="Y166" s="102"/>
      <c r="Z166" s="267">
        <f t="shared" si="14"/>
        <v>0</v>
      </c>
    </row>
    <row r="167" spans="1:26" x14ac:dyDescent="0.2">
      <c r="A167" s="219" t="e">
        <f>+VLOOKUP(L167,OPER!$B$2:$C$500,2,0)</f>
        <v>#N/A</v>
      </c>
      <c r="B167" s="5"/>
      <c r="C167" s="61"/>
      <c r="D167" s="61"/>
      <c r="E167" s="61"/>
      <c r="F167" s="61"/>
      <c r="G167" s="61"/>
      <c r="H167" s="61"/>
      <c r="I167" s="61"/>
      <c r="J167" s="61"/>
      <c r="K167" s="61"/>
      <c r="L167" s="61"/>
      <c r="M167" s="61"/>
      <c r="N167" s="61"/>
      <c r="O167" s="61"/>
      <c r="P167" s="62"/>
      <c r="Q167" s="62"/>
      <c r="R167" s="63"/>
      <c r="S167" s="62"/>
      <c r="T167" s="130" t="str">
        <f>_xlfn.XLOOKUP(C167&amp;D167,OPER!$AO$2:$AO$500,OPER!$AO$2:$AO$500,"NSP",0)</f>
        <v/>
      </c>
      <c r="U167" s="130" t="str">
        <f t="shared" si="10"/>
        <v xml:space="preserve"> </v>
      </c>
      <c r="V167" s="130" t="str">
        <f t="shared" si="11"/>
        <v xml:space="preserve"> </v>
      </c>
      <c r="W167" s="130" t="str">
        <f t="shared" si="12"/>
        <v/>
      </c>
      <c r="X167" s="130" t="str">
        <f t="shared" si="13"/>
        <v xml:space="preserve"> </v>
      </c>
      <c r="Y167" s="102"/>
      <c r="Z167" s="267">
        <f t="shared" si="14"/>
        <v>0</v>
      </c>
    </row>
    <row r="168" spans="1:26" x14ac:dyDescent="0.2">
      <c r="A168" s="219" t="e">
        <f>+VLOOKUP(L168,OPER!$B$2:$C$500,2,0)</f>
        <v>#N/A</v>
      </c>
      <c r="B168" s="5"/>
      <c r="C168" s="61"/>
      <c r="D168" s="61"/>
      <c r="E168" s="61"/>
      <c r="F168" s="61"/>
      <c r="G168" s="61"/>
      <c r="H168" s="61"/>
      <c r="I168" s="61"/>
      <c r="J168" s="61"/>
      <c r="K168" s="61"/>
      <c r="L168" s="61"/>
      <c r="M168" s="61"/>
      <c r="N168" s="61"/>
      <c r="O168" s="61"/>
      <c r="P168" s="62"/>
      <c r="Q168" s="62"/>
      <c r="R168" s="63"/>
      <c r="S168" s="62"/>
      <c r="T168" s="130" t="str">
        <f>_xlfn.XLOOKUP(C168&amp;D168,OPER!$AO$2:$AO$500,OPER!$AO$2:$AO$500,"NSP",0)</f>
        <v/>
      </c>
      <c r="U168" s="130" t="str">
        <f t="shared" si="10"/>
        <v xml:space="preserve"> </v>
      </c>
      <c r="V168" s="130" t="str">
        <f t="shared" si="11"/>
        <v xml:space="preserve"> </v>
      </c>
      <c r="W168" s="130" t="str">
        <f t="shared" si="12"/>
        <v/>
      </c>
      <c r="X168" s="130" t="str">
        <f t="shared" si="13"/>
        <v xml:space="preserve"> </v>
      </c>
      <c r="Y168" s="102"/>
      <c r="Z168" s="267">
        <f t="shared" si="14"/>
        <v>0</v>
      </c>
    </row>
    <row r="169" spans="1:26" x14ac:dyDescent="0.2">
      <c r="A169" s="219" t="e">
        <f>+VLOOKUP(L169,OPER!$B$2:$C$500,2,0)</f>
        <v>#N/A</v>
      </c>
      <c r="B169" s="5"/>
      <c r="C169" s="61"/>
      <c r="D169" s="61"/>
      <c r="E169" s="61"/>
      <c r="F169" s="61"/>
      <c r="G169" s="61"/>
      <c r="H169" s="61"/>
      <c r="I169" s="61"/>
      <c r="J169" s="61"/>
      <c r="K169" s="61"/>
      <c r="L169" s="61"/>
      <c r="M169" s="61"/>
      <c r="N169" s="61"/>
      <c r="O169" s="61"/>
      <c r="P169" s="62"/>
      <c r="Q169" s="62"/>
      <c r="R169" s="63"/>
      <c r="S169" s="62"/>
      <c r="T169" s="130" t="str">
        <f>_xlfn.XLOOKUP(C169&amp;D169,OPER!$AO$2:$AO$500,OPER!$AO$2:$AO$500,"NSP",0)</f>
        <v/>
      </c>
      <c r="U169" s="130" t="str">
        <f t="shared" si="10"/>
        <v xml:space="preserve"> </v>
      </c>
      <c r="V169" s="130" t="str">
        <f t="shared" si="11"/>
        <v xml:space="preserve"> </v>
      </c>
      <c r="W169" s="130" t="str">
        <f t="shared" si="12"/>
        <v/>
      </c>
      <c r="X169" s="130" t="str">
        <f t="shared" si="13"/>
        <v xml:space="preserve"> </v>
      </c>
      <c r="Y169" s="102"/>
      <c r="Z169" s="267">
        <f t="shared" si="14"/>
        <v>0</v>
      </c>
    </row>
    <row r="170" spans="1:26" x14ac:dyDescent="0.2">
      <c r="A170" s="219" t="e">
        <f>+VLOOKUP(L170,OPER!$B$2:$C$500,2,0)</f>
        <v>#N/A</v>
      </c>
      <c r="B170" s="5"/>
      <c r="C170" s="61"/>
      <c r="D170" s="61"/>
      <c r="E170" s="61"/>
      <c r="F170" s="61"/>
      <c r="G170" s="61"/>
      <c r="H170" s="61"/>
      <c r="I170" s="61"/>
      <c r="J170" s="61"/>
      <c r="K170" s="61"/>
      <c r="L170" s="61"/>
      <c r="M170" s="61"/>
      <c r="N170" s="61"/>
      <c r="O170" s="61"/>
      <c r="P170" s="62"/>
      <c r="Q170" s="62"/>
      <c r="R170" s="63"/>
      <c r="S170" s="62"/>
      <c r="T170" s="130" t="str">
        <f>_xlfn.XLOOKUP(C170&amp;D170,OPER!$AO$2:$AO$500,OPER!$AO$2:$AO$500,"NSP",0)</f>
        <v/>
      </c>
      <c r="U170" s="130" t="str">
        <f t="shared" si="10"/>
        <v xml:space="preserve"> </v>
      </c>
      <c r="V170" s="130" t="str">
        <f t="shared" si="11"/>
        <v xml:space="preserve"> </v>
      </c>
      <c r="W170" s="130" t="str">
        <f t="shared" si="12"/>
        <v/>
      </c>
      <c r="X170" s="130" t="str">
        <f t="shared" si="13"/>
        <v xml:space="preserve"> </v>
      </c>
      <c r="Y170" s="102"/>
      <c r="Z170" s="267">
        <f t="shared" si="14"/>
        <v>0</v>
      </c>
    </row>
    <row r="171" spans="1:26" x14ac:dyDescent="0.2">
      <c r="A171" s="219" t="e">
        <f>+VLOOKUP(L171,OPER!$B$2:$C$500,2,0)</f>
        <v>#N/A</v>
      </c>
      <c r="B171" s="5"/>
      <c r="C171" s="61"/>
      <c r="D171" s="61"/>
      <c r="E171" s="61"/>
      <c r="F171" s="61"/>
      <c r="G171" s="61"/>
      <c r="H171" s="61"/>
      <c r="I171" s="61"/>
      <c r="J171" s="61"/>
      <c r="K171" s="61"/>
      <c r="L171" s="61"/>
      <c r="M171" s="61"/>
      <c r="N171" s="61"/>
      <c r="O171" s="61"/>
      <c r="P171" s="62"/>
      <c r="Q171" s="62"/>
      <c r="R171" s="63"/>
      <c r="S171" s="62"/>
      <c r="T171" s="130" t="str">
        <f>_xlfn.XLOOKUP(C171&amp;D171,OPER!$AO$2:$AO$500,OPER!$AO$2:$AO$500,"NSP",0)</f>
        <v/>
      </c>
      <c r="U171" s="130" t="str">
        <f t="shared" si="10"/>
        <v xml:space="preserve"> </v>
      </c>
      <c r="V171" s="130" t="str">
        <f t="shared" si="11"/>
        <v xml:space="preserve"> </v>
      </c>
      <c r="W171" s="130" t="str">
        <f t="shared" si="12"/>
        <v/>
      </c>
      <c r="X171" s="130" t="str">
        <f t="shared" si="13"/>
        <v xml:space="preserve"> </v>
      </c>
      <c r="Y171" s="102"/>
      <c r="Z171" s="267">
        <f t="shared" si="14"/>
        <v>0</v>
      </c>
    </row>
    <row r="172" spans="1:26" x14ac:dyDescent="0.2">
      <c r="A172" s="219" t="e">
        <f>+VLOOKUP(L172,OPER!$B$2:$C$500,2,0)</f>
        <v>#N/A</v>
      </c>
      <c r="B172" s="5"/>
      <c r="C172" s="61"/>
      <c r="D172" s="61"/>
      <c r="E172" s="61"/>
      <c r="F172" s="61"/>
      <c r="G172" s="61"/>
      <c r="H172" s="61"/>
      <c r="I172" s="61"/>
      <c r="J172" s="61"/>
      <c r="K172" s="61"/>
      <c r="L172" s="61"/>
      <c r="M172" s="61"/>
      <c r="N172" s="61"/>
      <c r="O172" s="61"/>
      <c r="P172" s="62"/>
      <c r="Q172" s="62"/>
      <c r="R172" s="63"/>
      <c r="S172" s="62"/>
      <c r="T172" s="130" t="str">
        <f>_xlfn.XLOOKUP(C172&amp;D172,OPER!$AO$2:$AO$500,OPER!$AO$2:$AO$500,"NSP",0)</f>
        <v/>
      </c>
      <c r="U172" s="130" t="str">
        <f t="shared" si="10"/>
        <v xml:space="preserve"> </v>
      </c>
      <c r="V172" s="130" t="str">
        <f t="shared" si="11"/>
        <v xml:space="preserve"> </v>
      </c>
      <c r="W172" s="130" t="str">
        <f t="shared" si="12"/>
        <v/>
      </c>
      <c r="X172" s="130" t="str">
        <f t="shared" si="13"/>
        <v xml:space="preserve"> </v>
      </c>
      <c r="Y172" s="102"/>
      <c r="Z172" s="267">
        <f t="shared" si="14"/>
        <v>0</v>
      </c>
    </row>
    <row r="173" spans="1:26" x14ac:dyDescent="0.2">
      <c r="A173" s="219" t="e">
        <f>+VLOOKUP(L173,OPER!$B$2:$C$500,2,0)</f>
        <v>#N/A</v>
      </c>
      <c r="B173" s="5"/>
      <c r="C173" s="61"/>
      <c r="D173" s="61"/>
      <c r="E173" s="61"/>
      <c r="F173" s="61"/>
      <c r="G173" s="61"/>
      <c r="H173" s="61"/>
      <c r="I173" s="61"/>
      <c r="J173" s="61"/>
      <c r="K173" s="61"/>
      <c r="L173" s="61"/>
      <c r="M173" s="61"/>
      <c r="N173" s="61"/>
      <c r="O173" s="61"/>
      <c r="P173" s="62"/>
      <c r="Q173" s="62"/>
      <c r="R173" s="63"/>
      <c r="S173" s="62"/>
      <c r="T173" s="130" t="str">
        <f>_xlfn.XLOOKUP(C173&amp;D173,OPER!$AO$2:$AO$500,OPER!$AO$2:$AO$500,"NSP",0)</f>
        <v/>
      </c>
      <c r="U173" s="130" t="str">
        <f t="shared" si="10"/>
        <v xml:space="preserve"> </v>
      </c>
      <c r="V173" s="130" t="str">
        <f t="shared" si="11"/>
        <v xml:space="preserve"> </v>
      </c>
      <c r="W173" s="130" t="str">
        <f t="shared" si="12"/>
        <v/>
      </c>
      <c r="X173" s="130" t="str">
        <f t="shared" si="13"/>
        <v xml:space="preserve"> </v>
      </c>
      <c r="Y173" s="102"/>
      <c r="Z173" s="267">
        <f t="shared" si="14"/>
        <v>0</v>
      </c>
    </row>
    <row r="174" spans="1:26" x14ac:dyDescent="0.2">
      <c r="A174" s="219" t="e">
        <f>+VLOOKUP(L174,OPER!$B$2:$C$500,2,0)</f>
        <v>#N/A</v>
      </c>
      <c r="B174" s="5"/>
      <c r="C174" s="61"/>
      <c r="D174" s="61"/>
      <c r="E174" s="61"/>
      <c r="F174" s="61"/>
      <c r="G174" s="61"/>
      <c r="H174" s="61"/>
      <c r="I174" s="61"/>
      <c r="J174" s="61"/>
      <c r="K174" s="61"/>
      <c r="L174" s="61"/>
      <c r="M174" s="61"/>
      <c r="N174" s="61"/>
      <c r="O174" s="61"/>
      <c r="P174" s="62"/>
      <c r="Q174" s="62"/>
      <c r="R174" s="63"/>
      <c r="S174" s="62"/>
      <c r="T174" s="130" t="str">
        <f>_xlfn.XLOOKUP(C174&amp;D174,OPER!$AO$2:$AO$500,OPER!$AO$2:$AO$500,"NSP",0)</f>
        <v/>
      </c>
      <c r="U174" s="130" t="str">
        <f t="shared" si="10"/>
        <v xml:space="preserve"> </v>
      </c>
      <c r="V174" s="130" t="str">
        <f t="shared" si="11"/>
        <v xml:space="preserve"> </v>
      </c>
      <c r="W174" s="130" t="str">
        <f t="shared" si="12"/>
        <v/>
      </c>
      <c r="X174" s="130" t="str">
        <f t="shared" si="13"/>
        <v xml:space="preserve"> </v>
      </c>
      <c r="Y174" s="102"/>
      <c r="Z174" s="267">
        <f t="shared" si="14"/>
        <v>0</v>
      </c>
    </row>
    <row r="175" spans="1:26" x14ac:dyDescent="0.2">
      <c r="A175" s="219" t="e">
        <f>+VLOOKUP(L175,OPER!$B$2:$C$500,2,0)</f>
        <v>#N/A</v>
      </c>
      <c r="B175" s="5"/>
      <c r="C175" s="61"/>
      <c r="D175" s="61"/>
      <c r="E175" s="61"/>
      <c r="F175" s="61"/>
      <c r="G175" s="61"/>
      <c r="H175" s="61"/>
      <c r="I175" s="61"/>
      <c r="J175" s="61"/>
      <c r="K175" s="61"/>
      <c r="L175" s="61"/>
      <c r="M175" s="61"/>
      <c r="N175" s="61"/>
      <c r="O175" s="61"/>
      <c r="P175" s="62"/>
      <c r="Q175" s="62"/>
      <c r="R175" s="63"/>
      <c r="S175" s="62"/>
      <c r="T175" s="130" t="str">
        <f>_xlfn.XLOOKUP(C175&amp;D175,OPER!$AO$2:$AO$500,OPER!$AO$2:$AO$500,"NSP",0)</f>
        <v/>
      </c>
      <c r="U175" s="130" t="str">
        <f t="shared" si="10"/>
        <v xml:space="preserve"> </v>
      </c>
      <c r="V175" s="130" t="str">
        <f t="shared" si="11"/>
        <v xml:space="preserve"> </v>
      </c>
      <c r="W175" s="130" t="str">
        <f t="shared" si="12"/>
        <v/>
      </c>
      <c r="X175" s="130" t="str">
        <f t="shared" si="13"/>
        <v xml:space="preserve"> </v>
      </c>
      <c r="Y175" s="102"/>
      <c r="Z175" s="267">
        <f t="shared" si="14"/>
        <v>0</v>
      </c>
    </row>
    <row r="176" spans="1:26" x14ac:dyDescent="0.2">
      <c r="A176" s="219" t="e">
        <f>+VLOOKUP(L176,OPER!$B$2:$C$500,2,0)</f>
        <v>#N/A</v>
      </c>
      <c r="B176" s="5"/>
      <c r="C176" s="61"/>
      <c r="D176" s="61"/>
      <c r="E176" s="61"/>
      <c r="F176" s="61"/>
      <c r="G176" s="61"/>
      <c r="H176" s="61"/>
      <c r="I176" s="61"/>
      <c r="J176" s="61"/>
      <c r="K176" s="61"/>
      <c r="L176" s="61"/>
      <c r="M176" s="61"/>
      <c r="N176" s="61"/>
      <c r="O176" s="61"/>
      <c r="P176" s="62"/>
      <c r="Q176" s="62"/>
      <c r="R176" s="63"/>
      <c r="S176" s="62"/>
      <c r="T176" s="130" t="str">
        <f>_xlfn.XLOOKUP(C176&amp;D176,OPER!$AO$2:$AO$500,OPER!$AO$2:$AO$500,"NSP",0)</f>
        <v/>
      </c>
      <c r="U176" s="130" t="str">
        <f t="shared" si="10"/>
        <v xml:space="preserve"> </v>
      </c>
      <c r="V176" s="130" t="str">
        <f t="shared" si="11"/>
        <v xml:space="preserve"> </v>
      </c>
      <c r="W176" s="130" t="str">
        <f t="shared" si="12"/>
        <v/>
      </c>
      <c r="X176" s="130" t="str">
        <f t="shared" si="13"/>
        <v xml:space="preserve"> </v>
      </c>
      <c r="Y176" s="102"/>
      <c r="Z176" s="267">
        <f t="shared" si="14"/>
        <v>0</v>
      </c>
    </row>
    <row r="177" spans="1:26" x14ac:dyDescent="0.2">
      <c r="A177" s="219" t="e">
        <f>+VLOOKUP(L177,OPER!$B$2:$C$500,2,0)</f>
        <v>#N/A</v>
      </c>
      <c r="B177" s="5"/>
      <c r="C177" s="61"/>
      <c r="D177" s="61"/>
      <c r="E177" s="61"/>
      <c r="F177" s="61"/>
      <c r="G177" s="61"/>
      <c r="H177" s="61"/>
      <c r="I177" s="61"/>
      <c r="J177" s="61"/>
      <c r="K177" s="61"/>
      <c r="L177" s="61"/>
      <c r="M177" s="61"/>
      <c r="N177" s="61"/>
      <c r="O177" s="61"/>
      <c r="P177" s="62"/>
      <c r="Q177" s="62"/>
      <c r="R177" s="63"/>
      <c r="S177" s="62"/>
      <c r="T177" s="130" t="str">
        <f>_xlfn.XLOOKUP(C177&amp;D177,OPER!$AO$2:$AO$500,OPER!$AO$2:$AO$500,"NSP",0)</f>
        <v/>
      </c>
      <c r="U177" s="130" t="str">
        <f t="shared" si="10"/>
        <v xml:space="preserve"> </v>
      </c>
      <c r="V177" s="130" t="str">
        <f t="shared" si="11"/>
        <v xml:space="preserve"> </v>
      </c>
      <c r="W177" s="130" t="str">
        <f t="shared" si="12"/>
        <v/>
      </c>
      <c r="X177" s="130" t="str">
        <f t="shared" si="13"/>
        <v xml:space="preserve"> </v>
      </c>
      <c r="Y177" s="102"/>
      <c r="Z177" s="267">
        <f t="shared" si="14"/>
        <v>0</v>
      </c>
    </row>
    <row r="178" spans="1:26" x14ac:dyDescent="0.2">
      <c r="A178" s="219" t="e">
        <f>+VLOOKUP(L178,OPER!$B$2:$C$500,2,0)</f>
        <v>#N/A</v>
      </c>
      <c r="B178" s="5"/>
      <c r="C178" s="61"/>
      <c r="D178" s="61"/>
      <c r="E178" s="61"/>
      <c r="F178" s="61"/>
      <c r="G178" s="61"/>
      <c r="H178" s="61"/>
      <c r="I178" s="61"/>
      <c r="J178" s="61"/>
      <c r="K178" s="61"/>
      <c r="L178" s="61"/>
      <c r="M178" s="61"/>
      <c r="N178" s="61"/>
      <c r="O178" s="61"/>
      <c r="P178" s="62"/>
      <c r="Q178" s="62"/>
      <c r="R178" s="63"/>
      <c r="S178" s="62"/>
      <c r="T178" s="130" t="str">
        <f>_xlfn.XLOOKUP(C178&amp;D178,OPER!$AO$2:$AO$500,OPER!$AO$2:$AO$500,"NSP",0)</f>
        <v/>
      </c>
      <c r="U178" s="130" t="str">
        <f t="shared" si="10"/>
        <v xml:space="preserve"> </v>
      </c>
      <c r="V178" s="130" t="str">
        <f t="shared" si="11"/>
        <v xml:space="preserve"> </v>
      </c>
      <c r="W178" s="130" t="str">
        <f t="shared" si="12"/>
        <v/>
      </c>
      <c r="X178" s="130" t="str">
        <f t="shared" si="13"/>
        <v xml:space="preserve"> </v>
      </c>
      <c r="Y178" s="102"/>
      <c r="Z178" s="267">
        <f t="shared" si="14"/>
        <v>0</v>
      </c>
    </row>
    <row r="179" spans="1:26" x14ac:dyDescent="0.2">
      <c r="A179" s="219" t="e">
        <f>+VLOOKUP(L179,OPER!$B$2:$C$500,2,0)</f>
        <v>#N/A</v>
      </c>
      <c r="B179" s="5"/>
      <c r="C179" s="61"/>
      <c r="D179" s="61"/>
      <c r="E179" s="61"/>
      <c r="F179" s="61"/>
      <c r="G179" s="61"/>
      <c r="H179" s="61"/>
      <c r="I179" s="61"/>
      <c r="J179" s="61"/>
      <c r="K179" s="61"/>
      <c r="L179" s="61"/>
      <c r="M179" s="61"/>
      <c r="N179" s="61"/>
      <c r="O179" s="61"/>
      <c r="P179" s="62"/>
      <c r="Q179" s="62"/>
      <c r="R179" s="63"/>
      <c r="S179" s="62"/>
      <c r="T179" s="130" t="str">
        <f>_xlfn.XLOOKUP(C179&amp;D179,OPER!$AO$2:$AO$500,OPER!$AO$2:$AO$500,"NSP",0)</f>
        <v/>
      </c>
      <c r="U179" s="130" t="str">
        <f t="shared" si="10"/>
        <v xml:space="preserve"> </v>
      </c>
      <c r="V179" s="130" t="str">
        <f t="shared" si="11"/>
        <v xml:space="preserve"> </v>
      </c>
      <c r="W179" s="130" t="str">
        <f t="shared" si="12"/>
        <v/>
      </c>
      <c r="X179" s="130" t="str">
        <f t="shared" si="13"/>
        <v xml:space="preserve"> </v>
      </c>
      <c r="Y179" s="102"/>
      <c r="Z179" s="267">
        <f t="shared" si="14"/>
        <v>0</v>
      </c>
    </row>
    <row r="180" spans="1:26" x14ac:dyDescent="0.2">
      <c r="A180" s="219" t="e">
        <f>+VLOOKUP(L180,OPER!$B$2:$C$500,2,0)</f>
        <v>#N/A</v>
      </c>
      <c r="B180" s="5"/>
      <c r="C180" s="61"/>
      <c r="D180" s="61"/>
      <c r="E180" s="61"/>
      <c r="F180" s="61"/>
      <c r="G180" s="61"/>
      <c r="H180" s="61"/>
      <c r="I180" s="61"/>
      <c r="J180" s="61"/>
      <c r="K180" s="61"/>
      <c r="L180" s="61"/>
      <c r="M180" s="61"/>
      <c r="N180" s="61"/>
      <c r="O180" s="61"/>
      <c r="P180" s="62"/>
      <c r="Q180" s="62"/>
      <c r="R180" s="63"/>
      <c r="S180" s="62"/>
      <c r="T180" s="130" t="str">
        <f>_xlfn.XLOOKUP(C180&amp;D180,OPER!$AO$2:$AO$500,OPER!$AO$2:$AO$500,"NSP",0)</f>
        <v/>
      </c>
      <c r="U180" s="130" t="str">
        <f t="shared" si="10"/>
        <v xml:space="preserve"> </v>
      </c>
      <c r="V180" s="130" t="str">
        <f t="shared" si="11"/>
        <v xml:space="preserve"> </v>
      </c>
      <c r="W180" s="130" t="str">
        <f t="shared" si="12"/>
        <v/>
      </c>
      <c r="X180" s="130" t="str">
        <f t="shared" si="13"/>
        <v xml:space="preserve"> </v>
      </c>
      <c r="Y180" s="102"/>
      <c r="Z180" s="267">
        <f t="shared" si="14"/>
        <v>0</v>
      </c>
    </row>
    <row r="181" spans="1:26" x14ac:dyDescent="0.2">
      <c r="A181" s="219" t="e">
        <f>+VLOOKUP(L181,OPER!$B$2:$C$500,2,0)</f>
        <v>#N/A</v>
      </c>
      <c r="B181" s="5"/>
      <c r="C181" s="61"/>
      <c r="D181" s="61"/>
      <c r="E181" s="61"/>
      <c r="F181" s="61"/>
      <c r="G181" s="61"/>
      <c r="H181" s="61"/>
      <c r="I181" s="61"/>
      <c r="J181" s="61"/>
      <c r="K181" s="61"/>
      <c r="L181" s="61"/>
      <c r="M181" s="61"/>
      <c r="N181" s="61"/>
      <c r="O181" s="61"/>
      <c r="P181" s="62"/>
      <c r="Q181" s="62"/>
      <c r="R181" s="63"/>
      <c r="S181" s="62"/>
      <c r="T181" s="130" t="str">
        <f>_xlfn.XLOOKUP(C181&amp;D181,OPER!$AO$2:$AO$500,OPER!$AO$2:$AO$500,"NSP",0)</f>
        <v/>
      </c>
      <c r="U181" s="130" t="str">
        <f t="shared" si="10"/>
        <v xml:space="preserve"> </v>
      </c>
      <c r="V181" s="130" t="str">
        <f t="shared" si="11"/>
        <v xml:space="preserve"> </v>
      </c>
      <c r="W181" s="130" t="str">
        <f t="shared" si="12"/>
        <v/>
      </c>
      <c r="X181" s="130" t="str">
        <f t="shared" si="13"/>
        <v xml:space="preserve"> </v>
      </c>
      <c r="Y181" s="102"/>
      <c r="Z181" s="267">
        <f t="shared" si="14"/>
        <v>0</v>
      </c>
    </row>
    <row r="182" spans="1:26" x14ac:dyDescent="0.2">
      <c r="A182" s="219" t="e">
        <f>+VLOOKUP(L182,OPER!$B$2:$C$500,2,0)</f>
        <v>#N/A</v>
      </c>
      <c r="B182" s="5"/>
      <c r="C182" s="61"/>
      <c r="D182" s="61"/>
      <c r="E182" s="61"/>
      <c r="F182" s="61"/>
      <c r="G182" s="61"/>
      <c r="H182" s="61"/>
      <c r="I182" s="61"/>
      <c r="J182" s="61"/>
      <c r="K182" s="61"/>
      <c r="L182" s="61"/>
      <c r="M182" s="61"/>
      <c r="N182" s="61"/>
      <c r="O182" s="61"/>
      <c r="P182" s="62"/>
      <c r="Q182" s="62"/>
      <c r="R182" s="63"/>
      <c r="S182" s="62"/>
      <c r="T182" s="130" t="str">
        <f>_xlfn.XLOOKUP(C182&amp;D182,OPER!$AO$2:$AO$500,OPER!$AO$2:$AO$500,"NSP",0)</f>
        <v/>
      </c>
      <c r="U182" s="130" t="str">
        <f t="shared" si="10"/>
        <v xml:space="preserve"> </v>
      </c>
      <c r="V182" s="130" t="str">
        <f t="shared" si="11"/>
        <v xml:space="preserve"> </v>
      </c>
      <c r="W182" s="130" t="str">
        <f t="shared" si="12"/>
        <v/>
      </c>
      <c r="X182" s="130" t="str">
        <f t="shared" si="13"/>
        <v xml:space="preserve"> </v>
      </c>
      <c r="Y182" s="102"/>
      <c r="Z182" s="267">
        <f t="shared" si="14"/>
        <v>0</v>
      </c>
    </row>
    <row r="183" spans="1:26" x14ac:dyDescent="0.2">
      <c r="A183" s="219" t="e">
        <f>+VLOOKUP(L183,OPER!$B$2:$C$500,2,0)</f>
        <v>#N/A</v>
      </c>
      <c r="B183" s="5"/>
      <c r="C183" s="61"/>
      <c r="D183" s="61"/>
      <c r="E183" s="61"/>
      <c r="F183" s="61"/>
      <c r="G183" s="61"/>
      <c r="H183" s="61"/>
      <c r="I183" s="61"/>
      <c r="J183" s="61"/>
      <c r="K183" s="61"/>
      <c r="L183" s="61"/>
      <c r="M183" s="61"/>
      <c r="N183" s="61"/>
      <c r="O183" s="61"/>
      <c r="P183" s="62"/>
      <c r="Q183" s="62"/>
      <c r="R183" s="63"/>
      <c r="S183" s="62"/>
      <c r="T183" s="130" t="str">
        <f>_xlfn.XLOOKUP(C183&amp;D183,OPER!$AO$2:$AO$500,OPER!$AO$2:$AO$500,"NSP",0)</f>
        <v/>
      </c>
      <c r="U183" s="130" t="str">
        <f t="shared" si="10"/>
        <v xml:space="preserve"> </v>
      </c>
      <c r="V183" s="130" t="str">
        <f t="shared" si="11"/>
        <v xml:space="preserve"> </v>
      </c>
      <c r="W183" s="130" t="str">
        <f t="shared" si="12"/>
        <v/>
      </c>
      <c r="X183" s="130" t="str">
        <f t="shared" si="13"/>
        <v xml:space="preserve"> </v>
      </c>
      <c r="Y183" s="102"/>
      <c r="Z183" s="267">
        <f t="shared" si="14"/>
        <v>0</v>
      </c>
    </row>
    <row r="184" spans="1:26" x14ac:dyDescent="0.2">
      <c r="A184" s="219" t="e">
        <f>+VLOOKUP(L184,OPER!$B$2:$C$500,2,0)</f>
        <v>#N/A</v>
      </c>
      <c r="B184" s="5"/>
      <c r="C184" s="61"/>
      <c r="D184" s="61"/>
      <c r="E184" s="61"/>
      <c r="F184" s="61"/>
      <c r="G184" s="61"/>
      <c r="H184" s="61"/>
      <c r="I184" s="61"/>
      <c r="J184" s="61"/>
      <c r="K184" s="61"/>
      <c r="L184" s="61"/>
      <c r="M184" s="61"/>
      <c r="N184" s="61"/>
      <c r="O184" s="61"/>
      <c r="P184" s="62"/>
      <c r="Q184" s="62"/>
      <c r="R184" s="63"/>
      <c r="S184" s="62"/>
      <c r="T184" s="130" t="str">
        <f>_xlfn.XLOOKUP(C184&amp;D184,OPER!$AO$2:$AO$500,OPER!$AO$2:$AO$500,"NSP",0)</f>
        <v/>
      </c>
      <c r="U184" s="130" t="str">
        <f t="shared" si="10"/>
        <v xml:space="preserve"> </v>
      </c>
      <c r="V184" s="130" t="str">
        <f t="shared" si="11"/>
        <v xml:space="preserve"> </v>
      </c>
      <c r="W184" s="130" t="str">
        <f t="shared" si="12"/>
        <v/>
      </c>
      <c r="X184" s="130" t="str">
        <f t="shared" si="13"/>
        <v xml:space="preserve"> </v>
      </c>
      <c r="Y184" s="102"/>
      <c r="Z184" s="267">
        <f t="shared" si="14"/>
        <v>0</v>
      </c>
    </row>
    <row r="185" spans="1:26" x14ac:dyDescent="0.2">
      <c r="A185" s="219" t="e">
        <f>+VLOOKUP(L185,OPER!$B$2:$C$500,2,0)</f>
        <v>#N/A</v>
      </c>
      <c r="B185" s="5"/>
      <c r="C185" s="61"/>
      <c r="D185" s="61"/>
      <c r="E185" s="61"/>
      <c r="F185" s="61"/>
      <c r="G185" s="61"/>
      <c r="H185" s="61"/>
      <c r="I185" s="61"/>
      <c r="J185" s="61"/>
      <c r="K185" s="61"/>
      <c r="L185" s="61"/>
      <c r="M185" s="61"/>
      <c r="N185" s="61"/>
      <c r="O185" s="61"/>
      <c r="P185" s="62"/>
      <c r="Q185" s="62"/>
      <c r="R185" s="63"/>
      <c r="S185" s="62"/>
      <c r="T185" s="130" t="str">
        <f>_xlfn.XLOOKUP(C185&amp;D185,OPER!$AO$2:$AO$500,OPER!$AO$2:$AO$500,"NSP",0)</f>
        <v/>
      </c>
      <c r="U185" s="130" t="str">
        <f t="shared" si="10"/>
        <v xml:space="preserve"> </v>
      </c>
      <c r="V185" s="130" t="str">
        <f t="shared" si="11"/>
        <v xml:space="preserve"> </v>
      </c>
      <c r="W185" s="130" t="str">
        <f t="shared" si="12"/>
        <v/>
      </c>
      <c r="X185" s="130" t="str">
        <f t="shared" si="13"/>
        <v xml:space="preserve"> </v>
      </c>
      <c r="Y185" s="102"/>
      <c r="Z185" s="267">
        <f t="shared" si="14"/>
        <v>0</v>
      </c>
    </row>
    <row r="186" spans="1:26" x14ac:dyDescent="0.2">
      <c r="A186" s="219" t="e">
        <f>+VLOOKUP(L186,OPER!$B$2:$C$500,2,0)</f>
        <v>#N/A</v>
      </c>
      <c r="B186" s="5"/>
      <c r="C186" s="61"/>
      <c r="D186" s="61"/>
      <c r="E186" s="61"/>
      <c r="F186" s="61"/>
      <c r="G186" s="61"/>
      <c r="H186" s="61"/>
      <c r="I186" s="61"/>
      <c r="J186" s="61"/>
      <c r="K186" s="61"/>
      <c r="L186" s="61"/>
      <c r="M186" s="61"/>
      <c r="N186" s="61"/>
      <c r="O186" s="61"/>
      <c r="P186" s="62"/>
      <c r="Q186" s="62"/>
      <c r="R186" s="63"/>
      <c r="S186" s="62"/>
      <c r="T186" s="130" t="str">
        <f>_xlfn.XLOOKUP(C186&amp;D186,OPER!$AO$2:$AO$500,OPER!$AO$2:$AO$500,"NSP",0)</f>
        <v/>
      </c>
      <c r="U186" s="130" t="str">
        <f t="shared" si="10"/>
        <v xml:space="preserve"> </v>
      </c>
      <c r="V186" s="130" t="str">
        <f t="shared" si="11"/>
        <v xml:space="preserve"> </v>
      </c>
      <c r="W186" s="130" t="str">
        <f t="shared" si="12"/>
        <v/>
      </c>
      <c r="X186" s="130" t="str">
        <f t="shared" si="13"/>
        <v xml:space="preserve"> </v>
      </c>
      <c r="Y186" s="102"/>
      <c r="Z186" s="267">
        <f t="shared" si="14"/>
        <v>0</v>
      </c>
    </row>
    <row r="187" spans="1:26" x14ac:dyDescent="0.2">
      <c r="A187" s="219" t="e">
        <f>+VLOOKUP(L187,OPER!$B$2:$C$500,2,0)</f>
        <v>#N/A</v>
      </c>
      <c r="B187" s="5"/>
      <c r="C187" s="61"/>
      <c r="D187" s="61"/>
      <c r="E187" s="61"/>
      <c r="F187" s="61"/>
      <c r="G187" s="61"/>
      <c r="H187" s="61"/>
      <c r="I187" s="61"/>
      <c r="J187" s="61"/>
      <c r="K187" s="61"/>
      <c r="L187" s="61"/>
      <c r="M187" s="61"/>
      <c r="N187" s="61"/>
      <c r="O187" s="61"/>
      <c r="P187" s="62"/>
      <c r="Q187" s="62"/>
      <c r="R187" s="63"/>
      <c r="S187" s="62"/>
      <c r="T187" s="130" t="str">
        <f>_xlfn.XLOOKUP(C187&amp;D187,OPER!$AO$2:$AO$500,OPER!$AO$2:$AO$500,"NSP",0)</f>
        <v/>
      </c>
      <c r="U187" s="130" t="str">
        <f t="shared" si="10"/>
        <v xml:space="preserve"> </v>
      </c>
      <c r="V187" s="130" t="str">
        <f t="shared" si="11"/>
        <v xml:space="preserve"> </v>
      </c>
      <c r="W187" s="130" t="str">
        <f t="shared" si="12"/>
        <v/>
      </c>
      <c r="X187" s="130" t="str">
        <f t="shared" si="13"/>
        <v xml:space="preserve"> </v>
      </c>
      <c r="Y187" s="102"/>
      <c r="Z187" s="267">
        <f t="shared" si="14"/>
        <v>0</v>
      </c>
    </row>
    <row r="188" spans="1:26" x14ac:dyDescent="0.2">
      <c r="A188" s="219" t="e">
        <f>+VLOOKUP(L188,OPER!$B$2:$C$500,2,0)</f>
        <v>#N/A</v>
      </c>
      <c r="B188" s="5"/>
      <c r="C188" s="61"/>
      <c r="D188" s="61"/>
      <c r="E188" s="61"/>
      <c r="F188" s="61"/>
      <c r="G188" s="61"/>
      <c r="H188" s="61"/>
      <c r="I188" s="61"/>
      <c r="J188" s="61"/>
      <c r="K188" s="61"/>
      <c r="L188" s="61"/>
      <c r="M188" s="61"/>
      <c r="N188" s="61"/>
      <c r="O188" s="61"/>
      <c r="P188" s="62"/>
      <c r="Q188" s="62"/>
      <c r="R188" s="63"/>
      <c r="S188" s="62"/>
      <c r="T188" s="130" t="str">
        <f>_xlfn.XLOOKUP(C188&amp;D188,OPER!$AO$2:$AO$500,OPER!$AO$2:$AO$500,"NSP",0)</f>
        <v/>
      </c>
      <c r="U188" s="130" t="str">
        <f t="shared" si="10"/>
        <v xml:space="preserve"> </v>
      </c>
      <c r="V188" s="130" t="str">
        <f t="shared" si="11"/>
        <v xml:space="preserve"> </v>
      </c>
      <c r="W188" s="130" t="str">
        <f t="shared" si="12"/>
        <v/>
      </c>
      <c r="X188" s="130" t="str">
        <f t="shared" si="13"/>
        <v xml:space="preserve"> </v>
      </c>
      <c r="Y188" s="102"/>
      <c r="Z188" s="267">
        <f t="shared" si="14"/>
        <v>0</v>
      </c>
    </row>
    <row r="189" spans="1:26" x14ac:dyDescent="0.2">
      <c r="A189" s="219" t="e">
        <f>+VLOOKUP(L189,OPER!$B$2:$C$500,2,0)</f>
        <v>#N/A</v>
      </c>
      <c r="B189" s="5"/>
      <c r="C189" s="61"/>
      <c r="D189" s="61"/>
      <c r="E189" s="61"/>
      <c r="F189" s="61"/>
      <c r="G189" s="61"/>
      <c r="H189" s="61"/>
      <c r="I189" s="61"/>
      <c r="J189" s="61"/>
      <c r="K189" s="61"/>
      <c r="L189" s="61"/>
      <c r="M189" s="61"/>
      <c r="N189" s="61"/>
      <c r="O189" s="61"/>
      <c r="P189" s="62"/>
      <c r="Q189" s="62"/>
      <c r="R189" s="63"/>
      <c r="S189" s="62"/>
      <c r="T189" s="130" t="str">
        <f>_xlfn.XLOOKUP(C189&amp;D189,OPER!$AO$2:$AO$500,OPER!$AO$2:$AO$500,"NSP",0)</f>
        <v/>
      </c>
      <c r="U189" s="130" t="str">
        <f t="shared" si="10"/>
        <v xml:space="preserve"> </v>
      </c>
      <c r="V189" s="130" t="str">
        <f t="shared" si="11"/>
        <v xml:space="preserve"> </v>
      </c>
      <c r="W189" s="130" t="str">
        <f t="shared" si="12"/>
        <v/>
      </c>
      <c r="X189" s="130" t="str">
        <f t="shared" si="13"/>
        <v xml:space="preserve"> </v>
      </c>
      <c r="Y189" s="102"/>
      <c r="Z189" s="267">
        <f t="shared" si="14"/>
        <v>0</v>
      </c>
    </row>
    <row r="190" spans="1:26" x14ac:dyDescent="0.2">
      <c r="A190" s="219" t="e">
        <f>+VLOOKUP(L190,OPER!$B$2:$C$500,2,0)</f>
        <v>#N/A</v>
      </c>
      <c r="B190" s="5"/>
      <c r="C190" s="61"/>
      <c r="D190" s="61"/>
      <c r="E190" s="61"/>
      <c r="F190" s="61"/>
      <c r="G190" s="61"/>
      <c r="H190" s="61"/>
      <c r="I190" s="61"/>
      <c r="J190" s="61"/>
      <c r="K190" s="61"/>
      <c r="L190" s="61"/>
      <c r="M190" s="61"/>
      <c r="N190" s="61"/>
      <c r="O190" s="61"/>
      <c r="P190" s="62"/>
      <c r="Q190" s="62"/>
      <c r="R190" s="63"/>
      <c r="S190" s="62"/>
      <c r="T190" s="130" t="str">
        <f>_xlfn.XLOOKUP(C190&amp;D190,OPER!$AO$2:$AO$500,OPER!$AO$2:$AO$500,"NSP",0)</f>
        <v/>
      </c>
      <c r="U190" s="130" t="str">
        <f t="shared" si="10"/>
        <v xml:space="preserve"> </v>
      </c>
      <c r="V190" s="130" t="str">
        <f t="shared" si="11"/>
        <v xml:space="preserve"> </v>
      </c>
      <c r="W190" s="130" t="str">
        <f t="shared" si="12"/>
        <v/>
      </c>
      <c r="X190" s="130" t="str">
        <f t="shared" si="13"/>
        <v xml:space="preserve"> </v>
      </c>
      <c r="Y190" s="102"/>
      <c r="Z190" s="267">
        <f t="shared" si="14"/>
        <v>0</v>
      </c>
    </row>
    <row r="191" spans="1:26" x14ac:dyDescent="0.2">
      <c r="A191" s="219" t="e">
        <f>+VLOOKUP(L191,OPER!$B$2:$C$500,2,0)</f>
        <v>#N/A</v>
      </c>
      <c r="B191" s="5"/>
      <c r="C191" s="61"/>
      <c r="D191" s="61"/>
      <c r="E191" s="61"/>
      <c r="F191" s="61"/>
      <c r="G191" s="61"/>
      <c r="H191" s="61"/>
      <c r="I191" s="61"/>
      <c r="J191" s="61"/>
      <c r="K191" s="61"/>
      <c r="L191" s="61"/>
      <c r="M191" s="61"/>
      <c r="N191" s="61"/>
      <c r="O191" s="61"/>
      <c r="P191" s="62"/>
      <c r="Q191" s="62"/>
      <c r="R191" s="63"/>
      <c r="S191" s="62"/>
      <c r="T191" s="130" t="str">
        <f>_xlfn.XLOOKUP(C191&amp;D191,OPER!$AO$2:$AO$500,OPER!$AO$2:$AO$500,"NSP",0)</f>
        <v/>
      </c>
      <c r="U191" s="130" t="str">
        <f t="shared" si="10"/>
        <v xml:space="preserve"> </v>
      </c>
      <c r="V191" s="130" t="str">
        <f t="shared" si="11"/>
        <v xml:space="preserve"> </v>
      </c>
      <c r="W191" s="130" t="str">
        <f t="shared" si="12"/>
        <v/>
      </c>
      <c r="X191" s="130" t="str">
        <f t="shared" si="13"/>
        <v xml:space="preserve"> </v>
      </c>
      <c r="Y191" s="102"/>
      <c r="Z191" s="267">
        <f t="shared" si="14"/>
        <v>0</v>
      </c>
    </row>
    <row r="192" spans="1:26" x14ac:dyDescent="0.2">
      <c r="A192" s="219" t="e">
        <f>+VLOOKUP(L192,OPER!$B$2:$C$500,2,0)</f>
        <v>#N/A</v>
      </c>
      <c r="B192" s="5"/>
      <c r="C192" s="61"/>
      <c r="D192" s="61"/>
      <c r="E192" s="61"/>
      <c r="F192" s="61"/>
      <c r="G192" s="61"/>
      <c r="H192" s="61"/>
      <c r="I192" s="61"/>
      <c r="J192" s="61"/>
      <c r="K192" s="61"/>
      <c r="L192" s="61"/>
      <c r="M192" s="61"/>
      <c r="N192" s="61"/>
      <c r="O192" s="61"/>
      <c r="P192" s="62"/>
      <c r="Q192" s="62"/>
      <c r="R192" s="63"/>
      <c r="S192" s="62"/>
      <c r="T192" s="130" t="str">
        <f>_xlfn.XLOOKUP(C192&amp;D192,OPER!$AO$2:$AO$500,OPER!$AO$2:$AO$500,"NSP",0)</f>
        <v/>
      </c>
      <c r="U192" s="130" t="str">
        <f t="shared" si="10"/>
        <v xml:space="preserve"> </v>
      </c>
      <c r="V192" s="130" t="str">
        <f t="shared" si="11"/>
        <v xml:space="preserve"> </v>
      </c>
      <c r="W192" s="130" t="str">
        <f t="shared" si="12"/>
        <v/>
      </c>
      <c r="X192" s="130" t="str">
        <f t="shared" si="13"/>
        <v xml:space="preserve"> </v>
      </c>
      <c r="Y192" s="102"/>
      <c r="Z192" s="267">
        <f t="shared" si="14"/>
        <v>0</v>
      </c>
    </row>
    <row r="193" spans="1:26" x14ac:dyDescent="0.2">
      <c r="A193" s="219" t="e">
        <f>+VLOOKUP(L193,OPER!$B$2:$C$500,2,0)</f>
        <v>#N/A</v>
      </c>
      <c r="B193" s="5"/>
      <c r="C193" s="61"/>
      <c r="D193" s="61"/>
      <c r="E193" s="61"/>
      <c r="F193" s="61"/>
      <c r="G193" s="61"/>
      <c r="H193" s="61"/>
      <c r="I193" s="61"/>
      <c r="J193" s="61"/>
      <c r="K193" s="61"/>
      <c r="L193" s="61"/>
      <c r="M193" s="61"/>
      <c r="N193" s="61"/>
      <c r="O193" s="61"/>
      <c r="P193" s="62"/>
      <c r="Q193" s="62"/>
      <c r="R193" s="63"/>
      <c r="S193" s="62"/>
      <c r="T193" s="130" t="str">
        <f>_xlfn.XLOOKUP(C193&amp;D193,OPER!$AO$2:$AO$500,OPER!$AO$2:$AO$500,"NSP",0)</f>
        <v/>
      </c>
      <c r="U193" s="130" t="str">
        <f t="shared" si="10"/>
        <v xml:space="preserve"> </v>
      </c>
      <c r="V193" s="130" t="str">
        <f t="shared" si="11"/>
        <v xml:space="preserve"> </v>
      </c>
      <c r="W193" s="130" t="str">
        <f t="shared" si="12"/>
        <v/>
      </c>
      <c r="X193" s="130" t="str">
        <f t="shared" si="13"/>
        <v xml:space="preserve"> </v>
      </c>
      <c r="Y193" s="102"/>
      <c r="Z193" s="267">
        <f t="shared" si="14"/>
        <v>0</v>
      </c>
    </row>
    <row r="194" spans="1:26" x14ac:dyDescent="0.2">
      <c r="A194" s="219" t="e">
        <f>+VLOOKUP(L194,OPER!$B$2:$C$500,2,0)</f>
        <v>#N/A</v>
      </c>
      <c r="B194" s="5"/>
      <c r="C194" s="61"/>
      <c r="D194" s="61"/>
      <c r="E194" s="61"/>
      <c r="F194" s="61"/>
      <c r="G194" s="61"/>
      <c r="H194" s="61"/>
      <c r="I194" s="61"/>
      <c r="J194" s="61"/>
      <c r="K194" s="61"/>
      <c r="L194" s="61"/>
      <c r="M194" s="61"/>
      <c r="N194" s="61"/>
      <c r="O194" s="61"/>
      <c r="P194" s="62"/>
      <c r="Q194" s="62"/>
      <c r="R194" s="63"/>
      <c r="S194" s="62"/>
      <c r="T194" s="130" t="str">
        <f>_xlfn.XLOOKUP(C194&amp;D194,OPER!$AO$2:$AO$500,OPER!$AO$2:$AO$500,"NSP",0)</f>
        <v/>
      </c>
      <c r="U194" s="130" t="str">
        <f t="shared" si="10"/>
        <v xml:space="preserve"> </v>
      </c>
      <c r="V194" s="130" t="str">
        <f t="shared" si="11"/>
        <v xml:space="preserve"> </v>
      </c>
      <c r="W194" s="130" t="str">
        <f t="shared" si="12"/>
        <v/>
      </c>
      <c r="X194" s="130" t="str">
        <f t="shared" si="13"/>
        <v xml:space="preserve"> </v>
      </c>
      <c r="Y194" s="102"/>
      <c r="Z194" s="267">
        <f t="shared" si="14"/>
        <v>0</v>
      </c>
    </row>
    <row r="195" spans="1:26" x14ac:dyDescent="0.2">
      <c r="A195" s="219" t="e">
        <f>+VLOOKUP(L195,OPER!$B$2:$C$500,2,0)</f>
        <v>#N/A</v>
      </c>
      <c r="B195" s="5"/>
      <c r="C195" s="61"/>
      <c r="D195" s="61"/>
      <c r="E195" s="61"/>
      <c r="F195" s="61"/>
      <c r="G195" s="61"/>
      <c r="H195" s="61"/>
      <c r="I195" s="61"/>
      <c r="J195" s="61"/>
      <c r="K195" s="61"/>
      <c r="L195" s="61"/>
      <c r="M195" s="61"/>
      <c r="N195" s="61"/>
      <c r="O195" s="61"/>
      <c r="P195" s="62"/>
      <c r="Q195" s="62"/>
      <c r="R195" s="63"/>
      <c r="S195" s="62"/>
      <c r="T195" s="130" t="str">
        <f>_xlfn.XLOOKUP(C195&amp;D195,OPER!$AO$2:$AO$500,OPER!$AO$2:$AO$500,"NSP",0)</f>
        <v/>
      </c>
      <c r="U195" s="130" t="str">
        <f t="shared" ref="U195:U258" si="15">+IF(OR(T195="NSP",T195="")," ",IF(ISERROR(SEARCH($AA$6,F195)),"SI","NO"))</f>
        <v xml:space="preserve"> </v>
      </c>
      <c r="V195" s="130" t="str">
        <f t="shared" ref="V195:V258" si="16">IF(OR(T195="NSP",T195="")," ",IF(K195&lt;&gt;"1001","SI","NO"))</f>
        <v xml:space="preserve"> </v>
      </c>
      <c r="W195" s="130" t="str">
        <f t="shared" ref="W195:W258" si="17">IF(ISBLANK(K195),"",IF(OR(T195="NSP",T195="")," ",VLOOKUP(K195,$AC$2:$AD$40,2,0)))</f>
        <v/>
      </c>
      <c r="X195" s="130" t="str">
        <f t="shared" ref="X195:X258" si="18">IF(OR(T195="NSP",T195="")," ",IF(AND(V195="NO",U195="SI"),"EJECUTADO","NO EJECUTADO"))</f>
        <v xml:space="preserve"> </v>
      </c>
      <c r="Y195" s="102"/>
      <c r="Z195" s="267">
        <f t="shared" ref="Z195:Z258" si="19">+VALUE(B195)</f>
        <v>0</v>
      </c>
    </row>
    <row r="196" spans="1:26" x14ac:dyDescent="0.2">
      <c r="A196" s="219" t="e">
        <f>+VLOOKUP(L196,OPER!$B$2:$C$500,2,0)</f>
        <v>#N/A</v>
      </c>
      <c r="B196" s="5"/>
      <c r="C196" s="61"/>
      <c r="D196" s="61"/>
      <c r="E196" s="61"/>
      <c r="F196" s="61"/>
      <c r="G196" s="61"/>
      <c r="H196" s="61"/>
      <c r="I196" s="61"/>
      <c r="J196" s="61"/>
      <c r="K196" s="61"/>
      <c r="L196" s="61"/>
      <c r="M196" s="61"/>
      <c r="N196" s="61"/>
      <c r="O196" s="61"/>
      <c r="P196" s="62"/>
      <c r="Q196" s="62"/>
      <c r="R196" s="63"/>
      <c r="S196" s="62"/>
      <c r="T196" s="130" t="str">
        <f>_xlfn.XLOOKUP(C196&amp;D196,OPER!$AO$2:$AO$500,OPER!$AO$2:$AO$500,"NSP",0)</f>
        <v/>
      </c>
      <c r="U196" s="130" t="str">
        <f t="shared" si="15"/>
        <v xml:space="preserve"> </v>
      </c>
      <c r="V196" s="130" t="str">
        <f t="shared" si="16"/>
        <v xml:space="preserve"> </v>
      </c>
      <c r="W196" s="130" t="str">
        <f t="shared" si="17"/>
        <v/>
      </c>
      <c r="X196" s="130" t="str">
        <f t="shared" si="18"/>
        <v xml:space="preserve"> </v>
      </c>
      <c r="Y196" s="102"/>
      <c r="Z196" s="267">
        <f t="shared" si="19"/>
        <v>0</v>
      </c>
    </row>
    <row r="197" spans="1:26" x14ac:dyDescent="0.2">
      <c r="A197" s="219" t="e">
        <f>+VLOOKUP(L197,OPER!$B$2:$C$500,2,0)</f>
        <v>#N/A</v>
      </c>
      <c r="B197" s="5"/>
      <c r="C197" s="61"/>
      <c r="D197" s="61"/>
      <c r="E197" s="61"/>
      <c r="F197" s="61"/>
      <c r="G197" s="61"/>
      <c r="H197" s="61"/>
      <c r="I197" s="61"/>
      <c r="J197" s="61"/>
      <c r="K197" s="61"/>
      <c r="L197" s="61"/>
      <c r="M197" s="61"/>
      <c r="N197" s="61"/>
      <c r="O197" s="61"/>
      <c r="P197" s="62"/>
      <c r="Q197" s="62"/>
      <c r="R197" s="63"/>
      <c r="S197" s="62"/>
      <c r="T197" s="130" t="str">
        <f>_xlfn.XLOOKUP(C197&amp;D197,OPER!$AO$2:$AO$500,OPER!$AO$2:$AO$500,"NSP",0)</f>
        <v/>
      </c>
      <c r="U197" s="130" t="str">
        <f t="shared" si="15"/>
        <v xml:space="preserve"> </v>
      </c>
      <c r="V197" s="130" t="str">
        <f t="shared" si="16"/>
        <v xml:space="preserve"> </v>
      </c>
      <c r="W197" s="130" t="str">
        <f t="shared" si="17"/>
        <v/>
      </c>
      <c r="X197" s="130" t="str">
        <f t="shared" si="18"/>
        <v xml:space="preserve"> </v>
      </c>
      <c r="Y197" s="102"/>
      <c r="Z197" s="267">
        <f t="shared" si="19"/>
        <v>0</v>
      </c>
    </row>
    <row r="198" spans="1:26" x14ac:dyDescent="0.2">
      <c r="A198" s="219" t="e">
        <f>+VLOOKUP(L198,OPER!$B$2:$C$500,2,0)</f>
        <v>#N/A</v>
      </c>
      <c r="B198" s="5"/>
      <c r="C198" s="61"/>
      <c r="D198" s="61"/>
      <c r="E198" s="61"/>
      <c r="F198" s="61"/>
      <c r="G198" s="61"/>
      <c r="H198" s="61"/>
      <c r="I198" s="61"/>
      <c r="J198" s="61"/>
      <c r="K198" s="61"/>
      <c r="L198" s="61"/>
      <c r="M198" s="61"/>
      <c r="N198" s="61"/>
      <c r="O198" s="61"/>
      <c r="P198" s="62"/>
      <c r="Q198" s="62"/>
      <c r="R198" s="63"/>
      <c r="S198" s="62"/>
      <c r="T198" s="130" t="str">
        <f>_xlfn.XLOOKUP(C198&amp;D198,OPER!$AO$2:$AO$500,OPER!$AO$2:$AO$500,"NSP",0)</f>
        <v/>
      </c>
      <c r="U198" s="130" t="str">
        <f t="shared" si="15"/>
        <v xml:space="preserve"> </v>
      </c>
      <c r="V198" s="130" t="str">
        <f t="shared" si="16"/>
        <v xml:space="preserve"> </v>
      </c>
      <c r="W198" s="130" t="str">
        <f t="shared" si="17"/>
        <v/>
      </c>
      <c r="X198" s="130" t="str">
        <f t="shared" si="18"/>
        <v xml:space="preserve"> </v>
      </c>
      <c r="Y198" s="102"/>
      <c r="Z198" s="267">
        <f t="shared" si="19"/>
        <v>0</v>
      </c>
    </row>
    <row r="199" spans="1:26" x14ac:dyDescent="0.2">
      <c r="A199" s="219" t="e">
        <f>+VLOOKUP(L199,OPER!$B$2:$C$500,2,0)</f>
        <v>#N/A</v>
      </c>
      <c r="B199" s="5"/>
      <c r="C199" s="61"/>
      <c r="D199" s="61"/>
      <c r="E199" s="61"/>
      <c r="F199" s="61"/>
      <c r="G199" s="61"/>
      <c r="H199" s="61"/>
      <c r="I199" s="61"/>
      <c r="J199" s="61"/>
      <c r="K199" s="61"/>
      <c r="L199" s="61"/>
      <c r="M199" s="61"/>
      <c r="N199" s="61"/>
      <c r="O199" s="61"/>
      <c r="P199" s="62"/>
      <c r="Q199" s="62"/>
      <c r="R199" s="63"/>
      <c r="S199" s="62"/>
      <c r="T199" s="130" t="str">
        <f>_xlfn.XLOOKUP(C199&amp;D199,OPER!$AO$2:$AO$500,OPER!$AO$2:$AO$500,"NSP",0)</f>
        <v/>
      </c>
      <c r="U199" s="130" t="str">
        <f t="shared" si="15"/>
        <v xml:space="preserve"> </v>
      </c>
      <c r="V199" s="130" t="str">
        <f t="shared" si="16"/>
        <v xml:space="preserve"> </v>
      </c>
      <c r="W199" s="130" t="str">
        <f t="shared" si="17"/>
        <v/>
      </c>
      <c r="X199" s="130" t="str">
        <f t="shared" si="18"/>
        <v xml:space="preserve"> </v>
      </c>
      <c r="Y199" s="102"/>
      <c r="Z199" s="267">
        <f t="shared" si="19"/>
        <v>0</v>
      </c>
    </row>
    <row r="200" spans="1:26" x14ac:dyDescent="0.2">
      <c r="A200" s="219" t="e">
        <f>+VLOOKUP(L200,OPER!$B$2:$C$500,2,0)</f>
        <v>#N/A</v>
      </c>
      <c r="B200" s="5"/>
      <c r="C200" s="61"/>
      <c r="D200" s="61"/>
      <c r="E200" s="61"/>
      <c r="F200" s="61"/>
      <c r="G200" s="61"/>
      <c r="H200" s="61"/>
      <c r="I200" s="61"/>
      <c r="J200" s="61"/>
      <c r="K200" s="61"/>
      <c r="L200" s="61"/>
      <c r="M200" s="61"/>
      <c r="N200" s="61"/>
      <c r="O200" s="61"/>
      <c r="P200" s="62"/>
      <c r="Q200" s="62"/>
      <c r="R200" s="63"/>
      <c r="S200" s="62"/>
      <c r="T200" s="130" t="str">
        <f>_xlfn.XLOOKUP(C200&amp;D200,OPER!$AO$2:$AO$500,OPER!$AO$2:$AO$500,"NSP",0)</f>
        <v/>
      </c>
      <c r="U200" s="130" t="str">
        <f t="shared" si="15"/>
        <v xml:space="preserve"> </v>
      </c>
      <c r="V200" s="130" t="str">
        <f t="shared" si="16"/>
        <v xml:space="preserve"> </v>
      </c>
      <c r="W200" s="130" t="str">
        <f t="shared" si="17"/>
        <v/>
      </c>
      <c r="X200" s="130" t="str">
        <f t="shared" si="18"/>
        <v xml:space="preserve"> </v>
      </c>
      <c r="Y200" s="102"/>
      <c r="Z200" s="267">
        <f t="shared" si="19"/>
        <v>0</v>
      </c>
    </row>
    <row r="201" spans="1:26" x14ac:dyDescent="0.2">
      <c r="A201" s="219" t="e">
        <f>+VLOOKUP(L201,OPER!$B$2:$C$500,2,0)</f>
        <v>#N/A</v>
      </c>
      <c r="B201" s="5"/>
      <c r="C201" s="61"/>
      <c r="D201" s="61"/>
      <c r="E201" s="61"/>
      <c r="F201" s="61"/>
      <c r="G201" s="61"/>
      <c r="H201" s="61"/>
      <c r="I201" s="61"/>
      <c r="J201" s="61"/>
      <c r="K201" s="61"/>
      <c r="L201" s="61"/>
      <c r="M201" s="61"/>
      <c r="N201" s="61"/>
      <c r="O201" s="61"/>
      <c r="P201" s="62"/>
      <c r="Q201" s="62"/>
      <c r="R201" s="63"/>
      <c r="S201" s="62"/>
      <c r="T201" s="130" t="str">
        <f>_xlfn.XLOOKUP(C201&amp;D201,OPER!$AO$2:$AO$500,OPER!$AO$2:$AO$500,"NSP",0)</f>
        <v/>
      </c>
      <c r="U201" s="130" t="str">
        <f t="shared" si="15"/>
        <v xml:space="preserve"> </v>
      </c>
      <c r="V201" s="130" t="str">
        <f t="shared" si="16"/>
        <v xml:space="preserve"> </v>
      </c>
      <c r="W201" s="130" t="str">
        <f t="shared" si="17"/>
        <v/>
      </c>
      <c r="X201" s="130" t="str">
        <f t="shared" si="18"/>
        <v xml:space="preserve"> </v>
      </c>
      <c r="Y201" s="102"/>
      <c r="Z201" s="267">
        <f t="shared" si="19"/>
        <v>0</v>
      </c>
    </row>
    <row r="202" spans="1:26" x14ac:dyDescent="0.2">
      <c r="A202" s="219" t="e">
        <f>+VLOOKUP(L202,OPER!$B$2:$C$500,2,0)</f>
        <v>#N/A</v>
      </c>
      <c r="B202" s="5"/>
      <c r="C202" s="61"/>
      <c r="D202" s="61"/>
      <c r="E202" s="61"/>
      <c r="F202" s="61"/>
      <c r="G202" s="61"/>
      <c r="H202" s="61"/>
      <c r="I202" s="61"/>
      <c r="J202" s="61"/>
      <c r="K202" s="61"/>
      <c r="L202" s="61"/>
      <c r="M202" s="61"/>
      <c r="N202" s="61"/>
      <c r="O202" s="61"/>
      <c r="P202" s="62"/>
      <c r="Q202" s="62"/>
      <c r="R202" s="63"/>
      <c r="S202" s="62"/>
      <c r="T202" s="130" t="str">
        <f>_xlfn.XLOOKUP(C202&amp;D202,OPER!$AO$2:$AO$500,OPER!$AO$2:$AO$500,"NSP",0)</f>
        <v/>
      </c>
      <c r="U202" s="130" t="str">
        <f t="shared" si="15"/>
        <v xml:space="preserve"> </v>
      </c>
      <c r="V202" s="130" t="str">
        <f t="shared" si="16"/>
        <v xml:space="preserve"> </v>
      </c>
      <c r="W202" s="130" t="str">
        <f t="shared" si="17"/>
        <v/>
      </c>
      <c r="X202" s="130" t="str">
        <f t="shared" si="18"/>
        <v xml:space="preserve"> </v>
      </c>
      <c r="Y202" s="102"/>
      <c r="Z202" s="267">
        <f t="shared" si="19"/>
        <v>0</v>
      </c>
    </row>
    <row r="203" spans="1:26" x14ac:dyDescent="0.2">
      <c r="A203" s="219" t="e">
        <f>+VLOOKUP(L203,OPER!$B$2:$C$500,2,0)</f>
        <v>#N/A</v>
      </c>
      <c r="B203" s="5"/>
      <c r="C203" s="61"/>
      <c r="D203" s="61"/>
      <c r="E203" s="61"/>
      <c r="F203" s="61"/>
      <c r="G203" s="61"/>
      <c r="H203" s="61"/>
      <c r="I203" s="61"/>
      <c r="J203" s="61"/>
      <c r="K203" s="61"/>
      <c r="L203" s="61"/>
      <c r="M203" s="61"/>
      <c r="N203" s="61"/>
      <c r="O203" s="61"/>
      <c r="P203" s="62"/>
      <c r="Q203" s="62"/>
      <c r="R203" s="63"/>
      <c r="S203" s="62"/>
      <c r="T203" s="130" t="str">
        <f>_xlfn.XLOOKUP(C203&amp;D203,OPER!$AO$2:$AO$500,OPER!$AO$2:$AO$500,"NSP",0)</f>
        <v/>
      </c>
      <c r="U203" s="130" t="str">
        <f t="shared" si="15"/>
        <v xml:space="preserve"> </v>
      </c>
      <c r="V203" s="130" t="str">
        <f t="shared" si="16"/>
        <v xml:space="preserve"> </v>
      </c>
      <c r="W203" s="130" t="str">
        <f t="shared" si="17"/>
        <v/>
      </c>
      <c r="X203" s="130" t="str">
        <f t="shared" si="18"/>
        <v xml:space="preserve"> </v>
      </c>
      <c r="Y203" s="102"/>
      <c r="Z203" s="267">
        <f t="shared" si="19"/>
        <v>0</v>
      </c>
    </row>
    <row r="204" spans="1:26" x14ac:dyDescent="0.2">
      <c r="A204" s="219" t="e">
        <f>+VLOOKUP(L204,OPER!$B$2:$C$500,2,0)</f>
        <v>#N/A</v>
      </c>
      <c r="B204" s="5"/>
      <c r="C204" s="61"/>
      <c r="D204" s="61"/>
      <c r="E204" s="61"/>
      <c r="F204" s="61"/>
      <c r="G204" s="61"/>
      <c r="H204" s="61"/>
      <c r="I204" s="61"/>
      <c r="J204" s="61"/>
      <c r="K204" s="61"/>
      <c r="L204" s="61"/>
      <c r="M204" s="61"/>
      <c r="N204" s="61"/>
      <c r="O204" s="61"/>
      <c r="P204" s="62"/>
      <c r="Q204" s="62"/>
      <c r="R204" s="63"/>
      <c r="S204" s="62"/>
      <c r="T204" s="130" t="str">
        <f>_xlfn.XLOOKUP(C204&amp;D204,OPER!$AO$2:$AO$500,OPER!$AO$2:$AO$500,"NSP",0)</f>
        <v/>
      </c>
      <c r="U204" s="130" t="str">
        <f t="shared" si="15"/>
        <v xml:space="preserve"> </v>
      </c>
      <c r="V204" s="130" t="str">
        <f t="shared" si="16"/>
        <v xml:space="preserve"> </v>
      </c>
      <c r="W204" s="130" t="str">
        <f t="shared" si="17"/>
        <v/>
      </c>
      <c r="X204" s="130" t="str">
        <f t="shared" si="18"/>
        <v xml:space="preserve"> </v>
      </c>
      <c r="Y204" s="102"/>
      <c r="Z204" s="267">
        <f t="shared" si="19"/>
        <v>0</v>
      </c>
    </row>
    <row r="205" spans="1:26" x14ac:dyDescent="0.2">
      <c r="A205" s="219" t="e">
        <f>+VLOOKUP(L205,OPER!$B$2:$C$500,2,0)</f>
        <v>#N/A</v>
      </c>
      <c r="B205" s="5"/>
      <c r="C205" s="61"/>
      <c r="D205" s="61"/>
      <c r="E205" s="61"/>
      <c r="F205" s="61"/>
      <c r="G205" s="61"/>
      <c r="H205" s="61"/>
      <c r="I205" s="61"/>
      <c r="J205" s="61"/>
      <c r="K205" s="61"/>
      <c r="L205" s="61"/>
      <c r="M205" s="61"/>
      <c r="N205" s="61"/>
      <c r="O205" s="61"/>
      <c r="P205" s="62"/>
      <c r="Q205" s="62"/>
      <c r="R205" s="63"/>
      <c r="S205" s="62"/>
      <c r="T205" s="130" t="str">
        <f>_xlfn.XLOOKUP(C205&amp;D205,OPER!$AO$2:$AO$500,OPER!$AO$2:$AO$500,"NSP",0)</f>
        <v/>
      </c>
      <c r="U205" s="130" t="str">
        <f t="shared" si="15"/>
        <v xml:space="preserve"> </v>
      </c>
      <c r="V205" s="130" t="str">
        <f t="shared" si="16"/>
        <v xml:space="preserve"> </v>
      </c>
      <c r="W205" s="130" t="str">
        <f t="shared" si="17"/>
        <v/>
      </c>
      <c r="X205" s="130" t="str">
        <f t="shared" si="18"/>
        <v xml:space="preserve"> </v>
      </c>
      <c r="Y205" s="102"/>
      <c r="Z205" s="267">
        <f t="shared" si="19"/>
        <v>0</v>
      </c>
    </row>
    <row r="206" spans="1:26" x14ac:dyDescent="0.2">
      <c r="A206" s="219" t="e">
        <f>+VLOOKUP(L206,OPER!$B$2:$C$500,2,0)</f>
        <v>#N/A</v>
      </c>
      <c r="B206" s="5"/>
      <c r="C206" s="61"/>
      <c r="D206" s="61"/>
      <c r="E206" s="61"/>
      <c r="F206" s="61"/>
      <c r="G206" s="61"/>
      <c r="H206" s="61"/>
      <c r="I206" s="61"/>
      <c r="J206" s="61"/>
      <c r="K206" s="61"/>
      <c r="L206" s="61"/>
      <c r="M206" s="61"/>
      <c r="N206" s="61"/>
      <c r="O206" s="61"/>
      <c r="P206" s="62"/>
      <c r="Q206" s="62"/>
      <c r="R206" s="63"/>
      <c r="S206" s="62"/>
      <c r="T206" s="130" t="str">
        <f>_xlfn.XLOOKUP(C206&amp;D206,OPER!$AO$2:$AO$500,OPER!$AO$2:$AO$500,"NSP",0)</f>
        <v/>
      </c>
      <c r="U206" s="130" t="str">
        <f t="shared" si="15"/>
        <v xml:space="preserve"> </v>
      </c>
      <c r="V206" s="130" t="str">
        <f t="shared" si="16"/>
        <v xml:space="preserve"> </v>
      </c>
      <c r="W206" s="130" t="str">
        <f t="shared" si="17"/>
        <v/>
      </c>
      <c r="X206" s="130" t="str">
        <f t="shared" si="18"/>
        <v xml:space="preserve"> </v>
      </c>
      <c r="Y206" s="102"/>
      <c r="Z206" s="267">
        <f t="shared" si="19"/>
        <v>0</v>
      </c>
    </row>
    <row r="207" spans="1:26" x14ac:dyDescent="0.2">
      <c r="A207" s="219" t="e">
        <f>+VLOOKUP(L207,OPER!$B$2:$C$500,2,0)</f>
        <v>#N/A</v>
      </c>
      <c r="B207" s="5"/>
      <c r="C207" s="61"/>
      <c r="D207" s="61"/>
      <c r="E207" s="61"/>
      <c r="F207" s="61"/>
      <c r="G207" s="61"/>
      <c r="H207" s="61"/>
      <c r="I207" s="61"/>
      <c r="J207" s="61"/>
      <c r="K207" s="61"/>
      <c r="L207" s="61"/>
      <c r="M207" s="61"/>
      <c r="N207" s="61"/>
      <c r="O207" s="61"/>
      <c r="P207" s="62"/>
      <c r="Q207" s="62"/>
      <c r="R207" s="63"/>
      <c r="S207" s="62"/>
      <c r="T207" s="130" t="str">
        <f>_xlfn.XLOOKUP(C207&amp;D207,OPER!$AO$2:$AO$500,OPER!$AO$2:$AO$500,"NSP",0)</f>
        <v/>
      </c>
      <c r="U207" s="130" t="str">
        <f t="shared" si="15"/>
        <v xml:space="preserve"> </v>
      </c>
      <c r="V207" s="130" t="str">
        <f t="shared" si="16"/>
        <v xml:space="preserve"> </v>
      </c>
      <c r="W207" s="130" t="str">
        <f t="shared" si="17"/>
        <v/>
      </c>
      <c r="X207" s="130" t="str">
        <f t="shared" si="18"/>
        <v xml:space="preserve"> </v>
      </c>
      <c r="Y207" s="102"/>
      <c r="Z207" s="267">
        <f t="shared" si="19"/>
        <v>0</v>
      </c>
    </row>
    <row r="208" spans="1:26" x14ac:dyDescent="0.2">
      <c r="A208" s="219" t="e">
        <f>+VLOOKUP(L208,OPER!$B$2:$C$500,2,0)</f>
        <v>#N/A</v>
      </c>
      <c r="B208" s="5"/>
      <c r="C208" s="61"/>
      <c r="D208" s="61"/>
      <c r="E208" s="61"/>
      <c r="F208" s="61"/>
      <c r="G208" s="61"/>
      <c r="H208" s="61"/>
      <c r="I208" s="61"/>
      <c r="J208" s="61"/>
      <c r="K208" s="61"/>
      <c r="L208" s="61"/>
      <c r="M208" s="61"/>
      <c r="N208" s="61"/>
      <c r="O208" s="61"/>
      <c r="P208" s="62"/>
      <c r="Q208" s="62"/>
      <c r="R208" s="63"/>
      <c r="S208" s="62"/>
      <c r="T208" s="130" t="str">
        <f>_xlfn.XLOOKUP(C208&amp;D208,OPER!$AO$2:$AO$500,OPER!$AO$2:$AO$500,"NSP",0)</f>
        <v/>
      </c>
      <c r="U208" s="130" t="str">
        <f t="shared" si="15"/>
        <v xml:space="preserve"> </v>
      </c>
      <c r="V208" s="130" t="str">
        <f t="shared" si="16"/>
        <v xml:space="preserve"> </v>
      </c>
      <c r="W208" s="130" t="str">
        <f t="shared" si="17"/>
        <v/>
      </c>
      <c r="X208" s="130" t="str">
        <f t="shared" si="18"/>
        <v xml:space="preserve"> </v>
      </c>
      <c r="Y208" s="102"/>
      <c r="Z208" s="267">
        <f t="shared" si="19"/>
        <v>0</v>
      </c>
    </row>
    <row r="209" spans="1:26" x14ac:dyDescent="0.2">
      <c r="A209" s="219" t="e">
        <f>+VLOOKUP(L209,OPER!$B$2:$C$500,2,0)</f>
        <v>#N/A</v>
      </c>
      <c r="B209" s="5"/>
      <c r="C209" s="61"/>
      <c r="D209" s="61"/>
      <c r="E209" s="61"/>
      <c r="F209" s="61"/>
      <c r="G209" s="61"/>
      <c r="H209" s="61"/>
      <c r="I209" s="61"/>
      <c r="J209" s="61"/>
      <c r="K209" s="61"/>
      <c r="L209" s="61"/>
      <c r="M209" s="61"/>
      <c r="N209" s="61"/>
      <c r="O209" s="61"/>
      <c r="P209" s="62"/>
      <c r="Q209" s="62"/>
      <c r="R209" s="63"/>
      <c r="S209" s="62"/>
      <c r="T209" s="130" t="str">
        <f>_xlfn.XLOOKUP(C209&amp;D209,OPER!$AO$2:$AO$500,OPER!$AO$2:$AO$500,"NSP",0)</f>
        <v/>
      </c>
      <c r="U209" s="130" t="str">
        <f t="shared" si="15"/>
        <v xml:space="preserve"> </v>
      </c>
      <c r="V209" s="130" t="str">
        <f t="shared" si="16"/>
        <v xml:space="preserve"> </v>
      </c>
      <c r="W209" s="130" t="str">
        <f t="shared" si="17"/>
        <v/>
      </c>
      <c r="X209" s="130" t="str">
        <f t="shared" si="18"/>
        <v xml:space="preserve"> </v>
      </c>
      <c r="Y209" s="102"/>
      <c r="Z209" s="267">
        <f t="shared" si="19"/>
        <v>0</v>
      </c>
    </row>
    <row r="210" spans="1:26" x14ac:dyDescent="0.2">
      <c r="A210" s="219" t="e">
        <f>+VLOOKUP(L210,OPER!$B$2:$C$500,2,0)</f>
        <v>#N/A</v>
      </c>
      <c r="B210" s="5"/>
      <c r="C210" s="61"/>
      <c r="D210" s="61"/>
      <c r="E210" s="61"/>
      <c r="F210" s="61"/>
      <c r="G210" s="61"/>
      <c r="H210" s="61"/>
      <c r="I210" s="61"/>
      <c r="J210" s="61"/>
      <c r="K210" s="61"/>
      <c r="L210" s="61"/>
      <c r="M210" s="61"/>
      <c r="N210" s="61"/>
      <c r="O210" s="61"/>
      <c r="P210" s="62"/>
      <c r="Q210" s="62"/>
      <c r="R210" s="63"/>
      <c r="S210" s="62"/>
      <c r="T210" s="130" t="str">
        <f>_xlfn.XLOOKUP(C210&amp;D210,OPER!$AO$2:$AO$500,OPER!$AO$2:$AO$500,"NSP",0)</f>
        <v/>
      </c>
      <c r="U210" s="130" t="str">
        <f t="shared" si="15"/>
        <v xml:space="preserve"> </v>
      </c>
      <c r="V210" s="130" t="str">
        <f t="shared" si="16"/>
        <v xml:space="preserve"> </v>
      </c>
      <c r="W210" s="130" t="str">
        <f t="shared" si="17"/>
        <v/>
      </c>
      <c r="X210" s="130" t="str">
        <f t="shared" si="18"/>
        <v xml:space="preserve"> </v>
      </c>
      <c r="Y210" s="102"/>
      <c r="Z210" s="267">
        <f t="shared" si="19"/>
        <v>0</v>
      </c>
    </row>
    <row r="211" spans="1:26" x14ac:dyDescent="0.2">
      <c r="A211" s="219" t="e">
        <f>+VLOOKUP(L211,OPER!$B$2:$C$500,2,0)</f>
        <v>#N/A</v>
      </c>
      <c r="B211" s="5"/>
      <c r="C211" s="61"/>
      <c r="D211" s="61"/>
      <c r="E211" s="61"/>
      <c r="F211" s="61"/>
      <c r="G211" s="61"/>
      <c r="H211" s="61"/>
      <c r="I211" s="61"/>
      <c r="J211" s="61"/>
      <c r="K211" s="61"/>
      <c r="L211" s="61"/>
      <c r="M211" s="61"/>
      <c r="N211" s="61"/>
      <c r="O211" s="61"/>
      <c r="P211" s="62"/>
      <c r="Q211" s="62"/>
      <c r="R211" s="63"/>
      <c r="S211" s="62"/>
      <c r="T211" s="130" t="str">
        <f>_xlfn.XLOOKUP(C211&amp;D211,OPER!$AO$2:$AO$500,OPER!$AO$2:$AO$500,"NSP",0)</f>
        <v/>
      </c>
      <c r="U211" s="130" t="str">
        <f t="shared" si="15"/>
        <v xml:space="preserve"> </v>
      </c>
      <c r="V211" s="130" t="str">
        <f t="shared" si="16"/>
        <v xml:space="preserve"> </v>
      </c>
      <c r="W211" s="130" t="str">
        <f t="shared" si="17"/>
        <v/>
      </c>
      <c r="X211" s="130" t="str">
        <f t="shared" si="18"/>
        <v xml:space="preserve"> </v>
      </c>
      <c r="Y211" s="102"/>
      <c r="Z211" s="267">
        <f t="shared" si="19"/>
        <v>0</v>
      </c>
    </row>
    <row r="212" spans="1:26" x14ac:dyDescent="0.2">
      <c r="A212" s="219" t="e">
        <f>+VLOOKUP(L212,OPER!$B$2:$C$500,2,0)</f>
        <v>#N/A</v>
      </c>
      <c r="B212" s="5"/>
      <c r="C212" s="61"/>
      <c r="D212" s="61"/>
      <c r="E212" s="61"/>
      <c r="F212" s="61"/>
      <c r="G212" s="61"/>
      <c r="H212" s="61"/>
      <c r="I212" s="61"/>
      <c r="J212" s="61"/>
      <c r="K212" s="61"/>
      <c r="L212" s="61"/>
      <c r="M212" s="61"/>
      <c r="N212" s="61"/>
      <c r="O212" s="61"/>
      <c r="P212" s="62"/>
      <c r="Q212" s="62"/>
      <c r="R212" s="63"/>
      <c r="S212" s="62"/>
      <c r="T212" s="130" t="str">
        <f>_xlfn.XLOOKUP(C212&amp;D212,OPER!$AO$2:$AO$500,OPER!$AO$2:$AO$500,"NSP",0)</f>
        <v/>
      </c>
      <c r="U212" s="130" t="str">
        <f t="shared" si="15"/>
        <v xml:space="preserve"> </v>
      </c>
      <c r="V212" s="130" t="str">
        <f t="shared" si="16"/>
        <v xml:space="preserve"> </v>
      </c>
      <c r="W212" s="130" t="str">
        <f t="shared" si="17"/>
        <v/>
      </c>
      <c r="X212" s="130" t="str">
        <f t="shared" si="18"/>
        <v xml:space="preserve"> </v>
      </c>
      <c r="Y212" s="102"/>
      <c r="Z212" s="267">
        <f t="shared" si="19"/>
        <v>0</v>
      </c>
    </row>
    <row r="213" spans="1:26" x14ac:dyDescent="0.2">
      <c r="A213" s="219" t="e">
        <f>+VLOOKUP(L213,OPER!$B$2:$C$500,2,0)</f>
        <v>#N/A</v>
      </c>
      <c r="B213" s="5"/>
      <c r="C213" s="61"/>
      <c r="D213" s="61"/>
      <c r="E213" s="61"/>
      <c r="F213" s="61"/>
      <c r="G213" s="61"/>
      <c r="H213" s="61"/>
      <c r="I213" s="61"/>
      <c r="J213" s="61"/>
      <c r="K213" s="61"/>
      <c r="L213" s="61"/>
      <c r="M213" s="61"/>
      <c r="N213" s="61"/>
      <c r="O213" s="61"/>
      <c r="P213" s="62"/>
      <c r="Q213" s="62"/>
      <c r="R213" s="63"/>
      <c r="S213" s="62"/>
      <c r="T213" s="130" t="str">
        <f>_xlfn.XLOOKUP(C213&amp;D213,OPER!$AO$2:$AO$500,OPER!$AO$2:$AO$500,"NSP",0)</f>
        <v/>
      </c>
      <c r="U213" s="130" t="str">
        <f t="shared" si="15"/>
        <v xml:space="preserve"> </v>
      </c>
      <c r="V213" s="130" t="str">
        <f t="shared" si="16"/>
        <v xml:space="preserve"> </v>
      </c>
      <c r="W213" s="130" t="str">
        <f t="shared" si="17"/>
        <v/>
      </c>
      <c r="X213" s="130" t="str">
        <f t="shared" si="18"/>
        <v xml:space="preserve"> </v>
      </c>
      <c r="Y213" s="102"/>
      <c r="Z213" s="267">
        <f t="shared" si="19"/>
        <v>0</v>
      </c>
    </row>
    <row r="214" spans="1:26" x14ac:dyDescent="0.2">
      <c r="A214" s="219" t="e">
        <f>+VLOOKUP(L214,OPER!$B$2:$C$500,2,0)</f>
        <v>#N/A</v>
      </c>
      <c r="B214" s="5"/>
      <c r="C214" s="61"/>
      <c r="D214" s="61"/>
      <c r="E214" s="61"/>
      <c r="F214" s="61"/>
      <c r="G214" s="61"/>
      <c r="H214" s="61"/>
      <c r="I214" s="61"/>
      <c r="J214" s="61"/>
      <c r="K214" s="61"/>
      <c r="L214" s="61"/>
      <c r="M214" s="61"/>
      <c r="N214" s="61"/>
      <c r="O214" s="61"/>
      <c r="P214" s="62"/>
      <c r="Q214" s="62"/>
      <c r="R214" s="63"/>
      <c r="S214" s="62"/>
      <c r="T214" s="130" t="str">
        <f>_xlfn.XLOOKUP(C214&amp;D214,OPER!$AO$2:$AO$500,OPER!$AO$2:$AO$500,"NSP",0)</f>
        <v/>
      </c>
      <c r="U214" s="130" t="str">
        <f t="shared" si="15"/>
        <v xml:space="preserve"> </v>
      </c>
      <c r="V214" s="130" t="str">
        <f t="shared" si="16"/>
        <v xml:space="preserve"> </v>
      </c>
      <c r="W214" s="130" t="str">
        <f t="shared" si="17"/>
        <v/>
      </c>
      <c r="X214" s="130" t="str">
        <f t="shared" si="18"/>
        <v xml:space="preserve"> </v>
      </c>
      <c r="Y214" s="102"/>
      <c r="Z214" s="267">
        <f t="shared" si="19"/>
        <v>0</v>
      </c>
    </row>
    <row r="215" spans="1:26" x14ac:dyDescent="0.2">
      <c r="A215" s="219" t="e">
        <f>+VLOOKUP(L215,OPER!$B$2:$C$500,2,0)</f>
        <v>#N/A</v>
      </c>
      <c r="B215" s="5"/>
      <c r="C215" s="61"/>
      <c r="D215" s="61"/>
      <c r="E215" s="61"/>
      <c r="F215" s="61"/>
      <c r="G215" s="61"/>
      <c r="H215" s="61"/>
      <c r="I215" s="61"/>
      <c r="J215" s="61"/>
      <c r="K215" s="61"/>
      <c r="L215" s="61"/>
      <c r="M215" s="61"/>
      <c r="N215" s="61"/>
      <c r="O215" s="61"/>
      <c r="P215" s="62"/>
      <c r="Q215" s="62"/>
      <c r="R215" s="63"/>
      <c r="S215" s="62"/>
      <c r="T215" s="130" t="str">
        <f>_xlfn.XLOOKUP(C215&amp;D215,OPER!$AO$2:$AO$500,OPER!$AO$2:$AO$500,"NSP",0)</f>
        <v/>
      </c>
      <c r="U215" s="130" t="str">
        <f t="shared" si="15"/>
        <v xml:space="preserve"> </v>
      </c>
      <c r="V215" s="130" t="str">
        <f t="shared" si="16"/>
        <v xml:space="preserve"> </v>
      </c>
      <c r="W215" s="130" t="str">
        <f t="shared" si="17"/>
        <v/>
      </c>
      <c r="X215" s="130" t="str">
        <f t="shared" si="18"/>
        <v xml:space="preserve"> </v>
      </c>
      <c r="Y215" s="102"/>
      <c r="Z215" s="267">
        <f t="shared" si="19"/>
        <v>0</v>
      </c>
    </row>
    <row r="216" spans="1:26" x14ac:dyDescent="0.2">
      <c r="A216" s="219" t="e">
        <f>+VLOOKUP(L216,OPER!$B$2:$C$500,2,0)</f>
        <v>#N/A</v>
      </c>
      <c r="B216" s="5"/>
      <c r="C216" s="61"/>
      <c r="D216" s="61"/>
      <c r="E216" s="61"/>
      <c r="F216" s="61"/>
      <c r="G216" s="61"/>
      <c r="H216" s="61"/>
      <c r="I216" s="61"/>
      <c r="J216" s="61"/>
      <c r="K216" s="61"/>
      <c r="L216" s="61"/>
      <c r="M216" s="61"/>
      <c r="N216" s="61"/>
      <c r="O216" s="61"/>
      <c r="P216" s="62"/>
      <c r="Q216" s="62"/>
      <c r="R216" s="63"/>
      <c r="S216" s="62"/>
      <c r="T216" s="130" t="str">
        <f>_xlfn.XLOOKUP(C216&amp;D216,OPER!$AO$2:$AO$500,OPER!$AO$2:$AO$500,"NSP",0)</f>
        <v/>
      </c>
      <c r="U216" s="130" t="str">
        <f t="shared" si="15"/>
        <v xml:space="preserve"> </v>
      </c>
      <c r="V216" s="130" t="str">
        <f t="shared" si="16"/>
        <v xml:space="preserve"> </v>
      </c>
      <c r="W216" s="130" t="str">
        <f t="shared" si="17"/>
        <v/>
      </c>
      <c r="X216" s="130" t="str">
        <f t="shared" si="18"/>
        <v xml:space="preserve"> </v>
      </c>
      <c r="Y216" s="102"/>
      <c r="Z216" s="267">
        <f t="shared" si="19"/>
        <v>0</v>
      </c>
    </row>
    <row r="217" spans="1:26" x14ac:dyDescent="0.2">
      <c r="A217" s="219" t="e">
        <f>+VLOOKUP(L217,OPER!$B$2:$C$500,2,0)</f>
        <v>#N/A</v>
      </c>
      <c r="B217" s="5"/>
      <c r="C217" s="61"/>
      <c r="D217" s="61"/>
      <c r="E217" s="61"/>
      <c r="F217" s="61"/>
      <c r="G217" s="61"/>
      <c r="H217" s="61"/>
      <c r="I217" s="61"/>
      <c r="J217" s="61"/>
      <c r="K217" s="61"/>
      <c r="L217" s="61"/>
      <c r="M217" s="61"/>
      <c r="N217" s="61"/>
      <c r="O217" s="61"/>
      <c r="P217" s="62"/>
      <c r="Q217" s="62"/>
      <c r="R217" s="63"/>
      <c r="S217" s="62"/>
      <c r="T217" s="130" t="str">
        <f>_xlfn.XLOOKUP(C217&amp;D217,OPER!$AO$2:$AO$500,OPER!$AO$2:$AO$500,"NSP",0)</f>
        <v/>
      </c>
      <c r="U217" s="130" t="str">
        <f t="shared" si="15"/>
        <v xml:space="preserve"> </v>
      </c>
      <c r="V217" s="130" t="str">
        <f t="shared" si="16"/>
        <v xml:space="preserve"> </v>
      </c>
      <c r="W217" s="130" t="str">
        <f t="shared" si="17"/>
        <v/>
      </c>
      <c r="X217" s="130" t="str">
        <f t="shared" si="18"/>
        <v xml:space="preserve"> </v>
      </c>
      <c r="Y217" s="102"/>
      <c r="Z217" s="267">
        <f t="shared" si="19"/>
        <v>0</v>
      </c>
    </row>
    <row r="218" spans="1:26" x14ac:dyDescent="0.2">
      <c r="A218" s="219" t="e">
        <f>+VLOOKUP(L218,OPER!$B$2:$C$500,2,0)</f>
        <v>#N/A</v>
      </c>
      <c r="B218" s="5"/>
      <c r="C218" s="61"/>
      <c r="D218" s="61"/>
      <c r="E218" s="61"/>
      <c r="F218" s="61"/>
      <c r="G218" s="61"/>
      <c r="H218" s="61"/>
      <c r="I218" s="61"/>
      <c r="J218" s="61"/>
      <c r="K218" s="61"/>
      <c r="L218" s="61"/>
      <c r="M218" s="61"/>
      <c r="N218" s="61"/>
      <c r="O218" s="61"/>
      <c r="P218" s="62"/>
      <c r="Q218" s="62"/>
      <c r="R218" s="63"/>
      <c r="S218" s="62"/>
      <c r="T218" s="130" t="str">
        <f>_xlfn.XLOOKUP(C218&amp;D218,OPER!$AO$2:$AO$500,OPER!$AO$2:$AO$500,"NSP",0)</f>
        <v/>
      </c>
      <c r="U218" s="130" t="str">
        <f t="shared" si="15"/>
        <v xml:space="preserve"> </v>
      </c>
      <c r="V218" s="130" t="str">
        <f t="shared" si="16"/>
        <v xml:space="preserve"> </v>
      </c>
      <c r="W218" s="130" t="str">
        <f t="shared" si="17"/>
        <v/>
      </c>
      <c r="X218" s="130" t="str">
        <f t="shared" si="18"/>
        <v xml:space="preserve"> </v>
      </c>
      <c r="Y218" s="102"/>
      <c r="Z218" s="267">
        <f t="shared" si="19"/>
        <v>0</v>
      </c>
    </row>
    <row r="219" spans="1:26" x14ac:dyDescent="0.2">
      <c r="A219" s="219" t="e">
        <f>+VLOOKUP(L219,OPER!$B$2:$C$500,2,0)</f>
        <v>#N/A</v>
      </c>
      <c r="B219" s="5"/>
      <c r="C219" s="61"/>
      <c r="D219" s="61"/>
      <c r="E219" s="61"/>
      <c r="F219" s="61"/>
      <c r="G219" s="61"/>
      <c r="H219" s="61"/>
      <c r="I219" s="61"/>
      <c r="J219" s="61"/>
      <c r="K219" s="61"/>
      <c r="L219" s="61"/>
      <c r="M219" s="61"/>
      <c r="N219" s="61"/>
      <c r="O219" s="61"/>
      <c r="P219" s="62"/>
      <c r="Q219" s="62"/>
      <c r="R219" s="63"/>
      <c r="S219" s="62"/>
      <c r="T219" s="130" t="str">
        <f>_xlfn.XLOOKUP(C219&amp;D219,OPER!$AO$2:$AO$500,OPER!$AO$2:$AO$500,"NSP",0)</f>
        <v/>
      </c>
      <c r="U219" s="130" t="str">
        <f t="shared" si="15"/>
        <v xml:space="preserve"> </v>
      </c>
      <c r="V219" s="130" t="str">
        <f t="shared" si="16"/>
        <v xml:space="preserve"> </v>
      </c>
      <c r="W219" s="130" t="str">
        <f t="shared" si="17"/>
        <v/>
      </c>
      <c r="X219" s="130" t="str">
        <f t="shared" si="18"/>
        <v xml:space="preserve"> </v>
      </c>
      <c r="Y219" s="102"/>
      <c r="Z219" s="267">
        <f t="shared" si="19"/>
        <v>0</v>
      </c>
    </row>
    <row r="220" spans="1:26" x14ac:dyDescent="0.2">
      <c r="A220" s="219" t="e">
        <f>+VLOOKUP(L220,OPER!$B$2:$C$500,2,0)</f>
        <v>#N/A</v>
      </c>
      <c r="B220" s="5"/>
      <c r="C220" s="61"/>
      <c r="D220" s="61"/>
      <c r="E220" s="61"/>
      <c r="F220" s="61"/>
      <c r="G220" s="61"/>
      <c r="H220" s="61"/>
      <c r="I220" s="61"/>
      <c r="J220" s="61"/>
      <c r="K220" s="61"/>
      <c r="L220" s="61"/>
      <c r="M220" s="61"/>
      <c r="N220" s="61"/>
      <c r="O220" s="61"/>
      <c r="P220" s="62"/>
      <c r="Q220" s="62"/>
      <c r="R220" s="63"/>
      <c r="S220" s="62"/>
      <c r="T220" s="130" t="str">
        <f>_xlfn.XLOOKUP(C220&amp;D220,OPER!$AO$2:$AO$500,OPER!$AO$2:$AO$500,"NSP",0)</f>
        <v/>
      </c>
      <c r="U220" s="130" t="str">
        <f t="shared" si="15"/>
        <v xml:space="preserve"> </v>
      </c>
      <c r="V220" s="130" t="str">
        <f t="shared" si="16"/>
        <v xml:space="preserve"> </v>
      </c>
      <c r="W220" s="130" t="str">
        <f t="shared" si="17"/>
        <v/>
      </c>
      <c r="X220" s="130" t="str">
        <f t="shared" si="18"/>
        <v xml:space="preserve"> </v>
      </c>
      <c r="Y220" s="102"/>
      <c r="Z220" s="267">
        <f t="shared" si="19"/>
        <v>0</v>
      </c>
    </row>
    <row r="221" spans="1:26" x14ac:dyDescent="0.2">
      <c r="A221" s="219" t="e">
        <f>+VLOOKUP(L221,OPER!$B$2:$C$500,2,0)</f>
        <v>#N/A</v>
      </c>
      <c r="B221" s="5"/>
      <c r="C221" s="61"/>
      <c r="D221" s="61"/>
      <c r="E221" s="61"/>
      <c r="F221" s="61"/>
      <c r="G221" s="61"/>
      <c r="H221" s="61"/>
      <c r="I221" s="61"/>
      <c r="J221" s="61"/>
      <c r="K221" s="61"/>
      <c r="L221" s="61"/>
      <c r="M221" s="61"/>
      <c r="N221" s="61"/>
      <c r="O221" s="61"/>
      <c r="P221" s="62"/>
      <c r="Q221" s="62"/>
      <c r="R221" s="63"/>
      <c r="S221" s="62"/>
      <c r="T221" s="130" t="str">
        <f>_xlfn.XLOOKUP(C221&amp;D221,OPER!$AO$2:$AO$500,OPER!$AO$2:$AO$500,"NSP",0)</f>
        <v/>
      </c>
      <c r="U221" s="130" t="str">
        <f t="shared" si="15"/>
        <v xml:space="preserve"> </v>
      </c>
      <c r="V221" s="130" t="str">
        <f t="shared" si="16"/>
        <v xml:space="preserve"> </v>
      </c>
      <c r="W221" s="130" t="str">
        <f t="shared" si="17"/>
        <v/>
      </c>
      <c r="X221" s="130" t="str">
        <f t="shared" si="18"/>
        <v xml:space="preserve"> </v>
      </c>
      <c r="Y221" s="102"/>
      <c r="Z221" s="267">
        <f t="shared" si="19"/>
        <v>0</v>
      </c>
    </row>
    <row r="222" spans="1:26" x14ac:dyDescent="0.2">
      <c r="A222" s="219" t="e">
        <f>+VLOOKUP(L222,OPER!$B$2:$C$500,2,0)</f>
        <v>#N/A</v>
      </c>
      <c r="B222" s="5"/>
      <c r="C222" s="61"/>
      <c r="D222" s="61"/>
      <c r="E222" s="61"/>
      <c r="F222" s="61"/>
      <c r="G222" s="61"/>
      <c r="H222" s="61"/>
      <c r="I222" s="61"/>
      <c r="J222" s="61"/>
      <c r="K222" s="61"/>
      <c r="L222" s="61"/>
      <c r="M222" s="61"/>
      <c r="N222" s="61"/>
      <c r="O222" s="61"/>
      <c r="P222" s="62"/>
      <c r="Q222" s="62"/>
      <c r="R222" s="63"/>
      <c r="S222" s="62"/>
      <c r="T222" s="130" t="str">
        <f>_xlfn.XLOOKUP(C222&amp;D222,OPER!$AO$2:$AO$500,OPER!$AO$2:$AO$500,"NSP",0)</f>
        <v/>
      </c>
      <c r="U222" s="130" t="str">
        <f t="shared" si="15"/>
        <v xml:space="preserve"> </v>
      </c>
      <c r="V222" s="130" t="str">
        <f t="shared" si="16"/>
        <v xml:space="preserve"> </v>
      </c>
      <c r="W222" s="130" t="str">
        <f t="shared" si="17"/>
        <v/>
      </c>
      <c r="X222" s="130" t="str">
        <f t="shared" si="18"/>
        <v xml:space="preserve"> </v>
      </c>
      <c r="Y222" s="102"/>
      <c r="Z222" s="267">
        <f t="shared" si="19"/>
        <v>0</v>
      </c>
    </row>
    <row r="223" spans="1:26" x14ac:dyDescent="0.2">
      <c r="A223" s="219" t="e">
        <f>+VLOOKUP(L223,OPER!$B$2:$C$500,2,0)</f>
        <v>#N/A</v>
      </c>
      <c r="B223" s="5"/>
      <c r="C223" s="61"/>
      <c r="D223" s="61"/>
      <c r="E223" s="61"/>
      <c r="F223" s="61"/>
      <c r="G223" s="61"/>
      <c r="H223" s="61"/>
      <c r="I223" s="61"/>
      <c r="J223" s="61"/>
      <c r="K223" s="61"/>
      <c r="L223" s="61"/>
      <c r="M223" s="61"/>
      <c r="N223" s="61"/>
      <c r="O223" s="61"/>
      <c r="P223" s="62"/>
      <c r="Q223" s="62"/>
      <c r="R223" s="63"/>
      <c r="S223" s="62"/>
      <c r="T223" s="130" t="str">
        <f>_xlfn.XLOOKUP(C223&amp;D223,OPER!$AO$2:$AO$500,OPER!$AO$2:$AO$500,"NSP",0)</f>
        <v/>
      </c>
      <c r="U223" s="130" t="str">
        <f t="shared" si="15"/>
        <v xml:space="preserve"> </v>
      </c>
      <c r="V223" s="130" t="str">
        <f t="shared" si="16"/>
        <v xml:space="preserve"> </v>
      </c>
      <c r="W223" s="130" t="str">
        <f t="shared" si="17"/>
        <v/>
      </c>
      <c r="X223" s="130" t="str">
        <f t="shared" si="18"/>
        <v xml:space="preserve"> </v>
      </c>
      <c r="Y223" s="102"/>
      <c r="Z223" s="267">
        <f t="shared" si="19"/>
        <v>0</v>
      </c>
    </row>
    <row r="224" spans="1:26" x14ac:dyDescent="0.2">
      <c r="A224" s="219" t="e">
        <f>+VLOOKUP(L224,OPER!$B$2:$C$500,2,0)</f>
        <v>#N/A</v>
      </c>
      <c r="B224" s="5"/>
      <c r="C224" s="61"/>
      <c r="D224" s="61"/>
      <c r="E224" s="61"/>
      <c r="F224" s="61"/>
      <c r="G224" s="61"/>
      <c r="H224" s="61"/>
      <c r="I224" s="61"/>
      <c r="J224" s="61"/>
      <c r="K224" s="61"/>
      <c r="L224" s="61"/>
      <c r="M224" s="61"/>
      <c r="N224" s="61"/>
      <c r="O224" s="61"/>
      <c r="P224" s="62"/>
      <c r="Q224" s="62"/>
      <c r="R224" s="63"/>
      <c r="S224" s="62"/>
      <c r="T224" s="130" t="str">
        <f>_xlfn.XLOOKUP(C224&amp;D224,OPER!$AO$2:$AO$500,OPER!$AO$2:$AO$500,"NSP",0)</f>
        <v/>
      </c>
      <c r="U224" s="130" t="str">
        <f t="shared" si="15"/>
        <v xml:space="preserve"> </v>
      </c>
      <c r="V224" s="130" t="str">
        <f t="shared" si="16"/>
        <v xml:space="preserve"> </v>
      </c>
      <c r="W224" s="130" t="str">
        <f t="shared" si="17"/>
        <v/>
      </c>
      <c r="X224" s="130" t="str">
        <f t="shared" si="18"/>
        <v xml:space="preserve"> </v>
      </c>
      <c r="Y224" s="102"/>
      <c r="Z224" s="267">
        <f t="shared" si="19"/>
        <v>0</v>
      </c>
    </row>
    <row r="225" spans="1:26" x14ac:dyDescent="0.2">
      <c r="A225" s="219" t="e">
        <f>+VLOOKUP(L225,OPER!$B$2:$C$500,2,0)</f>
        <v>#N/A</v>
      </c>
      <c r="B225" s="5"/>
      <c r="C225" s="61"/>
      <c r="D225" s="61"/>
      <c r="E225" s="61"/>
      <c r="F225" s="61"/>
      <c r="G225" s="61"/>
      <c r="H225" s="61"/>
      <c r="I225" s="61"/>
      <c r="J225" s="61"/>
      <c r="K225" s="61"/>
      <c r="L225" s="61"/>
      <c r="M225" s="61"/>
      <c r="N225" s="61"/>
      <c r="O225" s="61"/>
      <c r="P225" s="62"/>
      <c r="Q225" s="62"/>
      <c r="R225" s="63"/>
      <c r="S225" s="62"/>
      <c r="T225" s="130" t="str">
        <f>_xlfn.XLOOKUP(C225&amp;D225,OPER!$AO$2:$AO$500,OPER!$AO$2:$AO$500,"NSP",0)</f>
        <v/>
      </c>
      <c r="U225" s="130" t="str">
        <f t="shared" si="15"/>
        <v xml:space="preserve"> </v>
      </c>
      <c r="V225" s="130" t="str">
        <f t="shared" si="16"/>
        <v xml:space="preserve"> </v>
      </c>
      <c r="W225" s="130" t="str">
        <f t="shared" si="17"/>
        <v/>
      </c>
      <c r="X225" s="130" t="str">
        <f t="shared" si="18"/>
        <v xml:space="preserve"> </v>
      </c>
      <c r="Y225" s="102"/>
      <c r="Z225" s="267">
        <f t="shared" si="19"/>
        <v>0</v>
      </c>
    </row>
    <row r="226" spans="1:26" x14ac:dyDescent="0.2">
      <c r="A226" s="219" t="e">
        <f>+VLOOKUP(L226,OPER!$B$2:$C$500,2,0)</f>
        <v>#N/A</v>
      </c>
      <c r="B226" s="5"/>
      <c r="C226" s="61"/>
      <c r="D226" s="61"/>
      <c r="E226" s="61"/>
      <c r="F226" s="61"/>
      <c r="G226" s="61"/>
      <c r="H226" s="61"/>
      <c r="I226" s="61"/>
      <c r="J226" s="61"/>
      <c r="K226" s="61"/>
      <c r="L226" s="61"/>
      <c r="M226" s="61"/>
      <c r="N226" s="61"/>
      <c r="O226" s="61"/>
      <c r="P226" s="62"/>
      <c r="Q226" s="62"/>
      <c r="R226" s="63"/>
      <c r="S226" s="62"/>
      <c r="T226" s="130" t="str">
        <f>_xlfn.XLOOKUP(C226&amp;D226,OPER!$AO$2:$AO$500,OPER!$AO$2:$AO$500,"NSP",0)</f>
        <v/>
      </c>
      <c r="U226" s="130" t="str">
        <f t="shared" si="15"/>
        <v xml:space="preserve"> </v>
      </c>
      <c r="V226" s="130" t="str">
        <f t="shared" si="16"/>
        <v xml:space="preserve"> </v>
      </c>
      <c r="W226" s="130" t="str">
        <f t="shared" si="17"/>
        <v/>
      </c>
      <c r="X226" s="130" t="str">
        <f t="shared" si="18"/>
        <v xml:space="preserve"> </v>
      </c>
      <c r="Y226" s="102"/>
      <c r="Z226" s="267">
        <f t="shared" si="19"/>
        <v>0</v>
      </c>
    </row>
    <row r="227" spans="1:26" x14ac:dyDescent="0.2">
      <c r="A227" s="219" t="e">
        <f>+VLOOKUP(L227,OPER!$B$2:$C$500,2,0)</f>
        <v>#N/A</v>
      </c>
      <c r="B227" s="5"/>
      <c r="C227" s="61"/>
      <c r="D227" s="61"/>
      <c r="E227" s="61"/>
      <c r="F227" s="61"/>
      <c r="G227" s="61"/>
      <c r="H227" s="61"/>
      <c r="I227" s="61"/>
      <c r="J227" s="61"/>
      <c r="K227" s="61"/>
      <c r="L227" s="61"/>
      <c r="M227" s="61"/>
      <c r="N227" s="61"/>
      <c r="O227" s="61"/>
      <c r="P227" s="62"/>
      <c r="Q227" s="62"/>
      <c r="R227" s="63"/>
      <c r="S227" s="62"/>
      <c r="T227" s="130" t="str">
        <f>_xlfn.XLOOKUP(C227&amp;D227,OPER!$AO$2:$AO$500,OPER!$AO$2:$AO$500,"NSP",0)</f>
        <v/>
      </c>
      <c r="U227" s="130" t="str">
        <f t="shared" si="15"/>
        <v xml:space="preserve"> </v>
      </c>
      <c r="V227" s="130" t="str">
        <f t="shared" si="16"/>
        <v xml:space="preserve"> </v>
      </c>
      <c r="W227" s="130" t="str">
        <f t="shared" si="17"/>
        <v/>
      </c>
      <c r="X227" s="130" t="str">
        <f t="shared" si="18"/>
        <v xml:space="preserve"> </v>
      </c>
      <c r="Y227" s="102"/>
      <c r="Z227" s="267">
        <f t="shared" si="19"/>
        <v>0</v>
      </c>
    </row>
    <row r="228" spans="1:26" x14ac:dyDescent="0.2">
      <c r="A228" s="219" t="e">
        <f>+VLOOKUP(L228,OPER!$B$2:$C$500,2,0)</f>
        <v>#N/A</v>
      </c>
      <c r="B228" s="5"/>
      <c r="C228" s="61"/>
      <c r="D228" s="61"/>
      <c r="E228" s="61"/>
      <c r="F228" s="61"/>
      <c r="G228" s="61"/>
      <c r="H228" s="61"/>
      <c r="I228" s="61"/>
      <c r="J228" s="61"/>
      <c r="K228" s="61"/>
      <c r="L228" s="61"/>
      <c r="M228" s="61"/>
      <c r="N228" s="61"/>
      <c r="O228" s="61"/>
      <c r="P228" s="62"/>
      <c r="Q228" s="62"/>
      <c r="R228" s="63"/>
      <c r="S228" s="62"/>
      <c r="T228" s="130" t="str">
        <f>_xlfn.XLOOKUP(C228&amp;D228,OPER!$AO$2:$AO$500,OPER!$AO$2:$AO$500,"NSP",0)</f>
        <v/>
      </c>
      <c r="U228" s="130" t="str">
        <f t="shared" si="15"/>
        <v xml:space="preserve"> </v>
      </c>
      <c r="V228" s="130" t="str">
        <f t="shared" si="16"/>
        <v xml:space="preserve"> </v>
      </c>
      <c r="W228" s="130" t="str">
        <f t="shared" si="17"/>
        <v/>
      </c>
      <c r="X228" s="130" t="str">
        <f t="shared" si="18"/>
        <v xml:space="preserve"> </v>
      </c>
      <c r="Y228" s="102"/>
      <c r="Z228" s="267">
        <f t="shared" si="19"/>
        <v>0</v>
      </c>
    </row>
    <row r="229" spans="1:26" x14ac:dyDescent="0.2">
      <c r="A229" s="219" t="e">
        <f>+VLOOKUP(L229,OPER!$B$2:$C$500,2,0)</f>
        <v>#N/A</v>
      </c>
      <c r="B229" s="5"/>
      <c r="C229" s="61"/>
      <c r="D229" s="61"/>
      <c r="E229" s="61"/>
      <c r="F229" s="61"/>
      <c r="G229" s="61"/>
      <c r="H229" s="61"/>
      <c r="I229" s="61"/>
      <c r="J229" s="61"/>
      <c r="K229" s="61"/>
      <c r="L229" s="61"/>
      <c r="M229" s="61"/>
      <c r="N229" s="61"/>
      <c r="O229" s="61"/>
      <c r="P229" s="62"/>
      <c r="Q229" s="62"/>
      <c r="R229" s="63"/>
      <c r="S229" s="62"/>
      <c r="T229" s="130" t="str">
        <f>_xlfn.XLOOKUP(C229&amp;D229,OPER!$AO$2:$AO$500,OPER!$AO$2:$AO$500,"NSP",0)</f>
        <v/>
      </c>
      <c r="U229" s="130" t="str">
        <f t="shared" si="15"/>
        <v xml:space="preserve"> </v>
      </c>
      <c r="V229" s="130" t="str">
        <f t="shared" si="16"/>
        <v xml:space="preserve"> </v>
      </c>
      <c r="W229" s="130" t="str">
        <f t="shared" si="17"/>
        <v/>
      </c>
      <c r="X229" s="130" t="str">
        <f t="shared" si="18"/>
        <v xml:space="preserve"> </v>
      </c>
      <c r="Y229" s="102"/>
      <c r="Z229" s="267">
        <f t="shared" si="19"/>
        <v>0</v>
      </c>
    </row>
    <row r="230" spans="1:26" x14ac:dyDescent="0.2">
      <c r="A230" s="219" t="e">
        <f>+VLOOKUP(L230,OPER!$B$2:$C$500,2,0)</f>
        <v>#N/A</v>
      </c>
      <c r="B230" s="5"/>
      <c r="C230" s="61"/>
      <c r="D230" s="61"/>
      <c r="E230" s="61"/>
      <c r="F230" s="61"/>
      <c r="G230" s="61"/>
      <c r="H230" s="61"/>
      <c r="I230" s="61"/>
      <c r="J230" s="61"/>
      <c r="K230" s="61"/>
      <c r="L230" s="61"/>
      <c r="M230" s="61"/>
      <c r="N230" s="61"/>
      <c r="O230" s="61"/>
      <c r="P230" s="62"/>
      <c r="Q230" s="62"/>
      <c r="R230" s="63"/>
      <c r="S230" s="62"/>
      <c r="T230" s="130" t="str">
        <f>_xlfn.XLOOKUP(C230&amp;D230,OPER!$AO$2:$AO$500,OPER!$AO$2:$AO$500,"NSP",0)</f>
        <v/>
      </c>
      <c r="U230" s="130" t="str">
        <f t="shared" si="15"/>
        <v xml:space="preserve"> </v>
      </c>
      <c r="V230" s="130" t="str">
        <f t="shared" si="16"/>
        <v xml:space="preserve"> </v>
      </c>
      <c r="W230" s="130" t="str">
        <f t="shared" si="17"/>
        <v/>
      </c>
      <c r="X230" s="130" t="str">
        <f t="shared" si="18"/>
        <v xml:space="preserve"> </v>
      </c>
      <c r="Y230" s="102"/>
      <c r="Z230" s="267">
        <f t="shared" si="19"/>
        <v>0</v>
      </c>
    </row>
    <row r="231" spans="1:26" x14ac:dyDescent="0.2">
      <c r="A231" s="219" t="e">
        <f>+VLOOKUP(L231,OPER!$B$2:$C$500,2,0)</f>
        <v>#N/A</v>
      </c>
      <c r="B231" s="5"/>
      <c r="C231" s="61"/>
      <c r="D231" s="61"/>
      <c r="E231" s="61"/>
      <c r="F231" s="61"/>
      <c r="G231" s="61"/>
      <c r="H231" s="61"/>
      <c r="I231" s="61"/>
      <c r="J231" s="61"/>
      <c r="K231" s="61"/>
      <c r="L231" s="61"/>
      <c r="M231" s="61"/>
      <c r="N231" s="61"/>
      <c r="O231" s="61"/>
      <c r="P231" s="62"/>
      <c r="Q231" s="62"/>
      <c r="R231" s="63"/>
      <c r="S231" s="62"/>
      <c r="T231" s="130" t="str">
        <f>_xlfn.XLOOKUP(C231&amp;D231,OPER!$AO$2:$AO$500,OPER!$AO$2:$AO$500,"NSP",0)</f>
        <v/>
      </c>
      <c r="U231" s="130" t="str">
        <f t="shared" si="15"/>
        <v xml:space="preserve"> </v>
      </c>
      <c r="V231" s="130" t="str">
        <f t="shared" si="16"/>
        <v xml:space="preserve"> </v>
      </c>
      <c r="W231" s="130" t="str">
        <f t="shared" si="17"/>
        <v/>
      </c>
      <c r="X231" s="130" t="str">
        <f t="shared" si="18"/>
        <v xml:space="preserve"> </v>
      </c>
      <c r="Y231" s="102"/>
      <c r="Z231" s="267">
        <f t="shared" si="19"/>
        <v>0</v>
      </c>
    </row>
    <row r="232" spans="1:26" x14ac:dyDescent="0.2">
      <c r="A232" s="219" t="e">
        <f>+VLOOKUP(L232,OPER!$B$2:$C$500,2,0)</f>
        <v>#N/A</v>
      </c>
      <c r="B232" s="5"/>
      <c r="C232" s="61"/>
      <c r="D232" s="61"/>
      <c r="E232" s="61"/>
      <c r="F232" s="61"/>
      <c r="G232" s="61"/>
      <c r="H232" s="61"/>
      <c r="I232" s="61"/>
      <c r="J232" s="61"/>
      <c r="K232" s="61"/>
      <c r="L232" s="61"/>
      <c r="M232" s="61"/>
      <c r="N232" s="61"/>
      <c r="O232" s="61"/>
      <c r="P232" s="62"/>
      <c r="Q232" s="62"/>
      <c r="R232" s="63"/>
      <c r="S232" s="62"/>
      <c r="T232" s="130" t="str">
        <f>_xlfn.XLOOKUP(C232&amp;D232,OPER!$AO$2:$AO$500,OPER!$AO$2:$AO$500,"NSP",0)</f>
        <v/>
      </c>
      <c r="U232" s="130" t="str">
        <f t="shared" si="15"/>
        <v xml:space="preserve"> </v>
      </c>
      <c r="V232" s="130" t="str">
        <f t="shared" si="16"/>
        <v xml:space="preserve"> </v>
      </c>
      <c r="W232" s="130" t="str">
        <f t="shared" si="17"/>
        <v/>
      </c>
      <c r="X232" s="130" t="str">
        <f t="shared" si="18"/>
        <v xml:space="preserve"> </v>
      </c>
      <c r="Y232" s="102"/>
      <c r="Z232" s="267">
        <f t="shared" si="19"/>
        <v>0</v>
      </c>
    </row>
    <row r="233" spans="1:26" x14ac:dyDescent="0.2">
      <c r="A233" s="219" t="e">
        <f>+VLOOKUP(L233,OPER!$B$2:$C$500,2,0)</f>
        <v>#N/A</v>
      </c>
      <c r="B233" s="5"/>
      <c r="C233" s="61"/>
      <c r="D233" s="61"/>
      <c r="E233" s="61"/>
      <c r="F233" s="61"/>
      <c r="G233" s="61"/>
      <c r="H233" s="61"/>
      <c r="I233" s="61"/>
      <c r="J233" s="61"/>
      <c r="K233" s="61"/>
      <c r="L233" s="61"/>
      <c r="M233" s="61"/>
      <c r="N233" s="61"/>
      <c r="O233" s="61"/>
      <c r="P233" s="62"/>
      <c r="Q233" s="62"/>
      <c r="R233" s="63"/>
      <c r="S233" s="62"/>
      <c r="T233" s="130" t="str">
        <f>_xlfn.XLOOKUP(C233&amp;D233,OPER!$AO$2:$AO$500,OPER!$AO$2:$AO$500,"NSP",0)</f>
        <v/>
      </c>
      <c r="U233" s="130" t="str">
        <f t="shared" si="15"/>
        <v xml:space="preserve"> </v>
      </c>
      <c r="V233" s="130" t="str">
        <f t="shared" si="16"/>
        <v xml:space="preserve"> </v>
      </c>
      <c r="W233" s="130" t="str">
        <f t="shared" si="17"/>
        <v/>
      </c>
      <c r="X233" s="130" t="str">
        <f t="shared" si="18"/>
        <v xml:space="preserve"> </v>
      </c>
      <c r="Y233" s="102"/>
      <c r="Z233" s="267">
        <f t="shared" si="19"/>
        <v>0</v>
      </c>
    </row>
    <row r="234" spans="1:26" x14ac:dyDescent="0.2">
      <c r="A234" s="219" t="e">
        <f>+VLOOKUP(L234,OPER!$B$2:$C$500,2,0)</f>
        <v>#N/A</v>
      </c>
      <c r="B234" s="5"/>
      <c r="C234" s="61"/>
      <c r="D234" s="61"/>
      <c r="E234" s="61"/>
      <c r="F234" s="61"/>
      <c r="G234" s="61"/>
      <c r="H234" s="61"/>
      <c r="I234" s="61"/>
      <c r="J234" s="61"/>
      <c r="K234" s="61"/>
      <c r="L234" s="61"/>
      <c r="M234" s="61"/>
      <c r="N234" s="61"/>
      <c r="O234" s="61"/>
      <c r="P234" s="62"/>
      <c r="Q234" s="62"/>
      <c r="R234" s="63"/>
      <c r="S234" s="62"/>
      <c r="T234" s="130" t="str">
        <f>_xlfn.XLOOKUP(C234&amp;D234,OPER!$AO$2:$AO$500,OPER!$AO$2:$AO$500,"NSP",0)</f>
        <v/>
      </c>
      <c r="U234" s="130" t="str">
        <f t="shared" si="15"/>
        <v xml:space="preserve"> </v>
      </c>
      <c r="V234" s="130" t="str">
        <f t="shared" si="16"/>
        <v xml:space="preserve"> </v>
      </c>
      <c r="W234" s="130" t="str">
        <f t="shared" si="17"/>
        <v/>
      </c>
      <c r="X234" s="130" t="str">
        <f t="shared" si="18"/>
        <v xml:space="preserve"> </v>
      </c>
      <c r="Y234" s="102"/>
      <c r="Z234" s="267">
        <f t="shared" si="19"/>
        <v>0</v>
      </c>
    </row>
    <row r="235" spans="1:26" x14ac:dyDescent="0.2">
      <c r="A235" s="219" t="e">
        <f>+VLOOKUP(L235,OPER!$B$2:$C$500,2,0)</f>
        <v>#N/A</v>
      </c>
      <c r="B235" s="5"/>
      <c r="C235" s="61"/>
      <c r="D235" s="61"/>
      <c r="E235" s="61"/>
      <c r="F235" s="61"/>
      <c r="G235" s="61"/>
      <c r="H235" s="61"/>
      <c r="I235" s="61"/>
      <c r="J235" s="61"/>
      <c r="K235" s="61"/>
      <c r="L235" s="61"/>
      <c r="M235" s="61"/>
      <c r="N235" s="61"/>
      <c r="O235" s="61"/>
      <c r="P235" s="62"/>
      <c r="Q235" s="62"/>
      <c r="R235" s="63"/>
      <c r="S235" s="62"/>
      <c r="T235" s="130" t="str">
        <f>_xlfn.XLOOKUP(C235&amp;D235,OPER!$AO$2:$AO$500,OPER!$AO$2:$AO$500,"NSP",0)</f>
        <v/>
      </c>
      <c r="U235" s="130" t="str">
        <f t="shared" si="15"/>
        <v xml:space="preserve"> </v>
      </c>
      <c r="V235" s="130" t="str">
        <f t="shared" si="16"/>
        <v xml:space="preserve"> </v>
      </c>
      <c r="W235" s="130" t="str">
        <f t="shared" si="17"/>
        <v/>
      </c>
      <c r="X235" s="130" t="str">
        <f t="shared" si="18"/>
        <v xml:space="preserve"> </v>
      </c>
      <c r="Y235" s="102"/>
      <c r="Z235" s="267">
        <f t="shared" si="19"/>
        <v>0</v>
      </c>
    </row>
    <row r="236" spans="1:26" x14ac:dyDescent="0.2">
      <c r="A236" s="219" t="e">
        <f>+VLOOKUP(L236,OPER!$B$2:$C$500,2,0)</f>
        <v>#N/A</v>
      </c>
      <c r="B236" s="5"/>
      <c r="C236" s="61"/>
      <c r="D236" s="61"/>
      <c r="E236" s="61"/>
      <c r="F236" s="61"/>
      <c r="G236" s="61"/>
      <c r="H236" s="61"/>
      <c r="I236" s="61"/>
      <c r="J236" s="61"/>
      <c r="K236" s="61"/>
      <c r="L236" s="61"/>
      <c r="M236" s="61"/>
      <c r="N236" s="61"/>
      <c r="O236" s="61"/>
      <c r="P236" s="62"/>
      <c r="Q236" s="62"/>
      <c r="R236" s="63"/>
      <c r="S236" s="62"/>
      <c r="T236" s="130" t="str">
        <f>_xlfn.XLOOKUP(C236&amp;D236,OPER!$AO$2:$AO$500,OPER!$AO$2:$AO$500,"NSP",0)</f>
        <v/>
      </c>
      <c r="U236" s="130" t="str">
        <f t="shared" si="15"/>
        <v xml:space="preserve"> </v>
      </c>
      <c r="V236" s="130" t="str">
        <f t="shared" si="16"/>
        <v xml:space="preserve"> </v>
      </c>
      <c r="W236" s="130" t="str">
        <f t="shared" si="17"/>
        <v/>
      </c>
      <c r="X236" s="130" t="str">
        <f t="shared" si="18"/>
        <v xml:space="preserve"> </v>
      </c>
      <c r="Y236" s="102"/>
      <c r="Z236" s="267">
        <f t="shared" si="19"/>
        <v>0</v>
      </c>
    </row>
    <row r="237" spans="1:26" x14ac:dyDescent="0.2">
      <c r="A237" s="219" t="e">
        <f>+VLOOKUP(L237,OPER!$B$2:$C$500,2,0)</f>
        <v>#N/A</v>
      </c>
      <c r="B237" s="5"/>
      <c r="C237" s="61"/>
      <c r="D237" s="61"/>
      <c r="E237" s="61"/>
      <c r="F237" s="61"/>
      <c r="G237" s="61"/>
      <c r="H237" s="61"/>
      <c r="I237" s="61"/>
      <c r="J237" s="61"/>
      <c r="K237" s="61"/>
      <c r="L237" s="61"/>
      <c r="M237" s="61"/>
      <c r="N237" s="61"/>
      <c r="O237" s="61"/>
      <c r="P237" s="62"/>
      <c r="Q237" s="62"/>
      <c r="R237" s="63"/>
      <c r="S237" s="62"/>
      <c r="T237" s="130" t="str">
        <f>_xlfn.XLOOKUP(C237&amp;D237,OPER!$AO$2:$AO$500,OPER!$AO$2:$AO$500,"NSP",0)</f>
        <v/>
      </c>
      <c r="U237" s="130" t="str">
        <f t="shared" si="15"/>
        <v xml:space="preserve"> </v>
      </c>
      <c r="V237" s="130" t="str">
        <f t="shared" si="16"/>
        <v xml:space="preserve"> </v>
      </c>
      <c r="W237" s="130" t="str">
        <f t="shared" si="17"/>
        <v/>
      </c>
      <c r="X237" s="130" t="str">
        <f t="shared" si="18"/>
        <v xml:space="preserve"> </v>
      </c>
      <c r="Y237" s="102"/>
      <c r="Z237" s="267">
        <f t="shared" si="19"/>
        <v>0</v>
      </c>
    </row>
    <row r="238" spans="1:26" x14ac:dyDescent="0.2">
      <c r="A238" s="219" t="e">
        <f>+VLOOKUP(L238,OPER!$B$2:$C$500,2,0)</f>
        <v>#N/A</v>
      </c>
      <c r="B238" s="5"/>
      <c r="C238" s="61"/>
      <c r="D238" s="61"/>
      <c r="E238" s="61"/>
      <c r="F238" s="61"/>
      <c r="G238" s="61"/>
      <c r="H238" s="61"/>
      <c r="I238" s="61"/>
      <c r="J238" s="61"/>
      <c r="K238" s="61"/>
      <c r="L238" s="61"/>
      <c r="M238" s="61"/>
      <c r="N238" s="61"/>
      <c r="O238" s="61"/>
      <c r="P238" s="62"/>
      <c r="Q238" s="62"/>
      <c r="R238" s="63"/>
      <c r="S238" s="62"/>
      <c r="T238" s="130" t="str">
        <f>_xlfn.XLOOKUP(C238&amp;D238,OPER!$AO$2:$AO$500,OPER!$AO$2:$AO$500,"NSP",0)</f>
        <v/>
      </c>
      <c r="U238" s="130" t="str">
        <f t="shared" si="15"/>
        <v xml:space="preserve"> </v>
      </c>
      <c r="V238" s="130" t="str">
        <f t="shared" si="16"/>
        <v xml:space="preserve"> </v>
      </c>
      <c r="W238" s="130" t="str">
        <f t="shared" si="17"/>
        <v/>
      </c>
      <c r="X238" s="130" t="str">
        <f t="shared" si="18"/>
        <v xml:space="preserve"> </v>
      </c>
      <c r="Y238" s="102"/>
      <c r="Z238" s="267">
        <f t="shared" si="19"/>
        <v>0</v>
      </c>
    </row>
    <row r="239" spans="1:26" x14ac:dyDescent="0.2">
      <c r="A239" s="219" t="e">
        <f>+VLOOKUP(L239,OPER!$B$2:$C$500,2,0)</f>
        <v>#N/A</v>
      </c>
      <c r="B239" s="5"/>
      <c r="C239" s="61"/>
      <c r="D239" s="61"/>
      <c r="E239" s="61"/>
      <c r="F239" s="61"/>
      <c r="G239" s="61"/>
      <c r="H239" s="61"/>
      <c r="I239" s="61"/>
      <c r="J239" s="61"/>
      <c r="K239" s="61"/>
      <c r="L239" s="61"/>
      <c r="M239" s="61"/>
      <c r="N239" s="61"/>
      <c r="O239" s="61"/>
      <c r="P239" s="62"/>
      <c r="Q239" s="62"/>
      <c r="R239" s="63"/>
      <c r="S239" s="62"/>
      <c r="T239" s="130" t="str">
        <f>_xlfn.XLOOKUP(C239&amp;D239,OPER!$AO$2:$AO$500,OPER!$AO$2:$AO$500,"NSP",0)</f>
        <v/>
      </c>
      <c r="U239" s="130" t="str">
        <f t="shared" si="15"/>
        <v xml:space="preserve"> </v>
      </c>
      <c r="V239" s="130" t="str">
        <f t="shared" si="16"/>
        <v xml:space="preserve"> </v>
      </c>
      <c r="W239" s="130" t="str">
        <f t="shared" si="17"/>
        <v/>
      </c>
      <c r="X239" s="130" t="str">
        <f t="shared" si="18"/>
        <v xml:space="preserve"> </v>
      </c>
      <c r="Y239" s="102"/>
      <c r="Z239" s="267">
        <f t="shared" si="19"/>
        <v>0</v>
      </c>
    </row>
    <row r="240" spans="1:26" x14ac:dyDescent="0.2">
      <c r="A240" s="219" t="e">
        <f>+VLOOKUP(L240,OPER!$B$2:$C$500,2,0)</f>
        <v>#N/A</v>
      </c>
      <c r="B240" s="5"/>
      <c r="C240" s="61"/>
      <c r="D240" s="61"/>
      <c r="E240" s="61"/>
      <c r="F240" s="61"/>
      <c r="G240" s="61"/>
      <c r="H240" s="61"/>
      <c r="I240" s="61"/>
      <c r="J240" s="61"/>
      <c r="K240" s="61"/>
      <c r="L240" s="61"/>
      <c r="M240" s="61"/>
      <c r="N240" s="61"/>
      <c r="O240" s="61"/>
      <c r="P240" s="62"/>
      <c r="Q240" s="62"/>
      <c r="R240" s="63"/>
      <c r="S240" s="62"/>
      <c r="T240" s="130" t="str">
        <f>_xlfn.XLOOKUP(C240&amp;D240,OPER!$AO$2:$AO$500,OPER!$AO$2:$AO$500,"NSP",0)</f>
        <v/>
      </c>
      <c r="U240" s="130" t="str">
        <f t="shared" si="15"/>
        <v xml:space="preserve"> </v>
      </c>
      <c r="V240" s="130" t="str">
        <f t="shared" si="16"/>
        <v xml:space="preserve"> </v>
      </c>
      <c r="W240" s="130" t="str">
        <f t="shared" si="17"/>
        <v/>
      </c>
      <c r="X240" s="130" t="str">
        <f t="shared" si="18"/>
        <v xml:space="preserve"> </v>
      </c>
      <c r="Y240" s="102"/>
      <c r="Z240" s="267">
        <f t="shared" si="19"/>
        <v>0</v>
      </c>
    </row>
    <row r="241" spans="1:26" x14ac:dyDescent="0.2">
      <c r="A241" s="219" t="e">
        <f>+VLOOKUP(L241,OPER!$B$2:$C$500,2,0)</f>
        <v>#N/A</v>
      </c>
      <c r="B241" s="5"/>
      <c r="C241" s="61"/>
      <c r="D241" s="61"/>
      <c r="E241" s="61"/>
      <c r="F241" s="61"/>
      <c r="G241" s="61"/>
      <c r="H241" s="61"/>
      <c r="I241" s="61"/>
      <c r="J241" s="61"/>
      <c r="K241" s="61"/>
      <c r="L241" s="61"/>
      <c r="M241" s="61"/>
      <c r="N241" s="61"/>
      <c r="O241" s="61"/>
      <c r="P241" s="62"/>
      <c r="Q241" s="62"/>
      <c r="R241" s="63"/>
      <c r="S241" s="62"/>
      <c r="T241" s="130" t="str">
        <f>_xlfn.XLOOKUP(C241&amp;D241,OPER!$AO$2:$AO$500,OPER!$AO$2:$AO$500,"NSP",0)</f>
        <v/>
      </c>
      <c r="U241" s="130" t="str">
        <f t="shared" si="15"/>
        <v xml:space="preserve"> </v>
      </c>
      <c r="V241" s="130" t="str">
        <f t="shared" si="16"/>
        <v xml:space="preserve"> </v>
      </c>
      <c r="W241" s="130" t="str">
        <f t="shared" si="17"/>
        <v/>
      </c>
      <c r="X241" s="130" t="str">
        <f t="shared" si="18"/>
        <v xml:space="preserve"> </v>
      </c>
      <c r="Y241" s="102"/>
      <c r="Z241" s="267">
        <f t="shared" si="19"/>
        <v>0</v>
      </c>
    </row>
    <row r="242" spans="1:26" x14ac:dyDescent="0.2">
      <c r="A242" s="219" t="e">
        <f>+VLOOKUP(L242,OPER!$B$2:$C$500,2,0)</f>
        <v>#N/A</v>
      </c>
      <c r="B242" s="5"/>
      <c r="C242" s="61"/>
      <c r="D242" s="61"/>
      <c r="E242" s="61"/>
      <c r="F242" s="61"/>
      <c r="G242" s="61"/>
      <c r="H242" s="61"/>
      <c r="I242" s="61"/>
      <c r="J242" s="61"/>
      <c r="K242" s="61"/>
      <c r="L242" s="61"/>
      <c r="M242" s="61"/>
      <c r="N242" s="61"/>
      <c r="O242" s="61"/>
      <c r="P242" s="62"/>
      <c r="Q242" s="62"/>
      <c r="R242" s="63"/>
      <c r="S242" s="62"/>
      <c r="T242" s="130" t="str">
        <f>_xlfn.XLOOKUP(C242&amp;D242,OPER!$AO$2:$AO$500,OPER!$AO$2:$AO$500,"NSP",0)</f>
        <v/>
      </c>
      <c r="U242" s="130" t="str">
        <f t="shared" si="15"/>
        <v xml:space="preserve"> </v>
      </c>
      <c r="V242" s="130" t="str">
        <f t="shared" si="16"/>
        <v xml:space="preserve"> </v>
      </c>
      <c r="W242" s="130" t="str">
        <f t="shared" si="17"/>
        <v/>
      </c>
      <c r="X242" s="130" t="str">
        <f t="shared" si="18"/>
        <v xml:space="preserve"> </v>
      </c>
      <c r="Y242" s="102"/>
      <c r="Z242" s="267">
        <f t="shared" si="19"/>
        <v>0</v>
      </c>
    </row>
    <row r="243" spans="1:26" x14ac:dyDescent="0.2">
      <c r="A243" s="219" t="e">
        <f>+VLOOKUP(L243,OPER!$B$2:$C$500,2,0)</f>
        <v>#N/A</v>
      </c>
      <c r="B243" s="5"/>
      <c r="C243" s="61"/>
      <c r="D243" s="61"/>
      <c r="E243" s="61"/>
      <c r="F243" s="61"/>
      <c r="G243" s="61"/>
      <c r="H243" s="61"/>
      <c r="I243" s="61"/>
      <c r="J243" s="61"/>
      <c r="K243" s="61"/>
      <c r="L243" s="61"/>
      <c r="M243" s="61"/>
      <c r="N243" s="61"/>
      <c r="O243" s="61"/>
      <c r="P243" s="62"/>
      <c r="Q243" s="62"/>
      <c r="R243" s="63"/>
      <c r="S243" s="62"/>
      <c r="T243" s="130" t="str">
        <f>_xlfn.XLOOKUP(C243&amp;D243,OPER!$AO$2:$AO$500,OPER!$AO$2:$AO$500,"NSP",0)</f>
        <v/>
      </c>
      <c r="U243" s="130" t="str">
        <f t="shared" si="15"/>
        <v xml:space="preserve"> </v>
      </c>
      <c r="V243" s="130" t="str">
        <f t="shared" si="16"/>
        <v xml:space="preserve"> </v>
      </c>
      <c r="W243" s="130" t="str">
        <f t="shared" si="17"/>
        <v/>
      </c>
      <c r="X243" s="130" t="str">
        <f t="shared" si="18"/>
        <v xml:space="preserve"> </v>
      </c>
      <c r="Y243" s="102"/>
      <c r="Z243" s="267">
        <f t="shared" si="19"/>
        <v>0</v>
      </c>
    </row>
    <row r="244" spans="1:26" x14ac:dyDescent="0.2">
      <c r="A244" s="219" t="e">
        <f>+VLOOKUP(L244,OPER!$B$2:$C$500,2,0)</f>
        <v>#N/A</v>
      </c>
      <c r="B244" s="5"/>
      <c r="C244" s="61"/>
      <c r="D244" s="61"/>
      <c r="E244" s="61"/>
      <c r="F244" s="61"/>
      <c r="G244" s="61"/>
      <c r="H244" s="61"/>
      <c r="I244" s="61"/>
      <c r="J244" s="61"/>
      <c r="K244" s="61"/>
      <c r="L244" s="61"/>
      <c r="M244" s="61"/>
      <c r="N244" s="61"/>
      <c r="O244" s="61"/>
      <c r="P244" s="62"/>
      <c r="Q244" s="62"/>
      <c r="R244" s="63"/>
      <c r="S244" s="62"/>
      <c r="T244" s="130" t="str">
        <f>_xlfn.XLOOKUP(C244&amp;D244,OPER!$AO$2:$AO$500,OPER!$AO$2:$AO$500,"NSP",0)</f>
        <v/>
      </c>
      <c r="U244" s="130" t="str">
        <f t="shared" si="15"/>
        <v xml:space="preserve"> </v>
      </c>
      <c r="V244" s="130" t="str">
        <f t="shared" si="16"/>
        <v xml:space="preserve"> </v>
      </c>
      <c r="W244" s="130" t="str">
        <f t="shared" si="17"/>
        <v/>
      </c>
      <c r="X244" s="130" t="str">
        <f t="shared" si="18"/>
        <v xml:space="preserve"> </v>
      </c>
      <c r="Y244" s="102"/>
      <c r="Z244" s="267">
        <f t="shared" si="19"/>
        <v>0</v>
      </c>
    </row>
    <row r="245" spans="1:26" x14ac:dyDescent="0.2">
      <c r="A245" s="219" t="e">
        <f>+VLOOKUP(L245,OPER!$B$2:$C$500,2,0)</f>
        <v>#N/A</v>
      </c>
      <c r="B245" s="5"/>
      <c r="C245" s="61"/>
      <c r="D245" s="61"/>
      <c r="E245" s="61"/>
      <c r="F245" s="61"/>
      <c r="G245" s="61"/>
      <c r="H245" s="61"/>
      <c r="I245" s="61"/>
      <c r="J245" s="61"/>
      <c r="K245" s="61"/>
      <c r="L245" s="61"/>
      <c r="M245" s="61"/>
      <c r="N245" s="61"/>
      <c r="O245" s="61"/>
      <c r="P245" s="62"/>
      <c r="Q245" s="62"/>
      <c r="R245" s="63"/>
      <c r="S245" s="62"/>
      <c r="T245" s="130" t="str">
        <f>_xlfn.XLOOKUP(C245&amp;D245,OPER!$AO$2:$AO$500,OPER!$AO$2:$AO$500,"NSP",0)</f>
        <v/>
      </c>
      <c r="U245" s="130" t="str">
        <f t="shared" si="15"/>
        <v xml:space="preserve"> </v>
      </c>
      <c r="V245" s="130" t="str">
        <f t="shared" si="16"/>
        <v xml:space="preserve"> </v>
      </c>
      <c r="W245" s="130" t="str">
        <f t="shared" si="17"/>
        <v/>
      </c>
      <c r="X245" s="130" t="str">
        <f t="shared" si="18"/>
        <v xml:space="preserve"> </v>
      </c>
      <c r="Y245" s="102"/>
      <c r="Z245" s="267">
        <f t="shared" si="19"/>
        <v>0</v>
      </c>
    </row>
    <row r="246" spans="1:26" x14ac:dyDescent="0.2">
      <c r="A246" s="219" t="e">
        <f>+VLOOKUP(L246,OPER!$B$2:$C$500,2,0)</f>
        <v>#N/A</v>
      </c>
      <c r="B246" s="5"/>
      <c r="C246" s="61"/>
      <c r="D246" s="61"/>
      <c r="E246" s="61"/>
      <c r="F246" s="61"/>
      <c r="G246" s="61"/>
      <c r="H246" s="61"/>
      <c r="I246" s="61"/>
      <c r="J246" s="61"/>
      <c r="K246" s="61"/>
      <c r="L246" s="61"/>
      <c r="M246" s="61"/>
      <c r="N246" s="61"/>
      <c r="O246" s="61"/>
      <c r="P246" s="62"/>
      <c r="Q246" s="62"/>
      <c r="R246" s="63"/>
      <c r="S246" s="62"/>
      <c r="T246" s="130" t="str">
        <f>_xlfn.XLOOKUP(C246&amp;D246,OPER!$AO$2:$AO$500,OPER!$AO$2:$AO$500,"NSP",0)</f>
        <v/>
      </c>
      <c r="U246" s="130" t="str">
        <f t="shared" si="15"/>
        <v xml:space="preserve"> </v>
      </c>
      <c r="V246" s="130" t="str">
        <f t="shared" si="16"/>
        <v xml:space="preserve"> </v>
      </c>
      <c r="W246" s="130" t="str">
        <f t="shared" si="17"/>
        <v/>
      </c>
      <c r="X246" s="130" t="str">
        <f t="shared" si="18"/>
        <v xml:space="preserve"> </v>
      </c>
      <c r="Y246" s="102"/>
      <c r="Z246" s="267">
        <f t="shared" si="19"/>
        <v>0</v>
      </c>
    </row>
    <row r="247" spans="1:26" x14ac:dyDescent="0.2">
      <c r="A247" s="219" t="e">
        <f>+VLOOKUP(L247,OPER!$B$2:$C$500,2,0)</f>
        <v>#N/A</v>
      </c>
      <c r="B247" s="5"/>
      <c r="C247" s="61"/>
      <c r="D247" s="61"/>
      <c r="E247" s="61"/>
      <c r="F247" s="61"/>
      <c r="G247" s="61"/>
      <c r="H247" s="61"/>
      <c r="I247" s="61"/>
      <c r="J247" s="61"/>
      <c r="K247" s="61"/>
      <c r="L247" s="61"/>
      <c r="M247" s="61"/>
      <c r="N247" s="61"/>
      <c r="O247" s="61"/>
      <c r="P247" s="62"/>
      <c r="Q247" s="62"/>
      <c r="R247" s="63"/>
      <c r="S247" s="62"/>
      <c r="T247" s="130" t="str">
        <f>_xlfn.XLOOKUP(C247&amp;D247,OPER!$AO$2:$AO$500,OPER!$AO$2:$AO$500,"NSP",0)</f>
        <v/>
      </c>
      <c r="U247" s="130" t="str">
        <f t="shared" si="15"/>
        <v xml:space="preserve"> </v>
      </c>
      <c r="V247" s="130" t="str">
        <f t="shared" si="16"/>
        <v xml:space="preserve"> </v>
      </c>
      <c r="W247" s="130" t="str">
        <f t="shared" si="17"/>
        <v/>
      </c>
      <c r="X247" s="130" t="str">
        <f t="shared" si="18"/>
        <v xml:space="preserve"> </v>
      </c>
      <c r="Y247" s="102"/>
      <c r="Z247" s="267">
        <f t="shared" si="19"/>
        <v>0</v>
      </c>
    </row>
    <row r="248" spans="1:26" x14ac:dyDescent="0.2">
      <c r="A248" s="219" t="e">
        <f>+VLOOKUP(L248,OPER!$B$2:$C$500,2,0)</f>
        <v>#N/A</v>
      </c>
      <c r="B248" s="5"/>
      <c r="C248" s="61"/>
      <c r="D248" s="61"/>
      <c r="E248" s="61"/>
      <c r="F248" s="61"/>
      <c r="G248" s="61"/>
      <c r="H248" s="61"/>
      <c r="I248" s="61"/>
      <c r="J248" s="61"/>
      <c r="K248" s="61"/>
      <c r="L248" s="61"/>
      <c r="M248" s="61"/>
      <c r="N248" s="61"/>
      <c r="O248" s="61"/>
      <c r="P248" s="62"/>
      <c r="Q248" s="62"/>
      <c r="R248" s="63"/>
      <c r="S248" s="62"/>
      <c r="T248" s="130" t="str">
        <f>_xlfn.XLOOKUP(C248&amp;D248,OPER!$AO$2:$AO$500,OPER!$AO$2:$AO$500,"NSP",0)</f>
        <v/>
      </c>
      <c r="U248" s="130" t="str">
        <f t="shared" si="15"/>
        <v xml:space="preserve"> </v>
      </c>
      <c r="V248" s="130" t="str">
        <f t="shared" si="16"/>
        <v xml:space="preserve"> </v>
      </c>
      <c r="W248" s="130" t="str">
        <f t="shared" si="17"/>
        <v/>
      </c>
      <c r="X248" s="130" t="str">
        <f t="shared" si="18"/>
        <v xml:space="preserve"> </v>
      </c>
      <c r="Y248" s="102"/>
      <c r="Z248" s="267">
        <f t="shared" si="19"/>
        <v>0</v>
      </c>
    </row>
    <row r="249" spans="1:26" x14ac:dyDescent="0.2">
      <c r="A249" s="219" t="e">
        <f>+VLOOKUP(L249,OPER!$B$2:$C$500,2,0)</f>
        <v>#N/A</v>
      </c>
      <c r="B249" s="5"/>
      <c r="C249" s="61"/>
      <c r="D249" s="61"/>
      <c r="E249" s="61"/>
      <c r="F249" s="61"/>
      <c r="G249" s="61"/>
      <c r="H249" s="61"/>
      <c r="I249" s="61"/>
      <c r="J249" s="61"/>
      <c r="K249" s="61"/>
      <c r="L249" s="61"/>
      <c r="M249" s="61"/>
      <c r="N249" s="61"/>
      <c r="O249" s="61"/>
      <c r="P249" s="62"/>
      <c r="Q249" s="62"/>
      <c r="R249" s="63"/>
      <c r="S249" s="62"/>
      <c r="T249" s="130" t="str">
        <f>_xlfn.XLOOKUP(C249&amp;D249,OPER!$AO$2:$AO$500,OPER!$AO$2:$AO$500,"NSP",0)</f>
        <v/>
      </c>
      <c r="U249" s="130" t="str">
        <f t="shared" si="15"/>
        <v xml:space="preserve"> </v>
      </c>
      <c r="V249" s="130" t="str">
        <f t="shared" si="16"/>
        <v xml:space="preserve"> </v>
      </c>
      <c r="W249" s="130" t="str">
        <f t="shared" si="17"/>
        <v/>
      </c>
      <c r="X249" s="130" t="str">
        <f t="shared" si="18"/>
        <v xml:space="preserve"> </v>
      </c>
      <c r="Y249" s="102"/>
      <c r="Z249" s="267">
        <f t="shared" si="19"/>
        <v>0</v>
      </c>
    </row>
    <row r="250" spans="1:26" x14ac:dyDescent="0.2">
      <c r="A250" s="219" t="e">
        <f>+VLOOKUP(L250,OPER!$B$2:$C$500,2,0)</f>
        <v>#N/A</v>
      </c>
      <c r="B250" s="5"/>
      <c r="C250" s="61"/>
      <c r="D250" s="61"/>
      <c r="E250" s="61"/>
      <c r="F250" s="61"/>
      <c r="G250" s="61"/>
      <c r="H250" s="61"/>
      <c r="I250" s="61"/>
      <c r="J250" s="61"/>
      <c r="K250" s="61"/>
      <c r="L250" s="61"/>
      <c r="M250" s="61"/>
      <c r="N250" s="61"/>
      <c r="O250" s="61"/>
      <c r="P250" s="62"/>
      <c r="Q250" s="62"/>
      <c r="R250" s="63"/>
      <c r="S250" s="62"/>
      <c r="T250" s="130" t="str">
        <f>_xlfn.XLOOKUP(C250&amp;D250,OPER!$AO$2:$AO$500,OPER!$AO$2:$AO$500,"NSP",0)</f>
        <v/>
      </c>
      <c r="U250" s="130" t="str">
        <f t="shared" si="15"/>
        <v xml:space="preserve"> </v>
      </c>
      <c r="V250" s="130" t="str">
        <f t="shared" si="16"/>
        <v xml:space="preserve"> </v>
      </c>
      <c r="W250" s="130" t="str">
        <f t="shared" si="17"/>
        <v/>
      </c>
      <c r="X250" s="130" t="str">
        <f t="shared" si="18"/>
        <v xml:space="preserve"> </v>
      </c>
      <c r="Y250" s="102"/>
      <c r="Z250" s="267">
        <f t="shared" si="19"/>
        <v>0</v>
      </c>
    </row>
    <row r="251" spans="1:26" x14ac:dyDescent="0.2">
      <c r="A251" s="219" t="e">
        <f>+VLOOKUP(L251,OPER!$B$2:$C$500,2,0)</f>
        <v>#N/A</v>
      </c>
      <c r="B251" s="5"/>
      <c r="C251" s="61"/>
      <c r="D251" s="61"/>
      <c r="E251" s="61"/>
      <c r="F251" s="61"/>
      <c r="G251" s="61"/>
      <c r="H251" s="61"/>
      <c r="I251" s="61"/>
      <c r="J251" s="61"/>
      <c r="K251" s="61"/>
      <c r="L251" s="61"/>
      <c r="M251" s="61"/>
      <c r="N251" s="61"/>
      <c r="O251" s="61"/>
      <c r="P251" s="62"/>
      <c r="Q251" s="62"/>
      <c r="R251" s="63"/>
      <c r="S251" s="62"/>
      <c r="T251" s="130" t="str">
        <f>_xlfn.XLOOKUP(C251&amp;D251,OPER!$AO$2:$AO$500,OPER!$AO$2:$AO$500,"NSP",0)</f>
        <v/>
      </c>
      <c r="U251" s="130" t="str">
        <f t="shared" si="15"/>
        <v xml:space="preserve"> </v>
      </c>
      <c r="V251" s="130" t="str">
        <f t="shared" si="16"/>
        <v xml:space="preserve"> </v>
      </c>
      <c r="W251" s="130" t="str">
        <f t="shared" si="17"/>
        <v/>
      </c>
      <c r="X251" s="130" t="str">
        <f t="shared" si="18"/>
        <v xml:space="preserve"> </v>
      </c>
      <c r="Y251" s="102"/>
      <c r="Z251" s="267">
        <f t="shared" si="19"/>
        <v>0</v>
      </c>
    </row>
    <row r="252" spans="1:26" x14ac:dyDescent="0.2">
      <c r="A252" s="219" t="e">
        <f>+VLOOKUP(L252,OPER!$B$2:$C$500,2,0)</f>
        <v>#N/A</v>
      </c>
      <c r="B252" s="5"/>
      <c r="C252" s="61"/>
      <c r="D252" s="61"/>
      <c r="E252" s="61"/>
      <c r="F252" s="61"/>
      <c r="G252" s="61"/>
      <c r="H252" s="61"/>
      <c r="I252" s="61"/>
      <c r="J252" s="61"/>
      <c r="K252" s="61"/>
      <c r="L252" s="61"/>
      <c r="M252" s="61"/>
      <c r="N252" s="61"/>
      <c r="O252" s="61"/>
      <c r="P252" s="62"/>
      <c r="Q252" s="62"/>
      <c r="R252" s="63"/>
      <c r="S252" s="62"/>
      <c r="T252" s="130" t="str">
        <f>_xlfn.XLOOKUP(C252&amp;D252,OPER!$AO$2:$AO$500,OPER!$AO$2:$AO$500,"NSP",0)</f>
        <v/>
      </c>
      <c r="U252" s="130" t="str">
        <f t="shared" si="15"/>
        <v xml:space="preserve"> </v>
      </c>
      <c r="V252" s="130" t="str">
        <f t="shared" si="16"/>
        <v xml:space="preserve"> </v>
      </c>
      <c r="W252" s="130" t="str">
        <f t="shared" si="17"/>
        <v/>
      </c>
      <c r="X252" s="130" t="str">
        <f t="shared" si="18"/>
        <v xml:space="preserve"> </v>
      </c>
      <c r="Y252" s="102"/>
      <c r="Z252" s="267">
        <f t="shared" si="19"/>
        <v>0</v>
      </c>
    </row>
    <row r="253" spans="1:26" x14ac:dyDescent="0.2">
      <c r="A253" s="219" t="e">
        <f>+VLOOKUP(L253,OPER!$B$2:$C$500,2,0)</f>
        <v>#N/A</v>
      </c>
      <c r="B253" s="5"/>
      <c r="C253" s="61"/>
      <c r="D253" s="61"/>
      <c r="E253" s="61"/>
      <c r="F253" s="61"/>
      <c r="G253" s="61"/>
      <c r="H253" s="61"/>
      <c r="I253" s="61"/>
      <c r="J253" s="61"/>
      <c r="K253" s="61"/>
      <c r="L253" s="61"/>
      <c r="M253" s="61"/>
      <c r="N253" s="61"/>
      <c r="O253" s="61"/>
      <c r="P253" s="62"/>
      <c r="Q253" s="62"/>
      <c r="R253" s="63"/>
      <c r="S253" s="62"/>
      <c r="T253" s="130" t="str">
        <f>_xlfn.XLOOKUP(C253&amp;D253,OPER!$AO$2:$AO$500,OPER!$AO$2:$AO$500,"NSP",0)</f>
        <v/>
      </c>
      <c r="U253" s="130" t="str">
        <f t="shared" si="15"/>
        <v xml:space="preserve"> </v>
      </c>
      <c r="V253" s="130" t="str">
        <f t="shared" si="16"/>
        <v xml:space="preserve"> </v>
      </c>
      <c r="W253" s="130" t="str">
        <f t="shared" si="17"/>
        <v/>
      </c>
      <c r="X253" s="130" t="str">
        <f t="shared" si="18"/>
        <v xml:space="preserve"> </v>
      </c>
      <c r="Y253" s="102"/>
      <c r="Z253" s="267">
        <f t="shared" si="19"/>
        <v>0</v>
      </c>
    </row>
    <row r="254" spans="1:26" x14ac:dyDescent="0.2">
      <c r="A254" s="219" t="e">
        <f>+VLOOKUP(L254,OPER!$B$2:$C$500,2,0)</f>
        <v>#N/A</v>
      </c>
      <c r="B254" s="5"/>
      <c r="C254" s="61"/>
      <c r="D254" s="61"/>
      <c r="E254" s="61"/>
      <c r="F254" s="61"/>
      <c r="G254" s="61"/>
      <c r="H254" s="61"/>
      <c r="I254" s="61"/>
      <c r="J254" s="61"/>
      <c r="K254" s="61"/>
      <c r="L254" s="61"/>
      <c r="M254" s="61"/>
      <c r="N254" s="61"/>
      <c r="O254" s="61"/>
      <c r="P254" s="62"/>
      <c r="Q254" s="62"/>
      <c r="R254" s="63"/>
      <c r="S254" s="62"/>
      <c r="T254" s="130" t="str">
        <f>_xlfn.XLOOKUP(C254&amp;D254,OPER!$AO$2:$AO$500,OPER!$AO$2:$AO$500,"NSP",0)</f>
        <v/>
      </c>
      <c r="U254" s="130" t="str">
        <f t="shared" si="15"/>
        <v xml:space="preserve"> </v>
      </c>
      <c r="V254" s="130" t="str">
        <f t="shared" si="16"/>
        <v xml:space="preserve"> </v>
      </c>
      <c r="W254" s="130" t="str">
        <f t="shared" si="17"/>
        <v/>
      </c>
      <c r="X254" s="130" t="str">
        <f t="shared" si="18"/>
        <v xml:space="preserve"> </v>
      </c>
      <c r="Y254" s="102"/>
      <c r="Z254" s="267">
        <f t="shared" si="19"/>
        <v>0</v>
      </c>
    </row>
    <row r="255" spans="1:26" x14ac:dyDescent="0.2">
      <c r="A255" s="219" t="e">
        <f>+VLOOKUP(L255,OPER!$B$2:$C$500,2,0)</f>
        <v>#N/A</v>
      </c>
      <c r="B255" s="5"/>
      <c r="C255" s="61"/>
      <c r="D255" s="61"/>
      <c r="E255" s="61"/>
      <c r="F255" s="61"/>
      <c r="G255" s="61"/>
      <c r="H255" s="61"/>
      <c r="I255" s="61"/>
      <c r="J255" s="61"/>
      <c r="K255" s="61"/>
      <c r="L255" s="61"/>
      <c r="M255" s="61"/>
      <c r="N255" s="61"/>
      <c r="O255" s="61"/>
      <c r="P255" s="62"/>
      <c r="Q255" s="62"/>
      <c r="R255" s="63"/>
      <c r="S255" s="62"/>
      <c r="T255" s="130" t="str">
        <f>_xlfn.XLOOKUP(C255&amp;D255,OPER!$AO$2:$AO$500,OPER!$AO$2:$AO$500,"NSP",0)</f>
        <v/>
      </c>
      <c r="U255" s="130" t="str">
        <f t="shared" si="15"/>
        <v xml:space="preserve"> </v>
      </c>
      <c r="V255" s="130" t="str">
        <f t="shared" si="16"/>
        <v xml:space="preserve"> </v>
      </c>
      <c r="W255" s="130" t="str">
        <f t="shared" si="17"/>
        <v/>
      </c>
      <c r="X255" s="130" t="str">
        <f t="shared" si="18"/>
        <v xml:space="preserve"> </v>
      </c>
      <c r="Y255" s="102"/>
      <c r="Z255" s="267">
        <f t="shared" si="19"/>
        <v>0</v>
      </c>
    </row>
    <row r="256" spans="1:26" x14ac:dyDescent="0.2">
      <c r="A256" s="219" t="e">
        <f>+VLOOKUP(L256,OPER!$B$2:$C$500,2,0)</f>
        <v>#N/A</v>
      </c>
      <c r="B256" s="5"/>
      <c r="C256" s="61"/>
      <c r="D256" s="61"/>
      <c r="E256" s="61"/>
      <c r="F256" s="61"/>
      <c r="G256" s="61"/>
      <c r="H256" s="61"/>
      <c r="I256" s="61"/>
      <c r="J256" s="61"/>
      <c r="K256" s="61"/>
      <c r="L256" s="61"/>
      <c r="M256" s="61"/>
      <c r="N256" s="61"/>
      <c r="O256" s="61"/>
      <c r="P256" s="62"/>
      <c r="Q256" s="62"/>
      <c r="R256" s="63"/>
      <c r="S256" s="62"/>
      <c r="T256" s="130" t="str">
        <f>_xlfn.XLOOKUP(C256&amp;D256,OPER!$AO$2:$AO$500,OPER!$AO$2:$AO$500,"NSP",0)</f>
        <v/>
      </c>
      <c r="U256" s="130" t="str">
        <f t="shared" si="15"/>
        <v xml:space="preserve"> </v>
      </c>
      <c r="V256" s="130" t="str">
        <f t="shared" si="16"/>
        <v xml:space="preserve"> </v>
      </c>
      <c r="W256" s="130" t="str">
        <f t="shared" si="17"/>
        <v/>
      </c>
      <c r="X256" s="130" t="str">
        <f t="shared" si="18"/>
        <v xml:space="preserve"> </v>
      </c>
      <c r="Y256" s="102"/>
      <c r="Z256" s="267">
        <f t="shared" si="19"/>
        <v>0</v>
      </c>
    </row>
    <row r="257" spans="1:26" x14ac:dyDescent="0.2">
      <c r="A257" s="219" t="e">
        <f>+VLOOKUP(L257,OPER!$B$2:$C$500,2,0)</f>
        <v>#N/A</v>
      </c>
      <c r="B257" s="5"/>
      <c r="C257" s="61"/>
      <c r="D257" s="61"/>
      <c r="E257" s="61"/>
      <c r="F257" s="61"/>
      <c r="G257" s="61"/>
      <c r="H257" s="61"/>
      <c r="I257" s="61"/>
      <c r="J257" s="61"/>
      <c r="K257" s="61"/>
      <c r="L257" s="61"/>
      <c r="M257" s="61"/>
      <c r="N257" s="61"/>
      <c r="O257" s="61"/>
      <c r="P257" s="62"/>
      <c r="Q257" s="62"/>
      <c r="R257" s="63"/>
      <c r="S257" s="62"/>
      <c r="T257" s="130" t="str">
        <f>_xlfn.XLOOKUP(C257&amp;D257,OPER!$AO$2:$AO$500,OPER!$AO$2:$AO$500,"NSP",0)</f>
        <v/>
      </c>
      <c r="U257" s="130" t="str">
        <f t="shared" si="15"/>
        <v xml:space="preserve"> </v>
      </c>
      <c r="V257" s="130" t="str">
        <f t="shared" si="16"/>
        <v xml:space="preserve"> </v>
      </c>
      <c r="W257" s="130" t="str">
        <f t="shared" si="17"/>
        <v/>
      </c>
      <c r="X257" s="130" t="str">
        <f t="shared" si="18"/>
        <v xml:space="preserve"> </v>
      </c>
      <c r="Y257" s="102"/>
      <c r="Z257" s="267">
        <f t="shared" si="19"/>
        <v>0</v>
      </c>
    </row>
    <row r="258" spans="1:26" x14ac:dyDescent="0.2">
      <c r="A258" s="219" t="e">
        <f>+VLOOKUP(L258,OPER!$B$2:$C$500,2,0)</f>
        <v>#N/A</v>
      </c>
      <c r="B258" s="5"/>
      <c r="C258" s="61"/>
      <c r="D258" s="61"/>
      <c r="E258" s="61"/>
      <c r="F258" s="61"/>
      <c r="G258" s="61"/>
      <c r="H258" s="61"/>
      <c r="I258" s="61"/>
      <c r="J258" s="61"/>
      <c r="K258" s="61"/>
      <c r="L258" s="61"/>
      <c r="M258" s="61"/>
      <c r="N258" s="61"/>
      <c r="O258" s="61"/>
      <c r="P258" s="62"/>
      <c r="Q258" s="62"/>
      <c r="R258" s="63"/>
      <c r="S258" s="62"/>
      <c r="T258" s="130" t="str">
        <f>_xlfn.XLOOKUP(C258&amp;D258,OPER!$AO$2:$AO$500,OPER!$AO$2:$AO$500,"NSP",0)</f>
        <v/>
      </c>
      <c r="U258" s="130" t="str">
        <f t="shared" si="15"/>
        <v xml:space="preserve"> </v>
      </c>
      <c r="V258" s="130" t="str">
        <f t="shared" si="16"/>
        <v xml:space="preserve"> </v>
      </c>
      <c r="W258" s="130" t="str">
        <f t="shared" si="17"/>
        <v/>
      </c>
      <c r="X258" s="130" t="str">
        <f t="shared" si="18"/>
        <v xml:space="preserve"> </v>
      </c>
      <c r="Y258" s="102"/>
      <c r="Z258" s="267">
        <f t="shared" si="19"/>
        <v>0</v>
      </c>
    </row>
    <row r="259" spans="1:26" x14ac:dyDescent="0.2">
      <c r="A259" s="219" t="e">
        <f>+VLOOKUP(L259,OPER!$B$2:$C$500,2,0)</f>
        <v>#N/A</v>
      </c>
      <c r="B259" s="5"/>
      <c r="C259" s="61"/>
      <c r="D259" s="61"/>
      <c r="E259" s="61"/>
      <c r="F259" s="61"/>
      <c r="G259" s="61"/>
      <c r="H259" s="61"/>
      <c r="I259" s="61"/>
      <c r="J259" s="61"/>
      <c r="K259" s="61"/>
      <c r="L259" s="61"/>
      <c r="M259" s="61"/>
      <c r="N259" s="61"/>
      <c r="O259" s="61"/>
      <c r="P259" s="62"/>
      <c r="Q259" s="62"/>
      <c r="R259" s="63"/>
      <c r="S259" s="62"/>
      <c r="T259" s="130" t="str">
        <f>_xlfn.XLOOKUP(C259&amp;D259,OPER!$AO$2:$AO$500,OPER!$AO$2:$AO$500,"NSP",0)</f>
        <v/>
      </c>
      <c r="U259" s="130" t="str">
        <f t="shared" ref="U259:U322" si="20">+IF(OR(T259="NSP",T259="")," ",IF(ISERROR(SEARCH($AA$6,F259)),"SI","NO"))</f>
        <v xml:space="preserve"> </v>
      </c>
      <c r="V259" s="130" t="str">
        <f t="shared" ref="V259:V322" si="21">IF(OR(T259="NSP",T259="")," ",IF(K259&lt;&gt;"1001","SI","NO"))</f>
        <v xml:space="preserve"> </v>
      </c>
      <c r="W259" s="130" t="str">
        <f t="shared" ref="W259:W322" si="22">IF(ISBLANK(K259),"",IF(OR(T259="NSP",T259="")," ",VLOOKUP(K259,$AC$2:$AD$40,2,0)))</f>
        <v/>
      </c>
      <c r="X259" s="130" t="str">
        <f t="shared" ref="X259:X322" si="23">IF(OR(T259="NSP",T259="")," ",IF(AND(V259="NO",U259="SI"),"EJECUTADO","NO EJECUTADO"))</f>
        <v xml:space="preserve"> </v>
      </c>
      <c r="Y259" s="102"/>
      <c r="Z259" s="267">
        <f t="shared" ref="Z259:Z322" si="24">+VALUE(B259)</f>
        <v>0</v>
      </c>
    </row>
    <row r="260" spans="1:26" x14ac:dyDescent="0.2">
      <c r="A260" s="219" t="e">
        <f>+VLOOKUP(L260,OPER!$B$2:$C$500,2,0)</f>
        <v>#N/A</v>
      </c>
      <c r="B260" s="5"/>
      <c r="C260" s="61"/>
      <c r="D260" s="61"/>
      <c r="E260" s="61"/>
      <c r="F260" s="61"/>
      <c r="G260" s="61"/>
      <c r="H260" s="61"/>
      <c r="I260" s="61"/>
      <c r="J260" s="61"/>
      <c r="K260" s="61"/>
      <c r="L260" s="61"/>
      <c r="M260" s="61"/>
      <c r="N260" s="61"/>
      <c r="O260" s="61"/>
      <c r="P260" s="62"/>
      <c r="Q260" s="62"/>
      <c r="R260" s="63"/>
      <c r="S260" s="62"/>
      <c r="T260" s="130" t="str">
        <f>_xlfn.XLOOKUP(C260&amp;D260,OPER!$AO$2:$AO$500,OPER!$AO$2:$AO$500,"NSP",0)</f>
        <v/>
      </c>
      <c r="U260" s="130" t="str">
        <f t="shared" si="20"/>
        <v xml:space="preserve"> </v>
      </c>
      <c r="V260" s="130" t="str">
        <f t="shared" si="21"/>
        <v xml:space="preserve"> </v>
      </c>
      <c r="W260" s="130" t="str">
        <f t="shared" si="22"/>
        <v/>
      </c>
      <c r="X260" s="130" t="str">
        <f t="shared" si="23"/>
        <v xml:space="preserve"> </v>
      </c>
      <c r="Y260" s="102"/>
      <c r="Z260" s="267">
        <f t="shared" si="24"/>
        <v>0</v>
      </c>
    </row>
    <row r="261" spans="1:26" x14ac:dyDescent="0.2">
      <c r="A261" s="219" t="e">
        <f>+VLOOKUP(L261,OPER!$B$2:$C$500,2,0)</f>
        <v>#N/A</v>
      </c>
      <c r="B261" s="5"/>
      <c r="C261" s="61"/>
      <c r="D261" s="61"/>
      <c r="E261" s="61"/>
      <c r="F261" s="61"/>
      <c r="G261" s="61"/>
      <c r="H261" s="61"/>
      <c r="I261" s="61"/>
      <c r="J261" s="61"/>
      <c r="K261" s="61"/>
      <c r="L261" s="61"/>
      <c r="M261" s="61"/>
      <c r="N261" s="61"/>
      <c r="O261" s="61"/>
      <c r="P261" s="62"/>
      <c r="Q261" s="62"/>
      <c r="R261" s="63"/>
      <c r="S261" s="62"/>
      <c r="T261" s="130" t="str">
        <f>_xlfn.XLOOKUP(C261&amp;D261,OPER!$AO$2:$AO$500,OPER!$AO$2:$AO$500,"NSP",0)</f>
        <v/>
      </c>
      <c r="U261" s="130" t="str">
        <f t="shared" si="20"/>
        <v xml:space="preserve"> </v>
      </c>
      <c r="V261" s="130" t="str">
        <f t="shared" si="21"/>
        <v xml:space="preserve"> </v>
      </c>
      <c r="W261" s="130" t="str">
        <f t="shared" si="22"/>
        <v/>
      </c>
      <c r="X261" s="130" t="str">
        <f t="shared" si="23"/>
        <v xml:space="preserve"> </v>
      </c>
      <c r="Y261" s="102"/>
      <c r="Z261" s="267">
        <f t="shared" si="24"/>
        <v>0</v>
      </c>
    </row>
    <row r="262" spans="1:26" x14ac:dyDescent="0.2">
      <c r="A262" s="219" t="e">
        <f>+VLOOKUP(L262,OPER!$B$2:$C$500,2,0)</f>
        <v>#N/A</v>
      </c>
      <c r="B262" s="5"/>
      <c r="C262" s="61"/>
      <c r="D262" s="61"/>
      <c r="E262" s="61"/>
      <c r="F262" s="61"/>
      <c r="G262" s="61"/>
      <c r="H262" s="61"/>
      <c r="I262" s="61"/>
      <c r="J262" s="61"/>
      <c r="K262" s="61"/>
      <c r="L262" s="61"/>
      <c r="M262" s="61"/>
      <c r="N262" s="61"/>
      <c r="O262" s="61"/>
      <c r="P262" s="62"/>
      <c r="Q262" s="62"/>
      <c r="R262" s="63"/>
      <c r="S262" s="62"/>
      <c r="T262" s="130" t="str">
        <f>_xlfn.XLOOKUP(C262&amp;D262,OPER!$AO$2:$AO$500,OPER!$AO$2:$AO$500,"NSP",0)</f>
        <v/>
      </c>
      <c r="U262" s="130" t="str">
        <f t="shared" si="20"/>
        <v xml:space="preserve"> </v>
      </c>
      <c r="V262" s="130" t="str">
        <f t="shared" si="21"/>
        <v xml:space="preserve"> </v>
      </c>
      <c r="W262" s="130" t="str">
        <f t="shared" si="22"/>
        <v/>
      </c>
      <c r="X262" s="130" t="str">
        <f t="shared" si="23"/>
        <v xml:space="preserve"> </v>
      </c>
      <c r="Y262" s="102"/>
      <c r="Z262" s="267">
        <f t="shared" si="24"/>
        <v>0</v>
      </c>
    </row>
    <row r="263" spans="1:26" x14ac:dyDescent="0.2">
      <c r="A263" s="219" t="e">
        <f>+VLOOKUP(L263,OPER!$B$2:$C$500,2,0)</f>
        <v>#N/A</v>
      </c>
      <c r="B263" s="5"/>
      <c r="C263" s="61"/>
      <c r="D263" s="61"/>
      <c r="E263" s="61"/>
      <c r="F263" s="61"/>
      <c r="G263" s="61"/>
      <c r="H263" s="61"/>
      <c r="I263" s="61"/>
      <c r="J263" s="61"/>
      <c r="K263" s="61"/>
      <c r="L263" s="61"/>
      <c r="M263" s="61"/>
      <c r="N263" s="61"/>
      <c r="O263" s="61"/>
      <c r="P263" s="62"/>
      <c r="Q263" s="62"/>
      <c r="R263" s="63"/>
      <c r="S263" s="62"/>
      <c r="T263" s="130" t="str">
        <f>_xlfn.XLOOKUP(C263&amp;D263,OPER!$AO$2:$AO$500,OPER!$AO$2:$AO$500,"NSP",0)</f>
        <v/>
      </c>
      <c r="U263" s="130" t="str">
        <f t="shared" si="20"/>
        <v xml:space="preserve"> </v>
      </c>
      <c r="V263" s="130" t="str">
        <f t="shared" si="21"/>
        <v xml:space="preserve"> </v>
      </c>
      <c r="W263" s="130" t="str">
        <f t="shared" si="22"/>
        <v/>
      </c>
      <c r="X263" s="130" t="str">
        <f t="shared" si="23"/>
        <v xml:space="preserve"> </v>
      </c>
      <c r="Y263" s="102"/>
      <c r="Z263" s="267">
        <f t="shared" si="24"/>
        <v>0</v>
      </c>
    </row>
    <row r="264" spans="1:26" x14ac:dyDescent="0.2">
      <c r="A264" s="219" t="e">
        <f>+VLOOKUP(L264,OPER!$B$2:$C$500,2,0)</f>
        <v>#N/A</v>
      </c>
      <c r="B264" s="5"/>
      <c r="C264" s="61"/>
      <c r="D264" s="61"/>
      <c r="E264" s="61"/>
      <c r="F264" s="61"/>
      <c r="G264" s="61"/>
      <c r="H264" s="61"/>
      <c r="I264" s="61"/>
      <c r="J264" s="61"/>
      <c r="K264" s="61"/>
      <c r="L264" s="61"/>
      <c r="M264" s="61"/>
      <c r="N264" s="61"/>
      <c r="O264" s="61"/>
      <c r="P264" s="62"/>
      <c r="Q264" s="62"/>
      <c r="R264" s="63"/>
      <c r="S264" s="62"/>
      <c r="T264" s="130" t="str">
        <f>_xlfn.XLOOKUP(C264&amp;D264,OPER!$AO$2:$AO$500,OPER!$AO$2:$AO$500,"NSP",0)</f>
        <v/>
      </c>
      <c r="U264" s="130" t="str">
        <f t="shared" si="20"/>
        <v xml:space="preserve"> </v>
      </c>
      <c r="V264" s="130" t="str">
        <f t="shared" si="21"/>
        <v xml:space="preserve"> </v>
      </c>
      <c r="W264" s="130" t="str">
        <f t="shared" si="22"/>
        <v/>
      </c>
      <c r="X264" s="130" t="str">
        <f t="shared" si="23"/>
        <v xml:space="preserve"> </v>
      </c>
      <c r="Y264" s="102"/>
      <c r="Z264" s="267">
        <f t="shared" si="24"/>
        <v>0</v>
      </c>
    </row>
    <row r="265" spans="1:26" x14ac:dyDescent="0.2">
      <c r="A265" s="219" t="e">
        <f>+VLOOKUP(L265,OPER!$B$2:$C$500,2,0)</f>
        <v>#N/A</v>
      </c>
      <c r="B265" s="5"/>
      <c r="C265" s="61"/>
      <c r="D265" s="61"/>
      <c r="E265" s="61"/>
      <c r="F265" s="61"/>
      <c r="G265" s="61"/>
      <c r="H265" s="61"/>
      <c r="I265" s="61"/>
      <c r="J265" s="61"/>
      <c r="K265" s="61"/>
      <c r="L265" s="61"/>
      <c r="M265" s="61"/>
      <c r="N265" s="61"/>
      <c r="O265" s="61"/>
      <c r="P265" s="62"/>
      <c r="Q265" s="62"/>
      <c r="R265" s="63"/>
      <c r="S265" s="62"/>
      <c r="T265" s="130" t="str">
        <f>_xlfn.XLOOKUP(C265&amp;D265,OPER!$AO$2:$AO$500,OPER!$AO$2:$AO$500,"NSP",0)</f>
        <v/>
      </c>
      <c r="U265" s="130" t="str">
        <f t="shared" si="20"/>
        <v xml:space="preserve"> </v>
      </c>
      <c r="V265" s="130" t="str">
        <f t="shared" si="21"/>
        <v xml:space="preserve"> </v>
      </c>
      <c r="W265" s="130" t="str">
        <f t="shared" si="22"/>
        <v/>
      </c>
      <c r="X265" s="130" t="str">
        <f t="shared" si="23"/>
        <v xml:space="preserve"> </v>
      </c>
      <c r="Y265" s="102"/>
      <c r="Z265" s="267">
        <f t="shared" si="24"/>
        <v>0</v>
      </c>
    </row>
    <row r="266" spans="1:26" x14ac:dyDescent="0.2">
      <c r="A266" s="219" t="e">
        <f>+VLOOKUP(L266,OPER!$B$2:$C$500,2,0)</f>
        <v>#N/A</v>
      </c>
      <c r="B266" s="5"/>
      <c r="C266" s="61"/>
      <c r="D266" s="61"/>
      <c r="E266" s="61"/>
      <c r="F266" s="61"/>
      <c r="G266" s="61"/>
      <c r="H266" s="61"/>
      <c r="I266" s="61"/>
      <c r="J266" s="61"/>
      <c r="K266" s="61"/>
      <c r="L266" s="61"/>
      <c r="M266" s="61"/>
      <c r="N266" s="61"/>
      <c r="O266" s="61"/>
      <c r="P266" s="62"/>
      <c r="Q266" s="62"/>
      <c r="R266" s="63"/>
      <c r="S266" s="62"/>
      <c r="T266" s="130" t="str">
        <f>_xlfn.XLOOKUP(C266&amp;D266,OPER!$AO$2:$AO$500,OPER!$AO$2:$AO$500,"NSP",0)</f>
        <v/>
      </c>
      <c r="U266" s="130" t="str">
        <f t="shared" si="20"/>
        <v xml:space="preserve"> </v>
      </c>
      <c r="V266" s="130" t="str">
        <f t="shared" si="21"/>
        <v xml:space="preserve"> </v>
      </c>
      <c r="W266" s="130" t="str">
        <f t="shared" si="22"/>
        <v/>
      </c>
      <c r="X266" s="130" t="str">
        <f t="shared" si="23"/>
        <v xml:space="preserve"> </v>
      </c>
      <c r="Y266" s="102"/>
      <c r="Z266" s="267">
        <f t="shared" si="24"/>
        <v>0</v>
      </c>
    </row>
    <row r="267" spans="1:26" x14ac:dyDescent="0.2">
      <c r="A267" s="219" t="e">
        <f>+VLOOKUP(L267,OPER!$B$2:$C$500,2,0)</f>
        <v>#N/A</v>
      </c>
      <c r="B267" s="5"/>
      <c r="C267" s="61"/>
      <c r="D267" s="61"/>
      <c r="E267" s="61"/>
      <c r="F267" s="61"/>
      <c r="G267" s="61"/>
      <c r="H267" s="61"/>
      <c r="I267" s="61"/>
      <c r="J267" s="61"/>
      <c r="K267" s="61"/>
      <c r="L267" s="61"/>
      <c r="M267" s="61"/>
      <c r="N267" s="61"/>
      <c r="O267" s="61"/>
      <c r="P267" s="62"/>
      <c r="Q267" s="62"/>
      <c r="R267" s="63"/>
      <c r="S267" s="62"/>
      <c r="T267" s="130" t="str">
        <f>_xlfn.XLOOKUP(C267&amp;D267,OPER!$AO$2:$AO$500,OPER!$AO$2:$AO$500,"NSP",0)</f>
        <v/>
      </c>
      <c r="U267" s="130" t="str">
        <f t="shared" si="20"/>
        <v xml:space="preserve"> </v>
      </c>
      <c r="V267" s="130" t="str">
        <f t="shared" si="21"/>
        <v xml:space="preserve"> </v>
      </c>
      <c r="W267" s="130" t="str">
        <f t="shared" si="22"/>
        <v/>
      </c>
      <c r="X267" s="130" t="str">
        <f t="shared" si="23"/>
        <v xml:space="preserve"> </v>
      </c>
      <c r="Y267" s="102"/>
      <c r="Z267" s="267">
        <f t="shared" si="24"/>
        <v>0</v>
      </c>
    </row>
    <row r="268" spans="1:26" x14ac:dyDescent="0.2">
      <c r="A268" s="219" t="e">
        <f>+VLOOKUP(L268,OPER!$B$2:$C$500,2,0)</f>
        <v>#N/A</v>
      </c>
      <c r="B268" s="5"/>
      <c r="C268" s="61"/>
      <c r="D268" s="61"/>
      <c r="E268" s="61"/>
      <c r="F268" s="61"/>
      <c r="G268" s="61"/>
      <c r="H268" s="61"/>
      <c r="I268" s="61"/>
      <c r="J268" s="61"/>
      <c r="K268" s="61"/>
      <c r="L268" s="61"/>
      <c r="M268" s="61"/>
      <c r="N268" s="61"/>
      <c r="O268" s="61"/>
      <c r="P268" s="62"/>
      <c r="Q268" s="62"/>
      <c r="R268" s="63"/>
      <c r="S268" s="62"/>
      <c r="T268" s="130" t="str">
        <f>_xlfn.XLOOKUP(C268&amp;D268,OPER!$AO$2:$AO$500,OPER!$AO$2:$AO$500,"NSP",0)</f>
        <v/>
      </c>
      <c r="U268" s="130" t="str">
        <f t="shared" si="20"/>
        <v xml:space="preserve"> </v>
      </c>
      <c r="V268" s="130" t="str">
        <f t="shared" si="21"/>
        <v xml:space="preserve"> </v>
      </c>
      <c r="W268" s="130" t="str">
        <f t="shared" si="22"/>
        <v/>
      </c>
      <c r="X268" s="130" t="str">
        <f t="shared" si="23"/>
        <v xml:space="preserve"> </v>
      </c>
      <c r="Y268" s="102"/>
      <c r="Z268" s="267">
        <f t="shared" si="24"/>
        <v>0</v>
      </c>
    </row>
    <row r="269" spans="1:26" x14ac:dyDescent="0.2">
      <c r="A269" s="219" t="e">
        <f>+VLOOKUP(L269,OPER!$B$2:$C$500,2,0)</f>
        <v>#N/A</v>
      </c>
      <c r="B269" s="5"/>
      <c r="C269" s="61"/>
      <c r="D269" s="61"/>
      <c r="E269" s="61"/>
      <c r="F269" s="61"/>
      <c r="G269" s="61"/>
      <c r="H269" s="61"/>
      <c r="I269" s="61"/>
      <c r="J269" s="61"/>
      <c r="K269" s="61"/>
      <c r="L269" s="61"/>
      <c r="M269" s="61"/>
      <c r="N269" s="61"/>
      <c r="O269" s="61"/>
      <c r="P269" s="62"/>
      <c r="Q269" s="62"/>
      <c r="R269" s="63"/>
      <c r="S269" s="62"/>
      <c r="T269" s="130" t="str">
        <f>_xlfn.XLOOKUP(C269&amp;D269,OPER!$AO$2:$AO$500,OPER!$AO$2:$AO$500,"NSP",0)</f>
        <v/>
      </c>
      <c r="U269" s="130" t="str">
        <f t="shared" si="20"/>
        <v xml:space="preserve"> </v>
      </c>
      <c r="V269" s="130" t="str">
        <f t="shared" si="21"/>
        <v xml:space="preserve"> </v>
      </c>
      <c r="W269" s="130" t="str">
        <f t="shared" si="22"/>
        <v/>
      </c>
      <c r="X269" s="130" t="str">
        <f t="shared" si="23"/>
        <v xml:space="preserve"> </v>
      </c>
      <c r="Y269" s="102"/>
      <c r="Z269" s="267">
        <f t="shared" si="24"/>
        <v>0</v>
      </c>
    </row>
    <row r="270" spans="1:26" x14ac:dyDescent="0.2">
      <c r="A270" s="219" t="e">
        <f>+VLOOKUP(L270,OPER!$B$2:$C$500,2,0)</f>
        <v>#N/A</v>
      </c>
      <c r="B270" s="5"/>
      <c r="C270" s="61"/>
      <c r="D270" s="61"/>
      <c r="E270" s="61"/>
      <c r="F270" s="61"/>
      <c r="G270" s="61"/>
      <c r="H270" s="61"/>
      <c r="I270" s="61"/>
      <c r="J270" s="61"/>
      <c r="K270" s="61"/>
      <c r="L270" s="61"/>
      <c r="M270" s="61"/>
      <c r="N270" s="61"/>
      <c r="O270" s="61"/>
      <c r="P270" s="62"/>
      <c r="Q270" s="62"/>
      <c r="R270" s="63"/>
      <c r="S270" s="62"/>
      <c r="T270" s="130" t="str">
        <f>_xlfn.XLOOKUP(C270&amp;D270,OPER!$AO$2:$AO$500,OPER!$AO$2:$AO$500,"NSP",0)</f>
        <v/>
      </c>
      <c r="U270" s="130" t="str">
        <f t="shared" si="20"/>
        <v xml:space="preserve"> </v>
      </c>
      <c r="V270" s="130" t="str">
        <f t="shared" si="21"/>
        <v xml:space="preserve"> </v>
      </c>
      <c r="W270" s="130" t="str">
        <f t="shared" si="22"/>
        <v/>
      </c>
      <c r="X270" s="130" t="str">
        <f t="shared" si="23"/>
        <v xml:space="preserve"> </v>
      </c>
      <c r="Y270" s="102"/>
      <c r="Z270" s="267">
        <f t="shared" si="24"/>
        <v>0</v>
      </c>
    </row>
    <row r="271" spans="1:26" x14ac:dyDescent="0.2">
      <c r="A271" s="219" t="e">
        <f>+VLOOKUP(L271,OPER!$B$2:$C$500,2,0)</f>
        <v>#N/A</v>
      </c>
      <c r="B271" s="5"/>
      <c r="C271" s="61"/>
      <c r="D271" s="61"/>
      <c r="E271" s="61"/>
      <c r="F271" s="61"/>
      <c r="G271" s="61"/>
      <c r="H271" s="61"/>
      <c r="I271" s="61"/>
      <c r="J271" s="61"/>
      <c r="K271" s="61"/>
      <c r="L271" s="61"/>
      <c r="M271" s="61"/>
      <c r="N271" s="61"/>
      <c r="O271" s="61"/>
      <c r="P271" s="62"/>
      <c r="Q271" s="62"/>
      <c r="R271" s="63"/>
      <c r="S271" s="62"/>
      <c r="T271" s="130" t="str">
        <f>_xlfn.XLOOKUP(C271&amp;D271,OPER!$AO$2:$AO$500,OPER!$AO$2:$AO$500,"NSP",0)</f>
        <v/>
      </c>
      <c r="U271" s="130" t="str">
        <f t="shared" si="20"/>
        <v xml:space="preserve"> </v>
      </c>
      <c r="V271" s="130" t="str">
        <f t="shared" si="21"/>
        <v xml:space="preserve"> </v>
      </c>
      <c r="W271" s="130" t="str">
        <f t="shared" si="22"/>
        <v/>
      </c>
      <c r="X271" s="130" t="str">
        <f t="shared" si="23"/>
        <v xml:space="preserve"> </v>
      </c>
      <c r="Y271" s="102"/>
      <c r="Z271" s="267">
        <f t="shared" si="24"/>
        <v>0</v>
      </c>
    </row>
    <row r="272" spans="1:26" x14ac:dyDescent="0.2">
      <c r="A272" s="219" t="e">
        <f>+VLOOKUP(L272,OPER!$B$2:$C$500,2,0)</f>
        <v>#N/A</v>
      </c>
      <c r="B272" s="5"/>
      <c r="C272" s="61"/>
      <c r="D272" s="61"/>
      <c r="E272" s="61"/>
      <c r="F272" s="61"/>
      <c r="G272" s="61"/>
      <c r="H272" s="61"/>
      <c r="I272" s="61"/>
      <c r="J272" s="61"/>
      <c r="K272" s="61"/>
      <c r="L272" s="61"/>
      <c r="M272" s="61"/>
      <c r="N272" s="61"/>
      <c r="O272" s="61"/>
      <c r="P272" s="62"/>
      <c r="Q272" s="62"/>
      <c r="R272" s="63"/>
      <c r="S272" s="62"/>
      <c r="T272" s="130" t="str">
        <f>_xlfn.XLOOKUP(C272&amp;D272,OPER!$AO$2:$AO$500,OPER!$AO$2:$AO$500,"NSP",0)</f>
        <v/>
      </c>
      <c r="U272" s="130" t="str">
        <f t="shared" si="20"/>
        <v xml:space="preserve"> </v>
      </c>
      <c r="V272" s="130" t="str">
        <f t="shared" si="21"/>
        <v xml:space="preserve"> </v>
      </c>
      <c r="W272" s="130" t="str">
        <f t="shared" si="22"/>
        <v/>
      </c>
      <c r="X272" s="130" t="str">
        <f t="shared" si="23"/>
        <v xml:space="preserve"> </v>
      </c>
      <c r="Y272" s="102"/>
      <c r="Z272" s="267">
        <f t="shared" si="24"/>
        <v>0</v>
      </c>
    </row>
    <row r="273" spans="1:26" x14ac:dyDescent="0.2">
      <c r="A273" s="219" t="e">
        <f>+VLOOKUP(L273,OPER!$B$2:$C$500,2,0)</f>
        <v>#N/A</v>
      </c>
      <c r="B273" s="5"/>
      <c r="C273" s="61"/>
      <c r="D273" s="61"/>
      <c r="E273" s="61"/>
      <c r="F273" s="61"/>
      <c r="G273" s="61"/>
      <c r="H273" s="61"/>
      <c r="I273" s="61"/>
      <c r="J273" s="61"/>
      <c r="K273" s="61"/>
      <c r="L273" s="61"/>
      <c r="M273" s="61"/>
      <c r="N273" s="61"/>
      <c r="O273" s="61"/>
      <c r="P273" s="62"/>
      <c r="Q273" s="62"/>
      <c r="R273" s="63"/>
      <c r="S273" s="62"/>
      <c r="T273" s="130" t="str">
        <f>_xlfn.XLOOKUP(C273&amp;D273,OPER!$AO$2:$AO$500,OPER!$AO$2:$AO$500,"NSP",0)</f>
        <v/>
      </c>
      <c r="U273" s="130" t="str">
        <f t="shared" si="20"/>
        <v xml:space="preserve"> </v>
      </c>
      <c r="V273" s="130" t="str">
        <f t="shared" si="21"/>
        <v xml:space="preserve"> </v>
      </c>
      <c r="W273" s="130" t="str">
        <f t="shared" si="22"/>
        <v/>
      </c>
      <c r="X273" s="130" t="str">
        <f t="shared" si="23"/>
        <v xml:space="preserve"> </v>
      </c>
      <c r="Y273" s="102"/>
      <c r="Z273" s="267">
        <f t="shared" si="24"/>
        <v>0</v>
      </c>
    </row>
    <row r="274" spans="1:26" x14ac:dyDescent="0.2">
      <c r="A274" s="219" t="e">
        <f>+VLOOKUP(L274,OPER!$B$2:$C$500,2,0)</f>
        <v>#N/A</v>
      </c>
      <c r="B274" s="5"/>
      <c r="C274" s="61"/>
      <c r="D274" s="61"/>
      <c r="E274" s="61"/>
      <c r="F274" s="61"/>
      <c r="G274" s="61"/>
      <c r="H274" s="61"/>
      <c r="I274" s="61"/>
      <c r="J274" s="61"/>
      <c r="K274" s="61"/>
      <c r="L274" s="61"/>
      <c r="M274" s="61"/>
      <c r="N274" s="61"/>
      <c r="O274" s="61"/>
      <c r="P274" s="62"/>
      <c r="Q274" s="62"/>
      <c r="R274" s="63"/>
      <c r="S274" s="62"/>
      <c r="T274" s="130" t="str">
        <f>_xlfn.XLOOKUP(C274&amp;D274,OPER!$AO$2:$AO$500,OPER!$AO$2:$AO$500,"NSP",0)</f>
        <v/>
      </c>
      <c r="U274" s="130" t="str">
        <f t="shared" si="20"/>
        <v xml:space="preserve"> </v>
      </c>
      <c r="V274" s="130" t="str">
        <f t="shared" si="21"/>
        <v xml:space="preserve"> </v>
      </c>
      <c r="W274" s="130" t="str">
        <f t="shared" si="22"/>
        <v/>
      </c>
      <c r="X274" s="130" t="str">
        <f t="shared" si="23"/>
        <v xml:space="preserve"> </v>
      </c>
      <c r="Y274" s="102"/>
      <c r="Z274" s="267">
        <f t="shared" si="24"/>
        <v>0</v>
      </c>
    </row>
    <row r="275" spans="1:26" x14ac:dyDescent="0.2">
      <c r="A275" s="219" t="e">
        <f>+VLOOKUP(L275,OPER!$B$2:$C$500,2,0)</f>
        <v>#N/A</v>
      </c>
      <c r="B275" s="5"/>
      <c r="C275" s="61"/>
      <c r="D275" s="61"/>
      <c r="E275" s="61"/>
      <c r="F275" s="61"/>
      <c r="G275" s="61"/>
      <c r="H275" s="61"/>
      <c r="I275" s="61"/>
      <c r="J275" s="61"/>
      <c r="K275" s="61"/>
      <c r="L275" s="61"/>
      <c r="M275" s="61"/>
      <c r="N275" s="61"/>
      <c r="O275" s="61"/>
      <c r="P275" s="62"/>
      <c r="Q275" s="62"/>
      <c r="R275" s="63"/>
      <c r="S275" s="62"/>
      <c r="T275" s="130" t="str">
        <f>_xlfn.XLOOKUP(C275&amp;D275,OPER!$AO$2:$AO$500,OPER!$AO$2:$AO$500,"NSP",0)</f>
        <v/>
      </c>
      <c r="U275" s="130" t="str">
        <f t="shared" si="20"/>
        <v xml:space="preserve"> </v>
      </c>
      <c r="V275" s="130" t="str">
        <f t="shared" si="21"/>
        <v xml:space="preserve"> </v>
      </c>
      <c r="W275" s="130" t="str">
        <f t="shared" si="22"/>
        <v/>
      </c>
      <c r="X275" s="130" t="str">
        <f t="shared" si="23"/>
        <v xml:space="preserve"> </v>
      </c>
      <c r="Y275" s="102"/>
      <c r="Z275" s="267">
        <f t="shared" si="24"/>
        <v>0</v>
      </c>
    </row>
    <row r="276" spans="1:26" x14ac:dyDescent="0.2">
      <c r="A276" s="219" t="e">
        <f>+VLOOKUP(L276,OPER!$B$2:$C$500,2,0)</f>
        <v>#N/A</v>
      </c>
      <c r="B276" s="5"/>
      <c r="C276" s="61"/>
      <c r="D276" s="61"/>
      <c r="E276" s="61"/>
      <c r="F276" s="61"/>
      <c r="G276" s="61"/>
      <c r="H276" s="61"/>
      <c r="I276" s="61"/>
      <c r="J276" s="61"/>
      <c r="K276" s="61"/>
      <c r="L276" s="61"/>
      <c r="M276" s="61"/>
      <c r="N276" s="61"/>
      <c r="O276" s="61"/>
      <c r="P276" s="62"/>
      <c r="Q276" s="62"/>
      <c r="R276" s="63"/>
      <c r="S276" s="62"/>
      <c r="T276" s="130" t="str">
        <f>_xlfn.XLOOKUP(C276&amp;D276,OPER!$AO$2:$AO$500,OPER!$AO$2:$AO$500,"NSP",0)</f>
        <v/>
      </c>
      <c r="U276" s="130" t="str">
        <f t="shared" si="20"/>
        <v xml:space="preserve"> </v>
      </c>
      <c r="V276" s="130" t="str">
        <f t="shared" si="21"/>
        <v xml:space="preserve"> </v>
      </c>
      <c r="W276" s="130" t="str">
        <f t="shared" si="22"/>
        <v/>
      </c>
      <c r="X276" s="130" t="str">
        <f t="shared" si="23"/>
        <v xml:space="preserve"> </v>
      </c>
      <c r="Y276" s="102"/>
      <c r="Z276" s="267">
        <f t="shared" si="24"/>
        <v>0</v>
      </c>
    </row>
    <row r="277" spans="1:26" x14ac:dyDescent="0.2">
      <c r="A277" s="219" t="e">
        <f>+VLOOKUP(L277,OPER!$B$2:$C$500,2,0)</f>
        <v>#N/A</v>
      </c>
      <c r="B277" s="5"/>
      <c r="C277" s="61"/>
      <c r="D277" s="61"/>
      <c r="E277" s="61"/>
      <c r="F277" s="61"/>
      <c r="G277" s="61"/>
      <c r="H277" s="61"/>
      <c r="I277" s="61"/>
      <c r="J277" s="61"/>
      <c r="K277" s="61"/>
      <c r="L277" s="61"/>
      <c r="M277" s="61"/>
      <c r="N277" s="61"/>
      <c r="O277" s="61"/>
      <c r="P277" s="62"/>
      <c r="Q277" s="62"/>
      <c r="R277" s="63"/>
      <c r="S277" s="62"/>
      <c r="T277" s="130" t="str">
        <f>_xlfn.XLOOKUP(C277&amp;D277,OPER!$AO$2:$AO$500,OPER!$AO$2:$AO$500,"NSP",0)</f>
        <v/>
      </c>
      <c r="U277" s="130" t="str">
        <f t="shared" si="20"/>
        <v xml:space="preserve"> </v>
      </c>
      <c r="V277" s="130" t="str">
        <f t="shared" si="21"/>
        <v xml:space="preserve"> </v>
      </c>
      <c r="W277" s="130" t="str">
        <f t="shared" si="22"/>
        <v/>
      </c>
      <c r="X277" s="130" t="str">
        <f t="shared" si="23"/>
        <v xml:space="preserve"> </v>
      </c>
      <c r="Y277" s="102"/>
      <c r="Z277" s="267">
        <f t="shared" si="24"/>
        <v>0</v>
      </c>
    </row>
    <row r="278" spans="1:26" x14ac:dyDescent="0.2">
      <c r="A278" s="219" t="e">
        <f>+VLOOKUP(L278,OPER!$B$2:$C$500,2,0)</f>
        <v>#N/A</v>
      </c>
      <c r="B278" s="5"/>
      <c r="C278" s="61"/>
      <c r="D278" s="61"/>
      <c r="E278" s="61"/>
      <c r="F278" s="61"/>
      <c r="G278" s="61"/>
      <c r="H278" s="61"/>
      <c r="I278" s="61"/>
      <c r="J278" s="61"/>
      <c r="K278" s="61"/>
      <c r="L278" s="61"/>
      <c r="M278" s="61"/>
      <c r="N278" s="61"/>
      <c r="O278" s="61"/>
      <c r="P278" s="62"/>
      <c r="Q278" s="62"/>
      <c r="R278" s="63"/>
      <c r="S278" s="62"/>
      <c r="T278" s="130" t="str">
        <f>_xlfn.XLOOKUP(C278&amp;D278,OPER!$AO$2:$AO$500,OPER!$AO$2:$AO$500,"NSP",0)</f>
        <v/>
      </c>
      <c r="U278" s="130" t="str">
        <f t="shared" si="20"/>
        <v xml:space="preserve"> </v>
      </c>
      <c r="V278" s="130" t="str">
        <f t="shared" si="21"/>
        <v xml:space="preserve"> </v>
      </c>
      <c r="W278" s="130" t="str">
        <f t="shared" si="22"/>
        <v/>
      </c>
      <c r="X278" s="130" t="str">
        <f t="shared" si="23"/>
        <v xml:space="preserve"> </v>
      </c>
      <c r="Y278" s="102"/>
      <c r="Z278" s="267">
        <f t="shared" si="24"/>
        <v>0</v>
      </c>
    </row>
    <row r="279" spans="1:26" x14ac:dyDescent="0.2">
      <c r="A279" s="219" t="e">
        <f>+VLOOKUP(L279,OPER!$B$2:$C$500,2,0)</f>
        <v>#N/A</v>
      </c>
      <c r="B279" s="5"/>
      <c r="C279" s="61"/>
      <c r="D279" s="61"/>
      <c r="E279" s="61"/>
      <c r="F279" s="61"/>
      <c r="G279" s="61"/>
      <c r="H279" s="61"/>
      <c r="I279" s="61"/>
      <c r="J279" s="61"/>
      <c r="K279" s="61"/>
      <c r="L279" s="61"/>
      <c r="M279" s="61"/>
      <c r="N279" s="61"/>
      <c r="O279" s="61"/>
      <c r="P279" s="62"/>
      <c r="Q279" s="62"/>
      <c r="R279" s="63"/>
      <c r="S279" s="62"/>
      <c r="T279" s="130" t="str">
        <f>_xlfn.XLOOKUP(C279&amp;D279,OPER!$AO$2:$AO$500,OPER!$AO$2:$AO$500,"NSP",0)</f>
        <v/>
      </c>
      <c r="U279" s="130" t="str">
        <f t="shared" si="20"/>
        <v xml:space="preserve"> </v>
      </c>
      <c r="V279" s="130" t="str">
        <f t="shared" si="21"/>
        <v xml:space="preserve"> </v>
      </c>
      <c r="W279" s="130" t="str">
        <f t="shared" si="22"/>
        <v/>
      </c>
      <c r="X279" s="130" t="str">
        <f t="shared" si="23"/>
        <v xml:space="preserve"> </v>
      </c>
      <c r="Y279" s="102"/>
      <c r="Z279" s="267">
        <f t="shared" si="24"/>
        <v>0</v>
      </c>
    </row>
    <row r="280" spans="1:26" x14ac:dyDescent="0.2">
      <c r="A280" s="219" t="e">
        <f>+VLOOKUP(L280,OPER!$B$2:$C$500,2,0)</f>
        <v>#N/A</v>
      </c>
      <c r="B280" s="5"/>
      <c r="C280" s="61"/>
      <c r="D280" s="61"/>
      <c r="E280" s="61"/>
      <c r="F280" s="61"/>
      <c r="G280" s="61"/>
      <c r="H280" s="61"/>
      <c r="I280" s="61"/>
      <c r="J280" s="61"/>
      <c r="K280" s="61"/>
      <c r="L280" s="61"/>
      <c r="M280" s="61"/>
      <c r="N280" s="61"/>
      <c r="O280" s="61"/>
      <c r="P280" s="62"/>
      <c r="Q280" s="62"/>
      <c r="R280" s="63"/>
      <c r="S280" s="62"/>
      <c r="T280" s="130" t="str">
        <f>_xlfn.XLOOKUP(C280&amp;D280,OPER!$AO$2:$AO$500,OPER!$AO$2:$AO$500,"NSP",0)</f>
        <v/>
      </c>
      <c r="U280" s="130" t="str">
        <f t="shared" si="20"/>
        <v xml:space="preserve"> </v>
      </c>
      <c r="V280" s="130" t="str">
        <f t="shared" si="21"/>
        <v xml:space="preserve"> </v>
      </c>
      <c r="W280" s="130" t="str">
        <f t="shared" si="22"/>
        <v/>
      </c>
      <c r="X280" s="130" t="str">
        <f t="shared" si="23"/>
        <v xml:space="preserve"> </v>
      </c>
      <c r="Y280" s="102"/>
      <c r="Z280" s="267">
        <f t="shared" si="24"/>
        <v>0</v>
      </c>
    </row>
    <row r="281" spans="1:26" x14ac:dyDescent="0.2">
      <c r="A281" s="219" t="e">
        <f>+VLOOKUP(L281,OPER!$B$2:$C$500,2,0)</f>
        <v>#N/A</v>
      </c>
      <c r="B281" s="5"/>
      <c r="C281" s="61"/>
      <c r="D281" s="61"/>
      <c r="E281" s="61"/>
      <c r="F281" s="61"/>
      <c r="G281" s="61"/>
      <c r="H281" s="61"/>
      <c r="I281" s="61"/>
      <c r="J281" s="61"/>
      <c r="K281" s="61"/>
      <c r="L281" s="61"/>
      <c r="M281" s="61"/>
      <c r="N281" s="61"/>
      <c r="O281" s="61"/>
      <c r="P281" s="62"/>
      <c r="Q281" s="62"/>
      <c r="R281" s="63"/>
      <c r="S281" s="62"/>
      <c r="T281" s="130" t="str">
        <f>_xlfn.XLOOKUP(C281&amp;D281,OPER!$AO$2:$AO$500,OPER!$AO$2:$AO$500,"NSP",0)</f>
        <v/>
      </c>
      <c r="U281" s="130" t="str">
        <f t="shared" si="20"/>
        <v xml:space="preserve"> </v>
      </c>
      <c r="V281" s="130" t="str">
        <f t="shared" si="21"/>
        <v xml:space="preserve"> </v>
      </c>
      <c r="W281" s="130" t="str">
        <f t="shared" si="22"/>
        <v/>
      </c>
      <c r="X281" s="130" t="str">
        <f t="shared" si="23"/>
        <v xml:space="preserve"> </v>
      </c>
      <c r="Y281" s="102"/>
      <c r="Z281" s="267">
        <f t="shared" si="24"/>
        <v>0</v>
      </c>
    </row>
    <row r="282" spans="1:26" x14ac:dyDescent="0.2">
      <c r="A282" s="219" t="e">
        <f>+VLOOKUP(L282,OPER!$B$2:$C$500,2,0)</f>
        <v>#N/A</v>
      </c>
      <c r="B282" s="5"/>
      <c r="C282" s="61"/>
      <c r="D282" s="61"/>
      <c r="E282" s="61"/>
      <c r="F282" s="61"/>
      <c r="G282" s="61"/>
      <c r="H282" s="61"/>
      <c r="I282" s="61"/>
      <c r="J282" s="61"/>
      <c r="K282" s="61"/>
      <c r="L282" s="61"/>
      <c r="M282" s="61"/>
      <c r="N282" s="61"/>
      <c r="O282" s="61"/>
      <c r="P282" s="62"/>
      <c r="Q282" s="62"/>
      <c r="R282" s="63"/>
      <c r="S282" s="62"/>
      <c r="T282" s="130" t="str">
        <f>_xlfn.XLOOKUP(C282&amp;D282,OPER!$AO$2:$AO$500,OPER!$AO$2:$AO$500,"NSP",0)</f>
        <v/>
      </c>
      <c r="U282" s="130" t="str">
        <f t="shared" si="20"/>
        <v xml:space="preserve"> </v>
      </c>
      <c r="V282" s="130" t="str">
        <f t="shared" si="21"/>
        <v xml:space="preserve"> </v>
      </c>
      <c r="W282" s="130" t="str">
        <f t="shared" si="22"/>
        <v/>
      </c>
      <c r="X282" s="130" t="str">
        <f t="shared" si="23"/>
        <v xml:space="preserve"> </v>
      </c>
      <c r="Y282" s="102"/>
      <c r="Z282" s="267">
        <f t="shared" si="24"/>
        <v>0</v>
      </c>
    </row>
    <row r="283" spans="1:26" x14ac:dyDescent="0.2">
      <c r="A283" s="219" t="e">
        <f>+VLOOKUP(L283,OPER!$B$2:$C$500,2,0)</f>
        <v>#N/A</v>
      </c>
      <c r="B283" s="61"/>
      <c r="C283" s="61"/>
      <c r="D283" s="61"/>
      <c r="E283" s="61"/>
      <c r="F283" s="61"/>
      <c r="G283" s="61"/>
      <c r="H283" s="61"/>
      <c r="I283" s="61"/>
      <c r="J283" s="61"/>
      <c r="K283" s="61"/>
      <c r="L283" s="61"/>
      <c r="M283" s="61"/>
      <c r="N283" s="61"/>
      <c r="O283" s="61"/>
      <c r="P283" s="62"/>
      <c r="Q283" s="62"/>
      <c r="R283" s="63"/>
      <c r="S283" s="62"/>
      <c r="T283" s="130" t="str">
        <f>_xlfn.XLOOKUP(C283&amp;D283,OPER!$AO$2:$AO$500,OPER!$AO$2:$AO$500,"NSP",0)</f>
        <v/>
      </c>
      <c r="U283" s="130" t="str">
        <f t="shared" si="20"/>
        <v xml:space="preserve"> </v>
      </c>
      <c r="V283" s="130" t="str">
        <f t="shared" si="21"/>
        <v xml:space="preserve"> </v>
      </c>
      <c r="W283" s="130" t="str">
        <f t="shared" si="22"/>
        <v/>
      </c>
      <c r="X283" s="130" t="str">
        <f t="shared" si="23"/>
        <v xml:space="preserve"> </v>
      </c>
      <c r="Y283" s="102"/>
      <c r="Z283" s="267">
        <f t="shared" si="24"/>
        <v>0</v>
      </c>
    </row>
    <row r="284" spans="1:26" x14ac:dyDescent="0.2">
      <c r="A284" s="219" t="e">
        <f>+VLOOKUP(L284,OPER!$B$2:$C$500,2,0)</f>
        <v>#N/A</v>
      </c>
      <c r="B284" s="61"/>
      <c r="C284" s="61"/>
      <c r="D284" s="61"/>
      <c r="E284" s="61"/>
      <c r="F284" s="61"/>
      <c r="G284" s="61"/>
      <c r="H284" s="61"/>
      <c r="I284" s="61"/>
      <c r="J284" s="61"/>
      <c r="K284" s="61"/>
      <c r="L284" s="61"/>
      <c r="M284" s="61"/>
      <c r="N284" s="61"/>
      <c r="O284" s="61"/>
      <c r="P284" s="62"/>
      <c r="Q284" s="62"/>
      <c r="R284" s="63"/>
      <c r="S284" s="62"/>
      <c r="T284" s="130" t="str">
        <f>_xlfn.XLOOKUP(C284&amp;D284,OPER!$AO$2:$AO$500,OPER!$AO$2:$AO$500,"NSP",0)</f>
        <v/>
      </c>
      <c r="U284" s="130" t="str">
        <f t="shared" si="20"/>
        <v xml:space="preserve"> </v>
      </c>
      <c r="V284" s="130" t="str">
        <f t="shared" si="21"/>
        <v xml:space="preserve"> </v>
      </c>
      <c r="W284" s="130" t="str">
        <f t="shared" si="22"/>
        <v/>
      </c>
      <c r="X284" s="130" t="str">
        <f t="shared" si="23"/>
        <v xml:space="preserve"> </v>
      </c>
      <c r="Y284" s="102"/>
      <c r="Z284" s="267">
        <f t="shared" si="24"/>
        <v>0</v>
      </c>
    </row>
    <row r="285" spans="1:26" x14ac:dyDescent="0.2">
      <c r="A285" s="219" t="e">
        <f>+VLOOKUP(L285,OPER!$B$2:$C$500,2,0)</f>
        <v>#N/A</v>
      </c>
      <c r="B285" s="61"/>
      <c r="C285" s="61"/>
      <c r="D285" s="61"/>
      <c r="E285" s="61"/>
      <c r="F285" s="61"/>
      <c r="G285" s="61"/>
      <c r="H285" s="61"/>
      <c r="I285" s="61"/>
      <c r="J285" s="61"/>
      <c r="K285" s="61"/>
      <c r="L285" s="61"/>
      <c r="M285" s="61"/>
      <c r="N285" s="61"/>
      <c r="O285" s="61"/>
      <c r="P285" s="62"/>
      <c r="Q285" s="62"/>
      <c r="R285" s="63"/>
      <c r="S285" s="62"/>
      <c r="T285" s="130" t="str">
        <f>_xlfn.XLOOKUP(C285&amp;D285,OPER!$AO$2:$AO$500,OPER!$AO$2:$AO$500,"NSP",0)</f>
        <v/>
      </c>
      <c r="U285" s="130" t="str">
        <f t="shared" si="20"/>
        <v xml:space="preserve"> </v>
      </c>
      <c r="V285" s="130" t="str">
        <f t="shared" si="21"/>
        <v xml:space="preserve"> </v>
      </c>
      <c r="W285" s="130" t="str">
        <f t="shared" si="22"/>
        <v/>
      </c>
      <c r="X285" s="130" t="str">
        <f t="shared" si="23"/>
        <v xml:space="preserve"> </v>
      </c>
      <c r="Y285" s="102"/>
      <c r="Z285" s="267">
        <f t="shared" si="24"/>
        <v>0</v>
      </c>
    </row>
    <row r="286" spans="1:26" x14ac:dyDescent="0.2">
      <c r="A286" s="219" t="e">
        <f>+VLOOKUP(L286,OPER!$B$2:$C$500,2,0)</f>
        <v>#N/A</v>
      </c>
      <c r="B286" s="61"/>
      <c r="C286" s="61"/>
      <c r="D286" s="61"/>
      <c r="E286" s="61"/>
      <c r="F286" s="61"/>
      <c r="G286" s="61"/>
      <c r="H286" s="61"/>
      <c r="I286" s="61"/>
      <c r="J286" s="61"/>
      <c r="K286" s="61"/>
      <c r="L286" s="61"/>
      <c r="M286" s="61"/>
      <c r="N286" s="61"/>
      <c r="O286" s="61"/>
      <c r="P286" s="62"/>
      <c r="Q286" s="62"/>
      <c r="R286" s="63"/>
      <c r="S286" s="62"/>
      <c r="T286" s="130" t="str">
        <f>_xlfn.XLOOKUP(C286&amp;D286,OPER!$AO$2:$AO$500,OPER!$AO$2:$AO$500,"NSP",0)</f>
        <v/>
      </c>
      <c r="U286" s="130" t="str">
        <f t="shared" si="20"/>
        <v xml:space="preserve"> </v>
      </c>
      <c r="V286" s="130" t="str">
        <f t="shared" si="21"/>
        <v xml:space="preserve"> </v>
      </c>
      <c r="W286" s="130" t="str">
        <f t="shared" si="22"/>
        <v/>
      </c>
      <c r="X286" s="130" t="str">
        <f t="shared" si="23"/>
        <v xml:space="preserve"> </v>
      </c>
      <c r="Y286" s="102"/>
      <c r="Z286" s="267">
        <f t="shared" si="24"/>
        <v>0</v>
      </c>
    </row>
    <row r="287" spans="1:26" x14ac:dyDescent="0.2">
      <c r="A287" s="219" t="e">
        <f>+VLOOKUP(L287,OPER!$B$2:$C$500,2,0)</f>
        <v>#N/A</v>
      </c>
      <c r="B287" s="61"/>
      <c r="C287" s="61"/>
      <c r="D287" s="61"/>
      <c r="E287" s="61"/>
      <c r="F287" s="61"/>
      <c r="G287" s="61"/>
      <c r="H287" s="61"/>
      <c r="I287" s="61"/>
      <c r="J287" s="61"/>
      <c r="K287" s="61"/>
      <c r="L287" s="61"/>
      <c r="M287" s="61"/>
      <c r="N287" s="61"/>
      <c r="O287" s="61"/>
      <c r="P287" s="62"/>
      <c r="Q287" s="62"/>
      <c r="R287" s="63"/>
      <c r="S287" s="62"/>
      <c r="T287" s="130" t="str">
        <f>_xlfn.XLOOKUP(C287&amp;D287,OPER!$AO$2:$AO$500,OPER!$AO$2:$AO$500,"NSP",0)</f>
        <v/>
      </c>
      <c r="U287" s="130" t="str">
        <f t="shared" si="20"/>
        <v xml:space="preserve"> </v>
      </c>
      <c r="V287" s="130" t="str">
        <f t="shared" si="21"/>
        <v xml:space="preserve"> </v>
      </c>
      <c r="W287" s="130" t="str">
        <f t="shared" si="22"/>
        <v/>
      </c>
      <c r="X287" s="130" t="str">
        <f t="shared" si="23"/>
        <v xml:space="preserve"> </v>
      </c>
      <c r="Y287" s="102"/>
      <c r="Z287" s="267">
        <f t="shared" si="24"/>
        <v>0</v>
      </c>
    </row>
    <row r="288" spans="1:26" x14ac:dyDescent="0.2">
      <c r="A288" s="219" t="e">
        <f>+VLOOKUP(L288,OPER!$B$2:$C$500,2,0)</f>
        <v>#N/A</v>
      </c>
      <c r="B288" s="61"/>
      <c r="C288" s="61"/>
      <c r="D288" s="61"/>
      <c r="E288" s="61"/>
      <c r="F288" s="61"/>
      <c r="G288" s="61"/>
      <c r="H288" s="61"/>
      <c r="I288" s="61"/>
      <c r="J288" s="61"/>
      <c r="K288" s="61"/>
      <c r="L288" s="61"/>
      <c r="M288" s="61"/>
      <c r="N288" s="61"/>
      <c r="O288" s="61"/>
      <c r="P288" s="62"/>
      <c r="Q288" s="62"/>
      <c r="R288" s="63"/>
      <c r="S288" s="62"/>
      <c r="T288" s="130" t="str">
        <f>_xlfn.XLOOKUP(C288&amp;D288,OPER!$AO$2:$AO$500,OPER!$AO$2:$AO$500,"NSP",0)</f>
        <v/>
      </c>
      <c r="U288" s="130" t="str">
        <f t="shared" si="20"/>
        <v xml:space="preserve"> </v>
      </c>
      <c r="V288" s="130" t="str">
        <f t="shared" si="21"/>
        <v xml:space="preserve"> </v>
      </c>
      <c r="W288" s="130" t="str">
        <f t="shared" si="22"/>
        <v/>
      </c>
      <c r="X288" s="130" t="str">
        <f t="shared" si="23"/>
        <v xml:space="preserve"> </v>
      </c>
      <c r="Y288" s="102"/>
      <c r="Z288" s="267">
        <f t="shared" si="24"/>
        <v>0</v>
      </c>
    </row>
    <row r="289" spans="1:26" x14ac:dyDescent="0.2">
      <c r="A289" s="219" t="e">
        <f>+VLOOKUP(L289,OPER!$B$2:$C$500,2,0)</f>
        <v>#N/A</v>
      </c>
      <c r="B289" s="61"/>
      <c r="C289" s="61"/>
      <c r="D289" s="61"/>
      <c r="E289" s="61"/>
      <c r="F289" s="61"/>
      <c r="G289" s="61"/>
      <c r="H289" s="61"/>
      <c r="I289" s="61"/>
      <c r="J289" s="61"/>
      <c r="K289" s="61"/>
      <c r="L289" s="61"/>
      <c r="M289" s="61"/>
      <c r="N289" s="61"/>
      <c r="O289" s="61"/>
      <c r="P289" s="62"/>
      <c r="Q289" s="62"/>
      <c r="R289" s="63"/>
      <c r="S289" s="62"/>
      <c r="T289" s="130" t="str">
        <f>_xlfn.XLOOKUP(C289&amp;D289,OPER!$AO$2:$AO$500,OPER!$AO$2:$AO$500,"NSP",0)</f>
        <v/>
      </c>
      <c r="U289" s="130" t="str">
        <f t="shared" si="20"/>
        <v xml:space="preserve"> </v>
      </c>
      <c r="V289" s="130" t="str">
        <f t="shared" si="21"/>
        <v xml:space="preserve"> </v>
      </c>
      <c r="W289" s="130" t="str">
        <f t="shared" si="22"/>
        <v/>
      </c>
      <c r="X289" s="130" t="str">
        <f t="shared" si="23"/>
        <v xml:space="preserve"> </v>
      </c>
      <c r="Y289" s="102"/>
      <c r="Z289" s="267">
        <f t="shared" si="24"/>
        <v>0</v>
      </c>
    </row>
    <row r="290" spans="1:26" x14ac:dyDescent="0.2">
      <c r="A290" s="219" t="e">
        <f>+VLOOKUP(L290,OPER!$B$2:$C$500,2,0)</f>
        <v>#N/A</v>
      </c>
      <c r="B290" s="61"/>
      <c r="C290" s="61"/>
      <c r="D290" s="61"/>
      <c r="E290" s="61"/>
      <c r="F290" s="61"/>
      <c r="G290" s="61"/>
      <c r="H290" s="61"/>
      <c r="I290" s="61"/>
      <c r="J290" s="61"/>
      <c r="K290" s="61"/>
      <c r="L290" s="61"/>
      <c r="M290" s="61"/>
      <c r="N290" s="61"/>
      <c r="O290" s="61"/>
      <c r="P290" s="62"/>
      <c r="Q290" s="62"/>
      <c r="R290" s="63"/>
      <c r="S290" s="62"/>
      <c r="T290" s="130" t="str">
        <f>_xlfn.XLOOKUP(C290&amp;D290,OPER!$AO$2:$AO$500,OPER!$AO$2:$AO$500,"NSP",0)</f>
        <v/>
      </c>
      <c r="U290" s="130" t="str">
        <f t="shared" si="20"/>
        <v xml:space="preserve"> </v>
      </c>
      <c r="V290" s="130" t="str">
        <f t="shared" si="21"/>
        <v xml:space="preserve"> </v>
      </c>
      <c r="W290" s="130" t="str">
        <f t="shared" si="22"/>
        <v/>
      </c>
      <c r="X290" s="130" t="str">
        <f t="shared" si="23"/>
        <v xml:space="preserve"> </v>
      </c>
      <c r="Y290" s="102"/>
      <c r="Z290" s="267">
        <f t="shared" si="24"/>
        <v>0</v>
      </c>
    </row>
    <row r="291" spans="1:26" x14ac:dyDescent="0.2">
      <c r="A291" s="219" t="e">
        <f>+VLOOKUP(L291,OPER!$B$2:$C$500,2,0)</f>
        <v>#N/A</v>
      </c>
      <c r="B291" s="61"/>
      <c r="C291" s="61"/>
      <c r="D291" s="61"/>
      <c r="E291" s="61"/>
      <c r="F291" s="61"/>
      <c r="G291" s="61"/>
      <c r="H291" s="61"/>
      <c r="I291" s="61"/>
      <c r="J291" s="61"/>
      <c r="K291" s="61"/>
      <c r="L291" s="61"/>
      <c r="M291" s="61"/>
      <c r="N291" s="61"/>
      <c r="O291" s="61"/>
      <c r="P291" s="62"/>
      <c r="Q291" s="62"/>
      <c r="R291" s="63"/>
      <c r="S291" s="62"/>
      <c r="T291" s="130" t="str">
        <f>_xlfn.XLOOKUP(C291&amp;D291,OPER!$AO$2:$AO$500,OPER!$AO$2:$AO$500,"NSP",0)</f>
        <v/>
      </c>
      <c r="U291" s="130" t="str">
        <f t="shared" si="20"/>
        <v xml:space="preserve"> </v>
      </c>
      <c r="V291" s="130" t="str">
        <f t="shared" si="21"/>
        <v xml:space="preserve"> </v>
      </c>
      <c r="W291" s="130" t="str">
        <f t="shared" si="22"/>
        <v/>
      </c>
      <c r="X291" s="130" t="str">
        <f t="shared" si="23"/>
        <v xml:space="preserve"> </v>
      </c>
      <c r="Y291" s="102"/>
      <c r="Z291" s="267">
        <f t="shared" si="24"/>
        <v>0</v>
      </c>
    </row>
    <row r="292" spans="1:26" x14ac:dyDescent="0.2">
      <c r="A292" s="219" t="e">
        <f>+VLOOKUP(L292,OPER!$B$2:$C$500,2,0)</f>
        <v>#N/A</v>
      </c>
      <c r="B292" s="61"/>
      <c r="C292" s="61"/>
      <c r="D292" s="61"/>
      <c r="E292" s="61"/>
      <c r="F292" s="61"/>
      <c r="G292" s="61"/>
      <c r="H292" s="61"/>
      <c r="I292" s="61"/>
      <c r="J292" s="61"/>
      <c r="K292" s="61"/>
      <c r="L292" s="61"/>
      <c r="M292" s="61"/>
      <c r="N292" s="61"/>
      <c r="O292" s="61"/>
      <c r="P292" s="62"/>
      <c r="Q292" s="62"/>
      <c r="R292" s="63"/>
      <c r="S292" s="62"/>
      <c r="T292" s="130" t="str">
        <f>_xlfn.XLOOKUP(C292&amp;D292,OPER!$AO$2:$AO$500,OPER!$AO$2:$AO$500,"NSP",0)</f>
        <v/>
      </c>
      <c r="U292" s="130" t="str">
        <f t="shared" si="20"/>
        <v xml:space="preserve"> </v>
      </c>
      <c r="V292" s="130" t="str">
        <f t="shared" si="21"/>
        <v xml:space="preserve"> </v>
      </c>
      <c r="W292" s="130" t="str">
        <f t="shared" si="22"/>
        <v/>
      </c>
      <c r="X292" s="130" t="str">
        <f t="shared" si="23"/>
        <v xml:space="preserve"> </v>
      </c>
      <c r="Y292" s="102"/>
      <c r="Z292" s="267">
        <f t="shared" si="24"/>
        <v>0</v>
      </c>
    </row>
    <row r="293" spans="1:26" x14ac:dyDescent="0.2">
      <c r="A293" s="219" t="e">
        <f>+VLOOKUP(L293,OPER!$B$2:$C$500,2,0)</f>
        <v>#N/A</v>
      </c>
      <c r="B293" s="61"/>
      <c r="C293" s="61"/>
      <c r="D293" s="61"/>
      <c r="E293" s="61"/>
      <c r="F293" s="61"/>
      <c r="G293" s="61"/>
      <c r="H293" s="61"/>
      <c r="I293" s="61"/>
      <c r="J293" s="61"/>
      <c r="K293" s="61"/>
      <c r="L293" s="61"/>
      <c r="M293" s="61"/>
      <c r="N293" s="61"/>
      <c r="O293" s="61"/>
      <c r="P293" s="62"/>
      <c r="Q293" s="62"/>
      <c r="R293" s="63"/>
      <c r="S293" s="62"/>
      <c r="T293" s="130" t="str">
        <f>_xlfn.XLOOKUP(C293&amp;D293,OPER!$AO$2:$AO$500,OPER!$AO$2:$AO$500,"NSP",0)</f>
        <v/>
      </c>
      <c r="U293" s="130" t="str">
        <f t="shared" si="20"/>
        <v xml:space="preserve"> </v>
      </c>
      <c r="V293" s="130" t="str">
        <f t="shared" si="21"/>
        <v xml:space="preserve"> </v>
      </c>
      <c r="W293" s="130" t="str">
        <f t="shared" si="22"/>
        <v/>
      </c>
      <c r="X293" s="130" t="str">
        <f t="shared" si="23"/>
        <v xml:space="preserve"> </v>
      </c>
      <c r="Y293" s="102"/>
      <c r="Z293" s="267">
        <f t="shared" si="24"/>
        <v>0</v>
      </c>
    </row>
    <row r="294" spans="1:26" x14ac:dyDescent="0.2">
      <c r="A294" s="219" t="e">
        <f>+VLOOKUP(L294,OPER!$B$2:$C$500,2,0)</f>
        <v>#N/A</v>
      </c>
      <c r="B294" s="61"/>
      <c r="C294" s="61"/>
      <c r="D294" s="61"/>
      <c r="E294" s="61"/>
      <c r="F294" s="61"/>
      <c r="G294" s="61"/>
      <c r="H294" s="61"/>
      <c r="I294" s="61"/>
      <c r="J294" s="61"/>
      <c r="K294" s="61"/>
      <c r="L294" s="61"/>
      <c r="M294" s="61"/>
      <c r="N294" s="61"/>
      <c r="O294" s="61"/>
      <c r="P294" s="62"/>
      <c r="Q294" s="62"/>
      <c r="R294" s="63"/>
      <c r="S294" s="62"/>
      <c r="T294" s="130" t="str">
        <f>_xlfn.XLOOKUP(C294&amp;D294,OPER!$AO$2:$AO$500,OPER!$AO$2:$AO$500,"NSP",0)</f>
        <v/>
      </c>
      <c r="U294" s="130" t="str">
        <f t="shared" si="20"/>
        <v xml:space="preserve"> </v>
      </c>
      <c r="V294" s="130" t="str">
        <f t="shared" si="21"/>
        <v xml:space="preserve"> </v>
      </c>
      <c r="W294" s="130" t="str">
        <f t="shared" si="22"/>
        <v/>
      </c>
      <c r="X294" s="130" t="str">
        <f t="shared" si="23"/>
        <v xml:space="preserve"> </v>
      </c>
      <c r="Y294" s="102"/>
      <c r="Z294" s="267">
        <f t="shared" si="24"/>
        <v>0</v>
      </c>
    </row>
    <row r="295" spans="1:26" x14ac:dyDescent="0.2">
      <c r="A295" s="219" t="e">
        <f>+VLOOKUP(L295,OPER!$B$2:$C$500,2,0)</f>
        <v>#N/A</v>
      </c>
      <c r="B295" s="61"/>
      <c r="C295" s="61"/>
      <c r="D295" s="61"/>
      <c r="E295" s="61"/>
      <c r="F295" s="61"/>
      <c r="G295" s="61"/>
      <c r="H295" s="61"/>
      <c r="I295" s="61"/>
      <c r="J295" s="61"/>
      <c r="K295" s="61"/>
      <c r="L295" s="61"/>
      <c r="M295" s="61"/>
      <c r="N295" s="61"/>
      <c r="O295" s="61"/>
      <c r="P295" s="62"/>
      <c r="Q295" s="62"/>
      <c r="R295" s="63"/>
      <c r="S295" s="62"/>
      <c r="T295" s="130" t="str">
        <f>_xlfn.XLOOKUP(C295&amp;D295,OPER!$AO$2:$AO$500,OPER!$AO$2:$AO$500,"NSP",0)</f>
        <v/>
      </c>
      <c r="U295" s="130" t="str">
        <f t="shared" si="20"/>
        <v xml:space="preserve"> </v>
      </c>
      <c r="V295" s="130" t="str">
        <f t="shared" si="21"/>
        <v xml:space="preserve"> </v>
      </c>
      <c r="W295" s="130" t="str">
        <f t="shared" si="22"/>
        <v/>
      </c>
      <c r="X295" s="130" t="str">
        <f t="shared" si="23"/>
        <v xml:space="preserve"> </v>
      </c>
      <c r="Y295" s="102"/>
      <c r="Z295" s="267">
        <f t="shared" si="24"/>
        <v>0</v>
      </c>
    </row>
    <row r="296" spans="1:26" x14ac:dyDescent="0.2">
      <c r="A296" s="219" t="e">
        <f>+VLOOKUP(L296,OPER!$B$2:$C$500,2,0)</f>
        <v>#N/A</v>
      </c>
      <c r="B296" s="61"/>
      <c r="C296" s="61"/>
      <c r="D296" s="61"/>
      <c r="E296" s="61"/>
      <c r="F296" s="61"/>
      <c r="G296" s="61"/>
      <c r="H296" s="61"/>
      <c r="I296" s="61"/>
      <c r="J296" s="61"/>
      <c r="K296" s="61"/>
      <c r="L296" s="61"/>
      <c r="M296" s="61"/>
      <c r="N296" s="61"/>
      <c r="O296" s="61"/>
      <c r="P296" s="62"/>
      <c r="Q296" s="62"/>
      <c r="R296" s="63"/>
      <c r="S296" s="62"/>
      <c r="T296" s="130" t="str">
        <f>_xlfn.XLOOKUP(C296&amp;D296,OPER!$AO$2:$AO$500,OPER!$AO$2:$AO$500,"NSP",0)</f>
        <v/>
      </c>
      <c r="U296" s="130" t="str">
        <f t="shared" si="20"/>
        <v xml:space="preserve"> </v>
      </c>
      <c r="V296" s="130" t="str">
        <f t="shared" si="21"/>
        <v xml:space="preserve"> </v>
      </c>
      <c r="W296" s="130" t="str">
        <f t="shared" si="22"/>
        <v/>
      </c>
      <c r="X296" s="130" t="str">
        <f t="shared" si="23"/>
        <v xml:space="preserve"> </v>
      </c>
      <c r="Y296" s="102"/>
      <c r="Z296" s="267">
        <f t="shared" si="24"/>
        <v>0</v>
      </c>
    </row>
    <row r="297" spans="1:26" x14ac:dyDescent="0.2">
      <c r="A297" s="219" t="e">
        <f>+VLOOKUP(L297,OPER!$B$2:$C$500,2,0)</f>
        <v>#N/A</v>
      </c>
      <c r="B297" s="61"/>
      <c r="C297" s="61"/>
      <c r="D297" s="61"/>
      <c r="E297" s="61"/>
      <c r="F297" s="61"/>
      <c r="G297" s="61"/>
      <c r="H297" s="61"/>
      <c r="I297" s="61"/>
      <c r="J297" s="61"/>
      <c r="K297" s="61"/>
      <c r="L297" s="61"/>
      <c r="M297" s="61"/>
      <c r="N297" s="61"/>
      <c r="O297" s="61"/>
      <c r="P297" s="62"/>
      <c r="Q297" s="62"/>
      <c r="R297" s="63"/>
      <c r="S297" s="62"/>
      <c r="T297" s="130" t="str">
        <f>_xlfn.XLOOKUP(C297&amp;D297,OPER!$AO$2:$AO$500,OPER!$AO$2:$AO$500,"NSP",0)</f>
        <v/>
      </c>
      <c r="U297" s="130" t="str">
        <f t="shared" si="20"/>
        <v xml:space="preserve"> </v>
      </c>
      <c r="V297" s="130" t="str">
        <f t="shared" si="21"/>
        <v xml:space="preserve"> </v>
      </c>
      <c r="W297" s="130" t="str">
        <f t="shared" si="22"/>
        <v/>
      </c>
      <c r="X297" s="130" t="str">
        <f t="shared" si="23"/>
        <v xml:space="preserve"> </v>
      </c>
      <c r="Y297" s="102"/>
      <c r="Z297" s="267">
        <f t="shared" si="24"/>
        <v>0</v>
      </c>
    </row>
    <row r="298" spans="1:26" x14ac:dyDescent="0.2">
      <c r="A298" s="219" t="e">
        <f>+VLOOKUP(L298,OPER!$B$2:$C$500,2,0)</f>
        <v>#N/A</v>
      </c>
      <c r="B298" s="61"/>
      <c r="C298" s="61"/>
      <c r="D298" s="61"/>
      <c r="E298" s="61"/>
      <c r="F298" s="61"/>
      <c r="G298" s="61"/>
      <c r="H298" s="61"/>
      <c r="I298" s="61"/>
      <c r="J298" s="61"/>
      <c r="K298" s="61"/>
      <c r="L298" s="61"/>
      <c r="M298" s="61"/>
      <c r="N298" s="61"/>
      <c r="O298" s="61"/>
      <c r="P298" s="62"/>
      <c r="Q298" s="62"/>
      <c r="R298" s="63"/>
      <c r="S298" s="62"/>
      <c r="T298" s="130" t="str">
        <f>_xlfn.XLOOKUP(C298&amp;D298,OPER!$AO$2:$AO$500,OPER!$AO$2:$AO$500,"NSP",0)</f>
        <v/>
      </c>
      <c r="U298" s="130" t="str">
        <f t="shared" si="20"/>
        <v xml:space="preserve"> </v>
      </c>
      <c r="V298" s="130" t="str">
        <f t="shared" si="21"/>
        <v xml:space="preserve"> </v>
      </c>
      <c r="W298" s="130" t="str">
        <f t="shared" si="22"/>
        <v/>
      </c>
      <c r="X298" s="130" t="str">
        <f t="shared" si="23"/>
        <v xml:space="preserve"> </v>
      </c>
      <c r="Y298" s="102"/>
      <c r="Z298" s="267">
        <f t="shared" si="24"/>
        <v>0</v>
      </c>
    </row>
    <row r="299" spans="1:26" x14ac:dyDescent="0.2">
      <c r="A299" s="219" t="e">
        <f>+VLOOKUP(L299,OPER!$B$2:$C$500,2,0)</f>
        <v>#N/A</v>
      </c>
      <c r="B299" s="61"/>
      <c r="C299" s="61"/>
      <c r="D299" s="61"/>
      <c r="E299" s="61"/>
      <c r="F299" s="61"/>
      <c r="G299" s="61"/>
      <c r="H299" s="61"/>
      <c r="I299" s="61"/>
      <c r="J299" s="61"/>
      <c r="K299" s="61"/>
      <c r="L299" s="61"/>
      <c r="M299" s="61"/>
      <c r="N299" s="61"/>
      <c r="O299" s="61"/>
      <c r="P299" s="62"/>
      <c r="Q299" s="62"/>
      <c r="R299" s="63"/>
      <c r="S299" s="62"/>
      <c r="T299" s="130" t="str">
        <f>_xlfn.XLOOKUP(C299&amp;D299,OPER!$AO$2:$AO$500,OPER!$AO$2:$AO$500,"NSP",0)</f>
        <v/>
      </c>
      <c r="U299" s="130" t="str">
        <f t="shared" si="20"/>
        <v xml:space="preserve"> </v>
      </c>
      <c r="V299" s="130" t="str">
        <f t="shared" si="21"/>
        <v xml:space="preserve"> </v>
      </c>
      <c r="W299" s="130" t="str">
        <f t="shared" si="22"/>
        <v/>
      </c>
      <c r="X299" s="130" t="str">
        <f t="shared" si="23"/>
        <v xml:space="preserve"> </v>
      </c>
      <c r="Y299" s="102"/>
      <c r="Z299" s="267">
        <f t="shared" si="24"/>
        <v>0</v>
      </c>
    </row>
    <row r="300" spans="1:26" x14ac:dyDescent="0.2">
      <c r="A300" s="219" t="e">
        <f>+VLOOKUP(L300,OPER!$B$2:$C$500,2,0)</f>
        <v>#N/A</v>
      </c>
      <c r="B300" s="61"/>
      <c r="C300" s="61"/>
      <c r="D300" s="61"/>
      <c r="E300" s="61"/>
      <c r="F300" s="61"/>
      <c r="G300" s="61"/>
      <c r="H300" s="61"/>
      <c r="I300" s="61"/>
      <c r="J300" s="61"/>
      <c r="K300" s="61"/>
      <c r="L300" s="61"/>
      <c r="M300" s="61"/>
      <c r="N300" s="61"/>
      <c r="O300" s="61"/>
      <c r="P300" s="62"/>
      <c r="Q300" s="62"/>
      <c r="R300" s="63"/>
      <c r="S300" s="62"/>
      <c r="T300" s="130" t="str">
        <f>_xlfn.XLOOKUP(C300&amp;D300,OPER!$AO$2:$AO$500,OPER!$AO$2:$AO$500,"NSP",0)</f>
        <v/>
      </c>
      <c r="U300" s="130" t="str">
        <f t="shared" si="20"/>
        <v xml:space="preserve"> </v>
      </c>
      <c r="V300" s="130" t="str">
        <f t="shared" si="21"/>
        <v xml:space="preserve"> </v>
      </c>
      <c r="W300" s="130" t="str">
        <f t="shared" si="22"/>
        <v/>
      </c>
      <c r="X300" s="130" t="str">
        <f t="shared" si="23"/>
        <v xml:space="preserve"> </v>
      </c>
      <c r="Y300" s="102"/>
      <c r="Z300" s="267">
        <f t="shared" si="24"/>
        <v>0</v>
      </c>
    </row>
    <row r="301" spans="1:26" x14ac:dyDescent="0.2">
      <c r="A301" s="219" t="e">
        <f>+VLOOKUP(L301,OPER!$B$2:$C$500,2,0)</f>
        <v>#N/A</v>
      </c>
      <c r="B301" s="61"/>
      <c r="C301" s="61"/>
      <c r="D301" s="61"/>
      <c r="E301" s="61"/>
      <c r="F301" s="61"/>
      <c r="G301" s="61"/>
      <c r="H301" s="61"/>
      <c r="I301" s="61"/>
      <c r="J301" s="61"/>
      <c r="K301" s="61"/>
      <c r="L301" s="61"/>
      <c r="M301" s="61"/>
      <c r="N301" s="61"/>
      <c r="O301" s="61"/>
      <c r="P301" s="62"/>
      <c r="Q301" s="62"/>
      <c r="R301" s="63"/>
      <c r="S301" s="62"/>
      <c r="T301" s="130" t="str">
        <f>_xlfn.XLOOKUP(C301&amp;D301,OPER!$AO$2:$AO$500,OPER!$AO$2:$AO$500,"NSP",0)</f>
        <v/>
      </c>
      <c r="U301" s="130" t="str">
        <f t="shared" si="20"/>
        <v xml:space="preserve"> </v>
      </c>
      <c r="V301" s="130" t="str">
        <f t="shared" si="21"/>
        <v xml:space="preserve"> </v>
      </c>
      <c r="W301" s="130" t="str">
        <f t="shared" si="22"/>
        <v/>
      </c>
      <c r="X301" s="130" t="str">
        <f t="shared" si="23"/>
        <v xml:space="preserve"> </v>
      </c>
      <c r="Y301" s="102"/>
      <c r="Z301" s="267">
        <f t="shared" si="24"/>
        <v>0</v>
      </c>
    </row>
    <row r="302" spans="1:26" x14ac:dyDescent="0.2">
      <c r="A302" s="219" t="e">
        <f>+VLOOKUP(L302,OPER!$B$2:$C$500,2,0)</f>
        <v>#N/A</v>
      </c>
      <c r="B302" s="61"/>
      <c r="C302" s="61"/>
      <c r="D302" s="61"/>
      <c r="E302" s="61"/>
      <c r="F302" s="61"/>
      <c r="G302" s="61"/>
      <c r="H302" s="61"/>
      <c r="I302" s="61"/>
      <c r="J302" s="61"/>
      <c r="K302" s="61"/>
      <c r="L302" s="61"/>
      <c r="M302" s="61"/>
      <c r="N302" s="61"/>
      <c r="O302" s="61"/>
      <c r="P302" s="62"/>
      <c r="Q302" s="62"/>
      <c r="R302" s="63"/>
      <c r="S302" s="62"/>
      <c r="T302" s="130" t="str">
        <f>_xlfn.XLOOKUP(C302&amp;D302,OPER!$AO$2:$AO$500,OPER!$AO$2:$AO$500,"NSP",0)</f>
        <v/>
      </c>
      <c r="U302" s="130" t="str">
        <f t="shared" si="20"/>
        <v xml:space="preserve"> </v>
      </c>
      <c r="V302" s="130" t="str">
        <f t="shared" si="21"/>
        <v xml:space="preserve"> </v>
      </c>
      <c r="W302" s="130" t="str">
        <f t="shared" si="22"/>
        <v/>
      </c>
      <c r="X302" s="130" t="str">
        <f t="shared" si="23"/>
        <v xml:space="preserve"> </v>
      </c>
      <c r="Y302" s="102"/>
      <c r="Z302" s="267">
        <f t="shared" si="24"/>
        <v>0</v>
      </c>
    </row>
    <row r="303" spans="1:26" x14ac:dyDescent="0.2">
      <c r="A303" s="219" t="e">
        <f>+VLOOKUP(L303,OPER!$B$2:$C$500,2,0)</f>
        <v>#N/A</v>
      </c>
      <c r="B303" s="61"/>
      <c r="C303" s="61"/>
      <c r="D303" s="61"/>
      <c r="E303" s="61"/>
      <c r="F303" s="61"/>
      <c r="G303" s="61"/>
      <c r="H303" s="61"/>
      <c r="I303" s="61"/>
      <c r="J303" s="61"/>
      <c r="K303" s="61"/>
      <c r="L303" s="61"/>
      <c r="M303" s="61"/>
      <c r="N303" s="61"/>
      <c r="O303" s="61"/>
      <c r="P303" s="62"/>
      <c r="Q303" s="62"/>
      <c r="R303" s="63"/>
      <c r="S303" s="62"/>
      <c r="T303" s="130" t="str">
        <f>_xlfn.XLOOKUP(C303&amp;D303,OPER!$AO$2:$AO$500,OPER!$AO$2:$AO$500,"NSP",0)</f>
        <v/>
      </c>
      <c r="U303" s="130" t="str">
        <f t="shared" si="20"/>
        <v xml:space="preserve"> </v>
      </c>
      <c r="V303" s="130" t="str">
        <f t="shared" si="21"/>
        <v xml:space="preserve"> </v>
      </c>
      <c r="W303" s="130" t="str">
        <f t="shared" si="22"/>
        <v/>
      </c>
      <c r="X303" s="130" t="str">
        <f t="shared" si="23"/>
        <v xml:space="preserve"> </v>
      </c>
      <c r="Y303" s="102"/>
      <c r="Z303" s="267">
        <f t="shared" si="24"/>
        <v>0</v>
      </c>
    </row>
    <row r="304" spans="1:26" x14ac:dyDescent="0.2">
      <c r="A304" s="219" t="e">
        <f>+VLOOKUP(L304,OPER!$B$2:$C$500,2,0)</f>
        <v>#N/A</v>
      </c>
      <c r="B304" s="61"/>
      <c r="C304" s="61"/>
      <c r="D304" s="61"/>
      <c r="E304" s="61"/>
      <c r="F304" s="61"/>
      <c r="G304" s="61"/>
      <c r="H304" s="61"/>
      <c r="I304" s="61"/>
      <c r="J304" s="61"/>
      <c r="K304" s="61"/>
      <c r="L304" s="61"/>
      <c r="M304" s="61"/>
      <c r="N304" s="61"/>
      <c r="O304" s="61"/>
      <c r="P304" s="62"/>
      <c r="Q304" s="62"/>
      <c r="R304" s="63"/>
      <c r="S304" s="62"/>
      <c r="T304" s="130" t="str">
        <f>_xlfn.XLOOKUP(C304&amp;D304,OPER!$AO$2:$AO$500,OPER!$AO$2:$AO$500,"NSP",0)</f>
        <v/>
      </c>
      <c r="U304" s="130" t="str">
        <f t="shared" si="20"/>
        <v xml:space="preserve"> </v>
      </c>
      <c r="V304" s="130" t="str">
        <f t="shared" si="21"/>
        <v xml:space="preserve"> </v>
      </c>
      <c r="W304" s="130" t="str">
        <f t="shared" si="22"/>
        <v/>
      </c>
      <c r="X304" s="130" t="str">
        <f t="shared" si="23"/>
        <v xml:space="preserve"> </v>
      </c>
      <c r="Y304" s="102"/>
      <c r="Z304" s="267">
        <f t="shared" si="24"/>
        <v>0</v>
      </c>
    </row>
    <row r="305" spans="1:26" x14ac:dyDescent="0.2">
      <c r="A305" s="219" t="e">
        <f>+VLOOKUP(L305,OPER!$B$2:$C$500,2,0)</f>
        <v>#N/A</v>
      </c>
      <c r="B305" s="61"/>
      <c r="C305" s="61"/>
      <c r="D305" s="61"/>
      <c r="E305" s="61"/>
      <c r="F305" s="61"/>
      <c r="G305" s="61"/>
      <c r="H305" s="61"/>
      <c r="I305" s="61"/>
      <c r="J305" s="61"/>
      <c r="K305" s="61"/>
      <c r="L305" s="61"/>
      <c r="M305" s="61"/>
      <c r="N305" s="61"/>
      <c r="O305" s="61"/>
      <c r="P305" s="62"/>
      <c r="Q305" s="62"/>
      <c r="R305" s="63"/>
      <c r="S305" s="62"/>
      <c r="T305" s="130" t="str">
        <f>_xlfn.XLOOKUP(C305&amp;D305,OPER!$AO$2:$AO$500,OPER!$AO$2:$AO$500,"NSP",0)</f>
        <v/>
      </c>
      <c r="U305" s="130" t="str">
        <f t="shared" si="20"/>
        <v xml:space="preserve"> </v>
      </c>
      <c r="V305" s="130" t="str">
        <f t="shared" si="21"/>
        <v xml:space="preserve"> </v>
      </c>
      <c r="W305" s="130" t="str">
        <f t="shared" si="22"/>
        <v/>
      </c>
      <c r="X305" s="130" t="str">
        <f t="shared" si="23"/>
        <v xml:space="preserve"> </v>
      </c>
      <c r="Y305" s="102"/>
      <c r="Z305" s="267">
        <f t="shared" si="24"/>
        <v>0</v>
      </c>
    </row>
    <row r="306" spans="1:26" x14ac:dyDescent="0.2">
      <c r="A306" s="219" t="e">
        <f>+VLOOKUP(L306,OPER!$B$2:$C$500,2,0)</f>
        <v>#N/A</v>
      </c>
      <c r="B306" s="61"/>
      <c r="C306" s="61"/>
      <c r="D306" s="61"/>
      <c r="E306" s="61"/>
      <c r="F306" s="61"/>
      <c r="G306" s="61"/>
      <c r="H306" s="61"/>
      <c r="I306" s="61"/>
      <c r="J306" s="61"/>
      <c r="K306" s="61"/>
      <c r="L306" s="61"/>
      <c r="M306" s="61"/>
      <c r="N306" s="61"/>
      <c r="O306" s="61"/>
      <c r="P306" s="62"/>
      <c r="Q306" s="62"/>
      <c r="R306" s="63"/>
      <c r="S306" s="62"/>
      <c r="T306" s="130" t="str">
        <f>_xlfn.XLOOKUP(C306&amp;D306,OPER!$AO$2:$AO$500,OPER!$AO$2:$AO$500,"NSP",0)</f>
        <v/>
      </c>
      <c r="U306" s="130" t="str">
        <f t="shared" si="20"/>
        <v xml:space="preserve"> </v>
      </c>
      <c r="V306" s="130" t="str">
        <f t="shared" si="21"/>
        <v xml:space="preserve"> </v>
      </c>
      <c r="W306" s="130" t="str">
        <f t="shared" si="22"/>
        <v/>
      </c>
      <c r="X306" s="130" t="str">
        <f t="shared" si="23"/>
        <v xml:space="preserve"> </v>
      </c>
      <c r="Y306" s="102"/>
      <c r="Z306" s="267">
        <f t="shared" si="24"/>
        <v>0</v>
      </c>
    </row>
    <row r="307" spans="1:26" x14ac:dyDescent="0.2">
      <c r="A307" s="219" t="e">
        <f>+VLOOKUP(L307,OPER!$B$2:$C$500,2,0)</f>
        <v>#N/A</v>
      </c>
      <c r="B307" s="61"/>
      <c r="C307" s="61"/>
      <c r="D307" s="61"/>
      <c r="E307" s="61"/>
      <c r="F307" s="61"/>
      <c r="G307" s="61"/>
      <c r="H307" s="61"/>
      <c r="I307" s="61"/>
      <c r="J307" s="61"/>
      <c r="K307" s="61"/>
      <c r="L307" s="61"/>
      <c r="M307" s="61"/>
      <c r="N307" s="61"/>
      <c r="O307" s="61"/>
      <c r="P307" s="62"/>
      <c r="Q307" s="62"/>
      <c r="R307" s="63"/>
      <c r="S307" s="62"/>
      <c r="T307" s="130" t="str">
        <f>_xlfn.XLOOKUP(C307&amp;D307,OPER!$AO$2:$AO$500,OPER!$AO$2:$AO$500,"NSP",0)</f>
        <v/>
      </c>
      <c r="U307" s="130" t="str">
        <f t="shared" si="20"/>
        <v xml:space="preserve"> </v>
      </c>
      <c r="V307" s="130" t="str">
        <f t="shared" si="21"/>
        <v xml:space="preserve"> </v>
      </c>
      <c r="W307" s="130" t="str">
        <f t="shared" si="22"/>
        <v/>
      </c>
      <c r="X307" s="130" t="str">
        <f t="shared" si="23"/>
        <v xml:space="preserve"> </v>
      </c>
      <c r="Y307" s="102"/>
      <c r="Z307" s="267">
        <f t="shared" si="24"/>
        <v>0</v>
      </c>
    </row>
    <row r="308" spans="1:26" x14ac:dyDescent="0.2">
      <c r="A308" s="219" t="e">
        <f>+VLOOKUP(L308,OPER!$B$2:$C$500,2,0)</f>
        <v>#N/A</v>
      </c>
      <c r="B308" s="61"/>
      <c r="C308" s="61"/>
      <c r="D308" s="61"/>
      <c r="E308" s="61"/>
      <c r="F308" s="61"/>
      <c r="G308" s="61"/>
      <c r="H308" s="61"/>
      <c r="I308" s="61"/>
      <c r="J308" s="61"/>
      <c r="K308" s="61"/>
      <c r="L308" s="61"/>
      <c r="M308" s="61"/>
      <c r="N308" s="61"/>
      <c r="O308" s="61"/>
      <c r="P308" s="62"/>
      <c r="Q308" s="62"/>
      <c r="R308" s="63"/>
      <c r="S308" s="62"/>
      <c r="T308" s="130" t="str">
        <f>_xlfn.XLOOKUP(C308&amp;D308,OPER!$AO$2:$AO$500,OPER!$AO$2:$AO$500,"NSP",0)</f>
        <v/>
      </c>
      <c r="U308" s="130" t="str">
        <f t="shared" si="20"/>
        <v xml:space="preserve"> </v>
      </c>
      <c r="V308" s="130" t="str">
        <f t="shared" si="21"/>
        <v xml:space="preserve"> </v>
      </c>
      <c r="W308" s="130" t="str">
        <f t="shared" si="22"/>
        <v/>
      </c>
      <c r="X308" s="130" t="str">
        <f t="shared" si="23"/>
        <v xml:space="preserve"> </v>
      </c>
      <c r="Y308" s="102"/>
      <c r="Z308" s="267">
        <f t="shared" si="24"/>
        <v>0</v>
      </c>
    </row>
    <row r="309" spans="1:26" x14ac:dyDescent="0.2">
      <c r="A309" s="219" t="e">
        <f>+VLOOKUP(L309,OPER!$B$2:$C$500,2,0)</f>
        <v>#N/A</v>
      </c>
      <c r="B309" s="61"/>
      <c r="C309" s="61"/>
      <c r="D309" s="61"/>
      <c r="E309" s="61"/>
      <c r="F309" s="61"/>
      <c r="G309" s="61"/>
      <c r="H309" s="61"/>
      <c r="I309" s="61"/>
      <c r="J309" s="61"/>
      <c r="K309" s="61"/>
      <c r="L309" s="61"/>
      <c r="M309" s="61"/>
      <c r="N309" s="61"/>
      <c r="O309" s="61"/>
      <c r="P309" s="62"/>
      <c r="Q309" s="62"/>
      <c r="R309" s="63"/>
      <c r="S309" s="62"/>
      <c r="T309" s="130" t="str">
        <f>_xlfn.XLOOKUP(C309&amp;D309,OPER!$AO$2:$AO$500,OPER!$AO$2:$AO$500,"NSP",0)</f>
        <v/>
      </c>
      <c r="U309" s="130" t="str">
        <f t="shared" si="20"/>
        <v xml:space="preserve"> </v>
      </c>
      <c r="V309" s="130" t="str">
        <f t="shared" si="21"/>
        <v xml:space="preserve"> </v>
      </c>
      <c r="W309" s="130" t="str">
        <f t="shared" si="22"/>
        <v/>
      </c>
      <c r="X309" s="130" t="str">
        <f t="shared" si="23"/>
        <v xml:space="preserve"> </v>
      </c>
      <c r="Y309" s="102"/>
      <c r="Z309" s="267">
        <f t="shared" si="24"/>
        <v>0</v>
      </c>
    </row>
    <row r="310" spans="1:26" x14ac:dyDescent="0.2">
      <c r="A310" s="219" t="e">
        <f>+VLOOKUP(L310,OPER!$B$2:$C$500,2,0)</f>
        <v>#N/A</v>
      </c>
      <c r="B310" s="61"/>
      <c r="C310" s="61"/>
      <c r="D310" s="61"/>
      <c r="E310" s="61"/>
      <c r="F310" s="61"/>
      <c r="G310" s="61"/>
      <c r="H310" s="61"/>
      <c r="I310" s="61"/>
      <c r="J310" s="61"/>
      <c r="K310" s="61"/>
      <c r="L310" s="61"/>
      <c r="M310" s="61"/>
      <c r="N310" s="61"/>
      <c r="O310" s="61"/>
      <c r="P310" s="62"/>
      <c r="Q310" s="62"/>
      <c r="R310" s="63"/>
      <c r="S310" s="62"/>
      <c r="T310" s="130" t="str">
        <f>_xlfn.XLOOKUP(C310&amp;D310,OPER!$AO$2:$AO$500,OPER!$AO$2:$AO$500,"NSP",0)</f>
        <v/>
      </c>
      <c r="U310" s="130" t="str">
        <f t="shared" si="20"/>
        <v xml:space="preserve"> </v>
      </c>
      <c r="V310" s="130" t="str">
        <f t="shared" si="21"/>
        <v xml:space="preserve"> </v>
      </c>
      <c r="W310" s="130" t="str">
        <f t="shared" si="22"/>
        <v/>
      </c>
      <c r="X310" s="130" t="str">
        <f t="shared" si="23"/>
        <v xml:space="preserve"> </v>
      </c>
      <c r="Y310" s="102"/>
      <c r="Z310" s="267">
        <f t="shared" si="24"/>
        <v>0</v>
      </c>
    </row>
    <row r="311" spans="1:26" x14ac:dyDescent="0.2">
      <c r="A311" s="219" t="e">
        <f>+VLOOKUP(L311,OPER!$B$2:$C$500,2,0)</f>
        <v>#N/A</v>
      </c>
      <c r="B311" s="61"/>
      <c r="C311" s="61"/>
      <c r="D311" s="61"/>
      <c r="E311" s="61"/>
      <c r="F311" s="61"/>
      <c r="G311" s="61"/>
      <c r="H311" s="61"/>
      <c r="I311" s="61"/>
      <c r="J311" s="61"/>
      <c r="K311" s="61"/>
      <c r="L311" s="61"/>
      <c r="M311" s="61"/>
      <c r="N311" s="61"/>
      <c r="O311" s="61"/>
      <c r="P311" s="62"/>
      <c r="Q311" s="62"/>
      <c r="R311" s="63"/>
      <c r="S311" s="62"/>
      <c r="T311" s="130" t="str">
        <f>_xlfn.XLOOKUP(C311&amp;D311,OPER!$AO$2:$AO$500,OPER!$AO$2:$AO$500,"NSP",0)</f>
        <v/>
      </c>
      <c r="U311" s="130" t="str">
        <f t="shared" si="20"/>
        <v xml:space="preserve"> </v>
      </c>
      <c r="V311" s="130" t="str">
        <f t="shared" si="21"/>
        <v xml:space="preserve"> </v>
      </c>
      <c r="W311" s="130" t="str">
        <f t="shared" si="22"/>
        <v/>
      </c>
      <c r="X311" s="130" t="str">
        <f t="shared" si="23"/>
        <v xml:space="preserve"> </v>
      </c>
      <c r="Y311" s="102"/>
      <c r="Z311" s="267">
        <f t="shared" si="24"/>
        <v>0</v>
      </c>
    </row>
    <row r="312" spans="1:26" x14ac:dyDescent="0.2">
      <c r="A312" s="219" t="e">
        <f>+VLOOKUP(L312,OPER!$B$2:$C$500,2,0)</f>
        <v>#N/A</v>
      </c>
      <c r="B312" s="61"/>
      <c r="C312" s="61"/>
      <c r="D312" s="61"/>
      <c r="E312" s="61"/>
      <c r="F312" s="61"/>
      <c r="G312" s="61"/>
      <c r="H312" s="61"/>
      <c r="I312" s="61"/>
      <c r="J312" s="61"/>
      <c r="K312" s="61"/>
      <c r="L312" s="61"/>
      <c r="M312" s="61"/>
      <c r="N312" s="61"/>
      <c r="O312" s="61"/>
      <c r="P312" s="62"/>
      <c r="Q312" s="62"/>
      <c r="R312" s="63"/>
      <c r="S312" s="62"/>
      <c r="T312" s="130" t="str">
        <f>_xlfn.XLOOKUP(C312&amp;D312,OPER!$AO$2:$AO$500,OPER!$AO$2:$AO$500,"NSP",0)</f>
        <v/>
      </c>
      <c r="U312" s="130" t="str">
        <f t="shared" si="20"/>
        <v xml:space="preserve"> </v>
      </c>
      <c r="V312" s="130" t="str">
        <f t="shared" si="21"/>
        <v xml:space="preserve"> </v>
      </c>
      <c r="W312" s="130" t="str">
        <f t="shared" si="22"/>
        <v/>
      </c>
      <c r="X312" s="130" t="str">
        <f t="shared" si="23"/>
        <v xml:space="preserve"> </v>
      </c>
      <c r="Y312" s="102"/>
      <c r="Z312" s="267">
        <f t="shared" si="24"/>
        <v>0</v>
      </c>
    </row>
    <row r="313" spans="1:26" x14ac:dyDescent="0.2">
      <c r="A313" s="219" t="e">
        <f>+VLOOKUP(L313,OPER!$B$2:$C$500,2,0)</f>
        <v>#N/A</v>
      </c>
      <c r="B313" s="61"/>
      <c r="C313" s="61"/>
      <c r="D313" s="61"/>
      <c r="E313" s="61"/>
      <c r="F313" s="61"/>
      <c r="G313" s="61"/>
      <c r="H313" s="61"/>
      <c r="I313" s="61"/>
      <c r="J313" s="61"/>
      <c r="K313" s="61"/>
      <c r="L313" s="61"/>
      <c r="M313" s="61"/>
      <c r="N313" s="61"/>
      <c r="O313" s="61"/>
      <c r="P313" s="62"/>
      <c r="Q313" s="62"/>
      <c r="R313" s="63"/>
      <c r="S313" s="62"/>
      <c r="T313" s="130" t="str">
        <f>_xlfn.XLOOKUP(C313&amp;D313,OPER!$AO$2:$AO$500,OPER!$AO$2:$AO$500,"NSP",0)</f>
        <v/>
      </c>
      <c r="U313" s="130" t="str">
        <f t="shared" si="20"/>
        <v xml:space="preserve"> </v>
      </c>
      <c r="V313" s="130" t="str">
        <f t="shared" si="21"/>
        <v xml:space="preserve"> </v>
      </c>
      <c r="W313" s="130" t="str">
        <f t="shared" si="22"/>
        <v/>
      </c>
      <c r="X313" s="130" t="str">
        <f t="shared" si="23"/>
        <v xml:space="preserve"> </v>
      </c>
      <c r="Y313" s="102"/>
      <c r="Z313" s="267">
        <f t="shared" si="24"/>
        <v>0</v>
      </c>
    </row>
    <row r="314" spans="1:26" x14ac:dyDescent="0.2">
      <c r="A314" s="219" t="e">
        <f>+VLOOKUP(L314,OPER!$B$2:$C$500,2,0)</f>
        <v>#N/A</v>
      </c>
      <c r="B314" s="61"/>
      <c r="C314" s="61"/>
      <c r="D314" s="61"/>
      <c r="E314" s="61"/>
      <c r="F314" s="61"/>
      <c r="G314" s="61"/>
      <c r="H314" s="61"/>
      <c r="I314" s="61"/>
      <c r="J314" s="61"/>
      <c r="K314" s="61"/>
      <c r="L314" s="61"/>
      <c r="M314" s="61"/>
      <c r="N314" s="61"/>
      <c r="O314" s="61"/>
      <c r="P314" s="62"/>
      <c r="Q314" s="62"/>
      <c r="R314" s="63"/>
      <c r="S314" s="62"/>
      <c r="T314" s="130" t="str">
        <f>_xlfn.XLOOKUP(C314&amp;D314,OPER!$AO$2:$AO$500,OPER!$AO$2:$AO$500,"NSP",0)</f>
        <v/>
      </c>
      <c r="U314" s="130" t="str">
        <f t="shared" si="20"/>
        <v xml:space="preserve"> </v>
      </c>
      <c r="V314" s="130" t="str">
        <f t="shared" si="21"/>
        <v xml:space="preserve"> </v>
      </c>
      <c r="W314" s="130" t="str">
        <f t="shared" si="22"/>
        <v/>
      </c>
      <c r="X314" s="130" t="str">
        <f t="shared" si="23"/>
        <v xml:space="preserve"> </v>
      </c>
      <c r="Y314" s="102"/>
      <c r="Z314" s="267">
        <f t="shared" si="24"/>
        <v>0</v>
      </c>
    </row>
    <row r="315" spans="1:26" x14ac:dyDescent="0.2">
      <c r="A315" s="219" t="e">
        <f>+VLOOKUP(L315,OPER!$B$2:$C$500,2,0)</f>
        <v>#N/A</v>
      </c>
      <c r="B315" s="61"/>
      <c r="C315" s="61"/>
      <c r="D315" s="61"/>
      <c r="E315" s="61"/>
      <c r="F315" s="61"/>
      <c r="G315" s="61"/>
      <c r="H315" s="61"/>
      <c r="I315" s="61"/>
      <c r="J315" s="61"/>
      <c r="K315" s="61"/>
      <c r="L315" s="61"/>
      <c r="M315" s="61"/>
      <c r="N315" s="61"/>
      <c r="O315" s="61"/>
      <c r="P315" s="62"/>
      <c r="Q315" s="62"/>
      <c r="R315" s="63"/>
      <c r="S315" s="62"/>
      <c r="T315" s="130" t="str">
        <f>_xlfn.XLOOKUP(C315&amp;D315,OPER!$AO$2:$AO$500,OPER!$AO$2:$AO$500,"NSP",0)</f>
        <v/>
      </c>
      <c r="U315" s="130" t="str">
        <f t="shared" si="20"/>
        <v xml:space="preserve"> </v>
      </c>
      <c r="V315" s="130" t="str">
        <f t="shared" si="21"/>
        <v xml:space="preserve"> </v>
      </c>
      <c r="W315" s="130" t="str">
        <f t="shared" si="22"/>
        <v/>
      </c>
      <c r="X315" s="130" t="str">
        <f t="shared" si="23"/>
        <v xml:space="preserve"> </v>
      </c>
      <c r="Y315" s="102"/>
      <c r="Z315" s="267">
        <f t="shared" si="24"/>
        <v>0</v>
      </c>
    </row>
    <row r="316" spans="1:26" x14ac:dyDescent="0.2">
      <c r="A316" s="219" t="e">
        <f>+VLOOKUP(L316,OPER!$B$2:$C$500,2,0)</f>
        <v>#N/A</v>
      </c>
      <c r="B316" s="61"/>
      <c r="C316" s="61"/>
      <c r="D316" s="61"/>
      <c r="E316" s="61"/>
      <c r="F316" s="61"/>
      <c r="G316" s="61"/>
      <c r="H316" s="61"/>
      <c r="I316" s="61"/>
      <c r="J316" s="61"/>
      <c r="K316" s="61"/>
      <c r="L316" s="61"/>
      <c r="M316" s="61"/>
      <c r="N316" s="61"/>
      <c r="O316" s="61"/>
      <c r="P316" s="62"/>
      <c r="Q316" s="62"/>
      <c r="R316" s="63"/>
      <c r="S316" s="62"/>
      <c r="T316" s="130" t="str">
        <f>_xlfn.XLOOKUP(C316&amp;D316,OPER!$AO$2:$AO$500,OPER!$AO$2:$AO$500,"NSP",0)</f>
        <v/>
      </c>
      <c r="U316" s="130" t="str">
        <f t="shared" si="20"/>
        <v xml:space="preserve"> </v>
      </c>
      <c r="V316" s="130" t="str">
        <f t="shared" si="21"/>
        <v xml:space="preserve"> </v>
      </c>
      <c r="W316" s="130" t="str">
        <f t="shared" si="22"/>
        <v/>
      </c>
      <c r="X316" s="130" t="str">
        <f t="shared" si="23"/>
        <v xml:space="preserve"> </v>
      </c>
      <c r="Y316" s="102"/>
      <c r="Z316" s="267">
        <f t="shared" si="24"/>
        <v>0</v>
      </c>
    </row>
    <row r="317" spans="1:26" x14ac:dyDescent="0.2">
      <c r="A317" s="219" t="e">
        <f>+VLOOKUP(L317,OPER!$B$2:$C$500,2,0)</f>
        <v>#N/A</v>
      </c>
      <c r="B317" s="61"/>
      <c r="C317" s="61"/>
      <c r="D317" s="61"/>
      <c r="E317" s="61"/>
      <c r="F317" s="61"/>
      <c r="G317" s="61"/>
      <c r="H317" s="61"/>
      <c r="I317" s="61"/>
      <c r="J317" s="61"/>
      <c r="K317" s="61"/>
      <c r="L317" s="61"/>
      <c r="M317" s="61"/>
      <c r="N317" s="61"/>
      <c r="O317" s="61"/>
      <c r="P317" s="62"/>
      <c r="Q317" s="62"/>
      <c r="R317" s="63"/>
      <c r="S317" s="62"/>
      <c r="T317" s="130" t="str">
        <f>_xlfn.XLOOKUP(C317&amp;D317,OPER!$AO$2:$AO$500,OPER!$AO$2:$AO$500,"NSP",0)</f>
        <v/>
      </c>
      <c r="U317" s="130" t="str">
        <f t="shared" si="20"/>
        <v xml:space="preserve"> </v>
      </c>
      <c r="V317" s="130" t="str">
        <f t="shared" si="21"/>
        <v xml:space="preserve"> </v>
      </c>
      <c r="W317" s="130" t="str">
        <f t="shared" si="22"/>
        <v/>
      </c>
      <c r="X317" s="130" t="str">
        <f t="shared" si="23"/>
        <v xml:space="preserve"> </v>
      </c>
      <c r="Y317" s="102"/>
      <c r="Z317" s="267">
        <f t="shared" si="24"/>
        <v>0</v>
      </c>
    </row>
    <row r="318" spans="1:26" x14ac:dyDescent="0.2">
      <c r="A318" s="219" t="e">
        <f>+VLOOKUP(L318,OPER!$B$2:$C$500,2,0)</f>
        <v>#N/A</v>
      </c>
      <c r="B318" s="61"/>
      <c r="C318" s="61"/>
      <c r="D318" s="61"/>
      <c r="E318" s="61"/>
      <c r="F318" s="61"/>
      <c r="G318" s="61"/>
      <c r="H318" s="61"/>
      <c r="I318" s="61"/>
      <c r="J318" s="61"/>
      <c r="K318" s="61"/>
      <c r="L318" s="61"/>
      <c r="M318" s="61"/>
      <c r="N318" s="61"/>
      <c r="O318" s="61"/>
      <c r="P318" s="62"/>
      <c r="Q318" s="62"/>
      <c r="R318" s="63"/>
      <c r="S318" s="62"/>
      <c r="T318" s="130" t="str">
        <f>_xlfn.XLOOKUP(C318&amp;D318,OPER!$AO$2:$AO$500,OPER!$AO$2:$AO$500,"NSP",0)</f>
        <v/>
      </c>
      <c r="U318" s="130" t="str">
        <f t="shared" si="20"/>
        <v xml:space="preserve"> </v>
      </c>
      <c r="V318" s="130" t="str">
        <f t="shared" si="21"/>
        <v xml:space="preserve"> </v>
      </c>
      <c r="W318" s="130" t="str">
        <f t="shared" si="22"/>
        <v/>
      </c>
      <c r="X318" s="130" t="str">
        <f t="shared" si="23"/>
        <v xml:space="preserve"> </v>
      </c>
      <c r="Y318" s="102"/>
      <c r="Z318" s="267">
        <f t="shared" si="24"/>
        <v>0</v>
      </c>
    </row>
    <row r="319" spans="1:26" x14ac:dyDescent="0.2">
      <c r="A319" s="219" t="e">
        <f>+VLOOKUP(L319,OPER!$B$2:$C$500,2,0)</f>
        <v>#N/A</v>
      </c>
      <c r="B319" s="61"/>
      <c r="C319" s="61"/>
      <c r="D319" s="61"/>
      <c r="E319" s="61"/>
      <c r="F319" s="61"/>
      <c r="G319" s="61"/>
      <c r="H319" s="61"/>
      <c r="I319" s="61"/>
      <c r="J319" s="61"/>
      <c r="K319" s="61"/>
      <c r="L319" s="61"/>
      <c r="M319" s="61"/>
      <c r="N319" s="61"/>
      <c r="O319" s="61"/>
      <c r="P319" s="62"/>
      <c r="Q319" s="62"/>
      <c r="R319" s="63"/>
      <c r="S319" s="62"/>
      <c r="T319" s="130" t="str">
        <f>_xlfn.XLOOKUP(C319&amp;D319,OPER!$AO$2:$AO$500,OPER!$AO$2:$AO$500,"NSP",0)</f>
        <v/>
      </c>
      <c r="U319" s="130" t="str">
        <f t="shared" si="20"/>
        <v xml:space="preserve"> </v>
      </c>
      <c r="V319" s="130" t="str">
        <f t="shared" si="21"/>
        <v xml:space="preserve"> </v>
      </c>
      <c r="W319" s="130" t="str">
        <f t="shared" si="22"/>
        <v/>
      </c>
      <c r="X319" s="130" t="str">
        <f t="shared" si="23"/>
        <v xml:space="preserve"> </v>
      </c>
      <c r="Y319" s="102"/>
      <c r="Z319" s="267">
        <f t="shared" si="24"/>
        <v>0</v>
      </c>
    </row>
    <row r="320" spans="1:26" x14ac:dyDescent="0.2">
      <c r="A320" s="219" t="e">
        <f>+VLOOKUP(L320,OPER!$B$2:$C$500,2,0)</f>
        <v>#N/A</v>
      </c>
      <c r="B320" s="61"/>
      <c r="C320" s="61"/>
      <c r="D320" s="61"/>
      <c r="E320" s="61"/>
      <c r="F320" s="61"/>
      <c r="G320" s="61"/>
      <c r="H320" s="61"/>
      <c r="I320" s="61"/>
      <c r="J320" s="61"/>
      <c r="K320" s="61"/>
      <c r="L320" s="61"/>
      <c r="M320" s="61"/>
      <c r="N320" s="61"/>
      <c r="O320" s="61"/>
      <c r="P320" s="62"/>
      <c r="Q320" s="62"/>
      <c r="R320" s="63"/>
      <c r="S320" s="62"/>
      <c r="T320" s="130" t="str">
        <f>_xlfn.XLOOKUP(C320&amp;D320,OPER!$AO$2:$AO$500,OPER!$AO$2:$AO$500,"NSP",0)</f>
        <v/>
      </c>
      <c r="U320" s="130" t="str">
        <f t="shared" si="20"/>
        <v xml:space="preserve"> </v>
      </c>
      <c r="V320" s="130" t="str">
        <f t="shared" si="21"/>
        <v xml:space="preserve"> </v>
      </c>
      <c r="W320" s="130" t="str">
        <f t="shared" si="22"/>
        <v/>
      </c>
      <c r="X320" s="130" t="str">
        <f t="shared" si="23"/>
        <v xml:space="preserve"> </v>
      </c>
      <c r="Y320" s="102"/>
      <c r="Z320" s="267">
        <f t="shared" si="24"/>
        <v>0</v>
      </c>
    </row>
    <row r="321" spans="1:26" x14ac:dyDescent="0.2">
      <c r="A321" s="219" t="e">
        <f>+VLOOKUP(L321,OPER!$B$2:$C$500,2,0)</f>
        <v>#N/A</v>
      </c>
      <c r="B321" s="61"/>
      <c r="C321" s="61"/>
      <c r="D321" s="61"/>
      <c r="E321" s="61"/>
      <c r="F321" s="61"/>
      <c r="G321" s="61"/>
      <c r="H321" s="61"/>
      <c r="I321" s="61"/>
      <c r="J321" s="61"/>
      <c r="K321" s="61"/>
      <c r="L321" s="61"/>
      <c r="M321" s="61"/>
      <c r="N321" s="61"/>
      <c r="O321" s="61"/>
      <c r="P321" s="62"/>
      <c r="Q321" s="62"/>
      <c r="R321" s="63"/>
      <c r="S321" s="62"/>
      <c r="T321" s="130" t="str">
        <f>_xlfn.XLOOKUP(C321&amp;D321,OPER!$AO$2:$AO$500,OPER!$AO$2:$AO$500,"NSP",0)</f>
        <v/>
      </c>
      <c r="U321" s="130" t="str">
        <f t="shared" si="20"/>
        <v xml:space="preserve"> </v>
      </c>
      <c r="V321" s="130" t="str">
        <f t="shared" si="21"/>
        <v xml:space="preserve"> </v>
      </c>
      <c r="W321" s="130" t="str">
        <f t="shared" si="22"/>
        <v/>
      </c>
      <c r="X321" s="130" t="str">
        <f t="shared" si="23"/>
        <v xml:space="preserve"> </v>
      </c>
      <c r="Y321" s="102"/>
      <c r="Z321" s="267">
        <f t="shared" si="24"/>
        <v>0</v>
      </c>
    </row>
    <row r="322" spans="1:26" x14ac:dyDescent="0.2">
      <c r="A322" s="219" t="e">
        <f>+VLOOKUP(L322,OPER!$B$2:$C$500,2,0)</f>
        <v>#N/A</v>
      </c>
      <c r="B322" s="61"/>
      <c r="C322" s="61"/>
      <c r="D322" s="61"/>
      <c r="E322" s="61"/>
      <c r="F322" s="61"/>
      <c r="G322" s="61"/>
      <c r="H322" s="61"/>
      <c r="I322" s="61"/>
      <c r="J322" s="61"/>
      <c r="K322" s="61"/>
      <c r="L322" s="61"/>
      <c r="M322" s="61"/>
      <c r="N322" s="61"/>
      <c r="O322" s="61"/>
      <c r="P322" s="62"/>
      <c r="Q322" s="62"/>
      <c r="R322" s="63"/>
      <c r="S322" s="62"/>
      <c r="T322" s="130" t="str">
        <f>_xlfn.XLOOKUP(C322&amp;D322,OPER!$AO$2:$AO$500,OPER!$AO$2:$AO$500,"NSP",0)</f>
        <v/>
      </c>
      <c r="U322" s="130" t="str">
        <f t="shared" si="20"/>
        <v xml:space="preserve"> </v>
      </c>
      <c r="V322" s="130" t="str">
        <f t="shared" si="21"/>
        <v xml:space="preserve"> </v>
      </c>
      <c r="W322" s="130" t="str">
        <f t="shared" si="22"/>
        <v/>
      </c>
      <c r="X322" s="130" t="str">
        <f t="shared" si="23"/>
        <v xml:space="preserve"> </v>
      </c>
      <c r="Y322" s="102"/>
      <c r="Z322" s="267">
        <f t="shared" si="24"/>
        <v>0</v>
      </c>
    </row>
    <row r="323" spans="1:26" x14ac:dyDescent="0.2">
      <c r="A323" s="219" t="e">
        <f>+VLOOKUP(L323,OPER!$B$2:$C$500,2,0)</f>
        <v>#N/A</v>
      </c>
      <c r="B323" s="61"/>
      <c r="C323" s="61"/>
      <c r="D323" s="61"/>
      <c r="E323" s="61"/>
      <c r="F323" s="61"/>
      <c r="G323" s="61"/>
      <c r="H323" s="61"/>
      <c r="I323" s="61"/>
      <c r="J323" s="61"/>
      <c r="K323" s="61"/>
      <c r="L323" s="61"/>
      <c r="M323" s="61"/>
      <c r="N323" s="61"/>
      <c r="O323" s="61"/>
      <c r="P323" s="62"/>
      <c r="Q323" s="62"/>
      <c r="R323" s="63"/>
      <c r="S323" s="62"/>
      <c r="T323" s="130" t="str">
        <f>_xlfn.XLOOKUP(C323&amp;D323,OPER!$AO$2:$AO$500,OPER!$AO$2:$AO$500,"NSP",0)</f>
        <v/>
      </c>
      <c r="U323" s="130" t="str">
        <f t="shared" ref="U323:U386" si="25">+IF(OR(T323="NSP",T323="")," ",IF(ISERROR(SEARCH($AA$6,F323)),"SI","NO"))</f>
        <v xml:space="preserve"> </v>
      </c>
      <c r="V323" s="130" t="str">
        <f t="shared" ref="V323:V386" si="26">IF(OR(T323="NSP",T323="")," ",IF(K323&lt;&gt;"1001","SI","NO"))</f>
        <v xml:space="preserve"> </v>
      </c>
      <c r="W323" s="130" t="str">
        <f t="shared" ref="W323:W386" si="27">IF(ISBLANK(K323),"",IF(OR(T323="NSP",T323="")," ",VLOOKUP(K323,$AC$2:$AD$40,2,0)))</f>
        <v/>
      </c>
      <c r="X323" s="130" t="str">
        <f t="shared" ref="X323:X386" si="28">IF(OR(T323="NSP",T323="")," ",IF(AND(V323="NO",U323="SI"),"EJECUTADO","NO EJECUTADO"))</f>
        <v xml:space="preserve"> </v>
      </c>
      <c r="Y323" s="102"/>
      <c r="Z323" s="267">
        <f t="shared" ref="Z323:Z386" si="29">+VALUE(B323)</f>
        <v>0</v>
      </c>
    </row>
    <row r="324" spans="1:26" x14ac:dyDescent="0.2">
      <c r="A324" s="219" t="e">
        <f>+VLOOKUP(L324,OPER!$B$2:$C$500,2,0)</f>
        <v>#N/A</v>
      </c>
      <c r="B324" s="61"/>
      <c r="C324" s="61"/>
      <c r="D324" s="61"/>
      <c r="E324" s="61"/>
      <c r="F324" s="61"/>
      <c r="G324" s="61"/>
      <c r="H324" s="61"/>
      <c r="I324" s="61"/>
      <c r="J324" s="61"/>
      <c r="K324" s="61"/>
      <c r="L324" s="61"/>
      <c r="M324" s="61"/>
      <c r="N324" s="61"/>
      <c r="O324" s="61"/>
      <c r="P324" s="62"/>
      <c r="Q324" s="62"/>
      <c r="R324" s="63"/>
      <c r="S324" s="62"/>
      <c r="T324" s="130" t="str">
        <f>_xlfn.XLOOKUP(C324&amp;D324,OPER!$AO$2:$AO$500,OPER!$AO$2:$AO$500,"NSP",0)</f>
        <v/>
      </c>
      <c r="U324" s="130" t="str">
        <f t="shared" si="25"/>
        <v xml:space="preserve"> </v>
      </c>
      <c r="V324" s="130" t="str">
        <f t="shared" si="26"/>
        <v xml:space="preserve"> </v>
      </c>
      <c r="W324" s="130" t="str">
        <f t="shared" si="27"/>
        <v/>
      </c>
      <c r="X324" s="130" t="str">
        <f t="shared" si="28"/>
        <v xml:space="preserve"> </v>
      </c>
      <c r="Y324" s="102"/>
      <c r="Z324" s="267">
        <f t="shared" si="29"/>
        <v>0</v>
      </c>
    </row>
    <row r="325" spans="1:26" x14ac:dyDescent="0.2">
      <c r="A325" s="219" t="e">
        <f>+VLOOKUP(L325,OPER!$B$2:$C$500,2,0)</f>
        <v>#N/A</v>
      </c>
      <c r="B325" s="61"/>
      <c r="C325" s="61"/>
      <c r="D325" s="61"/>
      <c r="E325" s="61"/>
      <c r="F325" s="61"/>
      <c r="G325" s="61"/>
      <c r="H325" s="61"/>
      <c r="I325" s="61"/>
      <c r="J325" s="61"/>
      <c r="K325" s="61"/>
      <c r="L325" s="61"/>
      <c r="M325" s="61"/>
      <c r="N325" s="61"/>
      <c r="O325" s="61"/>
      <c r="P325" s="62"/>
      <c r="Q325" s="62"/>
      <c r="R325" s="63"/>
      <c r="S325" s="62"/>
      <c r="T325" s="130" t="str">
        <f>_xlfn.XLOOKUP(C325&amp;D325,OPER!$AO$2:$AO$500,OPER!$AO$2:$AO$500,"NSP",0)</f>
        <v/>
      </c>
      <c r="U325" s="130" t="str">
        <f t="shared" si="25"/>
        <v xml:space="preserve"> </v>
      </c>
      <c r="V325" s="130" t="str">
        <f t="shared" si="26"/>
        <v xml:space="preserve"> </v>
      </c>
      <c r="W325" s="130" t="str">
        <f t="shared" si="27"/>
        <v/>
      </c>
      <c r="X325" s="130" t="str">
        <f t="shared" si="28"/>
        <v xml:space="preserve"> </v>
      </c>
      <c r="Y325" s="102"/>
      <c r="Z325" s="267">
        <f t="shared" si="29"/>
        <v>0</v>
      </c>
    </row>
    <row r="326" spans="1:26" x14ac:dyDescent="0.2">
      <c r="A326" s="219" t="e">
        <f>+VLOOKUP(L326,OPER!$B$2:$C$500,2,0)</f>
        <v>#N/A</v>
      </c>
      <c r="B326" s="61"/>
      <c r="C326" s="61"/>
      <c r="D326" s="61"/>
      <c r="E326" s="61"/>
      <c r="F326" s="61"/>
      <c r="G326" s="61"/>
      <c r="H326" s="61"/>
      <c r="I326" s="61"/>
      <c r="J326" s="61"/>
      <c r="K326" s="61"/>
      <c r="L326" s="61"/>
      <c r="M326" s="61"/>
      <c r="N326" s="61"/>
      <c r="O326" s="61"/>
      <c r="P326" s="62"/>
      <c r="Q326" s="62"/>
      <c r="R326" s="63"/>
      <c r="S326" s="62"/>
      <c r="T326" s="130" t="str">
        <f>_xlfn.XLOOKUP(C326&amp;D326,OPER!$AO$2:$AO$500,OPER!$AO$2:$AO$500,"NSP",0)</f>
        <v/>
      </c>
      <c r="U326" s="130" t="str">
        <f t="shared" si="25"/>
        <v xml:space="preserve"> </v>
      </c>
      <c r="V326" s="130" t="str">
        <f t="shared" si="26"/>
        <v xml:space="preserve"> </v>
      </c>
      <c r="W326" s="130" t="str">
        <f t="shared" si="27"/>
        <v/>
      </c>
      <c r="X326" s="130" t="str">
        <f t="shared" si="28"/>
        <v xml:space="preserve"> </v>
      </c>
      <c r="Y326" s="102"/>
      <c r="Z326" s="267">
        <f t="shared" si="29"/>
        <v>0</v>
      </c>
    </row>
    <row r="327" spans="1:26" x14ac:dyDescent="0.2">
      <c r="A327" s="219" t="e">
        <f>+VLOOKUP(L327,OPER!$B$2:$C$500,2,0)</f>
        <v>#N/A</v>
      </c>
      <c r="B327" s="61"/>
      <c r="C327" s="61"/>
      <c r="D327" s="61"/>
      <c r="E327" s="61"/>
      <c r="F327" s="61"/>
      <c r="G327" s="61"/>
      <c r="H327" s="61"/>
      <c r="I327" s="61"/>
      <c r="J327" s="61"/>
      <c r="K327" s="61"/>
      <c r="L327" s="61"/>
      <c r="M327" s="61"/>
      <c r="N327" s="61"/>
      <c r="O327" s="61"/>
      <c r="P327" s="62"/>
      <c r="Q327" s="62"/>
      <c r="R327" s="63"/>
      <c r="S327" s="62"/>
      <c r="T327" s="130" t="str">
        <f>_xlfn.XLOOKUP(C327&amp;D327,OPER!$AO$2:$AO$500,OPER!$AO$2:$AO$500,"NSP",0)</f>
        <v/>
      </c>
      <c r="U327" s="130" t="str">
        <f t="shared" si="25"/>
        <v xml:space="preserve"> </v>
      </c>
      <c r="V327" s="130" t="str">
        <f t="shared" si="26"/>
        <v xml:space="preserve"> </v>
      </c>
      <c r="W327" s="130" t="str">
        <f t="shared" si="27"/>
        <v/>
      </c>
      <c r="X327" s="130" t="str">
        <f t="shared" si="28"/>
        <v xml:space="preserve"> </v>
      </c>
      <c r="Y327" s="102"/>
      <c r="Z327" s="267">
        <f t="shared" si="29"/>
        <v>0</v>
      </c>
    </row>
    <row r="328" spans="1:26" x14ac:dyDescent="0.2">
      <c r="A328" s="219" t="e">
        <f>+VLOOKUP(L328,OPER!$B$2:$C$500,2,0)</f>
        <v>#N/A</v>
      </c>
      <c r="B328" s="61"/>
      <c r="C328" s="61"/>
      <c r="D328" s="61"/>
      <c r="E328" s="61"/>
      <c r="F328" s="61"/>
      <c r="G328" s="61"/>
      <c r="H328" s="61"/>
      <c r="I328" s="61"/>
      <c r="J328" s="61"/>
      <c r="K328" s="61"/>
      <c r="L328" s="61"/>
      <c r="M328" s="61"/>
      <c r="N328" s="61"/>
      <c r="O328" s="61"/>
      <c r="P328" s="62"/>
      <c r="Q328" s="62"/>
      <c r="R328" s="63"/>
      <c r="S328" s="62"/>
      <c r="T328" s="130" t="str">
        <f>_xlfn.XLOOKUP(C328&amp;D328,OPER!$AO$2:$AO$500,OPER!$AO$2:$AO$500,"NSP",0)</f>
        <v/>
      </c>
      <c r="U328" s="130" t="str">
        <f t="shared" si="25"/>
        <v xml:space="preserve"> </v>
      </c>
      <c r="V328" s="130" t="str">
        <f t="shared" si="26"/>
        <v xml:space="preserve"> </v>
      </c>
      <c r="W328" s="130" t="str">
        <f t="shared" si="27"/>
        <v/>
      </c>
      <c r="X328" s="130" t="str">
        <f t="shared" si="28"/>
        <v xml:space="preserve"> </v>
      </c>
      <c r="Y328" s="102"/>
      <c r="Z328" s="267">
        <f t="shared" si="29"/>
        <v>0</v>
      </c>
    </row>
    <row r="329" spans="1:26" x14ac:dyDescent="0.2">
      <c r="A329" s="219" t="e">
        <f>+VLOOKUP(L329,OPER!$B$2:$C$500,2,0)</f>
        <v>#N/A</v>
      </c>
      <c r="B329" s="61"/>
      <c r="C329" s="61"/>
      <c r="D329" s="61"/>
      <c r="E329" s="61"/>
      <c r="F329" s="61"/>
      <c r="G329" s="61"/>
      <c r="H329" s="61"/>
      <c r="I329" s="61"/>
      <c r="J329" s="61"/>
      <c r="K329" s="61"/>
      <c r="L329" s="61"/>
      <c r="M329" s="61"/>
      <c r="N329" s="61"/>
      <c r="O329" s="61"/>
      <c r="P329" s="62"/>
      <c r="Q329" s="62"/>
      <c r="R329" s="63"/>
      <c r="S329" s="62"/>
      <c r="T329" s="130" t="str">
        <f>_xlfn.XLOOKUP(C329&amp;D329,OPER!$AO$2:$AO$500,OPER!$AO$2:$AO$500,"NSP",0)</f>
        <v/>
      </c>
      <c r="U329" s="130" t="str">
        <f t="shared" si="25"/>
        <v xml:space="preserve"> </v>
      </c>
      <c r="V329" s="130" t="str">
        <f t="shared" si="26"/>
        <v xml:space="preserve"> </v>
      </c>
      <c r="W329" s="130" t="str">
        <f t="shared" si="27"/>
        <v/>
      </c>
      <c r="X329" s="130" t="str">
        <f t="shared" si="28"/>
        <v xml:space="preserve"> </v>
      </c>
      <c r="Y329" s="102"/>
      <c r="Z329" s="267">
        <f t="shared" si="29"/>
        <v>0</v>
      </c>
    </row>
    <row r="330" spans="1:26" x14ac:dyDescent="0.2">
      <c r="A330" s="219" t="e">
        <f>+VLOOKUP(L330,OPER!$B$2:$C$500,2,0)</f>
        <v>#N/A</v>
      </c>
      <c r="B330" s="61"/>
      <c r="C330" s="61"/>
      <c r="D330" s="61"/>
      <c r="E330" s="61"/>
      <c r="F330" s="61"/>
      <c r="G330" s="61"/>
      <c r="H330" s="61"/>
      <c r="I330" s="61"/>
      <c r="J330" s="61"/>
      <c r="K330" s="61"/>
      <c r="L330" s="61"/>
      <c r="M330" s="61"/>
      <c r="N330" s="61"/>
      <c r="O330" s="61"/>
      <c r="P330" s="62"/>
      <c r="Q330" s="62"/>
      <c r="R330" s="63"/>
      <c r="S330" s="62"/>
      <c r="T330" s="130" t="str">
        <f>_xlfn.XLOOKUP(C330&amp;D330,OPER!$AO$2:$AO$500,OPER!$AO$2:$AO$500,"NSP",0)</f>
        <v/>
      </c>
      <c r="U330" s="130" t="str">
        <f t="shared" si="25"/>
        <v xml:space="preserve"> </v>
      </c>
      <c r="V330" s="130" t="str">
        <f t="shared" si="26"/>
        <v xml:space="preserve"> </v>
      </c>
      <c r="W330" s="130" t="str">
        <f t="shared" si="27"/>
        <v/>
      </c>
      <c r="X330" s="130" t="str">
        <f t="shared" si="28"/>
        <v xml:space="preserve"> </v>
      </c>
      <c r="Y330" s="102"/>
      <c r="Z330" s="267">
        <f t="shared" si="29"/>
        <v>0</v>
      </c>
    </row>
    <row r="331" spans="1:26" x14ac:dyDescent="0.2">
      <c r="A331" s="219" t="e">
        <f>+VLOOKUP(L331,OPER!$B$2:$C$500,2,0)</f>
        <v>#N/A</v>
      </c>
      <c r="B331" s="61"/>
      <c r="C331" s="61"/>
      <c r="D331" s="61"/>
      <c r="E331" s="61"/>
      <c r="F331" s="61"/>
      <c r="G331" s="61"/>
      <c r="H331" s="61"/>
      <c r="I331" s="61"/>
      <c r="J331" s="61"/>
      <c r="K331" s="61"/>
      <c r="L331" s="61"/>
      <c r="M331" s="61"/>
      <c r="N331" s="61"/>
      <c r="O331" s="61"/>
      <c r="P331" s="62"/>
      <c r="Q331" s="62"/>
      <c r="R331" s="63"/>
      <c r="S331" s="62"/>
      <c r="T331" s="130" t="str">
        <f>_xlfn.XLOOKUP(C331&amp;D331,OPER!$AO$2:$AO$500,OPER!$AO$2:$AO$500,"NSP",0)</f>
        <v/>
      </c>
      <c r="U331" s="130" t="str">
        <f t="shared" si="25"/>
        <v xml:space="preserve"> </v>
      </c>
      <c r="V331" s="130" t="str">
        <f t="shared" si="26"/>
        <v xml:space="preserve"> </v>
      </c>
      <c r="W331" s="130" t="str">
        <f t="shared" si="27"/>
        <v/>
      </c>
      <c r="X331" s="130" t="str">
        <f t="shared" si="28"/>
        <v xml:space="preserve"> </v>
      </c>
      <c r="Y331" s="102"/>
      <c r="Z331" s="267">
        <f t="shared" si="29"/>
        <v>0</v>
      </c>
    </row>
    <row r="332" spans="1:26" x14ac:dyDescent="0.2">
      <c r="A332" s="219" t="e">
        <f>+VLOOKUP(L332,OPER!$B$2:$C$500,2,0)</f>
        <v>#N/A</v>
      </c>
      <c r="B332" s="61"/>
      <c r="C332" s="61"/>
      <c r="D332" s="61"/>
      <c r="E332" s="61"/>
      <c r="F332" s="61"/>
      <c r="G332" s="61"/>
      <c r="H332" s="61"/>
      <c r="I332" s="61"/>
      <c r="J332" s="61"/>
      <c r="K332" s="61"/>
      <c r="L332" s="61"/>
      <c r="M332" s="61"/>
      <c r="N332" s="61"/>
      <c r="O332" s="61"/>
      <c r="P332" s="62"/>
      <c r="Q332" s="62"/>
      <c r="R332" s="63"/>
      <c r="S332" s="62"/>
      <c r="T332" s="130" t="str">
        <f>_xlfn.XLOOKUP(C332&amp;D332,OPER!$AO$2:$AO$500,OPER!$AO$2:$AO$500,"NSP",0)</f>
        <v/>
      </c>
      <c r="U332" s="130" t="str">
        <f t="shared" si="25"/>
        <v xml:space="preserve"> </v>
      </c>
      <c r="V332" s="130" t="str">
        <f t="shared" si="26"/>
        <v xml:space="preserve"> </v>
      </c>
      <c r="W332" s="130" t="str">
        <f t="shared" si="27"/>
        <v/>
      </c>
      <c r="X332" s="130" t="str">
        <f t="shared" si="28"/>
        <v xml:space="preserve"> </v>
      </c>
      <c r="Y332" s="102"/>
      <c r="Z332" s="267">
        <f t="shared" si="29"/>
        <v>0</v>
      </c>
    </row>
    <row r="333" spans="1:26" x14ac:dyDescent="0.2">
      <c r="A333" s="219" t="e">
        <f>+VLOOKUP(L333,OPER!$B$2:$C$500,2,0)</f>
        <v>#N/A</v>
      </c>
      <c r="B333" s="61"/>
      <c r="C333" s="61"/>
      <c r="D333" s="61"/>
      <c r="E333" s="61"/>
      <c r="F333" s="61"/>
      <c r="G333" s="61"/>
      <c r="H333" s="61"/>
      <c r="I333" s="61"/>
      <c r="J333" s="61"/>
      <c r="K333" s="61"/>
      <c r="L333" s="61"/>
      <c r="M333" s="61"/>
      <c r="N333" s="61"/>
      <c r="O333" s="61"/>
      <c r="P333" s="62"/>
      <c r="Q333" s="62"/>
      <c r="R333" s="63"/>
      <c r="S333" s="62"/>
      <c r="T333" s="130" t="str">
        <f>_xlfn.XLOOKUP(C333&amp;D333,OPER!$AO$2:$AO$500,OPER!$AO$2:$AO$500,"NSP",0)</f>
        <v/>
      </c>
      <c r="U333" s="130" t="str">
        <f t="shared" si="25"/>
        <v xml:space="preserve"> </v>
      </c>
      <c r="V333" s="130" t="str">
        <f t="shared" si="26"/>
        <v xml:space="preserve"> </v>
      </c>
      <c r="W333" s="130" t="str">
        <f t="shared" si="27"/>
        <v/>
      </c>
      <c r="X333" s="130" t="str">
        <f t="shared" si="28"/>
        <v xml:space="preserve"> </v>
      </c>
      <c r="Y333" s="102"/>
      <c r="Z333" s="267">
        <f t="shared" si="29"/>
        <v>0</v>
      </c>
    </row>
    <row r="334" spans="1:26" x14ac:dyDescent="0.2">
      <c r="A334" s="219" t="e">
        <f>+VLOOKUP(L334,OPER!$B$2:$C$500,2,0)</f>
        <v>#N/A</v>
      </c>
      <c r="B334" s="61"/>
      <c r="C334" s="61"/>
      <c r="D334" s="61"/>
      <c r="E334" s="61"/>
      <c r="F334" s="61"/>
      <c r="G334" s="61"/>
      <c r="H334" s="61"/>
      <c r="I334" s="61"/>
      <c r="J334" s="61"/>
      <c r="K334" s="61"/>
      <c r="L334" s="61"/>
      <c r="M334" s="61"/>
      <c r="N334" s="61"/>
      <c r="O334" s="61"/>
      <c r="P334" s="62"/>
      <c r="Q334" s="62"/>
      <c r="R334" s="63"/>
      <c r="S334" s="62"/>
      <c r="T334" s="130" t="str">
        <f>_xlfn.XLOOKUP(C334&amp;D334,OPER!$AO$2:$AO$500,OPER!$AO$2:$AO$500,"NSP",0)</f>
        <v/>
      </c>
      <c r="U334" s="130" t="str">
        <f t="shared" si="25"/>
        <v xml:space="preserve"> </v>
      </c>
      <c r="V334" s="130" t="str">
        <f t="shared" si="26"/>
        <v xml:space="preserve"> </v>
      </c>
      <c r="W334" s="130" t="str">
        <f t="shared" si="27"/>
        <v/>
      </c>
      <c r="X334" s="130" t="str">
        <f t="shared" si="28"/>
        <v xml:space="preserve"> </v>
      </c>
      <c r="Y334" s="102"/>
      <c r="Z334" s="267">
        <f t="shared" si="29"/>
        <v>0</v>
      </c>
    </row>
    <row r="335" spans="1:26" x14ac:dyDescent="0.2">
      <c r="A335" s="219" t="e">
        <f>+VLOOKUP(L335,OPER!$B$2:$C$500,2,0)</f>
        <v>#N/A</v>
      </c>
      <c r="B335" s="61"/>
      <c r="C335" s="61"/>
      <c r="D335" s="61"/>
      <c r="E335" s="61"/>
      <c r="F335" s="61"/>
      <c r="G335" s="61"/>
      <c r="H335" s="61"/>
      <c r="I335" s="61"/>
      <c r="J335" s="61"/>
      <c r="K335" s="61"/>
      <c r="L335" s="61"/>
      <c r="M335" s="61"/>
      <c r="N335" s="61"/>
      <c r="O335" s="61"/>
      <c r="P335" s="62"/>
      <c r="Q335" s="62"/>
      <c r="R335" s="63"/>
      <c r="S335" s="62"/>
      <c r="T335" s="130" t="str">
        <f>_xlfn.XLOOKUP(C335&amp;D335,OPER!$AO$2:$AO$500,OPER!$AO$2:$AO$500,"NSP",0)</f>
        <v/>
      </c>
      <c r="U335" s="130" t="str">
        <f t="shared" si="25"/>
        <v xml:space="preserve"> </v>
      </c>
      <c r="V335" s="130" t="str">
        <f t="shared" si="26"/>
        <v xml:space="preserve"> </v>
      </c>
      <c r="W335" s="130" t="str">
        <f t="shared" si="27"/>
        <v/>
      </c>
      <c r="X335" s="130" t="str">
        <f t="shared" si="28"/>
        <v xml:space="preserve"> </v>
      </c>
      <c r="Y335" s="102"/>
      <c r="Z335" s="267">
        <f t="shared" si="29"/>
        <v>0</v>
      </c>
    </row>
    <row r="336" spans="1:26" x14ac:dyDescent="0.2">
      <c r="A336" s="219" t="e">
        <f>+VLOOKUP(L336,OPER!$B$2:$C$500,2,0)</f>
        <v>#N/A</v>
      </c>
      <c r="B336" s="61"/>
      <c r="C336" s="61"/>
      <c r="D336" s="61"/>
      <c r="E336" s="61"/>
      <c r="F336" s="61"/>
      <c r="G336" s="61"/>
      <c r="H336" s="61"/>
      <c r="I336" s="61"/>
      <c r="J336" s="61"/>
      <c r="K336" s="61"/>
      <c r="L336" s="61"/>
      <c r="M336" s="61"/>
      <c r="N336" s="61"/>
      <c r="O336" s="61"/>
      <c r="P336" s="62"/>
      <c r="Q336" s="62"/>
      <c r="R336" s="63"/>
      <c r="S336" s="62"/>
      <c r="T336" s="130" t="str">
        <f>_xlfn.XLOOKUP(C336&amp;D336,OPER!$AO$2:$AO$500,OPER!$AO$2:$AO$500,"NSP",0)</f>
        <v/>
      </c>
      <c r="U336" s="130" t="str">
        <f t="shared" si="25"/>
        <v xml:space="preserve"> </v>
      </c>
      <c r="V336" s="130" t="str">
        <f t="shared" si="26"/>
        <v xml:space="preserve"> </v>
      </c>
      <c r="W336" s="130" t="str">
        <f t="shared" si="27"/>
        <v/>
      </c>
      <c r="X336" s="130" t="str">
        <f t="shared" si="28"/>
        <v xml:space="preserve"> </v>
      </c>
      <c r="Y336" s="102"/>
      <c r="Z336" s="267">
        <f t="shared" si="29"/>
        <v>0</v>
      </c>
    </row>
    <row r="337" spans="1:26" x14ac:dyDescent="0.2">
      <c r="A337" s="219" t="e">
        <f>+VLOOKUP(L337,OPER!$B$2:$C$500,2,0)</f>
        <v>#N/A</v>
      </c>
      <c r="B337" s="61"/>
      <c r="C337" s="61"/>
      <c r="D337" s="61"/>
      <c r="E337" s="61"/>
      <c r="F337" s="61"/>
      <c r="G337" s="61"/>
      <c r="H337" s="61"/>
      <c r="I337" s="61"/>
      <c r="J337" s="61"/>
      <c r="K337" s="61"/>
      <c r="L337" s="61"/>
      <c r="M337" s="61"/>
      <c r="N337" s="61"/>
      <c r="O337" s="61"/>
      <c r="P337" s="62"/>
      <c r="Q337" s="62"/>
      <c r="R337" s="63"/>
      <c r="S337" s="62"/>
      <c r="T337" s="130" t="str">
        <f>_xlfn.XLOOKUP(C337&amp;D337,OPER!$AO$2:$AO$500,OPER!$AO$2:$AO$500,"NSP",0)</f>
        <v/>
      </c>
      <c r="U337" s="130" t="str">
        <f t="shared" si="25"/>
        <v xml:space="preserve"> </v>
      </c>
      <c r="V337" s="130" t="str">
        <f t="shared" si="26"/>
        <v xml:space="preserve"> </v>
      </c>
      <c r="W337" s="130" t="str">
        <f t="shared" si="27"/>
        <v/>
      </c>
      <c r="X337" s="130" t="str">
        <f t="shared" si="28"/>
        <v xml:space="preserve"> </v>
      </c>
      <c r="Y337" s="102"/>
      <c r="Z337" s="267">
        <f t="shared" si="29"/>
        <v>0</v>
      </c>
    </row>
    <row r="338" spans="1:26" x14ac:dyDescent="0.2">
      <c r="A338" s="219" t="e">
        <f>+VLOOKUP(L338,OPER!$B$2:$C$500,2,0)</f>
        <v>#N/A</v>
      </c>
      <c r="B338" s="61"/>
      <c r="C338" s="61"/>
      <c r="D338" s="61"/>
      <c r="E338" s="61"/>
      <c r="F338" s="61"/>
      <c r="G338" s="61"/>
      <c r="H338" s="61"/>
      <c r="I338" s="61"/>
      <c r="J338" s="61"/>
      <c r="K338" s="61"/>
      <c r="L338" s="61"/>
      <c r="M338" s="61"/>
      <c r="N338" s="61"/>
      <c r="O338" s="61"/>
      <c r="P338" s="62"/>
      <c r="Q338" s="62"/>
      <c r="R338" s="63"/>
      <c r="S338" s="62"/>
      <c r="T338" s="130" t="str">
        <f>_xlfn.XLOOKUP(C338&amp;D338,OPER!$AO$2:$AO$500,OPER!$AO$2:$AO$500,"NSP",0)</f>
        <v/>
      </c>
      <c r="U338" s="130" t="str">
        <f t="shared" si="25"/>
        <v xml:space="preserve"> </v>
      </c>
      <c r="V338" s="130" t="str">
        <f t="shared" si="26"/>
        <v xml:space="preserve"> </v>
      </c>
      <c r="W338" s="130" t="str">
        <f t="shared" si="27"/>
        <v/>
      </c>
      <c r="X338" s="130" t="str">
        <f t="shared" si="28"/>
        <v xml:space="preserve"> </v>
      </c>
      <c r="Y338" s="102"/>
      <c r="Z338" s="267">
        <f t="shared" si="29"/>
        <v>0</v>
      </c>
    </row>
    <row r="339" spans="1:26" x14ac:dyDescent="0.2">
      <c r="A339" s="219" t="e">
        <f>+VLOOKUP(L339,OPER!$B$2:$C$500,2,0)</f>
        <v>#N/A</v>
      </c>
      <c r="B339" s="61"/>
      <c r="C339" s="61"/>
      <c r="D339" s="61"/>
      <c r="E339" s="61"/>
      <c r="F339" s="61"/>
      <c r="G339" s="61"/>
      <c r="H339" s="61"/>
      <c r="I339" s="61"/>
      <c r="J339" s="61"/>
      <c r="K339" s="61"/>
      <c r="L339" s="61"/>
      <c r="M339" s="61"/>
      <c r="N339" s="61"/>
      <c r="O339" s="61"/>
      <c r="P339" s="62"/>
      <c r="Q339" s="62"/>
      <c r="R339" s="63"/>
      <c r="S339" s="62"/>
      <c r="T339" s="130" t="str">
        <f>_xlfn.XLOOKUP(C339&amp;D339,OPER!$AO$2:$AO$500,OPER!$AO$2:$AO$500,"NSP",0)</f>
        <v/>
      </c>
      <c r="U339" s="130" t="str">
        <f t="shared" si="25"/>
        <v xml:space="preserve"> </v>
      </c>
      <c r="V339" s="130" t="str">
        <f t="shared" si="26"/>
        <v xml:space="preserve"> </v>
      </c>
      <c r="W339" s="130" t="str">
        <f t="shared" si="27"/>
        <v/>
      </c>
      <c r="X339" s="130" t="str">
        <f t="shared" si="28"/>
        <v xml:space="preserve"> </v>
      </c>
      <c r="Y339" s="102"/>
      <c r="Z339" s="267">
        <f t="shared" si="29"/>
        <v>0</v>
      </c>
    </row>
    <row r="340" spans="1:26" x14ac:dyDescent="0.2">
      <c r="A340" s="219" t="e">
        <f>+VLOOKUP(L340,OPER!$B$2:$C$500,2,0)</f>
        <v>#N/A</v>
      </c>
      <c r="B340" s="61"/>
      <c r="C340" s="61"/>
      <c r="D340" s="61"/>
      <c r="E340" s="61"/>
      <c r="F340" s="61"/>
      <c r="G340" s="61"/>
      <c r="H340" s="61"/>
      <c r="I340" s="61"/>
      <c r="J340" s="61"/>
      <c r="K340" s="61"/>
      <c r="L340" s="61"/>
      <c r="M340" s="61"/>
      <c r="N340" s="61"/>
      <c r="O340" s="61"/>
      <c r="P340" s="62"/>
      <c r="Q340" s="62"/>
      <c r="R340" s="63"/>
      <c r="S340" s="62"/>
      <c r="T340" s="130" t="str">
        <f>_xlfn.XLOOKUP(C340&amp;D340,OPER!$AO$2:$AO$500,OPER!$AO$2:$AO$500,"NSP",0)</f>
        <v/>
      </c>
      <c r="U340" s="130" t="str">
        <f t="shared" si="25"/>
        <v xml:space="preserve"> </v>
      </c>
      <c r="V340" s="130" t="str">
        <f t="shared" si="26"/>
        <v xml:space="preserve"> </v>
      </c>
      <c r="W340" s="130" t="str">
        <f t="shared" si="27"/>
        <v/>
      </c>
      <c r="X340" s="130" t="str">
        <f t="shared" si="28"/>
        <v xml:space="preserve"> </v>
      </c>
      <c r="Y340" s="102"/>
      <c r="Z340" s="267">
        <f t="shared" si="29"/>
        <v>0</v>
      </c>
    </row>
    <row r="341" spans="1:26" x14ac:dyDescent="0.2">
      <c r="A341" s="219" t="e">
        <f>+VLOOKUP(L341,OPER!$B$2:$C$500,2,0)</f>
        <v>#N/A</v>
      </c>
      <c r="B341" s="61"/>
      <c r="C341" s="61"/>
      <c r="D341" s="61"/>
      <c r="E341" s="61"/>
      <c r="F341" s="61"/>
      <c r="G341" s="61"/>
      <c r="H341" s="61"/>
      <c r="I341" s="61"/>
      <c r="J341" s="61"/>
      <c r="K341" s="61"/>
      <c r="L341" s="61"/>
      <c r="M341" s="61"/>
      <c r="N341" s="61"/>
      <c r="O341" s="61"/>
      <c r="P341" s="62"/>
      <c r="Q341" s="62"/>
      <c r="R341" s="63"/>
      <c r="S341" s="62"/>
      <c r="T341" s="130" t="str">
        <f>_xlfn.XLOOKUP(C341&amp;D341,OPER!$AO$2:$AO$500,OPER!$AO$2:$AO$500,"NSP",0)</f>
        <v/>
      </c>
      <c r="U341" s="130" t="str">
        <f t="shared" si="25"/>
        <v xml:space="preserve"> </v>
      </c>
      <c r="V341" s="130" t="str">
        <f t="shared" si="26"/>
        <v xml:space="preserve"> </v>
      </c>
      <c r="W341" s="130" t="str">
        <f t="shared" si="27"/>
        <v/>
      </c>
      <c r="X341" s="130" t="str">
        <f t="shared" si="28"/>
        <v xml:space="preserve"> </v>
      </c>
      <c r="Y341" s="102"/>
      <c r="Z341" s="267">
        <f t="shared" si="29"/>
        <v>0</v>
      </c>
    </row>
    <row r="342" spans="1:26" x14ac:dyDescent="0.2">
      <c r="A342" s="219" t="e">
        <f>+VLOOKUP(L342,OPER!$B$2:$C$500,2,0)</f>
        <v>#N/A</v>
      </c>
      <c r="B342" s="61"/>
      <c r="C342" s="61"/>
      <c r="D342" s="61"/>
      <c r="E342" s="61"/>
      <c r="F342" s="61"/>
      <c r="G342" s="61"/>
      <c r="H342" s="61"/>
      <c r="I342" s="61"/>
      <c r="J342" s="61"/>
      <c r="K342" s="61"/>
      <c r="L342" s="61"/>
      <c r="M342" s="61"/>
      <c r="N342" s="61"/>
      <c r="O342" s="61"/>
      <c r="P342" s="62"/>
      <c r="Q342" s="62"/>
      <c r="R342" s="63"/>
      <c r="S342" s="62"/>
      <c r="T342" s="130" t="str">
        <f>_xlfn.XLOOKUP(C342&amp;D342,OPER!$AO$2:$AO$500,OPER!$AO$2:$AO$500,"NSP",0)</f>
        <v/>
      </c>
      <c r="U342" s="130" t="str">
        <f t="shared" si="25"/>
        <v xml:space="preserve"> </v>
      </c>
      <c r="V342" s="130" t="str">
        <f t="shared" si="26"/>
        <v xml:space="preserve"> </v>
      </c>
      <c r="W342" s="130" t="str">
        <f t="shared" si="27"/>
        <v/>
      </c>
      <c r="X342" s="130" t="str">
        <f t="shared" si="28"/>
        <v xml:space="preserve"> </v>
      </c>
      <c r="Y342" s="102"/>
      <c r="Z342" s="267">
        <f t="shared" si="29"/>
        <v>0</v>
      </c>
    </row>
    <row r="343" spans="1:26" x14ac:dyDescent="0.2">
      <c r="A343" s="219" t="e">
        <f>+VLOOKUP(L343,OPER!$B$2:$C$500,2,0)</f>
        <v>#N/A</v>
      </c>
      <c r="B343" s="61"/>
      <c r="C343" s="61"/>
      <c r="D343" s="61"/>
      <c r="E343" s="61"/>
      <c r="F343" s="61"/>
      <c r="G343" s="61"/>
      <c r="H343" s="61"/>
      <c r="I343" s="61"/>
      <c r="J343" s="61"/>
      <c r="K343" s="61"/>
      <c r="L343" s="61"/>
      <c r="M343" s="61"/>
      <c r="N343" s="61"/>
      <c r="O343" s="61"/>
      <c r="P343" s="62"/>
      <c r="Q343" s="62"/>
      <c r="R343" s="63"/>
      <c r="S343" s="62"/>
      <c r="T343" s="130" t="str">
        <f>_xlfn.XLOOKUP(C343&amp;D343,OPER!$AO$2:$AO$500,OPER!$AO$2:$AO$500,"NSP",0)</f>
        <v/>
      </c>
      <c r="U343" s="130" t="str">
        <f t="shared" si="25"/>
        <v xml:space="preserve"> </v>
      </c>
      <c r="V343" s="130" t="str">
        <f t="shared" si="26"/>
        <v xml:space="preserve"> </v>
      </c>
      <c r="W343" s="130" t="str">
        <f t="shared" si="27"/>
        <v/>
      </c>
      <c r="X343" s="130" t="str">
        <f t="shared" si="28"/>
        <v xml:space="preserve"> </v>
      </c>
      <c r="Y343" s="102"/>
      <c r="Z343" s="267">
        <f t="shared" si="29"/>
        <v>0</v>
      </c>
    </row>
    <row r="344" spans="1:26" x14ac:dyDescent="0.2">
      <c r="A344" s="219" t="e">
        <f>+VLOOKUP(L344,OPER!$B$2:$C$500,2,0)</f>
        <v>#N/A</v>
      </c>
      <c r="B344" s="61"/>
      <c r="C344" s="61"/>
      <c r="D344" s="61"/>
      <c r="E344" s="61"/>
      <c r="F344" s="61"/>
      <c r="G344" s="61"/>
      <c r="H344" s="61"/>
      <c r="I344" s="61"/>
      <c r="J344" s="61"/>
      <c r="K344" s="61"/>
      <c r="L344" s="61"/>
      <c r="M344" s="61"/>
      <c r="N344" s="61"/>
      <c r="O344" s="61"/>
      <c r="P344" s="62"/>
      <c r="Q344" s="62"/>
      <c r="R344" s="63"/>
      <c r="S344" s="62"/>
      <c r="T344" s="130" t="str">
        <f>_xlfn.XLOOKUP(C344&amp;D344,OPER!$AO$2:$AO$500,OPER!$AO$2:$AO$500,"NSP",0)</f>
        <v/>
      </c>
      <c r="U344" s="130" t="str">
        <f t="shared" si="25"/>
        <v xml:space="preserve"> </v>
      </c>
      <c r="V344" s="130" t="str">
        <f t="shared" si="26"/>
        <v xml:space="preserve"> </v>
      </c>
      <c r="W344" s="130" t="str">
        <f t="shared" si="27"/>
        <v/>
      </c>
      <c r="X344" s="130" t="str">
        <f t="shared" si="28"/>
        <v xml:space="preserve"> </v>
      </c>
      <c r="Y344" s="102"/>
      <c r="Z344" s="267">
        <f t="shared" si="29"/>
        <v>0</v>
      </c>
    </row>
    <row r="345" spans="1:26" x14ac:dyDescent="0.2">
      <c r="A345" s="219" t="e">
        <f>+VLOOKUP(L345,OPER!$B$2:$C$500,2,0)</f>
        <v>#N/A</v>
      </c>
      <c r="B345" s="61"/>
      <c r="C345" s="61"/>
      <c r="D345" s="61"/>
      <c r="E345" s="61"/>
      <c r="F345" s="61"/>
      <c r="G345" s="61"/>
      <c r="H345" s="61"/>
      <c r="I345" s="61"/>
      <c r="J345" s="61"/>
      <c r="K345" s="61"/>
      <c r="L345" s="61"/>
      <c r="M345" s="61"/>
      <c r="N345" s="61"/>
      <c r="O345" s="61"/>
      <c r="P345" s="62"/>
      <c r="Q345" s="62"/>
      <c r="R345" s="63"/>
      <c r="S345" s="62"/>
      <c r="T345" s="130" t="str">
        <f>_xlfn.XLOOKUP(C345&amp;D345,OPER!$AO$2:$AO$500,OPER!$AO$2:$AO$500,"NSP",0)</f>
        <v/>
      </c>
      <c r="U345" s="130" t="str">
        <f t="shared" si="25"/>
        <v xml:space="preserve"> </v>
      </c>
      <c r="V345" s="130" t="str">
        <f t="shared" si="26"/>
        <v xml:space="preserve"> </v>
      </c>
      <c r="W345" s="130" t="str">
        <f t="shared" si="27"/>
        <v/>
      </c>
      <c r="X345" s="130" t="str">
        <f t="shared" si="28"/>
        <v xml:space="preserve"> </v>
      </c>
      <c r="Y345" s="102"/>
      <c r="Z345" s="267">
        <f t="shared" si="29"/>
        <v>0</v>
      </c>
    </row>
    <row r="346" spans="1:26" x14ac:dyDescent="0.2">
      <c r="A346" s="219" t="e">
        <f>+VLOOKUP(L346,OPER!$B$2:$C$500,2,0)</f>
        <v>#N/A</v>
      </c>
      <c r="B346" s="61"/>
      <c r="C346" s="61"/>
      <c r="D346" s="61"/>
      <c r="E346" s="61"/>
      <c r="F346" s="61"/>
      <c r="G346" s="61"/>
      <c r="H346" s="61"/>
      <c r="I346" s="61"/>
      <c r="J346" s="61"/>
      <c r="K346" s="61"/>
      <c r="L346" s="61"/>
      <c r="M346" s="61"/>
      <c r="N346" s="61"/>
      <c r="O346" s="61"/>
      <c r="P346" s="62"/>
      <c r="Q346" s="62"/>
      <c r="R346" s="63"/>
      <c r="S346" s="62"/>
      <c r="T346" s="130" t="str">
        <f>_xlfn.XLOOKUP(C346&amp;D346,OPER!$AO$2:$AO$500,OPER!$AO$2:$AO$500,"NSP",0)</f>
        <v/>
      </c>
      <c r="U346" s="130" t="str">
        <f t="shared" si="25"/>
        <v xml:space="preserve"> </v>
      </c>
      <c r="V346" s="130" t="str">
        <f t="shared" si="26"/>
        <v xml:space="preserve"> </v>
      </c>
      <c r="W346" s="130" t="str">
        <f t="shared" si="27"/>
        <v/>
      </c>
      <c r="X346" s="130" t="str">
        <f t="shared" si="28"/>
        <v xml:space="preserve"> </v>
      </c>
      <c r="Y346" s="102"/>
      <c r="Z346" s="267">
        <f t="shared" si="29"/>
        <v>0</v>
      </c>
    </row>
    <row r="347" spans="1:26" x14ac:dyDescent="0.2">
      <c r="A347" s="219" t="e">
        <f>+VLOOKUP(L347,OPER!$B$2:$C$500,2,0)</f>
        <v>#N/A</v>
      </c>
      <c r="B347" s="61"/>
      <c r="C347" s="61"/>
      <c r="D347" s="61"/>
      <c r="E347" s="61"/>
      <c r="F347" s="61"/>
      <c r="G347" s="61"/>
      <c r="H347" s="61"/>
      <c r="I347" s="61"/>
      <c r="J347" s="61"/>
      <c r="K347" s="61"/>
      <c r="L347" s="61"/>
      <c r="M347" s="61"/>
      <c r="N347" s="61"/>
      <c r="O347" s="61"/>
      <c r="P347" s="62"/>
      <c r="Q347" s="62"/>
      <c r="R347" s="63"/>
      <c r="S347" s="62"/>
      <c r="T347" s="130" t="str">
        <f>_xlfn.XLOOKUP(C347&amp;D347,OPER!$AO$2:$AO$500,OPER!$AO$2:$AO$500,"NSP",0)</f>
        <v/>
      </c>
      <c r="U347" s="130" t="str">
        <f t="shared" si="25"/>
        <v xml:space="preserve"> </v>
      </c>
      <c r="V347" s="130" t="str">
        <f t="shared" si="26"/>
        <v xml:space="preserve"> </v>
      </c>
      <c r="W347" s="130" t="str">
        <f t="shared" si="27"/>
        <v/>
      </c>
      <c r="X347" s="130" t="str">
        <f t="shared" si="28"/>
        <v xml:space="preserve"> </v>
      </c>
      <c r="Y347" s="102"/>
      <c r="Z347" s="267">
        <f t="shared" si="29"/>
        <v>0</v>
      </c>
    </row>
    <row r="348" spans="1:26" x14ac:dyDescent="0.2">
      <c r="A348" s="219" t="e">
        <f>+VLOOKUP(L348,OPER!$B$2:$C$500,2,0)</f>
        <v>#N/A</v>
      </c>
      <c r="B348" s="61"/>
      <c r="C348" s="61"/>
      <c r="D348" s="61"/>
      <c r="E348" s="61"/>
      <c r="F348" s="61"/>
      <c r="G348" s="61"/>
      <c r="H348" s="61"/>
      <c r="I348" s="61"/>
      <c r="J348" s="61"/>
      <c r="K348" s="61"/>
      <c r="L348" s="61"/>
      <c r="M348" s="61"/>
      <c r="N348" s="61"/>
      <c r="O348" s="61"/>
      <c r="P348" s="62"/>
      <c r="Q348" s="62"/>
      <c r="R348" s="63"/>
      <c r="S348" s="62"/>
      <c r="T348" s="130" t="str">
        <f>_xlfn.XLOOKUP(C348&amp;D348,OPER!$AO$2:$AO$500,OPER!$AO$2:$AO$500,"NSP",0)</f>
        <v/>
      </c>
      <c r="U348" s="130" t="str">
        <f t="shared" si="25"/>
        <v xml:space="preserve"> </v>
      </c>
      <c r="V348" s="130" t="str">
        <f t="shared" si="26"/>
        <v xml:space="preserve"> </v>
      </c>
      <c r="W348" s="130" t="str">
        <f t="shared" si="27"/>
        <v/>
      </c>
      <c r="X348" s="130" t="str">
        <f t="shared" si="28"/>
        <v xml:space="preserve"> </v>
      </c>
      <c r="Y348" s="102"/>
      <c r="Z348" s="267">
        <f t="shared" si="29"/>
        <v>0</v>
      </c>
    </row>
    <row r="349" spans="1:26" x14ac:dyDescent="0.2">
      <c r="A349" s="219" t="e">
        <f>+VLOOKUP(L349,OPER!$B$2:$C$500,2,0)</f>
        <v>#N/A</v>
      </c>
      <c r="B349" s="61"/>
      <c r="C349" s="61"/>
      <c r="D349" s="61"/>
      <c r="E349" s="61"/>
      <c r="F349" s="61"/>
      <c r="G349" s="61"/>
      <c r="H349" s="61"/>
      <c r="I349" s="61"/>
      <c r="J349" s="61"/>
      <c r="K349" s="61"/>
      <c r="L349" s="61"/>
      <c r="M349" s="61"/>
      <c r="N349" s="61"/>
      <c r="O349" s="61"/>
      <c r="P349" s="62"/>
      <c r="Q349" s="62"/>
      <c r="R349" s="63"/>
      <c r="S349" s="62"/>
      <c r="T349" s="130" t="str">
        <f>_xlfn.XLOOKUP(C349&amp;D349,OPER!$AO$2:$AO$500,OPER!$AO$2:$AO$500,"NSP",0)</f>
        <v/>
      </c>
      <c r="U349" s="130" t="str">
        <f t="shared" si="25"/>
        <v xml:space="preserve"> </v>
      </c>
      <c r="V349" s="130" t="str">
        <f t="shared" si="26"/>
        <v xml:space="preserve"> </v>
      </c>
      <c r="W349" s="130" t="str">
        <f t="shared" si="27"/>
        <v/>
      </c>
      <c r="X349" s="130" t="str">
        <f t="shared" si="28"/>
        <v xml:space="preserve"> </v>
      </c>
      <c r="Y349" s="102"/>
      <c r="Z349" s="267">
        <f t="shared" si="29"/>
        <v>0</v>
      </c>
    </row>
    <row r="350" spans="1:26" x14ac:dyDescent="0.2">
      <c r="A350" s="219" t="e">
        <f>+VLOOKUP(L350,OPER!$B$2:$C$500,2,0)</f>
        <v>#N/A</v>
      </c>
      <c r="B350" s="61"/>
      <c r="C350" s="61"/>
      <c r="D350" s="61"/>
      <c r="E350" s="61"/>
      <c r="F350" s="61"/>
      <c r="G350" s="61"/>
      <c r="H350" s="61"/>
      <c r="I350" s="61"/>
      <c r="J350" s="61"/>
      <c r="K350" s="61"/>
      <c r="L350" s="61"/>
      <c r="M350" s="61"/>
      <c r="N350" s="61"/>
      <c r="O350" s="61"/>
      <c r="P350" s="62"/>
      <c r="Q350" s="62"/>
      <c r="R350" s="63"/>
      <c r="S350" s="62"/>
      <c r="T350" s="130" t="str">
        <f>_xlfn.XLOOKUP(C350&amp;D350,OPER!$AO$2:$AO$500,OPER!$AO$2:$AO$500,"NSP",0)</f>
        <v/>
      </c>
      <c r="U350" s="130" t="str">
        <f t="shared" si="25"/>
        <v xml:space="preserve"> </v>
      </c>
      <c r="V350" s="130" t="str">
        <f t="shared" si="26"/>
        <v xml:space="preserve"> </v>
      </c>
      <c r="W350" s="130" t="str">
        <f t="shared" si="27"/>
        <v/>
      </c>
      <c r="X350" s="130" t="str">
        <f t="shared" si="28"/>
        <v xml:space="preserve"> </v>
      </c>
      <c r="Y350" s="102"/>
      <c r="Z350" s="267">
        <f t="shared" si="29"/>
        <v>0</v>
      </c>
    </row>
    <row r="351" spans="1:26" x14ac:dyDescent="0.2">
      <c r="A351" s="219" t="e">
        <f>+VLOOKUP(L351,OPER!$B$2:$C$500,2,0)</f>
        <v>#N/A</v>
      </c>
      <c r="B351" s="61"/>
      <c r="C351" s="61"/>
      <c r="D351" s="61"/>
      <c r="E351" s="61"/>
      <c r="F351" s="61"/>
      <c r="G351" s="61"/>
      <c r="H351" s="61"/>
      <c r="I351" s="61"/>
      <c r="J351" s="61"/>
      <c r="K351" s="61"/>
      <c r="L351" s="61"/>
      <c r="M351" s="61"/>
      <c r="N351" s="61"/>
      <c r="O351" s="61"/>
      <c r="P351" s="62"/>
      <c r="Q351" s="62"/>
      <c r="R351" s="63"/>
      <c r="S351" s="62"/>
      <c r="T351" s="130" t="str">
        <f>_xlfn.XLOOKUP(C351&amp;D351,OPER!$AO$2:$AO$500,OPER!$AO$2:$AO$500,"NSP",0)</f>
        <v/>
      </c>
      <c r="U351" s="130" t="str">
        <f t="shared" si="25"/>
        <v xml:space="preserve"> </v>
      </c>
      <c r="V351" s="130" t="str">
        <f t="shared" si="26"/>
        <v xml:space="preserve"> </v>
      </c>
      <c r="W351" s="130" t="str">
        <f t="shared" si="27"/>
        <v/>
      </c>
      <c r="X351" s="130" t="str">
        <f t="shared" si="28"/>
        <v xml:space="preserve"> </v>
      </c>
      <c r="Y351" s="102"/>
      <c r="Z351" s="267">
        <f t="shared" si="29"/>
        <v>0</v>
      </c>
    </row>
    <row r="352" spans="1:26" x14ac:dyDescent="0.2">
      <c r="A352" s="219" t="e">
        <f>+VLOOKUP(L352,OPER!$B$2:$C$500,2,0)</f>
        <v>#N/A</v>
      </c>
      <c r="B352" s="61"/>
      <c r="C352" s="61"/>
      <c r="D352" s="61"/>
      <c r="E352" s="61"/>
      <c r="F352" s="61"/>
      <c r="G352" s="61"/>
      <c r="H352" s="61"/>
      <c r="I352" s="61"/>
      <c r="J352" s="61"/>
      <c r="K352" s="61"/>
      <c r="L352" s="61"/>
      <c r="M352" s="61"/>
      <c r="N352" s="61"/>
      <c r="O352" s="61"/>
      <c r="P352" s="62"/>
      <c r="Q352" s="62"/>
      <c r="R352" s="63"/>
      <c r="S352" s="62"/>
      <c r="T352" s="130" t="str">
        <f>_xlfn.XLOOKUP(C352&amp;D352,OPER!$AO$2:$AO$500,OPER!$AO$2:$AO$500,"NSP",0)</f>
        <v/>
      </c>
      <c r="U352" s="130" t="str">
        <f t="shared" si="25"/>
        <v xml:space="preserve"> </v>
      </c>
      <c r="V352" s="130" t="str">
        <f t="shared" si="26"/>
        <v xml:space="preserve"> </v>
      </c>
      <c r="W352" s="130" t="str">
        <f t="shared" si="27"/>
        <v/>
      </c>
      <c r="X352" s="130" t="str">
        <f t="shared" si="28"/>
        <v xml:space="preserve"> </v>
      </c>
      <c r="Y352" s="102"/>
      <c r="Z352" s="267">
        <f t="shared" si="29"/>
        <v>0</v>
      </c>
    </row>
    <row r="353" spans="1:26" x14ac:dyDescent="0.2">
      <c r="A353" s="219" t="e">
        <f>+VLOOKUP(L353,OPER!$B$2:$C$500,2,0)</f>
        <v>#N/A</v>
      </c>
      <c r="B353" s="61"/>
      <c r="C353" s="61"/>
      <c r="D353" s="61"/>
      <c r="E353" s="61"/>
      <c r="F353" s="61"/>
      <c r="G353" s="61"/>
      <c r="H353" s="61"/>
      <c r="I353" s="61"/>
      <c r="J353" s="61"/>
      <c r="K353" s="61"/>
      <c r="L353" s="61"/>
      <c r="M353" s="61"/>
      <c r="N353" s="61"/>
      <c r="O353" s="61"/>
      <c r="P353" s="62"/>
      <c r="Q353" s="62"/>
      <c r="R353" s="63"/>
      <c r="S353" s="62"/>
      <c r="T353" s="130" t="str">
        <f>_xlfn.XLOOKUP(C353&amp;D353,OPER!$AO$2:$AO$500,OPER!$AO$2:$AO$500,"NSP",0)</f>
        <v/>
      </c>
      <c r="U353" s="130" t="str">
        <f t="shared" si="25"/>
        <v xml:space="preserve"> </v>
      </c>
      <c r="V353" s="130" t="str">
        <f t="shared" si="26"/>
        <v xml:space="preserve"> </v>
      </c>
      <c r="W353" s="130" t="str">
        <f t="shared" si="27"/>
        <v/>
      </c>
      <c r="X353" s="130" t="str">
        <f t="shared" si="28"/>
        <v xml:space="preserve"> </v>
      </c>
      <c r="Y353" s="102"/>
      <c r="Z353" s="267">
        <f t="shared" si="29"/>
        <v>0</v>
      </c>
    </row>
    <row r="354" spans="1:26" x14ac:dyDescent="0.2">
      <c r="A354" s="219" t="e">
        <f>+VLOOKUP(L354,OPER!$B$2:$C$500,2,0)</f>
        <v>#N/A</v>
      </c>
      <c r="B354" s="61"/>
      <c r="C354" s="61"/>
      <c r="D354" s="61"/>
      <c r="E354" s="61"/>
      <c r="F354" s="61"/>
      <c r="G354" s="61"/>
      <c r="H354" s="61"/>
      <c r="I354" s="61"/>
      <c r="J354" s="61"/>
      <c r="K354" s="61"/>
      <c r="L354" s="61"/>
      <c r="M354" s="61"/>
      <c r="N354" s="61"/>
      <c r="O354" s="61"/>
      <c r="P354" s="62"/>
      <c r="Q354" s="62"/>
      <c r="R354" s="63"/>
      <c r="S354" s="62"/>
      <c r="T354" s="130" t="str">
        <f>_xlfn.XLOOKUP(C354&amp;D354,OPER!$AO$2:$AO$500,OPER!$AO$2:$AO$500,"NSP",0)</f>
        <v/>
      </c>
      <c r="U354" s="130" t="str">
        <f t="shared" si="25"/>
        <v xml:space="preserve"> </v>
      </c>
      <c r="V354" s="130" t="str">
        <f t="shared" si="26"/>
        <v xml:space="preserve"> </v>
      </c>
      <c r="W354" s="130" t="str">
        <f t="shared" si="27"/>
        <v/>
      </c>
      <c r="X354" s="130" t="str">
        <f t="shared" si="28"/>
        <v xml:space="preserve"> </v>
      </c>
      <c r="Y354" s="102"/>
      <c r="Z354" s="267">
        <f t="shared" si="29"/>
        <v>0</v>
      </c>
    </row>
    <row r="355" spans="1:26" x14ac:dyDescent="0.2">
      <c r="A355" s="219" t="e">
        <f>+VLOOKUP(L355,OPER!$B$2:$C$500,2,0)</f>
        <v>#N/A</v>
      </c>
      <c r="B355" s="61"/>
      <c r="C355" s="61"/>
      <c r="D355" s="61"/>
      <c r="E355" s="61"/>
      <c r="F355" s="61"/>
      <c r="G355" s="61"/>
      <c r="H355" s="61"/>
      <c r="I355" s="61"/>
      <c r="J355" s="61"/>
      <c r="K355" s="61"/>
      <c r="L355" s="61"/>
      <c r="M355" s="61"/>
      <c r="N355" s="61"/>
      <c r="O355" s="61"/>
      <c r="P355" s="62"/>
      <c r="Q355" s="62"/>
      <c r="R355" s="63"/>
      <c r="S355" s="62"/>
      <c r="T355" s="130" t="str">
        <f>_xlfn.XLOOKUP(C355&amp;D355,OPER!$AO$2:$AO$500,OPER!$AO$2:$AO$500,"NSP",0)</f>
        <v/>
      </c>
      <c r="U355" s="130" t="str">
        <f t="shared" si="25"/>
        <v xml:space="preserve"> </v>
      </c>
      <c r="V355" s="130" t="str">
        <f t="shared" si="26"/>
        <v xml:space="preserve"> </v>
      </c>
      <c r="W355" s="130" t="str">
        <f t="shared" si="27"/>
        <v/>
      </c>
      <c r="X355" s="130" t="str">
        <f t="shared" si="28"/>
        <v xml:space="preserve"> </v>
      </c>
      <c r="Y355" s="102"/>
      <c r="Z355" s="267">
        <f t="shared" si="29"/>
        <v>0</v>
      </c>
    </row>
    <row r="356" spans="1:26" x14ac:dyDescent="0.2">
      <c r="A356" s="219" t="e">
        <f>+VLOOKUP(L356,OPER!$B$2:$C$500,2,0)</f>
        <v>#N/A</v>
      </c>
      <c r="B356" s="61"/>
      <c r="C356" s="61"/>
      <c r="D356" s="61"/>
      <c r="E356" s="61"/>
      <c r="F356" s="61"/>
      <c r="G356" s="61"/>
      <c r="H356" s="61"/>
      <c r="I356" s="61"/>
      <c r="J356" s="61"/>
      <c r="K356" s="61"/>
      <c r="L356" s="61"/>
      <c r="M356" s="61"/>
      <c r="N356" s="61"/>
      <c r="O356" s="61"/>
      <c r="P356" s="62"/>
      <c r="Q356" s="62"/>
      <c r="R356" s="63"/>
      <c r="S356" s="62"/>
      <c r="T356" s="130" t="str">
        <f>_xlfn.XLOOKUP(C356&amp;D356,OPER!$AO$2:$AO$500,OPER!$AO$2:$AO$500,"NSP",0)</f>
        <v/>
      </c>
      <c r="U356" s="130" t="str">
        <f t="shared" si="25"/>
        <v xml:space="preserve"> </v>
      </c>
      <c r="V356" s="130" t="str">
        <f t="shared" si="26"/>
        <v xml:space="preserve"> </v>
      </c>
      <c r="W356" s="130" t="str">
        <f t="shared" si="27"/>
        <v/>
      </c>
      <c r="X356" s="130" t="str">
        <f t="shared" si="28"/>
        <v xml:space="preserve"> </v>
      </c>
      <c r="Y356" s="102"/>
      <c r="Z356" s="267">
        <f t="shared" si="29"/>
        <v>0</v>
      </c>
    </row>
    <row r="357" spans="1:26" x14ac:dyDescent="0.2">
      <c r="A357" s="219" t="e">
        <f>+VLOOKUP(L357,OPER!$B$2:$C$500,2,0)</f>
        <v>#N/A</v>
      </c>
      <c r="B357" s="61"/>
      <c r="C357" s="61"/>
      <c r="D357" s="61"/>
      <c r="E357" s="61"/>
      <c r="F357" s="61"/>
      <c r="G357" s="61"/>
      <c r="H357" s="61"/>
      <c r="I357" s="61"/>
      <c r="J357" s="61"/>
      <c r="K357" s="61"/>
      <c r="L357" s="61"/>
      <c r="M357" s="61"/>
      <c r="N357" s="61"/>
      <c r="O357" s="61"/>
      <c r="P357" s="62"/>
      <c r="Q357" s="62"/>
      <c r="R357" s="63"/>
      <c r="S357" s="62"/>
      <c r="T357" s="130" t="str">
        <f>_xlfn.XLOOKUP(C357&amp;D357,OPER!$AO$2:$AO$500,OPER!$AO$2:$AO$500,"NSP",0)</f>
        <v/>
      </c>
      <c r="U357" s="130" t="str">
        <f t="shared" si="25"/>
        <v xml:space="preserve"> </v>
      </c>
      <c r="V357" s="130" t="str">
        <f t="shared" si="26"/>
        <v xml:space="preserve"> </v>
      </c>
      <c r="W357" s="130" t="str">
        <f t="shared" si="27"/>
        <v/>
      </c>
      <c r="X357" s="130" t="str">
        <f t="shared" si="28"/>
        <v xml:space="preserve"> </v>
      </c>
      <c r="Y357" s="102"/>
      <c r="Z357" s="267">
        <f t="shared" si="29"/>
        <v>0</v>
      </c>
    </row>
    <row r="358" spans="1:26" x14ac:dyDescent="0.2">
      <c r="A358" s="219" t="e">
        <f>+VLOOKUP(L358,OPER!$B$2:$C$500,2,0)</f>
        <v>#N/A</v>
      </c>
      <c r="B358" s="61"/>
      <c r="C358" s="61"/>
      <c r="D358" s="61"/>
      <c r="E358" s="61"/>
      <c r="F358" s="61"/>
      <c r="G358" s="61"/>
      <c r="H358" s="61"/>
      <c r="I358" s="61"/>
      <c r="J358" s="61"/>
      <c r="K358" s="61"/>
      <c r="L358" s="61"/>
      <c r="M358" s="61"/>
      <c r="N358" s="61"/>
      <c r="O358" s="61"/>
      <c r="P358" s="62"/>
      <c r="Q358" s="62"/>
      <c r="R358" s="63"/>
      <c r="S358" s="62"/>
      <c r="T358" s="130" t="str">
        <f>_xlfn.XLOOKUP(C358&amp;D358,OPER!$AO$2:$AO$500,OPER!$AO$2:$AO$500,"NSP",0)</f>
        <v/>
      </c>
      <c r="U358" s="130" t="str">
        <f t="shared" si="25"/>
        <v xml:space="preserve"> </v>
      </c>
      <c r="V358" s="130" t="str">
        <f t="shared" si="26"/>
        <v xml:space="preserve"> </v>
      </c>
      <c r="W358" s="130" t="str">
        <f t="shared" si="27"/>
        <v/>
      </c>
      <c r="X358" s="130" t="str">
        <f t="shared" si="28"/>
        <v xml:space="preserve"> </v>
      </c>
      <c r="Y358" s="102"/>
      <c r="Z358" s="267">
        <f t="shared" si="29"/>
        <v>0</v>
      </c>
    </row>
    <row r="359" spans="1:26" x14ac:dyDescent="0.2">
      <c r="A359" s="219" t="e">
        <f>+VLOOKUP(L359,OPER!$B$2:$C$500,2,0)</f>
        <v>#N/A</v>
      </c>
      <c r="B359" s="61"/>
      <c r="C359" s="61"/>
      <c r="D359" s="61"/>
      <c r="E359" s="61"/>
      <c r="F359" s="61"/>
      <c r="G359" s="61"/>
      <c r="H359" s="61"/>
      <c r="I359" s="61"/>
      <c r="J359" s="61"/>
      <c r="K359" s="61"/>
      <c r="L359" s="61"/>
      <c r="M359" s="61"/>
      <c r="N359" s="61"/>
      <c r="O359" s="61"/>
      <c r="P359" s="62"/>
      <c r="Q359" s="62"/>
      <c r="R359" s="63"/>
      <c r="S359" s="62"/>
      <c r="T359" s="130" t="str">
        <f>_xlfn.XLOOKUP(C359&amp;D359,OPER!$AO$2:$AO$500,OPER!$AO$2:$AO$500,"NSP",0)</f>
        <v/>
      </c>
      <c r="U359" s="130" t="str">
        <f t="shared" si="25"/>
        <v xml:space="preserve"> </v>
      </c>
      <c r="V359" s="130" t="str">
        <f t="shared" si="26"/>
        <v xml:space="preserve"> </v>
      </c>
      <c r="W359" s="130" t="str">
        <f t="shared" si="27"/>
        <v/>
      </c>
      <c r="X359" s="130" t="str">
        <f t="shared" si="28"/>
        <v xml:space="preserve"> </v>
      </c>
      <c r="Y359" s="102"/>
      <c r="Z359" s="267">
        <f t="shared" si="29"/>
        <v>0</v>
      </c>
    </row>
    <row r="360" spans="1:26" x14ac:dyDescent="0.2">
      <c r="A360" s="219" t="e">
        <f>+VLOOKUP(L360,OPER!$B$2:$C$500,2,0)</f>
        <v>#N/A</v>
      </c>
      <c r="B360" s="61"/>
      <c r="C360" s="61"/>
      <c r="D360" s="61"/>
      <c r="E360" s="61"/>
      <c r="F360" s="61"/>
      <c r="G360" s="61"/>
      <c r="H360" s="61"/>
      <c r="I360" s="61"/>
      <c r="J360" s="61"/>
      <c r="K360" s="61"/>
      <c r="L360" s="61"/>
      <c r="M360" s="61"/>
      <c r="N360" s="61"/>
      <c r="O360" s="61"/>
      <c r="P360" s="62"/>
      <c r="Q360" s="62"/>
      <c r="R360" s="63"/>
      <c r="S360" s="62"/>
      <c r="T360" s="130" t="str">
        <f>_xlfn.XLOOKUP(C360&amp;D360,OPER!$AO$2:$AO$500,OPER!$AO$2:$AO$500,"NSP",0)</f>
        <v/>
      </c>
      <c r="U360" s="130" t="str">
        <f t="shared" si="25"/>
        <v xml:space="preserve"> </v>
      </c>
      <c r="V360" s="130" t="str">
        <f t="shared" si="26"/>
        <v xml:space="preserve"> </v>
      </c>
      <c r="W360" s="130" t="str">
        <f t="shared" si="27"/>
        <v/>
      </c>
      <c r="X360" s="130" t="str">
        <f t="shared" si="28"/>
        <v xml:space="preserve"> </v>
      </c>
      <c r="Y360" s="102"/>
      <c r="Z360" s="267">
        <f t="shared" si="29"/>
        <v>0</v>
      </c>
    </row>
    <row r="361" spans="1:26" x14ac:dyDescent="0.2">
      <c r="A361" s="219" t="e">
        <f>+VLOOKUP(L361,OPER!$B$2:$C$500,2,0)</f>
        <v>#N/A</v>
      </c>
      <c r="B361" s="61"/>
      <c r="C361" s="61"/>
      <c r="D361" s="61"/>
      <c r="E361" s="61"/>
      <c r="F361" s="61"/>
      <c r="G361" s="61"/>
      <c r="H361" s="61"/>
      <c r="I361" s="61"/>
      <c r="J361" s="61"/>
      <c r="K361" s="61"/>
      <c r="L361" s="61"/>
      <c r="M361" s="61"/>
      <c r="N361" s="61"/>
      <c r="O361" s="61"/>
      <c r="P361" s="62"/>
      <c r="Q361" s="62"/>
      <c r="R361" s="63"/>
      <c r="S361" s="62"/>
      <c r="T361" s="130" t="str">
        <f>_xlfn.XLOOKUP(C361&amp;D361,OPER!$AO$2:$AO$500,OPER!$AO$2:$AO$500,"NSP",0)</f>
        <v/>
      </c>
      <c r="U361" s="130" t="str">
        <f t="shared" si="25"/>
        <v xml:space="preserve"> </v>
      </c>
      <c r="V361" s="130" t="str">
        <f t="shared" si="26"/>
        <v xml:space="preserve"> </v>
      </c>
      <c r="W361" s="130" t="str">
        <f t="shared" si="27"/>
        <v/>
      </c>
      <c r="X361" s="130" t="str">
        <f t="shared" si="28"/>
        <v xml:space="preserve"> </v>
      </c>
      <c r="Y361" s="102"/>
      <c r="Z361" s="267">
        <f t="shared" si="29"/>
        <v>0</v>
      </c>
    </row>
    <row r="362" spans="1:26" x14ac:dyDescent="0.2">
      <c r="A362" s="219" t="e">
        <f>+VLOOKUP(L362,OPER!$B$2:$C$500,2,0)</f>
        <v>#N/A</v>
      </c>
      <c r="B362" s="61"/>
      <c r="C362" s="61"/>
      <c r="D362" s="61"/>
      <c r="E362" s="61"/>
      <c r="F362" s="61"/>
      <c r="G362" s="61"/>
      <c r="H362" s="61"/>
      <c r="I362" s="61"/>
      <c r="J362" s="61"/>
      <c r="K362" s="61"/>
      <c r="L362" s="61"/>
      <c r="M362" s="61"/>
      <c r="N362" s="61"/>
      <c r="O362" s="61"/>
      <c r="P362" s="62"/>
      <c r="Q362" s="62"/>
      <c r="R362" s="63"/>
      <c r="S362" s="62"/>
      <c r="T362" s="130" t="str">
        <f>_xlfn.XLOOKUP(C362&amp;D362,OPER!$AO$2:$AO$500,OPER!$AO$2:$AO$500,"NSP",0)</f>
        <v/>
      </c>
      <c r="U362" s="130" t="str">
        <f t="shared" si="25"/>
        <v xml:space="preserve"> </v>
      </c>
      <c r="V362" s="130" t="str">
        <f t="shared" si="26"/>
        <v xml:space="preserve"> </v>
      </c>
      <c r="W362" s="130" t="str">
        <f t="shared" si="27"/>
        <v/>
      </c>
      <c r="X362" s="130" t="str">
        <f t="shared" si="28"/>
        <v xml:space="preserve"> </v>
      </c>
      <c r="Y362" s="102"/>
      <c r="Z362" s="267">
        <f t="shared" si="29"/>
        <v>0</v>
      </c>
    </row>
    <row r="363" spans="1:26" x14ac:dyDescent="0.2">
      <c r="A363" s="219" t="e">
        <f>+VLOOKUP(L363,OPER!$B$2:$C$500,2,0)</f>
        <v>#N/A</v>
      </c>
      <c r="B363" s="61"/>
      <c r="C363" s="61"/>
      <c r="D363" s="61"/>
      <c r="E363" s="61"/>
      <c r="F363" s="61"/>
      <c r="G363" s="61"/>
      <c r="H363" s="61"/>
      <c r="I363" s="61"/>
      <c r="J363" s="61"/>
      <c r="K363" s="61"/>
      <c r="L363" s="61"/>
      <c r="M363" s="61"/>
      <c r="N363" s="61"/>
      <c r="O363" s="61"/>
      <c r="P363" s="62"/>
      <c r="Q363" s="62"/>
      <c r="R363" s="63"/>
      <c r="S363" s="62"/>
      <c r="T363" s="130" t="str">
        <f>_xlfn.XLOOKUP(C363&amp;D363,OPER!$AO$2:$AO$500,OPER!$AO$2:$AO$500,"NSP",0)</f>
        <v/>
      </c>
      <c r="U363" s="130" t="str">
        <f t="shared" si="25"/>
        <v xml:space="preserve"> </v>
      </c>
      <c r="V363" s="130" t="str">
        <f t="shared" si="26"/>
        <v xml:space="preserve"> </v>
      </c>
      <c r="W363" s="130" t="str">
        <f t="shared" si="27"/>
        <v/>
      </c>
      <c r="X363" s="130" t="str">
        <f t="shared" si="28"/>
        <v xml:space="preserve"> </v>
      </c>
      <c r="Y363" s="102"/>
      <c r="Z363" s="267">
        <f t="shared" si="29"/>
        <v>0</v>
      </c>
    </row>
    <row r="364" spans="1:26" x14ac:dyDescent="0.2">
      <c r="A364" s="219" t="e">
        <f>+VLOOKUP(L364,OPER!$B$2:$C$500,2,0)</f>
        <v>#N/A</v>
      </c>
      <c r="B364" s="61"/>
      <c r="C364" s="61"/>
      <c r="D364" s="61"/>
      <c r="E364" s="61"/>
      <c r="F364" s="61"/>
      <c r="G364" s="61"/>
      <c r="H364" s="61"/>
      <c r="I364" s="61"/>
      <c r="J364" s="61"/>
      <c r="K364" s="61"/>
      <c r="L364" s="61"/>
      <c r="M364" s="61"/>
      <c r="N364" s="61"/>
      <c r="O364" s="61"/>
      <c r="P364" s="62"/>
      <c r="Q364" s="62"/>
      <c r="R364" s="63"/>
      <c r="S364" s="62"/>
      <c r="T364" s="130" t="str">
        <f>_xlfn.XLOOKUP(C364&amp;D364,OPER!$AO$2:$AO$500,OPER!$AO$2:$AO$500,"NSP",0)</f>
        <v/>
      </c>
      <c r="U364" s="130" t="str">
        <f t="shared" si="25"/>
        <v xml:space="preserve"> </v>
      </c>
      <c r="V364" s="130" t="str">
        <f t="shared" si="26"/>
        <v xml:space="preserve"> </v>
      </c>
      <c r="W364" s="130" t="str">
        <f t="shared" si="27"/>
        <v/>
      </c>
      <c r="X364" s="130" t="str">
        <f t="shared" si="28"/>
        <v xml:space="preserve"> </v>
      </c>
      <c r="Y364" s="102"/>
      <c r="Z364" s="267">
        <f t="shared" si="29"/>
        <v>0</v>
      </c>
    </row>
    <row r="365" spans="1:26" x14ac:dyDescent="0.2">
      <c r="A365" s="219" t="e">
        <f>+VLOOKUP(L365,OPER!$B$2:$C$500,2,0)</f>
        <v>#N/A</v>
      </c>
      <c r="B365" s="61"/>
      <c r="C365" s="61"/>
      <c r="D365" s="61"/>
      <c r="E365" s="61"/>
      <c r="F365" s="61"/>
      <c r="G365" s="61"/>
      <c r="H365" s="61"/>
      <c r="I365" s="61"/>
      <c r="J365" s="61"/>
      <c r="K365" s="61"/>
      <c r="L365" s="61"/>
      <c r="M365" s="61"/>
      <c r="N365" s="61"/>
      <c r="O365" s="61"/>
      <c r="P365" s="62"/>
      <c r="Q365" s="62"/>
      <c r="R365" s="63"/>
      <c r="S365" s="62"/>
      <c r="T365" s="130" t="str">
        <f>_xlfn.XLOOKUP(C365&amp;D365,OPER!$AO$2:$AO$500,OPER!$AO$2:$AO$500,"NSP",0)</f>
        <v/>
      </c>
      <c r="U365" s="130" t="str">
        <f t="shared" si="25"/>
        <v xml:space="preserve"> </v>
      </c>
      <c r="V365" s="130" t="str">
        <f t="shared" si="26"/>
        <v xml:space="preserve"> </v>
      </c>
      <c r="W365" s="130" t="str">
        <f t="shared" si="27"/>
        <v/>
      </c>
      <c r="X365" s="130" t="str">
        <f t="shared" si="28"/>
        <v xml:space="preserve"> </v>
      </c>
      <c r="Y365" s="102"/>
      <c r="Z365" s="267">
        <f t="shared" si="29"/>
        <v>0</v>
      </c>
    </row>
    <row r="366" spans="1:26" x14ac:dyDescent="0.2">
      <c r="A366" s="219" t="e">
        <f>+VLOOKUP(L366,OPER!$B$2:$C$500,2,0)</f>
        <v>#N/A</v>
      </c>
      <c r="B366" s="61"/>
      <c r="C366" s="61"/>
      <c r="D366" s="61"/>
      <c r="E366" s="61"/>
      <c r="F366" s="61"/>
      <c r="G366" s="61"/>
      <c r="H366" s="61"/>
      <c r="I366" s="61"/>
      <c r="J366" s="61"/>
      <c r="K366" s="61"/>
      <c r="L366" s="61"/>
      <c r="M366" s="61"/>
      <c r="N366" s="61"/>
      <c r="O366" s="61"/>
      <c r="P366" s="62"/>
      <c r="Q366" s="62"/>
      <c r="R366" s="63"/>
      <c r="S366" s="62"/>
      <c r="T366" s="130" t="str">
        <f>_xlfn.XLOOKUP(C366&amp;D366,OPER!$AO$2:$AO$500,OPER!$AO$2:$AO$500,"NSP",0)</f>
        <v/>
      </c>
      <c r="U366" s="130" t="str">
        <f t="shared" si="25"/>
        <v xml:space="preserve"> </v>
      </c>
      <c r="V366" s="130" t="str">
        <f t="shared" si="26"/>
        <v xml:space="preserve"> </v>
      </c>
      <c r="W366" s="130" t="str">
        <f t="shared" si="27"/>
        <v/>
      </c>
      <c r="X366" s="130" t="str">
        <f t="shared" si="28"/>
        <v xml:space="preserve"> </v>
      </c>
      <c r="Y366" s="102"/>
      <c r="Z366" s="267">
        <f t="shared" si="29"/>
        <v>0</v>
      </c>
    </row>
    <row r="367" spans="1:26" x14ac:dyDescent="0.2">
      <c r="A367" s="219" t="e">
        <f>+VLOOKUP(L367,OPER!$B$2:$C$500,2,0)</f>
        <v>#N/A</v>
      </c>
      <c r="B367" s="61"/>
      <c r="C367" s="61"/>
      <c r="D367" s="61"/>
      <c r="E367" s="61"/>
      <c r="F367" s="61"/>
      <c r="G367" s="61"/>
      <c r="H367" s="61"/>
      <c r="I367" s="61"/>
      <c r="J367" s="61"/>
      <c r="K367" s="61"/>
      <c r="L367" s="61"/>
      <c r="M367" s="61"/>
      <c r="N367" s="61"/>
      <c r="O367" s="61"/>
      <c r="P367" s="62"/>
      <c r="Q367" s="62"/>
      <c r="R367" s="63"/>
      <c r="S367" s="62"/>
      <c r="T367" s="130" t="str">
        <f>_xlfn.XLOOKUP(C367&amp;D367,OPER!$AO$2:$AO$500,OPER!$AO$2:$AO$500,"NSP",0)</f>
        <v/>
      </c>
      <c r="U367" s="130" t="str">
        <f t="shared" si="25"/>
        <v xml:space="preserve"> </v>
      </c>
      <c r="V367" s="130" t="str">
        <f t="shared" si="26"/>
        <v xml:space="preserve"> </v>
      </c>
      <c r="W367" s="130" t="str">
        <f t="shared" si="27"/>
        <v/>
      </c>
      <c r="X367" s="130" t="str">
        <f t="shared" si="28"/>
        <v xml:space="preserve"> </v>
      </c>
      <c r="Y367" s="102"/>
      <c r="Z367" s="267">
        <f t="shared" si="29"/>
        <v>0</v>
      </c>
    </row>
    <row r="368" spans="1:26" x14ac:dyDescent="0.2">
      <c r="A368" s="219" t="e">
        <f>+VLOOKUP(L368,OPER!$B$2:$C$500,2,0)</f>
        <v>#N/A</v>
      </c>
      <c r="B368" s="61"/>
      <c r="C368" s="61"/>
      <c r="D368" s="61"/>
      <c r="E368" s="61"/>
      <c r="F368" s="61"/>
      <c r="G368" s="61"/>
      <c r="H368" s="61"/>
      <c r="I368" s="61"/>
      <c r="J368" s="61"/>
      <c r="K368" s="61"/>
      <c r="L368" s="61"/>
      <c r="M368" s="61"/>
      <c r="N368" s="61"/>
      <c r="O368" s="61"/>
      <c r="P368" s="62"/>
      <c r="Q368" s="62"/>
      <c r="R368" s="63"/>
      <c r="S368" s="62"/>
      <c r="T368" s="130" t="str">
        <f>_xlfn.XLOOKUP(C368&amp;D368,OPER!$AO$2:$AO$500,OPER!$AO$2:$AO$500,"NSP",0)</f>
        <v/>
      </c>
      <c r="U368" s="130" t="str">
        <f t="shared" si="25"/>
        <v xml:space="preserve"> </v>
      </c>
      <c r="V368" s="130" t="str">
        <f t="shared" si="26"/>
        <v xml:space="preserve"> </v>
      </c>
      <c r="W368" s="130" t="str">
        <f t="shared" si="27"/>
        <v/>
      </c>
      <c r="X368" s="130" t="str">
        <f t="shared" si="28"/>
        <v xml:space="preserve"> </v>
      </c>
      <c r="Y368" s="102"/>
      <c r="Z368" s="267">
        <f t="shared" si="29"/>
        <v>0</v>
      </c>
    </row>
    <row r="369" spans="1:26" x14ac:dyDescent="0.2">
      <c r="A369" s="219" t="e">
        <f>+VLOOKUP(L369,OPER!$B$2:$C$500,2,0)</f>
        <v>#N/A</v>
      </c>
      <c r="B369" s="61"/>
      <c r="C369" s="61"/>
      <c r="D369" s="61"/>
      <c r="E369" s="61"/>
      <c r="F369" s="61"/>
      <c r="G369" s="61"/>
      <c r="H369" s="61"/>
      <c r="I369" s="61"/>
      <c r="J369" s="61"/>
      <c r="K369" s="61"/>
      <c r="L369" s="61"/>
      <c r="M369" s="61"/>
      <c r="N369" s="61"/>
      <c r="O369" s="61"/>
      <c r="P369" s="62"/>
      <c r="Q369" s="62"/>
      <c r="R369" s="63"/>
      <c r="S369" s="62"/>
      <c r="T369" s="130" t="str">
        <f>_xlfn.XLOOKUP(C369&amp;D369,OPER!$AO$2:$AO$500,OPER!$AO$2:$AO$500,"NSP",0)</f>
        <v/>
      </c>
      <c r="U369" s="130" t="str">
        <f t="shared" si="25"/>
        <v xml:space="preserve"> </v>
      </c>
      <c r="V369" s="130" t="str">
        <f t="shared" si="26"/>
        <v xml:space="preserve"> </v>
      </c>
      <c r="W369" s="130" t="str">
        <f t="shared" si="27"/>
        <v/>
      </c>
      <c r="X369" s="130" t="str">
        <f t="shared" si="28"/>
        <v xml:space="preserve"> </v>
      </c>
      <c r="Y369" s="102"/>
      <c r="Z369" s="267">
        <f t="shared" si="29"/>
        <v>0</v>
      </c>
    </row>
    <row r="370" spans="1:26" x14ac:dyDescent="0.2">
      <c r="A370" s="219" t="e">
        <f>+VLOOKUP(L370,OPER!$B$2:$C$500,2,0)</f>
        <v>#N/A</v>
      </c>
      <c r="B370" s="61"/>
      <c r="C370" s="61"/>
      <c r="D370" s="61"/>
      <c r="E370" s="61"/>
      <c r="F370" s="61"/>
      <c r="G370" s="61"/>
      <c r="H370" s="61"/>
      <c r="I370" s="61"/>
      <c r="J370" s="61"/>
      <c r="K370" s="61"/>
      <c r="L370" s="61"/>
      <c r="M370" s="61"/>
      <c r="N370" s="61"/>
      <c r="O370" s="61"/>
      <c r="P370" s="62"/>
      <c r="Q370" s="62"/>
      <c r="R370" s="63"/>
      <c r="S370" s="62"/>
      <c r="T370" s="130" t="str">
        <f>_xlfn.XLOOKUP(C370&amp;D370,OPER!$AO$2:$AO$500,OPER!$AO$2:$AO$500,"NSP",0)</f>
        <v/>
      </c>
      <c r="U370" s="130" t="str">
        <f t="shared" si="25"/>
        <v xml:space="preserve"> </v>
      </c>
      <c r="V370" s="130" t="str">
        <f t="shared" si="26"/>
        <v xml:space="preserve"> </v>
      </c>
      <c r="W370" s="130" t="str">
        <f t="shared" si="27"/>
        <v/>
      </c>
      <c r="X370" s="130" t="str">
        <f t="shared" si="28"/>
        <v xml:space="preserve"> </v>
      </c>
      <c r="Y370" s="102"/>
      <c r="Z370" s="267">
        <f t="shared" si="29"/>
        <v>0</v>
      </c>
    </row>
    <row r="371" spans="1:26" x14ac:dyDescent="0.2">
      <c r="A371" s="219" t="e">
        <f>+VLOOKUP(L371,OPER!$B$2:$C$500,2,0)</f>
        <v>#N/A</v>
      </c>
      <c r="B371" s="61"/>
      <c r="C371" s="61"/>
      <c r="D371" s="61"/>
      <c r="E371" s="61"/>
      <c r="F371" s="61"/>
      <c r="G371" s="61"/>
      <c r="H371" s="61"/>
      <c r="I371" s="61"/>
      <c r="J371" s="61"/>
      <c r="K371" s="61"/>
      <c r="L371" s="61"/>
      <c r="M371" s="61"/>
      <c r="N371" s="61"/>
      <c r="O371" s="61"/>
      <c r="P371" s="62"/>
      <c r="Q371" s="62"/>
      <c r="R371" s="63"/>
      <c r="S371" s="62"/>
      <c r="T371" s="130" t="str">
        <f>_xlfn.XLOOKUP(C371&amp;D371,OPER!$AO$2:$AO$500,OPER!$AO$2:$AO$500,"NSP",0)</f>
        <v/>
      </c>
      <c r="U371" s="130" t="str">
        <f t="shared" si="25"/>
        <v xml:space="preserve"> </v>
      </c>
      <c r="V371" s="130" t="str">
        <f t="shared" si="26"/>
        <v xml:space="preserve"> </v>
      </c>
      <c r="W371" s="130" t="str">
        <f t="shared" si="27"/>
        <v/>
      </c>
      <c r="X371" s="130" t="str">
        <f t="shared" si="28"/>
        <v xml:space="preserve"> </v>
      </c>
      <c r="Y371" s="102"/>
      <c r="Z371" s="267">
        <f t="shared" si="29"/>
        <v>0</v>
      </c>
    </row>
    <row r="372" spans="1:26" x14ac:dyDescent="0.2">
      <c r="A372" s="219" t="e">
        <f>+VLOOKUP(L372,OPER!$B$2:$C$500,2,0)</f>
        <v>#N/A</v>
      </c>
      <c r="B372" s="61"/>
      <c r="C372" s="61"/>
      <c r="D372" s="61"/>
      <c r="E372" s="61"/>
      <c r="F372" s="61"/>
      <c r="G372" s="61"/>
      <c r="H372" s="61"/>
      <c r="I372" s="61"/>
      <c r="J372" s="61"/>
      <c r="K372" s="61"/>
      <c r="L372" s="61"/>
      <c r="M372" s="61"/>
      <c r="N372" s="61"/>
      <c r="O372" s="61"/>
      <c r="P372" s="62"/>
      <c r="Q372" s="62"/>
      <c r="R372" s="63"/>
      <c r="S372" s="62"/>
      <c r="T372" s="130" t="str">
        <f>_xlfn.XLOOKUP(C372&amp;D372,OPER!$AO$2:$AO$500,OPER!$AO$2:$AO$500,"NSP",0)</f>
        <v/>
      </c>
      <c r="U372" s="130" t="str">
        <f t="shared" si="25"/>
        <v xml:space="preserve"> </v>
      </c>
      <c r="V372" s="130" t="str">
        <f t="shared" si="26"/>
        <v xml:space="preserve"> </v>
      </c>
      <c r="W372" s="130" t="str">
        <f t="shared" si="27"/>
        <v/>
      </c>
      <c r="X372" s="130" t="str">
        <f t="shared" si="28"/>
        <v xml:space="preserve"> </v>
      </c>
      <c r="Y372" s="102"/>
      <c r="Z372" s="267">
        <f t="shared" si="29"/>
        <v>0</v>
      </c>
    </row>
    <row r="373" spans="1:26" x14ac:dyDescent="0.2">
      <c r="A373" s="219" t="e">
        <f>+VLOOKUP(L373,OPER!$B$2:$C$500,2,0)</f>
        <v>#N/A</v>
      </c>
      <c r="B373" s="61"/>
      <c r="C373" s="61"/>
      <c r="D373" s="61"/>
      <c r="E373" s="61"/>
      <c r="F373" s="61"/>
      <c r="G373" s="61"/>
      <c r="H373" s="61"/>
      <c r="I373" s="61"/>
      <c r="J373" s="61"/>
      <c r="K373" s="61"/>
      <c r="L373" s="61"/>
      <c r="M373" s="61"/>
      <c r="N373" s="61"/>
      <c r="O373" s="61"/>
      <c r="P373" s="62"/>
      <c r="Q373" s="62"/>
      <c r="R373" s="63"/>
      <c r="S373" s="62"/>
      <c r="T373" s="130" t="str">
        <f>_xlfn.XLOOKUP(C373&amp;D373,OPER!$AO$2:$AO$500,OPER!$AO$2:$AO$500,"NSP",0)</f>
        <v/>
      </c>
      <c r="U373" s="130" t="str">
        <f t="shared" si="25"/>
        <v xml:space="preserve"> </v>
      </c>
      <c r="V373" s="130" t="str">
        <f t="shared" si="26"/>
        <v xml:space="preserve"> </v>
      </c>
      <c r="W373" s="130" t="str">
        <f t="shared" si="27"/>
        <v/>
      </c>
      <c r="X373" s="130" t="str">
        <f t="shared" si="28"/>
        <v xml:space="preserve"> </v>
      </c>
      <c r="Y373" s="102"/>
      <c r="Z373" s="267">
        <f t="shared" si="29"/>
        <v>0</v>
      </c>
    </row>
    <row r="374" spans="1:26" x14ac:dyDescent="0.2">
      <c r="A374" s="219" t="e">
        <f>+VLOOKUP(L374,OPER!$B$2:$C$500,2,0)</f>
        <v>#N/A</v>
      </c>
      <c r="B374" s="61"/>
      <c r="C374" s="61"/>
      <c r="D374" s="61"/>
      <c r="E374" s="61"/>
      <c r="F374" s="61"/>
      <c r="G374" s="61"/>
      <c r="H374" s="61"/>
      <c r="I374" s="61"/>
      <c r="J374" s="61"/>
      <c r="K374" s="61"/>
      <c r="L374" s="61"/>
      <c r="M374" s="61"/>
      <c r="N374" s="61"/>
      <c r="O374" s="61"/>
      <c r="P374" s="62"/>
      <c r="Q374" s="62"/>
      <c r="R374" s="63"/>
      <c r="S374" s="62"/>
      <c r="T374" s="130" t="str">
        <f>_xlfn.XLOOKUP(C374&amp;D374,OPER!$AO$2:$AO$500,OPER!$AO$2:$AO$500,"NSP",0)</f>
        <v/>
      </c>
      <c r="U374" s="130" t="str">
        <f t="shared" si="25"/>
        <v xml:space="preserve"> </v>
      </c>
      <c r="V374" s="130" t="str">
        <f t="shared" si="26"/>
        <v xml:space="preserve"> </v>
      </c>
      <c r="W374" s="130" t="str">
        <f t="shared" si="27"/>
        <v/>
      </c>
      <c r="X374" s="130" t="str">
        <f t="shared" si="28"/>
        <v xml:space="preserve"> </v>
      </c>
      <c r="Y374" s="102"/>
      <c r="Z374" s="267">
        <f t="shared" si="29"/>
        <v>0</v>
      </c>
    </row>
    <row r="375" spans="1:26" x14ac:dyDescent="0.2">
      <c r="A375" s="219" t="e">
        <f>+VLOOKUP(L375,OPER!$B$2:$C$500,2,0)</f>
        <v>#N/A</v>
      </c>
      <c r="B375" s="61"/>
      <c r="C375" s="61"/>
      <c r="D375" s="61"/>
      <c r="E375" s="61"/>
      <c r="F375" s="61"/>
      <c r="G375" s="61"/>
      <c r="H375" s="61"/>
      <c r="I375" s="61"/>
      <c r="J375" s="61"/>
      <c r="K375" s="61"/>
      <c r="L375" s="61"/>
      <c r="M375" s="61"/>
      <c r="N375" s="61"/>
      <c r="O375" s="61"/>
      <c r="P375" s="62"/>
      <c r="Q375" s="62"/>
      <c r="R375" s="63"/>
      <c r="S375" s="62"/>
      <c r="T375" s="130" t="str">
        <f>_xlfn.XLOOKUP(C375&amp;D375,OPER!$AO$2:$AO$500,OPER!$AO$2:$AO$500,"NSP",0)</f>
        <v/>
      </c>
      <c r="U375" s="130" t="str">
        <f t="shared" si="25"/>
        <v xml:space="preserve"> </v>
      </c>
      <c r="V375" s="130" t="str">
        <f t="shared" si="26"/>
        <v xml:space="preserve"> </v>
      </c>
      <c r="W375" s="130" t="str">
        <f t="shared" si="27"/>
        <v/>
      </c>
      <c r="X375" s="130" t="str">
        <f t="shared" si="28"/>
        <v xml:space="preserve"> </v>
      </c>
      <c r="Y375" s="102"/>
      <c r="Z375" s="267">
        <f t="shared" si="29"/>
        <v>0</v>
      </c>
    </row>
    <row r="376" spans="1:26" x14ac:dyDescent="0.2">
      <c r="A376" s="219" t="e">
        <f>+VLOOKUP(L376,OPER!$B$2:$C$500,2,0)</f>
        <v>#N/A</v>
      </c>
      <c r="B376" s="61"/>
      <c r="C376" s="61"/>
      <c r="D376" s="61"/>
      <c r="E376" s="61"/>
      <c r="F376" s="61"/>
      <c r="G376" s="61"/>
      <c r="H376" s="61"/>
      <c r="I376" s="61"/>
      <c r="J376" s="61"/>
      <c r="K376" s="61"/>
      <c r="L376" s="61"/>
      <c r="M376" s="61"/>
      <c r="N376" s="61"/>
      <c r="O376" s="61"/>
      <c r="P376" s="62"/>
      <c r="Q376" s="62"/>
      <c r="R376" s="63"/>
      <c r="S376" s="62"/>
      <c r="T376" s="130" t="str">
        <f>_xlfn.XLOOKUP(C376&amp;D376,OPER!$AO$2:$AO$500,OPER!$AO$2:$AO$500,"NSP",0)</f>
        <v/>
      </c>
      <c r="U376" s="130" t="str">
        <f t="shared" si="25"/>
        <v xml:space="preserve"> </v>
      </c>
      <c r="V376" s="130" t="str">
        <f t="shared" si="26"/>
        <v xml:space="preserve"> </v>
      </c>
      <c r="W376" s="130" t="str">
        <f t="shared" si="27"/>
        <v/>
      </c>
      <c r="X376" s="130" t="str">
        <f t="shared" si="28"/>
        <v xml:space="preserve"> </v>
      </c>
      <c r="Y376" s="102"/>
      <c r="Z376" s="267">
        <f t="shared" si="29"/>
        <v>0</v>
      </c>
    </row>
    <row r="377" spans="1:26" x14ac:dyDescent="0.2">
      <c r="A377" s="219" t="e">
        <f>+VLOOKUP(L377,OPER!$B$2:$C$500,2,0)</f>
        <v>#N/A</v>
      </c>
      <c r="B377" s="61"/>
      <c r="C377" s="61"/>
      <c r="D377" s="61"/>
      <c r="E377" s="61"/>
      <c r="F377" s="61"/>
      <c r="G377" s="61"/>
      <c r="H377" s="61"/>
      <c r="I377" s="61"/>
      <c r="J377" s="61"/>
      <c r="K377" s="61"/>
      <c r="L377" s="61"/>
      <c r="M377" s="61"/>
      <c r="N377" s="61"/>
      <c r="O377" s="61"/>
      <c r="P377" s="62"/>
      <c r="Q377" s="62"/>
      <c r="R377" s="63"/>
      <c r="S377" s="62"/>
      <c r="T377" s="130" t="str">
        <f>_xlfn.XLOOKUP(C377&amp;D377,OPER!$AO$2:$AO$500,OPER!$AO$2:$AO$500,"NSP",0)</f>
        <v/>
      </c>
      <c r="U377" s="130" t="str">
        <f t="shared" si="25"/>
        <v xml:space="preserve"> </v>
      </c>
      <c r="V377" s="130" t="str">
        <f t="shared" si="26"/>
        <v xml:space="preserve"> </v>
      </c>
      <c r="W377" s="130" t="str">
        <f t="shared" si="27"/>
        <v/>
      </c>
      <c r="X377" s="130" t="str">
        <f t="shared" si="28"/>
        <v xml:space="preserve"> </v>
      </c>
      <c r="Y377" s="102"/>
      <c r="Z377" s="267">
        <f t="shared" si="29"/>
        <v>0</v>
      </c>
    </row>
    <row r="378" spans="1:26" x14ac:dyDescent="0.2">
      <c r="A378" s="219" t="e">
        <f>+VLOOKUP(L378,OPER!$B$2:$C$500,2,0)</f>
        <v>#N/A</v>
      </c>
      <c r="B378" s="61"/>
      <c r="C378" s="61"/>
      <c r="D378" s="61"/>
      <c r="E378" s="61"/>
      <c r="F378" s="61"/>
      <c r="G378" s="61"/>
      <c r="H378" s="61"/>
      <c r="I378" s="61"/>
      <c r="J378" s="61"/>
      <c r="K378" s="61"/>
      <c r="L378" s="61"/>
      <c r="M378" s="61"/>
      <c r="N378" s="61"/>
      <c r="O378" s="61"/>
      <c r="P378" s="62"/>
      <c r="Q378" s="62"/>
      <c r="R378" s="63"/>
      <c r="S378" s="62"/>
      <c r="T378" s="130" t="str">
        <f>_xlfn.XLOOKUP(C378&amp;D378,OPER!$AO$2:$AO$500,OPER!$AO$2:$AO$500,"NSP",0)</f>
        <v/>
      </c>
      <c r="U378" s="130" t="str">
        <f t="shared" si="25"/>
        <v xml:space="preserve"> </v>
      </c>
      <c r="V378" s="130" t="str">
        <f t="shared" si="26"/>
        <v xml:space="preserve"> </v>
      </c>
      <c r="W378" s="130" t="str">
        <f t="shared" si="27"/>
        <v/>
      </c>
      <c r="X378" s="130" t="str">
        <f t="shared" si="28"/>
        <v xml:space="preserve"> </v>
      </c>
      <c r="Y378" s="102"/>
      <c r="Z378" s="267">
        <f t="shared" si="29"/>
        <v>0</v>
      </c>
    </row>
    <row r="379" spans="1:26" x14ac:dyDescent="0.2">
      <c r="A379" s="219" t="e">
        <f>+VLOOKUP(L379,OPER!$B$2:$C$500,2,0)</f>
        <v>#N/A</v>
      </c>
      <c r="B379" s="61"/>
      <c r="C379" s="61"/>
      <c r="D379" s="61"/>
      <c r="E379" s="61"/>
      <c r="F379" s="61"/>
      <c r="G379" s="61"/>
      <c r="H379" s="61"/>
      <c r="I379" s="61"/>
      <c r="J379" s="61"/>
      <c r="K379" s="61"/>
      <c r="L379" s="61"/>
      <c r="M379" s="61"/>
      <c r="N379" s="61"/>
      <c r="O379" s="61"/>
      <c r="P379" s="62"/>
      <c r="Q379" s="62"/>
      <c r="R379" s="63"/>
      <c r="S379" s="62"/>
      <c r="T379" s="130" t="str">
        <f>_xlfn.XLOOKUP(C379&amp;D379,OPER!$AO$2:$AO$500,OPER!$AO$2:$AO$500,"NSP",0)</f>
        <v/>
      </c>
      <c r="U379" s="130" t="str">
        <f t="shared" si="25"/>
        <v xml:space="preserve"> </v>
      </c>
      <c r="V379" s="130" t="str">
        <f t="shared" si="26"/>
        <v xml:space="preserve"> </v>
      </c>
      <c r="W379" s="130" t="str">
        <f t="shared" si="27"/>
        <v/>
      </c>
      <c r="X379" s="130" t="str">
        <f t="shared" si="28"/>
        <v xml:space="preserve"> </v>
      </c>
      <c r="Y379" s="102"/>
      <c r="Z379" s="267">
        <f t="shared" si="29"/>
        <v>0</v>
      </c>
    </row>
    <row r="380" spans="1:26" x14ac:dyDescent="0.2">
      <c r="A380" s="219" t="e">
        <f>+VLOOKUP(L380,OPER!$B$2:$C$500,2,0)</f>
        <v>#N/A</v>
      </c>
      <c r="B380" s="61"/>
      <c r="C380" s="61"/>
      <c r="D380" s="61"/>
      <c r="E380" s="61"/>
      <c r="F380" s="61"/>
      <c r="G380" s="61"/>
      <c r="H380" s="61"/>
      <c r="I380" s="61"/>
      <c r="J380" s="61"/>
      <c r="K380" s="61"/>
      <c r="L380" s="61"/>
      <c r="M380" s="61"/>
      <c r="N380" s="61"/>
      <c r="O380" s="61"/>
      <c r="P380" s="62"/>
      <c r="Q380" s="62"/>
      <c r="R380" s="63"/>
      <c r="S380" s="62"/>
      <c r="T380" s="130" t="str">
        <f>_xlfn.XLOOKUP(C380&amp;D380,OPER!$AO$2:$AO$500,OPER!$AO$2:$AO$500,"NSP",0)</f>
        <v/>
      </c>
      <c r="U380" s="130" t="str">
        <f t="shared" si="25"/>
        <v xml:space="preserve"> </v>
      </c>
      <c r="V380" s="130" t="str">
        <f t="shared" si="26"/>
        <v xml:space="preserve"> </v>
      </c>
      <c r="W380" s="130" t="str">
        <f t="shared" si="27"/>
        <v/>
      </c>
      <c r="X380" s="130" t="str">
        <f t="shared" si="28"/>
        <v xml:space="preserve"> </v>
      </c>
      <c r="Y380" s="102"/>
      <c r="Z380" s="267">
        <f t="shared" si="29"/>
        <v>0</v>
      </c>
    </row>
    <row r="381" spans="1:26" x14ac:dyDescent="0.2">
      <c r="A381" s="219" t="e">
        <f>+VLOOKUP(L381,OPER!$B$2:$C$500,2,0)</f>
        <v>#N/A</v>
      </c>
      <c r="B381" s="61"/>
      <c r="C381" s="61"/>
      <c r="D381" s="61"/>
      <c r="E381" s="61"/>
      <c r="F381" s="61"/>
      <c r="G381" s="61"/>
      <c r="H381" s="61"/>
      <c r="I381" s="61"/>
      <c r="J381" s="61"/>
      <c r="K381" s="61"/>
      <c r="L381" s="61"/>
      <c r="M381" s="61"/>
      <c r="N381" s="61"/>
      <c r="O381" s="61"/>
      <c r="P381" s="62"/>
      <c r="Q381" s="62"/>
      <c r="R381" s="63"/>
      <c r="S381" s="62"/>
      <c r="T381" s="130" t="str">
        <f>_xlfn.XLOOKUP(C381&amp;D381,OPER!$AO$2:$AO$500,OPER!$AO$2:$AO$500,"NSP",0)</f>
        <v/>
      </c>
      <c r="U381" s="130" t="str">
        <f t="shared" si="25"/>
        <v xml:space="preserve"> </v>
      </c>
      <c r="V381" s="130" t="str">
        <f t="shared" si="26"/>
        <v xml:space="preserve"> </v>
      </c>
      <c r="W381" s="130" t="str">
        <f t="shared" si="27"/>
        <v/>
      </c>
      <c r="X381" s="130" t="str">
        <f t="shared" si="28"/>
        <v xml:space="preserve"> </v>
      </c>
      <c r="Y381" s="102"/>
      <c r="Z381" s="267">
        <f t="shared" si="29"/>
        <v>0</v>
      </c>
    </row>
    <row r="382" spans="1:26" x14ac:dyDescent="0.2">
      <c r="A382" s="219" t="e">
        <f>+VLOOKUP(L382,OPER!$B$2:$C$500,2,0)</f>
        <v>#N/A</v>
      </c>
      <c r="B382" s="61"/>
      <c r="C382" s="61"/>
      <c r="D382" s="61"/>
      <c r="E382" s="61"/>
      <c r="F382" s="61"/>
      <c r="G382" s="61"/>
      <c r="H382" s="61"/>
      <c r="I382" s="61"/>
      <c r="J382" s="61"/>
      <c r="K382" s="61"/>
      <c r="L382" s="61"/>
      <c r="M382" s="61"/>
      <c r="N382" s="61"/>
      <c r="O382" s="61"/>
      <c r="P382" s="62"/>
      <c r="Q382" s="62"/>
      <c r="R382" s="63"/>
      <c r="S382" s="62"/>
      <c r="T382" s="130" t="str">
        <f>_xlfn.XLOOKUP(C382&amp;D382,OPER!$AO$2:$AO$500,OPER!$AO$2:$AO$500,"NSP",0)</f>
        <v/>
      </c>
      <c r="U382" s="130" t="str">
        <f t="shared" si="25"/>
        <v xml:space="preserve"> </v>
      </c>
      <c r="V382" s="130" t="str">
        <f t="shared" si="26"/>
        <v xml:space="preserve"> </v>
      </c>
      <c r="W382" s="130" t="str">
        <f t="shared" si="27"/>
        <v/>
      </c>
      <c r="X382" s="130" t="str">
        <f t="shared" si="28"/>
        <v xml:space="preserve"> </v>
      </c>
      <c r="Y382" s="102"/>
      <c r="Z382" s="267">
        <f t="shared" si="29"/>
        <v>0</v>
      </c>
    </row>
    <row r="383" spans="1:26" x14ac:dyDescent="0.2">
      <c r="A383" s="219" t="e">
        <f>+VLOOKUP(L383,OPER!$B$2:$C$500,2,0)</f>
        <v>#N/A</v>
      </c>
      <c r="B383" s="61"/>
      <c r="C383" s="61"/>
      <c r="D383" s="61"/>
      <c r="E383" s="61"/>
      <c r="F383" s="61"/>
      <c r="G383" s="61"/>
      <c r="H383" s="61"/>
      <c r="I383" s="61"/>
      <c r="J383" s="61"/>
      <c r="K383" s="61"/>
      <c r="L383" s="61"/>
      <c r="M383" s="61"/>
      <c r="N383" s="61"/>
      <c r="O383" s="61"/>
      <c r="P383" s="62"/>
      <c r="Q383" s="62"/>
      <c r="R383" s="63"/>
      <c r="S383" s="62"/>
      <c r="T383" s="130" t="str">
        <f>_xlfn.XLOOKUP(C383&amp;D383,OPER!$AO$2:$AO$500,OPER!$AO$2:$AO$500,"NSP",0)</f>
        <v/>
      </c>
      <c r="U383" s="130" t="str">
        <f t="shared" si="25"/>
        <v xml:space="preserve"> </v>
      </c>
      <c r="V383" s="130" t="str">
        <f t="shared" si="26"/>
        <v xml:space="preserve"> </v>
      </c>
      <c r="W383" s="130" t="str">
        <f t="shared" si="27"/>
        <v/>
      </c>
      <c r="X383" s="130" t="str">
        <f t="shared" si="28"/>
        <v xml:space="preserve"> </v>
      </c>
      <c r="Y383" s="102"/>
      <c r="Z383" s="267">
        <f t="shared" si="29"/>
        <v>0</v>
      </c>
    </row>
    <row r="384" spans="1:26" x14ac:dyDescent="0.2">
      <c r="A384" s="219" t="e">
        <f>+VLOOKUP(L384,OPER!$B$2:$C$500,2,0)</f>
        <v>#N/A</v>
      </c>
      <c r="B384" s="61"/>
      <c r="C384" s="61"/>
      <c r="D384" s="61"/>
      <c r="E384" s="61"/>
      <c r="F384" s="61"/>
      <c r="G384" s="61"/>
      <c r="H384" s="61"/>
      <c r="I384" s="61"/>
      <c r="J384" s="61"/>
      <c r="K384" s="61"/>
      <c r="L384" s="61"/>
      <c r="M384" s="61"/>
      <c r="N384" s="61"/>
      <c r="O384" s="61"/>
      <c r="P384" s="62"/>
      <c r="Q384" s="62"/>
      <c r="R384" s="63"/>
      <c r="S384" s="62"/>
      <c r="T384" s="130" t="str">
        <f>_xlfn.XLOOKUP(C384&amp;D384,OPER!$AO$2:$AO$500,OPER!$AO$2:$AO$500,"NSP",0)</f>
        <v/>
      </c>
      <c r="U384" s="130" t="str">
        <f t="shared" si="25"/>
        <v xml:space="preserve"> </v>
      </c>
      <c r="V384" s="130" t="str">
        <f t="shared" si="26"/>
        <v xml:space="preserve"> </v>
      </c>
      <c r="W384" s="130" t="str">
        <f t="shared" si="27"/>
        <v/>
      </c>
      <c r="X384" s="130" t="str">
        <f t="shared" si="28"/>
        <v xml:space="preserve"> </v>
      </c>
      <c r="Y384" s="102"/>
      <c r="Z384" s="267">
        <f t="shared" si="29"/>
        <v>0</v>
      </c>
    </row>
    <row r="385" spans="1:26" x14ac:dyDescent="0.2">
      <c r="A385" s="219" t="e">
        <f>+VLOOKUP(L385,OPER!$B$2:$C$500,2,0)</f>
        <v>#N/A</v>
      </c>
      <c r="B385" s="61"/>
      <c r="C385" s="61"/>
      <c r="D385" s="61"/>
      <c r="E385" s="61"/>
      <c r="F385" s="61"/>
      <c r="G385" s="61"/>
      <c r="H385" s="61"/>
      <c r="I385" s="61"/>
      <c r="J385" s="61"/>
      <c r="K385" s="61"/>
      <c r="L385" s="61"/>
      <c r="M385" s="61"/>
      <c r="N385" s="61"/>
      <c r="O385" s="61"/>
      <c r="P385" s="62"/>
      <c r="Q385" s="62"/>
      <c r="R385" s="63"/>
      <c r="S385" s="62"/>
      <c r="T385" s="130" t="str">
        <f>_xlfn.XLOOKUP(C385&amp;D385,OPER!$AO$2:$AO$500,OPER!$AO$2:$AO$500,"NSP",0)</f>
        <v/>
      </c>
      <c r="U385" s="130" t="str">
        <f t="shared" si="25"/>
        <v xml:space="preserve"> </v>
      </c>
      <c r="V385" s="130" t="str">
        <f t="shared" si="26"/>
        <v xml:space="preserve"> </v>
      </c>
      <c r="W385" s="130" t="str">
        <f t="shared" si="27"/>
        <v/>
      </c>
      <c r="X385" s="130" t="str">
        <f t="shared" si="28"/>
        <v xml:space="preserve"> </v>
      </c>
      <c r="Y385" s="102"/>
      <c r="Z385" s="267">
        <f t="shared" si="29"/>
        <v>0</v>
      </c>
    </row>
    <row r="386" spans="1:26" x14ac:dyDescent="0.2">
      <c r="A386" s="219" t="e">
        <f>+VLOOKUP(L386,OPER!$B$2:$C$500,2,0)</f>
        <v>#N/A</v>
      </c>
      <c r="B386" s="61"/>
      <c r="C386" s="61"/>
      <c r="D386" s="61"/>
      <c r="E386" s="61"/>
      <c r="F386" s="61"/>
      <c r="G386" s="61"/>
      <c r="H386" s="61"/>
      <c r="I386" s="61"/>
      <c r="J386" s="61"/>
      <c r="K386" s="61"/>
      <c r="L386" s="61"/>
      <c r="M386" s="61"/>
      <c r="N386" s="61"/>
      <c r="O386" s="61"/>
      <c r="P386" s="62"/>
      <c r="Q386" s="62"/>
      <c r="R386" s="63"/>
      <c r="S386" s="62"/>
      <c r="T386" s="130" t="str">
        <f>_xlfn.XLOOKUP(C386&amp;D386,OPER!$AO$2:$AO$500,OPER!$AO$2:$AO$500,"NSP",0)</f>
        <v/>
      </c>
      <c r="U386" s="130" t="str">
        <f t="shared" si="25"/>
        <v xml:space="preserve"> </v>
      </c>
      <c r="V386" s="130" t="str">
        <f t="shared" si="26"/>
        <v xml:space="preserve"> </v>
      </c>
      <c r="W386" s="130" t="str">
        <f t="shared" si="27"/>
        <v/>
      </c>
      <c r="X386" s="130" t="str">
        <f t="shared" si="28"/>
        <v xml:space="preserve"> </v>
      </c>
      <c r="Y386" s="102"/>
      <c r="Z386" s="267">
        <f t="shared" si="29"/>
        <v>0</v>
      </c>
    </row>
    <row r="387" spans="1:26" x14ac:dyDescent="0.2">
      <c r="A387" s="219" t="e">
        <f>+VLOOKUP(L387,OPER!$B$2:$C$500,2,0)</f>
        <v>#N/A</v>
      </c>
      <c r="B387" s="61"/>
      <c r="C387" s="61"/>
      <c r="D387" s="61"/>
      <c r="E387" s="61"/>
      <c r="F387" s="61"/>
      <c r="G387" s="61"/>
      <c r="H387" s="61"/>
      <c r="I387" s="61"/>
      <c r="J387" s="61"/>
      <c r="K387" s="61"/>
      <c r="L387" s="61"/>
      <c r="M387" s="61"/>
      <c r="N387" s="61"/>
      <c r="O387" s="61"/>
      <c r="P387" s="62"/>
      <c r="Q387" s="62"/>
      <c r="R387" s="63"/>
      <c r="S387" s="62"/>
      <c r="T387" s="130" t="str">
        <f>_xlfn.XLOOKUP(C387&amp;D387,OPER!$AO$2:$AO$500,OPER!$AO$2:$AO$500,"NSP",0)</f>
        <v/>
      </c>
      <c r="U387" s="130" t="str">
        <f t="shared" ref="U387:U446" si="30">+IF(OR(T387="NSP",T387="")," ",IF(ISERROR(SEARCH($AA$6,F387)),"SI","NO"))</f>
        <v xml:space="preserve"> </v>
      </c>
      <c r="V387" s="130" t="str">
        <f t="shared" ref="V387:V446" si="31">IF(OR(T387="NSP",T387="")," ",IF(K387&lt;&gt;"1001","SI","NO"))</f>
        <v xml:space="preserve"> </v>
      </c>
      <c r="W387" s="130" t="str">
        <f t="shared" ref="W387:W446" si="32">IF(ISBLANK(K387),"",IF(OR(T387="NSP",T387="")," ",VLOOKUP(K387,$AC$2:$AD$40,2,0)))</f>
        <v/>
      </c>
      <c r="X387" s="130" t="str">
        <f t="shared" ref="X387:X446" si="33">IF(OR(T387="NSP",T387="")," ",IF(AND(V387="NO",U387="SI"),"EJECUTADO","NO EJECUTADO"))</f>
        <v xml:space="preserve"> </v>
      </c>
      <c r="Y387" s="102"/>
      <c r="Z387" s="267">
        <f t="shared" ref="Z387:Z446" si="34">+VALUE(B387)</f>
        <v>0</v>
      </c>
    </row>
    <row r="388" spans="1:26" x14ac:dyDescent="0.2">
      <c r="A388" s="219" t="e">
        <f>+VLOOKUP(L388,OPER!$B$2:$C$500,2,0)</f>
        <v>#N/A</v>
      </c>
      <c r="B388" s="61"/>
      <c r="C388" s="61"/>
      <c r="D388" s="61"/>
      <c r="E388" s="61"/>
      <c r="F388" s="61"/>
      <c r="G388" s="61"/>
      <c r="H388" s="61"/>
      <c r="I388" s="61"/>
      <c r="J388" s="61"/>
      <c r="K388" s="61"/>
      <c r="L388" s="61"/>
      <c r="M388" s="61"/>
      <c r="N388" s="61"/>
      <c r="O388" s="61"/>
      <c r="P388" s="62"/>
      <c r="Q388" s="62"/>
      <c r="R388" s="63"/>
      <c r="S388" s="62"/>
      <c r="T388" s="130" t="str">
        <f>_xlfn.XLOOKUP(C388&amp;D388,OPER!$AO$2:$AO$500,OPER!$AO$2:$AO$500,"NSP",0)</f>
        <v/>
      </c>
      <c r="U388" s="130" t="str">
        <f t="shared" si="30"/>
        <v xml:space="preserve"> </v>
      </c>
      <c r="V388" s="130" t="str">
        <f t="shared" si="31"/>
        <v xml:space="preserve"> </v>
      </c>
      <c r="W388" s="130" t="str">
        <f t="shared" si="32"/>
        <v/>
      </c>
      <c r="X388" s="130" t="str">
        <f t="shared" si="33"/>
        <v xml:space="preserve"> </v>
      </c>
      <c r="Y388" s="102"/>
      <c r="Z388" s="267">
        <f t="shared" si="34"/>
        <v>0</v>
      </c>
    </row>
    <row r="389" spans="1:26" x14ac:dyDescent="0.2">
      <c r="A389" s="219" t="e">
        <f>+VLOOKUP(L389,OPER!$B$2:$C$500,2,0)</f>
        <v>#N/A</v>
      </c>
      <c r="B389" s="61"/>
      <c r="C389" s="61"/>
      <c r="D389" s="61"/>
      <c r="E389" s="61"/>
      <c r="F389" s="61"/>
      <c r="G389" s="61"/>
      <c r="H389" s="61"/>
      <c r="I389" s="61"/>
      <c r="J389" s="61"/>
      <c r="K389" s="61"/>
      <c r="L389" s="61"/>
      <c r="M389" s="61"/>
      <c r="N389" s="61"/>
      <c r="O389" s="61"/>
      <c r="P389" s="62"/>
      <c r="Q389" s="62"/>
      <c r="R389" s="63"/>
      <c r="S389" s="62"/>
      <c r="T389" s="130" t="str">
        <f>_xlfn.XLOOKUP(C389&amp;D389,OPER!$AO$2:$AO$500,OPER!$AO$2:$AO$500,"NSP",0)</f>
        <v/>
      </c>
      <c r="U389" s="130" t="str">
        <f t="shared" si="30"/>
        <v xml:space="preserve"> </v>
      </c>
      <c r="V389" s="130" t="str">
        <f t="shared" si="31"/>
        <v xml:space="preserve"> </v>
      </c>
      <c r="W389" s="130" t="str">
        <f t="shared" si="32"/>
        <v/>
      </c>
      <c r="X389" s="130" t="str">
        <f t="shared" si="33"/>
        <v xml:space="preserve"> </v>
      </c>
      <c r="Y389" s="102"/>
      <c r="Z389" s="267">
        <f t="shared" si="34"/>
        <v>0</v>
      </c>
    </row>
    <row r="390" spans="1:26" x14ac:dyDescent="0.2">
      <c r="A390" s="219" t="e">
        <f>+VLOOKUP(L390,OPER!$B$2:$C$500,2,0)</f>
        <v>#N/A</v>
      </c>
      <c r="B390" s="61"/>
      <c r="C390" s="61"/>
      <c r="D390" s="61"/>
      <c r="E390" s="61"/>
      <c r="F390" s="61"/>
      <c r="G390" s="61"/>
      <c r="H390" s="61"/>
      <c r="I390" s="61"/>
      <c r="J390" s="61"/>
      <c r="K390" s="61"/>
      <c r="L390" s="61"/>
      <c r="M390" s="61"/>
      <c r="N390" s="61"/>
      <c r="O390" s="61"/>
      <c r="P390" s="62"/>
      <c r="Q390" s="62"/>
      <c r="R390" s="63"/>
      <c r="S390" s="62"/>
      <c r="T390" s="130" t="str">
        <f>_xlfn.XLOOKUP(C390&amp;D390,OPER!$AO$2:$AO$500,OPER!$AO$2:$AO$500,"NSP",0)</f>
        <v/>
      </c>
      <c r="U390" s="130" t="str">
        <f t="shared" si="30"/>
        <v xml:space="preserve"> </v>
      </c>
      <c r="V390" s="130" t="str">
        <f t="shared" si="31"/>
        <v xml:space="preserve"> </v>
      </c>
      <c r="W390" s="130" t="str">
        <f t="shared" si="32"/>
        <v/>
      </c>
      <c r="X390" s="130" t="str">
        <f t="shared" si="33"/>
        <v xml:space="preserve"> </v>
      </c>
      <c r="Y390" s="102"/>
      <c r="Z390" s="267">
        <f t="shared" si="34"/>
        <v>0</v>
      </c>
    </row>
    <row r="391" spans="1:26" x14ac:dyDescent="0.2">
      <c r="A391" s="219" t="e">
        <f>+VLOOKUP(L391,OPER!$B$2:$C$500,2,0)</f>
        <v>#N/A</v>
      </c>
      <c r="B391" s="61"/>
      <c r="C391" s="61"/>
      <c r="D391" s="61"/>
      <c r="E391" s="61"/>
      <c r="F391" s="61"/>
      <c r="G391" s="61"/>
      <c r="H391" s="61"/>
      <c r="I391" s="61"/>
      <c r="J391" s="61"/>
      <c r="K391" s="61"/>
      <c r="L391" s="61"/>
      <c r="M391" s="61"/>
      <c r="N391" s="61"/>
      <c r="O391" s="61"/>
      <c r="P391" s="62"/>
      <c r="Q391" s="62"/>
      <c r="R391" s="63"/>
      <c r="S391" s="62"/>
      <c r="T391" s="130" t="str">
        <f>_xlfn.XLOOKUP(C391&amp;D391,OPER!$AO$2:$AO$500,OPER!$AO$2:$AO$500,"NSP",0)</f>
        <v/>
      </c>
      <c r="U391" s="130" t="str">
        <f t="shared" si="30"/>
        <v xml:space="preserve"> </v>
      </c>
      <c r="V391" s="130" t="str">
        <f t="shared" si="31"/>
        <v xml:space="preserve"> </v>
      </c>
      <c r="W391" s="130" t="str">
        <f t="shared" si="32"/>
        <v/>
      </c>
      <c r="X391" s="130" t="str">
        <f t="shared" si="33"/>
        <v xml:space="preserve"> </v>
      </c>
      <c r="Y391" s="102"/>
      <c r="Z391" s="267">
        <f t="shared" si="34"/>
        <v>0</v>
      </c>
    </row>
    <row r="392" spans="1:26" x14ac:dyDescent="0.2">
      <c r="A392" s="219" t="e">
        <f>+VLOOKUP(L392,OPER!$B$2:$C$500,2,0)</f>
        <v>#N/A</v>
      </c>
      <c r="B392" s="61"/>
      <c r="C392" s="61"/>
      <c r="D392" s="61"/>
      <c r="E392" s="61"/>
      <c r="F392" s="61"/>
      <c r="G392" s="61"/>
      <c r="H392" s="61"/>
      <c r="I392" s="61"/>
      <c r="J392" s="61"/>
      <c r="K392" s="61"/>
      <c r="L392" s="61"/>
      <c r="M392" s="61"/>
      <c r="N392" s="61"/>
      <c r="O392" s="61"/>
      <c r="P392" s="62"/>
      <c r="Q392" s="62"/>
      <c r="R392" s="63"/>
      <c r="S392" s="62"/>
      <c r="T392" s="130" t="str">
        <f>_xlfn.XLOOKUP(C392&amp;D392,OPER!$AO$2:$AO$500,OPER!$AO$2:$AO$500,"NSP",0)</f>
        <v/>
      </c>
      <c r="U392" s="130" t="str">
        <f t="shared" si="30"/>
        <v xml:space="preserve"> </v>
      </c>
      <c r="V392" s="130" t="str">
        <f t="shared" si="31"/>
        <v xml:space="preserve"> </v>
      </c>
      <c r="W392" s="130" t="str">
        <f t="shared" si="32"/>
        <v/>
      </c>
      <c r="X392" s="130" t="str">
        <f t="shared" si="33"/>
        <v xml:space="preserve"> </v>
      </c>
      <c r="Y392" s="102"/>
      <c r="Z392" s="267">
        <f t="shared" si="34"/>
        <v>0</v>
      </c>
    </row>
    <row r="393" spans="1:26" x14ac:dyDescent="0.2">
      <c r="A393" s="219" t="e">
        <f>+VLOOKUP(L393,OPER!$B$2:$C$500,2,0)</f>
        <v>#N/A</v>
      </c>
      <c r="B393" s="61"/>
      <c r="C393" s="61"/>
      <c r="D393" s="61"/>
      <c r="E393" s="61"/>
      <c r="F393" s="61"/>
      <c r="G393" s="61"/>
      <c r="H393" s="61"/>
      <c r="I393" s="61"/>
      <c r="J393" s="61"/>
      <c r="K393" s="61"/>
      <c r="L393" s="61"/>
      <c r="M393" s="61"/>
      <c r="N393" s="61"/>
      <c r="O393" s="61"/>
      <c r="P393" s="62"/>
      <c r="Q393" s="62"/>
      <c r="R393" s="63"/>
      <c r="S393" s="62"/>
      <c r="T393" s="130" t="str">
        <f>_xlfn.XLOOKUP(C393&amp;D393,OPER!$AO$2:$AO$500,OPER!$AO$2:$AO$500,"NSP",0)</f>
        <v/>
      </c>
      <c r="U393" s="130" t="str">
        <f t="shared" si="30"/>
        <v xml:space="preserve"> </v>
      </c>
      <c r="V393" s="130" t="str">
        <f t="shared" si="31"/>
        <v xml:space="preserve"> </v>
      </c>
      <c r="W393" s="130" t="str">
        <f t="shared" si="32"/>
        <v/>
      </c>
      <c r="X393" s="130" t="str">
        <f t="shared" si="33"/>
        <v xml:space="preserve"> </v>
      </c>
      <c r="Y393" s="102"/>
      <c r="Z393" s="267">
        <f t="shared" si="34"/>
        <v>0</v>
      </c>
    </row>
    <row r="394" spans="1:26" x14ac:dyDescent="0.2">
      <c r="A394" s="219" t="e">
        <f>+VLOOKUP(L394,OPER!$B$2:$C$500,2,0)</f>
        <v>#N/A</v>
      </c>
      <c r="B394" s="61"/>
      <c r="C394" s="61"/>
      <c r="D394" s="61"/>
      <c r="E394" s="61"/>
      <c r="F394" s="61"/>
      <c r="G394" s="61"/>
      <c r="H394" s="61"/>
      <c r="I394" s="61"/>
      <c r="J394" s="61"/>
      <c r="K394" s="61"/>
      <c r="L394" s="61"/>
      <c r="M394" s="61"/>
      <c r="N394" s="61"/>
      <c r="O394" s="61"/>
      <c r="P394" s="62"/>
      <c r="Q394" s="62"/>
      <c r="R394" s="63"/>
      <c r="S394" s="62"/>
      <c r="T394" s="130" t="str">
        <f>_xlfn.XLOOKUP(C394&amp;D394,OPER!$AO$2:$AO$500,OPER!$AO$2:$AO$500,"NSP",0)</f>
        <v/>
      </c>
      <c r="U394" s="130" t="str">
        <f t="shared" si="30"/>
        <v xml:space="preserve"> </v>
      </c>
      <c r="V394" s="130" t="str">
        <f t="shared" si="31"/>
        <v xml:space="preserve"> </v>
      </c>
      <c r="W394" s="130" t="str">
        <f t="shared" si="32"/>
        <v/>
      </c>
      <c r="X394" s="130" t="str">
        <f t="shared" si="33"/>
        <v xml:space="preserve"> </v>
      </c>
      <c r="Y394" s="102"/>
      <c r="Z394" s="267">
        <f t="shared" si="34"/>
        <v>0</v>
      </c>
    </row>
    <row r="395" spans="1:26" x14ac:dyDescent="0.2">
      <c r="A395" s="219" t="e">
        <f>+VLOOKUP(L395,OPER!$B$2:$C$500,2,0)</f>
        <v>#N/A</v>
      </c>
      <c r="B395" s="61"/>
      <c r="C395" s="61"/>
      <c r="D395" s="61"/>
      <c r="E395" s="61"/>
      <c r="F395" s="61"/>
      <c r="G395" s="61"/>
      <c r="H395" s="61"/>
      <c r="I395" s="61"/>
      <c r="J395" s="61"/>
      <c r="K395" s="61"/>
      <c r="L395" s="61"/>
      <c r="M395" s="61"/>
      <c r="N395" s="61"/>
      <c r="O395" s="61"/>
      <c r="P395" s="62"/>
      <c r="Q395" s="62"/>
      <c r="R395" s="63"/>
      <c r="S395" s="62"/>
      <c r="T395" s="130" t="str">
        <f>_xlfn.XLOOKUP(C395&amp;D395,OPER!$AO$2:$AO$500,OPER!$AO$2:$AO$500,"NSP",0)</f>
        <v/>
      </c>
      <c r="U395" s="130" t="str">
        <f t="shared" si="30"/>
        <v xml:space="preserve"> </v>
      </c>
      <c r="V395" s="130" t="str">
        <f t="shared" si="31"/>
        <v xml:space="preserve"> </v>
      </c>
      <c r="W395" s="130" t="str">
        <f t="shared" si="32"/>
        <v/>
      </c>
      <c r="X395" s="130" t="str">
        <f t="shared" si="33"/>
        <v xml:space="preserve"> </v>
      </c>
      <c r="Y395" s="102"/>
      <c r="Z395" s="267">
        <f t="shared" si="34"/>
        <v>0</v>
      </c>
    </row>
    <row r="396" spans="1:26" x14ac:dyDescent="0.2">
      <c r="A396" s="219" t="e">
        <f>+VLOOKUP(L396,OPER!$B$2:$C$500,2,0)</f>
        <v>#N/A</v>
      </c>
      <c r="B396" s="61"/>
      <c r="C396" s="61"/>
      <c r="D396" s="61"/>
      <c r="E396" s="61"/>
      <c r="F396" s="61"/>
      <c r="G396" s="61"/>
      <c r="H396" s="61"/>
      <c r="I396" s="61"/>
      <c r="J396" s="61"/>
      <c r="K396" s="61"/>
      <c r="L396" s="61"/>
      <c r="M396" s="61"/>
      <c r="N396" s="61"/>
      <c r="O396" s="61"/>
      <c r="P396" s="62"/>
      <c r="Q396" s="62"/>
      <c r="R396" s="63"/>
      <c r="S396" s="62"/>
      <c r="T396" s="130" t="str">
        <f>_xlfn.XLOOKUP(C396&amp;D396,OPER!$AO$2:$AO$500,OPER!$AO$2:$AO$500,"NSP",0)</f>
        <v/>
      </c>
      <c r="U396" s="130" t="str">
        <f t="shared" si="30"/>
        <v xml:space="preserve"> </v>
      </c>
      <c r="V396" s="130" t="str">
        <f t="shared" si="31"/>
        <v xml:space="preserve"> </v>
      </c>
      <c r="W396" s="130" t="str">
        <f t="shared" si="32"/>
        <v/>
      </c>
      <c r="X396" s="130" t="str">
        <f t="shared" si="33"/>
        <v xml:space="preserve"> </v>
      </c>
      <c r="Y396" s="102"/>
      <c r="Z396" s="267">
        <f t="shared" si="34"/>
        <v>0</v>
      </c>
    </row>
    <row r="397" spans="1:26" x14ac:dyDescent="0.2">
      <c r="A397" s="219" t="e">
        <f>+VLOOKUP(L397,OPER!$B$2:$C$500,2,0)</f>
        <v>#N/A</v>
      </c>
      <c r="B397" s="61"/>
      <c r="C397" s="61"/>
      <c r="D397" s="61"/>
      <c r="E397" s="61"/>
      <c r="F397" s="61"/>
      <c r="G397" s="61"/>
      <c r="H397" s="61"/>
      <c r="I397" s="61"/>
      <c r="J397" s="61"/>
      <c r="K397" s="61"/>
      <c r="L397" s="61"/>
      <c r="M397" s="61"/>
      <c r="N397" s="61"/>
      <c r="O397" s="61"/>
      <c r="P397" s="62"/>
      <c r="Q397" s="62"/>
      <c r="R397" s="63"/>
      <c r="S397" s="62"/>
      <c r="T397" s="130" t="str">
        <f>_xlfn.XLOOKUP(C397&amp;D397,OPER!$AO$2:$AO$500,OPER!$AO$2:$AO$500,"NSP",0)</f>
        <v/>
      </c>
      <c r="U397" s="130" t="str">
        <f t="shared" si="30"/>
        <v xml:space="preserve"> </v>
      </c>
      <c r="V397" s="130" t="str">
        <f t="shared" si="31"/>
        <v xml:space="preserve"> </v>
      </c>
      <c r="W397" s="130" t="str">
        <f t="shared" si="32"/>
        <v/>
      </c>
      <c r="X397" s="130" t="str">
        <f t="shared" si="33"/>
        <v xml:space="preserve"> </v>
      </c>
      <c r="Y397" s="102"/>
      <c r="Z397" s="267">
        <f t="shared" si="34"/>
        <v>0</v>
      </c>
    </row>
    <row r="398" spans="1:26" x14ac:dyDescent="0.2">
      <c r="A398" s="219" t="e">
        <f>+VLOOKUP(L398,OPER!$B$2:$C$500,2,0)</f>
        <v>#N/A</v>
      </c>
      <c r="B398" s="61"/>
      <c r="C398" s="61"/>
      <c r="D398" s="61"/>
      <c r="E398" s="61"/>
      <c r="F398" s="61"/>
      <c r="G398" s="61"/>
      <c r="H398" s="61"/>
      <c r="I398" s="61"/>
      <c r="J398" s="61"/>
      <c r="K398" s="61"/>
      <c r="L398" s="61"/>
      <c r="M398" s="61"/>
      <c r="N398" s="61"/>
      <c r="O398" s="61"/>
      <c r="P398" s="62"/>
      <c r="Q398" s="62"/>
      <c r="R398" s="63"/>
      <c r="S398" s="62"/>
      <c r="T398" s="130" t="str">
        <f>_xlfn.XLOOKUP(C398&amp;D398,OPER!$AO$2:$AO$500,OPER!$AO$2:$AO$500,"NSP",0)</f>
        <v/>
      </c>
      <c r="U398" s="130" t="str">
        <f t="shared" si="30"/>
        <v xml:space="preserve"> </v>
      </c>
      <c r="V398" s="130" t="str">
        <f t="shared" si="31"/>
        <v xml:space="preserve"> </v>
      </c>
      <c r="W398" s="130" t="str">
        <f t="shared" si="32"/>
        <v/>
      </c>
      <c r="X398" s="130" t="str">
        <f t="shared" si="33"/>
        <v xml:space="preserve"> </v>
      </c>
      <c r="Y398" s="102"/>
      <c r="Z398" s="267">
        <f t="shared" si="34"/>
        <v>0</v>
      </c>
    </row>
    <row r="399" spans="1:26" x14ac:dyDescent="0.2">
      <c r="A399" s="219" t="e">
        <f>+VLOOKUP(L399,OPER!$B$2:$C$500,2,0)</f>
        <v>#N/A</v>
      </c>
      <c r="B399" s="61"/>
      <c r="C399" s="61"/>
      <c r="D399" s="61"/>
      <c r="E399" s="61"/>
      <c r="F399" s="61"/>
      <c r="G399" s="61"/>
      <c r="H399" s="61"/>
      <c r="I399" s="61"/>
      <c r="J399" s="61"/>
      <c r="K399" s="61"/>
      <c r="L399" s="61"/>
      <c r="M399" s="61"/>
      <c r="N399" s="61"/>
      <c r="O399" s="61"/>
      <c r="P399" s="62"/>
      <c r="Q399" s="62"/>
      <c r="R399" s="63"/>
      <c r="S399" s="62"/>
      <c r="T399" s="130" t="str">
        <f>_xlfn.XLOOKUP(C399&amp;D399,OPER!$AO$2:$AO$500,OPER!$AO$2:$AO$500,"NSP",0)</f>
        <v/>
      </c>
      <c r="U399" s="130" t="str">
        <f t="shared" si="30"/>
        <v xml:space="preserve"> </v>
      </c>
      <c r="V399" s="130" t="str">
        <f t="shared" si="31"/>
        <v xml:space="preserve"> </v>
      </c>
      <c r="W399" s="130" t="str">
        <f t="shared" si="32"/>
        <v/>
      </c>
      <c r="X399" s="130" t="str">
        <f t="shared" si="33"/>
        <v xml:space="preserve"> </v>
      </c>
      <c r="Y399" s="102"/>
      <c r="Z399" s="267">
        <f t="shared" si="34"/>
        <v>0</v>
      </c>
    </row>
    <row r="400" spans="1:26" x14ac:dyDescent="0.2">
      <c r="A400" s="219" t="e">
        <f>+VLOOKUP(L400,OPER!$B$2:$C$500,2,0)</f>
        <v>#N/A</v>
      </c>
      <c r="B400" s="61"/>
      <c r="C400" s="61"/>
      <c r="D400" s="61"/>
      <c r="E400" s="61"/>
      <c r="F400" s="61"/>
      <c r="G400" s="61"/>
      <c r="H400" s="61"/>
      <c r="I400" s="61"/>
      <c r="J400" s="61"/>
      <c r="K400" s="61"/>
      <c r="L400" s="61"/>
      <c r="M400" s="61"/>
      <c r="N400" s="61"/>
      <c r="O400" s="61"/>
      <c r="P400" s="62"/>
      <c r="Q400" s="62"/>
      <c r="R400" s="63"/>
      <c r="S400" s="62"/>
      <c r="T400" s="130" t="str">
        <f>_xlfn.XLOOKUP(C400&amp;D400,OPER!$AO$2:$AO$500,OPER!$AO$2:$AO$500,"NSP",0)</f>
        <v/>
      </c>
      <c r="U400" s="130" t="str">
        <f t="shared" si="30"/>
        <v xml:space="preserve"> </v>
      </c>
      <c r="V400" s="130" t="str">
        <f t="shared" si="31"/>
        <v xml:space="preserve"> </v>
      </c>
      <c r="W400" s="130" t="str">
        <f t="shared" si="32"/>
        <v/>
      </c>
      <c r="X400" s="130" t="str">
        <f t="shared" si="33"/>
        <v xml:space="preserve"> </v>
      </c>
      <c r="Y400" s="102"/>
      <c r="Z400" s="267">
        <f t="shared" si="34"/>
        <v>0</v>
      </c>
    </row>
    <row r="401" spans="1:26" x14ac:dyDescent="0.2">
      <c r="A401" s="219" t="e">
        <f>+VLOOKUP(L401,OPER!$B$2:$C$500,2,0)</f>
        <v>#N/A</v>
      </c>
      <c r="B401" s="61"/>
      <c r="C401" s="61"/>
      <c r="D401" s="61"/>
      <c r="E401" s="61"/>
      <c r="F401" s="61"/>
      <c r="G401" s="61"/>
      <c r="H401" s="61"/>
      <c r="I401" s="61"/>
      <c r="J401" s="61"/>
      <c r="K401" s="61"/>
      <c r="L401" s="61"/>
      <c r="M401" s="61"/>
      <c r="N401" s="61"/>
      <c r="O401" s="61"/>
      <c r="P401" s="62"/>
      <c r="Q401" s="62"/>
      <c r="R401" s="63"/>
      <c r="S401" s="62"/>
      <c r="T401" s="130" t="str">
        <f>_xlfn.XLOOKUP(C401&amp;D401,OPER!$AO$2:$AO$500,OPER!$AO$2:$AO$500,"NSP",0)</f>
        <v/>
      </c>
      <c r="U401" s="130" t="str">
        <f t="shared" si="30"/>
        <v xml:space="preserve"> </v>
      </c>
      <c r="V401" s="130" t="str">
        <f t="shared" si="31"/>
        <v xml:space="preserve"> </v>
      </c>
      <c r="W401" s="130" t="str">
        <f t="shared" si="32"/>
        <v/>
      </c>
      <c r="X401" s="130" t="str">
        <f t="shared" si="33"/>
        <v xml:space="preserve"> </v>
      </c>
      <c r="Y401" s="102"/>
      <c r="Z401" s="267">
        <f t="shared" si="34"/>
        <v>0</v>
      </c>
    </row>
    <row r="402" spans="1:26" x14ac:dyDescent="0.2">
      <c r="A402" s="219" t="e">
        <f>+VLOOKUP(L402,OPER!$B$2:$C$500,2,0)</f>
        <v>#N/A</v>
      </c>
      <c r="B402" s="61"/>
      <c r="C402" s="61"/>
      <c r="D402" s="61"/>
      <c r="E402" s="61"/>
      <c r="F402" s="61"/>
      <c r="G402" s="61"/>
      <c r="H402" s="61"/>
      <c r="I402" s="61"/>
      <c r="J402" s="61"/>
      <c r="K402" s="61"/>
      <c r="L402" s="61"/>
      <c r="M402" s="61"/>
      <c r="N402" s="61"/>
      <c r="O402" s="61"/>
      <c r="P402" s="62"/>
      <c r="Q402" s="62"/>
      <c r="R402" s="63"/>
      <c r="S402" s="62"/>
      <c r="T402" s="130" t="str">
        <f>_xlfn.XLOOKUP(C402&amp;D402,OPER!$AO$2:$AO$500,OPER!$AO$2:$AO$500,"NSP",0)</f>
        <v/>
      </c>
      <c r="U402" s="130" t="str">
        <f t="shared" si="30"/>
        <v xml:space="preserve"> </v>
      </c>
      <c r="V402" s="130" t="str">
        <f t="shared" si="31"/>
        <v xml:space="preserve"> </v>
      </c>
      <c r="W402" s="130" t="str">
        <f t="shared" si="32"/>
        <v/>
      </c>
      <c r="X402" s="130" t="str">
        <f t="shared" si="33"/>
        <v xml:space="preserve"> </v>
      </c>
      <c r="Y402" s="102"/>
      <c r="Z402" s="267">
        <f t="shared" si="34"/>
        <v>0</v>
      </c>
    </row>
    <row r="403" spans="1:26" x14ac:dyDescent="0.2">
      <c r="A403" s="219" t="e">
        <f>+VLOOKUP(L403,OPER!$B$2:$C$500,2,0)</f>
        <v>#N/A</v>
      </c>
      <c r="B403" s="61"/>
      <c r="C403" s="61"/>
      <c r="D403" s="61"/>
      <c r="E403" s="61"/>
      <c r="F403" s="61"/>
      <c r="G403" s="61"/>
      <c r="H403" s="61"/>
      <c r="I403" s="61"/>
      <c r="J403" s="61"/>
      <c r="K403" s="61"/>
      <c r="L403" s="61"/>
      <c r="M403" s="61"/>
      <c r="N403" s="61"/>
      <c r="O403" s="61"/>
      <c r="P403" s="62"/>
      <c r="Q403" s="62"/>
      <c r="R403" s="63"/>
      <c r="S403" s="62"/>
      <c r="T403" s="130" t="str">
        <f>_xlfn.XLOOKUP(C403&amp;D403,OPER!$AO$2:$AO$500,OPER!$AO$2:$AO$500,"NSP",0)</f>
        <v/>
      </c>
      <c r="U403" s="130" t="str">
        <f t="shared" si="30"/>
        <v xml:space="preserve"> </v>
      </c>
      <c r="V403" s="130" t="str">
        <f t="shared" si="31"/>
        <v xml:space="preserve"> </v>
      </c>
      <c r="W403" s="130" t="str">
        <f t="shared" si="32"/>
        <v/>
      </c>
      <c r="X403" s="130" t="str">
        <f t="shared" si="33"/>
        <v xml:space="preserve"> </v>
      </c>
      <c r="Y403" s="102"/>
      <c r="Z403" s="267">
        <f t="shared" si="34"/>
        <v>0</v>
      </c>
    </row>
    <row r="404" spans="1:26" x14ac:dyDescent="0.2">
      <c r="A404" s="219" t="e">
        <f>+VLOOKUP(L404,OPER!$B$2:$C$500,2,0)</f>
        <v>#N/A</v>
      </c>
      <c r="B404" s="61"/>
      <c r="C404" s="61"/>
      <c r="D404" s="61"/>
      <c r="E404" s="61"/>
      <c r="F404" s="61"/>
      <c r="G404" s="61"/>
      <c r="H404" s="61"/>
      <c r="I404" s="61"/>
      <c r="J404" s="61"/>
      <c r="K404" s="61"/>
      <c r="L404" s="61"/>
      <c r="M404" s="61"/>
      <c r="N404" s="61"/>
      <c r="O404" s="61"/>
      <c r="P404" s="62"/>
      <c r="Q404" s="62"/>
      <c r="R404" s="63"/>
      <c r="S404" s="62"/>
      <c r="T404" s="130" t="str">
        <f>_xlfn.XLOOKUP(C404&amp;D404,OPER!$AO$2:$AO$500,OPER!$AO$2:$AO$500,"NSP",0)</f>
        <v/>
      </c>
      <c r="U404" s="130" t="str">
        <f t="shared" si="30"/>
        <v xml:space="preserve"> </v>
      </c>
      <c r="V404" s="130" t="str">
        <f t="shared" si="31"/>
        <v xml:space="preserve"> </v>
      </c>
      <c r="W404" s="130" t="str">
        <f t="shared" si="32"/>
        <v/>
      </c>
      <c r="X404" s="130" t="str">
        <f t="shared" si="33"/>
        <v xml:space="preserve"> </v>
      </c>
      <c r="Y404" s="102"/>
      <c r="Z404" s="267">
        <f t="shared" si="34"/>
        <v>0</v>
      </c>
    </row>
    <row r="405" spans="1:26" x14ac:dyDescent="0.2">
      <c r="A405" s="219" t="e">
        <f>+VLOOKUP(L405,OPER!$B$2:$C$500,2,0)</f>
        <v>#N/A</v>
      </c>
      <c r="B405" s="61"/>
      <c r="C405" s="61"/>
      <c r="D405" s="61"/>
      <c r="E405" s="61"/>
      <c r="F405" s="61"/>
      <c r="G405" s="61"/>
      <c r="H405" s="61"/>
      <c r="I405" s="61"/>
      <c r="J405" s="61"/>
      <c r="K405" s="61"/>
      <c r="L405" s="61"/>
      <c r="M405" s="61"/>
      <c r="N405" s="61"/>
      <c r="O405" s="61"/>
      <c r="P405" s="62"/>
      <c r="Q405" s="62"/>
      <c r="R405" s="63"/>
      <c r="S405" s="62"/>
      <c r="T405" s="130" t="str">
        <f>_xlfn.XLOOKUP(C405&amp;D405,OPER!$AO$2:$AO$500,OPER!$AO$2:$AO$500,"NSP",0)</f>
        <v/>
      </c>
      <c r="U405" s="130" t="str">
        <f t="shared" si="30"/>
        <v xml:space="preserve"> </v>
      </c>
      <c r="V405" s="130" t="str">
        <f t="shared" si="31"/>
        <v xml:space="preserve"> </v>
      </c>
      <c r="W405" s="130" t="str">
        <f t="shared" si="32"/>
        <v/>
      </c>
      <c r="X405" s="130" t="str">
        <f t="shared" si="33"/>
        <v xml:space="preserve"> </v>
      </c>
      <c r="Y405" s="102"/>
      <c r="Z405" s="267">
        <f t="shared" si="34"/>
        <v>0</v>
      </c>
    </row>
    <row r="406" spans="1:26" x14ac:dyDescent="0.2">
      <c r="A406" s="219" t="e">
        <f>+VLOOKUP(L406,OPER!$B$2:$C$500,2,0)</f>
        <v>#N/A</v>
      </c>
      <c r="B406" s="61"/>
      <c r="C406" s="61"/>
      <c r="D406" s="61"/>
      <c r="E406" s="61"/>
      <c r="F406" s="61"/>
      <c r="G406" s="61"/>
      <c r="H406" s="61"/>
      <c r="I406" s="61"/>
      <c r="J406" s="61"/>
      <c r="K406" s="61"/>
      <c r="L406" s="61"/>
      <c r="M406" s="61"/>
      <c r="N406" s="61"/>
      <c r="O406" s="61"/>
      <c r="P406" s="62"/>
      <c r="Q406" s="62"/>
      <c r="R406" s="63"/>
      <c r="S406" s="62"/>
      <c r="T406" s="130" t="str">
        <f>_xlfn.XLOOKUP(C406&amp;D406,OPER!$AO$2:$AO$500,OPER!$AO$2:$AO$500,"NSP",0)</f>
        <v/>
      </c>
      <c r="U406" s="130" t="str">
        <f t="shared" si="30"/>
        <v xml:space="preserve"> </v>
      </c>
      <c r="V406" s="130" t="str">
        <f t="shared" si="31"/>
        <v xml:space="preserve"> </v>
      </c>
      <c r="W406" s="130" t="str">
        <f t="shared" si="32"/>
        <v/>
      </c>
      <c r="X406" s="130" t="str">
        <f t="shared" si="33"/>
        <v xml:space="preserve"> </v>
      </c>
      <c r="Y406" s="102"/>
      <c r="Z406" s="267">
        <f t="shared" si="34"/>
        <v>0</v>
      </c>
    </row>
    <row r="407" spans="1:26" x14ac:dyDescent="0.2">
      <c r="A407" s="219" t="e">
        <f>+VLOOKUP(L407,OPER!$B$2:$C$500,2,0)</f>
        <v>#N/A</v>
      </c>
      <c r="B407" s="61"/>
      <c r="C407" s="61"/>
      <c r="D407" s="61"/>
      <c r="E407" s="61"/>
      <c r="F407" s="61"/>
      <c r="G407" s="61"/>
      <c r="H407" s="61"/>
      <c r="I407" s="61"/>
      <c r="J407" s="61"/>
      <c r="K407" s="61"/>
      <c r="L407" s="61"/>
      <c r="M407" s="61"/>
      <c r="N407" s="61"/>
      <c r="O407" s="61"/>
      <c r="P407" s="62"/>
      <c r="Q407" s="62"/>
      <c r="R407" s="63"/>
      <c r="S407" s="62"/>
      <c r="T407" s="130" t="str">
        <f>_xlfn.XLOOKUP(C407&amp;D407,OPER!$AO$2:$AO$500,OPER!$AO$2:$AO$500,"NSP",0)</f>
        <v/>
      </c>
      <c r="U407" s="130" t="str">
        <f t="shared" si="30"/>
        <v xml:space="preserve"> </v>
      </c>
      <c r="V407" s="130" t="str">
        <f t="shared" si="31"/>
        <v xml:space="preserve"> </v>
      </c>
      <c r="W407" s="130" t="str">
        <f t="shared" si="32"/>
        <v/>
      </c>
      <c r="X407" s="130" t="str">
        <f t="shared" si="33"/>
        <v xml:space="preserve"> </v>
      </c>
      <c r="Y407" s="102"/>
      <c r="Z407" s="267">
        <f t="shared" si="34"/>
        <v>0</v>
      </c>
    </row>
    <row r="408" spans="1:26" x14ac:dyDescent="0.2">
      <c r="A408" s="219" t="e">
        <f>+VLOOKUP(L408,OPER!$B$2:$C$500,2,0)</f>
        <v>#N/A</v>
      </c>
      <c r="B408" s="61"/>
      <c r="C408" s="61"/>
      <c r="D408" s="61"/>
      <c r="E408" s="61"/>
      <c r="F408" s="61"/>
      <c r="G408" s="61"/>
      <c r="H408" s="61"/>
      <c r="I408" s="61"/>
      <c r="J408" s="61"/>
      <c r="K408" s="61"/>
      <c r="L408" s="61"/>
      <c r="M408" s="61"/>
      <c r="N408" s="61"/>
      <c r="O408" s="61"/>
      <c r="P408" s="62"/>
      <c r="Q408" s="62"/>
      <c r="R408" s="63"/>
      <c r="S408" s="62"/>
      <c r="T408" s="130" t="str">
        <f>_xlfn.XLOOKUP(C408&amp;D408,OPER!$AO$2:$AO$500,OPER!$AO$2:$AO$500,"NSP",0)</f>
        <v/>
      </c>
      <c r="U408" s="130" t="str">
        <f t="shared" si="30"/>
        <v xml:space="preserve"> </v>
      </c>
      <c r="V408" s="130" t="str">
        <f t="shared" si="31"/>
        <v xml:space="preserve"> </v>
      </c>
      <c r="W408" s="130" t="str">
        <f t="shared" si="32"/>
        <v/>
      </c>
      <c r="X408" s="130" t="str">
        <f t="shared" si="33"/>
        <v xml:space="preserve"> </v>
      </c>
      <c r="Y408" s="102"/>
      <c r="Z408" s="267">
        <f t="shared" si="34"/>
        <v>0</v>
      </c>
    </row>
    <row r="409" spans="1:26" x14ac:dyDescent="0.2">
      <c r="A409" s="219" t="e">
        <f>+VLOOKUP(L409,OPER!$B$2:$C$500,2,0)</f>
        <v>#N/A</v>
      </c>
      <c r="B409" s="61"/>
      <c r="C409" s="61"/>
      <c r="D409" s="61"/>
      <c r="E409" s="61"/>
      <c r="F409" s="61"/>
      <c r="G409" s="61"/>
      <c r="H409" s="61"/>
      <c r="I409" s="61"/>
      <c r="J409" s="61"/>
      <c r="K409" s="61"/>
      <c r="L409" s="61"/>
      <c r="M409" s="61"/>
      <c r="N409" s="61"/>
      <c r="O409" s="61"/>
      <c r="P409" s="62"/>
      <c r="Q409" s="62"/>
      <c r="R409" s="63"/>
      <c r="S409" s="62"/>
      <c r="T409" s="130" t="str">
        <f>_xlfn.XLOOKUP(C409&amp;D409,OPER!$AO$2:$AO$500,OPER!$AO$2:$AO$500,"NSP",0)</f>
        <v/>
      </c>
      <c r="U409" s="130" t="str">
        <f t="shared" si="30"/>
        <v xml:space="preserve"> </v>
      </c>
      <c r="V409" s="130" t="str">
        <f t="shared" si="31"/>
        <v xml:space="preserve"> </v>
      </c>
      <c r="W409" s="130" t="str">
        <f t="shared" si="32"/>
        <v/>
      </c>
      <c r="X409" s="130" t="str">
        <f t="shared" si="33"/>
        <v xml:space="preserve"> </v>
      </c>
      <c r="Y409" s="102"/>
      <c r="Z409" s="267">
        <f t="shared" si="34"/>
        <v>0</v>
      </c>
    </row>
    <row r="410" spans="1:26" x14ac:dyDescent="0.2">
      <c r="A410" s="219" t="e">
        <f>+VLOOKUP(L410,OPER!$B$2:$C$500,2,0)</f>
        <v>#N/A</v>
      </c>
      <c r="B410" s="61"/>
      <c r="C410" s="61"/>
      <c r="D410" s="61"/>
      <c r="E410" s="61"/>
      <c r="F410" s="61"/>
      <c r="G410" s="61"/>
      <c r="H410" s="61"/>
      <c r="I410" s="61"/>
      <c r="J410" s="61"/>
      <c r="K410" s="61"/>
      <c r="L410" s="61"/>
      <c r="M410" s="61"/>
      <c r="N410" s="61"/>
      <c r="O410" s="61"/>
      <c r="P410" s="62"/>
      <c r="Q410" s="62"/>
      <c r="R410" s="63"/>
      <c r="S410" s="62"/>
      <c r="T410" s="130" t="str">
        <f>_xlfn.XLOOKUP(C410&amp;D410,OPER!$AO$2:$AO$500,OPER!$AO$2:$AO$500,"NSP",0)</f>
        <v/>
      </c>
      <c r="U410" s="130" t="str">
        <f t="shared" si="30"/>
        <v xml:space="preserve"> </v>
      </c>
      <c r="V410" s="130" t="str">
        <f t="shared" si="31"/>
        <v xml:space="preserve"> </v>
      </c>
      <c r="W410" s="130" t="str">
        <f t="shared" si="32"/>
        <v/>
      </c>
      <c r="X410" s="130" t="str">
        <f t="shared" si="33"/>
        <v xml:space="preserve"> </v>
      </c>
      <c r="Y410" s="102"/>
      <c r="Z410" s="267">
        <f t="shared" si="34"/>
        <v>0</v>
      </c>
    </row>
    <row r="411" spans="1:26" x14ac:dyDescent="0.2">
      <c r="A411" s="219" t="e">
        <f>+VLOOKUP(L411,OPER!$B$2:$C$500,2,0)</f>
        <v>#N/A</v>
      </c>
      <c r="B411" s="61"/>
      <c r="C411" s="61"/>
      <c r="D411" s="61"/>
      <c r="E411" s="61"/>
      <c r="F411" s="61"/>
      <c r="G411" s="61"/>
      <c r="H411" s="61"/>
      <c r="I411" s="61"/>
      <c r="J411" s="61"/>
      <c r="K411" s="61"/>
      <c r="L411" s="61"/>
      <c r="M411" s="61"/>
      <c r="N411" s="61"/>
      <c r="O411" s="61"/>
      <c r="P411" s="62"/>
      <c r="Q411" s="62"/>
      <c r="R411" s="63"/>
      <c r="S411" s="62"/>
      <c r="T411" s="130" t="str">
        <f>_xlfn.XLOOKUP(C411&amp;D411,OPER!$AO$2:$AO$500,OPER!$AO$2:$AO$500,"NSP",0)</f>
        <v/>
      </c>
      <c r="U411" s="130" t="str">
        <f t="shared" si="30"/>
        <v xml:space="preserve"> </v>
      </c>
      <c r="V411" s="130" t="str">
        <f t="shared" si="31"/>
        <v xml:space="preserve"> </v>
      </c>
      <c r="W411" s="130" t="str">
        <f t="shared" si="32"/>
        <v/>
      </c>
      <c r="X411" s="130" t="str">
        <f t="shared" si="33"/>
        <v xml:space="preserve"> </v>
      </c>
      <c r="Y411" s="102"/>
      <c r="Z411" s="267">
        <f t="shared" si="34"/>
        <v>0</v>
      </c>
    </row>
    <row r="412" spans="1:26" x14ac:dyDescent="0.2">
      <c r="A412" s="219" t="e">
        <f>+VLOOKUP(L412,OPER!$B$2:$C$500,2,0)</f>
        <v>#N/A</v>
      </c>
      <c r="B412" s="61"/>
      <c r="C412" s="61"/>
      <c r="D412" s="61"/>
      <c r="E412" s="61"/>
      <c r="F412" s="61"/>
      <c r="G412" s="61"/>
      <c r="H412" s="61"/>
      <c r="I412" s="61"/>
      <c r="J412" s="61"/>
      <c r="K412" s="61"/>
      <c r="L412" s="61"/>
      <c r="M412" s="61"/>
      <c r="N412" s="61"/>
      <c r="O412" s="61"/>
      <c r="P412" s="62"/>
      <c r="Q412" s="62"/>
      <c r="R412" s="63"/>
      <c r="S412" s="62"/>
      <c r="T412" s="130" t="str">
        <f>_xlfn.XLOOKUP(C412&amp;D412,OPER!$AO$2:$AO$500,OPER!$AO$2:$AO$500,"NSP",0)</f>
        <v/>
      </c>
      <c r="U412" s="130" t="str">
        <f t="shared" si="30"/>
        <v xml:space="preserve"> </v>
      </c>
      <c r="V412" s="130" t="str">
        <f t="shared" si="31"/>
        <v xml:space="preserve"> </v>
      </c>
      <c r="W412" s="130" t="str">
        <f t="shared" si="32"/>
        <v/>
      </c>
      <c r="X412" s="130" t="str">
        <f t="shared" si="33"/>
        <v xml:space="preserve"> </v>
      </c>
      <c r="Y412" s="102"/>
      <c r="Z412" s="267">
        <f t="shared" si="34"/>
        <v>0</v>
      </c>
    </row>
    <row r="413" spans="1:26" x14ac:dyDescent="0.2">
      <c r="A413" s="219" t="e">
        <f>+VLOOKUP(L413,OPER!$B$2:$C$500,2,0)</f>
        <v>#N/A</v>
      </c>
      <c r="B413" s="61"/>
      <c r="C413" s="61"/>
      <c r="D413" s="61"/>
      <c r="E413" s="61"/>
      <c r="F413" s="61"/>
      <c r="G413" s="61"/>
      <c r="H413" s="61"/>
      <c r="I413" s="61"/>
      <c r="J413" s="61"/>
      <c r="K413" s="61"/>
      <c r="L413" s="61"/>
      <c r="M413" s="61"/>
      <c r="N413" s="61"/>
      <c r="O413" s="61"/>
      <c r="P413" s="62"/>
      <c r="Q413" s="62"/>
      <c r="R413" s="63"/>
      <c r="S413" s="62"/>
      <c r="T413" s="130" t="str">
        <f>_xlfn.XLOOKUP(C413&amp;D413,OPER!$AO$2:$AO$500,OPER!$AO$2:$AO$500,"NSP",0)</f>
        <v/>
      </c>
      <c r="U413" s="130" t="str">
        <f t="shared" si="30"/>
        <v xml:space="preserve"> </v>
      </c>
      <c r="V413" s="130" t="str">
        <f t="shared" si="31"/>
        <v xml:space="preserve"> </v>
      </c>
      <c r="W413" s="130" t="str">
        <f t="shared" si="32"/>
        <v/>
      </c>
      <c r="X413" s="130" t="str">
        <f t="shared" si="33"/>
        <v xml:space="preserve"> </v>
      </c>
      <c r="Y413" s="102"/>
      <c r="Z413" s="267">
        <f t="shared" si="34"/>
        <v>0</v>
      </c>
    </row>
    <row r="414" spans="1:26" x14ac:dyDescent="0.2">
      <c r="A414" s="219" t="e">
        <f>+VLOOKUP(L414,OPER!$B$2:$C$500,2,0)</f>
        <v>#N/A</v>
      </c>
      <c r="B414" s="61"/>
      <c r="C414" s="61"/>
      <c r="D414" s="61"/>
      <c r="E414" s="61"/>
      <c r="F414" s="61"/>
      <c r="G414" s="61"/>
      <c r="H414" s="61"/>
      <c r="I414" s="61"/>
      <c r="J414" s="61"/>
      <c r="K414" s="61"/>
      <c r="L414" s="61"/>
      <c r="M414" s="61"/>
      <c r="N414" s="61"/>
      <c r="O414" s="61"/>
      <c r="P414" s="62"/>
      <c r="Q414" s="62"/>
      <c r="R414" s="63"/>
      <c r="S414" s="62"/>
      <c r="T414" s="130" t="str">
        <f>_xlfn.XLOOKUP(C414&amp;D414,OPER!$AO$2:$AO$500,OPER!$AO$2:$AO$500,"NSP",0)</f>
        <v/>
      </c>
      <c r="U414" s="130" t="str">
        <f t="shared" si="30"/>
        <v xml:space="preserve"> </v>
      </c>
      <c r="V414" s="130" t="str">
        <f t="shared" si="31"/>
        <v xml:space="preserve"> </v>
      </c>
      <c r="W414" s="130" t="str">
        <f t="shared" si="32"/>
        <v/>
      </c>
      <c r="X414" s="130" t="str">
        <f t="shared" si="33"/>
        <v xml:space="preserve"> </v>
      </c>
      <c r="Y414" s="102"/>
      <c r="Z414" s="267">
        <f t="shared" si="34"/>
        <v>0</v>
      </c>
    </row>
    <row r="415" spans="1:26" x14ac:dyDescent="0.2">
      <c r="A415" s="219" t="e">
        <f>+VLOOKUP(L415,OPER!$B$2:$C$500,2,0)</f>
        <v>#N/A</v>
      </c>
      <c r="B415" s="61"/>
      <c r="C415" s="61"/>
      <c r="D415" s="61"/>
      <c r="E415" s="61"/>
      <c r="F415" s="61"/>
      <c r="G415" s="61"/>
      <c r="H415" s="61"/>
      <c r="I415" s="61"/>
      <c r="J415" s="61"/>
      <c r="K415" s="61"/>
      <c r="L415" s="61"/>
      <c r="M415" s="61"/>
      <c r="N415" s="61"/>
      <c r="O415" s="61"/>
      <c r="P415" s="62"/>
      <c r="Q415" s="62"/>
      <c r="R415" s="63"/>
      <c r="S415" s="62"/>
      <c r="T415" s="130" t="str">
        <f>_xlfn.XLOOKUP(C415&amp;D415,OPER!$AO$2:$AO$500,OPER!$AO$2:$AO$500,"NSP",0)</f>
        <v/>
      </c>
      <c r="U415" s="130" t="str">
        <f t="shared" si="30"/>
        <v xml:space="preserve"> </v>
      </c>
      <c r="V415" s="130" t="str">
        <f t="shared" si="31"/>
        <v xml:space="preserve"> </v>
      </c>
      <c r="W415" s="130" t="str">
        <f t="shared" si="32"/>
        <v/>
      </c>
      <c r="X415" s="130" t="str">
        <f t="shared" si="33"/>
        <v xml:space="preserve"> </v>
      </c>
      <c r="Y415" s="102"/>
      <c r="Z415" s="267">
        <f t="shared" si="34"/>
        <v>0</v>
      </c>
    </row>
    <row r="416" spans="1:26" x14ac:dyDescent="0.2">
      <c r="A416" s="219" t="e">
        <f>+VLOOKUP(L416,OPER!$B$2:$C$500,2,0)</f>
        <v>#N/A</v>
      </c>
      <c r="B416" s="61"/>
      <c r="C416" s="61"/>
      <c r="D416" s="61"/>
      <c r="E416" s="61"/>
      <c r="F416" s="61"/>
      <c r="G416" s="61"/>
      <c r="H416" s="61"/>
      <c r="I416" s="61"/>
      <c r="J416" s="61"/>
      <c r="K416" s="61"/>
      <c r="L416" s="61"/>
      <c r="M416" s="61"/>
      <c r="N416" s="61"/>
      <c r="O416" s="61"/>
      <c r="P416" s="62"/>
      <c r="Q416" s="62"/>
      <c r="R416" s="63"/>
      <c r="S416" s="62"/>
      <c r="T416" s="130" t="str">
        <f>_xlfn.XLOOKUP(C416&amp;D416,OPER!$AO$2:$AO$500,OPER!$AO$2:$AO$500,"NSP",0)</f>
        <v/>
      </c>
      <c r="U416" s="130" t="str">
        <f t="shared" si="30"/>
        <v xml:space="preserve"> </v>
      </c>
      <c r="V416" s="130" t="str">
        <f t="shared" si="31"/>
        <v xml:space="preserve"> </v>
      </c>
      <c r="W416" s="130" t="str">
        <f t="shared" si="32"/>
        <v/>
      </c>
      <c r="X416" s="130" t="str">
        <f t="shared" si="33"/>
        <v xml:space="preserve"> </v>
      </c>
      <c r="Y416" s="102"/>
      <c r="Z416" s="267">
        <f t="shared" si="34"/>
        <v>0</v>
      </c>
    </row>
    <row r="417" spans="1:26" x14ac:dyDescent="0.2">
      <c r="A417" s="219" t="e">
        <f>+VLOOKUP(L417,OPER!$B$2:$C$500,2,0)</f>
        <v>#N/A</v>
      </c>
      <c r="B417" s="61"/>
      <c r="C417" s="61"/>
      <c r="D417" s="61"/>
      <c r="E417" s="61"/>
      <c r="F417" s="61"/>
      <c r="G417" s="61"/>
      <c r="H417" s="61"/>
      <c r="I417" s="61"/>
      <c r="J417" s="61"/>
      <c r="K417" s="61"/>
      <c r="L417" s="61"/>
      <c r="M417" s="61"/>
      <c r="N417" s="61"/>
      <c r="O417" s="61"/>
      <c r="P417" s="62"/>
      <c r="Q417" s="62"/>
      <c r="R417" s="63"/>
      <c r="S417" s="62"/>
      <c r="T417" s="130" t="str">
        <f>_xlfn.XLOOKUP(C417&amp;D417,OPER!$AO$2:$AO$500,OPER!$AO$2:$AO$500,"NSP",0)</f>
        <v/>
      </c>
      <c r="U417" s="130" t="str">
        <f t="shared" si="30"/>
        <v xml:space="preserve"> </v>
      </c>
      <c r="V417" s="130" t="str">
        <f t="shared" si="31"/>
        <v xml:space="preserve"> </v>
      </c>
      <c r="W417" s="130" t="str">
        <f t="shared" si="32"/>
        <v/>
      </c>
      <c r="X417" s="130" t="str">
        <f t="shared" si="33"/>
        <v xml:space="preserve"> </v>
      </c>
      <c r="Y417" s="102"/>
      <c r="Z417" s="267">
        <f t="shared" si="34"/>
        <v>0</v>
      </c>
    </row>
    <row r="418" spans="1:26" x14ac:dyDescent="0.2">
      <c r="A418" s="219" t="e">
        <f>+VLOOKUP(L418,OPER!$B$2:$C$500,2,0)</f>
        <v>#N/A</v>
      </c>
      <c r="B418" s="61"/>
      <c r="C418" s="61"/>
      <c r="D418" s="61"/>
      <c r="E418" s="61"/>
      <c r="F418" s="61"/>
      <c r="G418" s="61"/>
      <c r="H418" s="61"/>
      <c r="I418" s="61"/>
      <c r="J418" s="61"/>
      <c r="K418" s="61"/>
      <c r="L418" s="61"/>
      <c r="M418" s="61"/>
      <c r="N418" s="61"/>
      <c r="O418" s="61"/>
      <c r="P418" s="62"/>
      <c r="Q418" s="62"/>
      <c r="R418" s="63"/>
      <c r="S418" s="62"/>
      <c r="T418" s="130" t="str">
        <f>_xlfn.XLOOKUP(C418&amp;D418,OPER!$AO$2:$AO$500,OPER!$AO$2:$AO$500,"NSP",0)</f>
        <v/>
      </c>
      <c r="U418" s="130" t="str">
        <f t="shared" si="30"/>
        <v xml:space="preserve"> </v>
      </c>
      <c r="V418" s="130" t="str">
        <f t="shared" si="31"/>
        <v xml:space="preserve"> </v>
      </c>
      <c r="W418" s="130" t="str">
        <f t="shared" si="32"/>
        <v/>
      </c>
      <c r="X418" s="130" t="str">
        <f t="shared" si="33"/>
        <v xml:space="preserve"> </v>
      </c>
      <c r="Y418" s="102"/>
      <c r="Z418" s="267">
        <f t="shared" si="34"/>
        <v>0</v>
      </c>
    </row>
    <row r="419" spans="1:26" x14ac:dyDescent="0.2">
      <c r="A419" s="219" t="e">
        <f>+VLOOKUP(L419,OPER!$B$2:$C$500,2,0)</f>
        <v>#N/A</v>
      </c>
      <c r="B419" s="61"/>
      <c r="C419" s="61"/>
      <c r="D419" s="61"/>
      <c r="E419" s="61"/>
      <c r="F419" s="61"/>
      <c r="G419" s="61"/>
      <c r="H419" s="61"/>
      <c r="I419" s="61"/>
      <c r="J419" s="61"/>
      <c r="K419" s="61"/>
      <c r="L419" s="61"/>
      <c r="M419" s="61"/>
      <c r="N419" s="61"/>
      <c r="O419" s="61"/>
      <c r="P419" s="62"/>
      <c r="Q419" s="62"/>
      <c r="R419" s="63"/>
      <c r="S419" s="62"/>
      <c r="T419" s="130" t="str">
        <f>_xlfn.XLOOKUP(C419&amp;D419,OPER!$AO$2:$AO$500,OPER!$AO$2:$AO$500,"NSP",0)</f>
        <v/>
      </c>
      <c r="U419" s="130" t="str">
        <f t="shared" si="30"/>
        <v xml:space="preserve"> </v>
      </c>
      <c r="V419" s="130" t="str">
        <f t="shared" si="31"/>
        <v xml:space="preserve"> </v>
      </c>
      <c r="W419" s="130" t="str">
        <f t="shared" si="32"/>
        <v/>
      </c>
      <c r="X419" s="130" t="str">
        <f t="shared" si="33"/>
        <v xml:space="preserve"> </v>
      </c>
      <c r="Y419" s="102"/>
      <c r="Z419" s="267">
        <f t="shared" si="34"/>
        <v>0</v>
      </c>
    </row>
    <row r="420" spans="1:26" x14ac:dyDescent="0.2">
      <c r="A420" s="219" t="e">
        <f>+VLOOKUP(L420,OPER!$B$2:$C$500,2,0)</f>
        <v>#N/A</v>
      </c>
      <c r="B420" s="61"/>
      <c r="C420" s="61"/>
      <c r="D420" s="61"/>
      <c r="E420" s="61"/>
      <c r="F420" s="61"/>
      <c r="G420" s="61"/>
      <c r="H420" s="61"/>
      <c r="I420" s="61"/>
      <c r="J420" s="61"/>
      <c r="K420" s="61"/>
      <c r="L420" s="61"/>
      <c r="M420" s="61"/>
      <c r="N420" s="61"/>
      <c r="O420" s="61"/>
      <c r="P420" s="62"/>
      <c r="Q420" s="62"/>
      <c r="R420" s="63"/>
      <c r="S420" s="62"/>
      <c r="T420" s="130" t="str">
        <f>_xlfn.XLOOKUP(C420&amp;D420,OPER!$AO$2:$AO$500,OPER!$AO$2:$AO$500,"NSP",0)</f>
        <v/>
      </c>
      <c r="U420" s="130" t="str">
        <f t="shared" si="30"/>
        <v xml:space="preserve"> </v>
      </c>
      <c r="V420" s="130" t="str">
        <f t="shared" si="31"/>
        <v xml:space="preserve"> </v>
      </c>
      <c r="W420" s="130" t="str">
        <f t="shared" si="32"/>
        <v/>
      </c>
      <c r="X420" s="130" t="str">
        <f t="shared" si="33"/>
        <v xml:space="preserve"> </v>
      </c>
      <c r="Y420" s="102"/>
      <c r="Z420" s="267">
        <f t="shared" si="34"/>
        <v>0</v>
      </c>
    </row>
    <row r="421" spans="1:26" x14ac:dyDescent="0.2">
      <c r="A421" s="219" t="e">
        <f>+VLOOKUP(L421,OPER!$B$2:$C$500,2,0)</f>
        <v>#N/A</v>
      </c>
      <c r="B421" s="61"/>
      <c r="C421" s="61"/>
      <c r="D421" s="61"/>
      <c r="E421" s="61"/>
      <c r="F421" s="61"/>
      <c r="G421" s="61"/>
      <c r="H421" s="61"/>
      <c r="I421" s="61"/>
      <c r="J421" s="61"/>
      <c r="K421" s="61"/>
      <c r="L421" s="61"/>
      <c r="M421" s="61"/>
      <c r="N421" s="61"/>
      <c r="O421" s="61"/>
      <c r="P421" s="62"/>
      <c r="Q421" s="62"/>
      <c r="R421" s="63"/>
      <c r="S421" s="62"/>
      <c r="T421" s="130" t="str">
        <f>_xlfn.XLOOKUP(C421&amp;D421,OPER!$AO$2:$AO$500,OPER!$AO$2:$AO$500,"NSP",0)</f>
        <v/>
      </c>
      <c r="U421" s="130" t="str">
        <f t="shared" si="30"/>
        <v xml:space="preserve"> </v>
      </c>
      <c r="V421" s="130" t="str">
        <f t="shared" si="31"/>
        <v xml:space="preserve"> </v>
      </c>
      <c r="W421" s="130" t="str">
        <f t="shared" si="32"/>
        <v/>
      </c>
      <c r="X421" s="130" t="str">
        <f t="shared" si="33"/>
        <v xml:space="preserve"> </v>
      </c>
      <c r="Y421" s="102"/>
      <c r="Z421" s="267">
        <f t="shared" si="34"/>
        <v>0</v>
      </c>
    </row>
    <row r="422" spans="1:26" x14ac:dyDescent="0.2">
      <c r="A422" s="219" t="e">
        <f>+VLOOKUP(L422,OPER!$B$2:$C$500,2,0)</f>
        <v>#N/A</v>
      </c>
      <c r="B422" s="61"/>
      <c r="C422" s="61"/>
      <c r="D422" s="61"/>
      <c r="E422" s="61"/>
      <c r="F422" s="61"/>
      <c r="G422" s="61"/>
      <c r="H422" s="61"/>
      <c r="I422" s="61"/>
      <c r="J422" s="61"/>
      <c r="K422" s="61"/>
      <c r="L422" s="61"/>
      <c r="M422" s="61"/>
      <c r="N422" s="61"/>
      <c r="O422" s="61"/>
      <c r="P422" s="62"/>
      <c r="Q422" s="62"/>
      <c r="R422" s="63"/>
      <c r="S422" s="62"/>
      <c r="T422" s="130" t="str">
        <f>_xlfn.XLOOKUP(C422&amp;D422,OPER!$AO$2:$AO$500,OPER!$AO$2:$AO$500,"NSP",0)</f>
        <v/>
      </c>
      <c r="U422" s="130" t="str">
        <f t="shared" si="30"/>
        <v xml:space="preserve"> </v>
      </c>
      <c r="V422" s="130" t="str">
        <f t="shared" si="31"/>
        <v xml:space="preserve"> </v>
      </c>
      <c r="W422" s="130" t="str">
        <f t="shared" si="32"/>
        <v/>
      </c>
      <c r="X422" s="130" t="str">
        <f t="shared" si="33"/>
        <v xml:space="preserve"> </v>
      </c>
      <c r="Y422" s="102"/>
      <c r="Z422" s="267">
        <f t="shared" si="34"/>
        <v>0</v>
      </c>
    </row>
    <row r="423" spans="1:26" x14ac:dyDescent="0.2">
      <c r="A423" s="219" t="e">
        <f>+VLOOKUP(L423,OPER!$B$2:$C$500,2,0)</f>
        <v>#N/A</v>
      </c>
      <c r="B423" s="61"/>
      <c r="C423" s="61"/>
      <c r="D423" s="61"/>
      <c r="E423" s="61"/>
      <c r="F423" s="61"/>
      <c r="G423" s="61"/>
      <c r="H423" s="61"/>
      <c r="I423" s="61"/>
      <c r="J423" s="61"/>
      <c r="K423" s="61"/>
      <c r="L423" s="61"/>
      <c r="M423" s="61"/>
      <c r="N423" s="61"/>
      <c r="O423" s="61"/>
      <c r="P423" s="62"/>
      <c r="Q423" s="62"/>
      <c r="R423" s="63"/>
      <c r="S423" s="62"/>
      <c r="T423" s="130" t="str">
        <f>_xlfn.XLOOKUP(C423&amp;D423,OPER!$AO$2:$AO$500,OPER!$AO$2:$AO$500,"NSP",0)</f>
        <v/>
      </c>
      <c r="U423" s="130" t="str">
        <f t="shared" si="30"/>
        <v xml:space="preserve"> </v>
      </c>
      <c r="V423" s="130" t="str">
        <f t="shared" si="31"/>
        <v xml:space="preserve"> </v>
      </c>
      <c r="W423" s="130" t="str">
        <f t="shared" si="32"/>
        <v/>
      </c>
      <c r="X423" s="130" t="str">
        <f t="shared" si="33"/>
        <v xml:space="preserve"> </v>
      </c>
      <c r="Y423" s="102"/>
      <c r="Z423" s="267">
        <f t="shared" si="34"/>
        <v>0</v>
      </c>
    </row>
    <row r="424" spans="1:26" x14ac:dyDescent="0.2">
      <c r="A424" s="219" t="e">
        <f>+VLOOKUP(L424,OPER!$B$2:$C$500,2,0)</f>
        <v>#N/A</v>
      </c>
      <c r="B424" s="61"/>
      <c r="C424" s="61"/>
      <c r="D424" s="61"/>
      <c r="E424" s="61"/>
      <c r="F424" s="61"/>
      <c r="G424" s="61"/>
      <c r="H424" s="61"/>
      <c r="I424" s="61"/>
      <c r="J424" s="61"/>
      <c r="K424" s="61"/>
      <c r="L424" s="61"/>
      <c r="M424" s="61"/>
      <c r="N424" s="61"/>
      <c r="O424" s="61"/>
      <c r="P424" s="62"/>
      <c r="Q424" s="62"/>
      <c r="R424" s="63"/>
      <c r="S424" s="62"/>
      <c r="T424" s="130" t="str">
        <f>_xlfn.XLOOKUP(C424&amp;D424,OPER!$AO$2:$AO$500,OPER!$AO$2:$AO$500,"NSP",0)</f>
        <v/>
      </c>
      <c r="U424" s="130" t="str">
        <f t="shared" si="30"/>
        <v xml:space="preserve"> </v>
      </c>
      <c r="V424" s="130" t="str">
        <f t="shared" si="31"/>
        <v xml:space="preserve"> </v>
      </c>
      <c r="W424" s="130" t="str">
        <f t="shared" si="32"/>
        <v/>
      </c>
      <c r="X424" s="130" t="str">
        <f t="shared" si="33"/>
        <v xml:space="preserve"> </v>
      </c>
      <c r="Y424" s="102"/>
      <c r="Z424" s="267">
        <f t="shared" si="34"/>
        <v>0</v>
      </c>
    </row>
    <row r="425" spans="1:26" x14ac:dyDescent="0.2">
      <c r="A425" s="219" t="e">
        <f>+VLOOKUP(L425,OPER!$B$2:$C$500,2,0)</f>
        <v>#N/A</v>
      </c>
      <c r="B425" s="61"/>
      <c r="C425" s="61"/>
      <c r="D425" s="61"/>
      <c r="E425" s="61"/>
      <c r="F425" s="61"/>
      <c r="G425" s="61"/>
      <c r="H425" s="61"/>
      <c r="I425" s="61"/>
      <c r="J425" s="61"/>
      <c r="K425" s="61"/>
      <c r="L425" s="61"/>
      <c r="M425" s="61"/>
      <c r="N425" s="61"/>
      <c r="O425" s="61"/>
      <c r="P425" s="62"/>
      <c r="Q425" s="62"/>
      <c r="R425" s="63"/>
      <c r="S425" s="62"/>
      <c r="T425" s="130" t="str">
        <f>_xlfn.XLOOKUP(C425&amp;D425,OPER!$AO$2:$AO$500,OPER!$AO$2:$AO$500,"NSP",0)</f>
        <v/>
      </c>
      <c r="U425" s="130" t="str">
        <f t="shared" si="30"/>
        <v xml:space="preserve"> </v>
      </c>
      <c r="V425" s="130" t="str">
        <f t="shared" si="31"/>
        <v xml:space="preserve"> </v>
      </c>
      <c r="W425" s="130" t="str">
        <f t="shared" si="32"/>
        <v/>
      </c>
      <c r="X425" s="130" t="str">
        <f t="shared" si="33"/>
        <v xml:space="preserve"> </v>
      </c>
      <c r="Y425" s="102"/>
      <c r="Z425" s="267">
        <f t="shared" si="34"/>
        <v>0</v>
      </c>
    </row>
    <row r="426" spans="1:26" x14ac:dyDescent="0.2">
      <c r="A426" s="219" t="e">
        <f>+VLOOKUP(L426,OPER!$B$2:$C$500,2,0)</f>
        <v>#N/A</v>
      </c>
      <c r="B426" s="61"/>
      <c r="C426" s="61"/>
      <c r="D426" s="61"/>
      <c r="E426" s="61"/>
      <c r="F426" s="61"/>
      <c r="G426" s="61"/>
      <c r="H426" s="61"/>
      <c r="I426" s="61"/>
      <c r="J426" s="61"/>
      <c r="K426" s="61"/>
      <c r="L426" s="61"/>
      <c r="M426" s="61"/>
      <c r="N426" s="61"/>
      <c r="O426" s="61"/>
      <c r="P426" s="62"/>
      <c r="Q426" s="62"/>
      <c r="R426" s="63"/>
      <c r="S426" s="62"/>
      <c r="T426" s="130" t="str">
        <f>_xlfn.XLOOKUP(C426&amp;D426,OPER!$AO$2:$AO$500,OPER!$AO$2:$AO$500,"NSP",0)</f>
        <v/>
      </c>
      <c r="U426" s="130" t="str">
        <f t="shared" si="30"/>
        <v xml:space="preserve"> </v>
      </c>
      <c r="V426" s="130" t="str">
        <f t="shared" si="31"/>
        <v xml:space="preserve"> </v>
      </c>
      <c r="W426" s="130" t="str">
        <f t="shared" si="32"/>
        <v/>
      </c>
      <c r="X426" s="130" t="str">
        <f t="shared" si="33"/>
        <v xml:space="preserve"> </v>
      </c>
      <c r="Y426" s="102"/>
      <c r="Z426" s="267">
        <f t="shared" si="34"/>
        <v>0</v>
      </c>
    </row>
    <row r="427" spans="1:26" x14ac:dyDescent="0.2">
      <c r="A427" s="219" t="e">
        <f>+VLOOKUP(L427,OPER!$B$2:$C$500,2,0)</f>
        <v>#N/A</v>
      </c>
      <c r="B427" s="61"/>
      <c r="C427" s="61"/>
      <c r="D427" s="61"/>
      <c r="E427" s="61"/>
      <c r="F427" s="61"/>
      <c r="G427" s="61"/>
      <c r="H427" s="61"/>
      <c r="I427" s="61"/>
      <c r="J427" s="61"/>
      <c r="K427" s="61"/>
      <c r="L427" s="61"/>
      <c r="M427" s="61"/>
      <c r="N427" s="61"/>
      <c r="O427" s="61"/>
      <c r="P427" s="62"/>
      <c r="Q427" s="62"/>
      <c r="R427" s="63"/>
      <c r="S427" s="62"/>
      <c r="T427" s="130" t="str">
        <f>_xlfn.XLOOKUP(C427&amp;D427,OPER!$AO$2:$AO$500,OPER!$AO$2:$AO$500,"NSP",0)</f>
        <v/>
      </c>
      <c r="U427" s="130" t="str">
        <f t="shared" si="30"/>
        <v xml:space="preserve"> </v>
      </c>
      <c r="V427" s="130" t="str">
        <f t="shared" si="31"/>
        <v xml:space="preserve"> </v>
      </c>
      <c r="W427" s="130" t="str">
        <f t="shared" si="32"/>
        <v/>
      </c>
      <c r="X427" s="130" t="str">
        <f t="shared" si="33"/>
        <v xml:space="preserve"> </v>
      </c>
      <c r="Y427" s="102"/>
      <c r="Z427" s="267">
        <f t="shared" si="34"/>
        <v>0</v>
      </c>
    </row>
    <row r="428" spans="1:26" x14ac:dyDescent="0.2">
      <c r="A428" s="219" t="e">
        <f>+VLOOKUP(L428,OPER!$B$2:$C$500,2,0)</f>
        <v>#N/A</v>
      </c>
      <c r="B428" s="61"/>
      <c r="C428" s="61"/>
      <c r="D428" s="61"/>
      <c r="E428" s="61"/>
      <c r="F428" s="61"/>
      <c r="G428" s="61"/>
      <c r="H428" s="61"/>
      <c r="I428" s="61"/>
      <c r="J428" s="61"/>
      <c r="K428" s="61"/>
      <c r="L428" s="61"/>
      <c r="M428" s="61"/>
      <c r="N428" s="61"/>
      <c r="O428" s="61"/>
      <c r="P428" s="62"/>
      <c r="Q428" s="62"/>
      <c r="R428" s="63"/>
      <c r="S428" s="62"/>
      <c r="T428" s="130" t="str">
        <f>_xlfn.XLOOKUP(C428&amp;D428,OPER!$AO$2:$AO$500,OPER!$AO$2:$AO$500,"NSP",0)</f>
        <v/>
      </c>
      <c r="U428" s="130" t="str">
        <f t="shared" si="30"/>
        <v xml:space="preserve"> </v>
      </c>
      <c r="V428" s="130" t="str">
        <f t="shared" si="31"/>
        <v xml:space="preserve"> </v>
      </c>
      <c r="W428" s="130" t="str">
        <f t="shared" si="32"/>
        <v/>
      </c>
      <c r="X428" s="130" t="str">
        <f t="shared" si="33"/>
        <v xml:space="preserve"> </v>
      </c>
      <c r="Y428" s="102"/>
      <c r="Z428" s="267">
        <f t="shared" si="34"/>
        <v>0</v>
      </c>
    </row>
    <row r="429" spans="1:26" x14ac:dyDescent="0.2">
      <c r="A429" s="219" t="e">
        <f>+VLOOKUP(L429,OPER!$B$2:$C$500,2,0)</f>
        <v>#N/A</v>
      </c>
      <c r="B429" s="61"/>
      <c r="C429" s="61"/>
      <c r="D429" s="61"/>
      <c r="E429" s="61"/>
      <c r="F429" s="61"/>
      <c r="G429" s="61"/>
      <c r="H429" s="61"/>
      <c r="I429" s="61"/>
      <c r="J429" s="61"/>
      <c r="K429" s="61"/>
      <c r="L429" s="61"/>
      <c r="M429" s="61"/>
      <c r="N429" s="61"/>
      <c r="O429" s="61"/>
      <c r="P429" s="62"/>
      <c r="Q429" s="62"/>
      <c r="R429" s="63"/>
      <c r="S429" s="62"/>
      <c r="T429" s="130" t="str">
        <f>_xlfn.XLOOKUP(C429&amp;D429,OPER!$AO$2:$AO$500,OPER!$AO$2:$AO$500,"NSP",0)</f>
        <v/>
      </c>
      <c r="U429" s="130" t="str">
        <f t="shared" si="30"/>
        <v xml:space="preserve"> </v>
      </c>
      <c r="V429" s="130" t="str">
        <f t="shared" si="31"/>
        <v xml:space="preserve"> </v>
      </c>
      <c r="W429" s="130" t="str">
        <f t="shared" si="32"/>
        <v/>
      </c>
      <c r="X429" s="130" t="str">
        <f t="shared" si="33"/>
        <v xml:space="preserve"> </v>
      </c>
      <c r="Y429" s="102"/>
      <c r="Z429" s="267">
        <f t="shared" si="34"/>
        <v>0</v>
      </c>
    </row>
    <row r="430" spans="1:26" x14ac:dyDescent="0.2">
      <c r="A430" s="219" t="e">
        <f>+VLOOKUP(L430,OPER!$B$2:$C$500,2,0)</f>
        <v>#N/A</v>
      </c>
      <c r="B430" s="61"/>
      <c r="C430" s="61"/>
      <c r="D430" s="61"/>
      <c r="E430" s="61"/>
      <c r="F430" s="61"/>
      <c r="G430" s="61"/>
      <c r="H430" s="61"/>
      <c r="I430" s="61"/>
      <c r="J430" s="61"/>
      <c r="K430" s="61"/>
      <c r="L430" s="61"/>
      <c r="M430" s="61"/>
      <c r="N430" s="61"/>
      <c r="O430" s="61"/>
      <c r="P430" s="62"/>
      <c r="Q430" s="62"/>
      <c r="R430" s="63"/>
      <c r="S430" s="62"/>
      <c r="T430" s="130" t="str">
        <f>_xlfn.XLOOKUP(C430&amp;D430,OPER!$AO$2:$AO$500,OPER!$AO$2:$AO$500,"NSP",0)</f>
        <v/>
      </c>
      <c r="U430" s="130" t="str">
        <f t="shared" si="30"/>
        <v xml:space="preserve"> </v>
      </c>
      <c r="V430" s="130" t="str">
        <f t="shared" si="31"/>
        <v xml:space="preserve"> </v>
      </c>
      <c r="W430" s="130" t="str">
        <f t="shared" si="32"/>
        <v/>
      </c>
      <c r="X430" s="130" t="str">
        <f t="shared" si="33"/>
        <v xml:space="preserve"> </v>
      </c>
      <c r="Y430" s="102"/>
      <c r="Z430" s="267">
        <f t="shared" si="34"/>
        <v>0</v>
      </c>
    </row>
    <row r="431" spans="1:26" x14ac:dyDescent="0.2">
      <c r="A431" s="219" t="e">
        <f>+VLOOKUP(L431,OPER!$B$2:$C$500,2,0)</f>
        <v>#N/A</v>
      </c>
      <c r="B431" s="61"/>
      <c r="C431" s="61"/>
      <c r="D431" s="61"/>
      <c r="E431" s="61"/>
      <c r="F431" s="61"/>
      <c r="G431" s="61"/>
      <c r="H431" s="61"/>
      <c r="I431" s="61"/>
      <c r="J431" s="61"/>
      <c r="K431" s="61"/>
      <c r="L431" s="61"/>
      <c r="M431" s="61"/>
      <c r="N431" s="61"/>
      <c r="O431" s="61"/>
      <c r="P431" s="62"/>
      <c r="Q431" s="62"/>
      <c r="R431" s="63"/>
      <c r="S431" s="62"/>
      <c r="T431" s="130" t="str">
        <f>_xlfn.XLOOKUP(C431&amp;D431,OPER!$AO$2:$AO$500,OPER!$AO$2:$AO$500,"NSP",0)</f>
        <v/>
      </c>
      <c r="U431" s="130" t="str">
        <f t="shared" si="30"/>
        <v xml:space="preserve"> </v>
      </c>
      <c r="V431" s="130" t="str">
        <f t="shared" si="31"/>
        <v xml:space="preserve"> </v>
      </c>
      <c r="W431" s="130" t="str">
        <f t="shared" si="32"/>
        <v/>
      </c>
      <c r="X431" s="130" t="str">
        <f t="shared" si="33"/>
        <v xml:space="preserve"> </v>
      </c>
      <c r="Y431" s="102"/>
      <c r="Z431" s="267">
        <f t="shared" si="34"/>
        <v>0</v>
      </c>
    </row>
    <row r="432" spans="1:26" x14ac:dyDescent="0.2">
      <c r="A432" s="219" t="e">
        <f>+VLOOKUP(L432,OPER!$B$2:$C$500,2,0)</f>
        <v>#N/A</v>
      </c>
      <c r="B432" s="61"/>
      <c r="C432" s="61"/>
      <c r="D432" s="61"/>
      <c r="E432" s="61"/>
      <c r="F432" s="61"/>
      <c r="G432" s="61"/>
      <c r="H432" s="61"/>
      <c r="I432" s="61"/>
      <c r="J432" s="61"/>
      <c r="K432" s="61"/>
      <c r="L432" s="61"/>
      <c r="M432" s="61"/>
      <c r="N432" s="61"/>
      <c r="O432" s="61"/>
      <c r="P432" s="62"/>
      <c r="Q432" s="62"/>
      <c r="R432" s="63"/>
      <c r="S432" s="62"/>
      <c r="T432" s="130" t="str">
        <f>_xlfn.XLOOKUP(C432&amp;D432,OPER!$AO$2:$AO$500,OPER!$AO$2:$AO$500,"NSP",0)</f>
        <v/>
      </c>
      <c r="U432" s="130" t="str">
        <f t="shared" si="30"/>
        <v xml:space="preserve"> </v>
      </c>
      <c r="V432" s="130" t="str">
        <f t="shared" si="31"/>
        <v xml:space="preserve"> </v>
      </c>
      <c r="W432" s="130" t="str">
        <f t="shared" si="32"/>
        <v/>
      </c>
      <c r="X432" s="130" t="str">
        <f t="shared" si="33"/>
        <v xml:space="preserve"> </v>
      </c>
      <c r="Y432" s="102"/>
      <c r="Z432" s="267">
        <f t="shared" si="34"/>
        <v>0</v>
      </c>
    </row>
    <row r="433" spans="1:26" x14ac:dyDescent="0.2">
      <c r="A433" s="219" t="e">
        <f>+VLOOKUP(L433,OPER!$B$2:$C$500,2,0)</f>
        <v>#N/A</v>
      </c>
      <c r="B433" s="61"/>
      <c r="C433" s="61"/>
      <c r="D433" s="61"/>
      <c r="E433" s="61"/>
      <c r="F433" s="61"/>
      <c r="G433" s="61"/>
      <c r="H433" s="61"/>
      <c r="I433" s="61"/>
      <c r="J433" s="61"/>
      <c r="K433" s="61"/>
      <c r="L433" s="61"/>
      <c r="M433" s="61"/>
      <c r="N433" s="61"/>
      <c r="O433" s="61"/>
      <c r="P433" s="62"/>
      <c r="Q433" s="62"/>
      <c r="R433" s="63"/>
      <c r="S433" s="62"/>
      <c r="T433" s="130" t="str">
        <f>_xlfn.XLOOKUP(C433&amp;D433,OPER!$AO$2:$AO$500,OPER!$AO$2:$AO$500,"NSP",0)</f>
        <v/>
      </c>
      <c r="U433" s="130" t="str">
        <f t="shared" si="30"/>
        <v xml:space="preserve"> </v>
      </c>
      <c r="V433" s="130" t="str">
        <f t="shared" si="31"/>
        <v xml:space="preserve"> </v>
      </c>
      <c r="W433" s="130" t="str">
        <f t="shared" si="32"/>
        <v/>
      </c>
      <c r="X433" s="130" t="str">
        <f t="shared" si="33"/>
        <v xml:space="preserve"> </v>
      </c>
      <c r="Y433" s="102"/>
      <c r="Z433" s="267">
        <f t="shared" si="34"/>
        <v>0</v>
      </c>
    </row>
    <row r="434" spans="1:26" x14ac:dyDescent="0.2">
      <c r="A434" s="219" t="e">
        <f>+VLOOKUP(L434,OPER!$B$2:$C$500,2,0)</f>
        <v>#N/A</v>
      </c>
      <c r="B434" s="61"/>
      <c r="C434" s="61"/>
      <c r="D434" s="61"/>
      <c r="E434" s="61"/>
      <c r="F434" s="61"/>
      <c r="G434" s="61"/>
      <c r="H434" s="61"/>
      <c r="I434" s="61"/>
      <c r="J434" s="61"/>
      <c r="K434" s="61"/>
      <c r="L434" s="61"/>
      <c r="M434" s="61"/>
      <c r="N434" s="61"/>
      <c r="O434" s="61"/>
      <c r="P434" s="62"/>
      <c r="Q434" s="62"/>
      <c r="R434" s="63"/>
      <c r="S434" s="62"/>
      <c r="T434" s="130" t="str">
        <f>_xlfn.XLOOKUP(C434&amp;D434,OPER!$AO$2:$AO$500,OPER!$AO$2:$AO$500,"NSP",0)</f>
        <v/>
      </c>
      <c r="U434" s="130" t="str">
        <f t="shared" si="30"/>
        <v xml:space="preserve"> </v>
      </c>
      <c r="V434" s="130" t="str">
        <f t="shared" si="31"/>
        <v xml:space="preserve"> </v>
      </c>
      <c r="W434" s="130" t="str">
        <f t="shared" si="32"/>
        <v/>
      </c>
      <c r="X434" s="130" t="str">
        <f t="shared" si="33"/>
        <v xml:space="preserve"> </v>
      </c>
      <c r="Y434" s="102"/>
      <c r="Z434" s="267">
        <f t="shared" si="34"/>
        <v>0</v>
      </c>
    </row>
    <row r="435" spans="1:26" x14ac:dyDescent="0.2">
      <c r="A435" s="219" t="e">
        <f>+VLOOKUP(L435,OPER!$B$2:$C$500,2,0)</f>
        <v>#N/A</v>
      </c>
      <c r="B435" s="61"/>
      <c r="C435" s="61"/>
      <c r="D435" s="61"/>
      <c r="E435" s="61"/>
      <c r="F435" s="61"/>
      <c r="G435" s="61"/>
      <c r="H435" s="61"/>
      <c r="I435" s="61"/>
      <c r="J435" s="61"/>
      <c r="K435" s="61"/>
      <c r="L435" s="61"/>
      <c r="M435" s="61"/>
      <c r="N435" s="61"/>
      <c r="O435" s="61"/>
      <c r="P435" s="62"/>
      <c r="Q435" s="62"/>
      <c r="R435" s="63"/>
      <c r="S435" s="62"/>
      <c r="T435" s="130" t="str">
        <f>_xlfn.XLOOKUP(C435&amp;D435,OPER!$AO$2:$AO$500,OPER!$AO$2:$AO$500,"NSP",0)</f>
        <v/>
      </c>
      <c r="U435" s="130" t="str">
        <f t="shared" si="30"/>
        <v xml:space="preserve"> </v>
      </c>
      <c r="V435" s="130" t="str">
        <f t="shared" si="31"/>
        <v xml:space="preserve"> </v>
      </c>
      <c r="W435" s="130" t="str">
        <f t="shared" si="32"/>
        <v/>
      </c>
      <c r="X435" s="130" t="str">
        <f t="shared" si="33"/>
        <v xml:space="preserve"> </v>
      </c>
      <c r="Y435" s="102"/>
      <c r="Z435" s="267">
        <f t="shared" si="34"/>
        <v>0</v>
      </c>
    </row>
    <row r="436" spans="1:26" x14ac:dyDescent="0.2">
      <c r="A436" s="219" t="e">
        <f>+VLOOKUP(L436,OPER!$B$2:$C$500,2,0)</f>
        <v>#N/A</v>
      </c>
      <c r="B436" s="61"/>
      <c r="C436" s="61"/>
      <c r="D436" s="61"/>
      <c r="E436" s="61"/>
      <c r="F436" s="61"/>
      <c r="G436" s="61"/>
      <c r="H436" s="61"/>
      <c r="I436" s="61"/>
      <c r="J436" s="61"/>
      <c r="K436" s="61"/>
      <c r="L436" s="61"/>
      <c r="M436" s="61"/>
      <c r="N436" s="61"/>
      <c r="O436" s="61"/>
      <c r="P436" s="62"/>
      <c r="Q436" s="62"/>
      <c r="R436" s="63"/>
      <c r="S436" s="62"/>
      <c r="T436" s="130" t="str">
        <f>_xlfn.XLOOKUP(C436&amp;D436,OPER!$AO$2:$AO$500,OPER!$AO$2:$AO$500,"NSP",0)</f>
        <v/>
      </c>
      <c r="U436" s="130" t="str">
        <f t="shared" si="30"/>
        <v xml:space="preserve"> </v>
      </c>
      <c r="V436" s="130" t="str">
        <f t="shared" si="31"/>
        <v xml:space="preserve"> </v>
      </c>
      <c r="W436" s="130" t="str">
        <f t="shared" si="32"/>
        <v/>
      </c>
      <c r="X436" s="130" t="str">
        <f t="shared" si="33"/>
        <v xml:space="preserve"> </v>
      </c>
      <c r="Y436" s="102"/>
      <c r="Z436" s="267">
        <f t="shared" si="34"/>
        <v>0</v>
      </c>
    </row>
    <row r="437" spans="1:26" x14ac:dyDescent="0.2">
      <c r="A437" s="219" t="e">
        <f>+VLOOKUP(L437,OPER!$B$2:$C$500,2,0)</f>
        <v>#N/A</v>
      </c>
      <c r="B437" s="61"/>
      <c r="C437" s="61"/>
      <c r="D437" s="61"/>
      <c r="E437" s="61"/>
      <c r="F437" s="61"/>
      <c r="G437" s="61"/>
      <c r="H437" s="61"/>
      <c r="I437" s="61"/>
      <c r="J437" s="61"/>
      <c r="K437" s="61"/>
      <c r="L437" s="61"/>
      <c r="M437" s="61"/>
      <c r="N437" s="61"/>
      <c r="O437" s="61"/>
      <c r="P437" s="62"/>
      <c r="Q437" s="62"/>
      <c r="R437" s="63"/>
      <c r="S437" s="62"/>
      <c r="T437" s="130" t="str">
        <f>_xlfn.XLOOKUP(C437&amp;D437,OPER!$AO$2:$AO$500,OPER!$AO$2:$AO$500,"NSP",0)</f>
        <v/>
      </c>
      <c r="U437" s="130" t="str">
        <f t="shared" si="30"/>
        <v xml:space="preserve"> </v>
      </c>
      <c r="V437" s="130" t="str">
        <f t="shared" si="31"/>
        <v xml:space="preserve"> </v>
      </c>
      <c r="W437" s="130" t="str">
        <f t="shared" si="32"/>
        <v/>
      </c>
      <c r="X437" s="130" t="str">
        <f t="shared" si="33"/>
        <v xml:space="preserve"> </v>
      </c>
      <c r="Y437" s="102"/>
      <c r="Z437" s="267">
        <f t="shared" si="34"/>
        <v>0</v>
      </c>
    </row>
    <row r="438" spans="1:26" x14ac:dyDescent="0.2">
      <c r="A438" s="219" t="e">
        <f>+VLOOKUP(L438,OPER!$B$2:$C$500,2,0)</f>
        <v>#N/A</v>
      </c>
      <c r="B438" s="61"/>
      <c r="C438" s="61"/>
      <c r="D438" s="61"/>
      <c r="E438" s="61"/>
      <c r="F438" s="61"/>
      <c r="G438" s="61"/>
      <c r="H438" s="61"/>
      <c r="I438" s="61"/>
      <c r="J438" s="61"/>
      <c r="K438" s="61"/>
      <c r="L438" s="61"/>
      <c r="M438" s="61"/>
      <c r="N438" s="61"/>
      <c r="O438" s="61"/>
      <c r="P438" s="62"/>
      <c r="Q438" s="62"/>
      <c r="R438" s="63"/>
      <c r="S438" s="62"/>
      <c r="T438" s="130" t="str">
        <f>_xlfn.XLOOKUP(C438&amp;D438,OPER!$AO$2:$AO$500,OPER!$AO$2:$AO$500,"NSP",0)</f>
        <v/>
      </c>
      <c r="U438" s="130" t="str">
        <f t="shared" si="30"/>
        <v xml:space="preserve"> </v>
      </c>
      <c r="V438" s="130" t="str">
        <f t="shared" si="31"/>
        <v xml:space="preserve"> </v>
      </c>
      <c r="W438" s="130" t="str">
        <f t="shared" si="32"/>
        <v/>
      </c>
      <c r="X438" s="130" t="str">
        <f t="shared" si="33"/>
        <v xml:space="preserve"> </v>
      </c>
      <c r="Y438" s="102"/>
      <c r="Z438" s="267">
        <f t="shared" si="34"/>
        <v>0</v>
      </c>
    </row>
    <row r="439" spans="1:26" x14ac:dyDescent="0.2">
      <c r="A439" s="219" t="e">
        <f>+VLOOKUP(L439,OPER!$B$2:$C$500,2,0)</f>
        <v>#N/A</v>
      </c>
      <c r="B439" s="61"/>
      <c r="C439" s="61"/>
      <c r="D439" s="61"/>
      <c r="E439" s="61"/>
      <c r="F439" s="61"/>
      <c r="G439" s="61"/>
      <c r="H439" s="61"/>
      <c r="I439" s="61"/>
      <c r="J439" s="61"/>
      <c r="K439" s="61"/>
      <c r="L439" s="61"/>
      <c r="M439" s="61"/>
      <c r="N439" s="61"/>
      <c r="O439" s="61"/>
      <c r="P439" s="62"/>
      <c r="Q439" s="62"/>
      <c r="R439" s="63"/>
      <c r="S439" s="62"/>
      <c r="T439" s="130" t="str">
        <f>_xlfn.XLOOKUP(C439&amp;D439,OPER!$AO$2:$AO$500,OPER!$AO$2:$AO$500,"NSP",0)</f>
        <v/>
      </c>
      <c r="U439" s="130" t="str">
        <f t="shared" si="30"/>
        <v xml:space="preserve"> </v>
      </c>
      <c r="V439" s="130" t="str">
        <f t="shared" si="31"/>
        <v xml:space="preserve"> </v>
      </c>
      <c r="W439" s="130" t="str">
        <f t="shared" si="32"/>
        <v/>
      </c>
      <c r="X439" s="130" t="str">
        <f t="shared" si="33"/>
        <v xml:space="preserve"> </v>
      </c>
      <c r="Y439" s="102"/>
      <c r="Z439" s="267">
        <f t="shared" si="34"/>
        <v>0</v>
      </c>
    </row>
    <row r="440" spans="1:26" x14ac:dyDescent="0.2">
      <c r="A440" s="219" t="e">
        <f>+VLOOKUP(L440,OPER!$B$2:$C$500,2,0)</f>
        <v>#N/A</v>
      </c>
      <c r="B440" s="61"/>
      <c r="C440" s="61"/>
      <c r="D440" s="61"/>
      <c r="E440" s="61"/>
      <c r="F440" s="61"/>
      <c r="G440" s="61"/>
      <c r="H440" s="61"/>
      <c r="I440" s="61"/>
      <c r="J440" s="61"/>
      <c r="K440" s="61"/>
      <c r="L440" s="61"/>
      <c r="M440" s="61"/>
      <c r="N440" s="61"/>
      <c r="O440" s="61"/>
      <c r="P440" s="62"/>
      <c r="Q440" s="62"/>
      <c r="R440" s="63"/>
      <c r="S440" s="62"/>
      <c r="T440" s="130" t="str">
        <f>_xlfn.XLOOKUP(C440&amp;D440,OPER!$AO$2:$AO$500,OPER!$AO$2:$AO$500,"NSP",0)</f>
        <v/>
      </c>
      <c r="U440" s="130" t="str">
        <f t="shared" si="30"/>
        <v xml:space="preserve"> </v>
      </c>
      <c r="V440" s="130" t="str">
        <f t="shared" si="31"/>
        <v xml:space="preserve"> </v>
      </c>
      <c r="W440" s="130" t="str">
        <f t="shared" si="32"/>
        <v/>
      </c>
      <c r="X440" s="130" t="str">
        <f t="shared" si="33"/>
        <v xml:space="preserve"> </v>
      </c>
      <c r="Y440" s="102"/>
      <c r="Z440" s="267">
        <f t="shared" si="34"/>
        <v>0</v>
      </c>
    </row>
    <row r="441" spans="1:26" x14ac:dyDescent="0.2">
      <c r="A441" s="219" t="e">
        <f>+VLOOKUP(L441,OPER!$B$2:$C$500,2,0)</f>
        <v>#N/A</v>
      </c>
      <c r="B441" s="61"/>
      <c r="C441" s="61"/>
      <c r="D441" s="61"/>
      <c r="E441" s="61"/>
      <c r="F441" s="61"/>
      <c r="G441" s="61"/>
      <c r="H441" s="61"/>
      <c r="I441" s="61"/>
      <c r="J441" s="61"/>
      <c r="K441" s="61"/>
      <c r="L441" s="61"/>
      <c r="M441" s="61"/>
      <c r="N441" s="61"/>
      <c r="O441" s="61"/>
      <c r="P441" s="62"/>
      <c r="Q441" s="62"/>
      <c r="R441" s="63"/>
      <c r="S441" s="62"/>
      <c r="T441" s="130" t="str">
        <f>_xlfn.XLOOKUP(C441&amp;D441,OPER!$AO$2:$AO$500,OPER!$AO$2:$AO$500,"NSP",0)</f>
        <v/>
      </c>
      <c r="U441" s="130" t="str">
        <f t="shared" si="30"/>
        <v xml:space="preserve"> </v>
      </c>
      <c r="V441" s="130" t="str">
        <f t="shared" si="31"/>
        <v xml:space="preserve"> </v>
      </c>
      <c r="W441" s="130" t="str">
        <f t="shared" si="32"/>
        <v/>
      </c>
      <c r="X441" s="130" t="str">
        <f t="shared" si="33"/>
        <v xml:space="preserve"> </v>
      </c>
      <c r="Y441" s="102"/>
      <c r="Z441" s="267">
        <f t="shared" si="34"/>
        <v>0</v>
      </c>
    </row>
    <row r="442" spans="1:26" x14ac:dyDescent="0.2">
      <c r="A442" s="219" t="e">
        <f>+VLOOKUP(L442,OPER!$B$2:$C$500,2,0)</f>
        <v>#N/A</v>
      </c>
      <c r="B442" s="61"/>
      <c r="C442" s="61"/>
      <c r="D442" s="61"/>
      <c r="E442" s="61"/>
      <c r="F442" s="61"/>
      <c r="G442" s="61"/>
      <c r="H442" s="61"/>
      <c r="I442" s="61"/>
      <c r="J442" s="61"/>
      <c r="K442" s="61"/>
      <c r="L442" s="61"/>
      <c r="M442" s="61"/>
      <c r="N442" s="61"/>
      <c r="O442" s="61"/>
      <c r="P442" s="62"/>
      <c r="Q442" s="62"/>
      <c r="R442" s="63"/>
      <c r="S442" s="62"/>
      <c r="T442" s="130" t="str">
        <f>_xlfn.XLOOKUP(C442&amp;D442,OPER!$AO$2:$AO$500,OPER!$AO$2:$AO$500,"NSP",0)</f>
        <v/>
      </c>
      <c r="U442" s="130" t="str">
        <f t="shared" si="30"/>
        <v xml:space="preserve"> </v>
      </c>
      <c r="V442" s="130" t="str">
        <f t="shared" si="31"/>
        <v xml:space="preserve"> </v>
      </c>
      <c r="W442" s="130" t="str">
        <f t="shared" si="32"/>
        <v/>
      </c>
      <c r="X442" s="130" t="str">
        <f t="shared" si="33"/>
        <v xml:space="preserve"> </v>
      </c>
      <c r="Y442" s="102"/>
      <c r="Z442" s="267">
        <f t="shared" si="34"/>
        <v>0</v>
      </c>
    </row>
    <row r="443" spans="1:26" x14ac:dyDescent="0.2">
      <c r="A443" s="219" t="e">
        <f>+VLOOKUP(L443,OPER!$B$2:$C$500,2,0)</f>
        <v>#N/A</v>
      </c>
      <c r="B443" s="61"/>
      <c r="C443" s="61"/>
      <c r="D443" s="61"/>
      <c r="E443" s="61"/>
      <c r="F443" s="61"/>
      <c r="G443" s="61"/>
      <c r="H443" s="61"/>
      <c r="I443" s="61"/>
      <c r="J443" s="61"/>
      <c r="K443" s="61"/>
      <c r="L443" s="61"/>
      <c r="M443" s="61"/>
      <c r="N443" s="61"/>
      <c r="O443" s="61"/>
      <c r="P443" s="62"/>
      <c r="Q443" s="62"/>
      <c r="R443" s="63"/>
      <c r="S443" s="62"/>
      <c r="T443" s="130" t="str">
        <f>_xlfn.XLOOKUP(C443&amp;D443,OPER!$AO$2:$AO$500,OPER!$AO$2:$AO$500,"NSP",0)</f>
        <v/>
      </c>
      <c r="U443" s="130" t="str">
        <f t="shared" si="30"/>
        <v xml:space="preserve"> </v>
      </c>
      <c r="V443" s="130" t="str">
        <f t="shared" si="31"/>
        <v xml:space="preserve"> </v>
      </c>
      <c r="W443" s="130" t="str">
        <f t="shared" si="32"/>
        <v/>
      </c>
      <c r="X443" s="130" t="str">
        <f t="shared" si="33"/>
        <v xml:space="preserve"> </v>
      </c>
      <c r="Y443" s="102"/>
      <c r="Z443" s="267">
        <f t="shared" si="34"/>
        <v>0</v>
      </c>
    </row>
    <row r="444" spans="1:26" x14ac:dyDescent="0.2">
      <c r="A444" s="219" t="e">
        <f>+VLOOKUP(L444,OPER!$B$2:$C$500,2,0)</f>
        <v>#N/A</v>
      </c>
      <c r="B444" s="61"/>
      <c r="C444" s="61"/>
      <c r="D444" s="61"/>
      <c r="E444" s="61"/>
      <c r="F444" s="61"/>
      <c r="G444" s="61"/>
      <c r="H444" s="61"/>
      <c r="I444" s="61"/>
      <c r="J444" s="61"/>
      <c r="K444" s="61"/>
      <c r="L444" s="61"/>
      <c r="M444" s="61"/>
      <c r="N444" s="61"/>
      <c r="O444" s="61"/>
      <c r="P444" s="62"/>
      <c r="Q444" s="62"/>
      <c r="R444" s="63"/>
      <c r="S444" s="62"/>
      <c r="T444" s="130" t="str">
        <f>_xlfn.XLOOKUP(C444&amp;D444,OPER!$AO$2:$AO$500,OPER!$AO$2:$AO$500,"NSP",0)</f>
        <v/>
      </c>
      <c r="U444" s="130" t="str">
        <f t="shared" si="30"/>
        <v xml:space="preserve"> </v>
      </c>
      <c r="V444" s="130" t="str">
        <f t="shared" si="31"/>
        <v xml:space="preserve"> </v>
      </c>
      <c r="W444" s="130" t="str">
        <f t="shared" si="32"/>
        <v/>
      </c>
      <c r="X444" s="130" t="str">
        <f t="shared" si="33"/>
        <v xml:space="preserve"> </v>
      </c>
      <c r="Y444" s="102"/>
      <c r="Z444" s="267">
        <f t="shared" si="34"/>
        <v>0</v>
      </c>
    </row>
    <row r="445" spans="1:26" x14ac:dyDescent="0.2">
      <c r="A445" s="219" t="e">
        <f>+VLOOKUP(L445,OPER!$B$2:$C$500,2,0)</f>
        <v>#N/A</v>
      </c>
      <c r="B445" s="61"/>
      <c r="C445" s="61"/>
      <c r="D445" s="61"/>
      <c r="E445" s="61"/>
      <c r="F445" s="61"/>
      <c r="G445" s="61"/>
      <c r="H445" s="61"/>
      <c r="I445" s="61"/>
      <c r="J445" s="61"/>
      <c r="K445" s="61"/>
      <c r="L445" s="61"/>
      <c r="M445" s="61"/>
      <c r="N445" s="61"/>
      <c r="O445" s="61"/>
      <c r="P445" s="62"/>
      <c r="Q445" s="62"/>
      <c r="R445" s="63"/>
      <c r="S445" s="62"/>
      <c r="T445" s="130" t="str">
        <f>_xlfn.XLOOKUP(C445&amp;D445,OPER!$AO$2:$AO$500,OPER!$AO$2:$AO$500,"NSP",0)</f>
        <v/>
      </c>
      <c r="U445" s="130" t="str">
        <f t="shared" si="30"/>
        <v xml:space="preserve"> </v>
      </c>
      <c r="V445" s="130" t="str">
        <f t="shared" si="31"/>
        <v xml:space="preserve"> </v>
      </c>
      <c r="W445" s="130" t="str">
        <f t="shared" si="32"/>
        <v/>
      </c>
      <c r="X445" s="130" t="str">
        <f t="shared" si="33"/>
        <v xml:space="preserve"> </v>
      </c>
      <c r="Y445" s="102"/>
      <c r="Z445" s="267">
        <f t="shared" si="34"/>
        <v>0</v>
      </c>
    </row>
    <row r="446" spans="1:26" x14ac:dyDescent="0.2">
      <c r="A446" s="219" t="e">
        <f>+VLOOKUP(L446,OPER!$B$2:$C$500,2,0)</f>
        <v>#N/A</v>
      </c>
      <c r="B446" s="61"/>
      <c r="C446" s="61"/>
      <c r="D446" s="61"/>
      <c r="E446" s="61"/>
      <c r="F446" s="61"/>
      <c r="G446" s="61"/>
      <c r="H446" s="61"/>
      <c r="I446" s="61"/>
      <c r="J446" s="61"/>
      <c r="K446" s="61"/>
      <c r="L446" s="61"/>
      <c r="M446" s="61"/>
      <c r="N446" s="61"/>
      <c r="O446" s="61"/>
      <c r="P446" s="62"/>
      <c r="Q446" s="62"/>
      <c r="R446" s="63"/>
      <c r="S446" s="62"/>
      <c r="T446" s="130" t="str">
        <f>_xlfn.XLOOKUP(C446&amp;D446,OPER!$AO$2:$AO$500,OPER!$AO$2:$AO$500,"NSP",0)</f>
        <v/>
      </c>
      <c r="U446" s="130" t="str">
        <f t="shared" si="30"/>
        <v xml:space="preserve"> </v>
      </c>
      <c r="V446" s="130" t="str">
        <f t="shared" si="31"/>
        <v xml:space="preserve"> </v>
      </c>
      <c r="W446" s="130" t="str">
        <f t="shared" si="32"/>
        <v/>
      </c>
      <c r="X446" s="130" t="str">
        <f t="shared" si="33"/>
        <v xml:space="preserve"> </v>
      </c>
      <c r="Y446" s="102"/>
      <c r="Z446" s="267">
        <f t="shared" si="34"/>
        <v>0</v>
      </c>
    </row>
  </sheetData>
  <autoFilter ref="A1:AD446" xr:uid="{00000000-0001-0000-0A00-00000000000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AD670"/>
  <sheetViews>
    <sheetView zoomScaleNormal="100" workbookViewId="0">
      <pane xSplit="6" ySplit="1" topLeftCell="G2" activePane="bottomRight" state="frozen"/>
      <selection pane="topRight" activeCell="G1" sqref="G1"/>
      <selection pane="bottomLeft" activeCell="A2" sqref="A2"/>
      <selection pane="bottomRight" activeCell="A2" sqref="A2"/>
    </sheetView>
  </sheetViews>
  <sheetFormatPr baseColWidth="10" defaultColWidth="11.375" defaultRowHeight="12.9" x14ac:dyDescent="0.2"/>
  <cols>
    <col min="1" max="1" width="13.375" customWidth="1"/>
    <col min="2" max="2" width="9" bestFit="1" customWidth="1"/>
    <col min="3" max="3" width="11.125" customWidth="1"/>
    <col min="4" max="4" width="4.875" customWidth="1"/>
    <col min="5" max="5" width="30.375" customWidth="1"/>
    <col min="6" max="6" width="4" customWidth="1"/>
    <col min="7" max="7" width="46" customWidth="1"/>
    <col min="8" max="8" width="13.75" style="16" customWidth="1"/>
    <col min="9" max="9" width="15.875" bestFit="1" customWidth="1"/>
    <col min="10" max="10" width="10.875" customWidth="1"/>
    <col min="11" max="11" width="9.125" customWidth="1"/>
    <col min="12" max="12" width="14.25" customWidth="1"/>
    <col min="13" max="13" width="36.25" customWidth="1"/>
    <col min="14" max="14" width="8.875" bestFit="1" customWidth="1"/>
    <col min="15" max="15" width="10" bestFit="1" customWidth="1"/>
    <col min="16" max="16" width="15.125" customWidth="1"/>
    <col min="17" max="17" width="15.25" customWidth="1"/>
    <col min="18" max="18" width="22.75" customWidth="1"/>
    <col min="19" max="19" width="48.75" bestFit="1" customWidth="1"/>
    <col min="20" max="20" width="44.125" bestFit="1" customWidth="1"/>
    <col min="21" max="21" width="2" bestFit="1" customWidth="1"/>
    <col min="22" max="22" width="5.875" bestFit="1" customWidth="1"/>
    <col min="23" max="23" width="10.125" bestFit="1" customWidth="1"/>
    <col min="24" max="27" width="12.375" customWidth="1"/>
    <col min="28" max="28" width="12.125" bestFit="1" customWidth="1"/>
    <col min="29" max="29" width="11.875" bestFit="1" customWidth="1"/>
    <col min="30" max="30" width="49.375" bestFit="1" customWidth="1"/>
  </cols>
  <sheetData>
    <row r="1" spans="1:30" s="148" customFormat="1" ht="13.6" x14ac:dyDescent="0.2">
      <c r="A1" s="146" t="s">
        <v>1443</v>
      </c>
      <c r="B1" s="147" t="s">
        <v>17</v>
      </c>
      <c r="C1" s="35" t="s">
        <v>1444</v>
      </c>
      <c r="D1" s="147" t="s">
        <v>23</v>
      </c>
      <c r="E1" s="147" t="s">
        <v>1445</v>
      </c>
      <c r="F1" s="147" t="s">
        <v>1446</v>
      </c>
      <c r="G1" s="147" t="s">
        <v>1312</v>
      </c>
      <c r="H1" s="147" t="s">
        <v>1447</v>
      </c>
      <c r="I1" s="147" t="s">
        <v>1448</v>
      </c>
      <c r="J1" s="147" t="s">
        <v>1449</v>
      </c>
      <c r="K1" s="147" t="s">
        <v>1450</v>
      </c>
      <c r="L1" s="145" t="s">
        <v>6</v>
      </c>
      <c r="M1" s="135" t="s">
        <v>1311</v>
      </c>
      <c r="N1" s="145" t="s">
        <v>1310</v>
      </c>
      <c r="O1" s="145" t="s">
        <v>10</v>
      </c>
      <c r="P1" s="145" t="s">
        <v>1306</v>
      </c>
      <c r="Q1" s="145" t="s">
        <v>1451</v>
      </c>
      <c r="R1" s="145" t="s">
        <v>1452</v>
      </c>
      <c r="S1" s="145" t="s">
        <v>1453</v>
      </c>
      <c r="AB1"/>
      <c r="AC1"/>
      <c r="AD1"/>
    </row>
    <row r="2" spans="1:30" x14ac:dyDescent="0.2">
      <c r="A2" s="61"/>
      <c r="B2" s="15"/>
      <c r="C2" s="15"/>
      <c r="D2" s="15"/>
      <c r="E2" s="15"/>
      <c r="F2" s="15"/>
      <c r="G2" s="15"/>
      <c r="H2" s="63"/>
      <c r="I2" s="15"/>
      <c r="J2" s="355"/>
      <c r="K2" s="15"/>
      <c r="L2" s="4">
        <f t="shared" ref="L2" si="0">+VALUE(B2)</f>
        <v>0</v>
      </c>
      <c r="M2" s="4" t="str">
        <f>+_xlfn.XLOOKUP(B2,OPER!$F$2:$F$500,OPER!$X$2:$X$500,"",0)</f>
        <v xml:space="preserve"> </v>
      </c>
      <c r="N2" s="4" t="str">
        <f>+_xlfn.XLOOKUP(C2,OPER!$E$2:$E$500,OPER!$AK$2:$AK$500,"NSP",0)</f>
        <v/>
      </c>
      <c r="O2" s="17" t="str">
        <f>IF(OR(N2="NSP",N2="")," ",_xlfn.XLOOKUP(L2,ORDENES!$Y$2:$Y$500,ORDENES!$AB$2:$AB$500,"",0))</f>
        <v xml:space="preserve"> </v>
      </c>
      <c r="P2" s="4" t="str">
        <f>IFERROR(IF(VLOOKUP((C2),OPER!$E$2:$K$500,7,0)="PM03","EJECUTADO",IF(OR(N2="NSP",N2="")," ",IF(AND(LEFT(I2,4)="NOTI",H2&lt;&gt;0),"EJECUTADO","NO EJECUTADO"))),"")</f>
        <v/>
      </c>
      <c r="Q2" s="4" t="str">
        <f>IF(OR(N2="NSP",N2="")," ",IF(P2="EJECUTADO",VLOOKUP(((C2)),'NOTI CV01_NOTPET'!$B$2:$X$500,23,0),"NO EJECUTADO"))</f>
        <v xml:space="preserve"> </v>
      </c>
      <c r="R2" s="4" t="str">
        <f>+IF(OR(N2="NSP",N2=""),"",IF(AND(P2="EJECUTADO",Q2="EJECUTADO"),"EJECUTADO","NO EJECUTADO"))</f>
        <v/>
      </c>
      <c r="S2" s="4" t="str">
        <f>IF(OR(N2="NSP",N2="")," ",IFERROR(_xlfn.XLOOKUP(VALUE(C2),'NOTI CV01_NOTPET'!$Z$2:$Z$500,'NOTI CV01_NOTPET'!$F$2:$F$500,"SIN NOTIFICAR",0),""))</f>
        <v xml:space="preserve"> </v>
      </c>
    </row>
    <row r="3" spans="1:30" x14ac:dyDescent="0.2">
      <c r="A3" s="61"/>
      <c r="B3" s="15"/>
      <c r="C3" s="15"/>
      <c r="D3" s="15"/>
      <c r="E3" s="15"/>
      <c r="F3" s="15"/>
      <c r="G3" s="15"/>
      <c r="H3" s="63"/>
      <c r="I3" s="15"/>
      <c r="J3" s="355"/>
      <c r="K3" s="15"/>
      <c r="L3" s="4">
        <f t="shared" ref="L3:L66" si="1">+VALUE(B3)</f>
        <v>0</v>
      </c>
      <c r="M3" s="4" t="str">
        <f>+_xlfn.XLOOKUP(B3,OPER!$F$2:$F$500,OPER!$X$2:$X$500,"",0)</f>
        <v xml:space="preserve"> </v>
      </c>
      <c r="N3" s="4" t="str">
        <f>+_xlfn.XLOOKUP(C3,OPER!$E$2:$E$500,OPER!$AK$2:$AK$500,"NSP",0)</f>
        <v/>
      </c>
      <c r="O3" s="17" t="str">
        <f>IF(OR(N3="NSP",N3="")," ",_xlfn.XLOOKUP(L3,ORDENES!$Y$2:$Y$500,ORDENES!$AB$2:$AB$500,"",0))</f>
        <v xml:space="preserve"> </v>
      </c>
      <c r="P3" s="4" t="str">
        <f>IFERROR(IF(VLOOKUP((C3),OPER!$E$2:$K$500,7,0)="PM03","EJECUTADO",IF(OR(N3="NSP",N3="")," ",IF(AND(LEFT(I3,4)="NOTI",H3&lt;&gt;0),"EJECUTADO","NO EJECUTADO"))),"")</f>
        <v/>
      </c>
      <c r="Q3" s="4" t="str">
        <f>IF(OR(N3="NSP",N3="")," ",IF(P3="EJECUTADO",VLOOKUP(((C3)),'NOTI CV01_NOTPET'!$B$2:$X$500,23,0),"NO EJECUTADO"))</f>
        <v xml:space="preserve"> </v>
      </c>
      <c r="R3" s="4" t="str">
        <f t="shared" ref="R3:R66" si="2">+IF(OR(N3="NSP",N3=""),"",IF(AND(P3="EJECUTADO",Q3="EJECUTADO"),"EJECUTADO","NO EJECUTADO"))</f>
        <v/>
      </c>
      <c r="S3" s="4" t="str">
        <f>IF(OR(N3="NSP",N3="")," ",IFERROR(_xlfn.XLOOKUP(VALUE(C3),'NOTI CV01_NOTPET'!$Z$2:$Z$500,'NOTI CV01_NOTPET'!$F$2:$F$500,"SIN NOTIFICAR",0),""))</f>
        <v xml:space="preserve"> </v>
      </c>
    </row>
    <row r="4" spans="1:30" x14ac:dyDescent="0.2">
      <c r="A4" s="61"/>
      <c r="B4" s="15"/>
      <c r="C4" s="15"/>
      <c r="D4" s="15"/>
      <c r="E4" s="15"/>
      <c r="F4" s="15"/>
      <c r="G4" s="15"/>
      <c r="H4" s="63"/>
      <c r="I4" s="15"/>
      <c r="J4" s="355"/>
      <c r="K4" s="15"/>
      <c r="L4" s="4">
        <f t="shared" si="1"/>
        <v>0</v>
      </c>
      <c r="M4" s="4" t="str">
        <f>+_xlfn.XLOOKUP(B4,OPER!$F$2:$F$500,OPER!$X$2:$X$500,"",0)</f>
        <v xml:space="preserve"> </v>
      </c>
      <c r="N4" s="4" t="str">
        <f>+_xlfn.XLOOKUP(C4,OPER!$E$2:$E$500,OPER!$AK$2:$AK$500,"NSP",0)</f>
        <v/>
      </c>
      <c r="O4" s="17" t="str">
        <f>IF(OR(N4="NSP",N4="")," ",_xlfn.XLOOKUP(L4,ORDENES!$Y$2:$Y$500,ORDENES!$AB$2:$AB$500,"",0))</f>
        <v xml:space="preserve"> </v>
      </c>
      <c r="P4" s="4" t="str">
        <f>IFERROR(IF(VLOOKUP((C4),OPER!$E$2:$K$500,7,0)="PM03","EJECUTADO",IF(OR(N4="NSP",N4="")," ",IF(AND(LEFT(I4,4)="NOTI",H4&lt;&gt;0),"EJECUTADO","NO EJECUTADO"))),"")</f>
        <v/>
      </c>
      <c r="Q4" s="4" t="str">
        <f>IF(OR(N4="NSP",N4="")," ",IF(P4="EJECUTADO",VLOOKUP(((C4)),'NOTI CV01_NOTPET'!$B$2:$X$500,23,0),"NO EJECUTADO"))</f>
        <v xml:space="preserve"> </v>
      </c>
      <c r="R4" s="4" t="str">
        <f t="shared" si="2"/>
        <v/>
      </c>
      <c r="S4" s="4" t="str">
        <f>IF(OR(N4="NSP",N4="")," ",IFERROR(_xlfn.XLOOKUP(VALUE(C4),'NOTI CV01_NOTPET'!$Z$2:$Z$500,'NOTI CV01_NOTPET'!$F$2:$F$500,"SIN NOTIFICAR",0),""))</f>
        <v xml:space="preserve"> </v>
      </c>
    </row>
    <row r="5" spans="1:30" x14ac:dyDescent="0.2">
      <c r="A5" s="61"/>
      <c r="B5" s="15"/>
      <c r="C5" s="15"/>
      <c r="D5" s="15"/>
      <c r="E5" s="15"/>
      <c r="F5" s="15"/>
      <c r="G5" s="15"/>
      <c r="H5" s="63"/>
      <c r="I5" s="15"/>
      <c r="J5" s="355"/>
      <c r="K5" s="15"/>
      <c r="L5" s="4">
        <f t="shared" si="1"/>
        <v>0</v>
      </c>
      <c r="M5" s="4" t="str">
        <f>+_xlfn.XLOOKUP(B5,OPER!$F$2:$F$500,OPER!$X$2:$X$500,"",0)</f>
        <v xml:space="preserve"> </v>
      </c>
      <c r="N5" s="4" t="str">
        <f>+_xlfn.XLOOKUP(C5,OPER!$E$2:$E$500,OPER!$AK$2:$AK$500,"NSP",0)</f>
        <v/>
      </c>
      <c r="O5" s="17" t="str">
        <f>IF(OR(N5="NSP",N5="")," ",_xlfn.XLOOKUP(L5,ORDENES!$Y$2:$Y$500,ORDENES!$AB$2:$AB$500,"",0))</f>
        <v xml:space="preserve"> </v>
      </c>
      <c r="P5" s="4" t="str">
        <f>IFERROR(IF(VLOOKUP((C5),OPER!$E$2:$K$500,7,0)="PM03","EJECUTADO",IF(OR(N5="NSP",N5="")," ",IF(AND(LEFT(I5,4)="NOTI",H5&lt;&gt;0),"EJECUTADO","NO EJECUTADO"))),"")</f>
        <v/>
      </c>
      <c r="Q5" s="4" t="str">
        <f>IF(OR(N5="NSP",N5="")," ",IF(P5="EJECUTADO",VLOOKUP(((C5)),'NOTI CV01_NOTPET'!$B$2:$X$500,23,0),"NO EJECUTADO"))</f>
        <v xml:space="preserve"> </v>
      </c>
      <c r="R5" s="4" t="str">
        <f t="shared" si="2"/>
        <v/>
      </c>
      <c r="S5" s="4" t="str">
        <f>IF(OR(N5="NSP",N5="")," ",IFERROR(_xlfn.XLOOKUP(VALUE(C5),'NOTI CV01_NOTPET'!$Z$2:$Z$500,'NOTI CV01_NOTPET'!$F$2:$F$500,"SIN NOTIFICAR",0),""))</f>
        <v xml:space="preserve"> </v>
      </c>
    </row>
    <row r="6" spans="1:30" x14ac:dyDescent="0.2">
      <c r="A6" s="61"/>
      <c r="B6" s="15"/>
      <c r="C6" s="15"/>
      <c r="D6" s="15"/>
      <c r="E6" s="15"/>
      <c r="F6" s="15"/>
      <c r="G6" s="15"/>
      <c r="H6" s="63"/>
      <c r="I6" s="15"/>
      <c r="J6" s="355"/>
      <c r="K6" s="15"/>
      <c r="L6" s="4">
        <f t="shared" si="1"/>
        <v>0</v>
      </c>
      <c r="M6" s="4" t="str">
        <f>+_xlfn.XLOOKUP(B6,OPER!$F$2:$F$500,OPER!$X$2:$X$500,"",0)</f>
        <v xml:space="preserve"> </v>
      </c>
      <c r="N6" s="4" t="str">
        <f>+_xlfn.XLOOKUP(C6,OPER!$E$2:$E$500,OPER!$AK$2:$AK$500,"NSP",0)</f>
        <v/>
      </c>
      <c r="O6" s="17" t="str">
        <f>IF(OR(N6="NSP",N6="")," ",_xlfn.XLOOKUP(L6,ORDENES!$Y$2:$Y$500,ORDENES!$AB$2:$AB$500,"",0))</f>
        <v xml:space="preserve"> </v>
      </c>
      <c r="P6" s="4" t="str">
        <f>IFERROR(IF(VLOOKUP((C6),OPER!$E$2:$K$500,7,0)="PM03","EJECUTADO",IF(OR(N6="NSP",N6="")," ",IF(AND(LEFT(I6,4)="NOTI",H6&lt;&gt;0),"EJECUTADO","NO EJECUTADO"))),"")</f>
        <v/>
      </c>
      <c r="Q6" s="4" t="str">
        <f>IF(OR(N6="NSP",N6="")," ",IF(P6="EJECUTADO",VLOOKUP(((C6)),'NOTI CV01_NOTPET'!$B$2:$X$500,23,0),"NO EJECUTADO"))</f>
        <v xml:space="preserve"> </v>
      </c>
      <c r="R6" s="4" t="str">
        <f t="shared" si="2"/>
        <v/>
      </c>
      <c r="S6" s="4" t="str">
        <f>IF(OR(N6="NSP",N6="")," ",IFERROR(_xlfn.XLOOKUP(VALUE(C6),'NOTI CV01_NOTPET'!$Z$2:$Z$500,'NOTI CV01_NOTPET'!$F$2:$F$500,"SIN NOTIFICAR",0),""))</f>
        <v xml:space="preserve"> </v>
      </c>
    </row>
    <row r="7" spans="1:30" x14ac:dyDescent="0.2">
      <c r="A7" s="61"/>
      <c r="B7" s="15"/>
      <c r="C7" s="15"/>
      <c r="D7" s="15"/>
      <c r="E7" s="15"/>
      <c r="F7" s="15"/>
      <c r="G7" s="15"/>
      <c r="H7" s="63"/>
      <c r="I7" s="15"/>
      <c r="J7" s="355"/>
      <c r="K7" s="15"/>
      <c r="L7" s="4">
        <f t="shared" si="1"/>
        <v>0</v>
      </c>
      <c r="M7" s="4" t="str">
        <f>+_xlfn.XLOOKUP(B7,OPER!$F$2:$F$500,OPER!$X$2:$X$500,"",0)</f>
        <v xml:space="preserve"> </v>
      </c>
      <c r="N7" s="4" t="str">
        <f>+_xlfn.XLOOKUP(C7,OPER!$E$2:$E$500,OPER!$AK$2:$AK$500,"NSP",0)</f>
        <v/>
      </c>
      <c r="O7" s="17" t="str">
        <f>IF(OR(N7="NSP",N7="")," ",_xlfn.XLOOKUP(L7,ORDENES!$Y$2:$Y$500,ORDENES!$AB$2:$AB$500,"",0))</f>
        <v xml:space="preserve"> </v>
      </c>
      <c r="P7" s="4" t="str">
        <f>IFERROR(IF(VLOOKUP((C7),OPER!$E$2:$K$500,7,0)="PM03","EJECUTADO",IF(OR(N7="NSP",N7="")," ",IF(AND(LEFT(I7,4)="NOTI",H7&lt;&gt;0),"EJECUTADO","NO EJECUTADO"))),"")</f>
        <v/>
      </c>
      <c r="Q7" s="4" t="str">
        <f>IF(OR(N7="NSP",N7="")," ",IF(P7="EJECUTADO",VLOOKUP(((C7)),'NOTI CV01_NOTPET'!$B$2:$X$500,23,0),"NO EJECUTADO"))</f>
        <v xml:space="preserve"> </v>
      </c>
      <c r="R7" s="4" t="str">
        <f t="shared" si="2"/>
        <v/>
      </c>
      <c r="S7" s="4" t="str">
        <f>IF(OR(N7="NSP",N7="")," ",IFERROR(_xlfn.XLOOKUP(VALUE(C7),'NOTI CV01_NOTPET'!$Z$2:$Z$500,'NOTI CV01_NOTPET'!$F$2:$F$500,"SIN NOTIFICAR",0),""))</f>
        <v xml:space="preserve"> </v>
      </c>
    </row>
    <row r="8" spans="1:30" x14ac:dyDescent="0.2">
      <c r="A8" s="61"/>
      <c r="B8" s="15"/>
      <c r="C8" s="15"/>
      <c r="D8" s="15"/>
      <c r="E8" s="15"/>
      <c r="F8" s="15"/>
      <c r="G8" s="15"/>
      <c r="H8" s="63"/>
      <c r="I8" s="15"/>
      <c r="J8" s="355"/>
      <c r="K8" s="15"/>
      <c r="L8" s="4">
        <f t="shared" si="1"/>
        <v>0</v>
      </c>
      <c r="M8" s="4" t="str">
        <f>+_xlfn.XLOOKUP(B8,OPER!$F$2:$F$500,OPER!$X$2:$X$500,"",0)</f>
        <v xml:space="preserve"> </v>
      </c>
      <c r="N8" s="4" t="str">
        <f>+_xlfn.XLOOKUP(C8,OPER!$E$2:$E$500,OPER!$AK$2:$AK$500,"NSP",0)</f>
        <v/>
      </c>
      <c r="O8" s="17" t="str">
        <f>IF(OR(N8="NSP",N8="")," ",_xlfn.XLOOKUP(L8,ORDENES!$Y$2:$Y$500,ORDENES!$AB$2:$AB$500,"",0))</f>
        <v xml:space="preserve"> </v>
      </c>
      <c r="P8" s="4" t="str">
        <f>IFERROR(IF(VLOOKUP((C8),OPER!$E$2:$K$500,7,0)="PM03","EJECUTADO",IF(OR(N8="NSP",N8="")," ",IF(AND(LEFT(I8,4)="NOTI",H8&lt;&gt;0),"EJECUTADO","NO EJECUTADO"))),"")</f>
        <v/>
      </c>
      <c r="Q8" s="4" t="str">
        <f>IF(OR(N8="NSP",N8="")," ",IF(P8="EJECUTADO",VLOOKUP(((C8)),'NOTI CV01_NOTPET'!$B$2:$X$500,23,0),"NO EJECUTADO"))</f>
        <v xml:space="preserve"> </v>
      </c>
      <c r="R8" s="4" t="str">
        <f t="shared" si="2"/>
        <v/>
      </c>
      <c r="S8" s="4" t="str">
        <f>IF(OR(N8="NSP",N8="")," ",IFERROR(_xlfn.XLOOKUP(VALUE(C8),'NOTI CV01_NOTPET'!$Z$2:$Z$500,'NOTI CV01_NOTPET'!$F$2:$F$500,"SIN NOTIFICAR",0),""))</f>
        <v xml:space="preserve"> </v>
      </c>
    </row>
    <row r="9" spans="1:30" x14ac:dyDescent="0.2">
      <c r="A9" s="61"/>
      <c r="B9" s="15"/>
      <c r="C9" s="15"/>
      <c r="D9" s="15"/>
      <c r="E9" s="15"/>
      <c r="F9" s="15"/>
      <c r="G9" s="15"/>
      <c r="H9" s="63"/>
      <c r="I9" s="15"/>
      <c r="J9" s="355"/>
      <c r="K9" s="15"/>
      <c r="L9" s="4">
        <f t="shared" si="1"/>
        <v>0</v>
      </c>
      <c r="M9" s="4" t="str">
        <f>+_xlfn.XLOOKUP(B9,OPER!$F$2:$F$500,OPER!$X$2:$X$500,"",0)</f>
        <v xml:space="preserve"> </v>
      </c>
      <c r="N9" s="4" t="str">
        <f>+_xlfn.XLOOKUP(C9,OPER!$E$2:$E$500,OPER!$AK$2:$AK$500,"NSP",0)</f>
        <v/>
      </c>
      <c r="O9" s="17" t="str">
        <f>IF(OR(N9="NSP",N9="")," ",_xlfn.XLOOKUP(L9,ORDENES!$Y$2:$Y$500,ORDENES!$AB$2:$AB$500,"",0))</f>
        <v xml:space="preserve"> </v>
      </c>
      <c r="P9" s="4" t="str">
        <f>IFERROR(IF(VLOOKUP((C9),OPER!$E$2:$K$500,7,0)="PM03","EJECUTADO",IF(OR(N9="NSP",N9="")," ",IF(AND(LEFT(I9,4)="NOTI",H9&lt;&gt;0),"EJECUTADO","NO EJECUTADO"))),"")</f>
        <v/>
      </c>
      <c r="Q9" s="4" t="str">
        <f>IF(OR(N9="NSP",N9="")," ",IF(P9="EJECUTADO",VLOOKUP(((C9)),'NOTI CV01_NOTPET'!$B$2:$X$500,23,0),"NO EJECUTADO"))</f>
        <v xml:space="preserve"> </v>
      </c>
      <c r="R9" s="4" t="str">
        <f t="shared" si="2"/>
        <v/>
      </c>
      <c r="S9" s="4" t="str">
        <f>IF(OR(N9="NSP",N9="")," ",IFERROR(_xlfn.XLOOKUP(VALUE(C9),'NOTI CV01_NOTPET'!$Z$2:$Z$500,'NOTI CV01_NOTPET'!$F$2:$F$500,"SIN NOTIFICAR",0),""))</f>
        <v xml:space="preserve"> </v>
      </c>
    </row>
    <row r="10" spans="1:30" x14ac:dyDescent="0.2">
      <c r="A10" s="61"/>
      <c r="B10" s="15"/>
      <c r="C10" s="15"/>
      <c r="D10" s="15"/>
      <c r="E10" s="15"/>
      <c r="F10" s="15"/>
      <c r="G10" s="15"/>
      <c r="H10" s="63"/>
      <c r="I10" s="15"/>
      <c r="J10" s="355"/>
      <c r="K10" s="15"/>
      <c r="L10" s="4">
        <f t="shared" si="1"/>
        <v>0</v>
      </c>
      <c r="M10" s="4" t="str">
        <f>+_xlfn.XLOOKUP(B10,OPER!$F$2:$F$500,OPER!$X$2:$X$500,"",0)</f>
        <v xml:space="preserve"> </v>
      </c>
      <c r="N10" s="4" t="str">
        <f>+_xlfn.XLOOKUP(C10,OPER!$E$2:$E$500,OPER!$AK$2:$AK$500,"NSP",0)</f>
        <v/>
      </c>
      <c r="O10" s="17" t="str">
        <f>IF(OR(N10="NSP",N10="")," ",_xlfn.XLOOKUP(L10,ORDENES!$Y$2:$Y$500,ORDENES!$AB$2:$AB$500,"",0))</f>
        <v xml:space="preserve"> </v>
      </c>
      <c r="P10" s="4" t="str">
        <f>IFERROR(IF(VLOOKUP((C10),OPER!$E$2:$K$500,7,0)="PM03","EJECUTADO",IF(OR(N10="NSP",N10="")," ",IF(AND(LEFT(I10,4)="NOTI",H10&lt;&gt;0),"EJECUTADO","NO EJECUTADO"))),"")</f>
        <v/>
      </c>
      <c r="Q10" s="4" t="str">
        <f>IF(OR(N10="NSP",N10="")," ",IF(P10="EJECUTADO",VLOOKUP(((C10)),'NOTI CV01_NOTPET'!$B$2:$X$500,23,0),"NO EJECUTADO"))</f>
        <v xml:space="preserve"> </v>
      </c>
      <c r="R10" s="4" t="str">
        <f t="shared" si="2"/>
        <v/>
      </c>
      <c r="S10" s="4" t="str">
        <f>IF(OR(N10="NSP",N10="")," ",IFERROR(_xlfn.XLOOKUP(VALUE(C10),'NOTI CV01_NOTPET'!$Z$2:$Z$500,'NOTI CV01_NOTPET'!$F$2:$F$500,"SIN NOTIFICAR",0),""))</f>
        <v xml:space="preserve"> </v>
      </c>
    </row>
    <row r="11" spans="1:30" x14ac:dyDescent="0.2">
      <c r="A11" s="61"/>
      <c r="B11" s="15"/>
      <c r="C11" s="15"/>
      <c r="D11" s="15"/>
      <c r="E11" s="15"/>
      <c r="F11" s="15"/>
      <c r="G11" s="15"/>
      <c r="H11" s="63"/>
      <c r="I11" s="15"/>
      <c r="J11" s="355"/>
      <c r="K11" s="15"/>
      <c r="L11" s="4">
        <f t="shared" si="1"/>
        <v>0</v>
      </c>
      <c r="M11" s="4" t="str">
        <f>+_xlfn.XLOOKUP(B11,OPER!$F$2:$F$500,OPER!$X$2:$X$500,"",0)</f>
        <v xml:space="preserve"> </v>
      </c>
      <c r="N11" s="4" t="str">
        <f>+_xlfn.XLOOKUP(C11,OPER!$E$2:$E$500,OPER!$AK$2:$AK$500,"NSP",0)</f>
        <v/>
      </c>
      <c r="O11" s="17" t="str">
        <f>IF(OR(N11="NSP",N11="")," ",_xlfn.XLOOKUP(L11,ORDENES!$Y$2:$Y$500,ORDENES!$AB$2:$AB$500,"",0))</f>
        <v xml:space="preserve"> </v>
      </c>
      <c r="P11" s="4" t="str">
        <f>IFERROR(IF(VLOOKUP((C11),OPER!$E$2:$K$500,7,0)="PM03","EJECUTADO",IF(OR(N11="NSP",N11="")," ",IF(AND(LEFT(I11,4)="NOTI",H11&lt;&gt;0),"EJECUTADO","NO EJECUTADO"))),"")</f>
        <v/>
      </c>
      <c r="Q11" s="4" t="str">
        <f>IF(OR(N11="NSP",N11="")," ",IF(P11="EJECUTADO",VLOOKUP(((C11)),'NOTI CV01_NOTPET'!$B$2:$X$500,23,0),"NO EJECUTADO"))</f>
        <v xml:space="preserve"> </v>
      </c>
      <c r="R11" s="4" t="str">
        <f t="shared" si="2"/>
        <v/>
      </c>
      <c r="S11" s="4" t="str">
        <f>IF(OR(N11="NSP",N11="")," ",IFERROR(_xlfn.XLOOKUP(VALUE(C11),'NOTI CV01_NOTPET'!$Z$2:$Z$500,'NOTI CV01_NOTPET'!$F$2:$F$500,"SIN NOTIFICAR",0),""))</f>
        <v xml:space="preserve"> </v>
      </c>
    </row>
    <row r="12" spans="1:30" x14ac:dyDescent="0.2">
      <c r="A12" s="61"/>
      <c r="B12" s="15"/>
      <c r="C12" s="15"/>
      <c r="D12" s="15"/>
      <c r="E12" s="15"/>
      <c r="F12" s="15"/>
      <c r="G12" s="15"/>
      <c r="H12" s="63"/>
      <c r="I12" s="15"/>
      <c r="J12" s="355"/>
      <c r="K12" s="15"/>
      <c r="L12" s="4">
        <f t="shared" si="1"/>
        <v>0</v>
      </c>
      <c r="M12" s="4" t="str">
        <f>+_xlfn.XLOOKUP(B12,OPER!$F$2:$F$500,OPER!$X$2:$X$500,"",0)</f>
        <v xml:space="preserve"> </v>
      </c>
      <c r="N12" s="4" t="str">
        <f>+_xlfn.XLOOKUP(C12,OPER!$E$2:$E$500,OPER!$AK$2:$AK$500,"NSP",0)</f>
        <v/>
      </c>
      <c r="O12" s="17" t="str">
        <f>IF(OR(N12="NSP",N12="")," ",_xlfn.XLOOKUP(L12,ORDENES!$Y$2:$Y$500,ORDENES!$AB$2:$AB$500,"",0))</f>
        <v xml:space="preserve"> </v>
      </c>
      <c r="P12" s="4" t="str">
        <f>IFERROR(IF(VLOOKUP((C12),OPER!$E$2:$K$500,7,0)="PM03","EJECUTADO",IF(OR(N12="NSP",N12="")," ",IF(AND(LEFT(I12,4)="NOTI",H12&lt;&gt;0),"EJECUTADO","NO EJECUTADO"))),"")</f>
        <v/>
      </c>
      <c r="Q12" s="4" t="str">
        <f>IF(OR(N12="NSP",N12="")," ",IF(P12="EJECUTADO",VLOOKUP(((C12)),'NOTI CV01_NOTPET'!$B$2:$X$500,23,0),"NO EJECUTADO"))</f>
        <v xml:space="preserve"> </v>
      </c>
      <c r="R12" s="4" t="str">
        <f t="shared" si="2"/>
        <v/>
      </c>
      <c r="S12" s="4" t="str">
        <f>IF(OR(N12="NSP",N12="")," ",IFERROR(_xlfn.XLOOKUP(VALUE(C12),'NOTI CV01_NOTPET'!$Z$2:$Z$500,'NOTI CV01_NOTPET'!$F$2:$F$500,"SIN NOTIFICAR",0),""))</f>
        <v xml:space="preserve"> </v>
      </c>
    </row>
    <row r="13" spans="1:30" x14ac:dyDescent="0.2">
      <c r="A13" s="61"/>
      <c r="B13" s="15"/>
      <c r="C13" s="15"/>
      <c r="D13" s="15"/>
      <c r="E13" s="15"/>
      <c r="F13" s="15"/>
      <c r="G13" s="15"/>
      <c r="H13" s="63"/>
      <c r="I13" s="15"/>
      <c r="J13" s="355"/>
      <c r="K13" s="15"/>
      <c r="L13" s="4">
        <f t="shared" si="1"/>
        <v>0</v>
      </c>
      <c r="M13" s="4" t="str">
        <f>+_xlfn.XLOOKUP(B13,OPER!$F$2:$F$500,OPER!$X$2:$X$500,"",0)</f>
        <v xml:space="preserve"> </v>
      </c>
      <c r="N13" s="4" t="str">
        <f>+_xlfn.XLOOKUP(C13,OPER!$E$2:$E$500,OPER!$AK$2:$AK$500,"NSP",0)</f>
        <v/>
      </c>
      <c r="O13" s="17" t="str">
        <f>IF(OR(N13="NSP",N13="")," ",_xlfn.XLOOKUP(L13,ORDENES!$Y$2:$Y$500,ORDENES!$AB$2:$AB$500,"",0))</f>
        <v xml:space="preserve"> </v>
      </c>
      <c r="P13" s="4" t="str">
        <f>IFERROR(IF(VLOOKUP((C13),OPER!$E$2:$K$500,7,0)="PM03","EJECUTADO",IF(OR(N13="NSP",N13="")," ",IF(AND(LEFT(I13,4)="NOTI",H13&lt;&gt;0),"EJECUTADO","NO EJECUTADO"))),"")</f>
        <v/>
      </c>
      <c r="Q13" s="4" t="str">
        <f>IF(OR(N13="NSP",N13="")," ",IF(P13="EJECUTADO",VLOOKUP(((C13)),'NOTI CV01_NOTPET'!$B$2:$X$500,23,0),"NO EJECUTADO"))</f>
        <v xml:space="preserve"> </v>
      </c>
      <c r="R13" s="4" t="str">
        <f t="shared" si="2"/>
        <v/>
      </c>
      <c r="S13" s="4" t="str">
        <f>IF(OR(N13="NSP",N13="")," ",IFERROR(_xlfn.XLOOKUP(VALUE(C13),'NOTI CV01_NOTPET'!$Z$2:$Z$500,'NOTI CV01_NOTPET'!$F$2:$F$500,"SIN NOTIFICAR",0),""))</f>
        <v xml:space="preserve"> </v>
      </c>
    </row>
    <row r="14" spans="1:30" x14ac:dyDescent="0.2">
      <c r="A14" s="61"/>
      <c r="B14" s="15"/>
      <c r="C14" s="15"/>
      <c r="D14" s="15"/>
      <c r="E14" s="15"/>
      <c r="F14" s="15"/>
      <c r="G14" s="15"/>
      <c r="H14" s="63"/>
      <c r="I14" s="15"/>
      <c r="J14" s="355"/>
      <c r="K14" s="15"/>
      <c r="L14" s="4">
        <f t="shared" si="1"/>
        <v>0</v>
      </c>
      <c r="M14" s="4" t="str">
        <f>+_xlfn.XLOOKUP(B14,OPER!$F$2:$F$500,OPER!$X$2:$X$500,"",0)</f>
        <v xml:space="preserve"> </v>
      </c>
      <c r="N14" s="4" t="str">
        <f>+_xlfn.XLOOKUP(C14,OPER!$E$2:$E$500,OPER!$AK$2:$AK$500,"NSP",0)</f>
        <v/>
      </c>
      <c r="O14" s="17" t="str">
        <f>IF(OR(N14="NSP",N14="")," ",_xlfn.XLOOKUP(L14,ORDENES!$Y$2:$Y$500,ORDENES!$AB$2:$AB$500,"",0))</f>
        <v xml:space="preserve"> </v>
      </c>
      <c r="P14" s="4" t="str">
        <f>IFERROR(IF(VLOOKUP((C14),OPER!$E$2:$K$500,7,0)="PM03","EJECUTADO",IF(OR(N14="NSP",N14="")," ",IF(AND(LEFT(I14,4)="NOTI",H14&lt;&gt;0),"EJECUTADO","NO EJECUTADO"))),"")</f>
        <v/>
      </c>
      <c r="Q14" s="4" t="str">
        <f>IF(OR(N14="NSP",N14="")," ",IF(P14="EJECUTADO",VLOOKUP(((C14)),'NOTI CV01_NOTPET'!$B$2:$X$500,23,0),"NO EJECUTADO"))</f>
        <v xml:space="preserve"> </v>
      </c>
      <c r="R14" s="4" t="str">
        <f t="shared" si="2"/>
        <v/>
      </c>
      <c r="S14" s="4" t="str">
        <f>IF(OR(N14="NSP",N14="")," ",IFERROR(_xlfn.XLOOKUP(VALUE(C14),'NOTI CV01_NOTPET'!$Z$2:$Z$500,'NOTI CV01_NOTPET'!$F$2:$F$500,"SIN NOTIFICAR",0),""))</f>
        <v xml:space="preserve"> </v>
      </c>
    </row>
    <row r="15" spans="1:30" x14ac:dyDescent="0.2">
      <c r="A15" s="61"/>
      <c r="B15" s="15"/>
      <c r="C15" s="15"/>
      <c r="D15" s="15"/>
      <c r="E15" s="15"/>
      <c r="F15" s="15"/>
      <c r="G15" s="15"/>
      <c r="H15" s="63"/>
      <c r="I15" s="15"/>
      <c r="J15" s="355"/>
      <c r="K15" s="15"/>
      <c r="L15" s="4">
        <f t="shared" si="1"/>
        <v>0</v>
      </c>
      <c r="M15" s="4" t="str">
        <f>+_xlfn.XLOOKUP(B15,OPER!$F$2:$F$500,OPER!$X$2:$X$500,"",0)</f>
        <v xml:space="preserve"> </v>
      </c>
      <c r="N15" s="4" t="str">
        <f>+_xlfn.XLOOKUP(C15,OPER!$E$2:$E$500,OPER!$AK$2:$AK$500,"NSP",0)</f>
        <v/>
      </c>
      <c r="O15" s="17" t="str">
        <f>IF(OR(N15="NSP",N15="")," ",_xlfn.XLOOKUP(L15,ORDENES!$Y$2:$Y$500,ORDENES!$AB$2:$AB$500,"",0))</f>
        <v xml:space="preserve"> </v>
      </c>
      <c r="P15" s="4" t="str">
        <f>IFERROR(IF(VLOOKUP((C15),OPER!$E$2:$K$500,7,0)="PM03","EJECUTADO",IF(OR(N15="NSP",N15="")," ",IF(AND(LEFT(I15,4)="NOTI",H15&lt;&gt;0),"EJECUTADO","NO EJECUTADO"))),"")</f>
        <v/>
      </c>
      <c r="Q15" s="4" t="str">
        <f>IF(OR(N15="NSP",N15="")," ",IF(P15="EJECUTADO",VLOOKUP(((C15)),'NOTI CV01_NOTPET'!$B$2:$X$500,23,0),"NO EJECUTADO"))</f>
        <v xml:space="preserve"> </v>
      </c>
      <c r="R15" s="4" t="str">
        <f t="shared" si="2"/>
        <v/>
      </c>
      <c r="S15" s="4" t="str">
        <f>IF(OR(N15="NSP",N15="")," ",IFERROR(_xlfn.XLOOKUP(VALUE(C15),'NOTI CV01_NOTPET'!$Z$2:$Z$500,'NOTI CV01_NOTPET'!$F$2:$F$500,"SIN NOTIFICAR",0),""))</f>
        <v xml:space="preserve"> </v>
      </c>
    </row>
    <row r="16" spans="1:30" x14ac:dyDescent="0.2">
      <c r="A16" s="61"/>
      <c r="B16" s="15"/>
      <c r="C16" s="15"/>
      <c r="D16" s="15"/>
      <c r="E16" s="15"/>
      <c r="F16" s="15"/>
      <c r="G16" s="15"/>
      <c r="H16" s="63"/>
      <c r="I16" s="15"/>
      <c r="J16" s="355"/>
      <c r="K16" s="15"/>
      <c r="L16" s="4">
        <f t="shared" si="1"/>
        <v>0</v>
      </c>
      <c r="M16" s="4" t="str">
        <f>+_xlfn.XLOOKUP(B16,OPER!$F$2:$F$500,OPER!$X$2:$X$500,"",0)</f>
        <v xml:space="preserve"> </v>
      </c>
      <c r="N16" s="4" t="str">
        <f>+_xlfn.XLOOKUP(C16,OPER!$E$2:$E$500,OPER!$AK$2:$AK$500,"NSP",0)</f>
        <v/>
      </c>
      <c r="O16" s="17" t="str">
        <f>IF(OR(N16="NSP",N16="")," ",_xlfn.XLOOKUP(L16,ORDENES!$Y$2:$Y$500,ORDENES!$AB$2:$AB$500,"",0))</f>
        <v xml:space="preserve"> </v>
      </c>
      <c r="P16" s="4" t="str">
        <f>IFERROR(IF(VLOOKUP((C16),OPER!$E$2:$K$500,7,0)="PM03","EJECUTADO",IF(OR(N16="NSP",N16="")," ",IF(AND(LEFT(I16,4)="NOTI",H16&lt;&gt;0),"EJECUTADO","NO EJECUTADO"))),"")</f>
        <v/>
      </c>
      <c r="Q16" s="4" t="str">
        <f>IF(OR(N16="NSP",N16="")," ",IF(P16="EJECUTADO",VLOOKUP(((C16)),'NOTI CV01_NOTPET'!$B$2:$X$500,23,0),"NO EJECUTADO"))</f>
        <v xml:space="preserve"> </v>
      </c>
      <c r="R16" s="4" t="str">
        <f t="shared" si="2"/>
        <v/>
      </c>
      <c r="S16" s="4" t="str">
        <f>IF(OR(N16="NSP",N16="")," ",IFERROR(_xlfn.XLOOKUP(VALUE(C16),'NOTI CV01_NOTPET'!$Z$2:$Z$500,'NOTI CV01_NOTPET'!$F$2:$F$500,"SIN NOTIFICAR",0),""))</f>
        <v xml:space="preserve"> </v>
      </c>
    </row>
    <row r="17" spans="1:19" x14ac:dyDescent="0.2">
      <c r="A17" s="61"/>
      <c r="B17" s="15"/>
      <c r="C17" s="15"/>
      <c r="D17" s="15"/>
      <c r="E17" s="15"/>
      <c r="F17" s="15"/>
      <c r="G17" s="15"/>
      <c r="H17" s="63"/>
      <c r="I17" s="15"/>
      <c r="J17" s="355"/>
      <c r="K17" s="15"/>
      <c r="L17" s="4">
        <f t="shared" si="1"/>
        <v>0</v>
      </c>
      <c r="M17" s="4" t="str">
        <f>+_xlfn.XLOOKUP(B17,OPER!$F$2:$F$500,OPER!$X$2:$X$500,"",0)</f>
        <v xml:space="preserve"> </v>
      </c>
      <c r="N17" s="4" t="str">
        <f>+_xlfn.XLOOKUP(C17,OPER!$E$2:$E$500,OPER!$AK$2:$AK$500,"NSP",0)</f>
        <v/>
      </c>
      <c r="O17" s="17" t="str">
        <f>IF(OR(N17="NSP",N17="")," ",_xlfn.XLOOKUP(L17,ORDENES!$Y$2:$Y$500,ORDENES!$AB$2:$AB$500,"",0))</f>
        <v xml:space="preserve"> </v>
      </c>
      <c r="P17" s="4" t="str">
        <f>IFERROR(IF(VLOOKUP((C17),OPER!$E$2:$K$500,7,0)="PM03","EJECUTADO",IF(OR(N17="NSP",N17="")," ",IF(AND(LEFT(I17,4)="NOTI",H17&lt;&gt;0),"EJECUTADO","NO EJECUTADO"))),"")</f>
        <v/>
      </c>
      <c r="Q17" s="4" t="str">
        <f>IF(OR(N17="NSP",N17="")," ",IF(P17="EJECUTADO",VLOOKUP(((C17)),'NOTI CV01_NOTPET'!$B$2:$X$500,23,0),"NO EJECUTADO"))</f>
        <v xml:space="preserve"> </v>
      </c>
      <c r="R17" s="4" t="str">
        <f t="shared" si="2"/>
        <v/>
      </c>
      <c r="S17" s="4" t="str">
        <f>IF(OR(N17="NSP",N17="")," ",IFERROR(_xlfn.XLOOKUP(VALUE(C17),'NOTI CV01_NOTPET'!$Z$2:$Z$500,'NOTI CV01_NOTPET'!$F$2:$F$500,"SIN NOTIFICAR",0),""))</f>
        <v xml:space="preserve"> </v>
      </c>
    </row>
    <row r="18" spans="1:19" x14ac:dyDescent="0.2">
      <c r="A18" s="61"/>
      <c r="B18" s="15"/>
      <c r="C18" s="15"/>
      <c r="D18" s="15"/>
      <c r="E18" s="15"/>
      <c r="F18" s="15"/>
      <c r="G18" s="15"/>
      <c r="H18" s="63"/>
      <c r="I18" s="15"/>
      <c r="J18" s="355"/>
      <c r="K18" s="15"/>
      <c r="L18" s="4">
        <f t="shared" si="1"/>
        <v>0</v>
      </c>
      <c r="M18" s="4" t="str">
        <f>+_xlfn.XLOOKUP(B18,OPER!$F$2:$F$500,OPER!$X$2:$X$500,"",0)</f>
        <v xml:space="preserve"> </v>
      </c>
      <c r="N18" s="4" t="str">
        <f>+_xlfn.XLOOKUP(C18,OPER!$E$2:$E$500,OPER!$AK$2:$AK$500,"NSP",0)</f>
        <v/>
      </c>
      <c r="O18" s="17" t="str">
        <f>IF(OR(N18="NSP",N18="")," ",_xlfn.XLOOKUP(L18,ORDENES!$Y$2:$Y$500,ORDENES!$AB$2:$AB$500,"",0))</f>
        <v xml:space="preserve"> </v>
      </c>
      <c r="P18" s="4" t="str">
        <f>IFERROR(IF(VLOOKUP((C18),OPER!$E$2:$K$500,7,0)="PM03","EJECUTADO",IF(OR(N18="NSP",N18="")," ",IF(AND(LEFT(I18,4)="NOTI",H18&lt;&gt;0),"EJECUTADO","NO EJECUTADO"))),"")</f>
        <v/>
      </c>
      <c r="Q18" s="4" t="str">
        <f>IF(OR(N18="NSP",N18="")," ",IF(P18="EJECUTADO",VLOOKUP(((C18)),'NOTI CV01_NOTPET'!$B$2:$X$500,23,0),"NO EJECUTADO"))</f>
        <v xml:space="preserve"> </v>
      </c>
      <c r="R18" s="4" t="str">
        <f t="shared" si="2"/>
        <v/>
      </c>
      <c r="S18" s="4" t="str">
        <f>IF(OR(N18="NSP",N18="")," ",IFERROR(_xlfn.XLOOKUP(VALUE(C18),'NOTI CV01_NOTPET'!$Z$2:$Z$500,'NOTI CV01_NOTPET'!$F$2:$F$500,"SIN NOTIFICAR",0),""))</f>
        <v xml:space="preserve"> </v>
      </c>
    </row>
    <row r="19" spans="1:19" x14ac:dyDescent="0.2">
      <c r="A19" s="61"/>
      <c r="B19" s="15"/>
      <c r="C19" s="15"/>
      <c r="D19" s="15"/>
      <c r="E19" s="15"/>
      <c r="F19" s="15"/>
      <c r="G19" s="15"/>
      <c r="H19" s="63"/>
      <c r="I19" s="15"/>
      <c r="J19" s="355"/>
      <c r="K19" s="15"/>
      <c r="L19" s="4">
        <f t="shared" si="1"/>
        <v>0</v>
      </c>
      <c r="M19" s="4" t="str">
        <f>+_xlfn.XLOOKUP(B19,OPER!$F$2:$F$500,OPER!$X$2:$X$500,"",0)</f>
        <v xml:space="preserve"> </v>
      </c>
      <c r="N19" s="4" t="str">
        <f>+_xlfn.XLOOKUP(C19,OPER!$E$2:$E$500,OPER!$AK$2:$AK$500,"NSP",0)</f>
        <v/>
      </c>
      <c r="O19" s="17" t="str">
        <f>IF(OR(N19="NSP",N19="")," ",_xlfn.XLOOKUP(L19,ORDENES!$Y$2:$Y$500,ORDENES!$AB$2:$AB$500,"",0))</f>
        <v xml:space="preserve"> </v>
      </c>
      <c r="P19" s="4" t="str">
        <f>IFERROR(IF(VLOOKUP((C19),OPER!$E$2:$K$500,7,0)="PM03","EJECUTADO",IF(OR(N19="NSP",N19="")," ",IF(AND(LEFT(I19,4)="NOTI",H19&lt;&gt;0),"EJECUTADO","NO EJECUTADO"))),"")</f>
        <v/>
      </c>
      <c r="Q19" s="4" t="str">
        <f>IF(OR(N19="NSP",N19="")," ",IF(P19="EJECUTADO",VLOOKUP(((C19)),'NOTI CV01_NOTPET'!$B$2:$X$500,23,0),"NO EJECUTADO"))</f>
        <v xml:space="preserve"> </v>
      </c>
      <c r="R19" s="4" t="str">
        <f t="shared" si="2"/>
        <v/>
      </c>
      <c r="S19" s="4" t="str">
        <f>IF(OR(N19="NSP",N19="")," ",IFERROR(_xlfn.XLOOKUP(VALUE(C19),'NOTI CV01_NOTPET'!$Z$2:$Z$500,'NOTI CV01_NOTPET'!$F$2:$F$500,"SIN NOTIFICAR",0),""))</f>
        <v xml:space="preserve"> </v>
      </c>
    </row>
    <row r="20" spans="1:19" x14ac:dyDescent="0.2">
      <c r="A20" s="61"/>
      <c r="B20" s="15"/>
      <c r="C20" s="15"/>
      <c r="D20" s="15"/>
      <c r="E20" s="15"/>
      <c r="F20" s="15"/>
      <c r="G20" s="15"/>
      <c r="H20" s="63"/>
      <c r="I20" s="15"/>
      <c r="J20" s="355"/>
      <c r="K20" s="15"/>
      <c r="L20" s="4">
        <f t="shared" si="1"/>
        <v>0</v>
      </c>
      <c r="M20" s="4" t="str">
        <f>+_xlfn.XLOOKUP(B20,OPER!$F$2:$F$500,OPER!$X$2:$X$500,"",0)</f>
        <v xml:space="preserve"> </v>
      </c>
      <c r="N20" s="4" t="str">
        <f>+_xlfn.XLOOKUP(C20,OPER!$E$2:$E$500,OPER!$AK$2:$AK$500,"NSP",0)</f>
        <v/>
      </c>
      <c r="O20" s="17" t="str">
        <f>IF(OR(N20="NSP",N20="")," ",_xlfn.XLOOKUP(L20,ORDENES!$Y$2:$Y$500,ORDENES!$AB$2:$AB$500,"",0))</f>
        <v xml:space="preserve"> </v>
      </c>
      <c r="P20" s="4" t="str">
        <f>IFERROR(IF(VLOOKUP((C20),OPER!$E$2:$K$500,7,0)="PM03","EJECUTADO",IF(OR(N20="NSP",N20="")," ",IF(AND(LEFT(I20,4)="NOTI",H20&lt;&gt;0),"EJECUTADO","NO EJECUTADO"))),"")</f>
        <v/>
      </c>
      <c r="Q20" s="4" t="str">
        <f>IF(OR(N20="NSP",N20="")," ",IF(P20="EJECUTADO",VLOOKUP(((C20)),'NOTI CV01_NOTPET'!$B$2:$X$500,23,0),"NO EJECUTADO"))</f>
        <v xml:space="preserve"> </v>
      </c>
      <c r="R20" s="4" t="str">
        <f t="shared" si="2"/>
        <v/>
      </c>
      <c r="S20" s="4" t="str">
        <f>IF(OR(N20="NSP",N20="")," ",IFERROR(_xlfn.XLOOKUP(VALUE(C20),'NOTI CV01_NOTPET'!$Z$2:$Z$500,'NOTI CV01_NOTPET'!$F$2:$F$500,"SIN NOTIFICAR",0),""))</f>
        <v xml:space="preserve"> </v>
      </c>
    </row>
    <row r="21" spans="1:19" x14ac:dyDescent="0.2">
      <c r="A21" s="61"/>
      <c r="B21" s="15"/>
      <c r="C21" s="15"/>
      <c r="D21" s="15"/>
      <c r="E21" s="15"/>
      <c r="F21" s="15"/>
      <c r="G21" s="15"/>
      <c r="H21" s="63"/>
      <c r="I21" s="15"/>
      <c r="J21" s="355"/>
      <c r="K21" s="15"/>
      <c r="L21" s="4">
        <f t="shared" si="1"/>
        <v>0</v>
      </c>
      <c r="M21" s="4" t="str">
        <f>+_xlfn.XLOOKUP(B21,OPER!$F$2:$F$500,OPER!$X$2:$X$500,"",0)</f>
        <v xml:space="preserve"> </v>
      </c>
      <c r="N21" s="4" t="str">
        <f>+_xlfn.XLOOKUP(C21,OPER!$E$2:$E$500,OPER!$AK$2:$AK$500,"NSP",0)</f>
        <v/>
      </c>
      <c r="O21" s="17" t="str">
        <f>IF(OR(N21="NSP",N21="")," ",_xlfn.XLOOKUP(L21,ORDENES!$Y$2:$Y$500,ORDENES!$AB$2:$AB$500,"",0))</f>
        <v xml:space="preserve"> </v>
      </c>
      <c r="P21" s="4" t="str">
        <f>IFERROR(IF(VLOOKUP((C21),OPER!$E$2:$K$500,7,0)="PM03","EJECUTADO",IF(OR(N21="NSP",N21="")," ",IF(AND(LEFT(I21,4)="NOTI",H21&lt;&gt;0),"EJECUTADO","NO EJECUTADO"))),"")</f>
        <v/>
      </c>
      <c r="Q21" s="4" t="str">
        <f>IF(OR(N21="NSP",N21="")," ",IF(P21="EJECUTADO",VLOOKUP(((C21)),'NOTI CV01_NOTPET'!$B$2:$X$500,23,0),"NO EJECUTADO"))</f>
        <v xml:space="preserve"> </v>
      </c>
      <c r="R21" s="4" t="str">
        <f t="shared" si="2"/>
        <v/>
      </c>
      <c r="S21" s="4" t="str">
        <f>IF(OR(N21="NSP",N21="")," ",IFERROR(_xlfn.XLOOKUP(VALUE(C21),'NOTI CV01_NOTPET'!$Z$2:$Z$500,'NOTI CV01_NOTPET'!$F$2:$F$500,"SIN NOTIFICAR",0),""))</f>
        <v xml:space="preserve"> </v>
      </c>
    </row>
    <row r="22" spans="1:19" x14ac:dyDescent="0.2">
      <c r="A22" s="61"/>
      <c r="B22" s="15"/>
      <c r="C22" s="15"/>
      <c r="D22" s="15"/>
      <c r="E22" s="15"/>
      <c r="F22" s="15"/>
      <c r="G22" s="15"/>
      <c r="H22" s="63"/>
      <c r="I22" s="15"/>
      <c r="J22" s="355"/>
      <c r="K22" s="15"/>
      <c r="L22" s="4">
        <f t="shared" si="1"/>
        <v>0</v>
      </c>
      <c r="M22" s="4" t="str">
        <f>+_xlfn.XLOOKUP(B22,OPER!$F$2:$F$500,OPER!$X$2:$X$500,"",0)</f>
        <v xml:space="preserve"> </v>
      </c>
      <c r="N22" s="4" t="str">
        <f>+_xlfn.XLOOKUP(C22,OPER!$E$2:$E$500,OPER!$AK$2:$AK$500,"NSP",0)</f>
        <v/>
      </c>
      <c r="O22" s="17" t="str">
        <f>IF(OR(N22="NSP",N22="")," ",_xlfn.XLOOKUP(L22,ORDENES!$Y$2:$Y$500,ORDENES!$AB$2:$AB$500,"",0))</f>
        <v xml:space="preserve"> </v>
      </c>
      <c r="P22" s="4" t="str">
        <f>IFERROR(IF(VLOOKUP((C22),OPER!$E$2:$K$500,7,0)="PM03","EJECUTADO",IF(OR(N22="NSP",N22="")," ",IF(AND(LEFT(I22,4)="NOTI",H22&lt;&gt;0),"EJECUTADO","NO EJECUTADO"))),"")</f>
        <v/>
      </c>
      <c r="Q22" s="4" t="str">
        <f>IF(OR(N22="NSP",N22="")," ",IF(P22="EJECUTADO",VLOOKUP(((C22)),'NOTI CV01_NOTPET'!$B$2:$X$500,23,0),"NO EJECUTADO"))</f>
        <v xml:space="preserve"> </v>
      </c>
      <c r="R22" s="4" t="str">
        <f t="shared" si="2"/>
        <v/>
      </c>
      <c r="S22" s="4" t="str">
        <f>IF(OR(N22="NSP",N22="")," ",IFERROR(_xlfn.XLOOKUP(VALUE(C22),'NOTI CV01_NOTPET'!$Z$2:$Z$500,'NOTI CV01_NOTPET'!$F$2:$F$500,"SIN NOTIFICAR",0),""))</f>
        <v xml:space="preserve"> </v>
      </c>
    </row>
    <row r="23" spans="1:19" x14ac:dyDescent="0.2">
      <c r="A23" s="61"/>
      <c r="B23" s="15"/>
      <c r="C23" s="15"/>
      <c r="D23" s="15"/>
      <c r="E23" s="15"/>
      <c r="F23" s="15"/>
      <c r="G23" s="15"/>
      <c r="H23" s="63"/>
      <c r="I23" s="15"/>
      <c r="J23" s="355"/>
      <c r="K23" s="15"/>
      <c r="L23" s="4">
        <f t="shared" si="1"/>
        <v>0</v>
      </c>
      <c r="M23" s="4" t="str">
        <f>+_xlfn.XLOOKUP(B23,OPER!$F$2:$F$500,OPER!$X$2:$X$500,"",0)</f>
        <v xml:space="preserve"> </v>
      </c>
      <c r="N23" s="4" t="str">
        <f>+_xlfn.XLOOKUP(C23,OPER!$E$2:$E$500,OPER!$AK$2:$AK$500,"NSP",0)</f>
        <v/>
      </c>
      <c r="O23" s="17" t="str">
        <f>IF(OR(N23="NSP",N23="")," ",_xlfn.XLOOKUP(L23,ORDENES!$Y$2:$Y$500,ORDENES!$AB$2:$AB$500,"",0))</f>
        <v xml:space="preserve"> </v>
      </c>
      <c r="P23" s="4" t="str">
        <f>IFERROR(IF(VLOOKUP((C23),OPER!$E$2:$K$500,7,0)="PM03","EJECUTADO",IF(OR(N23="NSP",N23="")," ",IF(AND(LEFT(I23,4)="NOTI",H23&lt;&gt;0),"EJECUTADO","NO EJECUTADO"))),"")</f>
        <v/>
      </c>
      <c r="Q23" s="4" t="str">
        <f>IF(OR(N23="NSP",N23="")," ",IF(P23="EJECUTADO",VLOOKUP(((C23)),'NOTI CV01_NOTPET'!$B$2:$X$500,23,0),"NO EJECUTADO"))</f>
        <v xml:space="preserve"> </v>
      </c>
      <c r="R23" s="4" t="str">
        <f t="shared" si="2"/>
        <v/>
      </c>
      <c r="S23" s="4" t="str">
        <f>IF(OR(N23="NSP",N23="")," ",IFERROR(_xlfn.XLOOKUP(VALUE(C23),'NOTI CV01_NOTPET'!$Z$2:$Z$500,'NOTI CV01_NOTPET'!$F$2:$F$500,"SIN NOTIFICAR",0),""))</f>
        <v xml:space="preserve"> </v>
      </c>
    </row>
    <row r="24" spans="1:19" x14ac:dyDescent="0.2">
      <c r="A24" s="61"/>
      <c r="B24" s="15"/>
      <c r="C24" s="15"/>
      <c r="D24" s="15"/>
      <c r="E24" s="15"/>
      <c r="F24" s="15"/>
      <c r="G24" s="15"/>
      <c r="H24" s="63"/>
      <c r="I24" s="15"/>
      <c r="J24" s="355"/>
      <c r="K24" s="15"/>
      <c r="L24" s="4">
        <f t="shared" si="1"/>
        <v>0</v>
      </c>
      <c r="M24" s="4" t="str">
        <f>+_xlfn.XLOOKUP(B24,OPER!$F$2:$F$500,OPER!$X$2:$X$500,"",0)</f>
        <v xml:space="preserve"> </v>
      </c>
      <c r="N24" s="4" t="str">
        <f>+_xlfn.XLOOKUP(C24,OPER!$E$2:$E$500,OPER!$AK$2:$AK$500,"NSP",0)</f>
        <v/>
      </c>
      <c r="O24" s="17" t="str">
        <f>IF(OR(N24="NSP",N24="")," ",_xlfn.XLOOKUP(L24,ORDENES!$Y$2:$Y$500,ORDENES!$AB$2:$AB$500,"",0))</f>
        <v xml:space="preserve"> </v>
      </c>
      <c r="P24" s="4" t="str">
        <f>IFERROR(IF(VLOOKUP((C24),OPER!$E$2:$K$500,7,0)="PM03","EJECUTADO",IF(OR(N24="NSP",N24="")," ",IF(AND(LEFT(I24,4)="NOTI",H24&lt;&gt;0),"EJECUTADO","NO EJECUTADO"))),"")</f>
        <v/>
      </c>
      <c r="Q24" s="4" t="str">
        <f>IF(OR(N24="NSP",N24="")," ",IF(P24="EJECUTADO",VLOOKUP(((C24)),'NOTI CV01_NOTPET'!$B$2:$X$500,23,0),"NO EJECUTADO"))</f>
        <v xml:space="preserve"> </v>
      </c>
      <c r="R24" s="4" t="str">
        <f t="shared" si="2"/>
        <v/>
      </c>
      <c r="S24" s="4" t="str">
        <f>IF(OR(N24="NSP",N24="")," ",IFERROR(_xlfn.XLOOKUP(VALUE(C24),'NOTI CV01_NOTPET'!$Z$2:$Z$500,'NOTI CV01_NOTPET'!$F$2:$F$500,"SIN NOTIFICAR",0),""))</f>
        <v xml:space="preserve"> </v>
      </c>
    </row>
    <row r="25" spans="1:19" x14ac:dyDescent="0.2">
      <c r="A25" s="61"/>
      <c r="B25" s="15"/>
      <c r="C25" s="15"/>
      <c r="D25" s="15"/>
      <c r="E25" s="15"/>
      <c r="F25" s="15"/>
      <c r="G25" s="15"/>
      <c r="H25" s="63"/>
      <c r="I25" s="15"/>
      <c r="J25" s="355"/>
      <c r="K25" s="15"/>
      <c r="L25" s="4">
        <f t="shared" si="1"/>
        <v>0</v>
      </c>
      <c r="M25" s="4" t="str">
        <f>+_xlfn.XLOOKUP(B25,OPER!$F$2:$F$500,OPER!$X$2:$X$500,"",0)</f>
        <v xml:space="preserve"> </v>
      </c>
      <c r="N25" s="4" t="str">
        <f>+_xlfn.XLOOKUP(C25,OPER!$E$2:$E$500,OPER!$AK$2:$AK$500,"NSP",0)</f>
        <v/>
      </c>
      <c r="O25" s="17" t="str">
        <f>IF(OR(N25="NSP",N25="")," ",_xlfn.XLOOKUP(L25,ORDENES!$Y$2:$Y$500,ORDENES!$AB$2:$AB$500,"",0))</f>
        <v xml:space="preserve"> </v>
      </c>
      <c r="P25" s="4" t="str">
        <f>IFERROR(IF(VLOOKUP((C25),OPER!$E$2:$K$500,7,0)="PM03","EJECUTADO",IF(OR(N25="NSP",N25="")," ",IF(AND(LEFT(I25,4)="NOTI",H25&lt;&gt;0),"EJECUTADO","NO EJECUTADO"))),"")</f>
        <v/>
      </c>
      <c r="Q25" s="4" t="str">
        <f>IF(OR(N25="NSP",N25="")," ",IF(P25="EJECUTADO",VLOOKUP(((C25)),'NOTI CV01_NOTPET'!$B$2:$X$500,23,0),"NO EJECUTADO"))</f>
        <v xml:space="preserve"> </v>
      </c>
      <c r="R25" s="4" t="str">
        <f t="shared" si="2"/>
        <v/>
      </c>
      <c r="S25" s="4" t="str">
        <f>IF(OR(N25="NSP",N25="")," ",IFERROR(_xlfn.XLOOKUP(VALUE(C25),'NOTI CV01_NOTPET'!$Z$2:$Z$500,'NOTI CV01_NOTPET'!$F$2:$F$500,"SIN NOTIFICAR",0),""))</f>
        <v xml:space="preserve"> </v>
      </c>
    </row>
    <row r="26" spans="1:19" x14ac:dyDescent="0.2">
      <c r="A26" s="61"/>
      <c r="B26" s="15"/>
      <c r="C26" s="15"/>
      <c r="D26" s="15"/>
      <c r="E26" s="15"/>
      <c r="F26" s="15"/>
      <c r="G26" s="15"/>
      <c r="H26" s="63"/>
      <c r="I26" s="15"/>
      <c r="J26" s="355"/>
      <c r="K26" s="15"/>
      <c r="L26" s="4">
        <f t="shared" si="1"/>
        <v>0</v>
      </c>
      <c r="M26" s="4" t="str">
        <f>+_xlfn.XLOOKUP(B26,OPER!$F$2:$F$500,OPER!$X$2:$X$500,"",0)</f>
        <v xml:space="preserve"> </v>
      </c>
      <c r="N26" s="4" t="str">
        <f>+_xlfn.XLOOKUP(C26,OPER!$E$2:$E$500,OPER!$AK$2:$AK$500,"NSP",0)</f>
        <v/>
      </c>
      <c r="O26" s="17" t="str">
        <f>IF(OR(N26="NSP",N26="")," ",_xlfn.XLOOKUP(L26,ORDENES!$Y$2:$Y$500,ORDENES!$AB$2:$AB$500,"",0))</f>
        <v xml:space="preserve"> </v>
      </c>
      <c r="P26" s="4" t="str">
        <f>IFERROR(IF(VLOOKUP((C26),OPER!$E$2:$K$500,7,0)="PM03","EJECUTADO",IF(OR(N26="NSP",N26="")," ",IF(AND(LEFT(I26,4)="NOTI",H26&lt;&gt;0),"EJECUTADO","NO EJECUTADO"))),"")</f>
        <v/>
      </c>
      <c r="Q26" s="4" t="str">
        <f>IF(OR(N26="NSP",N26="")," ",IF(P26="EJECUTADO",VLOOKUP(((C26)),'NOTI CV01_NOTPET'!$B$2:$X$500,23,0),"NO EJECUTADO"))</f>
        <v xml:space="preserve"> </v>
      </c>
      <c r="R26" s="4" t="str">
        <f t="shared" si="2"/>
        <v/>
      </c>
      <c r="S26" s="4" t="str">
        <f>IF(OR(N26="NSP",N26="")," ",IFERROR(_xlfn.XLOOKUP(VALUE(C26),'NOTI CV01_NOTPET'!$Z$2:$Z$500,'NOTI CV01_NOTPET'!$F$2:$F$500,"SIN NOTIFICAR",0),""))</f>
        <v xml:space="preserve"> </v>
      </c>
    </row>
    <row r="27" spans="1:19" x14ac:dyDescent="0.2">
      <c r="A27" s="61"/>
      <c r="B27" s="15"/>
      <c r="C27" s="15"/>
      <c r="D27" s="15"/>
      <c r="E27" s="15"/>
      <c r="F27" s="15"/>
      <c r="G27" s="15"/>
      <c r="H27" s="63"/>
      <c r="I27" s="15"/>
      <c r="J27" s="355"/>
      <c r="K27" s="15"/>
      <c r="L27" s="4">
        <f t="shared" si="1"/>
        <v>0</v>
      </c>
      <c r="M27" s="4" t="str">
        <f>+_xlfn.XLOOKUP(B27,OPER!$F$2:$F$500,OPER!$X$2:$X$500,"",0)</f>
        <v xml:space="preserve"> </v>
      </c>
      <c r="N27" s="4" t="str">
        <f>+_xlfn.XLOOKUP(C27,OPER!$E$2:$E$500,OPER!$AK$2:$AK$500,"NSP",0)</f>
        <v/>
      </c>
      <c r="O27" s="17" t="str">
        <f>IF(OR(N27="NSP",N27="")," ",_xlfn.XLOOKUP(L27,ORDENES!$Y$2:$Y$500,ORDENES!$AB$2:$AB$500,"",0))</f>
        <v xml:space="preserve"> </v>
      </c>
      <c r="P27" s="4" t="str">
        <f>IFERROR(IF(VLOOKUP((C27),OPER!$E$2:$K$500,7,0)="PM03","EJECUTADO",IF(OR(N27="NSP",N27="")," ",IF(AND(LEFT(I27,4)="NOTI",H27&lt;&gt;0),"EJECUTADO","NO EJECUTADO"))),"")</f>
        <v/>
      </c>
      <c r="Q27" s="4" t="str">
        <f>IF(OR(N27="NSP",N27="")," ",IF(P27="EJECUTADO",VLOOKUP(((C27)),'NOTI CV01_NOTPET'!$B$2:$X$500,23,0),"NO EJECUTADO"))</f>
        <v xml:space="preserve"> </v>
      </c>
      <c r="R27" s="4" t="str">
        <f t="shared" si="2"/>
        <v/>
      </c>
      <c r="S27" s="4" t="str">
        <f>IF(OR(N27="NSP",N27="")," ",IFERROR(_xlfn.XLOOKUP(VALUE(C27),'NOTI CV01_NOTPET'!$Z$2:$Z$500,'NOTI CV01_NOTPET'!$F$2:$F$500,"SIN NOTIFICAR",0),""))</f>
        <v xml:space="preserve"> </v>
      </c>
    </row>
    <row r="28" spans="1:19" x14ac:dyDescent="0.2">
      <c r="A28" s="61"/>
      <c r="B28" s="15"/>
      <c r="C28" s="15"/>
      <c r="D28" s="15"/>
      <c r="E28" s="15"/>
      <c r="F28" s="15"/>
      <c r="G28" s="15"/>
      <c r="H28" s="63"/>
      <c r="I28" s="15"/>
      <c r="J28" s="355"/>
      <c r="K28" s="15"/>
      <c r="L28" s="4">
        <f t="shared" si="1"/>
        <v>0</v>
      </c>
      <c r="M28" s="4" t="str">
        <f>+_xlfn.XLOOKUP(B28,OPER!$F$2:$F$500,OPER!$X$2:$X$500,"",0)</f>
        <v xml:space="preserve"> </v>
      </c>
      <c r="N28" s="4" t="str">
        <f>+_xlfn.XLOOKUP(C28,OPER!$E$2:$E$500,OPER!$AK$2:$AK$500,"NSP",0)</f>
        <v/>
      </c>
      <c r="O28" s="17" t="str">
        <f>IF(OR(N28="NSP",N28="")," ",_xlfn.XLOOKUP(L28,ORDENES!$Y$2:$Y$500,ORDENES!$AB$2:$AB$500,"",0))</f>
        <v xml:space="preserve"> </v>
      </c>
      <c r="P28" s="4" t="str">
        <f>IFERROR(IF(VLOOKUP((C28),OPER!$E$2:$K$500,7,0)="PM03","EJECUTADO",IF(OR(N28="NSP",N28="")," ",IF(AND(LEFT(I28,4)="NOTI",H28&lt;&gt;0),"EJECUTADO","NO EJECUTADO"))),"")</f>
        <v/>
      </c>
      <c r="Q28" s="4" t="str">
        <f>IF(OR(N28="NSP",N28="")," ",IF(P28="EJECUTADO",VLOOKUP(((C28)),'NOTI CV01_NOTPET'!$B$2:$X$500,23,0),"NO EJECUTADO"))</f>
        <v xml:space="preserve"> </v>
      </c>
      <c r="R28" s="4" t="str">
        <f t="shared" si="2"/>
        <v/>
      </c>
      <c r="S28" s="4" t="str">
        <f>IF(OR(N28="NSP",N28="")," ",IFERROR(_xlfn.XLOOKUP(VALUE(C28),'NOTI CV01_NOTPET'!$Z$2:$Z$500,'NOTI CV01_NOTPET'!$F$2:$F$500,"SIN NOTIFICAR",0),""))</f>
        <v xml:space="preserve"> </v>
      </c>
    </row>
    <row r="29" spans="1:19" x14ac:dyDescent="0.2">
      <c r="A29" s="61"/>
      <c r="B29" s="15"/>
      <c r="C29" s="15"/>
      <c r="D29" s="15"/>
      <c r="E29" s="15"/>
      <c r="F29" s="15"/>
      <c r="G29" s="15"/>
      <c r="H29" s="63"/>
      <c r="I29" s="15"/>
      <c r="J29" s="355"/>
      <c r="K29" s="15"/>
      <c r="L29" s="4">
        <f t="shared" si="1"/>
        <v>0</v>
      </c>
      <c r="M29" s="4" t="str">
        <f>+_xlfn.XLOOKUP(B29,OPER!$F$2:$F$500,OPER!$X$2:$X$500,"",0)</f>
        <v xml:space="preserve"> </v>
      </c>
      <c r="N29" s="4" t="str">
        <f>+_xlfn.XLOOKUP(C29,OPER!$E$2:$E$500,OPER!$AK$2:$AK$500,"NSP",0)</f>
        <v/>
      </c>
      <c r="O29" s="17" t="str">
        <f>IF(OR(N29="NSP",N29="")," ",_xlfn.XLOOKUP(L29,ORDENES!$Y$2:$Y$500,ORDENES!$AB$2:$AB$500,"",0))</f>
        <v xml:space="preserve"> </v>
      </c>
      <c r="P29" s="4" t="str">
        <f>IFERROR(IF(VLOOKUP((C29),OPER!$E$2:$K$500,7,0)="PM03","EJECUTADO",IF(OR(N29="NSP",N29="")," ",IF(AND(LEFT(I29,4)="NOTI",H29&lt;&gt;0),"EJECUTADO","NO EJECUTADO"))),"")</f>
        <v/>
      </c>
      <c r="Q29" s="4" t="str">
        <f>IF(OR(N29="NSP",N29="")," ",IF(P29="EJECUTADO",VLOOKUP(((C29)),'NOTI CV01_NOTPET'!$B$2:$X$500,23,0),"NO EJECUTADO"))</f>
        <v xml:space="preserve"> </v>
      </c>
      <c r="R29" s="4" t="str">
        <f t="shared" si="2"/>
        <v/>
      </c>
      <c r="S29" s="4" t="str">
        <f>IF(OR(N29="NSP",N29="")," ",IFERROR(_xlfn.XLOOKUP(VALUE(C29),'NOTI CV01_NOTPET'!$Z$2:$Z$500,'NOTI CV01_NOTPET'!$F$2:$F$500,"SIN NOTIFICAR",0),""))</f>
        <v xml:space="preserve"> </v>
      </c>
    </row>
    <row r="30" spans="1:19" x14ac:dyDescent="0.2">
      <c r="A30" s="61"/>
      <c r="B30" s="15"/>
      <c r="C30" s="15"/>
      <c r="D30" s="15"/>
      <c r="E30" s="15"/>
      <c r="F30" s="15"/>
      <c r="G30" s="15"/>
      <c r="H30" s="63"/>
      <c r="I30" s="15"/>
      <c r="J30" s="355"/>
      <c r="K30" s="15"/>
      <c r="L30" s="4">
        <f t="shared" si="1"/>
        <v>0</v>
      </c>
      <c r="M30" s="4" t="str">
        <f>+_xlfn.XLOOKUP(B30,OPER!$F$2:$F$500,OPER!$X$2:$X$500,"",0)</f>
        <v xml:space="preserve"> </v>
      </c>
      <c r="N30" s="4" t="str">
        <f>+_xlfn.XLOOKUP(C30,OPER!$E$2:$E$500,OPER!$AK$2:$AK$500,"NSP",0)</f>
        <v/>
      </c>
      <c r="O30" s="17" t="str">
        <f>IF(OR(N30="NSP",N30="")," ",_xlfn.XLOOKUP(L30,ORDENES!$Y$2:$Y$500,ORDENES!$AB$2:$AB$500,"",0))</f>
        <v xml:space="preserve"> </v>
      </c>
      <c r="P30" s="4" t="str">
        <f>IFERROR(IF(VLOOKUP((C30),OPER!$E$2:$K$500,7,0)="PM03","EJECUTADO",IF(OR(N30="NSP",N30="")," ",IF(AND(LEFT(I30,4)="NOTI",H30&lt;&gt;0),"EJECUTADO","NO EJECUTADO"))),"")</f>
        <v/>
      </c>
      <c r="Q30" s="4" t="str">
        <f>IF(OR(N30="NSP",N30="")," ",IF(P30="EJECUTADO",VLOOKUP(((C30)),'NOTI CV01_NOTPET'!$B$2:$X$500,23,0),"NO EJECUTADO"))</f>
        <v xml:space="preserve"> </v>
      </c>
      <c r="R30" s="4" t="str">
        <f t="shared" si="2"/>
        <v/>
      </c>
      <c r="S30" s="4" t="str">
        <f>IF(OR(N30="NSP",N30="")," ",IFERROR(_xlfn.XLOOKUP(VALUE(C30),'NOTI CV01_NOTPET'!$Z$2:$Z$500,'NOTI CV01_NOTPET'!$F$2:$F$500,"SIN NOTIFICAR",0),""))</f>
        <v xml:space="preserve"> </v>
      </c>
    </row>
    <row r="31" spans="1:19" x14ac:dyDescent="0.2">
      <c r="A31" s="61"/>
      <c r="B31" s="15"/>
      <c r="C31" s="15"/>
      <c r="D31" s="15"/>
      <c r="E31" s="15"/>
      <c r="F31" s="15"/>
      <c r="G31" s="15"/>
      <c r="H31" s="63"/>
      <c r="I31" s="15"/>
      <c r="J31" s="355"/>
      <c r="K31" s="15"/>
      <c r="L31" s="4">
        <f t="shared" si="1"/>
        <v>0</v>
      </c>
      <c r="M31" s="4" t="str">
        <f>+_xlfn.XLOOKUP(B31,OPER!$F$2:$F$500,OPER!$X$2:$X$500,"",0)</f>
        <v xml:space="preserve"> </v>
      </c>
      <c r="N31" s="4" t="str">
        <f>+_xlfn.XLOOKUP(C31,OPER!$E$2:$E$500,OPER!$AK$2:$AK$500,"NSP",0)</f>
        <v/>
      </c>
      <c r="O31" s="17" t="str">
        <f>IF(OR(N31="NSP",N31="")," ",_xlfn.XLOOKUP(L31,ORDENES!$Y$2:$Y$500,ORDENES!$AB$2:$AB$500,"",0))</f>
        <v xml:space="preserve"> </v>
      </c>
      <c r="P31" s="4" t="str">
        <f>IFERROR(IF(VLOOKUP((C31),OPER!$E$2:$K$500,7,0)="PM03","EJECUTADO",IF(OR(N31="NSP",N31="")," ",IF(AND(LEFT(I31,4)="NOTI",H31&lt;&gt;0),"EJECUTADO","NO EJECUTADO"))),"")</f>
        <v/>
      </c>
      <c r="Q31" s="4" t="str">
        <f>IF(OR(N31="NSP",N31="")," ",IF(P31="EJECUTADO",VLOOKUP(((C31)),'NOTI CV01_NOTPET'!$B$2:$X$500,23,0),"NO EJECUTADO"))</f>
        <v xml:space="preserve"> </v>
      </c>
      <c r="R31" s="4" t="str">
        <f t="shared" si="2"/>
        <v/>
      </c>
      <c r="S31" s="4" t="str">
        <f>IF(OR(N31="NSP",N31="")," ",IFERROR(_xlfn.XLOOKUP(VALUE(C31),'NOTI CV01_NOTPET'!$Z$2:$Z$500,'NOTI CV01_NOTPET'!$F$2:$F$500,"SIN NOTIFICAR",0),""))</f>
        <v xml:space="preserve"> </v>
      </c>
    </row>
    <row r="32" spans="1:19" x14ac:dyDescent="0.2">
      <c r="A32" s="61"/>
      <c r="B32" s="15"/>
      <c r="C32" s="15"/>
      <c r="D32" s="15"/>
      <c r="E32" s="15"/>
      <c r="F32" s="15"/>
      <c r="G32" s="15"/>
      <c r="H32" s="63"/>
      <c r="I32" s="15"/>
      <c r="J32" s="355"/>
      <c r="K32" s="15"/>
      <c r="L32" s="4">
        <f t="shared" si="1"/>
        <v>0</v>
      </c>
      <c r="M32" s="4" t="str">
        <f>+_xlfn.XLOOKUP(B32,OPER!$F$2:$F$500,OPER!$X$2:$X$500,"",0)</f>
        <v xml:space="preserve"> </v>
      </c>
      <c r="N32" s="4" t="str">
        <f>+_xlfn.XLOOKUP(C32,OPER!$E$2:$E$500,OPER!$AK$2:$AK$500,"NSP",0)</f>
        <v/>
      </c>
      <c r="O32" s="17" t="str">
        <f>IF(OR(N32="NSP",N32="")," ",_xlfn.XLOOKUP(L32,ORDENES!$Y$2:$Y$500,ORDENES!$AB$2:$AB$500,"",0))</f>
        <v xml:space="preserve"> </v>
      </c>
      <c r="P32" s="4" t="str">
        <f>IFERROR(IF(VLOOKUP((C32),OPER!$E$2:$K$500,7,0)="PM03","EJECUTADO",IF(OR(N32="NSP",N32="")," ",IF(AND(LEFT(I32,4)="NOTI",H32&lt;&gt;0),"EJECUTADO","NO EJECUTADO"))),"")</f>
        <v/>
      </c>
      <c r="Q32" s="4" t="str">
        <f>IF(OR(N32="NSP",N32="")," ",IF(P32="EJECUTADO",VLOOKUP(((C32)),'NOTI CV01_NOTPET'!$B$2:$X$500,23,0),"NO EJECUTADO"))</f>
        <v xml:space="preserve"> </v>
      </c>
      <c r="R32" s="4" t="str">
        <f t="shared" si="2"/>
        <v/>
      </c>
      <c r="S32" s="4" t="str">
        <f>IF(OR(N32="NSP",N32="")," ",IFERROR(_xlfn.XLOOKUP(VALUE(C32),'NOTI CV01_NOTPET'!$Z$2:$Z$500,'NOTI CV01_NOTPET'!$F$2:$F$500,"SIN NOTIFICAR",0),""))</f>
        <v xml:space="preserve"> </v>
      </c>
    </row>
    <row r="33" spans="1:19" x14ac:dyDescent="0.2">
      <c r="A33" s="61"/>
      <c r="B33" s="15"/>
      <c r="C33" s="15"/>
      <c r="D33" s="15"/>
      <c r="E33" s="15"/>
      <c r="F33" s="15"/>
      <c r="G33" s="15"/>
      <c r="H33" s="63"/>
      <c r="I33" s="15"/>
      <c r="J33" s="355"/>
      <c r="K33" s="15"/>
      <c r="L33" s="4">
        <f t="shared" si="1"/>
        <v>0</v>
      </c>
      <c r="M33" s="4" t="str">
        <f>+_xlfn.XLOOKUP(B33,OPER!$F$2:$F$500,OPER!$X$2:$X$500,"",0)</f>
        <v xml:space="preserve"> </v>
      </c>
      <c r="N33" s="4" t="str">
        <f>+_xlfn.XLOOKUP(C33,OPER!$E$2:$E$500,OPER!$AK$2:$AK$500,"NSP",0)</f>
        <v/>
      </c>
      <c r="O33" s="17" t="str">
        <f>IF(OR(N33="NSP",N33="")," ",_xlfn.XLOOKUP(L33,ORDENES!$Y$2:$Y$500,ORDENES!$AB$2:$AB$500,"",0))</f>
        <v xml:space="preserve"> </v>
      </c>
      <c r="P33" s="4" t="str">
        <f>IFERROR(IF(VLOOKUP((C33),OPER!$E$2:$K$500,7,0)="PM03","EJECUTADO",IF(OR(N33="NSP",N33="")," ",IF(AND(LEFT(I33,4)="NOTI",H33&lt;&gt;0),"EJECUTADO","NO EJECUTADO"))),"")</f>
        <v/>
      </c>
      <c r="Q33" s="4" t="str">
        <f>IF(OR(N33="NSP",N33="")," ",IF(P33="EJECUTADO",VLOOKUP(((C33)),'NOTI CV01_NOTPET'!$B$2:$X$500,23,0),"NO EJECUTADO"))</f>
        <v xml:space="preserve"> </v>
      </c>
      <c r="R33" s="4" t="str">
        <f t="shared" si="2"/>
        <v/>
      </c>
      <c r="S33" s="4" t="str">
        <f>IF(OR(N33="NSP",N33="")," ",IFERROR(_xlfn.XLOOKUP(VALUE(C33),'NOTI CV01_NOTPET'!$Z$2:$Z$500,'NOTI CV01_NOTPET'!$F$2:$F$500,"SIN NOTIFICAR",0),""))</f>
        <v xml:space="preserve"> </v>
      </c>
    </row>
    <row r="34" spans="1:19" x14ac:dyDescent="0.2">
      <c r="A34" s="61"/>
      <c r="B34" s="15"/>
      <c r="C34" s="15"/>
      <c r="D34" s="15"/>
      <c r="E34" s="15"/>
      <c r="F34" s="15"/>
      <c r="G34" s="15"/>
      <c r="H34" s="63"/>
      <c r="I34" s="15"/>
      <c r="J34" s="355"/>
      <c r="K34" s="15"/>
      <c r="L34" s="4">
        <f t="shared" si="1"/>
        <v>0</v>
      </c>
      <c r="M34" s="4" t="str">
        <f>+_xlfn.XLOOKUP(B34,OPER!$F$2:$F$500,OPER!$X$2:$X$500,"",0)</f>
        <v xml:space="preserve"> </v>
      </c>
      <c r="N34" s="4" t="str">
        <f>+_xlfn.XLOOKUP(C34,OPER!$E$2:$E$500,OPER!$AK$2:$AK$500,"NSP",0)</f>
        <v/>
      </c>
      <c r="O34" s="17" t="str">
        <f>IF(OR(N34="NSP",N34="")," ",_xlfn.XLOOKUP(L34,ORDENES!$Y$2:$Y$500,ORDENES!$AB$2:$AB$500,"",0))</f>
        <v xml:space="preserve"> </v>
      </c>
      <c r="P34" s="4" t="str">
        <f>IFERROR(IF(VLOOKUP((C34),OPER!$E$2:$K$500,7,0)="PM03","EJECUTADO",IF(OR(N34="NSP",N34="")," ",IF(AND(LEFT(I34,4)="NOTI",H34&lt;&gt;0),"EJECUTADO","NO EJECUTADO"))),"")</f>
        <v/>
      </c>
      <c r="Q34" s="4" t="str">
        <f>IF(OR(N34="NSP",N34="")," ",IF(P34="EJECUTADO",VLOOKUP(((C34)),'NOTI CV01_NOTPET'!$B$2:$X$500,23,0),"NO EJECUTADO"))</f>
        <v xml:space="preserve"> </v>
      </c>
      <c r="R34" s="4" t="str">
        <f t="shared" si="2"/>
        <v/>
      </c>
      <c r="S34" s="4" t="str">
        <f>IF(OR(N34="NSP",N34="")," ",IFERROR(_xlfn.XLOOKUP(VALUE(C34),'NOTI CV01_NOTPET'!$Z$2:$Z$500,'NOTI CV01_NOTPET'!$F$2:$F$500,"SIN NOTIFICAR",0),""))</f>
        <v xml:space="preserve"> </v>
      </c>
    </row>
    <row r="35" spans="1:19" x14ac:dyDescent="0.2">
      <c r="A35" s="61"/>
      <c r="B35" s="15"/>
      <c r="C35" s="15"/>
      <c r="D35" s="15"/>
      <c r="E35" s="15"/>
      <c r="F35" s="15"/>
      <c r="G35" s="15"/>
      <c r="H35" s="63"/>
      <c r="I35" s="15"/>
      <c r="J35" s="355"/>
      <c r="K35" s="15"/>
      <c r="L35" s="4">
        <f t="shared" si="1"/>
        <v>0</v>
      </c>
      <c r="M35" s="4" t="str">
        <f>+_xlfn.XLOOKUP(B35,OPER!$F$2:$F$500,OPER!$X$2:$X$500,"",0)</f>
        <v xml:space="preserve"> </v>
      </c>
      <c r="N35" s="4" t="str">
        <f>+_xlfn.XLOOKUP(C35,OPER!$E$2:$E$500,OPER!$AK$2:$AK$500,"NSP",0)</f>
        <v/>
      </c>
      <c r="O35" s="17" t="str">
        <f>IF(OR(N35="NSP",N35="")," ",_xlfn.XLOOKUP(L35,ORDENES!$Y$2:$Y$500,ORDENES!$AB$2:$AB$500,"",0))</f>
        <v xml:space="preserve"> </v>
      </c>
      <c r="P35" s="4" t="str">
        <f>IFERROR(IF(VLOOKUP((C35),OPER!$E$2:$K$500,7,0)="PM03","EJECUTADO",IF(OR(N35="NSP",N35="")," ",IF(AND(LEFT(I35,4)="NOTI",H35&lt;&gt;0),"EJECUTADO","NO EJECUTADO"))),"")</f>
        <v/>
      </c>
      <c r="Q35" s="4" t="str">
        <f>IF(OR(N35="NSP",N35="")," ",IF(P35="EJECUTADO",VLOOKUP(((C35)),'NOTI CV01_NOTPET'!$B$2:$X$500,23,0),"NO EJECUTADO"))</f>
        <v xml:space="preserve"> </v>
      </c>
      <c r="R35" s="4" t="str">
        <f t="shared" si="2"/>
        <v/>
      </c>
      <c r="S35" s="4" t="str">
        <f>IF(OR(N35="NSP",N35="")," ",IFERROR(_xlfn.XLOOKUP(VALUE(C35),'NOTI CV01_NOTPET'!$Z$2:$Z$500,'NOTI CV01_NOTPET'!$F$2:$F$500,"SIN NOTIFICAR",0),""))</f>
        <v xml:space="preserve"> </v>
      </c>
    </row>
    <row r="36" spans="1:19" x14ac:dyDescent="0.2">
      <c r="A36" s="61"/>
      <c r="B36" s="15"/>
      <c r="C36" s="15"/>
      <c r="D36" s="15"/>
      <c r="E36" s="15"/>
      <c r="F36" s="15"/>
      <c r="G36" s="15"/>
      <c r="H36" s="63"/>
      <c r="I36" s="15"/>
      <c r="J36" s="355"/>
      <c r="K36" s="15"/>
      <c r="L36" s="4">
        <f t="shared" si="1"/>
        <v>0</v>
      </c>
      <c r="M36" s="4" t="str">
        <f>+_xlfn.XLOOKUP(B36,OPER!$F$2:$F$500,OPER!$X$2:$X$500,"",0)</f>
        <v xml:space="preserve"> </v>
      </c>
      <c r="N36" s="4" t="str">
        <f>+_xlfn.XLOOKUP(C36,OPER!$E$2:$E$500,OPER!$AK$2:$AK$500,"NSP",0)</f>
        <v/>
      </c>
      <c r="O36" s="17" t="str">
        <f>IF(OR(N36="NSP",N36="")," ",_xlfn.XLOOKUP(L36,ORDENES!$Y$2:$Y$500,ORDENES!$AB$2:$AB$500,"",0))</f>
        <v xml:space="preserve"> </v>
      </c>
      <c r="P36" s="4" t="str">
        <f>IFERROR(IF(VLOOKUP((C36),OPER!$E$2:$K$500,7,0)="PM03","EJECUTADO",IF(OR(N36="NSP",N36="")," ",IF(AND(LEFT(I36,4)="NOTI",H36&lt;&gt;0),"EJECUTADO","NO EJECUTADO"))),"")</f>
        <v/>
      </c>
      <c r="Q36" s="4" t="str">
        <f>IF(OR(N36="NSP",N36="")," ",IF(P36="EJECUTADO",VLOOKUP(((C36)),'NOTI CV01_NOTPET'!$B$2:$X$500,23,0),"NO EJECUTADO"))</f>
        <v xml:space="preserve"> </v>
      </c>
      <c r="R36" s="4" t="str">
        <f t="shared" si="2"/>
        <v/>
      </c>
      <c r="S36" s="4" t="str">
        <f>IF(OR(N36="NSP",N36="")," ",IFERROR(_xlfn.XLOOKUP(VALUE(C36),'NOTI CV01_NOTPET'!$Z$2:$Z$500,'NOTI CV01_NOTPET'!$F$2:$F$500,"SIN NOTIFICAR",0),""))</f>
        <v xml:space="preserve"> </v>
      </c>
    </row>
    <row r="37" spans="1:19" x14ac:dyDescent="0.2">
      <c r="A37" s="61"/>
      <c r="B37" s="15"/>
      <c r="C37" s="15"/>
      <c r="D37" s="15"/>
      <c r="E37" s="15"/>
      <c r="F37" s="15"/>
      <c r="G37" s="15"/>
      <c r="H37" s="63"/>
      <c r="I37" s="15"/>
      <c r="J37" s="355"/>
      <c r="K37" s="15"/>
      <c r="L37" s="4">
        <f t="shared" si="1"/>
        <v>0</v>
      </c>
      <c r="M37" s="4" t="str">
        <f>+_xlfn.XLOOKUP(B37,OPER!$F$2:$F$500,OPER!$X$2:$X$500,"",0)</f>
        <v xml:space="preserve"> </v>
      </c>
      <c r="N37" s="4" t="str">
        <f>+_xlfn.XLOOKUP(C37,OPER!$E$2:$E$500,OPER!$AK$2:$AK$500,"NSP",0)</f>
        <v/>
      </c>
      <c r="O37" s="17" t="str">
        <f>IF(OR(N37="NSP",N37="")," ",_xlfn.XLOOKUP(L37,ORDENES!$Y$2:$Y$500,ORDENES!$AB$2:$AB$500,"",0))</f>
        <v xml:space="preserve"> </v>
      </c>
      <c r="P37" s="4" t="str">
        <f>IFERROR(IF(VLOOKUP((C37),OPER!$E$2:$K$500,7,0)="PM03","EJECUTADO",IF(OR(N37="NSP",N37="")," ",IF(AND(LEFT(I37,4)="NOTI",H37&lt;&gt;0),"EJECUTADO","NO EJECUTADO"))),"")</f>
        <v/>
      </c>
      <c r="Q37" s="4" t="str">
        <f>IF(OR(N37="NSP",N37="")," ",IF(P37="EJECUTADO",VLOOKUP(((C37)),'NOTI CV01_NOTPET'!$B$2:$X$500,23,0),"NO EJECUTADO"))</f>
        <v xml:space="preserve"> </v>
      </c>
      <c r="R37" s="4" t="str">
        <f t="shared" si="2"/>
        <v/>
      </c>
      <c r="S37" s="4" t="str">
        <f>IF(OR(N37="NSP",N37="")," ",IFERROR(_xlfn.XLOOKUP(VALUE(C37),'NOTI CV01_NOTPET'!$Z$2:$Z$500,'NOTI CV01_NOTPET'!$F$2:$F$500,"SIN NOTIFICAR",0),""))</f>
        <v xml:space="preserve"> </v>
      </c>
    </row>
    <row r="38" spans="1:19" x14ac:dyDescent="0.2">
      <c r="A38" s="61"/>
      <c r="B38" s="15"/>
      <c r="C38" s="15"/>
      <c r="D38" s="15"/>
      <c r="E38" s="15"/>
      <c r="F38" s="15"/>
      <c r="G38" s="15"/>
      <c r="H38" s="63"/>
      <c r="I38" s="15"/>
      <c r="J38" s="355"/>
      <c r="K38" s="15"/>
      <c r="L38" s="4">
        <f t="shared" si="1"/>
        <v>0</v>
      </c>
      <c r="M38" s="4" t="str">
        <f>+_xlfn.XLOOKUP(B38,OPER!$F$2:$F$500,OPER!$X$2:$X$500,"",0)</f>
        <v xml:space="preserve"> </v>
      </c>
      <c r="N38" s="4" t="str">
        <f>+_xlfn.XLOOKUP(C38,OPER!$E$2:$E$500,OPER!$AK$2:$AK$500,"NSP",0)</f>
        <v/>
      </c>
      <c r="O38" s="17" t="str">
        <f>IF(OR(N38="NSP",N38="")," ",_xlfn.XLOOKUP(L38,ORDENES!$Y$2:$Y$500,ORDENES!$AB$2:$AB$500,"",0))</f>
        <v xml:space="preserve"> </v>
      </c>
      <c r="P38" s="4" t="str">
        <f>IFERROR(IF(VLOOKUP((C38),OPER!$E$2:$K$500,7,0)="PM03","EJECUTADO",IF(OR(N38="NSP",N38="")," ",IF(AND(LEFT(I38,4)="NOTI",H38&lt;&gt;0),"EJECUTADO","NO EJECUTADO"))),"")</f>
        <v/>
      </c>
      <c r="Q38" s="4" t="str">
        <f>IF(OR(N38="NSP",N38="")," ",IF(P38="EJECUTADO",VLOOKUP(((C38)),'NOTI CV01_NOTPET'!$B$2:$X$500,23,0),"NO EJECUTADO"))</f>
        <v xml:space="preserve"> </v>
      </c>
      <c r="R38" s="4" t="str">
        <f t="shared" si="2"/>
        <v/>
      </c>
      <c r="S38" s="4" t="str">
        <f>IF(OR(N38="NSP",N38="")," ",IFERROR(_xlfn.XLOOKUP(VALUE(C38),'NOTI CV01_NOTPET'!$Z$2:$Z$500,'NOTI CV01_NOTPET'!$F$2:$F$500,"SIN NOTIFICAR",0),""))</f>
        <v xml:space="preserve"> </v>
      </c>
    </row>
    <row r="39" spans="1:19" x14ac:dyDescent="0.2">
      <c r="A39" s="61"/>
      <c r="B39" s="15"/>
      <c r="C39" s="15"/>
      <c r="D39" s="15"/>
      <c r="E39" s="15"/>
      <c r="F39" s="15"/>
      <c r="G39" s="15"/>
      <c r="H39" s="63"/>
      <c r="I39" s="15"/>
      <c r="J39" s="355"/>
      <c r="K39" s="15"/>
      <c r="L39" s="4">
        <f t="shared" si="1"/>
        <v>0</v>
      </c>
      <c r="M39" s="4" t="str">
        <f>+_xlfn.XLOOKUP(B39,OPER!$F$2:$F$500,OPER!$X$2:$X$500,"",0)</f>
        <v xml:space="preserve"> </v>
      </c>
      <c r="N39" s="4" t="str">
        <f>+_xlfn.XLOOKUP(C39,OPER!$E$2:$E$500,OPER!$AK$2:$AK$500,"NSP",0)</f>
        <v/>
      </c>
      <c r="O39" s="17" t="str">
        <f>IF(OR(N39="NSP",N39="")," ",_xlfn.XLOOKUP(L39,ORDENES!$Y$2:$Y$500,ORDENES!$AB$2:$AB$500,"",0))</f>
        <v xml:space="preserve"> </v>
      </c>
      <c r="P39" s="4" t="str">
        <f>IFERROR(IF(VLOOKUP((C39),OPER!$E$2:$K$500,7,0)="PM03","EJECUTADO",IF(OR(N39="NSP",N39="")," ",IF(AND(LEFT(I39,4)="NOTI",H39&lt;&gt;0),"EJECUTADO","NO EJECUTADO"))),"")</f>
        <v/>
      </c>
      <c r="Q39" s="4" t="str">
        <f>IF(OR(N39="NSP",N39="")," ",IF(P39="EJECUTADO",VLOOKUP(((C39)),'NOTI CV01_NOTPET'!$B$2:$X$500,23,0),"NO EJECUTADO"))</f>
        <v xml:space="preserve"> </v>
      </c>
      <c r="R39" s="4" t="str">
        <f t="shared" si="2"/>
        <v/>
      </c>
      <c r="S39" s="4" t="str">
        <f>IF(OR(N39="NSP",N39="")," ",IFERROR(_xlfn.XLOOKUP(VALUE(C39),'NOTI CV01_NOTPET'!$Z$2:$Z$500,'NOTI CV01_NOTPET'!$F$2:$F$500,"SIN NOTIFICAR",0),""))</f>
        <v xml:space="preserve"> </v>
      </c>
    </row>
    <row r="40" spans="1:19" x14ac:dyDescent="0.2">
      <c r="A40" s="61"/>
      <c r="B40" s="15"/>
      <c r="C40" s="15"/>
      <c r="D40" s="15"/>
      <c r="E40" s="15"/>
      <c r="F40" s="15"/>
      <c r="G40" s="15"/>
      <c r="H40" s="63"/>
      <c r="I40" s="15"/>
      <c r="J40" s="355"/>
      <c r="K40" s="15"/>
      <c r="L40" s="4">
        <f t="shared" si="1"/>
        <v>0</v>
      </c>
      <c r="M40" s="4" t="str">
        <f>+_xlfn.XLOOKUP(B40,OPER!$F$2:$F$500,OPER!$X$2:$X$500,"",0)</f>
        <v xml:space="preserve"> </v>
      </c>
      <c r="N40" s="4" t="str">
        <f>+_xlfn.XLOOKUP(C40,OPER!$E$2:$E$500,OPER!$AK$2:$AK$500,"NSP",0)</f>
        <v/>
      </c>
      <c r="O40" s="17" t="str">
        <f>IF(OR(N40="NSP",N40="")," ",_xlfn.XLOOKUP(L40,ORDENES!$Y$2:$Y$500,ORDENES!$AB$2:$AB$500,"",0))</f>
        <v xml:space="preserve"> </v>
      </c>
      <c r="P40" s="4" t="str">
        <f>IFERROR(IF(VLOOKUP((C40),OPER!$E$2:$K$500,7,0)="PM03","EJECUTADO",IF(OR(N40="NSP",N40="")," ",IF(AND(LEFT(I40,4)="NOTI",H40&lt;&gt;0),"EJECUTADO","NO EJECUTADO"))),"")</f>
        <v/>
      </c>
      <c r="Q40" s="4" t="str">
        <f>IF(OR(N40="NSP",N40="")," ",IF(P40="EJECUTADO",VLOOKUP(((C40)),'NOTI CV01_NOTPET'!$B$2:$X$500,23,0),"NO EJECUTADO"))</f>
        <v xml:space="preserve"> </v>
      </c>
      <c r="R40" s="4" t="str">
        <f t="shared" si="2"/>
        <v/>
      </c>
      <c r="S40" s="4" t="str">
        <f>IF(OR(N40="NSP",N40="")," ",IFERROR(_xlfn.XLOOKUP(VALUE(C40),'NOTI CV01_NOTPET'!$Z$2:$Z$500,'NOTI CV01_NOTPET'!$F$2:$F$500,"SIN NOTIFICAR",0),""))</f>
        <v xml:space="preserve"> </v>
      </c>
    </row>
    <row r="41" spans="1:19" x14ac:dyDescent="0.2">
      <c r="A41" s="61"/>
      <c r="B41" s="15"/>
      <c r="C41" s="15"/>
      <c r="D41" s="15"/>
      <c r="E41" s="15"/>
      <c r="F41" s="15"/>
      <c r="G41" s="15"/>
      <c r="H41" s="63"/>
      <c r="I41" s="15"/>
      <c r="J41" s="355"/>
      <c r="K41" s="15"/>
      <c r="L41" s="4">
        <f t="shared" si="1"/>
        <v>0</v>
      </c>
      <c r="M41" s="4" t="str">
        <f>+_xlfn.XLOOKUP(B41,OPER!$F$2:$F$500,OPER!$X$2:$X$500,"",0)</f>
        <v xml:space="preserve"> </v>
      </c>
      <c r="N41" s="4" t="str">
        <f>+_xlfn.XLOOKUP(C41,OPER!$E$2:$E$500,OPER!$AK$2:$AK$500,"NSP",0)</f>
        <v/>
      </c>
      <c r="O41" s="17" t="str">
        <f>IF(OR(N41="NSP",N41="")," ",_xlfn.XLOOKUP(L41,ORDENES!$Y$2:$Y$500,ORDENES!$AB$2:$AB$500,"",0))</f>
        <v xml:space="preserve"> </v>
      </c>
      <c r="P41" s="4" t="str">
        <f>IFERROR(IF(VLOOKUP((C41),OPER!$E$2:$K$500,7,0)="PM03","EJECUTADO",IF(OR(N41="NSP",N41="")," ",IF(AND(LEFT(I41,4)="NOTI",H41&lt;&gt;0),"EJECUTADO","NO EJECUTADO"))),"")</f>
        <v/>
      </c>
      <c r="Q41" s="4" t="str">
        <f>IF(OR(N41="NSP",N41="")," ",IF(P41="EJECUTADO",VLOOKUP(((C41)),'NOTI CV01_NOTPET'!$B$2:$X$500,23,0),"NO EJECUTADO"))</f>
        <v xml:space="preserve"> </v>
      </c>
      <c r="R41" s="4" t="str">
        <f t="shared" si="2"/>
        <v/>
      </c>
      <c r="S41" s="4" t="str">
        <f>IF(OR(N41="NSP",N41="")," ",IFERROR(_xlfn.XLOOKUP(VALUE(C41),'NOTI CV01_NOTPET'!$Z$2:$Z$500,'NOTI CV01_NOTPET'!$F$2:$F$500,"SIN NOTIFICAR",0),""))</f>
        <v xml:space="preserve"> </v>
      </c>
    </row>
    <row r="42" spans="1:19" x14ac:dyDescent="0.2">
      <c r="A42" s="61"/>
      <c r="B42" s="15"/>
      <c r="C42" s="15"/>
      <c r="D42" s="15"/>
      <c r="E42" s="15"/>
      <c r="F42" s="15"/>
      <c r="G42" s="15"/>
      <c r="H42" s="63"/>
      <c r="I42" s="15"/>
      <c r="J42" s="355"/>
      <c r="K42" s="15"/>
      <c r="L42" s="4">
        <f t="shared" si="1"/>
        <v>0</v>
      </c>
      <c r="M42" s="4" t="str">
        <f>+_xlfn.XLOOKUP(B42,OPER!$F$2:$F$500,OPER!$X$2:$X$500,"",0)</f>
        <v xml:space="preserve"> </v>
      </c>
      <c r="N42" s="4" t="str">
        <f>+_xlfn.XLOOKUP(C42,OPER!$E$2:$E$500,OPER!$AK$2:$AK$500,"NSP",0)</f>
        <v/>
      </c>
      <c r="O42" s="17" t="str">
        <f>IF(OR(N42="NSP",N42="")," ",_xlfn.XLOOKUP(L42,ORDENES!$Y$2:$Y$500,ORDENES!$AB$2:$AB$500,"",0))</f>
        <v xml:space="preserve"> </v>
      </c>
      <c r="P42" s="4" t="str">
        <f>IFERROR(IF(VLOOKUP((C42),OPER!$E$2:$K$500,7,0)="PM03","EJECUTADO",IF(OR(N42="NSP",N42="")," ",IF(AND(LEFT(I42,4)="NOTI",H42&lt;&gt;0),"EJECUTADO","NO EJECUTADO"))),"")</f>
        <v/>
      </c>
      <c r="Q42" s="4" t="str">
        <f>IF(OR(N42="NSP",N42="")," ",IF(P42="EJECUTADO",VLOOKUP(((C42)),'NOTI CV01_NOTPET'!$B$2:$X$500,23,0),"NO EJECUTADO"))</f>
        <v xml:space="preserve"> </v>
      </c>
      <c r="R42" s="4" t="str">
        <f t="shared" si="2"/>
        <v/>
      </c>
      <c r="S42" s="4" t="str">
        <f>IF(OR(N42="NSP",N42="")," ",IFERROR(_xlfn.XLOOKUP(VALUE(C42),'NOTI CV01_NOTPET'!$Z$2:$Z$500,'NOTI CV01_NOTPET'!$F$2:$F$500,"SIN NOTIFICAR",0),""))</f>
        <v xml:space="preserve"> </v>
      </c>
    </row>
    <row r="43" spans="1:19" x14ac:dyDescent="0.2">
      <c r="A43" s="61"/>
      <c r="B43" s="15"/>
      <c r="C43" s="15"/>
      <c r="D43" s="15"/>
      <c r="E43" s="15"/>
      <c r="F43" s="15"/>
      <c r="G43" s="15"/>
      <c r="H43" s="63"/>
      <c r="I43" s="15"/>
      <c r="J43" s="355"/>
      <c r="K43" s="15"/>
      <c r="L43" s="4">
        <f t="shared" si="1"/>
        <v>0</v>
      </c>
      <c r="M43" s="4" t="str">
        <f>+_xlfn.XLOOKUP(B43,OPER!$F$2:$F$500,OPER!$X$2:$X$500,"",0)</f>
        <v xml:space="preserve"> </v>
      </c>
      <c r="N43" s="4" t="str">
        <f>+_xlfn.XLOOKUP(C43,OPER!$E$2:$E$500,OPER!$AK$2:$AK$500,"NSP",0)</f>
        <v/>
      </c>
      <c r="O43" s="17" t="str">
        <f>IF(OR(N43="NSP",N43="")," ",_xlfn.XLOOKUP(L43,ORDENES!$Y$2:$Y$500,ORDENES!$AB$2:$AB$500,"",0))</f>
        <v xml:space="preserve"> </v>
      </c>
      <c r="P43" s="4" t="str">
        <f>IFERROR(IF(VLOOKUP((C43),OPER!$E$2:$K$500,7,0)="PM03","EJECUTADO",IF(OR(N43="NSP",N43="")," ",IF(AND(LEFT(I43,4)="NOTI",H43&lt;&gt;0),"EJECUTADO","NO EJECUTADO"))),"")</f>
        <v/>
      </c>
      <c r="Q43" s="4" t="str">
        <f>IF(OR(N43="NSP",N43="")," ",IF(P43="EJECUTADO",VLOOKUP(((C43)),'NOTI CV01_NOTPET'!$B$2:$X$500,23,0),"NO EJECUTADO"))</f>
        <v xml:space="preserve"> </v>
      </c>
      <c r="R43" s="4" t="str">
        <f t="shared" si="2"/>
        <v/>
      </c>
      <c r="S43" s="4" t="str">
        <f>IF(OR(N43="NSP",N43="")," ",IFERROR(_xlfn.XLOOKUP(VALUE(C43),'NOTI CV01_NOTPET'!$Z$2:$Z$500,'NOTI CV01_NOTPET'!$F$2:$F$500,"SIN NOTIFICAR",0),""))</f>
        <v xml:space="preserve"> </v>
      </c>
    </row>
    <row r="44" spans="1:19" x14ac:dyDescent="0.2">
      <c r="A44" s="61"/>
      <c r="B44" s="15"/>
      <c r="C44" s="15"/>
      <c r="D44" s="15"/>
      <c r="E44" s="15"/>
      <c r="F44" s="15"/>
      <c r="G44" s="15"/>
      <c r="H44" s="63"/>
      <c r="I44" s="15"/>
      <c r="J44" s="355"/>
      <c r="K44" s="15"/>
      <c r="L44" s="4">
        <f t="shared" si="1"/>
        <v>0</v>
      </c>
      <c r="M44" s="4" t="str">
        <f>+_xlfn.XLOOKUP(B44,OPER!$F$2:$F$500,OPER!$X$2:$X$500,"",0)</f>
        <v xml:space="preserve"> </v>
      </c>
      <c r="N44" s="4" t="str">
        <f>+_xlfn.XLOOKUP(C44,OPER!$E$2:$E$500,OPER!$AK$2:$AK$500,"NSP",0)</f>
        <v/>
      </c>
      <c r="O44" s="17" t="str">
        <f>IF(OR(N44="NSP",N44="")," ",_xlfn.XLOOKUP(L44,ORDENES!$Y$2:$Y$500,ORDENES!$AB$2:$AB$500,"",0))</f>
        <v xml:space="preserve"> </v>
      </c>
      <c r="P44" s="4" t="str">
        <f>IFERROR(IF(VLOOKUP((C44),OPER!$E$2:$K$500,7,0)="PM03","EJECUTADO",IF(OR(N44="NSP",N44="")," ",IF(AND(LEFT(I44,4)="NOTI",H44&lt;&gt;0),"EJECUTADO","NO EJECUTADO"))),"")</f>
        <v/>
      </c>
      <c r="Q44" s="4" t="str">
        <f>IF(OR(N44="NSP",N44="")," ",IF(P44="EJECUTADO",VLOOKUP(((C44)),'NOTI CV01_NOTPET'!$B$2:$X$500,23,0),"NO EJECUTADO"))</f>
        <v xml:space="preserve"> </v>
      </c>
      <c r="R44" s="4" t="str">
        <f t="shared" si="2"/>
        <v/>
      </c>
      <c r="S44" s="4" t="str">
        <f>IF(OR(N44="NSP",N44="")," ",IFERROR(_xlfn.XLOOKUP(VALUE(C44),'NOTI CV01_NOTPET'!$Z$2:$Z$500,'NOTI CV01_NOTPET'!$F$2:$F$500,"SIN NOTIFICAR",0),""))</f>
        <v xml:space="preserve"> </v>
      </c>
    </row>
    <row r="45" spans="1:19" x14ac:dyDescent="0.2">
      <c r="A45" s="61"/>
      <c r="B45" s="15"/>
      <c r="C45" s="15"/>
      <c r="D45" s="15"/>
      <c r="E45" s="15"/>
      <c r="F45" s="15"/>
      <c r="G45" s="15"/>
      <c r="H45" s="63"/>
      <c r="I45" s="15"/>
      <c r="J45" s="355"/>
      <c r="K45" s="15"/>
      <c r="L45" s="4">
        <f t="shared" si="1"/>
        <v>0</v>
      </c>
      <c r="M45" s="4" t="str">
        <f>+_xlfn.XLOOKUP(B45,OPER!$F$2:$F$500,OPER!$X$2:$X$500,"",0)</f>
        <v xml:space="preserve"> </v>
      </c>
      <c r="N45" s="4" t="str">
        <f>+_xlfn.XLOOKUP(C45,OPER!$E$2:$E$500,OPER!$AK$2:$AK$500,"NSP",0)</f>
        <v/>
      </c>
      <c r="O45" s="17" t="str">
        <f>IF(OR(N45="NSP",N45="")," ",_xlfn.XLOOKUP(L45,ORDENES!$Y$2:$Y$500,ORDENES!$AB$2:$AB$500,"",0))</f>
        <v xml:space="preserve"> </v>
      </c>
      <c r="P45" s="4" t="str">
        <f>IFERROR(IF(VLOOKUP((C45),OPER!$E$2:$K$500,7,0)="PM03","EJECUTADO",IF(OR(N45="NSP",N45="")," ",IF(AND(LEFT(I45,4)="NOTI",H45&lt;&gt;0),"EJECUTADO","NO EJECUTADO"))),"")</f>
        <v/>
      </c>
      <c r="Q45" s="4" t="str">
        <f>IF(OR(N45="NSP",N45="")," ",IF(P45="EJECUTADO",VLOOKUP(((C45)),'NOTI CV01_NOTPET'!$B$2:$X$500,23,0),"NO EJECUTADO"))</f>
        <v xml:space="preserve"> </v>
      </c>
      <c r="R45" s="4" t="str">
        <f t="shared" si="2"/>
        <v/>
      </c>
      <c r="S45" s="4" t="str">
        <f>IF(OR(N45="NSP",N45="")," ",IFERROR(_xlfn.XLOOKUP(VALUE(C45),'NOTI CV01_NOTPET'!$Z$2:$Z$500,'NOTI CV01_NOTPET'!$F$2:$F$500,"SIN NOTIFICAR",0),""))</f>
        <v xml:space="preserve"> </v>
      </c>
    </row>
    <row r="46" spans="1:19" x14ac:dyDescent="0.2">
      <c r="A46" s="61"/>
      <c r="B46" s="15"/>
      <c r="C46" s="15"/>
      <c r="D46" s="15"/>
      <c r="E46" s="15"/>
      <c r="F46" s="15"/>
      <c r="G46" s="15"/>
      <c r="H46" s="63"/>
      <c r="I46" s="15"/>
      <c r="J46" s="355"/>
      <c r="K46" s="15"/>
      <c r="L46" s="4">
        <f t="shared" si="1"/>
        <v>0</v>
      </c>
      <c r="M46" s="4" t="str">
        <f>+_xlfn.XLOOKUP(B46,OPER!$F$2:$F$500,OPER!$X$2:$X$500,"",0)</f>
        <v xml:space="preserve"> </v>
      </c>
      <c r="N46" s="4" t="str">
        <f>+_xlfn.XLOOKUP(C46,OPER!$E$2:$E$500,OPER!$AK$2:$AK$500,"NSP",0)</f>
        <v/>
      </c>
      <c r="O46" s="17" t="str">
        <f>IF(OR(N46="NSP",N46="")," ",_xlfn.XLOOKUP(L46,ORDENES!$Y$2:$Y$500,ORDENES!$AB$2:$AB$500,"",0))</f>
        <v xml:space="preserve"> </v>
      </c>
      <c r="P46" s="4" t="str">
        <f>IFERROR(IF(VLOOKUP((C46),OPER!$E$2:$K$500,7,0)="PM03","EJECUTADO",IF(OR(N46="NSP",N46="")," ",IF(AND(LEFT(I46,4)="NOTI",H46&lt;&gt;0),"EJECUTADO","NO EJECUTADO"))),"")</f>
        <v/>
      </c>
      <c r="Q46" s="4" t="str">
        <f>IF(OR(N46="NSP",N46="")," ",IF(P46="EJECUTADO",VLOOKUP(((C46)),'NOTI CV01_NOTPET'!$B$2:$X$500,23,0),"NO EJECUTADO"))</f>
        <v xml:space="preserve"> </v>
      </c>
      <c r="R46" s="4" t="str">
        <f t="shared" si="2"/>
        <v/>
      </c>
      <c r="S46" s="4" t="str">
        <f>IF(OR(N46="NSP",N46="")," ",IFERROR(_xlfn.XLOOKUP(VALUE(C46),'NOTI CV01_NOTPET'!$Z$2:$Z$500,'NOTI CV01_NOTPET'!$F$2:$F$500,"SIN NOTIFICAR",0),""))</f>
        <v xml:space="preserve"> </v>
      </c>
    </row>
    <row r="47" spans="1:19" x14ac:dyDescent="0.2">
      <c r="A47" s="61"/>
      <c r="B47" s="15"/>
      <c r="C47" s="15"/>
      <c r="D47" s="15"/>
      <c r="E47" s="15"/>
      <c r="F47" s="15"/>
      <c r="G47" s="15"/>
      <c r="H47" s="63"/>
      <c r="I47" s="15"/>
      <c r="J47" s="355"/>
      <c r="K47" s="15"/>
      <c r="L47" s="4">
        <f t="shared" si="1"/>
        <v>0</v>
      </c>
      <c r="M47" s="4" t="str">
        <f>+_xlfn.XLOOKUP(B47,OPER!$F$2:$F$500,OPER!$X$2:$X$500,"",0)</f>
        <v xml:space="preserve"> </v>
      </c>
      <c r="N47" s="4" t="str">
        <f>+_xlfn.XLOOKUP(C47,OPER!$E$2:$E$500,OPER!$AK$2:$AK$500,"NSP",0)</f>
        <v/>
      </c>
      <c r="O47" s="17" t="str">
        <f>IF(OR(N47="NSP",N47="")," ",_xlfn.XLOOKUP(L47,ORDENES!$Y$2:$Y$500,ORDENES!$AB$2:$AB$500,"",0))</f>
        <v xml:space="preserve"> </v>
      </c>
      <c r="P47" s="4" t="str">
        <f>IFERROR(IF(VLOOKUP((C47),OPER!$E$2:$K$500,7,0)="PM03","EJECUTADO",IF(OR(N47="NSP",N47="")," ",IF(AND(LEFT(I47,4)="NOTI",H47&lt;&gt;0),"EJECUTADO","NO EJECUTADO"))),"")</f>
        <v/>
      </c>
      <c r="Q47" s="4" t="str">
        <f>IF(OR(N47="NSP",N47="")," ",IF(P47="EJECUTADO",VLOOKUP(((C47)),'NOTI CV01_NOTPET'!$B$2:$X$500,23,0),"NO EJECUTADO"))</f>
        <v xml:space="preserve"> </v>
      </c>
      <c r="R47" s="4" t="str">
        <f t="shared" si="2"/>
        <v/>
      </c>
      <c r="S47" s="4" t="str">
        <f>IF(OR(N47="NSP",N47="")," ",IFERROR(_xlfn.XLOOKUP(VALUE(C47),'NOTI CV01_NOTPET'!$Z$2:$Z$500,'NOTI CV01_NOTPET'!$F$2:$F$500,"SIN NOTIFICAR",0),""))</f>
        <v xml:space="preserve"> </v>
      </c>
    </row>
    <row r="48" spans="1:19" x14ac:dyDescent="0.2">
      <c r="A48" s="61"/>
      <c r="B48" s="15"/>
      <c r="C48" s="15"/>
      <c r="D48" s="15"/>
      <c r="E48" s="15"/>
      <c r="F48" s="15"/>
      <c r="G48" s="15"/>
      <c r="H48" s="63"/>
      <c r="I48" s="15"/>
      <c r="J48" s="355"/>
      <c r="K48" s="15"/>
      <c r="L48" s="4">
        <f t="shared" si="1"/>
        <v>0</v>
      </c>
      <c r="M48" s="4" t="str">
        <f>+_xlfn.XLOOKUP(B48,OPER!$F$2:$F$500,OPER!$X$2:$X$500,"",0)</f>
        <v xml:space="preserve"> </v>
      </c>
      <c r="N48" s="4" t="str">
        <f>+_xlfn.XLOOKUP(C48,OPER!$E$2:$E$500,OPER!$AK$2:$AK$500,"NSP",0)</f>
        <v/>
      </c>
      <c r="O48" s="17" t="str">
        <f>IF(OR(N48="NSP",N48="")," ",_xlfn.XLOOKUP(L48,ORDENES!$Y$2:$Y$500,ORDENES!$AB$2:$AB$500,"",0))</f>
        <v xml:space="preserve"> </v>
      </c>
      <c r="P48" s="4" t="str">
        <f>IFERROR(IF(VLOOKUP((C48),OPER!$E$2:$K$500,7,0)="PM03","EJECUTADO",IF(OR(N48="NSP",N48="")," ",IF(AND(LEFT(I48,4)="NOTI",H48&lt;&gt;0),"EJECUTADO","NO EJECUTADO"))),"")</f>
        <v/>
      </c>
      <c r="Q48" s="4" t="str">
        <f>IF(OR(N48="NSP",N48="")," ",IF(P48="EJECUTADO",VLOOKUP(((C48)),'NOTI CV01_NOTPET'!$B$2:$X$500,23,0),"NO EJECUTADO"))</f>
        <v xml:space="preserve"> </v>
      </c>
      <c r="R48" s="4" t="str">
        <f t="shared" si="2"/>
        <v/>
      </c>
      <c r="S48" s="4" t="str">
        <f>IF(OR(N48="NSP",N48="")," ",IFERROR(_xlfn.XLOOKUP(VALUE(C48),'NOTI CV01_NOTPET'!$Z$2:$Z$500,'NOTI CV01_NOTPET'!$F$2:$F$500,"SIN NOTIFICAR",0),""))</f>
        <v xml:space="preserve"> </v>
      </c>
    </row>
    <row r="49" spans="1:19" x14ac:dyDescent="0.2">
      <c r="A49" s="61"/>
      <c r="B49" s="15"/>
      <c r="C49" s="15"/>
      <c r="D49" s="15"/>
      <c r="E49" s="15"/>
      <c r="F49" s="15"/>
      <c r="G49" s="15"/>
      <c r="H49" s="63"/>
      <c r="I49" s="15"/>
      <c r="J49" s="355"/>
      <c r="K49" s="15"/>
      <c r="L49" s="4">
        <f t="shared" si="1"/>
        <v>0</v>
      </c>
      <c r="M49" s="4" t="str">
        <f>+_xlfn.XLOOKUP(B49,OPER!$F$2:$F$500,OPER!$X$2:$X$500,"",0)</f>
        <v xml:space="preserve"> </v>
      </c>
      <c r="N49" s="4" t="str">
        <f>+_xlfn.XLOOKUP(C49,OPER!$E$2:$E$500,OPER!$AK$2:$AK$500,"NSP",0)</f>
        <v/>
      </c>
      <c r="O49" s="17" t="str">
        <f>IF(OR(N49="NSP",N49="")," ",_xlfn.XLOOKUP(L49,ORDENES!$Y$2:$Y$500,ORDENES!$AB$2:$AB$500,"",0))</f>
        <v xml:space="preserve"> </v>
      </c>
      <c r="P49" s="4" t="str">
        <f>IFERROR(IF(VLOOKUP((C49),OPER!$E$2:$K$500,7,0)="PM03","EJECUTADO",IF(OR(N49="NSP",N49="")," ",IF(AND(LEFT(I49,4)="NOTI",H49&lt;&gt;0),"EJECUTADO","NO EJECUTADO"))),"")</f>
        <v/>
      </c>
      <c r="Q49" s="4" t="str">
        <f>IF(OR(N49="NSP",N49="")," ",IF(P49="EJECUTADO",VLOOKUP(((C49)),'NOTI CV01_NOTPET'!$B$2:$X$500,23,0),"NO EJECUTADO"))</f>
        <v xml:space="preserve"> </v>
      </c>
      <c r="R49" s="4" t="str">
        <f t="shared" si="2"/>
        <v/>
      </c>
      <c r="S49" s="4" t="str">
        <f>IF(OR(N49="NSP",N49="")," ",IFERROR(_xlfn.XLOOKUP(VALUE(C49),'NOTI CV01_NOTPET'!$Z$2:$Z$500,'NOTI CV01_NOTPET'!$F$2:$F$500,"SIN NOTIFICAR",0),""))</f>
        <v xml:space="preserve"> </v>
      </c>
    </row>
    <row r="50" spans="1:19" x14ac:dyDescent="0.2">
      <c r="A50" s="61"/>
      <c r="B50" s="15"/>
      <c r="C50" s="15"/>
      <c r="D50" s="15"/>
      <c r="E50" s="15"/>
      <c r="F50" s="15"/>
      <c r="G50" s="15"/>
      <c r="H50" s="63"/>
      <c r="I50" s="15"/>
      <c r="J50" s="355"/>
      <c r="K50" s="15"/>
      <c r="L50" s="4">
        <f t="shared" si="1"/>
        <v>0</v>
      </c>
      <c r="M50" s="4" t="str">
        <f>+_xlfn.XLOOKUP(B50,OPER!$F$2:$F$500,OPER!$X$2:$X$500,"",0)</f>
        <v xml:space="preserve"> </v>
      </c>
      <c r="N50" s="4" t="str">
        <f>+_xlfn.XLOOKUP(C50,OPER!$E$2:$E$500,OPER!$AK$2:$AK$500,"NSP",0)</f>
        <v/>
      </c>
      <c r="O50" s="17" t="str">
        <f>IF(OR(N50="NSP",N50="")," ",_xlfn.XLOOKUP(L50,ORDENES!$Y$2:$Y$500,ORDENES!$AB$2:$AB$500,"",0))</f>
        <v xml:space="preserve"> </v>
      </c>
      <c r="P50" s="4" t="str">
        <f>IFERROR(IF(VLOOKUP((C50),OPER!$E$2:$K$500,7,0)="PM03","EJECUTADO",IF(OR(N50="NSP",N50="")," ",IF(AND(LEFT(I50,4)="NOTI",H50&lt;&gt;0),"EJECUTADO","NO EJECUTADO"))),"")</f>
        <v/>
      </c>
      <c r="Q50" s="4" t="str">
        <f>IF(OR(N50="NSP",N50="")," ",IF(P50="EJECUTADO",VLOOKUP(((C50)),'NOTI CV01_NOTPET'!$B$2:$X$500,23,0),"NO EJECUTADO"))</f>
        <v xml:space="preserve"> </v>
      </c>
      <c r="R50" s="4" t="str">
        <f t="shared" si="2"/>
        <v/>
      </c>
      <c r="S50" s="4" t="str">
        <f>IF(OR(N50="NSP",N50="")," ",IFERROR(_xlfn.XLOOKUP(VALUE(C50),'NOTI CV01_NOTPET'!$Z$2:$Z$500,'NOTI CV01_NOTPET'!$F$2:$F$500,"SIN NOTIFICAR",0),""))</f>
        <v xml:space="preserve"> </v>
      </c>
    </row>
    <row r="51" spans="1:19" x14ac:dyDescent="0.2">
      <c r="A51" s="61"/>
      <c r="B51" s="15"/>
      <c r="C51" s="15"/>
      <c r="D51" s="15"/>
      <c r="E51" s="15"/>
      <c r="F51" s="15"/>
      <c r="G51" s="15"/>
      <c r="H51" s="63"/>
      <c r="I51" s="15"/>
      <c r="J51" s="355"/>
      <c r="K51" s="15"/>
      <c r="L51" s="4">
        <f t="shared" si="1"/>
        <v>0</v>
      </c>
      <c r="M51" s="4" t="str">
        <f>+_xlfn.XLOOKUP(B51,OPER!$F$2:$F$500,OPER!$X$2:$X$500,"",0)</f>
        <v xml:space="preserve"> </v>
      </c>
      <c r="N51" s="4" t="str">
        <f>+_xlfn.XLOOKUP(C51,OPER!$E$2:$E$500,OPER!$AK$2:$AK$500,"NSP",0)</f>
        <v/>
      </c>
      <c r="O51" s="17" t="str">
        <f>IF(OR(N51="NSP",N51="")," ",_xlfn.XLOOKUP(L51,ORDENES!$Y$2:$Y$500,ORDENES!$AB$2:$AB$500,"",0))</f>
        <v xml:space="preserve"> </v>
      </c>
      <c r="P51" s="4" t="str">
        <f>IFERROR(IF(VLOOKUP((C51),OPER!$E$2:$K$500,7,0)="PM03","EJECUTADO",IF(OR(N51="NSP",N51="")," ",IF(AND(LEFT(I51,4)="NOTI",H51&lt;&gt;0),"EJECUTADO","NO EJECUTADO"))),"")</f>
        <v/>
      </c>
      <c r="Q51" s="4" t="str">
        <f>IF(OR(N51="NSP",N51="")," ",IF(P51="EJECUTADO",VLOOKUP(((C51)),'NOTI CV01_NOTPET'!$B$2:$X$500,23,0),"NO EJECUTADO"))</f>
        <v xml:space="preserve"> </v>
      </c>
      <c r="R51" s="4" t="str">
        <f t="shared" si="2"/>
        <v/>
      </c>
      <c r="S51" s="4" t="str">
        <f>IF(OR(N51="NSP",N51="")," ",IFERROR(_xlfn.XLOOKUP(VALUE(C51),'NOTI CV01_NOTPET'!$Z$2:$Z$500,'NOTI CV01_NOTPET'!$F$2:$F$500,"SIN NOTIFICAR",0),""))</f>
        <v xml:space="preserve"> </v>
      </c>
    </row>
    <row r="52" spans="1:19" x14ac:dyDescent="0.2">
      <c r="A52" s="61"/>
      <c r="B52" s="15"/>
      <c r="C52" s="15"/>
      <c r="D52" s="15"/>
      <c r="E52" s="15"/>
      <c r="F52" s="15"/>
      <c r="G52" s="15"/>
      <c r="H52" s="63"/>
      <c r="I52" s="15"/>
      <c r="J52" s="355"/>
      <c r="K52" s="15"/>
      <c r="L52" s="4">
        <f t="shared" si="1"/>
        <v>0</v>
      </c>
      <c r="M52" s="4" t="str">
        <f>+_xlfn.XLOOKUP(B52,OPER!$F$2:$F$500,OPER!$X$2:$X$500,"",0)</f>
        <v xml:space="preserve"> </v>
      </c>
      <c r="N52" s="4" t="str">
        <f>+_xlfn.XLOOKUP(C52,OPER!$E$2:$E$500,OPER!$AK$2:$AK$500,"NSP",0)</f>
        <v/>
      </c>
      <c r="O52" s="17" t="str">
        <f>IF(OR(N52="NSP",N52="")," ",_xlfn.XLOOKUP(L52,ORDENES!$Y$2:$Y$500,ORDENES!$AB$2:$AB$500,"",0))</f>
        <v xml:space="preserve"> </v>
      </c>
      <c r="P52" s="4" t="str">
        <f>IFERROR(IF(VLOOKUP((C52),OPER!$E$2:$K$500,7,0)="PM03","EJECUTADO",IF(OR(N52="NSP",N52="")," ",IF(AND(LEFT(I52,4)="NOTI",H52&lt;&gt;0),"EJECUTADO","NO EJECUTADO"))),"")</f>
        <v/>
      </c>
      <c r="Q52" s="4" t="str">
        <f>IF(OR(N52="NSP",N52="")," ",IF(P52="EJECUTADO",VLOOKUP(((C52)),'NOTI CV01_NOTPET'!$B$2:$X$500,23,0),"NO EJECUTADO"))</f>
        <v xml:space="preserve"> </v>
      </c>
      <c r="R52" s="4" t="str">
        <f t="shared" si="2"/>
        <v/>
      </c>
      <c r="S52" s="4" t="str">
        <f>IF(OR(N52="NSP",N52="")," ",IFERROR(_xlfn.XLOOKUP(VALUE(C52),'NOTI CV01_NOTPET'!$Z$2:$Z$500,'NOTI CV01_NOTPET'!$F$2:$F$500,"SIN NOTIFICAR",0),""))</f>
        <v xml:space="preserve"> </v>
      </c>
    </row>
    <row r="53" spans="1:19" x14ac:dyDescent="0.2">
      <c r="A53" s="61"/>
      <c r="B53" s="15"/>
      <c r="C53" s="15"/>
      <c r="D53" s="15"/>
      <c r="E53" s="15"/>
      <c r="F53" s="15"/>
      <c r="G53" s="15"/>
      <c r="H53" s="63"/>
      <c r="I53" s="15"/>
      <c r="J53" s="355"/>
      <c r="K53" s="15"/>
      <c r="L53" s="4">
        <f t="shared" si="1"/>
        <v>0</v>
      </c>
      <c r="M53" s="4" t="str">
        <f>+_xlfn.XLOOKUP(B53,OPER!$F$2:$F$500,OPER!$X$2:$X$500,"",0)</f>
        <v xml:space="preserve"> </v>
      </c>
      <c r="N53" s="4" t="str">
        <f>+_xlfn.XLOOKUP(C53,OPER!$E$2:$E$500,OPER!$AK$2:$AK$500,"NSP",0)</f>
        <v/>
      </c>
      <c r="O53" s="17" t="str">
        <f>IF(OR(N53="NSP",N53="")," ",_xlfn.XLOOKUP(L53,ORDENES!$Y$2:$Y$500,ORDENES!$AB$2:$AB$500,"",0))</f>
        <v xml:space="preserve"> </v>
      </c>
      <c r="P53" s="4" t="str">
        <f>IFERROR(IF(VLOOKUP((C53),OPER!$E$2:$K$500,7,0)="PM03","EJECUTADO",IF(OR(N53="NSP",N53="")," ",IF(AND(LEFT(I53,4)="NOTI",H53&lt;&gt;0),"EJECUTADO","NO EJECUTADO"))),"")</f>
        <v/>
      </c>
      <c r="Q53" s="4" t="str">
        <f>IF(OR(N53="NSP",N53="")," ",IF(P53="EJECUTADO",VLOOKUP(((C53)),'NOTI CV01_NOTPET'!$B$2:$X$500,23,0),"NO EJECUTADO"))</f>
        <v xml:space="preserve"> </v>
      </c>
      <c r="R53" s="4" t="str">
        <f t="shared" si="2"/>
        <v/>
      </c>
      <c r="S53" s="4" t="str">
        <f>IF(OR(N53="NSP",N53="")," ",IFERROR(_xlfn.XLOOKUP(VALUE(C53),'NOTI CV01_NOTPET'!$Z$2:$Z$500,'NOTI CV01_NOTPET'!$F$2:$F$500,"SIN NOTIFICAR",0),""))</f>
        <v xml:space="preserve"> </v>
      </c>
    </row>
    <row r="54" spans="1:19" x14ac:dyDescent="0.2">
      <c r="A54" s="61"/>
      <c r="B54" s="15"/>
      <c r="C54" s="15"/>
      <c r="D54" s="15"/>
      <c r="E54" s="15"/>
      <c r="F54" s="15"/>
      <c r="G54" s="15"/>
      <c r="H54" s="63"/>
      <c r="I54" s="15"/>
      <c r="J54" s="355"/>
      <c r="K54" s="15"/>
      <c r="L54" s="4">
        <f t="shared" si="1"/>
        <v>0</v>
      </c>
      <c r="M54" s="4" t="str">
        <f>+_xlfn.XLOOKUP(B54,OPER!$F$2:$F$500,OPER!$X$2:$X$500,"",0)</f>
        <v xml:space="preserve"> </v>
      </c>
      <c r="N54" s="4" t="str">
        <f>+_xlfn.XLOOKUP(C54,OPER!$E$2:$E$500,OPER!$AK$2:$AK$500,"NSP",0)</f>
        <v/>
      </c>
      <c r="O54" s="17" t="str">
        <f>IF(OR(N54="NSP",N54="")," ",_xlfn.XLOOKUP(L54,ORDENES!$Y$2:$Y$500,ORDENES!$AB$2:$AB$500,"",0))</f>
        <v xml:space="preserve"> </v>
      </c>
      <c r="P54" s="4" t="str">
        <f>IFERROR(IF(VLOOKUP((C54),OPER!$E$2:$K$500,7,0)="PM03","EJECUTADO",IF(OR(N54="NSP",N54="")," ",IF(AND(LEFT(I54,4)="NOTI",H54&lt;&gt;0),"EJECUTADO","NO EJECUTADO"))),"")</f>
        <v/>
      </c>
      <c r="Q54" s="4" t="str">
        <f>IF(OR(N54="NSP",N54="")," ",IF(P54="EJECUTADO",VLOOKUP(((C54)),'NOTI CV01_NOTPET'!$B$2:$X$500,23,0),"NO EJECUTADO"))</f>
        <v xml:space="preserve"> </v>
      </c>
      <c r="R54" s="4" t="str">
        <f t="shared" si="2"/>
        <v/>
      </c>
      <c r="S54" s="4" t="str">
        <f>IF(OR(N54="NSP",N54="")," ",IFERROR(_xlfn.XLOOKUP(VALUE(C54),'NOTI CV01_NOTPET'!$Z$2:$Z$500,'NOTI CV01_NOTPET'!$F$2:$F$500,"SIN NOTIFICAR",0),""))</f>
        <v xml:space="preserve"> </v>
      </c>
    </row>
    <row r="55" spans="1:19" x14ac:dyDescent="0.2">
      <c r="A55" s="61"/>
      <c r="B55" s="15"/>
      <c r="C55" s="15"/>
      <c r="D55" s="15"/>
      <c r="E55" s="15"/>
      <c r="F55" s="15"/>
      <c r="G55" s="15"/>
      <c r="H55" s="63"/>
      <c r="I55" s="15"/>
      <c r="J55" s="355"/>
      <c r="K55" s="15"/>
      <c r="L55" s="4">
        <f t="shared" si="1"/>
        <v>0</v>
      </c>
      <c r="M55" s="4" t="str">
        <f>+_xlfn.XLOOKUP(B55,OPER!$F$2:$F$500,OPER!$X$2:$X$500,"",0)</f>
        <v xml:space="preserve"> </v>
      </c>
      <c r="N55" s="4" t="str">
        <f>+_xlfn.XLOOKUP(C55,OPER!$E$2:$E$500,OPER!$AK$2:$AK$500,"NSP",0)</f>
        <v/>
      </c>
      <c r="O55" s="17" t="str">
        <f>IF(OR(N55="NSP",N55="")," ",_xlfn.XLOOKUP(L55,ORDENES!$Y$2:$Y$500,ORDENES!$AB$2:$AB$500,"",0))</f>
        <v xml:space="preserve"> </v>
      </c>
      <c r="P55" s="4" t="str">
        <f>IFERROR(IF(VLOOKUP((C55),OPER!$E$2:$K$500,7,0)="PM03","EJECUTADO",IF(OR(N55="NSP",N55="")," ",IF(AND(LEFT(I55,4)="NOTI",H55&lt;&gt;0),"EJECUTADO","NO EJECUTADO"))),"")</f>
        <v/>
      </c>
      <c r="Q55" s="4" t="str">
        <f>IF(OR(N55="NSP",N55="")," ",IF(P55="EJECUTADO",VLOOKUP(((C55)),'NOTI CV01_NOTPET'!$B$2:$X$500,23,0),"NO EJECUTADO"))</f>
        <v xml:space="preserve"> </v>
      </c>
      <c r="R55" s="4" t="str">
        <f t="shared" si="2"/>
        <v/>
      </c>
      <c r="S55" s="4" t="str">
        <f>IF(OR(N55="NSP",N55="")," ",IFERROR(_xlfn.XLOOKUP(VALUE(C55),'NOTI CV01_NOTPET'!$Z$2:$Z$500,'NOTI CV01_NOTPET'!$F$2:$F$500,"SIN NOTIFICAR",0),""))</f>
        <v xml:space="preserve"> </v>
      </c>
    </row>
    <row r="56" spans="1:19" x14ac:dyDescent="0.2">
      <c r="A56" s="61"/>
      <c r="B56" s="15"/>
      <c r="C56" s="15"/>
      <c r="D56" s="15"/>
      <c r="E56" s="15"/>
      <c r="F56" s="15"/>
      <c r="G56" s="15"/>
      <c r="H56" s="63"/>
      <c r="I56" s="15"/>
      <c r="J56" s="355"/>
      <c r="K56" s="15"/>
      <c r="L56" s="4">
        <f t="shared" si="1"/>
        <v>0</v>
      </c>
      <c r="M56" s="4" t="str">
        <f>+_xlfn.XLOOKUP(B56,OPER!$F$2:$F$500,OPER!$X$2:$X$500,"",0)</f>
        <v xml:space="preserve"> </v>
      </c>
      <c r="N56" s="4" t="str">
        <f>+_xlfn.XLOOKUP(C56,OPER!$E$2:$E$500,OPER!$AK$2:$AK$500,"NSP",0)</f>
        <v/>
      </c>
      <c r="O56" s="17" t="str">
        <f>IF(OR(N56="NSP",N56="")," ",_xlfn.XLOOKUP(L56,ORDENES!$Y$2:$Y$500,ORDENES!$AB$2:$AB$500,"",0))</f>
        <v xml:space="preserve"> </v>
      </c>
      <c r="P56" s="4" t="str">
        <f>IFERROR(IF(VLOOKUP((C56),OPER!$E$2:$K$500,7,0)="PM03","EJECUTADO",IF(OR(N56="NSP",N56="")," ",IF(AND(LEFT(I56,4)="NOTI",H56&lt;&gt;0),"EJECUTADO","NO EJECUTADO"))),"")</f>
        <v/>
      </c>
      <c r="Q56" s="4" t="str">
        <f>IF(OR(N56="NSP",N56="")," ",IF(P56="EJECUTADO",VLOOKUP(((C56)),'NOTI CV01_NOTPET'!$B$2:$X$500,23,0),"NO EJECUTADO"))</f>
        <v xml:space="preserve"> </v>
      </c>
      <c r="R56" s="4" t="str">
        <f t="shared" si="2"/>
        <v/>
      </c>
      <c r="S56" s="4" t="str">
        <f>IF(OR(N56="NSP",N56="")," ",IFERROR(_xlfn.XLOOKUP(VALUE(C56),'NOTI CV01_NOTPET'!$Z$2:$Z$500,'NOTI CV01_NOTPET'!$F$2:$F$500,"SIN NOTIFICAR",0),""))</f>
        <v xml:space="preserve"> </v>
      </c>
    </row>
    <row r="57" spans="1:19" x14ac:dyDescent="0.2">
      <c r="A57" s="61"/>
      <c r="B57" s="15"/>
      <c r="C57" s="15"/>
      <c r="D57" s="15"/>
      <c r="E57" s="15"/>
      <c r="F57" s="15"/>
      <c r="G57" s="15"/>
      <c r="H57" s="63"/>
      <c r="I57" s="15"/>
      <c r="J57" s="355"/>
      <c r="K57" s="15"/>
      <c r="L57" s="4">
        <f t="shared" si="1"/>
        <v>0</v>
      </c>
      <c r="M57" s="4" t="str">
        <f>+_xlfn.XLOOKUP(B57,OPER!$F$2:$F$500,OPER!$X$2:$X$500,"",0)</f>
        <v xml:space="preserve"> </v>
      </c>
      <c r="N57" s="4" t="str">
        <f>+_xlfn.XLOOKUP(C57,OPER!$E$2:$E$500,OPER!$AK$2:$AK$500,"NSP",0)</f>
        <v/>
      </c>
      <c r="O57" s="17" t="str">
        <f>IF(OR(N57="NSP",N57="")," ",_xlfn.XLOOKUP(L57,ORDENES!$Y$2:$Y$500,ORDENES!$AB$2:$AB$500,"",0))</f>
        <v xml:space="preserve"> </v>
      </c>
      <c r="P57" s="4" t="str">
        <f>IFERROR(IF(VLOOKUP((C57),OPER!$E$2:$K$500,7,0)="PM03","EJECUTADO",IF(OR(N57="NSP",N57="")," ",IF(AND(LEFT(I57,4)="NOTI",H57&lt;&gt;0),"EJECUTADO","NO EJECUTADO"))),"")</f>
        <v/>
      </c>
      <c r="Q57" s="4" t="str">
        <f>IF(OR(N57="NSP",N57="")," ",IF(P57="EJECUTADO",VLOOKUP(((C57)),'NOTI CV01_NOTPET'!$B$2:$X$500,23,0),"NO EJECUTADO"))</f>
        <v xml:space="preserve"> </v>
      </c>
      <c r="R57" s="4" t="str">
        <f t="shared" si="2"/>
        <v/>
      </c>
      <c r="S57" s="4" t="str">
        <f>IF(OR(N57="NSP",N57="")," ",IFERROR(_xlfn.XLOOKUP(VALUE(C57),'NOTI CV01_NOTPET'!$Z$2:$Z$500,'NOTI CV01_NOTPET'!$F$2:$F$500,"SIN NOTIFICAR",0),""))</f>
        <v xml:space="preserve"> </v>
      </c>
    </row>
    <row r="58" spans="1:19" x14ac:dyDescent="0.2">
      <c r="A58" s="61"/>
      <c r="B58" s="15"/>
      <c r="C58" s="15"/>
      <c r="D58" s="15"/>
      <c r="E58" s="15"/>
      <c r="F58" s="15"/>
      <c r="G58" s="15"/>
      <c r="H58" s="63"/>
      <c r="I58" s="15"/>
      <c r="J58" s="355"/>
      <c r="K58" s="15"/>
      <c r="L58" s="4">
        <f t="shared" si="1"/>
        <v>0</v>
      </c>
      <c r="M58" s="4" t="str">
        <f>+_xlfn.XLOOKUP(B58,OPER!$F$2:$F$500,OPER!$X$2:$X$500,"",0)</f>
        <v xml:space="preserve"> </v>
      </c>
      <c r="N58" s="4" t="str">
        <f>+_xlfn.XLOOKUP(C58,OPER!$E$2:$E$500,OPER!$AK$2:$AK$500,"NSP",0)</f>
        <v/>
      </c>
      <c r="O58" s="17" t="str">
        <f>IF(OR(N58="NSP",N58="")," ",_xlfn.XLOOKUP(L58,ORDENES!$Y$2:$Y$500,ORDENES!$AB$2:$AB$500,"",0))</f>
        <v xml:space="preserve"> </v>
      </c>
      <c r="P58" s="4" t="str">
        <f>IFERROR(IF(VLOOKUP((C58),OPER!$E$2:$K$500,7,0)="PM03","EJECUTADO",IF(OR(N58="NSP",N58="")," ",IF(AND(LEFT(I58,4)="NOTI",H58&lt;&gt;0),"EJECUTADO","NO EJECUTADO"))),"")</f>
        <v/>
      </c>
      <c r="Q58" s="4" t="str">
        <f>IF(OR(N58="NSP",N58="")," ",IF(P58="EJECUTADO",VLOOKUP(((C58)),'NOTI CV01_NOTPET'!$B$2:$X$500,23,0),"NO EJECUTADO"))</f>
        <v xml:space="preserve"> </v>
      </c>
      <c r="R58" s="4" t="str">
        <f t="shared" si="2"/>
        <v/>
      </c>
      <c r="S58" s="4" t="str">
        <f>IF(OR(N58="NSP",N58="")," ",IFERROR(_xlfn.XLOOKUP(VALUE(C58),'NOTI CV01_NOTPET'!$Z$2:$Z$500,'NOTI CV01_NOTPET'!$F$2:$F$500,"SIN NOTIFICAR",0),""))</f>
        <v xml:space="preserve"> </v>
      </c>
    </row>
    <row r="59" spans="1:19" x14ac:dyDescent="0.2">
      <c r="A59" s="61"/>
      <c r="B59" s="15"/>
      <c r="C59" s="15"/>
      <c r="D59" s="15"/>
      <c r="E59" s="15"/>
      <c r="F59" s="15"/>
      <c r="G59" s="15"/>
      <c r="H59" s="63"/>
      <c r="I59" s="15"/>
      <c r="J59" s="355"/>
      <c r="K59" s="15"/>
      <c r="L59" s="4">
        <f t="shared" si="1"/>
        <v>0</v>
      </c>
      <c r="M59" s="4" t="str">
        <f>+_xlfn.XLOOKUP(B59,OPER!$F$2:$F$500,OPER!$X$2:$X$500,"",0)</f>
        <v xml:space="preserve"> </v>
      </c>
      <c r="N59" s="4" t="str">
        <f>+_xlfn.XLOOKUP(C59,OPER!$E$2:$E$500,OPER!$AK$2:$AK$500,"NSP",0)</f>
        <v/>
      </c>
      <c r="O59" s="17" t="str">
        <f>IF(OR(N59="NSP",N59="")," ",_xlfn.XLOOKUP(L59,ORDENES!$Y$2:$Y$500,ORDENES!$AB$2:$AB$500,"",0))</f>
        <v xml:space="preserve"> </v>
      </c>
      <c r="P59" s="4" t="str">
        <f>IFERROR(IF(VLOOKUP((C59),OPER!$E$2:$K$500,7,0)="PM03","EJECUTADO",IF(OR(N59="NSP",N59="")," ",IF(AND(LEFT(I59,4)="NOTI",H59&lt;&gt;0),"EJECUTADO","NO EJECUTADO"))),"")</f>
        <v/>
      </c>
      <c r="Q59" s="4" t="str">
        <f>IF(OR(N59="NSP",N59="")," ",IF(P59="EJECUTADO",VLOOKUP(((C59)),'NOTI CV01_NOTPET'!$B$2:$X$500,23,0),"NO EJECUTADO"))</f>
        <v xml:space="preserve"> </v>
      </c>
      <c r="R59" s="4" t="str">
        <f t="shared" si="2"/>
        <v/>
      </c>
      <c r="S59" s="4" t="str">
        <f>IF(OR(N59="NSP",N59="")," ",IFERROR(_xlfn.XLOOKUP(VALUE(C59),'NOTI CV01_NOTPET'!$Z$2:$Z$500,'NOTI CV01_NOTPET'!$F$2:$F$500,"SIN NOTIFICAR",0),""))</f>
        <v xml:space="preserve"> </v>
      </c>
    </row>
    <row r="60" spans="1:19" x14ac:dyDescent="0.2">
      <c r="A60" s="61"/>
      <c r="B60" s="15"/>
      <c r="C60" s="15"/>
      <c r="D60" s="15"/>
      <c r="E60" s="15"/>
      <c r="F60" s="15"/>
      <c r="G60" s="15"/>
      <c r="H60" s="63"/>
      <c r="I60" s="15"/>
      <c r="J60" s="355"/>
      <c r="K60" s="15"/>
      <c r="L60" s="4">
        <f t="shared" si="1"/>
        <v>0</v>
      </c>
      <c r="M60" s="4" t="str">
        <f>+_xlfn.XLOOKUP(B60,OPER!$F$2:$F$500,OPER!$X$2:$X$500,"",0)</f>
        <v xml:space="preserve"> </v>
      </c>
      <c r="N60" s="4" t="str">
        <f>+_xlfn.XLOOKUP(C60,OPER!$E$2:$E$500,OPER!$AK$2:$AK$500,"NSP",0)</f>
        <v/>
      </c>
      <c r="O60" s="17" t="str">
        <f>IF(OR(N60="NSP",N60="")," ",_xlfn.XLOOKUP(L60,ORDENES!$Y$2:$Y$500,ORDENES!$AB$2:$AB$500,"",0))</f>
        <v xml:space="preserve"> </v>
      </c>
      <c r="P60" s="4" t="str">
        <f>IFERROR(IF(VLOOKUP((C60),OPER!$E$2:$K$500,7,0)="PM03","EJECUTADO",IF(OR(N60="NSP",N60="")," ",IF(AND(LEFT(I60,4)="NOTI",H60&lt;&gt;0),"EJECUTADO","NO EJECUTADO"))),"")</f>
        <v/>
      </c>
      <c r="Q60" s="4" t="str">
        <f>IF(OR(N60="NSP",N60="")," ",IF(P60="EJECUTADO",VLOOKUP(((C60)),'NOTI CV01_NOTPET'!$B$2:$X$500,23,0),"NO EJECUTADO"))</f>
        <v xml:space="preserve"> </v>
      </c>
      <c r="R60" s="4" t="str">
        <f t="shared" si="2"/>
        <v/>
      </c>
      <c r="S60" s="4" t="str">
        <f>IF(OR(N60="NSP",N60="")," ",IFERROR(_xlfn.XLOOKUP(VALUE(C60),'NOTI CV01_NOTPET'!$Z$2:$Z$500,'NOTI CV01_NOTPET'!$F$2:$F$500,"SIN NOTIFICAR",0),""))</f>
        <v xml:space="preserve"> </v>
      </c>
    </row>
    <row r="61" spans="1:19" x14ac:dyDescent="0.2">
      <c r="A61" s="61"/>
      <c r="B61" s="15"/>
      <c r="C61" s="15"/>
      <c r="D61" s="15"/>
      <c r="E61" s="15"/>
      <c r="F61" s="15"/>
      <c r="G61" s="15"/>
      <c r="H61" s="63"/>
      <c r="I61" s="15"/>
      <c r="J61" s="355"/>
      <c r="K61" s="15"/>
      <c r="L61" s="4">
        <f t="shared" si="1"/>
        <v>0</v>
      </c>
      <c r="M61" s="4" t="str">
        <f>+_xlfn.XLOOKUP(B61,OPER!$F$2:$F$500,OPER!$X$2:$X$500,"",0)</f>
        <v xml:space="preserve"> </v>
      </c>
      <c r="N61" s="4" t="str">
        <f>+_xlfn.XLOOKUP(C61,OPER!$E$2:$E$500,OPER!$AK$2:$AK$500,"NSP",0)</f>
        <v/>
      </c>
      <c r="O61" s="17" t="str">
        <f>IF(OR(N61="NSP",N61="")," ",_xlfn.XLOOKUP(L61,ORDENES!$Y$2:$Y$500,ORDENES!$AB$2:$AB$500,"",0))</f>
        <v xml:space="preserve"> </v>
      </c>
      <c r="P61" s="4" t="str">
        <f>IFERROR(IF(VLOOKUP((C61),OPER!$E$2:$K$500,7,0)="PM03","EJECUTADO",IF(OR(N61="NSP",N61="")," ",IF(AND(LEFT(I61,4)="NOTI",H61&lt;&gt;0),"EJECUTADO","NO EJECUTADO"))),"")</f>
        <v/>
      </c>
      <c r="Q61" s="4" t="str">
        <f>IF(OR(N61="NSP",N61="")," ",IF(P61="EJECUTADO",VLOOKUP(((C61)),'NOTI CV01_NOTPET'!$B$2:$X$500,23,0),"NO EJECUTADO"))</f>
        <v xml:space="preserve"> </v>
      </c>
      <c r="R61" s="4" t="str">
        <f t="shared" si="2"/>
        <v/>
      </c>
      <c r="S61" s="4" t="str">
        <f>IF(OR(N61="NSP",N61="")," ",IFERROR(_xlfn.XLOOKUP(VALUE(C61),'NOTI CV01_NOTPET'!$Z$2:$Z$500,'NOTI CV01_NOTPET'!$F$2:$F$500,"SIN NOTIFICAR",0),""))</f>
        <v xml:space="preserve"> </v>
      </c>
    </row>
    <row r="62" spans="1:19" x14ac:dyDescent="0.2">
      <c r="A62" s="61"/>
      <c r="B62" s="15"/>
      <c r="C62" s="15"/>
      <c r="D62" s="15"/>
      <c r="E62" s="15"/>
      <c r="F62" s="15"/>
      <c r="G62" s="15"/>
      <c r="H62" s="63"/>
      <c r="I62" s="15"/>
      <c r="J62" s="355"/>
      <c r="K62" s="15"/>
      <c r="L62" s="4">
        <f t="shared" si="1"/>
        <v>0</v>
      </c>
      <c r="M62" s="4" t="str">
        <f>+_xlfn.XLOOKUP(B62,OPER!$F$2:$F$500,OPER!$X$2:$X$500,"",0)</f>
        <v xml:space="preserve"> </v>
      </c>
      <c r="N62" s="4" t="str">
        <f>+_xlfn.XLOOKUP(C62,OPER!$E$2:$E$500,OPER!$AK$2:$AK$500,"NSP",0)</f>
        <v/>
      </c>
      <c r="O62" s="17" t="str">
        <f>IF(OR(N62="NSP",N62="")," ",_xlfn.XLOOKUP(L62,ORDENES!$Y$2:$Y$500,ORDENES!$AB$2:$AB$500,"",0))</f>
        <v xml:space="preserve"> </v>
      </c>
      <c r="P62" s="4" t="str">
        <f>IFERROR(IF(VLOOKUP((C62),OPER!$E$2:$K$500,7,0)="PM03","EJECUTADO",IF(OR(N62="NSP",N62="")," ",IF(AND(LEFT(I62,4)="NOTI",H62&lt;&gt;0),"EJECUTADO","NO EJECUTADO"))),"")</f>
        <v/>
      </c>
      <c r="Q62" s="4" t="str">
        <f>IF(OR(N62="NSP",N62="")," ",IF(P62="EJECUTADO",VLOOKUP(((C62)),'NOTI CV01_NOTPET'!$B$2:$X$500,23,0),"NO EJECUTADO"))</f>
        <v xml:space="preserve"> </v>
      </c>
      <c r="R62" s="4" t="str">
        <f t="shared" si="2"/>
        <v/>
      </c>
      <c r="S62" s="4" t="str">
        <f>IF(OR(N62="NSP",N62="")," ",IFERROR(_xlfn.XLOOKUP(VALUE(C62),'NOTI CV01_NOTPET'!$Z$2:$Z$500,'NOTI CV01_NOTPET'!$F$2:$F$500,"SIN NOTIFICAR",0),""))</f>
        <v xml:space="preserve"> </v>
      </c>
    </row>
    <row r="63" spans="1:19" x14ac:dyDescent="0.2">
      <c r="A63" s="61"/>
      <c r="B63" s="15"/>
      <c r="C63" s="15"/>
      <c r="D63" s="15"/>
      <c r="E63" s="15"/>
      <c r="F63" s="15"/>
      <c r="G63" s="15"/>
      <c r="H63" s="63"/>
      <c r="I63" s="15"/>
      <c r="J63" s="355"/>
      <c r="K63" s="15"/>
      <c r="L63" s="4">
        <f t="shared" si="1"/>
        <v>0</v>
      </c>
      <c r="M63" s="4" t="str">
        <f>+_xlfn.XLOOKUP(B63,OPER!$F$2:$F$500,OPER!$X$2:$X$500,"",0)</f>
        <v xml:space="preserve"> </v>
      </c>
      <c r="N63" s="4" t="str">
        <f>+_xlfn.XLOOKUP(C63,OPER!$E$2:$E$500,OPER!$AK$2:$AK$500,"NSP",0)</f>
        <v/>
      </c>
      <c r="O63" s="17" t="str">
        <f>IF(OR(N63="NSP",N63="")," ",_xlfn.XLOOKUP(L63,ORDENES!$Y$2:$Y$500,ORDENES!$AB$2:$AB$500,"",0))</f>
        <v xml:space="preserve"> </v>
      </c>
      <c r="P63" s="4" t="str">
        <f>IFERROR(IF(VLOOKUP((C63),OPER!$E$2:$K$500,7,0)="PM03","EJECUTADO",IF(OR(N63="NSP",N63="")," ",IF(AND(LEFT(I63,4)="NOTI",H63&lt;&gt;0),"EJECUTADO","NO EJECUTADO"))),"")</f>
        <v/>
      </c>
      <c r="Q63" s="4" t="str">
        <f>IF(OR(N63="NSP",N63="")," ",IF(P63="EJECUTADO",VLOOKUP(((C63)),'NOTI CV01_NOTPET'!$B$2:$X$500,23,0),"NO EJECUTADO"))</f>
        <v xml:space="preserve"> </v>
      </c>
      <c r="R63" s="4" t="str">
        <f t="shared" si="2"/>
        <v/>
      </c>
      <c r="S63" s="4" t="str">
        <f>IF(OR(N63="NSP",N63="")," ",IFERROR(_xlfn.XLOOKUP(VALUE(C63),'NOTI CV01_NOTPET'!$Z$2:$Z$500,'NOTI CV01_NOTPET'!$F$2:$F$500,"SIN NOTIFICAR",0),""))</f>
        <v xml:space="preserve"> </v>
      </c>
    </row>
    <row r="64" spans="1:19" x14ac:dyDescent="0.2">
      <c r="A64" s="61"/>
      <c r="B64" s="15"/>
      <c r="C64" s="15"/>
      <c r="D64" s="15"/>
      <c r="E64" s="15"/>
      <c r="F64" s="15"/>
      <c r="G64" s="15"/>
      <c r="H64" s="63"/>
      <c r="I64" s="15"/>
      <c r="J64" s="355"/>
      <c r="K64" s="15"/>
      <c r="L64" s="4">
        <f t="shared" si="1"/>
        <v>0</v>
      </c>
      <c r="M64" s="4" t="str">
        <f>+_xlfn.XLOOKUP(B64,OPER!$F$2:$F$500,OPER!$X$2:$X$500,"",0)</f>
        <v xml:space="preserve"> </v>
      </c>
      <c r="N64" s="4" t="str">
        <f>+_xlfn.XLOOKUP(C64,OPER!$E$2:$E$500,OPER!$AK$2:$AK$500,"NSP",0)</f>
        <v/>
      </c>
      <c r="O64" s="17" t="str">
        <f>IF(OR(N64="NSP",N64="")," ",_xlfn.XLOOKUP(L64,ORDENES!$Y$2:$Y$500,ORDENES!$AB$2:$AB$500,"",0))</f>
        <v xml:space="preserve"> </v>
      </c>
      <c r="P64" s="4" t="str">
        <f>IFERROR(IF(VLOOKUP((C64),OPER!$E$2:$K$500,7,0)="PM03","EJECUTADO",IF(OR(N64="NSP",N64="")," ",IF(AND(LEFT(I64,4)="NOTI",H64&lt;&gt;0),"EJECUTADO","NO EJECUTADO"))),"")</f>
        <v/>
      </c>
      <c r="Q64" s="4" t="str">
        <f>IF(OR(N64="NSP",N64="")," ",IF(P64="EJECUTADO",VLOOKUP(((C64)),'NOTI CV01_NOTPET'!$B$2:$X$500,23,0),"NO EJECUTADO"))</f>
        <v xml:space="preserve"> </v>
      </c>
      <c r="R64" s="4" t="str">
        <f t="shared" si="2"/>
        <v/>
      </c>
      <c r="S64" s="4" t="str">
        <f>IF(OR(N64="NSP",N64="")," ",IFERROR(_xlfn.XLOOKUP(VALUE(C64),'NOTI CV01_NOTPET'!$Z$2:$Z$500,'NOTI CV01_NOTPET'!$F$2:$F$500,"SIN NOTIFICAR",0),""))</f>
        <v xml:space="preserve"> </v>
      </c>
    </row>
    <row r="65" spans="1:19" x14ac:dyDescent="0.2">
      <c r="A65" s="61"/>
      <c r="B65" s="15"/>
      <c r="C65" s="15"/>
      <c r="D65" s="15"/>
      <c r="E65" s="15"/>
      <c r="F65" s="15"/>
      <c r="G65" s="15"/>
      <c r="H65" s="63"/>
      <c r="I65" s="15"/>
      <c r="J65" s="355"/>
      <c r="K65" s="15"/>
      <c r="L65" s="4">
        <f t="shared" si="1"/>
        <v>0</v>
      </c>
      <c r="M65" s="4" t="str">
        <f>+_xlfn.XLOOKUP(B65,OPER!$F$2:$F$500,OPER!$X$2:$X$500,"",0)</f>
        <v xml:space="preserve"> </v>
      </c>
      <c r="N65" s="4" t="str">
        <f>+_xlfn.XLOOKUP(C65,OPER!$E$2:$E$500,OPER!$AK$2:$AK$500,"NSP",0)</f>
        <v/>
      </c>
      <c r="O65" s="17" t="str">
        <f>IF(OR(N65="NSP",N65="")," ",_xlfn.XLOOKUP(L65,ORDENES!$Y$2:$Y$500,ORDENES!$AB$2:$AB$500,"",0))</f>
        <v xml:space="preserve"> </v>
      </c>
      <c r="P65" s="4" t="str">
        <f>IFERROR(IF(VLOOKUP((C65),OPER!$E$2:$K$500,7,0)="PM03","EJECUTADO",IF(OR(N65="NSP",N65="")," ",IF(AND(LEFT(I65,4)="NOTI",H65&lt;&gt;0),"EJECUTADO","NO EJECUTADO"))),"")</f>
        <v/>
      </c>
      <c r="Q65" s="4" t="str">
        <f>IF(OR(N65="NSP",N65="")," ",IF(P65="EJECUTADO",VLOOKUP(((C65)),'NOTI CV01_NOTPET'!$B$2:$X$500,23,0),"NO EJECUTADO"))</f>
        <v xml:space="preserve"> </v>
      </c>
      <c r="R65" s="4" t="str">
        <f t="shared" si="2"/>
        <v/>
      </c>
      <c r="S65" s="4" t="str">
        <f>IF(OR(N65="NSP",N65="")," ",IFERROR(_xlfn.XLOOKUP(VALUE(C65),'NOTI CV01_NOTPET'!$Z$2:$Z$500,'NOTI CV01_NOTPET'!$F$2:$F$500,"SIN NOTIFICAR",0),""))</f>
        <v xml:space="preserve"> </v>
      </c>
    </row>
    <row r="66" spans="1:19" x14ac:dyDescent="0.2">
      <c r="A66" s="61"/>
      <c r="B66" s="15"/>
      <c r="C66" s="15"/>
      <c r="D66" s="15"/>
      <c r="E66" s="15"/>
      <c r="F66" s="15"/>
      <c r="G66" s="15"/>
      <c r="H66" s="63"/>
      <c r="I66" s="15"/>
      <c r="J66" s="355"/>
      <c r="K66" s="15"/>
      <c r="L66" s="4">
        <f t="shared" si="1"/>
        <v>0</v>
      </c>
      <c r="M66" s="4" t="str">
        <f>+_xlfn.XLOOKUP(B66,OPER!$F$2:$F$500,OPER!$X$2:$X$500,"",0)</f>
        <v xml:space="preserve"> </v>
      </c>
      <c r="N66" s="4" t="str">
        <f>+_xlfn.XLOOKUP(C66,OPER!$E$2:$E$500,OPER!$AK$2:$AK$500,"NSP",0)</f>
        <v/>
      </c>
      <c r="O66" s="17" t="str">
        <f>IF(OR(N66="NSP",N66="")," ",_xlfn.XLOOKUP(L66,ORDENES!$Y$2:$Y$500,ORDENES!$AB$2:$AB$500,"",0))</f>
        <v xml:space="preserve"> </v>
      </c>
      <c r="P66" s="4" t="str">
        <f>IFERROR(IF(VLOOKUP((C66),OPER!$E$2:$K$500,7,0)="PM03","EJECUTADO",IF(OR(N66="NSP",N66="")," ",IF(AND(LEFT(I66,4)="NOTI",H66&lt;&gt;0),"EJECUTADO","NO EJECUTADO"))),"")</f>
        <v/>
      </c>
      <c r="Q66" s="4" t="str">
        <f>IF(OR(N66="NSP",N66="")," ",IF(P66="EJECUTADO",VLOOKUP(((C66)),'NOTI CV01_NOTPET'!$B$2:$X$500,23,0),"NO EJECUTADO"))</f>
        <v xml:space="preserve"> </v>
      </c>
      <c r="R66" s="4" t="str">
        <f t="shared" si="2"/>
        <v/>
      </c>
      <c r="S66" s="4" t="str">
        <f>IF(OR(N66="NSP",N66="")," ",IFERROR(_xlfn.XLOOKUP(VALUE(C66),'NOTI CV01_NOTPET'!$Z$2:$Z$500,'NOTI CV01_NOTPET'!$F$2:$F$500,"SIN NOTIFICAR",0),""))</f>
        <v xml:space="preserve"> </v>
      </c>
    </row>
    <row r="67" spans="1:19" x14ac:dyDescent="0.2">
      <c r="A67" s="61"/>
      <c r="B67" s="15"/>
      <c r="C67" s="15"/>
      <c r="D67" s="15"/>
      <c r="E67" s="15"/>
      <c r="F67" s="15"/>
      <c r="G67" s="15"/>
      <c r="H67" s="63"/>
      <c r="I67" s="15"/>
      <c r="J67" s="355"/>
      <c r="K67" s="15"/>
      <c r="L67" s="4">
        <f t="shared" ref="L67:L130" si="3">+VALUE(B67)</f>
        <v>0</v>
      </c>
      <c r="M67" s="4" t="str">
        <f>+_xlfn.XLOOKUP(B67,OPER!$F$2:$F$500,OPER!$X$2:$X$500,"",0)</f>
        <v xml:space="preserve"> </v>
      </c>
      <c r="N67" s="4" t="str">
        <f>+_xlfn.XLOOKUP(C67,OPER!$E$2:$E$500,OPER!$AK$2:$AK$500,"NSP",0)</f>
        <v/>
      </c>
      <c r="O67" s="17" t="str">
        <f>IF(OR(N67="NSP",N67="")," ",_xlfn.XLOOKUP(L67,ORDENES!$Y$2:$Y$500,ORDENES!$AB$2:$AB$500,"",0))</f>
        <v xml:space="preserve"> </v>
      </c>
      <c r="P67" s="4" t="str">
        <f>IFERROR(IF(VLOOKUP((C67),OPER!$E$2:$K$500,7,0)="PM03","EJECUTADO",IF(OR(N67="NSP",N67="")," ",IF(AND(LEFT(I67,4)="NOTI",H67&lt;&gt;0),"EJECUTADO","NO EJECUTADO"))),"")</f>
        <v/>
      </c>
      <c r="Q67" s="4" t="str">
        <f>IF(OR(N67="NSP",N67="")," ",IF(P67="EJECUTADO",VLOOKUP(((C67)),'NOTI CV01_NOTPET'!$B$2:$X$500,23,0),"NO EJECUTADO"))</f>
        <v xml:space="preserve"> </v>
      </c>
      <c r="R67" s="4" t="str">
        <f t="shared" ref="R67:R130" si="4">+IF(OR(N67="NSP",N67=""),"",IF(AND(P67="EJECUTADO",Q67="EJECUTADO"),"EJECUTADO","NO EJECUTADO"))</f>
        <v/>
      </c>
      <c r="S67" s="4" t="str">
        <f>IF(OR(N67="NSP",N67="")," ",IFERROR(_xlfn.XLOOKUP(VALUE(C67),'NOTI CV01_NOTPET'!$Z$2:$Z$500,'NOTI CV01_NOTPET'!$F$2:$F$500,"SIN NOTIFICAR",0),""))</f>
        <v xml:space="preserve"> </v>
      </c>
    </row>
    <row r="68" spans="1:19" x14ac:dyDescent="0.2">
      <c r="A68" s="61"/>
      <c r="B68" s="15"/>
      <c r="C68" s="15"/>
      <c r="D68" s="15"/>
      <c r="E68" s="15"/>
      <c r="F68" s="15"/>
      <c r="G68" s="15"/>
      <c r="H68" s="63"/>
      <c r="I68" s="15"/>
      <c r="J68" s="355"/>
      <c r="K68" s="15"/>
      <c r="L68" s="4">
        <f t="shared" si="3"/>
        <v>0</v>
      </c>
      <c r="M68" s="4" t="str">
        <f>+_xlfn.XLOOKUP(B68,OPER!$F$2:$F$500,OPER!$X$2:$X$500,"",0)</f>
        <v xml:space="preserve"> </v>
      </c>
      <c r="N68" s="4" t="str">
        <f>+_xlfn.XLOOKUP(C68,OPER!$E$2:$E$500,OPER!$AK$2:$AK$500,"NSP",0)</f>
        <v/>
      </c>
      <c r="O68" s="17" t="str">
        <f>IF(OR(N68="NSP",N68="")," ",_xlfn.XLOOKUP(L68,ORDENES!$Y$2:$Y$500,ORDENES!$AB$2:$AB$500,"",0))</f>
        <v xml:space="preserve"> </v>
      </c>
      <c r="P68" s="4" t="str">
        <f>IFERROR(IF(VLOOKUP((C68),OPER!$E$2:$K$500,7,0)="PM03","EJECUTADO",IF(OR(N68="NSP",N68="")," ",IF(AND(LEFT(I68,4)="NOTI",H68&lt;&gt;0),"EJECUTADO","NO EJECUTADO"))),"")</f>
        <v/>
      </c>
      <c r="Q68" s="4" t="str">
        <f>IF(OR(N68="NSP",N68="")," ",IF(P68="EJECUTADO",VLOOKUP(((C68)),'NOTI CV01_NOTPET'!$B$2:$X$500,23,0),"NO EJECUTADO"))</f>
        <v xml:space="preserve"> </v>
      </c>
      <c r="R68" s="4" t="str">
        <f t="shared" si="4"/>
        <v/>
      </c>
      <c r="S68" s="4" t="str">
        <f>IF(OR(N68="NSP",N68="")," ",IFERROR(_xlfn.XLOOKUP(VALUE(C68),'NOTI CV01_NOTPET'!$Z$2:$Z$500,'NOTI CV01_NOTPET'!$F$2:$F$500,"SIN NOTIFICAR",0),""))</f>
        <v xml:space="preserve"> </v>
      </c>
    </row>
    <row r="69" spans="1:19" x14ac:dyDescent="0.2">
      <c r="A69" s="61"/>
      <c r="B69" s="15"/>
      <c r="C69" s="15"/>
      <c r="D69" s="15"/>
      <c r="E69" s="15"/>
      <c r="F69" s="15"/>
      <c r="G69" s="15"/>
      <c r="H69" s="63"/>
      <c r="I69" s="15"/>
      <c r="J69" s="355"/>
      <c r="K69" s="15"/>
      <c r="L69" s="4">
        <f t="shared" si="3"/>
        <v>0</v>
      </c>
      <c r="M69" s="4" t="str">
        <f>+_xlfn.XLOOKUP(B69,OPER!$F$2:$F$500,OPER!$X$2:$X$500,"",0)</f>
        <v xml:space="preserve"> </v>
      </c>
      <c r="N69" s="4" t="str">
        <f>+_xlfn.XLOOKUP(C69,OPER!$E$2:$E$500,OPER!$AK$2:$AK$500,"NSP",0)</f>
        <v/>
      </c>
      <c r="O69" s="17" t="str">
        <f>IF(OR(N69="NSP",N69="")," ",_xlfn.XLOOKUP(L69,ORDENES!$Y$2:$Y$500,ORDENES!$AB$2:$AB$500,"",0))</f>
        <v xml:space="preserve"> </v>
      </c>
      <c r="P69" s="4" t="str">
        <f>IFERROR(IF(VLOOKUP((C69),OPER!$E$2:$K$500,7,0)="PM03","EJECUTADO",IF(OR(N69="NSP",N69="")," ",IF(AND(LEFT(I69,4)="NOTI",H69&lt;&gt;0),"EJECUTADO","NO EJECUTADO"))),"")</f>
        <v/>
      </c>
      <c r="Q69" s="4" t="str">
        <f>IF(OR(N69="NSP",N69="")," ",IF(P69="EJECUTADO",VLOOKUP(((C69)),'NOTI CV01_NOTPET'!$B$2:$X$500,23,0),"NO EJECUTADO"))</f>
        <v xml:space="preserve"> </v>
      </c>
      <c r="R69" s="4" t="str">
        <f t="shared" si="4"/>
        <v/>
      </c>
      <c r="S69" s="4" t="str">
        <f>IF(OR(N69="NSP",N69="")," ",IFERROR(_xlfn.XLOOKUP(VALUE(C69),'NOTI CV01_NOTPET'!$Z$2:$Z$500,'NOTI CV01_NOTPET'!$F$2:$F$500,"SIN NOTIFICAR",0),""))</f>
        <v xml:space="preserve"> </v>
      </c>
    </row>
    <row r="70" spans="1:19" x14ac:dyDescent="0.2">
      <c r="A70" s="61"/>
      <c r="B70" s="15"/>
      <c r="C70" s="15"/>
      <c r="D70" s="15"/>
      <c r="E70" s="15"/>
      <c r="F70" s="15"/>
      <c r="G70" s="15"/>
      <c r="H70" s="63"/>
      <c r="I70" s="15"/>
      <c r="J70" s="355"/>
      <c r="K70" s="15"/>
      <c r="L70" s="4">
        <f t="shared" si="3"/>
        <v>0</v>
      </c>
      <c r="M70" s="4" t="str">
        <f>+_xlfn.XLOOKUP(B70,OPER!$F$2:$F$500,OPER!$X$2:$X$500,"",0)</f>
        <v xml:space="preserve"> </v>
      </c>
      <c r="N70" s="4" t="str">
        <f>+_xlfn.XLOOKUP(C70,OPER!$E$2:$E$500,OPER!$AK$2:$AK$500,"NSP",0)</f>
        <v/>
      </c>
      <c r="O70" s="17" t="str">
        <f>IF(OR(N70="NSP",N70="")," ",_xlfn.XLOOKUP(L70,ORDENES!$Y$2:$Y$500,ORDENES!$AB$2:$AB$500,"",0))</f>
        <v xml:space="preserve"> </v>
      </c>
      <c r="P70" s="4" t="str">
        <f>IFERROR(IF(VLOOKUP((C70),OPER!$E$2:$K$500,7,0)="PM03","EJECUTADO",IF(OR(N70="NSP",N70="")," ",IF(AND(LEFT(I70,4)="NOTI",H70&lt;&gt;0),"EJECUTADO","NO EJECUTADO"))),"")</f>
        <v/>
      </c>
      <c r="Q70" s="4" t="str">
        <f>IF(OR(N70="NSP",N70="")," ",IF(P70="EJECUTADO",VLOOKUP(((C70)),'NOTI CV01_NOTPET'!$B$2:$X$500,23,0),"NO EJECUTADO"))</f>
        <v xml:space="preserve"> </v>
      </c>
      <c r="R70" s="4" t="str">
        <f t="shared" si="4"/>
        <v/>
      </c>
      <c r="S70" s="4" t="str">
        <f>IF(OR(N70="NSP",N70="")," ",IFERROR(_xlfn.XLOOKUP(VALUE(C70),'NOTI CV01_NOTPET'!$Z$2:$Z$500,'NOTI CV01_NOTPET'!$F$2:$F$500,"SIN NOTIFICAR",0),""))</f>
        <v xml:space="preserve"> </v>
      </c>
    </row>
    <row r="71" spans="1:19" x14ac:dyDescent="0.2">
      <c r="A71" s="61"/>
      <c r="B71" s="15"/>
      <c r="C71" s="15"/>
      <c r="D71" s="15"/>
      <c r="E71" s="15"/>
      <c r="F71" s="15"/>
      <c r="G71" s="15"/>
      <c r="H71" s="63"/>
      <c r="I71" s="15"/>
      <c r="J71" s="355"/>
      <c r="K71" s="15"/>
      <c r="L71" s="4">
        <f t="shared" si="3"/>
        <v>0</v>
      </c>
      <c r="M71" s="4" t="str">
        <f>+_xlfn.XLOOKUP(B71,OPER!$F$2:$F$500,OPER!$X$2:$X$500,"",0)</f>
        <v xml:space="preserve"> </v>
      </c>
      <c r="N71" s="4" t="str">
        <f>+_xlfn.XLOOKUP(C71,OPER!$E$2:$E$500,OPER!$AK$2:$AK$500,"NSP",0)</f>
        <v/>
      </c>
      <c r="O71" s="17" t="str">
        <f>IF(OR(N71="NSP",N71="")," ",_xlfn.XLOOKUP(L71,ORDENES!$Y$2:$Y$500,ORDENES!$AB$2:$AB$500,"",0))</f>
        <v xml:space="preserve"> </v>
      </c>
      <c r="P71" s="4" t="str">
        <f>IFERROR(IF(VLOOKUP((C71),OPER!$E$2:$K$500,7,0)="PM03","EJECUTADO",IF(OR(N71="NSP",N71="")," ",IF(AND(LEFT(I71,4)="NOTI",H71&lt;&gt;0),"EJECUTADO","NO EJECUTADO"))),"")</f>
        <v/>
      </c>
      <c r="Q71" s="4" t="str">
        <f>IF(OR(N71="NSP",N71="")," ",IF(P71="EJECUTADO",VLOOKUP(((C71)),'NOTI CV01_NOTPET'!$B$2:$X$500,23,0),"NO EJECUTADO"))</f>
        <v xml:space="preserve"> </v>
      </c>
      <c r="R71" s="4" t="str">
        <f t="shared" si="4"/>
        <v/>
      </c>
      <c r="S71" s="4" t="str">
        <f>IF(OR(N71="NSP",N71="")," ",IFERROR(_xlfn.XLOOKUP(VALUE(C71),'NOTI CV01_NOTPET'!$Z$2:$Z$500,'NOTI CV01_NOTPET'!$F$2:$F$500,"SIN NOTIFICAR",0),""))</f>
        <v xml:space="preserve"> </v>
      </c>
    </row>
    <row r="72" spans="1:19" x14ac:dyDescent="0.2">
      <c r="A72" s="61"/>
      <c r="B72" s="15"/>
      <c r="C72" s="15"/>
      <c r="D72" s="15"/>
      <c r="E72" s="15"/>
      <c r="F72" s="15"/>
      <c r="G72" s="15"/>
      <c r="H72" s="63"/>
      <c r="I72" s="15"/>
      <c r="J72" s="355"/>
      <c r="K72" s="15"/>
      <c r="L72" s="4">
        <f t="shared" si="3"/>
        <v>0</v>
      </c>
      <c r="M72" s="4" t="str">
        <f>+_xlfn.XLOOKUP(B72,OPER!$F$2:$F$500,OPER!$X$2:$X$500,"",0)</f>
        <v xml:space="preserve"> </v>
      </c>
      <c r="N72" s="4" t="str">
        <f>+_xlfn.XLOOKUP(C72,OPER!$E$2:$E$500,OPER!$AK$2:$AK$500,"NSP",0)</f>
        <v/>
      </c>
      <c r="O72" s="17" t="str">
        <f>IF(OR(N72="NSP",N72="")," ",_xlfn.XLOOKUP(L72,ORDENES!$Y$2:$Y$500,ORDENES!$AB$2:$AB$500,"",0))</f>
        <v xml:space="preserve"> </v>
      </c>
      <c r="P72" s="4" t="str">
        <f>IFERROR(IF(VLOOKUP((C72),OPER!$E$2:$K$500,7,0)="PM03","EJECUTADO",IF(OR(N72="NSP",N72="")," ",IF(AND(LEFT(I72,4)="NOTI",H72&lt;&gt;0),"EJECUTADO","NO EJECUTADO"))),"")</f>
        <v/>
      </c>
      <c r="Q72" s="4" t="str">
        <f>IF(OR(N72="NSP",N72="")," ",IF(P72="EJECUTADO",VLOOKUP(((C72)),'NOTI CV01_NOTPET'!$B$2:$X$500,23,0),"NO EJECUTADO"))</f>
        <v xml:space="preserve"> </v>
      </c>
      <c r="R72" s="4" t="str">
        <f t="shared" si="4"/>
        <v/>
      </c>
      <c r="S72" s="4" t="str">
        <f>IF(OR(N72="NSP",N72="")," ",IFERROR(_xlfn.XLOOKUP(VALUE(C72),'NOTI CV01_NOTPET'!$Z$2:$Z$500,'NOTI CV01_NOTPET'!$F$2:$F$500,"SIN NOTIFICAR",0),""))</f>
        <v xml:space="preserve"> </v>
      </c>
    </row>
    <row r="73" spans="1:19" x14ac:dyDescent="0.2">
      <c r="A73" s="61"/>
      <c r="B73" s="15"/>
      <c r="C73" s="15"/>
      <c r="D73" s="15"/>
      <c r="E73" s="15"/>
      <c r="F73" s="15"/>
      <c r="G73" s="15"/>
      <c r="H73" s="63"/>
      <c r="I73" s="15"/>
      <c r="J73" s="355"/>
      <c r="K73" s="15"/>
      <c r="L73" s="4">
        <f t="shared" si="3"/>
        <v>0</v>
      </c>
      <c r="M73" s="4" t="str">
        <f>+_xlfn.XLOOKUP(B73,OPER!$F$2:$F$500,OPER!$X$2:$X$500,"",0)</f>
        <v xml:space="preserve"> </v>
      </c>
      <c r="N73" s="4" t="str">
        <f>+_xlfn.XLOOKUP(C73,OPER!$E$2:$E$500,OPER!$AK$2:$AK$500,"NSP",0)</f>
        <v/>
      </c>
      <c r="O73" s="17" t="str">
        <f>IF(OR(N73="NSP",N73="")," ",_xlfn.XLOOKUP(L73,ORDENES!$Y$2:$Y$500,ORDENES!$AB$2:$AB$500,"",0))</f>
        <v xml:space="preserve"> </v>
      </c>
      <c r="P73" s="4" t="str">
        <f>IFERROR(IF(VLOOKUP((C73),OPER!$E$2:$K$500,7,0)="PM03","EJECUTADO",IF(OR(N73="NSP",N73="")," ",IF(AND(LEFT(I73,4)="NOTI",H73&lt;&gt;0),"EJECUTADO","NO EJECUTADO"))),"")</f>
        <v/>
      </c>
      <c r="Q73" s="4" t="str">
        <f>IF(OR(N73="NSP",N73="")," ",IF(P73="EJECUTADO",VLOOKUP(((C73)),'NOTI CV01_NOTPET'!$B$2:$X$500,23,0),"NO EJECUTADO"))</f>
        <v xml:space="preserve"> </v>
      </c>
      <c r="R73" s="4" t="str">
        <f t="shared" si="4"/>
        <v/>
      </c>
      <c r="S73" s="4" t="str">
        <f>IF(OR(N73="NSP",N73="")," ",IFERROR(_xlfn.XLOOKUP(VALUE(C73),'NOTI CV01_NOTPET'!$Z$2:$Z$500,'NOTI CV01_NOTPET'!$F$2:$F$500,"SIN NOTIFICAR",0),""))</f>
        <v xml:space="preserve"> </v>
      </c>
    </row>
    <row r="74" spans="1:19" x14ac:dyDescent="0.2">
      <c r="A74" s="61"/>
      <c r="B74" s="15"/>
      <c r="C74" s="15"/>
      <c r="D74" s="15"/>
      <c r="E74" s="15"/>
      <c r="F74" s="15"/>
      <c r="G74" s="15"/>
      <c r="H74" s="63"/>
      <c r="I74" s="15"/>
      <c r="J74" s="355"/>
      <c r="K74" s="15"/>
      <c r="L74" s="4">
        <f t="shared" si="3"/>
        <v>0</v>
      </c>
      <c r="M74" s="4" t="str">
        <f>+_xlfn.XLOOKUP(B74,OPER!$F$2:$F$500,OPER!$X$2:$X$500,"",0)</f>
        <v xml:space="preserve"> </v>
      </c>
      <c r="N74" s="4" t="str">
        <f>+_xlfn.XLOOKUP(C74,OPER!$E$2:$E$500,OPER!$AK$2:$AK$500,"NSP",0)</f>
        <v/>
      </c>
      <c r="O74" s="17" t="str">
        <f>IF(OR(N74="NSP",N74="")," ",_xlfn.XLOOKUP(L74,ORDENES!$Y$2:$Y$500,ORDENES!$AB$2:$AB$500,"",0))</f>
        <v xml:space="preserve"> </v>
      </c>
      <c r="P74" s="4" t="str">
        <f>IFERROR(IF(VLOOKUP((C74),OPER!$E$2:$K$500,7,0)="PM03","EJECUTADO",IF(OR(N74="NSP",N74="")," ",IF(AND(LEFT(I74,4)="NOTI",H74&lt;&gt;0),"EJECUTADO","NO EJECUTADO"))),"")</f>
        <v/>
      </c>
      <c r="Q74" s="4" t="str">
        <f>IF(OR(N74="NSP",N74="")," ",IF(P74="EJECUTADO",VLOOKUP(((C74)),'NOTI CV01_NOTPET'!$B$2:$X$500,23,0),"NO EJECUTADO"))</f>
        <v xml:space="preserve"> </v>
      </c>
      <c r="R74" s="4" t="str">
        <f t="shared" si="4"/>
        <v/>
      </c>
      <c r="S74" s="4" t="str">
        <f>IF(OR(N74="NSP",N74="")," ",IFERROR(_xlfn.XLOOKUP(VALUE(C74),'NOTI CV01_NOTPET'!$Z$2:$Z$500,'NOTI CV01_NOTPET'!$F$2:$F$500,"SIN NOTIFICAR",0),""))</f>
        <v xml:space="preserve"> </v>
      </c>
    </row>
    <row r="75" spans="1:19" x14ac:dyDescent="0.2">
      <c r="A75" s="61"/>
      <c r="B75" s="15"/>
      <c r="C75" s="15"/>
      <c r="D75" s="15"/>
      <c r="E75" s="15"/>
      <c r="F75" s="15"/>
      <c r="G75" s="15"/>
      <c r="H75" s="63"/>
      <c r="I75" s="15"/>
      <c r="J75" s="355"/>
      <c r="K75" s="15"/>
      <c r="L75" s="4">
        <f t="shared" si="3"/>
        <v>0</v>
      </c>
      <c r="M75" s="4" t="str">
        <f>+_xlfn.XLOOKUP(B75,OPER!$F$2:$F$500,OPER!$X$2:$X$500,"",0)</f>
        <v xml:space="preserve"> </v>
      </c>
      <c r="N75" s="4" t="str">
        <f>+_xlfn.XLOOKUP(C75,OPER!$E$2:$E$500,OPER!$AK$2:$AK$500,"NSP",0)</f>
        <v/>
      </c>
      <c r="O75" s="17" t="str">
        <f>IF(OR(N75="NSP",N75="")," ",_xlfn.XLOOKUP(L75,ORDENES!$Y$2:$Y$500,ORDENES!$AB$2:$AB$500,"",0))</f>
        <v xml:space="preserve"> </v>
      </c>
      <c r="P75" s="4" t="str">
        <f>IFERROR(IF(VLOOKUP((C75),OPER!$E$2:$K$500,7,0)="PM03","EJECUTADO",IF(OR(N75="NSP",N75="")," ",IF(AND(LEFT(I75,4)="NOTI",H75&lt;&gt;0),"EJECUTADO","NO EJECUTADO"))),"")</f>
        <v/>
      </c>
      <c r="Q75" s="4" t="str">
        <f>IF(OR(N75="NSP",N75="")," ",IF(P75="EJECUTADO",VLOOKUP(((C75)),'NOTI CV01_NOTPET'!$B$2:$X$500,23,0),"NO EJECUTADO"))</f>
        <v xml:space="preserve"> </v>
      </c>
      <c r="R75" s="4" t="str">
        <f t="shared" si="4"/>
        <v/>
      </c>
      <c r="S75" s="4" t="str">
        <f>IF(OR(N75="NSP",N75="")," ",IFERROR(_xlfn.XLOOKUP(VALUE(C75),'NOTI CV01_NOTPET'!$Z$2:$Z$500,'NOTI CV01_NOTPET'!$F$2:$F$500,"SIN NOTIFICAR",0),""))</f>
        <v xml:space="preserve"> </v>
      </c>
    </row>
    <row r="76" spans="1:19" x14ac:dyDescent="0.2">
      <c r="A76" s="61"/>
      <c r="B76" s="15"/>
      <c r="C76" s="15"/>
      <c r="D76" s="15"/>
      <c r="E76" s="15"/>
      <c r="F76" s="15"/>
      <c r="G76" s="15"/>
      <c r="H76" s="63"/>
      <c r="I76" s="15"/>
      <c r="J76" s="355"/>
      <c r="K76" s="15"/>
      <c r="L76" s="4">
        <f t="shared" si="3"/>
        <v>0</v>
      </c>
      <c r="M76" s="4" t="str">
        <f>+_xlfn.XLOOKUP(B76,OPER!$F$2:$F$500,OPER!$X$2:$X$500,"",0)</f>
        <v xml:space="preserve"> </v>
      </c>
      <c r="N76" s="4" t="str">
        <f>+_xlfn.XLOOKUP(C76,OPER!$E$2:$E$500,OPER!$AK$2:$AK$500,"NSP",0)</f>
        <v/>
      </c>
      <c r="O76" s="17" t="str">
        <f>IF(OR(N76="NSP",N76="")," ",_xlfn.XLOOKUP(L76,ORDENES!$Y$2:$Y$500,ORDENES!$AB$2:$AB$500,"",0))</f>
        <v xml:space="preserve"> </v>
      </c>
      <c r="P76" s="4" t="str">
        <f>IFERROR(IF(VLOOKUP((C76),OPER!$E$2:$K$500,7,0)="PM03","EJECUTADO",IF(OR(N76="NSP",N76="")," ",IF(AND(LEFT(I76,4)="NOTI",H76&lt;&gt;0),"EJECUTADO","NO EJECUTADO"))),"")</f>
        <v/>
      </c>
      <c r="Q76" s="4" t="str">
        <f>IF(OR(N76="NSP",N76="")," ",IF(P76="EJECUTADO",VLOOKUP(((C76)),'NOTI CV01_NOTPET'!$B$2:$X$500,23,0),"NO EJECUTADO"))</f>
        <v xml:space="preserve"> </v>
      </c>
      <c r="R76" s="4" t="str">
        <f t="shared" si="4"/>
        <v/>
      </c>
      <c r="S76" s="4" t="str">
        <f>IF(OR(N76="NSP",N76="")," ",IFERROR(_xlfn.XLOOKUP(VALUE(C76),'NOTI CV01_NOTPET'!$Z$2:$Z$500,'NOTI CV01_NOTPET'!$F$2:$F$500,"SIN NOTIFICAR",0),""))</f>
        <v xml:space="preserve"> </v>
      </c>
    </row>
    <row r="77" spans="1:19" x14ac:dyDescent="0.2">
      <c r="A77" s="61"/>
      <c r="B77" s="15"/>
      <c r="C77" s="15"/>
      <c r="D77" s="15"/>
      <c r="E77" s="15"/>
      <c r="F77" s="15"/>
      <c r="G77" s="15"/>
      <c r="H77" s="63"/>
      <c r="I77" s="15"/>
      <c r="J77" s="355"/>
      <c r="K77" s="15"/>
      <c r="L77" s="4">
        <f t="shared" si="3"/>
        <v>0</v>
      </c>
      <c r="M77" s="4" t="str">
        <f>+_xlfn.XLOOKUP(B77,OPER!$F$2:$F$500,OPER!$X$2:$X$500,"",0)</f>
        <v xml:space="preserve"> </v>
      </c>
      <c r="N77" s="4" t="str">
        <f>+_xlfn.XLOOKUP(C77,OPER!$E$2:$E$500,OPER!$AK$2:$AK$500,"NSP",0)</f>
        <v/>
      </c>
      <c r="O77" s="17" t="str">
        <f>IF(OR(N77="NSP",N77="")," ",_xlfn.XLOOKUP(L77,ORDENES!$Y$2:$Y$500,ORDENES!$AB$2:$AB$500,"",0))</f>
        <v xml:space="preserve"> </v>
      </c>
      <c r="P77" s="4" t="str">
        <f>IFERROR(IF(VLOOKUP((C77),OPER!$E$2:$K$500,7,0)="PM03","EJECUTADO",IF(OR(N77="NSP",N77="")," ",IF(AND(LEFT(I77,4)="NOTI",H77&lt;&gt;0),"EJECUTADO","NO EJECUTADO"))),"")</f>
        <v/>
      </c>
      <c r="Q77" s="4" t="str">
        <f>IF(OR(N77="NSP",N77="")," ",IF(P77="EJECUTADO",VLOOKUP(((C77)),'NOTI CV01_NOTPET'!$B$2:$X$500,23,0),"NO EJECUTADO"))</f>
        <v xml:space="preserve"> </v>
      </c>
      <c r="R77" s="4" t="str">
        <f t="shared" si="4"/>
        <v/>
      </c>
      <c r="S77" s="4" t="str">
        <f>IF(OR(N77="NSP",N77="")," ",IFERROR(_xlfn.XLOOKUP(VALUE(C77),'NOTI CV01_NOTPET'!$Z$2:$Z$500,'NOTI CV01_NOTPET'!$F$2:$F$500,"SIN NOTIFICAR",0),""))</f>
        <v xml:space="preserve"> </v>
      </c>
    </row>
    <row r="78" spans="1:19" x14ac:dyDescent="0.2">
      <c r="A78" s="61"/>
      <c r="B78" s="15"/>
      <c r="C78" s="15"/>
      <c r="D78" s="15"/>
      <c r="E78" s="15"/>
      <c r="F78" s="15"/>
      <c r="G78" s="15"/>
      <c r="H78" s="63"/>
      <c r="I78" s="15"/>
      <c r="J78" s="355"/>
      <c r="K78" s="15"/>
      <c r="L78" s="4">
        <f t="shared" si="3"/>
        <v>0</v>
      </c>
      <c r="M78" s="4" t="str">
        <f>+_xlfn.XLOOKUP(B78,OPER!$F$2:$F$500,OPER!$X$2:$X$500,"",0)</f>
        <v xml:space="preserve"> </v>
      </c>
      <c r="N78" s="4" t="str">
        <f>+_xlfn.XLOOKUP(C78,OPER!$E$2:$E$500,OPER!$AK$2:$AK$500,"NSP",0)</f>
        <v/>
      </c>
      <c r="O78" s="17" t="str">
        <f>IF(OR(N78="NSP",N78="")," ",_xlfn.XLOOKUP(L78,ORDENES!$Y$2:$Y$500,ORDENES!$AB$2:$AB$500,"",0))</f>
        <v xml:space="preserve"> </v>
      </c>
      <c r="P78" s="4" t="str">
        <f>IFERROR(IF(VLOOKUP((C78),OPER!$E$2:$K$500,7,0)="PM03","EJECUTADO",IF(OR(N78="NSP",N78="")," ",IF(AND(LEFT(I78,4)="NOTI",H78&lt;&gt;0),"EJECUTADO","NO EJECUTADO"))),"")</f>
        <v/>
      </c>
      <c r="Q78" s="4" t="str">
        <f>IF(OR(N78="NSP",N78="")," ",IF(P78="EJECUTADO",VLOOKUP(((C78)),'NOTI CV01_NOTPET'!$B$2:$X$500,23,0),"NO EJECUTADO"))</f>
        <v xml:space="preserve"> </v>
      </c>
      <c r="R78" s="4" t="str">
        <f t="shared" si="4"/>
        <v/>
      </c>
      <c r="S78" s="4" t="str">
        <f>IF(OR(N78="NSP",N78="")," ",IFERROR(_xlfn.XLOOKUP(VALUE(C78),'NOTI CV01_NOTPET'!$Z$2:$Z$500,'NOTI CV01_NOTPET'!$F$2:$F$500,"SIN NOTIFICAR",0),""))</f>
        <v xml:space="preserve"> </v>
      </c>
    </row>
    <row r="79" spans="1:19" x14ac:dyDescent="0.2">
      <c r="A79" s="61"/>
      <c r="B79" s="15"/>
      <c r="C79" s="15"/>
      <c r="D79" s="15"/>
      <c r="E79" s="15"/>
      <c r="F79" s="15"/>
      <c r="G79" s="15"/>
      <c r="H79" s="63"/>
      <c r="I79" s="15"/>
      <c r="J79" s="355"/>
      <c r="K79" s="15"/>
      <c r="L79" s="4">
        <f t="shared" si="3"/>
        <v>0</v>
      </c>
      <c r="M79" s="4" t="str">
        <f>+_xlfn.XLOOKUP(B79,OPER!$F$2:$F$500,OPER!$X$2:$X$500,"",0)</f>
        <v xml:space="preserve"> </v>
      </c>
      <c r="N79" s="4" t="str">
        <f>+_xlfn.XLOOKUP(C79,OPER!$E$2:$E$500,OPER!$AK$2:$AK$500,"NSP",0)</f>
        <v/>
      </c>
      <c r="O79" s="17" t="str">
        <f>IF(OR(N79="NSP",N79="")," ",_xlfn.XLOOKUP(L79,ORDENES!$Y$2:$Y$500,ORDENES!$AB$2:$AB$500,"",0))</f>
        <v xml:space="preserve"> </v>
      </c>
      <c r="P79" s="4" t="str">
        <f>IFERROR(IF(VLOOKUP((C79),OPER!$E$2:$K$500,7,0)="PM03","EJECUTADO",IF(OR(N79="NSP",N79="")," ",IF(AND(LEFT(I79,4)="NOTI",H79&lt;&gt;0),"EJECUTADO","NO EJECUTADO"))),"")</f>
        <v/>
      </c>
      <c r="Q79" s="4" t="str">
        <f>IF(OR(N79="NSP",N79="")," ",IF(P79="EJECUTADO",VLOOKUP(((C79)),'NOTI CV01_NOTPET'!$B$2:$X$500,23,0),"NO EJECUTADO"))</f>
        <v xml:space="preserve"> </v>
      </c>
      <c r="R79" s="4" t="str">
        <f t="shared" si="4"/>
        <v/>
      </c>
      <c r="S79" s="4" t="str">
        <f>IF(OR(N79="NSP",N79="")," ",IFERROR(_xlfn.XLOOKUP(VALUE(C79),'NOTI CV01_NOTPET'!$Z$2:$Z$500,'NOTI CV01_NOTPET'!$F$2:$F$500,"SIN NOTIFICAR",0),""))</f>
        <v xml:space="preserve"> </v>
      </c>
    </row>
    <row r="80" spans="1:19" x14ac:dyDescent="0.2">
      <c r="A80" s="61"/>
      <c r="B80" s="15"/>
      <c r="C80" s="15"/>
      <c r="D80" s="15"/>
      <c r="E80" s="15"/>
      <c r="F80" s="15"/>
      <c r="G80" s="15"/>
      <c r="H80" s="63"/>
      <c r="I80" s="15"/>
      <c r="J80" s="355"/>
      <c r="K80" s="15"/>
      <c r="L80" s="4">
        <f t="shared" si="3"/>
        <v>0</v>
      </c>
      <c r="M80" s="4" t="str">
        <f>+_xlfn.XLOOKUP(B80,OPER!$F$2:$F$500,OPER!$X$2:$X$500,"",0)</f>
        <v xml:space="preserve"> </v>
      </c>
      <c r="N80" s="4" t="str">
        <f>+_xlfn.XLOOKUP(C80,OPER!$E$2:$E$500,OPER!$AK$2:$AK$500,"NSP",0)</f>
        <v/>
      </c>
      <c r="O80" s="17" t="str">
        <f>IF(OR(N80="NSP",N80="")," ",_xlfn.XLOOKUP(L80,ORDENES!$Y$2:$Y$500,ORDENES!$AB$2:$AB$500,"",0))</f>
        <v xml:space="preserve"> </v>
      </c>
      <c r="P80" s="4" t="str">
        <f>IFERROR(IF(VLOOKUP((C80),OPER!$E$2:$K$500,7,0)="PM03","EJECUTADO",IF(OR(N80="NSP",N80="")," ",IF(AND(LEFT(I80,4)="NOTI",H80&lt;&gt;0),"EJECUTADO","NO EJECUTADO"))),"")</f>
        <v/>
      </c>
      <c r="Q80" s="4" t="str">
        <f>IF(OR(N80="NSP",N80="")," ",IF(P80="EJECUTADO",VLOOKUP(((C80)),'NOTI CV01_NOTPET'!$B$2:$X$500,23,0),"NO EJECUTADO"))</f>
        <v xml:space="preserve"> </v>
      </c>
      <c r="R80" s="4" t="str">
        <f t="shared" si="4"/>
        <v/>
      </c>
      <c r="S80" s="4" t="str">
        <f>IF(OR(N80="NSP",N80="")," ",IFERROR(_xlfn.XLOOKUP(VALUE(C80),'NOTI CV01_NOTPET'!$Z$2:$Z$500,'NOTI CV01_NOTPET'!$F$2:$F$500,"SIN NOTIFICAR",0),""))</f>
        <v xml:space="preserve"> </v>
      </c>
    </row>
    <row r="81" spans="1:19" ht="12.25" customHeight="1" x14ac:dyDescent="0.2">
      <c r="A81" s="61"/>
      <c r="B81" s="15"/>
      <c r="C81" s="15"/>
      <c r="D81" s="15"/>
      <c r="E81" s="15"/>
      <c r="F81" s="15"/>
      <c r="G81" s="15"/>
      <c r="H81" s="63"/>
      <c r="I81" s="15"/>
      <c r="J81" s="355"/>
      <c r="K81" s="15"/>
      <c r="L81" s="4">
        <f t="shared" si="3"/>
        <v>0</v>
      </c>
      <c r="M81" s="4" t="str">
        <f>+_xlfn.XLOOKUP(B81,OPER!$F$2:$F$500,OPER!$X$2:$X$500,"",0)</f>
        <v xml:space="preserve"> </v>
      </c>
      <c r="N81" s="4" t="str">
        <f>+_xlfn.XLOOKUP(C81,OPER!$E$2:$E$500,OPER!$AK$2:$AK$500,"NSP",0)</f>
        <v/>
      </c>
      <c r="O81" s="17" t="str">
        <f>IF(OR(N81="NSP",N81="")," ",_xlfn.XLOOKUP(L81,ORDENES!$Y$2:$Y$500,ORDENES!$AB$2:$AB$500,"",0))</f>
        <v xml:space="preserve"> </v>
      </c>
      <c r="P81" s="4" t="str">
        <f>IFERROR(IF(VLOOKUP((C81),OPER!$E$2:$K$500,7,0)="PM03","EJECUTADO",IF(OR(N81="NSP",N81="")," ",IF(AND(LEFT(I81,4)="NOTI",H81&lt;&gt;0),"EJECUTADO","NO EJECUTADO"))),"")</f>
        <v/>
      </c>
      <c r="Q81" s="4" t="str">
        <f>IF(OR(N81="NSP",N81="")," ",IF(P81="EJECUTADO",VLOOKUP(((C81)),'NOTI CV01_NOTPET'!$B$2:$X$500,23,0),"NO EJECUTADO"))</f>
        <v xml:space="preserve"> </v>
      </c>
      <c r="R81" s="4" t="str">
        <f t="shared" si="4"/>
        <v/>
      </c>
      <c r="S81" s="4" t="str">
        <f>IF(OR(N81="NSP",N81="")," ",IFERROR(_xlfn.XLOOKUP(VALUE(C81),'NOTI CV01_NOTPET'!$Z$2:$Z$500,'NOTI CV01_NOTPET'!$F$2:$F$500,"SIN NOTIFICAR",0),""))</f>
        <v xml:space="preserve"> </v>
      </c>
    </row>
    <row r="82" spans="1:19" x14ac:dyDescent="0.2">
      <c r="A82" s="61"/>
      <c r="B82" s="15"/>
      <c r="C82" s="15"/>
      <c r="D82" s="15"/>
      <c r="E82" s="15"/>
      <c r="F82" s="15"/>
      <c r="G82" s="15"/>
      <c r="H82" s="63"/>
      <c r="I82" s="15"/>
      <c r="J82" s="355"/>
      <c r="K82" s="15"/>
      <c r="L82" s="4">
        <f t="shared" si="3"/>
        <v>0</v>
      </c>
      <c r="M82" s="4" t="str">
        <f>+_xlfn.XLOOKUP(B82,OPER!$F$2:$F$500,OPER!$X$2:$X$500,"",0)</f>
        <v xml:space="preserve"> </v>
      </c>
      <c r="N82" s="4" t="str">
        <f>+_xlfn.XLOOKUP(C82,OPER!$E$2:$E$500,OPER!$AK$2:$AK$500,"NSP",0)</f>
        <v/>
      </c>
      <c r="O82" s="17" t="str">
        <f>IF(OR(N82="NSP",N82="")," ",_xlfn.XLOOKUP(L82,ORDENES!$Y$2:$Y$500,ORDENES!$AB$2:$AB$500,"",0))</f>
        <v xml:space="preserve"> </v>
      </c>
      <c r="P82" s="4" t="str">
        <f>IFERROR(IF(VLOOKUP((C82),OPER!$E$2:$K$500,7,0)="PM03","EJECUTADO",IF(OR(N82="NSP",N82="")," ",IF(AND(LEFT(I82,4)="NOTI",H82&lt;&gt;0),"EJECUTADO","NO EJECUTADO"))),"")</f>
        <v/>
      </c>
      <c r="Q82" s="4" t="str">
        <f>IF(OR(N82="NSP",N82="")," ",IF(P82="EJECUTADO",VLOOKUP(((C82)),'NOTI CV01_NOTPET'!$B$2:$X$500,23,0),"NO EJECUTADO"))</f>
        <v xml:space="preserve"> </v>
      </c>
      <c r="R82" s="4" t="str">
        <f t="shared" si="4"/>
        <v/>
      </c>
      <c r="S82" s="4" t="str">
        <f>IF(OR(N82="NSP",N82="")," ",IFERROR(_xlfn.XLOOKUP(VALUE(C82),'NOTI CV01_NOTPET'!$Z$2:$Z$500,'NOTI CV01_NOTPET'!$F$2:$F$500,"SIN NOTIFICAR",0),""))</f>
        <v xml:space="preserve"> </v>
      </c>
    </row>
    <row r="83" spans="1:19" x14ac:dyDescent="0.2">
      <c r="A83" s="61"/>
      <c r="B83" s="15"/>
      <c r="C83" s="15"/>
      <c r="D83" s="15"/>
      <c r="E83" s="15"/>
      <c r="F83" s="15"/>
      <c r="G83" s="15"/>
      <c r="H83" s="63"/>
      <c r="I83" s="15"/>
      <c r="J83" s="355"/>
      <c r="K83" s="15"/>
      <c r="L83" s="4">
        <f t="shared" si="3"/>
        <v>0</v>
      </c>
      <c r="M83" s="4" t="str">
        <f>+_xlfn.XLOOKUP(B83,OPER!$F$2:$F$500,OPER!$X$2:$X$500,"",0)</f>
        <v xml:space="preserve"> </v>
      </c>
      <c r="N83" s="4" t="str">
        <f>+_xlfn.XLOOKUP(C83,OPER!$E$2:$E$500,OPER!$AK$2:$AK$500,"NSP",0)</f>
        <v/>
      </c>
      <c r="O83" s="17" t="str">
        <f>IF(OR(N83="NSP",N83="")," ",_xlfn.XLOOKUP(L83,ORDENES!$Y$2:$Y$500,ORDENES!$AB$2:$AB$500,"",0))</f>
        <v xml:space="preserve"> </v>
      </c>
      <c r="P83" s="4" t="str">
        <f>IFERROR(IF(VLOOKUP((C83),OPER!$E$2:$K$500,7,0)="PM03","EJECUTADO",IF(OR(N83="NSP",N83="")," ",IF(AND(LEFT(I83,4)="NOTI",H83&lt;&gt;0),"EJECUTADO","NO EJECUTADO"))),"")</f>
        <v/>
      </c>
      <c r="Q83" s="4" t="str">
        <f>IF(OR(N83="NSP",N83="")," ",IF(P83="EJECUTADO",VLOOKUP(((C83)),'NOTI CV01_NOTPET'!$B$2:$X$500,23,0),"NO EJECUTADO"))</f>
        <v xml:space="preserve"> </v>
      </c>
      <c r="R83" s="4" t="str">
        <f t="shared" si="4"/>
        <v/>
      </c>
      <c r="S83" s="4" t="str">
        <f>IF(OR(N83="NSP",N83="")," ",IFERROR(_xlfn.XLOOKUP(VALUE(C83),'NOTI CV01_NOTPET'!$Z$2:$Z$500,'NOTI CV01_NOTPET'!$F$2:$F$500,"SIN NOTIFICAR",0),""))</f>
        <v xml:space="preserve"> </v>
      </c>
    </row>
    <row r="84" spans="1:19" x14ac:dyDescent="0.2">
      <c r="A84" s="61"/>
      <c r="B84" s="15"/>
      <c r="C84" s="15"/>
      <c r="D84" s="15"/>
      <c r="E84" s="15"/>
      <c r="F84" s="15"/>
      <c r="G84" s="15"/>
      <c r="H84" s="63"/>
      <c r="I84" s="15"/>
      <c r="J84" s="355"/>
      <c r="K84" s="15"/>
      <c r="L84" s="4">
        <f t="shared" si="3"/>
        <v>0</v>
      </c>
      <c r="M84" s="4" t="str">
        <f>+_xlfn.XLOOKUP(B84,OPER!$F$2:$F$500,OPER!$X$2:$X$500,"",0)</f>
        <v xml:space="preserve"> </v>
      </c>
      <c r="N84" s="4" t="str">
        <f>+_xlfn.XLOOKUP(C84,OPER!$E$2:$E$500,OPER!$AK$2:$AK$500,"NSP",0)</f>
        <v/>
      </c>
      <c r="O84" s="17" t="str">
        <f>IF(OR(N84="NSP",N84="")," ",_xlfn.XLOOKUP(L84,ORDENES!$Y$2:$Y$500,ORDENES!$AB$2:$AB$500,"",0))</f>
        <v xml:space="preserve"> </v>
      </c>
      <c r="P84" s="4" t="str">
        <f>IFERROR(IF(VLOOKUP((C84),OPER!$E$2:$K$500,7,0)="PM03","EJECUTADO",IF(OR(N84="NSP",N84="")," ",IF(AND(LEFT(I84,4)="NOTI",H84&lt;&gt;0),"EJECUTADO","NO EJECUTADO"))),"")</f>
        <v/>
      </c>
      <c r="Q84" s="4" t="str">
        <f>IF(OR(N84="NSP",N84="")," ",IF(P84="EJECUTADO",VLOOKUP(((C84)),'NOTI CV01_NOTPET'!$B$2:$X$500,23,0),"NO EJECUTADO"))</f>
        <v xml:space="preserve"> </v>
      </c>
      <c r="R84" s="4" t="str">
        <f t="shared" si="4"/>
        <v/>
      </c>
      <c r="S84" s="4" t="str">
        <f>IF(OR(N84="NSP",N84="")," ",IFERROR(_xlfn.XLOOKUP(VALUE(C84),'NOTI CV01_NOTPET'!$Z$2:$Z$500,'NOTI CV01_NOTPET'!$F$2:$F$500,"SIN NOTIFICAR",0),""))</f>
        <v xml:space="preserve"> </v>
      </c>
    </row>
    <row r="85" spans="1:19" x14ac:dyDescent="0.2">
      <c r="A85" s="61"/>
      <c r="B85" s="15"/>
      <c r="C85" s="15"/>
      <c r="D85" s="15"/>
      <c r="E85" s="15"/>
      <c r="F85" s="15"/>
      <c r="G85" s="15"/>
      <c r="H85" s="63"/>
      <c r="I85" s="15"/>
      <c r="J85" s="355"/>
      <c r="K85" s="15"/>
      <c r="L85" s="4">
        <f t="shared" si="3"/>
        <v>0</v>
      </c>
      <c r="M85" s="4" t="str">
        <f>+_xlfn.XLOOKUP(B85,OPER!$F$2:$F$500,OPER!$X$2:$X$500,"",0)</f>
        <v xml:space="preserve"> </v>
      </c>
      <c r="N85" s="4" t="str">
        <f>+_xlfn.XLOOKUP(C85,OPER!$E$2:$E$500,OPER!$AK$2:$AK$500,"NSP",0)</f>
        <v/>
      </c>
      <c r="O85" s="17" t="str">
        <f>IF(OR(N85="NSP",N85="")," ",_xlfn.XLOOKUP(L85,ORDENES!$Y$2:$Y$500,ORDENES!$AB$2:$AB$500,"",0))</f>
        <v xml:space="preserve"> </v>
      </c>
      <c r="P85" s="4" t="str">
        <f>IFERROR(IF(VLOOKUP((C85),OPER!$E$2:$K$500,7,0)="PM03","EJECUTADO",IF(OR(N85="NSP",N85="")," ",IF(AND(LEFT(I85,4)="NOTI",H85&lt;&gt;0),"EJECUTADO","NO EJECUTADO"))),"")</f>
        <v/>
      </c>
      <c r="Q85" s="4" t="str">
        <f>IF(OR(N85="NSP",N85="")," ",IF(P85="EJECUTADO",VLOOKUP(((C85)),'NOTI CV01_NOTPET'!$B$2:$X$500,23,0),"NO EJECUTADO"))</f>
        <v xml:space="preserve"> </v>
      </c>
      <c r="R85" s="4" t="str">
        <f t="shared" si="4"/>
        <v/>
      </c>
      <c r="S85" s="4" t="str">
        <f>IF(OR(N85="NSP",N85="")," ",IFERROR(_xlfn.XLOOKUP(VALUE(C85),'NOTI CV01_NOTPET'!$Z$2:$Z$500,'NOTI CV01_NOTPET'!$F$2:$F$500,"SIN NOTIFICAR",0),""))</f>
        <v xml:space="preserve"> </v>
      </c>
    </row>
    <row r="86" spans="1:19" x14ac:dyDescent="0.2">
      <c r="A86" s="61"/>
      <c r="B86" s="15"/>
      <c r="C86" s="15"/>
      <c r="D86" s="15"/>
      <c r="E86" s="15"/>
      <c r="F86" s="15"/>
      <c r="G86" s="15"/>
      <c r="H86" s="63"/>
      <c r="I86" s="15"/>
      <c r="J86" s="355"/>
      <c r="K86" s="15"/>
      <c r="L86" s="4">
        <f t="shared" si="3"/>
        <v>0</v>
      </c>
      <c r="M86" s="4" t="str">
        <f>+_xlfn.XLOOKUP(B86,OPER!$F$2:$F$500,OPER!$X$2:$X$500,"",0)</f>
        <v xml:space="preserve"> </v>
      </c>
      <c r="N86" s="4" t="str">
        <f>+_xlfn.XLOOKUP(C86,OPER!$E$2:$E$500,OPER!$AK$2:$AK$500,"NSP",0)</f>
        <v/>
      </c>
      <c r="O86" s="17" t="str">
        <f>IF(OR(N86="NSP",N86="")," ",_xlfn.XLOOKUP(L86,ORDENES!$Y$2:$Y$500,ORDENES!$AB$2:$AB$500,"",0))</f>
        <v xml:space="preserve"> </v>
      </c>
      <c r="P86" s="4" t="str">
        <f>IFERROR(IF(VLOOKUP((C86),OPER!$E$2:$K$500,7,0)="PM03","EJECUTADO",IF(OR(N86="NSP",N86="")," ",IF(AND(LEFT(I86,4)="NOTI",H86&lt;&gt;0),"EJECUTADO","NO EJECUTADO"))),"")</f>
        <v/>
      </c>
      <c r="Q86" s="4" t="str">
        <f>IF(OR(N86="NSP",N86="")," ",IF(P86="EJECUTADO",VLOOKUP(((C86)),'NOTI CV01_NOTPET'!$B$2:$X$500,23,0),"NO EJECUTADO"))</f>
        <v xml:space="preserve"> </v>
      </c>
      <c r="R86" s="4" t="str">
        <f t="shared" si="4"/>
        <v/>
      </c>
      <c r="S86" s="4" t="str">
        <f>IF(OR(N86="NSP",N86="")," ",IFERROR(_xlfn.XLOOKUP(VALUE(C86),'NOTI CV01_NOTPET'!$Z$2:$Z$500,'NOTI CV01_NOTPET'!$F$2:$F$500,"SIN NOTIFICAR",0),""))</f>
        <v xml:space="preserve"> </v>
      </c>
    </row>
    <row r="87" spans="1:19" x14ac:dyDescent="0.2">
      <c r="A87" s="61"/>
      <c r="B87" s="15"/>
      <c r="C87" s="15"/>
      <c r="D87" s="15"/>
      <c r="E87" s="15"/>
      <c r="F87" s="15"/>
      <c r="G87" s="15"/>
      <c r="H87" s="63"/>
      <c r="I87" s="15"/>
      <c r="J87" s="355"/>
      <c r="K87" s="15"/>
      <c r="L87" s="4">
        <f t="shared" si="3"/>
        <v>0</v>
      </c>
      <c r="M87" s="4" t="str">
        <f>+_xlfn.XLOOKUP(B87,OPER!$F$2:$F$500,OPER!$X$2:$X$500,"",0)</f>
        <v xml:space="preserve"> </v>
      </c>
      <c r="N87" s="4" t="str">
        <f>+_xlfn.XLOOKUP(C87,OPER!$E$2:$E$500,OPER!$AK$2:$AK$500,"NSP",0)</f>
        <v/>
      </c>
      <c r="O87" s="17" t="str">
        <f>IF(OR(N87="NSP",N87="")," ",_xlfn.XLOOKUP(L87,ORDENES!$Y$2:$Y$500,ORDENES!$AB$2:$AB$500,"",0))</f>
        <v xml:space="preserve"> </v>
      </c>
      <c r="P87" s="4" t="str">
        <f>IFERROR(IF(VLOOKUP((C87),OPER!$E$2:$K$500,7,0)="PM03","EJECUTADO",IF(OR(N87="NSP",N87="")," ",IF(AND(LEFT(I87,4)="NOTI",H87&lt;&gt;0),"EJECUTADO","NO EJECUTADO"))),"")</f>
        <v/>
      </c>
      <c r="Q87" s="4" t="str">
        <f>IF(OR(N87="NSP",N87="")," ",IF(P87="EJECUTADO",VLOOKUP(((C87)),'NOTI CV01_NOTPET'!$B$2:$X$500,23,0),"NO EJECUTADO"))</f>
        <v xml:space="preserve"> </v>
      </c>
      <c r="R87" s="4" t="str">
        <f t="shared" si="4"/>
        <v/>
      </c>
      <c r="S87" s="4" t="str">
        <f>IF(OR(N87="NSP",N87="")," ",IFERROR(_xlfn.XLOOKUP(VALUE(C87),'NOTI CV01_NOTPET'!$Z$2:$Z$500,'NOTI CV01_NOTPET'!$F$2:$F$500,"SIN NOTIFICAR",0),""))</f>
        <v xml:space="preserve"> </v>
      </c>
    </row>
    <row r="88" spans="1:19" x14ac:dyDescent="0.2">
      <c r="A88" s="61"/>
      <c r="B88" s="15"/>
      <c r="C88" s="15"/>
      <c r="D88" s="15"/>
      <c r="E88" s="15"/>
      <c r="F88" s="15"/>
      <c r="G88" s="15"/>
      <c r="H88" s="63"/>
      <c r="I88" s="15"/>
      <c r="J88" s="355"/>
      <c r="K88" s="15"/>
      <c r="L88" s="4">
        <f t="shared" si="3"/>
        <v>0</v>
      </c>
      <c r="M88" s="4" t="str">
        <f>+_xlfn.XLOOKUP(B88,OPER!$F$2:$F$500,OPER!$X$2:$X$500,"",0)</f>
        <v xml:space="preserve"> </v>
      </c>
      <c r="N88" s="4" t="str">
        <f>+_xlfn.XLOOKUP(C88,OPER!$E$2:$E$500,OPER!$AK$2:$AK$500,"NSP",0)</f>
        <v/>
      </c>
      <c r="O88" s="17" t="str">
        <f>IF(OR(N88="NSP",N88="")," ",_xlfn.XLOOKUP(L88,ORDENES!$Y$2:$Y$500,ORDENES!$AB$2:$AB$500,"",0))</f>
        <v xml:space="preserve"> </v>
      </c>
      <c r="P88" s="4" t="str">
        <f>IFERROR(IF(VLOOKUP((C88),OPER!$E$2:$K$500,7,0)="PM03","EJECUTADO",IF(OR(N88="NSP",N88="")," ",IF(AND(LEFT(I88,4)="NOTI",H88&lt;&gt;0),"EJECUTADO","NO EJECUTADO"))),"")</f>
        <v/>
      </c>
      <c r="Q88" s="4" t="str">
        <f>IF(OR(N88="NSP",N88="")," ",IF(P88="EJECUTADO",VLOOKUP(((C88)),'NOTI CV01_NOTPET'!$B$2:$X$500,23,0),"NO EJECUTADO"))</f>
        <v xml:space="preserve"> </v>
      </c>
      <c r="R88" s="4" t="str">
        <f t="shared" si="4"/>
        <v/>
      </c>
      <c r="S88" s="4" t="str">
        <f>IF(OR(N88="NSP",N88="")," ",IFERROR(_xlfn.XLOOKUP(VALUE(C88),'NOTI CV01_NOTPET'!$Z$2:$Z$500,'NOTI CV01_NOTPET'!$F$2:$F$500,"SIN NOTIFICAR",0),""))</f>
        <v xml:space="preserve"> </v>
      </c>
    </row>
    <row r="89" spans="1:19" x14ac:dyDescent="0.2">
      <c r="A89" s="61"/>
      <c r="B89" s="15"/>
      <c r="C89" s="15"/>
      <c r="D89" s="15"/>
      <c r="E89" s="15"/>
      <c r="F89" s="15"/>
      <c r="G89" s="15"/>
      <c r="H89" s="63"/>
      <c r="I89" s="15"/>
      <c r="J89" s="355"/>
      <c r="K89" s="15"/>
      <c r="L89" s="4">
        <f t="shared" si="3"/>
        <v>0</v>
      </c>
      <c r="M89" s="4" t="str">
        <f>+_xlfn.XLOOKUP(B89,OPER!$F$2:$F$500,OPER!$X$2:$X$500,"",0)</f>
        <v xml:space="preserve"> </v>
      </c>
      <c r="N89" s="4" t="str">
        <f>+_xlfn.XLOOKUP(C89,OPER!$E$2:$E$500,OPER!$AK$2:$AK$500,"NSP",0)</f>
        <v/>
      </c>
      <c r="O89" s="17" t="str">
        <f>IF(OR(N89="NSP",N89="")," ",_xlfn.XLOOKUP(L89,ORDENES!$Y$2:$Y$500,ORDENES!$AB$2:$AB$500,"",0))</f>
        <v xml:space="preserve"> </v>
      </c>
      <c r="P89" s="4" t="str">
        <f>IFERROR(IF(VLOOKUP((C89),OPER!$E$2:$K$500,7,0)="PM03","EJECUTADO",IF(OR(N89="NSP",N89="")," ",IF(AND(LEFT(I89,4)="NOTI",H89&lt;&gt;0),"EJECUTADO","NO EJECUTADO"))),"")</f>
        <v/>
      </c>
      <c r="Q89" s="4" t="str">
        <f>IF(OR(N89="NSP",N89="")," ",IF(P89="EJECUTADO",VLOOKUP(((C89)),'NOTI CV01_NOTPET'!$B$2:$X$500,23,0),"NO EJECUTADO"))</f>
        <v xml:space="preserve"> </v>
      </c>
      <c r="R89" s="4" t="str">
        <f t="shared" si="4"/>
        <v/>
      </c>
      <c r="S89" s="4" t="str">
        <f>IF(OR(N89="NSP",N89="")," ",IFERROR(_xlfn.XLOOKUP(VALUE(C89),'NOTI CV01_NOTPET'!$Z$2:$Z$500,'NOTI CV01_NOTPET'!$F$2:$F$500,"SIN NOTIFICAR",0),""))</f>
        <v xml:space="preserve"> </v>
      </c>
    </row>
    <row r="90" spans="1:19" x14ac:dyDescent="0.2">
      <c r="A90" s="61"/>
      <c r="B90" s="15"/>
      <c r="C90" s="15"/>
      <c r="D90" s="15"/>
      <c r="E90" s="15"/>
      <c r="F90" s="15"/>
      <c r="G90" s="15"/>
      <c r="H90" s="63"/>
      <c r="I90" s="15"/>
      <c r="J90" s="355"/>
      <c r="K90" s="15"/>
      <c r="L90" s="4">
        <f t="shared" si="3"/>
        <v>0</v>
      </c>
      <c r="M90" s="4" t="str">
        <f>+_xlfn.XLOOKUP(B90,OPER!$F$2:$F$500,OPER!$X$2:$X$500,"",0)</f>
        <v xml:space="preserve"> </v>
      </c>
      <c r="N90" s="4" t="str">
        <f>+_xlfn.XLOOKUP(C90,OPER!$E$2:$E$500,OPER!$AK$2:$AK$500,"NSP",0)</f>
        <v/>
      </c>
      <c r="O90" s="17" t="str">
        <f>IF(OR(N90="NSP",N90="")," ",_xlfn.XLOOKUP(L90,ORDENES!$Y$2:$Y$500,ORDENES!$AB$2:$AB$500,"",0))</f>
        <v xml:space="preserve"> </v>
      </c>
      <c r="P90" s="4" t="str">
        <f>IFERROR(IF(VLOOKUP((C90),OPER!$E$2:$K$500,7,0)="PM03","EJECUTADO",IF(OR(N90="NSP",N90="")," ",IF(AND(LEFT(I90,4)="NOTI",H90&lt;&gt;0),"EJECUTADO","NO EJECUTADO"))),"")</f>
        <v/>
      </c>
      <c r="Q90" s="4" t="str">
        <f>IF(OR(N90="NSP",N90="")," ",IF(P90="EJECUTADO",VLOOKUP(((C90)),'NOTI CV01_NOTPET'!$B$2:$X$500,23,0),"NO EJECUTADO"))</f>
        <v xml:space="preserve"> </v>
      </c>
      <c r="R90" s="4" t="str">
        <f t="shared" si="4"/>
        <v/>
      </c>
      <c r="S90" s="4" t="str">
        <f>IF(OR(N90="NSP",N90="")," ",IFERROR(_xlfn.XLOOKUP(VALUE(C90),'NOTI CV01_NOTPET'!$Z$2:$Z$500,'NOTI CV01_NOTPET'!$F$2:$F$500,"SIN NOTIFICAR",0),""))</f>
        <v xml:space="preserve"> </v>
      </c>
    </row>
    <row r="91" spans="1:19" x14ac:dyDescent="0.2">
      <c r="A91" s="61"/>
      <c r="B91" s="15"/>
      <c r="C91" s="15"/>
      <c r="D91" s="15"/>
      <c r="E91" s="15"/>
      <c r="F91" s="15"/>
      <c r="G91" s="15"/>
      <c r="H91" s="63"/>
      <c r="I91" s="15"/>
      <c r="J91" s="355"/>
      <c r="K91" s="15"/>
      <c r="L91" s="4">
        <f t="shared" si="3"/>
        <v>0</v>
      </c>
      <c r="M91" s="4" t="str">
        <f>+_xlfn.XLOOKUP(B91,OPER!$F$2:$F$500,OPER!$X$2:$X$500,"",0)</f>
        <v xml:space="preserve"> </v>
      </c>
      <c r="N91" s="4" t="str">
        <f>+_xlfn.XLOOKUP(C91,OPER!$E$2:$E$500,OPER!$AK$2:$AK$500,"NSP",0)</f>
        <v/>
      </c>
      <c r="O91" s="17" t="str">
        <f>IF(OR(N91="NSP",N91="")," ",_xlfn.XLOOKUP(L91,ORDENES!$Y$2:$Y$500,ORDENES!$AB$2:$AB$500,"",0))</f>
        <v xml:space="preserve"> </v>
      </c>
      <c r="P91" s="4" t="str">
        <f>IFERROR(IF(VLOOKUP((C91),OPER!$E$2:$K$500,7,0)="PM03","EJECUTADO",IF(OR(N91="NSP",N91="")," ",IF(AND(LEFT(I91,4)="NOTI",H91&lt;&gt;0),"EJECUTADO","NO EJECUTADO"))),"")</f>
        <v/>
      </c>
      <c r="Q91" s="4" t="str">
        <f>IF(OR(N91="NSP",N91="")," ",IF(P91="EJECUTADO",VLOOKUP(((C91)),'NOTI CV01_NOTPET'!$B$2:$X$500,23,0),"NO EJECUTADO"))</f>
        <v xml:space="preserve"> </v>
      </c>
      <c r="R91" s="4" t="str">
        <f t="shared" si="4"/>
        <v/>
      </c>
      <c r="S91" s="4" t="str">
        <f>IF(OR(N91="NSP",N91="")," ",IFERROR(_xlfn.XLOOKUP(VALUE(C91),'NOTI CV01_NOTPET'!$Z$2:$Z$500,'NOTI CV01_NOTPET'!$F$2:$F$500,"SIN NOTIFICAR",0),""))</f>
        <v xml:space="preserve"> </v>
      </c>
    </row>
    <row r="92" spans="1:19" x14ac:dyDescent="0.2">
      <c r="A92" s="61"/>
      <c r="B92" s="15"/>
      <c r="C92" s="15"/>
      <c r="D92" s="15"/>
      <c r="E92" s="15"/>
      <c r="F92" s="15"/>
      <c r="G92" s="15"/>
      <c r="H92" s="63"/>
      <c r="I92" s="15"/>
      <c r="J92" s="355"/>
      <c r="K92" s="15"/>
      <c r="L92" s="4">
        <f t="shared" si="3"/>
        <v>0</v>
      </c>
      <c r="M92" s="4" t="str">
        <f>+_xlfn.XLOOKUP(B92,OPER!$F$2:$F$500,OPER!$X$2:$X$500,"",0)</f>
        <v xml:space="preserve"> </v>
      </c>
      <c r="N92" s="4" t="str">
        <f>+_xlfn.XLOOKUP(C92,OPER!$E$2:$E$500,OPER!$AK$2:$AK$500,"NSP",0)</f>
        <v/>
      </c>
      <c r="O92" s="17" t="str">
        <f>IF(OR(N92="NSP",N92="")," ",_xlfn.XLOOKUP(L92,ORDENES!$Y$2:$Y$500,ORDENES!$AB$2:$AB$500,"",0))</f>
        <v xml:space="preserve"> </v>
      </c>
      <c r="P92" s="4" t="str">
        <f>IFERROR(IF(VLOOKUP((C92),OPER!$E$2:$K$500,7,0)="PM03","EJECUTADO",IF(OR(N92="NSP",N92="")," ",IF(AND(LEFT(I92,4)="NOTI",H92&lt;&gt;0),"EJECUTADO","NO EJECUTADO"))),"")</f>
        <v/>
      </c>
      <c r="Q92" s="4" t="str">
        <f>IF(OR(N92="NSP",N92="")," ",IF(P92="EJECUTADO",VLOOKUP(((C92)),'NOTI CV01_NOTPET'!$B$2:$X$500,23,0),"NO EJECUTADO"))</f>
        <v xml:space="preserve"> </v>
      </c>
      <c r="R92" s="4" t="str">
        <f t="shared" si="4"/>
        <v/>
      </c>
      <c r="S92" s="4" t="str">
        <f>IF(OR(N92="NSP",N92="")," ",IFERROR(_xlfn.XLOOKUP(VALUE(C92),'NOTI CV01_NOTPET'!$Z$2:$Z$500,'NOTI CV01_NOTPET'!$F$2:$F$500,"SIN NOTIFICAR",0),""))</f>
        <v xml:space="preserve"> </v>
      </c>
    </row>
    <row r="93" spans="1:19" x14ac:dyDescent="0.2">
      <c r="A93" s="61"/>
      <c r="B93" s="15"/>
      <c r="C93" s="15"/>
      <c r="D93" s="15"/>
      <c r="E93" s="15"/>
      <c r="F93" s="15"/>
      <c r="G93" s="15"/>
      <c r="H93" s="63"/>
      <c r="I93" s="15"/>
      <c r="J93" s="355"/>
      <c r="K93" s="15"/>
      <c r="L93" s="4">
        <f t="shared" si="3"/>
        <v>0</v>
      </c>
      <c r="M93" s="4" t="str">
        <f>+_xlfn.XLOOKUP(B93,OPER!$F$2:$F$500,OPER!$X$2:$X$500,"",0)</f>
        <v xml:space="preserve"> </v>
      </c>
      <c r="N93" s="4" t="str">
        <f>+_xlfn.XLOOKUP(C93,OPER!$E$2:$E$500,OPER!$AK$2:$AK$500,"NSP",0)</f>
        <v/>
      </c>
      <c r="O93" s="17" t="str">
        <f>IF(OR(N93="NSP",N93="")," ",_xlfn.XLOOKUP(L93,ORDENES!$Y$2:$Y$500,ORDENES!$AB$2:$AB$500,"",0))</f>
        <v xml:space="preserve"> </v>
      </c>
      <c r="P93" s="4" t="str">
        <f>IFERROR(IF(VLOOKUP((C93),OPER!$E$2:$K$500,7,0)="PM03","EJECUTADO",IF(OR(N93="NSP",N93="")," ",IF(AND(LEFT(I93,4)="NOTI",H93&lt;&gt;0),"EJECUTADO","NO EJECUTADO"))),"")</f>
        <v/>
      </c>
      <c r="Q93" s="4" t="str">
        <f>IF(OR(N93="NSP",N93="")," ",IF(P93="EJECUTADO",VLOOKUP(((C93)),'NOTI CV01_NOTPET'!$B$2:$X$500,23,0),"NO EJECUTADO"))</f>
        <v xml:space="preserve"> </v>
      </c>
      <c r="R93" s="4" t="str">
        <f t="shared" si="4"/>
        <v/>
      </c>
      <c r="S93" s="4" t="str">
        <f>IF(OR(N93="NSP",N93="")," ",IFERROR(_xlfn.XLOOKUP(VALUE(C93),'NOTI CV01_NOTPET'!$Z$2:$Z$500,'NOTI CV01_NOTPET'!$F$2:$F$500,"SIN NOTIFICAR",0),""))</f>
        <v xml:space="preserve"> </v>
      </c>
    </row>
    <row r="94" spans="1:19" x14ac:dyDescent="0.2">
      <c r="A94" s="61"/>
      <c r="B94" s="15"/>
      <c r="C94" s="15"/>
      <c r="D94" s="15"/>
      <c r="E94" s="15"/>
      <c r="F94" s="15"/>
      <c r="G94" s="15"/>
      <c r="H94" s="63"/>
      <c r="I94" s="15"/>
      <c r="J94" s="355"/>
      <c r="K94" s="15"/>
      <c r="L94" s="4">
        <f t="shared" si="3"/>
        <v>0</v>
      </c>
      <c r="M94" s="4" t="str">
        <f>+_xlfn.XLOOKUP(B94,OPER!$F$2:$F$500,OPER!$X$2:$X$500,"",0)</f>
        <v xml:space="preserve"> </v>
      </c>
      <c r="N94" s="4" t="str">
        <f>+_xlfn.XLOOKUP(C94,OPER!$E$2:$E$500,OPER!$AK$2:$AK$500,"NSP",0)</f>
        <v/>
      </c>
      <c r="O94" s="17" t="str">
        <f>IF(OR(N94="NSP",N94="")," ",_xlfn.XLOOKUP(L94,ORDENES!$Y$2:$Y$500,ORDENES!$AB$2:$AB$500,"",0))</f>
        <v xml:space="preserve"> </v>
      </c>
      <c r="P94" s="4" t="str">
        <f>IFERROR(IF(VLOOKUP((C94),OPER!$E$2:$K$500,7,0)="PM03","EJECUTADO",IF(OR(N94="NSP",N94="")," ",IF(AND(LEFT(I94,4)="NOTI",H94&lt;&gt;0),"EJECUTADO","NO EJECUTADO"))),"")</f>
        <v/>
      </c>
      <c r="Q94" s="4" t="str">
        <f>IF(OR(N94="NSP",N94="")," ",IF(P94="EJECUTADO",VLOOKUP(((C94)),'NOTI CV01_NOTPET'!$B$2:$X$500,23,0),"NO EJECUTADO"))</f>
        <v xml:space="preserve"> </v>
      </c>
      <c r="R94" s="4" t="str">
        <f t="shared" si="4"/>
        <v/>
      </c>
      <c r="S94" s="4" t="str">
        <f>IF(OR(N94="NSP",N94="")," ",IFERROR(_xlfn.XLOOKUP(VALUE(C94),'NOTI CV01_NOTPET'!$Z$2:$Z$500,'NOTI CV01_NOTPET'!$F$2:$F$500,"SIN NOTIFICAR",0),""))</f>
        <v xml:space="preserve"> </v>
      </c>
    </row>
    <row r="95" spans="1:19" x14ac:dyDescent="0.2">
      <c r="A95" s="61"/>
      <c r="B95" s="15"/>
      <c r="C95" s="15"/>
      <c r="D95" s="15"/>
      <c r="E95" s="15"/>
      <c r="F95" s="15"/>
      <c r="G95" s="15"/>
      <c r="H95" s="63"/>
      <c r="I95" s="15"/>
      <c r="J95" s="355"/>
      <c r="K95" s="15"/>
      <c r="L95" s="4">
        <f t="shared" si="3"/>
        <v>0</v>
      </c>
      <c r="M95" s="4" t="str">
        <f>+_xlfn.XLOOKUP(B95,OPER!$F$2:$F$500,OPER!$X$2:$X$500,"",0)</f>
        <v xml:space="preserve"> </v>
      </c>
      <c r="N95" s="4" t="str">
        <f>+_xlfn.XLOOKUP(C95,OPER!$E$2:$E$500,OPER!$AK$2:$AK$500,"NSP",0)</f>
        <v/>
      </c>
      <c r="O95" s="17" t="str">
        <f>IF(OR(N95="NSP",N95="")," ",_xlfn.XLOOKUP(L95,ORDENES!$Y$2:$Y$500,ORDENES!$AB$2:$AB$500,"",0))</f>
        <v xml:space="preserve"> </v>
      </c>
      <c r="P95" s="4" t="str">
        <f>IFERROR(IF(VLOOKUP((C95),OPER!$E$2:$K$500,7,0)="PM03","EJECUTADO",IF(OR(N95="NSP",N95="")," ",IF(AND(LEFT(I95,4)="NOTI",H95&lt;&gt;0),"EJECUTADO","NO EJECUTADO"))),"")</f>
        <v/>
      </c>
      <c r="Q95" s="4" t="str">
        <f>IF(OR(N95="NSP",N95="")," ",IF(P95="EJECUTADO",VLOOKUP(((C95)),'NOTI CV01_NOTPET'!$B$2:$X$500,23,0),"NO EJECUTADO"))</f>
        <v xml:space="preserve"> </v>
      </c>
      <c r="R95" s="4" t="str">
        <f t="shared" si="4"/>
        <v/>
      </c>
      <c r="S95" s="4" t="str">
        <f>IF(OR(N95="NSP",N95="")," ",IFERROR(_xlfn.XLOOKUP(VALUE(C95),'NOTI CV01_NOTPET'!$Z$2:$Z$500,'NOTI CV01_NOTPET'!$F$2:$F$500,"SIN NOTIFICAR",0),""))</f>
        <v xml:space="preserve"> </v>
      </c>
    </row>
    <row r="96" spans="1:19" x14ac:dyDescent="0.2">
      <c r="A96" s="61"/>
      <c r="B96" s="15"/>
      <c r="C96" s="15"/>
      <c r="D96" s="15"/>
      <c r="E96" s="15"/>
      <c r="F96" s="15"/>
      <c r="G96" s="15"/>
      <c r="H96" s="63"/>
      <c r="I96" s="15"/>
      <c r="J96" s="355"/>
      <c r="K96" s="15"/>
      <c r="L96" s="4">
        <f t="shared" si="3"/>
        <v>0</v>
      </c>
      <c r="M96" s="4" t="str">
        <f>+_xlfn.XLOOKUP(B96,OPER!$F$2:$F$500,OPER!$X$2:$X$500,"",0)</f>
        <v xml:space="preserve"> </v>
      </c>
      <c r="N96" s="4" t="str">
        <f>+_xlfn.XLOOKUP(C96,OPER!$E$2:$E$500,OPER!$AK$2:$AK$500,"NSP",0)</f>
        <v/>
      </c>
      <c r="O96" s="17" t="str">
        <f>IF(OR(N96="NSP",N96="")," ",_xlfn.XLOOKUP(L96,ORDENES!$Y$2:$Y$500,ORDENES!$AB$2:$AB$500,"",0))</f>
        <v xml:space="preserve"> </v>
      </c>
      <c r="P96" s="4" t="str">
        <f>IFERROR(IF(VLOOKUP((C96),OPER!$E$2:$K$500,7,0)="PM03","EJECUTADO",IF(OR(N96="NSP",N96="")," ",IF(AND(LEFT(I96,4)="NOTI",H96&lt;&gt;0),"EJECUTADO","NO EJECUTADO"))),"")</f>
        <v/>
      </c>
      <c r="Q96" s="4" t="str">
        <f>IF(OR(N96="NSP",N96="")," ",IF(P96="EJECUTADO",VLOOKUP(((C96)),'NOTI CV01_NOTPET'!$B$2:$X$500,23,0),"NO EJECUTADO"))</f>
        <v xml:space="preserve"> </v>
      </c>
      <c r="R96" s="4" t="str">
        <f t="shared" si="4"/>
        <v/>
      </c>
      <c r="S96" s="4" t="str">
        <f>IF(OR(N96="NSP",N96="")," ",IFERROR(_xlfn.XLOOKUP(VALUE(C96),'NOTI CV01_NOTPET'!$Z$2:$Z$500,'NOTI CV01_NOTPET'!$F$2:$F$500,"SIN NOTIFICAR",0),""))</f>
        <v xml:space="preserve"> </v>
      </c>
    </row>
    <row r="97" spans="1:19" x14ac:dyDescent="0.2">
      <c r="A97" s="61"/>
      <c r="B97" s="15"/>
      <c r="C97" s="15"/>
      <c r="D97" s="15"/>
      <c r="E97" s="15"/>
      <c r="F97" s="15"/>
      <c r="G97" s="15"/>
      <c r="H97" s="63"/>
      <c r="I97" s="15"/>
      <c r="J97" s="355"/>
      <c r="K97" s="15"/>
      <c r="L97" s="4">
        <f t="shared" si="3"/>
        <v>0</v>
      </c>
      <c r="M97" s="4" t="str">
        <f>+_xlfn.XLOOKUP(B97,OPER!$F$2:$F$500,OPER!$X$2:$X$500,"",0)</f>
        <v xml:space="preserve"> </v>
      </c>
      <c r="N97" s="4" t="str">
        <f>+_xlfn.XLOOKUP(C97,OPER!$E$2:$E$500,OPER!$AK$2:$AK$500,"NSP",0)</f>
        <v/>
      </c>
      <c r="O97" s="17" t="str">
        <f>IF(OR(N97="NSP",N97="")," ",_xlfn.XLOOKUP(L97,ORDENES!$Y$2:$Y$500,ORDENES!$AB$2:$AB$500,"",0))</f>
        <v xml:space="preserve"> </v>
      </c>
      <c r="P97" s="4" t="str">
        <f>IFERROR(IF(VLOOKUP((C97),OPER!$E$2:$K$500,7,0)="PM03","EJECUTADO",IF(OR(N97="NSP",N97="")," ",IF(AND(LEFT(I97,4)="NOTI",H97&lt;&gt;0),"EJECUTADO","NO EJECUTADO"))),"")</f>
        <v/>
      </c>
      <c r="Q97" s="4" t="str">
        <f>IF(OR(N97="NSP",N97="")," ",IF(P97="EJECUTADO",VLOOKUP(((C97)),'NOTI CV01_NOTPET'!$B$2:$X$500,23,0),"NO EJECUTADO"))</f>
        <v xml:space="preserve"> </v>
      </c>
      <c r="R97" s="4" t="str">
        <f t="shared" si="4"/>
        <v/>
      </c>
      <c r="S97" s="4" t="str">
        <f>IF(OR(N97="NSP",N97="")," ",IFERROR(_xlfn.XLOOKUP(VALUE(C97),'NOTI CV01_NOTPET'!$Z$2:$Z$500,'NOTI CV01_NOTPET'!$F$2:$F$500,"SIN NOTIFICAR",0),""))</f>
        <v xml:space="preserve"> </v>
      </c>
    </row>
    <row r="98" spans="1:19" x14ac:dyDescent="0.2">
      <c r="A98" s="61"/>
      <c r="B98" s="15"/>
      <c r="C98" s="15"/>
      <c r="D98" s="15"/>
      <c r="E98" s="15"/>
      <c r="F98" s="15"/>
      <c r="G98" s="15"/>
      <c r="H98" s="63"/>
      <c r="I98" s="15"/>
      <c r="J98" s="355"/>
      <c r="K98" s="15"/>
      <c r="L98" s="4">
        <f t="shared" si="3"/>
        <v>0</v>
      </c>
      <c r="M98" s="4" t="str">
        <f>+_xlfn.XLOOKUP(B98,OPER!$F$2:$F$500,OPER!$X$2:$X$500,"",0)</f>
        <v xml:space="preserve"> </v>
      </c>
      <c r="N98" s="4" t="str">
        <f>+_xlfn.XLOOKUP(C98,OPER!$E$2:$E$500,OPER!$AK$2:$AK$500,"NSP",0)</f>
        <v/>
      </c>
      <c r="O98" s="17" t="str">
        <f>IF(OR(N98="NSP",N98="")," ",_xlfn.XLOOKUP(L98,ORDENES!$Y$2:$Y$500,ORDENES!$AB$2:$AB$500,"",0))</f>
        <v xml:space="preserve"> </v>
      </c>
      <c r="P98" s="4" t="str">
        <f>IFERROR(IF(VLOOKUP((C98),OPER!$E$2:$K$500,7,0)="PM03","EJECUTADO",IF(OR(N98="NSP",N98="")," ",IF(AND(LEFT(I98,4)="NOTI",H98&lt;&gt;0),"EJECUTADO","NO EJECUTADO"))),"")</f>
        <v/>
      </c>
      <c r="Q98" s="4" t="str">
        <f>IF(OR(N98="NSP",N98="")," ",IF(P98="EJECUTADO",VLOOKUP(((C98)),'NOTI CV01_NOTPET'!$B$2:$X$500,23,0),"NO EJECUTADO"))</f>
        <v xml:space="preserve"> </v>
      </c>
      <c r="R98" s="4" t="str">
        <f t="shared" si="4"/>
        <v/>
      </c>
      <c r="S98" s="4" t="str">
        <f>IF(OR(N98="NSP",N98="")," ",IFERROR(_xlfn.XLOOKUP(VALUE(C98),'NOTI CV01_NOTPET'!$Z$2:$Z$500,'NOTI CV01_NOTPET'!$F$2:$F$500,"SIN NOTIFICAR",0),""))</f>
        <v xml:space="preserve"> </v>
      </c>
    </row>
    <row r="99" spans="1:19" x14ac:dyDescent="0.2">
      <c r="A99" s="61"/>
      <c r="B99" s="15"/>
      <c r="C99" s="15"/>
      <c r="D99" s="15"/>
      <c r="E99" s="15"/>
      <c r="F99" s="15"/>
      <c r="G99" s="15"/>
      <c r="H99" s="63"/>
      <c r="I99" s="15"/>
      <c r="J99" s="355"/>
      <c r="K99" s="15"/>
      <c r="L99" s="4">
        <f t="shared" si="3"/>
        <v>0</v>
      </c>
      <c r="M99" s="4" t="str">
        <f>+_xlfn.XLOOKUP(B99,OPER!$F$2:$F$500,OPER!$X$2:$X$500,"",0)</f>
        <v xml:space="preserve"> </v>
      </c>
      <c r="N99" s="4" t="str">
        <f>+_xlfn.XLOOKUP(C99,OPER!$E$2:$E$500,OPER!$AK$2:$AK$500,"NSP",0)</f>
        <v/>
      </c>
      <c r="O99" s="17" t="str">
        <f>IF(OR(N99="NSP",N99="")," ",_xlfn.XLOOKUP(L99,ORDENES!$Y$2:$Y$500,ORDENES!$AB$2:$AB$500,"",0))</f>
        <v xml:space="preserve"> </v>
      </c>
      <c r="P99" s="4" t="str">
        <f>IFERROR(IF(VLOOKUP((C99),OPER!$E$2:$K$500,7,0)="PM03","EJECUTADO",IF(OR(N99="NSP",N99="")," ",IF(AND(LEFT(I99,4)="NOTI",H99&lt;&gt;0),"EJECUTADO","NO EJECUTADO"))),"")</f>
        <v/>
      </c>
      <c r="Q99" s="4" t="str">
        <f>IF(OR(N99="NSP",N99="")," ",IF(P99="EJECUTADO",VLOOKUP(((C99)),'NOTI CV01_NOTPET'!$B$2:$X$500,23,0),"NO EJECUTADO"))</f>
        <v xml:space="preserve"> </v>
      </c>
      <c r="R99" s="4" t="str">
        <f t="shared" si="4"/>
        <v/>
      </c>
      <c r="S99" s="4" t="str">
        <f>IF(OR(N99="NSP",N99="")," ",IFERROR(_xlfn.XLOOKUP(VALUE(C99),'NOTI CV01_NOTPET'!$Z$2:$Z$500,'NOTI CV01_NOTPET'!$F$2:$F$500,"SIN NOTIFICAR",0),""))</f>
        <v xml:space="preserve"> </v>
      </c>
    </row>
    <row r="100" spans="1:19" x14ac:dyDescent="0.2">
      <c r="A100" s="61"/>
      <c r="B100" s="15"/>
      <c r="C100" s="15"/>
      <c r="D100" s="15"/>
      <c r="E100" s="15"/>
      <c r="F100" s="15"/>
      <c r="G100" s="15"/>
      <c r="H100" s="63"/>
      <c r="I100" s="15"/>
      <c r="J100" s="355"/>
      <c r="K100" s="15"/>
      <c r="L100" s="4">
        <f t="shared" si="3"/>
        <v>0</v>
      </c>
      <c r="M100" s="4" t="str">
        <f>+_xlfn.XLOOKUP(B100,OPER!$F$2:$F$500,OPER!$X$2:$X$500,"",0)</f>
        <v xml:space="preserve"> </v>
      </c>
      <c r="N100" s="4" t="str">
        <f>+_xlfn.XLOOKUP(C100,OPER!$E$2:$E$500,OPER!$AK$2:$AK$500,"NSP",0)</f>
        <v/>
      </c>
      <c r="O100" s="17" t="str">
        <f>IF(OR(N100="NSP",N100="")," ",_xlfn.XLOOKUP(L100,ORDENES!$Y$2:$Y$500,ORDENES!$AB$2:$AB$500,"",0))</f>
        <v xml:space="preserve"> </v>
      </c>
      <c r="P100" s="4" t="str">
        <f>IFERROR(IF(VLOOKUP((C100),OPER!$E$2:$K$500,7,0)="PM03","EJECUTADO",IF(OR(N100="NSP",N100="")," ",IF(AND(LEFT(I100,4)="NOTI",H100&lt;&gt;0),"EJECUTADO","NO EJECUTADO"))),"")</f>
        <v/>
      </c>
      <c r="Q100" s="4" t="str">
        <f>IF(OR(N100="NSP",N100="")," ",IF(P100="EJECUTADO",VLOOKUP(((C100)),'NOTI CV01_NOTPET'!$B$2:$X$500,23,0),"NO EJECUTADO"))</f>
        <v xml:space="preserve"> </v>
      </c>
      <c r="R100" s="4" t="str">
        <f t="shared" si="4"/>
        <v/>
      </c>
      <c r="S100" s="4" t="str">
        <f>IF(OR(N100="NSP",N100="")," ",IFERROR(_xlfn.XLOOKUP(VALUE(C100),'NOTI CV01_NOTPET'!$Z$2:$Z$500,'NOTI CV01_NOTPET'!$F$2:$F$500,"SIN NOTIFICAR",0),""))</f>
        <v xml:space="preserve"> </v>
      </c>
    </row>
    <row r="101" spans="1:19" x14ac:dyDescent="0.2">
      <c r="A101" s="61"/>
      <c r="B101" s="15"/>
      <c r="C101" s="15"/>
      <c r="D101" s="15"/>
      <c r="E101" s="15"/>
      <c r="F101" s="15"/>
      <c r="G101" s="15"/>
      <c r="H101" s="63"/>
      <c r="I101" s="15"/>
      <c r="J101" s="355"/>
      <c r="K101" s="15"/>
      <c r="L101" s="4">
        <f t="shared" si="3"/>
        <v>0</v>
      </c>
      <c r="M101" s="4" t="str">
        <f>+_xlfn.XLOOKUP(B101,OPER!$F$2:$F$500,OPER!$X$2:$X$500,"",0)</f>
        <v xml:space="preserve"> </v>
      </c>
      <c r="N101" s="4" t="str">
        <f>+_xlfn.XLOOKUP(C101,OPER!$E$2:$E$500,OPER!$AK$2:$AK$500,"NSP",0)</f>
        <v/>
      </c>
      <c r="O101" s="17" t="str">
        <f>IF(OR(N101="NSP",N101="")," ",_xlfn.XLOOKUP(L101,ORDENES!$Y$2:$Y$500,ORDENES!$AB$2:$AB$500,"",0))</f>
        <v xml:space="preserve"> </v>
      </c>
      <c r="P101" s="4" t="str">
        <f>IFERROR(IF(VLOOKUP((C101),OPER!$E$2:$K$500,7,0)="PM03","EJECUTADO",IF(OR(N101="NSP",N101="")," ",IF(AND(LEFT(I101,4)="NOTI",H101&lt;&gt;0),"EJECUTADO","NO EJECUTADO"))),"")</f>
        <v/>
      </c>
      <c r="Q101" s="4" t="str">
        <f>IF(OR(N101="NSP",N101="")," ",IF(P101="EJECUTADO",VLOOKUP(((C101)),'NOTI CV01_NOTPET'!$B$2:$X$500,23,0),"NO EJECUTADO"))</f>
        <v xml:space="preserve"> </v>
      </c>
      <c r="R101" s="4" t="str">
        <f t="shared" si="4"/>
        <v/>
      </c>
      <c r="S101" s="4" t="str">
        <f>IF(OR(N101="NSP",N101="")," ",IFERROR(_xlfn.XLOOKUP(VALUE(C101),'NOTI CV01_NOTPET'!$Z$2:$Z$500,'NOTI CV01_NOTPET'!$F$2:$F$500,"SIN NOTIFICAR",0),""))</f>
        <v xml:space="preserve"> </v>
      </c>
    </row>
    <row r="102" spans="1:19" x14ac:dyDescent="0.2">
      <c r="A102" s="61"/>
      <c r="B102" s="15"/>
      <c r="C102" s="15"/>
      <c r="D102" s="15"/>
      <c r="E102" s="15"/>
      <c r="F102" s="15"/>
      <c r="G102" s="15"/>
      <c r="H102" s="63"/>
      <c r="I102" s="15"/>
      <c r="J102" s="355"/>
      <c r="K102" s="15"/>
      <c r="L102" s="4">
        <f t="shared" si="3"/>
        <v>0</v>
      </c>
      <c r="M102" s="4" t="str">
        <f>+_xlfn.XLOOKUP(B102,OPER!$F$2:$F$500,OPER!$X$2:$X$500,"",0)</f>
        <v xml:space="preserve"> </v>
      </c>
      <c r="N102" s="4" t="str">
        <f>+_xlfn.XLOOKUP(C102,OPER!$E$2:$E$500,OPER!$AK$2:$AK$500,"NSP",0)</f>
        <v/>
      </c>
      <c r="O102" s="17" t="str">
        <f>IF(OR(N102="NSP",N102="")," ",_xlfn.XLOOKUP(L102,ORDENES!$Y$2:$Y$500,ORDENES!$AB$2:$AB$500,"",0))</f>
        <v xml:space="preserve"> </v>
      </c>
      <c r="P102" s="4" t="str">
        <f>IFERROR(IF(VLOOKUP((C102),OPER!$E$2:$K$500,7,0)="PM03","EJECUTADO",IF(OR(N102="NSP",N102="")," ",IF(AND(LEFT(I102,4)="NOTI",H102&lt;&gt;0),"EJECUTADO","NO EJECUTADO"))),"")</f>
        <v/>
      </c>
      <c r="Q102" s="4" t="str">
        <f>IF(OR(N102="NSP",N102="")," ",IF(P102="EJECUTADO",VLOOKUP(((C102)),'NOTI CV01_NOTPET'!$B$2:$X$500,23,0),"NO EJECUTADO"))</f>
        <v xml:space="preserve"> </v>
      </c>
      <c r="R102" s="4" t="str">
        <f t="shared" si="4"/>
        <v/>
      </c>
      <c r="S102" s="4" t="str">
        <f>IF(OR(N102="NSP",N102="")," ",IFERROR(_xlfn.XLOOKUP(VALUE(C102),'NOTI CV01_NOTPET'!$Z$2:$Z$500,'NOTI CV01_NOTPET'!$F$2:$F$500,"SIN NOTIFICAR",0),""))</f>
        <v xml:space="preserve"> </v>
      </c>
    </row>
    <row r="103" spans="1:19" x14ac:dyDescent="0.2">
      <c r="A103" s="61"/>
      <c r="B103" s="15"/>
      <c r="C103" s="15"/>
      <c r="D103" s="15"/>
      <c r="E103" s="15"/>
      <c r="F103" s="15"/>
      <c r="G103" s="15"/>
      <c r="H103" s="63"/>
      <c r="I103" s="15"/>
      <c r="J103" s="355"/>
      <c r="K103" s="15"/>
      <c r="L103" s="4">
        <f t="shared" si="3"/>
        <v>0</v>
      </c>
      <c r="M103" s="4" t="str">
        <f>+_xlfn.XLOOKUP(B103,OPER!$F$2:$F$500,OPER!$X$2:$X$500,"",0)</f>
        <v xml:space="preserve"> </v>
      </c>
      <c r="N103" s="4" t="str">
        <f>+_xlfn.XLOOKUP(C103,OPER!$E$2:$E$500,OPER!$AK$2:$AK$500,"NSP",0)</f>
        <v/>
      </c>
      <c r="O103" s="17" t="str">
        <f>IF(OR(N103="NSP",N103="")," ",_xlfn.XLOOKUP(L103,ORDENES!$Y$2:$Y$500,ORDENES!$AB$2:$AB$500,"",0))</f>
        <v xml:space="preserve"> </v>
      </c>
      <c r="P103" s="4" t="str">
        <f>IFERROR(IF(VLOOKUP((C103),OPER!$E$2:$K$500,7,0)="PM03","EJECUTADO",IF(OR(N103="NSP",N103="")," ",IF(AND(LEFT(I103,4)="NOTI",H103&lt;&gt;0),"EJECUTADO","NO EJECUTADO"))),"")</f>
        <v/>
      </c>
      <c r="Q103" s="4" t="str">
        <f>IF(OR(N103="NSP",N103="")," ",IF(P103="EJECUTADO",VLOOKUP(((C103)),'NOTI CV01_NOTPET'!$B$2:$X$500,23,0),"NO EJECUTADO"))</f>
        <v xml:space="preserve"> </v>
      </c>
      <c r="R103" s="4" t="str">
        <f t="shared" si="4"/>
        <v/>
      </c>
      <c r="S103" s="4" t="str">
        <f>IF(OR(N103="NSP",N103="")," ",IFERROR(_xlfn.XLOOKUP(VALUE(C103),'NOTI CV01_NOTPET'!$Z$2:$Z$500,'NOTI CV01_NOTPET'!$F$2:$F$500,"SIN NOTIFICAR",0),""))</f>
        <v xml:space="preserve"> </v>
      </c>
    </row>
    <row r="104" spans="1:19" x14ac:dyDescent="0.2">
      <c r="A104" s="61"/>
      <c r="B104" s="15"/>
      <c r="C104" s="15"/>
      <c r="D104" s="15"/>
      <c r="E104" s="15"/>
      <c r="F104" s="15"/>
      <c r="G104" s="15"/>
      <c r="H104" s="63"/>
      <c r="I104" s="15"/>
      <c r="J104" s="355"/>
      <c r="K104" s="15"/>
      <c r="L104" s="4">
        <f t="shared" si="3"/>
        <v>0</v>
      </c>
      <c r="M104" s="4" t="str">
        <f>+_xlfn.XLOOKUP(B104,OPER!$F$2:$F$500,OPER!$X$2:$X$500,"",0)</f>
        <v xml:space="preserve"> </v>
      </c>
      <c r="N104" s="4" t="str">
        <f>+_xlfn.XLOOKUP(C104,OPER!$E$2:$E$500,OPER!$AK$2:$AK$500,"NSP",0)</f>
        <v/>
      </c>
      <c r="O104" s="17" t="str">
        <f>IF(OR(N104="NSP",N104="")," ",_xlfn.XLOOKUP(L104,ORDENES!$Y$2:$Y$500,ORDENES!$AB$2:$AB$500,"",0))</f>
        <v xml:space="preserve"> </v>
      </c>
      <c r="P104" s="4" t="str">
        <f>IFERROR(IF(VLOOKUP((C104),OPER!$E$2:$K$500,7,0)="PM03","EJECUTADO",IF(OR(N104="NSP",N104="")," ",IF(AND(LEFT(I104,4)="NOTI",H104&lt;&gt;0),"EJECUTADO","NO EJECUTADO"))),"")</f>
        <v/>
      </c>
      <c r="Q104" s="4" t="str">
        <f>IF(OR(N104="NSP",N104="")," ",IF(P104="EJECUTADO",VLOOKUP(((C104)),'NOTI CV01_NOTPET'!$B$2:$X$500,23,0),"NO EJECUTADO"))</f>
        <v xml:space="preserve"> </v>
      </c>
      <c r="R104" s="4" t="str">
        <f t="shared" si="4"/>
        <v/>
      </c>
      <c r="S104" s="4" t="str">
        <f>IF(OR(N104="NSP",N104="")," ",IFERROR(_xlfn.XLOOKUP(VALUE(C104),'NOTI CV01_NOTPET'!$Z$2:$Z$500,'NOTI CV01_NOTPET'!$F$2:$F$500,"SIN NOTIFICAR",0),""))</f>
        <v xml:space="preserve"> </v>
      </c>
    </row>
    <row r="105" spans="1:19" x14ac:dyDescent="0.2">
      <c r="A105" s="61"/>
      <c r="B105" s="15"/>
      <c r="C105" s="15"/>
      <c r="D105" s="15"/>
      <c r="E105" s="15"/>
      <c r="F105" s="15"/>
      <c r="G105" s="15"/>
      <c r="H105" s="63"/>
      <c r="I105" s="15"/>
      <c r="J105" s="355"/>
      <c r="K105" s="15"/>
      <c r="L105" s="4">
        <f t="shared" si="3"/>
        <v>0</v>
      </c>
      <c r="M105" s="4" t="str">
        <f>+_xlfn.XLOOKUP(B105,OPER!$F$2:$F$500,OPER!$X$2:$X$500,"",0)</f>
        <v xml:space="preserve"> </v>
      </c>
      <c r="N105" s="4" t="str">
        <f>+_xlfn.XLOOKUP(C105,OPER!$E$2:$E$500,OPER!$AK$2:$AK$500,"NSP",0)</f>
        <v/>
      </c>
      <c r="O105" s="17" t="str">
        <f>IF(OR(N105="NSP",N105="")," ",_xlfn.XLOOKUP(L105,ORDENES!$Y$2:$Y$500,ORDENES!$AB$2:$AB$500,"",0))</f>
        <v xml:space="preserve"> </v>
      </c>
      <c r="P105" s="4" t="str">
        <f>IFERROR(IF(VLOOKUP((C105),OPER!$E$2:$K$500,7,0)="PM03","EJECUTADO",IF(OR(N105="NSP",N105="")," ",IF(AND(LEFT(I105,4)="NOTI",H105&lt;&gt;0),"EJECUTADO","NO EJECUTADO"))),"")</f>
        <v/>
      </c>
      <c r="Q105" s="4" t="str">
        <f>IF(OR(N105="NSP",N105="")," ",IF(P105="EJECUTADO",VLOOKUP(((C105)),'NOTI CV01_NOTPET'!$B$2:$X$500,23,0),"NO EJECUTADO"))</f>
        <v xml:space="preserve"> </v>
      </c>
      <c r="R105" s="4" t="str">
        <f t="shared" si="4"/>
        <v/>
      </c>
      <c r="S105" s="4" t="str">
        <f>IF(OR(N105="NSP",N105="")," ",IFERROR(_xlfn.XLOOKUP(VALUE(C105),'NOTI CV01_NOTPET'!$Z$2:$Z$500,'NOTI CV01_NOTPET'!$F$2:$F$500,"SIN NOTIFICAR",0),""))</f>
        <v xml:space="preserve"> </v>
      </c>
    </row>
    <row r="106" spans="1:19" x14ac:dyDescent="0.2">
      <c r="A106" s="61"/>
      <c r="B106" s="15"/>
      <c r="C106" s="15"/>
      <c r="D106" s="15"/>
      <c r="E106" s="15"/>
      <c r="F106" s="15"/>
      <c r="G106" s="15"/>
      <c r="H106" s="63"/>
      <c r="I106" s="15"/>
      <c r="J106" s="355"/>
      <c r="K106" s="15"/>
      <c r="L106" s="4">
        <f t="shared" si="3"/>
        <v>0</v>
      </c>
      <c r="M106" s="4" t="str">
        <f>+_xlfn.XLOOKUP(B106,OPER!$F$2:$F$500,OPER!$X$2:$X$500,"",0)</f>
        <v xml:space="preserve"> </v>
      </c>
      <c r="N106" s="4" t="str">
        <f>+_xlfn.XLOOKUP(C106,OPER!$E$2:$E$500,OPER!$AK$2:$AK$500,"NSP",0)</f>
        <v/>
      </c>
      <c r="O106" s="17" t="str">
        <f>IF(OR(N106="NSP",N106="")," ",_xlfn.XLOOKUP(L106,ORDENES!$Y$2:$Y$500,ORDENES!$AB$2:$AB$500,"",0))</f>
        <v xml:space="preserve"> </v>
      </c>
      <c r="P106" s="4" t="str">
        <f>IFERROR(IF(VLOOKUP((C106),OPER!$E$2:$K$500,7,0)="PM03","EJECUTADO",IF(OR(N106="NSP",N106="")," ",IF(AND(LEFT(I106,4)="NOTI",H106&lt;&gt;0),"EJECUTADO","NO EJECUTADO"))),"")</f>
        <v/>
      </c>
      <c r="Q106" s="4" t="str">
        <f>IF(OR(N106="NSP",N106="")," ",IF(P106="EJECUTADO",VLOOKUP(((C106)),'NOTI CV01_NOTPET'!$B$2:$X$500,23,0),"NO EJECUTADO"))</f>
        <v xml:space="preserve"> </v>
      </c>
      <c r="R106" s="4" t="str">
        <f t="shared" si="4"/>
        <v/>
      </c>
      <c r="S106" s="4" t="str">
        <f>IF(OR(N106="NSP",N106="")," ",IFERROR(_xlfn.XLOOKUP(VALUE(C106),'NOTI CV01_NOTPET'!$Z$2:$Z$500,'NOTI CV01_NOTPET'!$F$2:$F$500,"SIN NOTIFICAR",0),""))</f>
        <v xml:space="preserve"> </v>
      </c>
    </row>
    <row r="107" spans="1:19" x14ac:dyDescent="0.2">
      <c r="A107" s="61"/>
      <c r="B107" s="15"/>
      <c r="C107" s="15"/>
      <c r="D107" s="15"/>
      <c r="E107" s="15"/>
      <c r="F107" s="15"/>
      <c r="G107" s="15"/>
      <c r="H107" s="63"/>
      <c r="I107" s="15"/>
      <c r="J107" s="355"/>
      <c r="K107" s="15"/>
      <c r="L107" s="4">
        <f t="shared" si="3"/>
        <v>0</v>
      </c>
      <c r="M107" s="4" t="str">
        <f>+_xlfn.XLOOKUP(B107,OPER!$F$2:$F$500,OPER!$X$2:$X$500,"",0)</f>
        <v xml:space="preserve"> </v>
      </c>
      <c r="N107" s="4" t="str">
        <f>+_xlfn.XLOOKUP(C107,OPER!$E$2:$E$500,OPER!$AK$2:$AK$500,"NSP",0)</f>
        <v/>
      </c>
      <c r="O107" s="17" t="str">
        <f>IF(OR(N107="NSP",N107="")," ",_xlfn.XLOOKUP(L107,ORDENES!$Y$2:$Y$500,ORDENES!$AB$2:$AB$500,"",0))</f>
        <v xml:space="preserve"> </v>
      </c>
      <c r="P107" s="4" t="str">
        <f>IFERROR(IF(VLOOKUP((C107),OPER!$E$2:$K$500,7,0)="PM03","EJECUTADO",IF(OR(N107="NSP",N107="")," ",IF(AND(LEFT(I107,4)="NOTI",H107&lt;&gt;0),"EJECUTADO","NO EJECUTADO"))),"")</f>
        <v/>
      </c>
      <c r="Q107" s="4" t="str">
        <f>IF(OR(N107="NSP",N107="")," ",IF(P107="EJECUTADO",VLOOKUP(((C107)),'NOTI CV01_NOTPET'!$B$2:$X$500,23,0),"NO EJECUTADO"))</f>
        <v xml:space="preserve"> </v>
      </c>
      <c r="R107" s="4" t="str">
        <f t="shared" si="4"/>
        <v/>
      </c>
      <c r="S107" s="4" t="str">
        <f>IF(OR(N107="NSP",N107="")," ",IFERROR(_xlfn.XLOOKUP(VALUE(C107),'NOTI CV01_NOTPET'!$Z$2:$Z$500,'NOTI CV01_NOTPET'!$F$2:$F$500,"SIN NOTIFICAR",0),""))</f>
        <v xml:space="preserve"> </v>
      </c>
    </row>
    <row r="108" spans="1:19" x14ac:dyDescent="0.2">
      <c r="A108" s="61"/>
      <c r="B108" s="15"/>
      <c r="C108" s="15"/>
      <c r="D108" s="15"/>
      <c r="E108" s="15"/>
      <c r="F108" s="15"/>
      <c r="G108" s="15"/>
      <c r="H108" s="63"/>
      <c r="I108" s="15"/>
      <c r="J108" s="355"/>
      <c r="K108" s="15"/>
      <c r="L108" s="4">
        <f t="shared" si="3"/>
        <v>0</v>
      </c>
      <c r="M108" s="4" t="str">
        <f>+_xlfn.XLOOKUP(B108,OPER!$F$2:$F$500,OPER!$X$2:$X$500,"",0)</f>
        <v xml:space="preserve"> </v>
      </c>
      <c r="N108" s="4" t="str">
        <f>+_xlfn.XLOOKUP(C108,OPER!$E$2:$E$500,OPER!$AK$2:$AK$500,"NSP",0)</f>
        <v/>
      </c>
      <c r="O108" s="17" t="str">
        <f>IF(OR(N108="NSP",N108="")," ",_xlfn.XLOOKUP(L108,ORDENES!$Y$2:$Y$500,ORDENES!$AB$2:$AB$500,"",0))</f>
        <v xml:space="preserve"> </v>
      </c>
      <c r="P108" s="4" t="str">
        <f>IFERROR(IF(VLOOKUP((C108),OPER!$E$2:$K$500,7,0)="PM03","EJECUTADO",IF(OR(N108="NSP",N108="")," ",IF(AND(LEFT(I108,4)="NOTI",H108&lt;&gt;0),"EJECUTADO","NO EJECUTADO"))),"")</f>
        <v/>
      </c>
      <c r="Q108" s="4" t="str">
        <f>IF(OR(N108="NSP",N108="")," ",IF(P108="EJECUTADO",VLOOKUP(((C108)),'NOTI CV01_NOTPET'!$B$2:$X$500,23,0),"NO EJECUTADO"))</f>
        <v xml:space="preserve"> </v>
      </c>
      <c r="R108" s="4" t="str">
        <f t="shared" si="4"/>
        <v/>
      </c>
      <c r="S108" s="4" t="str">
        <f>IF(OR(N108="NSP",N108="")," ",IFERROR(_xlfn.XLOOKUP(VALUE(C108),'NOTI CV01_NOTPET'!$Z$2:$Z$500,'NOTI CV01_NOTPET'!$F$2:$F$500,"SIN NOTIFICAR",0),""))</f>
        <v xml:space="preserve"> </v>
      </c>
    </row>
    <row r="109" spans="1:19" x14ac:dyDescent="0.2">
      <c r="A109" s="61"/>
      <c r="B109" s="15"/>
      <c r="C109" s="15"/>
      <c r="D109" s="15"/>
      <c r="E109" s="15"/>
      <c r="F109" s="15"/>
      <c r="G109" s="15"/>
      <c r="H109" s="63"/>
      <c r="I109" s="15"/>
      <c r="J109" s="355"/>
      <c r="K109" s="15"/>
      <c r="L109" s="4">
        <f t="shared" si="3"/>
        <v>0</v>
      </c>
      <c r="M109" s="4" t="str">
        <f>+_xlfn.XLOOKUP(B109,OPER!$F$2:$F$500,OPER!$X$2:$X$500,"",0)</f>
        <v xml:space="preserve"> </v>
      </c>
      <c r="N109" s="4" t="str">
        <f>+_xlfn.XLOOKUP(C109,OPER!$E$2:$E$500,OPER!$AK$2:$AK$500,"NSP",0)</f>
        <v/>
      </c>
      <c r="O109" s="17" t="str">
        <f>IF(OR(N109="NSP",N109="")," ",_xlfn.XLOOKUP(L109,ORDENES!$Y$2:$Y$500,ORDENES!$AB$2:$AB$500,"",0))</f>
        <v xml:space="preserve"> </v>
      </c>
      <c r="P109" s="4" t="str">
        <f>IFERROR(IF(VLOOKUP((C109),OPER!$E$2:$K$500,7,0)="PM03","EJECUTADO",IF(OR(N109="NSP",N109="")," ",IF(AND(LEFT(I109,4)="NOTI",H109&lt;&gt;0),"EJECUTADO","NO EJECUTADO"))),"")</f>
        <v/>
      </c>
      <c r="Q109" s="4" t="str">
        <f>IF(OR(N109="NSP",N109="")," ",IF(P109="EJECUTADO",VLOOKUP(((C109)),'NOTI CV01_NOTPET'!$B$2:$X$500,23,0),"NO EJECUTADO"))</f>
        <v xml:space="preserve"> </v>
      </c>
      <c r="R109" s="4" t="str">
        <f t="shared" si="4"/>
        <v/>
      </c>
      <c r="S109" s="4" t="str">
        <f>IF(OR(N109="NSP",N109="")," ",IFERROR(_xlfn.XLOOKUP(VALUE(C109),'NOTI CV01_NOTPET'!$Z$2:$Z$500,'NOTI CV01_NOTPET'!$F$2:$F$500,"SIN NOTIFICAR",0),""))</f>
        <v xml:space="preserve"> </v>
      </c>
    </row>
    <row r="110" spans="1:19" x14ac:dyDescent="0.2">
      <c r="A110" s="61"/>
      <c r="B110" s="15"/>
      <c r="C110" s="15"/>
      <c r="D110" s="15"/>
      <c r="E110" s="15"/>
      <c r="F110" s="15"/>
      <c r="G110" s="15"/>
      <c r="H110" s="63"/>
      <c r="I110" s="15"/>
      <c r="J110" s="355"/>
      <c r="K110" s="15"/>
      <c r="L110" s="4">
        <f t="shared" si="3"/>
        <v>0</v>
      </c>
      <c r="M110" s="4" t="str">
        <f>+_xlfn.XLOOKUP(B110,OPER!$F$2:$F$500,OPER!$X$2:$X$500,"",0)</f>
        <v xml:space="preserve"> </v>
      </c>
      <c r="N110" s="4" t="str">
        <f>+_xlfn.XLOOKUP(C110,OPER!$E$2:$E$500,OPER!$AK$2:$AK$500,"NSP",0)</f>
        <v/>
      </c>
      <c r="O110" s="17" t="str">
        <f>IF(OR(N110="NSP",N110="")," ",_xlfn.XLOOKUP(L110,ORDENES!$Y$2:$Y$500,ORDENES!$AB$2:$AB$500,"",0))</f>
        <v xml:space="preserve"> </v>
      </c>
      <c r="P110" s="4" t="str">
        <f>IFERROR(IF(VLOOKUP((C110),OPER!$E$2:$K$500,7,0)="PM03","EJECUTADO",IF(OR(N110="NSP",N110="")," ",IF(AND(LEFT(I110,4)="NOTI",H110&lt;&gt;0),"EJECUTADO","NO EJECUTADO"))),"")</f>
        <v/>
      </c>
      <c r="Q110" s="4" t="str">
        <f>IF(OR(N110="NSP",N110="")," ",IF(P110="EJECUTADO",VLOOKUP(((C110)),'NOTI CV01_NOTPET'!$B$2:$X$500,23,0),"NO EJECUTADO"))</f>
        <v xml:space="preserve"> </v>
      </c>
      <c r="R110" s="4" t="str">
        <f t="shared" si="4"/>
        <v/>
      </c>
      <c r="S110" s="4" t="str">
        <f>IF(OR(N110="NSP",N110="")," ",IFERROR(_xlfn.XLOOKUP(VALUE(C110),'NOTI CV01_NOTPET'!$Z$2:$Z$500,'NOTI CV01_NOTPET'!$F$2:$F$500,"SIN NOTIFICAR",0),""))</f>
        <v xml:space="preserve"> </v>
      </c>
    </row>
    <row r="111" spans="1:19" x14ac:dyDescent="0.2">
      <c r="A111" s="61"/>
      <c r="B111" s="15"/>
      <c r="C111" s="15"/>
      <c r="D111" s="15"/>
      <c r="E111" s="15"/>
      <c r="F111" s="15"/>
      <c r="G111" s="15"/>
      <c r="H111" s="63"/>
      <c r="I111" s="15"/>
      <c r="J111" s="355"/>
      <c r="K111" s="15"/>
      <c r="L111" s="4">
        <f t="shared" si="3"/>
        <v>0</v>
      </c>
      <c r="M111" s="4" t="str">
        <f>+_xlfn.XLOOKUP(B111,OPER!$F$2:$F$500,OPER!$X$2:$X$500,"",0)</f>
        <v xml:space="preserve"> </v>
      </c>
      <c r="N111" s="4" t="str">
        <f>+_xlfn.XLOOKUP(C111,OPER!$E$2:$E$500,OPER!$AK$2:$AK$500,"NSP",0)</f>
        <v/>
      </c>
      <c r="O111" s="17" t="str">
        <f>IF(OR(N111="NSP",N111="")," ",_xlfn.XLOOKUP(L111,ORDENES!$Y$2:$Y$500,ORDENES!$AB$2:$AB$500,"",0))</f>
        <v xml:space="preserve"> </v>
      </c>
      <c r="P111" s="4" t="str">
        <f>IFERROR(IF(VLOOKUP((C111),OPER!$E$2:$K$500,7,0)="PM03","EJECUTADO",IF(OR(N111="NSP",N111="")," ",IF(AND(LEFT(I111,4)="NOTI",H111&lt;&gt;0),"EJECUTADO","NO EJECUTADO"))),"")</f>
        <v/>
      </c>
      <c r="Q111" s="4" t="str">
        <f>IF(OR(N111="NSP",N111="")," ",IF(P111="EJECUTADO",VLOOKUP(((C111)),'NOTI CV01_NOTPET'!$B$2:$X$500,23,0),"NO EJECUTADO"))</f>
        <v xml:space="preserve"> </v>
      </c>
      <c r="R111" s="4" t="str">
        <f t="shared" si="4"/>
        <v/>
      </c>
      <c r="S111" s="4" t="str">
        <f>IF(OR(N111="NSP",N111="")," ",IFERROR(_xlfn.XLOOKUP(VALUE(C111),'NOTI CV01_NOTPET'!$Z$2:$Z$500,'NOTI CV01_NOTPET'!$F$2:$F$500,"SIN NOTIFICAR",0),""))</f>
        <v xml:space="preserve"> </v>
      </c>
    </row>
    <row r="112" spans="1:19" x14ac:dyDescent="0.2">
      <c r="A112" s="61"/>
      <c r="B112" s="15"/>
      <c r="C112" s="15"/>
      <c r="D112" s="15"/>
      <c r="E112" s="15"/>
      <c r="F112" s="15"/>
      <c r="G112" s="15"/>
      <c r="H112" s="63"/>
      <c r="I112" s="15"/>
      <c r="J112" s="355"/>
      <c r="K112" s="15"/>
      <c r="L112" s="4">
        <f t="shared" si="3"/>
        <v>0</v>
      </c>
      <c r="M112" s="4" t="str">
        <f>+_xlfn.XLOOKUP(B112,OPER!$F$2:$F$500,OPER!$X$2:$X$500,"",0)</f>
        <v xml:space="preserve"> </v>
      </c>
      <c r="N112" s="4" t="str">
        <f>+_xlfn.XLOOKUP(C112,OPER!$E$2:$E$500,OPER!$AK$2:$AK$500,"NSP",0)</f>
        <v/>
      </c>
      <c r="O112" s="17" t="str">
        <f>IF(OR(N112="NSP",N112="")," ",_xlfn.XLOOKUP(L112,ORDENES!$Y$2:$Y$500,ORDENES!$AB$2:$AB$500,"",0))</f>
        <v xml:space="preserve"> </v>
      </c>
      <c r="P112" s="4" t="str">
        <f>IFERROR(IF(VLOOKUP((C112),OPER!$E$2:$K$500,7,0)="PM03","EJECUTADO",IF(OR(N112="NSP",N112="")," ",IF(AND(LEFT(I112,4)="NOTI",H112&lt;&gt;0),"EJECUTADO","NO EJECUTADO"))),"")</f>
        <v/>
      </c>
      <c r="Q112" s="4" t="str">
        <f>IF(OR(N112="NSP",N112="")," ",IF(P112="EJECUTADO",VLOOKUP(((C112)),'NOTI CV01_NOTPET'!$B$2:$X$500,23,0),"NO EJECUTADO"))</f>
        <v xml:space="preserve"> </v>
      </c>
      <c r="R112" s="4" t="str">
        <f t="shared" si="4"/>
        <v/>
      </c>
      <c r="S112" s="4" t="str">
        <f>IF(OR(N112="NSP",N112="")," ",IFERROR(_xlfn.XLOOKUP(VALUE(C112),'NOTI CV01_NOTPET'!$Z$2:$Z$500,'NOTI CV01_NOTPET'!$F$2:$F$500,"SIN NOTIFICAR",0),""))</f>
        <v xml:space="preserve"> </v>
      </c>
    </row>
    <row r="113" spans="1:19" x14ac:dyDescent="0.2">
      <c r="A113" s="61"/>
      <c r="B113" s="15"/>
      <c r="C113" s="15"/>
      <c r="D113" s="15"/>
      <c r="E113" s="15"/>
      <c r="F113" s="15"/>
      <c r="G113" s="15"/>
      <c r="H113" s="63"/>
      <c r="I113" s="15"/>
      <c r="J113" s="355"/>
      <c r="K113" s="15"/>
      <c r="L113" s="4">
        <f t="shared" si="3"/>
        <v>0</v>
      </c>
      <c r="M113" s="4" t="str">
        <f>+_xlfn.XLOOKUP(B113,OPER!$F$2:$F$500,OPER!$X$2:$X$500,"",0)</f>
        <v xml:space="preserve"> </v>
      </c>
      <c r="N113" s="4" t="str">
        <f>+_xlfn.XLOOKUP(C113,OPER!$E$2:$E$500,OPER!$AK$2:$AK$500,"NSP",0)</f>
        <v/>
      </c>
      <c r="O113" s="17" t="str">
        <f>IF(OR(N113="NSP",N113="")," ",_xlfn.XLOOKUP(L113,ORDENES!$Y$2:$Y$500,ORDENES!$AB$2:$AB$500,"",0))</f>
        <v xml:space="preserve"> </v>
      </c>
      <c r="P113" s="4" t="str">
        <f>IFERROR(IF(VLOOKUP((C113),OPER!$E$2:$K$500,7,0)="PM03","EJECUTADO",IF(OR(N113="NSP",N113="")," ",IF(AND(LEFT(I113,4)="NOTI",H113&lt;&gt;0),"EJECUTADO","NO EJECUTADO"))),"")</f>
        <v/>
      </c>
      <c r="Q113" s="4" t="str">
        <f>IF(OR(N113="NSP",N113="")," ",IF(P113="EJECUTADO",VLOOKUP(((C113)),'NOTI CV01_NOTPET'!$B$2:$X$500,23,0),"NO EJECUTADO"))</f>
        <v xml:space="preserve"> </v>
      </c>
      <c r="R113" s="4" t="str">
        <f t="shared" si="4"/>
        <v/>
      </c>
      <c r="S113" s="4" t="str">
        <f>IF(OR(N113="NSP",N113="")," ",IFERROR(_xlfn.XLOOKUP(VALUE(C113),'NOTI CV01_NOTPET'!$Z$2:$Z$500,'NOTI CV01_NOTPET'!$F$2:$F$500,"SIN NOTIFICAR",0),""))</f>
        <v xml:space="preserve"> </v>
      </c>
    </row>
    <row r="114" spans="1:19" x14ac:dyDescent="0.2">
      <c r="A114" s="61"/>
      <c r="B114" s="15"/>
      <c r="C114" s="15"/>
      <c r="D114" s="15"/>
      <c r="E114" s="15"/>
      <c r="F114" s="15"/>
      <c r="G114" s="15"/>
      <c r="H114" s="63"/>
      <c r="I114" s="15"/>
      <c r="J114" s="355"/>
      <c r="K114" s="15"/>
      <c r="L114" s="4">
        <f t="shared" si="3"/>
        <v>0</v>
      </c>
      <c r="M114" s="4" t="str">
        <f>+_xlfn.XLOOKUP(B114,OPER!$F$2:$F$500,OPER!$X$2:$X$500,"",0)</f>
        <v xml:space="preserve"> </v>
      </c>
      <c r="N114" s="4" t="str">
        <f>+_xlfn.XLOOKUP(C114,OPER!$E$2:$E$500,OPER!$AK$2:$AK$500,"NSP",0)</f>
        <v/>
      </c>
      <c r="O114" s="17" t="str">
        <f>IF(OR(N114="NSP",N114="")," ",_xlfn.XLOOKUP(L114,ORDENES!$Y$2:$Y$500,ORDENES!$AB$2:$AB$500,"",0))</f>
        <v xml:space="preserve"> </v>
      </c>
      <c r="P114" s="4" t="str">
        <f>IFERROR(IF(VLOOKUP((C114),OPER!$E$2:$K$500,7,0)="PM03","EJECUTADO",IF(OR(N114="NSP",N114="")," ",IF(AND(LEFT(I114,4)="NOTI",H114&lt;&gt;0),"EJECUTADO","NO EJECUTADO"))),"")</f>
        <v/>
      </c>
      <c r="Q114" s="4" t="str">
        <f>IF(OR(N114="NSP",N114="")," ",IF(P114="EJECUTADO",VLOOKUP(((C114)),'NOTI CV01_NOTPET'!$B$2:$X$500,23,0),"NO EJECUTADO"))</f>
        <v xml:space="preserve"> </v>
      </c>
      <c r="R114" s="4" t="str">
        <f t="shared" si="4"/>
        <v/>
      </c>
      <c r="S114" s="4" t="str">
        <f>IF(OR(N114="NSP",N114="")," ",IFERROR(_xlfn.XLOOKUP(VALUE(C114),'NOTI CV01_NOTPET'!$Z$2:$Z$500,'NOTI CV01_NOTPET'!$F$2:$F$500,"SIN NOTIFICAR",0),""))</f>
        <v xml:space="preserve"> </v>
      </c>
    </row>
    <row r="115" spans="1:19" x14ac:dyDescent="0.2">
      <c r="A115" s="61"/>
      <c r="B115" s="15"/>
      <c r="C115" s="15"/>
      <c r="D115" s="15"/>
      <c r="E115" s="15"/>
      <c r="F115" s="15"/>
      <c r="G115" s="15"/>
      <c r="H115" s="63"/>
      <c r="I115" s="15"/>
      <c r="J115" s="355"/>
      <c r="K115" s="15"/>
      <c r="L115" s="4">
        <f t="shared" si="3"/>
        <v>0</v>
      </c>
      <c r="M115" s="4" t="str">
        <f>+_xlfn.XLOOKUP(B115,OPER!$F$2:$F$500,OPER!$X$2:$X$500,"",0)</f>
        <v xml:space="preserve"> </v>
      </c>
      <c r="N115" s="4" t="str">
        <f>+_xlfn.XLOOKUP(C115,OPER!$E$2:$E$500,OPER!$AK$2:$AK$500,"NSP",0)</f>
        <v/>
      </c>
      <c r="O115" s="17" t="str">
        <f>IF(OR(N115="NSP",N115="")," ",_xlfn.XLOOKUP(L115,ORDENES!$Y$2:$Y$500,ORDENES!$AB$2:$AB$500,"",0))</f>
        <v xml:space="preserve"> </v>
      </c>
      <c r="P115" s="4" t="str">
        <f>IFERROR(IF(VLOOKUP((C115),OPER!$E$2:$K$500,7,0)="PM03","EJECUTADO",IF(OR(N115="NSP",N115="")," ",IF(AND(LEFT(I115,4)="NOTI",H115&lt;&gt;0),"EJECUTADO","NO EJECUTADO"))),"")</f>
        <v/>
      </c>
      <c r="Q115" s="4" t="str">
        <f>IF(OR(N115="NSP",N115="")," ",IF(P115="EJECUTADO",VLOOKUP(((C115)),'NOTI CV01_NOTPET'!$B$2:$X$500,23,0),"NO EJECUTADO"))</f>
        <v xml:space="preserve"> </v>
      </c>
      <c r="R115" s="4" t="str">
        <f t="shared" si="4"/>
        <v/>
      </c>
      <c r="S115" s="4" t="str">
        <f>IF(OR(N115="NSP",N115="")," ",IFERROR(_xlfn.XLOOKUP(VALUE(C115),'NOTI CV01_NOTPET'!$Z$2:$Z$500,'NOTI CV01_NOTPET'!$F$2:$F$500,"SIN NOTIFICAR",0),""))</f>
        <v xml:space="preserve"> </v>
      </c>
    </row>
    <row r="116" spans="1:19" x14ac:dyDescent="0.2">
      <c r="A116" s="61"/>
      <c r="B116" s="15"/>
      <c r="C116" s="15"/>
      <c r="D116" s="15"/>
      <c r="E116" s="15"/>
      <c r="F116" s="15"/>
      <c r="G116" s="15"/>
      <c r="H116" s="63"/>
      <c r="I116" s="15"/>
      <c r="J116" s="355"/>
      <c r="K116" s="15"/>
      <c r="L116" s="4">
        <f t="shared" si="3"/>
        <v>0</v>
      </c>
      <c r="M116" s="4" t="str">
        <f>+_xlfn.XLOOKUP(B116,OPER!$F$2:$F$500,OPER!$X$2:$X$500,"",0)</f>
        <v xml:space="preserve"> </v>
      </c>
      <c r="N116" s="4" t="str">
        <f>+_xlfn.XLOOKUP(C116,OPER!$E$2:$E$500,OPER!$AK$2:$AK$500,"NSP",0)</f>
        <v/>
      </c>
      <c r="O116" s="17" t="str">
        <f>IF(OR(N116="NSP",N116="")," ",_xlfn.XLOOKUP(L116,ORDENES!$Y$2:$Y$500,ORDENES!$AB$2:$AB$500,"",0))</f>
        <v xml:space="preserve"> </v>
      </c>
      <c r="P116" s="4" t="str">
        <f>IFERROR(IF(VLOOKUP((C116),OPER!$E$2:$K$500,7,0)="PM03","EJECUTADO",IF(OR(N116="NSP",N116="")," ",IF(AND(LEFT(I116,4)="NOTI",H116&lt;&gt;0),"EJECUTADO","NO EJECUTADO"))),"")</f>
        <v/>
      </c>
      <c r="Q116" s="4" t="str">
        <f>IF(OR(N116="NSP",N116="")," ",IF(P116="EJECUTADO",VLOOKUP(((C116)),'NOTI CV01_NOTPET'!$B$2:$X$500,23,0),"NO EJECUTADO"))</f>
        <v xml:space="preserve"> </v>
      </c>
      <c r="R116" s="4" t="str">
        <f t="shared" si="4"/>
        <v/>
      </c>
      <c r="S116" s="4" t="str">
        <f>IF(OR(N116="NSP",N116="")," ",IFERROR(_xlfn.XLOOKUP(VALUE(C116),'NOTI CV01_NOTPET'!$Z$2:$Z$500,'NOTI CV01_NOTPET'!$F$2:$F$500,"SIN NOTIFICAR",0),""))</f>
        <v xml:space="preserve"> </v>
      </c>
    </row>
    <row r="117" spans="1:19" x14ac:dyDescent="0.2">
      <c r="A117" s="61"/>
      <c r="B117" s="15"/>
      <c r="C117" s="15"/>
      <c r="D117" s="15"/>
      <c r="E117" s="15"/>
      <c r="F117" s="15"/>
      <c r="G117" s="15"/>
      <c r="H117" s="63"/>
      <c r="I117" s="15"/>
      <c r="J117" s="355"/>
      <c r="K117" s="15"/>
      <c r="L117" s="4">
        <f t="shared" si="3"/>
        <v>0</v>
      </c>
      <c r="M117" s="4" t="str">
        <f>+_xlfn.XLOOKUP(B117,OPER!$F$2:$F$500,OPER!$X$2:$X$500,"",0)</f>
        <v xml:space="preserve"> </v>
      </c>
      <c r="N117" s="4" t="str">
        <f>+_xlfn.XLOOKUP(C117,OPER!$E$2:$E$500,OPER!$AK$2:$AK$500,"NSP",0)</f>
        <v/>
      </c>
      <c r="O117" s="17" t="str">
        <f>IF(OR(N117="NSP",N117="")," ",_xlfn.XLOOKUP(L117,ORDENES!$Y$2:$Y$500,ORDENES!$AB$2:$AB$500,"",0))</f>
        <v xml:space="preserve"> </v>
      </c>
      <c r="P117" s="4" t="str">
        <f>IFERROR(IF(VLOOKUP((C117),OPER!$E$2:$K$500,7,0)="PM03","EJECUTADO",IF(OR(N117="NSP",N117="")," ",IF(AND(LEFT(I117,4)="NOTI",H117&lt;&gt;0),"EJECUTADO","NO EJECUTADO"))),"")</f>
        <v/>
      </c>
      <c r="Q117" s="4" t="str">
        <f>IF(OR(N117="NSP",N117="")," ",IF(P117="EJECUTADO",VLOOKUP(((C117)),'NOTI CV01_NOTPET'!$B$2:$X$500,23,0),"NO EJECUTADO"))</f>
        <v xml:space="preserve"> </v>
      </c>
      <c r="R117" s="4" t="str">
        <f t="shared" si="4"/>
        <v/>
      </c>
      <c r="S117" s="4" t="str">
        <f>IF(OR(N117="NSP",N117="")," ",IFERROR(_xlfn.XLOOKUP(VALUE(C117),'NOTI CV01_NOTPET'!$Z$2:$Z$500,'NOTI CV01_NOTPET'!$F$2:$F$500,"SIN NOTIFICAR",0),""))</f>
        <v xml:space="preserve"> </v>
      </c>
    </row>
    <row r="118" spans="1:19" x14ac:dyDescent="0.2">
      <c r="A118" s="61"/>
      <c r="B118" s="15"/>
      <c r="C118" s="15"/>
      <c r="D118" s="15"/>
      <c r="E118" s="15"/>
      <c r="F118" s="15"/>
      <c r="G118" s="15"/>
      <c r="H118" s="63"/>
      <c r="I118" s="15"/>
      <c r="J118" s="355"/>
      <c r="K118" s="15"/>
      <c r="L118" s="4">
        <f t="shared" si="3"/>
        <v>0</v>
      </c>
      <c r="M118" s="4" t="str">
        <f>+_xlfn.XLOOKUP(B118,OPER!$F$2:$F$500,OPER!$X$2:$X$500,"",0)</f>
        <v xml:space="preserve"> </v>
      </c>
      <c r="N118" s="4" t="str">
        <f>+_xlfn.XLOOKUP(C118,OPER!$E$2:$E$500,OPER!$AK$2:$AK$500,"NSP",0)</f>
        <v/>
      </c>
      <c r="O118" s="17" t="str">
        <f>IF(OR(N118="NSP",N118="")," ",_xlfn.XLOOKUP(L118,ORDENES!$Y$2:$Y$500,ORDENES!$AB$2:$AB$500,"",0))</f>
        <v xml:space="preserve"> </v>
      </c>
      <c r="P118" s="4" t="str">
        <f>IFERROR(IF(VLOOKUP((C118),OPER!$E$2:$K$500,7,0)="PM03","EJECUTADO",IF(OR(N118="NSP",N118="")," ",IF(AND(LEFT(I118,4)="NOTI",H118&lt;&gt;0),"EJECUTADO","NO EJECUTADO"))),"")</f>
        <v/>
      </c>
      <c r="Q118" s="4" t="str">
        <f>IF(OR(N118="NSP",N118="")," ",IF(P118="EJECUTADO",VLOOKUP(((C118)),'NOTI CV01_NOTPET'!$B$2:$X$500,23,0),"NO EJECUTADO"))</f>
        <v xml:space="preserve"> </v>
      </c>
      <c r="R118" s="4" t="str">
        <f t="shared" si="4"/>
        <v/>
      </c>
      <c r="S118" s="4" t="str">
        <f>IF(OR(N118="NSP",N118="")," ",IFERROR(_xlfn.XLOOKUP(VALUE(C118),'NOTI CV01_NOTPET'!$Z$2:$Z$500,'NOTI CV01_NOTPET'!$F$2:$F$500,"SIN NOTIFICAR",0),""))</f>
        <v xml:space="preserve"> </v>
      </c>
    </row>
    <row r="119" spans="1:19" x14ac:dyDescent="0.2">
      <c r="A119" s="61"/>
      <c r="B119" s="15"/>
      <c r="C119" s="15"/>
      <c r="D119" s="15"/>
      <c r="E119" s="15"/>
      <c r="F119" s="15"/>
      <c r="G119" s="15"/>
      <c r="H119" s="63"/>
      <c r="I119" s="15"/>
      <c r="J119" s="355"/>
      <c r="K119" s="15"/>
      <c r="L119" s="4">
        <f t="shared" si="3"/>
        <v>0</v>
      </c>
      <c r="M119" s="4" t="str">
        <f>+_xlfn.XLOOKUP(B119,OPER!$F$2:$F$500,OPER!$X$2:$X$500,"",0)</f>
        <v xml:space="preserve"> </v>
      </c>
      <c r="N119" s="4" t="str">
        <f>+_xlfn.XLOOKUP(C119,OPER!$E$2:$E$500,OPER!$AK$2:$AK$500,"NSP",0)</f>
        <v/>
      </c>
      <c r="O119" s="17" t="str">
        <f>IF(OR(N119="NSP",N119="")," ",_xlfn.XLOOKUP(L119,ORDENES!$Y$2:$Y$500,ORDENES!$AB$2:$AB$500,"",0))</f>
        <v xml:space="preserve"> </v>
      </c>
      <c r="P119" s="4" t="str">
        <f>IFERROR(IF(VLOOKUP((C119),OPER!$E$2:$K$500,7,0)="PM03","EJECUTADO",IF(OR(N119="NSP",N119="")," ",IF(AND(LEFT(I119,4)="NOTI",H119&lt;&gt;0),"EJECUTADO","NO EJECUTADO"))),"")</f>
        <v/>
      </c>
      <c r="Q119" s="4" t="str">
        <f>IF(OR(N119="NSP",N119="")," ",IF(P119="EJECUTADO",VLOOKUP(((C119)),'NOTI CV01_NOTPET'!$B$2:$X$500,23,0),"NO EJECUTADO"))</f>
        <v xml:space="preserve"> </v>
      </c>
      <c r="R119" s="4" t="str">
        <f t="shared" si="4"/>
        <v/>
      </c>
      <c r="S119" s="4" t="str">
        <f>IF(OR(N119="NSP",N119="")," ",IFERROR(_xlfn.XLOOKUP(VALUE(C119),'NOTI CV01_NOTPET'!$Z$2:$Z$500,'NOTI CV01_NOTPET'!$F$2:$F$500,"SIN NOTIFICAR",0),""))</f>
        <v xml:space="preserve"> </v>
      </c>
    </row>
    <row r="120" spans="1:19" x14ac:dyDescent="0.2">
      <c r="A120" s="61"/>
      <c r="B120" s="15"/>
      <c r="C120" s="15"/>
      <c r="D120" s="15"/>
      <c r="E120" s="15"/>
      <c r="F120" s="15"/>
      <c r="G120" s="15"/>
      <c r="H120" s="63"/>
      <c r="I120" s="15"/>
      <c r="J120" s="355"/>
      <c r="K120" s="15"/>
      <c r="L120" s="4">
        <f t="shared" si="3"/>
        <v>0</v>
      </c>
      <c r="M120" s="4" t="str">
        <f>+_xlfn.XLOOKUP(B120,OPER!$F$2:$F$500,OPER!$X$2:$X$500,"",0)</f>
        <v xml:space="preserve"> </v>
      </c>
      <c r="N120" s="4" t="str">
        <f>+_xlfn.XLOOKUP(C120,OPER!$E$2:$E$500,OPER!$AK$2:$AK$500,"NSP",0)</f>
        <v/>
      </c>
      <c r="O120" s="17" t="str">
        <f>IF(OR(N120="NSP",N120="")," ",_xlfn.XLOOKUP(L120,ORDENES!$Y$2:$Y$500,ORDENES!$AB$2:$AB$500,"",0))</f>
        <v xml:space="preserve"> </v>
      </c>
      <c r="P120" s="4" t="str">
        <f>IFERROR(IF(VLOOKUP((C120),OPER!$E$2:$K$500,7,0)="PM03","EJECUTADO",IF(OR(N120="NSP",N120="")," ",IF(AND(LEFT(I120,4)="NOTI",H120&lt;&gt;0),"EJECUTADO","NO EJECUTADO"))),"")</f>
        <v/>
      </c>
      <c r="Q120" s="4" t="str">
        <f>IF(OR(N120="NSP",N120="")," ",IF(P120="EJECUTADO",VLOOKUP(((C120)),'NOTI CV01_NOTPET'!$B$2:$X$500,23,0),"NO EJECUTADO"))</f>
        <v xml:space="preserve"> </v>
      </c>
      <c r="R120" s="4" t="str">
        <f t="shared" si="4"/>
        <v/>
      </c>
      <c r="S120" s="4" t="str">
        <f>IF(OR(N120="NSP",N120="")," ",IFERROR(_xlfn.XLOOKUP(VALUE(C120),'NOTI CV01_NOTPET'!$Z$2:$Z$500,'NOTI CV01_NOTPET'!$F$2:$F$500,"SIN NOTIFICAR",0),""))</f>
        <v xml:space="preserve"> </v>
      </c>
    </row>
    <row r="121" spans="1:19" x14ac:dyDescent="0.2">
      <c r="A121" s="61"/>
      <c r="B121" s="15"/>
      <c r="C121" s="15"/>
      <c r="D121" s="15"/>
      <c r="E121" s="15"/>
      <c r="F121" s="15"/>
      <c r="G121" s="15"/>
      <c r="H121" s="63"/>
      <c r="I121" s="15"/>
      <c r="J121" s="355"/>
      <c r="K121" s="15"/>
      <c r="L121" s="4">
        <f t="shared" si="3"/>
        <v>0</v>
      </c>
      <c r="M121" s="4" t="str">
        <f>+_xlfn.XLOOKUP(B121,OPER!$F$2:$F$500,OPER!$X$2:$X$500,"",0)</f>
        <v xml:space="preserve"> </v>
      </c>
      <c r="N121" s="4" t="str">
        <f>+_xlfn.XLOOKUP(C121,OPER!$E$2:$E$500,OPER!$AK$2:$AK$500,"NSP",0)</f>
        <v/>
      </c>
      <c r="O121" s="17" t="str">
        <f>IF(OR(N121="NSP",N121="")," ",_xlfn.XLOOKUP(L121,ORDENES!$Y$2:$Y$500,ORDENES!$AB$2:$AB$500,"",0))</f>
        <v xml:space="preserve"> </v>
      </c>
      <c r="P121" s="4" t="str">
        <f>IFERROR(IF(VLOOKUP((C121),OPER!$E$2:$K$500,7,0)="PM03","EJECUTADO",IF(OR(N121="NSP",N121="")," ",IF(AND(LEFT(I121,4)="NOTI",H121&lt;&gt;0),"EJECUTADO","NO EJECUTADO"))),"")</f>
        <v/>
      </c>
      <c r="Q121" s="4" t="str">
        <f>IF(OR(N121="NSP",N121="")," ",IF(P121="EJECUTADO",VLOOKUP(((C121)),'NOTI CV01_NOTPET'!$B$2:$X$500,23,0),"NO EJECUTADO"))</f>
        <v xml:space="preserve"> </v>
      </c>
      <c r="R121" s="4" t="str">
        <f t="shared" si="4"/>
        <v/>
      </c>
      <c r="S121" s="4" t="str">
        <f>IF(OR(N121="NSP",N121="")," ",IFERROR(_xlfn.XLOOKUP(VALUE(C121),'NOTI CV01_NOTPET'!$Z$2:$Z$500,'NOTI CV01_NOTPET'!$F$2:$F$500,"SIN NOTIFICAR",0),""))</f>
        <v xml:space="preserve"> </v>
      </c>
    </row>
    <row r="122" spans="1:19" x14ac:dyDescent="0.2">
      <c r="A122" s="61"/>
      <c r="B122" s="15"/>
      <c r="C122" s="15"/>
      <c r="D122" s="15"/>
      <c r="E122" s="15"/>
      <c r="F122" s="15"/>
      <c r="G122" s="15"/>
      <c r="H122" s="63"/>
      <c r="I122" s="15"/>
      <c r="J122" s="355"/>
      <c r="K122" s="15"/>
      <c r="L122" s="4">
        <f t="shared" si="3"/>
        <v>0</v>
      </c>
      <c r="M122" s="4" t="str">
        <f>+_xlfn.XLOOKUP(B122,OPER!$F$2:$F$500,OPER!$X$2:$X$500,"",0)</f>
        <v xml:space="preserve"> </v>
      </c>
      <c r="N122" s="4" t="str">
        <f>+_xlfn.XLOOKUP(C122,OPER!$E$2:$E$500,OPER!$AK$2:$AK$500,"NSP",0)</f>
        <v/>
      </c>
      <c r="O122" s="17" t="str">
        <f>IF(OR(N122="NSP",N122="")," ",_xlfn.XLOOKUP(L122,ORDENES!$Y$2:$Y$500,ORDENES!$AB$2:$AB$500,"",0))</f>
        <v xml:space="preserve"> </v>
      </c>
      <c r="P122" s="4" t="str">
        <f>IFERROR(IF(VLOOKUP((C122),OPER!$E$2:$K$500,7,0)="PM03","EJECUTADO",IF(OR(N122="NSP",N122="")," ",IF(AND(LEFT(I122,4)="NOTI",H122&lt;&gt;0),"EJECUTADO","NO EJECUTADO"))),"")</f>
        <v/>
      </c>
      <c r="Q122" s="4" t="str">
        <f>IF(OR(N122="NSP",N122="")," ",IF(P122="EJECUTADO",VLOOKUP(((C122)),'NOTI CV01_NOTPET'!$B$2:$X$500,23,0),"NO EJECUTADO"))</f>
        <v xml:space="preserve"> </v>
      </c>
      <c r="R122" s="4" t="str">
        <f t="shared" si="4"/>
        <v/>
      </c>
      <c r="S122" s="4" t="str">
        <f>IF(OR(N122="NSP",N122="")," ",IFERROR(_xlfn.XLOOKUP(VALUE(C122),'NOTI CV01_NOTPET'!$Z$2:$Z$500,'NOTI CV01_NOTPET'!$F$2:$F$500,"SIN NOTIFICAR",0),""))</f>
        <v xml:space="preserve"> </v>
      </c>
    </row>
    <row r="123" spans="1:19" x14ac:dyDescent="0.2">
      <c r="A123" s="61"/>
      <c r="B123" s="15"/>
      <c r="C123" s="15"/>
      <c r="D123" s="15"/>
      <c r="E123" s="15"/>
      <c r="F123" s="15"/>
      <c r="G123" s="15"/>
      <c r="H123" s="63"/>
      <c r="I123" s="15"/>
      <c r="J123" s="355"/>
      <c r="K123" s="15"/>
      <c r="L123" s="4">
        <f t="shared" si="3"/>
        <v>0</v>
      </c>
      <c r="M123" s="4" t="str">
        <f>+_xlfn.XLOOKUP(B123,OPER!$F$2:$F$500,OPER!$X$2:$X$500,"",0)</f>
        <v xml:space="preserve"> </v>
      </c>
      <c r="N123" s="4" t="str">
        <f>+_xlfn.XLOOKUP(C123,OPER!$E$2:$E$500,OPER!$AK$2:$AK$500,"NSP",0)</f>
        <v/>
      </c>
      <c r="O123" s="17" t="str">
        <f>IF(OR(N123="NSP",N123="")," ",_xlfn.XLOOKUP(L123,ORDENES!$Y$2:$Y$500,ORDENES!$AB$2:$AB$500,"",0))</f>
        <v xml:space="preserve"> </v>
      </c>
      <c r="P123" s="4" t="str">
        <f>IFERROR(IF(VLOOKUP((C123),OPER!$E$2:$K$500,7,0)="PM03","EJECUTADO",IF(OR(N123="NSP",N123="")," ",IF(AND(LEFT(I123,4)="NOTI",H123&lt;&gt;0),"EJECUTADO","NO EJECUTADO"))),"")</f>
        <v/>
      </c>
      <c r="Q123" s="4" t="str">
        <f>IF(OR(N123="NSP",N123="")," ",IF(P123="EJECUTADO",VLOOKUP(((C123)),'NOTI CV01_NOTPET'!$B$2:$X$500,23,0),"NO EJECUTADO"))</f>
        <v xml:space="preserve"> </v>
      </c>
      <c r="R123" s="4" t="str">
        <f t="shared" si="4"/>
        <v/>
      </c>
      <c r="S123" s="4" t="str">
        <f>IF(OR(N123="NSP",N123="")," ",IFERROR(_xlfn.XLOOKUP(VALUE(C123),'NOTI CV01_NOTPET'!$Z$2:$Z$500,'NOTI CV01_NOTPET'!$F$2:$F$500,"SIN NOTIFICAR",0),""))</f>
        <v xml:space="preserve"> </v>
      </c>
    </row>
    <row r="124" spans="1:19" x14ac:dyDescent="0.2">
      <c r="A124" s="61"/>
      <c r="B124" s="15"/>
      <c r="C124" s="15"/>
      <c r="D124" s="15"/>
      <c r="E124" s="15"/>
      <c r="F124" s="15"/>
      <c r="G124" s="15"/>
      <c r="H124" s="63"/>
      <c r="I124" s="15"/>
      <c r="J124" s="355"/>
      <c r="K124" s="15"/>
      <c r="L124" s="4">
        <f t="shared" si="3"/>
        <v>0</v>
      </c>
      <c r="M124" s="4" t="str">
        <f>+_xlfn.XLOOKUP(B124,OPER!$F$2:$F$500,OPER!$X$2:$X$500,"",0)</f>
        <v xml:space="preserve"> </v>
      </c>
      <c r="N124" s="4" t="str">
        <f>+_xlfn.XLOOKUP(C124,OPER!$E$2:$E$500,OPER!$AK$2:$AK$500,"NSP",0)</f>
        <v/>
      </c>
      <c r="O124" s="17" t="str">
        <f>IF(OR(N124="NSP",N124="")," ",_xlfn.XLOOKUP(L124,ORDENES!$Y$2:$Y$500,ORDENES!$AB$2:$AB$500,"",0))</f>
        <v xml:space="preserve"> </v>
      </c>
      <c r="P124" s="4" t="str">
        <f>IFERROR(IF(VLOOKUP((C124),OPER!$E$2:$K$500,7,0)="PM03","EJECUTADO",IF(OR(N124="NSP",N124="")," ",IF(AND(LEFT(I124,4)="NOTI",H124&lt;&gt;0),"EJECUTADO","NO EJECUTADO"))),"")</f>
        <v/>
      </c>
      <c r="Q124" s="4" t="str">
        <f>IF(OR(N124="NSP",N124="")," ",IF(P124="EJECUTADO",VLOOKUP(((C124)),'NOTI CV01_NOTPET'!$B$2:$X$500,23,0),"NO EJECUTADO"))</f>
        <v xml:space="preserve"> </v>
      </c>
      <c r="R124" s="4" t="str">
        <f t="shared" si="4"/>
        <v/>
      </c>
      <c r="S124" s="4" t="str">
        <f>IF(OR(N124="NSP",N124="")," ",IFERROR(_xlfn.XLOOKUP(VALUE(C124),'NOTI CV01_NOTPET'!$Z$2:$Z$500,'NOTI CV01_NOTPET'!$F$2:$F$500,"SIN NOTIFICAR",0),""))</f>
        <v xml:space="preserve"> </v>
      </c>
    </row>
    <row r="125" spans="1:19" x14ac:dyDescent="0.2">
      <c r="A125" s="61"/>
      <c r="B125" s="15"/>
      <c r="C125" s="15"/>
      <c r="D125" s="15"/>
      <c r="E125" s="15"/>
      <c r="F125" s="15"/>
      <c r="G125" s="15"/>
      <c r="H125" s="63"/>
      <c r="I125" s="15"/>
      <c r="J125" s="355"/>
      <c r="K125" s="15"/>
      <c r="L125" s="4">
        <f t="shared" si="3"/>
        <v>0</v>
      </c>
      <c r="M125" s="4" t="str">
        <f>+_xlfn.XLOOKUP(B125,OPER!$F$2:$F$500,OPER!$X$2:$X$500,"",0)</f>
        <v xml:space="preserve"> </v>
      </c>
      <c r="N125" s="4" t="str">
        <f>+_xlfn.XLOOKUP(C125,OPER!$E$2:$E$500,OPER!$AK$2:$AK$500,"NSP",0)</f>
        <v/>
      </c>
      <c r="O125" s="17" t="str">
        <f>IF(OR(N125="NSP",N125="")," ",_xlfn.XLOOKUP(L125,ORDENES!$Y$2:$Y$500,ORDENES!$AB$2:$AB$500,"",0))</f>
        <v xml:space="preserve"> </v>
      </c>
      <c r="P125" s="4" t="str">
        <f>IFERROR(IF(VLOOKUP((C125),OPER!$E$2:$K$500,7,0)="PM03","EJECUTADO",IF(OR(N125="NSP",N125="")," ",IF(AND(LEFT(I125,4)="NOTI",H125&lt;&gt;0),"EJECUTADO","NO EJECUTADO"))),"")</f>
        <v/>
      </c>
      <c r="Q125" s="4" t="str">
        <f>IF(OR(N125="NSP",N125="")," ",IF(P125="EJECUTADO",VLOOKUP(((C125)),'NOTI CV01_NOTPET'!$B$2:$X$500,23,0),"NO EJECUTADO"))</f>
        <v xml:space="preserve"> </v>
      </c>
      <c r="R125" s="4" t="str">
        <f t="shared" si="4"/>
        <v/>
      </c>
      <c r="S125" s="4" t="str">
        <f>IF(OR(N125="NSP",N125="")," ",IFERROR(_xlfn.XLOOKUP(VALUE(C125),'NOTI CV01_NOTPET'!$Z$2:$Z$500,'NOTI CV01_NOTPET'!$F$2:$F$500,"SIN NOTIFICAR",0),""))</f>
        <v xml:space="preserve"> </v>
      </c>
    </row>
    <row r="126" spans="1:19" x14ac:dyDescent="0.2">
      <c r="A126" s="61"/>
      <c r="B126" s="15"/>
      <c r="C126" s="15"/>
      <c r="D126" s="15"/>
      <c r="E126" s="15"/>
      <c r="F126" s="15"/>
      <c r="G126" s="15"/>
      <c r="H126" s="63"/>
      <c r="I126" s="15"/>
      <c r="J126" s="355"/>
      <c r="K126" s="15"/>
      <c r="L126" s="4">
        <f t="shared" si="3"/>
        <v>0</v>
      </c>
      <c r="M126" s="4" t="str">
        <f>+_xlfn.XLOOKUP(B126,OPER!$F$2:$F$500,OPER!$X$2:$X$500,"",0)</f>
        <v xml:space="preserve"> </v>
      </c>
      <c r="N126" s="4" t="str">
        <f>+_xlfn.XLOOKUP(C126,OPER!$E$2:$E$500,OPER!$AK$2:$AK$500,"NSP",0)</f>
        <v/>
      </c>
      <c r="O126" s="17" t="str">
        <f>IF(OR(N126="NSP",N126="")," ",_xlfn.XLOOKUP(L126,ORDENES!$Y$2:$Y$500,ORDENES!$AB$2:$AB$500,"",0))</f>
        <v xml:space="preserve"> </v>
      </c>
      <c r="P126" s="4" t="str">
        <f>IFERROR(IF(VLOOKUP((C126),OPER!$E$2:$K$500,7,0)="PM03","EJECUTADO",IF(OR(N126="NSP",N126="")," ",IF(AND(LEFT(I126,4)="NOTI",H126&lt;&gt;0),"EJECUTADO","NO EJECUTADO"))),"")</f>
        <v/>
      </c>
      <c r="Q126" s="4" t="str">
        <f>IF(OR(N126="NSP",N126="")," ",IF(P126="EJECUTADO",VLOOKUP(((C126)),'NOTI CV01_NOTPET'!$B$2:$X$500,23,0),"NO EJECUTADO"))</f>
        <v xml:space="preserve"> </v>
      </c>
      <c r="R126" s="4" t="str">
        <f t="shared" si="4"/>
        <v/>
      </c>
      <c r="S126" s="4" t="str">
        <f>IF(OR(N126="NSP",N126="")," ",IFERROR(_xlfn.XLOOKUP(VALUE(C126),'NOTI CV01_NOTPET'!$Z$2:$Z$500,'NOTI CV01_NOTPET'!$F$2:$F$500,"SIN NOTIFICAR",0),""))</f>
        <v xml:space="preserve"> </v>
      </c>
    </row>
    <row r="127" spans="1:19" x14ac:dyDescent="0.2">
      <c r="A127" s="61"/>
      <c r="B127" s="15"/>
      <c r="C127" s="15"/>
      <c r="D127" s="15"/>
      <c r="E127" s="15"/>
      <c r="F127" s="15"/>
      <c r="G127" s="15"/>
      <c r="H127" s="63"/>
      <c r="I127" s="15"/>
      <c r="J127" s="355"/>
      <c r="K127" s="15"/>
      <c r="L127" s="4">
        <f t="shared" si="3"/>
        <v>0</v>
      </c>
      <c r="M127" s="4" t="str">
        <f>+_xlfn.XLOOKUP(B127,OPER!$F$2:$F$500,OPER!$X$2:$X$500,"",0)</f>
        <v xml:space="preserve"> </v>
      </c>
      <c r="N127" s="4" t="str">
        <f>+_xlfn.XLOOKUP(C127,OPER!$E$2:$E$500,OPER!$AK$2:$AK$500,"NSP",0)</f>
        <v/>
      </c>
      <c r="O127" s="17" t="str">
        <f>IF(OR(N127="NSP",N127="")," ",_xlfn.XLOOKUP(L127,ORDENES!$Y$2:$Y$500,ORDENES!$AB$2:$AB$500,"",0))</f>
        <v xml:space="preserve"> </v>
      </c>
      <c r="P127" s="4" t="str">
        <f>IFERROR(IF(VLOOKUP((C127),OPER!$E$2:$K$500,7,0)="PM03","EJECUTADO",IF(OR(N127="NSP",N127="")," ",IF(AND(LEFT(I127,4)="NOTI",H127&lt;&gt;0),"EJECUTADO","NO EJECUTADO"))),"")</f>
        <v/>
      </c>
      <c r="Q127" s="4" t="str">
        <f>IF(OR(N127="NSP",N127="")," ",IF(P127="EJECUTADO",VLOOKUP(((C127)),'NOTI CV01_NOTPET'!$B$2:$X$500,23,0),"NO EJECUTADO"))</f>
        <v xml:space="preserve"> </v>
      </c>
      <c r="R127" s="4" t="str">
        <f t="shared" si="4"/>
        <v/>
      </c>
      <c r="S127" s="4" t="str">
        <f>IF(OR(N127="NSP",N127="")," ",IFERROR(_xlfn.XLOOKUP(VALUE(C127),'NOTI CV01_NOTPET'!$Z$2:$Z$500,'NOTI CV01_NOTPET'!$F$2:$F$500,"SIN NOTIFICAR",0),""))</f>
        <v xml:space="preserve"> </v>
      </c>
    </row>
    <row r="128" spans="1:19" x14ac:dyDescent="0.2">
      <c r="A128" s="61"/>
      <c r="B128" s="15"/>
      <c r="C128" s="15"/>
      <c r="D128" s="15"/>
      <c r="E128" s="15"/>
      <c r="F128" s="15"/>
      <c r="G128" s="15"/>
      <c r="H128" s="63"/>
      <c r="I128" s="15"/>
      <c r="J128" s="355"/>
      <c r="K128" s="15"/>
      <c r="L128" s="4">
        <f t="shared" si="3"/>
        <v>0</v>
      </c>
      <c r="M128" s="4" t="str">
        <f>+_xlfn.XLOOKUP(B128,OPER!$F$2:$F$500,OPER!$X$2:$X$500,"",0)</f>
        <v xml:space="preserve"> </v>
      </c>
      <c r="N128" s="4" t="str">
        <f>+_xlfn.XLOOKUP(C128,OPER!$E$2:$E$500,OPER!$AK$2:$AK$500,"NSP",0)</f>
        <v/>
      </c>
      <c r="O128" s="17" t="str">
        <f>IF(OR(N128="NSP",N128="")," ",_xlfn.XLOOKUP(L128,ORDENES!$Y$2:$Y$500,ORDENES!$AB$2:$AB$500,"",0))</f>
        <v xml:space="preserve"> </v>
      </c>
      <c r="P128" s="4" t="str">
        <f>IFERROR(IF(VLOOKUP((C128),OPER!$E$2:$K$500,7,0)="PM03","EJECUTADO",IF(OR(N128="NSP",N128="")," ",IF(AND(LEFT(I128,4)="NOTI",H128&lt;&gt;0),"EJECUTADO","NO EJECUTADO"))),"")</f>
        <v/>
      </c>
      <c r="Q128" s="4" t="str">
        <f>IF(OR(N128="NSP",N128="")," ",IF(P128="EJECUTADO",VLOOKUP(((C128)),'NOTI CV01_NOTPET'!$B$2:$X$500,23,0),"NO EJECUTADO"))</f>
        <v xml:space="preserve"> </v>
      </c>
      <c r="R128" s="4" t="str">
        <f t="shared" si="4"/>
        <v/>
      </c>
      <c r="S128" s="4" t="str">
        <f>IF(OR(N128="NSP",N128="")," ",IFERROR(_xlfn.XLOOKUP(VALUE(C128),'NOTI CV01_NOTPET'!$Z$2:$Z$500,'NOTI CV01_NOTPET'!$F$2:$F$500,"SIN NOTIFICAR",0),""))</f>
        <v xml:space="preserve"> </v>
      </c>
    </row>
    <row r="129" spans="1:19" x14ac:dyDescent="0.2">
      <c r="A129" s="61"/>
      <c r="B129" s="15"/>
      <c r="C129" s="15"/>
      <c r="D129" s="15"/>
      <c r="E129" s="15"/>
      <c r="F129" s="15"/>
      <c r="G129" s="15"/>
      <c r="H129" s="63"/>
      <c r="I129" s="15"/>
      <c r="J129" s="355"/>
      <c r="K129" s="15"/>
      <c r="L129" s="4">
        <f t="shared" si="3"/>
        <v>0</v>
      </c>
      <c r="M129" s="4" t="str">
        <f>+_xlfn.XLOOKUP(B129,OPER!$F$2:$F$500,OPER!$X$2:$X$500,"",0)</f>
        <v xml:space="preserve"> </v>
      </c>
      <c r="N129" s="4" t="str">
        <f>+_xlfn.XLOOKUP(C129,OPER!$E$2:$E$500,OPER!$AK$2:$AK$500,"NSP",0)</f>
        <v/>
      </c>
      <c r="O129" s="17" t="str">
        <f>IF(OR(N129="NSP",N129="")," ",_xlfn.XLOOKUP(L129,ORDENES!$Y$2:$Y$500,ORDENES!$AB$2:$AB$500,"",0))</f>
        <v xml:space="preserve"> </v>
      </c>
      <c r="P129" s="4" t="str">
        <f>IFERROR(IF(VLOOKUP((C129),OPER!$E$2:$K$500,7,0)="PM03","EJECUTADO",IF(OR(N129="NSP",N129="")," ",IF(AND(LEFT(I129,4)="NOTI",H129&lt;&gt;0),"EJECUTADO","NO EJECUTADO"))),"")</f>
        <v/>
      </c>
      <c r="Q129" s="4" t="str">
        <f>IF(OR(N129="NSP",N129="")," ",IF(P129="EJECUTADO",VLOOKUP(((C129)),'NOTI CV01_NOTPET'!$B$2:$X$500,23,0),"NO EJECUTADO"))</f>
        <v xml:space="preserve"> </v>
      </c>
      <c r="R129" s="4" t="str">
        <f t="shared" si="4"/>
        <v/>
      </c>
      <c r="S129" s="4" t="str">
        <f>IF(OR(N129="NSP",N129="")," ",IFERROR(_xlfn.XLOOKUP(VALUE(C129),'NOTI CV01_NOTPET'!$Z$2:$Z$500,'NOTI CV01_NOTPET'!$F$2:$F$500,"SIN NOTIFICAR",0),""))</f>
        <v xml:space="preserve"> </v>
      </c>
    </row>
    <row r="130" spans="1:19" x14ac:dyDescent="0.2">
      <c r="A130" s="61"/>
      <c r="B130" s="15"/>
      <c r="C130" s="15"/>
      <c r="D130" s="15"/>
      <c r="E130" s="15"/>
      <c r="F130" s="15"/>
      <c r="G130" s="15"/>
      <c r="H130" s="63"/>
      <c r="I130" s="15"/>
      <c r="J130" s="355"/>
      <c r="K130" s="15"/>
      <c r="L130" s="4">
        <f t="shared" si="3"/>
        <v>0</v>
      </c>
      <c r="M130" s="4" t="str">
        <f>+_xlfn.XLOOKUP(B130,OPER!$F$2:$F$500,OPER!$X$2:$X$500,"",0)</f>
        <v xml:space="preserve"> </v>
      </c>
      <c r="N130" s="4" t="str">
        <f>+_xlfn.XLOOKUP(C130,OPER!$E$2:$E$500,OPER!$AK$2:$AK$500,"NSP",0)</f>
        <v/>
      </c>
      <c r="O130" s="17" t="str">
        <f>IF(OR(N130="NSP",N130="")," ",_xlfn.XLOOKUP(L130,ORDENES!$Y$2:$Y$500,ORDENES!$AB$2:$AB$500,"",0))</f>
        <v xml:space="preserve"> </v>
      </c>
      <c r="P130" s="4" t="str">
        <f>IFERROR(IF(VLOOKUP((C130),OPER!$E$2:$K$500,7,0)="PM03","EJECUTADO",IF(OR(N130="NSP",N130="")," ",IF(AND(LEFT(I130,4)="NOTI",H130&lt;&gt;0),"EJECUTADO","NO EJECUTADO"))),"")</f>
        <v/>
      </c>
      <c r="Q130" s="4" t="str">
        <f>IF(OR(N130="NSP",N130="")," ",IF(P130="EJECUTADO",VLOOKUP(((C130)),'NOTI CV01_NOTPET'!$B$2:$X$500,23,0),"NO EJECUTADO"))</f>
        <v xml:space="preserve"> </v>
      </c>
      <c r="R130" s="4" t="str">
        <f t="shared" si="4"/>
        <v/>
      </c>
      <c r="S130" s="4" t="str">
        <f>IF(OR(N130="NSP",N130="")," ",IFERROR(_xlfn.XLOOKUP(VALUE(C130),'NOTI CV01_NOTPET'!$Z$2:$Z$500,'NOTI CV01_NOTPET'!$F$2:$F$500,"SIN NOTIFICAR",0),""))</f>
        <v xml:space="preserve"> </v>
      </c>
    </row>
    <row r="131" spans="1:19" x14ac:dyDescent="0.2">
      <c r="A131" s="61"/>
      <c r="B131" s="15"/>
      <c r="C131" s="15"/>
      <c r="D131" s="15"/>
      <c r="E131" s="15"/>
      <c r="F131" s="15"/>
      <c r="G131" s="15"/>
      <c r="H131" s="63"/>
      <c r="I131" s="15"/>
      <c r="J131" s="355"/>
      <c r="K131" s="15"/>
      <c r="L131" s="4">
        <f t="shared" ref="L131:L194" si="5">+VALUE(B131)</f>
        <v>0</v>
      </c>
      <c r="M131" s="4" t="str">
        <f>+_xlfn.XLOOKUP(B131,OPER!$F$2:$F$500,OPER!$X$2:$X$500,"",0)</f>
        <v xml:space="preserve"> </v>
      </c>
      <c r="N131" s="4" t="str">
        <f>+_xlfn.XLOOKUP(C131,OPER!$E$2:$E$500,OPER!$AK$2:$AK$500,"NSP",0)</f>
        <v/>
      </c>
      <c r="O131" s="17" t="str">
        <f>IF(OR(N131="NSP",N131="")," ",_xlfn.XLOOKUP(L131,ORDENES!$Y$2:$Y$500,ORDENES!$AB$2:$AB$500,"",0))</f>
        <v xml:space="preserve"> </v>
      </c>
      <c r="P131" s="4" t="str">
        <f>IFERROR(IF(VLOOKUP((C131),OPER!$E$2:$K$500,7,0)="PM03","EJECUTADO",IF(OR(N131="NSP",N131="")," ",IF(AND(LEFT(I131,4)="NOTI",H131&lt;&gt;0),"EJECUTADO","NO EJECUTADO"))),"")</f>
        <v/>
      </c>
      <c r="Q131" s="4" t="str">
        <f>IF(OR(N131="NSP",N131="")," ",IF(P131="EJECUTADO",VLOOKUP(((C131)),'NOTI CV01_NOTPET'!$B$2:$X$500,23,0),"NO EJECUTADO"))</f>
        <v xml:space="preserve"> </v>
      </c>
      <c r="R131" s="4" t="str">
        <f t="shared" ref="R131:R194" si="6">+IF(OR(N131="NSP",N131=""),"",IF(AND(P131="EJECUTADO",Q131="EJECUTADO"),"EJECUTADO","NO EJECUTADO"))</f>
        <v/>
      </c>
      <c r="S131" s="4" t="str">
        <f>IF(OR(N131="NSP",N131="")," ",IFERROR(_xlfn.XLOOKUP(VALUE(C131),'NOTI CV01_NOTPET'!$Z$2:$Z$500,'NOTI CV01_NOTPET'!$F$2:$F$500,"SIN NOTIFICAR",0),""))</f>
        <v xml:space="preserve"> </v>
      </c>
    </row>
    <row r="132" spans="1:19" x14ac:dyDescent="0.2">
      <c r="A132" s="61"/>
      <c r="B132" s="15"/>
      <c r="C132" s="15"/>
      <c r="D132" s="15"/>
      <c r="E132" s="15"/>
      <c r="F132" s="15"/>
      <c r="G132" s="15"/>
      <c r="H132" s="63"/>
      <c r="I132" s="15"/>
      <c r="J132" s="355"/>
      <c r="K132" s="15"/>
      <c r="L132" s="4">
        <f t="shared" si="5"/>
        <v>0</v>
      </c>
      <c r="M132" s="4" t="str">
        <f>+_xlfn.XLOOKUP(B132,OPER!$F$2:$F$500,OPER!$X$2:$X$500,"",0)</f>
        <v xml:space="preserve"> </v>
      </c>
      <c r="N132" s="4" t="str">
        <f>+_xlfn.XLOOKUP(C132,OPER!$E$2:$E$500,OPER!$AK$2:$AK$500,"NSP",0)</f>
        <v/>
      </c>
      <c r="O132" s="17" t="str">
        <f>IF(OR(N132="NSP",N132="")," ",_xlfn.XLOOKUP(L132,ORDENES!$Y$2:$Y$500,ORDENES!$AB$2:$AB$500,"",0))</f>
        <v xml:space="preserve"> </v>
      </c>
      <c r="P132" s="4" t="str">
        <f>IFERROR(IF(VLOOKUP((C132),OPER!$E$2:$K$500,7,0)="PM03","EJECUTADO",IF(OR(N132="NSP",N132="")," ",IF(AND(LEFT(I132,4)="NOTI",H132&lt;&gt;0),"EJECUTADO","NO EJECUTADO"))),"")</f>
        <v/>
      </c>
      <c r="Q132" s="4" t="str">
        <f>IF(OR(N132="NSP",N132="")," ",IF(P132="EJECUTADO",VLOOKUP(((C132)),'NOTI CV01_NOTPET'!$B$2:$X$500,23,0),"NO EJECUTADO"))</f>
        <v xml:space="preserve"> </v>
      </c>
      <c r="R132" s="4" t="str">
        <f t="shared" si="6"/>
        <v/>
      </c>
      <c r="S132" s="4" t="str">
        <f>IF(OR(N132="NSP",N132="")," ",IFERROR(_xlfn.XLOOKUP(VALUE(C132),'NOTI CV01_NOTPET'!$Z$2:$Z$500,'NOTI CV01_NOTPET'!$F$2:$F$500,"SIN NOTIFICAR",0),""))</f>
        <v xml:space="preserve"> </v>
      </c>
    </row>
    <row r="133" spans="1:19" x14ac:dyDescent="0.2">
      <c r="A133" s="61"/>
      <c r="B133" s="15"/>
      <c r="C133" s="15"/>
      <c r="D133" s="15"/>
      <c r="E133" s="15"/>
      <c r="F133" s="15"/>
      <c r="G133" s="15"/>
      <c r="H133" s="63"/>
      <c r="I133" s="15"/>
      <c r="J133" s="355"/>
      <c r="K133" s="15"/>
      <c r="L133" s="4">
        <f t="shared" si="5"/>
        <v>0</v>
      </c>
      <c r="M133" s="4" t="str">
        <f>+_xlfn.XLOOKUP(B133,OPER!$F$2:$F$500,OPER!$X$2:$X$500,"",0)</f>
        <v xml:space="preserve"> </v>
      </c>
      <c r="N133" s="4" t="str">
        <f>+_xlfn.XLOOKUP(C133,OPER!$E$2:$E$500,OPER!$AK$2:$AK$500,"NSP",0)</f>
        <v/>
      </c>
      <c r="O133" s="17" t="str">
        <f>IF(OR(N133="NSP",N133="")," ",_xlfn.XLOOKUP(L133,ORDENES!$Y$2:$Y$500,ORDENES!$AB$2:$AB$500,"",0))</f>
        <v xml:space="preserve"> </v>
      </c>
      <c r="P133" s="4" t="str">
        <f>IFERROR(IF(VLOOKUP((C133),OPER!$E$2:$K$500,7,0)="PM03","EJECUTADO",IF(OR(N133="NSP",N133="")," ",IF(AND(LEFT(I133,4)="NOTI",H133&lt;&gt;0),"EJECUTADO","NO EJECUTADO"))),"")</f>
        <v/>
      </c>
      <c r="Q133" s="4" t="str">
        <f>IF(OR(N133="NSP",N133="")," ",IF(P133="EJECUTADO",VLOOKUP(((C133)),'NOTI CV01_NOTPET'!$B$2:$X$500,23,0),"NO EJECUTADO"))</f>
        <v xml:space="preserve"> </v>
      </c>
      <c r="R133" s="4" t="str">
        <f t="shared" si="6"/>
        <v/>
      </c>
      <c r="S133" s="4" t="str">
        <f>IF(OR(N133="NSP",N133="")," ",IFERROR(_xlfn.XLOOKUP(VALUE(C133),'NOTI CV01_NOTPET'!$Z$2:$Z$500,'NOTI CV01_NOTPET'!$F$2:$F$500,"SIN NOTIFICAR",0),""))</f>
        <v xml:space="preserve"> </v>
      </c>
    </row>
    <row r="134" spans="1:19" x14ac:dyDescent="0.2">
      <c r="A134" s="61"/>
      <c r="B134" s="15"/>
      <c r="C134" s="15"/>
      <c r="D134" s="15"/>
      <c r="E134" s="15"/>
      <c r="F134" s="15"/>
      <c r="G134" s="15"/>
      <c r="H134" s="63"/>
      <c r="I134" s="15"/>
      <c r="J134" s="355"/>
      <c r="K134" s="15"/>
      <c r="L134" s="4">
        <f t="shared" si="5"/>
        <v>0</v>
      </c>
      <c r="M134" s="4" t="str">
        <f>+_xlfn.XLOOKUP(B134,OPER!$F$2:$F$500,OPER!$X$2:$X$500,"",0)</f>
        <v xml:space="preserve"> </v>
      </c>
      <c r="N134" s="4" t="str">
        <f>+_xlfn.XLOOKUP(C134,OPER!$E$2:$E$500,OPER!$AK$2:$AK$500,"NSP",0)</f>
        <v/>
      </c>
      <c r="O134" s="17" t="str">
        <f>IF(OR(N134="NSP",N134="")," ",_xlfn.XLOOKUP(L134,ORDENES!$Y$2:$Y$500,ORDENES!$AB$2:$AB$500,"",0))</f>
        <v xml:space="preserve"> </v>
      </c>
      <c r="P134" s="4" t="str">
        <f>IFERROR(IF(VLOOKUP((C134),OPER!$E$2:$K$500,7,0)="PM03","EJECUTADO",IF(OR(N134="NSP",N134="")," ",IF(AND(LEFT(I134,4)="NOTI",H134&lt;&gt;0),"EJECUTADO","NO EJECUTADO"))),"")</f>
        <v/>
      </c>
      <c r="Q134" s="4" t="str">
        <f>IF(OR(N134="NSP",N134="")," ",IF(P134="EJECUTADO",VLOOKUP(((C134)),'NOTI CV01_NOTPET'!$B$2:$X$500,23,0),"NO EJECUTADO"))</f>
        <v xml:space="preserve"> </v>
      </c>
      <c r="R134" s="4" t="str">
        <f t="shared" si="6"/>
        <v/>
      </c>
      <c r="S134" s="4" t="str">
        <f>IF(OR(N134="NSP",N134="")," ",IFERROR(_xlfn.XLOOKUP(VALUE(C134),'NOTI CV01_NOTPET'!$Z$2:$Z$500,'NOTI CV01_NOTPET'!$F$2:$F$500,"SIN NOTIFICAR",0),""))</f>
        <v xml:space="preserve"> </v>
      </c>
    </row>
    <row r="135" spans="1:19" x14ac:dyDescent="0.2">
      <c r="A135" s="61"/>
      <c r="B135" s="15"/>
      <c r="C135" s="15"/>
      <c r="D135" s="15"/>
      <c r="E135" s="15"/>
      <c r="F135" s="15"/>
      <c r="G135" s="15"/>
      <c r="H135" s="63"/>
      <c r="I135" s="15"/>
      <c r="J135" s="355"/>
      <c r="K135" s="15"/>
      <c r="L135" s="4">
        <f t="shared" si="5"/>
        <v>0</v>
      </c>
      <c r="M135" s="4" t="str">
        <f>+_xlfn.XLOOKUP(B135,OPER!$F$2:$F$500,OPER!$X$2:$X$500,"",0)</f>
        <v xml:space="preserve"> </v>
      </c>
      <c r="N135" s="4" t="str">
        <f>+_xlfn.XLOOKUP(C135,OPER!$E$2:$E$500,OPER!$AK$2:$AK$500,"NSP",0)</f>
        <v/>
      </c>
      <c r="O135" s="17" t="str">
        <f>IF(OR(N135="NSP",N135="")," ",_xlfn.XLOOKUP(L135,ORDENES!$Y$2:$Y$500,ORDENES!$AB$2:$AB$500,"",0))</f>
        <v xml:space="preserve"> </v>
      </c>
      <c r="P135" s="4" t="str">
        <f>IFERROR(IF(VLOOKUP((C135),OPER!$E$2:$K$500,7,0)="PM03","EJECUTADO",IF(OR(N135="NSP",N135="")," ",IF(AND(LEFT(I135,4)="NOTI",H135&lt;&gt;0),"EJECUTADO","NO EJECUTADO"))),"")</f>
        <v/>
      </c>
      <c r="Q135" s="4" t="str">
        <f>IF(OR(N135="NSP",N135="")," ",IF(P135="EJECUTADO",VLOOKUP(((C135)),'NOTI CV01_NOTPET'!$B$2:$X$500,23,0),"NO EJECUTADO"))</f>
        <v xml:space="preserve"> </v>
      </c>
      <c r="R135" s="4" t="str">
        <f t="shared" si="6"/>
        <v/>
      </c>
      <c r="S135" s="4" t="str">
        <f>IF(OR(N135="NSP",N135="")," ",IFERROR(_xlfn.XLOOKUP(VALUE(C135),'NOTI CV01_NOTPET'!$Z$2:$Z$500,'NOTI CV01_NOTPET'!$F$2:$F$500,"SIN NOTIFICAR",0),""))</f>
        <v xml:space="preserve"> </v>
      </c>
    </row>
    <row r="136" spans="1:19" x14ac:dyDescent="0.2">
      <c r="A136" s="61"/>
      <c r="B136" s="15"/>
      <c r="C136" s="15"/>
      <c r="D136" s="15"/>
      <c r="E136" s="15"/>
      <c r="F136" s="15"/>
      <c r="G136" s="15"/>
      <c r="H136" s="63"/>
      <c r="I136" s="15"/>
      <c r="J136" s="355"/>
      <c r="K136" s="15"/>
      <c r="L136" s="4">
        <f t="shared" si="5"/>
        <v>0</v>
      </c>
      <c r="M136" s="4" t="str">
        <f>+_xlfn.XLOOKUP(B136,OPER!$F$2:$F$500,OPER!$X$2:$X$500,"",0)</f>
        <v xml:space="preserve"> </v>
      </c>
      <c r="N136" s="4" t="str">
        <f>+_xlfn.XLOOKUP(C136,OPER!$E$2:$E$500,OPER!$AK$2:$AK$500,"NSP",0)</f>
        <v/>
      </c>
      <c r="O136" s="17" t="str">
        <f>IF(OR(N136="NSP",N136="")," ",_xlfn.XLOOKUP(L136,ORDENES!$Y$2:$Y$500,ORDENES!$AB$2:$AB$500,"",0))</f>
        <v xml:space="preserve"> </v>
      </c>
      <c r="P136" s="4" t="str">
        <f>IFERROR(IF(VLOOKUP((C136),OPER!$E$2:$K$500,7,0)="PM03","EJECUTADO",IF(OR(N136="NSP",N136="")," ",IF(AND(LEFT(I136,4)="NOTI",H136&lt;&gt;0),"EJECUTADO","NO EJECUTADO"))),"")</f>
        <v/>
      </c>
      <c r="Q136" s="4" t="str">
        <f>IF(OR(N136="NSP",N136="")," ",IF(P136="EJECUTADO",VLOOKUP(((C136)),'NOTI CV01_NOTPET'!$B$2:$X$500,23,0),"NO EJECUTADO"))</f>
        <v xml:space="preserve"> </v>
      </c>
      <c r="R136" s="4" t="str">
        <f t="shared" si="6"/>
        <v/>
      </c>
      <c r="S136" s="4" t="str">
        <f>IF(OR(N136="NSP",N136="")," ",IFERROR(_xlfn.XLOOKUP(VALUE(C136),'NOTI CV01_NOTPET'!$Z$2:$Z$500,'NOTI CV01_NOTPET'!$F$2:$F$500,"SIN NOTIFICAR",0),""))</f>
        <v xml:space="preserve"> </v>
      </c>
    </row>
    <row r="137" spans="1:19" x14ac:dyDescent="0.2">
      <c r="A137" s="61"/>
      <c r="B137" s="15"/>
      <c r="C137" s="15"/>
      <c r="D137" s="15"/>
      <c r="E137" s="15"/>
      <c r="F137" s="15"/>
      <c r="G137" s="15"/>
      <c r="H137" s="63"/>
      <c r="I137" s="15"/>
      <c r="J137" s="355"/>
      <c r="K137" s="15"/>
      <c r="L137" s="4">
        <f t="shared" si="5"/>
        <v>0</v>
      </c>
      <c r="M137" s="4" t="str">
        <f>+_xlfn.XLOOKUP(B137,OPER!$F$2:$F$500,OPER!$X$2:$X$500,"",0)</f>
        <v xml:space="preserve"> </v>
      </c>
      <c r="N137" s="4" t="str">
        <f>+_xlfn.XLOOKUP(C137,OPER!$E$2:$E$500,OPER!$AK$2:$AK$500,"NSP",0)</f>
        <v/>
      </c>
      <c r="O137" s="17" t="str">
        <f>IF(OR(N137="NSP",N137="")," ",_xlfn.XLOOKUP(L137,ORDENES!$Y$2:$Y$500,ORDENES!$AB$2:$AB$500,"",0))</f>
        <v xml:space="preserve"> </v>
      </c>
      <c r="P137" s="4" t="str">
        <f>IFERROR(IF(VLOOKUP((C137),OPER!$E$2:$K$500,7,0)="PM03","EJECUTADO",IF(OR(N137="NSP",N137="")," ",IF(AND(LEFT(I137,4)="NOTI",H137&lt;&gt;0),"EJECUTADO","NO EJECUTADO"))),"")</f>
        <v/>
      </c>
      <c r="Q137" s="4" t="str">
        <f>IF(OR(N137="NSP",N137="")," ",IF(P137="EJECUTADO",VLOOKUP(((C137)),'NOTI CV01_NOTPET'!$B$2:$X$500,23,0),"NO EJECUTADO"))</f>
        <v xml:space="preserve"> </v>
      </c>
      <c r="R137" s="4" t="str">
        <f t="shared" si="6"/>
        <v/>
      </c>
      <c r="S137" s="4" t="str">
        <f>IF(OR(N137="NSP",N137="")," ",IFERROR(_xlfn.XLOOKUP(VALUE(C137),'NOTI CV01_NOTPET'!$Z$2:$Z$500,'NOTI CV01_NOTPET'!$F$2:$F$500,"SIN NOTIFICAR",0),""))</f>
        <v xml:space="preserve"> </v>
      </c>
    </row>
    <row r="138" spans="1:19" x14ac:dyDescent="0.2">
      <c r="A138" s="61"/>
      <c r="E138" s="15"/>
      <c r="F138" s="15"/>
      <c r="G138" s="15"/>
      <c r="H138" s="63"/>
      <c r="I138" s="15"/>
      <c r="J138" s="220"/>
      <c r="K138" s="15"/>
      <c r="L138" s="4">
        <f t="shared" si="5"/>
        <v>0</v>
      </c>
      <c r="M138" s="4" t="str">
        <f>+_xlfn.XLOOKUP(B138,OPER!$F$2:$F$500,OPER!$X$2:$X$500,"",0)</f>
        <v xml:space="preserve"> </v>
      </c>
      <c r="N138" s="4" t="str">
        <f>+_xlfn.XLOOKUP(C138,OPER!$E$2:$E$500,OPER!$AK$2:$AK$500,"NSP",0)</f>
        <v/>
      </c>
      <c r="O138" s="17" t="str">
        <f>IF(OR(N138="NSP",N138="")," ",_xlfn.XLOOKUP(L138,ORDENES!$Y$2:$Y$500,ORDENES!$AB$2:$AB$500,"",0))</f>
        <v xml:space="preserve"> </v>
      </c>
      <c r="P138" s="4" t="str">
        <f>IFERROR(IF(VLOOKUP((C138),OPER!$E$2:$K$500,7,0)="PM03","EJECUTADO",IF(OR(N138="NSP",N138="")," ",IF(AND(LEFT(I138,4)="NOTI",H138&lt;&gt;0),"EJECUTADO","NO EJECUTADO"))),"")</f>
        <v/>
      </c>
      <c r="Q138" s="4" t="str">
        <f>IF(OR(N138="NSP",N138="")," ",IF(P138="EJECUTADO",VLOOKUP(((C138)),'NOTI CV01_NOTPET'!$B$2:$X$500,23,0),"NO EJECUTADO"))</f>
        <v xml:space="preserve"> </v>
      </c>
      <c r="R138" s="4" t="str">
        <f t="shared" si="6"/>
        <v/>
      </c>
      <c r="S138" s="4" t="str">
        <f>IF(OR(N138="NSP",N138="")," ",IFERROR(_xlfn.XLOOKUP(VALUE(C138),'NOTI CV01_NOTPET'!$Z$2:$Z$500,'NOTI CV01_NOTPET'!$F$2:$F$500,"SIN NOTIFICAR",0),""))</f>
        <v xml:space="preserve"> </v>
      </c>
    </row>
    <row r="139" spans="1:19" x14ac:dyDescent="0.2">
      <c r="A139" s="61"/>
      <c r="E139" s="15"/>
      <c r="F139" s="15"/>
      <c r="G139" s="15"/>
      <c r="H139" s="63"/>
      <c r="I139" s="15"/>
      <c r="J139" s="220"/>
      <c r="K139" s="15"/>
      <c r="L139" s="4">
        <f t="shared" si="5"/>
        <v>0</v>
      </c>
      <c r="M139" s="4" t="str">
        <f>+_xlfn.XLOOKUP(B139,OPER!$F$2:$F$500,OPER!$X$2:$X$500,"",0)</f>
        <v xml:space="preserve"> </v>
      </c>
      <c r="N139" s="4" t="str">
        <f>+_xlfn.XLOOKUP(C139,OPER!$E$2:$E$500,OPER!$AK$2:$AK$500,"NSP",0)</f>
        <v/>
      </c>
      <c r="O139" s="17" t="str">
        <f>IF(OR(N139="NSP",N139="")," ",_xlfn.XLOOKUP(L139,ORDENES!$Y$2:$Y$500,ORDENES!$AB$2:$AB$500,"",0))</f>
        <v xml:space="preserve"> </v>
      </c>
      <c r="P139" s="4" t="str">
        <f>IFERROR(IF(VLOOKUP((C139),OPER!$E$2:$K$500,7,0)="PM03","EJECUTADO",IF(OR(N139="NSP",N139="")," ",IF(AND(LEFT(I139,4)="NOTI",H139&lt;&gt;0),"EJECUTADO","NO EJECUTADO"))),"")</f>
        <v/>
      </c>
      <c r="Q139" s="4" t="str">
        <f>IF(OR(N139="NSP",N139="")," ",IF(P139="EJECUTADO",VLOOKUP(((C139)),'NOTI CV01_NOTPET'!$B$2:$X$500,23,0),"NO EJECUTADO"))</f>
        <v xml:space="preserve"> </v>
      </c>
      <c r="R139" s="4" t="str">
        <f t="shared" si="6"/>
        <v/>
      </c>
      <c r="S139" s="4" t="str">
        <f>IF(OR(N139="NSP",N139="")," ",IFERROR(_xlfn.XLOOKUP(VALUE(C139),'NOTI CV01_NOTPET'!$Z$2:$Z$500,'NOTI CV01_NOTPET'!$F$2:$F$500,"SIN NOTIFICAR",0),""))</f>
        <v xml:space="preserve"> </v>
      </c>
    </row>
    <row r="140" spans="1:19" x14ac:dyDescent="0.2">
      <c r="A140" s="61"/>
      <c r="E140" s="15"/>
      <c r="F140" s="15"/>
      <c r="G140" s="15"/>
      <c r="H140" s="63"/>
      <c r="I140" s="15"/>
      <c r="J140" s="220"/>
      <c r="K140" s="15"/>
      <c r="L140" s="4">
        <f t="shared" si="5"/>
        <v>0</v>
      </c>
      <c r="M140" s="4" t="str">
        <f>+_xlfn.XLOOKUP(B140,OPER!$F$2:$F$500,OPER!$X$2:$X$500,"",0)</f>
        <v xml:space="preserve"> </v>
      </c>
      <c r="N140" s="4" t="str">
        <f>+_xlfn.XLOOKUP(C140,OPER!$E$2:$E$500,OPER!$AK$2:$AK$500,"NSP",0)</f>
        <v/>
      </c>
      <c r="O140" s="17" t="str">
        <f>IF(OR(N140="NSP",N140="")," ",_xlfn.XLOOKUP(L140,ORDENES!$Y$2:$Y$500,ORDENES!$AB$2:$AB$500,"",0))</f>
        <v xml:space="preserve"> </v>
      </c>
      <c r="P140" s="4" t="str">
        <f>IFERROR(IF(VLOOKUP((C140),OPER!$E$2:$K$500,7,0)="PM03","EJECUTADO",IF(OR(N140="NSP",N140="")," ",IF(AND(LEFT(I140,4)="NOTI",H140&lt;&gt;0),"EJECUTADO","NO EJECUTADO"))),"")</f>
        <v/>
      </c>
      <c r="Q140" s="4" t="str">
        <f>IF(OR(N140="NSP",N140="")," ",IF(P140="EJECUTADO",VLOOKUP(((C140)),'NOTI CV01_NOTPET'!$B$2:$X$500,23,0),"NO EJECUTADO"))</f>
        <v xml:space="preserve"> </v>
      </c>
      <c r="R140" s="4" t="str">
        <f t="shared" si="6"/>
        <v/>
      </c>
      <c r="S140" s="4" t="str">
        <f>IF(OR(N140="NSP",N140="")," ",IFERROR(_xlfn.XLOOKUP(VALUE(C140),'NOTI CV01_NOTPET'!$Z$2:$Z$500,'NOTI CV01_NOTPET'!$F$2:$F$500,"SIN NOTIFICAR",0),""))</f>
        <v xml:space="preserve"> </v>
      </c>
    </row>
    <row r="141" spans="1:19" x14ac:dyDescent="0.2">
      <c r="A141" s="61"/>
      <c r="B141" s="15"/>
      <c r="D141" s="15"/>
      <c r="E141" s="15"/>
      <c r="F141" s="15"/>
      <c r="G141" s="15"/>
      <c r="H141" s="63"/>
      <c r="I141" s="15"/>
      <c r="J141" s="62"/>
      <c r="K141" s="15"/>
      <c r="L141" s="4">
        <f t="shared" si="5"/>
        <v>0</v>
      </c>
      <c r="M141" s="4" t="str">
        <f>+_xlfn.XLOOKUP(B141,OPER!$F$2:$F$500,OPER!$X$2:$X$500,"",0)</f>
        <v xml:space="preserve"> </v>
      </c>
      <c r="N141" s="4" t="str">
        <f>+_xlfn.XLOOKUP(C141,OPER!$E$2:$E$500,OPER!$AK$2:$AK$500,"NSP",0)</f>
        <v/>
      </c>
      <c r="O141" s="17" t="str">
        <f>IF(OR(N141="NSP",N141="")," ",_xlfn.XLOOKUP(L141,ORDENES!$Y$2:$Y$500,ORDENES!$AB$2:$AB$500,"",0))</f>
        <v xml:space="preserve"> </v>
      </c>
      <c r="P141" s="4" t="str">
        <f>IFERROR(IF(VLOOKUP((C141),OPER!$E$2:$K$500,7,0)="PM03","EJECUTADO",IF(OR(N141="NSP",N141="")," ",IF(AND(LEFT(I141,4)="NOTI",H141&lt;&gt;0),"EJECUTADO","NO EJECUTADO"))),"")</f>
        <v/>
      </c>
      <c r="Q141" s="4" t="str">
        <f>IF(OR(N141="NSP",N141="")," ",IF(P141="EJECUTADO",VLOOKUP(((C141)),'NOTI CV01_NOTPET'!$B$2:$X$500,23,0),"NO EJECUTADO"))</f>
        <v xml:space="preserve"> </v>
      </c>
      <c r="R141" s="4" t="str">
        <f t="shared" si="6"/>
        <v/>
      </c>
      <c r="S141" s="4" t="str">
        <f>IF(OR(N141="NSP",N141="")," ",IFERROR(_xlfn.XLOOKUP(VALUE(C141),'NOTI CV01_NOTPET'!$Z$2:$Z$500,'NOTI CV01_NOTPET'!$F$2:$F$500,"SIN NOTIFICAR",0),""))</f>
        <v xml:space="preserve"> </v>
      </c>
    </row>
    <row r="142" spans="1:19" x14ac:dyDescent="0.2">
      <c r="A142" s="61"/>
      <c r="B142" s="15"/>
      <c r="D142" s="15"/>
      <c r="E142" s="15"/>
      <c r="F142" s="15"/>
      <c r="G142" s="15"/>
      <c r="H142" s="63"/>
      <c r="I142" s="15"/>
      <c r="J142" s="62"/>
      <c r="K142" s="15"/>
      <c r="L142" s="4">
        <f t="shared" si="5"/>
        <v>0</v>
      </c>
      <c r="M142" s="4" t="str">
        <f>+_xlfn.XLOOKUP(B142,OPER!$F$2:$F$500,OPER!$X$2:$X$500,"",0)</f>
        <v xml:space="preserve"> </v>
      </c>
      <c r="N142" s="4" t="str">
        <f>+_xlfn.XLOOKUP(C142,OPER!$E$2:$E$500,OPER!$AK$2:$AK$500,"NSP",0)</f>
        <v/>
      </c>
      <c r="O142" s="17" t="str">
        <f>IF(OR(N142="NSP",N142="")," ",_xlfn.XLOOKUP(L142,ORDENES!$Y$2:$Y$500,ORDENES!$AB$2:$AB$500,"",0))</f>
        <v xml:space="preserve"> </v>
      </c>
      <c r="P142" s="4" t="str">
        <f>IFERROR(IF(VLOOKUP((C142),OPER!$E$2:$K$500,7,0)="PM03","EJECUTADO",IF(OR(N142="NSP",N142="")," ",IF(AND(LEFT(I142,4)="NOTI",H142&lt;&gt;0),"EJECUTADO","NO EJECUTADO"))),"")</f>
        <v/>
      </c>
      <c r="Q142" s="4" t="str">
        <f>IF(OR(N142="NSP",N142="")," ",IF(P142="EJECUTADO",VLOOKUP(((C142)),'NOTI CV01_NOTPET'!$B$2:$X$500,23,0),"NO EJECUTADO"))</f>
        <v xml:space="preserve"> </v>
      </c>
      <c r="R142" s="4" t="str">
        <f t="shared" si="6"/>
        <v/>
      </c>
      <c r="S142" s="4" t="str">
        <f>IF(OR(N142="NSP",N142="")," ",IFERROR(_xlfn.XLOOKUP(VALUE(C142),'NOTI CV01_NOTPET'!$Z$2:$Z$500,'NOTI CV01_NOTPET'!$F$2:$F$500,"SIN NOTIFICAR",0),""))</f>
        <v xml:space="preserve"> </v>
      </c>
    </row>
    <row r="143" spans="1:19" x14ac:dyDescent="0.2">
      <c r="A143" s="61"/>
      <c r="B143" s="15"/>
      <c r="D143" s="15"/>
      <c r="E143" s="15"/>
      <c r="F143" s="15"/>
      <c r="G143" s="15"/>
      <c r="H143" s="63"/>
      <c r="I143" s="15"/>
      <c r="J143" s="62"/>
      <c r="K143" s="15"/>
      <c r="L143" s="4">
        <f t="shared" si="5"/>
        <v>0</v>
      </c>
      <c r="M143" s="4" t="str">
        <f>+_xlfn.XLOOKUP(B143,OPER!$F$2:$F$500,OPER!$X$2:$X$500,"",0)</f>
        <v xml:space="preserve"> </v>
      </c>
      <c r="N143" s="4" t="str">
        <f>+_xlfn.XLOOKUP(C143,OPER!$E$2:$E$500,OPER!$AK$2:$AK$500,"NSP",0)</f>
        <v/>
      </c>
      <c r="O143" s="17" t="str">
        <f>IF(OR(N143="NSP",N143="")," ",_xlfn.XLOOKUP(L143,ORDENES!$Y$2:$Y$500,ORDENES!$AB$2:$AB$500,"",0))</f>
        <v xml:space="preserve"> </v>
      </c>
      <c r="P143" s="4" t="str">
        <f>IFERROR(IF(VLOOKUP((C143),OPER!$E$2:$K$500,7,0)="PM03","EJECUTADO",IF(OR(N143="NSP",N143="")," ",IF(AND(LEFT(I143,4)="NOTI",H143&lt;&gt;0),"EJECUTADO","NO EJECUTADO"))),"")</f>
        <v/>
      </c>
      <c r="Q143" s="4" t="str">
        <f>IF(OR(N143="NSP",N143="")," ",IF(P143="EJECUTADO",VLOOKUP(((C143)),'NOTI CV01_NOTPET'!$B$2:$X$500,23,0),"NO EJECUTADO"))</f>
        <v xml:space="preserve"> </v>
      </c>
      <c r="R143" s="4" t="str">
        <f t="shared" si="6"/>
        <v/>
      </c>
      <c r="S143" s="4" t="str">
        <f>IF(OR(N143="NSP",N143="")," ",IFERROR(_xlfn.XLOOKUP(VALUE(C143),'NOTI CV01_NOTPET'!$Z$2:$Z$500,'NOTI CV01_NOTPET'!$F$2:$F$500,"SIN NOTIFICAR",0),""))</f>
        <v xml:space="preserve"> </v>
      </c>
    </row>
    <row r="144" spans="1:19" x14ac:dyDescent="0.2">
      <c r="A144" s="61"/>
      <c r="B144" s="15"/>
      <c r="D144" s="15"/>
      <c r="E144" s="15"/>
      <c r="F144" s="15"/>
      <c r="G144" s="15"/>
      <c r="H144" s="63"/>
      <c r="I144" s="15"/>
      <c r="J144" s="62"/>
      <c r="K144" s="15"/>
      <c r="L144" s="4">
        <f t="shared" si="5"/>
        <v>0</v>
      </c>
      <c r="M144" s="4" t="str">
        <f>+_xlfn.XLOOKUP(B144,OPER!$F$2:$F$500,OPER!$X$2:$X$500,"",0)</f>
        <v xml:space="preserve"> </v>
      </c>
      <c r="N144" s="4" t="str">
        <f>+_xlfn.XLOOKUP(C144,OPER!$E$2:$E$500,OPER!$AK$2:$AK$500,"NSP",0)</f>
        <v/>
      </c>
      <c r="O144" s="17" t="str">
        <f>IF(OR(N144="NSP",N144="")," ",_xlfn.XLOOKUP(L144,ORDENES!$Y$2:$Y$500,ORDENES!$AB$2:$AB$500,"",0))</f>
        <v xml:space="preserve"> </v>
      </c>
      <c r="P144" s="4" t="str">
        <f>IFERROR(IF(VLOOKUP((C144),OPER!$E$2:$K$500,7,0)="PM03","EJECUTADO",IF(OR(N144="NSP",N144="")," ",IF(AND(LEFT(I144,4)="NOTI",H144&lt;&gt;0),"EJECUTADO","NO EJECUTADO"))),"")</f>
        <v/>
      </c>
      <c r="Q144" s="4" t="str">
        <f>IF(OR(N144="NSP",N144="")," ",IF(P144="EJECUTADO",VLOOKUP(((C144)),'NOTI CV01_NOTPET'!$B$2:$X$500,23,0),"NO EJECUTADO"))</f>
        <v xml:space="preserve"> </v>
      </c>
      <c r="R144" s="4" t="str">
        <f t="shared" si="6"/>
        <v/>
      </c>
      <c r="S144" s="4" t="str">
        <f>IF(OR(N144="NSP",N144="")," ",IFERROR(_xlfn.XLOOKUP(VALUE(C144),'NOTI CV01_NOTPET'!$Z$2:$Z$500,'NOTI CV01_NOTPET'!$F$2:$F$500,"SIN NOTIFICAR",0),""))</f>
        <v xml:space="preserve"> </v>
      </c>
    </row>
    <row r="145" spans="1:19" x14ac:dyDescent="0.2">
      <c r="A145" s="61"/>
      <c r="B145" s="15"/>
      <c r="D145" s="15"/>
      <c r="E145" s="15"/>
      <c r="F145" s="15"/>
      <c r="G145" s="15"/>
      <c r="H145" s="63"/>
      <c r="I145" s="15"/>
      <c r="J145" s="62"/>
      <c r="K145" s="15"/>
      <c r="L145" s="4">
        <f t="shared" si="5"/>
        <v>0</v>
      </c>
      <c r="M145" s="4" t="str">
        <f>+_xlfn.XLOOKUP(B145,OPER!$F$2:$F$500,OPER!$X$2:$X$500,"",0)</f>
        <v xml:space="preserve"> </v>
      </c>
      <c r="N145" s="4" t="str">
        <f>+_xlfn.XLOOKUP(C145,OPER!$E$2:$E$500,OPER!$AK$2:$AK$500,"NSP",0)</f>
        <v/>
      </c>
      <c r="O145" s="17" t="str">
        <f>IF(OR(N145="NSP",N145="")," ",_xlfn.XLOOKUP(L145,ORDENES!$Y$2:$Y$500,ORDENES!$AB$2:$AB$500,"",0))</f>
        <v xml:space="preserve"> </v>
      </c>
      <c r="P145" s="4" t="str">
        <f>IFERROR(IF(VLOOKUP((C145),OPER!$E$2:$K$500,7,0)="PM03","EJECUTADO",IF(OR(N145="NSP",N145="")," ",IF(AND(LEFT(I145,4)="NOTI",H145&lt;&gt;0),"EJECUTADO","NO EJECUTADO"))),"")</f>
        <v/>
      </c>
      <c r="Q145" s="4" t="str">
        <f>IF(OR(N145="NSP",N145="")," ",IF(P145="EJECUTADO",VLOOKUP(((C145)),'NOTI CV01_NOTPET'!$B$2:$X$500,23,0),"NO EJECUTADO"))</f>
        <v xml:space="preserve"> </v>
      </c>
      <c r="R145" s="4" t="str">
        <f t="shared" si="6"/>
        <v/>
      </c>
      <c r="S145" s="4" t="str">
        <f>IF(OR(N145="NSP",N145="")," ",IFERROR(_xlfn.XLOOKUP(VALUE(C145),'NOTI CV01_NOTPET'!$Z$2:$Z$500,'NOTI CV01_NOTPET'!$F$2:$F$500,"SIN NOTIFICAR",0),""))</f>
        <v xml:space="preserve"> </v>
      </c>
    </row>
    <row r="146" spans="1:19" x14ac:dyDescent="0.2">
      <c r="A146" s="61"/>
      <c r="B146" s="15"/>
      <c r="D146" s="15"/>
      <c r="E146" s="15"/>
      <c r="F146" s="15"/>
      <c r="G146" s="15"/>
      <c r="H146" s="63"/>
      <c r="I146" s="15"/>
      <c r="J146" s="62"/>
      <c r="K146" s="15"/>
      <c r="L146" s="4">
        <f t="shared" si="5"/>
        <v>0</v>
      </c>
      <c r="M146" s="4" t="str">
        <f>+_xlfn.XLOOKUP(B146,OPER!$F$2:$F$500,OPER!$X$2:$X$500,"",0)</f>
        <v xml:space="preserve"> </v>
      </c>
      <c r="N146" s="4" t="str">
        <f>+_xlfn.XLOOKUP(C146,OPER!$E$2:$E$500,OPER!$AK$2:$AK$500,"NSP",0)</f>
        <v/>
      </c>
      <c r="O146" s="17" t="str">
        <f>IF(OR(N146="NSP",N146="")," ",_xlfn.XLOOKUP(L146,ORDENES!$Y$2:$Y$500,ORDENES!$AB$2:$AB$500,"",0))</f>
        <v xml:space="preserve"> </v>
      </c>
      <c r="P146" s="4" t="str">
        <f>IFERROR(IF(VLOOKUP((C146),OPER!$E$2:$K$500,7,0)="PM03","EJECUTADO",IF(OR(N146="NSP",N146="")," ",IF(AND(LEFT(I146,4)="NOTI",H146&lt;&gt;0),"EJECUTADO","NO EJECUTADO"))),"")</f>
        <v/>
      </c>
      <c r="Q146" s="4" t="str">
        <f>IF(OR(N146="NSP",N146="")," ",IF(P146="EJECUTADO",VLOOKUP(((C146)),'NOTI CV01_NOTPET'!$B$2:$X$500,23,0),"NO EJECUTADO"))</f>
        <v xml:space="preserve"> </v>
      </c>
      <c r="R146" s="4" t="str">
        <f t="shared" si="6"/>
        <v/>
      </c>
      <c r="S146" s="4" t="str">
        <f>IF(OR(N146="NSP",N146="")," ",IFERROR(_xlfn.XLOOKUP(VALUE(C146),'NOTI CV01_NOTPET'!$Z$2:$Z$500,'NOTI CV01_NOTPET'!$F$2:$F$500,"SIN NOTIFICAR",0),""))</f>
        <v xml:space="preserve"> </v>
      </c>
    </row>
    <row r="147" spans="1:19" x14ac:dyDescent="0.2">
      <c r="A147" s="61"/>
      <c r="B147" s="15"/>
      <c r="D147" s="15"/>
      <c r="E147" s="15"/>
      <c r="F147" s="15"/>
      <c r="G147" s="15"/>
      <c r="H147" s="63"/>
      <c r="I147" s="15"/>
      <c r="J147" s="62"/>
      <c r="K147" s="15"/>
      <c r="L147" s="4">
        <f t="shared" si="5"/>
        <v>0</v>
      </c>
      <c r="M147" s="4" t="str">
        <f>+_xlfn.XLOOKUP(B147,OPER!$F$2:$F$500,OPER!$X$2:$X$500,"",0)</f>
        <v xml:space="preserve"> </v>
      </c>
      <c r="N147" s="4" t="str">
        <f>+_xlfn.XLOOKUP(C147,OPER!$E$2:$E$500,OPER!$AK$2:$AK$500,"NSP",0)</f>
        <v/>
      </c>
      <c r="O147" s="17" t="str">
        <f>IF(OR(N147="NSP",N147="")," ",_xlfn.XLOOKUP(L147,ORDENES!$Y$2:$Y$500,ORDENES!$AB$2:$AB$500,"",0))</f>
        <v xml:space="preserve"> </v>
      </c>
      <c r="P147" s="4" t="str">
        <f>IFERROR(IF(VLOOKUP((C147),OPER!$E$2:$K$500,7,0)="PM03","EJECUTADO",IF(OR(N147="NSP",N147="")," ",IF(AND(LEFT(I147,4)="NOTI",H147&lt;&gt;0),"EJECUTADO","NO EJECUTADO"))),"")</f>
        <v/>
      </c>
      <c r="Q147" s="4" t="str">
        <f>IF(OR(N147="NSP",N147="")," ",IF(P147="EJECUTADO",VLOOKUP(((C147)),'NOTI CV01_NOTPET'!$B$2:$X$500,23,0),"NO EJECUTADO"))</f>
        <v xml:space="preserve"> </v>
      </c>
      <c r="R147" s="4" t="str">
        <f t="shared" si="6"/>
        <v/>
      </c>
      <c r="S147" s="4" t="str">
        <f>IF(OR(N147="NSP",N147="")," ",IFERROR(_xlfn.XLOOKUP(VALUE(C147),'NOTI CV01_NOTPET'!$Z$2:$Z$500,'NOTI CV01_NOTPET'!$F$2:$F$500,"SIN NOTIFICAR",0),""))</f>
        <v xml:space="preserve"> </v>
      </c>
    </row>
    <row r="148" spans="1:19" x14ac:dyDescent="0.2">
      <c r="A148" s="61"/>
      <c r="B148" s="15"/>
      <c r="D148" s="15"/>
      <c r="E148" s="15"/>
      <c r="F148" s="15"/>
      <c r="G148" s="15"/>
      <c r="H148" s="63"/>
      <c r="I148" s="15"/>
      <c r="J148" s="62"/>
      <c r="K148" s="15"/>
      <c r="L148" s="4">
        <f t="shared" si="5"/>
        <v>0</v>
      </c>
      <c r="M148" s="4" t="str">
        <f>+_xlfn.XLOOKUP(B148,OPER!$F$2:$F$500,OPER!$X$2:$X$500,"",0)</f>
        <v xml:space="preserve"> </v>
      </c>
      <c r="N148" s="4" t="str">
        <f>+_xlfn.XLOOKUP(C148,OPER!$E$2:$E$500,OPER!$AK$2:$AK$500,"NSP",0)</f>
        <v/>
      </c>
      <c r="O148" s="17" t="str">
        <f>IF(OR(N148="NSP",N148="")," ",_xlfn.XLOOKUP(L148,ORDENES!$Y$2:$Y$500,ORDENES!$AB$2:$AB$500,"",0))</f>
        <v xml:space="preserve"> </v>
      </c>
      <c r="P148" s="4" t="str">
        <f>IFERROR(IF(VLOOKUP((C148),OPER!$E$2:$K$500,7,0)="PM03","EJECUTADO",IF(OR(N148="NSP",N148="")," ",IF(AND(LEFT(I148,4)="NOTI",H148&lt;&gt;0),"EJECUTADO","NO EJECUTADO"))),"")</f>
        <v/>
      </c>
      <c r="Q148" s="4" t="str">
        <f>IF(OR(N148="NSP",N148="")," ",IF(P148="EJECUTADO",VLOOKUP(((C148)),'NOTI CV01_NOTPET'!$B$2:$X$500,23,0),"NO EJECUTADO"))</f>
        <v xml:space="preserve"> </v>
      </c>
      <c r="R148" s="4" t="str">
        <f t="shared" si="6"/>
        <v/>
      </c>
      <c r="S148" s="4" t="str">
        <f>IF(OR(N148="NSP",N148="")," ",IFERROR(_xlfn.XLOOKUP(VALUE(C148),'NOTI CV01_NOTPET'!$Z$2:$Z$500,'NOTI CV01_NOTPET'!$F$2:$F$500,"SIN NOTIFICAR",0),""))</f>
        <v xml:space="preserve"> </v>
      </c>
    </row>
    <row r="149" spans="1:19" x14ac:dyDescent="0.2">
      <c r="A149" s="61"/>
      <c r="B149" s="15"/>
      <c r="D149" s="15"/>
      <c r="E149" s="15"/>
      <c r="F149" s="15"/>
      <c r="G149" s="15"/>
      <c r="H149" s="63"/>
      <c r="I149" s="15"/>
      <c r="J149" s="62"/>
      <c r="K149" s="15"/>
      <c r="L149" s="4">
        <f t="shared" si="5"/>
        <v>0</v>
      </c>
      <c r="M149" s="4" t="str">
        <f>+_xlfn.XLOOKUP(B149,OPER!$F$2:$F$500,OPER!$X$2:$X$500,"",0)</f>
        <v xml:space="preserve"> </v>
      </c>
      <c r="N149" s="4" t="str">
        <f>+_xlfn.XLOOKUP(C149,OPER!$E$2:$E$500,OPER!$AK$2:$AK$500,"NSP",0)</f>
        <v/>
      </c>
      <c r="O149" s="17" t="str">
        <f>IF(OR(N149="NSP",N149="")," ",_xlfn.XLOOKUP(L149,ORDENES!$Y$2:$Y$500,ORDENES!$AB$2:$AB$500,"",0))</f>
        <v xml:space="preserve"> </v>
      </c>
      <c r="P149" s="4" t="str">
        <f>IFERROR(IF(VLOOKUP((C149),OPER!$E$2:$K$500,7,0)="PM03","EJECUTADO",IF(OR(N149="NSP",N149="")," ",IF(AND(LEFT(I149,4)="NOTI",H149&lt;&gt;0),"EJECUTADO","NO EJECUTADO"))),"")</f>
        <v/>
      </c>
      <c r="Q149" s="4" t="str">
        <f>IF(OR(N149="NSP",N149="")," ",IF(P149="EJECUTADO",VLOOKUP(((C149)),'NOTI CV01_NOTPET'!$B$2:$X$500,23,0),"NO EJECUTADO"))</f>
        <v xml:space="preserve"> </v>
      </c>
      <c r="R149" s="4" t="str">
        <f t="shared" si="6"/>
        <v/>
      </c>
      <c r="S149" s="4" t="str">
        <f>IF(OR(N149="NSP",N149="")," ",IFERROR(_xlfn.XLOOKUP(VALUE(C149),'NOTI CV01_NOTPET'!$Z$2:$Z$500,'NOTI CV01_NOTPET'!$F$2:$F$500,"SIN NOTIFICAR",0),""))</f>
        <v xml:space="preserve"> </v>
      </c>
    </row>
    <row r="150" spans="1:19" x14ac:dyDescent="0.2">
      <c r="A150" s="61"/>
      <c r="B150" s="15"/>
      <c r="D150" s="15"/>
      <c r="E150" s="15"/>
      <c r="F150" s="15"/>
      <c r="G150" s="15"/>
      <c r="H150" s="63"/>
      <c r="I150" s="15"/>
      <c r="J150" s="62"/>
      <c r="K150" s="15"/>
      <c r="L150" s="4">
        <f t="shared" si="5"/>
        <v>0</v>
      </c>
      <c r="M150" s="4" t="str">
        <f>+_xlfn.XLOOKUP(B150,OPER!$F$2:$F$500,OPER!$X$2:$X$500,"",0)</f>
        <v xml:space="preserve"> </v>
      </c>
      <c r="N150" s="4" t="str">
        <f>+_xlfn.XLOOKUP(C150,OPER!$E$2:$E$500,OPER!$AK$2:$AK$500,"NSP",0)</f>
        <v/>
      </c>
      <c r="O150" s="17" t="str">
        <f>IF(OR(N150="NSP",N150="")," ",_xlfn.XLOOKUP(L150,ORDENES!$Y$2:$Y$500,ORDENES!$AB$2:$AB$500,"",0))</f>
        <v xml:space="preserve"> </v>
      </c>
      <c r="P150" s="4" t="str">
        <f>IFERROR(IF(VLOOKUP((C150),OPER!$E$2:$K$500,7,0)="PM03","EJECUTADO",IF(OR(N150="NSP",N150="")," ",IF(AND(LEFT(I150,4)="NOTI",H150&lt;&gt;0),"EJECUTADO","NO EJECUTADO"))),"")</f>
        <v/>
      </c>
      <c r="Q150" s="4" t="str">
        <f>IF(OR(N150="NSP",N150="")," ",IF(P150="EJECUTADO",VLOOKUP(((C150)),'NOTI CV01_NOTPET'!$B$2:$X$500,23,0),"NO EJECUTADO"))</f>
        <v xml:space="preserve"> </v>
      </c>
      <c r="R150" s="4" t="str">
        <f t="shared" si="6"/>
        <v/>
      </c>
      <c r="S150" s="4" t="str">
        <f>IF(OR(N150="NSP",N150="")," ",IFERROR(_xlfn.XLOOKUP(VALUE(C150),'NOTI CV01_NOTPET'!$Z$2:$Z$500,'NOTI CV01_NOTPET'!$F$2:$F$500,"SIN NOTIFICAR",0),""))</f>
        <v xml:space="preserve"> </v>
      </c>
    </row>
    <row r="151" spans="1:19" x14ac:dyDescent="0.2">
      <c r="A151" s="61"/>
      <c r="B151" s="15"/>
      <c r="D151" s="15"/>
      <c r="E151" s="15"/>
      <c r="F151" s="15"/>
      <c r="G151" s="15"/>
      <c r="H151" s="63"/>
      <c r="I151" s="15"/>
      <c r="J151" s="62"/>
      <c r="K151" s="15"/>
      <c r="L151" s="4">
        <f t="shared" si="5"/>
        <v>0</v>
      </c>
      <c r="M151" s="4" t="str">
        <f>+_xlfn.XLOOKUP(B151,OPER!$F$2:$F$500,OPER!$X$2:$X$500,"",0)</f>
        <v xml:space="preserve"> </v>
      </c>
      <c r="N151" s="4" t="str">
        <f>+_xlfn.XLOOKUP(C151,OPER!$E$2:$E$500,OPER!$AK$2:$AK$500,"NSP",0)</f>
        <v/>
      </c>
      <c r="O151" s="17" t="str">
        <f>IF(OR(N151="NSP",N151="")," ",_xlfn.XLOOKUP(L151,ORDENES!$Y$2:$Y$500,ORDENES!$AB$2:$AB$500,"",0))</f>
        <v xml:space="preserve"> </v>
      </c>
      <c r="P151" s="4" t="str">
        <f>IFERROR(IF(VLOOKUP((C151),OPER!$E$2:$K$500,7,0)="PM03","EJECUTADO",IF(OR(N151="NSP",N151="")," ",IF(AND(LEFT(I151,4)="NOTI",H151&lt;&gt;0),"EJECUTADO","NO EJECUTADO"))),"")</f>
        <v/>
      </c>
      <c r="Q151" s="4" t="str">
        <f>IF(OR(N151="NSP",N151="")," ",IF(P151="EJECUTADO",VLOOKUP(((C151)),'NOTI CV01_NOTPET'!$B$2:$X$500,23,0),"NO EJECUTADO"))</f>
        <v xml:space="preserve"> </v>
      </c>
      <c r="R151" s="4" t="str">
        <f t="shared" si="6"/>
        <v/>
      </c>
      <c r="S151" s="4" t="str">
        <f>IF(OR(N151="NSP",N151="")," ",IFERROR(_xlfn.XLOOKUP(VALUE(C151),'NOTI CV01_NOTPET'!$Z$2:$Z$500,'NOTI CV01_NOTPET'!$F$2:$F$500,"SIN NOTIFICAR",0),""))</f>
        <v xml:space="preserve"> </v>
      </c>
    </row>
    <row r="152" spans="1:19" x14ac:dyDescent="0.2">
      <c r="A152" s="61"/>
      <c r="B152" s="15"/>
      <c r="D152" s="15"/>
      <c r="E152" s="15"/>
      <c r="F152" s="15"/>
      <c r="G152" s="15"/>
      <c r="H152" s="63"/>
      <c r="I152" s="15"/>
      <c r="J152" s="62"/>
      <c r="K152" s="15"/>
      <c r="L152" s="4">
        <f t="shared" si="5"/>
        <v>0</v>
      </c>
      <c r="M152" s="4" t="str">
        <f>+_xlfn.XLOOKUP(B152,OPER!$F$2:$F$500,OPER!$X$2:$X$500,"",0)</f>
        <v xml:space="preserve"> </v>
      </c>
      <c r="N152" s="4" t="str">
        <f>+_xlfn.XLOOKUP(C152,OPER!$E$2:$E$500,OPER!$AK$2:$AK$500,"NSP",0)</f>
        <v/>
      </c>
      <c r="O152" s="17" t="str">
        <f>IF(OR(N152="NSP",N152="")," ",_xlfn.XLOOKUP(L152,ORDENES!$Y$2:$Y$500,ORDENES!$AB$2:$AB$500,"",0))</f>
        <v xml:space="preserve"> </v>
      </c>
      <c r="P152" s="4" t="str">
        <f>IFERROR(IF(VLOOKUP((C152),OPER!$E$2:$K$500,7,0)="PM03","EJECUTADO",IF(OR(N152="NSP",N152="")," ",IF(AND(LEFT(I152,4)="NOTI",H152&lt;&gt;0),"EJECUTADO","NO EJECUTADO"))),"")</f>
        <v/>
      </c>
      <c r="Q152" s="4" t="str">
        <f>IF(OR(N152="NSP",N152="")," ",IF(P152="EJECUTADO",VLOOKUP(((C152)),'NOTI CV01_NOTPET'!$B$2:$X$500,23,0),"NO EJECUTADO"))</f>
        <v xml:space="preserve"> </v>
      </c>
      <c r="R152" s="4" t="str">
        <f t="shared" si="6"/>
        <v/>
      </c>
      <c r="S152" s="4" t="str">
        <f>IF(OR(N152="NSP",N152="")," ",IFERROR(_xlfn.XLOOKUP(VALUE(C152),'NOTI CV01_NOTPET'!$Z$2:$Z$500,'NOTI CV01_NOTPET'!$F$2:$F$500,"SIN NOTIFICAR",0),""))</f>
        <v xml:space="preserve"> </v>
      </c>
    </row>
    <row r="153" spans="1:19" x14ac:dyDescent="0.2">
      <c r="A153" s="61"/>
      <c r="B153" s="15"/>
      <c r="D153" s="15"/>
      <c r="E153" s="15"/>
      <c r="F153" s="15"/>
      <c r="G153" s="15"/>
      <c r="H153" s="63"/>
      <c r="I153" s="15"/>
      <c r="J153" s="62"/>
      <c r="K153" s="15"/>
      <c r="L153" s="4">
        <f t="shared" si="5"/>
        <v>0</v>
      </c>
      <c r="M153" s="4" t="str">
        <f>+_xlfn.XLOOKUP(B153,OPER!$F$2:$F$500,OPER!$X$2:$X$500,"",0)</f>
        <v xml:space="preserve"> </v>
      </c>
      <c r="N153" s="4" t="str">
        <f>+_xlfn.XLOOKUP(C153,OPER!$E$2:$E$500,OPER!$AK$2:$AK$500,"NSP",0)</f>
        <v/>
      </c>
      <c r="O153" s="17" t="str">
        <f>IF(OR(N153="NSP",N153="")," ",_xlfn.XLOOKUP(L153,ORDENES!$Y$2:$Y$500,ORDENES!$AB$2:$AB$500,"",0))</f>
        <v xml:space="preserve"> </v>
      </c>
      <c r="P153" s="4" t="str">
        <f>IFERROR(IF(VLOOKUP((C153),OPER!$E$2:$K$500,7,0)="PM03","EJECUTADO",IF(OR(N153="NSP",N153="")," ",IF(AND(LEFT(I153,4)="NOTI",H153&lt;&gt;0),"EJECUTADO","NO EJECUTADO"))),"")</f>
        <v/>
      </c>
      <c r="Q153" s="4" t="str">
        <f>IF(OR(N153="NSP",N153="")," ",IF(P153="EJECUTADO",VLOOKUP(((C153)),'NOTI CV01_NOTPET'!$B$2:$X$500,23,0),"NO EJECUTADO"))</f>
        <v xml:space="preserve"> </v>
      </c>
      <c r="R153" s="4" t="str">
        <f t="shared" si="6"/>
        <v/>
      </c>
      <c r="S153" s="4" t="str">
        <f>IF(OR(N153="NSP",N153="")," ",IFERROR(_xlfn.XLOOKUP(VALUE(C153),'NOTI CV01_NOTPET'!$Z$2:$Z$500,'NOTI CV01_NOTPET'!$F$2:$F$500,"SIN NOTIFICAR",0),""))</f>
        <v xml:space="preserve"> </v>
      </c>
    </row>
    <row r="154" spans="1:19" x14ac:dyDescent="0.2">
      <c r="A154" s="61"/>
      <c r="B154" s="15"/>
      <c r="D154" s="15"/>
      <c r="E154" s="15"/>
      <c r="F154" s="15"/>
      <c r="G154" s="15"/>
      <c r="H154" s="63"/>
      <c r="I154" s="15"/>
      <c r="J154" s="62"/>
      <c r="K154" s="15"/>
      <c r="L154" s="4">
        <f t="shared" si="5"/>
        <v>0</v>
      </c>
      <c r="M154" s="4" t="str">
        <f>+_xlfn.XLOOKUP(B154,OPER!$F$2:$F$500,OPER!$X$2:$X$500,"",0)</f>
        <v xml:space="preserve"> </v>
      </c>
      <c r="N154" s="4" t="str">
        <f>+_xlfn.XLOOKUP(C154,OPER!$E$2:$E$500,OPER!$AK$2:$AK$500,"NSP",0)</f>
        <v/>
      </c>
      <c r="O154" s="17" t="str">
        <f>IF(OR(N154="NSP",N154="")," ",_xlfn.XLOOKUP(L154,ORDENES!$Y$2:$Y$500,ORDENES!$AB$2:$AB$500,"",0))</f>
        <v xml:space="preserve"> </v>
      </c>
      <c r="P154" s="4" t="str">
        <f>IFERROR(IF(VLOOKUP((C154),OPER!$E$2:$K$500,7,0)="PM03","EJECUTADO",IF(OR(N154="NSP",N154="")," ",IF(AND(LEFT(I154,4)="NOTI",H154&lt;&gt;0),"EJECUTADO","NO EJECUTADO"))),"")</f>
        <v/>
      </c>
      <c r="Q154" s="4" t="str">
        <f>IF(OR(N154="NSP",N154="")," ",IF(P154="EJECUTADO",VLOOKUP(((C154)),'NOTI CV01_NOTPET'!$B$2:$X$500,23,0),"NO EJECUTADO"))</f>
        <v xml:space="preserve"> </v>
      </c>
      <c r="R154" s="4" t="str">
        <f t="shared" si="6"/>
        <v/>
      </c>
      <c r="S154" s="4" t="str">
        <f>IF(OR(N154="NSP",N154="")," ",IFERROR(_xlfn.XLOOKUP(VALUE(C154),'NOTI CV01_NOTPET'!$Z$2:$Z$500,'NOTI CV01_NOTPET'!$F$2:$F$500,"SIN NOTIFICAR",0),""))</f>
        <v xml:space="preserve"> </v>
      </c>
    </row>
    <row r="155" spans="1:19" x14ac:dyDescent="0.2">
      <c r="A155" s="61"/>
      <c r="B155" s="15"/>
      <c r="D155" s="15"/>
      <c r="E155" s="15"/>
      <c r="F155" s="15"/>
      <c r="G155" s="15"/>
      <c r="H155" s="63"/>
      <c r="I155" s="15"/>
      <c r="J155" s="62"/>
      <c r="K155" s="15"/>
      <c r="L155" s="4">
        <f t="shared" si="5"/>
        <v>0</v>
      </c>
      <c r="M155" s="4" t="str">
        <f>+_xlfn.XLOOKUP(B155,OPER!$F$2:$F$500,OPER!$X$2:$X$500,"",0)</f>
        <v xml:space="preserve"> </v>
      </c>
      <c r="N155" s="4" t="str">
        <f>+_xlfn.XLOOKUP(C155,OPER!$E$2:$E$500,OPER!$AK$2:$AK$500,"NSP",0)</f>
        <v/>
      </c>
      <c r="O155" s="17" t="str">
        <f>IF(OR(N155="NSP",N155="")," ",_xlfn.XLOOKUP(L155,ORDENES!$Y$2:$Y$500,ORDENES!$AB$2:$AB$500,"",0))</f>
        <v xml:space="preserve"> </v>
      </c>
      <c r="P155" s="4" t="str">
        <f>IFERROR(IF(VLOOKUP((C155),OPER!$E$2:$K$500,7,0)="PM03","EJECUTADO",IF(OR(N155="NSP",N155="")," ",IF(AND(LEFT(I155,4)="NOTI",H155&lt;&gt;0),"EJECUTADO","NO EJECUTADO"))),"")</f>
        <v/>
      </c>
      <c r="Q155" s="4" t="str">
        <f>IF(OR(N155="NSP",N155="")," ",IF(P155="EJECUTADO",VLOOKUP(((C155)),'NOTI CV01_NOTPET'!$B$2:$X$500,23,0),"NO EJECUTADO"))</f>
        <v xml:space="preserve"> </v>
      </c>
      <c r="R155" s="4" t="str">
        <f t="shared" si="6"/>
        <v/>
      </c>
      <c r="S155" s="4" t="str">
        <f>IF(OR(N155="NSP",N155="")," ",IFERROR(_xlfn.XLOOKUP(VALUE(C155),'NOTI CV01_NOTPET'!$Z$2:$Z$500,'NOTI CV01_NOTPET'!$F$2:$F$500,"SIN NOTIFICAR",0),""))</f>
        <v xml:space="preserve"> </v>
      </c>
    </row>
    <row r="156" spans="1:19" x14ac:dyDescent="0.2">
      <c r="A156" s="61"/>
      <c r="B156" s="15"/>
      <c r="D156" s="15"/>
      <c r="E156" s="15"/>
      <c r="F156" s="15"/>
      <c r="G156" s="15"/>
      <c r="H156" s="63"/>
      <c r="I156" s="15"/>
      <c r="J156" s="62"/>
      <c r="K156" s="15"/>
      <c r="L156" s="4">
        <f t="shared" si="5"/>
        <v>0</v>
      </c>
      <c r="M156" s="4" t="str">
        <f>+_xlfn.XLOOKUP(B156,OPER!$F$2:$F$500,OPER!$X$2:$X$500,"",0)</f>
        <v xml:space="preserve"> </v>
      </c>
      <c r="N156" s="4" t="str">
        <f>+_xlfn.XLOOKUP(C156,OPER!$E$2:$E$500,OPER!$AK$2:$AK$500,"NSP",0)</f>
        <v/>
      </c>
      <c r="O156" s="17" t="str">
        <f>IF(OR(N156="NSP",N156="")," ",_xlfn.XLOOKUP(L156,ORDENES!$Y$2:$Y$500,ORDENES!$AB$2:$AB$500,"",0))</f>
        <v xml:space="preserve"> </v>
      </c>
      <c r="P156" s="4" t="str">
        <f>IFERROR(IF(VLOOKUP((C156),OPER!$E$2:$K$500,7,0)="PM03","EJECUTADO",IF(OR(N156="NSP",N156="")," ",IF(AND(LEFT(I156,4)="NOTI",H156&lt;&gt;0),"EJECUTADO","NO EJECUTADO"))),"")</f>
        <v/>
      </c>
      <c r="Q156" s="4" t="str">
        <f>IF(OR(N156="NSP",N156="")," ",IF(P156="EJECUTADO",VLOOKUP(((C156)),'NOTI CV01_NOTPET'!$B$2:$X$500,23,0),"NO EJECUTADO"))</f>
        <v xml:space="preserve"> </v>
      </c>
      <c r="R156" s="4" t="str">
        <f t="shared" si="6"/>
        <v/>
      </c>
      <c r="S156" s="4" t="str">
        <f>IF(OR(N156="NSP",N156="")," ",IFERROR(_xlfn.XLOOKUP(VALUE(C156),'NOTI CV01_NOTPET'!$Z$2:$Z$500,'NOTI CV01_NOTPET'!$F$2:$F$500,"SIN NOTIFICAR",0),""))</f>
        <v xml:space="preserve"> </v>
      </c>
    </row>
    <row r="157" spans="1:19" x14ac:dyDescent="0.2">
      <c r="A157" s="61"/>
      <c r="B157" s="15"/>
      <c r="D157" s="15"/>
      <c r="E157" s="15"/>
      <c r="F157" s="15"/>
      <c r="G157" s="15"/>
      <c r="H157" s="63"/>
      <c r="I157" s="15"/>
      <c r="J157" s="62"/>
      <c r="K157" s="15"/>
      <c r="L157" s="4">
        <f t="shared" si="5"/>
        <v>0</v>
      </c>
      <c r="M157" s="4" t="str">
        <f>+_xlfn.XLOOKUP(B157,OPER!$F$2:$F$500,OPER!$X$2:$X$500,"",0)</f>
        <v xml:space="preserve"> </v>
      </c>
      <c r="N157" s="4" t="str">
        <f>+_xlfn.XLOOKUP(C157,OPER!$E$2:$E$500,OPER!$AK$2:$AK$500,"NSP",0)</f>
        <v/>
      </c>
      <c r="O157" s="17" t="str">
        <f>IF(OR(N157="NSP",N157="")," ",_xlfn.XLOOKUP(L157,ORDENES!$Y$2:$Y$500,ORDENES!$AB$2:$AB$500,"",0))</f>
        <v xml:space="preserve"> </v>
      </c>
      <c r="P157" s="4" t="str">
        <f>IFERROR(IF(VLOOKUP((C157),OPER!$E$2:$K$500,7,0)="PM03","EJECUTADO",IF(OR(N157="NSP",N157="")," ",IF(AND(LEFT(I157,4)="NOTI",H157&lt;&gt;0),"EJECUTADO","NO EJECUTADO"))),"")</f>
        <v/>
      </c>
      <c r="Q157" s="4" t="str">
        <f>IF(OR(N157="NSP",N157="")," ",IF(P157="EJECUTADO",VLOOKUP(((C157)),'NOTI CV01_NOTPET'!$B$2:$X$500,23,0),"NO EJECUTADO"))</f>
        <v xml:space="preserve"> </v>
      </c>
      <c r="R157" s="4" t="str">
        <f t="shared" si="6"/>
        <v/>
      </c>
      <c r="S157" s="4" t="str">
        <f>IF(OR(N157="NSP",N157="")," ",IFERROR(_xlfn.XLOOKUP(VALUE(C157),'NOTI CV01_NOTPET'!$Z$2:$Z$500,'NOTI CV01_NOTPET'!$F$2:$F$500,"SIN NOTIFICAR",0),""))</f>
        <v xml:space="preserve"> </v>
      </c>
    </row>
    <row r="158" spans="1:19" x14ac:dyDescent="0.2">
      <c r="A158" s="61"/>
      <c r="B158" s="15"/>
      <c r="D158" s="15"/>
      <c r="E158" s="15"/>
      <c r="F158" s="15"/>
      <c r="G158" s="15"/>
      <c r="H158" s="63"/>
      <c r="I158" s="15"/>
      <c r="J158" s="62"/>
      <c r="K158" s="15"/>
      <c r="L158" s="4">
        <f t="shared" si="5"/>
        <v>0</v>
      </c>
      <c r="M158" s="4" t="str">
        <f>+_xlfn.XLOOKUP(B158,OPER!$F$2:$F$500,OPER!$X$2:$X$500,"",0)</f>
        <v xml:space="preserve"> </v>
      </c>
      <c r="N158" s="4" t="str">
        <f>+_xlfn.XLOOKUP(C158,OPER!$E$2:$E$500,OPER!$AK$2:$AK$500,"NSP",0)</f>
        <v/>
      </c>
      <c r="O158" s="17" t="str">
        <f>IF(OR(N158="NSP",N158="")," ",_xlfn.XLOOKUP(L158,ORDENES!$Y$2:$Y$500,ORDENES!$AB$2:$AB$500,"",0))</f>
        <v xml:space="preserve"> </v>
      </c>
      <c r="P158" s="4" t="str">
        <f>IFERROR(IF(VLOOKUP((C158),OPER!$E$2:$K$500,7,0)="PM03","EJECUTADO",IF(OR(N158="NSP",N158="")," ",IF(AND(LEFT(I158,4)="NOTI",H158&lt;&gt;0),"EJECUTADO","NO EJECUTADO"))),"")</f>
        <v/>
      </c>
      <c r="Q158" s="4" t="str">
        <f>IF(OR(N158="NSP",N158="")," ",IF(P158="EJECUTADO",VLOOKUP(((C158)),'NOTI CV01_NOTPET'!$B$2:$X$500,23,0),"NO EJECUTADO"))</f>
        <v xml:space="preserve"> </v>
      </c>
      <c r="R158" s="4" t="str">
        <f t="shared" si="6"/>
        <v/>
      </c>
      <c r="S158" s="4" t="str">
        <f>IF(OR(N158="NSP",N158="")," ",IFERROR(_xlfn.XLOOKUP(VALUE(C158),'NOTI CV01_NOTPET'!$Z$2:$Z$500,'NOTI CV01_NOTPET'!$F$2:$F$500,"SIN NOTIFICAR",0),""))</f>
        <v xml:space="preserve"> </v>
      </c>
    </row>
    <row r="159" spans="1:19" x14ac:dyDescent="0.2">
      <c r="A159" s="61"/>
      <c r="B159" s="15"/>
      <c r="D159" s="15"/>
      <c r="E159" s="15"/>
      <c r="F159" s="15"/>
      <c r="G159" s="15"/>
      <c r="H159" s="63"/>
      <c r="I159" s="15"/>
      <c r="J159" s="62"/>
      <c r="K159" s="15"/>
      <c r="L159" s="4">
        <f t="shared" si="5"/>
        <v>0</v>
      </c>
      <c r="M159" s="4" t="str">
        <f>+_xlfn.XLOOKUP(B159,OPER!$F$2:$F$500,OPER!$X$2:$X$500,"",0)</f>
        <v xml:space="preserve"> </v>
      </c>
      <c r="N159" s="4" t="str">
        <f>+_xlfn.XLOOKUP(C159,OPER!$E$2:$E$500,OPER!$AK$2:$AK$500,"NSP",0)</f>
        <v/>
      </c>
      <c r="O159" s="17" t="str">
        <f>IF(OR(N159="NSP",N159="")," ",_xlfn.XLOOKUP(L159,ORDENES!$Y$2:$Y$500,ORDENES!$AB$2:$AB$500,"",0))</f>
        <v xml:space="preserve"> </v>
      </c>
      <c r="P159" s="4" t="str">
        <f>IFERROR(IF(VLOOKUP((C159),OPER!$E$2:$K$500,7,0)="PM03","EJECUTADO",IF(OR(N159="NSP",N159="")," ",IF(AND(LEFT(I159,4)="NOTI",H159&lt;&gt;0),"EJECUTADO","NO EJECUTADO"))),"")</f>
        <v/>
      </c>
      <c r="Q159" s="4" t="str">
        <f>IF(OR(N159="NSP",N159="")," ",IF(P159="EJECUTADO",VLOOKUP(((C159)),'NOTI CV01_NOTPET'!$B$2:$X$500,23,0),"NO EJECUTADO"))</f>
        <v xml:space="preserve"> </v>
      </c>
      <c r="R159" s="4" t="str">
        <f t="shared" si="6"/>
        <v/>
      </c>
      <c r="S159" s="4" t="str">
        <f>IF(OR(N159="NSP",N159="")," ",IFERROR(_xlfn.XLOOKUP(VALUE(C159),'NOTI CV01_NOTPET'!$Z$2:$Z$500,'NOTI CV01_NOTPET'!$F$2:$F$500,"SIN NOTIFICAR",0),""))</f>
        <v xml:space="preserve"> </v>
      </c>
    </row>
    <row r="160" spans="1:19" x14ac:dyDescent="0.2">
      <c r="A160" s="61"/>
      <c r="B160" s="15"/>
      <c r="D160" s="15"/>
      <c r="E160" s="15"/>
      <c r="F160" s="15"/>
      <c r="G160" s="15"/>
      <c r="H160" s="63"/>
      <c r="I160" s="15"/>
      <c r="J160" s="62"/>
      <c r="K160" s="15"/>
      <c r="L160" s="4">
        <f t="shared" si="5"/>
        <v>0</v>
      </c>
      <c r="M160" s="4" t="str">
        <f>+_xlfn.XLOOKUP(B160,OPER!$F$2:$F$500,OPER!$X$2:$X$500,"",0)</f>
        <v xml:space="preserve"> </v>
      </c>
      <c r="N160" s="4" t="str">
        <f>+_xlfn.XLOOKUP(C160,OPER!$E$2:$E$500,OPER!$AK$2:$AK$500,"NSP",0)</f>
        <v/>
      </c>
      <c r="O160" s="17" t="str">
        <f>IF(OR(N160="NSP",N160="")," ",_xlfn.XLOOKUP(L160,ORDENES!$Y$2:$Y$500,ORDENES!$AB$2:$AB$500,"",0))</f>
        <v xml:space="preserve"> </v>
      </c>
      <c r="P160" s="4" t="str">
        <f>IFERROR(IF(VLOOKUP((C160),OPER!$E$2:$K$500,7,0)="PM03","EJECUTADO",IF(OR(N160="NSP",N160="")," ",IF(AND(LEFT(I160,4)="NOTI",H160&lt;&gt;0),"EJECUTADO","NO EJECUTADO"))),"")</f>
        <v/>
      </c>
      <c r="Q160" s="4" t="str">
        <f>IF(OR(N160="NSP",N160="")," ",IF(P160="EJECUTADO",VLOOKUP(((C160)),'NOTI CV01_NOTPET'!$B$2:$X$500,23,0),"NO EJECUTADO"))</f>
        <v xml:space="preserve"> </v>
      </c>
      <c r="R160" s="4" t="str">
        <f t="shared" si="6"/>
        <v/>
      </c>
      <c r="S160" s="4" t="str">
        <f>IF(OR(N160="NSP",N160="")," ",IFERROR(_xlfn.XLOOKUP(VALUE(C160),'NOTI CV01_NOTPET'!$Z$2:$Z$500,'NOTI CV01_NOTPET'!$F$2:$F$500,"SIN NOTIFICAR",0),""))</f>
        <v xml:space="preserve"> </v>
      </c>
    </row>
    <row r="161" spans="1:19" x14ac:dyDescent="0.2">
      <c r="A161" s="61"/>
      <c r="B161" s="15"/>
      <c r="D161" s="15"/>
      <c r="E161" s="15"/>
      <c r="F161" s="15"/>
      <c r="G161" s="15"/>
      <c r="H161" s="63"/>
      <c r="I161" s="15"/>
      <c r="J161" s="62"/>
      <c r="K161" s="15"/>
      <c r="L161" s="4">
        <f t="shared" si="5"/>
        <v>0</v>
      </c>
      <c r="M161" s="4" t="str">
        <f>+_xlfn.XLOOKUP(B161,OPER!$F$2:$F$500,OPER!$X$2:$X$500,"",0)</f>
        <v xml:space="preserve"> </v>
      </c>
      <c r="N161" s="4" t="str">
        <f>+_xlfn.XLOOKUP(C161,OPER!$E$2:$E$500,OPER!$AK$2:$AK$500,"NSP",0)</f>
        <v/>
      </c>
      <c r="O161" s="17" t="str">
        <f>IF(OR(N161="NSP",N161="")," ",_xlfn.XLOOKUP(L161,ORDENES!$Y$2:$Y$500,ORDENES!$AB$2:$AB$500,"",0))</f>
        <v xml:space="preserve"> </v>
      </c>
      <c r="P161" s="4" t="str">
        <f>IFERROR(IF(VLOOKUP((C161),OPER!$E$2:$K$500,7,0)="PM03","EJECUTADO",IF(OR(N161="NSP",N161="")," ",IF(AND(LEFT(I161,4)="NOTI",H161&lt;&gt;0),"EJECUTADO","NO EJECUTADO"))),"")</f>
        <v/>
      </c>
      <c r="Q161" s="4" t="str">
        <f>IF(OR(N161="NSP",N161="")," ",IF(P161="EJECUTADO",VLOOKUP(((C161)),'NOTI CV01_NOTPET'!$B$2:$X$500,23,0),"NO EJECUTADO"))</f>
        <v xml:space="preserve"> </v>
      </c>
      <c r="R161" s="4" t="str">
        <f t="shared" si="6"/>
        <v/>
      </c>
      <c r="S161" s="4" t="str">
        <f>IF(OR(N161="NSP",N161="")," ",IFERROR(_xlfn.XLOOKUP(VALUE(C161),'NOTI CV01_NOTPET'!$Z$2:$Z$500,'NOTI CV01_NOTPET'!$F$2:$F$500,"SIN NOTIFICAR",0),""))</f>
        <v xml:space="preserve"> </v>
      </c>
    </row>
    <row r="162" spans="1:19" x14ac:dyDescent="0.2">
      <c r="A162" s="61"/>
      <c r="B162" s="15"/>
      <c r="D162" s="15"/>
      <c r="E162" s="15"/>
      <c r="F162" s="15"/>
      <c r="G162" s="15"/>
      <c r="H162" s="63"/>
      <c r="I162" s="15"/>
      <c r="J162" s="62"/>
      <c r="K162" s="15"/>
      <c r="L162" s="4">
        <f t="shared" si="5"/>
        <v>0</v>
      </c>
      <c r="M162" s="4" t="str">
        <f>+_xlfn.XLOOKUP(B162,OPER!$F$2:$F$500,OPER!$X$2:$X$500,"",0)</f>
        <v xml:space="preserve"> </v>
      </c>
      <c r="N162" s="4" t="str">
        <f>+_xlfn.XLOOKUP(C162,OPER!$E$2:$E$500,OPER!$AK$2:$AK$500,"NSP",0)</f>
        <v/>
      </c>
      <c r="O162" s="17" t="str">
        <f>IF(OR(N162="NSP",N162="")," ",_xlfn.XLOOKUP(L162,ORDENES!$Y$2:$Y$500,ORDENES!$AB$2:$AB$500,"",0))</f>
        <v xml:space="preserve"> </v>
      </c>
      <c r="P162" s="4" t="str">
        <f>IFERROR(IF(VLOOKUP((C162),OPER!$E$2:$K$500,7,0)="PM03","EJECUTADO",IF(OR(N162="NSP",N162="")," ",IF(AND(LEFT(I162,4)="NOTI",H162&lt;&gt;0),"EJECUTADO","NO EJECUTADO"))),"")</f>
        <v/>
      </c>
      <c r="Q162" s="4" t="str">
        <f>IF(OR(N162="NSP",N162="")," ",IF(P162="EJECUTADO",VLOOKUP(((C162)),'NOTI CV01_NOTPET'!$B$2:$X$500,23,0),"NO EJECUTADO"))</f>
        <v xml:space="preserve"> </v>
      </c>
      <c r="R162" s="4" t="str">
        <f t="shared" si="6"/>
        <v/>
      </c>
      <c r="S162" s="4" t="str">
        <f>IF(OR(N162="NSP",N162="")," ",IFERROR(_xlfn.XLOOKUP(VALUE(C162),'NOTI CV01_NOTPET'!$Z$2:$Z$500,'NOTI CV01_NOTPET'!$F$2:$F$500,"SIN NOTIFICAR",0),""))</f>
        <v xml:space="preserve"> </v>
      </c>
    </row>
    <row r="163" spans="1:19" x14ac:dyDescent="0.2">
      <c r="A163" s="61"/>
      <c r="B163" s="15"/>
      <c r="D163" s="15"/>
      <c r="E163" s="15"/>
      <c r="F163" s="15"/>
      <c r="G163" s="15"/>
      <c r="H163" s="63"/>
      <c r="I163" s="15"/>
      <c r="J163" s="62"/>
      <c r="K163" s="15"/>
      <c r="L163" s="4">
        <f t="shared" si="5"/>
        <v>0</v>
      </c>
      <c r="M163" s="4" t="str">
        <f>+_xlfn.XLOOKUP(B163,OPER!$F$2:$F$500,OPER!$X$2:$X$500,"",0)</f>
        <v xml:space="preserve"> </v>
      </c>
      <c r="N163" s="4" t="str">
        <f>+_xlfn.XLOOKUP(C163,OPER!$E$2:$E$500,OPER!$AK$2:$AK$500,"NSP",0)</f>
        <v/>
      </c>
      <c r="O163" s="17" t="str">
        <f>IF(OR(N163="NSP",N163="")," ",_xlfn.XLOOKUP(L163,ORDENES!$Y$2:$Y$500,ORDENES!$AB$2:$AB$500,"",0))</f>
        <v xml:space="preserve"> </v>
      </c>
      <c r="P163" s="4" t="str">
        <f>IFERROR(IF(VLOOKUP((C163),OPER!$E$2:$K$500,7,0)="PM03","EJECUTADO",IF(OR(N163="NSP",N163="")," ",IF(AND(LEFT(I163,4)="NOTI",H163&lt;&gt;0),"EJECUTADO","NO EJECUTADO"))),"")</f>
        <v/>
      </c>
      <c r="Q163" s="4" t="str">
        <f>IF(OR(N163="NSP",N163="")," ",IF(P163="EJECUTADO",VLOOKUP(((C163)),'NOTI CV01_NOTPET'!$B$2:$X$500,23,0),"NO EJECUTADO"))</f>
        <v xml:space="preserve"> </v>
      </c>
      <c r="R163" s="4" t="str">
        <f t="shared" si="6"/>
        <v/>
      </c>
      <c r="S163" s="4" t="str">
        <f>IF(OR(N163="NSP",N163="")," ",IFERROR(_xlfn.XLOOKUP(VALUE(C163),'NOTI CV01_NOTPET'!$Z$2:$Z$500,'NOTI CV01_NOTPET'!$F$2:$F$500,"SIN NOTIFICAR",0),""))</f>
        <v xml:space="preserve"> </v>
      </c>
    </row>
    <row r="164" spans="1:19" x14ac:dyDescent="0.2">
      <c r="A164" s="61"/>
      <c r="B164" s="15"/>
      <c r="D164" s="15"/>
      <c r="E164" s="15"/>
      <c r="F164" s="15"/>
      <c r="G164" s="15"/>
      <c r="H164" s="63"/>
      <c r="I164" s="15"/>
      <c r="J164" s="62"/>
      <c r="K164" s="15"/>
      <c r="L164" s="4">
        <f t="shared" si="5"/>
        <v>0</v>
      </c>
      <c r="M164" s="4" t="str">
        <f>+_xlfn.XLOOKUP(B164,OPER!$F$2:$F$500,OPER!$X$2:$X$500,"",0)</f>
        <v xml:space="preserve"> </v>
      </c>
      <c r="N164" s="4" t="str">
        <f>+_xlfn.XLOOKUP(C164,OPER!$E$2:$E$500,OPER!$AK$2:$AK$500,"NSP",0)</f>
        <v/>
      </c>
      <c r="O164" s="17" t="str">
        <f>IF(OR(N164="NSP",N164="")," ",_xlfn.XLOOKUP(L164,ORDENES!$Y$2:$Y$500,ORDENES!$AB$2:$AB$500,"",0))</f>
        <v xml:space="preserve"> </v>
      </c>
      <c r="P164" s="4" t="str">
        <f>IFERROR(IF(VLOOKUP((C164),OPER!$E$2:$K$500,7,0)="PM03","EJECUTADO",IF(OR(N164="NSP",N164="")," ",IF(AND(LEFT(I164,4)="NOTI",H164&lt;&gt;0),"EJECUTADO","NO EJECUTADO"))),"")</f>
        <v/>
      </c>
      <c r="Q164" s="4" t="str">
        <f>IF(OR(N164="NSP",N164="")," ",IF(P164="EJECUTADO",VLOOKUP(((C164)),'NOTI CV01_NOTPET'!$B$2:$X$500,23,0),"NO EJECUTADO"))</f>
        <v xml:space="preserve"> </v>
      </c>
      <c r="R164" s="4" t="str">
        <f t="shared" si="6"/>
        <v/>
      </c>
      <c r="S164" s="4" t="str">
        <f>IF(OR(N164="NSP",N164="")," ",IFERROR(_xlfn.XLOOKUP(VALUE(C164),'NOTI CV01_NOTPET'!$Z$2:$Z$500,'NOTI CV01_NOTPET'!$F$2:$F$500,"SIN NOTIFICAR",0),""))</f>
        <v xml:space="preserve"> </v>
      </c>
    </row>
    <row r="165" spans="1:19" x14ac:dyDescent="0.2">
      <c r="A165" s="61"/>
      <c r="B165" s="15"/>
      <c r="D165" s="15"/>
      <c r="E165" s="15"/>
      <c r="F165" s="15"/>
      <c r="G165" s="15"/>
      <c r="H165" s="63"/>
      <c r="I165" s="15"/>
      <c r="J165" s="62"/>
      <c r="K165" s="15"/>
      <c r="L165" s="4">
        <f t="shared" si="5"/>
        <v>0</v>
      </c>
      <c r="M165" s="4" t="str">
        <f>+_xlfn.XLOOKUP(B165,OPER!$F$2:$F$500,OPER!$X$2:$X$500,"",0)</f>
        <v xml:space="preserve"> </v>
      </c>
      <c r="N165" s="4" t="str">
        <f>+_xlfn.XLOOKUP(C165,OPER!$E$2:$E$500,OPER!$AK$2:$AK$500,"NSP",0)</f>
        <v/>
      </c>
      <c r="O165" s="17" t="str">
        <f>IF(OR(N165="NSP",N165="")," ",_xlfn.XLOOKUP(L165,ORDENES!$Y$2:$Y$500,ORDENES!$AB$2:$AB$500,"",0))</f>
        <v xml:space="preserve"> </v>
      </c>
      <c r="P165" s="4" t="str">
        <f>IFERROR(IF(VLOOKUP((C165),OPER!$E$2:$K$500,7,0)="PM03","EJECUTADO",IF(OR(N165="NSP",N165="")," ",IF(AND(LEFT(I165,4)="NOTI",H165&lt;&gt;0),"EJECUTADO","NO EJECUTADO"))),"")</f>
        <v/>
      </c>
      <c r="Q165" s="4" t="str">
        <f>IF(OR(N165="NSP",N165="")," ",IF(P165="EJECUTADO",VLOOKUP(((C165)),'NOTI CV01_NOTPET'!$B$2:$X$500,23,0),"NO EJECUTADO"))</f>
        <v xml:space="preserve"> </v>
      </c>
      <c r="R165" s="4" t="str">
        <f t="shared" si="6"/>
        <v/>
      </c>
      <c r="S165" s="4" t="str">
        <f>IF(OR(N165="NSP",N165="")," ",IFERROR(_xlfn.XLOOKUP(VALUE(C165),'NOTI CV01_NOTPET'!$Z$2:$Z$500,'NOTI CV01_NOTPET'!$F$2:$F$500,"SIN NOTIFICAR",0),""))</f>
        <v xml:space="preserve"> </v>
      </c>
    </row>
    <row r="166" spans="1:19" x14ac:dyDescent="0.2">
      <c r="A166" s="61"/>
      <c r="B166" s="15"/>
      <c r="D166" s="15"/>
      <c r="E166" s="15"/>
      <c r="F166" s="15"/>
      <c r="G166" s="15"/>
      <c r="H166" s="63"/>
      <c r="I166" s="15"/>
      <c r="J166" s="62"/>
      <c r="K166" s="15"/>
      <c r="L166" s="4">
        <f t="shared" si="5"/>
        <v>0</v>
      </c>
      <c r="M166" s="4" t="str">
        <f>+_xlfn.XLOOKUP(B166,OPER!$F$2:$F$500,OPER!$X$2:$X$500,"",0)</f>
        <v xml:space="preserve"> </v>
      </c>
      <c r="N166" s="4" t="str">
        <f>+_xlfn.XLOOKUP(C166,OPER!$E$2:$E$500,OPER!$AK$2:$AK$500,"NSP",0)</f>
        <v/>
      </c>
      <c r="O166" s="17" t="str">
        <f>IF(OR(N166="NSP",N166="")," ",_xlfn.XLOOKUP(L166,ORDENES!$Y$2:$Y$500,ORDENES!$AB$2:$AB$500,"",0))</f>
        <v xml:space="preserve"> </v>
      </c>
      <c r="P166" s="4" t="str">
        <f>IFERROR(IF(VLOOKUP((C166),OPER!$E$2:$K$500,7,0)="PM03","EJECUTADO",IF(OR(N166="NSP",N166="")," ",IF(AND(LEFT(I166,4)="NOTI",H166&lt;&gt;0),"EJECUTADO","NO EJECUTADO"))),"")</f>
        <v/>
      </c>
      <c r="Q166" s="4" t="str">
        <f>IF(OR(N166="NSP",N166="")," ",IF(P166="EJECUTADO",VLOOKUP(((C166)),'NOTI CV01_NOTPET'!$B$2:$X$500,23,0),"NO EJECUTADO"))</f>
        <v xml:space="preserve"> </v>
      </c>
      <c r="R166" s="4" t="str">
        <f t="shared" si="6"/>
        <v/>
      </c>
      <c r="S166" s="4" t="str">
        <f>IF(OR(N166="NSP",N166="")," ",IFERROR(_xlfn.XLOOKUP(VALUE(C166),'NOTI CV01_NOTPET'!$Z$2:$Z$500,'NOTI CV01_NOTPET'!$F$2:$F$500,"SIN NOTIFICAR",0),""))</f>
        <v xml:space="preserve"> </v>
      </c>
    </row>
    <row r="167" spans="1:19" x14ac:dyDescent="0.2">
      <c r="A167" s="61"/>
      <c r="B167" s="15"/>
      <c r="D167" s="15"/>
      <c r="E167" s="15"/>
      <c r="F167" s="15"/>
      <c r="G167" s="15"/>
      <c r="H167" s="63"/>
      <c r="I167" s="15"/>
      <c r="J167" s="62"/>
      <c r="K167" s="15"/>
      <c r="L167" s="4">
        <f t="shared" si="5"/>
        <v>0</v>
      </c>
      <c r="M167" s="4" t="str">
        <f>+_xlfn.XLOOKUP(B167,OPER!$F$2:$F$500,OPER!$X$2:$X$500,"",0)</f>
        <v xml:space="preserve"> </v>
      </c>
      <c r="N167" s="4" t="str">
        <f>+_xlfn.XLOOKUP(C167,OPER!$E$2:$E$500,OPER!$AK$2:$AK$500,"NSP",0)</f>
        <v/>
      </c>
      <c r="O167" s="17" t="str">
        <f>IF(OR(N167="NSP",N167="")," ",_xlfn.XLOOKUP(L167,ORDENES!$Y$2:$Y$500,ORDENES!$AB$2:$AB$500,"",0))</f>
        <v xml:space="preserve"> </v>
      </c>
      <c r="P167" s="4" t="str">
        <f>IFERROR(IF(VLOOKUP((C167),OPER!$E$2:$K$500,7,0)="PM03","EJECUTADO",IF(OR(N167="NSP",N167="")," ",IF(AND(LEFT(I167,4)="NOTI",H167&lt;&gt;0),"EJECUTADO","NO EJECUTADO"))),"")</f>
        <v/>
      </c>
      <c r="Q167" s="4" t="str">
        <f>IF(OR(N167="NSP",N167="")," ",IF(P167="EJECUTADO",VLOOKUP(((C167)),'NOTI CV01_NOTPET'!$B$2:$X$500,23,0),"NO EJECUTADO"))</f>
        <v xml:space="preserve"> </v>
      </c>
      <c r="R167" s="4" t="str">
        <f t="shared" si="6"/>
        <v/>
      </c>
      <c r="S167" s="4" t="str">
        <f>IF(OR(N167="NSP",N167="")," ",IFERROR(_xlfn.XLOOKUP(VALUE(C167),'NOTI CV01_NOTPET'!$Z$2:$Z$500,'NOTI CV01_NOTPET'!$F$2:$F$500,"SIN NOTIFICAR",0),""))</f>
        <v xml:space="preserve"> </v>
      </c>
    </row>
    <row r="168" spans="1:19" x14ac:dyDescent="0.2">
      <c r="A168" s="61"/>
      <c r="B168" s="15"/>
      <c r="D168" s="15"/>
      <c r="E168" s="15"/>
      <c r="F168" s="15"/>
      <c r="G168" s="15"/>
      <c r="H168" s="63"/>
      <c r="I168" s="15"/>
      <c r="J168" s="62"/>
      <c r="K168" s="15"/>
      <c r="L168" s="4">
        <f t="shared" si="5"/>
        <v>0</v>
      </c>
      <c r="M168" s="4" t="str">
        <f>+_xlfn.XLOOKUP(B168,OPER!$F$2:$F$500,OPER!$X$2:$X$500,"",0)</f>
        <v xml:space="preserve"> </v>
      </c>
      <c r="N168" s="4" t="str">
        <f>+_xlfn.XLOOKUP(C168,OPER!$E$2:$E$500,OPER!$AK$2:$AK$500,"NSP",0)</f>
        <v/>
      </c>
      <c r="O168" s="17" t="str">
        <f>IF(OR(N168="NSP",N168="")," ",_xlfn.XLOOKUP(L168,ORDENES!$Y$2:$Y$500,ORDENES!$AB$2:$AB$500,"",0))</f>
        <v xml:space="preserve"> </v>
      </c>
      <c r="P168" s="4" t="str">
        <f>IFERROR(IF(VLOOKUP((C168),OPER!$E$2:$K$500,7,0)="PM03","EJECUTADO",IF(OR(N168="NSP",N168="")," ",IF(AND(LEFT(I168,4)="NOTI",H168&lt;&gt;0),"EJECUTADO","NO EJECUTADO"))),"")</f>
        <v/>
      </c>
      <c r="Q168" s="4" t="str">
        <f>IF(OR(N168="NSP",N168="")," ",IF(P168="EJECUTADO",VLOOKUP(((C168)),'NOTI CV01_NOTPET'!$B$2:$X$500,23,0),"NO EJECUTADO"))</f>
        <v xml:space="preserve"> </v>
      </c>
      <c r="R168" s="4" t="str">
        <f t="shared" si="6"/>
        <v/>
      </c>
      <c r="S168" s="4" t="str">
        <f>IF(OR(N168="NSP",N168="")," ",IFERROR(_xlfn.XLOOKUP(VALUE(C168),'NOTI CV01_NOTPET'!$Z$2:$Z$500,'NOTI CV01_NOTPET'!$F$2:$F$500,"SIN NOTIFICAR",0),""))</f>
        <v xml:space="preserve"> </v>
      </c>
    </row>
    <row r="169" spans="1:19" x14ac:dyDescent="0.2">
      <c r="A169" s="61"/>
      <c r="B169" s="15"/>
      <c r="D169" s="15"/>
      <c r="E169" s="15"/>
      <c r="F169" s="15"/>
      <c r="G169" s="15"/>
      <c r="H169" s="63"/>
      <c r="I169" s="15"/>
      <c r="J169" s="62"/>
      <c r="K169" s="15"/>
      <c r="L169" s="4">
        <f t="shared" si="5"/>
        <v>0</v>
      </c>
      <c r="M169" s="4" t="str">
        <f>+_xlfn.XLOOKUP(B169,OPER!$F$2:$F$500,OPER!$X$2:$X$500,"",0)</f>
        <v xml:space="preserve"> </v>
      </c>
      <c r="N169" s="4" t="str">
        <f>+_xlfn.XLOOKUP(C169,OPER!$E$2:$E$500,OPER!$AK$2:$AK$500,"NSP",0)</f>
        <v/>
      </c>
      <c r="O169" s="17" t="str">
        <f>IF(OR(N169="NSP",N169="")," ",_xlfn.XLOOKUP(L169,ORDENES!$Y$2:$Y$500,ORDENES!$AB$2:$AB$500,"",0))</f>
        <v xml:space="preserve"> </v>
      </c>
      <c r="P169" s="4" t="str">
        <f>IFERROR(IF(VLOOKUP((C169),OPER!$E$2:$K$500,7,0)="PM03","EJECUTADO",IF(OR(N169="NSP",N169="")," ",IF(AND(LEFT(I169,4)="NOTI",H169&lt;&gt;0),"EJECUTADO","NO EJECUTADO"))),"")</f>
        <v/>
      </c>
      <c r="Q169" s="4" t="str">
        <f>IF(OR(N169="NSP",N169="")," ",IF(P169="EJECUTADO",VLOOKUP(((C169)),'NOTI CV01_NOTPET'!$B$2:$X$500,23,0),"NO EJECUTADO"))</f>
        <v xml:space="preserve"> </v>
      </c>
      <c r="R169" s="4" t="str">
        <f t="shared" si="6"/>
        <v/>
      </c>
      <c r="S169" s="4" t="str">
        <f>IF(OR(N169="NSP",N169="")," ",IFERROR(_xlfn.XLOOKUP(VALUE(C169),'NOTI CV01_NOTPET'!$Z$2:$Z$500,'NOTI CV01_NOTPET'!$F$2:$F$500,"SIN NOTIFICAR",0),""))</f>
        <v xml:space="preserve"> </v>
      </c>
    </row>
    <row r="170" spans="1:19" x14ac:dyDescent="0.2">
      <c r="A170" s="61"/>
      <c r="B170" s="15"/>
      <c r="D170" s="15"/>
      <c r="E170" s="15"/>
      <c r="F170" s="15"/>
      <c r="G170" s="15"/>
      <c r="H170" s="63"/>
      <c r="I170" s="15"/>
      <c r="J170" s="62"/>
      <c r="K170" s="15"/>
      <c r="L170" s="4">
        <f t="shared" si="5"/>
        <v>0</v>
      </c>
      <c r="M170" s="4" t="str">
        <f>+_xlfn.XLOOKUP(B170,OPER!$F$2:$F$500,OPER!$X$2:$X$500,"",0)</f>
        <v xml:space="preserve"> </v>
      </c>
      <c r="N170" s="4" t="str">
        <f>+_xlfn.XLOOKUP(C170,OPER!$E$2:$E$500,OPER!$AK$2:$AK$500,"NSP",0)</f>
        <v/>
      </c>
      <c r="O170" s="17" t="str">
        <f>IF(OR(N170="NSP",N170="")," ",_xlfn.XLOOKUP(L170,ORDENES!$Y$2:$Y$500,ORDENES!$AB$2:$AB$500,"",0))</f>
        <v xml:space="preserve"> </v>
      </c>
      <c r="P170" s="4" t="str">
        <f>IFERROR(IF(VLOOKUP((C170),OPER!$E$2:$K$500,7,0)="PM03","EJECUTADO",IF(OR(N170="NSP",N170="")," ",IF(AND(LEFT(I170,4)="NOTI",H170&lt;&gt;0),"EJECUTADO","NO EJECUTADO"))),"")</f>
        <v/>
      </c>
      <c r="Q170" s="4" t="str">
        <f>IF(OR(N170="NSP",N170="")," ",IF(P170="EJECUTADO",VLOOKUP(((C170)),'NOTI CV01_NOTPET'!$B$2:$X$500,23,0),"NO EJECUTADO"))</f>
        <v xml:space="preserve"> </v>
      </c>
      <c r="R170" s="4" t="str">
        <f t="shared" si="6"/>
        <v/>
      </c>
      <c r="S170" s="4" t="str">
        <f>IF(OR(N170="NSP",N170="")," ",IFERROR(_xlfn.XLOOKUP(VALUE(C170),'NOTI CV01_NOTPET'!$Z$2:$Z$500,'NOTI CV01_NOTPET'!$F$2:$F$500,"SIN NOTIFICAR",0),""))</f>
        <v xml:space="preserve"> </v>
      </c>
    </row>
    <row r="171" spans="1:19" x14ac:dyDescent="0.2">
      <c r="A171" s="61"/>
      <c r="B171" s="15"/>
      <c r="D171" s="15"/>
      <c r="E171" s="15"/>
      <c r="F171" s="15"/>
      <c r="G171" s="15"/>
      <c r="H171" s="63"/>
      <c r="I171" s="15"/>
      <c r="J171" s="62"/>
      <c r="K171" s="15"/>
      <c r="L171" s="4">
        <f t="shared" si="5"/>
        <v>0</v>
      </c>
      <c r="M171" s="4" t="str">
        <f>+_xlfn.XLOOKUP(B171,OPER!$F$2:$F$500,OPER!$X$2:$X$500,"",0)</f>
        <v xml:space="preserve"> </v>
      </c>
      <c r="N171" s="4" t="str">
        <f>+_xlfn.XLOOKUP(C171,OPER!$E$2:$E$500,OPER!$AK$2:$AK$500,"NSP",0)</f>
        <v/>
      </c>
      <c r="O171" s="17" t="str">
        <f>IF(OR(N171="NSP",N171="")," ",_xlfn.XLOOKUP(L171,ORDENES!$Y$2:$Y$500,ORDENES!$AB$2:$AB$500,"",0))</f>
        <v xml:space="preserve"> </v>
      </c>
      <c r="P171" s="4" t="str">
        <f>IFERROR(IF(VLOOKUP((C171),OPER!$E$2:$K$500,7,0)="PM03","EJECUTADO",IF(OR(N171="NSP",N171="")," ",IF(AND(LEFT(I171,4)="NOTI",H171&lt;&gt;0),"EJECUTADO","NO EJECUTADO"))),"")</f>
        <v/>
      </c>
      <c r="Q171" s="4" t="str">
        <f>IF(OR(N171="NSP",N171="")," ",IF(P171="EJECUTADO",VLOOKUP(((C171)),'NOTI CV01_NOTPET'!$B$2:$X$500,23,0),"NO EJECUTADO"))</f>
        <v xml:space="preserve"> </v>
      </c>
      <c r="R171" s="4" t="str">
        <f t="shared" si="6"/>
        <v/>
      </c>
      <c r="S171" s="4" t="str">
        <f>IF(OR(N171="NSP",N171="")," ",IFERROR(_xlfn.XLOOKUP(VALUE(C171),'NOTI CV01_NOTPET'!$Z$2:$Z$500,'NOTI CV01_NOTPET'!$F$2:$F$500,"SIN NOTIFICAR",0),""))</f>
        <v xml:space="preserve"> </v>
      </c>
    </row>
    <row r="172" spans="1:19" x14ac:dyDescent="0.2">
      <c r="A172" s="61"/>
      <c r="B172" s="15"/>
      <c r="D172" s="15"/>
      <c r="E172" s="15"/>
      <c r="F172" s="15"/>
      <c r="G172" s="15"/>
      <c r="H172" s="63"/>
      <c r="I172" s="15"/>
      <c r="J172" s="62"/>
      <c r="K172" s="15"/>
      <c r="L172" s="4">
        <f t="shared" si="5"/>
        <v>0</v>
      </c>
      <c r="M172" s="4" t="str">
        <f>+_xlfn.XLOOKUP(B172,OPER!$F$2:$F$500,OPER!$X$2:$X$500,"",0)</f>
        <v xml:space="preserve"> </v>
      </c>
      <c r="N172" s="4" t="str">
        <f>+_xlfn.XLOOKUP(C172,OPER!$E$2:$E$500,OPER!$AK$2:$AK$500,"NSP",0)</f>
        <v/>
      </c>
      <c r="O172" s="17" t="str">
        <f>IF(OR(N172="NSP",N172="")," ",_xlfn.XLOOKUP(L172,ORDENES!$Y$2:$Y$500,ORDENES!$AB$2:$AB$500,"",0))</f>
        <v xml:space="preserve"> </v>
      </c>
      <c r="P172" s="4" t="str">
        <f>IFERROR(IF(VLOOKUP((C172),OPER!$E$2:$K$500,7,0)="PM03","EJECUTADO",IF(OR(N172="NSP",N172="")," ",IF(AND(LEFT(I172,4)="NOTI",H172&lt;&gt;0),"EJECUTADO","NO EJECUTADO"))),"")</f>
        <v/>
      </c>
      <c r="Q172" s="4" t="str">
        <f>IF(OR(N172="NSP",N172="")," ",IF(P172="EJECUTADO",VLOOKUP(((C172)),'NOTI CV01_NOTPET'!$B$2:$X$500,23,0),"NO EJECUTADO"))</f>
        <v xml:space="preserve"> </v>
      </c>
      <c r="R172" s="4" t="str">
        <f t="shared" si="6"/>
        <v/>
      </c>
      <c r="S172" s="4" t="str">
        <f>IF(OR(N172="NSP",N172="")," ",IFERROR(_xlfn.XLOOKUP(VALUE(C172),'NOTI CV01_NOTPET'!$Z$2:$Z$500,'NOTI CV01_NOTPET'!$F$2:$F$500,"SIN NOTIFICAR",0),""))</f>
        <v xml:space="preserve"> </v>
      </c>
    </row>
    <row r="173" spans="1:19" x14ac:dyDescent="0.2">
      <c r="A173" s="61"/>
      <c r="B173" s="15"/>
      <c r="D173" s="15"/>
      <c r="E173" s="15"/>
      <c r="F173" s="15"/>
      <c r="G173" s="15"/>
      <c r="H173" s="63"/>
      <c r="I173" s="15"/>
      <c r="J173" s="62"/>
      <c r="K173" s="15"/>
      <c r="L173" s="4">
        <f t="shared" si="5"/>
        <v>0</v>
      </c>
      <c r="M173" s="4" t="str">
        <f>+_xlfn.XLOOKUP(B173,OPER!$F$2:$F$500,OPER!$X$2:$X$500,"",0)</f>
        <v xml:space="preserve"> </v>
      </c>
      <c r="N173" s="4" t="str">
        <f>+_xlfn.XLOOKUP(C173,OPER!$E$2:$E$500,OPER!$AK$2:$AK$500,"NSP",0)</f>
        <v/>
      </c>
      <c r="O173" s="17" t="str">
        <f>IF(OR(N173="NSP",N173="")," ",_xlfn.XLOOKUP(L173,ORDENES!$Y$2:$Y$500,ORDENES!$AB$2:$AB$500,"",0))</f>
        <v xml:space="preserve"> </v>
      </c>
      <c r="P173" s="4" t="str">
        <f>IFERROR(IF(VLOOKUP((C173),OPER!$E$2:$K$500,7,0)="PM03","EJECUTADO",IF(OR(N173="NSP",N173="")," ",IF(AND(LEFT(I173,4)="NOTI",H173&lt;&gt;0),"EJECUTADO","NO EJECUTADO"))),"")</f>
        <v/>
      </c>
      <c r="Q173" s="4" t="str">
        <f>IF(OR(N173="NSP",N173="")," ",IF(P173="EJECUTADO",VLOOKUP(((C173)),'NOTI CV01_NOTPET'!$B$2:$X$500,23,0),"NO EJECUTADO"))</f>
        <v xml:space="preserve"> </v>
      </c>
      <c r="R173" s="4" t="str">
        <f t="shared" si="6"/>
        <v/>
      </c>
      <c r="S173" s="4" t="str">
        <f>IF(OR(N173="NSP",N173="")," ",IFERROR(_xlfn.XLOOKUP(VALUE(C173),'NOTI CV01_NOTPET'!$Z$2:$Z$500,'NOTI CV01_NOTPET'!$F$2:$F$500,"SIN NOTIFICAR",0),""))</f>
        <v xml:space="preserve"> </v>
      </c>
    </row>
    <row r="174" spans="1:19" x14ac:dyDescent="0.2">
      <c r="A174" s="61"/>
      <c r="B174" s="15"/>
      <c r="D174" s="15"/>
      <c r="E174" s="15"/>
      <c r="F174" s="15"/>
      <c r="G174" s="15"/>
      <c r="H174" s="63"/>
      <c r="I174" s="15"/>
      <c r="J174" s="62"/>
      <c r="K174" s="15"/>
      <c r="L174" s="4">
        <f t="shared" si="5"/>
        <v>0</v>
      </c>
      <c r="M174" s="4" t="str">
        <f>+_xlfn.XLOOKUP(B174,OPER!$F$2:$F$500,OPER!$X$2:$X$500,"",0)</f>
        <v xml:space="preserve"> </v>
      </c>
      <c r="N174" s="4" t="str">
        <f>+_xlfn.XLOOKUP(C174,OPER!$E$2:$E$500,OPER!$AK$2:$AK$500,"NSP",0)</f>
        <v/>
      </c>
      <c r="O174" s="17" t="str">
        <f>IF(OR(N174="NSP",N174="")," ",_xlfn.XLOOKUP(L174,ORDENES!$Y$2:$Y$500,ORDENES!$AB$2:$AB$500,"",0))</f>
        <v xml:space="preserve"> </v>
      </c>
      <c r="P174" s="4" t="str">
        <f>IFERROR(IF(VLOOKUP((C174),OPER!$E$2:$K$500,7,0)="PM03","EJECUTADO",IF(OR(N174="NSP",N174="")," ",IF(AND(LEFT(I174,4)="NOTI",H174&lt;&gt;0),"EJECUTADO","NO EJECUTADO"))),"")</f>
        <v/>
      </c>
      <c r="Q174" s="4" t="str">
        <f>IF(OR(N174="NSP",N174="")," ",IF(P174="EJECUTADO",VLOOKUP(((C174)),'NOTI CV01_NOTPET'!$B$2:$X$500,23,0),"NO EJECUTADO"))</f>
        <v xml:space="preserve"> </v>
      </c>
      <c r="R174" s="4" t="str">
        <f t="shared" si="6"/>
        <v/>
      </c>
      <c r="S174" s="4" t="str">
        <f>IF(OR(N174="NSP",N174="")," ",IFERROR(_xlfn.XLOOKUP(VALUE(C174),'NOTI CV01_NOTPET'!$Z$2:$Z$500,'NOTI CV01_NOTPET'!$F$2:$F$500,"SIN NOTIFICAR",0),""))</f>
        <v xml:space="preserve"> </v>
      </c>
    </row>
    <row r="175" spans="1:19" x14ac:dyDescent="0.2">
      <c r="A175" s="61"/>
      <c r="B175" s="15"/>
      <c r="D175" s="15"/>
      <c r="E175" s="15"/>
      <c r="F175" s="15"/>
      <c r="G175" s="15"/>
      <c r="H175" s="63"/>
      <c r="I175" s="15"/>
      <c r="J175" s="62"/>
      <c r="K175" s="15"/>
      <c r="L175" s="4">
        <f t="shared" si="5"/>
        <v>0</v>
      </c>
      <c r="M175" s="4" t="str">
        <f>+_xlfn.XLOOKUP(B175,OPER!$F$2:$F$500,OPER!$X$2:$X$500,"",0)</f>
        <v xml:space="preserve"> </v>
      </c>
      <c r="N175" s="4" t="str">
        <f>+_xlfn.XLOOKUP(C175,OPER!$E$2:$E$500,OPER!$AK$2:$AK$500,"NSP",0)</f>
        <v/>
      </c>
      <c r="O175" s="17" t="str">
        <f>IF(OR(N175="NSP",N175="")," ",_xlfn.XLOOKUP(L175,ORDENES!$Y$2:$Y$500,ORDENES!$AB$2:$AB$500,"",0))</f>
        <v xml:space="preserve"> </v>
      </c>
      <c r="P175" s="4" t="str">
        <f>IFERROR(IF(VLOOKUP((C175),OPER!$E$2:$K$500,7,0)="PM03","EJECUTADO",IF(OR(N175="NSP",N175="")," ",IF(AND(LEFT(I175,4)="NOTI",H175&lt;&gt;0),"EJECUTADO","NO EJECUTADO"))),"")</f>
        <v/>
      </c>
      <c r="Q175" s="4" t="str">
        <f>IF(OR(N175="NSP",N175="")," ",IF(P175="EJECUTADO",VLOOKUP(((C175)),'NOTI CV01_NOTPET'!$B$2:$X$500,23,0),"NO EJECUTADO"))</f>
        <v xml:space="preserve"> </v>
      </c>
      <c r="R175" s="4" t="str">
        <f t="shared" si="6"/>
        <v/>
      </c>
      <c r="S175" s="4" t="str">
        <f>IF(OR(N175="NSP",N175="")," ",IFERROR(_xlfn.XLOOKUP(VALUE(C175),'NOTI CV01_NOTPET'!$Z$2:$Z$500,'NOTI CV01_NOTPET'!$F$2:$F$500,"SIN NOTIFICAR",0),""))</f>
        <v xml:space="preserve"> </v>
      </c>
    </row>
    <row r="176" spans="1:19" x14ac:dyDescent="0.2">
      <c r="A176" s="61"/>
      <c r="B176" s="15"/>
      <c r="D176" s="15"/>
      <c r="E176" s="15"/>
      <c r="F176" s="15"/>
      <c r="G176" s="15"/>
      <c r="H176" s="63"/>
      <c r="I176" s="15"/>
      <c r="J176" s="62"/>
      <c r="K176" s="15"/>
      <c r="L176" s="4">
        <f t="shared" si="5"/>
        <v>0</v>
      </c>
      <c r="M176" s="4" t="str">
        <f>+_xlfn.XLOOKUP(B176,OPER!$F$2:$F$500,OPER!$X$2:$X$500,"",0)</f>
        <v xml:space="preserve"> </v>
      </c>
      <c r="N176" s="4" t="str">
        <f>+_xlfn.XLOOKUP(C176,OPER!$E$2:$E$500,OPER!$AK$2:$AK$500,"NSP",0)</f>
        <v/>
      </c>
      <c r="O176" s="17" t="str">
        <f>IF(OR(N176="NSP",N176="")," ",_xlfn.XLOOKUP(L176,ORDENES!$Y$2:$Y$500,ORDENES!$AB$2:$AB$500,"",0))</f>
        <v xml:space="preserve"> </v>
      </c>
      <c r="P176" s="4" t="str">
        <f>IFERROR(IF(VLOOKUP((C176),OPER!$E$2:$K$500,7,0)="PM03","EJECUTADO",IF(OR(N176="NSP",N176="")," ",IF(AND(LEFT(I176,4)="NOTI",H176&lt;&gt;0),"EJECUTADO","NO EJECUTADO"))),"")</f>
        <v/>
      </c>
      <c r="Q176" s="4" t="str">
        <f>IF(OR(N176="NSP",N176="")," ",IF(P176="EJECUTADO",VLOOKUP(((C176)),'NOTI CV01_NOTPET'!$B$2:$X$500,23,0),"NO EJECUTADO"))</f>
        <v xml:space="preserve"> </v>
      </c>
      <c r="R176" s="4" t="str">
        <f t="shared" si="6"/>
        <v/>
      </c>
      <c r="S176" s="4" t="str">
        <f>IF(OR(N176="NSP",N176="")," ",IFERROR(_xlfn.XLOOKUP(VALUE(C176),'NOTI CV01_NOTPET'!$Z$2:$Z$500,'NOTI CV01_NOTPET'!$F$2:$F$500,"SIN NOTIFICAR",0),""))</f>
        <v xml:space="preserve"> </v>
      </c>
    </row>
    <row r="177" spans="1:19" x14ac:dyDescent="0.2">
      <c r="A177" s="61"/>
      <c r="B177" s="15"/>
      <c r="D177" s="15"/>
      <c r="E177" s="15"/>
      <c r="F177" s="15"/>
      <c r="G177" s="15"/>
      <c r="H177" s="63"/>
      <c r="I177" s="15"/>
      <c r="J177" s="62"/>
      <c r="K177" s="15"/>
      <c r="L177" s="4">
        <f t="shared" si="5"/>
        <v>0</v>
      </c>
      <c r="M177" s="4" t="str">
        <f>+_xlfn.XLOOKUP(B177,OPER!$F$2:$F$500,OPER!$X$2:$X$500,"",0)</f>
        <v xml:space="preserve"> </v>
      </c>
      <c r="N177" s="4" t="str">
        <f>+_xlfn.XLOOKUP(C177,OPER!$E$2:$E$500,OPER!$AK$2:$AK$500,"NSP",0)</f>
        <v/>
      </c>
      <c r="O177" s="17" t="str">
        <f>IF(OR(N177="NSP",N177="")," ",_xlfn.XLOOKUP(L177,ORDENES!$Y$2:$Y$500,ORDENES!$AB$2:$AB$500,"",0))</f>
        <v xml:space="preserve"> </v>
      </c>
      <c r="P177" s="4" t="str">
        <f>IFERROR(IF(VLOOKUP((C177),OPER!$E$2:$K$500,7,0)="PM03","EJECUTADO",IF(OR(N177="NSP",N177="")," ",IF(AND(LEFT(I177,4)="NOTI",H177&lt;&gt;0),"EJECUTADO","NO EJECUTADO"))),"")</f>
        <v/>
      </c>
      <c r="Q177" s="4" t="str">
        <f>IF(OR(N177="NSP",N177="")," ",IF(P177="EJECUTADO",VLOOKUP(((C177)),'NOTI CV01_NOTPET'!$B$2:$X$500,23,0),"NO EJECUTADO"))</f>
        <v xml:space="preserve"> </v>
      </c>
      <c r="R177" s="4" t="str">
        <f t="shared" si="6"/>
        <v/>
      </c>
      <c r="S177" s="4" t="str">
        <f>IF(OR(N177="NSP",N177="")," ",IFERROR(_xlfn.XLOOKUP(VALUE(C177),'NOTI CV01_NOTPET'!$Z$2:$Z$500,'NOTI CV01_NOTPET'!$F$2:$F$500,"SIN NOTIFICAR",0),""))</f>
        <v xml:space="preserve"> </v>
      </c>
    </row>
    <row r="178" spans="1:19" x14ac:dyDescent="0.2">
      <c r="A178" s="61"/>
      <c r="B178" s="15"/>
      <c r="D178" s="15"/>
      <c r="E178" s="15"/>
      <c r="F178" s="15"/>
      <c r="G178" s="15"/>
      <c r="H178" s="63"/>
      <c r="I178" s="15"/>
      <c r="J178" s="62"/>
      <c r="K178" s="15"/>
      <c r="L178" s="4">
        <f t="shared" si="5"/>
        <v>0</v>
      </c>
      <c r="M178" s="4" t="str">
        <f>+_xlfn.XLOOKUP(B178,OPER!$F$2:$F$500,OPER!$X$2:$X$500,"",0)</f>
        <v xml:space="preserve"> </v>
      </c>
      <c r="N178" s="4" t="str">
        <f>+_xlfn.XLOOKUP(C178,OPER!$E$2:$E$500,OPER!$AK$2:$AK$500,"NSP",0)</f>
        <v/>
      </c>
      <c r="O178" s="17" t="str">
        <f>IF(OR(N178="NSP",N178="")," ",_xlfn.XLOOKUP(L178,ORDENES!$Y$2:$Y$500,ORDENES!$AB$2:$AB$500,"",0))</f>
        <v xml:space="preserve"> </v>
      </c>
      <c r="P178" s="4" t="str">
        <f>IFERROR(IF(VLOOKUP((C178),OPER!$E$2:$K$500,7,0)="PM03","EJECUTADO",IF(OR(N178="NSP",N178="")," ",IF(AND(LEFT(I178,4)="NOTI",H178&lt;&gt;0),"EJECUTADO","NO EJECUTADO"))),"")</f>
        <v/>
      </c>
      <c r="Q178" s="4" t="str">
        <f>IF(OR(N178="NSP",N178="")," ",IF(P178="EJECUTADO",VLOOKUP(((C178)),'NOTI CV01_NOTPET'!$B$2:$X$500,23,0),"NO EJECUTADO"))</f>
        <v xml:space="preserve"> </v>
      </c>
      <c r="R178" s="4" t="str">
        <f t="shared" si="6"/>
        <v/>
      </c>
      <c r="S178" s="4" t="str">
        <f>IF(OR(N178="NSP",N178="")," ",IFERROR(_xlfn.XLOOKUP(VALUE(C178),'NOTI CV01_NOTPET'!$Z$2:$Z$500,'NOTI CV01_NOTPET'!$F$2:$F$500,"SIN NOTIFICAR",0),""))</f>
        <v xml:space="preserve"> </v>
      </c>
    </row>
    <row r="179" spans="1:19" x14ac:dyDescent="0.2">
      <c r="A179" s="61"/>
      <c r="B179" s="15"/>
      <c r="D179" s="15"/>
      <c r="E179" s="15"/>
      <c r="F179" s="15"/>
      <c r="G179" s="15"/>
      <c r="H179" s="63"/>
      <c r="I179" s="15"/>
      <c r="J179" s="62"/>
      <c r="K179" s="15"/>
      <c r="L179" s="4">
        <f t="shared" si="5"/>
        <v>0</v>
      </c>
      <c r="M179" s="4" t="str">
        <f>+_xlfn.XLOOKUP(B179,OPER!$F$2:$F$500,OPER!$X$2:$X$500,"",0)</f>
        <v xml:space="preserve"> </v>
      </c>
      <c r="N179" s="4" t="str">
        <f>+_xlfn.XLOOKUP(C179,OPER!$E$2:$E$500,OPER!$AK$2:$AK$500,"NSP",0)</f>
        <v/>
      </c>
      <c r="O179" s="17" t="str">
        <f>IF(OR(N179="NSP",N179="")," ",_xlfn.XLOOKUP(L179,ORDENES!$Y$2:$Y$500,ORDENES!$AB$2:$AB$500,"",0))</f>
        <v xml:space="preserve"> </v>
      </c>
      <c r="P179" s="4" t="str">
        <f>IFERROR(IF(VLOOKUP((C179),OPER!$E$2:$K$500,7,0)="PM03","EJECUTADO",IF(OR(N179="NSP",N179="")," ",IF(AND(LEFT(I179,4)="NOTI",H179&lt;&gt;0),"EJECUTADO","NO EJECUTADO"))),"")</f>
        <v/>
      </c>
      <c r="Q179" s="4" t="str">
        <f>IF(OR(N179="NSP",N179="")," ",IF(P179="EJECUTADO",VLOOKUP(((C179)),'NOTI CV01_NOTPET'!$B$2:$X$500,23,0),"NO EJECUTADO"))</f>
        <v xml:space="preserve"> </v>
      </c>
      <c r="R179" s="4" t="str">
        <f t="shared" si="6"/>
        <v/>
      </c>
      <c r="S179" s="4" t="str">
        <f>IF(OR(N179="NSP",N179="")," ",IFERROR(_xlfn.XLOOKUP(VALUE(C179),'NOTI CV01_NOTPET'!$Z$2:$Z$500,'NOTI CV01_NOTPET'!$F$2:$F$500,"SIN NOTIFICAR",0),""))</f>
        <v xml:space="preserve"> </v>
      </c>
    </row>
    <row r="180" spans="1:19" x14ac:dyDescent="0.2">
      <c r="A180" s="61"/>
      <c r="B180" s="15"/>
      <c r="D180" s="15"/>
      <c r="E180" s="15"/>
      <c r="F180" s="15"/>
      <c r="G180" s="15"/>
      <c r="H180" s="63"/>
      <c r="I180" s="15"/>
      <c r="J180" s="62"/>
      <c r="K180" s="15"/>
      <c r="L180" s="4">
        <f t="shared" si="5"/>
        <v>0</v>
      </c>
      <c r="M180" s="4" t="str">
        <f>+_xlfn.XLOOKUP(B180,OPER!$F$2:$F$500,OPER!$X$2:$X$500,"",0)</f>
        <v xml:space="preserve"> </v>
      </c>
      <c r="N180" s="4" t="str">
        <f>+_xlfn.XLOOKUP(C180,OPER!$E$2:$E$500,OPER!$AK$2:$AK$500,"NSP",0)</f>
        <v/>
      </c>
      <c r="O180" s="17" t="str">
        <f>IF(OR(N180="NSP",N180="")," ",_xlfn.XLOOKUP(L180,ORDENES!$Y$2:$Y$500,ORDENES!$AB$2:$AB$500,"",0))</f>
        <v xml:space="preserve"> </v>
      </c>
      <c r="P180" s="4" t="str">
        <f>IFERROR(IF(VLOOKUP((C180),OPER!$E$2:$K$500,7,0)="PM03","EJECUTADO",IF(OR(N180="NSP",N180="")," ",IF(AND(LEFT(I180,4)="NOTI",H180&lt;&gt;0),"EJECUTADO","NO EJECUTADO"))),"")</f>
        <v/>
      </c>
      <c r="Q180" s="4" t="str">
        <f>IF(OR(N180="NSP",N180="")," ",IF(P180="EJECUTADO",VLOOKUP(((C180)),'NOTI CV01_NOTPET'!$B$2:$X$500,23,0),"NO EJECUTADO"))</f>
        <v xml:space="preserve"> </v>
      </c>
      <c r="R180" s="4" t="str">
        <f t="shared" si="6"/>
        <v/>
      </c>
      <c r="S180" s="4" t="str">
        <f>IF(OR(N180="NSP",N180="")," ",IFERROR(_xlfn.XLOOKUP(VALUE(C180),'NOTI CV01_NOTPET'!$Z$2:$Z$500,'NOTI CV01_NOTPET'!$F$2:$F$500,"SIN NOTIFICAR",0),""))</f>
        <v xml:space="preserve"> </v>
      </c>
    </row>
    <row r="181" spans="1:19" x14ac:dyDescent="0.2">
      <c r="A181" s="61"/>
      <c r="B181" s="15"/>
      <c r="D181" s="15"/>
      <c r="E181" s="15"/>
      <c r="F181" s="15"/>
      <c r="G181" s="15"/>
      <c r="H181" s="63"/>
      <c r="I181" s="15"/>
      <c r="J181" s="62"/>
      <c r="K181" s="15"/>
      <c r="L181" s="4">
        <f t="shared" si="5"/>
        <v>0</v>
      </c>
      <c r="M181" s="4" t="str">
        <f>+_xlfn.XLOOKUP(B181,OPER!$F$2:$F$500,OPER!$X$2:$X$500,"",0)</f>
        <v xml:space="preserve"> </v>
      </c>
      <c r="N181" s="4" t="str">
        <f>+_xlfn.XLOOKUP(C181,OPER!$E$2:$E$500,OPER!$AK$2:$AK$500,"NSP",0)</f>
        <v/>
      </c>
      <c r="O181" s="17" t="str">
        <f>IF(OR(N181="NSP",N181="")," ",_xlfn.XLOOKUP(L181,ORDENES!$Y$2:$Y$500,ORDENES!$AB$2:$AB$500,"",0))</f>
        <v xml:space="preserve"> </v>
      </c>
      <c r="P181" s="4" t="str">
        <f>IFERROR(IF(VLOOKUP((C181),OPER!$E$2:$K$500,7,0)="PM03","EJECUTADO",IF(OR(N181="NSP",N181="")," ",IF(AND(LEFT(I181,4)="NOTI",H181&lt;&gt;0),"EJECUTADO","NO EJECUTADO"))),"")</f>
        <v/>
      </c>
      <c r="Q181" s="4" t="str">
        <f>IF(OR(N181="NSP",N181="")," ",IF(P181="EJECUTADO",VLOOKUP(((C181)),'NOTI CV01_NOTPET'!$B$2:$X$500,23,0),"NO EJECUTADO"))</f>
        <v xml:space="preserve"> </v>
      </c>
      <c r="R181" s="4" t="str">
        <f t="shared" si="6"/>
        <v/>
      </c>
      <c r="S181" s="4" t="str">
        <f>IF(OR(N181="NSP",N181="")," ",IFERROR(_xlfn.XLOOKUP(VALUE(C181),'NOTI CV01_NOTPET'!$Z$2:$Z$500,'NOTI CV01_NOTPET'!$F$2:$F$500,"SIN NOTIFICAR",0),""))</f>
        <v xml:space="preserve"> </v>
      </c>
    </row>
    <row r="182" spans="1:19" x14ac:dyDescent="0.2">
      <c r="A182" s="61"/>
      <c r="B182" s="15"/>
      <c r="D182" s="15"/>
      <c r="E182" s="15"/>
      <c r="F182" s="15"/>
      <c r="G182" s="15"/>
      <c r="H182" s="63"/>
      <c r="I182" s="15"/>
      <c r="J182" s="62"/>
      <c r="K182" s="15"/>
      <c r="L182" s="4">
        <f t="shared" si="5"/>
        <v>0</v>
      </c>
      <c r="M182" s="4" t="str">
        <f>+_xlfn.XLOOKUP(B182,OPER!$F$2:$F$500,OPER!$X$2:$X$500,"",0)</f>
        <v xml:space="preserve"> </v>
      </c>
      <c r="N182" s="4" t="str">
        <f>+_xlfn.XLOOKUP(C182,OPER!$E$2:$E$500,OPER!$AK$2:$AK$500,"NSP",0)</f>
        <v/>
      </c>
      <c r="O182" s="17" t="str">
        <f>IF(OR(N182="NSP",N182="")," ",_xlfn.XLOOKUP(L182,ORDENES!$Y$2:$Y$500,ORDENES!$AB$2:$AB$500,"",0))</f>
        <v xml:space="preserve"> </v>
      </c>
      <c r="P182" s="4" t="str">
        <f>IFERROR(IF(VLOOKUP((C182),OPER!$E$2:$K$500,7,0)="PM03","EJECUTADO",IF(OR(N182="NSP",N182="")," ",IF(AND(LEFT(I182,4)="NOTI",H182&lt;&gt;0),"EJECUTADO","NO EJECUTADO"))),"")</f>
        <v/>
      </c>
      <c r="Q182" s="4" t="str">
        <f>IF(OR(N182="NSP",N182="")," ",IF(P182="EJECUTADO",VLOOKUP(((C182)),'NOTI CV01_NOTPET'!$B$2:$X$500,23,0),"NO EJECUTADO"))</f>
        <v xml:space="preserve"> </v>
      </c>
      <c r="R182" s="4" t="str">
        <f t="shared" si="6"/>
        <v/>
      </c>
      <c r="S182" s="4" t="str">
        <f>IF(OR(N182="NSP",N182="")," ",IFERROR(_xlfn.XLOOKUP(VALUE(C182),'NOTI CV01_NOTPET'!$Z$2:$Z$500,'NOTI CV01_NOTPET'!$F$2:$F$500,"SIN NOTIFICAR",0),""))</f>
        <v xml:space="preserve"> </v>
      </c>
    </row>
    <row r="183" spans="1:19" x14ac:dyDescent="0.2">
      <c r="A183" s="61"/>
      <c r="B183" s="15"/>
      <c r="D183" s="15"/>
      <c r="E183" s="15"/>
      <c r="F183" s="15"/>
      <c r="G183" s="15"/>
      <c r="H183" s="63"/>
      <c r="I183" s="15"/>
      <c r="J183" s="62"/>
      <c r="K183" s="15"/>
      <c r="L183" s="4">
        <f t="shared" si="5"/>
        <v>0</v>
      </c>
      <c r="M183" s="4" t="str">
        <f>+_xlfn.XLOOKUP(B183,OPER!$F$2:$F$500,OPER!$X$2:$X$500,"",0)</f>
        <v xml:space="preserve"> </v>
      </c>
      <c r="N183" s="4" t="str">
        <f>+_xlfn.XLOOKUP(C183,OPER!$E$2:$E$500,OPER!$AK$2:$AK$500,"NSP",0)</f>
        <v/>
      </c>
      <c r="O183" s="17" t="str">
        <f>IF(OR(N183="NSP",N183="")," ",_xlfn.XLOOKUP(L183,ORDENES!$Y$2:$Y$500,ORDENES!$AB$2:$AB$500,"",0))</f>
        <v xml:space="preserve"> </v>
      </c>
      <c r="P183" s="4" t="str">
        <f>IFERROR(IF(VLOOKUP((C183),OPER!$E$2:$K$500,7,0)="PM03","EJECUTADO",IF(OR(N183="NSP",N183="")," ",IF(AND(LEFT(I183,4)="NOTI",H183&lt;&gt;0),"EJECUTADO","NO EJECUTADO"))),"")</f>
        <v/>
      </c>
      <c r="Q183" s="4" t="str">
        <f>IF(OR(N183="NSP",N183="")," ",IF(P183="EJECUTADO",VLOOKUP(((C183)),'NOTI CV01_NOTPET'!$B$2:$X$500,23,0),"NO EJECUTADO"))</f>
        <v xml:space="preserve"> </v>
      </c>
      <c r="R183" s="4" t="str">
        <f t="shared" si="6"/>
        <v/>
      </c>
      <c r="S183" s="4" t="str">
        <f>IF(OR(N183="NSP",N183="")," ",IFERROR(_xlfn.XLOOKUP(VALUE(C183),'NOTI CV01_NOTPET'!$Z$2:$Z$500,'NOTI CV01_NOTPET'!$F$2:$F$500,"SIN NOTIFICAR",0),""))</f>
        <v xml:space="preserve"> </v>
      </c>
    </row>
    <row r="184" spans="1:19" x14ac:dyDescent="0.2">
      <c r="A184" s="61"/>
      <c r="B184" s="15"/>
      <c r="D184" s="15"/>
      <c r="E184" s="15"/>
      <c r="F184" s="15"/>
      <c r="G184" s="15"/>
      <c r="H184" s="63"/>
      <c r="I184" s="15"/>
      <c r="J184" s="62"/>
      <c r="K184" s="15"/>
      <c r="L184" s="4">
        <f t="shared" si="5"/>
        <v>0</v>
      </c>
      <c r="M184" s="4" t="str">
        <f>+_xlfn.XLOOKUP(B184,OPER!$F$2:$F$500,OPER!$X$2:$X$500,"",0)</f>
        <v xml:space="preserve"> </v>
      </c>
      <c r="N184" s="4" t="str">
        <f>+_xlfn.XLOOKUP(C184,OPER!$E$2:$E$500,OPER!$AK$2:$AK$500,"NSP",0)</f>
        <v/>
      </c>
      <c r="O184" s="17" t="str">
        <f>IF(OR(N184="NSP",N184="")," ",_xlfn.XLOOKUP(L184,ORDENES!$Y$2:$Y$500,ORDENES!$AB$2:$AB$500,"",0))</f>
        <v xml:space="preserve"> </v>
      </c>
      <c r="P184" s="4" t="str">
        <f>IFERROR(IF(VLOOKUP((C184),OPER!$E$2:$K$500,7,0)="PM03","EJECUTADO",IF(OR(N184="NSP",N184="")," ",IF(AND(LEFT(I184,4)="NOTI",H184&lt;&gt;0),"EJECUTADO","NO EJECUTADO"))),"")</f>
        <v/>
      </c>
      <c r="Q184" s="4" t="str">
        <f>IF(OR(N184="NSP",N184="")," ",IF(P184="EJECUTADO",VLOOKUP(((C184)),'NOTI CV01_NOTPET'!$B$2:$X$500,23,0),"NO EJECUTADO"))</f>
        <v xml:space="preserve"> </v>
      </c>
      <c r="R184" s="4" t="str">
        <f t="shared" si="6"/>
        <v/>
      </c>
      <c r="S184" s="4" t="str">
        <f>IF(OR(N184="NSP",N184="")," ",IFERROR(_xlfn.XLOOKUP(VALUE(C184),'NOTI CV01_NOTPET'!$Z$2:$Z$500,'NOTI CV01_NOTPET'!$F$2:$F$500,"SIN NOTIFICAR",0),""))</f>
        <v xml:space="preserve"> </v>
      </c>
    </row>
    <row r="185" spans="1:19" x14ac:dyDescent="0.2">
      <c r="A185" s="61"/>
      <c r="B185" s="15"/>
      <c r="D185" s="15"/>
      <c r="E185" s="15"/>
      <c r="F185" s="15"/>
      <c r="G185" s="15"/>
      <c r="H185" s="63"/>
      <c r="I185" s="15"/>
      <c r="J185" s="62"/>
      <c r="K185" s="15"/>
      <c r="L185" s="4">
        <f t="shared" si="5"/>
        <v>0</v>
      </c>
      <c r="M185" s="4" t="str">
        <f>+_xlfn.XLOOKUP(B185,OPER!$F$2:$F$500,OPER!$X$2:$X$500,"",0)</f>
        <v xml:space="preserve"> </v>
      </c>
      <c r="N185" s="4" t="str">
        <f>+_xlfn.XLOOKUP(C185,OPER!$E$2:$E$500,OPER!$AK$2:$AK$500,"NSP",0)</f>
        <v/>
      </c>
      <c r="O185" s="17" t="str">
        <f>IF(OR(N185="NSP",N185="")," ",_xlfn.XLOOKUP(L185,ORDENES!$Y$2:$Y$500,ORDENES!$AB$2:$AB$500,"",0))</f>
        <v xml:space="preserve"> </v>
      </c>
      <c r="P185" s="4" t="str">
        <f>IFERROR(IF(VLOOKUP((C185),OPER!$E$2:$K$500,7,0)="PM03","EJECUTADO",IF(OR(N185="NSP",N185="")," ",IF(AND(LEFT(I185,4)="NOTI",H185&lt;&gt;0),"EJECUTADO","NO EJECUTADO"))),"")</f>
        <v/>
      </c>
      <c r="Q185" s="4" t="str">
        <f>IF(OR(N185="NSP",N185="")," ",IF(P185="EJECUTADO",VLOOKUP(((C185)),'NOTI CV01_NOTPET'!$B$2:$X$500,23,0),"NO EJECUTADO"))</f>
        <v xml:space="preserve"> </v>
      </c>
      <c r="R185" s="4" t="str">
        <f t="shared" si="6"/>
        <v/>
      </c>
      <c r="S185" s="4" t="str">
        <f>IF(OR(N185="NSP",N185="")," ",IFERROR(_xlfn.XLOOKUP(VALUE(C185),'NOTI CV01_NOTPET'!$Z$2:$Z$500,'NOTI CV01_NOTPET'!$F$2:$F$500,"SIN NOTIFICAR",0),""))</f>
        <v xml:space="preserve"> </v>
      </c>
    </row>
    <row r="186" spans="1:19" x14ac:dyDescent="0.2">
      <c r="A186" s="61"/>
      <c r="B186" s="15"/>
      <c r="D186" s="15"/>
      <c r="E186" s="15"/>
      <c r="F186" s="15"/>
      <c r="G186" s="15"/>
      <c r="H186" s="63"/>
      <c r="I186" s="15"/>
      <c r="J186" s="62"/>
      <c r="K186" s="15"/>
      <c r="L186" s="4">
        <f t="shared" si="5"/>
        <v>0</v>
      </c>
      <c r="M186" s="4" t="str">
        <f>+_xlfn.XLOOKUP(B186,OPER!$F$2:$F$500,OPER!$X$2:$X$500,"",0)</f>
        <v xml:space="preserve"> </v>
      </c>
      <c r="N186" s="4" t="str">
        <f>+_xlfn.XLOOKUP(C186,OPER!$E$2:$E$500,OPER!$AK$2:$AK$500,"NSP",0)</f>
        <v/>
      </c>
      <c r="O186" s="17" t="str">
        <f>IF(OR(N186="NSP",N186="")," ",_xlfn.XLOOKUP(L186,ORDENES!$Y$2:$Y$500,ORDENES!$AB$2:$AB$500,"",0))</f>
        <v xml:space="preserve"> </v>
      </c>
      <c r="P186" s="4" t="str">
        <f>IFERROR(IF(VLOOKUP((C186),OPER!$E$2:$K$500,7,0)="PM03","EJECUTADO",IF(OR(N186="NSP",N186="")," ",IF(AND(LEFT(I186,4)="NOTI",H186&lt;&gt;0),"EJECUTADO","NO EJECUTADO"))),"")</f>
        <v/>
      </c>
      <c r="Q186" s="4" t="str">
        <f>IF(OR(N186="NSP",N186="")," ",IF(P186="EJECUTADO",VLOOKUP(((C186)),'NOTI CV01_NOTPET'!$B$2:$X$500,23,0),"NO EJECUTADO"))</f>
        <v xml:space="preserve"> </v>
      </c>
      <c r="R186" s="4" t="str">
        <f t="shared" si="6"/>
        <v/>
      </c>
      <c r="S186" s="4" t="str">
        <f>IF(OR(N186="NSP",N186="")," ",IFERROR(_xlfn.XLOOKUP(VALUE(C186),'NOTI CV01_NOTPET'!$Z$2:$Z$500,'NOTI CV01_NOTPET'!$F$2:$F$500,"SIN NOTIFICAR",0),""))</f>
        <v xml:space="preserve"> </v>
      </c>
    </row>
    <row r="187" spans="1:19" x14ac:dyDescent="0.2">
      <c r="A187" s="61"/>
      <c r="B187" s="15"/>
      <c r="D187" s="15"/>
      <c r="E187" s="15"/>
      <c r="F187" s="15"/>
      <c r="G187" s="15"/>
      <c r="H187" s="63"/>
      <c r="I187" s="15"/>
      <c r="J187" s="62"/>
      <c r="K187" s="15"/>
      <c r="L187" s="4">
        <f t="shared" si="5"/>
        <v>0</v>
      </c>
      <c r="M187" s="4" t="str">
        <f>+_xlfn.XLOOKUP(B187,OPER!$F$2:$F$500,OPER!$X$2:$X$500,"",0)</f>
        <v xml:space="preserve"> </v>
      </c>
      <c r="N187" s="4" t="str">
        <f>+_xlfn.XLOOKUP(C187,OPER!$E$2:$E$500,OPER!$AK$2:$AK$500,"NSP",0)</f>
        <v/>
      </c>
      <c r="O187" s="17" t="str">
        <f>IF(OR(N187="NSP",N187="")," ",_xlfn.XLOOKUP(L187,ORDENES!$Y$2:$Y$500,ORDENES!$AB$2:$AB$500,"",0))</f>
        <v xml:space="preserve"> </v>
      </c>
      <c r="P187" s="4" t="str">
        <f>IFERROR(IF(VLOOKUP((C187),OPER!$E$2:$K$500,7,0)="PM03","EJECUTADO",IF(OR(N187="NSP",N187="")," ",IF(AND(LEFT(I187,4)="NOTI",H187&lt;&gt;0),"EJECUTADO","NO EJECUTADO"))),"")</f>
        <v/>
      </c>
      <c r="Q187" s="4" t="str">
        <f>IF(OR(N187="NSP",N187="")," ",IF(P187="EJECUTADO",VLOOKUP(((C187)),'NOTI CV01_NOTPET'!$B$2:$X$500,23,0),"NO EJECUTADO"))</f>
        <v xml:space="preserve"> </v>
      </c>
      <c r="R187" s="4" t="str">
        <f t="shared" si="6"/>
        <v/>
      </c>
      <c r="S187" s="4" t="str">
        <f>IF(OR(N187="NSP",N187="")," ",IFERROR(_xlfn.XLOOKUP(VALUE(C187),'NOTI CV01_NOTPET'!$Z$2:$Z$500,'NOTI CV01_NOTPET'!$F$2:$F$500,"SIN NOTIFICAR",0),""))</f>
        <v xml:space="preserve"> </v>
      </c>
    </row>
    <row r="188" spans="1:19" x14ac:dyDescent="0.2">
      <c r="A188" s="61"/>
      <c r="B188" s="15"/>
      <c r="D188" s="15"/>
      <c r="E188" s="15"/>
      <c r="F188" s="15"/>
      <c r="G188" s="15"/>
      <c r="H188" s="63"/>
      <c r="I188" s="15"/>
      <c r="J188" s="62"/>
      <c r="K188" s="15"/>
      <c r="L188" s="4">
        <f t="shared" si="5"/>
        <v>0</v>
      </c>
      <c r="M188" s="4" t="str">
        <f>+_xlfn.XLOOKUP(B188,OPER!$F$2:$F$500,OPER!$X$2:$X$500,"",0)</f>
        <v xml:space="preserve"> </v>
      </c>
      <c r="N188" s="4" t="str">
        <f>+_xlfn.XLOOKUP(C188,OPER!$E$2:$E$500,OPER!$AK$2:$AK$500,"NSP",0)</f>
        <v/>
      </c>
      <c r="O188" s="17" t="str">
        <f>IF(OR(N188="NSP",N188="")," ",_xlfn.XLOOKUP(L188,ORDENES!$Y$2:$Y$500,ORDENES!$AB$2:$AB$500,"",0))</f>
        <v xml:space="preserve"> </v>
      </c>
      <c r="P188" s="4" t="str">
        <f>IFERROR(IF(VLOOKUP((C188),OPER!$E$2:$K$500,7,0)="PM03","EJECUTADO",IF(OR(N188="NSP",N188="")," ",IF(AND(LEFT(I188,4)="NOTI",H188&lt;&gt;0),"EJECUTADO","NO EJECUTADO"))),"")</f>
        <v/>
      </c>
      <c r="Q188" s="4" t="str">
        <f>IF(OR(N188="NSP",N188="")," ",IF(P188="EJECUTADO",VLOOKUP(((C188)),'NOTI CV01_NOTPET'!$B$2:$X$500,23,0),"NO EJECUTADO"))</f>
        <v xml:space="preserve"> </v>
      </c>
      <c r="R188" s="4" t="str">
        <f t="shared" si="6"/>
        <v/>
      </c>
      <c r="S188" s="4" t="str">
        <f>IF(OR(N188="NSP",N188="")," ",IFERROR(_xlfn.XLOOKUP(VALUE(C188),'NOTI CV01_NOTPET'!$Z$2:$Z$500,'NOTI CV01_NOTPET'!$F$2:$F$500,"SIN NOTIFICAR",0),""))</f>
        <v xml:space="preserve"> </v>
      </c>
    </row>
    <row r="189" spans="1:19" x14ac:dyDescent="0.2">
      <c r="A189" s="61"/>
      <c r="B189" s="15"/>
      <c r="D189" s="15"/>
      <c r="E189" s="15"/>
      <c r="F189" s="15"/>
      <c r="G189" s="15"/>
      <c r="H189" s="63"/>
      <c r="I189" s="15"/>
      <c r="J189" s="62"/>
      <c r="K189" s="15"/>
      <c r="L189" s="4">
        <f t="shared" si="5"/>
        <v>0</v>
      </c>
      <c r="M189" s="4" t="str">
        <f>+_xlfn.XLOOKUP(B189,OPER!$F$2:$F$500,OPER!$X$2:$X$500,"",0)</f>
        <v xml:space="preserve"> </v>
      </c>
      <c r="N189" s="4" t="str">
        <f>+_xlfn.XLOOKUP(C189,OPER!$E$2:$E$500,OPER!$AK$2:$AK$500,"NSP",0)</f>
        <v/>
      </c>
      <c r="O189" s="17" t="str">
        <f>IF(OR(N189="NSP",N189="")," ",_xlfn.XLOOKUP(L189,ORDENES!$Y$2:$Y$500,ORDENES!$AB$2:$AB$500,"",0))</f>
        <v xml:space="preserve"> </v>
      </c>
      <c r="P189" s="4" t="str">
        <f>IFERROR(IF(VLOOKUP((C189),OPER!$E$2:$K$500,7,0)="PM03","EJECUTADO",IF(OR(N189="NSP",N189="")," ",IF(AND(LEFT(I189,4)="NOTI",H189&lt;&gt;0),"EJECUTADO","NO EJECUTADO"))),"")</f>
        <v/>
      </c>
      <c r="Q189" s="4" t="str">
        <f>IF(OR(N189="NSP",N189="")," ",IF(P189="EJECUTADO",VLOOKUP(((C189)),'NOTI CV01_NOTPET'!$B$2:$X$500,23,0),"NO EJECUTADO"))</f>
        <v xml:space="preserve"> </v>
      </c>
      <c r="R189" s="4" t="str">
        <f t="shared" si="6"/>
        <v/>
      </c>
      <c r="S189" s="4" t="str">
        <f>IF(OR(N189="NSP",N189="")," ",IFERROR(_xlfn.XLOOKUP(VALUE(C189),'NOTI CV01_NOTPET'!$Z$2:$Z$500,'NOTI CV01_NOTPET'!$F$2:$F$500,"SIN NOTIFICAR",0),""))</f>
        <v xml:space="preserve"> </v>
      </c>
    </row>
    <row r="190" spans="1:19" x14ac:dyDescent="0.2">
      <c r="A190" s="61"/>
      <c r="B190" s="15"/>
      <c r="D190" s="15"/>
      <c r="E190" s="15"/>
      <c r="F190" s="15"/>
      <c r="G190" s="15"/>
      <c r="H190" s="63"/>
      <c r="I190" s="15"/>
      <c r="J190" s="62"/>
      <c r="K190" s="15"/>
      <c r="L190" s="4">
        <f t="shared" si="5"/>
        <v>0</v>
      </c>
      <c r="M190" s="4" t="str">
        <f>+_xlfn.XLOOKUP(B190,OPER!$F$2:$F$500,OPER!$X$2:$X$500,"",0)</f>
        <v xml:space="preserve"> </v>
      </c>
      <c r="N190" s="4" t="str">
        <f>+_xlfn.XLOOKUP(C190,OPER!$E$2:$E$500,OPER!$AK$2:$AK$500,"NSP",0)</f>
        <v/>
      </c>
      <c r="O190" s="17" t="str">
        <f>IF(OR(N190="NSP",N190="")," ",_xlfn.XLOOKUP(L190,ORDENES!$Y$2:$Y$500,ORDENES!$AB$2:$AB$500,"",0))</f>
        <v xml:space="preserve"> </v>
      </c>
      <c r="P190" s="4" t="str">
        <f>IFERROR(IF(VLOOKUP((C190),OPER!$E$2:$K$500,7,0)="PM03","EJECUTADO",IF(OR(N190="NSP",N190="")," ",IF(AND(LEFT(I190,4)="NOTI",H190&lt;&gt;0),"EJECUTADO","NO EJECUTADO"))),"")</f>
        <v/>
      </c>
      <c r="Q190" s="4" t="str">
        <f>IF(OR(N190="NSP",N190="")," ",IF(P190="EJECUTADO",VLOOKUP(((C190)),'NOTI CV01_NOTPET'!$B$2:$X$500,23,0),"NO EJECUTADO"))</f>
        <v xml:space="preserve"> </v>
      </c>
      <c r="R190" s="4" t="str">
        <f t="shared" si="6"/>
        <v/>
      </c>
      <c r="S190" s="4" t="str">
        <f>IF(OR(N190="NSP",N190="")," ",IFERROR(_xlfn.XLOOKUP(VALUE(C190),'NOTI CV01_NOTPET'!$Z$2:$Z$500,'NOTI CV01_NOTPET'!$F$2:$F$500,"SIN NOTIFICAR",0),""))</f>
        <v xml:space="preserve"> </v>
      </c>
    </row>
    <row r="191" spans="1:19" x14ac:dyDescent="0.2">
      <c r="A191" s="61"/>
      <c r="B191" s="15"/>
      <c r="D191" s="15"/>
      <c r="E191" s="15"/>
      <c r="F191" s="15"/>
      <c r="G191" s="15"/>
      <c r="H191" s="63"/>
      <c r="I191" s="15"/>
      <c r="J191" s="62"/>
      <c r="K191" s="15"/>
      <c r="L191" s="4">
        <f t="shared" si="5"/>
        <v>0</v>
      </c>
      <c r="M191" s="4" t="str">
        <f>+_xlfn.XLOOKUP(B191,OPER!$F$2:$F$500,OPER!$X$2:$X$500,"",0)</f>
        <v xml:space="preserve"> </v>
      </c>
      <c r="N191" s="4" t="str">
        <f>+_xlfn.XLOOKUP(C191,OPER!$E$2:$E$500,OPER!$AK$2:$AK$500,"NSP",0)</f>
        <v/>
      </c>
      <c r="O191" s="17" t="str">
        <f>IF(OR(N191="NSP",N191="")," ",_xlfn.XLOOKUP(L191,ORDENES!$Y$2:$Y$500,ORDENES!$AB$2:$AB$500,"",0))</f>
        <v xml:space="preserve"> </v>
      </c>
      <c r="P191" s="4" t="str">
        <f>IFERROR(IF(VLOOKUP((C191),OPER!$E$2:$K$500,7,0)="PM03","EJECUTADO",IF(OR(N191="NSP",N191="")," ",IF(AND(LEFT(I191,4)="NOTI",H191&lt;&gt;0),"EJECUTADO","NO EJECUTADO"))),"")</f>
        <v/>
      </c>
      <c r="Q191" s="4" t="str">
        <f>IF(OR(N191="NSP",N191="")," ",IF(P191="EJECUTADO",VLOOKUP(((C191)),'NOTI CV01_NOTPET'!$B$2:$X$500,23,0),"NO EJECUTADO"))</f>
        <v xml:space="preserve"> </v>
      </c>
      <c r="R191" s="4" t="str">
        <f t="shared" si="6"/>
        <v/>
      </c>
      <c r="S191" s="4" t="str">
        <f>IF(OR(N191="NSP",N191="")," ",IFERROR(_xlfn.XLOOKUP(VALUE(C191),'NOTI CV01_NOTPET'!$Z$2:$Z$500,'NOTI CV01_NOTPET'!$F$2:$F$500,"SIN NOTIFICAR",0),""))</f>
        <v xml:space="preserve"> </v>
      </c>
    </row>
    <row r="192" spans="1:19" x14ac:dyDescent="0.2">
      <c r="A192" s="61"/>
      <c r="B192" s="15"/>
      <c r="D192" s="15"/>
      <c r="E192" s="15"/>
      <c r="F192" s="15"/>
      <c r="G192" s="15"/>
      <c r="H192" s="63"/>
      <c r="I192" s="15"/>
      <c r="J192" s="62"/>
      <c r="K192" s="15"/>
      <c r="L192" s="4">
        <f t="shared" si="5"/>
        <v>0</v>
      </c>
      <c r="M192" s="4" t="str">
        <f>+_xlfn.XLOOKUP(B192,OPER!$F$2:$F$500,OPER!$X$2:$X$500,"",0)</f>
        <v xml:space="preserve"> </v>
      </c>
      <c r="N192" s="4" t="str">
        <f>+_xlfn.XLOOKUP(C192,OPER!$E$2:$E$500,OPER!$AK$2:$AK$500,"NSP",0)</f>
        <v/>
      </c>
      <c r="O192" s="17" t="str">
        <f>IF(OR(N192="NSP",N192="")," ",_xlfn.XLOOKUP(L192,ORDENES!$Y$2:$Y$500,ORDENES!$AB$2:$AB$500,"",0))</f>
        <v xml:space="preserve"> </v>
      </c>
      <c r="P192" s="4" t="str">
        <f>IFERROR(IF(VLOOKUP((C192),OPER!$E$2:$K$500,7,0)="PM03","EJECUTADO",IF(OR(N192="NSP",N192="")," ",IF(AND(LEFT(I192,4)="NOTI",H192&lt;&gt;0),"EJECUTADO","NO EJECUTADO"))),"")</f>
        <v/>
      </c>
      <c r="Q192" s="4" t="str">
        <f>IF(OR(N192="NSP",N192="")," ",IF(P192="EJECUTADO",VLOOKUP(((C192)),'NOTI CV01_NOTPET'!$B$2:$X$500,23,0),"NO EJECUTADO"))</f>
        <v xml:space="preserve"> </v>
      </c>
      <c r="R192" s="4" t="str">
        <f t="shared" si="6"/>
        <v/>
      </c>
      <c r="S192" s="4" t="str">
        <f>IF(OR(N192="NSP",N192="")," ",IFERROR(_xlfn.XLOOKUP(VALUE(C192),'NOTI CV01_NOTPET'!$Z$2:$Z$500,'NOTI CV01_NOTPET'!$F$2:$F$500,"SIN NOTIFICAR",0),""))</f>
        <v xml:space="preserve"> </v>
      </c>
    </row>
    <row r="193" spans="1:19" x14ac:dyDescent="0.2">
      <c r="A193" s="61"/>
      <c r="B193" s="15"/>
      <c r="D193" s="15"/>
      <c r="E193" s="15"/>
      <c r="F193" s="15"/>
      <c r="G193" s="15"/>
      <c r="H193" s="63"/>
      <c r="I193" s="15"/>
      <c r="J193" s="62"/>
      <c r="K193" s="15"/>
      <c r="L193" s="4">
        <f t="shared" si="5"/>
        <v>0</v>
      </c>
      <c r="M193" s="4" t="str">
        <f>+_xlfn.XLOOKUP(B193,OPER!$F$2:$F$500,OPER!$X$2:$X$500,"",0)</f>
        <v xml:space="preserve"> </v>
      </c>
      <c r="N193" s="4" t="str">
        <f>+_xlfn.XLOOKUP(C193,OPER!$E$2:$E$500,OPER!$AK$2:$AK$500,"NSP",0)</f>
        <v/>
      </c>
      <c r="O193" s="17" t="str">
        <f>IF(OR(N193="NSP",N193="")," ",_xlfn.XLOOKUP(L193,ORDENES!$Y$2:$Y$500,ORDENES!$AB$2:$AB$500,"",0))</f>
        <v xml:space="preserve"> </v>
      </c>
      <c r="P193" s="4" t="str">
        <f>IFERROR(IF(VLOOKUP((C193),OPER!$E$2:$K$500,7,0)="PM03","EJECUTADO",IF(OR(N193="NSP",N193="")," ",IF(AND(LEFT(I193,4)="NOTI",H193&lt;&gt;0),"EJECUTADO","NO EJECUTADO"))),"")</f>
        <v/>
      </c>
      <c r="Q193" s="4" t="str">
        <f>IF(OR(N193="NSP",N193="")," ",IF(P193="EJECUTADO",VLOOKUP(((C193)),'NOTI CV01_NOTPET'!$B$2:$X$500,23,0),"NO EJECUTADO"))</f>
        <v xml:space="preserve"> </v>
      </c>
      <c r="R193" s="4" t="str">
        <f t="shared" si="6"/>
        <v/>
      </c>
      <c r="S193" s="4" t="str">
        <f>IF(OR(N193="NSP",N193="")," ",IFERROR(_xlfn.XLOOKUP(VALUE(C193),'NOTI CV01_NOTPET'!$Z$2:$Z$500,'NOTI CV01_NOTPET'!$F$2:$F$500,"SIN NOTIFICAR",0),""))</f>
        <v xml:space="preserve"> </v>
      </c>
    </row>
    <row r="194" spans="1:19" x14ac:dyDescent="0.2">
      <c r="A194" s="61"/>
      <c r="B194" s="15"/>
      <c r="D194" s="15"/>
      <c r="E194" s="15"/>
      <c r="F194" s="15"/>
      <c r="G194" s="15"/>
      <c r="H194" s="63"/>
      <c r="I194" s="15"/>
      <c r="J194" s="62"/>
      <c r="K194" s="15"/>
      <c r="L194" s="4">
        <f t="shared" si="5"/>
        <v>0</v>
      </c>
      <c r="M194" s="4" t="str">
        <f>+_xlfn.XLOOKUP(B194,OPER!$F$2:$F$500,OPER!$X$2:$X$500,"",0)</f>
        <v xml:space="preserve"> </v>
      </c>
      <c r="N194" s="4" t="str">
        <f>+_xlfn.XLOOKUP(C194,OPER!$E$2:$E$500,OPER!$AK$2:$AK$500,"NSP",0)</f>
        <v/>
      </c>
      <c r="O194" s="17" t="str">
        <f>IF(OR(N194="NSP",N194="")," ",_xlfn.XLOOKUP(L194,ORDENES!$Y$2:$Y$500,ORDENES!$AB$2:$AB$500,"",0))</f>
        <v xml:space="preserve"> </v>
      </c>
      <c r="P194" s="4" t="str">
        <f>IFERROR(IF(VLOOKUP((C194),OPER!$E$2:$K$500,7,0)="PM03","EJECUTADO",IF(OR(N194="NSP",N194="")," ",IF(AND(LEFT(I194,4)="NOTI",H194&lt;&gt;0),"EJECUTADO","NO EJECUTADO"))),"")</f>
        <v/>
      </c>
      <c r="Q194" s="4" t="str">
        <f>IF(OR(N194="NSP",N194="")," ",IF(P194="EJECUTADO",VLOOKUP(((C194)),'NOTI CV01_NOTPET'!$B$2:$X$500,23,0),"NO EJECUTADO"))</f>
        <v xml:space="preserve"> </v>
      </c>
      <c r="R194" s="4" t="str">
        <f t="shared" si="6"/>
        <v/>
      </c>
      <c r="S194" s="4" t="str">
        <f>IF(OR(N194="NSP",N194="")," ",IFERROR(_xlfn.XLOOKUP(VALUE(C194),'NOTI CV01_NOTPET'!$Z$2:$Z$500,'NOTI CV01_NOTPET'!$F$2:$F$500,"SIN NOTIFICAR",0),""))</f>
        <v xml:space="preserve"> </v>
      </c>
    </row>
    <row r="195" spans="1:19" x14ac:dyDescent="0.2">
      <c r="A195" s="61"/>
      <c r="B195" s="15"/>
      <c r="D195" s="15"/>
      <c r="E195" s="15"/>
      <c r="F195" s="15"/>
      <c r="G195" s="15"/>
      <c r="H195" s="63"/>
      <c r="I195" s="15"/>
      <c r="J195" s="62"/>
      <c r="K195" s="15"/>
      <c r="L195" s="4">
        <f t="shared" ref="L195:L258" si="7">+VALUE(B195)</f>
        <v>0</v>
      </c>
      <c r="M195" s="4" t="str">
        <f>+_xlfn.XLOOKUP(B195,OPER!$F$2:$F$500,OPER!$X$2:$X$500,"",0)</f>
        <v xml:space="preserve"> </v>
      </c>
      <c r="N195" s="4" t="str">
        <f>+_xlfn.XLOOKUP(C195,OPER!$E$2:$E$500,OPER!$AK$2:$AK$500,"NSP",0)</f>
        <v/>
      </c>
      <c r="O195" s="17" t="str">
        <f>IF(OR(N195="NSP",N195="")," ",_xlfn.XLOOKUP(L195,ORDENES!$Y$2:$Y$500,ORDENES!$AB$2:$AB$500,"",0))</f>
        <v xml:space="preserve"> </v>
      </c>
      <c r="P195" s="4" t="str">
        <f>IFERROR(IF(VLOOKUP((C195),OPER!$E$2:$K$500,7,0)="PM03","EJECUTADO",IF(OR(N195="NSP",N195="")," ",IF(AND(LEFT(I195,4)="NOTI",H195&lt;&gt;0),"EJECUTADO","NO EJECUTADO"))),"")</f>
        <v/>
      </c>
      <c r="Q195" s="4" t="str">
        <f>IF(OR(N195="NSP",N195="")," ",IF(P195="EJECUTADO",VLOOKUP(((C195)),'NOTI CV01_NOTPET'!$B$2:$X$500,23,0),"NO EJECUTADO"))</f>
        <v xml:space="preserve"> </v>
      </c>
      <c r="R195" s="4" t="str">
        <f t="shared" ref="R195:R258" si="8">+IF(OR(N195="NSP",N195=""),"",IF(AND(P195="EJECUTADO",Q195="EJECUTADO"),"EJECUTADO","NO EJECUTADO"))</f>
        <v/>
      </c>
      <c r="S195" s="4" t="str">
        <f>IF(OR(N195="NSP",N195="")," ",IFERROR(_xlfn.XLOOKUP(VALUE(C195),'NOTI CV01_NOTPET'!$Z$2:$Z$500,'NOTI CV01_NOTPET'!$F$2:$F$500,"SIN NOTIFICAR",0),""))</f>
        <v xml:space="preserve"> </v>
      </c>
    </row>
    <row r="196" spans="1:19" x14ac:dyDescent="0.2">
      <c r="A196" s="61"/>
      <c r="B196" s="15"/>
      <c r="D196" s="15"/>
      <c r="E196" s="15"/>
      <c r="F196" s="15"/>
      <c r="G196" s="15"/>
      <c r="H196" s="63"/>
      <c r="I196" s="15"/>
      <c r="J196" s="62"/>
      <c r="K196" s="15"/>
      <c r="L196" s="4">
        <f t="shared" si="7"/>
        <v>0</v>
      </c>
      <c r="M196" s="4" t="str">
        <f>+_xlfn.XLOOKUP(B196,OPER!$F$2:$F$500,OPER!$X$2:$X$500,"",0)</f>
        <v xml:space="preserve"> </v>
      </c>
      <c r="N196" s="4" t="str">
        <f>+_xlfn.XLOOKUP(C196,OPER!$E$2:$E$500,OPER!$AK$2:$AK$500,"NSP",0)</f>
        <v/>
      </c>
      <c r="O196" s="17" t="str">
        <f>IF(OR(N196="NSP",N196="")," ",_xlfn.XLOOKUP(L196,ORDENES!$Y$2:$Y$500,ORDENES!$AB$2:$AB$500,"",0))</f>
        <v xml:space="preserve"> </v>
      </c>
      <c r="P196" s="4" t="str">
        <f>IFERROR(IF(VLOOKUP((C196),OPER!$E$2:$K$500,7,0)="PM03","EJECUTADO",IF(OR(N196="NSP",N196="")," ",IF(AND(LEFT(I196,4)="NOTI",H196&lt;&gt;0),"EJECUTADO","NO EJECUTADO"))),"")</f>
        <v/>
      </c>
      <c r="Q196" s="4" t="str">
        <f>IF(OR(N196="NSP",N196="")," ",IF(P196="EJECUTADO",VLOOKUP(((C196)),'NOTI CV01_NOTPET'!$B$2:$X$500,23,0),"NO EJECUTADO"))</f>
        <v xml:space="preserve"> </v>
      </c>
      <c r="R196" s="4" t="str">
        <f t="shared" si="8"/>
        <v/>
      </c>
      <c r="S196" s="4" t="str">
        <f>IF(OR(N196="NSP",N196="")," ",IFERROR(_xlfn.XLOOKUP(VALUE(C196),'NOTI CV01_NOTPET'!$Z$2:$Z$500,'NOTI CV01_NOTPET'!$F$2:$F$500,"SIN NOTIFICAR",0),""))</f>
        <v xml:space="preserve"> </v>
      </c>
    </row>
    <row r="197" spans="1:19" x14ac:dyDescent="0.2">
      <c r="A197" s="61"/>
      <c r="B197" s="15"/>
      <c r="C197" s="15"/>
      <c r="D197" s="15"/>
      <c r="E197" s="15"/>
      <c r="F197" s="15"/>
      <c r="G197" s="15"/>
      <c r="H197" s="63"/>
      <c r="I197" s="15"/>
      <c r="J197" s="62"/>
      <c r="K197" s="15"/>
      <c r="L197" s="4">
        <f t="shared" si="7"/>
        <v>0</v>
      </c>
      <c r="M197" s="4" t="str">
        <f>+_xlfn.XLOOKUP(B197,OPER!$F$2:$F$500,OPER!$X$2:$X$500,"",0)</f>
        <v xml:space="preserve"> </v>
      </c>
      <c r="N197" s="4" t="str">
        <f>+_xlfn.XLOOKUP(C197,OPER!$E$2:$E$500,OPER!$AK$2:$AK$500,"NSP",0)</f>
        <v/>
      </c>
      <c r="O197" s="17" t="str">
        <f>IF(OR(N197="NSP",N197="")," ",_xlfn.XLOOKUP(L197,ORDENES!$Y$2:$Y$500,ORDENES!$AB$2:$AB$500,"",0))</f>
        <v xml:space="preserve"> </v>
      </c>
      <c r="P197" s="4" t="str">
        <f>IFERROR(IF(VLOOKUP((C197),OPER!$E$2:$K$500,7,0)="PM03","EJECUTADO",IF(OR(N197="NSP",N197="")," ",IF(AND(LEFT(I197,4)="NOTI",H197&lt;&gt;0),"EJECUTADO","NO EJECUTADO"))),"")</f>
        <v/>
      </c>
      <c r="Q197" s="4" t="str">
        <f>IF(OR(N197="NSP",N197="")," ",IF(P197="EJECUTADO",VLOOKUP(((C197)),'NOTI CV01_NOTPET'!$B$2:$X$500,23,0),"NO EJECUTADO"))</f>
        <v xml:space="preserve"> </v>
      </c>
      <c r="R197" s="4" t="str">
        <f t="shared" si="8"/>
        <v/>
      </c>
      <c r="S197" s="4" t="str">
        <f>IF(OR(N197="NSP",N197="")," ",IFERROR(_xlfn.XLOOKUP(VALUE(C197),'NOTI CV01_NOTPET'!$Z$2:$Z$500,'NOTI CV01_NOTPET'!$F$2:$F$500,"SIN NOTIFICAR",0),""))</f>
        <v xml:space="preserve"> </v>
      </c>
    </row>
    <row r="198" spans="1:19" x14ac:dyDescent="0.2">
      <c r="A198" s="61"/>
      <c r="B198" s="15"/>
      <c r="C198" s="15"/>
      <c r="D198" s="15"/>
      <c r="E198" s="15"/>
      <c r="F198" s="15"/>
      <c r="G198" s="15"/>
      <c r="H198" s="63"/>
      <c r="I198" s="15"/>
      <c r="J198" s="62"/>
      <c r="K198" s="15"/>
      <c r="L198" s="4">
        <f t="shared" si="7"/>
        <v>0</v>
      </c>
      <c r="M198" s="4" t="str">
        <f>+_xlfn.XLOOKUP(B198,OPER!$F$2:$F$500,OPER!$X$2:$X$500,"",0)</f>
        <v xml:space="preserve"> </v>
      </c>
      <c r="N198" s="4" t="str">
        <f>+_xlfn.XLOOKUP(C198,OPER!$E$2:$E$500,OPER!$AK$2:$AK$500,"NSP",0)</f>
        <v/>
      </c>
      <c r="O198" s="17" t="str">
        <f>IF(OR(N198="NSP",N198="")," ",_xlfn.XLOOKUP(L198,ORDENES!$Y$2:$Y$500,ORDENES!$AB$2:$AB$500,"",0))</f>
        <v xml:space="preserve"> </v>
      </c>
      <c r="P198" s="4" t="str">
        <f>IFERROR(IF(VLOOKUP((C198),OPER!$E$2:$K$500,7,0)="PM03","EJECUTADO",IF(OR(N198="NSP",N198="")," ",IF(AND(LEFT(I198,4)="NOTI",H198&lt;&gt;0),"EJECUTADO","NO EJECUTADO"))),"")</f>
        <v/>
      </c>
      <c r="Q198" s="4" t="str">
        <f>IF(OR(N198="NSP",N198="")," ",IF(P198="EJECUTADO",VLOOKUP(((C198)),'NOTI CV01_NOTPET'!$B$2:$X$500,23,0),"NO EJECUTADO"))</f>
        <v xml:space="preserve"> </v>
      </c>
      <c r="R198" s="4" t="str">
        <f t="shared" si="8"/>
        <v/>
      </c>
      <c r="S198" s="4" t="str">
        <f>IF(OR(N198="NSP",N198="")," ",IFERROR(_xlfn.XLOOKUP(VALUE(C198),'NOTI CV01_NOTPET'!$Z$2:$Z$500,'NOTI CV01_NOTPET'!$F$2:$F$500,"SIN NOTIFICAR",0),""))</f>
        <v xml:space="preserve"> </v>
      </c>
    </row>
    <row r="199" spans="1:19" x14ac:dyDescent="0.2">
      <c r="A199" s="61"/>
      <c r="B199" s="15"/>
      <c r="C199" s="15"/>
      <c r="D199" s="15"/>
      <c r="E199" s="15"/>
      <c r="F199" s="15"/>
      <c r="G199" s="15"/>
      <c r="H199" s="63"/>
      <c r="I199" s="15"/>
      <c r="J199" s="62"/>
      <c r="K199" s="15"/>
      <c r="L199" s="4">
        <f t="shared" si="7"/>
        <v>0</v>
      </c>
      <c r="M199" s="4" t="str">
        <f>+_xlfn.XLOOKUP(B199,OPER!$F$2:$F$500,OPER!$X$2:$X$500,"",0)</f>
        <v xml:space="preserve"> </v>
      </c>
      <c r="N199" s="4" t="str">
        <f>+_xlfn.XLOOKUP(C199,OPER!$E$2:$E$500,OPER!$AK$2:$AK$500,"NSP",0)</f>
        <v/>
      </c>
      <c r="O199" s="17" t="str">
        <f>IF(OR(N199="NSP",N199="")," ",_xlfn.XLOOKUP(L199,ORDENES!$Y$2:$Y$500,ORDENES!$AB$2:$AB$500,"",0))</f>
        <v xml:space="preserve"> </v>
      </c>
      <c r="P199" s="4" t="str">
        <f>IFERROR(IF(VLOOKUP((C199),OPER!$E$2:$K$500,7,0)="PM03","EJECUTADO",IF(OR(N199="NSP",N199="")," ",IF(AND(LEFT(I199,4)="NOTI",H199&lt;&gt;0),"EJECUTADO","NO EJECUTADO"))),"")</f>
        <v/>
      </c>
      <c r="Q199" s="4" t="str">
        <f>IF(OR(N199="NSP",N199="")," ",IF(P199="EJECUTADO",VLOOKUP(((C199)),'NOTI CV01_NOTPET'!$B$2:$X$500,23,0),"NO EJECUTADO"))</f>
        <v xml:space="preserve"> </v>
      </c>
      <c r="R199" s="4" t="str">
        <f t="shared" si="8"/>
        <v/>
      </c>
      <c r="S199" s="4" t="str">
        <f>IF(OR(N199="NSP",N199="")," ",IFERROR(_xlfn.XLOOKUP(VALUE(C199),'NOTI CV01_NOTPET'!$Z$2:$Z$500,'NOTI CV01_NOTPET'!$F$2:$F$500,"SIN NOTIFICAR",0),""))</f>
        <v xml:space="preserve"> </v>
      </c>
    </row>
    <row r="200" spans="1:19" x14ac:dyDescent="0.2">
      <c r="A200" s="61"/>
      <c r="B200" s="15"/>
      <c r="C200" s="15"/>
      <c r="D200" s="15"/>
      <c r="E200" s="15"/>
      <c r="F200" s="15"/>
      <c r="G200" s="15"/>
      <c r="H200" s="63"/>
      <c r="I200" s="15"/>
      <c r="J200" s="62"/>
      <c r="K200" s="15"/>
      <c r="L200" s="4">
        <f t="shared" si="7"/>
        <v>0</v>
      </c>
      <c r="M200" s="4" t="str">
        <f>+_xlfn.XLOOKUP(B200,OPER!$F$2:$F$500,OPER!$X$2:$X$500,"",0)</f>
        <v xml:space="preserve"> </v>
      </c>
      <c r="N200" s="4" t="str">
        <f>+_xlfn.XLOOKUP(C200,OPER!$E$2:$E$500,OPER!$AK$2:$AK$500,"NSP",0)</f>
        <v/>
      </c>
      <c r="O200" s="17" t="str">
        <f>IF(OR(N200="NSP",N200="")," ",_xlfn.XLOOKUP(L200,ORDENES!$Y$2:$Y$500,ORDENES!$AB$2:$AB$500,"",0))</f>
        <v xml:space="preserve"> </v>
      </c>
      <c r="P200" s="4" t="str">
        <f>IFERROR(IF(VLOOKUP((C200),OPER!$E$2:$K$500,7,0)="PM03","EJECUTADO",IF(OR(N200="NSP",N200="")," ",IF(AND(LEFT(I200,4)="NOTI",H200&lt;&gt;0),"EJECUTADO","NO EJECUTADO"))),"")</f>
        <v/>
      </c>
      <c r="Q200" s="4" t="str">
        <f>IF(OR(N200="NSP",N200="")," ",IF(P200="EJECUTADO",VLOOKUP(((C200)),'NOTI CV01_NOTPET'!$B$2:$X$500,23,0),"NO EJECUTADO"))</f>
        <v xml:space="preserve"> </v>
      </c>
      <c r="R200" s="4" t="str">
        <f t="shared" si="8"/>
        <v/>
      </c>
      <c r="S200" s="4" t="str">
        <f>IF(OR(N200="NSP",N200="")," ",IFERROR(_xlfn.XLOOKUP(VALUE(C200),'NOTI CV01_NOTPET'!$Z$2:$Z$500,'NOTI CV01_NOTPET'!$F$2:$F$500,"SIN NOTIFICAR",0),""))</f>
        <v xml:space="preserve"> </v>
      </c>
    </row>
    <row r="201" spans="1:19" x14ac:dyDescent="0.2">
      <c r="A201" s="61"/>
      <c r="B201" s="15"/>
      <c r="C201" s="15"/>
      <c r="D201" s="15"/>
      <c r="E201" s="15"/>
      <c r="F201" s="15"/>
      <c r="G201" s="15"/>
      <c r="H201" s="63"/>
      <c r="I201" s="15"/>
      <c r="J201" s="62"/>
      <c r="K201" s="15"/>
      <c r="L201" s="4">
        <f t="shared" si="7"/>
        <v>0</v>
      </c>
      <c r="M201" s="4" t="str">
        <f>+_xlfn.XLOOKUP(B201,OPER!$F$2:$F$500,OPER!$X$2:$X$500,"",0)</f>
        <v xml:space="preserve"> </v>
      </c>
      <c r="N201" s="4" t="str">
        <f>+_xlfn.XLOOKUP(C201,OPER!$E$2:$E$500,OPER!$AK$2:$AK$500,"NSP",0)</f>
        <v/>
      </c>
      <c r="O201" s="17" t="str">
        <f>IF(OR(N201="NSP",N201="")," ",_xlfn.XLOOKUP(L201,ORDENES!$Y$2:$Y$500,ORDENES!$AB$2:$AB$500,"",0))</f>
        <v xml:space="preserve"> </v>
      </c>
      <c r="P201" s="4" t="str">
        <f>IFERROR(IF(VLOOKUP((C201),OPER!$E$2:$K$500,7,0)="PM03","EJECUTADO",IF(OR(N201="NSP",N201="")," ",IF(AND(LEFT(I201,4)="NOTI",H201&lt;&gt;0),"EJECUTADO","NO EJECUTADO"))),"")</f>
        <v/>
      </c>
      <c r="Q201" s="4" t="str">
        <f>IF(OR(N201="NSP",N201="")," ",IF(P201="EJECUTADO",VLOOKUP(((C201)),'NOTI CV01_NOTPET'!$B$2:$X$500,23,0),"NO EJECUTADO"))</f>
        <v xml:space="preserve"> </v>
      </c>
      <c r="R201" s="4" t="str">
        <f t="shared" si="8"/>
        <v/>
      </c>
      <c r="S201" s="4" t="str">
        <f>IF(OR(N201="NSP",N201="")," ",IFERROR(_xlfn.XLOOKUP(VALUE(C201),'NOTI CV01_NOTPET'!$Z$2:$Z$500,'NOTI CV01_NOTPET'!$F$2:$F$500,"SIN NOTIFICAR",0),""))</f>
        <v xml:space="preserve"> </v>
      </c>
    </row>
    <row r="202" spans="1:19" x14ac:dyDescent="0.2">
      <c r="A202" s="61"/>
      <c r="B202" s="15"/>
      <c r="C202" s="15"/>
      <c r="D202" s="15"/>
      <c r="E202" s="15"/>
      <c r="F202" s="15"/>
      <c r="G202" s="15"/>
      <c r="H202" s="63"/>
      <c r="I202" s="15"/>
      <c r="J202" s="62"/>
      <c r="K202" s="15"/>
      <c r="L202" s="4">
        <f t="shared" si="7"/>
        <v>0</v>
      </c>
      <c r="M202" s="4" t="str">
        <f>+_xlfn.XLOOKUP(B202,OPER!$F$2:$F$500,OPER!$X$2:$X$500,"",0)</f>
        <v xml:space="preserve"> </v>
      </c>
      <c r="N202" s="4" t="str">
        <f>+_xlfn.XLOOKUP(C202,OPER!$E$2:$E$500,OPER!$AK$2:$AK$500,"NSP",0)</f>
        <v/>
      </c>
      <c r="O202" s="17" t="str">
        <f>IF(OR(N202="NSP",N202="")," ",_xlfn.XLOOKUP(L202,ORDENES!$Y$2:$Y$500,ORDENES!$AB$2:$AB$500,"",0))</f>
        <v xml:space="preserve"> </v>
      </c>
      <c r="P202" s="4" t="str">
        <f>IFERROR(IF(VLOOKUP((C202),OPER!$E$2:$K$500,7,0)="PM03","EJECUTADO",IF(OR(N202="NSP",N202="")," ",IF(AND(LEFT(I202,4)="NOTI",H202&lt;&gt;0),"EJECUTADO","NO EJECUTADO"))),"")</f>
        <v/>
      </c>
      <c r="Q202" s="4" t="str">
        <f>IF(OR(N202="NSP",N202="")," ",IF(P202="EJECUTADO",VLOOKUP(((C202)),'NOTI CV01_NOTPET'!$B$2:$X$500,23,0),"NO EJECUTADO"))</f>
        <v xml:space="preserve"> </v>
      </c>
      <c r="R202" s="4" t="str">
        <f t="shared" si="8"/>
        <v/>
      </c>
      <c r="S202" s="4" t="str">
        <f>IF(OR(N202="NSP",N202="")," ",IFERROR(_xlfn.XLOOKUP(VALUE(C202),'NOTI CV01_NOTPET'!$Z$2:$Z$500,'NOTI CV01_NOTPET'!$F$2:$F$500,"SIN NOTIFICAR",0),""))</f>
        <v xml:space="preserve"> </v>
      </c>
    </row>
    <row r="203" spans="1:19" x14ac:dyDescent="0.2">
      <c r="A203" s="61"/>
      <c r="B203" s="15"/>
      <c r="C203" s="15"/>
      <c r="D203" s="15"/>
      <c r="E203" s="15"/>
      <c r="F203" s="15"/>
      <c r="G203" s="15"/>
      <c r="H203" s="63"/>
      <c r="I203" s="15"/>
      <c r="J203" s="62"/>
      <c r="K203" s="15"/>
      <c r="L203" s="4">
        <f t="shared" si="7"/>
        <v>0</v>
      </c>
      <c r="M203" s="4" t="str">
        <f>+_xlfn.XLOOKUP(B203,OPER!$F$2:$F$500,OPER!$X$2:$X$500,"",0)</f>
        <v xml:space="preserve"> </v>
      </c>
      <c r="N203" s="4" t="str">
        <f>+_xlfn.XLOOKUP(C203,OPER!$E$2:$E$500,OPER!$AK$2:$AK$500,"NSP",0)</f>
        <v/>
      </c>
      <c r="O203" s="17" t="str">
        <f>IF(OR(N203="NSP",N203="")," ",_xlfn.XLOOKUP(L203,ORDENES!$Y$2:$Y$500,ORDENES!$AB$2:$AB$500,"",0))</f>
        <v xml:space="preserve"> </v>
      </c>
      <c r="P203" s="4" t="str">
        <f>IFERROR(IF(VLOOKUP((C203),OPER!$E$2:$K$500,7,0)="PM03","EJECUTADO",IF(OR(N203="NSP",N203="")," ",IF(AND(LEFT(I203,4)="NOTI",H203&lt;&gt;0),"EJECUTADO","NO EJECUTADO"))),"")</f>
        <v/>
      </c>
      <c r="Q203" s="4" t="str">
        <f>IF(OR(N203="NSP",N203="")," ",IF(P203="EJECUTADO",VLOOKUP(((C203)),'NOTI CV01_NOTPET'!$B$2:$X$500,23,0),"NO EJECUTADO"))</f>
        <v xml:space="preserve"> </v>
      </c>
      <c r="R203" s="4" t="str">
        <f t="shared" si="8"/>
        <v/>
      </c>
      <c r="S203" s="4" t="str">
        <f>IF(OR(N203="NSP",N203="")," ",IFERROR(_xlfn.XLOOKUP(VALUE(C203),'NOTI CV01_NOTPET'!$Z$2:$Z$500,'NOTI CV01_NOTPET'!$F$2:$F$500,"SIN NOTIFICAR",0),""))</f>
        <v xml:space="preserve"> </v>
      </c>
    </row>
    <row r="204" spans="1:19" x14ac:dyDescent="0.2">
      <c r="A204" s="61"/>
      <c r="B204" s="15"/>
      <c r="C204" s="15"/>
      <c r="D204" s="15"/>
      <c r="E204" s="15"/>
      <c r="F204" s="15"/>
      <c r="G204" s="15"/>
      <c r="H204" s="63"/>
      <c r="I204" s="15"/>
      <c r="J204" s="62"/>
      <c r="K204" s="15"/>
      <c r="L204" s="4">
        <f t="shared" si="7"/>
        <v>0</v>
      </c>
      <c r="M204" s="4" t="str">
        <f>+_xlfn.XLOOKUP(B204,OPER!$F$2:$F$500,OPER!$X$2:$X$500,"",0)</f>
        <v xml:space="preserve"> </v>
      </c>
      <c r="N204" s="4" t="str">
        <f>+_xlfn.XLOOKUP(C204,OPER!$E$2:$E$500,OPER!$AK$2:$AK$500,"NSP",0)</f>
        <v/>
      </c>
      <c r="O204" s="17" t="str">
        <f>IF(OR(N204="NSP",N204="")," ",_xlfn.XLOOKUP(L204,ORDENES!$Y$2:$Y$500,ORDENES!$AB$2:$AB$500,"",0))</f>
        <v xml:space="preserve"> </v>
      </c>
      <c r="P204" s="4" t="str">
        <f>IFERROR(IF(VLOOKUP((C204),OPER!$E$2:$K$500,7,0)="PM03","EJECUTADO",IF(OR(N204="NSP",N204="")," ",IF(AND(LEFT(I204,4)="NOTI",H204&lt;&gt;0),"EJECUTADO","NO EJECUTADO"))),"")</f>
        <v/>
      </c>
      <c r="Q204" s="4" t="str">
        <f>IF(OR(N204="NSP",N204="")," ",IF(P204="EJECUTADO",VLOOKUP(((C204)),'NOTI CV01_NOTPET'!$B$2:$X$500,23,0),"NO EJECUTADO"))</f>
        <v xml:space="preserve"> </v>
      </c>
      <c r="R204" s="4" t="str">
        <f t="shared" si="8"/>
        <v/>
      </c>
      <c r="S204" s="4" t="str">
        <f>IF(OR(N204="NSP",N204="")," ",IFERROR(_xlfn.XLOOKUP(VALUE(C204),'NOTI CV01_NOTPET'!$Z$2:$Z$500,'NOTI CV01_NOTPET'!$F$2:$F$500,"SIN NOTIFICAR",0),""))</f>
        <v xml:space="preserve"> </v>
      </c>
    </row>
    <row r="205" spans="1:19" x14ac:dyDescent="0.2">
      <c r="A205" s="61"/>
      <c r="B205" s="15"/>
      <c r="C205" s="15"/>
      <c r="D205" s="15"/>
      <c r="E205" s="15"/>
      <c r="F205" s="15"/>
      <c r="G205" s="15"/>
      <c r="H205" s="63"/>
      <c r="I205" s="15"/>
      <c r="J205" s="62"/>
      <c r="K205" s="15"/>
      <c r="L205" s="4">
        <f t="shared" si="7"/>
        <v>0</v>
      </c>
      <c r="M205" s="4" t="str">
        <f>+_xlfn.XLOOKUP(B205,OPER!$F$2:$F$500,OPER!$X$2:$X$500,"",0)</f>
        <v xml:space="preserve"> </v>
      </c>
      <c r="N205" s="4" t="str">
        <f>+_xlfn.XLOOKUP(C205,OPER!$E$2:$E$500,OPER!$AK$2:$AK$500,"NSP",0)</f>
        <v/>
      </c>
      <c r="O205" s="17" t="str">
        <f>IF(OR(N205="NSP",N205="")," ",_xlfn.XLOOKUP(L205,ORDENES!$Y$2:$Y$500,ORDENES!$AB$2:$AB$500,"",0))</f>
        <v xml:space="preserve"> </v>
      </c>
      <c r="P205" s="4" t="str">
        <f>IFERROR(IF(VLOOKUP((C205),OPER!$E$2:$K$500,7,0)="PM03","EJECUTADO",IF(OR(N205="NSP",N205="")," ",IF(AND(LEFT(I205,4)="NOTI",H205&lt;&gt;0),"EJECUTADO","NO EJECUTADO"))),"")</f>
        <v/>
      </c>
      <c r="Q205" s="4" t="str">
        <f>IF(OR(N205="NSP",N205="")," ",IF(P205="EJECUTADO",VLOOKUP(((C205)),'NOTI CV01_NOTPET'!$B$2:$X$500,23,0),"NO EJECUTADO"))</f>
        <v xml:space="preserve"> </v>
      </c>
      <c r="R205" s="4" t="str">
        <f t="shared" si="8"/>
        <v/>
      </c>
      <c r="S205" s="4" t="str">
        <f>IF(OR(N205="NSP",N205="")," ",IFERROR(_xlfn.XLOOKUP(VALUE(C205),'NOTI CV01_NOTPET'!$Z$2:$Z$500,'NOTI CV01_NOTPET'!$F$2:$F$500,"SIN NOTIFICAR",0),""))</f>
        <v xml:space="preserve"> </v>
      </c>
    </row>
    <row r="206" spans="1:19" x14ac:dyDescent="0.2">
      <c r="A206" s="61"/>
      <c r="B206" s="15"/>
      <c r="C206" s="15"/>
      <c r="D206" s="15"/>
      <c r="E206" s="15"/>
      <c r="F206" s="15"/>
      <c r="G206" s="15"/>
      <c r="H206" s="63"/>
      <c r="I206" s="15"/>
      <c r="J206" s="62"/>
      <c r="K206" s="15"/>
      <c r="L206" s="4">
        <f t="shared" si="7"/>
        <v>0</v>
      </c>
      <c r="M206" s="4" t="str">
        <f>+_xlfn.XLOOKUP(B206,OPER!$F$2:$F$500,OPER!$X$2:$X$500,"",0)</f>
        <v xml:space="preserve"> </v>
      </c>
      <c r="N206" s="4" t="str">
        <f>+_xlfn.XLOOKUP(C206,OPER!$E$2:$E$500,OPER!$AK$2:$AK$500,"NSP",0)</f>
        <v/>
      </c>
      <c r="O206" s="17" t="str">
        <f>IF(OR(N206="NSP",N206="")," ",_xlfn.XLOOKUP(L206,ORDENES!$Y$2:$Y$500,ORDENES!$AB$2:$AB$500,"",0))</f>
        <v xml:space="preserve"> </v>
      </c>
      <c r="P206" s="4" t="str">
        <f>IFERROR(IF(VLOOKUP((C206),OPER!$E$2:$K$500,7,0)="PM03","EJECUTADO",IF(OR(N206="NSP",N206="")," ",IF(AND(LEFT(I206,4)="NOTI",H206&lt;&gt;0),"EJECUTADO","NO EJECUTADO"))),"")</f>
        <v/>
      </c>
      <c r="Q206" s="4" t="str">
        <f>IF(OR(N206="NSP",N206="")," ",IF(P206="EJECUTADO",VLOOKUP(((C206)),'NOTI CV01_NOTPET'!$B$2:$X$500,23,0),"NO EJECUTADO"))</f>
        <v xml:space="preserve"> </v>
      </c>
      <c r="R206" s="4" t="str">
        <f t="shared" si="8"/>
        <v/>
      </c>
      <c r="S206" s="4" t="str">
        <f>IF(OR(N206="NSP",N206="")," ",IFERROR(_xlfn.XLOOKUP(VALUE(C206),'NOTI CV01_NOTPET'!$Z$2:$Z$500,'NOTI CV01_NOTPET'!$F$2:$F$500,"SIN NOTIFICAR",0),""))</f>
        <v xml:space="preserve"> </v>
      </c>
    </row>
    <row r="207" spans="1:19" x14ac:dyDescent="0.2">
      <c r="A207" s="61"/>
      <c r="B207" s="15"/>
      <c r="C207" s="15"/>
      <c r="D207" s="15"/>
      <c r="E207" s="15"/>
      <c r="F207" s="15"/>
      <c r="G207" s="15"/>
      <c r="H207" s="63"/>
      <c r="I207" s="15"/>
      <c r="J207" s="62"/>
      <c r="K207" s="15"/>
      <c r="L207" s="4">
        <f t="shared" si="7"/>
        <v>0</v>
      </c>
      <c r="M207" s="4" t="str">
        <f>+_xlfn.XLOOKUP(B207,OPER!$F$2:$F$500,OPER!$X$2:$X$500,"",0)</f>
        <v xml:space="preserve"> </v>
      </c>
      <c r="N207" s="4" t="str">
        <f>+_xlfn.XLOOKUP(C207,OPER!$E$2:$E$500,OPER!$AK$2:$AK$500,"NSP",0)</f>
        <v/>
      </c>
      <c r="O207" s="17" t="str">
        <f>IF(OR(N207="NSP",N207="")," ",_xlfn.XLOOKUP(L207,ORDENES!$Y$2:$Y$500,ORDENES!$AB$2:$AB$500,"",0))</f>
        <v xml:space="preserve"> </v>
      </c>
      <c r="P207" s="4" t="str">
        <f>IFERROR(IF(VLOOKUP((C207),OPER!$E$2:$K$500,7,0)="PM03","EJECUTADO",IF(OR(N207="NSP",N207="")," ",IF(AND(LEFT(I207,4)="NOTI",H207&lt;&gt;0),"EJECUTADO","NO EJECUTADO"))),"")</f>
        <v/>
      </c>
      <c r="Q207" s="4" t="str">
        <f>IF(OR(N207="NSP",N207="")," ",IF(P207="EJECUTADO",VLOOKUP(((C207)),'NOTI CV01_NOTPET'!$B$2:$X$500,23,0),"NO EJECUTADO"))</f>
        <v xml:space="preserve"> </v>
      </c>
      <c r="R207" s="4" t="str">
        <f t="shared" si="8"/>
        <v/>
      </c>
      <c r="S207" s="4" t="str">
        <f>IF(OR(N207="NSP",N207="")," ",IFERROR(_xlfn.XLOOKUP(VALUE(C207),'NOTI CV01_NOTPET'!$Z$2:$Z$500,'NOTI CV01_NOTPET'!$F$2:$F$500,"SIN NOTIFICAR",0),""))</f>
        <v xml:space="preserve"> </v>
      </c>
    </row>
    <row r="208" spans="1:19" x14ac:dyDescent="0.2">
      <c r="A208" s="61"/>
      <c r="B208" s="15"/>
      <c r="C208" s="15"/>
      <c r="D208" s="15"/>
      <c r="E208" s="15"/>
      <c r="F208" s="15"/>
      <c r="G208" s="15"/>
      <c r="H208" s="63"/>
      <c r="I208" s="15"/>
      <c r="J208" s="62"/>
      <c r="K208" s="15"/>
      <c r="L208" s="4">
        <f t="shared" si="7"/>
        <v>0</v>
      </c>
      <c r="M208" s="4" t="str">
        <f>+_xlfn.XLOOKUP(B208,OPER!$F$2:$F$500,OPER!$X$2:$X$500,"",0)</f>
        <v xml:space="preserve"> </v>
      </c>
      <c r="N208" s="4" t="str">
        <f>+_xlfn.XLOOKUP(C208,OPER!$E$2:$E$500,OPER!$AK$2:$AK$500,"NSP",0)</f>
        <v/>
      </c>
      <c r="O208" s="17" t="str">
        <f>IF(OR(N208="NSP",N208="")," ",_xlfn.XLOOKUP(L208,ORDENES!$Y$2:$Y$500,ORDENES!$AB$2:$AB$500,"",0))</f>
        <v xml:space="preserve"> </v>
      </c>
      <c r="P208" s="4" t="str">
        <f>IFERROR(IF(VLOOKUP((C208),OPER!$E$2:$K$500,7,0)="PM03","EJECUTADO",IF(OR(N208="NSP",N208="")," ",IF(AND(LEFT(I208,4)="NOTI",H208&lt;&gt;0),"EJECUTADO","NO EJECUTADO"))),"")</f>
        <v/>
      </c>
      <c r="Q208" s="4" t="str">
        <f>IF(OR(N208="NSP",N208="")," ",IF(P208="EJECUTADO",VLOOKUP(((C208)),'NOTI CV01_NOTPET'!$B$2:$X$500,23,0),"NO EJECUTADO"))</f>
        <v xml:space="preserve"> </v>
      </c>
      <c r="R208" s="4" t="str">
        <f t="shared" si="8"/>
        <v/>
      </c>
      <c r="S208" s="4" t="str">
        <f>IF(OR(N208="NSP",N208="")," ",IFERROR(_xlfn.XLOOKUP(VALUE(C208),'NOTI CV01_NOTPET'!$Z$2:$Z$500,'NOTI CV01_NOTPET'!$F$2:$F$500,"SIN NOTIFICAR",0),""))</f>
        <v xml:space="preserve"> </v>
      </c>
    </row>
    <row r="209" spans="1:19" x14ac:dyDescent="0.2">
      <c r="A209" s="61"/>
      <c r="B209" s="15"/>
      <c r="C209" s="15"/>
      <c r="D209" s="15"/>
      <c r="E209" s="15"/>
      <c r="F209" s="15"/>
      <c r="G209" s="15"/>
      <c r="H209" s="63"/>
      <c r="I209" s="15"/>
      <c r="J209" s="62"/>
      <c r="K209" s="15"/>
      <c r="L209" s="4">
        <f t="shared" si="7"/>
        <v>0</v>
      </c>
      <c r="M209" s="4" t="str">
        <f>+_xlfn.XLOOKUP(B209,OPER!$F$2:$F$500,OPER!$X$2:$X$500,"",0)</f>
        <v xml:space="preserve"> </v>
      </c>
      <c r="N209" s="4" t="str">
        <f>+_xlfn.XLOOKUP(C209,OPER!$E$2:$E$500,OPER!$AK$2:$AK$500,"NSP",0)</f>
        <v/>
      </c>
      <c r="O209" s="17" t="str">
        <f>IF(OR(N209="NSP",N209="")," ",_xlfn.XLOOKUP(L209,ORDENES!$Y$2:$Y$500,ORDENES!$AB$2:$AB$500,"",0))</f>
        <v xml:space="preserve"> </v>
      </c>
      <c r="P209" s="4" t="str">
        <f>IFERROR(IF(VLOOKUP((C209),OPER!$E$2:$K$500,7,0)="PM03","EJECUTADO",IF(OR(N209="NSP",N209="")," ",IF(AND(LEFT(I209,4)="NOTI",H209&lt;&gt;0),"EJECUTADO","NO EJECUTADO"))),"")</f>
        <v/>
      </c>
      <c r="Q209" s="4" t="str">
        <f>IF(OR(N209="NSP",N209="")," ",IF(P209="EJECUTADO",VLOOKUP(((C209)),'NOTI CV01_NOTPET'!$B$2:$X$500,23,0),"NO EJECUTADO"))</f>
        <v xml:space="preserve"> </v>
      </c>
      <c r="R209" s="4" t="str">
        <f t="shared" si="8"/>
        <v/>
      </c>
      <c r="S209" s="4" t="str">
        <f>IF(OR(N209="NSP",N209="")," ",IFERROR(_xlfn.XLOOKUP(VALUE(C209),'NOTI CV01_NOTPET'!$Z$2:$Z$500,'NOTI CV01_NOTPET'!$F$2:$F$500,"SIN NOTIFICAR",0),""))</f>
        <v xml:space="preserve"> </v>
      </c>
    </row>
    <row r="210" spans="1:19" x14ac:dyDescent="0.2">
      <c r="A210" s="61"/>
      <c r="B210" s="15"/>
      <c r="C210" s="15"/>
      <c r="D210" s="15"/>
      <c r="E210" s="15"/>
      <c r="F210" s="15"/>
      <c r="G210" s="15"/>
      <c r="H210" s="63"/>
      <c r="I210" s="15"/>
      <c r="J210" s="62"/>
      <c r="K210" s="15"/>
      <c r="L210" s="4">
        <f t="shared" si="7"/>
        <v>0</v>
      </c>
      <c r="M210" s="4" t="str">
        <f>+_xlfn.XLOOKUP(B210,OPER!$F$2:$F$500,OPER!$X$2:$X$500,"",0)</f>
        <v xml:space="preserve"> </v>
      </c>
      <c r="N210" s="4" t="str">
        <f>+_xlfn.XLOOKUP(C210,OPER!$E$2:$E$500,OPER!$AK$2:$AK$500,"NSP",0)</f>
        <v/>
      </c>
      <c r="O210" s="17" t="str">
        <f>IF(OR(N210="NSP",N210="")," ",_xlfn.XLOOKUP(L210,ORDENES!$Y$2:$Y$500,ORDENES!$AB$2:$AB$500,"",0))</f>
        <v xml:space="preserve"> </v>
      </c>
      <c r="P210" s="4" t="str">
        <f>IFERROR(IF(VLOOKUP((C210),OPER!$E$2:$K$500,7,0)="PM03","EJECUTADO",IF(OR(N210="NSP",N210="")," ",IF(AND(LEFT(I210,4)="NOTI",H210&lt;&gt;0),"EJECUTADO","NO EJECUTADO"))),"")</f>
        <v/>
      </c>
      <c r="Q210" s="4" t="str">
        <f>IF(OR(N210="NSP",N210="")," ",IF(P210="EJECUTADO",VLOOKUP(((C210)),'NOTI CV01_NOTPET'!$B$2:$X$500,23,0),"NO EJECUTADO"))</f>
        <v xml:space="preserve"> </v>
      </c>
      <c r="R210" s="4" t="str">
        <f t="shared" si="8"/>
        <v/>
      </c>
      <c r="S210" s="4" t="str">
        <f>IF(OR(N210="NSP",N210="")," ",IFERROR(_xlfn.XLOOKUP(VALUE(C210),'NOTI CV01_NOTPET'!$Z$2:$Z$500,'NOTI CV01_NOTPET'!$F$2:$F$500,"SIN NOTIFICAR",0),""))</f>
        <v xml:space="preserve"> </v>
      </c>
    </row>
    <row r="211" spans="1:19" x14ac:dyDescent="0.2">
      <c r="A211" s="61"/>
      <c r="B211" s="15"/>
      <c r="C211" s="15"/>
      <c r="D211" s="15"/>
      <c r="E211" s="15"/>
      <c r="F211" s="15"/>
      <c r="G211" s="15"/>
      <c r="H211" s="63"/>
      <c r="I211" s="15"/>
      <c r="J211" s="62"/>
      <c r="K211" s="15"/>
      <c r="L211" s="4">
        <f t="shared" si="7"/>
        <v>0</v>
      </c>
      <c r="M211" s="4" t="str">
        <f>+_xlfn.XLOOKUP(B211,OPER!$F$2:$F$500,OPER!$X$2:$X$500,"",0)</f>
        <v xml:space="preserve"> </v>
      </c>
      <c r="N211" s="4" t="str">
        <f>+_xlfn.XLOOKUP(C211,OPER!$E$2:$E$500,OPER!$AK$2:$AK$500,"NSP",0)</f>
        <v/>
      </c>
      <c r="O211" s="17" t="str">
        <f>IF(OR(N211="NSP",N211="")," ",_xlfn.XLOOKUP(L211,ORDENES!$Y$2:$Y$500,ORDENES!$AB$2:$AB$500,"",0))</f>
        <v xml:space="preserve"> </v>
      </c>
      <c r="P211" s="4" t="str">
        <f>IFERROR(IF(VLOOKUP((C211),OPER!$E$2:$K$500,7,0)="PM03","EJECUTADO",IF(OR(N211="NSP",N211="")," ",IF(AND(LEFT(I211,4)="NOTI",H211&lt;&gt;0),"EJECUTADO","NO EJECUTADO"))),"")</f>
        <v/>
      </c>
      <c r="Q211" s="4" t="str">
        <f>IF(OR(N211="NSP",N211="")," ",IF(P211="EJECUTADO",VLOOKUP(((C211)),'NOTI CV01_NOTPET'!$B$2:$X$500,23,0),"NO EJECUTADO"))</f>
        <v xml:space="preserve"> </v>
      </c>
      <c r="R211" s="4" t="str">
        <f t="shared" si="8"/>
        <v/>
      </c>
      <c r="S211" s="4" t="str">
        <f>IF(OR(N211="NSP",N211="")," ",IFERROR(_xlfn.XLOOKUP(VALUE(C211),'NOTI CV01_NOTPET'!$Z$2:$Z$500,'NOTI CV01_NOTPET'!$F$2:$F$500,"SIN NOTIFICAR",0),""))</f>
        <v xml:space="preserve"> </v>
      </c>
    </row>
    <row r="212" spans="1:19" x14ac:dyDescent="0.2">
      <c r="A212" s="61"/>
      <c r="B212" s="15"/>
      <c r="C212" s="15"/>
      <c r="D212" s="15"/>
      <c r="E212" s="15"/>
      <c r="F212" s="15"/>
      <c r="G212" s="15"/>
      <c r="H212" s="63"/>
      <c r="I212" s="15"/>
      <c r="J212" s="62"/>
      <c r="K212" s="15"/>
      <c r="L212" s="4">
        <f t="shared" si="7"/>
        <v>0</v>
      </c>
      <c r="M212" s="4" t="str">
        <f>+_xlfn.XLOOKUP(B212,OPER!$F$2:$F$500,OPER!$X$2:$X$500,"",0)</f>
        <v xml:space="preserve"> </v>
      </c>
      <c r="N212" s="4" t="str">
        <f>+_xlfn.XLOOKUP(C212,OPER!$E$2:$E$500,OPER!$AK$2:$AK$500,"NSP",0)</f>
        <v/>
      </c>
      <c r="O212" s="17" t="str">
        <f>IF(OR(N212="NSP",N212="")," ",_xlfn.XLOOKUP(L212,ORDENES!$Y$2:$Y$500,ORDENES!$AB$2:$AB$500,"",0))</f>
        <v xml:space="preserve"> </v>
      </c>
      <c r="P212" s="4" t="str">
        <f>IFERROR(IF(VLOOKUP((C212),OPER!$E$2:$K$500,7,0)="PM03","EJECUTADO",IF(OR(N212="NSP",N212="")," ",IF(AND(LEFT(I212,4)="NOTI",H212&lt;&gt;0),"EJECUTADO","NO EJECUTADO"))),"")</f>
        <v/>
      </c>
      <c r="Q212" s="4" t="str">
        <f>IF(OR(N212="NSP",N212="")," ",IF(P212="EJECUTADO",VLOOKUP(((C212)),'NOTI CV01_NOTPET'!$B$2:$X$500,23,0),"NO EJECUTADO"))</f>
        <v xml:space="preserve"> </v>
      </c>
      <c r="R212" s="4" t="str">
        <f t="shared" si="8"/>
        <v/>
      </c>
      <c r="S212" s="4" t="str">
        <f>IF(OR(N212="NSP",N212="")," ",IFERROR(_xlfn.XLOOKUP(VALUE(C212),'NOTI CV01_NOTPET'!$Z$2:$Z$500,'NOTI CV01_NOTPET'!$F$2:$F$500,"SIN NOTIFICAR",0),""))</f>
        <v xml:space="preserve"> </v>
      </c>
    </row>
    <row r="213" spans="1:19" x14ac:dyDescent="0.2">
      <c r="A213" s="61"/>
      <c r="B213" s="15"/>
      <c r="C213" s="15"/>
      <c r="D213" s="15"/>
      <c r="E213" s="15"/>
      <c r="F213" s="15"/>
      <c r="G213" s="15"/>
      <c r="H213" s="63"/>
      <c r="I213" s="15"/>
      <c r="J213" s="62"/>
      <c r="K213" s="15"/>
      <c r="L213" s="4">
        <f t="shared" si="7"/>
        <v>0</v>
      </c>
      <c r="M213" s="4" t="str">
        <f>+_xlfn.XLOOKUP(B213,OPER!$F$2:$F$500,OPER!$X$2:$X$500,"",0)</f>
        <v xml:space="preserve"> </v>
      </c>
      <c r="N213" s="4" t="str">
        <f>+_xlfn.XLOOKUP(C213,OPER!$E$2:$E$500,OPER!$AK$2:$AK$500,"NSP",0)</f>
        <v/>
      </c>
      <c r="O213" s="17" t="str">
        <f>IF(OR(N213="NSP",N213="")," ",_xlfn.XLOOKUP(L213,ORDENES!$Y$2:$Y$500,ORDENES!$AB$2:$AB$500,"",0))</f>
        <v xml:space="preserve"> </v>
      </c>
      <c r="P213" s="4" t="str">
        <f>IFERROR(IF(VLOOKUP((C213),OPER!$E$2:$K$500,7,0)="PM03","EJECUTADO",IF(OR(N213="NSP",N213="")," ",IF(AND(LEFT(I213,4)="NOTI",H213&lt;&gt;0),"EJECUTADO","NO EJECUTADO"))),"")</f>
        <v/>
      </c>
      <c r="Q213" s="4" t="str">
        <f>IF(OR(N213="NSP",N213="")," ",IF(P213="EJECUTADO",VLOOKUP(((C213)),'NOTI CV01_NOTPET'!$B$2:$X$500,23,0),"NO EJECUTADO"))</f>
        <v xml:space="preserve"> </v>
      </c>
      <c r="R213" s="4" t="str">
        <f t="shared" si="8"/>
        <v/>
      </c>
      <c r="S213" s="4" t="str">
        <f>IF(OR(N213="NSP",N213="")," ",IFERROR(_xlfn.XLOOKUP(VALUE(C213),'NOTI CV01_NOTPET'!$Z$2:$Z$500,'NOTI CV01_NOTPET'!$F$2:$F$500,"SIN NOTIFICAR",0),""))</f>
        <v xml:space="preserve"> </v>
      </c>
    </row>
    <row r="214" spans="1:19" x14ac:dyDescent="0.2">
      <c r="A214" s="61"/>
      <c r="B214" s="15"/>
      <c r="C214" s="15"/>
      <c r="D214" s="15"/>
      <c r="E214" s="15"/>
      <c r="F214" s="15"/>
      <c r="G214" s="15"/>
      <c r="H214" s="63"/>
      <c r="I214" s="15"/>
      <c r="J214" s="62"/>
      <c r="K214" s="15"/>
      <c r="L214" s="4">
        <f t="shared" si="7"/>
        <v>0</v>
      </c>
      <c r="M214" s="4" t="str">
        <f>+_xlfn.XLOOKUP(B214,OPER!$F$2:$F$500,OPER!$X$2:$X$500,"",0)</f>
        <v xml:space="preserve"> </v>
      </c>
      <c r="N214" s="4" t="str">
        <f>+_xlfn.XLOOKUP(C214,OPER!$E$2:$E$500,OPER!$AK$2:$AK$500,"NSP",0)</f>
        <v/>
      </c>
      <c r="O214" s="17" t="str">
        <f>IF(OR(N214="NSP",N214="")," ",_xlfn.XLOOKUP(L214,ORDENES!$Y$2:$Y$500,ORDENES!$AB$2:$AB$500,"",0))</f>
        <v xml:space="preserve"> </v>
      </c>
      <c r="P214" s="4" t="str">
        <f>IFERROR(IF(VLOOKUP((C214),OPER!$E$2:$K$500,7,0)="PM03","EJECUTADO",IF(OR(N214="NSP",N214="")," ",IF(AND(LEFT(I214,4)="NOTI",H214&lt;&gt;0),"EJECUTADO","NO EJECUTADO"))),"")</f>
        <v/>
      </c>
      <c r="Q214" s="4" t="str">
        <f>IF(OR(N214="NSP",N214="")," ",IF(P214="EJECUTADO",VLOOKUP(((C214)),'NOTI CV01_NOTPET'!$B$2:$X$500,23,0),"NO EJECUTADO"))</f>
        <v xml:space="preserve"> </v>
      </c>
      <c r="R214" s="4" t="str">
        <f t="shared" si="8"/>
        <v/>
      </c>
      <c r="S214" s="4" t="str">
        <f>IF(OR(N214="NSP",N214="")," ",IFERROR(_xlfn.XLOOKUP(VALUE(C214),'NOTI CV01_NOTPET'!$Z$2:$Z$500,'NOTI CV01_NOTPET'!$F$2:$F$500,"SIN NOTIFICAR",0),""))</f>
        <v xml:space="preserve"> </v>
      </c>
    </row>
    <row r="215" spans="1:19" x14ac:dyDescent="0.2">
      <c r="A215" s="61"/>
      <c r="B215" s="15"/>
      <c r="C215" s="15"/>
      <c r="D215" s="15"/>
      <c r="E215" s="15"/>
      <c r="F215" s="15"/>
      <c r="G215" s="15"/>
      <c r="H215" s="63"/>
      <c r="I215" s="15"/>
      <c r="J215" s="62"/>
      <c r="K215" s="15"/>
      <c r="L215" s="4">
        <f t="shared" si="7"/>
        <v>0</v>
      </c>
      <c r="M215" s="4" t="str">
        <f>+_xlfn.XLOOKUP(B215,OPER!$F$2:$F$500,OPER!$X$2:$X$500,"",0)</f>
        <v xml:space="preserve"> </v>
      </c>
      <c r="N215" s="4" t="str">
        <f>+_xlfn.XLOOKUP(C215,OPER!$E$2:$E$500,OPER!$AK$2:$AK$500,"NSP",0)</f>
        <v/>
      </c>
      <c r="O215" s="17" t="str">
        <f>IF(OR(N215="NSP",N215="")," ",_xlfn.XLOOKUP(L215,ORDENES!$Y$2:$Y$500,ORDENES!$AB$2:$AB$500,"",0))</f>
        <v xml:space="preserve"> </v>
      </c>
      <c r="P215" s="4" t="str">
        <f>IFERROR(IF(VLOOKUP((C215),OPER!$E$2:$K$500,7,0)="PM03","EJECUTADO",IF(OR(N215="NSP",N215="")," ",IF(AND(LEFT(I215,4)="NOTI",H215&lt;&gt;0),"EJECUTADO","NO EJECUTADO"))),"")</f>
        <v/>
      </c>
      <c r="Q215" s="4" t="str">
        <f>IF(OR(N215="NSP",N215="")," ",IF(P215="EJECUTADO",VLOOKUP(((C215)),'NOTI CV01_NOTPET'!$B$2:$X$500,23,0),"NO EJECUTADO"))</f>
        <v xml:space="preserve"> </v>
      </c>
      <c r="R215" s="4" t="str">
        <f t="shared" si="8"/>
        <v/>
      </c>
      <c r="S215" s="4" t="str">
        <f>IF(OR(N215="NSP",N215="")," ",IFERROR(_xlfn.XLOOKUP(VALUE(C215),'NOTI CV01_NOTPET'!$Z$2:$Z$500,'NOTI CV01_NOTPET'!$F$2:$F$500,"SIN NOTIFICAR",0),""))</f>
        <v xml:space="preserve"> </v>
      </c>
    </row>
    <row r="216" spans="1:19" x14ac:dyDescent="0.2">
      <c r="A216" s="61"/>
      <c r="B216" s="15"/>
      <c r="C216" s="15"/>
      <c r="D216" s="15"/>
      <c r="E216" s="15"/>
      <c r="F216" s="15"/>
      <c r="G216" s="15"/>
      <c r="H216" s="63"/>
      <c r="I216" s="15"/>
      <c r="J216" s="62"/>
      <c r="K216" s="15"/>
      <c r="L216" s="4">
        <f t="shared" si="7"/>
        <v>0</v>
      </c>
      <c r="M216" s="4" t="str">
        <f>+_xlfn.XLOOKUP(B216,OPER!$F$2:$F$500,OPER!$X$2:$X$500,"",0)</f>
        <v xml:space="preserve"> </v>
      </c>
      <c r="N216" s="4" t="str">
        <f>+_xlfn.XLOOKUP(C216,OPER!$E$2:$E$500,OPER!$AK$2:$AK$500,"NSP",0)</f>
        <v/>
      </c>
      <c r="O216" s="17" t="str">
        <f>IF(OR(N216="NSP",N216="")," ",_xlfn.XLOOKUP(L216,ORDENES!$Y$2:$Y$500,ORDENES!$AB$2:$AB$500,"",0))</f>
        <v xml:space="preserve"> </v>
      </c>
      <c r="P216" s="4" t="str">
        <f>IFERROR(IF(VLOOKUP((C216),OPER!$E$2:$K$500,7,0)="PM03","EJECUTADO",IF(OR(N216="NSP",N216="")," ",IF(AND(LEFT(I216,4)="NOTI",H216&lt;&gt;0),"EJECUTADO","NO EJECUTADO"))),"")</f>
        <v/>
      </c>
      <c r="Q216" s="4" t="str">
        <f>IF(OR(N216="NSP",N216="")," ",IF(P216="EJECUTADO",VLOOKUP(((C216)),'NOTI CV01_NOTPET'!$B$2:$X$500,23,0),"NO EJECUTADO"))</f>
        <v xml:space="preserve"> </v>
      </c>
      <c r="R216" s="4" t="str">
        <f t="shared" si="8"/>
        <v/>
      </c>
      <c r="S216" s="4" t="str">
        <f>IF(OR(N216="NSP",N216="")," ",IFERROR(_xlfn.XLOOKUP(VALUE(C216),'NOTI CV01_NOTPET'!$Z$2:$Z$500,'NOTI CV01_NOTPET'!$F$2:$F$500,"SIN NOTIFICAR",0),""))</f>
        <v xml:space="preserve"> </v>
      </c>
    </row>
    <row r="217" spans="1:19" x14ac:dyDescent="0.2">
      <c r="A217" s="61"/>
      <c r="B217" s="15"/>
      <c r="C217" s="15"/>
      <c r="D217" s="15"/>
      <c r="E217" s="15"/>
      <c r="F217" s="15"/>
      <c r="G217" s="15"/>
      <c r="H217" s="63"/>
      <c r="I217" s="15"/>
      <c r="J217" s="62"/>
      <c r="K217" s="15"/>
      <c r="L217" s="4">
        <f t="shared" si="7"/>
        <v>0</v>
      </c>
      <c r="M217" s="4" t="str">
        <f>+_xlfn.XLOOKUP(B217,OPER!$F$2:$F$500,OPER!$X$2:$X$500,"",0)</f>
        <v xml:space="preserve"> </v>
      </c>
      <c r="N217" s="4" t="str">
        <f>+_xlfn.XLOOKUP(C217,OPER!$E$2:$E$500,OPER!$AK$2:$AK$500,"NSP",0)</f>
        <v/>
      </c>
      <c r="O217" s="17" t="str">
        <f>IF(OR(N217="NSP",N217="")," ",_xlfn.XLOOKUP(L217,ORDENES!$Y$2:$Y$500,ORDENES!$AB$2:$AB$500,"",0))</f>
        <v xml:space="preserve"> </v>
      </c>
      <c r="P217" s="4" t="str">
        <f>IFERROR(IF(VLOOKUP((C217),OPER!$E$2:$K$500,7,0)="PM03","EJECUTADO",IF(OR(N217="NSP",N217="")," ",IF(AND(LEFT(I217,4)="NOTI",H217&lt;&gt;0),"EJECUTADO","NO EJECUTADO"))),"")</f>
        <v/>
      </c>
      <c r="Q217" s="4" t="str">
        <f>IF(OR(N217="NSP",N217="")," ",IF(P217="EJECUTADO",VLOOKUP(((C217)),'NOTI CV01_NOTPET'!$B$2:$X$500,23,0),"NO EJECUTADO"))</f>
        <v xml:space="preserve"> </v>
      </c>
      <c r="R217" s="4" t="str">
        <f t="shared" si="8"/>
        <v/>
      </c>
      <c r="S217" s="4" t="str">
        <f>IF(OR(N217="NSP",N217="")," ",IFERROR(_xlfn.XLOOKUP(VALUE(C217),'NOTI CV01_NOTPET'!$Z$2:$Z$500,'NOTI CV01_NOTPET'!$F$2:$F$500,"SIN NOTIFICAR",0),""))</f>
        <v xml:space="preserve"> </v>
      </c>
    </row>
    <row r="218" spans="1:19" x14ac:dyDescent="0.2">
      <c r="A218" s="61"/>
      <c r="B218" s="15"/>
      <c r="C218" s="15"/>
      <c r="D218" s="15"/>
      <c r="E218" s="15"/>
      <c r="F218" s="15"/>
      <c r="G218" s="15"/>
      <c r="H218" s="63"/>
      <c r="I218" s="15"/>
      <c r="J218" s="62"/>
      <c r="K218" s="15"/>
      <c r="L218" s="4">
        <f t="shared" si="7"/>
        <v>0</v>
      </c>
      <c r="M218" s="4" t="str">
        <f>+_xlfn.XLOOKUP(B218,OPER!$F$2:$F$500,OPER!$X$2:$X$500,"",0)</f>
        <v xml:space="preserve"> </v>
      </c>
      <c r="N218" s="4" t="str">
        <f>+_xlfn.XLOOKUP(C218,OPER!$E$2:$E$500,OPER!$AK$2:$AK$500,"NSP",0)</f>
        <v/>
      </c>
      <c r="O218" s="17" t="str">
        <f>IF(OR(N218="NSP",N218="")," ",_xlfn.XLOOKUP(L218,ORDENES!$Y$2:$Y$500,ORDENES!$AB$2:$AB$500,"",0))</f>
        <v xml:space="preserve"> </v>
      </c>
      <c r="P218" s="4" t="str">
        <f>IFERROR(IF(VLOOKUP((C218),OPER!$E$2:$K$500,7,0)="PM03","EJECUTADO",IF(OR(N218="NSP",N218="")," ",IF(AND(LEFT(I218,4)="NOTI",H218&lt;&gt;0),"EJECUTADO","NO EJECUTADO"))),"")</f>
        <v/>
      </c>
      <c r="Q218" s="4" t="str">
        <f>IF(OR(N218="NSP",N218="")," ",IF(P218="EJECUTADO",VLOOKUP(((C218)),'NOTI CV01_NOTPET'!$B$2:$X$500,23,0),"NO EJECUTADO"))</f>
        <v xml:space="preserve"> </v>
      </c>
      <c r="R218" s="4" t="str">
        <f t="shared" si="8"/>
        <v/>
      </c>
      <c r="S218" s="4" t="str">
        <f>IF(OR(N218="NSP",N218="")," ",IFERROR(_xlfn.XLOOKUP(VALUE(C218),'NOTI CV01_NOTPET'!$Z$2:$Z$500,'NOTI CV01_NOTPET'!$F$2:$F$500,"SIN NOTIFICAR",0),""))</f>
        <v xml:space="preserve"> </v>
      </c>
    </row>
    <row r="219" spans="1:19" x14ac:dyDescent="0.2">
      <c r="A219" s="61"/>
      <c r="B219" s="15"/>
      <c r="C219" s="15"/>
      <c r="D219" s="15"/>
      <c r="E219" s="15"/>
      <c r="F219" s="15"/>
      <c r="G219" s="15"/>
      <c r="H219" s="63"/>
      <c r="I219" s="15"/>
      <c r="J219" s="62"/>
      <c r="K219" s="15"/>
      <c r="L219" s="4">
        <f t="shared" si="7"/>
        <v>0</v>
      </c>
      <c r="M219" s="4" t="str">
        <f>+_xlfn.XLOOKUP(B219,OPER!$F$2:$F$500,OPER!$X$2:$X$500,"",0)</f>
        <v xml:space="preserve"> </v>
      </c>
      <c r="N219" s="4" t="str">
        <f>+_xlfn.XLOOKUP(C219,OPER!$E$2:$E$500,OPER!$AK$2:$AK$500,"NSP",0)</f>
        <v/>
      </c>
      <c r="O219" s="17" t="str">
        <f>IF(OR(N219="NSP",N219="")," ",_xlfn.XLOOKUP(L219,ORDENES!$Y$2:$Y$500,ORDENES!$AB$2:$AB$500,"",0))</f>
        <v xml:space="preserve"> </v>
      </c>
      <c r="P219" s="4" t="str">
        <f>IFERROR(IF(VLOOKUP((C219),OPER!$E$2:$K$500,7,0)="PM03","EJECUTADO",IF(OR(N219="NSP",N219="")," ",IF(AND(LEFT(I219,4)="NOTI",H219&lt;&gt;0),"EJECUTADO","NO EJECUTADO"))),"")</f>
        <v/>
      </c>
      <c r="Q219" s="4" t="str">
        <f>IF(OR(N219="NSP",N219="")," ",IF(P219="EJECUTADO",VLOOKUP(((C219)),'NOTI CV01_NOTPET'!$B$2:$X$500,23,0),"NO EJECUTADO"))</f>
        <v xml:space="preserve"> </v>
      </c>
      <c r="R219" s="4" t="str">
        <f t="shared" si="8"/>
        <v/>
      </c>
      <c r="S219" s="4" t="str">
        <f>IF(OR(N219="NSP",N219="")," ",IFERROR(_xlfn.XLOOKUP(VALUE(C219),'NOTI CV01_NOTPET'!$Z$2:$Z$500,'NOTI CV01_NOTPET'!$F$2:$F$500,"SIN NOTIFICAR",0),""))</f>
        <v xml:space="preserve"> </v>
      </c>
    </row>
    <row r="220" spans="1:19" x14ac:dyDescent="0.2">
      <c r="A220" s="61"/>
      <c r="B220" s="15"/>
      <c r="C220" s="15"/>
      <c r="D220" s="15"/>
      <c r="E220" s="15"/>
      <c r="F220" s="15"/>
      <c r="G220" s="15"/>
      <c r="H220" s="63"/>
      <c r="I220" s="15"/>
      <c r="J220" s="62"/>
      <c r="K220" s="15"/>
      <c r="L220" s="4">
        <f t="shared" si="7"/>
        <v>0</v>
      </c>
      <c r="M220" s="4" t="str">
        <f>+_xlfn.XLOOKUP(B220,OPER!$F$2:$F$500,OPER!$X$2:$X$500,"",0)</f>
        <v xml:space="preserve"> </v>
      </c>
      <c r="N220" s="4" t="str">
        <f>+_xlfn.XLOOKUP(C220,OPER!$E$2:$E$500,OPER!$AK$2:$AK$500,"NSP",0)</f>
        <v/>
      </c>
      <c r="O220" s="17" t="str">
        <f>IF(OR(N220="NSP",N220="")," ",_xlfn.XLOOKUP(L220,ORDENES!$Y$2:$Y$500,ORDENES!$AB$2:$AB$500,"",0))</f>
        <v xml:space="preserve"> </v>
      </c>
      <c r="P220" s="4" t="str">
        <f>IFERROR(IF(VLOOKUP((C220),OPER!$E$2:$K$500,7,0)="PM03","EJECUTADO",IF(OR(N220="NSP",N220="")," ",IF(AND(LEFT(I220,4)="NOTI",H220&lt;&gt;0),"EJECUTADO","NO EJECUTADO"))),"")</f>
        <v/>
      </c>
      <c r="Q220" s="4" t="str">
        <f>IF(OR(N220="NSP",N220="")," ",IF(P220="EJECUTADO",VLOOKUP(((C220)),'NOTI CV01_NOTPET'!$B$2:$X$500,23,0),"NO EJECUTADO"))</f>
        <v xml:space="preserve"> </v>
      </c>
      <c r="R220" s="4" t="str">
        <f t="shared" si="8"/>
        <v/>
      </c>
      <c r="S220" s="4" t="str">
        <f>IF(OR(N220="NSP",N220="")," ",IFERROR(_xlfn.XLOOKUP(VALUE(C220),'NOTI CV01_NOTPET'!$Z$2:$Z$500,'NOTI CV01_NOTPET'!$F$2:$F$500,"SIN NOTIFICAR",0),""))</f>
        <v xml:space="preserve"> </v>
      </c>
    </row>
    <row r="221" spans="1:19" x14ac:dyDescent="0.2">
      <c r="A221" s="61"/>
      <c r="B221" s="15"/>
      <c r="C221" s="15"/>
      <c r="D221" s="15"/>
      <c r="E221" s="15"/>
      <c r="F221" s="15"/>
      <c r="G221" s="15"/>
      <c r="H221" s="63"/>
      <c r="I221" s="15"/>
      <c r="J221" s="62"/>
      <c r="K221" s="15"/>
      <c r="L221" s="4">
        <f t="shared" si="7"/>
        <v>0</v>
      </c>
      <c r="M221" s="4" t="str">
        <f>+_xlfn.XLOOKUP(B221,OPER!$F$2:$F$500,OPER!$X$2:$X$500,"",0)</f>
        <v xml:space="preserve"> </v>
      </c>
      <c r="N221" s="4" t="str">
        <f>+_xlfn.XLOOKUP(C221,OPER!$E$2:$E$500,OPER!$AK$2:$AK$500,"NSP",0)</f>
        <v/>
      </c>
      <c r="O221" s="17" t="str">
        <f>IF(OR(N221="NSP",N221="")," ",_xlfn.XLOOKUP(L221,ORDENES!$Y$2:$Y$500,ORDENES!$AB$2:$AB$500,"",0))</f>
        <v xml:space="preserve"> </v>
      </c>
      <c r="P221" s="4" t="str">
        <f>IFERROR(IF(VLOOKUP((C221),OPER!$E$2:$K$500,7,0)="PM03","EJECUTADO",IF(OR(N221="NSP",N221="")," ",IF(AND(LEFT(I221,4)="NOTI",H221&lt;&gt;0),"EJECUTADO","NO EJECUTADO"))),"")</f>
        <v/>
      </c>
      <c r="Q221" s="4" t="str">
        <f>IF(OR(N221="NSP",N221="")," ",IF(P221="EJECUTADO",VLOOKUP(((C221)),'NOTI CV01_NOTPET'!$B$2:$X$500,23,0),"NO EJECUTADO"))</f>
        <v xml:space="preserve"> </v>
      </c>
      <c r="R221" s="4" t="str">
        <f t="shared" si="8"/>
        <v/>
      </c>
      <c r="S221" s="4" t="str">
        <f>IF(OR(N221="NSP",N221="")," ",IFERROR(_xlfn.XLOOKUP(VALUE(C221),'NOTI CV01_NOTPET'!$Z$2:$Z$500,'NOTI CV01_NOTPET'!$F$2:$F$500,"SIN NOTIFICAR",0),""))</f>
        <v xml:space="preserve"> </v>
      </c>
    </row>
    <row r="222" spans="1:19" x14ac:dyDescent="0.2">
      <c r="A222" s="61"/>
      <c r="B222" s="15"/>
      <c r="C222" s="15"/>
      <c r="D222" s="15"/>
      <c r="E222" s="15"/>
      <c r="F222" s="15"/>
      <c r="G222" s="15"/>
      <c r="H222" s="63"/>
      <c r="I222" s="15"/>
      <c r="J222" s="62"/>
      <c r="K222" s="15"/>
      <c r="L222" s="4">
        <f t="shared" si="7"/>
        <v>0</v>
      </c>
      <c r="M222" s="4" t="str">
        <f>+_xlfn.XLOOKUP(B222,OPER!$F$2:$F$500,OPER!$X$2:$X$500,"",0)</f>
        <v xml:space="preserve"> </v>
      </c>
      <c r="N222" s="4" t="str">
        <f>+_xlfn.XLOOKUP(C222,OPER!$E$2:$E$500,OPER!$AK$2:$AK$500,"NSP",0)</f>
        <v/>
      </c>
      <c r="O222" s="17" t="str">
        <f>IF(OR(N222="NSP",N222="")," ",_xlfn.XLOOKUP(L222,ORDENES!$Y$2:$Y$500,ORDENES!$AB$2:$AB$500,"",0))</f>
        <v xml:space="preserve"> </v>
      </c>
      <c r="P222" s="4" t="str">
        <f>IFERROR(IF(VLOOKUP((C222),OPER!$E$2:$K$500,7,0)="PM03","EJECUTADO",IF(OR(N222="NSP",N222="")," ",IF(AND(LEFT(I222,4)="NOTI",H222&lt;&gt;0),"EJECUTADO","NO EJECUTADO"))),"")</f>
        <v/>
      </c>
      <c r="Q222" s="4" t="str">
        <f>IF(OR(N222="NSP",N222="")," ",IF(P222="EJECUTADO",VLOOKUP(((C222)),'NOTI CV01_NOTPET'!$B$2:$X$500,23,0),"NO EJECUTADO"))</f>
        <v xml:space="preserve"> </v>
      </c>
      <c r="R222" s="4" t="str">
        <f t="shared" si="8"/>
        <v/>
      </c>
      <c r="S222" s="4" t="str">
        <f>IF(OR(N222="NSP",N222="")," ",IFERROR(_xlfn.XLOOKUP(VALUE(C222),'NOTI CV01_NOTPET'!$Z$2:$Z$500,'NOTI CV01_NOTPET'!$F$2:$F$500,"SIN NOTIFICAR",0),""))</f>
        <v xml:space="preserve"> </v>
      </c>
    </row>
    <row r="223" spans="1:19" x14ac:dyDescent="0.2">
      <c r="A223" s="61"/>
      <c r="B223" s="15"/>
      <c r="C223" s="15"/>
      <c r="D223" s="15"/>
      <c r="E223" s="15"/>
      <c r="F223" s="15"/>
      <c r="G223" s="15"/>
      <c r="H223" s="63"/>
      <c r="I223" s="15"/>
      <c r="J223" s="62"/>
      <c r="K223" s="15"/>
      <c r="L223" s="4">
        <f t="shared" si="7"/>
        <v>0</v>
      </c>
      <c r="M223" s="4" t="str">
        <f>+_xlfn.XLOOKUP(B223,OPER!$F$2:$F$500,OPER!$X$2:$X$500,"",0)</f>
        <v xml:space="preserve"> </v>
      </c>
      <c r="N223" s="4" t="str">
        <f>+_xlfn.XLOOKUP(C223,OPER!$E$2:$E$500,OPER!$AK$2:$AK$500,"NSP",0)</f>
        <v/>
      </c>
      <c r="O223" s="17" t="str">
        <f>IF(OR(N223="NSP",N223="")," ",_xlfn.XLOOKUP(L223,ORDENES!$Y$2:$Y$500,ORDENES!$AB$2:$AB$500,"",0))</f>
        <v xml:space="preserve"> </v>
      </c>
      <c r="P223" s="4" t="str">
        <f>IFERROR(IF(VLOOKUP((C223),OPER!$E$2:$K$500,7,0)="PM03","EJECUTADO",IF(OR(N223="NSP",N223="")," ",IF(AND(LEFT(I223,4)="NOTI",H223&lt;&gt;0),"EJECUTADO","NO EJECUTADO"))),"")</f>
        <v/>
      </c>
      <c r="Q223" s="4" t="str">
        <f>IF(OR(N223="NSP",N223="")," ",IF(P223="EJECUTADO",VLOOKUP(((C223)),'NOTI CV01_NOTPET'!$B$2:$X$500,23,0),"NO EJECUTADO"))</f>
        <v xml:space="preserve"> </v>
      </c>
      <c r="R223" s="4" t="str">
        <f t="shared" si="8"/>
        <v/>
      </c>
      <c r="S223" s="4" t="str">
        <f>IF(OR(N223="NSP",N223="")," ",IFERROR(_xlfn.XLOOKUP(VALUE(C223),'NOTI CV01_NOTPET'!$Z$2:$Z$500,'NOTI CV01_NOTPET'!$F$2:$F$500,"SIN NOTIFICAR",0),""))</f>
        <v xml:space="preserve"> </v>
      </c>
    </row>
    <row r="224" spans="1:19" x14ac:dyDescent="0.2">
      <c r="A224" s="61"/>
      <c r="B224" s="15"/>
      <c r="C224" s="15"/>
      <c r="D224" s="15"/>
      <c r="E224" s="15"/>
      <c r="F224" s="15"/>
      <c r="G224" s="15"/>
      <c r="H224" s="63"/>
      <c r="I224" s="15"/>
      <c r="J224" s="62"/>
      <c r="K224" s="15"/>
      <c r="L224" s="4">
        <f t="shared" si="7"/>
        <v>0</v>
      </c>
      <c r="M224" s="4" t="str">
        <f>+_xlfn.XLOOKUP(B224,OPER!$F$2:$F$500,OPER!$X$2:$X$500,"",0)</f>
        <v xml:space="preserve"> </v>
      </c>
      <c r="N224" s="4" t="str">
        <f>+_xlfn.XLOOKUP(C224,OPER!$E$2:$E$500,OPER!$AK$2:$AK$500,"NSP",0)</f>
        <v/>
      </c>
      <c r="O224" s="17" t="str">
        <f>IF(OR(N224="NSP",N224="")," ",_xlfn.XLOOKUP(L224,ORDENES!$Y$2:$Y$500,ORDENES!$AB$2:$AB$500,"",0))</f>
        <v xml:space="preserve"> </v>
      </c>
      <c r="P224" s="4" t="str">
        <f>IFERROR(IF(VLOOKUP((C224),OPER!$E$2:$K$500,7,0)="PM03","EJECUTADO",IF(OR(N224="NSP",N224="")," ",IF(AND(LEFT(I224,4)="NOTI",H224&lt;&gt;0),"EJECUTADO","NO EJECUTADO"))),"")</f>
        <v/>
      </c>
      <c r="Q224" s="4" t="str">
        <f>IF(OR(N224="NSP",N224="")," ",IF(P224="EJECUTADO",VLOOKUP(((C224)),'NOTI CV01_NOTPET'!$B$2:$X$500,23,0),"NO EJECUTADO"))</f>
        <v xml:space="preserve"> </v>
      </c>
      <c r="R224" s="4" t="str">
        <f t="shared" si="8"/>
        <v/>
      </c>
      <c r="S224" s="4" t="str">
        <f>IF(OR(N224="NSP",N224="")," ",IFERROR(_xlfn.XLOOKUP(VALUE(C224),'NOTI CV01_NOTPET'!$Z$2:$Z$500,'NOTI CV01_NOTPET'!$F$2:$F$500,"SIN NOTIFICAR",0),""))</f>
        <v xml:space="preserve"> </v>
      </c>
    </row>
    <row r="225" spans="1:19" x14ac:dyDescent="0.2">
      <c r="A225" s="61"/>
      <c r="B225" s="15"/>
      <c r="C225" s="15"/>
      <c r="D225" s="15"/>
      <c r="E225" s="15"/>
      <c r="F225" s="15"/>
      <c r="G225" s="15"/>
      <c r="H225" s="63"/>
      <c r="I225" s="15"/>
      <c r="J225" s="62"/>
      <c r="K225" s="15"/>
      <c r="L225" s="4">
        <f t="shared" si="7"/>
        <v>0</v>
      </c>
      <c r="M225" s="4" t="str">
        <f>+_xlfn.XLOOKUP(B225,OPER!$F$2:$F$500,OPER!$X$2:$X$500,"",0)</f>
        <v xml:space="preserve"> </v>
      </c>
      <c r="N225" s="4" t="str">
        <f>+_xlfn.XLOOKUP(C225,OPER!$E$2:$E$500,OPER!$AK$2:$AK$500,"NSP",0)</f>
        <v/>
      </c>
      <c r="O225" s="17" t="str">
        <f>IF(OR(N225="NSP",N225="")," ",_xlfn.XLOOKUP(L225,ORDENES!$Y$2:$Y$500,ORDENES!$AB$2:$AB$500,"",0))</f>
        <v xml:space="preserve"> </v>
      </c>
      <c r="P225" s="4" t="str">
        <f>IFERROR(IF(VLOOKUP((C225),OPER!$E$2:$K$500,7,0)="PM03","EJECUTADO",IF(OR(N225="NSP",N225="")," ",IF(AND(LEFT(I225,4)="NOTI",H225&lt;&gt;0),"EJECUTADO","NO EJECUTADO"))),"")</f>
        <v/>
      </c>
      <c r="Q225" s="4" t="str">
        <f>IF(OR(N225="NSP",N225="")," ",IF(P225="EJECUTADO",VLOOKUP(((C225)),'NOTI CV01_NOTPET'!$B$2:$X$500,23,0),"NO EJECUTADO"))</f>
        <v xml:space="preserve"> </v>
      </c>
      <c r="R225" s="4" t="str">
        <f t="shared" si="8"/>
        <v/>
      </c>
      <c r="S225" s="4" t="str">
        <f>IF(OR(N225="NSP",N225="")," ",IFERROR(_xlfn.XLOOKUP(VALUE(C225),'NOTI CV01_NOTPET'!$Z$2:$Z$500,'NOTI CV01_NOTPET'!$F$2:$F$500,"SIN NOTIFICAR",0),""))</f>
        <v xml:space="preserve"> </v>
      </c>
    </row>
    <row r="226" spans="1:19" x14ac:dyDescent="0.2">
      <c r="A226" s="61"/>
      <c r="B226" s="15"/>
      <c r="C226" s="15"/>
      <c r="D226" s="15"/>
      <c r="E226" s="15"/>
      <c r="F226" s="15"/>
      <c r="G226" s="15"/>
      <c r="H226" s="63"/>
      <c r="I226" s="15"/>
      <c r="J226" s="62"/>
      <c r="K226" s="15"/>
      <c r="L226" s="4">
        <f t="shared" si="7"/>
        <v>0</v>
      </c>
      <c r="M226" s="4" t="str">
        <f>+_xlfn.XLOOKUP(B226,OPER!$F$2:$F$500,OPER!$X$2:$X$500,"",0)</f>
        <v xml:space="preserve"> </v>
      </c>
      <c r="N226" s="4" t="str">
        <f>+_xlfn.XLOOKUP(C226,OPER!$E$2:$E$500,OPER!$AK$2:$AK$500,"NSP",0)</f>
        <v/>
      </c>
      <c r="O226" s="17" t="str">
        <f>IF(OR(N226="NSP",N226="")," ",_xlfn.XLOOKUP(L226,ORDENES!$Y$2:$Y$500,ORDENES!$AB$2:$AB$500,"",0))</f>
        <v xml:space="preserve"> </v>
      </c>
      <c r="P226" s="4" t="str">
        <f>IFERROR(IF(VLOOKUP((C226),OPER!$E$2:$K$500,7,0)="PM03","EJECUTADO",IF(OR(N226="NSP",N226="")," ",IF(AND(LEFT(I226,4)="NOTI",H226&lt;&gt;0),"EJECUTADO","NO EJECUTADO"))),"")</f>
        <v/>
      </c>
      <c r="Q226" s="4" t="str">
        <f>IF(OR(N226="NSP",N226="")," ",IF(P226="EJECUTADO",VLOOKUP(((C226)),'NOTI CV01_NOTPET'!$B$2:$X$500,23,0),"NO EJECUTADO"))</f>
        <v xml:space="preserve"> </v>
      </c>
      <c r="R226" s="4" t="str">
        <f t="shared" si="8"/>
        <v/>
      </c>
      <c r="S226" s="4" t="str">
        <f>IF(OR(N226="NSP",N226="")," ",IFERROR(_xlfn.XLOOKUP(VALUE(C226),'NOTI CV01_NOTPET'!$Z$2:$Z$500,'NOTI CV01_NOTPET'!$F$2:$F$500,"SIN NOTIFICAR",0),""))</f>
        <v xml:space="preserve"> </v>
      </c>
    </row>
    <row r="227" spans="1:19" x14ac:dyDescent="0.2">
      <c r="A227" s="61"/>
      <c r="B227" s="15"/>
      <c r="C227" s="15"/>
      <c r="D227" s="15"/>
      <c r="E227" s="15"/>
      <c r="F227" s="15"/>
      <c r="G227" s="15"/>
      <c r="H227" s="63"/>
      <c r="I227" s="15"/>
      <c r="J227" s="62"/>
      <c r="K227" s="15"/>
      <c r="L227" s="4">
        <f t="shared" si="7"/>
        <v>0</v>
      </c>
      <c r="M227" s="4" t="str">
        <f>+_xlfn.XLOOKUP(B227,OPER!$F$2:$F$500,OPER!$X$2:$X$500,"",0)</f>
        <v xml:space="preserve"> </v>
      </c>
      <c r="N227" s="4" t="str">
        <f>+_xlfn.XLOOKUP(C227,OPER!$E$2:$E$500,OPER!$AK$2:$AK$500,"NSP",0)</f>
        <v/>
      </c>
      <c r="O227" s="17" t="str">
        <f>IF(OR(N227="NSP",N227="")," ",_xlfn.XLOOKUP(L227,ORDENES!$Y$2:$Y$500,ORDENES!$AB$2:$AB$500,"",0))</f>
        <v xml:space="preserve"> </v>
      </c>
      <c r="P227" s="4" t="str">
        <f>IFERROR(IF(VLOOKUP((C227),OPER!$E$2:$K$500,7,0)="PM03","EJECUTADO",IF(OR(N227="NSP",N227="")," ",IF(AND(LEFT(I227,4)="NOTI",H227&lt;&gt;0),"EJECUTADO","NO EJECUTADO"))),"")</f>
        <v/>
      </c>
      <c r="Q227" s="4" t="str">
        <f>IF(OR(N227="NSP",N227="")," ",IF(P227="EJECUTADO",VLOOKUP(((C227)),'NOTI CV01_NOTPET'!$B$2:$X$500,23,0),"NO EJECUTADO"))</f>
        <v xml:space="preserve"> </v>
      </c>
      <c r="R227" s="4" t="str">
        <f t="shared" si="8"/>
        <v/>
      </c>
      <c r="S227" s="4" t="str">
        <f>IF(OR(N227="NSP",N227="")," ",IFERROR(_xlfn.XLOOKUP(VALUE(C227),'NOTI CV01_NOTPET'!$Z$2:$Z$500,'NOTI CV01_NOTPET'!$F$2:$F$500,"SIN NOTIFICAR",0),""))</f>
        <v xml:space="preserve"> </v>
      </c>
    </row>
    <row r="228" spans="1:19" x14ac:dyDescent="0.2">
      <c r="A228" s="61"/>
      <c r="B228" s="15"/>
      <c r="C228" s="15"/>
      <c r="D228" s="15"/>
      <c r="E228" s="15"/>
      <c r="F228" s="15"/>
      <c r="G228" s="15"/>
      <c r="H228" s="63"/>
      <c r="I228" s="15"/>
      <c r="J228" s="62"/>
      <c r="K228" s="15"/>
      <c r="L228" s="4">
        <f t="shared" si="7"/>
        <v>0</v>
      </c>
      <c r="M228" s="4" t="str">
        <f>+_xlfn.XLOOKUP(B228,OPER!$F$2:$F$500,OPER!$X$2:$X$500,"",0)</f>
        <v xml:space="preserve"> </v>
      </c>
      <c r="N228" s="4" t="str">
        <f>+_xlfn.XLOOKUP(C228,OPER!$E$2:$E$500,OPER!$AK$2:$AK$500,"NSP",0)</f>
        <v/>
      </c>
      <c r="O228" s="17" t="str">
        <f>IF(OR(N228="NSP",N228="")," ",_xlfn.XLOOKUP(L228,ORDENES!$Y$2:$Y$500,ORDENES!$AB$2:$AB$500,"",0))</f>
        <v xml:space="preserve"> </v>
      </c>
      <c r="P228" s="4" t="str">
        <f>IFERROR(IF(VLOOKUP((C228),OPER!$E$2:$K$500,7,0)="PM03","EJECUTADO",IF(OR(N228="NSP",N228="")," ",IF(AND(LEFT(I228,4)="NOTI",H228&lt;&gt;0),"EJECUTADO","NO EJECUTADO"))),"")</f>
        <v/>
      </c>
      <c r="Q228" s="4" t="str">
        <f>IF(OR(N228="NSP",N228="")," ",IF(P228="EJECUTADO",VLOOKUP(((C228)),'NOTI CV01_NOTPET'!$B$2:$X$500,23,0),"NO EJECUTADO"))</f>
        <v xml:space="preserve"> </v>
      </c>
      <c r="R228" s="4" t="str">
        <f t="shared" si="8"/>
        <v/>
      </c>
      <c r="S228" s="4" t="str">
        <f>IF(OR(N228="NSP",N228="")," ",IFERROR(_xlfn.XLOOKUP(VALUE(C228),'NOTI CV01_NOTPET'!$Z$2:$Z$500,'NOTI CV01_NOTPET'!$F$2:$F$500,"SIN NOTIFICAR",0),""))</f>
        <v xml:space="preserve"> </v>
      </c>
    </row>
    <row r="229" spans="1:19" x14ac:dyDescent="0.2">
      <c r="A229" s="61"/>
      <c r="B229" s="15"/>
      <c r="C229" s="15"/>
      <c r="D229" s="15"/>
      <c r="E229" s="15"/>
      <c r="F229" s="15"/>
      <c r="G229" s="15"/>
      <c r="H229" s="63"/>
      <c r="I229" s="15"/>
      <c r="J229" s="62"/>
      <c r="K229" s="15"/>
      <c r="L229" s="4">
        <f t="shared" si="7"/>
        <v>0</v>
      </c>
      <c r="M229" s="4" t="str">
        <f>+_xlfn.XLOOKUP(B229,OPER!$F$2:$F$500,OPER!$X$2:$X$500,"",0)</f>
        <v xml:space="preserve"> </v>
      </c>
      <c r="N229" s="4" t="str">
        <f>+_xlfn.XLOOKUP(C229,OPER!$E$2:$E$500,OPER!$AK$2:$AK$500,"NSP",0)</f>
        <v/>
      </c>
      <c r="O229" s="17" t="str">
        <f>IF(OR(N229="NSP",N229="")," ",_xlfn.XLOOKUP(L229,ORDENES!$Y$2:$Y$500,ORDENES!$AB$2:$AB$500,"",0))</f>
        <v xml:space="preserve"> </v>
      </c>
      <c r="P229" s="4" t="str">
        <f>IFERROR(IF(VLOOKUP((C229),OPER!$E$2:$K$500,7,0)="PM03","EJECUTADO",IF(OR(N229="NSP",N229="")," ",IF(AND(LEFT(I229,4)="NOTI",H229&lt;&gt;0),"EJECUTADO","NO EJECUTADO"))),"")</f>
        <v/>
      </c>
      <c r="Q229" s="4" t="str">
        <f>IF(OR(N229="NSP",N229="")," ",IF(P229="EJECUTADO",VLOOKUP(((C229)),'NOTI CV01_NOTPET'!$B$2:$X$500,23,0),"NO EJECUTADO"))</f>
        <v xml:space="preserve"> </v>
      </c>
      <c r="R229" s="4" t="str">
        <f t="shared" si="8"/>
        <v/>
      </c>
      <c r="S229" s="4" t="str">
        <f>IF(OR(N229="NSP",N229="")," ",IFERROR(_xlfn.XLOOKUP(VALUE(C229),'NOTI CV01_NOTPET'!$Z$2:$Z$500,'NOTI CV01_NOTPET'!$F$2:$F$500,"SIN NOTIFICAR",0),""))</f>
        <v xml:space="preserve"> </v>
      </c>
    </row>
    <row r="230" spans="1:19" x14ac:dyDescent="0.2">
      <c r="A230" s="61"/>
      <c r="B230" s="15"/>
      <c r="C230" s="15"/>
      <c r="D230" s="15"/>
      <c r="E230" s="15"/>
      <c r="F230" s="15"/>
      <c r="G230" s="15"/>
      <c r="H230" s="63"/>
      <c r="I230" s="15"/>
      <c r="J230" s="62"/>
      <c r="K230" s="15"/>
      <c r="L230" s="4">
        <f t="shared" si="7"/>
        <v>0</v>
      </c>
      <c r="M230" s="4" t="str">
        <f>+_xlfn.XLOOKUP(B230,OPER!$F$2:$F$500,OPER!$X$2:$X$500,"",0)</f>
        <v xml:space="preserve"> </v>
      </c>
      <c r="N230" s="4" t="str">
        <f>+_xlfn.XLOOKUP(C230,OPER!$E$2:$E$500,OPER!$AK$2:$AK$500,"NSP",0)</f>
        <v/>
      </c>
      <c r="O230" s="17" t="str">
        <f>IF(OR(N230="NSP",N230="")," ",_xlfn.XLOOKUP(L230,ORDENES!$Y$2:$Y$500,ORDENES!$AB$2:$AB$500,"",0))</f>
        <v xml:space="preserve"> </v>
      </c>
      <c r="P230" s="4" t="str">
        <f>IFERROR(IF(VLOOKUP((C230),OPER!$E$2:$K$500,7,0)="PM03","EJECUTADO",IF(OR(N230="NSP",N230="")," ",IF(AND(LEFT(I230,4)="NOTI",H230&lt;&gt;0),"EJECUTADO","NO EJECUTADO"))),"")</f>
        <v/>
      </c>
      <c r="Q230" s="4" t="str">
        <f>IF(OR(N230="NSP",N230="")," ",IF(P230="EJECUTADO",VLOOKUP(((C230)),'NOTI CV01_NOTPET'!$B$2:$X$500,23,0),"NO EJECUTADO"))</f>
        <v xml:space="preserve"> </v>
      </c>
      <c r="R230" s="4" t="str">
        <f t="shared" si="8"/>
        <v/>
      </c>
      <c r="S230" s="4" t="str">
        <f>IF(OR(N230="NSP",N230="")," ",IFERROR(_xlfn.XLOOKUP(VALUE(C230),'NOTI CV01_NOTPET'!$Z$2:$Z$500,'NOTI CV01_NOTPET'!$F$2:$F$500,"SIN NOTIFICAR",0),""))</f>
        <v xml:space="preserve"> </v>
      </c>
    </row>
    <row r="231" spans="1:19" x14ac:dyDescent="0.2">
      <c r="A231" s="61"/>
      <c r="B231" s="15"/>
      <c r="C231" s="15"/>
      <c r="D231" s="15"/>
      <c r="E231" s="15"/>
      <c r="F231" s="15"/>
      <c r="G231" s="15"/>
      <c r="H231" s="63"/>
      <c r="I231" s="15"/>
      <c r="J231" s="62"/>
      <c r="K231" s="15"/>
      <c r="L231" s="4">
        <f t="shared" si="7"/>
        <v>0</v>
      </c>
      <c r="M231" s="4" t="str">
        <f>+_xlfn.XLOOKUP(B231,OPER!$F$2:$F$500,OPER!$X$2:$X$500,"",0)</f>
        <v xml:space="preserve"> </v>
      </c>
      <c r="N231" s="4" t="str">
        <f>+_xlfn.XLOOKUP(C231,OPER!$E$2:$E$500,OPER!$AK$2:$AK$500,"NSP",0)</f>
        <v/>
      </c>
      <c r="O231" s="17" t="str">
        <f>IF(OR(N231="NSP",N231="")," ",_xlfn.XLOOKUP(L231,ORDENES!$Y$2:$Y$500,ORDENES!$AB$2:$AB$500,"",0))</f>
        <v xml:space="preserve"> </v>
      </c>
      <c r="P231" s="4" t="str">
        <f>IFERROR(IF(VLOOKUP((C231),OPER!$E$2:$K$500,7,0)="PM03","EJECUTADO",IF(OR(N231="NSP",N231="")," ",IF(AND(LEFT(I231,4)="NOTI",H231&lt;&gt;0),"EJECUTADO","NO EJECUTADO"))),"")</f>
        <v/>
      </c>
      <c r="Q231" s="4" t="str">
        <f>IF(OR(N231="NSP",N231="")," ",IF(P231="EJECUTADO",VLOOKUP(((C231)),'NOTI CV01_NOTPET'!$B$2:$X$500,23,0),"NO EJECUTADO"))</f>
        <v xml:space="preserve"> </v>
      </c>
      <c r="R231" s="4" t="str">
        <f t="shared" si="8"/>
        <v/>
      </c>
      <c r="S231" s="4" t="str">
        <f>IF(OR(N231="NSP",N231="")," ",IFERROR(_xlfn.XLOOKUP(VALUE(C231),'NOTI CV01_NOTPET'!$Z$2:$Z$500,'NOTI CV01_NOTPET'!$F$2:$F$500,"SIN NOTIFICAR",0),""))</f>
        <v xml:space="preserve"> </v>
      </c>
    </row>
    <row r="232" spans="1:19" x14ac:dyDescent="0.2">
      <c r="A232" s="61"/>
      <c r="B232" s="15"/>
      <c r="C232" s="15"/>
      <c r="D232" s="15"/>
      <c r="E232" s="15"/>
      <c r="F232" s="15"/>
      <c r="G232" s="15"/>
      <c r="H232" s="63"/>
      <c r="I232" s="15"/>
      <c r="J232" s="62"/>
      <c r="K232" s="15"/>
      <c r="L232" s="4">
        <f t="shared" si="7"/>
        <v>0</v>
      </c>
      <c r="M232" s="4" t="str">
        <f>+_xlfn.XLOOKUP(B232,OPER!$F$2:$F$500,OPER!$X$2:$X$500,"",0)</f>
        <v xml:space="preserve"> </v>
      </c>
      <c r="N232" s="4" t="str">
        <f>+_xlfn.XLOOKUP(C232,OPER!$E$2:$E$500,OPER!$AK$2:$AK$500,"NSP",0)</f>
        <v/>
      </c>
      <c r="O232" s="17" t="str">
        <f>IF(OR(N232="NSP",N232="")," ",_xlfn.XLOOKUP(L232,ORDENES!$Y$2:$Y$500,ORDENES!$AB$2:$AB$500,"",0))</f>
        <v xml:space="preserve"> </v>
      </c>
      <c r="P232" s="4" t="str">
        <f>IFERROR(IF(VLOOKUP((C232),OPER!$E$2:$K$500,7,0)="PM03","EJECUTADO",IF(OR(N232="NSP",N232="")," ",IF(AND(LEFT(I232,4)="NOTI",H232&lt;&gt;0),"EJECUTADO","NO EJECUTADO"))),"")</f>
        <v/>
      </c>
      <c r="Q232" s="4" t="str">
        <f>IF(OR(N232="NSP",N232="")," ",IF(P232="EJECUTADO",VLOOKUP(((C232)),'NOTI CV01_NOTPET'!$B$2:$X$500,23,0),"NO EJECUTADO"))</f>
        <v xml:space="preserve"> </v>
      </c>
      <c r="R232" s="4" t="str">
        <f t="shared" si="8"/>
        <v/>
      </c>
      <c r="S232" s="4" t="str">
        <f>IF(OR(N232="NSP",N232="")," ",IFERROR(_xlfn.XLOOKUP(VALUE(C232),'NOTI CV01_NOTPET'!$Z$2:$Z$500,'NOTI CV01_NOTPET'!$F$2:$F$500,"SIN NOTIFICAR",0),""))</f>
        <v xml:space="preserve"> </v>
      </c>
    </row>
    <row r="233" spans="1:19" x14ac:dyDescent="0.2">
      <c r="A233" s="61"/>
      <c r="B233" s="15"/>
      <c r="C233" s="15"/>
      <c r="D233" s="15"/>
      <c r="E233" s="15"/>
      <c r="F233" s="15"/>
      <c r="G233" s="15"/>
      <c r="H233" s="63"/>
      <c r="I233" s="15"/>
      <c r="J233" s="62"/>
      <c r="K233" s="15"/>
      <c r="L233" s="4">
        <f t="shared" si="7"/>
        <v>0</v>
      </c>
      <c r="M233" s="4" t="str">
        <f>+_xlfn.XLOOKUP(B233,OPER!$F$2:$F$500,OPER!$X$2:$X$500,"",0)</f>
        <v xml:space="preserve"> </v>
      </c>
      <c r="N233" s="4" t="str">
        <f>+_xlfn.XLOOKUP(C233,OPER!$E$2:$E$500,OPER!$AK$2:$AK$500,"NSP",0)</f>
        <v/>
      </c>
      <c r="O233" s="17" t="str">
        <f>IF(OR(N233="NSP",N233="")," ",_xlfn.XLOOKUP(L233,ORDENES!$Y$2:$Y$500,ORDENES!$AB$2:$AB$500,"",0))</f>
        <v xml:space="preserve"> </v>
      </c>
      <c r="P233" s="4" t="str">
        <f>IFERROR(IF(VLOOKUP((C233),OPER!$E$2:$K$500,7,0)="PM03","EJECUTADO",IF(OR(N233="NSP",N233="")," ",IF(AND(LEFT(I233,4)="NOTI",H233&lt;&gt;0),"EJECUTADO","NO EJECUTADO"))),"")</f>
        <v/>
      </c>
      <c r="Q233" s="4" t="str">
        <f>IF(OR(N233="NSP",N233="")," ",IF(P233="EJECUTADO",VLOOKUP(((C233)),'NOTI CV01_NOTPET'!$B$2:$X$500,23,0),"NO EJECUTADO"))</f>
        <v xml:space="preserve"> </v>
      </c>
      <c r="R233" s="4" t="str">
        <f t="shared" si="8"/>
        <v/>
      </c>
      <c r="S233" s="4" t="str">
        <f>IF(OR(N233="NSP",N233="")," ",IFERROR(_xlfn.XLOOKUP(VALUE(C233),'NOTI CV01_NOTPET'!$Z$2:$Z$500,'NOTI CV01_NOTPET'!$F$2:$F$500,"SIN NOTIFICAR",0),""))</f>
        <v xml:space="preserve"> </v>
      </c>
    </row>
    <row r="234" spans="1:19" x14ac:dyDescent="0.2">
      <c r="A234" s="61"/>
      <c r="B234" s="15"/>
      <c r="C234" s="15"/>
      <c r="D234" s="15"/>
      <c r="E234" s="15"/>
      <c r="F234" s="15"/>
      <c r="G234" s="15"/>
      <c r="H234" s="63"/>
      <c r="I234" s="15"/>
      <c r="J234" s="62"/>
      <c r="K234" s="15"/>
      <c r="L234" s="4">
        <f t="shared" si="7"/>
        <v>0</v>
      </c>
      <c r="M234" s="4" t="str">
        <f>+_xlfn.XLOOKUP(B234,OPER!$F$2:$F$500,OPER!$X$2:$X$500,"",0)</f>
        <v xml:space="preserve"> </v>
      </c>
      <c r="N234" s="4" t="str">
        <f>+_xlfn.XLOOKUP(C234,OPER!$E$2:$E$500,OPER!$AK$2:$AK$500,"NSP",0)</f>
        <v/>
      </c>
      <c r="O234" s="17" t="str">
        <f>IF(OR(N234="NSP",N234="")," ",_xlfn.XLOOKUP(L234,ORDENES!$Y$2:$Y$500,ORDENES!$AB$2:$AB$500,"",0))</f>
        <v xml:space="preserve"> </v>
      </c>
      <c r="P234" s="4" t="str">
        <f>IFERROR(IF(VLOOKUP((C234),OPER!$E$2:$K$500,7,0)="PM03","EJECUTADO",IF(OR(N234="NSP",N234="")," ",IF(AND(LEFT(I234,4)="NOTI",H234&lt;&gt;0),"EJECUTADO","NO EJECUTADO"))),"")</f>
        <v/>
      </c>
      <c r="Q234" s="4" t="str">
        <f>IF(OR(N234="NSP",N234="")," ",IF(P234="EJECUTADO",VLOOKUP(((C234)),'NOTI CV01_NOTPET'!$B$2:$X$500,23,0),"NO EJECUTADO"))</f>
        <v xml:space="preserve"> </v>
      </c>
      <c r="R234" s="4" t="str">
        <f t="shared" si="8"/>
        <v/>
      </c>
      <c r="S234" s="4" t="str">
        <f>IF(OR(N234="NSP",N234="")," ",IFERROR(_xlfn.XLOOKUP(VALUE(C234),'NOTI CV01_NOTPET'!$Z$2:$Z$500,'NOTI CV01_NOTPET'!$F$2:$F$500,"SIN NOTIFICAR",0),""))</f>
        <v xml:space="preserve"> </v>
      </c>
    </row>
    <row r="235" spans="1:19" x14ac:dyDescent="0.2">
      <c r="A235" s="61"/>
      <c r="B235" s="15"/>
      <c r="C235" s="15"/>
      <c r="D235" s="15"/>
      <c r="E235" s="15"/>
      <c r="F235" s="15"/>
      <c r="G235" s="15"/>
      <c r="H235" s="63"/>
      <c r="I235" s="15"/>
      <c r="J235" s="62"/>
      <c r="K235" s="15"/>
      <c r="L235" s="4">
        <f t="shared" si="7"/>
        <v>0</v>
      </c>
      <c r="M235" s="4" t="str">
        <f>+_xlfn.XLOOKUP(B235,OPER!$F$2:$F$500,OPER!$X$2:$X$500,"",0)</f>
        <v xml:space="preserve"> </v>
      </c>
      <c r="N235" s="4" t="str">
        <f>+_xlfn.XLOOKUP(C235,OPER!$E$2:$E$500,OPER!$AK$2:$AK$500,"NSP",0)</f>
        <v/>
      </c>
      <c r="O235" s="17" t="str">
        <f>IF(OR(N235="NSP",N235="")," ",_xlfn.XLOOKUP(L235,ORDENES!$Y$2:$Y$500,ORDENES!$AB$2:$AB$500,"",0))</f>
        <v xml:space="preserve"> </v>
      </c>
      <c r="P235" s="4" t="str">
        <f>IFERROR(IF(VLOOKUP((C235),OPER!$E$2:$K$500,7,0)="PM03","EJECUTADO",IF(OR(N235="NSP",N235="")," ",IF(AND(LEFT(I235,4)="NOTI",H235&lt;&gt;0),"EJECUTADO","NO EJECUTADO"))),"")</f>
        <v/>
      </c>
      <c r="Q235" s="4" t="str">
        <f>IF(OR(N235="NSP",N235="")," ",IF(P235="EJECUTADO",VLOOKUP(((C235)),'NOTI CV01_NOTPET'!$B$2:$X$500,23,0),"NO EJECUTADO"))</f>
        <v xml:space="preserve"> </v>
      </c>
      <c r="R235" s="4" t="str">
        <f t="shared" si="8"/>
        <v/>
      </c>
      <c r="S235" s="4" t="str">
        <f>IF(OR(N235="NSP",N235="")," ",IFERROR(_xlfn.XLOOKUP(VALUE(C235),'NOTI CV01_NOTPET'!$Z$2:$Z$500,'NOTI CV01_NOTPET'!$F$2:$F$500,"SIN NOTIFICAR",0),""))</f>
        <v xml:space="preserve"> </v>
      </c>
    </row>
    <row r="236" spans="1:19" x14ac:dyDescent="0.2">
      <c r="A236" s="61"/>
      <c r="B236" s="15"/>
      <c r="C236" s="15"/>
      <c r="D236" s="15"/>
      <c r="E236" s="15"/>
      <c r="F236" s="15"/>
      <c r="G236" s="15"/>
      <c r="H236" s="63"/>
      <c r="I236" s="15"/>
      <c r="J236" s="62"/>
      <c r="K236" s="15"/>
      <c r="L236" s="4">
        <f t="shared" si="7"/>
        <v>0</v>
      </c>
      <c r="M236" s="4" t="str">
        <f>+_xlfn.XLOOKUP(B236,OPER!$F$2:$F$500,OPER!$X$2:$X$500,"",0)</f>
        <v xml:space="preserve"> </v>
      </c>
      <c r="N236" s="4" t="str">
        <f>+_xlfn.XLOOKUP(C236,OPER!$E$2:$E$500,OPER!$AK$2:$AK$500,"NSP",0)</f>
        <v/>
      </c>
      <c r="O236" s="17" t="str">
        <f>IF(OR(N236="NSP",N236="")," ",_xlfn.XLOOKUP(L236,ORDENES!$Y$2:$Y$500,ORDENES!$AB$2:$AB$500,"",0))</f>
        <v xml:space="preserve"> </v>
      </c>
      <c r="P236" s="4" t="str">
        <f>IFERROR(IF(VLOOKUP((C236),OPER!$E$2:$K$500,7,0)="PM03","EJECUTADO",IF(OR(N236="NSP",N236="")," ",IF(AND(LEFT(I236,4)="NOTI",H236&lt;&gt;0),"EJECUTADO","NO EJECUTADO"))),"")</f>
        <v/>
      </c>
      <c r="Q236" s="4" t="str">
        <f>IF(OR(N236="NSP",N236="")," ",IF(P236="EJECUTADO",VLOOKUP(((C236)),'NOTI CV01_NOTPET'!$B$2:$X$500,23,0),"NO EJECUTADO"))</f>
        <v xml:space="preserve"> </v>
      </c>
      <c r="R236" s="4" t="str">
        <f t="shared" si="8"/>
        <v/>
      </c>
      <c r="S236" s="4" t="str">
        <f>IF(OR(N236="NSP",N236="")," ",IFERROR(_xlfn.XLOOKUP(VALUE(C236),'NOTI CV01_NOTPET'!$Z$2:$Z$500,'NOTI CV01_NOTPET'!$F$2:$F$500,"SIN NOTIFICAR",0),""))</f>
        <v xml:space="preserve"> </v>
      </c>
    </row>
    <row r="237" spans="1:19" x14ac:dyDescent="0.2">
      <c r="A237" s="61"/>
      <c r="B237" s="15"/>
      <c r="C237" s="15"/>
      <c r="D237" s="15"/>
      <c r="E237" s="15"/>
      <c r="F237" s="15"/>
      <c r="G237" s="15"/>
      <c r="H237" s="63"/>
      <c r="I237" s="15"/>
      <c r="J237" s="62"/>
      <c r="K237" s="15"/>
      <c r="L237" s="4">
        <f t="shared" si="7"/>
        <v>0</v>
      </c>
      <c r="M237" s="4" t="str">
        <f>+_xlfn.XLOOKUP(B237,OPER!$F$2:$F$500,OPER!$X$2:$X$500,"",0)</f>
        <v xml:space="preserve"> </v>
      </c>
      <c r="N237" s="4" t="str">
        <f>+_xlfn.XLOOKUP(C237,OPER!$E$2:$E$500,OPER!$AK$2:$AK$500,"NSP",0)</f>
        <v/>
      </c>
      <c r="O237" s="17" t="str">
        <f>IF(OR(N237="NSP",N237="")," ",_xlfn.XLOOKUP(L237,ORDENES!$Y$2:$Y$500,ORDENES!$AB$2:$AB$500,"",0))</f>
        <v xml:space="preserve"> </v>
      </c>
      <c r="P237" s="4" t="str">
        <f>IFERROR(IF(VLOOKUP((C237),OPER!$E$2:$K$500,7,0)="PM03","EJECUTADO",IF(OR(N237="NSP",N237="")," ",IF(AND(LEFT(I237,4)="NOTI",H237&lt;&gt;0),"EJECUTADO","NO EJECUTADO"))),"")</f>
        <v/>
      </c>
      <c r="Q237" s="4" t="str">
        <f>IF(OR(N237="NSP",N237="")," ",IF(P237="EJECUTADO",VLOOKUP(((C237)),'NOTI CV01_NOTPET'!$B$2:$X$500,23,0),"NO EJECUTADO"))</f>
        <v xml:space="preserve"> </v>
      </c>
      <c r="R237" s="4" t="str">
        <f t="shared" si="8"/>
        <v/>
      </c>
      <c r="S237" s="4" t="str">
        <f>IF(OR(N237="NSP",N237="")," ",IFERROR(_xlfn.XLOOKUP(VALUE(C237),'NOTI CV01_NOTPET'!$Z$2:$Z$500,'NOTI CV01_NOTPET'!$F$2:$F$500,"SIN NOTIFICAR",0),""))</f>
        <v xml:space="preserve"> </v>
      </c>
    </row>
    <row r="238" spans="1:19" x14ac:dyDescent="0.2">
      <c r="A238" s="61"/>
      <c r="B238" s="15"/>
      <c r="C238" s="15"/>
      <c r="D238" s="15"/>
      <c r="E238" s="15"/>
      <c r="F238" s="15"/>
      <c r="G238" s="15"/>
      <c r="H238" s="63"/>
      <c r="I238" s="15"/>
      <c r="J238" s="62"/>
      <c r="K238" s="15"/>
      <c r="L238" s="4">
        <f t="shared" si="7"/>
        <v>0</v>
      </c>
      <c r="M238" s="4" t="str">
        <f>+_xlfn.XLOOKUP(B238,OPER!$F$2:$F$500,OPER!$X$2:$X$500,"",0)</f>
        <v xml:space="preserve"> </v>
      </c>
      <c r="N238" s="4" t="str">
        <f>+_xlfn.XLOOKUP(C238,OPER!$E$2:$E$500,OPER!$AK$2:$AK$500,"NSP",0)</f>
        <v/>
      </c>
      <c r="O238" s="17" t="str">
        <f>IF(OR(N238="NSP",N238="")," ",_xlfn.XLOOKUP(L238,ORDENES!$Y$2:$Y$500,ORDENES!$AB$2:$AB$500,"",0))</f>
        <v xml:space="preserve"> </v>
      </c>
      <c r="P238" s="4" t="str">
        <f>IFERROR(IF(VLOOKUP((C238),OPER!$E$2:$K$500,7,0)="PM03","EJECUTADO",IF(OR(N238="NSP",N238="")," ",IF(AND(LEFT(I238,4)="NOTI",H238&lt;&gt;0),"EJECUTADO","NO EJECUTADO"))),"")</f>
        <v/>
      </c>
      <c r="Q238" s="4" t="str">
        <f>IF(OR(N238="NSP",N238="")," ",IF(P238="EJECUTADO",VLOOKUP(((C238)),'NOTI CV01_NOTPET'!$B$2:$X$500,23,0),"NO EJECUTADO"))</f>
        <v xml:space="preserve"> </v>
      </c>
      <c r="R238" s="4" t="str">
        <f t="shared" si="8"/>
        <v/>
      </c>
      <c r="S238" s="4" t="str">
        <f>IF(OR(N238="NSP",N238="")," ",IFERROR(_xlfn.XLOOKUP(VALUE(C238),'NOTI CV01_NOTPET'!$Z$2:$Z$500,'NOTI CV01_NOTPET'!$F$2:$F$500,"SIN NOTIFICAR",0),""))</f>
        <v xml:space="preserve"> </v>
      </c>
    </row>
    <row r="239" spans="1:19" x14ac:dyDescent="0.2">
      <c r="A239" s="61"/>
      <c r="B239" s="15"/>
      <c r="D239" s="15"/>
      <c r="E239" s="15"/>
      <c r="F239" s="15"/>
      <c r="G239" s="15"/>
      <c r="H239" s="63"/>
      <c r="I239" s="15"/>
      <c r="J239" s="62"/>
      <c r="K239" s="15"/>
      <c r="L239" s="4">
        <f t="shared" si="7"/>
        <v>0</v>
      </c>
      <c r="M239" s="4" t="str">
        <f>+_xlfn.XLOOKUP(B239,OPER!$F$2:$F$500,OPER!$X$2:$X$500,"",0)</f>
        <v xml:space="preserve"> </v>
      </c>
      <c r="N239" s="4" t="str">
        <f>+_xlfn.XLOOKUP(C239,OPER!$E$2:$E$500,OPER!$AK$2:$AK$500,"NSP",0)</f>
        <v/>
      </c>
      <c r="O239" s="17" t="str">
        <f>IF(OR(N239="NSP",N239="")," ",_xlfn.XLOOKUP(L239,ORDENES!$Y$2:$Y$500,ORDENES!$AB$2:$AB$500,"",0))</f>
        <v xml:space="preserve"> </v>
      </c>
      <c r="P239" s="4" t="str">
        <f>IFERROR(IF(VLOOKUP((C239),OPER!$E$2:$K$500,7,0)="PM03","EJECUTADO",IF(OR(N239="NSP",N239="")," ",IF(AND(LEFT(I239,4)="NOTI",H239&lt;&gt;0),"EJECUTADO","NO EJECUTADO"))),"")</f>
        <v/>
      </c>
      <c r="Q239" s="4" t="str">
        <f>IF(OR(N239="NSP",N239="")," ",IF(P239="EJECUTADO",VLOOKUP(((C239)),'NOTI CV01_NOTPET'!$B$2:$X$500,23,0),"NO EJECUTADO"))</f>
        <v xml:space="preserve"> </v>
      </c>
      <c r="R239" s="4" t="str">
        <f t="shared" si="8"/>
        <v/>
      </c>
      <c r="S239" s="4" t="str">
        <f>IF(OR(N239="NSP",N239="")," ",IFERROR(_xlfn.XLOOKUP(VALUE(C239),'NOTI CV01_NOTPET'!$Z$2:$Z$500,'NOTI CV01_NOTPET'!$F$2:$F$500,"SIN NOTIFICAR",0),""))</f>
        <v xml:space="preserve"> </v>
      </c>
    </row>
    <row r="240" spans="1:19" x14ac:dyDescent="0.2">
      <c r="A240" s="61"/>
      <c r="B240" s="15"/>
      <c r="D240" s="15"/>
      <c r="E240" s="15"/>
      <c r="F240" s="15"/>
      <c r="G240" s="15"/>
      <c r="H240" s="63"/>
      <c r="I240" s="15"/>
      <c r="J240" s="62"/>
      <c r="K240" s="15"/>
      <c r="L240" s="4">
        <f t="shared" si="7"/>
        <v>0</v>
      </c>
      <c r="M240" s="4" t="str">
        <f>+_xlfn.XLOOKUP(B240,OPER!$F$2:$F$500,OPER!$X$2:$X$500,"",0)</f>
        <v xml:space="preserve"> </v>
      </c>
      <c r="N240" s="4" t="str">
        <f>+_xlfn.XLOOKUP(C240,OPER!$E$2:$E$500,OPER!$AK$2:$AK$500,"NSP",0)</f>
        <v/>
      </c>
      <c r="O240" s="17" t="str">
        <f>IF(OR(N240="NSP",N240="")," ",_xlfn.XLOOKUP(L240,ORDENES!$Y$2:$Y$500,ORDENES!$AB$2:$AB$500,"",0))</f>
        <v xml:space="preserve"> </v>
      </c>
      <c r="P240" s="4" t="str">
        <f>IFERROR(IF(VLOOKUP((C240),OPER!$E$2:$K$500,7,0)="PM03","EJECUTADO",IF(OR(N240="NSP",N240="")," ",IF(AND(LEFT(I240,4)="NOTI",H240&lt;&gt;0),"EJECUTADO","NO EJECUTADO"))),"")</f>
        <v/>
      </c>
      <c r="Q240" s="4" t="str">
        <f>IF(OR(N240="NSP",N240="")," ",IF(P240="EJECUTADO",VLOOKUP(((C240)),'NOTI CV01_NOTPET'!$B$2:$X$500,23,0),"NO EJECUTADO"))</f>
        <v xml:space="preserve"> </v>
      </c>
      <c r="R240" s="4" t="str">
        <f t="shared" si="8"/>
        <v/>
      </c>
      <c r="S240" s="4" t="str">
        <f>IF(OR(N240="NSP",N240="")," ",IFERROR(_xlfn.XLOOKUP(VALUE(C240),'NOTI CV01_NOTPET'!$Z$2:$Z$500,'NOTI CV01_NOTPET'!$F$2:$F$500,"SIN NOTIFICAR",0),""))</f>
        <v xml:space="preserve"> </v>
      </c>
    </row>
    <row r="241" spans="1:19" x14ac:dyDescent="0.2">
      <c r="A241" s="61"/>
      <c r="B241" s="15"/>
      <c r="D241" s="15"/>
      <c r="E241" s="15"/>
      <c r="F241" s="15"/>
      <c r="G241" s="15"/>
      <c r="H241" s="63"/>
      <c r="I241" s="15"/>
      <c r="J241" s="62"/>
      <c r="K241" s="15"/>
      <c r="L241" s="4">
        <f t="shared" si="7"/>
        <v>0</v>
      </c>
      <c r="M241" s="4" t="str">
        <f>+_xlfn.XLOOKUP(B241,OPER!$F$2:$F$500,OPER!$X$2:$X$500,"",0)</f>
        <v xml:space="preserve"> </v>
      </c>
      <c r="N241" s="4" t="str">
        <f>+_xlfn.XLOOKUP(C241,OPER!$E$2:$E$500,OPER!$AK$2:$AK$500,"NSP",0)</f>
        <v/>
      </c>
      <c r="O241" s="17" t="str">
        <f>IF(OR(N241="NSP",N241="")," ",_xlfn.XLOOKUP(L241,ORDENES!$Y$2:$Y$500,ORDENES!$AB$2:$AB$500,"",0))</f>
        <v xml:space="preserve"> </v>
      </c>
      <c r="P241" s="4" t="str">
        <f>IFERROR(IF(VLOOKUP((C241),OPER!$E$2:$K$500,7,0)="PM03","EJECUTADO",IF(OR(N241="NSP",N241="")," ",IF(AND(LEFT(I241,4)="NOTI",H241&lt;&gt;0),"EJECUTADO","NO EJECUTADO"))),"")</f>
        <v/>
      </c>
      <c r="Q241" s="4" t="str">
        <f>IF(OR(N241="NSP",N241="")," ",IF(P241="EJECUTADO",VLOOKUP(((C241)),'NOTI CV01_NOTPET'!$B$2:$X$500,23,0),"NO EJECUTADO"))</f>
        <v xml:space="preserve"> </v>
      </c>
      <c r="R241" s="4" t="str">
        <f t="shared" si="8"/>
        <v/>
      </c>
      <c r="S241" s="4" t="str">
        <f>IF(OR(N241="NSP",N241="")," ",IFERROR(_xlfn.XLOOKUP(VALUE(C241),'NOTI CV01_NOTPET'!$Z$2:$Z$500,'NOTI CV01_NOTPET'!$F$2:$F$500,"SIN NOTIFICAR",0),""))</f>
        <v xml:space="preserve"> </v>
      </c>
    </row>
    <row r="242" spans="1:19" x14ac:dyDescent="0.2">
      <c r="A242" s="61"/>
      <c r="B242" s="15"/>
      <c r="D242" s="15"/>
      <c r="E242" s="15"/>
      <c r="F242" s="15"/>
      <c r="G242" s="15"/>
      <c r="H242" s="63"/>
      <c r="I242" s="15"/>
      <c r="J242" s="62"/>
      <c r="K242" s="15"/>
      <c r="L242" s="4">
        <f t="shared" si="7"/>
        <v>0</v>
      </c>
      <c r="M242" s="4" t="str">
        <f>+_xlfn.XLOOKUP(B242,OPER!$F$2:$F$500,OPER!$X$2:$X$500,"",0)</f>
        <v xml:space="preserve"> </v>
      </c>
      <c r="N242" s="4" t="str">
        <f>+_xlfn.XLOOKUP(C242,OPER!$E$2:$E$500,OPER!$AK$2:$AK$500,"NSP",0)</f>
        <v/>
      </c>
      <c r="O242" s="17" t="str">
        <f>IF(OR(N242="NSP",N242="")," ",_xlfn.XLOOKUP(L242,ORDENES!$Y$2:$Y$500,ORDENES!$AB$2:$AB$500,"",0))</f>
        <v xml:space="preserve"> </v>
      </c>
      <c r="P242" s="4" t="str">
        <f>IFERROR(IF(VLOOKUP((C242),OPER!$E$2:$K$500,7,0)="PM03","EJECUTADO",IF(OR(N242="NSP",N242="")," ",IF(AND(LEFT(I242,4)="NOTI",H242&lt;&gt;0),"EJECUTADO","NO EJECUTADO"))),"")</f>
        <v/>
      </c>
      <c r="Q242" s="4" t="str">
        <f>IF(OR(N242="NSP",N242="")," ",IF(P242="EJECUTADO",VLOOKUP(((C242)),'NOTI CV01_NOTPET'!$B$2:$X$500,23,0),"NO EJECUTADO"))</f>
        <v xml:space="preserve"> </v>
      </c>
      <c r="R242" s="4" t="str">
        <f t="shared" si="8"/>
        <v/>
      </c>
      <c r="S242" s="4" t="str">
        <f>IF(OR(N242="NSP",N242="")," ",IFERROR(_xlfn.XLOOKUP(VALUE(C242),'NOTI CV01_NOTPET'!$Z$2:$Z$500,'NOTI CV01_NOTPET'!$F$2:$F$500,"SIN NOTIFICAR",0),""))</f>
        <v xml:space="preserve"> </v>
      </c>
    </row>
    <row r="243" spans="1:19" x14ac:dyDescent="0.2">
      <c r="A243" s="61"/>
      <c r="B243" s="15"/>
      <c r="D243" s="15"/>
      <c r="E243" s="15"/>
      <c r="F243" s="15"/>
      <c r="G243" s="15"/>
      <c r="H243" s="63"/>
      <c r="I243" s="15"/>
      <c r="J243" s="62"/>
      <c r="K243" s="15"/>
      <c r="L243" s="4">
        <f t="shared" si="7"/>
        <v>0</v>
      </c>
      <c r="M243" s="4" t="str">
        <f>+_xlfn.XLOOKUP(B243,OPER!$F$2:$F$500,OPER!$X$2:$X$500,"",0)</f>
        <v xml:space="preserve"> </v>
      </c>
      <c r="N243" s="4" t="str">
        <f>+_xlfn.XLOOKUP(C243,OPER!$E$2:$E$500,OPER!$AK$2:$AK$500,"NSP",0)</f>
        <v/>
      </c>
      <c r="O243" s="17" t="str">
        <f>IF(OR(N243="NSP",N243="")," ",_xlfn.XLOOKUP(L243,ORDENES!$Y$2:$Y$500,ORDENES!$AB$2:$AB$500,"",0))</f>
        <v xml:space="preserve"> </v>
      </c>
      <c r="P243" s="4" t="str">
        <f>IFERROR(IF(VLOOKUP((C243),OPER!$E$2:$K$500,7,0)="PM03","EJECUTADO",IF(OR(N243="NSP",N243="")," ",IF(AND(LEFT(I243,4)="NOTI",H243&lt;&gt;0),"EJECUTADO","NO EJECUTADO"))),"")</f>
        <v/>
      </c>
      <c r="Q243" s="4" t="str">
        <f>IF(OR(N243="NSP",N243="")," ",IF(P243="EJECUTADO",VLOOKUP(((C243)),'NOTI CV01_NOTPET'!$B$2:$X$500,23,0),"NO EJECUTADO"))</f>
        <v xml:space="preserve"> </v>
      </c>
      <c r="R243" s="4" t="str">
        <f t="shared" si="8"/>
        <v/>
      </c>
      <c r="S243" s="4" t="str">
        <f>IF(OR(N243="NSP",N243="")," ",IFERROR(_xlfn.XLOOKUP(VALUE(C243),'NOTI CV01_NOTPET'!$Z$2:$Z$500,'NOTI CV01_NOTPET'!$F$2:$F$500,"SIN NOTIFICAR",0),""))</f>
        <v xml:space="preserve"> </v>
      </c>
    </row>
    <row r="244" spans="1:19" x14ac:dyDescent="0.2">
      <c r="A244" s="61"/>
      <c r="B244" s="15"/>
      <c r="D244" s="15"/>
      <c r="E244" s="15"/>
      <c r="F244" s="15"/>
      <c r="G244" s="15"/>
      <c r="H244" s="63"/>
      <c r="I244" s="15"/>
      <c r="J244" s="62"/>
      <c r="K244" s="15"/>
      <c r="L244" s="4">
        <f t="shared" si="7"/>
        <v>0</v>
      </c>
      <c r="M244" s="4" t="str">
        <f>+_xlfn.XLOOKUP(B244,OPER!$F$2:$F$500,OPER!$X$2:$X$500,"",0)</f>
        <v xml:space="preserve"> </v>
      </c>
      <c r="N244" s="4" t="str">
        <f>+_xlfn.XLOOKUP(C244,OPER!$E$2:$E$500,OPER!$AK$2:$AK$500,"NSP",0)</f>
        <v/>
      </c>
      <c r="O244" s="17" t="str">
        <f>IF(OR(N244="NSP",N244="")," ",_xlfn.XLOOKUP(L244,ORDENES!$Y$2:$Y$500,ORDENES!$AB$2:$AB$500,"",0))</f>
        <v xml:space="preserve"> </v>
      </c>
      <c r="P244" s="4" t="str">
        <f>IFERROR(IF(VLOOKUP((C244),OPER!$E$2:$K$500,7,0)="PM03","EJECUTADO",IF(OR(N244="NSP",N244="")," ",IF(AND(LEFT(I244,4)="NOTI",H244&lt;&gt;0),"EJECUTADO","NO EJECUTADO"))),"")</f>
        <v/>
      </c>
      <c r="Q244" s="4" t="str">
        <f>IF(OR(N244="NSP",N244="")," ",IF(P244="EJECUTADO",VLOOKUP(((C244)),'NOTI CV01_NOTPET'!$B$2:$X$500,23,0),"NO EJECUTADO"))</f>
        <v xml:space="preserve"> </v>
      </c>
      <c r="R244" s="4" t="str">
        <f t="shared" si="8"/>
        <v/>
      </c>
      <c r="S244" s="4" t="str">
        <f>IF(OR(N244="NSP",N244="")," ",IFERROR(_xlfn.XLOOKUP(VALUE(C244),'NOTI CV01_NOTPET'!$Z$2:$Z$500,'NOTI CV01_NOTPET'!$F$2:$F$500,"SIN NOTIFICAR",0),""))</f>
        <v xml:space="preserve"> </v>
      </c>
    </row>
    <row r="245" spans="1:19" x14ac:dyDescent="0.2">
      <c r="A245" s="61"/>
      <c r="B245" s="15"/>
      <c r="D245" s="15"/>
      <c r="E245" s="15"/>
      <c r="F245" s="15"/>
      <c r="G245" s="15"/>
      <c r="H245" s="63"/>
      <c r="I245" s="15"/>
      <c r="J245" s="62"/>
      <c r="K245" s="15"/>
      <c r="L245" s="4">
        <f t="shared" si="7"/>
        <v>0</v>
      </c>
      <c r="M245" s="4" t="str">
        <f>+_xlfn.XLOOKUP(B245,OPER!$F$2:$F$500,OPER!$X$2:$X$500,"",0)</f>
        <v xml:space="preserve"> </v>
      </c>
      <c r="N245" s="4" t="str">
        <f>+_xlfn.XLOOKUP(C245,OPER!$E$2:$E$500,OPER!$AK$2:$AK$500,"NSP",0)</f>
        <v/>
      </c>
      <c r="O245" s="17" t="str">
        <f>IF(OR(N245="NSP",N245="")," ",_xlfn.XLOOKUP(L245,ORDENES!$Y$2:$Y$500,ORDENES!$AB$2:$AB$500,"",0))</f>
        <v xml:space="preserve"> </v>
      </c>
      <c r="P245" s="4" t="str">
        <f>IFERROR(IF(VLOOKUP((C245),OPER!$E$2:$K$500,7,0)="PM03","EJECUTADO",IF(OR(N245="NSP",N245="")," ",IF(AND(LEFT(I245,4)="NOTI",H245&lt;&gt;0),"EJECUTADO","NO EJECUTADO"))),"")</f>
        <v/>
      </c>
      <c r="Q245" s="4" t="str">
        <f>IF(OR(N245="NSP",N245="")," ",IF(P245="EJECUTADO",VLOOKUP(((C245)),'NOTI CV01_NOTPET'!$B$2:$X$500,23,0),"NO EJECUTADO"))</f>
        <v xml:space="preserve"> </v>
      </c>
      <c r="R245" s="4" t="str">
        <f t="shared" si="8"/>
        <v/>
      </c>
      <c r="S245" s="4" t="str">
        <f>IF(OR(N245="NSP",N245="")," ",IFERROR(_xlfn.XLOOKUP(VALUE(C245),'NOTI CV01_NOTPET'!$Z$2:$Z$500,'NOTI CV01_NOTPET'!$F$2:$F$500,"SIN NOTIFICAR",0),""))</f>
        <v xml:space="preserve"> </v>
      </c>
    </row>
    <row r="246" spans="1:19" x14ac:dyDescent="0.2">
      <c r="A246" s="61"/>
      <c r="B246" s="15"/>
      <c r="D246" s="15"/>
      <c r="E246" s="15"/>
      <c r="F246" s="15"/>
      <c r="G246" s="15"/>
      <c r="H246" s="63"/>
      <c r="I246" s="15"/>
      <c r="J246" s="62"/>
      <c r="K246" s="15"/>
      <c r="L246" s="4">
        <f t="shared" si="7"/>
        <v>0</v>
      </c>
      <c r="M246" s="4" t="str">
        <f>+_xlfn.XLOOKUP(B246,OPER!$F$2:$F$500,OPER!$X$2:$X$500,"",0)</f>
        <v xml:space="preserve"> </v>
      </c>
      <c r="N246" s="4" t="str">
        <f>+_xlfn.XLOOKUP(C246,OPER!$E$2:$E$500,OPER!$AK$2:$AK$500,"NSP",0)</f>
        <v/>
      </c>
      <c r="O246" s="17" t="str">
        <f>IF(OR(N246="NSP",N246="")," ",_xlfn.XLOOKUP(L246,ORDENES!$Y$2:$Y$500,ORDENES!$AB$2:$AB$500,"",0))</f>
        <v xml:space="preserve"> </v>
      </c>
      <c r="P246" s="4" t="str">
        <f>IFERROR(IF(VLOOKUP((C246),OPER!$E$2:$K$500,7,0)="PM03","EJECUTADO",IF(OR(N246="NSP",N246="")," ",IF(AND(LEFT(I246,4)="NOTI",H246&lt;&gt;0),"EJECUTADO","NO EJECUTADO"))),"")</f>
        <v/>
      </c>
      <c r="Q246" s="4" t="str">
        <f>IF(OR(N246="NSP",N246="")," ",IF(P246="EJECUTADO",VLOOKUP(((C246)),'NOTI CV01_NOTPET'!$B$2:$X$500,23,0),"NO EJECUTADO"))</f>
        <v xml:space="preserve"> </v>
      </c>
      <c r="R246" s="4" t="str">
        <f t="shared" si="8"/>
        <v/>
      </c>
      <c r="S246" s="4" t="str">
        <f>IF(OR(N246="NSP",N246="")," ",IFERROR(_xlfn.XLOOKUP(VALUE(C246),'NOTI CV01_NOTPET'!$Z$2:$Z$500,'NOTI CV01_NOTPET'!$F$2:$F$500,"SIN NOTIFICAR",0),""))</f>
        <v xml:space="preserve"> </v>
      </c>
    </row>
    <row r="247" spans="1:19" x14ac:dyDescent="0.2">
      <c r="A247" s="61"/>
      <c r="B247" s="15"/>
      <c r="D247" s="15"/>
      <c r="E247" s="15"/>
      <c r="F247" s="15"/>
      <c r="G247" s="15"/>
      <c r="H247" s="63"/>
      <c r="I247" s="15"/>
      <c r="J247" s="62"/>
      <c r="K247" s="15"/>
      <c r="L247" s="4">
        <f t="shared" si="7"/>
        <v>0</v>
      </c>
      <c r="M247" s="4" t="str">
        <f>+_xlfn.XLOOKUP(B247,OPER!$F$2:$F$500,OPER!$X$2:$X$500,"",0)</f>
        <v xml:space="preserve"> </v>
      </c>
      <c r="N247" s="4" t="str">
        <f>+_xlfn.XLOOKUP(C247,OPER!$E$2:$E$500,OPER!$AK$2:$AK$500,"NSP",0)</f>
        <v/>
      </c>
      <c r="O247" s="17" t="str">
        <f>IF(OR(N247="NSP",N247="")," ",_xlfn.XLOOKUP(L247,ORDENES!$Y$2:$Y$500,ORDENES!$AB$2:$AB$500,"",0))</f>
        <v xml:space="preserve"> </v>
      </c>
      <c r="P247" s="4" t="str">
        <f>IFERROR(IF(VLOOKUP((C247),OPER!$E$2:$K$500,7,0)="PM03","EJECUTADO",IF(OR(N247="NSP",N247="")," ",IF(AND(LEFT(I247,4)="NOTI",H247&lt;&gt;0),"EJECUTADO","NO EJECUTADO"))),"")</f>
        <v/>
      </c>
      <c r="Q247" s="4" t="str">
        <f>IF(OR(N247="NSP",N247="")," ",IF(P247="EJECUTADO",VLOOKUP(((C247)),'NOTI CV01_NOTPET'!$B$2:$X$500,23,0),"NO EJECUTADO"))</f>
        <v xml:space="preserve"> </v>
      </c>
      <c r="R247" s="4" t="str">
        <f t="shared" si="8"/>
        <v/>
      </c>
      <c r="S247" s="4" t="str">
        <f>IF(OR(N247="NSP",N247="")," ",IFERROR(_xlfn.XLOOKUP(VALUE(C247),'NOTI CV01_NOTPET'!$Z$2:$Z$500,'NOTI CV01_NOTPET'!$F$2:$F$500,"SIN NOTIFICAR",0),""))</f>
        <v xml:space="preserve"> </v>
      </c>
    </row>
    <row r="248" spans="1:19" x14ac:dyDescent="0.2">
      <c r="A248" s="61"/>
      <c r="B248" s="15"/>
      <c r="D248" s="15"/>
      <c r="E248" s="15"/>
      <c r="F248" s="15"/>
      <c r="G248" s="15"/>
      <c r="H248" s="63"/>
      <c r="I248" s="15"/>
      <c r="J248" s="62"/>
      <c r="K248" s="15"/>
      <c r="L248" s="4">
        <f t="shared" si="7"/>
        <v>0</v>
      </c>
      <c r="M248" s="4" t="str">
        <f>+_xlfn.XLOOKUP(B248,OPER!$F$2:$F$500,OPER!$X$2:$X$500,"",0)</f>
        <v xml:space="preserve"> </v>
      </c>
      <c r="N248" s="4" t="str">
        <f>+_xlfn.XLOOKUP(C248,OPER!$E$2:$E$500,OPER!$AK$2:$AK$500,"NSP",0)</f>
        <v/>
      </c>
      <c r="O248" s="17" t="str">
        <f>IF(OR(N248="NSP",N248="")," ",_xlfn.XLOOKUP(L248,ORDENES!$Y$2:$Y$500,ORDENES!$AB$2:$AB$500,"",0))</f>
        <v xml:space="preserve"> </v>
      </c>
      <c r="P248" s="4" t="str">
        <f>IFERROR(IF(VLOOKUP((C248),OPER!$E$2:$K$500,7,0)="PM03","EJECUTADO",IF(OR(N248="NSP",N248="")," ",IF(AND(LEFT(I248,4)="NOTI",H248&lt;&gt;0),"EJECUTADO","NO EJECUTADO"))),"")</f>
        <v/>
      </c>
      <c r="Q248" s="4" t="str">
        <f>IF(OR(N248="NSP",N248="")," ",IF(P248="EJECUTADO",VLOOKUP(((C248)),'NOTI CV01_NOTPET'!$B$2:$X$500,23,0),"NO EJECUTADO"))</f>
        <v xml:space="preserve"> </v>
      </c>
      <c r="R248" s="4" t="str">
        <f t="shared" si="8"/>
        <v/>
      </c>
      <c r="S248" s="4" t="str">
        <f>IF(OR(N248="NSP",N248="")," ",IFERROR(_xlfn.XLOOKUP(VALUE(C248),'NOTI CV01_NOTPET'!$Z$2:$Z$500,'NOTI CV01_NOTPET'!$F$2:$F$500,"SIN NOTIFICAR",0),""))</f>
        <v xml:space="preserve"> </v>
      </c>
    </row>
    <row r="249" spans="1:19" x14ac:dyDescent="0.2">
      <c r="A249" s="61"/>
      <c r="B249" s="15"/>
      <c r="D249" s="15"/>
      <c r="E249" s="15"/>
      <c r="F249" s="15"/>
      <c r="G249" s="15"/>
      <c r="H249" s="63"/>
      <c r="I249" s="15"/>
      <c r="J249" s="62"/>
      <c r="K249" s="15"/>
      <c r="L249" s="4">
        <f t="shared" si="7"/>
        <v>0</v>
      </c>
      <c r="M249" s="4" t="str">
        <f>+_xlfn.XLOOKUP(B249,OPER!$F$2:$F$500,OPER!$X$2:$X$500,"",0)</f>
        <v xml:space="preserve"> </v>
      </c>
      <c r="N249" s="4" t="str">
        <f>+_xlfn.XLOOKUP(C249,OPER!$E$2:$E$500,OPER!$AK$2:$AK$500,"NSP",0)</f>
        <v/>
      </c>
      <c r="O249" s="17" t="str">
        <f>IF(OR(N249="NSP",N249="")," ",_xlfn.XLOOKUP(L249,ORDENES!$Y$2:$Y$500,ORDENES!$AB$2:$AB$500,"",0))</f>
        <v xml:space="preserve"> </v>
      </c>
      <c r="P249" s="4" t="str">
        <f>IFERROR(IF(VLOOKUP((C249),OPER!$E$2:$K$500,7,0)="PM03","EJECUTADO",IF(OR(N249="NSP",N249="")," ",IF(AND(LEFT(I249,4)="NOTI",H249&lt;&gt;0),"EJECUTADO","NO EJECUTADO"))),"")</f>
        <v/>
      </c>
      <c r="Q249" s="4" t="str">
        <f>IF(OR(N249="NSP",N249="")," ",IF(P249="EJECUTADO",VLOOKUP(((C249)),'NOTI CV01_NOTPET'!$B$2:$X$500,23,0),"NO EJECUTADO"))</f>
        <v xml:space="preserve"> </v>
      </c>
      <c r="R249" s="4" t="str">
        <f t="shared" si="8"/>
        <v/>
      </c>
      <c r="S249" s="4" t="str">
        <f>IF(OR(N249="NSP",N249="")," ",IFERROR(_xlfn.XLOOKUP(VALUE(C249),'NOTI CV01_NOTPET'!$Z$2:$Z$500,'NOTI CV01_NOTPET'!$F$2:$F$500,"SIN NOTIFICAR",0),""))</f>
        <v xml:space="preserve"> </v>
      </c>
    </row>
    <row r="250" spans="1:19" x14ac:dyDescent="0.2">
      <c r="A250" s="61"/>
      <c r="B250" s="15"/>
      <c r="D250" s="15"/>
      <c r="E250" s="15"/>
      <c r="F250" s="15"/>
      <c r="G250" s="15"/>
      <c r="H250" s="63"/>
      <c r="I250" s="15"/>
      <c r="J250" s="62"/>
      <c r="K250" s="15"/>
      <c r="L250" s="4">
        <f t="shared" si="7"/>
        <v>0</v>
      </c>
      <c r="M250" s="4" t="str">
        <f>+_xlfn.XLOOKUP(B250,OPER!$F$2:$F$500,OPER!$X$2:$X$500,"",0)</f>
        <v xml:space="preserve"> </v>
      </c>
      <c r="N250" s="4" t="str">
        <f>+_xlfn.XLOOKUP(C250,OPER!$E$2:$E$500,OPER!$AK$2:$AK$500,"NSP",0)</f>
        <v/>
      </c>
      <c r="O250" s="17" t="str">
        <f>IF(OR(N250="NSP",N250="")," ",_xlfn.XLOOKUP(L250,ORDENES!$Y$2:$Y$500,ORDENES!$AB$2:$AB$500,"",0))</f>
        <v xml:space="preserve"> </v>
      </c>
      <c r="P250" s="4" t="str">
        <f>IFERROR(IF(VLOOKUP((C250),OPER!$E$2:$K$500,7,0)="PM03","EJECUTADO",IF(OR(N250="NSP",N250="")," ",IF(AND(LEFT(I250,4)="NOTI",H250&lt;&gt;0),"EJECUTADO","NO EJECUTADO"))),"")</f>
        <v/>
      </c>
      <c r="Q250" s="4" t="str">
        <f>IF(OR(N250="NSP",N250="")," ",IF(P250="EJECUTADO",VLOOKUP(((C250)),'NOTI CV01_NOTPET'!$B$2:$X$500,23,0),"NO EJECUTADO"))</f>
        <v xml:space="preserve"> </v>
      </c>
      <c r="R250" s="4" t="str">
        <f t="shared" si="8"/>
        <v/>
      </c>
      <c r="S250" s="4" t="str">
        <f>IF(OR(N250="NSP",N250="")," ",IFERROR(_xlfn.XLOOKUP(VALUE(C250),'NOTI CV01_NOTPET'!$Z$2:$Z$500,'NOTI CV01_NOTPET'!$F$2:$F$500,"SIN NOTIFICAR",0),""))</f>
        <v xml:space="preserve"> </v>
      </c>
    </row>
    <row r="251" spans="1:19" x14ac:dyDescent="0.2">
      <c r="A251" s="61"/>
      <c r="B251" s="15"/>
      <c r="D251" s="15"/>
      <c r="E251" s="15"/>
      <c r="F251" s="15"/>
      <c r="G251" s="15"/>
      <c r="H251" s="63"/>
      <c r="I251" s="15"/>
      <c r="J251" s="62"/>
      <c r="K251" s="15"/>
      <c r="L251" s="4">
        <f t="shared" si="7"/>
        <v>0</v>
      </c>
      <c r="M251" s="4" t="str">
        <f>+_xlfn.XLOOKUP(B251,OPER!$F$2:$F$500,OPER!$X$2:$X$500,"",0)</f>
        <v xml:space="preserve"> </v>
      </c>
      <c r="N251" s="4" t="str">
        <f>+_xlfn.XLOOKUP(C251,OPER!$E$2:$E$500,OPER!$AK$2:$AK$500,"NSP",0)</f>
        <v/>
      </c>
      <c r="O251" s="17" t="str">
        <f>IF(OR(N251="NSP",N251="")," ",_xlfn.XLOOKUP(L251,ORDENES!$Y$2:$Y$500,ORDENES!$AB$2:$AB$500,"",0))</f>
        <v xml:space="preserve"> </v>
      </c>
      <c r="P251" s="4" t="str">
        <f>IFERROR(IF(VLOOKUP((C251),OPER!$E$2:$K$500,7,0)="PM03","EJECUTADO",IF(OR(N251="NSP",N251="")," ",IF(AND(LEFT(I251,4)="NOTI",H251&lt;&gt;0),"EJECUTADO","NO EJECUTADO"))),"")</f>
        <v/>
      </c>
      <c r="Q251" s="4" t="str">
        <f>IF(OR(N251="NSP",N251="")," ",IF(P251="EJECUTADO",VLOOKUP(((C251)),'NOTI CV01_NOTPET'!$B$2:$X$500,23,0),"NO EJECUTADO"))</f>
        <v xml:space="preserve"> </v>
      </c>
      <c r="R251" s="4" t="str">
        <f t="shared" si="8"/>
        <v/>
      </c>
      <c r="S251" s="4" t="str">
        <f>IF(OR(N251="NSP",N251="")," ",IFERROR(_xlfn.XLOOKUP(VALUE(C251),'NOTI CV01_NOTPET'!$Z$2:$Z$500,'NOTI CV01_NOTPET'!$F$2:$F$500,"SIN NOTIFICAR",0),""))</f>
        <v xml:space="preserve"> </v>
      </c>
    </row>
    <row r="252" spans="1:19" x14ac:dyDescent="0.2">
      <c r="A252" s="61"/>
      <c r="B252" s="15"/>
      <c r="D252" s="15"/>
      <c r="E252" s="15"/>
      <c r="F252" s="15"/>
      <c r="G252" s="15"/>
      <c r="H252" s="63"/>
      <c r="I252" s="15"/>
      <c r="J252" s="62"/>
      <c r="K252" s="15"/>
      <c r="L252" s="4">
        <f t="shared" si="7"/>
        <v>0</v>
      </c>
      <c r="M252" s="4" t="str">
        <f>+_xlfn.XLOOKUP(B252,OPER!$F$2:$F$500,OPER!$X$2:$X$500,"",0)</f>
        <v xml:space="preserve"> </v>
      </c>
      <c r="N252" s="4" t="str">
        <f>+_xlfn.XLOOKUP(C252,OPER!$E$2:$E$500,OPER!$AK$2:$AK$500,"NSP",0)</f>
        <v/>
      </c>
      <c r="O252" s="17" t="str">
        <f>IF(OR(N252="NSP",N252="")," ",_xlfn.XLOOKUP(L252,ORDENES!$Y$2:$Y$500,ORDENES!$AB$2:$AB$500,"",0))</f>
        <v xml:space="preserve"> </v>
      </c>
      <c r="P252" s="4" t="str">
        <f>IFERROR(IF(VLOOKUP((C252),OPER!$E$2:$K$500,7,0)="PM03","EJECUTADO",IF(OR(N252="NSP",N252="")," ",IF(AND(LEFT(I252,4)="NOTI",H252&lt;&gt;0),"EJECUTADO","NO EJECUTADO"))),"")</f>
        <v/>
      </c>
      <c r="Q252" s="4" t="str">
        <f>IF(OR(N252="NSP",N252="")," ",IF(P252="EJECUTADO",VLOOKUP(((C252)),'NOTI CV01_NOTPET'!$B$2:$X$500,23,0),"NO EJECUTADO"))</f>
        <v xml:space="preserve"> </v>
      </c>
      <c r="R252" s="4" t="str">
        <f t="shared" si="8"/>
        <v/>
      </c>
      <c r="S252" s="4" t="str">
        <f>IF(OR(N252="NSP",N252="")," ",IFERROR(_xlfn.XLOOKUP(VALUE(C252),'NOTI CV01_NOTPET'!$Z$2:$Z$500,'NOTI CV01_NOTPET'!$F$2:$F$500,"SIN NOTIFICAR",0),""))</f>
        <v xml:space="preserve"> </v>
      </c>
    </row>
    <row r="253" spans="1:19" x14ac:dyDescent="0.2">
      <c r="A253" s="61"/>
      <c r="B253" s="15"/>
      <c r="D253" s="15"/>
      <c r="E253" s="15"/>
      <c r="F253" s="15"/>
      <c r="G253" s="15"/>
      <c r="H253" s="63"/>
      <c r="I253" s="15"/>
      <c r="J253" s="62"/>
      <c r="K253" s="15"/>
      <c r="L253" s="4">
        <f t="shared" si="7"/>
        <v>0</v>
      </c>
      <c r="M253" s="4" t="str">
        <f>+_xlfn.XLOOKUP(B253,OPER!$F$2:$F$500,OPER!$X$2:$X$500,"",0)</f>
        <v xml:space="preserve"> </v>
      </c>
      <c r="N253" s="4" t="str">
        <f>+_xlfn.XLOOKUP(C253,OPER!$E$2:$E$500,OPER!$AK$2:$AK$500,"NSP",0)</f>
        <v/>
      </c>
      <c r="O253" s="17" t="str">
        <f>IF(OR(N253="NSP",N253="")," ",_xlfn.XLOOKUP(L253,ORDENES!$Y$2:$Y$500,ORDENES!$AB$2:$AB$500,"",0))</f>
        <v xml:space="preserve"> </v>
      </c>
      <c r="P253" s="4" t="str">
        <f>IFERROR(IF(VLOOKUP((C253),OPER!$E$2:$K$500,7,0)="PM03","EJECUTADO",IF(OR(N253="NSP",N253="")," ",IF(AND(LEFT(I253,4)="NOTI",H253&lt;&gt;0),"EJECUTADO","NO EJECUTADO"))),"")</f>
        <v/>
      </c>
      <c r="Q253" s="4" t="str">
        <f>IF(OR(N253="NSP",N253="")," ",IF(P253="EJECUTADO",VLOOKUP(((C253)),'NOTI CV01_NOTPET'!$B$2:$X$500,23,0),"NO EJECUTADO"))</f>
        <v xml:space="preserve"> </v>
      </c>
      <c r="R253" s="4" t="str">
        <f t="shared" si="8"/>
        <v/>
      </c>
      <c r="S253" s="4" t="str">
        <f>IF(OR(N253="NSP",N253="")," ",IFERROR(_xlfn.XLOOKUP(VALUE(C253),'NOTI CV01_NOTPET'!$Z$2:$Z$500,'NOTI CV01_NOTPET'!$F$2:$F$500,"SIN NOTIFICAR",0),""))</f>
        <v xml:space="preserve"> </v>
      </c>
    </row>
    <row r="254" spans="1:19" x14ac:dyDescent="0.2">
      <c r="A254" s="61"/>
      <c r="B254" s="15"/>
      <c r="D254" s="15"/>
      <c r="E254" s="15"/>
      <c r="F254" s="15"/>
      <c r="G254" s="15"/>
      <c r="H254" s="63"/>
      <c r="I254" s="15"/>
      <c r="J254" s="62"/>
      <c r="K254" s="15"/>
      <c r="L254" s="4">
        <f t="shared" si="7"/>
        <v>0</v>
      </c>
      <c r="M254" s="4" t="str">
        <f>+_xlfn.XLOOKUP(B254,OPER!$F$2:$F$500,OPER!$X$2:$X$500,"",0)</f>
        <v xml:space="preserve"> </v>
      </c>
      <c r="N254" s="4" t="str">
        <f>+_xlfn.XLOOKUP(C254,OPER!$E$2:$E$500,OPER!$AK$2:$AK$500,"NSP",0)</f>
        <v/>
      </c>
      <c r="O254" s="17" t="str">
        <f>IF(OR(N254="NSP",N254="")," ",_xlfn.XLOOKUP(L254,ORDENES!$Y$2:$Y$500,ORDENES!$AB$2:$AB$500,"",0))</f>
        <v xml:space="preserve"> </v>
      </c>
      <c r="P254" s="4" t="str">
        <f>IFERROR(IF(VLOOKUP((C254),OPER!$E$2:$K$500,7,0)="PM03","EJECUTADO",IF(OR(N254="NSP",N254="")," ",IF(AND(LEFT(I254,4)="NOTI",H254&lt;&gt;0),"EJECUTADO","NO EJECUTADO"))),"")</f>
        <v/>
      </c>
      <c r="Q254" s="4" t="str">
        <f>IF(OR(N254="NSP",N254="")," ",IF(P254="EJECUTADO",VLOOKUP(((C254)),'NOTI CV01_NOTPET'!$B$2:$X$500,23,0),"NO EJECUTADO"))</f>
        <v xml:space="preserve"> </v>
      </c>
      <c r="R254" s="4" t="str">
        <f t="shared" si="8"/>
        <v/>
      </c>
      <c r="S254" s="4" t="str">
        <f>IF(OR(N254="NSP",N254="")," ",IFERROR(_xlfn.XLOOKUP(VALUE(C254),'NOTI CV01_NOTPET'!$Z$2:$Z$500,'NOTI CV01_NOTPET'!$F$2:$F$500,"SIN NOTIFICAR",0),""))</f>
        <v xml:space="preserve"> </v>
      </c>
    </row>
    <row r="255" spans="1:19" x14ac:dyDescent="0.2">
      <c r="A255" s="61"/>
      <c r="B255" s="15"/>
      <c r="D255" s="15"/>
      <c r="E255" s="15"/>
      <c r="F255" s="15"/>
      <c r="G255" s="15"/>
      <c r="H255" s="63"/>
      <c r="I255" s="15"/>
      <c r="J255" s="62"/>
      <c r="K255" s="15"/>
      <c r="L255" s="4">
        <f t="shared" si="7"/>
        <v>0</v>
      </c>
      <c r="M255" s="4" t="str">
        <f>+_xlfn.XLOOKUP(B255,OPER!$F$2:$F$500,OPER!$X$2:$X$500,"",0)</f>
        <v xml:space="preserve"> </v>
      </c>
      <c r="N255" s="4" t="str">
        <f>+_xlfn.XLOOKUP(C255,OPER!$E$2:$E$500,OPER!$AK$2:$AK$500,"NSP",0)</f>
        <v/>
      </c>
      <c r="O255" s="17" t="str">
        <f>IF(OR(N255="NSP",N255="")," ",_xlfn.XLOOKUP(L255,ORDENES!$Y$2:$Y$500,ORDENES!$AB$2:$AB$500,"",0))</f>
        <v xml:space="preserve"> </v>
      </c>
      <c r="P255" s="4" t="str">
        <f>IFERROR(IF(VLOOKUP((C255),OPER!$E$2:$K$500,7,0)="PM03","EJECUTADO",IF(OR(N255="NSP",N255="")," ",IF(AND(LEFT(I255,4)="NOTI",H255&lt;&gt;0),"EJECUTADO","NO EJECUTADO"))),"")</f>
        <v/>
      </c>
      <c r="Q255" s="4" t="str">
        <f>IF(OR(N255="NSP",N255="")," ",IF(P255="EJECUTADO",VLOOKUP(((C255)),'NOTI CV01_NOTPET'!$B$2:$X$500,23,0),"NO EJECUTADO"))</f>
        <v xml:space="preserve"> </v>
      </c>
      <c r="R255" s="4" t="str">
        <f t="shared" si="8"/>
        <v/>
      </c>
      <c r="S255" s="4" t="str">
        <f>IF(OR(N255="NSP",N255="")," ",IFERROR(_xlfn.XLOOKUP(VALUE(C255),'NOTI CV01_NOTPET'!$Z$2:$Z$500,'NOTI CV01_NOTPET'!$F$2:$F$500,"SIN NOTIFICAR",0),""))</f>
        <v xml:space="preserve"> </v>
      </c>
    </row>
    <row r="256" spans="1:19" x14ac:dyDescent="0.2">
      <c r="A256" s="61"/>
      <c r="B256" s="15"/>
      <c r="D256" s="15"/>
      <c r="E256" s="15"/>
      <c r="F256" s="15"/>
      <c r="G256" s="15"/>
      <c r="H256" s="63"/>
      <c r="I256" s="15"/>
      <c r="J256" s="62"/>
      <c r="K256" s="15"/>
      <c r="L256" s="4">
        <f t="shared" si="7"/>
        <v>0</v>
      </c>
      <c r="M256" s="4" t="str">
        <f>+_xlfn.XLOOKUP(B256,OPER!$F$2:$F$500,OPER!$X$2:$X$500,"",0)</f>
        <v xml:space="preserve"> </v>
      </c>
      <c r="N256" s="4" t="str">
        <f>+_xlfn.XLOOKUP(C256,OPER!$E$2:$E$500,OPER!$AK$2:$AK$500,"NSP",0)</f>
        <v/>
      </c>
      <c r="O256" s="17" t="str">
        <f>IF(OR(N256="NSP",N256="")," ",_xlfn.XLOOKUP(L256,ORDENES!$Y$2:$Y$500,ORDENES!$AB$2:$AB$500,"",0))</f>
        <v xml:space="preserve"> </v>
      </c>
      <c r="P256" s="4" t="str">
        <f>IFERROR(IF(VLOOKUP((C256),OPER!$E$2:$K$500,7,0)="PM03","EJECUTADO",IF(OR(N256="NSP",N256="")," ",IF(AND(LEFT(I256,4)="NOTI",H256&lt;&gt;0),"EJECUTADO","NO EJECUTADO"))),"")</f>
        <v/>
      </c>
      <c r="Q256" s="4" t="str">
        <f>IF(OR(N256="NSP",N256="")," ",IF(P256="EJECUTADO",VLOOKUP(((C256)),'NOTI CV01_NOTPET'!$B$2:$X$500,23,0),"NO EJECUTADO"))</f>
        <v xml:space="preserve"> </v>
      </c>
      <c r="R256" s="4" t="str">
        <f t="shared" si="8"/>
        <v/>
      </c>
      <c r="S256" s="4" t="str">
        <f>IF(OR(N256="NSP",N256="")," ",IFERROR(_xlfn.XLOOKUP(VALUE(C256),'NOTI CV01_NOTPET'!$Z$2:$Z$500,'NOTI CV01_NOTPET'!$F$2:$F$500,"SIN NOTIFICAR",0),""))</f>
        <v xml:space="preserve"> </v>
      </c>
    </row>
    <row r="257" spans="1:19" x14ac:dyDescent="0.2">
      <c r="A257" s="61"/>
      <c r="B257" s="15"/>
      <c r="D257" s="15"/>
      <c r="E257" s="15"/>
      <c r="F257" s="15"/>
      <c r="G257" s="15"/>
      <c r="H257" s="63"/>
      <c r="I257" s="15"/>
      <c r="J257" s="62"/>
      <c r="K257" s="15"/>
      <c r="L257" s="4">
        <f t="shared" si="7"/>
        <v>0</v>
      </c>
      <c r="M257" s="4" t="str">
        <f>+_xlfn.XLOOKUP(B257,OPER!$F$2:$F$500,OPER!$X$2:$X$500,"",0)</f>
        <v xml:space="preserve"> </v>
      </c>
      <c r="N257" s="4" t="str">
        <f>+_xlfn.XLOOKUP(C257,OPER!$E$2:$E$500,OPER!$AK$2:$AK$500,"NSP",0)</f>
        <v/>
      </c>
      <c r="O257" s="17" t="str">
        <f>IF(OR(N257="NSP",N257="")," ",_xlfn.XLOOKUP(L257,ORDENES!$Y$2:$Y$500,ORDENES!$AB$2:$AB$500,"",0))</f>
        <v xml:space="preserve"> </v>
      </c>
      <c r="P257" s="4" t="str">
        <f>IFERROR(IF(VLOOKUP((C257),OPER!$E$2:$K$500,7,0)="PM03","EJECUTADO",IF(OR(N257="NSP",N257="")," ",IF(AND(LEFT(I257,4)="NOTI",H257&lt;&gt;0),"EJECUTADO","NO EJECUTADO"))),"")</f>
        <v/>
      </c>
      <c r="Q257" s="4" t="str">
        <f>IF(OR(N257="NSP",N257="")," ",IF(P257="EJECUTADO",VLOOKUP(((C257)),'NOTI CV01_NOTPET'!$B$2:$X$500,23,0),"NO EJECUTADO"))</f>
        <v xml:space="preserve"> </v>
      </c>
      <c r="R257" s="4" t="str">
        <f t="shared" si="8"/>
        <v/>
      </c>
      <c r="S257" s="4" t="str">
        <f>IF(OR(N257="NSP",N257="")," ",IFERROR(_xlfn.XLOOKUP(VALUE(C257),'NOTI CV01_NOTPET'!$Z$2:$Z$500,'NOTI CV01_NOTPET'!$F$2:$F$500,"SIN NOTIFICAR",0),""))</f>
        <v xml:space="preserve"> </v>
      </c>
    </row>
    <row r="258" spans="1:19" x14ac:dyDescent="0.2">
      <c r="A258" s="61"/>
      <c r="B258" s="15"/>
      <c r="D258" s="15"/>
      <c r="E258" s="15"/>
      <c r="F258" s="15"/>
      <c r="G258" s="15"/>
      <c r="H258" s="63"/>
      <c r="I258" s="15"/>
      <c r="J258" s="62"/>
      <c r="K258" s="15"/>
      <c r="L258" s="4">
        <f t="shared" si="7"/>
        <v>0</v>
      </c>
      <c r="M258" s="4" t="str">
        <f>+_xlfn.XLOOKUP(B258,OPER!$F$2:$F$500,OPER!$X$2:$X$500,"",0)</f>
        <v xml:space="preserve"> </v>
      </c>
      <c r="N258" s="4" t="str">
        <f>+_xlfn.XLOOKUP(C258,OPER!$E$2:$E$500,OPER!$AK$2:$AK$500,"NSP",0)</f>
        <v/>
      </c>
      <c r="O258" s="17" t="str">
        <f>IF(OR(N258="NSP",N258="")," ",_xlfn.XLOOKUP(L258,ORDENES!$Y$2:$Y$500,ORDENES!$AB$2:$AB$500,"",0))</f>
        <v xml:space="preserve"> </v>
      </c>
      <c r="P258" s="4" t="str">
        <f>IFERROR(IF(VLOOKUP((C258),OPER!$E$2:$K$500,7,0)="PM03","EJECUTADO",IF(OR(N258="NSP",N258="")," ",IF(AND(LEFT(I258,4)="NOTI",H258&lt;&gt;0),"EJECUTADO","NO EJECUTADO"))),"")</f>
        <v/>
      </c>
      <c r="Q258" s="4" t="str">
        <f>IF(OR(N258="NSP",N258="")," ",IF(P258="EJECUTADO",VLOOKUP(((C258)),'NOTI CV01_NOTPET'!$B$2:$X$500,23,0),"NO EJECUTADO"))</f>
        <v xml:space="preserve"> </v>
      </c>
      <c r="R258" s="4" t="str">
        <f t="shared" si="8"/>
        <v/>
      </c>
      <c r="S258" s="4" t="str">
        <f>IF(OR(N258="NSP",N258="")," ",IFERROR(_xlfn.XLOOKUP(VALUE(C258),'NOTI CV01_NOTPET'!$Z$2:$Z$500,'NOTI CV01_NOTPET'!$F$2:$F$500,"SIN NOTIFICAR",0),""))</f>
        <v xml:space="preserve"> </v>
      </c>
    </row>
    <row r="259" spans="1:19" x14ac:dyDescent="0.2">
      <c r="A259" s="61"/>
      <c r="B259" s="15"/>
      <c r="D259" s="15"/>
      <c r="E259" s="15"/>
      <c r="F259" s="15"/>
      <c r="G259" s="15"/>
      <c r="H259" s="63"/>
      <c r="I259" s="15"/>
      <c r="J259" s="62"/>
      <c r="K259" s="15"/>
      <c r="L259" s="4">
        <f t="shared" ref="L259:L322" si="9">+VALUE(B259)</f>
        <v>0</v>
      </c>
      <c r="M259" s="4" t="str">
        <f>+_xlfn.XLOOKUP(B259,OPER!$F$2:$F$500,OPER!$X$2:$X$500,"",0)</f>
        <v xml:space="preserve"> </v>
      </c>
      <c r="N259" s="4" t="str">
        <f>+_xlfn.XLOOKUP(C259,OPER!$E$2:$E$500,OPER!$AK$2:$AK$500,"NSP",0)</f>
        <v/>
      </c>
      <c r="O259" s="17" t="str">
        <f>IF(OR(N259="NSP",N259="")," ",_xlfn.XLOOKUP(L259,ORDENES!$Y$2:$Y$500,ORDENES!$AB$2:$AB$500,"",0))</f>
        <v xml:space="preserve"> </v>
      </c>
      <c r="P259" s="4" t="str">
        <f>IFERROR(IF(VLOOKUP((C259),OPER!$E$2:$K$500,7,0)="PM03","EJECUTADO",IF(OR(N259="NSP",N259="")," ",IF(AND(LEFT(I259,4)="NOTI",H259&lt;&gt;0),"EJECUTADO","NO EJECUTADO"))),"")</f>
        <v/>
      </c>
      <c r="Q259" s="4" t="str">
        <f>IF(OR(N259="NSP",N259="")," ",IF(P259="EJECUTADO",VLOOKUP(((C259)),'NOTI CV01_NOTPET'!$B$2:$X$500,23,0),"NO EJECUTADO"))</f>
        <v xml:space="preserve"> </v>
      </c>
      <c r="R259" s="4" t="str">
        <f t="shared" ref="R259:R322" si="10">+IF(OR(N259="NSP",N259=""),"",IF(AND(P259="EJECUTADO",Q259="EJECUTADO"),"EJECUTADO","NO EJECUTADO"))</f>
        <v/>
      </c>
      <c r="S259" s="4" t="str">
        <f>IF(OR(N259="NSP",N259="")," ",IFERROR(_xlfn.XLOOKUP(VALUE(C259),'NOTI CV01_NOTPET'!$Z$2:$Z$500,'NOTI CV01_NOTPET'!$F$2:$F$500,"SIN NOTIFICAR",0),""))</f>
        <v xml:space="preserve"> </v>
      </c>
    </row>
    <row r="260" spans="1:19" x14ac:dyDescent="0.2">
      <c r="A260" s="61"/>
      <c r="B260" s="15"/>
      <c r="D260" s="15"/>
      <c r="E260" s="15"/>
      <c r="F260" s="15"/>
      <c r="G260" s="15"/>
      <c r="H260" s="63"/>
      <c r="I260" s="15"/>
      <c r="J260" s="62"/>
      <c r="K260" s="15"/>
      <c r="L260" s="4">
        <f t="shared" si="9"/>
        <v>0</v>
      </c>
      <c r="M260" s="4" t="str">
        <f>+_xlfn.XLOOKUP(B260,OPER!$F$2:$F$500,OPER!$X$2:$X$500,"",0)</f>
        <v xml:space="preserve"> </v>
      </c>
      <c r="N260" s="4" t="str">
        <f>+_xlfn.XLOOKUP(C260,OPER!$E$2:$E$500,OPER!$AK$2:$AK$500,"NSP",0)</f>
        <v/>
      </c>
      <c r="O260" s="17" t="str">
        <f>IF(OR(N260="NSP",N260="")," ",_xlfn.XLOOKUP(L260,ORDENES!$Y$2:$Y$500,ORDENES!$AB$2:$AB$500,"",0))</f>
        <v xml:space="preserve"> </v>
      </c>
      <c r="P260" s="4" t="str">
        <f>IFERROR(IF(VLOOKUP((C260),OPER!$E$2:$K$500,7,0)="PM03","EJECUTADO",IF(OR(N260="NSP",N260="")," ",IF(AND(LEFT(I260,4)="NOTI",H260&lt;&gt;0),"EJECUTADO","NO EJECUTADO"))),"")</f>
        <v/>
      </c>
      <c r="Q260" s="4" t="str">
        <f>IF(OR(N260="NSP",N260="")," ",IF(P260="EJECUTADO",VLOOKUP(((C260)),'NOTI CV01_NOTPET'!$B$2:$X$500,23,0),"NO EJECUTADO"))</f>
        <v xml:space="preserve"> </v>
      </c>
      <c r="R260" s="4" t="str">
        <f t="shared" si="10"/>
        <v/>
      </c>
      <c r="S260" s="4" t="str">
        <f>IF(OR(N260="NSP",N260="")," ",IFERROR(_xlfn.XLOOKUP(VALUE(C260),'NOTI CV01_NOTPET'!$Z$2:$Z$500,'NOTI CV01_NOTPET'!$F$2:$F$500,"SIN NOTIFICAR",0),""))</f>
        <v xml:space="preserve"> </v>
      </c>
    </row>
    <row r="261" spans="1:19" x14ac:dyDescent="0.2">
      <c r="A261" s="61"/>
      <c r="B261" s="15"/>
      <c r="D261" s="15"/>
      <c r="E261" s="15"/>
      <c r="F261" s="15"/>
      <c r="G261" s="15"/>
      <c r="H261" s="63"/>
      <c r="I261" s="15"/>
      <c r="J261" s="62"/>
      <c r="K261" s="15"/>
      <c r="L261" s="4">
        <f t="shared" si="9"/>
        <v>0</v>
      </c>
      <c r="M261" s="4" t="str">
        <f>+_xlfn.XLOOKUP(B261,OPER!$F$2:$F$500,OPER!$X$2:$X$500,"",0)</f>
        <v xml:space="preserve"> </v>
      </c>
      <c r="N261" s="4" t="str">
        <f>+_xlfn.XLOOKUP(C261,OPER!$E$2:$E$500,OPER!$AK$2:$AK$500,"NSP",0)</f>
        <v/>
      </c>
      <c r="O261" s="17" t="str">
        <f>IF(OR(N261="NSP",N261="")," ",_xlfn.XLOOKUP(L261,ORDENES!$Y$2:$Y$500,ORDENES!$AB$2:$AB$500,"",0))</f>
        <v xml:space="preserve"> </v>
      </c>
      <c r="P261" s="4" t="str">
        <f>IFERROR(IF(VLOOKUP((C261),OPER!$E$2:$K$500,7,0)="PM03","EJECUTADO",IF(OR(N261="NSP",N261="")," ",IF(AND(LEFT(I261,4)="NOTI",H261&lt;&gt;0),"EJECUTADO","NO EJECUTADO"))),"")</f>
        <v/>
      </c>
      <c r="Q261" s="4" t="str">
        <f>IF(OR(N261="NSP",N261="")," ",IF(P261="EJECUTADO",VLOOKUP(((C261)),'NOTI CV01_NOTPET'!$B$2:$X$500,23,0),"NO EJECUTADO"))</f>
        <v xml:space="preserve"> </v>
      </c>
      <c r="R261" s="4" t="str">
        <f t="shared" si="10"/>
        <v/>
      </c>
      <c r="S261" s="4" t="str">
        <f>IF(OR(N261="NSP",N261="")," ",IFERROR(_xlfn.XLOOKUP(VALUE(C261),'NOTI CV01_NOTPET'!$Z$2:$Z$500,'NOTI CV01_NOTPET'!$F$2:$F$500,"SIN NOTIFICAR",0),""))</f>
        <v xml:space="preserve"> </v>
      </c>
    </row>
    <row r="262" spans="1:19" x14ac:dyDescent="0.2">
      <c r="A262" s="61"/>
      <c r="B262" s="15"/>
      <c r="D262" s="15"/>
      <c r="E262" s="15"/>
      <c r="F262" s="15"/>
      <c r="G262" s="15"/>
      <c r="H262" s="63"/>
      <c r="I262" s="15"/>
      <c r="J262" s="62"/>
      <c r="K262" s="15"/>
      <c r="L262" s="4">
        <f t="shared" si="9"/>
        <v>0</v>
      </c>
      <c r="M262" s="4" t="str">
        <f>+_xlfn.XLOOKUP(B262,OPER!$F$2:$F$500,OPER!$X$2:$X$500,"",0)</f>
        <v xml:space="preserve"> </v>
      </c>
      <c r="N262" s="4" t="str">
        <f>+_xlfn.XLOOKUP(C262,OPER!$E$2:$E$500,OPER!$AK$2:$AK$500,"NSP",0)</f>
        <v/>
      </c>
      <c r="O262" s="17" t="str">
        <f>IF(OR(N262="NSP",N262="")," ",_xlfn.XLOOKUP(L262,ORDENES!$Y$2:$Y$500,ORDENES!$AB$2:$AB$500,"",0))</f>
        <v xml:space="preserve"> </v>
      </c>
      <c r="P262" s="4" t="str">
        <f>IFERROR(IF(VLOOKUP((C262),OPER!$E$2:$K$500,7,0)="PM03","EJECUTADO",IF(OR(N262="NSP",N262="")," ",IF(AND(LEFT(I262,4)="NOTI",H262&lt;&gt;0),"EJECUTADO","NO EJECUTADO"))),"")</f>
        <v/>
      </c>
      <c r="Q262" s="4" t="str">
        <f>IF(OR(N262="NSP",N262="")," ",IF(P262="EJECUTADO",VLOOKUP(((C262)),'NOTI CV01_NOTPET'!$B$2:$X$500,23,0),"NO EJECUTADO"))</f>
        <v xml:space="preserve"> </v>
      </c>
      <c r="R262" s="4" t="str">
        <f t="shared" si="10"/>
        <v/>
      </c>
      <c r="S262" s="4" t="str">
        <f>IF(OR(N262="NSP",N262="")," ",IFERROR(_xlfn.XLOOKUP(VALUE(C262),'NOTI CV01_NOTPET'!$Z$2:$Z$500,'NOTI CV01_NOTPET'!$F$2:$F$500,"SIN NOTIFICAR",0),""))</f>
        <v xml:space="preserve"> </v>
      </c>
    </row>
    <row r="263" spans="1:19" x14ac:dyDescent="0.2">
      <c r="A263" s="61"/>
      <c r="B263" s="15"/>
      <c r="D263" s="15"/>
      <c r="E263" s="15"/>
      <c r="F263" s="15"/>
      <c r="G263" s="15"/>
      <c r="H263" s="63"/>
      <c r="I263" s="15"/>
      <c r="J263" s="62"/>
      <c r="K263" s="15"/>
      <c r="L263" s="4">
        <f t="shared" si="9"/>
        <v>0</v>
      </c>
      <c r="M263" s="4" t="str">
        <f>+_xlfn.XLOOKUP(B263,OPER!$F$2:$F$500,OPER!$X$2:$X$500,"",0)</f>
        <v xml:space="preserve"> </v>
      </c>
      <c r="N263" s="4" t="str">
        <f>+_xlfn.XLOOKUP(C263,OPER!$E$2:$E$500,OPER!$AK$2:$AK$500,"NSP",0)</f>
        <v/>
      </c>
      <c r="O263" s="17" t="str">
        <f>IF(OR(N263="NSP",N263="")," ",_xlfn.XLOOKUP(L263,ORDENES!$Y$2:$Y$500,ORDENES!$AB$2:$AB$500,"",0))</f>
        <v xml:space="preserve"> </v>
      </c>
      <c r="P263" s="4" t="str">
        <f>IFERROR(IF(VLOOKUP((C263),OPER!$E$2:$K$500,7,0)="PM03","EJECUTADO",IF(OR(N263="NSP",N263="")," ",IF(AND(LEFT(I263,4)="NOTI",H263&lt;&gt;0),"EJECUTADO","NO EJECUTADO"))),"")</f>
        <v/>
      </c>
      <c r="Q263" s="4" t="str">
        <f>IF(OR(N263="NSP",N263="")," ",IF(P263="EJECUTADO",VLOOKUP(((C263)),'NOTI CV01_NOTPET'!$B$2:$X$500,23,0),"NO EJECUTADO"))</f>
        <v xml:space="preserve"> </v>
      </c>
      <c r="R263" s="4" t="str">
        <f t="shared" si="10"/>
        <v/>
      </c>
      <c r="S263" s="4" t="str">
        <f>IF(OR(N263="NSP",N263="")," ",IFERROR(_xlfn.XLOOKUP(VALUE(C263),'NOTI CV01_NOTPET'!$Z$2:$Z$500,'NOTI CV01_NOTPET'!$F$2:$F$500,"SIN NOTIFICAR",0),""))</f>
        <v xml:space="preserve"> </v>
      </c>
    </row>
    <row r="264" spans="1:19" x14ac:dyDescent="0.2">
      <c r="A264" s="61"/>
      <c r="B264" s="15"/>
      <c r="D264" s="15"/>
      <c r="E264" s="15"/>
      <c r="F264" s="15"/>
      <c r="G264" s="15"/>
      <c r="H264" s="63"/>
      <c r="I264" s="15"/>
      <c r="J264" s="62"/>
      <c r="K264" s="15"/>
      <c r="L264" s="4">
        <f t="shared" si="9"/>
        <v>0</v>
      </c>
      <c r="M264" s="4" t="str">
        <f>+_xlfn.XLOOKUP(B264,OPER!$F$2:$F$500,OPER!$X$2:$X$500,"",0)</f>
        <v xml:space="preserve"> </v>
      </c>
      <c r="N264" s="4" t="str">
        <f>+_xlfn.XLOOKUP(C264,OPER!$E$2:$E$500,OPER!$AK$2:$AK$500,"NSP",0)</f>
        <v/>
      </c>
      <c r="O264" s="17" t="str">
        <f>IF(OR(N264="NSP",N264="")," ",_xlfn.XLOOKUP(L264,ORDENES!$Y$2:$Y$500,ORDENES!$AB$2:$AB$500,"",0))</f>
        <v xml:space="preserve"> </v>
      </c>
      <c r="P264" s="4" t="str">
        <f>IFERROR(IF(VLOOKUP((C264),OPER!$E$2:$K$500,7,0)="PM03","EJECUTADO",IF(OR(N264="NSP",N264="")," ",IF(AND(LEFT(I264,4)="NOTI",H264&lt;&gt;0),"EJECUTADO","NO EJECUTADO"))),"")</f>
        <v/>
      </c>
      <c r="Q264" s="4" t="str">
        <f>IF(OR(N264="NSP",N264="")," ",IF(P264="EJECUTADO",VLOOKUP(((C264)),'NOTI CV01_NOTPET'!$B$2:$X$500,23,0),"NO EJECUTADO"))</f>
        <v xml:space="preserve"> </v>
      </c>
      <c r="R264" s="4" t="str">
        <f t="shared" si="10"/>
        <v/>
      </c>
      <c r="S264" s="4" t="str">
        <f>IF(OR(N264="NSP",N264="")," ",IFERROR(_xlfn.XLOOKUP(VALUE(C264),'NOTI CV01_NOTPET'!$Z$2:$Z$500,'NOTI CV01_NOTPET'!$F$2:$F$500,"SIN NOTIFICAR",0),""))</f>
        <v xml:space="preserve"> </v>
      </c>
    </row>
    <row r="265" spans="1:19" x14ac:dyDescent="0.2">
      <c r="A265" s="61"/>
      <c r="B265" s="15"/>
      <c r="D265" s="15"/>
      <c r="E265" s="15"/>
      <c r="F265" s="15"/>
      <c r="G265" s="15"/>
      <c r="H265" s="63"/>
      <c r="I265" s="15"/>
      <c r="J265" s="62"/>
      <c r="K265" s="15"/>
      <c r="L265" s="4">
        <f t="shared" si="9"/>
        <v>0</v>
      </c>
      <c r="M265" s="4" t="str">
        <f>+_xlfn.XLOOKUP(B265,OPER!$F$2:$F$500,OPER!$X$2:$X$500,"",0)</f>
        <v xml:space="preserve"> </v>
      </c>
      <c r="N265" s="4" t="str">
        <f>+_xlfn.XLOOKUP(C265,OPER!$E$2:$E$500,OPER!$AK$2:$AK$500,"NSP",0)</f>
        <v/>
      </c>
      <c r="O265" s="17" t="str">
        <f>IF(OR(N265="NSP",N265="")," ",_xlfn.XLOOKUP(L265,ORDENES!$Y$2:$Y$500,ORDENES!$AB$2:$AB$500,"",0))</f>
        <v xml:space="preserve"> </v>
      </c>
      <c r="P265" s="4" t="str">
        <f>IFERROR(IF(VLOOKUP((C265),OPER!$E$2:$K$500,7,0)="PM03","EJECUTADO",IF(OR(N265="NSP",N265="")," ",IF(AND(LEFT(I265,4)="NOTI",H265&lt;&gt;0),"EJECUTADO","NO EJECUTADO"))),"")</f>
        <v/>
      </c>
      <c r="Q265" s="4" t="str">
        <f>IF(OR(N265="NSP",N265="")," ",IF(P265="EJECUTADO",VLOOKUP(((C265)),'NOTI CV01_NOTPET'!$B$2:$X$500,23,0),"NO EJECUTADO"))</f>
        <v xml:space="preserve"> </v>
      </c>
      <c r="R265" s="4" t="str">
        <f t="shared" si="10"/>
        <v/>
      </c>
      <c r="S265" s="4" t="str">
        <f>IF(OR(N265="NSP",N265="")," ",IFERROR(_xlfn.XLOOKUP(VALUE(C265),'NOTI CV01_NOTPET'!$Z$2:$Z$500,'NOTI CV01_NOTPET'!$F$2:$F$500,"SIN NOTIFICAR",0),""))</f>
        <v xml:space="preserve"> </v>
      </c>
    </row>
    <row r="266" spans="1:19" x14ac:dyDescent="0.2">
      <c r="A266" s="61"/>
      <c r="B266" s="15"/>
      <c r="D266" s="15"/>
      <c r="E266" s="15"/>
      <c r="F266" s="15"/>
      <c r="G266" s="15"/>
      <c r="H266" s="63"/>
      <c r="I266" s="15"/>
      <c r="J266" s="62"/>
      <c r="K266" s="15"/>
      <c r="L266" s="4">
        <f t="shared" si="9"/>
        <v>0</v>
      </c>
      <c r="M266" s="4" t="str">
        <f>+_xlfn.XLOOKUP(B266,OPER!$F$2:$F$500,OPER!$X$2:$X$500,"",0)</f>
        <v xml:space="preserve"> </v>
      </c>
      <c r="N266" s="4" t="str">
        <f>+_xlfn.XLOOKUP(C266,OPER!$E$2:$E$500,OPER!$AK$2:$AK$500,"NSP",0)</f>
        <v/>
      </c>
      <c r="O266" s="17" t="str">
        <f>IF(OR(N266="NSP",N266="")," ",_xlfn.XLOOKUP(L266,ORDENES!$Y$2:$Y$500,ORDENES!$AB$2:$AB$500,"",0))</f>
        <v xml:space="preserve"> </v>
      </c>
      <c r="P266" s="4" t="str">
        <f>IFERROR(IF(VLOOKUP((C266),OPER!$E$2:$K$500,7,0)="PM03","EJECUTADO",IF(OR(N266="NSP",N266="")," ",IF(AND(LEFT(I266,4)="NOTI",H266&lt;&gt;0),"EJECUTADO","NO EJECUTADO"))),"")</f>
        <v/>
      </c>
      <c r="Q266" s="4" t="str">
        <f>IF(OR(N266="NSP",N266="")," ",IF(P266="EJECUTADO",VLOOKUP(((C266)),'NOTI CV01_NOTPET'!$B$2:$X$500,23,0),"NO EJECUTADO"))</f>
        <v xml:space="preserve"> </v>
      </c>
      <c r="R266" s="4" t="str">
        <f t="shared" si="10"/>
        <v/>
      </c>
      <c r="S266" s="4" t="str">
        <f>IF(OR(N266="NSP",N266="")," ",IFERROR(_xlfn.XLOOKUP(VALUE(C266),'NOTI CV01_NOTPET'!$Z$2:$Z$500,'NOTI CV01_NOTPET'!$F$2:$F$500,"SIN NOTIFICAR",0),""))</f>
        <v xml:space="preserve"> </v>
      </c>
    </row>
    <row r="267" spans="1:19" x14ac:dyDescent="0.2">
      <c r="A267" s="61"/>
      <c r="B267" s="15"/>
      <c r="D267" s="15"/>
      <c r="E267" s="15"/>
      <c r="F267" s="15"/>
      <c r="G267" s="15"/>
      <c r="H267" s="63"/>
      <c r="I267" s="15"/>
      <c r="J267" s="62"/>
      <c r="K267" s="15"/>
      <c r="L267" s="4">
        <f t="shared" si="9"/>
        <v>0</v>
      </c>
      <c r="M267" s="4" t="str">
        <f>+_xlfn.XLOOKUP(B267,OPER!$F$2:$F$500,OPER!$X$2:$X$500,"",0)</f>
        <v xml:space="preserve"> </v>
      </c>
      <c r="N267" s="4" t="str">
        <f>+_xlfn.XLOOKUP(C267,OPER!$E$2:$E$500,OPER!$AK$2:$AK$500,"NSP",0)</f>
        <v/>
      </c>
      <c r="O267" s="17" t="str">
        <f>IF(OR(N267="NSP",N267="")," ",_xlfn.XLOOKUP(L267,ORDENES!$Y$2:$Y$500,ORDENES!$AB$2:$AB$500,"",0))</f>
        <v xml:space="preserve"> </v>
      </c>
      <c r="P267" s="4" t="str">
        <f>IFERROR(IF(VLOOKUP((C267),OPER!$E$2:$K$500,7,0)="PM03","EJECUTADO",IF(OR(N267="NSP",N267="")," ",IF(AND(LEFT(I267,4)="NOTI",H267&lt;&gt;0),"EJECUTADO","NO EJECUTADO"))),"")</f>
        <v/>
      </c>
      <c r="Q267" s="4" t="str">
        <f>IF(OR(N267="NSP",N267="")," ",IF(P267="EJECUTADO",VLOOKUP(((C267)),'NOTI CV01_NOTPET'!$B$2:$X$500,23,0),"NO EJECUTADO"))</f>
        <v xml:space="preserve"> </v>
      </c>
      <c r="R267" s="4" t="str">
        <f t="shared" si="10"/>
        <v/>
      </c>
      <c r="S267" s="4" t="str">
        <f>IF(OR(N267="NSP",N267="")," ",IFERROR(_xlfn.XLOOKUP(VALUE(C267),'NOTI CV01_NOTPET'!$Z$2:$Z$500,'NOTI CV01_NOTPET'!$F$2:$F$500,"SIN NOTIFICAR",0),""))</f>
        <v xml:space="preserve"> </v>
      </c>
    </row>
    <row r="268" spans="1:19" x14ac:dyDescent="0.2">
      <c r="A268" s="61"/>
      <c r="B268" s="15"/>
      <c r="D268" s="15"/>
      <c r="E268" s="15"/>
      <c r="F268" s="15"/>
      <c r="G268" s="15"/>
      <c r="H268" s="63"/>
      <c r="I268" s="15"/>
      <c r="J268" s="62"/>
      <c r="K268" s="15"/>
      <c r="L268" s="4">
        <f t="shared" si="9"/>
        <v>0</v>
      </c>
      <c r="M268" s="4" t="str">
        <f>+_xlfn.XLOOKUP(B268,OPER!$F$2:$F$500,OPER!$X$2:$X$500,"",0)</f>
        <v xml:space="preserve"> </v>
      </c>
      <c r="N268" s="4" t="str">
        <f>+_xlfn.XLOOKUP(C268,OPER!$E$2:$E$500,OPER!$AK$2:$AK$500,"NSP",0)</f>
        <v/>
      </c>
      <c r="O268" s="17" t="str">
        <f>IF(OR(N268="NSP",N268="")," ",_xlfn.XLOOKUP(L268,ORDENES!$Y$2:$Y$500,ORDENES!$AB$2:$AB$500,"",0))</f>
        <v xml:space="preserve"> </v>
      </c>
      <c r="P268" s="4" t="str">
        <f>IFERROR(IF(VLOOKUP((C268),OPER!$E$2:$K$500,7,0)="PM03","EJECUTADO",IF(OR(N268="NSP",N268="")," ",IF(AND(LEFT(I268,4)="NOTI",H268&lt;&gt;0),"EJECUTADO","NO EJECUTADO"))),"")</f>
        <v/>
      </c>
      <c r="Q268" s="4" t="str">
        <f>IF(OR(N268="NSP",N268="")," ",IF(P268="EJECUTADO",VLOOKUP(((C268)),'NOTI CV01_NOTPET'!$B$2:$X$500,23,0),"NO EJECUTADO"))</f>
        <v xml:space="preserve"> </v>
      </c>
      <c r="R268" s="4" t="str">
        <f t="shared" si="10"/>
        <v/>
      </c>
      <c r="S268" s="4" t="str">
        <f>IF(OR(N268="NSP",N268="")," ",IFERROR(_xlfn.XLOOKUP(VALUE(C268),'NOTI CV01_NOTPET'!$Z$2:$Z$500,'NOTI CV01_NOTPET'!$F$2:$F$500,"SIN NOTIFICAR",0),""))</f>
        <v xml:space="preserve"> </v>
      </c>
    </row>
    <row r="269" spans="1:19" x14ac:dyDescent="0.2">
      <c r="A269" s="61"/>
      <c r="B269" s="15"/>
      <c r="D269" s="15"/>
      <c r="E269" s="15"/>
      <c r="F269" s="15"/>
      <c r="G269" s="15"/>
      <c r="H269" s="63"/>
      <c r="I269" s="15"/>
      <c r="J269" s="62"/>
      <c r="K269" s="15"/>
      <c r="L269" s="4">
        <f t="shared" si="9"/>
        <v>0</v>
      </c>
      <c r="M269" s="4" t="str">
        <f>+_xlfn.XLOOKUP(B269,OPER!$F$2:$F$500,OPER!$X$2:$X$500,"",0)</f>
        <v xml:space="preserve"> </v>
      </c>
      <c r="N269" s="4" t="str">
        <f>+_xlfn.XLOOKUP(C269,OPER!$E$2:$E$500,OPER!$AK$2:$AK$500,"NSP",0)</f>
        <v/>
      </c>
      <c r="O269" s="17" t="str">
        <f>IF(OR(N269="NSP",N269="")," ",_xlfn.XLOOKUP(L269,ORDENES!$Y$2:$Y$500,ORDENES!$AB$2:$AB$500,"",0))</f>
        <v xml:space="preserve"> </v>
      </c>
      <c r="P269" s="4" t="str">
        <f>IFERROR(IF(VLOOKUP((C269),OPER!$E$2:$K$500,7,0)="PM03","EJECUTADO",IF(OR(N269="NSP",N269="")," ",IF(AND(LEFT(I269,4)="NOTI",H269&lt;&gt;0),"EJECUTADO","NO EJECUTADO"))),"")</f>
        <v/>
      </c>
      <c r="Q269" s="4" t="str">
        <f>IF(OR(N269="NSP",N269="")," ",IF(P269="EJECUTADO",VLOOKUP(((C269)),'NOTI CV01_NOTPET'!$B$2:$X$500,23,0),"NO EJECUTADO"))</f>
        <v xml:space="preserve"> </v>
      </c>
      <c r="R269" s="4" t="str">
        <f t="shared" si="10"/>
        <v/>
      </c>
      <c r="S269" s="4" t="str">
        <f>IF(OR(N269="NSP",N269="")," ",IFERROR(_xlfn.XLOOKUP(VALUE(C269),'NOTI CV01_NOTPET'!$Z$2:$Z$500,'NOTI CV01_NOTPET'!$F$2:$F$500,"SIN NOTIFICAR",0),""))</f>
        <v xml:space="preserve"> </v>
      </c>
    </row>
    <row r="270" spans="1:19" x14ac:dyDescent="0.2">
      <c r="A270" s="61"/>
      <c r="B270" s="15"/>
      <c r="D270" s="15"/>
      <c r="E270" s="15"/>
      <c r="F270" s="15"/>
      <c r="G270" s="15"/>
      <c r="H270" s="63"/>
      <c r="I270" s="15"/>
      <c r="J270" s="62"/>
      <c r="K270" s="15"/>
      <c r="L270" s="4">
        <f t="shared" si="9"/>
        <v>0</v>
      </c>
      <c r="M270" s="4" t="str">
        <f>+_xlfn.XLOOKUP(B270,OPER!$F$2:$F$500,OPER!$X$2:$X$500,"",0)</f>
        <v xml:space="preserve"> </v>
      </c>
      <c r="N270" s="4" t="str">
        <f>+_xlfn.XLOOKUP(C270,OPER!$E$2:$E$500,OPER!$AK$2:$AK$500,"NSP",0)</f>
        <v/>
      </c>
      <c r="O270" s="17" t="str">
        <f>IF(OR(N270="NSP",N270="")," ",_xlfn.XLOOKUP(L270,ORDENES!$Y$2:$Y$500,ORDENES!$AB$2:$AB$500,"",0))</f>
        <v xml:space="preserve"> </v>
      </c>
      <c r="P270" s="4" t="str">
        <f>IFERROR(IF(VLOOKUP((C270),OPER!$E$2:$K$500,7,0)="PM03","EJECUTADO",IF(OR(N270="NSP",N270="")," ",IF(AND(LEFT(I270,4)="NOTI",H270&lt;&gt;0),"EJECUTADO","NO EJECUTADO"))),"")</f>
        <v/>
      </c>
      <c r="Q270" s="4" t="str">
        <f>IF(OR(N270="NSP",N270="")," ",IF(P270="EJECUTADO",VLOOKUP(((C270)),'NOTI CV01_NOTPET'!$B$2:$X$500,23,0),"NO EJECUTADO"))</f>
        <v xml:space="preserve"> </v>
      </c>
      <c r="R270" s="4" t="str">
        <f t="shared" si="10"/>
        <v/>
      </c>
      <c r="S270" s="4" t="str">
        <f>IF(OR(N270="NSP",N270="")," ",IFERROR(_xlfn.XLOOKUP(VALUE(C270),'NOTI CV01_NOTPET'!$Z$2:$Z$500,'NOTI CV01_NOTPET'!$F$2:$F$500,"SIN NOTIFICAR",0),""))</f>
        <v xml:space="preserve"> </v>
      </c>
    </row>
    <row r="271" spans="1:19" x14ac:dyDescent="0.2">
      <c r="A271" s="61"/>
      <c r="B271" s="15"/>
      <c r="D271" s="15"/>
      <c r="E271" s="15"/>
      <c r="F271" s="15"/>
      <c r="G271" s="15"/>
      <c r="H271" s="63"/>
      <c r="I271" s="15"/>
      <c r="J271" s="62"/>
      <c r="K271" s="15"/>
      <c r="L271" s="4">
        <f t="shared" si="9"/>
        <v>0</v>
      </c>
      <c r="M271" s="4" t="str">
        <f>+_xlfn.XLOOKUP(B271,OPER!$F$2:$F$500,OPER!$X$2:$X$500,"",0)</f>
        <v xml:space="preserve"> </v>
      </c>
      <c r="N271" s="4" t="str">
        <f>+_xlfn.XLOOKUP(C271,OPER!$E$2:$E$500,OPER!$AK$2:$AK$500,"NSP",0)</f>
        <v/>
      </c>
      <c r="O271" s="17" t="str">
        <f>IF(OR(N271="NSP",N271="")," ",_xlfn.XLOOKUP(L271,ORDENES!$Y$2:$Y$500,ORDENES!$AB$2:$AB$500,"",0))</f>
        <v xml:space="preserve"> </v>
      </c>
      <c r="P271" s="4" t="str">
        <f>IFERROR(IF(VLOOKUP((C271),OPER!$E$2:$K$500,7,0)="PM03","EJECUTADO",IF(OR(N271="NSP",N271="")," ",IF(AND(LEFT(I271,4)="NOTI",H271&lt;&gt;0),"EJECUTADO","NO EJECUTADO"))),"")</f>
        <v/>
      </c>
      <c r="Q271" s="4" t="str">
        <f>IF(OR(N271="NSP",N271="")," ",IF(P271="EJECUTADO",VLOOKUP(((C271)),'NOTI CV01_NOTPET'!$B$2:$X$500,23,0),"NO EJECUTADO"))</f>
        <v xml:space="preserve"> </v>
      </c>
      <c r="R271" s="4" t="str">
        <f t="shared" si="10"/>
        <v/>
      </c>
      <c r="S271" s="4" t="str">
        <f>IF(OR(N271="NSP",N271="")," ",IFERROR(_xlfn.XLOOKUP(VALUE(C271),'NOTI CV01_NOTPET'!$Z$2:$Z$500,'NOTI CV01_NOTPET'!$F$2:$F$500,"SIN NOTIFICAR",0),""))</f>
        <v xml:space="preserve"> </v>
      </c>
    </row>
    <row r="272" spans="1:19" x14ac:dyDescent="0.2">
      <c r="A272" s="61"/>
      <c r="B272" s="15"/>
      <c r="D272" s="15"/>
      <c r="E272" s="15"/>
      <c r="F272" s="15"/>
      <c r="G272" s="15"/>
      <c r="H272" s="63"/>
      <c r="I272" s="15"/>
      <c r="J272" s="62"/>
      <c r="K272" s="15"/>
      <c r="L272" s="4">
        <f t="shared" si="9"/>
        <v>0</v>
      </c>
      <c r="M272" s="4" t="str">
        <f>+_xlfn.XLOOKUP(B272,OPER!$F$2:$F$500,OPER!$X$2:$X$500,"",0)</f>
        <v xml:space="preserve"> </v>
      </c>
      <c r="N272" s="4" t="str">
        <f>+_xlfn.XLOOKUP(C272,OPER!$E$2:$E$500,OPER!$AK$2:$AK$500,"NSP",0)</f>
        <v/>
      </c>
      <c r="O272" s="17" t="str">
        <f>IF(OR(N272="NSP",N272="")," ",_xlfn.XLOOKUP(L272,ORDENES!$Y$2:$Y$500,ORDENES!$AB$2:$AB$500,"",0))</f>
        <v xml:space="preserve"> </v>
      </c>
      <c r="P272" s="4" t="str">
        <f>IFERROR(IF(VLOOKUP((C272),OPER!$E$2:$K$500,7,0)="PM03","EJECUTADO",IF(OR(N272="NSP",N272="")," ",IF(AND(LEFT(I272,4)="NOTI",H272&lt;&gt;0),"EJECUTADO","NO EJECUTADO"))),"")</f>
        <v/>
      </c>
      <c r="Q272" s="4" t="str">
        <f>IF(OR(N272="NSP",N272="")," ",IF(P272="EJECUTADO",VLOOKUP(((C272)),'NOTI CV01_NOTPET'!$B$2:$X$500,23,0),"NO EJECUTADO"))</f>
        <v xml:space="preserve"> </v>
      </c>
      <c r="R272" s="4" t="str">
        <f t="shared" si="10"/>
        <v/>
      </c>
      <c r="S272" s="4" t="str">
        <f>IF(OR(N272="NSP",N272="")," ",IFERROR(_xlfn.XLOOKUP(VALUE(C272),'NOTI CV01_NOTPET'!$Z$2:$Z$500,'NOTI CV01_NOTPET'!$F$2:$F$500,"SIN NOTIFICAR",0),""))</f>
        <v xml:space="preserve"> </v>
      </c>
    </row>
    <row r="273" spans="1:19" x14ac:dyDescent="0.2">
      <c r="A273" s="61"/>
      <c r="B273" s="15"/>
      <c r="D273" s="15"/>
      <c r="E273" s="15"/>
      <c r="F273" s="15"/>
      <c r="G273" s="15"/>
      <c r="H273" s="63"/>
      <c r="I273" s="15"/>
      <c r="J273" s="62"/>
      <c r="K273" s="15"/>
      <c r="L273" s="4">
        <f t="shared" si="9"/>
        <v>0</v>
      </c>
      <c r="M273" s="4" t="str">
        <f>+_xlfn.XLOOKUP(B273,OPER!$F$2:$F$500,OPER!$X$2:$X$500,"",0)</f>
        <v xml:space="preserve"> </v>
      </c>
      <c r="N273" s="4" t="str">
        <f>+_xlfn.XLOOKUP(C273,OPER!$E$2:$E$500,OPER!$AK$2:$AK$500,"NSP",0)</f>
        <v/>
      </c>
      <c r="O273" s="17" t="str">
        <f>IF(OR(N273="NSP",N273="")," ",_xlfn.XLOOKUP(L273,ORDENES!$Y$2:$Y$500,ORDENES!$AB$2:$AB$500,"",0))</f>
        <v xml:space="preserve"> </v>
      </c>
      <c r="P273" s="4" t="str">
        <f>IFERROR(IF(VLOOKUP((C273),OPER!$E$2:$K$500,7,0)="PM03","EJECUTADO",IF(OR(N273="NSP",N273="")," ",IF(AND(LEFT(I273,4)="NOTI",H273&lt;&gt;0),"EJECUTADO","NO EJECUTADO"))),"")</f>
        <v/>
      </c>
      <c r="Q273" s="4" t="str">
        <f>IF(OR(N273="NSP",N273="")," ",IF(P273="EJECUTADO",VLOOKUP(((C273)),'NOTI CV01_NOTPET'!$B$2:$X$500,23,0),"NO EJECUTADO"))</f>
        <v xml:space="preserve"> </v>
      </c>
      <c r="R273" s="4" t="str">
        <f t="shared" si="10"/>
        <v/>
      </c>
      <c r="S273" s="4" t="str">
        <f>IF(OR(N273="NSP",N273="")," ",IFERROR(_xlfn.XLOOKUP(VALUE(C273),'NOTI CV01_NOTPET'!$Z$2:$Z$500,'NOTI CV01_NOTPET'!$F$2:$F$500,"SIN NOTIFICAR",0),""))</f>
        <v xml:space="preserve"> </v>
      </c>
    </row>
    <row r="274" spans="1:19" x14ac:dyDescent="0.2">
      <c r="A274" s="61"/>
      <c r="B274" s="15"/>
      <c r="D274" s="15"/>
      <c r="E274" s="15"/>
      <c r="F274" s="15"/>
      <c r="G274" s="15"/>
      <c r="H274" s="63"/>
      <c r="I274" s="15"/>
      <c r="J274" s="62"/>
      <c r="K274" s="15"/>
      <c r="L274" s="4">
        <f t="shared" si="9"/>
        <v>0</v>
      </c>
      <c r="M274" s="4" t="str">
        <f>+_xlfn.XLOOKUP(B274,OPER!$F$2:$F$500,OPER!$X$2:$X$500,"",0)</f>
        <v xml:space="preserve"> </v>
      </c>
      <c r="N274" s="4" t="str">
        <f>+_xlfn.XLOOKUP(C274,OPER!$E$2:$E$500,OPER!$AK$2:$AK$500,"NSP",0)</f>
        <v/>
      </c>
      <c r="O274" s="17" t="str">
        <f>IF(OR(N274="NSP",N274="")," ",_xlfn.XLOOKUP(L274,ORDENES!$Y$2:$Y$500,ORDENES!$AB$2:$AB$500,"",0))</f>
        <v xml:space="preserve"> </v>
      </c>
      <c r="P274" s="4" t="str">
        <f>IFERROR(IF(VLOOKUP((C274),OPER!$E$2:$K$500,7,0)="PM03","EJECUTADO",IF(OR(N274="NSP",N274="")," ",IF(AND(LEFT(I274,4)="NOTI",H274&lt;&gt;0),"EJECUTADO","NO EJECUTADO"))),"")</f>
        <v/>
      </c>
      <c r="Q274" s="4" t="str">
        <f>IF(OR(N274="NSP",N274="")," ",IF(P274="EJECUTADO",VLOOKUP(((C274)),'NOTI CV01_NOTPET'!$B$2:$X$500,23,0),"NO EJECUTADO"))</f>
        <v xml:space="preserve"> </v>
      </c>
      <c r="R274" s="4" t="str">
        <f t="shared" si="10"/>
        <v/>
      </c>
      <c r="S274" s="4" t="str">
        <f>IF(OR(N274="NSP",N274="")," ",IFERROR(_xlfn.XLOOKUP(VALUE(C274),'NOTI CV01_NOTPET'!$Z$2:$Z$500,'NOTI CV01_NOTPET'!$F$2:$F$500,"SIN NOTIFICAR",0),""))</f>
        <v xml:space="preserve"> </v>
      </c>
    </row>
    <row r="275" spans="1:19" x14ac:dyDescent="0.2">
      <c r="A275" s="61"/>
      <c r="B275" s="15"/>
      <c r="D275" s="15"/>
      <c r="E275" s="15"/>
      <c r="F275" s="15"/>
      <c r="G275" s="15"/>
      <c r="H275" s="63"/>
      <c r="I275" s="15"/>
      <c r="J275" s="62"/>
      <c r="K275" s="15"/>
      <c r="L275" s="4">
        <f t="shared" si="9"/>
        <v>0</v>
      </c>
      <c r="M275" s="4" t="str">
        <f>+_xlfn.XLOOKUP(B275,OPER!$F$2:$F$500,OPER!$X$2:$X$500,"",0)</f>
        <v xml:space="preserve"> </v>
      </c>
      <c r="N275" s="4" t="str">
        <f>+_xlfn.XLOOKUP(C275,OPER!$E$2:$E$500,OPER!$AK$2:$AK$500,"NSP",0)</f>
        <v/>
      </c>
      <c r="O275" s="17" t="str">
        <f>IF(OR(N275="NSP",N275="")," ",_xlfn.XLOOKUP(L275,ORDENES!$Y$2:$Y$500,ORDENES!$AB$2:$AB$500,"",0))</f>
        <v xml:space="preserve"> </v>
      </c>
      <c r="P275" s="4" t="str">
        <f>IFERROR(IF(VLOOKUP((C275),OPER!$E$2:$K$500,7,0)="PM03","EJECUTADO",IF(OR(N275="NSP",N275="")," ",IF(AND(LEFT(I275,4)="NOTI",H275&lt;&gt;0),"EJECUTADO","NO EJECUTADO"))),"")</f>
        <v/>
      </c>
      <c r="Q275" s="4" t="str">
        <f>IF(OR(N275="NSP",N275="")," ",IF(P275="EJECUTADO",VLOOKUP(((C275)),'NOTI CV01_NOTPET'!$B$2:$X$500,23,0),"NO EJECUTADO"))</f>
        <v xml:space="preserve"> </v>
      </c>
      <c r="R275" s="4" t="str">
        <f t="shared" si="10"/>
        <v/>
      </c>
      <c r="S275" s="4" t="str">
        <f>IF(OR(N275="NSP",N275="")," ",IFERROR(_xlfn.XLOOKUP(VALUE(C275),'NOTI CV01_NOTPET'!$Z$2:$Z$500,'NOTI CV01_NOTPET'!$F$2:$F$500,"SIN NOTIFICAR",0),""))</f>
        <v xml:space="preserve"> </v>
      </c>
    </row>
    <row r="276" spans="1:19" x14ac:dyDescent="0.2">
      <c r="A276" s="61"/>
      <c r="B276" s="15"/>
      <c r="D276" s="15"/>
      <c r="E276" s="15"/>
      <c r="F276" s="15"/>
      <c r="G276" s="15"/>
      <c r="H276" s="63"/>
      <c r="I276" s="15"/>
      <c r="J276" s="62"/>
      <c r="K276" s="15"/>
      <c r="L276" s="4">
        <f t="shared" si="9"/>
        <v>0</v>
      </c>
      <c r="M276" s="4" t="str">
        <f>+_xlfn.XLOOKUP(B276,OPER!$F$2:$F$500,OPER!$X$2:$X$500,"",0)</f>
        <v xml:space="preserve"> </v>
      </c>
      <c r="N276" s="4" t="str">
        <f>+_xlfn.XLOOKUP(C276,OPER!$E$2:$E$500,OPER!$AK$2:$AK$500,"NSP",0)</f>
        <v/>
      </c>
      <c r="O276" s="17" t="str">
        <f>IF(OR(N276="NSP",N276="")," ",_xlfn.XLOOKUP(L276,ORDENES!$Y$2:$Y$500,ORDENES!$AB$2:$AB$500,"",0))</f>
        <v xml:space="preserve"> </v>
      </c>
      <c r="P276" s="4" t="str">
        <f>IFERROR(IF(VLOOKUP((C276),OPER!$E$2:$K$500,7,0)="PM03","EJECUTADO",IF(OR(N276="NSP",N276="")," ",IF(AND(LEFT(I276,4)="NOTI",H276&lt;&gt;0),"EJECUTADO","NO EJECUTADO"))),"")</f>
        <v/>
      </c>
      <c r="Q276" s="4" t="str">
        <f>IF(OR(N276="NSP",N276="")," ",IF(P276="EJECUTADO",VLOOKUP(((C276)),'NOTI CV01_NOTPET'!$B$2:$X$500,23,0),"NO EJECUTADO"))</f>
        <v xml:space="preserve"> </v>
      </c>
      <c r="R276" s="4" t="str">
        <f t="shared" si="10"/>
        <v/>
      </c>
      <c r="S276" s="4" t="str">
        <f>IF(OR(N276="NSP",N276="")," ",IFERROR(_xlfn.XLOOKUP(VALUE(C276),'NOTI CV01_NOTPET'!$Z$2:$Z$500,'NOTI CV01_NOTPET'!$F$2:$F$500,"SIN NOTIFICAR",0),""))</f>
        <v xml:space="preserve"> </v>
      </c>
    </row>
    <row r="277" spans="1:19" x14ac:dyDescent="0.2">
      <c r="A277" s="61"/>
      <c r="B277" s="15"/>
      <c r="D277" s="15"/>
      <c r="E277" s="15"/>
      <c r="F277" s="15"/>
      <c r="G277" s="15"/>
      <c r="H277" s="63"/>
      <c r="I277" s="15"/>
      <c r="J277" s="62"/>
      <c r="K277" s="15"/>
      <c r="L277" s="4">
        <f t="shared" si="9"/>
        <v>0</v>
      </c>
      <c r="M277" s="4" t="str">
        <f>+_xlfn.XLOOKUP(B277,OPER!$F$2:$F$500,OPER!$X$2:$X$500,"",0)</f>
        <v xml:space="preserve"> </v>
      </c>
      <c r="N277" s="4" t="str">
        <f>+_xlfn.XLOOKUP(C277,OPER!$E$2:$E$500,OPER!$AK$2:$AK$500,"NSP",0)</f>
        <v/>
      </c>
      <c r="O277" s="17" t="str">
        <f>IF(OR(N277="NSP",N277="")," ",_xlfn.XLOOKUP(L277,ORDENES!$Y$2:$Y$500,ORDENES!$AB$2:$AB$500,"",0))</f>
        <v xml:space="preserve"> </v>
      </c>
      <c r="P277" s="4" t="str">
        <f>IFERROR(IF(VLOOKUP((C277),OPER!$E$2:$K$500,7,0)="PM03","EJECUTADO",IF(OR(N277="NSP",N277="")," ",IF(AND(LEFT(I277,4)="NOTI",H277&lt;&gt;0),"EJECUTADO","NO EJECUTADO"))),"")</f>
        <v/>
      </c>
      <c r="Q277" s="4" t="str">
        <f>IF(OR(N277="NSP",N277="")," ",IF(P277="EJECUTADO",VLOOKUP(((C277)),'NOTI CV01_NOTPET'!$B$2:$X$500,23,0),"NO EJECUTADO"))</f>
        <v xml:space="preserve"> </v>
      </c>
      <c r="R277" s="4" t="str">
        <f t="shared" si="10"/>
        <v/>
      </c>
      <c r="S277" s="4" t="str">
        <f>IF(OR(N277="NSP",N277="")," ",IFERROR(_xlfn.XLOOKUP(VALUE(C277),'NOTI CV01_NOTPET'!$Z$2:$Z$500,'NOTI CV01_NOTPET'!$F$2:$F$500,"SIN NOTIFICAR",0),""))</f>
        <v xml:space="preserve"> </v>
      </c>
    </row>
    <row r="278" spans="1:19" x14ac:dyDescent="0.2">
      <c r="A278" s="61"/>
      <c r="B278" s="15"/>
      <c r="D278" s="15"/>
      <c r="E278" s="15"/>
      <c r="F278" s="15"/>
      <c r="G278" s="15"/>
      <c r="H278" s="63"/>
      <c r="I278" s="15"/>
      <c r="J278" s="62"/>
      <c r="K278" s="15"/>
      <c r="L278" s="4">
        <f t="shared" si="9"/>
        <v>0</v>
      </c>
      <c r="M278" s="4" t="str">
        <f>+_xlfn.XLOOKUP(B278,OPER!$F$2:$F$500,OPER!$X$2:$X$500,"",0)</f>
        <v xml:space="preserve"> </v>
      </c>
      <c r="N278" s="4" t="str">
        <f>+_xlfn.XLOOKUP(C278,OPER!$E$2:$E$500,OPER!$AK$2:$AK$500,"NSP",0)</f>
        <v/>
      </c>
      <c r="O278" s="17" t="str">
        <f>IF(OR(N278="NSP",N278="")," ",_xlfn.XLOOKUP(L278,ORDENES!$Y$2:$Y$500,ORDENES!$AB$2:$AB$500,"",0))</f>
        <v xml:space="preserve"> </v>
      </c>
      <c r="P278" s="4" t="str">
        <f>IFERROR(IF(VLOOKUP((C278),OPER!$E$2:$K$500,7,0)="PM03","EJECUTADO",IF(OR(N278="NSP",N278="")," ",IF(AND(LEFT(I278,4)="NOTI",H278&lt;&gt;0),"EJECUTADO","NO EJECUTADO"))),"")</f>
        <v/>
      </c>
      <c r="Q278" s="4" t="str">
        <f>IF(OR(N278="NSP",N278="")," ",IF(P278="EJECUTADO",VLOOKUP(((C278)),'NOTI CV01_NOTPET'!$B$2:$X$500,23,0),"NO EJECUTADO"))</f>
        <v xml:space="preserve"> </v>
      </c>
      <c r="R278" s="4" t="str">
        <f t="shared" si="10"/>
        <v/>
      </c>
      <c r="S278" s="4" t="str">
        <f>IF(OR(N278="NSP",N278="")," ",IFERROR(_xlfn.XLOOKUP(VALUE(C278),'NOTI CV01_NOTPET'!$Z$2:$Z$500,'NOTI CV01_NOTPET'!$F$2:$F$500,"SIN NOTIFICAR",0),""))</f>
        <v xml:space="preserve"> </v>
      </c>
    </row>
    <row r="279" spans="1:19" x14ac:dyDescent="0.2">
      <c r="A279" s="61"/>
      <c r="B279" s="15"/>
      <c r="D279" s="15"/>
      <c r="E279" s="15"/>
      <c r="F279" s="15"/>
      <c r="G279" s="15"/>
      <c r="H279" s="63"/>
      <c r="I279" s="15"/>
      <c r="J279" s="62"/>
      <c r="K279" s="15"/>
      <c r="L279" s="4">
        <f t="shared" si="9"/>
        <v>0</v>
      </c>
      <c r="M279" s="4" t="str">
        <f>+_xlfn.XLOOKUP(B279,OPER!$F$2:$F$500,OPER!$X$2:$X$500,"",0)</f>
        <v xml:space="preserve"> </v>
      </c>
      <c r="N279" s="4" t="str">
        <f>+_xlfn.XLOOKUP(C279,OPER!$E$2:$E$500,OPER!$AK$2:$AK$500,"NSP",0)</f>
        <v/>
      </c>
      <c r="O279" s="17" t="str">
        <f>IF(OR(N279="NSP",N279="")," ",_xlfn.XLOOKUP(L279,ORDENES!$Y$2:$Y$500,ORDENES!$AB$2:$AB$500,"",0))</f>
        <v xml:space="preserve"> </v>
      </c>
      <c r="P279" s="4" t="str">
        <f>IFERROR(IF(VLOOKUP((C279),OPER!$E$2:$K$500,7,0)="PM03","EJECUTADO",IF(OR(N279="NSP",N279="")," ",IF(AND(LEFT(I279,4)="NOTI",H279&lt;&gt;0),"EJECUTADO","NO EJECUTADO"))),"")</f>
        <v/>
      </c>
      <c r="Q279" s="4" t="str">
        <f>IF(OR(N279="NSP",N279="")," ",IF(P279="EJECUTADO",VLOOKUP(((C279)),'NOTI CV01_NOTPET'!$B$2:$X$500,23,0),"NO EJECUTADO"))</f>
        <v xml:space="preserve"> </v>
      </c>
      <c r="R279" s="4" t="str">
        <f t="shared" si="10"/>
        <v/>
      </c>
      <c r="S279" s="4" t="str">
        <f>IF(OR(N279="NSP",N279="")," ",IFERROR(_xlfn.XLOOKUP(VALUE(C279),'NOTI CV01_NOTPET'!$Z$2:$Z$500,'NOTI CV01_NOTPET'!$F$2:$F$500,"SIN NOTIFICAR",0),""))</f>
        <v xml:space="preserve"> </v>
      </c>
    </row>
    <row r="280" spans="1:19" x14ac:dyDescent="0.2">
      <c r="A280" s="61"/>
      <c r="B280" s="15"/>
      <c r="D280" s="15"/>
      <c r="E280" s="15"/>
      <c r="F280" s="15"/>
      <c r="G280" s="15"/>
      <c r="H280" s="63"/>
      <c r="I280" s="15"/>
      <c r="J280" s="62"/>
      <c r="K280" s="15"/>
      <c r="L280" s="4">
        <f t="shared" si="9"/>
        <v>0</v>
      </c>
      <c r="M280" s="4" t="str">
        <f>+_xlfn.XLOOKUP(B280,OPER!$F$2:$F$500,OPER!$X$2:$X$500,"",0)</f>
        <v xml:space="preserve"> </v>
      </c>
      <c r="N280" s="4" t="str">
        <f>+_xlfn.XLOOKUP(C280,OPER!$E$2:$E$500,OPER!$AK$2:$AK$500,"NSP",0)</f>
        <v/>
      </c>
      <c r="O280" s="17" t="str">
        <f>IF(OR(N280="NSP",N280="")," ",_xlfn.XLOOKUP(L280,ORDENES!$Y$2:$Y$500,ORDENES!$AB$2:$AB$500,"",0))</f>
        <v xml:space="preserve"> </v>
      </c>
      <c r="P280" s="4" t="str">
        <f>IFERROR(IF(VLOOKUP((C280),OPER!$E$2:$K$500,7,0)="PM03","EJECUTADO",IF(OR(N280="NSP",N280="")," ",IF(AND(LEFT(I280,4)="NOTI",H280&lt;&gt;0),"EJECUTADO","NO EJECUTADO"))),"")</f>
        <v/>
      </c>
      <c r="Q280" s="4" t="str">
        <f>IF(OR(N280="NSP",N280="")," ",IF(P280="EJECUTADO",VLOOKUP(((C280)),'NOTI CV01_NOTPET'!$B$2:$X$500,23,0),"NO EJECUTADO"))</f>
        <v xml:space="preserve"> </v>
      </c>
      <c r="R280" s="4" t="str">
        <f t="shared" si="10"/>
        <v/>
      </c>
      <c r="S280" s="4" t="str">
        <f>IF(OR(N280="NSP",N280="")," ",IFERROR(_xlfn.XLOOKUP(VALUE(C280),'NOTI CV01_NOTPET'!$Z$2:$Z$500,'NOTI CV01_NOTPET'!$F$2:$F$500,"SIN NOTIFICAR",0),""))</f>
        <v xml:space="preserve"> </v>
      </c>
    </row>
    <row r="281" spans="1:19" x14ac:dyDescent="0.2">
      <c r="A281" s="61"/>
      <c r="B281" s="15"/>
      <c r="D281" s="15"/>
      <c r="E281" s="15"/>
      <c r="F281" s="15"/>
      <c r="G281" s="15"/>
      <c r="H281" s="63"/>
      <c r="I281" s="15"/>
      <c r="J281" s="62"/>
      <c r="K281" s="15"/>
      <c r="L281" s="4">
        <f t="shared" si="9"/>
        <v>0</v>
      </c>
      <c r="M281" s="4" t="str">
        <f>+_xlfn.XLOOKUP(B281,OPER!$F$2:$F$500,OPER!$X$2:$X$500,"",0)</f>
        <v xml:space="preserve"> </v>
      </c>
      <c r="N281" s="4" t="str">
        <f>+_xlfn.XLOOKUP(C281,OPER!$E$2:$E$500,OPER!$AK$2:$AK$500,"NSP",0)</f>
        <v/>
      </c>
      <c r="O281" s="17" t="str">
        <f>IF(OR(N281="NSP",N281="")," ",_xlfn.XLOOKUP(L281,ORDENES!$Y$2:$Y$500,ORDENES!$AB$2:$AB$500,"",0))</f>
        <v xml:space="preserve"> </v>
      </c>
      <c r="P281" s="4" t="str">
        <f>IFERROR(IF(VLOOKUP((C281),OPER!$E$2:$K$500,7,0)="PM03","EJECUTADO",IF(OR(N281="NSP",N281="")," ",IF(AND(LEFT(I281,4)="NOTI",H281&lt;&gt;0),"EJECUTADO","NO EJECUTADO"))),"")</f>
        <v/>
      </c>
      <c r="Q281" s="4" t="str">
        <f>IF(OR(N281="NSP",N281="")," ",IF(P281="EJECUTADO",VLOOKUP(((C281)),'NOTI CV01_NOTPET'!$B$2:$X$500,23,0),"NO EJECUTADO"))</f>
        <v xml:space="preserve"> </v>
      </c>
      <c r="R281" s="4" t="str">
        <f t="shared" si="10"/>
        <v/>
      </c>
      <c r="S281" s="4" t="str">
        <f>IF(OR(N281="NSP",N281="")," ",IFERROR(_xlfn.XLOOKUP(VALUE(C281),'NOTI CV01_NOTPET'!$Z$2:$Z$500,'NOTI CV01_NOTPET'!$F$2:$F$500,"SIN NOTIFICAR",0),""))</f>
        <v xml:space="preserve"> </v>
      </c>
    </row>
    <row r="282" spans="1:19" x14ac:dyDescent="0.2">
      <c r="A282" s="61"/>
      <c r="B282" s="15"/>
      <c r="D282" s="15"/>
      <c r="E282" s="15"/>
      <c r="F282" s="15"/>
      <c r="G282" s="15"/>
      <c r="H282" s="63"/>
      <c r="I282" s="15"/>
      <c r="J282" s="62"/>
      <c r="K282" s="15"/>
      <c r="L282" s="4">
        <f t="shared" si="9"/>
        <v>0</v>
      </c>
      <c r="M282" s="4" t="str">
        <f>+_xlfn.XLOOKUP(B282,OPER!$F$2:$F$500,OPER!$X$2:$X$500,"",0)</f>
        <v xml:space="preserve"> </v>
      </c>
      <c r="N282" s="4" t="str">
        <f>+_xlfn.XLOOKUP(C282,OPER!$E$2:$E$500,OPER!$AK$2:$AK$500,"NSP",0)</f>
        <v/>
      </c>
      <c r="O282" s="17" t="str">
        <f>IF(OR(N282="NSP",N282="")," ",_xlfn.XLOOKUP(L282,ORDENES!$Y$2:$Y$500,ORDENES!$AB$2:$AB$500,"",0))</f>
        <v xml:space="preserve"> </v>
      </c>
      <c r="P282" s="4" t="str">
        <f>IFERROR(IF(VLOOKUP((C282),OPER!$E$2:$K$500,7,0)="PM03","EJECUTADO",IF(OR(N282="NSP",N282="")," ",IF(AND(LEFT(I282,4)="NOTI",H282&lt;&gt;0),"EJECUTADO","NO EJECUTADO"))),"")</f>
        <v/>
      </c>
      <c r="Q282" s="4" t="str">
        <f>IF(OR(N282="NSP",N282="")," ",IF(P282="EJECUTADO",VLOOKUP(((C282)),'NOTI CV01_NOTPET'!$B$2:$X$500,23,0),"NO EJECUTADO"))</f>
        <v xml:space="preserve"> </v>
      </c>
      <c r="R282" s="4" t="str">
        <f t="shared" si="10"/>
        <v/>
      </c>
      <c r="S282" s="4" t="str">
        <f>IF(OR(N282="NSP",N282="")," ",IFERROR(_xlfn.XLOOKUP(VALUE(C282),'NOTI CV01_NOTPET'!$Z$2:$Z$500,'NOTI CV01_NOTPET'!$F$2:$F$500,"SIN NOTIFICAR",0),""))</f>
        <v xml:space="preserve"> </v>
      </c>
    </row>
    <row r="283" spans="1:19" x14ac:dyDescent="0.2">
      <c r="A283" s="61"/>
      <c r="B283" s="15"/>
      <c r="D283" s="15"/>
      <c r="E283" s="15"/>
      <c r="F283" s="15"/>
      <c r="G283" s="15"/>
      <c r="H283" s="63"/>
      <c r="I283" s="15"/>
      <c r="J283" s="62"/>
      <c r="K283" s="15"/>
      <c r="L283" s="4">
        <f t="shared" si="9"/>
        <v>0</v>
      </c>
      <c r="M283" s="4" t="str">
        <f>+_xlfn.XLOOKUP(B283,OPER!$F$2:$F$500,OPER!$X$2:$X$500,"",0)</f>
        <v xml:space="preserve"> </v>
      </c>
      <c r="N283" s="4" t="str">
        <f>+_xlfn.XLOOKUP(C283,OPER!$E$2:$E$500,OPER!$AK$2:$AK$500,"NSP",0)</f>
        <v/>
      </c>
      <c r="O283" s="17" t="str">
        <f>IF(OR(N283="NSP",N283="")," ",_xlfn.XLOOKUP(L283,ORDENES!$Y$2:$Y$500,ORDENES!$AB$2:$AB$500,"",0))</f>
        <v xml:space="preserve"> </v>
      </c>
      <c r="P283" s="4" t="str">
        <f>IFERROR(IF(VLOOKUP((C283),OPER!$E$2:$K$500,7,0)="PM03","EJECUTADO",IF(OR(N283="NSP",N283="")," ",IF(AND(LEFT(I283,4)="NOTI",H283&lt;&gt;0),"EJECUTADO","NO EJECUTADO"))),"")</f>
        <v/>
      </c>
      <c r="Q283" s="4" t="str">
        <f>IF(OR(N283="NSP",N283="")," ",IF(P283="EJECUTADO",VLOOKUP(((C283)),'NOTI CV01_NOTPET'!$B$2:$X$500,23,0),"NO EJECUTADO"))</f>
        <v xml:space="preserve"> </v>
      </c>
      <c r="R283" s="4" t="str">
        <f t="shared" si="10"/>
        <v/>
      </c>
      <c r="S283" s="4" t="str">
        <f>IF(OR(N283="NSP",N283="")," ",IFERROR(_xlfn.XLOOKUP(VALUE(C283),'NOTI CV01_NOTPET'!$Z$2:$Z$500,'NOTI CV01_NOTPET'!$F$2:$F$500,"SIN NOTIFICAR",0),""))</f>
        <v xml:space="preserve"> </v>
      </c>
    </row>
    <row r="284" spans="1:19" x14ac:dyDescent="0.2">
      <c r="A284" s="61"/>
      <c r="B284" s="15"/>
      <c r="D284" s="15"/>
      <c r="E284" s="15"/>
      <c r="F284" s="15"/>
      <c r="G284" s="15"/>
      <c r="H284" s="63"/>
      <c r="I284" s="15"/>
      <c r="J284" s="62"/>
      <c r="K284" s="15"/>
      <c r="L284" s="4">
        <f t="shared" si="9"/>
        <v>0</v>
      </c>
      <c r="M284" s="4" t="str">
        <f>+_xlfn.XLOOKUP(B284,OPER!$F$2:$F$500,OPER!$X$2:$X$500,"",0)</f>
        <v xml:space="preserve"> </v>
      </c>
      <c r="N284" s="4" t="str">
        <f>+_xlfn.XLOOKUP(C284,OPER!$E$2:$E$500,OPER!$AK$2:$AK$500,"NSP",0)</f>
        <v/>
      </c>
      <c r="O284" s="17" t="str">
        <f>IF(OR(N284="NSP",N284="")," ",_xlfn.XLOOKUP(L284,ORDENES!$Y$2:$Y$500,ORDENES!$AB$2:$AB$500,"",0))</f>
        <v xml:space="preserve"> </v>
      </c>
      <c r="P284" s="4" t="str">
        <f>IFERROR(IF(VLOOKUP((C284),OPER!$E$2:$K$500,7,0)="PM03","EJECUTADO",IF(OR(N284="NSP",N284="")," ",IF(AND(LEFT(I284,4)="NOTI",H284&lt;&gt;0),"EJECUTADO","NO EJECUTADO"))),"")</f>
        <v/>
      </c>
      <c r="Q284" s="4" t="str">
        <f>IF(OR(N284="NSP",N284="")," ",IF(P284="EJECUTADO",VLOOKUP(((C284)),'NOTI CV01_NOTPET'!$B$2:$X$500,23,0),"NO EJECUTADO"))</f>
        <v xml:space="preserve"> </v>
      </c>
      <c r="R284" s="4" t="str">
        <f t="shared" si="10"/>
        <v/>
      </c>
      <c r="S284" s="4" t="str">
        <f>IF(OR(N284="NSP",N284="")," ",IFERROR(_xlfn.XLOOKUP(VALUE(C284),'NOTI CV01_NOTPET'!$Z$2:$Z$500,'NOTI CV01_NOTPET'!$F$2:$F$500,"SIN NOTIFICAR",0),""))</f>
        <v xml:space="preserve"> </v>
      </c>
    </row>
    <row r="285" spans="1:19" x14ac:dyDescent="0.2">
      <c r="A285" s="61"/>
      <c r="B285" s="15"/>
      <c r="D285" s="15"/>
      <c r="E285" s="15"/>
      <c r="F285" s="15"/>
      <c r="G285" s="15"/>
      <c r="H285" s="63"/>
      <c r="I285" s="15"/>
      <c r="J285" s="62"/>
      <c r="K285" s="15"/>
      <c r="L285" s="4">
        <f t="shared" si="9"/>
        <v>0</v>
      </c>
      <c r="M285" s="4" t="str">
        <f>+_xlfn.XLOOKUP(B285,OPER!$F$2:$F$500,OPER!$X$2:$X$500,"",0)</f>
        <v xml:space="preserve"> </v>
      </c>
      <c r="N285" s="4" t="str">
        <f>+_xlfn.XLOOKUP(C285,OPER!$E$2:$E$500,OPER!$AK$2:$AK$500,"NSP",0)</f>
        <v/>
      </c>
      <c r="O285" s="17" t="str">
        <f>IF(OR(N285="NSP",N285="")," ",_xlfn.XLOOKUP(L285,ORDENES!$Y$2:$Y$500,ORDENES!$AB$2:$AB$500,"",0))</f>
        <v xml:space="preserve"> </v>
      </c>
      <c r="P285" s="4" t="str">
        <f>IFERROR(IF(VLOOKUP((C285),OPER!$E$2:$K$500,7,0)="PM03","EJECUTADO",IF(OR(N285="NSP",N285="")," ",IF(AND(LEFT(I285,4)="NOTI",H285&lt;&gt;0),"EJECUTADO","NO EJECUTADO"))),"")</f>
        <v/>
      </c>
      <c r="Q285" s="4" t="str">
        <f>IF(OR(N285="NSP",N285="")," ",IF(P285="EJECUTADO",VLOOKUP(((C285)),'NOTI CV01_NOTPET'!$B$2:$X$500,23,0),"NO EJECUTADO"))</f>
        <v xml:space="preserve"> </v>
      </c>
      <c r="R285" s="4" t="str">
        <f t="shared" si="10"/>
        <v/>
      </c>
      <c r="S285" s="4" t="str">
        <f>IF(OR(N285="NSP",N285="")," ",IFERROR(_xlfn.XLOOKUP(VALUE(C285),'NOTI CV01_NOTPET'!$Z$2:$Z$500,'NOTI CV01_NOTPET'!$F$2:$F$500,"SIN NOTIFICAR",0),""))</f>
        <v xml:space="preserve"> </v>
      </c>
    </row>
    <row r="286" spans="1:19" x14ac:dyDescent="0.2">
      <c r="A286" s="61"/>
      <c r="B286" s="15"/>
      <c r="D286" s="15"/>
      <c r="E286" s="15"/>
      <c r="F286" s="15"/>
      <c r="G286" s="15"/>
      <c r="H286" s="63"/>
      <c r="I286" s="15"/>
      <c r="J286" s="62"/>
      <c r="K286" s="15"/>
      <c r="L286" s="4">
        <f t="shared" si="9"/>
        <v>0</v>
      </c>
      <c r="M286" s="4" t="str">
        <f>+_xlfn.XLOOKUP(B286,OPER!$F$2:$F$500,OPER!$X$2:$X$500,"",0)</f>
        <v xml:space="preserve"> </v>
      </c>
      <c r="N286" s="4" t="str">
        <f>+_xlfn.XLOOKUP(C286,OPER!$E$2:$E$500,OPER!$AK$2:$AK$500,"NSP",0)</f>
        <v/>
      </c>
      <c r="O286" s="17" t="str">
        <f>IF(OR(N286="NSP",N286="")," ",_xlfn.XLOOKUP(L286,ORDENES!$Y$2:$Y$500,ORDENES!$AB$2:$AB$500,"",0))</f>
        <v xml:space="preserve"> </v>
      </c>
      <c r="P286" s="4" t="str">
        <f>IFERROR(IF(VLOOKUP((C286),OPER!$E$2:$K$500,7,0)="PM03","EJECUTADO",IF(OR(N286="NSP",N286="")," ",IF(AND(LEFT(I286,4)="NOTI",H286&lt;&gt;0),"EJECUTADO","NO EJECUTADO"))),"")</f>
        <v/>
      </c>
      <c r="Q286" s="4" t="str">
        <f>IF(OR(N286="NSP",N286="")," ",IF(P286="EJECUTADO",VLOOKUP(((C286)),'NOTI CV01_NOTPET'!$B$2:$X$500,23,0),"NO EJECUTADO"))</f>
        <v xml:space="preserve"> </v>
      </c>
      <c r="R286" s="4" t="str">
        <f t="shared" si="10"/>
        <v/>
      </c>
      <c r="S286" s="4" t="str">
        <f>IF(OR(N286="NSP",N286="")," ",IFERROR(_xlfn.XLOOKUP(VALUE(C286),'NOTI CV01_NOTPET'!$Z$2:$Z$500,'NOTI CV01_NOTPET'!$F$2:$F$500,"SIN NOTIFICAR",0),""))</f>
        <v xml:space="preserve"> </v>
      </c>
    </row>
    <row r="287" spans="1:19" x14ac:dyDescent="0.2">
      <c r="A287" s="61"/>
      <c r="B287" s="15"/>
      <c r="D287" s="15"/>
      <c r="E287" s="15"/>
      <c r="F287" s="15"/>
      <c r="G287" s="15"/>
      <c r="H287" s="63"/>
      <c r="I287" s="15"/>
      <c r="J287" s="62"/>
      <c r="K287" s="15"/>
      <c r="L287" s="4">
        <f t="shared" si="9"/>
        <v>0</v>
      </c>
      <c r="M287" s="4" t="str">
        <f>+_xlfn.XLOOKUP(B287,OPER!$F$2:$F$500,OPER!$X$2:$X$500,"",0)</f>
        <v xml:space="preserve"> </v>
      </c>
      <c r="N287" s="4" t="str">
        <f>+_xlfn.XLOOKUP(C287,OPER!$E$2:$E$500,OPER!$AK$2:$AK$500,"NSP",0)</f>
        <v/>
      </c>
      <c r="O287" s="17" t="str">
        <f>IF(OR(N287="NSP",N287="")," ",_xlfn.XLOOKUP(L287,ORDENES!$Y$2:$Y$500,ORDENES!$AB$2:$AB$500,"",0))</f>
        <v xml:space="preserve"> </v>
      </c>
      <c r="P287" s="4" t="str">
        <f>IFERROR(IF(VLOOKUP((C287),OPER!$E$2:$K$500,7,0)="PM03","EJECUTADO",IF(OR(N287="NSP",N287="")," ",IF(AND(LEFT(I287,4)="NOTI",H287&lt;&gt;0),"EJECUTADO","NO EJECUTADO"))),"")</f>
        <v/>
      </c>
      <c r="Q287" s="4" t="str">
        <f>IF(OR(N287="NSP",N287="")," ",IF(P287="EJECUTADO",VLOOKUP(((C287)),'NOTI CV01_NOTPET'!$B$2:$X$500,23,0),"NO EJECUTADO"))</f>
        <v xml:space="preserve"> </v>
      </c>
      <c r="R287" s="4" t="str">
        <f t="shared" si="10"/>
        <v/>
      </c>
      <c r="S287" s="4" t="str">
        <f>IF(OR(N287="NSP",N287="")," ",IFERROR(_xlfn.XLOOKUP(VALUE(C287),'NOTI CV01_NOTPET'!$Z$2:$Z$500,'NOTI CV01_NOTPET'!$F$2:$F$500,"SIN NOTIFICAR",0),""))</f>
        <v xml:space="preserve"> </v>
      </c>
    </row>
    <row r="288" spans="1:19" x14ac:dyDescent="0.2">
      <c r="A288" s="61"/>
      <c r="B288" s="15"/>
      <c r="D288" s="15"/>
      <c r="E288" s="15"/>
      <c r="F288" s="15"/>
      <c r="G288" s="15"/>
      <c r="H288" s="63"/>
      <c r="I288" s="15"/>
      <c r="J288" s="62"/>
      <c r="K288" s="15"/>
      <c r="L288" s="4">
        <f t="shared" si="9"/>
        <v>0</v>
      </c>
      <c r="M288" s="4" t="str">
        <f>+_xlfn.XLOOKUP(B288,OPER!$F$2:$F$500,OPER!$X$2:$X$500,"",0)</f>
        <v xml:space="preserve"> </v>
      </c>
      <c r="N288" s="4" t="str">
        <f>+_xlfn.XLOOKUP(C288,OPER!$E$2:$E$500,OPER!$AK$2:$AK$500,"NSP",0)</f>
        <v/>
      </c>
      <c r="O288" s="17" t="str">
        <f>IF(OR(N288="NSP",N288="")," ",_xlfn.XLOOKUP(L288,ORDENES!$Y$2:$Y$500,ORDENES!$AB$2:$AB$500,"",0))</f>
        <v xml:space="preserve"> </v>
      </c>
      <c r="P288" s="4" t="str">
        <f>IFERROR(IF(VLOOKUP((C288),OPER!$E$2:$K$500,7,0)="PM03","EJECUTADO",IF(OR(N288="NSP",N288="")," ",IF(AND(LEFT(I288,4)="NOTI",H288&lt;&gt;0),"EJECUTADO","NO EJECUTADO"))),"")</f>
        <v/>
      </c>
      <c r="Q288" s="4" t="str">
        <f>IF(OR(N288="NSP",N288="")," ",IF(P288="EJECUTADO",VLOOKUP(((C288)),'NOTI CV01_NOTPET'!$B$2:$X$500,23,0),"NO EJECUTADO"))</f>
        <v xml:space="preserve"> </v>
      </c>
      <c r="R288" s="4" t="str">
        <f t="shared" si="10"/>
        <v/>
      </c>
      <c r="S288" s="4" t="str">
        <f>IF(OR(N288="NSP",N288="")," ",IFERROR(_xlfn.XLOOKUP(VALUE(C288),'NOTI CV01_NOTPET'!$Z$2:$Z$500,'NOTI CV01_NOTPET'!$F$2:$F$500,"SIN NOTIFICAR",0),""))</f>
        <v xml:space="preserve"> </v>
      </c>
    </row>
    <row r="289" spans="1:19" x14ac:dyDescent="0.2">
      <c r="A289" s="61"/>
      <c r="B289" s="15"/>
      <c r="D289" s="15"/>
      <c r="E289" s="15"/>
      <c r="F289" s="15"/>
      <c r="G289" s="15"/>
      <c r="H289" s="63"/>
      <c r="I289" s="15"/>
      <c r="J289" s="62"/>
      <c r="K289" s="15"/>
      <c r="L289" s="4">
        <f t="shared" si="9"/>
        <v>0</v>
      </c>
      <c r="M289" s="4" t="str">
        <f>+_xlfn.XLOOKUP(B289,OPER!$F$2:$F$500,OPER!$X$2:$X$500,"",0)</f>
        <v xml:space="preserve"> </v>
      </c>
      <c r="N289" s="4" t="str">
        <f>+_xlfn.XLOOKUP(C289,OPER!$E$2:$E$500,OPER!$AK$2:$AK$500,"NSP",0)</f>
        <v/>
      </c>
      <c r="O289" s="17" t="str">
        <f>IF(OR(N289="NSP",N289="")," ",_xlfn.XLOOKUP(L289,ORDENES!$Y$2:$Y$500,ORDENES!$AB$2:$AB$500,"",0))</f>
        <v xml:space="preserve"> </v>
      </c>
      <c r="P289" s="4" t="str">
        <f>IFERROR(IF(VLOOKUP((C289),OPER!$E$2:$K$500,7,0)="PM03","EJECUTADO",IF(OR(N289="NSP",N289="")," ",IF(AND(LEFT(I289,4)="NOTI",H289&lt;&gt;0),"EJECUTADO","NO EJECUTADO"))),"")</f>
        <v/>
      </c>
      <c r="Q289" s="4" t="str">
        <f>IF(OR(N289="NSP",N289="")," ",IF(P289="EJECUTADO",VLOOKUP(((C289)),'NOTI CV01_NOTPET'!$B$2:$X$500,23,0),"NO EJECUTADO"))</f>
        <v xml:space="preserve"> </v>
      </c>
      <c r="R289" s="4" t="str">
        <f t="shared" si="10"/>
        <v/>
      </c>
      <c r="S289" s="4" t="str">
        <f>IF(OR(N289="NSP",N289="")," ",IFERROR(_xlfn.XLOOKUP(VALUE(C289),'NOTI CV01_NOTPET'!$Z$2:$Z$500,'NOTI CV01_NOTPET'!$F$2:$F$500,"SIN NOTIFICAR",0),""))</f>
        <v xml:space="preserve"> </v>
      </c>
    </row>
    <row r="290" spans="1:19" x14ac:dyDescent="0.2">
      <c r="A290" s="61"/>
      <c r="B290" s="15"/>
      <c r="D290" s="15"/>
      <c r="E290" s="15"/>
      <c r="F290" s="15"/>
      <c r="G290" s="15"/>
      <c r="H290" s="63"/>
      <c r="I290" s="15"/>
      <c r="J290" s="62"/>
      <c r="K290" s="15"/>
      <c r="L290" s="4">
        <f t="shared" si="9"/>
        <v>0</v>
      </c>
      <c r="M290" s="4" t="str">
        <f>+_xlfn.XLOOKUP(B290,OPER!$F$2:$F$500,OPER!$X$2:$X$500,"",0)</f>
        <v xml:space="preserve"> </v>
      </c>
      <c r="N290" s="4" t="str">
        <f>+_xlfn.XLOOKUP(C290,OPER!$E$2:$E$500,OPER!$AK$2:$AK$500,"NSP",0)</f>
        <v/>
      </c>
      <c r="O290" s="17" t="str">
        <f>IF(OR(N290="NSP",N290="")," ",_xlfn.XLOOKUP(L290,ORDENES!$Y$2:$Y$500,ORDENES!$AB$2:$AB$500,"",0))</f>
        <v xml:space="preserve"> </v>
      </c>
      <c r="P290" s="4" t="str">
        <f>IFERROR(IF(VLOOKUP((C290),OPER!$E$2:$K$500,7,0)="PM03","EJECUTADO",IF(OR(N290="NSP",N290="")," ",IF(AND(LEFT(I290,4)="NOTI",H290&lt;&gt;0),"EJECUTADO","NO EJECUTADO"))),"")</f>
        <v/>
      </c>
      <c r="Q290" s="4" t="str">
        <f>IF(OR(N290="NSP",N290="")," ",IF(P290="EJECUTADO",VLOOKUP(((C290)),'NOTI CV01_NOTPET'!$B$2:$X$500,23,0),"NO EJECUTADO"))</f>
        <v xml:space="preserve"> </v>
      </c>
      <c r="R290" s="4" t="str">
        <f t="shared" si="10"/>
        <v/>
      </c>
      <c r="S290" s="4" t="str">
        <f>IF(OR(N290="NSP",N290="")," ",IFERROR(_xlfn.XLOOKUP(VALUE(C290),'NOTI CV01_NOTPET'!$Z$2:$Z$500,'NOTI CV01_NOTPET'!$F$2:$F$500,"SIN NOTIFICAR",0),""))</f>
        <v xml:space="preserve"> </v>
      </c>
    </row>
    <row r="291" spans="1:19" x14ac:dyDescent="0.2">
      <c r="A291" s="61"/>
      <c r="B291" s="15"/>
      <c r="D291" s="15"/>
      <c r="E291" s="15"/>
      <c r="F291" s="15"/>
      <c r="G291" s="15"/>
      <c r="H291" s="63"/>
      <c r="I291" s="15"/>
      <c r="J291" s="62"/>
      <c r="K291" s="15"/>
      <c r="L291" s="4">
        <f t="shared" si="9"/>
        <v>0</v>
      </c>
      <c r="M291" s="4" t="str">
        <f>+_xlfn.XLOOKUP(B291,OPER!$F$2:$F$500,OPER!$X$2:$X$500,"",0)</f>
        <v xml:space="preserve"> </v>
      </c>
      <c r="N291" s="4" t="str">
        <f>+_xlfn.XLOOKUP(C291,OPER!$E$2:$E$500,OPER!$AK$2:$AK$500,"NSP",0)</f>
        <v/>
      </c>
      <c r="O291" s="17" t="str">
        <f>IF(OR(N291="NSP",N291="")," ",_xlfn.XLOOKUP(L291,ORDENES!$Y$2:$Y$500,ORDENES!$AB$2:$AB$500,"",0))</f>
        <v xml:space="preserve"> </v>
      </c>
      <c r="P291" s="4" t="str">
        <f>IFERROR(IF(VLOOKUP((C291),OPER!$E$2:$K$500,7,0)="PM03","EJECUTADO",IF(OR(N291="NSP",N291="")," ",IF(AND(LEFT(I291,4)="NOTI",H291&lt;&gt;0),"EJECUTADO","NO EJECUTADO"))),"")</f>
        <v/>
      </c>
      <c r="Q291" s="4" t="str">
        <f>IF(OR(N291="NSP",N291="")," ",IF(P291="EJECUTADO",VLOOKUP(((C291)),'NOTI CV01_NOTPET'!$B$2:$X$500,23,0),"NO EJECUTADO"))</f>
        <v xml:space="preserve"> </v>
      </c>
      <c r="R291" s="4" t="str">
        <f t="shared" si="10"/>
        <v/>
      </c>
      <c r="S291" s="4" t="str">
        <f>IF(OR(N291="NSP",N291="")," ",IFERROR(_xlfn.XLOOKUP(VALUE(C291),'NOTI CV01_NOTPET'!$Z$2:$Z$500,'NOTI CV01_NOTPET'!$F$2:$F$500,"SIN NOTIFICAR",0),""))</f>
        <v xml:space="preserve"> </v>
      </c>
    </row>
    <row r="292" spans="1:19" x14ac:dyDescent="0.2">
      <c r="A292" s="61"/>
      <c r="B292" s="15"/>
      <c r="D292" s="15"/>
      <c r="E292" s="15"/>
      <c r="F292" s="15"/>
      <c r="G292" s="15"/>
      <c r="H292" s="63"/>
      <c r="I292" s="15"/>
      <c r="J292" s="62"/>
      <c r="K292" s="15"/>
      <c r="L292" s="4">
        <f t="shared" si="9"/>
        <v>0</v>
      </c>
      <c r="M292" s="4" t="str">
        <f>+_xlfn.XLOOKUP(B292,OPER!$F$2:$F$500,OPER!$X$2:$X$500,"",0)</f>
        <v xml:space="preserve"> </v>
      </c>
      <c r="N292" s="4" t="str">
        <f>+_xlfn.XLOOKUP(C292,OPER!$E$2:$E$500,OPER!$AK$2:$AK$500,"NSP",0)</f>
        <v/>
      </c>
      <c r="O292" s="17" t="str">
        <f>IF(OR(N292="NSP",N292="")," ",_xlfn.XLOOKUP(L292,ORDENES!$Y$2:$Y$500,ORDENES!$AB$2:$AB$500,"",0))</f>
        <v xml:space="preserve"> </v>
      </c>
      <c r="P292" s="4" t="str">
        <f>IFERROR(IF(VLOOKUP((C292),OPER!$E$2:$K$500,7,0)="PM03","EJECUTADO",IF(OR(N292="NSP",N292="")," ",IF(AND(LEFT(I292,4)="NOTI",H292&lt;&gt;0),"EJECUTADO","NO EJECUTADO"))),"")</f>
        <v/>
      </c>
      <c r="Q292" s="4" t="str">
        <f>IF(OR(N292="NSP",N292="")," ",IF(P292="EJECUTADO",VLOOKUP(((C292)),'NOTI CV01_NOTPET'!$B$2:$X$500,23,0),"NO EJECUTADO"))</f>
        <v xml:space="preserve"> </v>
      </c>
      <c r="R292" s="4" t="str">
        <f t="shared" si="10"/>
        <v/>
      </c>
      <c r="S292" s="4" t="str">
        <f>IF(OR(N292="NSP",N292="")," ",IFERROR(_xlfn.XLOOKUP(VALUE(C292),'NOTI CV01_NOTPET'!$Z$2:$Z$500,'NOTI CV01_NOTPET'!$F$2:$F$500,"SIN NOTIFICAR",0),""))</f>
        <v xml:space="preserve"> </v>
      </c>
    </row>
    <row r="293" spans="1:19" x14ac:dyDescent="0.2">
      <c r="A293" s="61"/>
      <c r="B293" s="15"/>
      <c r="D293" s="15"/>
      <c r="E293" s="15"/>
      <c r="F293" s="15"/>
      <c r="G293" s="15"/>
      <c r="H293" s="63"/>
      <c r="I293" s="15"/>
      <c r="J293" s="62"/>
      <c r="K293" s="15"/>
      <c r="L293" s="4">
        <f t="shared" si="9"/>
        <v>0</v>
      </c>
      <c r="M293" s="4" t="str">
        <f>+_xlfn.XLOOKUP(B293,OPER!$F$2:$F$500,OPER!$X$2:$X$500,"",0)</f>
        <v xml:space="preserve"> </v>
      </c>
      <c r="N293" s="4" t="str">
        <f>+_xlfn.XLOOKUP(C293,OPER!$E$2:$E$500,OPER!$AK$2:$AK$500,"NSP",0)</f>
        <v/>
      </c>
      <c r="O293" s="17" t="str">
        <f>IF(OR(N293="NSP",N293="")," ",_xlfn.XLOOKUP(L293,ORDENES!$Y$2:$Y$500,ORDENES!$AB$2:$AB$500,"",0))</f>
        <v xml:space="preserve"> </v>
      </c>
      <c r="P293" s="4" t="str">
        <f>IFERROR(IF(VLOOKUP((C293),OPER!$E$2:$K$500,7,0)="PM03","EJECUTADO",IF(OR(N293="NSP",N293="")," ",IF(AND(LEFT(I293,4)="NOTI",H293&lt;&gt;0),"EJECUTADO","NO EJECUTADO"))),"")</f>
        <v/>
      </c>
      <c r="Q293" s="4" t="str">
        <f>IF(OR(N293="NSP",N293="")," ",IF(P293="EJECUTADO",VLOOKUP(((C293)),'NOTI CV01_NOTPET'!$B$2:$X$500,23,0),"NO EJECUTADO"))</f>
        <v xml:space="preserve"> </v>
      </c>
      <c r="R293" s="4" t="str">
        <f t="shared" si="10"/>
        <v/>
      </c>
      <c r="S293" s="4" t="str">
        <f>IF(OR(N293="NSP",N293="")," ",IFERROR(_xlfn.XLOOKUP(VALUE(C293),'NOTI CV01_NOTPET'!$Z$2:$Z$500,'NOTI CV01_NOTPET'!$F$2:$F$500,"SIN NOTIFICAR",0),""))</f>
        <v xml:space="preserve"> </v>
      </c>
    </row>
    <row r="294" spans="1:19" x14ac:dyDescent="0.2">
      <c r="A294" s="61"/>
      <c r="B294" s="15"/>
      <c r="D294" s="15"/>
      <c r="E294" s="15"/>
      <c r="F294" s="15"/>
      <c r="G294" s="15"/>
      <c r="H294" s="63"/>
      <c r="I294" s="15"/>
      <c r="J294" s="62"/>
      <c r="K294" s="15"/>
      <c r="L294" s="4">
        <f t="shared" si="9"/>
        <v>0</v>
      </c>
      <c r="M294" s="4" t="str">
        <f>+_xlfn.XLOOKUP(B294,OPER!$F$2:$F$500,OPER!$X$2:$X$500,"",0)</f>
        <v xml:space="preserve"> </v>
      </c>
      <c r="N294" s="4" t="str">
        <f>+_xlfn.XLOOKUP(C294,OPER!$E$2:$E$500,OPER!$AK$2:$AK$500,"NSP",0)</f>
        <v/>
      </c>
      <c r="O294" s="17" t="str">
        <f>IF(OR(N294="NSP",N294="")," ",_xlfn.XLOOKUP(L294,ORDENES!$Y$2:$Y$500,ORDENES!$AB$2:$AB$500,"",0))</f>
        <v xml:space="preserve"> </v>
      </c>
      <c r="P294" s="4" t="str">
        <f>IFERROR(IF(VLOOKUP((C294),OPER!$E$2:$K$500,7,0)="PM03","EJECUTADO",IF(OR(N294="NSP",N294="")," ",IF(AND(LEFT(I294,4)="NOTI",H294&lt;&gt;0),"EJECUTADO","NO EJECUTADO"))),"")</f>
        <v/>
      </c>
      <c r="Q294" s="4" t="str">
        <f>IF(OR(N294="NSP",N294="")," ",IF(P294="EJECUTADO",VLOOKUP(((C294)),'NOTI CV01_NOTPET'!$B$2:$X$500,23,0),"NO EJECUTADO"))</f>
        <v xml:space="preserve"> </v>
      </c>
      <c r="R294" s="4" t="str">
        <f t="shared" si="10"/>
        <v/>
      </c>
      <c r="S294" s="4" t="str">
        <f>IF(OR(N294="NSP",N294="")," ",IFERROR(_xlfn.XLOOKUP(VALUE(C294),'NOTI CV01_NOTPET'!$Z$2:$Z$500,'NOTI CV01_NOTPET'!$F$2:$F$500,"SIN NOTIFICAR",0),""))</f>
        <v xml:space="preserve"> </v>
      </c>
    </row>
    <row r="295" spans="1:19" x14ac:dyDescent="0.2">
      <c r="A295" s="61"/>
      <c r="B295" s="15"/>
      <c r="D295" s="15"/>
      <c r="E295" s="15"/>
      <c r="F295" s="15"/>
      <c r="G295" s="15"/>
      <c r="H295" s="63"/>
      <c r="I295" s="15"/>
      <c r="J295" s="62"/>
      <c r="K295" s="15"/>
      <c r="L295" s="4">
        <f t="shared" si="9"/>
        <v>0</v>
      </c>
      <c r="M295" s="4" t="str">
        <f>+_xlfn.XLOOKUP(B295,OPER!$F$2:$F$500,OPER!$X$2:$X$500,"",0)</f>
        <v xml:space="preserve"> </v>
      </c>
      <c r="N295" s="4" t="str">
        <f>+_xlfn.XLOOKUP(C295,OPER!$E$2:$E$500,OPER!$AK$2:$AK$500,"NSP",0)</f>
        <v/>
      </c>
      <c r="O295" s="17" t="str">
        <f>IF(OR(N295="NSP",N295="")," ",_xlfn.XLOOKUP(L295,ORDENES!$Y$2:$Y$500,ORDENES!$AB$2:$AB$500,"",0))</f>
        <v xml:space="preserve"> </v>
      </c>
      <c r="P295" s="4" t="str">
        <f>IFERROR(IF(VLOOKUP((C295),OPER!$E$2:$K$500,7,0)="PM03","EJECUTADO",IF(OR(N295="NSP",N295="")," ",IF(AND(LEFT(I295,4)="NOTI",H295&lt;&gt;0),"EJECUTADO","NO EJECUTADO"))),"")</f>
        <v/>
      </c>
      <c r="Q295" s="4" t="str">
        <f>IF(OR(N295="NSP",N295="")," ",IF(P295="EJECUTADO",VLOOKUP(((C295)),'NOTI CV01_NOTPET'!$B$2:$X$500,23,0),"NO EJECUTADO"))</f>
        <v xml:space="preserve"> </v>
      </c>
      <c r="R295" s="4" t="str">
        <f t="shared" si="10"/>
        <v/>
      </c>
      <c r="S295" s="4" t="str">
        <f>IF(OR(N295="NSP",N295="")," ",IFERROR(_xlfn.XLOOKUP(VALUE(C295),'NOTI CV01_NOTPET'!$Z$2:$Z$500,'NOTI CV01_NOTPET'!$F$2:$F$500,"SIN NOTIFICAR",0),""))</f>
        <v xml:space="preserve"> </v>
      </c>
    </row>
    <row r="296" spans="1:19" x14ac:dyDescent="0.2">
      <c r="A296" s="61"/>
      <c r="B296" s="15"/>
      <c r="D296" s="15"/>
      <c r="E296" s="15"/>
      <c r="F296" s="15"/>
      <c r="G296" s="15"/>
      <c r="H296" s="63"/>
      <c r="I296" s="15"/>
      <c r="J296" s="62"/>
      <c r="K296" s="15"/>
      <c r="L296" s="4">
        <f t="shared" si="9"/>
        <v>0</v>
      </c>
      <c r="M296" s="4" t="str">
        <f>+_xlfn.XLOOKUP(B296,OPER!$F$2:$F$500,OPER!$X$2:$X$500,"",0)</f>
        <v xml:space="preserve"> </v>
      </c>
      <c r="N296" s="4" t="str">
        <f>+_xlfn.XLOOKUP(C296,OPER!$E$2:$E$500,OPER!$AK$2:$AK$500,"NSP",0)</f>
        <v/>
      </c>
      <c r="O296" s="17" t="str">
        <f>IF(OR(N296="NSP",N296="")," ",_xlfn.XLOOKUP(L296,ORDENES!$Y$2:$Y$500,ORDENES!$AB$2:$AB$500,"",0))</f>
        <v xml:space="preserve"> </v>
      </c>
      <c r="P296" s="4" t="str">
        <f>IFERROR(IF(VLOOKUP((C296),OPER!$E$2:$K$500,7,0)="PM03","EJECUTADO",IF(OR(N296="NSP",N296="")," ",IF(AND(LEFT(I296,4)="NOTI",H296&lt;&gt;0),"EJECUTADO","NO EJECUTADO"))),"")</f>
        <v/>
      </c>
      <c r="Q296" s="4" t="str">
        <f>IF(OR(N296="NSP",N296="")," ",IF(P296="EJECUTADO",VLOOKUP(((C296)),'NOTI CV01_NOTPET'!$B$2:$X$500,23,0),"NO EJECUTADO"))</f>
        <v xml:space="preserve"> </v>
      </c>
      <c r="R296" s="4" t="str">
        <f t="shared" si="10"/>
        <v/>
      </c>
      <c r="S296" s="4" t="str">
        <f>IF(OR(N296="NSP",N296="")," ",IFERROR(_xlfn.XLOOKUP(VALUE(C296),'NOTI CV01_NOTPET'!$Z$2:$Z$500,'NOTI CV01_NOTPET'!$F$2:$F$500,"SIN NOTIFICAR",0),""))</f>
        <v xml:space="preserve"> </v>
      </c>
    </row>
    <row r="297" spans="1:19" x14ac:dyDescent="0.2">
      <c r="A297" s="61"/>
      <c r="B297" s="15"/>
      <c r="D297" s="15"/>
      <c r="E297" s="15"/>
      <c r="F297" s="15"/>
      <c r="G297" s="15"/>
      <c r="H297" s="63"/>
      <c r="I297" s="15"/>
      <c r="J297" s="62"/>
      <c r="K297" s="15"/>
      <c r="L297" s="4">
        <f t="shared" si="9"/>
        <v>0</v>
      </c>
      <c r="M297" s="4" t="str">
        <f>+_xlfn.XLOOKUP(B297,OPER!$F$2:$F$500,OPER!$X$2:$X$500,"",0)</f>
        <v xml:space="preserve"> </v>
      </c>
      <c r="N297" s="4" t="str">
        <f>+_xlfn.XLOOKUP(C297,OPER!$E$2:$E$500,OPER!$AK$2:$AK$500,"NSP",0)</f>
        <v/>
      </c>
      <c r="O297" s="17" t="str">
        <f>IF(OR(N297="NSP",N297="")," ",_xlfn.XLOOKUP(L297,ORDENES!$Y$2:$Y$500,ORDENES!$AB$2:$AB$500,"",0))</f>
        <v xml:space="preserve"> </v>
      </c>
      <c r="P297" s="4" t="str">
        <f>IFERROR(IF(VLOOKUP((C297),OPER!$E$2:$K$500,7,0)="PM03","EJECUTADO",IF(OR(N297="NSP",N297="")," ",IF(AND(LEFT(I297,4)="NOTI",H297&lt;&gt;0),"EJECUTADO","NO EJECUTADO"))),"")</f>
        <v/>
      </c>
      <c r="Q297" s="4" t="str">
        <f>IF(OR(N297="NSP",N297="")," ",IF(P297="EJECUTADO",VLOOKUP(((C297)),'NOTI CV01_NOTPET'!$B$2:$X$500,23,0),"NO EJECUTADO"))</f>
        <v xml:space="preserve"> </v>
      </c>
      <c r="R297" s="4" t="str">
        <f t="shared" si="10"/>
        <v/>
      </c>
      <c r="S297" s="4" t="str">
        <f>IF(OR(N297="NSP",N297="")," ",IFERROR(_xlfn.XLOOKUP(VALUE(C297),'NOTI CV01_NOTPET'!$Z$2:$Z$500,'NOTI CV01_NOTPET'!$F$2:$F$500,"SIN NOTIFICAR",0),""))</f>
        <v xml:space="preserve"> </v>
      </c>
    </row>
    <row r="298" spans="1:19" x14ac:dyDescent="0.2">
      <c r="A298" s="61"/>
      <c r="B298" s="15"/>
      <c r="D298" s="15"/>
      <c r="E298" s="15"/>
      <c r="F298" s="15"/>
      <c r="G298" s="15"/>
      <c r="H298" s="63"/>
      <c r="I298" s="15"/>
      <c r="J298" s="62"/>
      <c r="K298" s="15"/>
      <c r="L298" s="4">
        <f t="shared" si="9"/>
        <v>0</v>
      </c>
      <c r="M298" s="4" t="str">
        <f>+_xlfn.XLOOKUP(B298,OPER!$F$2:$F$500,OPER!$X$2:$X$500,"",0)</f>
        <v xml:space="preserve"> </v>
      </c>
      <c r="N298" s="4" t="str">
        <f>+_xlfn.XLOOKUP(C298,OPER!$E$2:$E$500,OPER!$AK$2:$AK$500,"NSP",0)</f>
        <v/>
      </c>
      <c r="O298" s="17" t="str">
        <f>IF(OR(N298="NSP",N298="")," ",_xlfn.XLOOKUP(L298,ORDENES!$Y$2:$Y$500,ORDENES!$AB$2:$AB$500,"",0))</f>
        <v xml:space="preserve"> </v>
      </c>
      <c r="P298" s="4" t="str">
        <f>IFERROR(IF(VLOOKUP((C298),OPER!$E$2:$K$500,7,0)="PM03","EJECUTADO",IF(OR(N298="NSP",N298="")," ",IF(AND(LEFT(I298,4)="NOTI",H298&lt;&gt;0),"EJECUTADO","NO EJECUTADO"))),"")</f>
        <v/>
      </c>
      <c r="Q298" s="4" t="str">
        <f>IF(OR(N298="NSP",N298="")," ",IF(P298="EJECUTADO",VLOOKUP(((C298)),'NOTI CV01_NOTPET'!$B$2:$X$500,23,0),"NO EJECUTADO"))</f>
        <v xml:space="preserve"> </v>
      </c>
      <c r="R298" s="4" t="str">
        <f t="shared" si="10"/>
        <v/>
      </c>
      <c r="S298" s="4" t="str">
        <f>IF(OR(N298="NSP",N298="")," ",IFERROR(_xlfn.XLOOKUP(VALUE(C298),'NOTI CV01_NOTPET'!$Z$2:$Z$500,'NOTI CV01_NOTPET'!$F$2:$F$500,"SIN NOTIFICAR",0),""))</f>
        <v xml:space="preserve"> </v>
      </c>
    </row>
    <row r="299" spans="1:19" x14ac:dyDescent="0.2">
      <c r="A299" s="61"/>
      <c r="B299" s="15"/>
      <c r="D299" s="15"/>
      <c r="E299" s="15"/>
      <c r="F299" s="15"/>
      <c r="G299" s="15"/>
      <c r="H299" s="63"/>
      <c r="I299" s="15"/>
      <c r="J299" s="62"/>
      <c r="K299" s="15"/>
      <c r="L299" s="4">
        <f t="shared" si="9"/>
        <v>0</v>
      </c>
      <c r="M299" s="4" t="str">
        <f>+_xlfn.XLOOKUP(B299,OPER!$F$2:$F$500,OPER!$X$2:$X$500,"",0)</f>
        <v xml:space="preserve"> </v>
      </c>
      <c r="N299" s="4" t="str">
        <f>+_xlfn.XLOOKUP(C299,OPER!$E$2:$E$500,OPER!$AK$2:$AK$500,"NSP",0)</f>
        <v/>
      </c>
      <c r="O299" s="17" t="str">
        <f>IF(OR(N299="NSP",N299="")," ",_xlfn.XLOOKUP(L299,ORDENES!$Y$2:$Y$500,ORDENES!$AB$2:$AB$500,"",0))</f>
        <v xml:space="preserve"> </v>
      </c>
      <c r="P299" s="4" t="str">
        <f>IFERROR(IF(VLOOKUP((C299),OPER!$E$2:$K$500,7,0)="PM03","EJECUTADO",IF(OR(N299="NSP",N299="")," ",IF(AND(LEFT(I299,4)="NOTI",H299&lt;&gt;0),"EJECUTADO","NO EJECUTADO"))),"")</f>
        <v/>
      </c>
      <c r="Q299" s="4" t="str">
        <f>IF(OR(N299="NSP",N299="")," ",IF(P299="EJECUTADO",VLOOKUP(((C299)),'NOTI CV01_NOTPET'!$B$2:$X$500,23,0),"NO EJECUTADO"))</f>
        <v xml:space="preserve"> </v>
      </c>
      <c r="R299" s="4" t="str">
        <f t="shared" si="10"/>
        <v/>
      </c>
      <c r="S299" s="4" t="str">
        <f>IF(OR(N299="NSP",N299="")," ",IFERROR(_xlfn.XLOOKUP(VALUE(C299),'NOTI CV01_NOTPET'!$Z$2:$Z$500,'NOTI CV01_NOTPET'!$F$2:$F$500,"SIN NOTIFICAR",0),""))</f>
        <v xml:space="preserve"> </v>
      </c>
    </row>
    <row r="300" spans="1:19" x14ac:dyDescent="0.2">
      <c r="A300" s="61"/>
      <c r="B300" s="15"/>
      <c r="D300" s="15"/>
      <c r="E300" s="15"/>
      <c r="F300" s="15"/>
      <c r="G300" s="15"/>
      <c r="H300" s="63"/>
      <c r="I300" s="15"/>
      <c r="J300" s="62"/>
      <c r="K300" s="15"/>
      <c r="L300" s="4">
        <f t="shared" si="9"/>
        <v>0</v>
      </c>
      <c r="M300" s="4" t="str">
        <f>+_xlfn.XLOOKUP(B300,OPER!$F$2:$F$500,OPER!$X$2:$X$500,"",0)</f>
        <v xml:space="preserve"> </v>
      </c>
      <c r="N300" s="4" t="str">
        <f>+_xlfn.XLOOKUP(C300,OPER!$E$2:$E$500,OPER!$AK$2:$AK$500,"NSP",0)</f>
        <v/>
      </c>
      <c r="O300" s="17" t="str">
        <f>IF(OR(N300="NSP",N300="")," ",_xlfn.XLOOKUP(L300,ORDENES!$Y$2:$Y$500,ORDENES!$AB$2:$AB$500,"",0))</f>
        <v xml:space="preserve"> </v>
      </c>
      <c r="P300" s="4" t="str">
        <f>IFERROR(IF(VLOOKUP((C300),OPER!$E$2:$K$500,7,0)="PM03","EJECUTADO",IF(OR(N300="NSP",N300="")," ",IF(AND(LEFT(I300,4)="NOTI",H300&lt;&gt;0),"EJECUTADO","NO EJECUTADO"))),"")</f>
        <v/>
      </c>
      <c r="Q300" s="4" t="str">
        <f>IF(OR(N300="NSP",N300="")," ",IF(P300="EJECUTADO",VLOOKUP(((C300)),'NOTI CV01_NOTPET'!$B$2:$X$500,23,0),"NO EJECUTADO"))</f>
        <v xml:space="preserve"> </v>
      </c>
      <c r="R300" s="4" t="str">
        <f t="shared" si="10"/>
        <v/>
      </c>
      <c r="S300" s="4" t="str">
        <f>IF(OR(N300="NSP",N300="")," ",IFERROR(_xlfn.XLOOKUP(VALUE(C300),'NOTI CV01_NOTPET'!$Z$2:$Z$500,'NOTI CV01_NOTPET'!$F$2:$F$500,"SIN NOTIFICAR",0),""))</f>
        <v xml:space="preserve"> </v>
      </c>
    </row>
    <row r="301" spans="1:19" x14ac:dyDescent="0.2">
      <c r="A301" s="61"/>
      <c r="B301" s="15"/>
      <c r="D301" s="15"/>
      <c r="E301" s="15"/>
      <c r="F301" s="15"/>
      <c r="G301" s="15"/>
      <c r="H301" s="63"/>
      <c r="I301" s="15"/>
      <c r="J301" s="62"/>
      <c r="K301" s="15"/>
      <c r="L301" s="4">
        <f t="shared" si="9"/>
        <v>0</v>
      </c>
      <c r="M301" s="4" t="str">
        <f>+_xlfn.XLOOKUP(B301,OPER!$F$2:$F$500,OPER!$X$2:$X$500,"",0)</f>
        <v xml:space="preserve"> </v>
      </c>
      <c r="N301" s="4" t="str">
        <f>+_xlfn.XLOOKUP(C301,OPER!$E$2:$E$500,OPER!$AK$2:$AK$500,"NSP",0)</f>
        <v/>
      </c>
      <c r="O301" s="17" t="str">
        <f>IF(OR(N301="NSP",N301="")," ",_xlfn.XLOOKUP(L301,ORDENES!$Y$2:$Y$500,ORDENES!$AB$2:$AB$500,"",0))</f>
        <v xml:space="preserve"> </v>
      </c>
      <c r="P301" s="4" t="str">
        <f>IFERROR(IF(VLOOKUP((C301),OPER!$E$2:$K$500,7,0)="PM03","EJECUTADO",IF(OR(N301="NSP",N301="")," ",IF(AND(LEFT(I301,4)="NOTI",H301&lt;&gt;0),"EJECUTADO","NO EJECUTADO"))),"")</f>
        <v/>
      </c>
      <c r="Q301" s="4" t="str">
        <f>IF(OR(N301="NSP",N301="")," ",IF(P301="EJECUTADO",VLOOKUP(((C301)),'NOTI CV01_NOTPET'!$B$2:$X$500,23,0),"NO EJECUTADO"))</f>
        <v xml:space="preserve"> </v>
      </c>
      <c r="R301" s="4" t="str">
        <f t="shared" si="10"/>
        <v/>
      </c>
      <c r="S301" s="4" t="str">
        <f>IF(OR(N301="NSP",N301="")," ",IFERROR(_xlfn.XLOOKUP(VALUE(C301),'NOTI CV01_NOTPET'!$Z$2:$Z$500,'NOTI CV01_NOTPET'!$F$2:$F$500,"SIN NOTIFICAR",0),""))</f>
        <v xml:space="preserve"> </v>
      </c>
    </row>
    <row r="302" spans="1:19" x14ac:dyDescent="0.2">
      <c r="A302" s="61"/>
      <c r="B302" s="15"/>
      <c r="D302" s="15"/>
      <c r="E302" s="15"/>
      <c r="F302" s="15"/>
      <c r="G302" s="15"/>
      <c r="H302" s="63"/>
      <c r="I302" s="15"/>
      <c r="J302" s="62"/>
      <c r="K302" s="15"/>
      <c r="L302" s="4">
        <f t="shared" si="9"/>
        <v>0</v>
      </c>
      <c r="M302" s="4" t="str">
        <f>+_xlfn.XLOOKUP(B302,OPER!$F$2:$F$500,OPER!$X$2:$X$500,"",0)</f>
        <v xml:space="preserve"> </v>
      </c>
      <c r="N302" s="4" t="str">
        <f>+_xlfn.XLOOKUP(C302,OPER!$E$2:$E$500,OPER!$AK$2:$AK$500,"NSP",0)</f>
        <v/>
      </c>
      <c r="O302" s="17" t="str">
        <f>IF(OR(N302="NSP",N302="")," ",_xlfn.XLOOKUP(L302,ORDENES!$Y$2:$Y$500,ORDENES!$AB$2:$AB$500,"",0))</f>
        <v xml:space="preserve"> </v>
      </c>
      <c r="P302" s="4" t="str">
        <f>IFERROR(IF(VLOOKUP((C302),OPER!$E$2:$K$500,7,0)="PM03","EJECUTADO",IF(OR(N302="NSP",N302="")," ",IF(AND(LEFT(I302,4)="NOTI",H302&lt;&gt;0),"EJECUTADO","NO EJECUTADO"))),"")</f>
        <v/>
      </c>
      <c r="Q302" s="4" t="str">
        <f>IF(OR(N302="NSP",N302="")," ",IF(P302="EJECUTADO",VLOOKUP(((C302)),'NOTI CV01_NOTPET'!$B$2:$X$500,23,0),"NO EJECUTADO"))</f>
        <v xml:space="preserve"> </v>
      </c>
      <c r="R302" s="4" t="str">
        <f t="shared" si="10"/>
        <v/>
      </c>
      <c r="S302" s="4" t="str">
        <f>IF(OR(N302="NSP",N302="")," ",IFERROR(_xlfn.XLOOKUP(VALUE(C302),'NOTI CV01_NOTPET'!$Z$2:$Z$500,'NOTI CV01_NOTPET'!$F$2:$F$500,"SIN NOTIFICAR",0),""))</f>
        <v xml:space="preserve"> </v>
      </c>
    </row>
    <row r="303" spans="1:19" x14ac:dyDescent="0.2">
      <c r="A303" s="61"/>
      <c r="B303" s="15"/>
      <c r="D303" s="15"/>
      <c r="E303" s="15"/>
      <c r="F303" s="15"/>
      <c r="G303" s="15"/>
      <c r="H303" s="63"/>
      <c r="I303" s="15"/>
      <c r="J303" s="62"/>
      <c r="K303" s="15"/>
      <c r="L303" s="4">
        <f t="shared" si="9"/>
        <v>0</v>
      </c>
      <c r="M303" s="4" t="str">
        <f>+_xlfn.XLOOKUP(B303,OPER!$F$2:$F$500,OPER!$X$2:$X$500,"",0)</f>
        <v xml:space="preserve"> </v>
      </c>
      <c r="N303" s="4" t="str">
        <f>+_xlfn.XLOOKUP(C303,OPER!$E$2:$E$500,OPER!$AK$2:$AK$500,"NSP",0)</f>
        <v/>
      </c>
      <c r="O303" s="17" t="str">
        <f>IF(OR(N303="NSP",N303="")," ",_xlfn.XLOOKUP(L303,ORDENES!$Y$2:$Y$500,ORDENES!$AB$2:$AB$500,"",0))</f>
        <v xml:space="preserve"> </v>
      </c>
      <c r="P303" s="4" t="str">
        <f>IFERROR(IF(VLOOKUP((C303),OPER!$E$2:$K$500,7,0)="PM03","EJECUTADO",IF(OR(N303="NSP",N303="")," ",IF(AND(LEFT(I303,4)="NOTI",H303&lt;&gt;0),"EJECUTADO","NO EJECUTADO"))),"")</f>
        <v/>
      </c>
      <c r="Q303" s="4" t="str">
        <f>IF(OR(N303="NSP",N303="")," ",IF(P303="EJECUTADO",VLOOKUP(((C303)),'NOTI CV01_NOTPET'!$B$2:$X$500,23,0),"NO EJECUTADO"))</f>
        <v xml:space="preserve"> </v>
      </c>
      <c r="R303" s="4" t="str">
        <f t="shared" si="10"/>
        <v/>
      </c>
      <c r="S303" s="4" t="str">
        <f>IF(OR(N303="NSP",N303="")," ",IFERROR(_xlfn.XLOOKUP(VALUE(C303),'NOTI CV01_NOTPET'!$Z$2:$Z$500,'NOTI CV01_NOTPET'!$F$2:$F$500,"SIN NOTIFICAR",0),""))</f>
        <v xml:space="preserve"> </v>
      </c>
    </row>
    <row r="304" spans="1:19" x14ac:dyDescent="0.2">
      <c r="A304" s="61"/>
      <c r="B304" s="15"/>
      <c r="D304" s="15"/>
      <c r="E304" s="15"/>
      <c r="F304" s="15"/>
      <c r="G304" s="15"/>
      <c r="H304" s="63"/>
      <c r="I304" s="15"/>
      <c r="J304" s="62"/>
      <c r="K304" s="15"/>
      <c r="L304" s="4">
        <f t="shared" si="9"/>
        <v>0</v>
      </c>
      <c r="M304" s="4" t="str">
        <f>+_xlfn.XLOOKUP(B304,OPER!$F$2:$F$500,OPER!$X$2:$X$500,"",0)</f>
        <v xml:space="preserve"> </v>
      </c>
      <c r="N304" s="4" t="str">
        <f>+_xlfn.XLOOKUP(C304,OPER!$E$2:$E$500,OPER!$AK$2:$AK$500,"NSP",0)</f>
        <v/>
      </c>
      <c r="O304" s="17" t="str">
        <f>IF(OR(N304="NSP",N304="")," ",_xlfn.XLOOKUP(L304,ORDENES!$Y$2:$Y$500,ORDENES!$AB$2:$AB$500,"",0))</f>
        <v xml:space="preserve"> </v>
      </c>
      <c r="P304" s="4" t="str">
        <f>IFERROR(IF(VLOOKUP((C304),OPER!$E$2:$K$500,7,0)="PM03","EJECUTADO",IF(OR(N304="NSP",N304="")," ",IF(AND(LEFT(I304,4)="NOTI",H304&lt;&gt;0),"EJECUTADO","NO EJECUTADO"))),"")</f>
        <v/>
      </c>
      <c r="Q304" s="4" t="str">
        <f>IF(OR(N304="NSP",N304="")," ",IF(P304="EJECUTADO",VLOOKUP(((C304)),'NOTI CV01_NOTPET'!$B$2:$X$500,23,0),"NO EJECUTADO"))</f>
        <v xml:space="preserve"> </v>
      </c>
      <c r="R304" s="4" t="str">
        <f t="shared" si="10"/>
        <v/>
      </c>
      <c r="S304" s="4" t="str">
        <f>IF(OR(N304="NSP",N304="")," ",IFERROR(_xlfn.XLOOKUP(VALUE(C304),'NOTI CV01_NOTPET'!$Z$2:$Z$500,'NOTI CV01_NOTPET'!$F$2:$F$500,"SIN NOTIFICAR",0),""))</f>
        <v xml:space="preserve"> </v>
      </c>
    </row>
    <row r="305" spans="1:19" x14ac:dyDescent="0.2">
      <c r="A305" s="61"/>
      <c r="B305" s="15"/>
      <c r="D305" s="15"/>
      <c r="E305" s="15"/>
      <c r="F305" s="15"/>
      <c r="G305" s="15"/>
      <c r="H305" s="63"/>
      <c r="I305" s="15"/>
      <c r="J305" s="62"/>
      <c r="K305" s="15"/>
      <c r="L305" s="4">
        <f t="shared" si="9"/>
        <v>0</v>
      </c>
      <c r="M305" s="4" t="str">
        <f>+_xlfn.XLOOKUP(B305,OPER!$F$2:$F$500,OPER!$X$2:$X$500,"",0)</f>
        <v xml:space="preserve"> </v>
      </c>
      <c r="N305" s="4" t="str">
        <f>+_xlfn.XLOOKUP(C305,OPER!$E$2:$E$500,OPER!$AK$2:$AK$500,"NSP",0)</f>
        <v/>
      </c>
      <c r="O305" s="17" t="str">
        <f>IF(OR(N305="NSP",N305="")," ",_xlfn.XLOOKUP(L305,ORDENES!$Y$2:$Y$500,ORDENES!$AB$2:$AB$500,"",0))</f>
        <v xml:space="preserve"> </v>
      </c>
      <c r="P305" s="4" t="str">
        <f>IFERROR(IF(VLOOKUP((C305),OPER!$E$2:$K$500,7,0)="PM03","EJECUTADO",IF(OR(N305="NSP",N305="")," ",IF(AND(LEFT(I305,4)="NOTI",H305&lt;&gt;0),"EJECUTADO","NO EJECUTADO"))),"")</f>
        <v/>
      </c>
      <c r="Q305" s="4" t="str">
        <f>IF(OR(N305="NSP",N305="")," ",IF(P305="EJECUTADO",VLOOKUP(((C305)),'NOTI CV01_NOTPET'!$B$2:$X$500,23,0),"NO EJECUTADO"))</f>
        <v xml:space="preserve"> </v>
      </c>
      <c r="R305" s="4" t="str">
        <f t="shared" si="10"/>
        <v/>
      </c>
      <c r="S305" s="4" t="str">
        <f>IF(OR(N305="NSP",N305="")," ",IFERROR(_xlfn.XLOOKUP(VALUE(C305),'NOTI CV01_NOTPET'!$Z$2:$Z$500,'NOTI CV01_NOTPET'!$F$2:$F$500,"SIN NOTIFICAR",0),""))</f>
        <v xml:space="preserve"> </v>
      </c>
    </row>
    <row r="306" spans="1:19" x14ac:dyDescent="0.2">
      <c r="A306" s="61"/>
      <c r="B306" s="15"/>
      <c r="D306" s="15"/>
      <c r="E306" s="15"/>
      <c r="F306" s="15"/>
      <c r="G306" s="15"/>
      <c r="H306" s="63"/>
      <c r="I306" s="15"/>
      <c r="J306" s="62"/>
      <c r="K306" s="15"/>
      <c r="L306" s="4">
        <f t="shared" si="9"/>
        <v>0</v>
      </c>
      <c r="M306" s="4" t="str">
        <f>+_xlfn.XLOOKUP(B306,OPER!$F$2:$F$500,OPER!$X$2:$X$500,"",0)</f>
        <v xml:space="preserve"> </v>
      </c>
      <c r="N306" s="4" t="str">
        <f>+_xlfn.XLOOKUP(C306,OPER!$E$2:$E$500,OPER!$AK$2:$AK$500,"NSP",0)</f>
        <v/>
      </c>
      <c r="O306" s="17" t="str">
        <f>IF(OR(N306="NSP",N306="")," ",_xlfn.XLOOKUP(L306,ORDENES!$Y$2:$Y$500,ORDENES!$AB$2:$AB$500,"",0))</f>
        <v xml:space="preserve"> </v>
      </c>
      <c r="P306" s="4" t="str">
        <f>IFERROR(IF(VLOOKUP((C306),OPER!$E$2:$K$500,7,0)="PM03","EJECUTADO",IF(OR(N306="NSP",N306="")," ",IF(AND(LEFT(I306,4)="NOTI",H306&lt;&gt;0),"EJECUTADO","NO EJECUTADO"))),"")</f>
        <v/>
      </c>
      <c r="Q306" s="4" t="str">
        <f>IF(OR(N306="NSP",N306="")," ",IF(P306="EJECUTADO",VLOOKUP(((C306)),'NOTI CV01_NOTPET'!$B$2:$X$500,23,0),"NO EJECUTADO"))</f>
        <v xml:space="preserve"> </v>
      </c>
      <c r="R306" s="4" t="str">
        <f t="shared" si="10"/>
        <v/>
      </c>
      <c r="S306" s="4" t="str">
        <f>IF(OR(N306="NSP",N306="")," ",IFERROR(_xlfn.XLOOKUP(VALUE(C306),'NOTI CV01_NOTPET'!$Z$2:$Z$500,'NOTI CV01_NOTPET'!$F$2:$F$500,"SIN NOTIFICAR",0),""))</f>
        <v xml:space="preserve"> </v>
      </c>
    </row>
    <row r="307" spans="1:19" x14ac:dyDescent="0.2">
      <c r="A307" s="61"/>
      <c r="B307" s="15"/>
      <c r="D307" s="15"/>
      <c r="E307" s="15"/>
      <c r="F307" s="15"/>
      <c r="G307" s="15"/>
      <c r="H307" s="63"/>
      <c r="I307" s="15"/>
      <c r="J307" s="62"/>
      <c r="K307" s="15"/>
      <c r="L307" s="4">
        <f t="shared" si="9"/>
        <v>0</v>
      </c>
      <c r="M307" s="4" t="str">
        <f>+_xlfn.XLOOKUP(B307,OPER!$F$2:$F$500,OPER!$X$2:$X$500,"",0)</f>
        <v xml:space="preserve"> </v>
      </c>
      <c r="N307" s="4" t="str">
        <f>+_xlfn.XLOOKUP(C307,OPER!$E$2:$E$500,OPER!$AK$2:$AK$500,"NSP",0)</f>
        <v/>
      </c>
      <c r="O307" s="17" t="str">
        <f>IF(OR(N307="NSP",N307="")," ",_xlfn.XLOOKUP(L307,ORDENES!$Y$2:$Y$500,ORDENES!$AB$2:$AB$500,"",0))</f>
        <v xml:space="preserve"> </v>
      </c>
      <c r="P307" s="4" t="str">
        <f>IFERROR(IF(VLOOKUP((C307),OPER!$E$2:$K$500,7,0)="PM03","EJECUTADO",IF(OR(N307="NSP",N307="")," ",IF(AND(LEFT(I307,4)="NOTI",H307&lt;&gt;0),"EJECUTADO","NO EJECUTADO"))),"")</f>
        <v/>
      </c>
      <c r="Q307" s="4" t="str">
        <f>IF(OR(N307="NSP",N307="")," ",IF(P307="EJECUTADO",VLOOKUP(((C307)),'NOTI CV01_NOTPET'!$B$2:$X$500,23,0),"NO EJECUTADO"))</f>
        <v xml:space="preserve"> </v>
      </c>
      <c r="R307" s="4" t="str">
        <f t="shared" si="10"/>
        <v/>
      </c>
      <c r="S307" s="4" t="str">
        <f>IF(OR(N307="NSP",N307="")," ",IFERROR(_xlfn.XLOOKUP(VALUE(C307),'NOTI CV01_NOTPET'!$Z$2:$Z$500,'NOTI CV01_NOTPET'!$F$2:$F$500,"SIN NOTIFICAR",0),""))</f>
        <v xml:space="preserve"> </v>
      </c>
    </row>
    <row r="308" spans="1:19" x14ac:dyDescent="0.2">
      <c r="A308" s="61"/>
      <c r="B308" s="15"/>
      <c r="D308" s="15"/>
      <c r="E308" s="15"/>
      <c r="F308" s="15"/>
      <c r="G308" s="15"/>
      <c r="H308" s="63"/>
      <c r="I308" s="15"/>
      <c r="J308" s="62"/>
      <c r="K308" s="15"/>
      <c r="L308" s="4">
        <f t="shared" si="9"/>
        <v>0</v>
      </c>
      <c r="M308" s="4" t="str">
        <f>+_xlfn.XLOOKUP(B308,OPER!$F$2:$F$500,OPER!$X$2:$X$500,"",0)</f>
        <v xml:space="preserve"> </v>
      </c>
      <c r="N308" s="4" t="str">
        <f>+_xlfn.XLOOKUP(C308,OPER!$E$2:$E$500,OPER!$AK$2:$AK$500,"NSP",0)</f>
        <v/>
      </c>
      <c r="O308" s="17" t="str">
        <f>IF(OR(N308="NSP",N308="")," ",_xlfn.XLOOKUP(L308,ORDENES!$Y$2:$Y$500,ORDENES!$AB$2:$AB$500,"",0))</f>
        <v xml:space="preserve"> </v>
      </c>
      <c r="P308" s="4" t="str">
        <f>IFERROR(IF(VLOOKUP((C308),OPER!$E$2:$K$500,7,0)="PM03","EJECUTADO",IF(OR(N308="NSP",N308="")," ",IF(AND(LEFT(I308,4)="NOTI",H308&lt;&gt;0),"EJECUTADO","NO EJECUTADO"))),"")</f>
        <v/>
      </c>
      <c r="Q308" s="4" t="str">
        <f>IF(OR(N308="NSP",N308="")," ",IF(P308="EJECUTADO",VLOOKUP(((C308)),'NOTI CV01_NOTPET'!$B$2:$X$500,23,0),"NO EJECUTADO"))</f>
        <v xml:space="preserve"> </v>
      </c>
      <c r="R308" s="4" t="str">
        <f t="shared" si="10"/>
        <v/>
      </c>
      <c r="S308" s="4" t="str">
        <f>IF(OR(N308="NSP",N308="")," ",IFERROR(_xlfn.XLOOKUP(VALUE(C308),'NOTI CV01_NOTPET'!$Z$2:$Z$500,'NOTI CV01_NOTPET'!$F$2:$F$500,"SIN NOTIFICAR",0),""))</f>
        <v xml:space="preserve"> </v>
      </c>
    </row>
    <row r="309" spans="1:19" x14ac:dyDescent="0.2">
      <c r="A309" s="61"/>
      <c r="B309" s="15"/>
      <c r="D309" s="15"/>
      <c r="E309" s="15"/>
      <c r="F309" s="15"/>
      <c r="G309" s="15"/>
      <c r="H309" s="63"/>
      <c r="I309" s="15"/>
      <c r="J309" s="62"/>
      <c r="K309" s="15"/>
      <c r="L309" s="4">
        <f t="shared" si="9"/>
        <v>0</v>
      </c>
      <c r="M309" s="4" t="str">
        <f>+_xlfn.XLOOKUP(B309,OPER!$F$2:$F$500,OPER!$X$2:$X$500,"",0)</f>
        <v xml:space="preserve"> </v>
      </c>
      <c r="N309" s="4" t="str">
        <f>+_xlfn.XLOOKUP(C309,OPER!$E$2:$E$500,OPER!$AK$2:$AK$500,"NSP",0)</f>
        <v/>
      </c>
      <c r="O309" s="17" t="str">
        <f>IF(OR(N309="NSP",N309="")," ",_xlfn.XLOOKUP(L309,ORDENES!$Y$2:$Y$500,ORDENES!$AB$2:$AB$500,"",0))</f>
        <v xml:space="preserve"> </v>
      </c>
      <c r="P309" s="4" t="str">
        <f>IFERROR(IF(VLOOKUP((C309),OPER!$E$2:$K$500,7,0)="PM03","EJECUTADO",IF(OR(N309="NSP",N309="")," ",IF(AND(LEFT(I309,4)="NOTI",H309&lt;&gt;0),"EJECUTADO","NO EJECUTADO"))),"")</f>
        <v/>
      </c>
      <c r="Q309" s="4" t="str">
        <f>IF(OR(N309="NSP",N309="")," ",IF(P309="EJECUTADO",VLOOKUP(((C309)),'NOTI CV01_NOTPET'!$B$2:$X$500,23,0),"NO EJECUTADO"))</f>
        <v xml:space="preserve"> </v>
      </c>
      <c r="R309" s="4" t="str">
        <f t="shared" si="10"/>
        <v/>
      </c>
      <c r="S309" s="4" t="str">
        <f>IF(OR(N309="NSP",N309="")," ",IFERROR(_xlfn.XLOOKUP(VALUE(C309),'NOTI CV01_NOTPET'!$Z$2:$Z$500,'NOTI CV01_NOTPET'!$F$2:$F$500,"SIN NOTIFICAR",0),""))</f>
        <v xml:space="preserve"> </v>
      </c>
    </row>
    <row r="310" spans="1:19" x14ac:dyDescent="0.2">
      <c r="A310" s="61"/>
      <c r="B310" s="15"/>
      <c r="D310" s="15"/>
      <c r="E310" s="15"/>
      <c r="F310" s="15"/>
      <c r="G310" s="15"/>
      <c r="H310" s="63"/>
      <c r="I310" s="15"/>
      <c r="J310" s="62"/>
      <c r="K310" s="15"/>
      <c r="L310" s="4">
        <f t="shared" si="9"/>
        <v>0</v>
      </c>
      <c r="M310" s="4" t="str">
        <f>+_xlfn.XLOOKUP(B310,OPER!$F$2:$F$500,OPER!$X$2:$X$500,"",0)</f>
        <v xml:space="preserve"> </v>
      </c>
      <c r="N310" s="4" t="str">
        <f>+_xlfn.XLOOKUP(C310,OPER!$E$2:$E$500,OPER!$AK$2:$AK$500,"NSP",0)</f>
        <v/>
      </c>
      <c r="O310" s="17" t="str">
        <f>IF(OR(N310="NSP",N310="")," ",_xlfn.XLOOKUP(L310,ORDENES!$Y$2:$Y$500,ORDENES!$AB$2:$AB$500,"",0))</f>
        <v xml:space="preserve"> </v>
      </c>
      <c r="P310" s="4" t="str">
        <f>IFERROR(IF(VLOOKUP((C310),OPER!$E$2:$K$500,7,0)="PM03","EJECUTADO",IF(OR(N310="NSP",N310="")," ",IF(AND(LEFT(I310,4)="NOTI",H310&lt;&gt;0),"EJECUTADO","NO EJECUTADO"))),"")</f>
        <v/>
      </c>
      <c r="Q310" s="4" t="str">
        <f>IF(OR(N310="NSP",N310="")," ",IF(P310="EJECUTADO",VLOOKUP(((C310)),'NOTI CV01_NOTPET'!$B$2:$X$500,23,0),"NO EJECUTADO"))</f>
        <v xml:space="preserve"> </v>
      </c>
      <c r="R310" s="4" t="str">
        <f t="shared" si="10"/>
        <v/>
      </c>
      <c r="S310" s="4" t="str">
        <f>IF(OR(N310="NSP",N310="")," ",IFERROR(_xlfn.XLOOKUP(VALUE(C310),'NOTI CV01_NOTPET'!$Z$2:$Z$500,'NOTI CV01_NOTPET'!$F$2:$F$500,"SIN NOTIFICAR",0),""))</f>
        <v xml:space="preserve"> </v>
      </c>
    </row>
    <row r="311" spans="1:19" x14ac:dyDescent="0.2">
      <c r="A311" s="61"/>
      <c r="B311" s="15"/>
      <c r="D311" s="15"/>
      <c r="E311" s="15"/>
      <c r="F311" s="15"/>
      <c r="G311" s="15"/>
      <c r="H311" s="63"/>
      <c r="I311" s="15"/>
      <c r="J311" s="62"/>
      <c r="K311" s="15"/>
      <c r="L311" s="4">
        <f t="shared" si="9"/>
        <v>0</v>
      </c>
      <c r="M311" s="4" t="str">
        <f>+_xlfn.XLOOKUP(B311,OPER!$F$2:$F$500,OPER!$X$2:$X$500,"",0)</f>
        <v xml:space="preserve"> </v>
      </c>
      <c r="N311" s="4" t="str">
        <f>+_xlfn.XLOOKUP(C311,OPER!$E$2:$E$500,OPER!$AK$2:$AK$500,"NSP",0)</f>
        <v/>
      </c>
      <c r="O311" s="17" t="str">
        <f>IF(OR(N311="NSP",N311="")," ",_xlfn.XLOOKUP(L311,ORDENES!$Y$2:$Y$500,ORDENES!$AB$2:$AB$500,"",0))</f>
        <v xml:space="preserve"> </v>
      </c>
      <c r="P311" s="4" t="str">
        <f>IFERROR(IF(VLOOKUP((C311),OPER!$E$2:$K$500,7,0)="PM03","EJECUTADO",IF(OR(N311="NSP",N311="")," ",IF(AND(LEFT(I311,4)="NOTI",H311&lt;&gt;0),"EJECUTADO","NO EJECUTADO"))),"")</f>
        <v/>
      </c>
      <c r="Q311" s="4" t="str">
        <f>IF(OR(N311="NSP",N311="")," ",IF(P311="EJECUTADO",VLOOKUP(((C311)),'NOTI CV01_NOTPET'!$B$2:$X$500,23,0),"NO EJECUTADO"))</f>
        <v xml:space="preserve"> </v>
      </c>
      <c r="R311" s="4" t="str">
        <f t="shared" si="10"/>
        <v/>
      </c>
      <c r="S311" s="4" t="str">
        <f>IF(OR(N311="NSP",N311="")," ",IFERROR(_xlfn.XLOOKUP(VALUE(C311),'NOTI CV01_NOTPET'!$Z$2:$Z$500,'NOTI CV01_NOTPET'!$F$2:$F$500,"SIN NOTIFICAR",0),""))</f>
        <v xml:space="preserve"> </v>
      </c>
    </row>
    <row r="312" spans="1:19" x14ac:dyDescent="0.2">
      <c r="A312" s="61"/>
      <c r="B312" s="15"/>
      <c r="D312" s="15"/>
      <c r="E312" s="15"/>
      <c r="F312" s="15"/>
      <c r="G312" s="15"/>
      <c r="H312" s="63"/>
      <c r="I312" s="15"/>
      <c r="J312" s="62"/>
      <c r="K312" s="15"/>
      <c r="L312" s="4">
        <f t="shared" si="9"/>
        <v>0</v>
      </c>
      <c r="M312" s="4" t="str">
        <f>+_xlfn.XLOOKUP(B312,OPER!$F$2:$F$500,OPER!$X$2:$X$500,"",0)</f>
        <v xml:space="preserve"> </v>
      </c>
      <c r="N312" s="4" t="str">
        <f>+_xlfn.XLOOKUP(C312,OPER!$E$2:$E$500,OPER!$AK$2:$AK$500,"NSP",0)</f>
        <v/>
      </c>
      <c r="O312" s="17" t="str">
        <f>IF(OR(N312="NSP",N312="")," ",_xlfn.XLOOKUP(L312,ORDENES!$Y$2:$Y$500,ORDENES!$AB$2:$AB$500,"",0))</f>
        <v xml:space="preserve"> </v>
      </c>
      <c r="P312" s="4" t="str">
        <f>IFERROR(IF(VLOOKUP((C312),OPER!$E$2:$K$500,7,0)="PM03","EJECUTADO",IF(OR(N312="NSP",N312="")," ",IF(AND(LEFT(I312,4)="NOTI",H312&lt;&gt;0),"EJECUTADO","NO EJECUTADO"))),"")</f>
        <v/>
      </c>
      <c r="Q312" s="4" t="str">
        <f>IF(OR(N312="NSP",N312="")," ",IF(P312="EJECUTADO",VLOOKUP(((C312)),'NOTI CV01_NOTPET'!$B$2:$X$500,23,0),"NO EJECUTADO"))</f>
        <v xml:space="preserve"> </v>
      </c>
      <c r="R312" s="4" t="str">
        <f t="shared" si="10"/>
        <v/>
      </c>
      <c r="S312" s="4" t="str">
        <f>IF(OR(N312="NSP",N312="")," ",IFERROR(_xlfn.XLOOKUP(VALUE(C312),'NOTI CV01_NOTPET'!$Z$2:$Z$500,'NOTI CV01_NOTPET'!$F$2:$F$500,"SIN NOTIFICAR",0),""))</f>
        <v xml:space="preserve"> </v>
      </c>
    </row>
    <row r="313" spans="1:19" x14ac:dyDescent="0.2">
      <c r="A313" s="61"/>
      <c r="B313" s="15"/>
      <c r="D313" s="15"/>
      <c r="E313" s="15"/>
      <c r="F313" s="15"/>
      <c r="G313" s="15"/>
      <c r="H313" s="63"/>
      <c r="I313" s="15"/>
      <c r="J313" s="62"/>
      <c r="K313" s="15"/>
      <c r="L313" s="4">
        <f t="shared" si="9"/>
        <v>0</v>
      </c>
      <c r="M313" s="4" t="str">
        <f>+_xlfn.XLOOKUP(B313,OPER!$F$2:$F$500,OPER!$X$2:$X$500,"",0)</f>
        <v xml:space="preserve"> </v>
      </c>
      <c r="N313" s="4" t="str">
        <f>+_xlfn.XLOOKUP(C313,OPER!$E$2:$E$500,OPER!$AK$2:$AK$500,"NSP",0)</f>
        <v/>
      </c>
      <c r="O313" s="17" t="str">
        <f>IF(OR(N313="NSP",N313="")," ",_xlfn.XLOOKUP(L313,ORDENES!$Y$2:$Y$500,ORDENES!$AB$2:$AB$500,"",0))</f>
        <v xml:space="preserve"> </v>
      </c>
      <c r="P313" s="4" t="str">
        <f>IFERROR(IF(VLOOKUP((C313),OPER!$E$2:$K$500,7,0)="PM03","EJECUTADO",IF(OR(N313="NSP",N313="")," ",IF(AND(LEFT(I313,4)="NOTI",H313&lt;&gt;0),"EJECUTADO","NO EJECUTADO"))),"")</f>
        <v/>
      </c>
      <c r="Q313" s="4" t="str">
        <f>IF(OR(N313="NSP",N313="")," ",IF(P313="EJECUTADO",VLOOKUP(((C313)),'NOTI CV01_NOTPET'!$B$2:$X$500,23,0),"NO EJECUTADO"))</f>
        <v xml:space="preserve"> </v>
      </c>
      <c r="R313" s="4" t="str">
        <f t="shared" si="10"/>
        <v/>
      </c>
      <c r="S313" s="4" t="str">
        <f>IF(OR(N313="NSP",N313="")," ",IFERROR(_xlfn.XLOOKUP(VALUE(C313),'NOTI CV01_NOTPET'!$Z$2:$Z$500,'NOTI CV01_NOTPET'!$F$2:$F$500,"SIN NOTIFICAR",0),""))</f>
        <v xml:space="preserve"> </v>
      </c>
    </row>
    <row r="314" spans="1:19" x14ac:dyDescent="0.2">
      <c r="A314" s="61"/>
      <c r="B314" s="15"/>
      <c r="D314" s="15"/>
      <c r="E314" s="15"/>
      <c r="F314" s="15"/>
      <c r="G314" s="15"/>
      <c r="H314" s="63"/>
      <c r="I314" s="15"/>
      <c r="J314" s="62"/>
      <c r="K314" s="15"/>
      <c r="L314" s="4">
        <f t="shared" si="9"/>
        <v>0</v>
      </c>
      <c r="M314" s="4" t="str">
        <f>+_xlfn.XLOOKUP(B314,OPER!$F$2:$F$500,OPER!$X$2:$X$500,"",0)</f>
        <v xml:space="preserve"> </v>
      </c>
      <c r="N314" s="4" t="str">
        <f>+_xlfn.XLOOKUP(C314,OPER!$E$2:$E$500,OPER!$AK$2:$AK$500,"NSP",0)</f>
        <v/>
      </c>
      <c r="O314" s="17" t="str">
        <f>IF(OR(N314="NSP",N314="")," ",_xlfn.XLOOKUP(L314,ORDENES!$Y$2:$Y$500,ORDENES!$AB$2:$AB$500,"",0))</f>
        <v xml:space="preserve"> </v>
      </c>
      <c r="P314" s="4" t="str">
        <f>IFERROR(IF(VLOOKUP((C314),OPER!$E$2:$K$500,7,0)="PM03","EJECUTADO",IF(OR(N314="NSP",N314="")," ",IF(AND(LEFT(I314,4)="NOTI",H314&lt;&gt;0),"EJECUTADO","NO EJECUTADO"))),"")</f>
        <v/>
      </c>
      <c r="Q314" s="4" t="str">
        <f>IF(OR(N314="NSP",N314="")," ",IF(P314="EJECUTADO",VLOOKUP(((C314)),'NOTI CV01_NOTPET'!$B$2:$X$500,23,0),"NO EJECUTADO"))</f>
        <v xml:space="preserve"> </v>
      </c>
      <c r="R314" s="4" t="str">
        <f t="shared" si="10"/>
        <v/>
      </c>
      <c r="S314" s="4" t="str">
        <f>IF(OR(N314="NSP",N314="")," ",IFERROR(_xlfn.XLOOKUP(VALUE(C314),'NOTI CV01_NOTPET'!$Z$2:$Z$500,'NOTI CV01_NOTPET'!$F$2:$F$500,"SIN NOTIFICAR",0),""))</f>
        <v xml:space="preserve"> </v>
      </c>
    </row>
    <row r="315" spans="1:19" x14ac:dyDescent="0.2">
      <c r="A315" s="61"/>
      <c r="B315" s="15"/>
      <c r="D315" s="15"/>
      <c r="E315" s="15"/>
      <c r="F315" s="15"/>
      <c r="G315" s="15"/>
      <c r="H315" s="63"/>
      <c r="I315" s="15"/>
      <c r="J315" s="62"/>
      <c r="K315" s="15"/>
      <c r="L315" s="4">
        <f t="shared" si="9"/>
        <v>0</v>
      </c>
      <c r="M315" s="4" t="str">
        <f>+_xlfn.XLOOKUP(B315,OPER!$F$2:$F$500,OPER!$X$2:$X$500,"",0)</f>
        <v xml:space="preserve"> </v>
      </c>
      <c r="N315" s="4" t="str">
        <f>+_xlfn.XLOOKUP(C315,OPER!$E$2:$E$500,OPER!$AK$2:$AK$500,"NSP",0)</f>
        <v/>
      </c>
      <c r="O315" s="17" t="str">
        <f>IF(OR(N315="NSP",N315="")," ",_xlfn.XLOOKUP(L315,ORDENES!$Y$2:$Y$500,ORDENES!$AB$2:$AB$500,"",0))</f>
        <v xml:space="preserve"> </v>
      </c>
      <c r="P315" s="4" t="str">
        <f>IFERROR(IF(VLOOKUP((C315),OPER!$E$2:$K$500,7,0)="PM03","EJECUTADO",IF(OR(N315="NSP",N315="")," ",IF(AND(LEFT(I315,4)="NOTI",H315&lt;&gt;0),"EJECUTADO","NO EJECUTADO"))),"")</f>
        <v/>
      </c>
      <c r="Q315" s="4" t="str">
        <f>IF(OR(N315="NSP",N315="")," ",IF(P315="EJECUTADO",VLOOKUP(((C315)),'NOTI CV01_NOTPET'!$B$2:$X$500,23,0),"NO EJECUTADO"))</f>
        <v xml:space="preserve"> </v>
      </c>
      <c r="R315" s="4" t="str">
        <f t="shared" si="10"/>
        <v/>
      </c>
      <c r="S315" s="4" t="str">
        <f>IF(OR(N315="NSP",N315="")," ",IFERROR(_xlfn.XLOOKUP(VALUE(C315),'NOTI CV01_NOTPET'!$Z$2:$Z$500,'NOTI CV01_NOTPET'!$F$2:$F$500,"SIN NOTIFICAR",0),""))</f>
        <v xml:space="preserve"> </v>
      </c>
    </row>
    <row r="316" spans="1:19" x14ac:dyDescent="0.2">
      <c r="A316" s="61"/>
      <c r="B316" s="15"/>
      <c r="D316" s="15"/>
      <c r="E316" s="15"/>
      <c r="F316" s="15"/>
      <c r="G316" s="15"/>
      <c r="H316" s="63"/>
      <c r="I316" s="15"/>
      <c r="J316" s="62"/>
      <c r="K316" s="15"/>
      <c r="L316" s="4">
        <f t="shared" si="9"/>
        <v>0</v>
      </c>
      <c r="M316" s="4" t="str">
        <f>+_xlfn.XLOOKUP(B316,OPER!$F$2:$F$500,OPER!$X$2:$X$500,"",0)</f>
        <v xml:space="preserve"> </v>
      </c>
      <c r="N316" s="4" t="str">
        <f>+_xlfn.XLOOKUP(C316,OPER!$E$2:$E$500,OPER!$AK$2:$AK$500,"NSP",0)</f>
        <v/>
      </c>
      <c r="O316" s="17" t="str">
        <f>IF(OR(N316="NSP",N316="")," ",_xlfn.XLOOKUP(L316,ORDENES!$Y$2:$Y$500,ORDENES!$AB$2:$AB$500,"",0))</f>
        <v xml:space="preserve"> </v>
      </c>
      <c r="P316" s="4" t="str">
        <f>IFERROR(IF(VLOOKUP((C316),OPER!$E$2:$K$500,7,0)="PM03","EJECUTADO",IF(OR(N316="NSP",N316="")," ",IF(AND(LEFT(I316,4)="NOTI",H316&lt;&gt;0),"EJECUTADO","NO EJECUTADO"))),"")</f>
        <v/>
      </c>
      <c r="Q316" s="4" t="str">
        <f>IF(OR(N316="NSP",N316="")," ",IF(P316="EJECUTADO",VLOOKUP(((C316)),'NOTI CV01_NOTPET'!$B$2:$X$500,23,0),"NO EJECUTADO"))</f>
        <v xml:space="preserve"> </v>
      </c>
      <c r="R316" s="4" t="str">
        <f t="shared" si="10"/>
        <v/>
      </c>
      <c r="S316" s="4" t="str">
        <f>IF(OR(N316="NSP",N316="")," ",IFERROR(_xlfn.XLOOKUP(VALUE(C316),'NOTI CV01_NOTPET'!$Z$2:$Z$500,'NOTI CV01_NOTPET'!$F$2:$F$500,"SIN NOTIFICAR",0),""))</f>
        <v xml:space="preserve"> </v>
      </c>
    </row>
    <row r="317" spans="1:19" x14ac:dyDescent="0.2">
      <c r="A317" s="61"/>
      <c r="B317" s="15"/>
      <c r="D317" s="15"/>
      <c r="E317" s="15"/>
      <c r="F317" s="15"/>
      <c r="G317" s="15"/>
      <c r="H317" s="63"/>
      <c r="I317" s="15"/>
      <c r="J317" s="62"/>
      <c r="K317" s="15"/>
      <c r="L317" s="4">
        <f t="shared" si="9"/>
        <v>0</v>
      </c>
      <c r="M317" s="4" t="str">
        <f>+_xlfn.XLOOKUP(B317,OPER!$F$2:$F$500,OPER!$X$2:$X$500,"",0)</f>
        <v xml:space="preserve"> </v>
      </c>
      <c r="N317" s="4" t="str">
        <f>+_xlfn.XLOOKUP(C317,OPER!$E$2:$E$500,OPER!$AK$2:$AK$500,"NSP",0)</f>
        <v/>
      </c>
      <c r="O317" s="17" t="str">
        <f>IF(OR(N317="NSP",N317="")," ",_xlfn.XLOOKUP(L317,ORDENES!$Y$2:$Y$500,ORDENES!$AB$2:$AB$500,"",0))</f>
        <v xml:space="preserve"> </v>
      </c>
      <c r="P317" s="4" t="str">
        <f>IFERROR(IF(VLOOKUP((C317),OPER!$E$2:$K$500,7,0)="PM03","EJECUTADO",IF(OR(N317="NSP",N317="")," ",IF(AND(LEFT(I317,4)="NOTI",H317&lt;&gt;0),"EJECUTADO","NO EJECUTADO"))),"")</f>
        <v/>
      </c>
      <c r="Q317" s="4" t="str">
        <f>IF(OR(N317="NSP",N317="")," ",IF(P317="EJECUTADO",VLOOKUP(((C317)),'NOTI CV01_NOTPET'!$B$2:$X$500,23,0),"NO EJECUTADO"))</f>
        <v xml:space="preserve"> </v>
      </c>
      <c r="R317" s="4" t="str">
        <f t="shared" si="10"/>
        <v/>
      </c>
      <c r="S317" s="4" t="str">
        <f>IF(OR(N317="NSP",N317="")," ",IFERROR(_xlfn.XLOOKUP(VALUE(C317),'NOTI CV01_NOTPET'!$Z$2:$Z$500,'NOTI CV01_NOTPET'!$F$2:$F$500,"SIN NOTIFICAR",0),""))</f>
        <v xml:space="preserve"> </v>
      </c>
    </row>
    <row r="318" spans="1:19" x14ac:dyDescent="0.2">
      <c r="A318" s="61"/>
      <c r="B318" s="15"/>
      <c r="D318" s="15"/>
      <c r="E318" s="15"/>
      <c r="F318" s="15"/>
      <c r="G318" s="15"/>
      <c r="H318" s="63"/>
      <c r="I318" s="15"/>
      <c r="J318" s="62"/>
      <c r="K318" s="15"/>
      <c r="L318" s="4">
        <f t="shared" si="9"/>
        <v>0</v>
      </c>
      <c r="M318" s="4" t="str">
        <f>+_xlfn.XLOOKUP(B318,OPER!$F$2:$F$500,OPER!$X$2:$X$500,"",0)</f>
        <v xml:space="preserve"> </v>
      </c>
      <c r="N318" s="4" t="str">
        <f>+_xlfn.XLOOKUP(C318,OPER!$E$2:$E$500,OPER!$AK$2:$AK$500,"NSP",0)</f>
        <v/>
      </c>
      <c r="O318" s="17" t="str">
        <f>IF(OR(N318="NSP",N318="")," ",_xlfn.XLOOKUP(L318,ORDENES!$Y$2:$Y$500,ORDENES!$AB$2:$AB$500,"",0))</f>
        <v xml:space="preserve"> </v>
      </c>
      <c r="P318" s="4" t="str">
        <f>IFERROR(IF(VLOOKUP((C318),OPER!$E$2:$K$500,7,0)="PM03","EJECUTADO",IF(OR(N318="NSP",N318="")," ",IF(AND(LEFT(I318,4)="NOTI",H318&lt;&gt;0),"EJECUTADO","NO EJECUTADO"))),"")</f>
        <v/>
      </c>
      <c r="Q318" s="4" t="str">
        <f>IF(OR(N318="NSP",N318="")," ",IF(P318="EJECUTADO",VLOOKUP(((C318)),'NOTI CV01_NOTPET'!$B$2:$X$500,23,0),"NO EJECUTADO"))</f>
        <v xml:space="preserve"> </v>
      </c>
      <c r="R318" s="4" t="str">
        <f t="shared" si="10"/>
        <v/>
      </c>
      <c r="S318" s="4" t="str">
        <f>IF(OR(N318="NSP",N318="")," ",IFERROR(_xlfn.XLOOKUP(VALUE(C318),'NOTI CV01_NOTPET'!$Z$2:$Z$500,'NOTI CV01_NOTPET'!$F$2:$F$500,"SIN NOTIFICAR",0),""))</f>
        <v xml:space="preserve"> </v>
      </c>
    </row>
    <row r="319" spans="1:19" x14ac:dyDescent="0.2">
      <c r="A319" s="61"/>
      <c r="B319" s="15"/>
      <c r="D319" s="15"/>
      <c r="E319" s="15"/>
      <c r="F319" s="15"/>
      <c r="G319" s="15"/>
      <c r="H319" s="63"/>
      <c r="I319" s="15"/>
      <c r="J319" s="62"/>
      <c r="K319" s="15"/>
      <c r="L319" s="4">
        <f t="shared" si="9"/>
        <v>0</v>
      </c>
      <c r="M319" s="4" t="str">
        <f>+_xlfn.XLOOKUP(B319,OPER!$F$2:$F$500,OPER!$X$2:$X$500,"",0)</f>
        <v xml:space="preserve"> </v>
      </c>
      <c r="N319" s="4" t="str">
        <f>+_xlfn.XLOOKUP(C319,OPER!$E$2:$E$500,OPER!$AK$2:$AK$500,"NSP",0)</f>
        <v/>
      </c>
      <c r="O319" s="17" t="str">
        <f>IF(OR(N319="NSP",N319="")," ",_xlfn.XLOOKUP(L319,ORDENES!$Y$2:$Y$500,ORDENES!$AB$2:$AB$500,"",0))</f>
        <v xml:space="preserve"> </v>
      </c>
      <c r="P319" s="4" t="str">
        <f>IFERROR(IF(VLOOKUP((C319),OPER!$E$2:$K$500,7,0)="PM03","EJECUTADO",IF(OR(N319="NSP",N319="")," ",IF(AND(LEFT(I319,4)="NOTI",H319&lt;&gt;0),"EJECUTADO","NO EJECUTADO"))),"")</f>
        <v/>
      </c>
      <c r="Q319" s="4" t="str">
        <f>IF(OR(N319="NSP",N319="")," ",IF(P319="EJECUTADO",VLOOKUP(((C319)),'NOTI CV01_NOTPET'!$B$2:$X$500,23,0),"NO EJECUTADO"))</f>
        <v xml:space="preserve"> </v>
      </c>
      <c r="R319" s="4" t="str">
        <f t="shared" si="10"/>
        <v/>
      </c>
      <c r="S319" s="4" t="str">
        <f>IF(OR(N319="NSP",N319="")," ",IFERROR(_xlfn.XLOOKUP(VALUE(C319),'NOTI CV01_NOTPET'!$Z$2:$Z$500,'NOTI CV01_NOTPET'!$F$2:$F$500,"SIN NOTIFICAR",0),""))</f>
        <v xml:space="preserve"> </v>
      </c>
    </row>
    <row r="320" spans="1:19" x14ac:dyDescent="0.2">
      <c r="A320" s="61"/>
      <c r="B320" s="15"/>
      <c r="D320" s="15"/>
      <c r="E320" s="15"/>
      <c r="F320" s="15"/>
      <c r="G320" s="15"/>
      <c r="H320" s="63"/>
      <c r="I320" s="15"/>
      <c r="J320" s="62"/>
      <c r="K320" s="15"/>
      <c r="L320" s="4">
        <f t="shared" si="9"/>
        <v>0</v>
      </c>
      <c r="M320" s="4" t="str">
        <f>+_xlfn.XLOOKUP(B320,OPER!$F$2:$F$500,OPER!$X$2:$X$500,"",0)</f>
        <v xml:space="preserve"> </v>
      </c>
      <c r="N320" s="4" t="str">
        <f>+_xlfn.XLOOKUP(C320,OPER!$E$2:$E$500,OPER!$AK$2:$AK$500,"NSP",0)</f>
        <v/>
      </c>
      <c r="O320" s="17" t="str">
        <f>IF(OR(N320="NSP",N320="")," ",_xlfn.XLOOKUP(L320,ORDENES!$Y$2:$Y$500,ORDENES!$AB$2:$AB$500,"",0))</f>
        <v xml:space="preserve"> </v>
      </c>
      <c r="P320" s="4" t="str">
        <f>IFERROR(IF(VLOOKUP((C320),OPER!$E$2:$K$500,7,0)="PM03","EJECUTADO",IF(OR(N320="NSP",N320="")," ",IF(AND(LEFT(I320,4)="NOTI",H320&lt;&gt;0),"EJECUTADO","NO EJECUTADO"))),"")</f>
        <v/>
      </c>
      <c r="Q320" s="4" t="str">
        <f>IF(OR(N320="NSP",N320="")," ",IF(P320="EJECUTADO",VLOOKUP(((C320)),'NOTI CV01_NOTPET'!$B$2:$X$500,23,0),"NO EJECUTADO"))</f>
        <v xml:space="preserve"> </v>
      </c>
      <c r="R320" s="4" t="str">
        <f t="shared" si="10"/>
        <v/>
      </c>
      <c r="S320" s="4" t="str">
        <f>IF(OR(N320="NSP",N320="")," ",IFERROR(_xlfn.XLOOKUP(VALUE(C320),'NOTI CV01_NOTPET'!$Z$2:$Z$500,'NOTI CV01_NOTPET'!$F$2:$F$500,"SIN NOTIFICAR",0),""))</f>
        <v xml:space="preserve"> </v>
      </c>
    </row>
    <row r="321" spans="1:19" x14ac:dyDescent="0.2">
      <c r="A321" s="61"/>
      <c r="B321" s="15"/>
      <c r="D321" s="15"/>
      <c r="E321" s="15"/>
      <c r="F321" s="15"/>
      <c r="G321" s="15"/>
      <c r="H321" s="63"/>
      <c r="I321" s="15"/>
      <c r="J321" s="62"/>
      <c r="K321" s="15"/>
      <c r="L321" s="4">
        <f t="shared" si="9"/>
        <v>0</v>
      </c>
      <c r="M321" s="4" t="str">
        <f>+_xlfn.XLOOKUP(B321,OPER!$F$2:$F$500,OPER!$X$2:$X$500,"",0)</f>
        <v xml:space="preserve"> </v>
      </c>
      <c r="N321" s="4" t="str">
        <f>+_xlfn.XLOOKUP(C321,OPER!$E$2:$E$500,OPER!$AK$2:$AK$500,"NSP",0)</f>
        <v/>
      </c>
      <c r="O321" s="17" t="str">
        <f>IF(OR(N321="NSP",N321="")," ",_xlfn.XLOOKUP(L321,ORDENES!$Y$2:$Y$500,ORDENES!$AB$2:$AB$500,"",0))</f>
        <v xml:space="preserve"> </v>
      </c>
      <c r="P321" s="4" t="str">
        <f>IFERROR(IF(VLOOKUP((C321),OPER!$E$2:$K$500,7,0)="PM03","EJECUTADO",IF(OR(N321="NSP",N321="")," ",IF(AND(LEFT(I321,4)="NOTI",H321&lt;&gt;0),"EJECUTADO","NO EJECUTADO"))),"")</f>
        <v/>
      </c>
      <c r="Q321" s="4" t="str">
        <f>IF(OR(N321="NSP",N321="")," ",IF(P321="EJECUTADO",VLOOKUP(((C321)),'NOTI CV01_NOTPET'!$B$2:$X$500,23,0),"NO EJECUTADO"))</f>
        <v xml:space="preserve"> </v>
      </c>
      <c r="R321" s="4" t="str">
        <f t="shared" si="10"/>
        <v/>
      </c>
      <c r="S321" s="4" t="str">
        <f>IF(OR(N321="NSP",N321="")," ",IFERROR(_xlfn.XLOOKUP(VALUE(C321),'NOTI CV01_NOTPET'!$Z$2:$Z$500,'NOTI CV01_NOTPET'!$F$2:$F$500,"SIN NOTIFICAR",0),""))</f>
        <v xml:space="preserve"> </v>
      </c>
    </row>
    <row r="322" spans="1:19" x14ac:dyDescent="0.2">
      <c r="A322" s="61"/>
      <c r="B322" s="15"/>
      <c r="D322" s="15"/>
      <c r="E322" s="15"/>
      <c r="F322" s="15"/>
      <c r="G322" s="15"/>
      <c r="H322" s="63"/>
      <c r="I322" s="15"/>
      <c r="J322" s="62"/>
      <c r="K322" s="15"/>
      <c r="L322" s="4">
        <f t="shared" si="9"/>
        <v>0</v>
      </c>
      <c r="M322" s="4" t="str">
        <f>+_xlfn.XLOOKUP(B322,OPER!$F$2:$F$500,OPER!$X$2:$X$500,"",0)</f>
        <v xml:space="preserve"> </v>
      </c>
      <c r="N322" s="4" t="str">
        <f>+_xlfn.XLOOKUP(C322,OPER!$E$2:$E$500,OPER!$AK$2:$AK$500,"NSP",0)</f>
        <v/>
      </c>
      <c r="O322" s="17" t="str">
        <f>IF(OR(N322="NSP",N322="")," ",_xlfn.XLOOKUP(L322,ORDENES!$Y$2:$Y$500,ORDENES!$AB$2:$AB$500,"",0))</f>
        <v xml:space="preserve"> </v>
      </c>
      <c r="P322" s="4" t="str">
        <f>IFERROR(IF(VLOOKUP((C322),OPER!$E$2:$K$500,7,0)="PM03","EJECUTADO",IF(OR(N322="NSP",N322="")," ",IF(AND(LEFT(I322,4)="NOTI",H322&lt;&gt;0),"EJECUTADO","NO EJECUTADO"))),"")</f>
        <v/>
      </c>
      <c r="Q322" s="4" t="str">
        <f>IF(OR(N322="NSP",N322="")," ",IF(P322="EJECUTADO",VLOOKUP(((C322)),'NOTI CV01_NOTPET'!$B$2:$X$500,23,0),"NO EJECUTADO"))</f>
        <v xml:space="preserve"> </v>
      </c>
      <c r="R322" s="4" t="str">
        <f t="shared" si="10"/>
        <v/>
      </c>
      <c r="S322" s="4" t="str">
        <f>IF(OR(N322="NSP",N322="")," ",IFERROR(_xlfn.XLOOKUP(VALUE(C322),'NOTI CV01_NOTPET'!$Z$2:$Z$500,'NOTI CV01_NOTPET'!$F$2:$F$500,"SIN NOTIFICAR",0),""))</f>
        <v xml:space="preserve"> </v>
      </c>
    </row>
    <row r="323" spans="1:19" x14ac:dyDescent="0.2">
      <c r="A323" s="61"/>
      <c r="B323" s="15"/>
      <c r="D323" s="15"/>
      <c r="E323" s="15"/>
      <c r="F323" s="15"/>
      <c r="G323" s="15"/>
      <c r="H323" s="63"/>
      <c r="I323" s="15"/>
      <c r="J323" s="62"/>
      <c r="K323" s="15"/>
      <c r="L323" s="4">
        <f t="shared" ref="L323:L386" si="11">+VALUE(B323)</f>
        <v>0</v>
      </c>
      <c r="M323" s="4" t="str">
        <f>+_xlfn.XLOOKUP(B323,OPER!$F$2:$F$500,OPER!$X$2:$X$500,"",0)</f>
        <v xml:space="preserve"> </v>
      </c>
      <c r="N323" s="4" t="str">
        <f>+_xlfn.XLOOKUP(C323,OPER!$E$2:$E$500,OPER!$AK$2:$AK$500,"NSP",0)</f>
        <v/>
      </c>
      <c r="O323" s="17" t="str">
        <f>IF(OR(N323="NSP",N323="")," ",_xlfn.XLOOKUP(L323,ORDENES!$Y$2:$Y$500,ORDENES!$AB$2:$AB$500,"",0))</f>
        <v xml:space="preserve"> </v>
      </c>
      <c r="P323" s="4" t="str">
        <f>IFERROR(IF(VLOOKUP((C323),OPER!$E$2:$K$500,7,0)="PM03","EJECUTADO",IF(OR(N323="NSP",N323="")," ",IF(AND(LEFT(I323,4)="NOTI",H323&lt;&gt;0),"EJECUTADO","NO EJECUTADO"))),"")</f>
        <v/>
      </c>
      <c r="Q323" s="4" t="str">
        <f>IF(OR(N323="NSP",N323="")," ",IF(P323="EJECUTADO",VLOOKUP(((C323)),'NOTI CV01_NOTPET'!$B$2:$X$500,23,0),"NO EJECUTADO"))</f>
        <v xml:space="preserve"> </v>
      </c>
      <c r="R323" s="4" t="str">
        <f t="shared" ref="R323:R386" si="12">+IF(OR(N323="NSP",N323=""),"",IF(AND(P323="EJECUTADO",Q323="EJECUTADO"),"EJECUTADO","NO EJECUTADO"))</f>
        <v/>
      </c>
      <c r="S323" s="4" t="str">
        <f>IF(OR(N323="NSP",N323="")," ",IFERROR(_xlfn.XLOOKUP(VALUE(C323),'NOTI CV01_NOTPET'!$Z$2:$Z$500,'NOTI CV01_NOTPET'!$F$2:$F$500,"SIN NOTIFICAR",0),""))</f>
        <v xml:space="preserve"> </v>
      </c>
    </row>
    <row r="324" spans="1:19" x14ac:dyDescent="0.2">
      <c r="A324" s="61"/>
      <c r="B324" s="15"/>
      <c r="D324" s="15"/>
      <c r="E324" s="15"/>
      <c r="F324" s="15"/>
      <c r="G324" s="15"/>
      <c r="H324" s="63"/>
      <c r="I324" s="15"/>
      <c r="J324" s="62"/>
      <c r="K324" s="15"/>
      <c r="L324" s="4">
        <f t="shared" si="11"/>
        <v>0</v>
      </c>
      <c r="M324" s="4" t="str">
        <f>+_xlfn.XLOOKUP(B324,OPER!$F$2:$F$500,OPER!$X$2:$X$500,"",0)</f>
        <v xml:space="preserve"> </v>
      </c>
      <c r="N324" s="4" t="str">
        <f>+_xlfn.XLOOKUP(C324,OPER!$E$2:$E$500,OPER!$AK$2:$AK$500,"NSP",0)</f>
        <v/>
      </c>
      <c r="O324" s="17" t="str">
        <f>IF(OR(N324="NSP",N324="")," ",_xlfn.XLOOKUP(L324,ORDENES!$Y$2:$Y$500,ORDENES!$AB$2:$AB$500,"",0))</f>
        <v xml:space="preserve"> </v>
      </c>
      <c r="P324" s="4" t="str">
        <f>IFERROR(IF(VLOOKUP((C324),OPER!$E$2:$K$500,7,0)="PM03","EJECUTADO",IF(OR(N324="NSP",N324="")," ",IF(AND(LEFT(I324,4)="NOTI",H324&lt;&gt;0),"EJECUTADO","NO EJECUTADO"))),"")</f>
        <v/>
      </c>
      <c r="Q324" s="4" t="str">
        <f>IF(OR(N324="NSP",N324="")," ",IF(P324="EJECUTADO",VLOOKUP(((C324)),'NOTI CV01_NOTPET'!$B$2:$X$500,23,0),"NO EJECUTADO"))</f>
        <v xml:space="preserve"> </v>
      </c>
      <c r="R324" s="4" t="str">
        <f t="shared" si="12"/>
        <v/>
      </c>
      <c r="S324" s="4" t="str">
        <f>IF(OR(N324="NSP",N324="")," ",IFERROR(_xlfn.XLOOKUP(VALUE(C324),'NOTI CV01_NOTPET'!$Z$2:$Z$500,'NOTI CV01_NOTPET'!$F$2:$F$500,"SIN NOTIFICAR",0),""))</f>
        <v xml:space="preserve"> </v>
      </c>
    </row>
    <row r="325" spans="1:19" x14ac:dyDescent="0.2">
      <c r="A325" s="61"/>
      <c r="B325" s="15"/>
      <c r="D325" s="15"/>
      <c r="E325" s="15"/>
      <c r="F325" s="15"/>
      <c r="G325" s="15"/>
      <c r="H325" s="63"/>
      <c r="I325" s="15"/>
      <c r="J325" s="62"/>
      <c r="K325" s="15"/>
      <c r="L325" s="4">
        <f t="shared" si="11"/>
        <v>0</v>
      </c>
      <c r="M325" s="4" t="str">
        <f>+_xlfn.XLOOKUP(B325,OPER!$F$2:$F$500,OPER!$X$2:$X$500,"",0)</f>
        <v xml:space="preserve"> </v>
      </c>
      <c r="N325" s="4" t="str">
        <f>+_xlfn.XLOOKUP(C325,OPER!$E$2:$E$500,OPER!$AK$2:$AK$500,"NSP",0)</f>
        <v/>
      </c>
      <c r="O325" s="17" t="str">
        <f>IF(OR(N325="NSP",N325="")," ",_xlfn.XLOOKUP(L325,ORDENES!$Y$2:$Y$500,ORDENES!$AB$2:$AB$500,"",0))</f>
        <v xml:space="preserve"> </v>
      </c>
      <c r="P325" s="4" t="str">
        <f>IFERROR(IF(VLOOKUP((C325),OPER!$E$2:$K$500,7,0)="PM03","EJECUTADO",IF(OR(N325="NSP",N325="")," ",IF(AND(LEFT(I325,4)="NOTI",H325&lt;&gt;0),"EJECUTADO","NO EJECUTADO"))),"")</f>
        <v/>
      </c>
      <c r="Q325" s="4" t="str">
        <f>IF(OR(N325="NSP",N325="")," ",IF(P325="EJECUTADO",VLOOKUP(((C325)),'NOTI CV01_NOTPET'!$B$2:$X$500,23,0),"NO EJECUTADO"))</f>
        <v xml:space="preserve"> </v>
      </c>
      <c r="R325" s="4" t="str">
        <f t="shared" si="12"/>
        <v/>
      </c>
      <c r="S325" s="4" t="str">
        <f>IF(OR(N325="NSP",N325="")," ",IFERROR(_xlfn.XLOOKUP(VALUE(C325),'NOTI CV01_NOTPET'!$Z$2:$Z$500,'NOTI CV01_NOTPET'!$F$2:$F$500,"SIN NOTIFICAR",0),""))</f>
        <v xml:space="preserve"> </v>
      </c>
    </row>
    <row r="326" spans="1:19" x14ac:dyDescent="0.2">
      <c r="A326" s="61"/>
      <c r="B326" s="15"/>
      <c r="D326" s="15"/>
      <c r="E326" s="15"/>
      <c r="F326" s="15"/>
      <c r="G326" s="15"/>
      <c r="H326" s="63"/>
      <c r="I326" s="15"/>
      <c r="J326" s="62"/>
      <c r="K326" s="15"/>
      <c r="L326" s="4">
        <f t="shared" si="11"/>
        <v>0</v>
      </c>
      <c r="M326" s="4" t="str">
        <f>+_xlfn.XLOOKUP(B326,OPER!$F$2:$F$500,OPER!$X$2:$X$500,"",0)</f>
        <v xml:space="preserve"> </v>
      </c>
      <c r="N326" s="4" t="str">
        <f>+_xlfn.XLOOKUP(C326,OPER!$E$2:$E$500,OPER!$AK$2:$AK$500,"NSP",0)</f>
        <v/>
      </c>
      <c r="O326" s="17" t="str">
        <f>IF(OR(N326="NSP",N326="")," ",_xlfn.XLOOKUP(L326,ORDENES!$Y$2:$Y$500,ORDENES!$AB$2:$AB$500,"",0))</f>
        <v xml:space="preserve"> </v>
      </c>
      <c r="P326" s="4" t="str">
        <f>IFERROR(IF(VLOOKUP((C326),OPER!$E$2:$K$500,7,0)="PM03","EJECUTADO",IF(OR(N326="NSP",N326="")," ",IF(AND(LEFT(I326,4)="NOTI",H326&lt;&gt;0),"EJECUTADO","NO EJECUTADO"))),"")</f>
        <v/>
      </c>
      <c r="Q326" s="4" t="str">
        <f>IF(OR(N326="NSP",N326="")," ",IF(P326="EJECUTADO",VLOOKUP(((C326)),'NOTI CV01_NOTPET'!$B$2:$X$500,23,0),"NO EJECUTADO"))</f>
        <v xml:space="preserve"> </v>
      </c>
      <c r="R326" s="4" t="str">
        <f t="shared" si="12"/>
        <v/>
      </c>
      <c r="S326" s="4" t="str">
        <f>IF(OR(N326="NSP",N326="")," ",IFERROR(_xlfn.XLOOKUP(VALUE(C326),'NOTI CV01_NOTPET'!$Z$2:$Z$500,'NOTI CV01_NOTPET'!$F$2:$F$500,"SIN NOTIFICAR",0),""))</f>
        <v xml:space="preserve"> </v>
      </c>
    </row>
    <row r="327" spans="1:19" x14ac:dyDescent="0.2">
      <c r="A327" s="61"/>
      <c r="B327" s="15"/>
      <c r="D327" s="15"/>
      <c r="E327" s="15"/>
      <c r="F327" s="15"/>
      <c r="G327" s="15"/>
      <c r="H327" s="63"/>
      <c r="I327" s="15"/>
      <c r="J327" s="62"/>
      <c r="K327" s="15"/>
      <c r="L327" s="4">
        <f t="shared" si="11"/>
        <v>0</v>
      </c>
      <c r="M327" s="4" t="str">
        <f>+_xlfn.XLOOKUP(B327,OPER!$F$2:$F$500,OPER!$X$2:$X$500,"",0)</f>
        <v xml:space="preserve"> </v>
      </c>
      <c r="N327" s="4" t="str">
        <f>+_xlfn.XLOOKUP(C327,OPER!$E$2:$E$500,OPER!$AK$2:$AK$500,"NSP",0)</f>
        <v/>
      </c>
      <c r="O327" s="17" t="str">
        <f>IF(OR(N327="NSP",N327="")," ",_xlfn.XLOOKUP(L327,ORDENES!$Y$2:$Y$500,ORDENES!$AB$2:$AB$500,"",0))</f>
        <v xml:space="preserve"> </v>
      </c>
      <c r="P327" s="4" t="str">
        <f>IFERROR(IF(VLOOKUP((C327),OPER!$E$2:$K$500,7,0)="PM03","EJECUTADO",IF(OR(N327="NSP",N327="")," ",IF(AND(LEFT(I327,4)="NOTI",H327&lt;&gt;0),"EJECUTADO","NO EJECUTADO"))),"")</f>
        <v/>
      </c>
      <c r="Q327" s="4" t="str">
        <f>IF(OR(N327="NSP",N327="")," ",IF(P327="EJECUTADO",VLOOKUP(((C327)),'NOTI CV01_NOTPET'!$B$2:$X$500,23,0),"NO EJECUTADO"))</f>
        <v xml:space="preserve"> </v>
      </c>
      <c r="R327" s="4" t="str">
        <f t="shared" si="12"/>
        <v/>
      </c>
      <c r="S327" s="4" t="str">
        <f>IF(OR(N327="NSP",N327="")," ",IFERROR(_xlfn.XLOOKUP(VALUE(C327),'NOTI CV01_NOTPET'!$Z$2:$Z$500,'NOTI CV01_NOTPET'!$F$2:$F$500,"SIN NOTIFICAR",0),""))</f>
        <v xml:space="preserve"> </v>
      </c>
    </row>
    <row r="328" spans="1:19" x14ac:dyDescent="0.2">
      <c r="A328" s="61"/>
      <c r="B328" s="15"/>
      <c r="D328" s="15"/>
      <c r="E328" s="15"/>
      <c r="F328" s="15"/>
      <c r="G328" s="15"/>
      <c r="H328" s="63"/>
      <c r="I328" s="15"/>
      <c r="J328" s="62"/>
      <c r="K328" s="15"/>
      <c r="L328" s="4">
        <f t="shared" si="11"/>
        <v>0</v>
      </c>
      <c r="M328" s="4" t="str">
        <f>+_xlfn.XLOOKUP(B328,OPER!$F$2:$F$500,OPER!$X$2:$X$500,"",0)</f>
        <v xml:space="preserve"> </v>
      </c>
      <c r="N328" s="4" t="str">
        <f>+_xlfn.XLOOKUP(C328,OPER!$E$2:$E$500,OPER!$AK$2:$AK$500,"NSP",0)</f>
        <v/>
      </c>
      <c r="O328" s="17" t="str">
        <f>IF(OR(N328="NSP",N328="")," ",_xlfn.XLOOKUP(L328,ORDENES!$Y$2:$Y$500,ORDENES!$AB$2:$AB$500,"",0))</f>
        <v xml:space="preserve"> </v>
      </c>
      <c r="P328" s="4" t="str">
        <f>IFERROR(IF(VLOOKUP((C328),OPER!$E$2:$K$500,7,0)="PM03","EJECUTADO",IF(OR(N328="NSP",N328="")," ",IF(AND(LEFT(I328,4)="NOTI",H328&lt;&gt;0),"EJECUTADO","NO EJECUTADO"))),"")</f>
        <v/>
      </c>
      <c r="Q328" s="4" t="str">
        <f>IF(OR(N328="NSP",N328="")," ",IF(P328="EJECUTADO",VLOOKUP(((C328)),'NOTI CV01_NOTPET'!$B$2:$X$500,23,0),"NO EJECUTADO"))</f>
        <v xml:space="preserve"> </v>
      </c>
      <c r="R328" s="4" t="str">
        <f t="shared" si="12"/>
        <v/>
      </c>
      <c r="S328" s="4" t="str">
        <f>IF(OR(N328="NSP",N328="")," ",IFERROR(_xlfn.XLOOKUP(VALUE(C328),'NOTI CV01_NOTPET'!$Z$2:$Z$500,'NOTI CV01_NOTPET'!$F$2:$F$500,"SIN NOTIFICAR",0),""))</f>
        <v xml:space="preserve"> </v>
      </c>
    </row>
    <row r="329" spans="1:19" x14ac:dyDescent="0.2">
      <c r="A329" s="61"/>
      <c r="B329" s="15"/>
      <c r="D329" s="15"/>
      <c r="E329" s="15"/>
      <c r="F329" s="15"/>
      <c r="G329" s="15"/>
      <c r="H329" s="63"/>
      <c r="I329" s="15"/>
      <c r="J329" s="62"/>
      <c r="K329" s="15"/>
      <c r="L329" s="4">
        <f t="shared" si="11"/>
        <v>0</v>
      </c>
      <c r="M329" s="4" t="str">
        <f>+_xlfn.XLOOKUP(B329,OPER!$F$2:$F$500,OPER!$X$2:$X$500,"",0)</f>
        <v xml:space="preserve"> </v>
      </c>
      <c r="N329" s="4" t="str">
        <f>+_xlfn.XLOOKUP(C329,OPER!$E$2:$E$500,OPER!$AK$2:$AK$500,"NSP",0)</f>
        <v/>
      </c>
      <c r="O329" s="17" t="str">
        <f>IF(OR(N329="NSP",N329="")," ",_xlfn.XLOOKUP(L329,ORDENES!$Y$2:$Y$500,ORDENES!$AB$2:$AB$500,"",0))</f>
        <v xml:space="preserve"> </v>
      </c>
      <c r="P329" s="4" t="str">
        <f>IFERROR(IF(VLOOKUP((C329),OPER!$E$2:$K$500,7,0)="PM03","EJECUTADO",IF(OR(N329="NSP",N329="")," ",IF(AND(LEFT(I329,4)="NOTI",H329&lt;&gt;0),"EJECUTADO","NO EJECUTADO"))),"")</f>
        <v/>
      </c>
      <c r="Q329" s="4" t="str">
        <f>IF(OR(N329="NSP",N329="")," ",IF(P329="EJECUTADO",VLOOKUP(((C329)),'NOTI CV01_NOTPET'!$B$2:$X$500,23,0),"NO EJECUTADO"))</f>
        <v xml:space="preserve"> </v>
      </c>
      <c r="R329" s="4" t="str">
        <f t="shared" si="12"/>
        <v/>
      </c>
      <c r="S329" s="4" t="str">
        <f>IF(OR(N329="NSP",N329="")," ",IFERROR(_xlfn.XLOOKUP(VALUE(C329),'NOTI CV01_NOTPET'!$Z$2:$Z$500,'NOTI CV01_NOTPET'!$F$2:$F$500,"SIN NOTIFICAR",0),""))</f>
        <v xml:space="preserve"> </v>
      </c>
    </row>
    <row r="330" spans="1:19" x14ac:dyDescent="0.2">
      <c r="A330" s="61"/>
      <c r="B330" s="15"/>
      <c r="D330" s="15"/>
      <c r="E330" s="15"/>
      <c r="F330" s="15"/>
      <c r="G330" s="15"/>
      <c r="H330" s="63"/>
      <c r="I330" s="15"/>
      <c r="J330" s="62"/>
      <c r="K330" s="15"/>
      <c r="L330" s="4">
        <f t="shared" si="11"/>
        <v>0</v>
      </c>
      <c r="M330" s="4" t="str">
        <f>+_xlfn.XLOOKUP(B330,OPER!$F$2:$F$500,OPER!$X$2:$X$500,"",0)</f>
        <v xml:space="preserve"> </v>
      </c>
      <c r="N330" s="4" t="str">
        <f>+_xlfn.XLOOKUP(C330,OPER!$E$2:$E$500,OPER!$AK$2:$AK$500,"NSP",0)</f>
        <v/>
      </c>
      <c r="O330" s="17" t="str">
        <f>IF(OR(N330="NSP",N330="")," ",_xlfn.XLOOKUP(L330,ORDENES!$Y$2:$Y$500,ORDENES!$AB$2:$AB$500,"",0))</f>
        <v xml:space="preserve"> </v>
      </c>
      <c r="P330" s="4" t="str">
        <f>IFERROR(IF(VLOOKUP((C330),OPER!$E$2:$K$500,7,0)="PM03","EJECUTADO",IF(OR(N330="NSP",N330="")," ",IF(AND(LEFT(I330,4)="NOTI",H330&lt;&gt;0),"EJECUTADO","NO EJECUTADO"))),"")</f>
        <v/>
      </c>
      <c r="Q330" s="4" t="str">
        <f>IF(OR(N330="NSP",N330="")," ",IF(P330="EJECUTADO",VLOOKUP(((C330)),'NOTI CV01_NOTPET'!$B$2:$X$500,23,0),"NO EJECUTADO"))</f>
        <v xml:space="preserve"> </v>
      </c>
      <c r="R330" s="4" t="str">
        <f t="shared" si="12"/>
        <v/>
      </c>
      <c r="S330" s="4" t="str">
        <f>IF(OR(N330="NSP",N330="")," ",IFERROR(_xlfn.XLOOKUP(VALUE(C330),'NOTI CV01_NOTPET'!$Z$2:$Z$500,'NOTI CV01_NOTPET'!$F$2:$F$500,"SIN NOTIFICAR",0),""))</f>
        <v xml:space="preserve"> </v>
      </c>
    </row>
    <row r="331" spans="1:19" x14ac:dyDescent="0.2">
      <c r="A331" s="61"/>
      <c r="B331" s="15"/>
      <c r="D331" s="15"/>
      <c r="E331" s="15"/>
      <c r="F331" s="15"/>
      <c r="G331" s="15"/>
      <c r="H331" s="63"/>
      <c r="I331" s="15"/>
      <c r="J331" s="62"/>
      <c r="K331" s="15"/>
      <c r="L331" s="4">
        <f t="shared" si="11"/>
        <v>0</v>
      </c>
      <c r="M331" s="4" t="str">
        <f>+_xlfn.XLOOKUP(B331,OPER!$F$2:$F$500,OPER!$X$2:$X$500,"",0)</f>
        <v xml:space="preserve"> </v>
      </c>
      <c r="N331" s="4" t="str">
        <f>+_xlfn.XLOOKUP(C331,OPER!$E$2:$E$500,OPER!$AK$2:$AK$500,"NSP",0)</f>
        <v/>
      </c>
      <c r="O331" s="17" t="str">
        <f>IF(OR(N331="NSP",N331="")," ",_xlfn.XLOOKUP(L331,ORDENES!$Y$2:$Y$500,ORDENES!$AB$2:$AB$500,"",0))</f>
        <v xml:space="preserve"> </v>
      </c>
      <c r="P331" s="4" t="str">
        <f>IFERROR(IF(VLOOKUP((C331),OPER!$E$2:$K$500,7,0)="PM03","EJECUTADO",IF(OR(N331="NSP",N331="")," ",IF(AND(LEFT(I331,4)="NOTI",H331&lt;&gt;0),"EJECUTADO","NO EJECUTADO"))),"")</f>
        <v/>
      </c>
      <c r="Q331" s="4" t="str">
        <f>IF(OR(N331="NSP",N331="")," ",IF(P331="EJECUTADO",VLOOKUP(((C331)),'NOTI CV01_NOTPET'!$B$2:$X$500,23,0),"NO EJECUTADO"))</f>
        <v xml:space="preserve"> </v>
      </c>
      <c r="R331" s="4" t="str">
        <f t="shared" si="12"/>
        <v/>
      </c>
      <c r="S331" s="4" t="str">
        <f>IF(OR(N331="NSP",N331="")," ",IFERROR(_xlfn.XLOOKUP(VALUE(C331),'NOTI CV01_NOTPET'!$Z$2:$Z$500,'NOTI CV01_NOTPET'!$F$2:$F$500,"SIN NOTIFICAR",0),""))</f>
        <v xml:space="preserve"> </v>
      </c>
    </row>
    <row r="332" spans="1:19" x14ac:dyDescent="0.2">
      <c r="A332" s="61"/>
      <c r="B332" s="15"/>
      <c r="D332" s="15"/>
      <c r="E332" s="15"/>
      <c r="F332" s="15"/>
      <c r="G332" s="15"/>
      <c r="H332" s="63"/>
      <c r="I332" s="15"/>
      <c r="J332" s="62"/>
      <c r="K332" s="15"/>
      <c r="L332" s="4">
        <f t="shared" si="11"/>
        <v>0</v>
      </c>
      <c r="M332" s="4" t="str">
        <f>+_xlfn.XLOOKUP(B332,OPER!$F$2:$F$500,OPER!$X$2:$X$500,"",0)</f>
        <v xml:space="preserve"> </v>
      </c>
      <c r="N332" s="4" t="str">
        <f>+_xlfn.XLOOKUP(C332,OPER!$E$2:$E$500,OPER!$AK$2:$AK$500,"NSP",0)</f>
        <v/>
      </c>
      <c r="O332" s="17" t="str">
        <f>IF(OR(N332="NSP",N332="")," ",_xlfn.XLOOKUP(L332,ORDENES!$Y$2:$Y$500,ORDENES!$AB$2:$AB$500,"",0))</f>
        <v xml:space="preserve"> </v>
      </c>
      <c r="P332" s="4" t="str">
        <f>IFERROR(IF(VLOOKUP((C332),OPER!$E$2:$K$500,7,0)="PM03","EJECUTADO",IF(OR(N332="NSP",N332="")," ",IF(AND(LEFT(I332,4)="NOTI",H332&lt;&gt;0),"EJECUTADO","NO EJECUTADO"))),"")</f>
        <v/>
      </c>
      <c r="Q332" s="4" t="str">
        <f>IF(OR(N332="NSP",N332="")," ",IF(P332="EJECUTADO",VLOOKUP(((C332)),'NOTI CV01_NOTPET'!$B$2:$X$500,23,0),"NO EJECUTADO"))</f>
        <v xml:space="preserve"> </v>
      </c>
      <c r="R332" s="4" t="str">
        <f t="shared" si="12"/>
        <v/>
      </c>
      <c r="S332" s="4" t="str">
        <f>IF(OR(N332="NSP",N332="")," ",IFERROR(_xlfn.XLOOKUP(VALUE(C332),'NOTI CV01_NOTPET'!$Z$2:$Z$500,'NOTI CV01_NOTPET'!$F$2:$F$500,"SIN NOTIFICAR",0),""))</f>
        <v xml:space="preserve"> </v>
      </c>
    </row>
    <row r="333" spans="1:19" x14ac:dyDescent="0.2">
      <c r="A333" s="61"/>
      <c r="B333" s="15"/>
      <c r="D333" s="15"/>
      <c r="E333" s="15"/>
      <c r="F333" s="15"/>
      <c r="G333" s="15"/>
      <c r="H333" s="63"/>
      <c r="I333" s="15"/>
      <c r="J333" s="62"/>
      <c r="K333" s="15"/>
      <c r="L333" s="4">
        <f t="shared" si="11"/>
        <v>0</v>
      </c>
      <c r="M333" s="4" t="str">
        <f>+_xlfn.XLOOKUP(B333,OPER!$F$2:$F$500,OPER!$X$2:$X$500,"",0)</f>
        <v xml:space="preserve"> </v>
      </c>
      <c r="N333" s="4" t="str">
        <f>+_xlfn.XLOOKUP(C333,OPER!$E$2:$E$500,OPER!$AK$2:$AK$500,"NSP",0)</f>
        <v/>
      </c>
      <c r="O333" s="17" t="str">
        <f>IF(OR(N333="NSP",N333="")," ",_xlfn.XLOOKUP(L333,ORDENES!$Y$2:$Y$500,ORDENES!$AB$2:$AB$500,"",0))</f>
        <v xml:space="preserve"> </v>
      </c>
      <c r="P333" s="4" t="str">
        <f>IFERROR(IF(VLOOKUP((C333),OPER!$E$2:$K$500,7,0)="PM03","EJECUTADO",IF(OR(N333="NSP",N333="")," ",IF(AND(LEFT(I333,4)="NOTI",H333&lt;&gt;0),"EJECUTADO","NO EJECUTADO"))),"")</f>
        <v/>
      </c>
      <c r="Q333" s="4" t="str">
        <f>IF(OR(N333="NSP",N333="")," ",IF(P333="EJECUTADO",VLOOKUP(((C333)),'NOTI CV01_NOTPET'!$B$2:$X$500,23,0),"NO EJECUTADO"))</f>
        <v xml:space="preserve"> </v>
      </c>
      <c r="R333" s="4" t="str">
        <f t="shared" si="12"/>
        <v/>
      </c>
      <c r="S333" s="4" t="str">
        <f>IF(OR(N333="NSP",N333="")," ",IFERROR(_xlfn.XLOOKUP(VALUE(C333),'NOTI CV01_NOTPET'!$Z$2:$Z$500,'NOTI CV01_NOTPET'!$F$2:$F$500,"SIN NOTIFICAR",0),""))</f>
        <v xml:space="preserve"> </v>
      </c>
    </row>
    <row r="334" spans="1:19" x14ac:dyDescent="0.2">
      <c r="A334" s="61"/>
      <c r="B334" s="15"/>
      <c r="D334" s="15"/>
      <c r="E334" s="15"/>
      <c r="F334" s="15"/>
      <c r="G334" s="15"/>
      <c r="H334" s="63"/>
      <c r="I334" s="15"/>
      <c r="J334" s="62"/>
      <c r="K334" s="15"/>
      <c r="L334" s="4">
        <f t="shared" si="11"/>
        <v>0</v>
      </c>
      <c r="M334" s="4" t="str">
        <f>+_xlfn.XLOOKUP(B334,OPER!$F$2:$F$500,OPER!$X$2:$X$500,"",0)</f>
        <v xml:space="preserve"> </v>
      </c>
      <c r="N334" s="4" t="str">
        <f>+_xlfn.XLOOKUP(C334,OPER!$E$2:$E$500,OPER!$AK$2:$AK$500,"NSP",0)</f>
        <v/>
      </c>
      <c r="O334" s="17" t="str">
        <f>IF(OR(N334="NSP",N334="")," ",_xlfn.XLOOKUP(L334,ORDENES!$Y$2:$Y$500,ORDENES!$AB$2:$AB$500,"",0))</f>
        <v xml:space="preserve"> </v>
      </c>
      <c r="P334" s="4" t="str">
        <f>IFERROR(IF(VLOOKUP((C334),OPER!$E$2:$K$500,7,0)="PM03","EJECUTADO",IF(OR(N334="NSP",N334="")," ",IF(AND(LEFT(I334,4)="NOTI",H334&lt;&gt;0),"EJECUTADO","NO EJECUTADO"))),"")</f>
        <v/>
      </c>
      <c r="Q334" s="4" t="str">
        <f>IF(OR(N334="NSP",N334="")," ",IF(P334="EJECUTADO",VLOOKUP(((C334)),'NOTI CV01_NOTPET'!$B$2:$X$500,23,0),"NO EJECUTADO"))</f>
        <v xml:space="preserve"> </v>
      </c>
      <c r="R334" s="4" t="str">
        <f t="shared" si="12"/>
        <v/>
      </c>
      <c r="S334" s="4" t="str">
        <f>IF(OR(N334="NSP",N334="")," ",IFERROR(_xlfn.XLOOKUP(VALUE(C334),'NOTI CV01_NOTPET'!$Z$2:$Z$500,'NOTI CV01_NOTPET'!$F$2:$F$500,"SIN NOTIFICAR",0),""))</f>
        <v xml:space="preserve"> </v>
      </c>
    </row>
    <row r="335" spans="1:19" x14ac:dyDescent="0.2">
      <c r="A335" s="61"/>
      <c r="B335" s="15"/>
      <c r="D335" s="15"/>
      <c r="E335" s="15"/>
      <c r="F335" s="15"/>
      <c r="G335" s="15"/>
      <c r="H335" s="63"/>
      <c r="I335" s="15"/>
      <c r="J335" s="62"/>
      <c r="K335" s="15"/>
      <c r="L335" s="4">
        <f t="shared" si="11"/>
        <v>0</v>
      </c>
      <c r="M335" s="4" t="str">
        <f>+_xlfn.XLOOKUP(B335,OPER!$F$2:$F$500,OPER!$X$2:$X$500,"",0)</f>
        <v xml:space="preserve"> </v>
      </c>
      <c r="N335" s="4" t="str">
        <f>+_xlfn.XLOOKUP(C335,OPER!$E$2:$E$500,OPER!$AK$2:$AK$500,"NSP",0)</f>
        <v/>
      </c>
      <c r="O335" s="17" t="str">
        <f>IF(OR(N335="NSP",N335="")," ",_xlfn.XLOOKUP(L335,ORDENES!$Y$2:$Y$500,ORDENES!$AB$2:$AB$500,"",0))</f>
        <v xml:space="preserve"> </v>
      </c>
      <c r="P335" s="4" t="str">
        <f>IFERROR(IF(VLOOKUP((C335),OPER!$E$2:$K$500,7,0)="PM03","EJECUTADO",IF(OR(N335="NSP",N335="")," ",IF(AND(LEFT(I335,4)="NOTI",H335&lt;&gt;0),"EJECUTADO","NO EJECUTADO"))),"")</f>
        <v/>
      </c>
      <c r="Q335" s="4" t="str">
        <f>IF(OR(N335="NSP",N335="")," ",IF(P335="EJECUTADO",VLOOKUP(((C335)),'NOTI CV01_NOTPET'!$B$2:$X$500,23,0),"NO EJECUTADO"))</f>
        <v xml:space="preserve"> </v>
      </c>
      <c r="R335" s="4" t="str">
        <f t="shared" si="12"/>
        <v/>
      </c>
      <c r="S335" s="4" t="str">
        <f>IF(OR(N335="NSP",N335="")," ",IFERROR(_xlfn.XLOOKUP(VALUE(C335),'NOTI CV01_NOTPET'!$Z$2:$Z$500,'NOTI CV01_NOTPET'!$F$2:$F$500,"SIN NOTIFICAR",0),""))</f>
        <v xml:space="preserve"> </v>
      </c>
    </row>
    <row r="336" spans="1:19" x14ac:dyDescent="0.2">
      <c r="A336" s="61"/>
      <c r="B336" s="15"/>
      <c r="D336" s="15"/>
      <c r="E336" s="15"/>
      <c r="F336" s="15"/>
      <c r="G336" s="15"/>
      <c r="H336" s="63"/>
      <c r="I336" s="15"/>
      <c r="J336" s="62"/>
      <c r="K336" s="15"/>
      <c r="L336" s="4">
        <f t="shared" si="11"/>
        <v>0</v>
      </c>
      <c r="M336" s="4" t="str">
        <f>+_xlfn.XLOOKUP(B336,OPER!$F$2:$F$500,OPER!$X$2:$X$500,"",0)</f>
        <v xml:space="preserve"> </v>
      </c>
      <c r="N336" s="4" t="str">
        <f>+_xlfn.XLOOKUP(C336,OPER!$E$2:$E$500,OPER!$AK$2:$AK$500,"NSP",0)</f>
        <v/>
      </c>
      <c r="O336" s="17" t="str">
        <f>IF(OR(N336="NSP",N336="")," ",_xlfn.XLOOKUP(L336,ORDENES!$Y$2:$Y$500,ORDENES!$AB$2:$AB$500,"",0))</f>
        <v xml:space="preserve"> </v>
      </c>
      <c r="P336" s="4" t="str">
        <f>IFERROR(IF(VLOOKUP((C336),OPER!$E$2:$K$500,7,0)="PM03","EJECUTADO",IF(OR(N336="NSP",N336="")," ",IF(AND(LEFT(I336,4)="NOTI",H336&lt;&gt;0),"EJECUTADO","NO EJECUTADO"))),"")</f>
        <v/>
      </c>
      <c r="Q336" s="4" t="str">
        <f>IF(OR(N336="NSP",N336="")," ",IF(P336="EJECUTADO",VLOOKUP(((C336)),'NOTI CV01_NOTPET'!$B$2:$X$500,23,0),"NO EJECUTADO"))</f>
        <v xml:space="preserve"> </v>
      </c>
      <c r="R336" s="4" t="str">
        <f t="shared" si="12"/>
        <v/>
      </c>
      <c r="S336" s="4" t="str">
        <f>IF(OR(N336="NSP",N336="")," ",IFERROR(_xlfn.XLOOKUP(VALUE(C336),'NOTI CV01_NOTPET'!$Z$2:$Z$500,'NOTI CV01_NOTPET'!$F$2:$F$500,"SIN NOTIFICAR",0),""))</f>
        <v xml:space="preserve"> </v>
      </c>
    </row>
    <row r="337" spans="1:19" x14ac:dyDescent="0.2">
      <c r="A337" s="61"/>
      <c r="B337" s="15"/>
      <c r="D337" s="15"/>
      <c r="E337" s="15"/>
      <c r="F337" s="15"/>
      <c r="G337" s="15"/>
      <c r="H337" s="63"/>
      <c r="I337" s="15"/>
      <c r="J337" s="62"/>
      <c r="K337" s="15"/>
      <c r="L337" s="4">
        <f t="shared" si="11"/>
        <v>0</v>
      </c>
      <c r="M337" s="4" t="str">
        <f>+_xlfn.XLOOKUP(B337,OPER!$F$2:$F$500,OPER!$X$2:$X$500,"",0)</f>
        <v xml:space="preserve"> </v>
      </c>
      <c r="N337" s="4" t="str">
        <f>+_xlfn.XLOOKUP(C337,OPER!$E$2:$E$500,OPER!$AK$2:$AK$500,"NSP",0)</f>
        <v/>
      </c>
      <c r="O337" s="17" t="str">
        <f>IF(OR(N337="NSP",N337="")," ",_xlfn.XLOOKUP(L337,ORDENES!$Y$2:$Y$500,ORDENES!$AB$2:$AB$500,"",0))</f>
        <v xml:space="preserve"> </v>
      </c>
      <c r="P337" s="4" t="str">
        <f>IFERROR(IF(VLOOKUP((C337),OPER!$E$2:$K$500,7,0)="PM03","EJECUTADO",IF(OR(N337="NSP",N337="")," ",IF(AND(LEFT(I337,4)="NOTI",H337&lt;&gt;0),"EJECUTADO","NO EJECUTADO"))),"")</f>
        <v/>
      </c>
      <c r="Q337" s="4" t="str">
        <f>IF(OR(N337="NSP",N337="")," ",IF(P337="EJECUTADO",VLOOKUP(((C337)),'NOTI CV01_NOTPET'!$B$2:$X$500,23,0),"NO EJECUTADO"))</f>
        <v xml:space="preserve"> </v>
      </c>
      <c r="R337" s="4" t="str">
        <f t="shared" si="12"/>
        <v/>
      </c>
      <c r="S337" s="4" t="str">
        <f>IF(OR(N337="NSP",N337="")," ",IFERROR(_xlfn.XLOOKUP(VALUE(C337),'NOTI CV01_NOTPET'!$Z$2:$Z$500,'NOTI CV01_NOTPET'!$F$2:$F$500,"SIN NOTIFICAR",0),""))</f>
        <v xml:space="preserve"> </v>
      </c>
    </row>
    <row r="338" spans="1:19" x14ac:dyDescent="0.2">
      <c r="A338" s="61"/>
      <c r="B338" s="15"/>
      <c r="D338" s="15"/>
      <c r="E338" s="15"/>
      <c r="F338" s="15"/>
      <c r="G338" s="15"/>
      <c r="H338" s="63"/>
      <c r="I338" s="15"/>
      <c r="J338" s="62"/>
      <c r="K338" s="15"/>
      <c r="L338" s="4">
        <f t="shared" si="11"/>
        <v>0</v>
      </c>
      <c r="M338" s="4" t="str">
        <f>+_xlfn.XLOOKUP(B338,OPER!$F$2:$F$500,OPER!$X$2:$X$500,"",0)</f>
        <v xml:space="preserve"> </v>
      </c>
      <c r="N338" s="4" t="str">
        <f>+_xlfn.XLOOKUP(C338,OPER!$E$2:$E$500,OPER!$AK$2:$AK$500,"NSP",0)</f>
        <v/>
      </c>
      <c r="O338" s="17" t="str">
        <f>IF(OR(N338="NSP",N338="")," ",_xlfn.XLOOKUP(L338,ORDENES!$Y$2:$Y$500,ORDENES!$AB$2:$AB$500,"",0))</f>
        <v xml:space="preserve"> </v>
      </c>
      <c r="P338" s="4" t="str">
        <f>IFERROR(IF(VLOOKUP((C338),OPER!$E$2:$K$500,7,0)="PM03","EJECUTADO",IF(OR(N338="NSP",N338="")," ",IF(AND(LEFT(I338,4)="NOTI",H338&lt;&gt;0),"EJECUTADO","NO EJECUTADO"))),"")</f>
        <v/>
      </c>
      <c r="Q338" s="4" t="str">
        <f>IF(OR(N338="NSP",N338="")," ",IF(P338="EJECUTADO",VLOOKUP(((C338)),'NOTI CV01_NOTPET'!$B$2:$X$500,23,0),"NO EJECUTADO"))</f>
        <v xml:space="preserve"> </v>
      </c>
      <c r="R338" s="4" t="str">
        <f t="shared" si="12"/>
        <v/>
      </c>
      <c r="S338" s="4" t="str">
        <f>IF(OR(N338="NSP",N338="")," ",IFERROR(_xlfn.XLOOKUP(VALUE(C338),'NOTI CV01_NOTPET'!$Z$2:$Z$500,'NOTI CV01_NOTPET'!$F$2:$F$500,"SIN NOTIFICAR",0),""))</f>
        <v xml:space="preserve"> </v>
      </c>
    </row>
    <row r="339" spans="1:19" x14ac:dyDescent="0.2">
      <c r="A339" s="61"/>
      <c r="B339" s="15"/>
      <c r="D339" s="15"/>
      <c r="E339" s="15"/>
      <c r="F339" s="15"/>
      <c r="G339" s="15"/>
      <c r="H339" s="63"/>
      <c r="I339" s="15"/>
      <c r="J339" s="62"/>
      <c r="K339" s="15"/>
      <c r="L339" s="4">
        <f t="shared" si="11"/>
        <v>0</v>
      </c>
      <c r="M339" s="4" t="str">
        <f>+_xlfn.XLOOKUP(B339,OPER!$F$2:$F$500,OPER!$X$2:$X$500,"",0)</f>
        <v xml:space="preserve"> </v>
      </c>
      <c r="N339" s="4" t="str">
        <f>+_xlfn.XLOOKUP(C339,OPER!$E$2:$E$500,OPER!$AK$2:$AK$500,"NSP",0)</f>
        <v/>
      </c>
      <c r="O339" s="17" t="str">
        <f>IF(OR(N339="NSP",N339="")," ",_xlfn.XLOOKUP(L339,ORDENES!$Y$2:$Y$500,ORDENES!$AB$2:$AB$500,"",0))</f>
        <v xml:space="preserve"> </v>
      </c>
      <c r="P339" s="4" t="str">
        <f>IFERROR(IF(VLOOKUP((C339),OPER!$E$2:$K$500,7,0)="PM03","EJECUTADO",IF(OR(N339="NSP",N339="")," ",IF(AND(LEFT(I339,4)="NOTI",H339&lt;&gt;0),"EJECUTADO","NO EJECUTADO"))),"")</f>
        <v/>
      </c>
      <c r="Q339" s="4" t="str">
        <f>IF(OR(N339="NSP",N339="")," ",IF(P339="EJECUTADO",VLOOKUP(((C339)),'NOTI CV01_NOTPET'!$B$2:$X$500,23,0),"NO EJECUTADO"))</f>
        <v xml:space="preserve"> </v>
      </c>
      <c r="R339" s="4" t="str">
        <f t="shared" si="12"/>
        <v/>
      </c>
      <c r="S339" s="4" t="str">
        <f>IF(OR(N339="NSP",N339="")," ",IFERROR(_xlfn.XLOOKUP(VALUE(C339),'NOTI CV01_NOTPET'!$Z$2:$Z$500,'NOTI CV01_NOTPET'!$F$2:$F$500,"SIN NOTIFICAR",0),""))</f>
        <v xml:space="preserve"> </v>
      </c>
    </row>
    <row r="340" spans="1:19" x14ac:dyDescent="0.2">
      <c r="A340" s="61"/>
      <c r="B340" s="15"/>
      <c r="D340" s="15"/>
      <c r="E340" s="15"/>
      <c r="F340" s="15"/>
      <c r="G340" s="15"/>
      <c r="H340" s="63"/>
      <c r="I340" s="15"/>
      <c r="J340" s="62"/>
      <c r="K340" s="15"/>
      <c r="L340" s="4">
        <f t="shared" si="11"/>
        <v>0</v>
      </c>
      <c r="M340" s="4" t="str">
        <f>+_xlfn.XLOOKUP(B340,OPER!$F$2:$F$500,OPER!$X$2:$X$500,"",0)</f>
        <v xml:space="preserve"> </v>
      </c>
      <c r="N340" s="4" t="str">
        <f>+_xlfn.XLOOKUP(C340,OPER!$E$2:$E$500,OPER!$AK$2:$AK$500,"NSP",0)</f>
        <v/>
      </c>
      <c r="O340" s="17" t="str">
        <f>IF(OR(N340="NSP",N340="")," ",_xlfn.XLOOKUP(L340,ORDENES!$Y$2:$Y$500,ORDENES!$AB$2:$AB$500,"",0))</f>
        <v xml:space="preserve"> </v>
      </c>
      <c r="P340" s="4" t="str">
        <f>IFERROR(IF(VLOOKUP((C340),OPER!$E$2:$K$500,7,0)="PM03","EJECUTADO",IF(OR(N340="NSP",N340="")," ",IF(AND(LEFT(I340,4)="NOTI",H340&lt;&gt;0),"EJECUTADO","NO EJECUTADO"))),"")</f>
        <v/>
      </c>
      <c r="Q340" s="4" t="str">
        <f>IF(OR(N340="NSP",N340="")," ",IF(P340="EJECUTADO",VLOOKUP(((C340)),'NOTI CV01_NOTPET'!$B$2:$X$500,23,0),"NO EJECUTADO"))</f>
        <v xml:space="preserve"> </v>
      </c>
      <c r="R340" s="4" t="str">
        <f t="shared" si="12"/>
        <v/>
      </c>
      <c r="S340" s="4" t="str">
        <f>IF(OR(N340="NSP",N340="")," ",IFERROR(_xlfn.XLOOKUP(VALUE(C340),'NOTI CV01_NOTPET'!$Z$2:$Z$500,'NOTI CV01_NOTPET'!$F$2:$F$500,"SIN NOTIFICAR",0),""))</f>
        <v xml:space="preserve"> </v>
      </c>
    </row>
    <row r="341" spans="1:19" x14ac:dyDescent="0.2">
      <c r="A341" s="61"/>
      <c r="B341" s="15"/>
      <c r="D341" s="15"/>
      <c r="E341" s="15"/>
      <c r="F341" s="15"/>
      <c r="G341" s="15"/>
      <c r="H341" s="63"/>
      <c r="I341" s="15"/>
      <c r="J341" s="62"/>
      <c r="K341" s="15"/>
      <c r="L341" s="4">
        <f t="shared" si="11"/>
        <v>0</v>
      </c>
      <c r="M341" s="4" t="str">
        <f>+_xlfn.XLOOKUP(B341,OPER!$F$2:$F$500,OPER!$X$2:$X$500,"",0)</f>
        <v xml:space="preserve"> </v>
      </c>
      <c r="N341" s="4" t="str">
        <f>+_xlfn.XLOOKUP(C341,OPER!$E$2:$E$500,OPER!$AK$2:$AK$500,"NSP",0)</f>
        <v/>
      </c>
      <c r="O341" s="17" t="str">
        <f>IF(OR(N341="NSP",N341="")," ",_xlfn.XLOOKUP(L341,ORDENES!$Y$2:$Y$500,ORDENES!$AB$2:$AB$500,"",0))</f>
        <v xml:space="preserve"> </v>
      </c>
      <c r="P341" s="4" t="str">
        <f>IFERROR(IF(VLOOKUP((C341),OPER!$E$2:$K$500,7,0)="PM03","EJECUTADO",IF(OR(N341="NSP",N341="")," ",IF(AND(LEFT(I341,4)="NOTI",H341&lt;&gt;0),"EJECUTADO","NO EJECUTADO"))),"")</f>
        <v/>
      </c>
      <c r="Q341" s="4" t="str">
        <f>IF(OR(N341="NSP",N341="")," ",IF(P341="EJECUTADO",VLOOKUP(((C341)),'NOTI CV01_NOTPET'!$B$2:$X$500,23,0),"NO EJECUTADO"))</f>
        <v xml:space="preserve"> </v>
      </c>
      <c r="R341" s="4" t="str">
        <f t="shared" si="12"/>
        <v/>
      </c>
      <c r="S341" s="4" t="str">
        <f>IF(OR(N341="NSP",N341="")," ",IFERROR(_xlfn.XLOOKUP(VALUE(C341),'NOTI CV01_NOTPET'!$Z$2:$Z$500,'NOTI CV01_NOTPET'!$F$2:$F$500,"SIN NOTIFICAR",0),""))</f>
        <v xml:space="preserve"> </v>
      </c>
    </row>
    <row r="342" spans="1:19" x14ac:dyDescent="0.2">
      <c r="A342" s="61"/>
      <c r="B342" s="15"/>
      <c r="D342" s="15"/>
      <c r="E342" s="15"/>
      <c r="F342" s="15"/>
      <c r="G342" s="15"/>
      <c r="H342" s="63"/>
      <c r="I342" s="15"/>
      <c r="J342" s="62"/>
      <c r="K342" s="15"/>
      <c r="L342" s="4">
        <f t="shared" si="11"/>
        <v>0</v>
      </c>
      <c r="M342" s="4" t="str">
        <f>+_xlfn.XLOOKUP(B342,OPER!$F$2:$F$500,OPER!$X$2:$X$500,"",0)</f>
        <v xml:space="preserve"> </v>
      </c>
      <c r="N342" s="4" t="str">
        <f>+_xlfn.XLOOKUP(C342,OPER!$E$2:$E$500,OPER!$AK$2:$AK$500,"NSP",0)</f>
        <v/>
      </c>
      <c r="O342" s="17" t="str">
        <f>IF(OR(N342="NSP",N342="")," ",_xlfn.XLOOKUP(L342,ORDENES!$Y$2:$Y$500,ORDENES!$AB$2:$AB$500,"",0))</f>
        <v xml:space="preserve"> </v>
      </c>
      <c r="P342" s="4" t="str">
        <f>IFERROR(IF(VLOOKUP((C342),OPER!$E$2:$K$500,7,0)="PM03","EJECUTADO",IF(OR(N342="NSP",N342="")," ",IF(AND(LEFT(I342,4)="NOTI",H342&lt;&gt;0),"EJECUTADO","NO EJECUTADO"))),"")</f>
        <v/>
      </c>
      <c r="Q342" s="4" t="str">
        <f>IF(OR(N342="NSP",N342="")," ",IF(P342="EJECUTADO",VLOOKUP(((C342)),'NOTI CV01_NOTPET'!$B$2:$X$500,23,0),"NO EJECUTADO"))</f>
        <v xml:space="preserve"> </v>
      </c>
      <c r="R342" s="4" t="str">
        <f t="shared" si="12"/>
        <v/>
      </c>
      <c r="S342" s="4" t="str">
        <f>IF(OR(N342="NSP",N342="")," ",IFERROR(_xlfn.XLOOKUP(VALUE(C342),'NOTI CV01_NOTPET'!$Z$2:$Z$500,'NOTI CV01_NOTPET'!$F$2:$F$500,"SIN NOTIFICAR",0),""))</f>
        <v xml:space="preserve"> </v>
      </c>
    </row>
    <row r="343" spans="1:19" x14ac:dyDescent="0.2">
      <c r="A343" s="61"/>
      <c r="B343" s="15"/>
      <c r="D343" s="15"/>
      <c r="E343" s="15"/>
      <c r="F343" s="15"/>
      <c r="G343" s="15"/>
      <c r="H343" s="63"/>
      <c r="I343" s="15"/>
      <c r="J343" s="62"/>
      <c r="K343" s="15"/>
      <c r="L343" s="4">
        <f t="shared" si="11"/>
        <v>0</v>
      </c>
      <c r="M343" s="4" t="str">
        <f>+_xlfn.XLOOKUP(B343,OPER!$F$2:$F$500,OPER!$X$2:$X$500,"",0)</f>
        <v xml:space="preserve"> </v>
      </c>
      <c r="N343" s="4" t="str">
        <f>+_xlfn.XLOOKUP(C343,OPER!$E$2:$E$500,OPER!$AK$2:$AK$500,"NSP",0)</f>
        <v/>
      </c>
      <c r="O343" s="17" t="str">
        <f>IF(OR(N343="NSP",N343="")," ",_xlfn.XLOOKUP(L343,ORDENES!$Y$2:$Y$500,ORDENES!$AB$2:$AB$500,"",0))</f>
        <v xml:space="preserve"> </v>
      </c>
      <c r="P343" s="4" t="str">
        <f>IFERROR(IF(VLOOKUP((C343),OPER!$E$2:$K$500,7,0)="PM03","EJECUTADO",IF(OR(N343="NSP",N343="")," ",IF(AND(LEFT(I343,4)="NOTI",H343&lt;&gt;0),"EJECUTADO","NO EJECUTADO"))),"")</f>
        <v/>
      </c>
      <c r="Q343" s="4" t="str">
        <f>IF(OR(N343="NSP",N343="")," ",IF(P343="EJECUTADO",VLOOKUP(((C343)),'NOTI CV01_NOTPET'!$B$2:$X$500,23,0),"NO EJECUTADO"))</f>
        <v xml:space="preserve"> </v>
      </c>
      <c r="R343" s="4" t="str">
        <f t="shared" si="12"/>
        <v/>
      </c>
      <c r="S343" s="4" t="str">
        <f>IF(OR(N343="NSP",N343="")," ",IFERROR(_xlfn.XLOOKUP(VALUE(C343),'NOTI CV01_NOTPET'!$Z$2:$Z$500,'NOTI CV01_NOTPET'!$F$2:$F$500,"SIN NOTIFICAR",0),""))</f>
        <v xml:space="preserve"> </v>
      </c>
    </row>
    <row r="344" spans="1:19" x14ac:dyDescent="0.2">
      <c r="A344" s="61"/>
      <c r="B344" s="15"/>
      <c r="D344" s="15"/>
      <c r="E344" s="15"/>
      <c r="F344" s="15"/>
      <c r="G344" s="15"/>
      <c r="H344" s="63"/>
      <c r="I344" s="15"/>
      <c r="J344" s="62"/>
      <c r="K344" s="15"/>
      <c r="L344" s="4">
        <f t="shared" si="11"/>
        <v>0</v>
      </c>
      <c r="M344" s="4" t="str">
        <f>+_xlfn.XLOOKUP(B344,OPER!$F$2:$F$500,OPER!$X$2:$X$500,"",0)</f>
        <v xml:space="preserve"> </v>
      </c>
      <c r="N344" s="4" t="str">
        <f>+_xlfn.XLOOKUP(C344,OPER!$E$2:$E$500,OPER!$AK$2:$AK$500,"NSP",0)</f>
        <v/>
      </c>
      <c r="O344" s="17" t="str">
        <f>IF(OR(N344="NSP",N344="")," ",_xlfn.XLOOKUP(L344,ORDENES!$Y$2:$Y$500,ORDENES!$AB$2:$AB$500,"",0))</f>
        <v xml:space="preserve"> </v>
      </c>
      <c r="P344" s="4" t="str">
        <f>IFERROR(IF(VLOOKUP((C344),OPER!$E$2:$K$500,7,0)="PM03","EJECUTADO",IF(OR(N344="NSP",N344="")," ",IF(AND(LEFT(I344,4)="NOTI",H344&lt;&gt;0),"EJECUTADO","NO EJECUTADO"))),"")</f>
        <v/>
      </c>
      <c r="Q344" s="4" t="str">
        <f>IF(OR(N344="NSP",N344="")," ",IF(P344="EJECUTADO",VLOOKUP(((C344)),'NOTI CV01_NOTPET'!$B$2:$X$500,23,0),"NO EJECUTADO"))</f>
        <v xml:space="preserve"> </v>
      </c>
      <c r="R344" s="4" t="str">
        <f t="shared" si="12"/>
        <v/>
      </c>
      <c r="S344" s="4" t="str">
        <f>IF(OR(N344="NSP",N344="")," ",IFERROR(_xlfn.XLOOKUP(VALUE(C344),'NOTI CV01_NOTPET'!$Z$2:$Z$500,'NOTI CV01_NOTPET'!$F$2:$F$500,"SIN NOTIFICAR",0),""))</f>
        <v xml:space="preserve"> </v>
      </c>
    </row>
    <row r="345" spans="1:19" x14ac:dyDescent="0.2">
      <c r="A345" s="61"/>
      <c r="B345" s="15"/>
      <c r="D345" s="15"/>
      <c r="E345" s="15"/>
      <c r="F345" s="15"/>
      <c r="G345" s="15"/>
      <c r="H345" s="63"/>
      <c r="I345" s="15"/>
      <c r="J345" s="62"/>
      <c r="K345" s="15"/>
      <c r="L345" s="4">
        <f t="shared" si="11"/>
        <v>0</v>
      </c>
      <c r="M345" s="4" t="str">
        <f>+_xlfn.XLOOKUP(B345,OPER!$F$2:$F$500,OPER!$X$2:$X$500,"",0)</f>
        <v xml:space="preserve"> </v>
      </c>
      <c r="N345" s="4" t="str">
        <f>+_xlfn.XLOOKUP(C345,OPER!$E$2:$E$500,OPER!$AK$2:$AK$500,"NSP",0)</f>
        <v/>
      </c>
      <c r="O345" s="17" t="str">
        <f>IF(OR(N345="NSP",N345="")," ",_xlfn.XLOOKUP(L345,ORDENES!$Y$2:$Y$500,ORDENES!$AB$2:$AB$500,"",0))</f>
        <v xml:space="preserve"> </v>
      </c>
      <c r="P345" s="4" t="str">
        <f>IFERROR(IF(VLOOKUP((C345),OPER!$E$2:$K$500,7,0)="PM03","EJECUTADO",IF(OR(N345="NSP",N345="")," ",IF(AND(LEFT(I345,4)="NOTI",H345&lt;&gt;0),"EJECUTADO","NO EJECUTADO"))),"")</f>
        <v/>
      </c>
      <c r="Q345" s="4" t="str">
        <f>IF(OR(N345="NSP",N345="")," ",IF(P345="EJECUTADO",VLOOKUP(((C345)),'NOTI CV01_NOTPET'!$B$2:$X$500,23,0),"NO EJECUTADO"))</f>
        <v xml:space="preserve"> </v>
      </c>
      <c r="R345" s="4" t="str">
        <f t="shared" si="12"/>
        <v/>
      </c>
      <c r="S345" s="4" t="str">
        <f>IF(OR(N345="NSP",N345="")," ",IFERROR(_xlfn.XLOOKUP(VALUE(C345),'NOTI CV01_NOTPET'!$Z$2:$Z$500,'NOTI CV01_NOTPET'!$F$2:$F$500,"SIN NOTIFICAR",0),""))</f>
        <v xml:space="preserve"> </v>
      </c>
    </row>
    <row r="346" spans="1:19" x14ac:dyDescent="0.2">
      <c r="A346" s="61"/>
      <c r="B346" s="15"/>
      <c r="D346" s="15"/>
      <c r="E346" s="15"/>
      <c r="F346" s="15"/>
      <c r="G346" s="15"/>
      <c r="H346" s="63"/>
      <c r="I346" s="15"/>
      <c r="J346" s="62"/>
      <c r="K346" s="15"/>
      <c r="L346" s="4">
        <f t="shared" si="11"/>
        <v>0</v>
      </c>
      <c r="M346" s="4" t="str">
        <f>+_xlfn.XLOOKUP(B346,OPER!$F$2:$F$500,OPER!$X$2:$X$500,"",0)</f>
        <v xml:space="preserve"> </v>
      </c>
      <c r="N346" s="4" t="str">
        <f>+_xlfn.XLOOKUP(C346,OPER!$E$2:$E$500,OPER!$AK$2:$AK$500,"NSP",0)</f>
        <v/>
      </c>
      <c r="O346" s="17" t="str">
        <f>IF(OR(N346="NSP",N346="")," ",_xlfn.XLOOKUP(L346,ORDENES!$Y$2:$Y$500,ORDENES!$AB$2:$AB$500,"",0))</f>
        <v xml:space="preserve"> </v>
      </c>
      <c r="P346" s="4" t="str">
        <f>IFERROR(IF(VLOOKUP((C346),OPER!$E$2:$K$500,7,0)="PM03","EJECUTADO",IF(OR(N346="NSP",N346="")," ",IF(AND(LEFT(I346,4)="NOTI",H346&lt;&gt;0),"EJECUTADO","NO EJECUTADO"))),"")</f>
        <v/>
      </c>
      <c r="Q346" s="4" t="str">
        <f>IF(OR(N346="NSP",N346="")," ",IF(P346="EJECUTADO",VLOOKUP(((C346)),'NOTI CV01_NOTPET'!$B$2:$X$500,23,0),"NO EJECUTADO"))</f>
        <v xml:space="preserve"> </v>
      </c>
      <c r="R346" s="4" t="str">
        <f t="shared" si="12"/>
        <v/>
      </c>
      <c r="S346" s="4" t="str">
        <f>IF(OR(N346="NSP",N346="")," ",IFERROR(_xlfn.XLOOKUP(VALUE(C346),'NOTI CV01_NOTPET'!$Z$2:$Z$500,'NOTI CV01_NOTPET'!$F$2:$F$500,"SIN NOTIFICAR",0),""))</f>
        <v xml:space="preserve"> </v>
      </c>
    </row>
    <row r="347" spans="1:19" x14ac:dyDescent="0.2">
      <c r="A347" s="61"/>
      <c r="B347" s="15"/>
      <c r="D347" s="15"/>
      <c r="E347" s="15"/>
      <c r="F347" s="15"/>
      <c r="G347" s="15"/>
      <c r="H347" s="63"/>
      <c r="I347" s="15"/>
      <c r="J347" s="62"/>
      <c r="K347" s="15"/>
      <c r="L347" s="4">
        <f t="shared" si="11"/>
        <v>0</v>
      </c>
      <c r="M347" s="4" t="str">
        <f>+_xlfn.XLOOKUP(B347,OPER!$F$2:$F$500,OPER!$X$2:$X$500,"",0)</f>
        <v xml:space="preserve"> </v>
      </c>
      <c r="N347" s="4" t="str">
        <f>+_xlfn.XLOOKUP(C347,OPER!$E$2:$E$500,OPER!$AK$2:$AK$500,"NSP",0)</f>
        <v/>
      </c>
      <c r="O347" s="17" t="str">
        <f>IF(OR(N347="NSP",N347="")," ",_xlfn.XLOOKUP(L347,ORDENES!$Y$2:$Y$500,ORDENES!$AB$2:$AB$500,"",0))</f>
        <v xml:space="preserve"> </v>
      </c>
      <c r="P347" s="4" t="str">
        <f>IFERROR(IF(VLOOKUP((C347),OPER!$E$2:$K$500,7,0)="PM03","EJECUTADO",IF(OR(N347="NSP",N347="")," ",IF(AND(LEFT(I347,4)="NOTI",H347&lt;&gt;0),"EJECUTADO","NO EJECUTADO"))),"")</f>
        <v/>
      </c>
      <c r="Q347" s="4" t="str">
        <f>IF(OR(N347="NSP",N347="")," ",IF(P347="EJECUTADO",VLOOKUP(((C347)),'NOTI CV01_NOTPET'!$B$2:$X$500,23,0),"NO EJECUTADO"))</f>
        <v xml:space="preserve"> </v>
      </c>
      <c r="R347" s="4" t="str">
        <f t="shared" si="12"/>
        <v/>
      </c>
      <c r="S347" s="4" t="str">
        <f>IF(OR(N347="NSP",N347="")," ",IFERROR(_xlfn.XLOOKUP(VALUE(C347),'NOTI CV01_NOTPET'!$Z$2:$Z$500,'NOTI CV01_NOTPET'!$F$2:$F$500,"SIN NOTIFICAR",0),""))</f>
        <v xml:space="preserve"> </v>
      </c>
    </row>
    <row r="348" spans="1:19" x14ac:dyDescent="0.2">
      <c r="A348" s="61"/>
      <c r="B348" s="15"/>
      <c r="D348" s="15"/>
      <c r="E348" s="15"/>
      <c r="F348" s="15"/>
      <c r="G348" s="15"/>
      <c r="H348" s="63"/>
      <c r="I348" s="15"/>
      <c r="J348" s="62"/>
      <c r="K348" s="15"/>
      <c r="L348" s="4">
        <f t="shared" si="11"/>
        <v>0</v>
      </c>
      <c r="M348" s="4" t="str">
        <f>+_xlfn.XLOOKUP(B348,OPER!$F$2:$F$500,OPER!$X$2:$X$500,"",0)</f>
        <v xml:space="preserve"> </v>
      </c>
      <c r="N348" s="4" t="str">
        <f>+_xlfn.XLOOKUP(C348,OPER!$E$2:$E$500,OPER!$AK$2:$AK$500,"NSP",0)</f>
        <v/>
      </c>
      <c r="O348" s="17" t="str">
        <f>IF(OR(N348="NSP",N348="")," ",_xlfn.XLOOKUP(L348,ORDENES!$Y$2:$Y$500,ORDENES!$AB$2:$AB$500,"",0))</f>
        <v xml:space="preserve"> </v>
      </c>
      <c r="P348" s="4" t="str">
        <f>IFERROR(IF(VLOOKUP((C348),OPER!$E$2:$K$500,7,0)="PM03","EJECUTADO",IF(OR(N348="NSP",N348="")," ",IF(AND(LEFT(I348,4)="NOTI",H348&lt;&gt;0),"EJECUTADO","NO EJECUTADO"))),"")</f>
        <v/>
      </c>
      <c r="Q348" s="4" t="str">
        <f>IF(OR(N348="NSP",N348="")," ",IF(P348="EJECUTADO",VLOOKUP(((C348)),'NOTI CV01_NOTPET'!$B$2:$X$500,23,0),"NO EJECUTADO"))</f>
        <v xml:space="preserve"> </v>
      </c>
      <c r="R348" s="4" t="str">
        <f t="shared" si="12"/>
        <v/>
      </c>
      <c r="S348" s="4" t="str">
        <f>IF(OR(N348="NSP",N348="")," ",IFERROR(_xlfn.XLOOKUP(VALUE(C348),'NOTI CV01_NOTPET'!$Z$2:$Z$500,'NOTI CV01_NOTPET'!$F$2:$F$500,"SIN NOTIFICAR",0),""))</f>
        <v xml:space="preserve"> </v>
      </c>
    </row>
    <row r="349" spans="1:19" x14ac:dyDescent="0.2">
      <c r="A349" s="61"/>
      <c r="B349" s="15"/>
      <c r="D349" s="15"/>
      <c r="E349" s="15"/>
      <c r="F349" s="15"/>
      <c r="G349" s="15"/>
      <c r="H349" s="63"/>
      <c r="I349" s="15"/>
      <c r="J349" s="62"/>
      <c r="K349" s="15"/>
      <c r="L349" s="4">
        <f t="shared" si="11"/>
        <v>0</v>
      </c>
      <c r="M349" s="4" t="str">
        <f>+_xlfn.XLOOKUP(B349,OPER!$F$2:$F$500,OPER!$X$2:$X$500,"",0)</f>
        <v xml:space="preserve"> </v>
      </c>
      <c r="N349" s="4" t="str">
        <f>+_xlfn.XLOOKUP(C349,OPER!$E$2:$E$500,OPER!$AK$2:$AK$500,"NSP",0)</f>
        <v/>
      </c>
      <c r="O349" s="17" t="str">
        <f>IF(OR(N349="NSP",N349="")," ",_xlfn.XLOOKUP(L349,ORDENES!$Y$2:$Y$500,ORDENES!$AB$2:$AB$500,"",0))</f>
        <v xml:space="preserve"> </v>
      </c>
      <c r="P349" s="4" t="str">
        <f>IFERROR(IF(VLOOKUP((C349),OPER!$E$2:$K$500,7,0)="PM03","EJECUTADO",IF(OR(N349="NSP",N349="")," ",IF(AND(LEFT(I349,4)="NOTI",H349&lt;&gt;0),"EJECUTADO","NO EJECUTADO"))),"")</f>
        <v/>
      </c>
      <c r="Q349" s="4" t="str">
        <f>IF(OR(N349="NSP",N349="")," ",IF(P349="EJECUTADO",VLOOKUP(((C349)),'NOTI CV01_NOTPET'!$B$2:$X$500,23,0),"NO EJECUTADO"))</f>
        <v xml:space="preserve"> </v>
      </c>
      <c r="R349" s="4" t="str">
        <f t="shared" si="12"/>
        <v/>
      </c>
      <c r="S349" s="4" t="str">
        <f>IF(OR(N349="NSP",N349="")," ",IFERROR(_xlfn.XLOOKUP(VALUE(C349),'NOTI CV01_NOTPET'!$Z$2:$Z$500,'NOTI CV01_NOTPET'!$F$2:$F$500,"SIN NOTIFICAR",0),""))</f>
        <v xml:space="preserve"> </v>
      </c>
    </row>
    <row r="350" spans="1:19" x14ac:dyDescent="0.2">
      <c r="A350" s="61"/>
      <c r="B350" s="15"/>
      <c r="D350" s="15"/>
      <c r="E350" s="15"/>
      <c r="F350" s="15"/>
      <c r="G350" s="15"/>
      <c r="H350" s="63"/>
      <c r="I350" s="15"/>
      <c r="J350" s="62"/>
      <c r="K350" s="15"/>
      <c r="L350" s="4">
        <f t="shared" si="11"/>
        <v>0</v>
      </c>
      <c r="M350" s="4" t="str">
        <f>+_xlfn.XLOOKUP(B350,OPER!$F$2:$F$500,OPER!$X$2:$X$500,"",0)</f>
        <v xml:space="preserve"> </v>
      </c>
      <c r="N350" s="4" t="str">
        <f>+_xlfn.XLOOKUP(C350,OPER!$E$2:$E$500,OPER!$AK$2:$AK$500,"NSP",0)</f>
        <v/>
      </c>
      <c r="O350" s="17" t="str">
        <f>IF(OR(N350="NSP",N350="")," ",_xlfn.XLOOKUP(L350,ORDENES!$Y$2:$Y$500,ORDENES!$AB$2:$AB$500,"",0))</f>
        <v xml:space="preserve"> </v>
      </c>
      <c r="P350" s="4" t="str">
        <f>IFERROR(IF(VLOOKUP((C350),OPER!$E$2:$K$500,7,0)="PM03","EJECUTADO",IF(OR(N350="NSP",N350="")," ",IF(AND(LEFT(I350,4)="NOTI",H350&lt;&gt;0),"EJECUTADO","NO EJECUTADO"))),"")</f>
        <v/>
      </c>
      <c r="Q350" s="4" t="str">
        <f>IF(OR(N350="NSP",N350="")," ",IF(P350="EJECUTADO",VLOOKUP(((C350)),'NOTI CV01_NOTPET'!$B$2:$X$500,23,0),"NO EJECUTADO"))</f>
        <v xml:space="preserve"> </v>
      </c>
      <c r="R350" s="4" t="str">
        <f t="shared" si="12"/>
        <v/>
      </c>
      <c r="S350" s="4" t="str">
        <f>IF(OR(N350="NSP",N350="")," ",IFERROR(_xlfn.XLOOKUP(VALUE(C350),'NOTI CV01_NOTPET'!$Z$2:$Z$500,'NOTI CV01_NOTPET'!$F$2:$F$500,"SIN NOTIFICAR",0),""))</f>
        <v xml:space="preserve"> </v>
      </c>
    </row>
    <row r="351" spans="1:19" x14ac:dyDescent="0.2">
      <c r="A351" s="61"/>
      <c r="B351" s="15"/>
      <c r="D351" s="15"/>
      <c r="E351" s="15"/>
      <c r="F351" s="15"/>
      <c r="G351" s="15"/>
      <c r="H351" s="63"/>
      <c r="I351" s="15"/>
      <c r="J351" s="62"/>
      <c r="K351" s="15"/>
      <c r="L351" s="4">
        <f t="shared" si="11"/>
        <v>0</v>
      </c>
      <c r="M351" s="4" t="str">
        <f>+_xlfn.XLOOKUP(B351,OPER!$F$2:$F$500,OPER!$X$2:$X$500,"",0)</f>
        <v xml:space="preserve"> </v>
      </c>
      <c r="N351" s="4" t="str">
        <f>+_xlfn.XLOOKUP(C351,OPER!$E$2:$E$500,OPER!$AK$2:$AK$500,"NSP",0)</f>
        <v/>
      </c>
      <c r="O351" s="17" t="str">
        <f>IF(OR(N351="NSP",N351="")," ",_xlfn.XLOOKUP(L351,ORDENES!$Y$2:$Y$500,ORDENES!$AB$2:$AB$500,"",0))</f>
        <v xml:space="preserve"> </v>
      </c>
      <c r="P351" s="4" t="str">
        <f>IFERROR(IF(VLOOKUP((C351),OPER!$E$2:$K$500,7,0)="PM03","EJECUTADO",IF(OR(N351="NSP",N351="")," ",IF(AND(LEFT(I351,4)="NOTI",H351&lt;&gt;0),"EJECUTADO","NO EJECUTADO"))),"")</f>
        <v/>
      </c>
      <c r="Q351" s="4" t="str">
        <f>IF(OR(N351="NSP",N351="")," ",IF(P351="EJECUTADO",VLOOKUP(((C351)),'NOTI CV01_NOTPET'!$B$2:$X$500,23,0),"NO EJECUTADO"))</f>
        <v xml:space="preserve"> </v>
      </c>
      <c r="R351" s="4" t="str">
        <f t="shared" si="12"/>
        <v/>
      </c>
      <c r="S351" s="4" t="str">
        <f>IF(OR(N351="NSP",N351="")," ",IFERROR(_xlfn.XLOOKUP(VALUE(C351),'NOTI CV01_NOTPET'!$Z$2:$Z$500,'NOTI CV01_NOTPET'!$F$2:$F$500,"SIN NOTIFICAR",0),""))</f>
        <v xml:space="preserve"> </v>
      </c>
    </row>
    <row r="352" spans="1:19" x14ac:dyDescent="0.2">
      <c r="A352" s="61"/>
      <c r="B352" s="15"/>
      <c r="D352" s="15"/>
      <c r="E352" s="15"/>
      <c r="F352" s="15"/>
      <c r="G352" s="15"/>
      <c r="H352" s="63"/>
      <c r="I352" s="15"/>
      <c r="J352" s="62"/>
      <c r="K352" s="15"/>
      <c r="L352" s="4">
        <f t="shared" si="11"/>
        <v>0</v>
      </c>
      <c r="M352" s="4" t="str">
        <f>+_xlfn.XLOOKUP(B352,OPER!$F$2:$F$500,OPER!$X$2:$X$500,"",0)</f>
        <v xml:space="preserve"> </v>
      </c>
      <c r="N352" s="4" t="str">
        <f>+_xlfn.XLOOKUP(C352,OPER!$E$2:$E$500,OPER!$AK$2:$AK$500,"NSP",0)</f>
        <v/>
      </c>
      <c r="O352" s="17" t="str">
        <f>IF(OR(N352="NSP",N352="")," ",_xlfn.XLOOKUP(L352,ORDENES!$Y$2:$Y$500,ORDENES!$AB$2:$AB$500,"",0))</f>
        <v xml:space="preserve"> </v>
      </c>
      <c r="P352" s="4" t="str">
        <f>IFERROR(IF(VLOOKUP((C352),OPER!$E$2:$K$500,7,0)="PM03","EJECUTADO",IF(OR(N352="NSP",N352="")," ",IF(AND(LEFT(I352,4)="NOTI",H352&lt;&gt;0),"EJECUTADO","NO EJECUTADO"))),"")</f>
        <v/>
      </c>
      <c r="Q352" s="4" t="str">
        <f>IF(OR(N352="NSP",N352="")," ",IF(P352="EJECUTADO",VLOOKUP(((C352)),'NOTI CV01_NOTPET'!$B$2:$X$500,23,0),"NO EJECUTADO"))</f>
        <v xml:space="preserve"> </v>
      </c>
      <c r="R352" s="4" t="str">
        <f t="shared" si="12"/>
        <v/>
      </c>
      <c r="S352" s="4" t="str">
        <f>IF(OR(N352="NSP",N352="")," ",IFERROR(_xlfn.XLOOKUP(VALUE(C352),'NOTI CV01_NOTPET'!$Z$2:$Z$500,'NOTI CV01_NOTPET'!$F$2:$F$500,"SIN NOTIFICAR",0),""))</f>
        <v xml:space="preserve"> </v>
      </c>
    </row>
    <row r="353" spans="1:19" x14ac:dyDescent="0.2">
      <c r="A353" s="61"/>
      <c r="B353" s="15"/>
      <c r="D353" s="15"/>
      <c r="E353" s="15"/>
      <c r="F353" s="15"/>
      <c r="G353" s="15"/>
      <c r="H353" s="63"/>
      <c r="I353" s="15"/>
      <c r="J353" s="62"/>
      <c r="K353" s="15"/>
      <c r="L353" s="4">
        <f t="shared" si="11"/>
        <v>0</v>
      </c>
      <c r="M353" s="4" t="str">
        <f>+_xlfn.XLOOKUP(B353,OPER!$F$2:$F$500,OPER!$X$2:$X$500,"",0)</f>
        <v xml:space="preserve"> </v>
      </c>
      <c r="N353" s="4" t="str">
        <f>+_xlfn.XLOOKUP(C353,OPER!$E$2:$E$500,OPER!$AK$2:$AK$500,"NSP",0)</f>
        <v/>
      </c>
      <c r="O353" s="17" t="str">
        <f>IF(OR(N353="NSP",N353="")," ",_xlfn.XLOOKUP(L353,ORDENES!$Y$2:$Y$500,ORDENES!$AB$2:$AB$500,"",0))</f>
        <v xml:space="preserve"> </v>
      </c>
      <c r="P353" s="4" t="str">
        <f>IFERROR(IF(VLOOKUP((C353),OPER!$E$2:$K$500,7,0)="PM03","EJECUTADO",IF(OR(N353="NSP",N353="")," ",IF(AND(LEFT(I353,4)="NOTI",H353&lt;&gt;0),"EJECUTADO","NO EJECUTADO"))),"")</f>
        <v/>
      </c>
      <c r="Q353" s="4" t="str">
        <f>IF(OR(N353="NSP",N353="")," ",IF(P353="EJECUTADO",VLOOKUP(((C353)),'NOTI CV01_NOTPET'!$B$2:$X$500,23,0),"NO EJECUTADO"))</f>
        <v xml:space="preserve"> </v>
      </c>
      <c r="R353" s="4" t="str">
        <f t="shared" si="12"/>
        <v/>
      </c>
      <c r="S353" s="4" t="str">
        <f>IF(OR(N353="NSP",N353="")," ",IFERROR(_xlfn.XLOOKUP(VALUE(C353),'NOTI CV01_NOTPET'!$Z$2:$Z$500,'NOTI CV01_NOTPET'!$F$2:$F$500,"SIN NOTIFICAR",0),""))</f>
        <v xml:space="preserve"> </v>
      </c>
    </row>
    <row r="354" spans="1:19" x14ac:dyDescent="0.2">
      <c r="A354" s="61"/>
      <c r="B354" s="15"/>
      <c r="D354" s="15"/>
      <c r="E354" s="15"/>
      <c r="F354" s="15"/>
      <c r="G354" s="15"/>
      <c r="H354" s="63"/>
      <c r="I354" s="15"/>
      <c r="J354" s="62"/>
      <c r="K354" s="15"/>
      <c r="L354" s="4">
        <f t="shared" si="11"/>
        <v>0</v>
      </c>
      <c r="M354" s="4" t="str">
        <f>+_xlfn.XLOOKUP(B354,OPER!$F$2:$F$500,OPER!$X$2:$X$500,"",0)</f>
        <v xml:space="preserve"> </v>
      </c>
      <c r="N354" s="4" t="str">
        <f>+_xlfn.XLOOKUP(C354,OPER!$E$2:$E$500,OPER!$AK$2:$AK$500,"NSP",0)</f>
        <v/>
      </c>
      <c r="O354" s="17" t="str">
        <f>IF(OR(N354="NSP",N354="")," ",_xlfn.XLOOKUP(L354,ORDENES!$Y$2:$Y$500,ORDENES!$AB$2:$AB$500,"",0))</f>
        <v xml:space="preserve"> </v>
      </c>
      <c r="P354" s="4" t="str">
        <f>IFERROR(IF(VLOOKUP((C354),OPER!$E$2:$K$500,7,0)="PM03","EJECUTADO",IF(OR(N354="NSP",N354="")," ",IF(AND(LEFT(I354,4)="NOTI",H354&lt;&gt;0),"EJECUTADO","NO EJECUTADO"))),"")</f>
        <v/>
      </c>
      <c r="Q354" s="4" t="str">
        <f>IF(OR(N354="NSP",N354="")," ",IF(P354="EJECUTADO",VLOOKUP(((C354)),'NOTI CV01_NOTPET'!$B$2:$X$500,23,0),"NO EJECUTADO"))</f>
        <v xml:space="preserve"> </v>
      </c>
      <c r="R354" s="4" t="str">
        <f t="shared" si="12"/>
        <v/>
      </c>
      <c r="S354" s="4" t="str">
        <f>IF(OR(N354="NSP",N354="")," ",IFERROR(_xlfn.XLOOKUP(VALUE(C354),'NOTI CV01_NOTPET'!$Z$2:$Z$500,'NOTI CV01_NOTPET'!$F$2:$F$500,"SIN NOTIFICAR",0),""))</f>
        <v xml:space="preserve"> </v>
      </c>
    </row>
    <row r="355" spans="1:19" x14ac:dyDescent="0.2">
      <c r="A355" s="61"/>
      <c r="B355" s="15"/>
      <c r="D355" s="15"/>
      <c r="E355" s="15"/>
      <c r="F355" s="15"/>
      <c r="G355" s="15"/>
      <c r="H355" s="63"/>
      <c r="I355" s="15"/>
      <c r="J355" s="62"/>
      <c r="K355" s="15"/>
      <c r="L355" s="4">
        <f t="shared" si="11"/>
        <v>0</v>
      </c>
      <c r="M355" s="4" t="str">
        <f>+_xlfn.XLOOKUP(B355,OPER!$F$2:$F$500,OPER!$X$2:$X$500,"",0)</f>
        <v xml:space="preserve"> </v>
      </c>
      <c r="N355" s="4" t="str">
        <f>+_xlfn.XLOOKUP(C355,OPER!$E$2:$E$500,OPER!$AK$2:$AK$500,"NSP",0)</f>
        <v/>
      </c>
      <c r="O355" s="17" t="str">
        <f>IF(OR(N355="NSP",N355="")," ",_xlfn.XLOOKUP(L355,ORDENES!$Y$2:$Y$500,ORDENES!$AB$2:$AB$500,"",0))</f>
        <v xml:space="preserve"> </v>
      </c>
      <c r="P355" s="4" t="str">
        <f>IFERROR(IF(VLOOKUP((C355),OPER!$E$2:$K$500,7,0)="PM03","EJECUTADO",IF(OR(N355="NSP",N355="")," ",IF(AND(LEFT(I355,4)="NOTI",H355&lt;&gt;0),"EJECUTADO","NO EJECUTADO"))),"")</f>
        <v/>
      </c>
      <c r="Q355" s="4" t="str">
        <f>IF(OR(N355="NSP",N355="")," ",IF(P355="EJECUTADO",VLOOKUP(((C355)),'NOTI CV01_NOTPET'!$B$2:$X$500,23,0),"NO EJECUTADO"))</f>
        <v xml:space="preserve"> </v>
      </c>
      <c r="R355" s="4" t="str">
        <f t="shared" si="12"/>
        <v/>
      </c>
      <c r="S355" s="4" t="str">
        <f>IF(OR(N355="NSP",N355="")," ",IFERROR(_xlfn.XLOOKUP(VALUE(C355),'NOTI CV01_NOTPET'!$Z$2:$Z$500,'NOTI CV01_NOTPET'!$F$2:$F$500,"SIN NOTIFICAR",0),""))</f>
        <v xml:space="preserve"> </v>
      </c>
    </row>
    <row r="356" spans="1:19" x14ac:dyDescent="0.2">
      <c r="A356" s="61"/>
      <c r="B356" s="15"/>
      <c r="D356" s="15"/>
      <c r="E356" s="15"/>
      <c r="F356" s="15"/>
      <c r="G356" s="15"/>
      <c r="H356" s="63"/>
      <c r="I356" s="15"/>
      <c r="J356" s="62"/>
      <c r="K356" s="15"/>
      <c r="L356" s="4">
        <f t="shared" si="11"/>
        <v>0</v>
      </c>
      <c r="M356" s="4" t="str">
        <f>+_xlfn.XLOOKUP(B356,OPER!$F$2:$F$500,OPER!$X$2:$X$500,"",0)</f>
        <v xml:space="preserve"> </v>
      </c>
      <c r="N356" s="4" t="str">
        <f>+_xlfn.XLOOKUP(C356,OPER!$E$2:$E$500,OPER!$AK$2:$AK$500,"NSP",0)</f>
        <v/>
      </c>
      <c r="O356" s="17" t="str">
        <f>IF(OR(N356="NSP",N356="")," ",_xlfn.XLOOKUP(L356,ORDENES!$Y$2:$Y$500,ORDENES!$AB$2:$AB$500,"",0))</f>
        <v xml:space="preserve"> </v>
      </c>
      <c r="P356" s="4" t="str">
        <f>IFERROR(IF(VLOOKUP((C356),OPER!$E$2:$K$500,7,0)="PM03","EJECUTADO",IF(OR(N356="NSP",N356="")," ",IF(AND(LEFT(I356,4)="NOTI",H356&lt;&gt;0),"EJECUTADO","NO EJECUTADO"))),"")</f>
        <v/>
      </c>
      <c r="Q356" s="4" t="str">
        <f>IF(OR(N356="NSP",N356="")," ",IF(P356="EJECUTADO",VLOOKUP(((C356)),'NOTI CV01_NOTPET'!$B$2:$X$500,23,0),"NO EJECUTADO"))</f>
        <v xml:space="preserve"> </v>
      </c>
      <c r="R356" s="4" t="str">
        <f t="shared" si="12"/>
        <v/>
      </c>
      <c r="S356" s="4" t="str">
        <f>IF(OR(N356="NSP",N356="")," ",IFERROR(_xlfn.XLOOKUP(VALUE(C356),'NOTI CV01_NOTPET'!$Z$2:$Z$500,'NOTI CV01_NOTPET'!$F$2:$F$500,"SIN NOTIFICAR",0),""))</f>
        <v xml:space="preserve"> </v>
      </c>
    </row>
    <row r="357" spans="1:19" x14ac:dyDescent="0.2">
      <c r="A357" s="61"/>
      <c r="B357" s="15"/>
      <c r="D357" s="15"/>
      <c r="E357" s="15"/>
      <c r="F357" s="15"/>
      <c r="G357" s="15"/>
      <c r="H357" s="63"/>
      <c r="I357" s="15"/>
      <c r="J357" s="62"/>
      <c r="K357" s="15"/>
      <c r="L357" s="4">
        <f t="shared" si="11"/>
        <v>0</v>
      </c>
      <c r="M357" s="4" t="str">
        <f>+_xlfn.XLOOKUP(B357,OPER!$F$2:$F$500,OPER!$X$2:$X$500,"",0)</f>
        <v xml:space="preserve"> </v>
      </c>
      <c r="N357" s="4" t="str">
        <f>+_xlfn.XLOOKUP(C357,OPER!$E$2:$E$500,OPER!$AK$2:$AK$500,"NSP",0)</f>
        <v/>
      </c>
      <c r="O357" s="17" t="str">
        <f>IF(OR(N357="NSP",N357="")," ",_xlfn.XLOOKUP(L357,ORDENES!$Y$2:$Y$500,ORDENES!$AB$2:$AB$500,"",0))</f>
        <v xml:space="preserve"> </v>
      </c>
      <c r="P357" s="4" t="str">
        <f>IFERROR(IF(VLOOKUP((C357),OPER!$E$2:$K$500,7,0)="PM03","EJECUTADO",IF(OR(N357="NSP",N357="")," ",IF(AND(LEFT(I357,4)="NOTI",H357&lt;&gt;0),"EJECUTADO","NO EJECUTADO"))),"")</f>
        <v/>
      </c>
      <c r="Q357" s="4" t="str">
        <f>IF(OR(N357="NSP",N357="")," ",IF(P357="EJECUTADO",VLOOKUP(((C357)),'NOTI CV01_NOTPET'!$B$2:$X$500,23,0),"NO EJECUTADO"))</f>
        <v xml:space="preserve"> </v>
      </c>
      <c r="R357" s="4" t="str">
        <f t="shared" si="12"/>
        <v/>
      </c>
      <c r="S357" s="4" t="str">
        <f>IF(OR(N357="NSP",N357="")," ",IFERROR(_xlfn.XLOOKUP(VALUE(C357),'NOTI CV01_NOTPET'!$Z$2:$Z$500,'NOTI CV01_NOTPET'!$F$2:$F$500,"SIN NOTIFICAR",0),""))</f>
        <v xml:space="preserve"> </v>
      </c>
    </row>
    <row r="358" spans="1:19" x14ac:dyDescent="0.2">
      <c r="A358" s="61"/>
      <c r="B358" s="15"/>
      <c r="D358" s="15"/>
      <c r="E358" s="15"/>
      <c r="F358" s="15"/>
      <c r="G358" s="15"/>
      <c r="H358" s="63"/>
      <c r="I358" s="15"/>
      <c r="J358" s="62"/>
      <c r="K358" s="15"/>
      <c r="L358" s="4">
        <f t="shared" si="11"/>
        <v>0</v>
      </c>
      <c r="M358" s="4" t="str">
        <f>+_xlfn.XLOOKUP(B358,OPER!$F$2:$F$500,OPER!$X$2:$X$500,"",0)</f>
        <v xml:space="preserve"> </v>
      </c>
      <c r="N358" s="4" t="str">
        <f>+_xlfn.XLOOKUP(C358,OPER!$E$2:$E$500,OPER!$AK$2:$AK$500,"NSP",0)</f>
        <v/>
      </c>
      <c r="O358" s="17" t="str">
        <f>IF(OR(N358="NSP",N358="")," ",_xlfn.XLOOKUP(L358,ORDENES!$Y$2:$Y$500,ORDENES!$AB$2:$AB$500,"",0))</f>
        <v xml:space="preserve"> </v>
      </c>
      <c r="P358" s="4" t="str">
        <f>IFERROR(IF(VLOOKUP((C358),OPER!$E$2:$K$500,7,0)="PM03","EJECUTADO",IF(OR(N358="NSP",N358="")," ",IF(AND(LEFT(I358,4)="NOTI",H358&lt;&gt;0),"EJECUTADO","NO EJECUTADO"))),"")</f>
        <v/>
      </c>
      <c r="Q358" s="4" t="str">
        <f>IF(OR(N358="NSP",N358="")," ",IF(P358="EJECUTADO",VLOOKUP(((C358)),'NOTI CV01_NOTPET'!$B$2:$X$500,23,0),"NO EJECUTADO"))</f>
        <v xml:space="preserve"> </v>
      </c>
      <c r="R358" s="4" t="str">
        <f t="shared" si="12"/>
        <v/>
      </c>
      <c r="S358" s="4" t="str">
        <f>IF(OR(N358="NSP",N358="")," ",IFERROR(_xlfn.XLOOKUP(VALUE(C358),'NOTI CV01_NOTPET'!$Z$2:$Z$500,'NOTI CV01_NOTPET'!$F$2:$F$500,"SIN NOTIFICAR",0),""))</f>
        <v xml:space="preserve"> </v>
      </c>
    </row>
    <row r="359" spans="1:19" x14ac:dyDescent="0.2">
      <c r="A359" s="61"/>
      <c r="B359" s="15"/>
      <c r="D359" s="15"/>
      <c r="E359" s="15"/>
      <c r="F359" s="15"/>
      <c r="G359" s="15"/>
      <c r="H359" s="63"/>
      <c r="I359" s="15"/>
      <c r="J359" s="62"/>
      <c r="K359" s="15"/>
      <c r="L359" s="4">
        <f t="shared" si="11"/>
        <v>0</v>
      </c>
      <c r="M359" s="4" t="str">
        <f>+_xlfn.XLOOKUP(B359,OPER!$F$2:$F$500,OPER!$X$2:$X$500,"",0)</f>
        <v xml:space="preserve"> </v>
      </c>
      <c r="N359" s="4" t="str">
        <f>+_xlfn.XLOOKUP(C359,OPER!$E$2:$E$500,OPER!$AK$2:$AK$500,"NSP",0)</f>
        <v/>
      </c>
      <c r="O359" s="17" t="str">
        <f>IF(OR(N359="NSP",N359="")," ",_xlfn.XLOOKUP(L359,ORDENES!$Y$2:$Y$500,ORDENES!$AB$2:$AB$500,"",0))</f>
        <v xml:space="preserve"> </v>
      </c>
      <c r="P359" s="4" t="str">
        <f>IFERROR(IF(VLOOKUP((C359),OPER!$E$2:$K$500,7,0)="PM03","EJECUTADO",IF(OR(N359="NSP",N359="")," ",IF(AND(LEFT(I359,4)="NOTI",H359&lt;&gt;0),"EJECUTADO","NO EJECUTADO"))),"")</f>
        <v/>
      </c>
      <c r="Q359" s="4" t="str">
        <f>IF(OR(N359="NSP",N359="")," ",IF(P359="EJECUTADO",VLOOKUP(((C359)),'NOTI CV01_NOTPET'!$B$2:$X$500,23,0),"NO EJECUTADO"))</f>
        <v xml:space="preserve"> </v>
      </c>
      <c r="R359" s="4" t="str">
        <f t="shared" si="12"/>
        <v/>
      </c>
      <c r="S359" s="4" t="str">
        <f>IF(OR(N359="NSP",N359="")," ",IFERROR(_xlfn.XLOOKUP(VALUE(C359),'NOTI CV01_NOTPET'!$Z$2:$Z$500,'NOTI CV01_NOTPET'!$F$2:$F$500,"SIN NOTIFICAR",0),""))</f>
        <v xml:space="preserve"> </v>
      </c>
    </row>
    <row r="360" spans="1:19" x14ac:dyDescent="0.2">
      <c r="A360" s="61"/>
      <c r="B360" s="15"/>
      <c r="D360" s="15"/>
      <c r="E360" s="15"/>
      <c r="F360" s="15"/>
      <c r="G360" s="15"/>
      <c r="H360" s="63"/>
      <c r="I360" s="15"/>
      <c r="J360" s="62"/>
      <c r="K360" s="15"/>
      <c r="L360" s="4">
        <f t="shared" si="11"/>
        <v>0</v>
      </c>
      <c r="M360" s="4" t="str">
        <f>+_xlfn.XLOOKUP(B360,OPER!$F$2:$F$500,OPER!$X$2:$X$500,"",0)</f>
        <v xml:space="preserve"> </v>
      </c>
      <c r="N360" s="4" t="str">
        <f>+_xlfn.XLOOKUP(C360,OPER!$E$2:$E$500,OPER!$AK$2:$AK$500,"NSP",0)</f>
        <v/>
      </c>
      <c r="O360" s="17" t="str">
        <f>IF(OR(N360="NSP",N360="")," ",_xlfn.XLOOKUP(L360,ORDENES!$Y$2:$Y$500,ORDENES!$AB$2:$AB$500,"",0))</f>
        <v xml:space="preserve"> </v>
      </c>
      <c r="P360" s="4" t="str">
        <f>IFERROR(IF(VLOOKUP((C360),OPER!$E$2:$K$500,7,0)="PM03","EJECUTADO",IF(OR(N360="NSP",N360="")," ",IF(AND(LEFT(I360,4)="NOTI",H360&lt;&gt;0),"EJECUTADO","NO EJECUTADO"))),"")</f>
        <v/>
      </c>
      <c r="Q360" s="4" t="str">
        <f>IF(OR(N360="NSP",N360="")," ",IF(P360="EJECUTADO",VLOOKUP(((C360)),'NOTI CV01_NOTPET'!$B$2:$X$500,23,0),"NO EJECUTADO"))</f>
        <v xml:space="preserve"> </v>
      </c>
      <c r="R360" s="4" t="str">
        <f t="shared" si="12"/>
        <v/>
      </c>
      <c r="S360" s="4" t="str">
        <f>IF(OR(N360="NSP",N360="")," ",IFERROR(_xlfn.XLOOKUP(VALUE(C360),'NOTI CV01_NOTPET'!$Z$2:$Z$500,'NOTI CV01_NOTPET'!$F$2:$F$500,"SIN NOTIFICAR",0),""))</f>
        <v xml:space="preserve"> </v>
      </c>
    </row>
    <row r="361" spans="1:19" x14ac:dyDescent="0.2">
      <c r="A361" s="61"/>
      <c r="B361" s="15"/>
      <c r="D361" s="15"/>
      <c r="E361" s="15"/>
      <c r="F361" s="15"/>
      <c r="G361" s="15"/>
      <c r="H361" s="63"/>
      <c r="I361" s="15"/>
      <c r="J361" s="62"/>
      <c r="K361" s="15"/>
      <c r="L361" s="4">
        <f t="shared" si="11"/>
        <v>0</v>
      </c>
      <c r="M361" s="4" t="str">
        <f>+_xlfn.XLOOKUP(B361,OPER!$F$2:$F$500,OPER!$X$2:$X$500,"",0)</f>
        <v xml:space="preserve"> </v>
      </c>
      <c r="N361" s="4" t="str">
        <f>+_xlfn.XLOOKUP(C361,OPER!$E$2:$E$500,OPER!$AK$2:$AK$500,"NSP",0)</f>
        <v/>
      </c>
      <c r="O361" s="17" t="str">
        <f>IF(OR(N361="NSP",N361="")," ",_xlfn.XLOOKUP(L361,ORDENES!$Y$2:$Y$500,ORDENES!$AB$2:$AB$500,"",0))</f>
        <v xml:space="preserve"> </v>
      </c>
      <c r="P361" s="4" t="str">
        <f>IFERROR(IF(VLOOKUP((C361),OPER!$E$2:$K$500,7,0)="PM03","EJECUTADO",IF(OR(N361="NSP",N361="")," ",IF(AND(LEFT(I361,4)="NOTI",H361&lt;&gt;0),"EJECUTADO","NO EJECUTADO"))),"")</f>
        <v/>
      </c>
      <c r="Q361" s="4" t="str">
        <f>IF(OR(N361="NSP",N361="")," ",IF(P361="EJECUTADO",VLOOKUP(((C361)),'NOTI CV01_NOTPET'!$B$2:$X$500,23,0),"NO EJECUTADO"))</f>
        <v xml:space="preserve"> </v>
      </c>
      <c r="R361" s="4" t="str">
        <f t="shared" si="12"/>
        <v/>
      </c>
      <c r="S361" s="4" t="str">
        <f>IF(OR(N361="NSP",N361="")," ",IFERROR(_xlfn.XLOOKUP(VALUE(C361),'NOTI CV01_NOTPET'!$Z$2:$Z$500,'NOTI CV01_NOTPET'!$F$2:$F$500,"SIN NOTIFICAR",0),""))</f>
        <v xml:space="preserve"> </v>
      </c>
    </row>
    <row r="362" spans="1:19" x14ac:dyDescent="0.2">
      <c r="A362" s="61"/>
      <c r="B362" s="15"/>
      <c r="D362" s="15"/>
      <c r="E362" s="15"/>
      <c r="F362" s="15"/>
      <c r="G362" s="15"/>
      <c r="H362" s="63"/>
      <c r="I362" s="15"/>
      <c r="J362" s="62"/>
      <c r="K362" s="15"/>
      <c r="L362" s="4">
        <f t="shared" si="11"/>
        <v>0</v>
      </c>
      <c r="M362" s="4" t="str">
        <f>+_xlfn.XLOOKUP(B362,OPER!$F$2:$F$500,OPER!$X$2:$X$500,"",0)</f>
        <v xml:space="preserve"> </v>
      </c>
      <c r="N362" s="4" t="str">
        <f>+_xlfn.XLOOKUP(C362,OPER!$E$2:$E$500,OPER!$AK$2:$AK$500,"NSP",0)</f>
        <v/>
      </c>
      <c r="O362" s="17" t="str">
        <f>IF(OR(N362="NSP",N362="")," ",_xlfn.XLOOKUP(L362,ORDENES!$Y$2:$Y$500,ORDENES!$AB$2:$AB$500,"",0))</f>
        <v xml:space="preserve"> </v>
      </c>
      <c r="P362" s="4" t="str">
        <f>IFERROR(IF(VLOOKUP((C362),OPER!$E$2:$K$500,7,0)="PM03","EJECUTADO",IF(OR(N362="NSP",N362="")," ",IF(AND(LEFT(I362,4)="NOTI",H362&lt;&gt;0),"EJECUTADO","NO EJECUTADO"))),"")</f>
        <v/>
      </c>
      <c r="Q362" s="4" t="str">
        <f>IF(OR(N362="NSP",N362="")," ",IF(P362="EJECUTADO",VLOOKUP(((C362)),'NOTI CV01_NOTPET'!$B$2:$X$500,23,0),"NO EJECUTADO"))</f>
        <v xml:space="preserve"> </v>
      </c>
      <c r="R362" s="4" t="str">
        <f t="shared" si="12"/>
        <v/>
      </c>
      <c r="S362" s="4" t="str">
        <f>IF(OR(N362="NSP",N362="")," ",IFERROR(_xlfn.XLOOKUP(VALUE(C362),'NOTI CV01_NOTPET'!$Z$2:$Z$500,'NOTI CV01_NOTPET'!$F$2:$F$500,"SIN NOTIFICAR",0),""))</f>
        <v xml:space="preserve"> </v>
      </c>
    </row>
    <row r="363" spans="1:19" x14ac:dyDescent="0.2">
      <c r="A363" s="61"/>
      <c r="B363" s="15"/>
      <c r="D363" s="15"/>
      <c r="E363" s="15"/>
      <c r="F363" s="15"/>
      <c r="G363" s="15"/>
      <c r="H363" s="63"/>
      <c r="I363" s="15"/>
      <c r="J363" s="62"/>
      <c r="K363" s="15"/>
      <c r="L363" s="4">
        <f t="shared" si="11"/>
        <v>0</v>
      </c>
      <c r="M363" s="4" t="str">
        <f>+_xlfn.XLOOKUP(B363,OPER!$F$2:$F$500,OPER!$X$2:$X$500,"",0)</f>
        <v xml:space="preserve"> </v>
      </c>
      <c r="N363" s="4" t="str">
        <f>+_xlfn.XLOOKUP(C363,OPER!$E$2:$E$500,OPER!$AK$2:$AK$500,"NSP",0)</f>
        <v/>
      </c>
      <c r="O363" s="17" t="str">
        <f>IF(OR(N363="NSP",N363="")," ",_xlfn.XLOOKUP(L363,ORDENES!$Y$2:$Y$500,ORDENES!$AB$2:$AB$500,"",0))</f>
        <v xml:space="preserve"> </v>
      </c>
      <c r="P363" s="4" t="str">
        <f>IFERROR(IF(VLOOKUP((C363),OPER!$E$2:$K$500,7,0)="PM03","EJECUTADO",IF(OR(N363="NSP",N363="")," ",IF(AND(LEFT(I363,4)="NOTI",H363&lt;&gt;0),"EJECUTADO","NO EJECUTADO"))),"")</f>
        <v/>
      </c>
      <c r="Q363" s="4" t="str">
        <f>IF(OR(N363="NSP",N363="")," ",IF(P363="EJECUTADO",VLOOKUP(((C363)),'NOTI CV01_NOTPET'!$B$2:$X$500,23,0),"NO EJECUTADO"))</f>
        <v xml:space="preserve"> </v>
      </c>
      <c r="R363" s="4" t="str">
        <f t="shared" si="12"/>
        <v/>
      </c>
      <c r="S363" s="4" t="str">
        <f>IF(OR(N363="NSP",N363="")," ",IFERROR(_xlfn.XLOOKUP(VALUE(C363),'NOTI CV01_NOTPET'!$Z$2:$Z$500,'NOTI CV01_NOTPET'!$F$2:$F$500,"SIN NOTIFICAR",0),""))</f>
        <v xml:space="preserve"> </v>
      </c>
    </row>
    <row r="364" spans="1:19" x14ac:dyDescent="0.2">
      <c r="A364" s="61"/>
      <c r="B364" s="15"/>
      <c r="D364" s="15"/>
      <c r="E364" s="15"/>
      <c r="F364" s="15"/>
      <c r="G364" s="15"/>
      <c r="H364" s="63"/>
      <c r="I364" s="15"/>
      <c r="J364" s="62"/>
      <c r="K364" s="15"/>
      <c r="L364" s="4">
        <f t="shared" si="11"/>
        <v>0</v>
      </c>
      <c r="M364" s="4" t="str">
        <f>+_xlfn.XLOOKUP(B364,OPER!$F$2:$F$500,OPER!$X$2:$X$500,"",0)</f>
        <v xml:space="preserve"> </v>
      </c>
      <c r="N364" s="4" t="str">
        <f>+_xlfn.XLOOKUP(C364,OPER!$E$2:$E$500,OPER!$AK$2:$AK$500,"NSP",0)</f>
        <v/>
      </c>
      <c r="O364" s="17" t="str">
        <f>IF(OR(N364="NSP",N364="")," ",_xlfn.XLOOKUP(L364,ORDENES!$Y$2:$Y$500,ORDENES!$AB$2:$AB$500,"",0))</f>
        <v xml:space="preserve"> </v>
      </c>
      <c r="P364" s="4" t="str">
        <f>IFERROR(IF(VLOOKUP((C364),OPER!$E$2:$K$500,7,0)="PM03","EJECUTADO",IF(OR(N364="NSP",N364="")," ",IF(AND(LEFT(I364,4)="NOTI",H364&lt;&gt;0),"EJECUTADO","NO EJECUTADO"))),"")</f>
        <v/>
      </c>
      <c r="Q364" s="4" t="str">
        <f>IF(OR(N364="NSP",N364="")," ",IF(P364="EJECUTADO",VLOOKUP(((C364)),'NOTI CV01_NOTPET'!$B$2:$X$500,23,0),"NO EJECUTADO"))</f>
        <v xml:space="preserve"> </v>
      </c>
      <c r="R364" s="4" t="str">
        <f t="shared" si="12"/>
        <v/>
      </c>
      <c r="S364" s="4" t="str">
        <f>IF(OR(N364="NSP",N364="")," ",IFERROR(_xlfn.XLOOKUP(VALUE(C364),'NOTI CV01_NOTPET'!$Z$2:$Z$500,'NOTI CV01_NOTPET'!$F$2:$F$500,"SIN NOTIFICAR",0),""))</f>
        <v xml:space="preserve"> </v>
      </c>
    </row>
    <row r="365" spans="1:19" x14ac:dyDescent="0.2">
      <c r="A365" s="61"/>
      <c r="B365" s="15"/>
      <c r="D365" s="15"/>
      <c r="E365" s="15"/>
      <c r="F365" s="15"/>
      <c r="G365" s="15"/>
      <c r="H365" s="63"/>
      <c r="I365" s="15"/>
      <c r="J365" s="62"/>
      <c r="K365" s="15"/>
      <c r="L365" s="4">
        <f t="shared" si="11"/>
        <v>0</v>
      </c>
      <c r="M365" s="4" t="str">
        <f>+_xlfn.XLOOKUP(B365,OPER!$F$2:$F$500,OPER!$X$2:$X$500,"",0)</f>
        <v xml:space="preserve"> </v>
      </c>
      <c r="N365" s="4" t="str">
        <f>+_xlfn.XLOOKUP(C365,OPER!$E$2:$E$500,OPER!$AK$2:$AK$500,"NSP",0)</f>
        <v/>
      </c>
      <c r="O365" s="17" t="str">
        <f>IF(OR(N365="NSP",N365="")," ",_xlfn.XLOOKUP(L365,ORDENES!$Y$2:$Y$500,ORDENES!$AB$2:$AB$500,"",0))</f>
        <v xml:space="preserve"> </v>
      </c>
      <c r="P365" s="4" t="str">
        <f>IFERROR(IF(VLOOKUP((C365),OPER!$E$2:$K$500,7,0)="PM03","EJECUTADO",IF(OR(N365="NSP",N365="")," ",IF(AND(LEFT(I365,4)="NOTI",H365&lt;&gt;0),"EJECUTADO","NO EJECUTADO"))),"")</f>
        <v/>
      </c>
      <c r="Q365" s="4" t="str">
        <f>IF(OR(N365="NSP",N365="")," ",IF(P365="EJECUTADO",VLOOKUP(((C365)),'NOTI CV01_NOTPET'!$B$2:$X$500,23,0),"NO EJECUTADO"))</f>
        <v xml:space="preserve"> </v>
      </c>
      <c r="R365" s="4" t="str">
        <f t="shared" si="12"/>
        <v/>
      </c>
      <c r="S365" s="4" t="str">
        <f>IF(OR(N365="NSP",N365="")," ",IFERROR(_xlfn.XLOOKUP(VALUE(C365),'NOTI CV01_NOTPET'!$Z$2:$Z$500,'NOTI CV01_NOTPET'!$F$2:$F$500,"SIN NOTIFICAR",0),""))</f>
        <v xml:space="preserve"> </v>
      </c>
    </row>
    <row r="366" spans="1:19" x14ac:dyDescent="0.2">
      <c r="A366" s="61"/>
      <c r="B366" s="15"/>
      <c r="D366" s="15"/>
      <c r="E366" s="15"/>
      <c r="F366" s="15"/>
      <c r="G366" s="15"/>
      <c r="H366" s="63"/>
      <c r="I366" s="15"/>
      <c r="J366" s="62"/>
      <c r="K366" s="15"/>
      <c r="L366" s="4">
        <f t="shared" si="11"/>
        <v>0</v>
      </c>
      <c r="M366" s="4" t="str">
        <f>+_xlfn.XLOOKUP(B366,OPER!$F$2:$F$500,OPER!$X$2:$X$500,"",0)</f>
        <v xml:space="preserve"> </v>
      </c>
      <c r="N366" s="4" t="str">
        <f>+_xlfn.XLOOKUP(C366,OPER!$E$2:$E$500,OPER!$AK$2:$AK$500,"NSP",0)</f>
        <v/>
      </c>
      <c r="O366" s="17" t="str">
        <f>IF(OR(N366="NSP",N366="")," ",_xlfn.XLOOKUP(L366,ORDENES!$Y$2:$Y$500,ORDENES!$AB$2:$AB$500,"",0))</f>
        <v xml:space="preserve"> </v>
      </c>
      <c r="P366" s="4" t="str">
        <f>IFERROR(IF(VLOOKUP((C366),OPER!$E$2:$K$500,7,0)="PM03","EJECUTADO",IF(OR(N366="NSP",N366="")," ",IF(AND(LEFT(I366,4)="NOTI",H366&lt;&gt;0),"EJECUTADO","NO EJECUTADO"))),"")</f>
        <v/>
      </c>
      <c r="Q366" s="4" t="str">
        <f>IF(OR(N366="NSP",N366="")," ",IF(P366="EJECUTADO",VLOOKUP(((C366)),'NOTI CV01_NOTPET'!$B$2:$X$500,23,0),"NO EJECUTADO"))</f>
        <v xml:space="preserve"> </v>
      </c>
      <c r="R366" s="4" t="str">
        <f t="shared" si="12"/>
        <v/>
      </c>
      <c r="S366" s="4" t="str">
        <f>IF(OR(N366="NSP",N366="")," ",IFERROR(_xlfn.XLOOKUP(VALUE(C366),'NOTI CV01_NOTPET'!$Z$2:$Z$500,'NOTI CV01_NOTPET'!$F$2:$F$500,"SIN NOTIFICAR",0),""))</f>
        <v xml:space="preserve"> </v>
      </c>
    </row>
    <row r="367" spans="1:19" x14ac:dyDescent="0.2">
      <c r="A367" s="61"/>
      <c r="B367" s="15"/>
      <c r="D367" s="15"/>
      <c r="E367" s="15"/>
      <c r="F367" s="15"/>
      <c r="G367" s="15"/>
      <c r="H367" s="63"/>
      <c r="I367" s="15"/>
      <c r="J367" s="62"/>
      <c r="K367" s="15"/>
      <c r="L367" s="4">
        <f t="shared" si="11"/>
        <v>0</v>
      </c>
      <c r="M367" s="4" t="str">
        <f>+_xlfn.XLOOKUP(B367,OPER!$F$2:$F$500,OPER!$X$2:$X$500,"",0)</f>
        <v xml:space="preserve"> </v>
      </c>
      <c r="N367" s="4" t="str">
        <f>+_xlfn.XLOOKUP(C367,OPER!$E$2:$E$500,OPER!$AK$2:$AK$500,"NSP",0)</f>
        <v/>
      </c>
      <c r="O367" s="17" t="str">
        <f>IF(OR(N367="NSP",N367="")," ",_xlfn.XLOOKUP(L367,ORDENES!$Y$2:$Y$500,ORDENES!$AB$2:$AB$500,"",0))</f>
        <v xml:space="preserve"> </v>
      </c>
      <c r="P367" s="4" t="str">
        <f>IFERROR(IF(VLOOKUP((C367),OPER!$E$2:$K$500,7,0)="PM03","EJECUTADO",IF(OR(N367="NSP",N367="")," ",IF(AND(LEFT(I367,4)="NOTI",H367&lt;&gt;0),"EJECUTADO","NO EJECUTADO"))),"")</f>
        <v/>
      </c>
      <c r="Q367" s="4" t="str">
        <f>IF(OR(N367="NSP",N367="")," ",IF(P367="EJECUTADO",VLOOKUP(((C367)),'NOTI CV01_NOTPET'!$B$2:$X$500,23,0),"NO EJECUTADO"))</f>
        <v xml:space="preserve"> </v>
      </c>
      <c r="R367" s="4" t="str">
        <f t="shared" si="12"/>
        <v/>
      </c>
      <c r="S367" s="4" t="str">
        <f>IF(OR(N367="NSP",N367="")," ",IFERROR(_xlfn.XLOOKUP(VALUE(C367),'NOTI CV01_NOTPET'!$Z$2:$Z$500,'NOTI CV01_NOTPET'!$F$2:$F$500,"SIN NOTIFICAR",0),""))</f>
        <v xml:space="preserve"> </v>
      </c>
    </row>
    <row r="368" spans="1:19" x14ac:dyDescent="0.2">
      <c r="A368" s="61"/>
      <c r="B368" s="15"/>
      <c r="D368" s="15"/>
      <c r="E368" s="15"/>
      <c r="F368" s="15"/>
      <c r="G368" s="15"/>
      <c r="H368" s="63"/>
      <c r="I368" s="15"/>
      <c r="J368" s="62"/>
      <c r="K368" s="15"/>
      <c r="L368" s="4">
        <f t="shared" si="11"/>
        <v>0</v>
      </c>
      <c r="M368" s="4" t="str">
        <f>+_xlfn.XLOOKUP(B368,OPER!$F$2:$F$500,OPER!$X$2:$X$500,"",0)</f>
        <v xml:space="preserve"> </v>
      </c>
      <c r="N368" s="4" t="str">
        <f>+_xlfn.XLOOKUP(C368,OPER!$E$2:$E$500,OPER!$AK$2:$AK$500,"NSP",0)</f>
        <v/>
      </c>
      <c r="O368" s="17" t="str">
        <f>IF(OR(N368="NSP",N368="")," ",_xlfn.XLOOKUP(L368,ORDENES!$Y$2:$Y$500,ORDENES!$AB$2:$AB$500,"",0))</f>
        <v xml:space="preserve"> </v>
      </c>
      <c r="P368" s="4" t="str">
        <f>IFERROR(IF(VLOOKUP((C368),OPER!$E$2:$K$500,7,0)="PM03","EJECUTADO",IF(OR(N368="NSP",N368="")," ",IF(AND(LEFT(I368,4)="NOTI",H368&lt;&gt;0),"EJECUTADO","NO EJECUTADO"))),"")</f>
        <v/>
      </c>
      <c r="Q368" s="4" t="str">
        <f>IF(OR(N368="NSP",N368="")," ",IF(P368="EJECUTADO",VLOOKUP(((C368)),'NOTI CV01_NOTPET'!$B$2:$X$500,23,0),"NO EJECUTADO"))</f>
        <v xml:space="preserve"> </v>
      </c>
      <c r="R368" s="4" t="str">
        <f t="shared" si="12"/>
        <v/>
      </c>
      <c r="S368" s="4" t="str">
        <f>IF(OR(N368="NSP",N368="")," ",IFERROR(_xlfn.XLOOKUP(VALUE(C368),'NOTI CV01_NOTPET'!$Z$2:$Z$500,'NOTI CV01_NOTPET'!$F$2:$F$500,"SIN NOTIFICAR",0),""))</f>
        <v xml:space="preserve"> </v>
      </c>
    </row>
    <row r="369" spans="1:19" x14ac:dyDescent="0.2">
      <c r="A369" s="61"/>
      <c r="B369" s="15"/>
      <c r="D369" s="15"/>
      <c r="E369" s="15"/>
      <c r="F369" s="15"/>
      <c r="G369" s="15"/>
      <c r="H369" s="63"/>
      <c r="I369" s="15"/>
      <c r="J369" s="62"/>
      <c r="K369" s="15"/>
      <c r="L369" s="4">
        <f t="shared" si="11"/>
        <v>0</v>
      </c>
      <c r="M369" s="4" t="str">
        <f>+_xlfn.XLOOKUP(B369,OPER!$F$2:$F$500,OPER!$X$2:$X$500,"",0)</f>
        <v xml:space="preserve"> </v>
      </c>
      <c r="N369" s="4" t="str">
        <f>+_xlfn.XLOOKUP(C369,OPER!$E$2:$E$500,OPER!$AK$2:$AK$500,"NSP",0)</f>
        <v/>
      </c>
      <c r="O369" s="17" t="str">
        <f>IF(OR(N369="NSP",N369="")," ",_xlfn.XLOOKUP(L369,ORDENES!$Y$2:$Y$500,ORDENES!$AB$2:$AB$500,"",0))</f>
        <v xml:space="preserve"> </v>
      </c>
      <c r="P369" s="4" t="str">
        <f>IFERROR(IF(VLOOKUP((C369),OPER!$E$2:$K$500,7,0)="PM03","EJECUTADO",IF(OR(N369="NSP",N369="")," ",IF(AND(LEFT(I369,4)="NOTI",H369&lt;&gt;0),"EJECUTADO","NO EJECUTADO"))),"")</f>
        <v/>
      </c>
      <c r="Q369" s="4" t="str">
        <f>IF(OR(N369="NSP",N369="")," ",IF(P369="EJECUTADO",VLOOKUP(((C369)),'NOTI CV01_NOTPET'!$B$2:$X$500,23,0),"NO EJECUTADO"))</f>
        <v xml:space="preserve"> </v>
      </c>
      <c r="R369" s="4" t="str">
        <f t="shared" si="12"/>
        <v/>
      </c>
      <c r="S369" s="4" t="str">
        <f>IF(OR(N369="NSP",N369="")," ",IFERROR(_xlfn.XLOOKUP(VALUE(C369),'NOTI CV01_NOTPET'!$Z$2:$Z$500,'NOTI CV01_NOTPET'!$F$2:$F$500,"SIN NOTIFICAR",0),""))</f>
        <v xml:space="preserve"> </v>
      </c>
    </row>
    <row r="370" spans="1:19" x14ac:dyDescent="0.2">
      <c r="A370" s="61"/>
      <c r="B370" s="15"/>
      <c r="D370" s="15"/>
      <c r="E370" s="15"/>
      <c r="F370" s="15"/>
      <c r="G370" s="15"/>
      <c r="H370" s="63"/>
      <c r="I370" s="15"/>
      <c r="J370" s="62"/>
      <c r="K370" s="15"/>
      <c r="L370" s="4">
        <f t="shared" si="11"/>
        <v>0</v>
      </c>
      <c r="M370" s="4" t="str">
        <f>+_xlfn.XLOOKUP(B370,OPER!$F$2:$F$500,OPER!$X$2:$X$500,"",0)</f>
        <v xml:space="preserve"> </v>
      </c>
      <c r="N370" s="4" t="str">
        <f>+_xlfn.XLOOKUP(C370,OPER!$E$2:$E$500,OPER!$AK$2:$AK$500,"NSP",0)</f>
        <v/>
      </c>
      <c r="O370" s="17" t="str">
        <f>IF(OR(N370="NSP",N370="")," ",_xlfn.XLOOKUP(L370,ORDENES!$Y$2:$Y$500,ORDENES!$AB$2:$AB$500,"",0))</f>
        <v xml:space="preserve"> </v>
      </c>
      <c r="P370" s="4" t="str">
        <f>IFERROR(IF(VLOOKUP((C370),OPER!$E$2:$K$500,7,0)="PM03","EJECUTADO",IF(OR(N370="NSP",N370="")," ",IF(AND(LEFT(I370,4)="NOTI",H370&lt;&gt;0),"EJECUTADO","NO EJECUTADO"))),"")</f>
        <v/>
      </c>
      <c r="Q370" s="4" t="str">
        <f>IF(OR(N370="NSP",N370="")," ",IF(P370="EJECUTADO",VLOOKUP(((C370)),'NOTI CV01_NOTPET'!$B$2:$X$500,23,0),"NO EJECUTADO"))</f>
        <v xml:space="preserve"> </v>
      </c>
      <c r="R370" s="4" t="str">
        <f t="shared" si="12"/>
        <v/>
      </c>
      <c r="S370" s="4" t="str">
        <f>IF(OR(N370="NSP",N370="")," ",IFERROR(_xlfn.XLOOKUP(VALUE(C370),'NOTI CV01_NOTPET'!$Z$2:$Z$500,'NOTI CV01_NOTPET'!$F$2:$F$500,"SIN NOTIFICAR",0),""))</f>
        <v xml:space="preserve"> </v>
      </c>
    </row>
    <row r="371" spans="1:19" x14ac:dyDescent="0.2">
      <c r="A371" s="61"/>
      <c r="B371" s="15"/>
      <c r="D371" s="15"/>
      <c r="E371" s="15"/>
      <c r="F371" s="15"/>
      <c r="G371" s="15"/>
      <c r="H371" s="63"/>
      <c r="I371" s="15"/>
      <c r="J371" s="62"/>
      <c r="K371" s="15"/>
      <c r="L371" s="4">
        <f t="shared" si="11"/>
        <v>0</v>
      </c>
      <c r="M371" s="4" t="str">
        <f>+_xlfn.XLOOKUP(B371,OPER!$F$2:$F$500,OPER!$X$2:$X$500,"",0)</f>
        <v xml:space="preserve"> </v>
      </c>
      <c r="N371" s="4" t="str">
        <f>+_xlfn.XLOOKUP(C371,OPER!$E$2:$E$500,OPER!$AK$2:$AK$500,"NSP",0)</f>
        <v/>
      </c>
      <c r="O371" s="17" t="str">
        <f>IF(OR(N371="NSP",N371="")," ",_xlfn.XLOOKUP(L371,ORDENES!$Y$2:$Y$500,ORDENES!$AB$2:$AB$500,"",0))</f>
        <v xml:space="preserve"> </v>
      </c>
      <c r="P371" s="4" t="str">
        <f>IFERROR(IF(VLOOKUP((C371),OPER!$E$2:$K$500,7,0)="PM03","EJECUTADO",IF(OR(N371="NSP",N371="")," ",IF(AND(LEFT(I371,4)="NOTI",H371&lt;&gt;0),"EJECUTADO","NO EJECUTADO"))),"")</f>
        <v/>
      </c>
      <c r="Q371" s="4" t="str">
        <f>IF(OR(N371="NSP",N371="")," ",IF(P371="EJECUTADO",VLOOKUP(((C371)),'NOTI CV01_NOTPET'!$B$2:$X$500,23,0),"NO EJECUTADO"))</f>
        <v xml:space="preserve"> </v>
      </c>
      <c r="R371" s="4" t="str">
        <f t="shared" si="12"/>
        <v/>
      </c>
      <c r="S371" s="4" t="str">
        <f>IF(OR(N371="NSP",N371="")," ",IFERROR(_xlfn.XLOOKUP(VALUE(C371),'NOTI CV01_NOTPET'!$Z$2:$Z$500,'NOTI CV01_NOTPET'!$F$2:$F$500,"SIN NOTIFICAR",0),""))</f>
        <v xml:space="preserve"> </v>
      </c>
    </row>
    <row r="372" spans="1:19" x14ac:dyDescent="0.2">
      <c r="A372" s="61"/>
      <c r="B372" s="15"/>
      <c r="D372" s="15"/>
      <c r="E372" s="15"/>
      <c r="F372" s="15"/>
      <c r="G372" s="15"/>
      <c r="H372" s="63"/>
      <c r="I372" s="15"/>
      <c r="J372" s="62"/>
      <c r="K372" s="15"/>
      <c r="L372" s="4">
        <f t="shared" si="11"/>
        <v>0</v>
      </c>
      <c r="M372" s="4" t="str">
        <f>+_xlfn.XLOOKUP(B372,OPER!$F$2:$F$500,OPER!$X$2:$X$500,"",0)</f>
        <v xml:space="preserve"> </v>
      </c>
      <c r="N372" s="4" t="str">
        <f>+_xlfn.XLOOKUP(C372,OPER!$E$2:$E$500,OPER!$AK$2:$AK$500,"NSP",0)</f>
        <v/>
      </c>
      <c r="O372" s="17" t="str">
        <f>IF(OR(N372="NSP",N372="")," ",_xlfn.XLOOKUP(L372,ORDENES!$Y$2:$Y$500,ORDENES!$AB$2:$AB$500,"",0))</f>
        <v xml:space="preserve"> </v>
      </c>
      <c r="P372" s="4" t="str">
        <f>IFERROR(IF(VLOOKUP((C372),OPER!$E$2:$K$500,7,0)="PM03","EJECUTADO",IF(OR(N372="NSP",N372="")," ",IF(AND(LEFT(I372,4)="NOTI",H372&lt;&gt;0),"EJECUTADO","NO EJECUTADO"))),"")</f>
        <v/>
      </c>
      <c r="Q372" s="4" t="str">
        <f>IF(OR(N372="NSP",N372="")," ",IF(P372="EJECUTADO",VLOOKUP(((C372)),'NOTI CV01_NOTPET'!$B$2:$X$500,23,0),"NO EJECUTADO"))</f>
        <v xml:space="preserve"> </v>
      </c>
      <c r="R372" s="4" t="str">
        <f t="shared" si="12"/>
        <v/>
      </c>
      <c r="S372" s="4" t="str">
        <f>IF(OR(N372="NSP",N372="")," ",IFERROR(_xlfn.XLOOKUP(VALUE(C372),'NOTI CV01_NOTPET'!$Z$2:$Z$500,'NOTI CV01_NOTPET'!$F$2:$F$500,"SIN NOTIFICAR",0),""))</f>
        <v xml:space="preserve"> </v>
      </c>
    </row>
    <row r="373" spans="1:19" x14ac:dyDescent="0.2">
      <c r="A373" s="61"/>
      <c r="B373" s="15"/>
      <c r="D373" s="15"/>
      <c r="E373" s="15"/>
      <c r="F373" s="15"/>
      <c r="G373" s="15"/>
      <c r="H373" s="63"/>
      <c r="I373" s="15"/>
      <c r="J373" s="62"/>
      <c r="K373" s="15"/>
      <c r="L373" s="4">
        <f t="shared" si="11"/>
        <v>0</v>
      </c>
      <c r="M373" s="4" t="str">
        <f>+_xlfn.XLOOKUP(B373,OPER!$F$2:$F$500,OPER!$X$2:$X$500,"",0)</f>
        <v xml:space="preserve"> </v>
      </c>
      <c r="N373" s="4" t="str">
        <f>+_xlfn.XLOOKUP(C373,OPER!$E$2:$E$500,OPER!$AK$2:$AK$500,"NSP",0)</f>
        <v/>
      </c>
      <c r="O373" s="17" t="str">
        <f>IF(OR(N373="NSP",N373="")," ",_xlfn.XLOOKUP(L373,ORDENES!$Y$2:$Y$500,ORDENES!$AB$2:$AB$500,"",0))</f>
        <v xml:space="preserve"> </v>
      </c>
      <c r="P373" s="4" t="str">
        <f>IFERROR(IF(VLOOKUP((C373),OPER!$E$2:$K$500,7,0)="PM03","EJECUTADO",IF(OR(N373="NSP",N373="")," ",IF(AND(LEFT(I373,4)="NOTI",H373&lt;&gt;0),"EJECUTADO","NO EJECUTADO"))),"")</f>
        <v/>
      </c>
      <c r="Q373" s="4" t="str">
        <f>IF(OR(N373="NSP",N373="")," ",IF(P373="EJECUTADO",VLOOKUP(((C373)),'NOTI CV01_NOTPET'!$B$2:$X$500,23,0),"NO EJECUTADO"))</f>
        <v xml:space="preserve"> </v>
      </c>
      <c r="R373" s="4" t="str">
        <f t="shared" si="12"/>
        <v/>
      </c>
      <c r="S373" s="4" t="str">
        <f>IF(OR(N373="NSP",N373="")," ",IFERROR(_xlfn.XLOOKUP(VALUE(C373),'NOTI CV01_NOTPET'!$Z$2:$Z$500,'NOTI CV01_NOTPET'!$F$2:$F$500,"SIN NOTIFICAR",0),""))</f>
        <v xml:space="preserve"> </v>
      </c>
    </row>
    <row r="374" spans="1:19" x14ac:dyDescent="0.2">
      <c r="A374" s="61"/>
      <c r="B374" s="15"/>
      <c r="D374" s="15"/>
      <c r="E374" s="15"/>
      <c r="F374" s="15"/>
      <c r="G374" s="15"/>
      <c r="H374" s="63"/>
      <c r="I374" s="15"/>
      <c r="J374" s="62"/>
      <c r="K374" s="15"/>
      <c r="L374" s="4">
        <f t="shared" si="11"/>
        <v>0</v>
      </c>
      <c r="M374" s="4" t="str">
        <f>+_xlfn.XLOOKUP(B374,OPER!$F$2:$F$500,OPER!$X$2:$X$500,"",0)</f>
        <v xml:space="preserve"> </v>
      </c>
      <c r="N374" s="4" t="str">
        <f>+_xlfn.XLOOKUP(C374,OPER!$E$2:$E$500,OPER!$AK$2:$AK$500,"NSP",0)</f>
        <v/>
      </c>
      <c r="O374" s="17" t="str">
        <f>IF(OR(N374="NSP",N374="")," ",_xlfn.XLOOKUP(L374,ORDENES!$Y$2:$Y$500,ORDENES!$AB$2:$AB$500,"",0))</f>
        <v xml:space="preserve"> </v>
      </c>
      <c r="P374" s="4" t="str">
        <f>IFERROR(IF(VLOOKUP((C374),OPER!$E$2:$K$500,7,0)="PM03","EJECUTADO",IF(OR(N374="NSP",N374="")," ",IF(AND(LEFT(I374,4)="NOTI",H374&lt;&gt;0),"EJECUTADO","NO EJECUTADO"))),"")</f>
        <v/>
      </c>
      <c r="Q374" s="4" t="str">
        <f>IF(OR(N374="NSP",N374="")," ",IF(P374="EJECUTADO",VLOOKUP(((C374)),'NOTI CV01_NOTPET'!$B$2:$X$500,23,0),"NO EJECUTADO"))</f>
        <v xml:space="preserve"> </v>
      </c>
      <c r="R374" s="4" t="str">
        <f t="shared" si="12"/>
        <v/>
      </c>
      <c r="S374" s="4" t="str">
        <f>IF(OR(N374="NSP",N374="")," ",IFERROR(_xlfn.XLOOKUP(VALUE(C374),'NOTI CV01_NOTPET'!$Z$2:$Z$500,'NOTI CV01_NOTPET'!$F$2:$F$500,"SIN NOTIFICAR",0),""))</f>
        <v xml:space="preserve"> </v>
      </c>
    </row>
    <row r="375" spans="1:19" x14ac:dyDescent="0.2">
      <c r="A375" s="61"/>
      <c r="B375" s="15"/>
      <c r="D375" s="15"/>
      <c r="E375" s="15"/>
      <c r="F375" s="15"/>
      <c r="G375" s="15"/>
      <c r="H375" s="63"/>
      <c r="I375" s="15"/>
      <c r="J375" s="62"/>
      <c r="K375" s="15"/>
      <c r="L375" s="4">
        <f t="shared" si="11"/>
        <v>0</v>
      </c>
      <c r="M375" s="4" t="str">
        <f>+_xlfn.XLOOKUP(B375,OPER!$F$2:$F$500,OPER!$X$2:$X$500,"",0)</f>
        <v xml:space="preserve"> </v>
      </c>
      <c r="N375" s="4" t="str">
        <f>+_xlfn.XLOOKUP(C375,OPER!$E$2:$E$500,OPER!$AK$2:$AK$500,"NSP",0)</f>
        <v/>
      </c>
      <c r="O375" s="17" t="str">
        <f>IF(OR(N375="NSP",N375="")," ",_xlfn.XLOOKUP(L375,ORDENES!$Y$2:$Y$500,ORDENES!$AB$2:$AB$500,"",0))</f>
        <v xml:space="preserve"> </v>
      </c>
      <c r="P375" s="4" t="str">
        <f>IFERROR(IF(VLOOKUP((C375),OPER!$E$2:$K$500,7,0)="PM03","EJECUTADO",IF(OR(N375="NSP",N375="")," ",IF(AND(LEFT(I375,4)="NOTI",H375&lt;&gt;0),"EJECUTADO","NO EJECUTADO"))),"")</f>
        <v/>
      </c>
      <c r="Q375" s="4" t="str">
        <f>IF(OR(N375="NSP",N375="")," ",IF(P375="EJECUTADO",VLOOKUP(((C375)),'NOTI CV01_NOTPET'!$B$2:$X$500,23,0),"NO EJECUTADO"))</f>
        <v xml:space="preserve"> </v>
      </c>
      <c r="R375" s="4" t="str">
        <f t="shared" si="12"/>
        <v/>
      </c>
      <c r="S375" s="4" t="str">
        <f>IF(OR(N375="NSP",N375="")," ",IFERROR(_xlfn.XLOOKUP(VALUE(C375),'NOTI CV01_NOTPET'!$Z$2:$Z$500,'NOTI CV01_NOTPET'!$F$2:$F$500,"SIN NOTIFICAR",0),""))</f>
        <v xml:space="preserve"> </v>
      </c>
    </row>
    <row r="376" spans="1:19" x14ac:dyDescent="0.2">
      <c r="A376" s="61"/>
      <c r="B376" s="15"/>
      <c r="D376" s="15"/>
      <c r="E376" s="15"/>
      <c r="F376" s="15"/>
      <c r="G376" s="15"/>
      <c r="H376" s="63"/>
      <c r="I376" s="15"/>
      <c r="J376" s="62"/>
      <c r="K376" s="15"/>
      <c r="L376" s="4">
        <f t="shared" si="11"/>
        <v>0</v>
      </c>
      <c r="M376" s="4" t="str">
        <f>+_xlfn.XLOOKUP(B376,OPER!$F$2:$F$500,OPER!$X$2:$X$500,"",0)</f>
        <v xml:space="preserve"> </v>
      </c>
      <c r="N376" s="4" t="str">
        <f>+_xlfn.XLOOKUP(C376,OPER!$E$2:$E$500,OPER!$AK$2:$AK$500,"NSP",0)</f>
        <v/>
      </c>
      <c r="O376" s="17" t="str">
        <f>IF(OR(N376="NSP",N376="")," ",_xlfn.XLOOKUP(L376,ORDENES!$Y$2:$Y$500,ORDENES!$AB$2:$AB$500,"",0))</f>
        <v xml:space="preserve"> </v>
      </c>
      <c r="P376" s="4" t="str">
        <f>IFERROR(IF(VLOOKUP((C376),OPER!$E$2:$K$500,7,0)="PM03","EJECUTADO",IF(OR(N376="NSP",N376="")," ",IF(AND(LEFT(I376,4)="NOTI",H376&lt;&gt;0),"EJECUTADO","NO EJECUTADO"))),"")</f>
        <v/>
      </c>
      <c r="Q376" s="4" t="str">
        <f>IF(OR(N376="NSP",N376="")," ",IF(P376="EJECUTADO",VLOOKUP(((C376)),'NOTI CV01_NOTPET'!$B$2:$X$500,23,0),"NO EJECUTADO"))</f>
        <v xml:space="preserve"> </v>
      </c>
      <c r="R376" s="4" t="str">
        <f t="shared" si="12"/>
        <v/>
      </c>
      <c r="S376" s="4" t="str">
        <f>IF(OR(N376="NSP",N376="")," ",IFERROR(_xlfn.XLOOKUP(VALUE(C376),'NOTI CV01_NOTPET'!$Z$2:$Z$500,'NOTI CV01_NOTPET'!$F$2:$F$500,"SIN NOTIFICAR",0),""))</f>
        <v xml:space="preserve"> </v>
      </c>
    </row>
    <row r="377" spans="1:19" x14ac:dyDescent="0.2">
      <c r="A377" s="61"/>
      <c r="B377" s="15"/>
      <c r="D377" s="15"/>
      <c r="E377" s="15"/>
      <c r="F377" s="15"/>
      <c r="G377" s="15"/>
      <c r="H377" s="63"/>
      <c r="I377" s="15"/>
      <c r="J377" s="62"/>
      <c r="K377" s="15"/>
      <c r="L377" s="4">
        <f t="shared" si="11"/>
        <v>0</v>
      </c>
      <c r="M377" s="4" t="str">
        <f>+_xlfn.XLOOKUP(B377,OPER!$F$2:$F$500,OPER!$X$2:$X$500,"",0)</f>
        <v xml:space="preserve"> </v>
      </c>
      <c r="N377" s="4" t="str">
        <f>+_xlfn.XLOOKUP(C377,OPER!$E$2:$E$500,OPER!$AK$2:$AK$500,"NSP",0)</f>
        <v/>
      </c>
      <c r="O377" s="17" t="str">
        <f>IF(OR(N377="NSP",N377="")," ",_xlfn.XLOOKUP(L377,ORDENES!$Y$2:$Y$500,ORDENES!$AB$2:$AB$500,"",0))</f>
        <v xml:space="preserve"> </v>
      </c>
      <c r="P377" s="4" t="str">
        <f>IFERROR(IF(VLOOKUP((C377),OPER!$E$2:$K$500,7,0)="PM03","EJECUTADO",IF(OR(N377="NSP",N377="")," ",IF(AND(LEFT(I377,4)="NOTI",H377&lt;&gt;0),"EJECUTADO","NO EJECUTADO"))),"")</f>
        <v/>
      </c>
      <c r="Q377" s="4" t="str">
        <f>IF(OR(N377="NSP",N377="")," ",IF(P377="EJECUTADO",VLOOKUP(((C377)),'NOTI CV01_NOTPET'!$B$2:$X$500,23,0),"NO EJECUTADO"))</f>
        <v xml:space="preserve"> </v>
      </c>
      <c r="R377" s="4" t="str">
        <f t="shared" si="12"/>
        <v/>
      </c>
      <c r="S377" s="4" t="str">
        <f>IF(OR(N377="NSP",N377="")," ",IFERROR(_xlfn.XLOOKUP(VALUE(C377),'NOTI CV01_NOTPET'!$Z$2:$Z$500,'NOTI CV01_NOTPET'!$F$2:$F$500,"SIN NOTIFICAR",0),""))</f>
        <v xml:space="preserve"> </v>
      </c>
    </row>
    <row r="378" spans="1:19" x14ac:dyDescent="0.2">
      <c r="A378" s="61"/>
      <c r="B378" s="15"/>
      <c r="D378" s="15"/>
      <c r="E378" s="15"/>
      <c r="F378" s="15"/>
      <c r="G378" s="15"/>
      <c r="H378" s="63"/>
      <c r="I378" s="15"/>
      <c r="J378" s="62"/>
      <c r="K378" s="15"/>
      <c r="L378" s="4">
        <f t="shared" si="11"/>
        <v>0</v>
      </c>
      <c r="M378" s="4" t="str">
        <f>+_xlfn.XLOOKUP(B378,OPER!$F$2:$F$500,OPER!$X$2:$X$500,"",0)</f>
        <v xml:space="preserve"> </v>
      </c>
      <c r="N378" s="4" t="str">
        <f>+_xlfn.XLOOKUP(C378,OPER!$E$2:$E$500,OPER!$AK$2:$AK$500,"NSP",0)</f>
        <v/>
      </c>
      <c r="O378" s="17" t="str">
        <f>IF(OR(N378="NSP",N378="")," ",_xlfn.XLOOKUP(L378,ORDENES!$Y$2:$Y$500,ORDENES!$AB$2:$AB$500,"",0))</f>
        <v xml:space="preserve"> </v>
      </c>
      <c r="P378" s="4" t="str">
        <f>IFERROR(IF(VLOOKUP((C378),OPER!$E$2:$K$500,7,0)="PM03","EJECUTADO",IF(OR(N378="NSP",N378="")," ",IF(AND(LEFT(I378,4)="NOTI",H378&lt;&gt;0),"EJECUTADO","NO EJECUTADO"))),"")</f>
        <v/>
      </c>
      <c r="Q378" s="4" t="str">
        <f>IF(OR(N378="NSP",N378="")," ",IF(P378="EJECUTADO",VLOOKUP(((C378)),'NOTI CV01_NOTPET'!$B$2:$X$500,23,0),"NO EJECUTADO"))</f>
        <v xml:space="preserve"> </v>
      </c>
      <c r="R378" s="4" t="str">
        <f t="shared" si="12"/>
        <v/>
      </c>
      <c r="S378" s="4" t="str">
        <f>IF(OR(N378="NSP",N378="")," ",IFERROR(_xlfn.XLOOKUP(VALUE(C378),'NOTI CV01_NOTPET'!$Z$2:$Z$500,'NOTI CV01_NOTPET'!$F$2:$F$500,"SIN NOTIFICAR",0),""))</f>
        <v xml:space="preserve"> </v>
      </c>
    </row>
    <row r="379" spans="1:19" x14ac:dyDescent="0.2">
      <c r="A379" s="61"/>
      <c r="B379" s="15"/>
      <c r="D379" s="15"/>
      <c r="E379" s="15"/>
      <c r="F379" s="15"/>
      <c r="G379" s="15"/>
      <c r="H379" s="63"/>
      <c r="I379" s="15"/>
      <c r="J379" s="62"/>
      <c r="K379" s="15"/>
      <c r="L379" s="4">
        <f t="shared" si="11"/>
        <v>0</v>
      </c>
      <c r="M379" s="4" t="str">
        <f>+_xlfn.XLOOKUP(B379,OPER!$F$2:$F$500,OPER!$X$2:$X$500,"",0)</f>
        <v xml:space="preserve"> </v>
      </c>
      <c r="N379" s="4" t="str">
        <f>+_xlfn.XLOOKUP(C379,OPER!$E$2:$E$500,OPER!$AK$2:$AK$500,"NSP",0)</f>
        <v/>
      </c>
      <c r="O379" s="17" t="str">
        <f>IF(OR(N379="NSP",N379="")," ",_xlfn.XLOOKUP(L379,ORDENES!$Y$2:$Y$500,ORDENES!$AB$2:$AB$500,"",0))</f>
        <v xml:space="preserve"> </v>
      </c>
      <c r="P379" s="4" t="str">
        <f>IFERROR(IF(VLOOKUP((C379),OPER!$E$2:$K$500,7,0)="PM03","EJECUTADO",IF(OR(N379="NSP",N379="")," ",IF(AND(LEFT(I379,4)="NOTI",H379&lt;&gt;0),"EJECUTADO","NO EJECUTADO"))),"")</f>
        <v/>
      </c>
      <c r="Q379" s="4" t="str">
        <f>IF(OR(N379="NSP",N379="")," ",IF(P379="EJECUTADO",VLOOKUP(((C379)),'NOTI CV01_NOTPET'!$B$2:$X$500,23,0),"NO EJECUTADO"))</f>
        <v xml:space="preserve"> </v>
      </c>
      <c r="R379" s="4" t="str">
        <f t="shared" si="12"/>
        <v/>
      </c>
      <c r="S379" s="4" t="str">
        <f>IF(OR(N379="NSP",N379="")," ",IFERROR(_xlfn.XLOOKUP(VALUE(C379),'NOTI CV01_NOTPET'!$Z$2:$Z$500,'NOTI CV01_NOTPET'!$F$2:$F$500,"SIN NOTIFICAR",0),""))</f>
        <v xml:space="preserve"> </v>
      </c>
    </row>
    <row r="380" spans="1:19" x14ac:dyDescent="0.2">
      <c r="A380" s="61"/>
      <c r="B380" s="15"/>
      <c r="D380" s="15"/>
      <c r="E380" s="15"/>
      <c r="F380" s="15"/>
      <c r="G380" s="15"/>
      <c r="H380" s="63"/>
      <c r="I380" s="15"/>
      <c r="J380" s="62"/>
      <c r="K380" s="15"/>
      <c r="L380" s="4">
        <f t="shared" si="11"/>
        <v>0</v>
      </c>
      <c r="M380" s="4" t="str">
        <f>+_xlfn.XLOOKUP(B380,OPER!$F$2:$F$500,OPER!$X$2:$X$500,"",0)</f>
        <v xml:space="preserve"> </v>
      </c>
      <c r="N380" s="4" t="str">
        <f>+_xlfn.XLOOKUP(C380,OPER!$E$2:$E$500,OPER!$AK$2:$AK$500,"NSP",0)</f>
        <v/>
      </c>
      <c r="O380" s="17" t="str">
        <f>IF(OR(N380="NSP",N380="")," ",_xlfn.XLOOKUP(L380,ORDENES!$Y$2:$Y$500,ORDENES!$AB$2:$AB$500,"",0))</f>
        <v xml:space="preserve"> </v>
      </c>
      <c r="P380" s="4" t="str">
        <f>IFERROR(IF(VLOOKUP((C380),OPER!$E$2:$K$500,7,0)="PM03","EJECUTADO",IF(OR(N380="NSP",N380="")," ",IF(AND(LEFT(I380,4)="NOTI",H380&lt;&gt;0),"EJECUTADO","NO EJECUTADO"))),"")</f>
        <v/>
      </c>
      <c r="Q380" s="4" t="str">
        <f>IF(OR(N380="NSP",N380="")," ",IF(P380="EJECUTADO",VLOOKUP(((C380)),'NOTI CV01_NOTPET'!$B$2:$X$500,23,0),"NO EJECUTADO"))</f>
        <v xml:space="preserve"> </v>
      </c>
      <c r="R380" s="4" t="str">
        <f t="shared" si="12"/>
        <v/>
      </c>
      <c r="S380" s="4" t="str">
        <f>IF(OR(N380="NSP",N380="")," ",IFERROR(_xlfn.XLOOKUP(VALUE(C380),'NOTI CV01_NOTPET'!$Z$2:$Z$500,'NOTI CV01_NOTPET'!$F$2:$F$500,"SIN NOTIFICAR",0),""))</f>
        <v xml:space="preserve"> </v>
      </c>
    </row>
    <row r="381" spans="1:19" x14ac:dyDescent="0.2">
      <c r="A381" s="61"/>
      <c r="B381" s="15"/>
      <c r="D381" s="15"/>
      <c r="E381" s="15"/>
      <c r="F381" s="15"/>
      <c r="G381" s="15"/>
      <c r="H381" s="63"/>
      <c r="I381" s="15"/>
      <c r="J381" s="62"/>
      <c r="K381" s="15"/>
      <c r="L381" s="4">
        <f t="shared" si="11"/>
        <v>0</v>
      </c>
      <c r="M381" s="4" t="str">
        <f>+_xlfn.XLOOKUP(B381,OPER!$F$2:$F$500,OPER!$X$2:$X$500,"",0)</f>
        <v xml:space="preserve"> </v>
      </c>
      <c r="N381" s="4" t="str">
        <f>+_xlfn.XLOOKUP(C381,OPER!$E$2:$E$500,OPER!$AK$2:$AK$500,"NSP",0)</f>
        <v/>
      </c>
      <c r="O381" s="17" t="str">
        <f>IF(OR(N381="NSP",N381="")," ",_xlfn.XLOOKUP(L381,ORDENES!$Y$2:$Y$500,ORDENES!$AB$2:$AB$500,"",0))</f>
        <v xml:space="preserve"> </v>
      </c>
      <c r="P381" s="4" t="str">
        <f>IFERROR(IF(VLOOKUP((C381),OPER!$E$2:$K$500,7,0)="PM03","EJECUTADO",IF(OR(N381="NSP",N381="")," ",IF(AND(LEFT(I381,4)="NOTI",H381&lt;&gt;0),"EJECUTADO","NO EJECUTADO"))),"")</f>
        <v/>
      </c>
      <c r="Q381" s="4" t="str">
        <f>IF(OR(N381="NSP",N381="")," ",IF(P381="EJECUTADO",VLOOKUP(((C381)),'NOTI CV01_NOTPET'!$B$2:$X$500,23,0),"NO EJECUTADO"))</f>
        <v xml:space="preserve"> </v>
      </c>
      <c r="R381" s="4" t="str">
        <f t="shared" si="12"/>
        <v/>
      </c>
      <c r="S381" s="4" t="str">
        <f>IF(OR(N381="NSP",N381="")," ",IFERROR(_xlfn.XLOOKUP(VALUE(C381),'NOTI CV01_NOTPET'!$Z$2:$Z$500,'NOTI CV01_NOTPET'!$F$2:$F$500,"SIN NOTIFICAR",0),""))</f>
        <v xml:space="preserve"> </v>
      </c>
    </row>
    <row r="382" spans="1:19" x14ac:dyDescent="0.2">
      <c r="A382" s="61"/>
      <c r="B382" s="15"/>
      <c r="D382" s="15"/>
      <c r="E382" s="15"/>
      <c r="F382" s="15"/>
      <c r="G382" s="15"/>
      <c r="H382" s="63"/>
      <c r="I382" s="15"/>
      <c r="J382" s="62"/>
      <c r="K382" s="15"/>
      <c r="L382" s="4">
        <f t="shared" si="11"/>
        <v>0</v>
      </c>
      <c r="M382" s="4" t="str">
        <f>+_xlfn.XLOOKUP(B382,OPER!$F$2:$F$500,OPER!$X$2:$X$500,"",0)</f>
        <v xml:space="preserve"> </v>
      </c>
      <c r="N382" s="4" t="str">
        <f>+_xlfn.XLOOKUP(C382,OPER!$E$2:$E$500,OPER!$AK$2:$AK$500,"NSP",0)</f>
        <v/>
      </c>
      <c r="O382" s="17" t="str">
        <f>IF(OR(N382="NSP",N382="")," ",_xlfn.XLOOKUP(L382,ORDENES!$Y$2:$Y$500,ORDENES!$AB$2:$AB$500,"",0))</f>
        <v xml:space="preserve"> </v>
      </c>
      <c r="P382" s="4" t="str">
        <f>IFERROR(IF(VLOOKUP((C382),OPER!$E$2:$K$500,7,0)="PM03","EJECUTADO",IF(OR(N382="NSP",N382="")," ",IF(AND(LEFT(I382,4)="NOTI",H382&lt;&gt;0),"EJECUTADO","NO EJECUTADO"))),"")</f>
        <v/>
      </c>
      <c r="Q382" s="4" t="str">
        <f>IF(OR(N382="NSP",N382="")," ",IF(P382="EJECUTADO",VLOOKUP(((C382)),'NOTI CV01_NOTPET'!$B$2:$X$500,23,0),"NO EJECUTADO"))</f>
        <v xml:space="preserve"> </v>
      </c>
      <c r="R382" s="4" t="str">
        <f t="shared" si="12"/>
        <v/>
      </c>
      <c r="S382" s="4" t="str">
        <f>IF(OR(N382="NSP",N382="")," ",IFERROR(_xlfn.XLOOKUP(VALUE(C382),'NOTI CV01_NOTPET'!$Z$2:$Z$500,'NOTI CV01_NOTPET'!$F$2:$F$500,"SIN NOTIFICAR",0),""))</f>
        <v xml:space="preserve"> </v>
      </c>
    </row>
    <row r="383" spans="1:19" x14ac:dyDescent="0.2">
      <c r="A383" s="61"/>
      <c r="B383" s="15"/>
      <c r="D383" s="15"/>
      <c r="E383" s="15"/>
      <c r="F383" s="15"/>
      <c r="G383" s="15"/>
      <c r="H383" s="63"/>
      <c r="I383" s="15"/>
      <c r="J383" s="62"/>
      <c r="K383" s="15"/>
      <c r="L383" s="4">
        <f t="shared" si="11"/>
        <v>0</v>
      </c>
      <c r="M383" s="4" t="str">
        <f>+_xlfn.XLOOKUP(B383,OPER!$F$2:$F$500,OPER!$X$2:$X$500,"",0)</f>
        <v xml:space="preserve"> </v>
      </c>
      <c r="N383" s="4" t="str">
        <f>+_xlfn.XLOOKUP(C383,OPER!$E$2:$E$500,OPER!$AK$2:$AK$500,"NSP",0)</f>
        <v/>
      </c>
      <c r="O383" s="17" t="str">
        <f>IF(OR(N383="NSP",N383="")," ",_xlfn.XLOOKUP(L383,ORDENES!$Y$2:$Y$500,ORDENES!$AB$2:$AB$500,"",0))</f>
        <v xml:space="preserve"> </v>
      </c>
      <c r="P383" s="4" t="str">
        <f>IFERROR(IF(VLOOKUP((C383),OPER!$E$2:$K$500,7,0)="PM03","EJECUTADO",IF(OR(N383="NSP",N383="")," ",IF(AND(LEFT(I383,4)="NOTI",H383&lt;&gt;0),"EJECUTADO","NO EJECUTADO"))),"")</f>
        <v/>
      </c>
      <c r="Q383" s="4" t="str">
        <f>IF(OR(N383="NSP",N383="")," ",IF(P383="EJECUTADO",VLOOKUP(((C383)),'NOTI CV01_NOTPET'!$B$2:$X$500,23,0),"NO EJECUTADO"))</f>
        <v xml:space="preserve"> </v>
      </c>
      <c r="R383" s="4" t="str">
        <f t="shared" si="12"/>
        <v/>
      </c>
      <c r="S383" s="4" t="str">
        <f>IF(OR(N383="NSP",N383="")," ",IFERROR(_xlfn.XLOOKUP(VALUE(C383),'NOTI CV01_NOTPET'!$Z$2:$Z$500,'NOTI CV01_NOTPET'!$F$2:$F$500,"SIN NOTIFICAR",0),""))</f>
        <v xml:space="preserve"> </v>
      </c>
    </row>
    <row r="384" spans="1:19" x14ac:dyDescent="0.2">
      <c r="A384" s="61"/>
      <c r="B384" s="15"/>
      <c r="D384" s="15"/>
      <c r="E384" s="15"/>
      <c r="F384" s="15"/>
      <c r="G384" s="15"/>
      <c r="H384" s="63"/>
      <c r="I384" s="15"/>
      <c r="J384" s="62"/>
      <c r="K384" s="15"/>
      <c r="L384" s="4">
        <f t="shared" si="11"/>
        <v>0</v>
      </c>
      <c r="M384" s="4" t="str">
        <f>+_xlfn.XLOOKUP(B384,OPER!$F$2:$F$500,OPER!$X$2:$X$500,"",0)</f>
        <v xml:space="preserve"> </v>
      </c>
      <c r="N384" s="4" t="str">
        <f>+_xlfn.XLOOKUP(C384,OPER!$E$2:$E$500,OPER!$AK$2:$AK$500,"NSP",0)</f>
        <v/>
      </c>
      <c r="O384" s="17" t="str">
        <f>IF(OR(N384="NSP",N384="")," ",_xlfn.XLOOKUP(L384,ORDENES!$Y$2:$Y$500,ORDENES!$AB$2:$AB$500,"",0))</f>
        <v xml:space="preserve"> </v>
      </c>
      <c r="P384" s="4" t="str">
        <f>IFERROR(IF(VLOOKUP((C384),OPER!$E$2:$K$500,7,0)="PM03","EJECUTADO",IF(OR(N384="NSP",N384="")," ",IF(AND(LEFT(I384,4)="NOTI",H384&lt;&gt;0),"EJECUTADO","NO EJECUTADO"))),"")</f>
        <v/>
      </c>
      <c r="Q384" s="4" t="str">
        <f>IF(OR(N384="NSP",N384="")," ",IF(P384="EJECUTADO",VLOOKUP(((C384)),'NOTI CV01_NOTPET'!$B$2:$X$500,23,0),"NO EJECUTADO"))</f>
        <v xml:space="preserve"> </v>
      </c>
      <c r="R384" s="4" t="str">
        <f t="shared" si="12"/>
        <v/>
      </c>
      <c r="S384" s="4" t="str">
        <f>IF(OR(N384="NSP",N384="")," ",IFERROR(_xlfn.XLOOKUP(VALUE(C384),'NOTI CV01_NOTPET'!$Z$2:$Z$500,'NOTI CV01_NOTPET'!$F$2:$F$500,"SIN NOTIFICAR",0),""))</f>
        <v xml:space="preserve"> </v>
      </c>
    </row>
    <row r="385" spans="1:19" x14ac:dyDescent="0.2">
      <c r="A385" s="61"/>
      <c r="B385" s="15"/>
      <c r="D385" s="15"/>
      <c r="E385" s="15"/>
      <c r="F385" s="15"/>
      <c r="G385" s="15"/>
      <c r="H385" s="63"/>
      <c r="I385" s="15"/>
      <c r="J385" s="62"/>
      <c r="K385" s="15"/>
      <c r="L385" s="4">
        <f t="shared" si="11"/>
        <v>0</v>
      </c>
      <c r="M385" s="4" t="str">
        <f>+_xlfn.XLOOKUP(B385,OPER!$F$2:$F$500,OPER!$X$2:$X$500,"",0)</f>
        <v xml:space="preserve"> </v>
      </c>
      <c r="N385" s="4" t="str">
        <f>+_xlfn.XLOOKUP(C385,OPER!$E$2:$E$500,OPER!$AK$2:$AK$500,"NSP",0)</f>
        <v/>
      </c>
      <c r="O385" s="17" t="str">
        <f>IF(OR(N385="NSP",N385="")," ",_xlfn.XLOOKUP(L385,ORDENES!$Y$2:$Y$500,ORDENES!$AB$2:$AB$500,"",0))</f>
        <v xml:space="preserve"> </v>
      </c>
      <c r="P385" s="4" t="str">
        <f>IFERROR(IF(VLOOKUP((C385),OPER!$E$2:$K$500,7,0)="PM03","EJECUTADO",IF(OR(N385="NSP",N385="")," ",IF(AND(LEFT(I385,4)="NOTI",H385&lt;&gt;0),"EJECUTADO","NO EJECUTADO"))),"")</f>
        <v/>
      </c>
      <c r="Q385" s="4" t="str">
        <f>IF(OR(N385="NSP",N385="")," ",IF(P385="EJECUTADO",VLOOKUP(((C385)),'NOTI CV01_NOTPET'!$B$2:$X$500,23,0),"NO EJECUTADO"))</f>
        <v xml:space="preserve"> </v>
      </c>
      <c r="R385" s="4" t="str">
        <f t="shared" si="12"/>
        <v/>
      </c>
      <c r="S385" s="4" t="str">
        <f>IF(OR(N385="NSP",N385="")," ",IFERROR(_xlfn.XLOOKUP(VALUE(C385),'NOTI CV01_NOTPET'!$Z$2:$Z$500,'NOTI CV01_NOTPET'!$F$2:$F$500,"SIN NOTIFICAR",0),""))</f>
        <v xml:space="preserve"> </v>
      </c>
    </row>
    <row r="386" spans="1:19" x14ac:dyDescent="0.2">
      <c r="A386" s="61"/>
      <c r="B386" s="15"/>
      <c r="D386" s="15"/>
      <c r="E386" s="15"/>
      <c r="F386" s="15"/>
      <c r="G386" s="15"/>
      <c r="H386" s="63"/>
      <c r="I386" s="15"/>
      <c r="J386" s="62"/>
      <c r="K386" s="15"/>
      <c r="L386" s="4">
        <f t="shared" si="11"/>
        <v>0</v>
      </c>
      <c r="M386" s="4" t="str">
        <f>+_xlfn.XLOOKUP(B386,OPER!$F$2:$F$500,OPER!$X$2:$X$500,"",0)</f>
        <v xml:space="preserve"> </v>
      </c>
      <c r="N386" s="4" t="str">
        <f>+_xlfn.XLOOKUP(C386,OPER!$E$2:$E$500,OPER!$AK$2:$AK$500,"NSP",0)</f>
        <v/>
      </c>
      <c r="O386" s="17" t="str">
        <f>IF(OR(N386="NSP",N386="")," ",_xlfn.XLOOKUP(L386,ORDENES!$Y$2:$Y$500,ORDENES!$AB$2:$AB$500,"",0))</f>
        <v xml:space="preserve"> </v>
      </c>
      <c r="P386" s="4" t="str">
        <f>IFERROR(IF(VLOOKUP((C386),OPER!$E$2:$K$500,7,0)="PM03","EJECUTADO",IF(OR(N386="NSP",N386="")," ",IF(AND(LEFT(I386,4)="NOTI",H386&lt;&gt;0),"EJECUTADO","NO EJECUTADO"))),"")</f>
        <v/>
      </c>
      <c r="Q386" s="4" t="str">
        <f>IF(OR(N386="NSP",N386="")," ",IF(P386="EJECUTADO",VLOOKUP(((C386)),'NOTI CV01_NOTPET'!$B$2:$X$500,23,0),"NO EJECUTADO"))</f>
        <v xml:space="preserve"> </v>
      </c>
      <c r="R386" s="4" t="str">
        <f t="shared" si="12"/>
        <v/>
      </c>
      <c r="S386" s="4" t="str">
        <f>IF(OR(N386="NSP",N386="")," ",IFERROR(_xlfn.XLOOKUP(VALUE(C386),'NOTI CV01_NOTPET'!$Z$2:$Z$500,'NOTI CV01_NOTPET'!$F$2:$F$500,"SIN NOTIFICAR",0),""))</f>
        <v xml:space="preserve"> </v>
      </c>
    </row>
    <row r="387" spans="1:19" x14ac:dyDescent="0.2">
      <c r="A387" s="61"/>
      <c r="B387" s="15"/>
      <c r="D387" s="15"/>
      <c r="E387" s="15"/>
      <c r="F387" s="15"/>
      <c r="G387" s="15"/>
      <c r="H387" s="63"/>
      <c r="I387" s="15"/>
      <c r="J387" s="62"/>
      <c r="K387" s="15"/>
      <c r="L387" s="4">
        <f t="shared" ref="L387:L392" si="13">+VALUE(B387)</f>
        <v>0</v>
      </c>
      <c r="M387" s="4" t="str">
        <f>+_xlfn.XLOOKUP(B387,OPER!$F$2:$F$500,OPER!$X$2:$X$500,"",0)</f>
        <v xml:space="preserve"> </v>
      </c>
      <c r="N387" s="4" t="str">
        <f>+_xlfn.XLOOKUP(C387,OPER!$E$2:$E$500,OPER!$AK$2:$AK$500,"NSP",0)</f>
        <v/>
      </c>
      <c r="O387" s="17" t="str">
        <f>IF(OR(N387="NSP",N387="")," ",_xlfn.XLOOKUP(L387,ORDENES!$Y$2:$Y$500,ORDENES!$AB$2:$AB$500,"",0))</f>
        <v xml:space="preserve"> </v>
      </c>
      <c r="P387" s="4" t="str">
        <f>IFERROR(IF(VLOOKUP((C387),OPER!$E$2:$K$500,7,0)="PM03","EJECUTADO",IF(OR(N387="NSP",N387="")," ",IF(AND(LEFT(I387,4)="NOTI",H387&lt;&gt;0),"EJECUTADO","NO EJECUTADO"))),"")</f>
        <v/>
      </c>
      <c r="Q387" s="4" t="str">
        <f>IF(OR(N387="NSP",N387="")," ",IF(P387="EJECUTADO",VLOOKUP(((C387)),'NOTI CV01_NOTPET'!$B$2:$X$500,23,0),"NO EJECUTADO"))</f>
        <v xml:space="preserve"> </v>
      </c>
      <c r="R387" s="4" t="str">
        <f t="shared" ref="R387:R450" si="14">+IF(OR(N387="NSP",N387=""),"",IF(AND(P387="EJECUTADO",Q387="EJECUTADO"),"EJECUTADO","NO EJECUTADO"))</f>
        <v/>
      </c>
      <c r="S387" s="4" t="str">
        <f>IF(OR(N387="NSP",N387="")," ",IFERROR(_xlfn.XLOOKUP(VALUE(C387),'NOTI CV01_NOTPET'!$Z$2:$Z$500,'NOTI CV01_NOTPET'!$F$2:$F$500,"SIN NOTIFICAR",0),""))</f>
        <v xml:space="preserve"> </v>
      </c>
    </row>
    <row r="388" spans="1:19" x14ac:dyDescent="0.2">
      <c r="A388" s="61"/>
      <c r="B388" s="15"/>
      <c r="D388" s="15"/>
      <c r="E388" s="15"/>
      <c r="F388" s="15"/>
      <c r="G388" s="15"/>
      <c r="H388" s="63"/>
      <c r="I388" s="15"/>
      <c r="J388" s="62"/>
      <c r="K388" s="15"/>
      <c r="L388" s="4">
        <f t="shared" si="13"/>
        <v>0</v>
      </c>
      <c r="M388" s="4" t="str">
        <f>+_xlfn.XLOOKUP(B388,OPER!$F$2:$F$500,OPER!$X$2:$X$500,"",0)</f>
        <v xml:space="preserve"> </v>
      </c>
      <c r="N388" s="4" t="str">
        <f>+_xlfn.XLOOKUP(C388,OPER!$E$2:$E$500,OPER!$AK$2:$AK$500,"NSP",0)</f>
        <v/>
      </c>
      <c r="O388" s="17" t="str">
        <f>IF(OR(N388="NSP",N388="")," ",_xlfn.XLOOKUP(L388,ORDENES!$Y$2:$Y$500,ORDENES!$AB$2:$AB$500,"",0))</f>
        <v xml:space="preserve"> </v>
      </c>
      <c r="P388" s="4" t="str">
        <f>IFERROR(IF(VLOOKUP((C388),OPER!$E$2:$K$500,7,0)="PM03","EJECUTADO",IF(OR(N388="NSP",N388="")," ",IF(AND(LEFT(I388,4)="NOTI",H388&lt;&gt;0),"EJECUTADO","NO EJECUTADO"))),"")</f>
        <v/>
      </c>
      <c r="Q388" s="4" t="str">
        <f>IF(OR(N388="NSP",N388="")," ",IF(P388="EJECUTADO",VLOOKUP(((C388)),'NOTI CV01_NOTPET'!$B$2:$X$500,23,0),"NO EJECUTADO"))</f>
        <v xml:space="preserve"> </v>
      </c>
      <c r="R388" s="4" t="str">
        <f t="shared" si="14"/>
        <v/>
      </c>
      <c r="S388" s="4" t="str">
        <f>IF(OR(N388="NSP",N388="")," ",IFERROR(_xlfn.XLOOKUP(VALUE(C388),'NOTI CV01_NOTPET'!$Z$2:$Z$500,'NOTI CV01_NOTPET'!$F$2:$F$500,"SIN NOTIFICAR",0),""))</f>
        <v xml:space="preserve"> </v>
      </c>
    </row>
    <row r="389" spans="1:19" x14ac:dyDescent="0.2">
      <c r="A389" s="61"/>
      <c r="B389" s="15"/>
      <c r="D389" s="15"/>
      <c r="E389" s="15"/>
      <c r="F389" s="15"/>
      <c r="G389" s="15"/>
      <c r="H389" s="63"/>
      <c r="I389" s="15"/>
      <c r="J389" s="62"/>
      <c r="K389" s="15"/>
      <c r="L389" s="4">
        <f t="shared" si="13"/>
        <v>0</v>
      </c>
      <c r="M389" s="4" t="str">
        <f>+_xlfn.XLOOKUP(B389,OPER!$F$2:$F$500,OPER!$X$2:$X$500,"",0)</f>
        <v xml:space="preserve"> </v>
      </c>
      <c r="N389" s="4" t="str">
        <f>+_xlfn.XLOOKUP(C389,OPER!$E$2:$E$500,OPER!$AK$2:$AK$500,"NSP",0)</f>
        <v/>
      </c>
      <c r="O389" s="17" t="str">
        <f>IF(OR(N389="NSP",N389="")," ",_xlfn.XLOOKUP(L389,ORDENES!$Y$2:$Y$500,ORDENES!$AB$2:$AB$500,"",0))</f>
        <v xml:space="preserve"> </v>
      </c>
      <c r="P389" s="4" t="str">
        <f>IFERROR(IF(VLOOKUP((C389),OPER!$E$2:$K$500,7,0)="PM03","EJECUTADO",IF(OR(N389="NSP",N389="")," ",IF(AND(LEFT(I389,4)="NOTI",H389&lt;&gt;0),"EJECUTADO","NO EJECUTADO"))),"")</f>
        <v/>
      </c>
      <c r="Q389" s="4" t="str">
        <f>IF(OR(N389="NSP",N389="")," ",IF(P389="EJECUTADO",VLOOKUP(((C389)),'NOTI CV01_NOTPET'!$B$2:$X$500,23,0),"NO EJECUTADO"))</f>
        <v xml:space="preserve"> </v>
      </c>
      <c r="R389" s="4" t="str">
        <f t="shared" si="14"/>
        <v/>
      </c>
      <c r="S389" s="4" t="str">
        <f>IF(OR(N389="NSP",N389="")," ",IFERROR(_xlfn.XLOOKUP(VALUE(C389),'NOTI CV01_NOTPET'!$Z$2:$Z$500,'NOTI CV01_NOTPET'!$F$2:$F$500,"SIN NOTIFICAR",0),""))</f>
        <v xml:space="preserve"> </v>
      </c>
    </row>
    <row r="390" spans="1:19" x14ac:dyDescent="0.2">
      <c r="A390" s="61"/>
      <c r="B390" s="15"/>
      <c r="D390" s="15"/>
      <c r="E390" s="15"/>
      <c r="F390" s="15"/>
      <c r="G390" s="15"/>
      <c r="H390" s="63"/>
      <c r="I390" s="15"/>
      <c r="J390" s="62"/>
      <c r="K390" s="15"/>
      <c r="L390" s="4">
        <f t="shared" si="13"/>
        <v>0</v>
      </c>
      <c r="M390" s="4" t="str">
        <f>+_xlfn.XLOOKUP(B390,OPER!$F$2:$F$500,OPER!$X$2:$X$500,"",0)</f>
        <v xml:space="preserve"> </v>
      </c>
      <c r="N390" s="4" t="str">
        <f>+_xlfn.XLOOKUP(C390,OPER!$E$2:$E$500,OPER!$AK$2:$AK$500,"NSP",0)</f>
        <v/>
      </c>
      <c r="O390" s="17" t="str">
        <f>IF(OR(N390="NSP",N390="")," ",_xlfn.XLOOKUP(L390,ORDENES!$Y$2:$Y$500,ORDENES!$AB$2:$AB$500,"",0))</f>
        <v xml:space="preserve"> </v>
      </c>
      <c r="P390" s="4" t="str">
        <f>IFERROR(IF(VLOOKUP((C390),OPER!$E$2:$K$500,7,0)="PM03","EJECUTADO",IF(OR(N390="NSP",N390="")," ",IF(AND(LEFT(I390,4)="NOTI",H390&lt;&gt;0),"EJECUTADO","NO EJECUTADO"))),"")</f>
        <v/>
      </c>
      <c r="Q390" s="4" t="str">
        <f>IF(OR(N390="NSP",N390="")," ",IF(P390="EJECUTADO",VLOOKUP(((C390)),'NOTI CV01_NOTPET'!$B$2:$X$500,23,0),"NO EJECUTADO"))</f>
        <v xml:space="preserve"> </v>
      </c>
      <c r="R390" s="4" t="str">
        <f t="shared" si="14"/>
        <v/>
      </c>
      <c r="S390" s="4" t="str">
        <f>IF(OR(N390="NSP",N390="")," ",IFERROR(_xlfn.XLOOKUP(VALUE(C390),'NOTI CV01_NOTPET'!$Z$2:$Z$500,'NOTI CV01_NOTPET'!$F$2:$F$500,"SIN NOTIFICAR",0),""))</f>
        <v xml:space="preserve"> </v>
      </c>
    </row>
    <row r="391" spans="1:19" x14ac:dyDescent="0.2">
      <c r="A391" s="61"/>
      <c r="B391" s="15"/>
      <c r="D391" s="15"/>
      <c r="E391" s="15"/>
      <c r="F391" s="15"/>
      <c r="G391" s="15"/>
      <c r="H391" s="63"/>
      <c r="I391" s="15"/>
      <c r="J391" s="62"/>
      <c r="K391" s="15"/>
      <c r="L391" s="4">
        <f t="shared" si="13"/>
        <v>0</v>
      </c>
      <c r="M391" s="4" t="str">
        <f>+_xlfn.XLOOKUP(B391,OPER!$F$2:$F$500,OPER!$X$2:$X$500,"",0)</f>
        <v xml:space="preserve"> </v>
      </c>
      <c r="N391" s="4" t="str">
        <f>+_xlfn.XLOOKUP(C391,OPER!$E$2:$E$500,OPER!$AK$2:$AK$500,"NSP",0)</f>
        <v/>
      </c>
      <c r="O391" s="17" t="str">
        <f>IF(OR(N391="NSP",N391="")," ",_xlfn.XLOOKUP(L391,ORDENES!$Y$2:$Y$500,ORDENES!$AB$2:$AB$500,"",0))</f>
        <v xml:space="preserve"> </v>
      </c>
      <c r="P391" s="4" t="str">
        <f>IFERROR(IF(VLOOKUP((C391),OPER!$E$2:$K$500,7,0)="PM03","EJECUTADO",IF(OR(N391="NSP",N391="")," ",IF(AND(LEFT(I391,4)="NOTI",H391&lt;&gt;0),"EJECUTADO","NO EJECUTADO"))),"")</f>
        <v/>
      </c>
      <c r="Q391" s="4" t="str">
        <f>IF(OR(N391="NSP",N391="")," ",IF(P391="EJECUTADO",VLOOKUP(((C391)),'NOTI CV01_NOTPET'!$B$2:$X$500,23,0),"NO EJECUTADO"))</f>
        <v xml:space="preserve"> </v>
      </c>
      <c r="R391" s="4" t="str">
        <f t="shared" si="14"/>
        <v/>
      </c>
      <c r="S391" s="4" t="str">
        <f>IF(OR(N391="NSP",N391="")," ",IFERROR(_xlfn.XLOOKUP(VALUE(C391),'NOTI CV01_NOTPET'!$Z$2:$Z$500,'NOTI CV01_NOTPET'!$F$2:$F$500,"SIN NOTIFICAR",0),""))</f>
        <v xml:space="preserve"> </v>
      </c>
    </row>
    <row r="392" spans="1:19" x14ac:dyDescent="0.2">
      <c r="A392" s="61"/>
      <c r="B392" s="15"/>
      <c r="D392" s="15"/>
      <c r="E392" s="15"/>
      <c r="F392" s="15"/>
      <c r="G392" s="15"/>
      <c r="H392" s="63"/>
      <c r="I392" s="15"/>
      <c r="J392" s="62"/>
      <c r="K392" s="15"/>
      <c r="L392" s="4">
        <f t="shared" si="13"/>
        <v>0</v>
      </c>
      <c r="M392" s="4" t="str">
        <f>+_xlfn.XLOOKUP(B392,OPER!$F$2:$F$500,OPER!$X$2:$X$500,"",0)</f>
        <v xml:space="preserve"> </v>
      </c>
      <c r="N392" s="4" t="str">
        <f>+_xlfn.XLOOKUP(C392,OPER!$E$2:$E$500,OPER!$AK$2:$AK$500,"NSP",0)</f>
        <v/>
      </c>
      <c r="O392" s="17" t="str">
        <f>IF(OR(N392="NSP",N392="")," ",_xlfn.XLOOKUP(L392,ORDENES!$Y$2:$Y$500,ORDENES!$AB$2:$AB$500,"",0))</f>
        <v xml:space="preserve"> </v>
      </c>
      <c r="P392" s="4" t="str">
        <f>IFERROR(IF(VLOOKUP((C392),OPER!$E$2:$K$500,7,0)="PM03","EJECUTADO",IF(OR(N392="NSP",N392="")," ",IF(AND(LEFT(I392,4)="NOTI",H392&lt;&gt;0),"EJECUTADO","NO EJECUTADO"))),"")</f>
        <v/>
      </c>
      <c r="Q392" s="4" t="str">
        <f>IF(OR(N392="NSP",N392="")," ",IF(P392="EJECUTADO",VLOOKUP(((C392)),'NOTI CV01_NOTPET'!$B$2:$X$500,23,0),"NO EJECUTADO"))</f>
        <v xml:space="preserve"> </v>
      </c>
      <c r="R392" s="4" t="str">
        <f t="shared" si="14"/>
        <v/>
      </c>
      <c r="S392" s="4" t="str">
        <f>IF(OR(N392="NSP",N392="")," ",IFERROR(_xlfn.XLOOKUP(VALUE(C392),'NOTI CV01_NOTPET'!$Z$2:$Z$500,'NOTI CV01_NOTPET'!$F$2:$F$500,"SIN NOTIFICAR",0),""))</f>
        <v xml:space="preserve"> </v>
      </c>
    </row>
    <row r="393" spans="1:19" x14ac:dyDescent="0.2">
      <c r="A393" s="61"/>
      <c r="B393" s="15"/>
      <c r="D393" s="15"/>
      <c r="E393" s="15"/>
      <c r="F393" s="15"/>
      <c r="G393" s="15"/>
      <c r="H393" s="63"/>
      <c r="I393" s="15"/>
      <c r="J393" s="62"/>
      <c r="K393" s="15"/>
      <c r="L393" s="4" t="e">
        <f t="shared" ref="L393:L441" si="15">+VALUE(B393&amp;D393)</f>
        <v>#VALUE!</v>
      </c>
      <c r="M393" s="4" t="str">
        <f>+_xlfn.XLOOKUP(B393,OPER!F:F,OPER!X:X,"",0)</f>
        <v xml:space="preserve"> </v>
      </c>
      <c r="N393" s="4" t="str">
        <f>+_xlfn.XLOOKUP(C393,OPER!E:E,OPER!AK:AK,"NSP",0)</f>
        <v/>
      </c>
      <c r="O393" s="17" t="str">
        <f>IF(OR(N393="NSP",N393="")," ",_xlfn.XLOOKUP(L393,ORDENES!$Y$2:$Y$500,ORDENES!$AB$2:$AB$500,"",0))</f>
        <v xml:space="preserve"> </v>
      </c>
      <c r="P393" s="4" t="str">
        <f>IFERROR(IF(VLOOKUP((C393),OPER!$E$2:$K$500,7,0)="PM03","EJECUTADO",IF(OR(N393="NSP",N393="")," ",IF(AND(LEFT(I393,4)="NOTI",H393&lt;&gt;0),"EJECUTADO","NO EJECUTADO"))),"")</f>
        <v/>
      </c>
      <c r="Q393" s="4"/>
      <c r="R393" s="4" t="str">
        <f t="shared" si="14"/>
        <v/>
      </c>
      <c r="S393" s="4" t="str">
        <f>IF(OR(N393="NSP",N393="")," ",IFERROR(_xlfn.XLOOKUP(VALUE(C393),'NOTI CV01_NOTPET'!$Z$2:$Z$500,'NOTI CV01_NOTPET'!$F$2:$F$500,"SIN NOTIFICAR",0),""))</f>
        <v xml:space="preserve"> </v>
      </c>
    </row>
    <row r="394" spans="1:19" x14ac:dyDescent="0.2">
      <c r="A394" s="61"/>
      <c r="B394" s="15"/>
      <c r="D394" s="15"/>
      <c r="E394" s="15"/>
      <c r="F394" s="15"/>
      <c r="G394" s="15"/>
      <c r="H394" s="63"/>
      <c r="I394" s="15"/>
      <c r="J394" s="62"/>
      <c r="K394" s="15"/>
      <c r="L394" s="4" t="e">
        <f t="shared" si="15"/>
        <v>#VALUE!</v>
      </c>
      <c r="M394" s="4" t="str">
        <f>+_xlfn.XLOOKUP(B394,OPER!F:F,OPER!X:X,"",0)</f>
        <v xml:space="preserve"> </v>
      </c>
      <c r="N394" s="4" t="str">
        <f>+_xlfn.XLOOKUP(C394,OPER!E:E,OPER!AK:AK,"NSP",0)</f>
        <v/>
      </c>
      <c r="O394" s="17" t="str">
        <f>IF(OR(N394="NSP",N394="")," ",_xlfn.XLOOKUP(L394,ORDENES!$Y$2:$Y$500,ORDENES!$AB$2:$AB$500,"",0))</f>
        <v xml:space="preserve"> </v>
      </c>
      <c r="P394" s="4" t="str">
        <f>IFERROR(IF(VLOOKUP((C394),OPER!$E$2:$K$500,7,0)="PM03","EJECUTADO",IF(OR(N394="NSP",N394="")," ",IF(AND(LEFT(I394,4)="NOTI",H394&lt;&gt;0),"EJECUTADO","NO EJECUTADO"))),"")</f>
        <v/>
      </c>
      <c r="Q394" s="4"/>
      <c r="R394" s="4" t="str">
        <f t="shared" si="14"/>
        <v/>
      </c>
      <c r="S394" s="4" t="str">
        <f>IF(OR(N394="NSP",N394="")," ",IFERROR(_xlfn.XLOOKUP(VALUE(C394),'NOTI CV01_NOTPET'!$Z$2:$Z$500,'NOTI CV01_NOTPET'!$F$2:$F$500,"SIN NOTIFICAR",0),""))</f>
        <v xml:space="preserve"> </v>
      </c>
    </row>
    <row r="395" spans="1:19" x14ac:dyDescent="0.2">
      <c r="A395" s="61"/>
      <c r="B395" s="15"/>
      <c r="D395" s="15"/>
      <c r="E395" s="15"/>
      <c r="F395" s="15"/>
      <c r="G395" s="15"/>
      <c r="H395" s="63"/>
      <c r="I395" s="15"/>
      <c r="J395" s="62"/>
      <c r="K395" s="15"/>
      <c r="L395" s="4" t="e">
        <f t="shared" si="15"/>
        <v>#VALUE!</v>
      </c>
      <c r="M395" s="4" t="str">
        <f>+_xlfn.XLOOKUP(B395,OPER!F:F,OPER!X:X,"",0)</f>
        <v xml:space="preserve"> </v>
      </c>
      <c r="N395" s="4" t="str">
        <f>+_xlfn.XLOOKUP(C395,OPER!E:E,OPER!AK:AK,"NSP",0)</f>
        <v/>
      </c>
      <c r="O395" s="17" t="str">
        <f>IF(OR(N395="NSP",N395="")," ",_xlfn.XLOOKUP(L395,ORDENES!$Y$2:$Y$500,ORDENES!$AB$2:$AB$500,"",0))</f>
        <v xml:space="preserve"> </v>
      </c>
      <c r="P395" s="4" t="str">
        <f>IFERROR(IF(VLOOKUP((C395),OPER!$E$2:$K$500,7,0)="PM03","EJECUTADO",IF(OR(N395="NSP",N395="")," ",IF(AND(LEFT(I395,4)="NOTI",H395&lt;&gt;0),"EJECUTADO","NO EJECUTADO"))),"")</f>
        <v/>
      </c>
      <c r="Q395" s="4"/>
      <c r="R395" s="4" t="str">
        <f t="shared" si="14"/>
        <v/>
      </c>
      <c r="S395" s="4" t="str">
        <f>IF(OR(N395="NSP",N395="")," ",IFERROR(_xlfn.XLOOKUP(VALUE(C395),'NOTI CV01_NOTPET'!$Z$2:$Z$500,'NOTI CV01_NOTPET'!$F$2:$F$500,"SIN NOTIFICAR",0),""))</f>
        <v xml:space="preserve"> </v>
      </c>
    </row>
    <row r="396" spans="1:19" x14ac:dyDescent="0.2">
      <c r="A396" s="61"/>
      <c r="B396" s="15"/>
      <c r="D396" s="15"/>
      <c r="E396" s="15"/>
      <c r="F396" s="15"/>
      <c r="G396" s="15"/>
      <c r="H396" s="63"/>
      <c r="I396" s="15"/>
      <c r="J396" s="62"/>
      <c r="K396" s="15"/>
      <c r="L396" s="4" t="e">
        <f t="shared" si="15"/>
        <v>#VALUE!</v>
      </c>
      <c r="M396" s="4" t="str">
        <f>+_xlfn.XLOOKUP(B396,OPER!F:F,OPER!X:X,"",0)</f>
        <v xml:space="preserve"> </v>
      </c>
      <c r="N396" s="4" t="str">
        <f>+_xlfn.XLOOKUP(C396,OPER!E:E,OPER!AK:AK,"NSP",0)</f>
        <v/>
      </c>
      <c r="O396" s="17" t="str">
        <f>IF(OR(N396="NSP",N396="")," ",_xlfn.XLOOKUP(L396,ORDENES!$Y$2:$Y$500,ORDENES!$AB$2:$AB$500,"",0))</f>
        <v xml:space="preserve"> </v>
      </c>
      <c r="P396" s="4" t="str">
        <f>IFERROR(IF(VLOOKUP((C396),OPER!$E$2:$K$500,7,0)="PM03","EJECUTADO",IF(OR(N396="NSP",N396="")," ",IF(AND(LEFT(I396,4)="NOTI",H396&lt;&gt;0),"EJECUTADO","NO EJECUTADO"))),"")</f>
        <v/>
      </c>
      <c r="Q396" s="4"/>
      <c r="R396" s="4" t="str">
        <f t="shared" si="14"/>
        <v/>
      </c>
      <c r="S396" s="4" t="str">
        <f>IF(OR(N396="NSP",N396="")," ",IFERROR(_xlfn.XLOOKUP(VALUE(C396),'NOTI CV01_NOTPET'!$Z$2:$Z$500,'NOTI CV01_NOTPET'!$F$2:$F$500,"SIN NOTIFICAR",0),""))</f>
        <v xml:space="preserve"> </v>
      </c>
    </row>
    <row r="397" spans="1:19" x14ac:dyDescent="0.2">
      <c r="A397" s="61"/>
      <c r="B397" s="15"/>
      <c r="D397" s="15"/>
      <c r="E397" s="15"/>
      <c r="F397" s="15"/>
      <c r="G397" s="15"/>
      <c r="H397" s="63"/>
      <c r="I397" s="15"/>
      <c r="J397" s="62"/>
      <c r="K397" s="15"/>
      <c r="L397" s="4" t="e">
        <f t="shared" si="15"/>
        <v>#VALUE!</v>
      </c>
      <c r="M397" s="4" t="str">
        <f>+_xlfn.XLOOKUP(B397,OPER!F:F,OPER!X:X,"",0)</f>
        <v xml:space="preserve"> </v>
      </c>
      <c r="N397" s="4" t="str">
        <f>+_xlfn.XLOOKUP(C397,OPER!E:E,OPER!AK:AK,"NSP",0)</f>
        <v/>
      </c>
      <c r="O397" s="17" t="str">
        <f>IF(OR(N397="NSP",N397="")," ",_xlfn.XLOOKUP(L397,ORDENES!$Y$2:$Y$500,ORDENES!$AB$2:$AB$500,"",0))</f>
        <v xml:space="preserve"> </v>
      </c>
      <c r="P397" s="4" t="str">
        <f>IFERROR(IF(VLOOKUP((C397),OPER!$E$2:$K$500,7,0)="PM03","EJECUTADO",IF(OR(N397="NSP",N397="")," ",IF(AND(LEFT(I397,4)="NOTI",H397&lt;&gt;0),"EJECUTADO","NO EJECUTADO"))),"")</f>
        <v/>
      </c>
      <c r="Q397" s="4"/>
      <c r="R397" s="4" t="str">
        <f t="shared" si="14"/>
        <v/>
      </c>
      <c r="S397" s="4" t="str">
        <f>IF(OR(N397="NSP",N397="")," ",IFERROR(_xlfn.XLOOKUP(VALUE(C397),'NOTI CV01_NOTPET'!$Z$2:$Z$500,'NOTI CV01_NOTPET'!$F$2:$F$500,"SIN NOTIFICAR",0),""))</f>
        <v xml:space="preserve"> </v>
      </c>
    </row>
    <row r="398" spans="1:19" x14ac:dyDescent="0.2">
      <c r="A398" s="61"/>
      <c r="B398" s="15"/>
      <c r="D398" s="15"/>
      <c r="E398" s="15"/>
      <c r="F398" s="15"/>
      <c r="G398" s="15"/>
      <c r="H398" s="63"/>
      <c r="I398" s="15"/>
      <c r="J398" s="62"/>
      <c r="K398" s="15"/>
      <c r="L398" s="4" t="e">
        <f t="shared" si="15"/>
        <v>#VALUE!</v>
      </c>
      <c r="M398" s="4" t="str">
        <f>+_xlfn.XLOOKUP(B398,OPER!F:F,OPER!X:X,"",0)</f>
        <v xml:space="preserve"> </v>
      </c>
      <c r="N398" s="4" t="str">
        <f>+_xlfn.XLOOKUP(C398,OPER!E:E,OPER!AK:AK,"NSP",0)</f>
        <v/>
      </c>
      <c r="O398" s="17" t="str">
        <f>IF(OR(N398="NSP",N398="")," ",_xlfn.XLOOKUP(L398,ORDENES!$Y$2:$Y$500,ORDENES!$AB$2:$AB$500,"",0))</f>
        <v xml:space="preserve"> </v>
      </c>
      <c r="P398" s="4" t="str">
        <f>IFERROR(IF(VLOOKUP((C398),OPER!$E$2:$K$500,7,0)="PM03","EJECUTADO",IF(OR(N398="NSP",N398="")," ",IF(AND(LEFT(I398,4)="NOTI",H398&lt;&gt;0),"EJECUTADO","NO EJECUTADO"))),"")</f>
        <v/>
      </c>
      <c r="Q398" s="4"/>
      <c r="R398" s="4" t="str">
        <f t="shared" si="14"/>
        <v/>
      </c>
      <c r="S398" s="4" t="str">
        <f>IF(OR(N398="NSP",N398="")," ",IFERROR(_xlfn.XLOOKUP(VALUE(C398),'NOTI CV01_NOTPET'!$Z$2:$Z$500,'NOTI CV01_NOTPET'!$F$2:$F$500,"SIN NOTIFICAR",0),""))</f>
        <v xml:space="preserve"> </v>
      </c>
    </row>
    <row r="399" spans="1:19" x14ac:dyDescent="0.2">
      <c r="A399" s="61"/>
      <c r="B399" s="15"/>
      <c r="D399" s="15"/>
      <c r="E399" s="15"/>
      <c r="F399" s="15"/>
      <c r="G399" s="15"/>
      <c r="H399" s="63"/>
      <c r="I399" s="15"/>
      <c r="J399" s="62"/>
      <c r="K399" s="15"/>
      <c r="L399" s="4" t="e">
        <f t="shared" si="15"/>
        <v>#VALUE!</v>
      </c>
      <c r="M399" s="4" t="str">
        <f>+_xlfn.XLOOKUP(B399,OPER!F:F,OPER!X:X,"",0)</f>
        <v xml:space="preserve"> </v>
      </c>
      <c r="N399" s="4" t="str">
        <f>+_xlfn.XLOOKUP(C399,OPER!E:E,OPER!AK:AK,"NSP",0)</f>
        <v/>
      </c>
      <c r="O399" s="17" t="str">
        <f>IF(OR(N399="NSP",N399="")," ",_xlfn.XLOOKUP(L399,ORDENES!$Y$2:$Y$500,ORDENES!$AB$2:$AB$500,"",0))</f>
        <v xml:space="preserve"> </v>
      </c>
      <c r="P399" s="4" t="str">
        <f>IFERROR(IF(VLOOKUP((C399),OPER!$E$2:$K$500,7,0)="PM03","EJECUTADO",IF(OR(N399="NSP",N399="")," ",IF(AND(LEFT(I399,4)="NOTI",H399&lt;&gt;0),"EJECUTADO","NO EJECUTADO"))),"")</f>
        <v/>
      </c>
      <c r="Q399" s="4"/>
      <c r="R399" s="4" t="str">
        <f t="shared" si="14"/>
        <v/>
      </c>
      <c r="S399" s="4" t="str">
        <f>IF(OR(N399="NSP",N399="")," ",IFERROR(_xlfn.XLOOKUP(VALUE(C399),'NOTI CV01_NOTPET'!$Z$2:$Z$500,'NOTI CV01_NOTPET'!$F$2:$F$500,"SIN NOTIFICAR",0),""))</f>
        <v xml:space="preserve"> </v>
      </c>
    </row>
    <row r="400" spans="1:19" x14ac:dyDescent="0.2">
      <c r="A400" s="61"/>
      <c r="B400" s="15"/>
      <c r="D400" s="15"/>
      <c r="E400" s="15"/>
      <c r="F400" s="15"/>
      <c r="G400" s="15"/>
      <c r="H400" s="63"/>
      <c r="I400" s="15"/>
      <c r="J400" s="62"/>
      <c r="K400" s="15"/>
      <c r="L400" s="4" t="e">
        <f t="shared" si="15"/>
        <v>#VALUE!</v>
      </c>
      <c r="M400" s="4" t="str">
        <f>+_xlfn.XLOOKUP(B400,OPER!F:F,OPER!X:X,"",0)</f>
        <v xml:space="preserve"> </v>
      </c>
      <c r="N400" s="4" t="str">
        <f>+_xlfn.XLOOKUP(C400,OPER!E:E,OPER!AK:AK,"NSP",0)</f>
        <v/>
      </c>
      <c r="O400" s="17" t="str">
        <f>IF(OR(N400="NSP",N400="")," ",_xlfn.XLOOKUP(L400,ORDENES!$Y$2:$Y$500,ORDENES!$AB$2:$AB$500,"",0))</f>
        <v xml:space="preserve"> </v>
      </c>
      <c r="P400" s="4" t="str">
        <f>IFERROR(IF(VLOOKUP((C400),OPER!$E$2:$K$500,7,0)="PM03","EJECUTADO",IF(OR(N400="NSP",N400="")," ",IF(AND(LEFT(I400,4)="NOTI",H400&lt;&gt;0),"EJECUTADO","NO EJECUTADO"))),"")</f>
        <v/>
      </c>
      <c r="Q400" s="4"/>
      <c r="R400" s="4" t="str">
        <f t="shared" si="14"/>
        <v/>
      </c>
      <c r="S400" s="4" t="str">
        <f>IF(OR(N400="NSP",N400="")," ",IFERROR(_xlfn.XLOOKUP(VALUE(C400),'NOTI CV01_NOTPET'!$Z$2:$Z$500,'NOTI CV01_NOTPET'!$F$2:$F$500,"SIN NOTIFICAR",0),""))</f>
        <v xml:space="preserve"> </v>
      </c>
    </row>
    <row r="401" spans="1:19" x14ac:dyDescent="0.2">
      <c r="A401" s="61"/>
      <c r="B401" s="15"/>
      <c r="D401" s="15"/>
      <c r="E401" s="15"/>
      <c r="F401" s="15"/>
      <c r="G401" s="15"/>
      <c r="H401" s="63"/>
      <c r="I401" s="15"/>
      <c r="J401" s="62"/>
      <c r="K401" s="15"/>
      <c r="L401" s="4" t="e">
        <f t="shared" si="15"/>
        <v>#VALUE!</v>
      </c>
      <c r="M401" s="4" t="str">
        <f>+_xlfn.XLOOKUP(B401,OPER!F:F,OPER!X:X,"",0)</f>
        <v xml:space="preserve"> </v>
      </c>
      <c r="N401" s="4" t="str">
        <f>+_xlfn.XLOOKUP(C401,OPER!E:E,OPER!AK:AK,"NSP",0)</f>
        <v/>
      </c>
      <c r="O401" s="17" t="str">
        <f>IF(OR(N401="NSP",N401="")," ",_xlfn.XLOOKUP(L401,ORDENES!$Y$2:$Y$500,ORDENES!$AB$2:$AB$500,"",0))</f>
        <v xml:space="preserve"> </v>
      </c>
      <c r="P401" s="4" t="str">
        <f>IFERROR(IF(VLOOKUP((C401),OPER!$E$2:$K$500,7,0)="PM03","EJECUTADO",IF(OR(N401="NSP",N401="")," ",IF(AND(LEFT(I401,4)="NOTI",H401&lt;&gt;0),"EJECUTADO","NO EJECUTADO"))),"")</f>
        <v/>
      </c>
      <c r="Q401" s="4"/>
      <c r="R401" s="4" t="str">
        <f t="shared" si="14"/>
        <v/>
      </c>
      <c r="S401" s="4" t="str">
        <f>IF(OR(N401="NSP",N401="")," ",IFERROR(_xlfn.XLOOKUP(VALUE(C401),'NOTI CV01_NOTPET'!$Z$2:$Z$500,'NOTI CV01_NOTPET'!$F$2:$F$500,"SIN NOTIFICAR",0),""))</f>
        <v xml:space="preserve"> </v>
      </c>
    </row>
    <row r="402" spans="1:19" x14ac:dyDescent="0.2">
      <c r="A402" s="61"/>
      <c r="B402" s="15"/>
      <c r="D402" s="15"/>
      <c r="E402" s="15"/>
      <c r="F402" s="15"/>
      <c r="G402" s="15"/>
      <c r="H402" s="63"/>
      <c r="I402" s="15"/>
      <c r="J402" s="62"/>
      <c r="K402" s="15"/>
      <c r="L402" s="4" t="e">
        <f t="shared" si="15"/>
        <v>#VALUE!</v>
      </c>
      <c r="M402" s="4" t="str">
        <f>+_xlfn.XLOOKUP(B402,OPER!F:F,OPER!X:X,"",0)</f>
        <v xml:space="preserve"> </v>
      </c>
      <c r="N402" s="4" t="str">
        <f>+_xlfn.XLOOKUP(C402,OPER!E:E,OPER!AK:AK,"NSP",0)</f>
        <v/>
      </c>
      <c r="O402" s="17" t="str">
        <f>IF(OR(N402="NSP",N402="")," ",_xlfn.XLOOKUP(L402,ORDENES!$Y$2:$Y$500,ORDENES!$AB$2:$AB$500,"",0))</f>
        <v xml:space="preserve"> </v>
      </c>
      <c r="P402" s="4" t="str">
        <f>IFERROR(IF(VLOOKUP((C402),OPER!$E$2:$K$500,7,0)="PM03","EJECUTADO",IF(OR(N402="NSP",N402="")," ",IF(AND(LEFT(I402,4)="NOTI",H402&lt;&gt;0),"EJECUTADO","NO EJECUTADO"))),"")</f>
        <v/>
      </c>
      <c r="Q402" s="4"/>
      <c r="R402" s="4" t="str">
        <f t="shared" si="14"/>
        <v/>
      </c>
      <c r="S402" s="4" t="str">
        <f>IF(OR(N402="NSP",N402="")," ",IFERROR(_xlfn.XLOOKUP(VALUE(C402),'NOTI CV01_NOTPET'!$Z$2:$Z$500,'NOTI CV01_NOTPET'!$F$2:$F$500,"SIN NOTIFICAR",0),""))</f>
        <v xml:space="preserve"> </v>
      </c>
    </row>
    <row r="403" spans="1:19" x14ac:dyDescent="0.2">
      <c r="A403" s="61"/>
      <c r="B403" s="15"/>
      <c r="D403" s="15"/>
      <c r="E403" s="15"/>
      <c r="F403" s="15"/>
      <c r="G403" s="15"/>
      <c r="H403" s="63"/>
      <c r="I403" s="15"/>
      <c r="J403" s="62"/>
      <c r="K403" s="15"/>
      <c r="L403" s="4" t="e">
        <f t="shared" si="15"/>
        <v>#VALUE!</v>
      </c>
      <c r="M403" s="4" t="str">
        <f>+_xlfn.XLOOKUP(B403,OPER!F:F,OPER!X:X,"",0)</f>
        <v xml:space="preserve"> </v>
      </c>
      <c r="N403" s="4" t="str">
        <f>+_xlfn.XLOOKUP(C403,OPER!E:E,OPER!AK:AK,"NSP",0)</f>
        <v/>
      </c>
      <c r="O403" s="17" t="str">
        <f>IF(OR(N403="NSP",N403="")," ",_xlfn.XLOOKUP(L403,ORDENES!$Y$2:$Y$500,ORDENES!$AB$2:$AB$500,"",0))</f>
        <v xml:space="preserve"> </v>
      </c>
      <c r="P403" s="4" t="str">
        <f>IFERROR(IF(VLOOKUP((C403),OPER!$E$2:$K$500,7,0)="PM03","EJECUTADO",IF(OR(N403="NSP",N403="")," ",IF(AND(LEFT(I403,4)="NOTI",H403&lt;&gt;0),"EJECUTADO","NO EJECUTADO"))),"")</f>
        <v/>
      </c>
      <c r="Q403" s="4"/>
      <c r="R403" s="4" t="str">
        <f t="shared" si="14"/>
        <v/>
      </c>
      <c r="S403" s="4" t="str">
        <f>IF(OR(N403="NSP",N403="")," ",IFERROR(_xlfn.XLOOKUP(VALUE(C403),'NOTI CV01_NOTPET'!$Z$2:$Z$500,'NOTI CV01_NOTPET'!$F$2:$F$500,"SIN NOTIFICAR",0),""))</f>
        <v xml:space="preserve"> </v>
      </c>
    </row>
    <row r="404" spans="1:19" x14ac:dyDescent="0.2">
      <c r="A404" s="61"/>
      <c r="B404" s="15"/>
      <c r="D404" s="15"/>
      <c r="E404" s="15"/>
      <c r="F404" s="15"/>
      <c r="G404" s="15"/>
      <c r="H404" s="63"/>
      <c r="I404" s="15"/>
      <c r="J404" s="62"/>
      <c r="K404" s="15"/>
      <c r="L404" s="4" t="e">
        <f t="shared" si="15"/>
        <v>#VALUE!</v>
      </c>
      <c r="M404" s="4" t="str">
        <f>+_xlfn.XLOOKUP(B404,OPER!F:F,OPER!X:X,"",0)</f>
        <v xml:space="preserve"> </v>
      </c>
      <c r="N404" s="4" t="str">
        <f>+_xlfn.XLOOKUP(C404,OPER!E:E,OPER!AK:AK,"NSP",0)</f>
        <v/>
      </c>
      <c r="O404" s="17" t="str">
        <f>IF(OR(N404="NSP",N404="")," ",_xlfn.XLOOKUP(L404,ORDENES!$Y$2:$Y$500,ORDENES!$AB$2:$AB$500,"",0))</f>
        <v xml:space="preserve"> </v>
      </c>
      <c r="P404" s="4" t="str">
        <f>IFERROR(IF(VLOOKUP((C404),OPER!$E$2:$K$500,7,0)="PM03","EJECUTADO",IF(OR(N404="NSP",N404="")," ",IF(AND(LEFT(I404,4)="NOTI",H404&lt;&gt;0),"EJECUTADO","NO EJECUTADO"))),"")</f>
        <v/>
      </c>
      <c r="Q404" s="4"/>
      <c r="R404" s="4" t="str">
        <f t="shared" si="14"/>
        <v/>
      </c>
      <c r="S404" s="4" t="str">
        <f>IF(OR(N404="NSP",N404="")," ",IFERROR(_xlfn.XLOOKUP(VALUE(C404),'NOTI CV01_NOTPET'!$Z$2:$Z$500,'NOTI CV01_NOTPET'!$F$2:$F$500,"SIN NOTIFICAR",0),""))</f>
        <v xml:space="preserve"> </v>
      </c>
    </row>
    <row r="405" spans="1:19" x14ac:dyDescent="0.2">
      <c r="A405" s="61"/>
      <c r="B405" s="15"/>
      <c r="D405" s="15"/>
      <c r="E405" s="15"/>
      <c r="F405" s="15"/>
      <c r="G405" s="15"/>
      <c r="H405" s="63"/>
      <c r="I405" s="15"/>
      <c r="J405" s="62"/>
      <c r="K405" s="15"/>
      <c r="L405" s="4" t="e">
        <f t="shared" si="15"/>
        <v>#VALUE!</v>
      </c>
      <c r="M405" s="4" t="str">
        <f>+_xlfn.XLOOKUP(B405,OPER!F:F,OPER!X:X,"",0)</f>
        <v xml:space="preserve"> </v>
      </c>
      <c r="N405" s="4" t="str">
        <f>+_xlfn.XLOOKUP(C405,OPER!E:E,OPER!AK:AK,"NSP",0)</f>
        <v/>
      </c>
      <c r="O405" s="17" t="str">
        <f>IF(OR(N405="NSP",N405="")," ",_xlfn.XLOOKUP(L405,ORDENES!$Y$2:$Y$500,ORDENES!$AB$2:$AB$500,"",0))</f>
        <v xml:space="preserve"> </v>
      </c>
      <c r="P405" s="4" t="str">
        <f>IFERROR(IF(VLOOKUP((C405),OPER!$E$2:$K$500,7,0)="PM03","EJECUTADO",IF(OR(N405="NSP",N405="")," ",IF(AND(LEFT(I405,4)="NOTI",H405&lt;&gt;0),"EJECUTADO","NO EJECUTADO"))),"")</f>
        <v/>
      </c>
      <c r="Q405" s="4"/>
      <c r="R405" s="4" t="str">
        <f t="shared" si="14"/>
        <v/>
      </c>
      <c r="S405" s="4" t="str">
        <f>IF(OR(N405="NSP",N405="")," ",IFERROR(_xlfn.XLOOKUP(VALUE(C405),'NOTI CV01_NOTPET'!$Z$2:$Z$500,'NOTI CV01_NOTPET'!$F$2:$F$500,"SIN NOTIFICAR",0),""))</f>
        <v xml:space="preserve"> </v>
      </c>
    </row>
    <row r="406" spans="1:19" x14ac:dyDescent="0.2">
      <c r="A406" s="61"/>
      <c r="B406" s="15"/>
      <c r="D406" s="15"/>
      <c r="E406" s="15"/>
      <c r="F406" s="15"/>
      <c r="G406" s="15"/>
      <c r="H406" s="63"/>
      <c r="I406" s="15"/>
      <c r="J406" s="62"/>
      <c r="K406" s="15"/>
      <c r="L406" s="4" t="e">
        <f t="shared" si="15"/>
        <v>#VALUE!</v>
      </c>
      <c r="M406" s="4" t="str">
        <f>+_xlfn.XLOOKUP(B406,OPER!F:F,OPER!X:X,"",0)</f>
        <v xml:space="preserve"> </v>
      </c>
      <c r="N406" s="4" t="str">
        <f>+_xlfn.XLOOKUP(C406,OPER!E:E,OPER!AK:AK,"NSP",0)</f>
        <v/>
      </c>
      <c r="O406" s="17" t="str">
        <f>IF(OR(N406="NSP",N406="")," ",_xlfn.XLOOKUP(L406,ORDENES!$Y$2:$Y$500,ORDENES!$AB$2:$AB$500,"",0))</f>
        <v xml:space="preserve"> </v>
      </c>
      <c r="P406" s="4" t="str">
        <f>IFERROR(IF(VLOOKUP((C406),OPER!$E$2:$K$500,7,0)="PM03","EJECUTADO",IF(OR(N406="NSP",N406="")," ",IF(AND(LEFT(I406,4)="NOTI",H406&lt;&gt;0),"EJECUTADO","NO EJECUTADO"))),"")</f>
        <v/>
      </c>
      <c r="Q406" s="4"/>
      <c r="R406" s="4" t="str">
        <f t="shared" si="14"/>
        <v/>
      </c>
      <c r="S406" s="4" t="str">
        <f>IF(OR(N406="NSP",N406="")," ",IFERROR(_xlfn.XLOOKUP(VALUE(C406),'NOTI CV01_NOTPET'!$Z$2:$Z$500,'NOTI CV01_NOTPET'!$F$2:$F$500,"SIN NOTIFICAR",0),""))</f>
        <v xml:space="preserve"> </v>
      </c>
    </row>
    <row r="407" spans="1:19" x14ac:dyDescent="0.2">
      <c r="A407" s="61"/>
      <c r="B407" s="15"/>
      <c r="D407" s="15"/>
      <c r="E407" s="15"/>
      <c r="F407" s="15"/>
      <c r="G407" s="15"/>
      <c r="H407" s="63"/>
      <c r="I407" s="15"/>
      <c r="J407" s="62"/>
      <c r="K407" s="15"/>
      <c r="L407" s="4" t="e">
        <f t="shared" si="15"/>
        <v>#VALUE!</v>
      </c>
      <c r="M407" s="4" t="str">
        <f>+_xlfn.XLOOKUP(B407,OPER!F:F,OPER!X:X,"",0)</f>
        <v xml:space="preserve"> </v>
      </c>
      <c r="N407" s="4" t="str">
        <f>+_xlfn.XLOOKUP(C407,OPER!E:E,OPER!AK:AK,"NSP",0)</f>
        <v/>
      </c>
      <c r="O407" s="17" t="str">
        <f>IF(OR(N407="NSP",N407="")," ",_xlfn.XLOOKUP(L407,ORDENES!$Y$2:$Y$500,ORDENES!$AB$2:$AB$500,"",0))</f>
        <v xml:space="preserve"> </v>
      </c>
      <c r="P407" s="4" t="str">
        <f>IFERROR(IF(VLOOKUP((C407),OPER!$E$2:$K$500,7,0)="PM03","EJECUTADO",IF(OR(N407="NSP",N407="")," ",IF(AND(LEFT(I407,4)="NOTI",H407&lt;&gt;0),"EJECUTADO","NO EJECUTADO"))),"")</f>
        <v/>
      </c>
      <c r="Q407" s="4"/>
      <c r="R407" s="4" t="str">
        <f t="shared" si="14"/>
        <v/>
      </c>
      <c r="S407" s="4" t="str">
        <f>IF(OR(N407="NSP",N407="")," ",IFERROR(_xlfn.XLOOKUP(VALUE(C407),'NOTI CV01_NOTPET'!$Z$2:$Z$500,'NOTI CV01_NOTPET'!$F$2:$F$500,"SIN NOTIFICAR",0),""))</f>
        <v xml:space="preserve"> </v>
      </c>
    </row>
    <row r="408" spans="1:19" x14ac:dyDescent="0.2">
      <c r="A408" s="61"/>
      <c r="B408" s="15"/>
      <c r="D408" s="15"/>
      <c r="E408" s="15"/>
      <c r="F408" s="15"/>
      <c r="G408" s="15"/>
      <c r="H408" s="63"/>
      <c r="I408" s="15"/>
      <c r="J408" s="62"/>
      <c r="K408" s="15"/>
      <c r="L408" s="4" t="e">
        <f t="shared" si="15"/>
        <v>#VALUE!</v>
      </c>
      <c r="M408" s="4" t="str">
        <f>+_xlfn.XLOOKUP(B408,OPER!F:F,OPER!X:X,"",0)</f>
        <v xml:space="preserve"> </v>
      </c>
      <c r="N408" s="4" t="str">
        <f>+_xlfn.XLOOKUP(C408,OPER!E:E,OPER!AK:AK,"NSP",0)</f>
        <v/>
      </c>
      <c r="O408" s="17" t="str">
        <f>IF(OR(N408="NSP",N408="")," ",_xlfn.XLOOKUP(L408,ORDENES!$Y$2:$Y$500,ORDENES!$AB$2:$AB$500,"",0))</f>
        <v xml:space="preserve"> </v>
      </c>
      <c r="P408" s="4" t="str">
        <f>IFERROR(IF(VLOOKUP((C408),OPER!$E$2:$K$500,7,0)="PM03","EJECUTADO",IF(OR(N408="NSP",N408="")," ",IF(AND(LEFT(I408,4)="NOTI",H408&lt;&gt;0),"EJECUTADO","NO EJECUTADO"))),"")</f>
        <v/>
      </c>
      <c r="Q408" s="4"/>
      <c r="R408" s="4" t="str">
        <f t="shared" si="14"/>
        <v/>
      </c>
      <c r="S408" s="4" t="str">
        <f>IF(OR(N408="NSP",N408="")," ",IFERROR(_xlfn.XLOOKUP(VALUE(C408),'NOTI CV01_NOTPET'!$Z$2:$Z$500,'NOTI CV01_NOTPET'!$F$2:$F$500,"SIN NOTIFICAR",0),""))</f>
        <v xml:space="preserve"> </v>
      </c>
    </row>
    <row r="409" spans="1:19" x14ac:dyDescent="0.2">
      <c r="A409" s="61"/>
      <c r="B409" s="15"/>
      <c r="D409" s="15"/>
      <c r="E409" s="15"/>
      <c r="F409" s="15"/>
      <c r="G409" s="15"/>
      <c r="H409" s="63"/>
      <c r="I409" s="15"/>
      <c r="J409" s="62"/>
      <c r="K409" s="15"/>
      <c r="L409" s="4" t="e">
        <f t="shared" si="15"/>
        <v>#VALUE!</v>
      </c>
      <c r="M409" s="4" t="str">
        <f>+_xlfn.XLOOKUP(B409,OPER!F:F,OPER!X:X,"",0)</f>
        <v xml:space="preserve"> </v>
      </c>
      <c r="N409" s="4" t="str">
        <f>+_xlfn.XLOOKUP(C409,OPER!E:E,OPER!AK:AK,"NSP",0)</f>
        <v/>
      </c>
      <c r="O409" s="17" t="str">
        <f>IF(OR(N409="NSP",N409="")," ",_xlfn.XLOOKUP(L409,ORDENES!$Y$2:$Y$500,ORDENES!$AB$2:$AB$500,"",0))</f>
        <v xml:space="preserve"> </v>
      </c>
      <c r="P409" s="4" t="str">
        <f>IFERROR(IF(VLOOKUP((C409),OPER!$E$2:$K$500,7,0)="PM03","EJECUTADO",IF(OR(N409="NSP",N409="")," ",IF(AND(LEFT(I409,4)="NOTI",H409&lt;&gt;0),"EJECUTADO","NO EJECUTADO"))),"")</f>
        <v/>
      </c>
      <c r="Q409" s="4"/>
      <c r="R409" s="4" t="str">
        <f t="shared" si="14"/>
        <v/>
      </c>
      <c r="S409" s="4" t="str">
        <f>IF(OR(N409="NSP",N409="")," ",IFERROR(_xlfn.XLOOKUP(VALUE(C409),'NOTI CV01_NOTPET'!$Z$2:$Z$500,'NOTI CV01_NOTPET'!$F$2:$F$500,"SIN NOTIFICAR",0),""))</f>
        <v xml:space="preserve"> </v>
      </c>
    </row>
    <row r="410" spans="1:19" x14ac:dyDescent="0.2">
      <c r="A410" s="61"/>
      <c r="B410" s="15"/>
      <c r="D410" s="15"/>
      <c r="E410" s="15"/>
      <c r="F410" s="15"/>
      <c r="G410" s="15"/>
      <c r="H410" s="63"/>
      <c r="I410" s="15"/>
      <c r="J410" s="62"/>
      <c r="K410" s="15"/>
      <c r="L410" s="4" t="e">
        <f t="shared" si="15"/>
        <v>#VALUE!</v>
      </c>
      <c r="M410" s="4" t="str">
        <f>+_xlfn.XLOOKUP(B410,OPER!F:F,OPER!X:X,"",0)</f>
        <v xml:space="preserve"> </v>
      </c>
      <c r="N410" s="4" t="str">
        <f>+_xlfn.XLOOKUP(C410,OPER!E:E,OPER!AK:AK,"NSP",0)</f>
        <v/>
      </c>
      <c r="O410" s="17" t="str">
        <f>IF(OR(N410="NSP",N410="")," ",_xlfn.XLOOKUP(L410,ORDENES!$Y$2:$Y$500,ORDENES!$AB$2:$AB$500,"",0))</f>
        <v xml:space="preserve"> </v>
      </c>
      <c r="P410" s="4" t="str">
        <f>IFERROR(IF(VLOOKUP((C410),OPER!$E$2:$K$500,7,0)="PM03","EJECUTADO",IF(OR(N410="NSP",N410="")," ",IF(AND(LEFT(I410,4)="NOTI",H410&lt;&gt;0),"EJECUTADO","NO EJECUTADO"))),"")</f>
        <v/>
      </c>
      <c r="Q410" s="4"/>
      <c r="R410" s="4" t="str">
        <f t="shared" si="14"/>
        <v/>
      </c>
      <c r="S410" s="4" t="str">
        <f>IF(OR(N410="NSP",N410="")," ",IFERROR(_xlfn.XLOOKUP(VALUE(C410),'NOTI CV01_NOTPET'!$Z$2:$Z$500,'NOTI CV01_NOTPET'!$F$2:$F$500,"SIN NOTIFICAR",0),""))</f>
        <v xml:space="preserve"> </v>
      </c>
    </row>
    <row r="411" spans="1:19" x14ac:dyDescent="0.2">
      <c r="A411" s="61"/>
      <c r="B411" s="15"/>
      <c r="D411" s="15"/>
      <c r="E411" s="15"/>
      <c r="F411" s="15"/>
      <c r="G411" s="15"/>
      <c r="H411" s="63"/>
      <c r="I411" s="15"/>
      <c r="J411" s="62"/>
      <c r="K411" s="15"/>
      <c r="L411" s="4" t="e">
        <f t="shared" si="15"/>
        <v>#VALUE!</v>
      </c>
      <c r="M411" s="4" t="str">
        <f>+_xlfn.XLOOKUP(B411,OPER!F:F,OPER!X:X,"",0)</f>
        <v xml:space="preserve"> </v>
      </c>
      <c r="N411" s="4" t="str">
        <f>+_xlfn.XLOOKUP(C411,OPER!E:E,OPER!AK:AK,"NSP",0)</f>
        <v/>
      </c>
      <c r="O411" s="17" t="str">
        <f>IF(OR(N411="NSP",N411="")," ",_xlfn.XLOOKUP(L411,ORDENES!$Y$2:$Y$500,ORDENES!$AB$2:$AB$500,"",0))</f>
        <v xml:space="preserve"> </v>
      </c>
      <c r="P411" s="4" t="str">
        <f>IFERROR(IF(VLOOKUP((C411),OPER!$E$2:$K$500,7,0)="PM03","EJECUTADO",IF(OR(N411="NSP",N411="")," ",IF(AND(LEFT(I411,4)="NOTI",H411&lt;&gt;0),"EJECUTADO","NO EJECUTADO"))),"")</f>
        <v/>
      </c>
      <c r="Q411" s="4"/>
      <c r="R411" s="4" t="str">
        <f t="shared" si="14"/>
        <v/>
      </c>
      <c r="S411" s="4" t="str">
        <f>IF(OR(N411="NSP",N411="")," ",IFERROR(_xlfn.XLOOKUP(VALUE(C411),'NOTI CV01_NOTPET'!$Z$2:$Z$500,'NOTI CV01_NOTPET'!$F$2:$F$500,"SIN NOTIFICAR",0),""))</f>
        <v xml:space="preserve"> </v>
      </c>
    </row>
    <row r="412" spans="1:19" x14ac:dyDescent="0.2">
      <c r="A412" s="61"/>
      <c r="B412" s="15"/>
      <c r="D412" s="15"/>
      <c r="E412" s="15"/>
      <c r="F412" s="15"/>
      <c r="G412" s="15"/>
      <c r="H412" s="63"/>
      <c r="I412" s="15"/>
      <c r="J412" s="62"/>
      <c r="K412" s="15"/>
      <c r="L412" s="4" t="e">
        <f t="shared" si="15"/>
        <v>#VALUE!</v>
      </c>
      <c r="M412" s="4" t="str">
        <f>+_xlfn.XLOOKUP(B412,OPER!F:F,OPER!X:X,"",0)</f>
        <v xml:space="preserve"> </v>
      </c>
      <c r="N412" s="4" t="str">
        <f>+_xlfn.XLOOKUP(C412,OPER!E:E,OPER!AK:AK,"NSP",0)</f>
        <v/>
      </c>
      <c r="O412" s="17" t="str">
        <f>IF(OR(N412="NSP",N412="")," ",_xlfn.XLOOKUP(L412,ORDENES!$Y$2:$Y$500,ORDENES!$AB$2:$AB$500,"",0))</f>
        <v xml:space="preserve"> </v>
      </c>
      <c r="P412" s="4" t="str">
        <f>IFERROR(IF(VLOOKUP((C412),OPER!$E$2:$K$500,7,0)="PM03","EJECUTADO",IF(OR(N412="NSP",N412="")," ",IF(AND(LEFT(I412,4)="NOTI",H412&lt;&gt;0),"EJECUTADO","NO EJECUTADO"))),"")</f>
        <v/>
      </c>
      <c r="Q412" s="4"/>
      <c r="R412" s="4" t="str">
        <f t="shared" si="14"/>
        <v/>
      </c>
      <c r="S412" s="4" t="str">
        <f>IF(OR(N412="NSP",N412="")," ",IFERROR(_xlfn.XLOOKUP(VALUE(C412),'NOTI CV01_NOTPET'!$Z$2:$Z$500,'NOTI CV01_NOTPET'!$F$2:$F$500,"SIN NOTIFICAR",0),""))</f>
        <v xml:space="preserve"> </v>
      </c>
    </row>
    <row r="413" spans="1:19" x14ac:dyDescent="0.2">
      <c r="A413" s="61"/>
      <c r="B413" s="15"/>
      <c r="D413" s="15"/>
      <c r="E413" s="15"/>
      <c r="F413" s="15"/>
      <c r="G413" s="15"/>
      <c r="H413" s="63"/>
      <c r="I413" s="15"/>
      <c r="J413" s="62"/>
      <c r="K413" s="15"/>
      <c r="L413" s="4" t="e">
        <f t="shared" si="15"/>
        <v>#VALUE!</v>
      </c>
      <c r="M413" s="4" t="str">
        <f>+_xlfn.XLOOKUP(B413,OPER!F:F,OPER!X:X,"",0)</f>
        <v xml:space="preserve"> </v>
      </c>
      <c r="N413" s="4" t="str">
        <f>+_xlfn.XLOOKUP(C413,OPER!E:E,OPER!AK:AK,"NSP",0)</f>
        <v/>
      </c>
      <c r="O413" s="17" t="str">
        <f>IF(OR(N413="NSP",N413="")," ",_xlfn.XLOOKUP(L413,ORDENES!$Y$2:$Y$500,ORDENES!$AB$2:$AB$500,"",0))</f>
        <v xml:space="preserve"> </v>
      </c>
      <c r="P413" s="4" t="str">
        <f>IFERROR(IF(VLOOKUP((C413),OPER!$E$2:$K$500,7,0)="PM03","EJECUTADO",IF(OR(N413="NSP",N413="")," ",IF(AND(LEFT(I413,4)="NOTI",H413&lt;&gt;0),"EJECUTADO","NO EJECUTADO"))),"")</f>
        <v/>
      </c>
      <c r="Q413" s="4"/>
      <c r="R413" s="4" t="str">
        <f t="shared" si="14"/>
        <v/>
      </c>
      <c r="S413" s="4" t="str">
        <f>IF(OR(N413="NSP",N413="")," ",IFERROR(_xlfn.XLOOKUP(VALUE(C413),'NOTI CV01_NOTPET'!$Z$2:$Z$500,'NOTI CV01_NOTPET'!$F$2:$F$500,"SIN NOTIFICAR",0),""))</f>
        <v xml:space="preserve"> </v>
      </c>
    </row>
    <row r="414" spans="1:19" x14ac:dyDescent="0.2">
      <c r="A414" s="61"/>
      <c r="B414" s="15"/>
      <c r="D414" s="15"/>
      <c r="E414" s="15"/>
      <c r="F414" s="15"/>
      <c r="G414" s="15"/>
      <c r="H414" s="63"/>
      <c r="I414" s="15"/>
      <c r="J414" s="62"/>
      <c r="K414" s="15"/>
      <c r="L414" s="4" t="e">
        <f t="shared" si="15"/>
        <v>#VALUE!</v>
      </c>
      <c r="M414" s="4" t="str">
        <f>+_xlfn.XLOOKUP(B414,OPER!F:F,OPER!X:X,"",0)</f>
        <v xml:space="preserve"> </v>
      </c>
      <c r="N414" s="4" t="str">
        <f>+_xlfn.XLOOKUP(C414,OPER!E:E,OPER!AK:AK,"NSP",0)</f>
        <v/>
      </c>
      <c r="O414" s="17" t="str">
        <f>IF(OR(N414="NSP",N414="")," ",_xlfn.XLOOKUP(L414,ORDENES!$Y$2:$Y$500,ORDENES!$AB$2:$AB$500,"",0))</f>
        <v xml:space="preserve"> </v>
      </c>
      <c r="P414" s="4" t="str">
        <f>IFERROR(IF(VLOOKUP((C414),OPER!$E$2:$K$500,7,0)="PM03","EJECUTADO",IF(OR(N414="NSP",N414="")," ",IF(AND(LEFT(I414,4)="NOTI",H414&lt;&gt;0),"EJECUTADO","NO EJECUTADO"))),"")</f>
        <v/>
      </c>
      <c r="Q414" s="4"/>
      <c r="R414" s="4" t="str">
        <f t="shared" si="14"/>
        <v/>
      </c>
      <c r="S414" s="4" t="str">
        <f>IF(OR(N414="NSP",N414="")," ",IFERROR(_xlfn.XLOOKUP(VALUE(C414),'NOTI CV01_NOTPET'!$Z$2:$Z$500,'NOTI CV01_NOTPET'!$F$2:$F$500,"SIN NOTIFICAR",0),""))</f>
        <v xml:space="preserve"> </v>
      </c>
    </row>
    <row r="415" spans="1:19" x14ac:dyDescent="0.2">
      <c r="A415" s="61"/>
      <c r="B415" s="15"/>
      <c r="D415" s="15"/>
      <c r="E415" s="15"/>
      <c r="F415" s="15"/>
      <c r="G415" s="15"/>
      <c r="H415" s="63"/>
      <c r="I415" s="15"/>
      <c r="J415" s="62"/>
      <c r="K415" s="15"/>
      <c r="L415" s="4" t="e">
        <f t="shared" si="15"/>
        <v>#VALUE!</v>
      </c>
      <c r="M415" s="4" t="str">
        <f>+_xlfn.XLOOKUP(B415,OPER!F:F,OPER!X:X,"",0)</f>
        <v xml:space="preserve"> </v>
      </c>
      <c r="N415" s="4" t="str">
        <f>+_xlfn.XLOOKUP(C415,OPER!E:E,OPER!AK:AK,"NSP",0)</f>
        <v/>
      </c>
      <c r="O415" s="17" t="str">
        <f>IF(OR(N415="NSP",N415="")," ",_xlfn.XLOOKUP(L415,ORDENES!$Y$2:$Y$500,ORDENES!$AB$2:$AB$500,"",0))</f>
        <v xml:space="preserve"> </v>
      </c>
      <c r="P415" s="4" t="str">
        <f>IFERROR(IF(VLOOKUP((C415),OPER!$E$2:$K$500,7,0)="PM03","EJECUTADO",IF(OR(N415="NSP",N415="")," ",IF(AND(LEFT(I415,4)="NOTI",H415&lt;&gt;0),"EJECUTADO","NO EJECUTADO"))),"")</f>
        <v/>
      </c>
      <c r="Q415" s="4"/>
      <c r="R415" s="4" t="str">
        <f t="shared" si="14"/>
        <v/>
      </c>
      <c r="S415" s="4" t="str">
        <f>IF(OR(N415="NSP",N415="")," ",IFERROR(_xlfn.XLOOKUP(VALUE(C415),'NOTI CV01_NOTPET'!$Z$2:$Z$500,'NOTI CV01_NOTPET'!$F$2:$F$500,"SIN NOTIFICAR",0),""))</f>
        <v xml:space="preserve"> </v>
      </c>
    </row>
    <row r="416" spans="1:19" x14ac:dyDescent="0.2">
      <c r="A416" s="61"/>
      <c r="B416" s="15"/>
      <c r="D416" s="15"/>
      <c r="E416" s="15"/>
      <c r="F416" s="15"/>
      <c r="G416" s="15"/>
      <c r="H416" s="63"/>
      <c r="I416" s="15"/>
      <c r="J416" s="62"/>
      <c r="K416" s="15"/>
      <c r="L416" s="4" t="e">
        <f t="shared" si="15"/>
        <v>#VALUE!</v>
      </c>
      <c r="M416" s="4" t="str">
        <f>+_xlfn.XLOOKUP(B416,OPER!F:F,OPER!X:X,"",0)</f>
        <v xml:space="preserve"> </v>
      </c>
      <c r="N416" s="4" t="str">
        <f>+_xlfn.XLOOKUP(C416,OPER!E:E,OPER!AK:AK,"NSP",0)</f>
        <v/>
      </c>
      <c r="O416" s="17" t="str">
        <f>IF(OR(N416="NSP",N416="")," ",_xlfn.XLOOKUP(L416,ORDENES!$Y$2:$Y$500,ORDENES!$AB$2:$AB$500,"",0))</f>
        <v xml:space="preserve"> </v>
      </c>
      <c r="P416" s="4" t="str">
        <f>IFERROR(IF(VLOOKUP((C416),OPER!$E$2:$K$500,7,0)="PM03","EJECUTADO",IF(OR(N416="NSP",N416="")," ",IF(AND(LEFT(I416,4)="NOTI",H416&lt;&gt;0),"EJECUTADO","NO EJECUTADO"))),"")</f>
        <v/>
      </c>
      <c r="Q416" s="4"/>
      <c r="R416" s="4" t="str">
        <f t="shared" si="14"/>
        <v/>
      </c>
      <c r="S416" s="4" t="str">
        <f>IF(OR(N416="NSP",N416="")," ",IFERROR(_xlfn.XLOOKUP(VALUE(C416),'NOTI CV01_NOTPET'!$Z$2:$Z$500,'NOTI CV01_NOTPET'!$F$2:$F$500,"SIN NOTIFICAR",0),""))</f>
        <v xml:space="preserve"> </v>
      </c>
    </row>
    <row r="417" spans="1:19" x14ac:dyDescent="0.2">
      <c r="A417" s="61"/>
      <c r="B417" s="15"/>
      <c r="D417" s="15"/>
      <c r="E417" s="15"/>
      <c r="F417" s="15"/>
      <c r="G417" s="15"/>
      <c r="H417" s="63"/>
      <c r="I417" s="15"/>
      <c r="J417" s="62"/>
      <c r="K417" s="15"/>
      <c r="L417" s="4" t="e">
        <f t="shared" si="15"/>
        <v>#VALUE!</v>
      </c>
      <c r="M417" s="4" t="str">
        <f>+_xlfn.XLOOKUP(B417,OPER!F:F,OPER!X:X,"",0)</f>
        <v xml:space="preserve"> </v>
      </c>
      <c r="N417" s="4" t="str">
        <f>+_xlfn.XLOOKUP(C417,OPER!E:E,OPER!AK:AK,"NSP",0)</f>
        <v/>
      </c>
      <c r="O417" s="17" t="str">
        <f>IF(OR(N417="NSP",N417="")," ",_xlfn.XLOOKUP(L417,ORDENES!$Y$2:$Y$500,ORDENES!$AB$2:$AB$500,"",0))</f>
        <v xml:space="preserve"> </v>
      </c>
      <c r="P417" s="4" t="str">
        <f>IFERROR(IF(VLOOKUP((C417),OPER!$E$2:$K$500,7,0)="PM03","EJECUTADO",IF(OR(N417="NSP",N417="")," ",IF(AND(LEFT(I417,4)="NOTI",H417&lt;&gt;0),"EJECUTADO","NO EJECUTADO"))),"")</f>
        <v/>
      </c>
      <c r="Q417" s="4"/>
      <c r="R417" s="4" t="str">
        <f t="shared" si="14"/>
        <v/>
      </c>
      <c r="S417" s="4" t="str">
        <f>IF(OR(N417="NSP",N417="")," ",IFERROR(_xlfn.XLOOKUP(VALUE(C417),'NOTI CV01_NOTPET'!$Z$2:$Z$500,'NOTI CV01_NOTPET'!$F$2:$F$500,"SIN NOTIFICAR",0),""))</f>
        <v xml:space="preserve"> </v>
      </c>
    </row>
    <row r="418" spans="1:19" x14ac:dyDescent="0.2">
      <c r="A418" s="61"/>
      <c r="B418" s="15"/>
      <c r="D418" s="15"/>
      <c r="E418" s="15"/>
      <c r="F418" s="15"/>
      <c r="G418" s="15"/>
      <c r="H418" s="63"/>
      <c r="I418" s="15"/>
      <c r="J418" s="62"/>
      <c r="K418" s="15"/>
      <c r="L418" s="4" t="e">
        <f t="shared" si="15"/>
        <v>#VALUE!</v>
      </c>
      <c r="M418" s="4" t="str">
        <f>+_xlfn.XLOOKUP(B418,OPER!F:F,OPER!X:X,"",0)</f>
        <v xml:space="preserve"> </v>
      </c>
      <c r="N418" s="4" t="str">
        <f>+_xlfn.XLOOKUP(C418,OPER!E:E,OPER!AK:AK,"NSP",0)</f>
        <v/>
      </c>
      <c r="O418" s="17" t="str">
        <f>IF(OR(N418="NSP",N418="")," ",_xlfn.XLOOKUP(L418,ORDENES!$Y$2:$Y$500,ORDENES!$AB$2:$AB$500,"",0))</f>
        <v xml:space="preserve"> </v>
      </c>
      <c r="P418" s="4" t="str">
        <f>IFERROR(IF(VLOOKUP((C418),OPER!$E$2:$K$500,7,0)="PM03","EJECUTADO",IF(OR(N418="NSP",N418="")," ",IF(AND(LEFT(I418,4)="NOTI",H418&lt;&gt;0),"EJECUTADO","NO EJECUTADO"))),"")</f>
        <v/>
      </c>
      <c r="Q418" s="4"/>
      <c r="R418" s="4" t="str">
        <f t="shared" si="14"/>
        <v/>
      </c>
      <c r="S418" s="4" t="str">
        <f>IF(OR(N418="NSP",N418="")," ",IFERROR(_xlfn.XLOOKUP(VALUE(C418),'NOTI CV01_NOTPET'!$Z$2:$Z$500,'NOTI CV01_NOTPET'!$F$2:$F$500,"SIN NOTIFICAR",0),""))</f>
        <v xml:space="preserve"> </v>
      </c>
    </row>
    <row r="419" spans="1:19" x14ac:dyDescent="0.2">
      <c r="A419" s="61"/>
      <c r="B419" s="15"/>
      <c r="D419" s="15"/>
      <c r="E419" s="15"/>
      <c r="F419" s="15"/>
      <c r="G419" s="15"/>
      <c r="H419" s="63"/>
      <c r="I419" s="15"/>
      <c r="J419" s="62"/>
      <c r="K419" s="15"/>
      <c r="L419" s="4" t="e">
        <f t="shared" si="15"/>
        <v>#VALUE!</v>
      </c>
      <c r="M419" s="4" t="str">
        <f>+_xlfn.XLOOKUP(B419,OPER!F:F,OPER!X:X,"",0)</f>
        <v xml:space="preserve"> </v>
      </c>
      <c r="N419" s="4" t="str">
        <f>+_xlfn.XLOOKUP(C419,OPER!E:E,OPER!AK:AK,"NSP",0)</f>
        <v/>
      </c>
      <c r="O419" s="17" t="str">
        <f>IF(OR(N419="NSP",N419="")," ",_xlfn.XLOOKUP(L419,ORDENES!$Y$2:$Y$500,ORDENES!$AB$2:$AB$500,"",0))</f>
        <v xml:space="preserve"> </v>
      </c>
      <c r="P419" s="4" t="str">
        <f>IFERROR(IF(VLOOKUP((C419),OPER!$E$2:$K$500,7,0)="PM03","EJECUTADO",IF(OR(N419="NSP",N419="")," ",IF(AND(LEFT(I419,4)="NOTI",H419&lt;&gt;0),"EJECUTADO","NO EJECUTADO"))),"")</f>
        <v/>
      </c>
      <c r="Q419" s="4"/>
      <c r="R419" s="4" t="str">
        <f t="shared" si="14"/>
        <v/>
      </c>
      <c r="S419" s="4" t="str">
        <f>IF(OR(N419="NSP",N419="")," ",IFERROR(_xlfn.XLOOKUP(VALUE(C419),'NOTI CV01_NOTPET'!$Z$2:$Z$500,'NOTI CV01_NOTPET'!$F$2:$F$500,"SIN NOTIFICAR",0),""))</f>
        <v xml:space="preserve"> </v>
      </c>
    </row>
    <row r="420" spans="1:19" x14ac:dyDescent="0.2">
      <c r="A420" s="61"/>
      <c r="B420" s="15"/>
      <c r="D420" s="15"/>
      <c r="E420" s="15"/>
      <c r="F420" s="15"/>
      <c r="G420" s="15"/>
      <c r="H420" s="63"/>
      <c r="I420" s="15"/>
      <c r="J420" s="62"/>
      <c r="K420" s="15"/>
      <c r="L420" s="4" t="e">
        <f t="shared" si="15"/>
        <v>#VALUE!</v>
      </c>
      <c r="M420" s="4" t="str">
        <f>+_xlfn.XLOOKUP(B420,OPER!F:F,OPER!X:X,"",0)</f>
        <v xml:space="preserve"> </v>
      </c>
      <c r="N420" s="4" t="str">
        <f>+_xlfn.XLOOKUP(C420,OPER!E:E,OPER!AK:AK,"NSP",0)</f>
        <v/>
      </c>
      <c r="O420" s="17" t="str">
        <f>IF(OR(N420="NSP",N420="")," ",_xlfn.XLOOKUP(L420,ORDENES!$Y$2:$Y$500,ORDENES!$AB$2:$AB$500,"",0))</f>
        <v xml:space="preserve"> </v>
      </c>
      <c r="P420" s="4" t="str">
        <f>IFERROR(IF(VLOOKUP((C420),OPER!$E$2:$K$500,7,0)="PM03","EJECUTADO",IF(OR(N420="NSP",N420="")," ",IF(AND(LEFT(I420,4)="NOTI",H420&lt;&gt;0),"EJECUTADO","NO EJECUTADO"))),"")</f>
        <v/>
      </c>
      <c r="Q420" s="4"/>
      <c r="R420" s="4" t="str">
        <f t="shared" si="14"/>
        <v/>
      </c>
      <c r="S420" s="4" t="str">
        <f>IF(OR(N420="NSP",N420="")," ",IFERROR(_xlfn.XLOOKUP(VALUE(C420),'NOTI CV01_NOTPET'!$Z$2:$Z$500,'NOTI CV01_NOTPET'!$F$2:$F$500,"SIN NOTIFICAR",0),""))</f>
        <v xml:space="preserve"> </v>
      </c>
    </row>
    <row r="421" spans="1:19" x14ac:dyDescent="0.2">
      <c r="A421" s="61"/>
      <c r="B421" s="15"/>
      <c r="D421" s="15"/>
      <c r="E421" s="15"/>
      <c r="F421" s="15"/>
      <c r="G421" s="15"/>
      <c r="H421" s="63"/>
      <c r="I421" s="15"/>
      <c r="J421" s="62"/>
      <c r="K421" s="15"/>
      <c r="L421" s="4" t="e">
        <f t="shared" si="15"/>
        <v>#VALUE!</v>
      </c>
      <c r="M421" s="4" t="str">
        <f>+_xlfn.XLOOKUP(B421,OPER!F:F,OPER!X:X,"",0)</f>
        <v xml:space="preserve"> </v>
      </c>
      <c r="N421" s="4" t="str">
        <f>+_xlfn.XLOOKUP(C421,OPER!E:E,OPER!AK:AK,"NSP",0)</f>
        <v/>
      </c>
      <c r="O421" s="17" t="str">
        <f>IF(OR(N421="NSP",N421="")," ",_xlfn.XLOOKUP(L421,ORDENES!$Y$2:$Y$500,ORDENES!$AB$2:$AB$500,"",0))</f>
        <v xml:space="preserve"> </v>
      </c>
      <c r="P421" s="4" t="str">
        <f>IFERROR(IF(VLOOKUP((C421),OPER!$E$2:$K$500,7,0)="PM03","EJECUTADO",IF(OR(N421="NSP",N421="")," ",IF(AND(LEFT(I421,4)="NOTI",H421&lt;&gt;0),"EJECUTADO","NO EJECUTADO"))),"")</f>
        <v/>
      </c>
      <c r="Q421" s="4"/>
      <c r="R421" s="4" t="str">
        <f t="shared" si="14"/>
        <v/>
      </c>
      <c r="S421" s="4" t="str">
        <f>IF(OR(N421="NSP",N421="")," ",IFERROR(_xlfn.XLOOKUP(VALUE(C421),'NOTI CV01_NOTPET'!$Z$2:$Z$500,'NOTI CV01_NOTPET'!$F$2:$F$500,"SIN NOTIFICAR",0),""))</f>
        <v xml:space="preserve"> </v>
      </c>
    </row>
    <row r="422" spans="1:19" x14ac:dyDescent="0.2">
      <c r="A422" s="61"/>
      <c r="B422" s="15"/>
      <c r="D422" s="15"/>
      <c r="E422" s="15"/>
      <c r="F422" s="15"/>
      <c r="G422" s="15"/>
      <c r="H422" s="63"/>
      <c r="I422" s="15"/>
      <c r="J422" s="62"/>
      <c r="K422" s="15"/>
      <c r="L422" s="4" t="e">
        <f t="shared" si="15"/>
        <v>#VALUE!</v>
      </c>
      <c r="M422" s="4" t="str">
        <f>+_xlfn.XLOOKUP(B422,OPER!F:F,OPER!X:X,"",0)</f>
        <v xml:space="preserve"> </v>
      </c>
      <c r="N422" s="4" t="str">
        <f>+_xlfn.XLOOKUP(C422,OPER!E:E,OPER!AK:AK,"NSP",0)</f>
        <v/>
      </c>
      <c r="O422" s="17" t="str">
        <f>IF(OR(N422="NSP",N422="")," ",_xlfn.XLOOKUP(L422,ORDENES!$Y$2:$Y$500,ORDENES!$AB$2:$AB$500,"",0))</f>
        <v xml:space="preserve"> </v>
      </c>
      <c r="P422" s="4" t="str">
        <f>IFERROR(IF(VLOOKUP((C422),OPER!$E$2:$K$500,7,0)="PM03","EJECUTADO",IF(OR(N422="NSP",N422="")," ",IF(AND(LEFT(I422,4)="NOTI",H422&lt;&gt;0),"EJECUTADO","NO EJECUTADO"))),"")</f>
        <v/>
      </c>
      <c r="Q422" s="4"/>
      <c r="R422" s="4" t="str">
        <f t="shared" si="14"/>
        <v/>
      </c>
      <c r="S422" s="4" t="str">
        <f>IF(OR(N422="NSP",N422="")," ",IFERROR(_xlfn.XLOOKUP(VALUE(C422),'NOTI CV01_NOTPET'!$Z$2:$Z$500,'NOTI CV01_NOTPET'!$F$2:$F$500,"SIN NOTIFICAR",0),""))</f>
        <v xml:space="preserve"> </v>
      </c>
    </row>
    <row r="423" spans="1:19" x14ac:dyDescent="0.2">
      <c r="A423" s="61"/>
      <c r="B423" s="15"/>
      <c r="D423" s="15"/>
      <c r="E423" s="15"/>
      <c r="F423" s="15"/>
      <c r="G423" s="15"/>
      <c r="H423" s="63"/>
      <c r="I423" s="15"/>
      <c r="J423" s="62"/>
      <c r="K423" s="15"/>
      <c r="L423" s="4" t="e">
        <f t="shared" si="15"/>
        <v>#VALUE!</v>
      </c>
      <c r="M423" s="4" t="str">
        <f>+_xlfn.XLOOKUP(B423,OPER!F:F,OPER!X:X,"",0)</f>
        <v xml:space="preserve"> </v>
      </c>
      <c r="N423" s="4" t="str">
        <f>+_xlfn.XLOOKUP(C423,OPER!E:E,OPER!AK:AK,"NSP",0)</f>
        <v/>
      </c>
      <c r="O423" s="17" t="str">
        <f>IF(OR(N423="NSP",N423="")," ",_xlfn.XLOOKUP(L423,ORDENES!$Y$2:$Y$500,ORDENES!$AB$2:$AB$500,"",0))</f>
        <v xml:space="preserve"> </v>
      </c>
      <c r="P423" s="4" t="str">
        <f>IFERROR(IF(VLOOKUP((C423),OPER!$E$2:$K$500,7,0)="PM03","EJECUTADO",IF(OR(N423="NSP",N423="")," ",IF(AND(LEFT(I423,4)="NOTI",H423&lt;&gt;0),"EJECUTADO","NO EJECUTADO"))),"")</f>
        <v/>
      </c>
      <c r="Q423" s="4"/>
      <c r="R423" s="4" t="str">
        <f t="shared" si="14"/>
        <v/>
      </c>
      <c r="S423" s="4" t="str">
        <f>IF(OR(N423="NSP",N423="")," ",IFERROR(_xlfn.XLOOKUP(VALUE(C423),'NOTI CV01_NOTPET'!$Z$2:$Z$500,'NOTI CV01_NOTPET'!$F$2:$F$500,"SIN NOTIFICAR",0),""))</f>
        <v xml:space="preserve"> </v>
      </c>
    </row>
    <row r="424" spans="1:19" x14ac:dyDescent="0.2">
      <c r="A424" s="61"/>
      <c r="B424" s="15"/>
      <c r="D424" s="15"/>
      <c r="E424" s="15"/>
      <c r="F424" s="15"/>
      <c r="G424" s="15"/>
      <c r="H424" s="63"/>
      <c r="I424" s="15"/>
      <c r="J424" s="62"/>
      <c r="K424" s="15"/>
      <c r="L424" s="4" t="e">
        <f t="shared" si="15"/>
        <v>#VALUE!</v>
      </c>
      <c r="M424" s="4" t="str">
        <f>+_xlfn.XLOOKUP(B424,OPER!F:F,OPER!X:X,"",0)</f>
        <v xml:space="preserve"> </v>
      </c>
      <c r="N424" s="4" t="str">
        <f>+_xlfn.XLOOKUP(C424,OPER!E:E,OPER!AK:AK,"NSP",0)</f>
        <v/>
      </c>
      <c r="O424" s="17" t="str">
        <f>IF(OR(N424="NSP",N424="")," ",_xlfn.XLOOKUP(L424,ORDENES!$Y$2:$Y$500,ORDENES!$AB$2:$AB$500,"",0))</f>
        <v xml:space="preserve"> </v>
      </c>
      <c r="P424" s="4" t="str">
        <f>IFERROR(IF(VLOOKUP((C424),OPER!$E$2:$K$500,7,0)="PM03","EJECUTADO",IF(OR(N424="NSP",N424="")," ",IF(AND(LEFT(I424,4)="NOTI",H424&lt;&gt;0),"EJECUTADO","NO EJECUTADO"))),"")</f>
        <v/>
      </c>
      <c r="Q424" s="4"/>
      <c r="R424" s="4" t="str">
        <f t="shared" si="14"/>
        <v/>
      </c>
      <c r="S424" s="4" t="str">
        <f>IF(OR(N424="NSP",N424="")," ",IFERROR(_xlfn.XLOOKUP(VALUE(C424),'NOTI CV01_NOTPET'!$Z$2:$Z$500,'NOTI CV01_NOTPET'!$F$2:$F$500,"SIN NOTIFICAR",0),""))</f>
        <v xml:space="preserve"> </v>
      </c>
    </row>
    <row r="425" spans="1:19" x14ac:dyDescent="0.2">
      <c r="A425" s="61"/>
      <c r="B425" s="15"/>
      <c r="D425" s="15"/>
      <c r="E425" s="15"/>
      <c r="F425" s="15"/>
      <c r="G425" s="15"/>
      <c r="H425" s="63"/>
      <c r="I425" s="15"/>
      <c r="J425" s="62"/>
      <c r="K425" s="15"/>
      <c r="L425" s="4" t="e">
        <f t="shared" si="15"/>
        <v>#VALUE!</v>
      </c>
      <c r="M425" s="4" t="str">
        <f>+_xlfn.XLOOKUP(B425,OPER!F:F,OPER!X:X,"",0)</f>
        <v xml:space="preserve"> </v>
      </c>
      <c r="N425" s="4" t="str">
        <f>+_xlfn.XLOOKUP(C425,OPER!E:E,OPER!AK:AK,"NSP",0)</f>
        <v/>
      </c>
      <c r="O425" s="17" t="str">
        <f>IF(OR(N425="NSP",N425="")," ",_xlfn.XLOOKUP(L425,ORDENES!$Y$2:$Y$500,ORDENES!$AB$2:$AB$500,"",0))</f>
        <v xml:space="preserve"> </v>
      </c>
      <c r="P425" s="4" t="str">
        <f>IFERROR(IF(VLOOKUP((C425),OPER!$E$2:$K$500,7,0)="PM03","EJECUTADO",IF(OR(N425="NSP",N425="")," ",IF(AND(LEFT(I425,4)="NOTI",H425&lt;&gt;0),"EJECUTADO","NO EJECUTADO"))),"")</f>
        <v/>
      </c>
      <c r="Q425" s="4"/>
      <c r="R425" s="4" t="str">
        <f t="shared" si="14"/>
        <v/>
      </c>
      <c r="S425" s="4" t="str">
        <f>IF(OR(N425="NSP",N425="")," ",IFERROR(_xlfn.XLOOKUP(VALUE(C425),'NOTI CV01_NOTPET'!$Z$2:$Z$500,'NOTI CV01_NOTPET'!$F$2:$F$500,"SIN NOTIFICAR",0),""))</f>
        <v xml:space="preserve"> </v>
      </c>
    </row>
    <row r="426" spans="1:19" x14ac:dyDescent="0.2">
      <c r="A426" s="61"/>
      <c r="B426" s="15"/>
      <c r="D426" s="15"/>
      <c r="E426" s="15"/>
      <c r="F426" s="15"/>
      <c r="G426" s="15"/>
      <c r="H426" s="63"/>
      <c r="I426" s="15"/>
      <c r="J426" s="62"/>
      <c r="K426" s="15"/>
      <c r="L426" s="4" t="e">
        <f t="shared" si="15"/>
        <v>#VALUE!</v>
      </c>
      <c r="M426" s="4" t="str">
        <f>+_xlfn.XLOOKUP(B426,OPER!F:F,OPER!X:X,"",0)</f>
        <v xml:space="preserve"> </v>
      </c>
      <c r="N426" s="4" t="str">
        <f>+_xlfn.XLOOKUP(C426,OPER!E:E,OPER!AK:AK,"NSP",0)</f>
        <v/>
      </c>
      <c r="O426" s="17" t="str">
        <f>IF(OR(N426="NSP",N426="")," ",_xlfn.XLOOKUP(L426,ORDENES!$Y$2:$Y$500,ORDENES!$AB$2:$AB$500,"",0))</f>
        <v xml:space="preserve"> </v>
      </c>
      <c r="P426" s="4" t="str">
        <f>IFERROR(IF(VLOOKUP((C426),OPER!$E$2:$K$500,7,0)="PM03","EJECUTADO",IF(OR(N426="NSP",N426="")," ",IF(AND(LEFT(I426,4)="NOTI",H426&lt;&gt;0),"EJECUTADO","NO EJECUTADO"))),"")</f>
        <v/>
      </c>
      <c r="Q426" s="4"/>
      <c r="R426" s="4" t="str">
        <f t="shared" si="14"/>
        <v/>
      </c>
      <c r="S426" s="4" t="str">
        <f>IF(OR(N426="NSP",N426="")," ",IFERROR(_xlfn.XLOOKUP(VALUE(C426),'NOTI CV01_NOTPET'!$Z$2:$Z$500,'NOTI CV01_NOTPET'!$F$2:$F$500,"SIN NOTIFICAR",0),""))</f>
        <v xml:space="preserve"> </v>
      </c>
    </row>
    <row r="427" spans="1:19" x14ac:dyDescent="0.2">
      <c r="A427" s="61"/>
      <c r="B427" s="15"/>
      <c r="D427" s="15"/>
      <c r="E427" s="15"/>
      <c r="F427" s="15"/>
      <c r="G427" s="15"/>
      <c r="H427" s="63"/>
      <c r="I427" s="15"/>
      <c r="J427" s="62"/>
      <c r="K427" s="15"/>
      <c r="L427" s="4" t="e">
        <f t="shared" si="15"/>
        <v>#VALUE!</v>
      </c>
      <c r="M427" s="4" t="str">
        <f>+_xlfn.XLOOKUP(B427,OPER!F:F,OPER!X:X,"",0)</f>
        <v xml:space="preserve"> </v>
      </c>
      <c r="N427" s="4" t="str">
        <f>+_xlfn.XLOOKUP(C427,OPER!E:E,OPER!AK:AK,"NSP",0)</f>
        <v/>
      </c>
      <c r="O427" s="17" t="str">
        <f>IF(OR(N427="NSP",N427="")," ",_xlfn.XLOOKUP(L427,ORDENES!$Y$2:$Y$500,ORDENES!$AB$2:$AB$500,"",0))</f>
        <v xml:space="preserve"> </v>
      </c>
      <c r="P427" s="4" t="str">
        <f>IFERROR(IF(VLOOKUP((C427),OPER!$E$2:$K$500,7,0)="PM03","EJECUTADO",IF(OR(N427="NSP",N427="")," ",IF(AND(LEFT(I427,4)="NOTI",H427&lt;&gt;0),"EJECUTADO","NO EJECUTADO"))),"")</f>
        <v/>
      </c>
      <c r="Q427" s="4"/>
      <c r="R427" s="4" t="str">
        <f t="shared" si="14"/>
        <v/>
      </c>
      <c r="S427" s="4" t="str">
        <f>IF(OR(N427="NSP",N427="")," ",IFERROR(_xlfn.XLOOKUP(VALUE(C427),'NOTI CV01_NOTPET'!$Z$2:$Z$500,'NOTI CV01_NOTPET'!$F$2:$F$500,"SIN NOTIFICAR",0),""))</f>
        <v xml:space="preserve"> </v>
      </c>
    </row>
    <row r="428" spans="1:19" x14ac:dyDescent="0.2">
      <c r="A428" s="61"/>
      <c r="B428" s="15"/>
      <c r="D428" s="15"/>
      <c r="E428" s="15"/>
      <c r="F428" s="15"/>
      <c r="G428" s="15"/>
      <c r="H428" s="63"/>
      <c r="I428" s="15"/>
      <c r="J428" s="62"/>
      <c r="K428" s="15"/>
      <c r="L428" s="4" t="e">
        <f t="shared" si="15"/>
        <v>#VALUE!</v>
      </c>
      <c r="M428" s="4" t="str">
        <f>+_xlfn.XLOOKUP(B428,OPER!F:F,OPER!X:X,"",0)</f>
        <v xml:space="preserve"> </v>
      </c>
      <c r="N428" s="4" t="str">
        <f>+_xlfn.XLOOKUP(C428,OPER!E:E,OPER!AK:AK,"NSP",0)</f>
        <v/>
      </c>
      <c r="O428" s="17" t="str">
        <f>IF(OR(N428="NSP",N428="")," ",_xlfn.XLOOKUP(L428,ORDENES!$Y$2:$Y$500,ORDENES!$AB$2:$AB$500,"",0))</f>
        <v xml:space="preserve"> </v>
      </c>
      <c r="P428" s="4" t="str">
        <f>IFERROR(IF(VLOOKUP((C428),OPER!$E$2:$K$500,7,0)="PM03","EJECUTADO",IF(OR(N428="NSP",N428="")," ",IF(AND(LEFT(I428,4)="NOTI",H428&lt;&gt;0),"EJECUTADO","NO EJECUTADO"))),"")</f>
        <v/>
      </c>
      <c r="Q428" s="4"/>
      <c r="R428" s="4" t="str">
        <f t="shared" si="14"/>
        <v/>
      </c>
      <c r="S428" s="4" t="str">
        <f>IF(OR(N428="NSP",N428="")," ",IFERROR(_xlfn.XLOOKUP(VALUE(C428),'NOTI CV01_NOTPET'!$Z$2:$Z$500,'NOTI CV01_NOTPET'!$F$2:$F$500,"SIN NOTIFICAR",0),""))</f>
        <v xml:space="preserve"> </v>
      </c>
    </row>
    <row r="429" spans="1:19" x14ac:dyDescent="0.2">
      <c r="A429" s="61"/>
      <c r="B429" s="15"/>
      <c r="D429" s="15"/>
      <c r="E429" s="15"/>
      <c r="F429" s="15"/>
      <c r="G429" s="15"/>
      <c r="H429" s="63"/>
      <c r="I429" s="15"/>
      <c r="J429" s="62"/>
      <c r="K429" s="15"/>
      <c r="L429" s="4" t="e">
        <f t="shared" si="15"/>
        <v>#VALUE!</v>
      </c>
      <c r="M429" s="4" t="str">
        <f>+_xlfn.XLOOKUP(B429,OPER!F:F,OPER!X:X,"",0)</f>
        <v xml:space="preserve"> </v>
      </c>
      <c r="N429" s="4" t="str">
        <f>+_xlfn.XLOOKUP(C429,OPER!E:E,OPER!AK:AK,"NSP",0)</f>
        <v/>
      </c>
      <c r="O429" s="17" t="str">
        <f>IF(OR(N429="NSP",N429="")," ",_xlfn.XLOOKUP(L429,ORDENES!$Y$2:$Y$500,ORDENES!$AB$2:$AB$500,"",0))</f>
        <v xml:space="preserve"> </v>
      </c>
      <c r="P429" s="4" t="str">
        <f>IFERROR(IF(VLOOKUP((C429),OPER!$E$2:$K$500,7,0)="PM03","EJECUTADO",IF(OR(N429="NSP",N429="")," ",IF(AND(LEFT(I429,4)="NOTI",H429&lt;&gt;0),"EJECUTADO","NO EJECUTADO"))),"")</f>
        <v/>
      </c>
      <c r="Q429" s="4"/>
      <c r="R429" s="4" t="str">
        <f t="shared" si="14"/>
        <v/>
      </c>
      <c r="S429" s="4" t="str">
        <f>IF(OR(N429="NSP",N429="")," ",IFERROR(_xlfn.XLOOKUP(VALUE(C429),'NOTI CV01_NOTPET'!$Z$2:$Z$500,'NOTI CV01_NOTPET'!$F$2:$F$500,"SIN NOTIFICAR",0),""))</f>
        <v xml:space="preserve"> </v>
      </c>
    </row>
    <row r="430" spans="1:19" x14ac:dyDescent="0.2">
      <c r="A430" s="61"/>
      <c r="B430" s="15"/>
      <c r="D430" s="15"/>
      <c r="E430" s="15"/>
      <c r="F430" s="15"/>
      <c r="G430" s="15"/>
      <c r="H430" s="63"/>
      <c r="I430" s="15"/>
      <c r="J430" s="62"/>
      <c r="K430" s="15"/>
      <c r="L430" s="4" t="e">
        <f t="shared" si="15"/>
        <v>#VALUE!</v>
      </c>
      <c r="M430" s="4" t="str">
        <f>+_xlfn.XLOOKUP(B430,OPER!F:F,OPER!X:X,"",0)</f>
        <v xml:space="preserve"> </v>
      </c>
      <c r="N430" s="4" t="str">
        <f>+_xlfn.XLOOKUP(C430,OPER!E:E,OPER!AK:AK,"NSP",0)</f>
        <v/>
      </c>
      <c r="O430" s="17" t="str">
        <f>IF(OR(N430="NSP",N430="")," ",_xlfn.XLOOKUP(L430,ORDENES!$Y$2:$Y$500,ORDENES!$AB$2:$AB$500,"",0))</f>
        <v xml:space="preserve"> </v>
      </c>
      <c r="P430" s="4" t="str">
        <f>IFERROR(IF(VLOOKUP((C430),OPER!$E$2:$K$500,7,0)="PM03","EJECUTADO",IF(OR(N430="NSP",N430="")," ",IF(AND(LEFT(I430,4)="NOTI",H430&lt;&gt;0),"EJECUTADO","NO EJECUTADO"))),"")</f>
        <v/>
      </c>
      <c r="Q430" s="4"/>
      <c r="R430" s="4" t="str">
        <f t="shared" si="14"/>
        <v/>
      </c>
      <c r="S430" s="4" t="str">
        <f>IF(OR(N430="NSP",N430="")," ",IFERROR(_xlfn.XLOOKUP(VALUE(C430),'NOTI CV01_NOTPET'!$Z$2:$Z$500,'NOTI CV01_NOTPET'!$F$2:$F$500,"SIN NOTIFICAR",0),""))</f>
        <v xml:space="preserve"> </v>
      </c>
    </row>
    <row r="431" spans="1:19" x14ac:dyDescent="0.2">
      <c r="A431" s="61"/>
      <c r="B431" s="15"/>
      <c r="D431" s="15"/>
      <c r="E431" s="15"/>
      <c r="F431" s="15"/>
      <c r="G431" s="15"/>
      <c r="H431" s="63"/>
      <c r="I431" s="15"/>
      <c r="J431" s="62"/>
      <c r="K431" s="15"/>
      <c r="L431" s="4" t="e">
        <f t="shared" si="15"/>
        <v>#VALUE!</v>
      </c>
      <c r="M431" s="4" t="str">
        <f>+_xlfn.XLOOKUP(B431,OPER!F:F,OPER!X:X,"",0)</f>
        <v xml:space="preserve"> </v>
      </c>
      <c r="N431" s="4" t="str">
        <f>+_xlfn.XLOOKUP(C431,OPER!E:E,OPER!AK:AK,"NSP",0)</f>
        <v/>
      </c>
      <c r="O431" s="17" t="str">
        <f>IF(OR(N431="NSP",N431="")," ",_xlfn.XLOOKUP(L431,ORDENES!$Y$2:$Y$500,ORDENES!$AB$2:$AB$500,"",0))</f>
        <v xml:space="preserve"> </v>
      </c>
      <c r="P431" s="4" t="str">
        <f>IFERROR(IF(VLOOKUP((C431),OPER!$E$2:$K$500,7,0)="PM03","EJECUTADO",IF(OR(N431="NSP",N431="")," ",IF(AND(LEFT(I431,4)="NOTI",H431&lt;&gt;0),"EJECUTADO","NO EJECUTADO"))),"")</f>
        <v/>
      </c>
      <c r="Q431" s="4"/>
      <c r="R431" s="4" t="str">
        <f t="shared" si="14"/>
        <v/>
      </c>
      <c r="S431" s="4" t="str">
        <f>IF(OR(N431="NSP",N431="")," ",IFERROR(_xlfn.XLOOKUP(VALUE(C431),'NOTI CV01_NOTPET'!$Z$2:$Z$500,'NOTI CV01_NOTPET'!$F$2:$F$500,"SIN NOTIFICAR",0),""))</f>
        <v xml:space="preserve"> </v>
      </c>
    </row>
    <row r="432" spans="1:19" x14ac:dyDescent="0.2">
      <c r="A432" s="61"/>
      <c r="B432" s="15"/>
      <c r="D432" s="15"/>
      <c r="E432" s="15"/>
      <c r="F432" s="15"/>
      <c r="G432" s="15"/>
      <c r="H432" s="63"/>
      <c r="I432" s="15"/>
      <c r="J432" s="62"/>
      <c r="K432" s="15"/>
      <c r="L432" s="4" t="e">
        <f t="shared" si="15"/>
        <v>#VALUE!</v>
      </c>
      <c r="M432" s="4" t="str">
        <f>+_xlfn.XLOOKUP(B432,OPER!F:F,OPER!X:X,"",0)</f>
        <v xml:space="preserve"> </v>
      </c>
      <c r="N432" s="4" t="str">
        <f>+_xlfn.XLOOKUP(C432,OPER!E:E,OPER!AK:AK,"NSP",0)</f>
        <v/>
      </c>
      <c r="O432" s="17" t="str">
        <f>IF(OR(N432="NSP",N432="")," ",_xlfn.XLOOKUP(L432,ORDENES!$Y$2:$Y$500,ORDENES!$AB$2:$AB$500,"",0))</f>
        <v xml:space="preserve"> </v>
      </c>
      <c r="P432" s="4" t="str">
        <f>IFERROR(IF(VLOOKUP((C432),OPER!$E$2:$K$500,7,0)="PM03","EJECUTADO",IF(OR(N432="NSP",N432="")," ",IF(AND(LEFT(I432,4)="NOTI",H432&lt;&gt;0),"EJECUTADO","NO EJECUTADO"))),"")</f>
        <v/>
      </c>
      <c r="Q432" s="4"/>
      <c r="R432" s="4" t="str">
        <f t="shared" si="14"/>
        <v/>
      </c>
      <c r="S432" s="4" t="str">
        <f>IF(OR(N432="NSP",N432="")," ",IFERROR(_xlfn.XLOOKUP(VALUE(C432),'NOTI CV01_NOTPET'!$Z$2:$Z$500,'NOTI CV01_NOTPET'!$F$2:$F$500,"SIN NOTIFICAR",0),""))</f>
        <v xml:space="preserve"> </v>
      </c>
    </row>
    <row r="433" spans="1:19" x14ac:dyDescent="0.2">
      <c r="A433" s="61"/>
      <c r="B433" s="15"/>
      <c r="D433" s="15"/>
      <c r="E433" s="15"/>
      <c r="F433" s="15"/>
      <c r="G433" s="15"/>
      <c r="H433" s="63"/>
      <c r="I433" s="15"/>
      <c r="J433" s="62"/>
      <c r="K433" s="15"/>
      <c r="L433" s="4" t="e">
        <f t="shared" si="15"/>
        <v>#VALUE!</v>
      </c>
      <c r="M433" s="4" t="str">
        <f>+_xlfn.XLOOKUP(B433,OPER!F:F,OPER!X:X,"",0)</f>
        <v xml:space="preserve"> </v>
      </c>
      <c r="N433" s="4" t="str">
        <f>+_xlfn.XLOOKUP(C433,OPER!E:E,OPER!AK:AK,"NSP",0)</f>
        <v/>
      </c>
      <c r="O433" s="17" t="str">
        <f>IF(OR(N433="NSP",N433="")," ",_xlfn.XLOOKUP(L433,ORDENES!$Y$2:$Y$500,ORDENES!$AB$2:$AB$500,"",0))</f>
        <v xml:space="preserve"> </v>
      </c>
      <c r="P433" s="4" t="str">
        <f>IFERROR(IF(VLOOKUP((C433),OPER!$E$2:$K$500,7,0)="PM03","EJECUTADO",IF(OR(N433="NSP",N433="")," ",IF(AND(LEFT(I433,4)="NOTI",H433&lt;&gt;0),"EJECUTADO","NO EJECUTADO"))),"")</f>
        <v/>
      </c>
      <c r="Q433" s="4"/>
      <c r="R433" s="4" t="str">
        <f t="shared" si="14"/>
        <v/>
      </c>
      <c r="S433" s="4" t="str">
        <f>IF(OR(N433="NSP",N433="")," ",IFERROR(_xlfn.XLOOKUP(VALUE(C433),'NOTI CV01_NOTPET'!$Z$2:$Z$500,'NOTI CV01_NOTPET'!$F$2:$F$500,"SIN NOTIFICAR",0),""))</f>
        <v xml:space="preserve"> </v>
      </c>
    </row>
    <row r="434" spans="1:19" x14ac:dyDescent="0.2">
      <c r="A434" s="61"/>
      <c r="B434" s="15"/>
      <c r="D434" s="15"/>
      <c r="E434" s="15"/>
      <c r="F434" s="15"/>
      <c r="G434" s="15"/>
      <c r="H434" s="63"/>
      <c r="I434" s="15"/>
      <c r="J434" s="62"/>
      <c r="K434" s="15"/>
      <c r="L434" s="4" t="e">
        <f t="shared" si="15"/>
        <v>#VALUE!</v>
      </c>
      <c r="M434" s="4" t="str">
        <f>+_xlfn.XLOOKUP(B434,OPER!F:F,OPER!X:X,"",0)</f>
        <v xml:space="preserve"> </v>
      </c>
      <c r="N434" s="4" t="str">
        <f>+_xlfn.XLOOKUP(C434,OPER!E:E,OPER!AK:AK,"NSP",0)</f>
        <v/>
      </c>
      <c r="O434" s="17" t="str">
        <f>IF(OR(N434="NSP",N434="")," ",_xlfn.XLOOKUP(L434,ORDENES!$Y$2:$Y$500,ORDENES!$AB$2:$AB$500,"",0))</f>
        <v xml:space="preserve"> </v>
      </c>
      <c r="P434" s="4" t="str">
        <f>IFERROR(IF(VLOOKUP((C434),OPER!$E$2:$K$500,7,0)="PM03","EJECUTADO",IF(OR(N434="NSP",N434="")," ",IF(AND(LEFT(I434,4)="NOTI",H434&lt;&gt;0),"EJECUTADO","NO EJECUTADO"))),"")</f>
        <v/>
      </c>
      <c r="Q434" s="4"/>
      <c r="R434" s="4" t="str">
        <f t="shared" si="14"/>
        <v/>
      </c>
      <c r="S434" s="4" t="str">
        <f>IF(OR(N434="NSP",N434="")," ",IFERROR(_xlfn.XLOOKUP(VALUE(C434),'NOTI CV01_NOTPET'!$Z$2:$Z$500,'NOTI CV01_NOTPET'!$F$2:$F$500,"SIN NOTIFICAR",0),""))</f>
        <v xml:space="preserve"> </v>
      </c>
    </row>
    <row r="435" spans="1:19" x14ac:dyDescent="0.2">
      <c r="A435" s="61"/>
      <c r="B435" s="15"/>
      <c r="D435" s="15"/>
      <c r="E435" s="15"/>
      <c r="F435" s="15"/>
      <c r="G435" s="15"/>
      <c r="H435" s="63"/>
      <c r="I435" s="15"/>
      <c r="J435" s="62"/>
      <c r="K435" s="15"/>
      <c r="L435" s="4" t="e">
        <f t="shared" si="15"/>
        <v>#VALUE!</v>
      </c>
      <c r="M435" s="4" t="str">
        <f>+_xlfn.XLOOKUP(B435,OPER!F:F,OPER!X:X,"",0)</f>
        <v xml:space="preserve"> </v>
      </c>
      <c r="N435" s="4" t="str">
        <f>+_xlfn.XLOOKUP(C435,OPER!E:E,OPER!AK:AK,"NSP",0)</f>
        <v/>
      </c>
      <c r="O435" s="17" t="str">
        <f>IF(OR(N435="NSP",N435="")," ",_xlfn.XLOOKUP(L435,ORDENES!$Y$2:$Y$500,ORDENES!$AB$2:$AB$500,"",0))</f>
        <v xml:space="preserve"> </v>
      </c>
      <c r="P435" s="4" t="str">
        <f>IFERROR(IF(VLOOKUP((C435),OPER!$E$2:$K$500,7,0)="PM03","EJECUTADO",IF(OR(N435="NSP",N435="")," ",IF(AND(LEFT(I435,4)="NOTI",H435&lt;&gt;0),"EJECUTADO","NO EJECUTADO"))),"")</f>
        <v/>
      </c>
      <c r="Q435" s="4"/>
      <c r="R435" s="4" t="str">
        <f t="shared" si="14"/>
        <v/>
      </c>
      <c r="S435" s="4" t="str">
        <f>IF(OR(N435="NSP",N435="")," ",IFERROR(_xlfn.XLOOKUP(VALUE(C435),'NOTI CV01_NOTPET'!$Z$2:$Z$500,'NOTI CV01_NOTPET'!$F$2:$F$500,"SIN NOTIFICAR",0),""))</f>
        <v xml:space="preserve"> </v>
      </c>
    </row>
    <row r="436" spans="1:19" x14ac:dyDescent="0.2">
      <c r="A436" s="61"/>
      <c r="B436" s="15"/>
      <c r="D436" s="15"/>
      <c r="E436" s="15"/>
      <c r="F436" s="15"/>
      <c r="G436" s="15"/>
      <c r="H436" s="63"/>
      <c r="I436" s="15"/>
      <c r="J436" s="62"/>
      <c r="K436" s="15"/>
      <c r="L436" s="4" t="e">
        <f t="shared" si="15"/>
        <v>#VALUE!</v>
      </c>
      <c r="M436" s="4" t="str">
        <f>+_xlfn.XLOOKUP(B436,OPER!F:F,OPER!X:X,"",0)</f>
        <v xml:space="preserve"> </v>
      </c>
      <c r="N436" s="4" t="str">
        <f>+_xlfn.XLOOKUP(C436,OPER!E:E,OPER!AK:AK,"NSP",0)</f>
        <v/>
      </c>
      <c r="O436" s="17" t="str">
        <f>IF(OR(N436="NSP",N436="")," ",_xlfn.XLOOKUP(L436,ORDENES!$Y$2:$Y$500,ORDENES!$AB$2:$AB$500,"",0))</f>
        <v xml:space="preserve"> </v>
      </c>
      <c r="P436" s="4" t="str">
        <f>IFERROR(IF(VLOOKUP((C436),OPER!$E$2:$K$500,7,0)="PM03","EJECUTADO",IF(OR(N436="NSP",N436="")," ",IF(AND(LEFT(I436,4)="NOTI",H436&lt;&gt;0),"EJECUTADO","NO EJECUTADO"))),"")</f>
        <v/>
      </c>
      <c r="Q436" s="4"/>
      <c r="R436" s="4" t="str">
        <f t="shared" si="14"/>
        <v/>
      </c>
      <c r="S436" s="4" t="str">
        <f>IF(OR(N436="NSP",N436="")," ",IFERROR(_xlfn.XLOOKUP(VALUE(C436),'NOTI CV01_NOTPET'!$Z$2:$Z$500,'NOTI CV01_NOTPET'!$F$2:$F$500,"SIN NOTIFICAR",0),""))</f>
        <v xml:space="preserve"> </v>
      </c>
    </row>
    <row r="437" spans="1:19" x14ac:dyDescent="0.2">
      <c r="A437" s="61"/>
      <c r="B437" s="15"/>
      <c r="D437" s="15"/>
      <c r="E437" s="15"/>
      <c r="F437" s="15"/>
      <c r="G437" s="15"/>
      <c r="H437" s="63"/>
      <c r="I437" s="15"/>
      <c r="J437" s="62"/>
      <c r="K437" s="15"/>
      <c r="L437" s="4" t="e">
        <f t="shared" si="15"/>
        <v>#VALUE!</v>
      </c>
      <c r="M437" s="4" t="str">
        <f>+_xlfn.XLOOKUP(B437,OPER!F:F,OPER!X:X,"",0)</f>
        <v xml:space="preserve"> </v>
      </c>
      <c r="N437" s="4" t="str">
        <f>+_xlfn.XLOOKUP(C437,OPER!E:E,OPER!AK:AK,"NSP",0)</f>
        <v/>
      </c>
      <c r="O437" s="17" t="str">
        <f>IF(OR(N437="NSP",N437="")," ",_xlfn.XLOOKUP(L437,ORDENES!$Y$2:$Y$500,ORDENES!$AB$2:$AB$500,"",0))</f>
        <v xml:space="preserve"> </v>
      </c>
      <c r="P437" s="4" t="str">
        <f>IFERROR(IF(VLOOKUP((C437),OPER!$E$2:$K$500,7,0)="PM03","EJECUTADO",IF(OR(N437="NSP",N437="")," ",IF(AND(LEFT(I437,4)="NOTI",H437&lt;&gt;0),"EJECUTADO","NO EJECUTADO"))),"")</f>
        <v/>
      </c>
      <c r="Q437" s="4"/>
      <c r="R437" s="4" t="str">
        <f t="shared" si="14"/>
        <v/>
      </c>
      <c r="S437" s="4" t="str">
        <f>IF(OR(N437="NSP",N437="")," ",IFERROR(_xlfn.XLOOKUP(VALUE(C437),'NOTI CV01_NOTPET'!$Z$2:$Z$500,'NOTI CV01_NOTPET'!$F$2:$F$500,"SIN NOTIFICAR",0),""))</f>
        <v xml:space="preserve"> </v>
      </c>
    </row>
    <row r="438" spans="1:19" x14ac:dyDescent="0.2">
      <c r="A438" s="61"/>
      <c r="B438" s="15"/>
      <c r="D438" s="15"/>
      <c r="E438" s="15"/>
      <c r="F438" s="15"/>
      <c r="G438" s="15"/>
      <c r="H438" s="63"/>
      <c r="I438" s="15"/>
      <c r="J438" s="62"/>
      <c r="K438" s="15"/>
      <c r="L438" s="4" t="e">
        <f t="shared" si="15"/>
        <v>#VALUE!</v>
      </c>
      <c r="M438" s="4" t="str">
        <f>+_xlfn.XLOOKUP(B438,OPER!F:F,OPER!X:X,"",0)</f>
        <v xml:space="preserve"> </v>
      </c>
      <c r="N438" s="4" t="str">
        <f>+_xlfn.XLOOKUP(C438,OPER!E:E,OPER!AK:AK,"NSP",0)</f>
        <v/>
      </c>
      <c r="O438" s="17" t="str">
        <f>IF(OR(N438="NSP",N438="")," ",_xlfn.XLOOKUP(L438,ORDENES!$Y$2:$Y$500,ORDENES!$AB$2:$AB$500,"",0))</f>
        <v xml:space="preserve"> </v>
      </c>
      <c r="P438" s="4" t="str">
        <f>IFERROR(IF(VLOOKUP((C438),OPER!$E$2:$K$500,7,0)="PM03","EJECUTADO",IF(OR(N438="NSP",N438="")," ",IF(AND(LEFT(I438,4)="NOTI",H438&lt;&gt;0),"EJECUTADO","NO EJECUTADO"))),"")</f>
        <v/>
      </c>
      <c r="Q438" s="4"/>
      <c r="R438" s="4" t="str">
        <f t="shared" si="14"/>
        <v/>
      </c>
      <c r="S438" s="4" t="str">
        <f>IF(OR(N438="NSP",N438="")," ",IFERROR(_xlfn.XLOOKUP(VALUE(C438),'NOTI CV01_NOTPET'!$Z$2:$Z$500,'NOTI CV01_NOTPET'!$F$2:$F$500,"SIN NOTIFICAR",0),""))</f>
        <v xml:space="preserve"> </v>
      </c>
    </row>
    <row r="439" spans="1:19" x14ac:dyDescent="0.2">
      <c r="A439" s="61"/>
      <c r="B439" s="15"/>
      <c r="D439" s="15"/>
      <c r="E439" s="15"/>
      <c r="F439" s="15"/>
      <c r="G439" s="15"/>
      <c r="H439" s="63"/>
      <c r="I439" s="15"/>
      <c r="J439" s="62"/>
      <c r="K439" s="15"/>
      <c r="L439" s="4" t="e">
        <f t="shared" si="15"/>
        <v>#VALUE!</v>
      </c>
      <c r="M439" s="4" t="str">
        <f>+_xlfn.XLOOKUP(B439,OPER!F:F,OPER!X:X,"",0)</f>
        <v xml:space="preserve"> </v>
      </c>
      <c r="N439" s="4" t="str">
        <f>+_xlfn.XLOOKUP(C439,OPER!E:E,OPER!AK:AK,"NSP",0)</f>
        <v/>
      </c>
      <c r="O439" s="17" t="str">
        <f>IF(OR(N439="NSP",N439="")," ",_xlfn.XLOOKUP(L439,ORDENES!$Y$2:$Y$500,ORDENES!$AB$2:$AB$500,"",0))</f>
        <v xml:space="preserve"> </v>
      </c>
      <c r="P439" s="4" t="str">
        <f>IFERROR(IF(VLOOKUP((C439),OPER!$E$2:$K$500,7,0)="PM03","EJECUTADO",IF(OR(N439="NSP",N439="")," ",IF(AND(LEFT(I439,4)="NOTI",H439&lt;&gt;0),"EJECUTADO","NO EJECUTADO"))),"")</f>
        <v/>
      </c>
      <c r="Q439" s="4"/>
      <c r="R439" s="4" t="str">
        <f t="shared" si="14"/>
        <v/>
      </c>
      <c r="S439" s="4" t="str">
        <f>IF(OR(N439="NSP",N439="")," ",IFERROR(_xlfn.XLOOKUP(VALUE(C439),'NOTI CV01_NOTPET'!$Z$2:$Z$500,'NOTI CV01_NOTPET'!$F$2:$F$500,"SIN NOTIFICAR",0),""))</f>
        <v xml:space="preserve"> </v>
      </c>
    </row>
    <row r="440" spans="1:19" x14ac:dyDescent="0.2">
      <c r="A440" s="61"/>
      <c r="B440" s="15"/>
      <c r="D440" s="15"/>
      <c r="E440" s="15"/>
      <c r="F440" s="15"/>
      <c r="G440" s="15"/>
      <c r="H440" s="63"/>
      <c r="I440" s="15"/>
      <c r="J440" s="62"/>
      <c r="K440" s="15"/>
      <c r="L440" s="4" t="e">
        <f t="shared" si="15"/>
        <v>#VALUE!</v>
      </c>
      <c r="M440" s="4" t="str">
        <f>+_xlfn.XLOOKUP(B440,OPER!F:F,OPER!X:X,"",0)</f>
        <v xml:space="preserve"> </v>
      </c>
      <c r="N440" s="4" t="str">
        <f>+_xlfn.XLOOKUP(C440,OPER!E:E,OPER!AK:AK,"NSP",0)</f>
        <v/>
      </c>
      <c r="O440" s="17" t="str">
        <f>IF(OR(N440="NSP",N440="")," ",_xlfn.XLOOKUP(L440,ORDENES!$Y$2:$Y$500,ORDENES!$AB$2:$AB$500,"",0))</f>
        <v xml:space="preserve"> </v>
      </c>
      <c r="P440" s="4" t="str">
        <f>IFERROR(IF(VLOOKUP((C440),OPER!$E$2:$K$500,7,0)="PM03","EJECUTADO",IF(OR(N440="NSP",N440="")," ",IF(AND(LEFT(I440,4)="NOTI",H440&lt;&gt;0),"EJECUTADO","NO EJECUTADO"))),"")</f>
        <v/>
      </c>
      <c r="Q440" s="4"/>
      <c r="R440" s="4" t="str">
        <f t="shared" si="14"/>
        <v/>
      </c>
      <c r="S440" s="4" t="str">
        <f>IF(OR(N440="NSP",N440="")," ",IFERROR(_xlfn.XLOOKUP(VALUE(C440),'NOTI CV01_NOTPET'!$Z$2:$Z$500,'NOTI CV01_NOTPET'!$F$2:$F$500,"SIN NOTIFICAR",0),""))</f>
        <v xml:space="preserve"> </v>
      </c>
    </row>
    <row r="441" spans="1:19" x14ac:dyDescent="0.2">
      <c r="A441" s="61"/>
      <c r="B441" s="15"/>
      <c r="D441" s="15"/>
      <c r="E441" s="15"/>
      <c r="F441" s="15"/>
      <c r="G441" s="15"/>
      <c r="H441" s="63"/>
      <c r="I441" s="15"/>
      <c r="J441" s="62"/>
      <c r="K441" s="15"/>
      <c r="L441" s="4" t="e">
        <f t="shared" si="15"/>
        <v>#VALUE!</v>
      </c>
      <c r="M441" s="4" t="str">
        <f>+_xlfn.XLOOKUP(B441,OPER!F:F,OPER!X:X,"",0)</f>
        <v xml:space="preserve"> </v>
      </c>
      <c r="N441" s="4" t="str">
        <f>+_xlfn.XLOOKUP(C441,OPER!E:E,OPER!AK:AK,"NSP",0)</f>
        <v/>
      </c>
      <c r="O441" s="17" t="str">
        <f>IF(OR(N441="NSP",N441="")," ",_xlfn.XLOOKUP(L441,ORDENES!$Y$2:$Y$500,ORDENES!$AB$2:$AB$500,"",0))</f>
        <v xml:space="preserve"> </v>
      </c>
      <c r="P441" s="4" t="str">
        <f>IFERROR(IF(VLOOKUP((C441),OPER!$E$2:$K$500,7,0)="PM03","EJECUTADO",IF(OR(N441="NSP",N441="")," ",IF(AND(LEFT(I441,4)="NOTI",H441&lt;&gt;0),"EJECUTADO","NO EJECUTADO"))),"")</f>
        <v/>
      </c>
      <c r="Q441" s="4"/>
      <c r="R441" s="4" t="str">
        <f t="shared" si="14"/>
        <v/>
      </c>
      <c r="S441" s="4" t="str">
        <f>IF(OR(N441="NSP",N441="")," ",IFERROR(_xlfn.XLOOKUP(VALUE(C441),'NOTI CV01_NOTPET'!$Z$2:$Z$500,'NOTI CV01_NOTPET'!$F$2:$F$500,"SIN NOTIFICAR",0),""))</f>
        <v xml:space="preserve"> </v>
      </c>
    </row>
    <row r="442" spans="1:19" x14ac:dyDescent="0.2">
      <c r="A442" s="61"/>
      <c r="B442" s="15"/>
      <c r="D442" s="15"/>
      <c r="E442" s="15"/>
      <c r="F442" s="15"/>
      <c r="G442" s="15"/>
      <c r="H442" s="63"/>
      <c r="I442" s="15"/>
      <c r="J442" s="62"/>
      <c r="K442" s="15"/>
      <c r="L442" s="4" t="e">
        <f t="shared" ref="L442:L505" si="16">+VALUE(B442&amp;D442)</f>
        <v>#VALUE!</v>
      </c>
      <c r="M442" s="4" t="str">
        <f>+_xlfn.XLOOKUP(B442,OPER!F:F,OPER!X:X,"",0)</f>
        <v xml:space="preserve"> </v>
      </c>
      <c r="N442" s="4" t="str">
        <f>+_xlfn.XLOOKUP(C442,OPER!E:E,OPER!AK:AK,"NSP",0)</f>
        <v/>
      </c>
      <c r="O442" s="17" t="str">
        <f>IF(OR(N442="NSP",N442="")," ",_xlfn.XLOOKUP(L442,ORDENES!$Y$2:$Y$500,ORDENES!$AB$2:$AB$500,"",0))</f>
        <v xml:space="preserve"> </v>
      </c>
      <c r="P442" s="4" t="str">
        <f>IFERROR(IF(VLOOKUP((C442),OPER!$E$2:$K$500,7,0)="PM03","EJECUTADO",IF(OR(N442="NSP",N442="")," ",IF(AND(LEFT(I442,4)="NOTI",H442&lt;&gt;0),"EJECUTADO","NO EJECUTADO"))),"")</f>
        <v/>
      </c>
      <c r="Q442" s="4"/>
      <c r="R442" s="4" t="str">
        <f t="shared" si="14"/>
        <v/>
      </c>
      <c r="S442" s="4" t="str">
        <f>IF(OR(N442="NSP",N442="")," ",IFERROR(_xlfn.XLOOKUP(VALUE(C442),'NOTI CV01_NOTPET'!$Z$2:$Z$500,'NOTI CV01_NOTPET'!$F$2:$F$500,"SIN NOTIFICAR",0),""))</f>
        <v xml:space="preserve"> </v>
      </c>
    </row>
    <row r="443" spans="1:19" x14ac:dyDescent="0.2">
      <c r="A443" s="61"/>
      <c r="B443" s="15"/>
      <c r="D443" s="15"/>
      <c r="E443" s="15"/>
      <c r="F443" s="15"/>
      <c r="G443" s="15"/>
      <c r="H443" s="63"/>
      <c r="I443" s="15"/>
      <c r="J443" s="62"/>
      <c r="K443" s="15"/>
      <c r="L443" s="4" t="e">
        <f t="shared" si="16"/>
        <v>#VALUE!</v>
      </c>
      <c r="M443" s="4" t="str">
        <f>+_xlfn.XLOOKUP(B443,OPER!F:F,OPER!X:X,"",0)</f>
        <v xml:space="preserve"> </v>
      </c>
      <c r="N443" s="4" t="str">
        <f>+_xlfn.XLOOKUP(C443,OPER!E:E,OPER!AK:AK,"NSP",0)</f>
        <v/>
      </c>
      <c r="O443" s="17" t="str">
        <f>IF(OR(N443="NSP",N443="")," ",_xlfn.XLOOKUP(L443,ORDENES!$Y$2:$Y$500,ORDENES!$AB$2:$AB$500,"",0))</f>
        <v xml:space="preserve"> </v>
      </c>
      <c r="P443" s="4" t="str">
        <f>IFERROR(IF(VLOOKUP((C443),OPER!$E$2:$K$500,7,0)="PM03","EJECUTADO",IF(OR(N443="NSP",N443="")," ",IF(AND(LEFT(I443,4)="NOTI",H443&lt;&gt;0),"EJECUTADO","NO EJECUTADO"))),"")</f>
        <v/>
      </c>
      <c r="Q443" s="4"/>
      <c r="R443" s="4" t="str">
        <f t="shared" si="14"/>
        <v/>
      </c>
      <c r="S443" s="4" t="str">
        <f>IF(OR(N443="NSP",N443="")," ",IFERROR(_xlfn.XLOOKUP(VALUE(C443),'NOTI CV01_NOTPET'!$Z$2:$Z$500,'NOTI CV01_NOTPET'!$F$2:$F$500,"SIN NOTIFICAR",0),""))</f>
        <v xml:space="preserve"> </v>
      </c>
    </row>
    <row r="444" spans="1:19" x14ac:dyDescent="0.2">
      <c r="A444" s="61"/>
      <c r="B444" s="15"/>
      <c r="D444" s="15"/>
      <c r="E444" s="15"/>
      <c r="F444" s="15"/>
      <c r="G444" s="15"/>
      <c r="H444" s="63"/>
      <c r="I444" s="15"/>
      <c r="J444" s="62"/>
      <c r="K444" s="15"/>
      <c r="L444" s="4" t="e">
        <f t="shared" si="16"/>
        <v>#VALUE!</v>
      </c>
      <c r="M444" s="4" t="str">
        <f>+_xlfn.XLOOKUP(B444,OPER!F:F,OPER!X:X,"",0)</f>
        <v xml:space="preserve"> </v>
      </c>
      <c r="N444" s="4" t="str">
        <f>+_xlfn.XLOOKUP(C444,OPER!E:E,OPER!AK:AK,"NSP",0)</f>
        <v/>
      </c>
      <c r="O444" s="17" t="str">
        <f>IF(OR(N444="NSP",N444="")," ",_xlfn.XLOOKUP(L444,ORDENES!$Y$2:$Y$500,ORDENES!$AB$2:$AB$500,"",0))</f>
        <v xml:space="preserve"> </v>
      </c>
      <c r="P444" s="4" t="str">
        <f>IFERROR(IF(VLOOKUP((C444),OPER!$E$2:$K$500,7,0)="PM03","EJECUTADO",IF(OR(N444="NSP",N444="")," ",IF(AND(LEFT(I444,4)="NOTI",H444&lt;&gt;0),"EJECUTADO","NO EJECUTADO"))),"")</f>
        <v/>
      </c>
      <c r="Q444" s="4"/>
      <c r="R444" s="4" t="str">
        <f t="shared" si="14"/>
        <v/>
      </c>
      <c r="S444" s="4" t="str">
        <f>IF(OR(N444="NSP",N444="")," ",IFERROR(_xlfn.XLOOKUP(VALUE(C444),'NOTI CV01_NOTPET'!$Z$2:$Z$500,'NOTI CV01_NOTPET'!$F$2:$F$500,"SIN NOTIFICAR",0),""))</f>
        <v xml:space="preserve"> </v>
      </c>
    </row>
    <row r="445" spans="1:19" x14ac:dyDescent="0.2">
      <c r="A445" s="61"/>
      <c r="B445" s="15"/>
      <c r="D445" s="15"/>
      <c r="E445" s="15"/>
      <c r="F445" s="15"/>
      <c r="G445" s="15"/>
      <c r="H445" s="63"/>
      <c r="I445" s="15"/>
      <c r="J445" s="62"/>
      <c r="K445" s="15"/>
      <c r="L445" s="4" t="e">
        <f t="shared" si="16"/>
        <v>#VALUE!</v>
      </c>
      <c r="M445" s="4" t="str">
        <f>+_xlfn.XLOOKUP(B445,OPER!F:F,OPER!X:X,"",0)</f>
        <v xml:space="preserve"> </v>
      </c>
      <c r="N445" s="4" t="str">
        <f>+_xlfn.XLOOKUP(C445,OPER!E:E,OPER!AK:AK,"NSP",0)</f>
        <v/>
      </c>
      <c r="O445" s="17" t="str">
        <f>IF(OR(N445="NSP",N445="")," ",_xlfn.XLOOKUP(L445,ORDENES!$Y$2:$Y$500,ORDENES!$AB$2:$AB$500,"",0))</f>
        <v xml:space="preserve"> </v>
      </c>
      <c r="P445" s="4" t="str">
        <f>IFERROR(IF(VLOOKUP((C445),OPER!$E$2:$K$500,7,0)="PM03","EJECUTADO",IF(OR(N445="NSP",N445="")," ",IF(AND(LEFT(I445,4)="NOTI",H445&lt;&gt;0),"EJECUTADO","NO EJECUTADO"))),"")</f>
        <v/>
      </c>
      <c r="Q445" s="4"/>
      <c r="R445" s="4" t="str">
        <f t="shared" si="14"/>
        <v/>
      </c>
      <c r="S445" s="4" t="str">
        <f>IF(OR(N445="NSP",N445="")," ",IFERROR(_xlfn.XLOOKUP(VALUE(C445),'NOTI CV01_NOTPET'!$Z$2:$Z$500,'NOTI CV01_NOTPET'!$F$2:$F$500,"SIN NOTIFICAR",0),""))</f>
        <v xml:space="preserve"> </v>
      </c>
    </row>
    <row r="446" spans="1:19" x14ac:dyDescent="0.2">
      <c r="A446" s="61"/>
      <c r="B446" s="15"/>
      <c r="D446" s="15"/>
      <c r="E446" s="15"/>
      <c r="F446" s="15"/>
      <c r="G446" s="15"/>
      <c r="H446" s="63"/>
      <c r="I446" s="15"/>
      <c r="J446" s="62"/>
      <c r="K446" s="15"/>
      <c r="L446" s="4" t="e">
        <f t="shared" si="16"/>
        <v>#VALUE!</v>
      </c>
      <c r="M446" s="4" t="str">
        <f>+_xlfn.XLOOKUP(B446,OPER!F:F,OPER!X:X,"",0)</f>
        <v xml:space="preserve"> </v>
      </c>
      <c r="N446" s="4" t="str">
        <f>+_xlfn.XLOOKUP(C446,OPER!E:E,OPER!AK:AK,"NSP",0)</f>
        <v/>
      </c>
      <c r="O446" s="17" t="str">
        <f>IF(OR(N446="NSP",N446="")," ",_xlfn.XLOOKUP(L446,ORDENES!$Y$2:$Y$500,ORDENES!$AB$2:$AB$500,"",0))</f>
        <v xml:space="preserve"> </v>
      </c>
      <c r="P446" s="4" t="str">
        <f>IFERROR(IF(VLOOKUP((C446),OPER!$E$2:$K$500,7,0)="PM03","EJECUTADO",IF(OR(N446="NSP",N446="")," ",IF(AND(LEFT(I446,4)="NOTI",H446&lt;&gt;0),"EJECUTADO","NO EJECUTADO"))),"")</f>
        <v/>
      </c>
      <c r="Q446" s="4"/>
      <c r="R446" s="4" t="str">
        <f t="shared" si="14"/>
        <v/>
      </c>
      <c r="S446" s="4" t="str">
        <f>IF(OR(N446="NSP",N446="")," ",IFERROR(_xlfn.XLOOKUP(VALUE(C446),'NOTI CV01_NOTPET'!$Z$2:$Z$500,'NOTI CV01_NOTPET'!$F$2:$F$500,"SIN NOTIFICAR",0),""))</f>
        <v xml:space="preserve"> </v>
      </c>
    </row>
    <row r="447" spans="1:19" x14ac:dyDescent="0.2">
      <c r="A447" s="61"/>
      <c r="B447" s="15"/>
      <c r="D447" s="15"/>
      <c r="E447" s="15"/>
      <c r="F447" s="15"/>
      <c r="G447" s="15"/>
      <c r="H447" s="63"/>
      <c r="I447" s="15"/>
      <c r="J447" s="62"/>
      <c r="K447" s="15"/>
      <c r="L447" s="4" t="e">
        <f t="shared" si="16"/>
        <v>#VALUE!</v>
      </c>
      <c r="M447" s="4" t="str">
        <f>+_xlfn.XLOOKUP(B447,OPER!F:F,OPER!X:X,"",0)</f>
        <v xml:space="preserve"> </v>
      </c>
      <c r="N447" s="4" t="str">
        <f>+_xlfn.XLOOKUP(C447,OPER!E:E,OPER!AK:AK,"NSP",0)</f>
        <v/>
      </c>
      <c r="O447" s="17" t="str">
        <f>IF(OR(N447="NSP",N447="")," ",_xlfn.XLOOKUP(L447,ORDENES!$Y$2:$Y$500,ORDENES!$AB$2:$AB$500,"",0))</f>
        <v xml:space="preserve"> </v>
      </c>
      <c r="P447" s="4" t="str">
        <f>IFERROR(IF(VLOOKUP((C447),OPER!$E$2:$K$500,7,0)="PM03","EJECUTADO",IF(OR(N447="NSP",N447="")," ",IF(AND(LEFT(I447,4)="NOTI",H447&lt;&gt;0),"EJECUTADO","NO EJECUTADO"))),"")</f>
        <v/>
      </c>
      <c r="Q447" s="4"/>
      <c r="R447" s="4" t="str">
        <f t="shared" si="14"/>
        <v/>
      </c>
      <c r="S447" s="4" t="str">
        <f>IF(OR(N447="NSP",N447="")," ",IFERROR(_xlfn.XLOOKUP(VALUE(C447),'NOTI CV01_NOTPET'!$Z$2:$Z$500,'NOTI CV01_NOTPET'!$F$2:$F$500,"SIN NOTIFICAR",0),""))</f>
        <v xml:space="preserve"> </v>
      </c>
    </row>
    <row r="448" spans="1:19" x14ac:dyDescent="0.2">
      <c r="A448" s="61"/>
      <c r="B448" s="15"/>
      <c r="D448" s="15"/>
      <c r="E448" s="15"/>
      <c r="F448" s="15"/>
      <c r="G448" s="15"/>
      <c r="H448" s="63"/>
      <c r="I448" s="15"/>
      <c r="J448" s="62"/>
      <c r="K448" s="15"/>
      <c r="L448" s="4" t="e">
        <f t="shared" si="16"/>
        <v>#VALUE!</v>
      </c>
      <c r="M448" s="4" t="str">
        <f>+_xlfn.XLOOKUP(B448,OPER!F:F,OPER!X:X,"",0)</f>
        <v xml:space="preserve"> </v>
      </c>
      <c r="N448" s="4" t="str">
        <f>+_xlfn.XLOOKUP(C448,OPER!E:E,OPER!AK:AK,"NSP",0)</f>
        <v/>
      </c>
      <c r="O448" s="17" t="str">
        <f>IF(OR(N448="NSP",N448="")," ",_xlfn.XLOOKUP(L448,ORDENES!$Y$2:$Y$500,ORDENES!$AB$2:$AB$500,"",0))</f>
        <v xml:space="preserve"> </v>
      </c>
      <c r="P448" s="4" t="str">
        <f>IFERROR(IF(VLOOKUP((C448),OPER!$E$2:$K$500,7,0)="PM03","EJECUTADO",IF(OR(N448="NSP",N448="")," ",IF(AND(LEFT(I448,4)="NOTI",H448&lt;&gt;0),"EJECUTADO","NO EJECUTADO"))),"")</f>
        <v/>
      </c>
      <c r="Q448" s="4"/>
      <c r="R448" s="4" t="str">
        <f t="shared" si="14"/>
        <v/>
      </c>
      <c r="S448" s="4" t="str">
        <f>IF(OR(N448="NSP",N448="")," ",IFERROR(_xlfn.XLOOKUP(VALUE(C448),'NOTI CV01_NOTPET'!$Z$2:$Z$500,'NOTI CV01_NOTPET'!$F$2:$F$500,"SIN NOTIFICAR",0),""))</f>
        <v xml:space="preserve"> </v>
      </c>
    </row>
    <row r="449" spans="1:19" x14ac:dyDescent="0.2">
      <c r="A449" s="61"/>
      <c r="B449" s="15"/>
      <c r="D449" s="15"/>
      <c r="E449" s="15"/>
      <c r="F449" s="15"/>
      <c r="G449" s="15"/>
      <c r="H449" s="63"/>
      <c r="I449" s="15"/>
      <c r="J449" s="62"/>
      <c r="K449" s="15"/>
      <c r="L449" s="4" t="e">
        <f t="shared" si="16"/>
        <v>#VALUE!</v>
      </c>
      <c r="M449" s="4" t="str">
        <f>+_xlfn.XLOOKUP(B449,OPER!F:F,OPER!X:X,"",0)</f>
        <v xml:space="preserve"> </v>
      </c>
      <c r="N449" s="4" t="str">
        <f>+_xlfn.XLOOKUP(C449,OPER!E:E,OPER!AK:AK,"NSP",0)</f>
        <v/>
      </c>
      <c r="O449" s="17" t="str">
        <f>IF(OR(N449="NSP",N449="")," ",_xlfn.XLOOKUP(L449,ORDENES!$Y$2:$Y$500,ORDENES!$AB$2:$AB$500,"",0))</f>
        <v xml:space="preserve"> </v>
      </c>
      <c r="P449" s="4" t="str">
        <f>IFERROR(IF(VLOOKUP((C449),OPER!$E$2:$K$500,7,0)="PM03","EJECUTADO",IF(OR(N449="NSP",N449="")," ",IF(AND(LEFT(I449,4)="NOTI",H449&lt;&gt;0),"EJECUTADO","NO EJECUTADO"))),"")</f>
        <v/>
      </c>
      <c r="Q449" s="4"/>
      <c r="R449" s="4" t="str">
        <f t="shared" si="14"/>
        <v/>
      </c>
      <c r="S449" s="4" t="str">
        <f>IF(OR(N449="NSP",N449="")," ",IFERROR(_xlfn.XLOOKUP(VALUE(C449),'NOTI CV01_NOTPET'!$Z$2:$Z$500,'NOTI CV01_NOTPET'!$F$2:$F$500,"SIN NOTIFICAR",0),""))</f>
        <v xml:space="preserve"> </v>
      </c>
    </row>
    <row r="450" spans="1:19" x14ac:dyDescent="0.2">
      <c r="A450" s="61"/>
      <c r="B450" s="15"/>
      <c r="D450" s="15"/>
      <c r="E450" s="15"/>
      <c r="F450" s="15"/>
      <c r="G450" s="15"/>
      <c r="H450" s="63"/>
      <c r="I450" s="15"/>
      <c r="J450" s="62"/>
      <c r="K450" s="15"/>
      <c r="L450" s="4" t="e">
        <f t="shared" si="16"/>
        <v>#VALUE!</v>
      </c>
      <c r="M450" s="4" t="str">
        <f>+_xlfn.XLOOKUP(B450,OPER!F:F,OPER!X:X,"",0)</f>
        <v xml:space="preserve"> </v>
      </c>
      <c r="N450" s="4" t="str">
        <f>+_xlfn.XLOOKUP(C450,OPER!E:E,OPER!AK:AK,"NSP",0)</f>
        <v/>
      </c>
      <c r="O450" s="17" t="str">
        <f>IF(OR(N450="NSP",N450="")," ",_xlfn.XLOOKUP(L450,ORDENES!$Y$2:$Y$500,ORDENES!$AB$2:$AB$500,"",0))</f>
        <v xml:space="preserve"> </v>
      </c>
      <c r="P450" s="4" t="str">
        <f>IFERROR(IF(VLOOKUP((C450),OPER!$E$2:$K$500,7,0)="PM03","EJECUTADO",IF(OR(N450="NSP",N450="")," ",IF(AND(LEFT(I450,4)="NOTI",H450&lt;&gt;0),"EJECUTADO","NO EJECUTADO"))),"")</f>
        <v/>
      </c>
      <c r="Q450" s="4"/>
      <c r="R450" s="4" t="str">
        <f t="shared" si="14"/>
        <v/>
      </c>
      <c r="S450" s="4" t="str">
        <f>IF(OR(N450="NSP",N450="")," ",IFERROR(_xlfn.XLOOKUP(VALUE(C450),'NOTI CV01_NOTPET'!$Z$2:$Z$500,'NOTI CV01_NOTPET'!$F$2:$F$500,"SIN NOTIFICAR",0),""))</f>
        <v xml:space="preserve"> </v>
      </c>
    </row>
    <row r="451" spans="1:19" x14ac:dyDescent="0.2">
      <c r="A451" s="61"/>
      <c r="B451" s="15"/>
      <c r="D451" s="15"/>
      <c r="E451" s="15"/>
      <c r="F451" s="15"/>
      <c r="G451" s="15"/>
      <c r="H451" s="63"/>
      <c r="I451" s="15"/>
      <c r="J451" s="62"/>
      <c r="K451" s="15"/>
      <c r="L451" s="4" t="e">
        <f t="shared" si="16"/>
        <v>#VALUE!</v>
      </c>
      <c r="M451" s="4" t="str">
        <f>+_xlfn.XLOOKUP(B451,OPER!F:F,OPER!X:X,"",0)</f>
        <v xml:space="preserve"> </v>
      </c>
      <c r="N451" s="4" t="str">
        <f>+_xlfn.XLOOKUP(C451,OPER!E:E,OPER!AK:AK,"NSP",0)</f>
        <v/>
      </c>
      <c r="O451" s="17" t="str">
        <f>IF(OR(N451="NSP",N451="")," ",_xlfn.XLOOKUP(L451,ORDENES!$Y$2:$Y$500,ORDENES!$AB$2:$AB$500,"",0))</f>
        <v xml:space="preserve"> </v>
      </c>
      <c r="P451" s="4" t="str">
        <f>IFERROR(IF(VLOOKUP((C451),OPER!$E$2:$K$500,7,0)="PM03","EJECUTADO",IF(OR(N451="NSP",N451="")," ",IF(AND(LEFT(I451,4)="NOTI",H451&lt;&gt;0),"EJECUTADO","NO EJECUTADO"))),"")</f>
        <v/>
      </c>
      <c r="Q451" s="4"/>
      <c r="R451" s="4" t="str">
        <f t="shared" ref="R451:R514" si="17">+IF(OR(N451="NSP",N451=""),"",IF(AND(P451="EJECUTADO",Q451="EJECUTADO"),"EJECUTADO","NO EJECUTADO"))</f>
        <v/>
      </c>
      <c r="S451" s="4" t="str">
        <f>IF(OR(N451="NSP",N451="")," ",IFERROR(_xlfn.XLOOKUP(VALUE(C451),'NOTI CV01_NOTPET'!$Z$2:$Z$500,'NOTI CV01_NOTPET'!$F$2:$F$500,"SIN NOTIFICAR",0),""))</f>
        <v xml:space="preserve"> </v>
      </c>
    </row>
    <row r="452" spans="1:19" x14ac:dyDescent="0.2">
      <c r="A452" s="61"/>
      <c r="B452" s="15"/>
      <c r="D452" s="15"/>
      <c r="E452" s="15"/>
      <c r="F452" s="15"/>
      <c r="G452" s="15"/>
      <c r="H452" s="63"/>
      <c r="I452" s="15"/>
      <c r="J452" s="62"/>
      <c r="K452" s="15"/>
      <c r="L452" s="4" t="e">
        <f t="shared" si="16"/>
        <v>#VALUE!</v>
      </c>
      <c r="M452" s="4" t="str">
        <f>+_xlfn.XLOOKUP(B452,OPER!F:F,OPER!X:X,"",0)</f>
        <v xml:space="preserve"> </v>
      </c>
      <c r="N452" s="4" t="str">
        <f>+_xlfn.XLOOKUP(C452,OPER!E:E,OPER!AK:AK,"NSP",0)</f>
        <v/>
      </c>
      <c r="O452" s="17" t="str">
        <f>IF(OR(N452="NSP",N452="")," ",_xlfn.XLOOKUP(L452,ORDENES!$Y$2:$Y$500,ORDENES!$AB$2:$AB$500,"",0))</f>
        <v xml:space="preserve"> </v>
      </c>
      <c r="P452" s="4" t="str">
        <f>IFERROR(IF(VLOOKUP((C452),OPER!$E$2:$K$500,7,0)="PM03","EJECUTADO",IF(OR(N452="NSP",N452="")," ",IF(AND(LEFT(I452,4)="NOTI",H452&lt;&gt;0),"EJECUTADO","NO EJECUTADO"))),"")</f>
        <v/>
      </c>
      <c r="Q452" s="4"/>
      <c r="R452" s="4" t="str">
        <f t="shared" si="17"/>
        <v/>
      </c>
      <c r="S452" s="4" t="str">
        <f>IF(OR(N452="NSP",N452="")," ",IFERROR(_xlfn.XLOOKUP(VALUE(C452),'NOTI CV01_NOTPET'!$Z$2:$Z$500,'NOTI CV01_NOTPET'!$F$2:$F$500,"SIN NOTIFICAR",0),""))</f>
        <v xml:space="preserve"> </v>
      </c>
    </row>
    <row r="453" spans="1:19" x14ac:dyDescent="0.2">
      <c r="A453" s="61"/>
      <c r="B453" s="15"/>
      <c r="D453" s="15"/>
      <c r="E453" s="15"/>
      <c r="F453" s="15"/>
      <c r="G453" s="15"/>
      <c r="H453" s="63"/>
      <c r="I453" s="15"/>
      <c r="J453" s="62"/>
      <c r="K453" s="15"/>
      <c r="L453" s="4" t="e">
        <f t="shared" si="16"/>
        <v>#VALUE!</v>
      </c>
      <c r="M453" s="4" t="str">
        <f>+_xlfn.XLOOKUP(B453,OPER!F:F,OPER!X:X,"",0)</f>
        <v xml:space="preserve"> </v>
      </c>
      <c r="N453" s="4" t="str">
        <f>+_xlfn.XLOOKUP(C453,OPER!E:E,OPER!AK:AK,"NSP",0)</f>
        <v/>
      </c>
      <c r="O453" s="17" t="str">
        <f>IF(OR(N453="NSP",N453="")," ",_xlfn.XLOOKUP(L453,ORDENES!$Y$2:$Y$500,ORDENES!$AB$2:$AB$500,"",0))</f>
        <v xml:space="preserve"> </v>
      </c>
      <c r="P453" s="4" t="str">
        <f>IFERROR(IF(VLOOKUP((C453),OPER!$E$2:$K$500,7,0)="PM03","EJECUTADO",IF(OR(N453="NSP",N453="")," ",IF(AND(LEFT(I453,4)="NOTI",H453&lt;&gt;0),"EJECUTADO","NO EJECUTADO"))),"")</f>
        <v/>
      </c>
      <c r="Q453" s="4"/>
      <c r="R453" s="4" t="str">
        <f t="shared" si="17"/>
        <v/>
      </c>
      <c r="S453" s="4" t="str">
        <f>IF(OR(N453="NSP",N453="")," ",IFERROR(_xlfn.XLOOKUP(VALUE(C453),'NOTI CV01_NOTPET'!$Z$2:$Z$500,'NOTI CV01_NOTPET'!$F$2:$F$500,"SIN NOTIFICAR",0),""))</f>
        <v xml:space="preserve"> </v>
      </c>
    </row>
    <row r="454" spans="1:19" x14ac:dyDescent="0.2">
      <c r="A454" s="61"/>
      <c r="B454" s="15"/>
      <c r="D454" s="15"/>
      <c r="E454" s="15"/>
      <c r="F454" s="15"/>
      <c r="G454" s="15"/>
      <c r="H454" s="63"/>
      <c r="I454" s="15"/>
      <c r="J454" s="62"/>
      <c r="K454" s="15"/>
      <c r="L454" s="4" t="e">
        <f t="shared" si="16"/>
        <v>#VALUE!</v>
      </c>
      <c r="M454" s="4" t="str">
        <f>+_xlfn.XLOOKUP(B454,OPER!F:F,OPER!X:X,"",0)</f>
        <v xml:space="preserve"> </v>
      </c>
      <c r="N454" s="4" t="str">
        <f>+_xlfn.XLOOKUP(C454,OPER!E:E,OPER!AK:AK,"NSP",0)</f>
        <v/>
      </c>
      <c r="O454" s="17" t="str">
        <f>IF(OR(N454="NSP",N454="")," ",_xlfn.XLOOKUP(L454,ORDENES!$Y$2:$Y$500,ORDENES!$AB$2:$AB$500,"",0))</f>
        <v xml:space="preserve"> </v>
      </c>
      <c r="P454" s="4" t="str">
        <f>IFERROR(IF(VLOOKUP((C454),OPER!$E$2:$K$500,7,0)="PM03","EJECUTADO",IF(OR(N454="NSP",N454="")," ",IF(AND(LEFT(I454,4)="NOTI",H454&lt;&gt;0),"EJECUTADO","NO EJECUTADO"))),"")</f>
        <v/>
      </c>
      <c r="Q454" s="4"/>
      <c r="R454" s="4" t="str">
        <f t="shared" si="17"/>
        <v/>
      </c>
      <c r="S454" s="4" t="str">
        <f>IF(OR(N454="NSP",N454="")," ",IFERROR(_xlfn.XLOOKUP(VALUE(C454),'NOTI CV01_NOTPET'!$Z$2:$Z$500,'NOTI CV01_NOTPET'!$F$2:$F$500,"SIN NOTIFICAR",0),""))</f>
        <v xml:space="preserve"> </v>
      </c>
    </row>
    <row r="455" spans="1:19" x14ac:dyDescent="0.2">
      <c r="A455" s="61"/>
      <c r="B455" s="15"/>
      <c r="D455" s="15"/>
      <c r="E455" s="15"/>
      <c r="F455" s="15"/>
      <c r="G455" s="15"/>
      <c r="H455" s="63"/>
      <c r="I455" s="15"/>
      <c r="J455" s="62"/>
      <c r="K455" s="15"/>
      <c r="L455" s="4" t="e">
        <f t="shared" si="16"/>
        <v>#VALUE!</v>
      </c>
      <c r="M455" s="4" t="str">
        <f>+_xlfn.XLOOKUP(B455,OPER!F:F,OPER!X:X,"",0)</f>
        <v xml:space="preserve"> </v>
      </c>
      <c r="N455" s="4" t="str">
        <f>+_xlfn.XLOOKUP(C455,OPER!E:E,OPER!AK:AK,"NSP",0)</f>
        <v/>
      </c>
      <c r="O455" s="17" t="str">
        <f>IF(OR(N455="NSP",N455="")," ",_xlfn.XLOOKUP(L455,ORDENES!$Y$2:$Y$500,ORDENES!$AB$2:$AB$500,"",0))</f>
        <v xml:space="preserve"> </v>
      </c>
      <c r="P455" s="4" t="str">
        <f>IFERROR(IF(VLOOKUP((C455),OPER!$E$2:$K$500,7,0)="PM03","EJECUTADO",IF(OR(N455="NSP",N455="")," ",IF(AND(LEFT(I455,4)="NOTI",H455&lt;&gt;0),"EJECUTADO","NO EJECUTADO"))),"")</f>
        <v/>
      </c>
      <c r="Q455" s="4"/>
      <c r="R455" s="4" t="str">
        <f t="shared" si="17"/>
        <v/>
      </c>
      <c r="S455" s="4" t="str">
        <f>IF(OR(N455="NSP",N455="")," ",IFERROR(_xlfn.XLOOKUP(VALUE(C455),'NOTI CV01_NOTPET'!$Z$2:$Z$500,'NOTI CV01_NOTPET'!$F$2:$F$500,"SIN NOTIFICAR",0),""))</f>
        <v xml:space="preserve"> </v>
      </c>
    </row>
    <row r="456" spans="1:19" x14ac:dyDescent="0.2">
      <c r="A456" s="61"/>
      <c r="B456" s="15"/>
      <c r="D456" s="15"/>
      <c r="E456" s="15"/>
      <c r="F456" s="15"/>
      <c r="G456" s="15"/>
      <c r="H456" s="63"/>
      <c r="I456" s="15"/>
      <c r="J456" s="62"/>
      <c r="K456" s="15"/>
      <c r="L456" s="4" t="e">
        <f t="shared" si="16"/>
        <v>#VALUE!</v>
      </c>
      <c r="M456" s="4" t="str">
        <f>+_xlfn.XLOOKUP(B456,OPER!F:F,OPER!X:X,"",0)</f>
        <v xml:space="preserve"> </v>
      </c>
      <c r="N456" s="4" t="str">
        <f>+_xlfn.XLOOKUP(C456,OPER!E:E,OPER!AK:AK,"NSP",0)</f>
        <v/>
      </c>
      <c r="O456" s="17" t="str">
        <f>IF(OR(N456="NSP",N456="")," ",_xlfn.XLOOKUP(L456,ORDENES!$Y$2:$Y$500,ORDENES!$AB$2:$AB$500,"",0))</f>
        <v xml:space="preserve"> </v>
      </c>
      <c r="P456" s="4" t="str">
        <f>IFERROR(IF(VLOOKUP((C456),OPER!$E$2:$K$500,7,0)="PM03","EJECUTADO",IF(OR(N456="NSP",N456="")," ",IF(AND(LEFT(I456,4)="NOTI",H456&lt;&gt;0),"EJECUTADO","NO EJECUTADO"))),"")</f>
        <v/>
      </c>
      <c r="Q456" s="4"/>
      <c r="R456" s="4" t="str">
        <f t="shared" si="17"/>
        <v/>
      </c>
      <c r="S456" s="4" t="str">
        <f>IF(OR(N456="NSP",N456="")," ",IFERROR(_xlfn.XLOOKUP(VALUE(C456),'NOTI CV01_NOTPET'!$Z$2:$Z$500,'NOTI CV01_NOTPET'!$F$2:$F$500,"SIN NOTIFICAR",0),""))</f>
        <v xml:space="preserve"> </v>
      </c>
    </row>
    <row r="457" spans="1:19" x14ac:dyDescent="0.2">
      <c r="A457" s="61"/>
      <c r="B457" s="15"/>
      <c r="D457" s="15"/>
      <c r="E457" s="15"/>
      <c r="F457" s="15"/>
      <c r="G457" s="15"/>
      <c r="H457" s="63"/>
      <c r="I457" s="15"/>
      <c r="J457" s="62"/>
      <c r="K457" s="15"/>
      <c r="L457" s="4" t="e">
        <f t="shared" si="16"/>
        <v>#VALUE!</v>
      </c>
      <c r="M457" s="4" t="str">
        <f>+_xlfn.XLOOKUP(B457,OPER!F:F,OPER!X:X,"",0)</f>
        <v xml:space="preserve"> </v>
      </c>
      <c r="N457" s="4" t="str">
        <f>+_xlfn.XLOOKUP(C457,OPER!E:E,OPER!AK:AK,"NSP",0)</f>
        <v/>
      </c>
      <c r="O457" s="17" t="str">
        <f>IF(OR(N457="NSP",N457="")," ",_xlfn.XLOOKUP(L457,ORDENES!$Y$2:$Y$500,ORDENES!$AB$2:$AB$500,"",0))</f>
        <v xml:space="preserve"> </v>
      </c>
      <c r="P457" s="4" t="str">
        <f>IFERROR(IF(VLOOKUP((C457),OPER!$E$2:$K$500,7,0)="PM03","EJECUTADO",IF(OR(N457="NSP",N457="")," ",IF(AND(LEFT(I457,4)="NOTI",H457&lt;&gt;0),"EJECUTADO","NO EJECUTADO"))),"")</f>
        <v/>
      </c>
      <c r="Q457" s="4"/>
      <c r="R457" s="4" t="str">
        <f t="shared" si="17"/>
        <v/>
      </c>
      <c r="S457" s="4" t="str">
        <f>IF(OR(N457="NSP",N457="")," ",IFERROR(_xlfn.XLOOKUP(VALUE(C457),'NOTI CV01_NOTPET'!$Z$2:$Z$500,'NOTI CV01_NOTPET'!$F$2:$F$500,"SIN NOTIFICAR",0),""))</f>
        <v xml:space="preserve"> </v>
      </c>
    </row>
    <row r="458" spans="1:19" x14ac:dyDescent="0.2">
      <c r="A458" s="61"/>
      <c r="B458" s="15"/>
      <c r="D458" s="15"/>
      <c r="E458" s="15"/>
      <c r="F458" s="15"/>
      <c r="G458" s="15"/>
      <c r="H458" s="63"/>
      <c r="I458" s="15"/>
      <c r="J458" s="62"/>
      <c r="K458" s="15"/>
      <c r="L458" s="4" t="e">
        <f t="shared" si="16"/>
        <v>#VALUE!</v>
      </c>
      <c r="M458" s="4" t="str">
        <f>+_xlfn.XLOOKUP(B458,OPER!F:F,OPER!X:X,"",0)</f>
        <v xml:space="preserve"> </v>
      </c>
      <c r="N458" s="4" t="str">
        <f>+_xlfn.XLOOKUP(C458,OPER!E:E,OPER!AK:AK,"NSP",0)</f>
        <v/>
      </c>
      <c r="O458" s="17" t="str">
        <f>IF(OR(N458="NSP",N458="")," ",_xlfn.XLOOKUP(L458,ORDENES!$Y$2:$Y$500,ORDENES!$AB$2:$AB$500,"",0))</f>
        <v xml:space="preserve"> </v>
      </c>
      <c r="P458" s="4" t="str">
        <f>IFERROR(IF(VLOOKUP((C458),OPER!$E$2:$K$500,7,0)="PM03","EJECUTADO",IF(OR(N458="NSP",N458="")," ",IF(AND(LEFT(I458,4)="NOTI",H458&lt;&gt;0),"EJECUTADO","NO EJECUTADO"))),"")</f>
        <v/>
      </c>
      <c r="Q458" s="4"/>
      <c r="R458" s="4" t="str">
        <f t="shared" si="17"/>
        <v/>
      </c>
      <c r="S458" s="4" t="str">
        <f>IF(OR(N458="NSP",N458="")," ",IFERROR(_xlfn.XLOOKUP(VALUE(C458),'NOTI CV01_NOTPET'!$Z$2:$Z$500,'NOTI CV01_NOTPET'!$F$2:$F$500,"SIN NOTIFICAR",0),""))</f>
        <v xml:space="preserve"> </v>
      </c>
    </row>
    <row r="459" spans="1:19" x14ac:dyDescent="0.2">
      <c r="A459" s="61"/>
      <c r="B459" s="15"/>
      <c r="D459" s="15"/>
      <c r="E459" s="15"/>
      <c r="F459" s="15"/>
      <c r="G459" s="15"/>
      <c r="H459" s="63"/>
      <c r="I459" s="15"/>
      <c r="J459" s="62"/>
      <c r="K459" s="15"/>
      <c r="L459" s="4" t="e">
        <f t="shared" si="16"/>
        <v>#VALUE!</v>
      </c>
      <c r="M459" s="4" t="str">
        <f>+_xlfn.XLOOKUP(B459,OPER!F:F,OPER!X:X,"",0)</f>
        <v xml:space="preserve"> </v>
      </c>
      <c r="N459" s="4" t="str">
        <f>+_xlfn.XLOOKUP(C459,OPER!E:E,OPER!AK:AK,"NSP",0)</f>
        <v/>
      </c>
      <c r="O459" s="17" t="str">
        <f>IF(OR(N459="NSP",N459="")," ",_xlfn.XLOOKUP(L459,ORDENES!$Y$2:$Y$500,ORDENES!$AB$2:$AB$500,"",0))</f>
        <v xml:space="preserve"> </v>
      </c>
      <c r="P459" s="4" t="str">
        <f>IFERROR(IF(VLOOKUP((C459),OPER!$E$2:$K$500,7,0)="PM03","EJECUTADO",IF(OR(N459="NSP",N459="")," ",IF(AND(LEFT(I459,4)="NOTI",H459&lt;&gt;0),"EJECUTADO","NO EJECUTADO"))),"")</f>
        <v/>
      </c>
      <c r="Q459" s="4"/>
      <c r="R459" s="4" t="str">
        <f t="shared" si="17"/>
        <v/>
      </c>
      <c r="S459" s="4" t="str">
        <f>IF(OR(N459="NSP",N459="")," ",IFERROR(_xlfn.XLOOKUP(VALUE(C459),'NOTI CV01_NOTPET'!$Z$2:$Z$500,'NOTI CV01_NOTPET'!$F$2:$F$500,"SIN NOTIFICAR",0),""))</f>
        <v xml:space="preserve"> </v>
      </c>
    </row>
    <row r="460" spans="1:19" x14ac:dyDescent="0.2">
      <c r="A460" s="61"/>
      <c r="B460" s="15"/>
      <c r="D460" s="15"/>
      <c r="E460" s="15"/>
      <c r="F460" s="15"/>
      <c r="G460" s="15"/>
      <c r="H460" s="63"/>
      <c r="I460" s="15"/>
      <c r="J460" s="62"/>
      <c r="K460" s="15"/>
      <c r="L460" s="4" t="e">
        <f t="shared" si="16"/>
        <v>#VALUE!</v>
      </c>
      <c r="M460" s="4" t="str">
        <f>+_xlfn.XLOOKUP(B460,OPER!F:F,OPER!X:X,"",0)</f>
        <v xml:space="preserve"> </v>
      </c>
      <c r="N460" s="4" t="str">
        <f>+_xlfn.XLOOKUP(C460,OPER!E:E,OPER!AK:AK,"NSP",0)</f>
        <v/>
      </c>
      <c r="O460" s="17" t="str">
        <f>IF(OR(N460="NSP",N460="")," ",_xlfn.XLOOKUP(L460,ORDENES!$Y$2:$Y$500,ORDENES!$AB$2:$AB$500,"",0))</f>
        <v xml:space="preserve"> </v>
      </c>
      <c r="P460" s="4" t="str">
        <f>IFERROR(IF(VLOOKUP((C460),OPER!$E$2:$K$500,7,0)="PM03","EJECUTADO",IF(OR(N460="NSP",N460="")," ",IF(AND(LEFT(I460,4)="NOTI",H460&lt;&gt;0),"EJECUTADO","NO EJECUTADO"))),"")</f>
        <v/>
      </c>
      <c r="Q460" s="4"/>
      <c r="R460" s="4" t="str">
        <f t="shared" si="17"/>
        <v/>
      </c>
      <c r="S460" s="4" t="str">
        <f>IF(OR(N460="NSP",N460="")," ",IFERROR(_xlfn.XLOOKUP(VALUE(C460),'NOTI CV01_NOTPET'!$Z$2:$Z$500,'NOTI CV01_NOTPET'!$F$2:$F$500,"SIN NOTIFICAR",0),""))</f>
        <v xml:space="preserve"> </v>
      </c>
    </row>
    <row r="461" spans="1:19" x14ac:dyDescent="0.2">
      <c r="A461" s="61"/>
      <c r="B461" s="15"/>
      <c r="D461" s="15"/>
      <c r="E461" s="15"/>
      <c r="F461" s="15"/>
      <c r="G461" s="15"/>
      <c r="H461" s="63"/>
      <c r="I461" s="15"/>
      <c r="J461" s="62"/>
      <c r="K461" s="15"/>
      <c r="L461" s="4" t="e">
        <f t="shared" si="16"/>
        <v>#VALUE!</v>
      </c>
      <c r="M461" s="4" t="str">
        <f>+_xlfn.XLOOKUP(B461,OPER!F:F,OPER!X:X,"",0)</f>
        <v xml:space="preserve"> </v>
      </c>
      <c r="N461" s="4" t="str">
        <f>+_xlfn.XLOOKUP(C461,OPER!E:E,OPER!AK:AK,"NSP",0)</f>
        <v/>
      </c>
      <c r="O461" s="17" t="str">
        <f>IF(OR(N461="NSP",N461="")," ",_xlfn.XLOOKUP(L461,ORDENES!$Y$2:$Y$500,ORDENES!$AB$2:$AB$500,"",0))</f>
        <v xml:space="preserve"> </v>
      </c>
      <c r="P461" s="4" t="str">
        <f>IFERROR(IF(VLOOKUP((C461),OPER!$E$2:$K$500,7,0)="PM03","EJECUTADO",IF(OR(N461="NSP",N461="")," ",IF(AND(LEFT(I461,4)="NOTI",H461&lt;&gt;0),"EJECUTADO","NO EJECUTADO"))),"")</f>
        <v/>
      </c>
      <c r="Q461" s="4"/>
      <c r="R461" s="4" t="str">
        <f t="shared" si="17"/>
        <v/>
      </c>
      <c r="S461" s="4" t="str">
        <f>IF(OR(N461="NSP",N461="")," ",IFERROR(_xlfn.XLOOKUP(VALUE(C461),'NOTI CV01_NOTPET'!$Z$2:$Z$500,'NOTI CV01_NOTPET'!$F$2:$F$500,"SIN NOTIFICAR",0),""))</f>
        <v xml:space="preserve"> </v>
      </c>
    </row>
    <row r="462" spans="1:19" x14ac:dyDescent="0.2">
      <c r="A462" s="61"/>
      <c r="B462" s="15"/>
      <c r="D462" s="15"/>
      <c r="E462" s="15"/>
      <c r="F462" s="15"/>
      <c r="G462" s="15"/>
      <c r="H462" s="63"/>
      <c r="I462" s="15"/>
      <c r="J462" s="62"/>
      <c r="K462" s="15"/>
      <c r="L462" s="4" t="e">
        <f t="shared" si="16"/>
        <v>#VALUE!</v>
      </c>
      <c r="M462" s="4" t="str">
        <f>+_xlfn.XLOOKUP(B462,OPER!F:F,OPER!X:X,"",0)</f>
        <v xml:space="preserve"> </v>
      </c>
      <c r="N462" s="4" t="str">
        <f>+_xlfn.XLOOKUP(C462,OPER!E:E,OPER!AK:AK,"NSP",0)</f>
        <v/>
      </c>
      <c r="O462" s="17" t="str">
        <f>IF(OR(N462="NSP",N462="")," ",_xlfn.XLOOKUP(L462,ORDENES!$Y$2:$Y$500,ORDENES!$AB$2:$AB$500,"",0))</f>
        <v xml:space="preserve"> </v>
      </c>
      <c r="P462" s="4" t="str">
        <f>IFERROR(IF(VLOOKUP((C462),OPER!$E$2:$K$500,7,0)="PM03","EJECUTADO",IF(OR(N462="NSP",N462="")," ",IF(AND(LEFT(I462,4)="NOTI",H462&lt;&gt;0),"EJECUTADO","NO EJECUTADO"))),"")</f>
        <v/>
      </c>
      <c r="Q462" s="4"/>
      <c r="R462" s="4" t="str">
        <f t="shared" si="17"/>
        <v/>
      </c>
      <c r="S462" s="4" t="str">
        <f>IF(OR(N462="NSP",N462="")," ",IFERROR(_xlfn.XLOOKUP(VALUE(C462),'NOTI CV01_NOTPET'!$Z$2:$Z$500,'NOTI CV01_NOTPET'!$F$2:$F$500,"SIN NOTIFICAR",0),""))</f>
        <v xml:space="preserve"> </v>
      </c>
    </row>
    <row r="463" spans="1:19" x14ac:dyDescent="0.2">
      <c r="A463" s="61"/>
      <c r="B463" s="15"/>
      <c r="D463" s="15"/>
      <c r="E463" s="15"/>
      <c r="F463" s="15"/>
      <c r="G463" s="15"/>
      <c r="H463" s="63"/>
      <c r="I463" s="15"/>
      <c r="J463" s="62"/>
      <c r="K463" s="15"/>
      <c r="L463" s="4" t="e">
        <f t="shared" si="16"/>
        <v>#VALUE!</v>
      </c>
      <c r="M463" s="4" t="str">
        <f>+_xlfn.XLOOKUP(B463,OPER!F:F,OPER!X:X,"",0)</f>
        <v xml:space="preserve"> </v>
      </c>
      <c r="N463" s="4" t="str">
        <f>+_xlfn.XLOOKUP(C463,OPER!E:E,OPER!AK:AK,"NSP",0)</f>
        <v/>
      </c>
      <c r="O463" s="17" t="str">
        <f>IF(OR(N463="NSP",N463="")," ",_xlfn.XLOOKUP(L463,ORDENES!$Y$2:$Y$500,ORDENES!$AB$2:$AB$500,"",0))</f>
        <v xml:space="preserve"> </v>
      </c>
      <c r="P463" s="4" t="str">
        <f>IFERROR(IF(VLOOKUP((C463),OPER!$E$2:$K$500,7,0)="PM03","EJECUTADO",IF(OR(N463="NSP",N463="")," ",IF(AND(LEFT(I463,4)="NOTI",H463&lt;&gt;0),"EJECUTADO","NO EJECUTADO"))),"")</f>
        <v/>
      </c>
      <c r="Q463" s="4"/>
      <c r="R463" s="4" t="str">
        <f t="shared" si="17"/>
        <v/>
      </c>
      <c r="S463" s="4" t="str">
        <f>IF(OR(N463="NSP",N463="")," ",IFERROR(_xlfn.XLOOKUP(VALUE(C463),'NOTI CV01_NOTPET'!$Z$2:$Z$500,'NOTI CV01_NOTPET'!$F$2:$F$500,"SIN NOTIFICAR",0),""))</f>
        <v xml:space="preserve"> </v>
      </c>
    </row>
    <row r="464" spans="1:19" x14ac:dyDescent="0.2">
      <c r="A464" s="61"/>
      <c r="B464" s="15"/>
      <c r="D464" s="15"/>
      <c r="E464" s="15"/>
      <c r="F464" s="15"/>
      <c r="G464" s="15"/>
      <c r="H464" s="63"/>
      <c r="I464" s="15"/>
      <c r="J464" s="62"/>
      <c r="K464" s="15"/>
      <c r="L464" s="4" t="e">
        <f t="shared" si="16"/>
        <v>#VALUE!</v>
      </c>
      <c r="M464" s="4" t="str">
        <f>+_xlfn.XLOOKUP(B464,OPER!F:F,OPER!X:X,"",0)</f>
        <v xml:space="preserve"> </v>
      </c>
      <c r="N464" s="4" t="str">
        <f>+_xlfn.XLOOKUP(C464,OPER!E:E,OPER!AK:AK,"NSP",0)</f>
        <v/>
      </c>
      <c r="O464" s="17" t="str">
        <f>IF(OR(N464="NSP",N464="")," ",_xlfn.XLOOKUP(L464,ORDENES!$Y$2:$Y$500,ORDENES!$AB$2:$AB$500,"",0))</f>
        <v xml:space="preserve"> </v>
      </c>
      <c r="P464" s="4" t="str">
        <f>IFERROR(IF(VLOOKUP((C464),OPER!$E$2:$K$500,7,0)="PM03","EJECUTADO",IF(OR(N464="NSP",N464="")," ",IF(AND(LEFT(I464,4)="NOTI",H464&lt;&gt;0),"EJECUTADO","NO EJECUTADO"))),"")</f>
        <v/>
      </c>
      <c r="Q464" s="4"/>
      <c r="R464" s="4" t="str">
        <f t="shared" si="17"/>
        <v/>
      </c>
      <c r="S464" s="4" t="str">
        <f>IF(OR(N464="NSP",N464="")," ",IFERROR(_xlfn.XLOOKUP(VALUE(C464),'NOTI CV01_NOTPET'!$Z$2:$Z$500,'NOTI CV01_NOTPET'!$F$2:$F$500,"SIN NOTIFICAR",0),""))</f>
        <v xml:space="preserve"> </v>
      </c>
    </row>
    <row r="465" spans="1:19" x14ac:dyDescent="0.2">
      <c r="A465" s="61"/>
      <c r="B465" s="15"/>
      <c r="D465" s="15"/>
      <c r="E465" s="15"/>
      <c r="F465" s="15"/>
      <c r="G465" s="15"/>
      <c r="H465" s="63"/>
      <c r="I465" s="15"/>
      <c r="J465" s="62"/>
      <c r="K465" s="15"/>
      <c r="L465" s="4" t="e">
        <f t="shared" si="16"/>
        <v>#VALUE!</v>
      </c>
      <c r="M465" s="4" t="str">
        <f>+_xlfn.XLOOKUP(B465,OPER!F:F,OPER!X:X,"",0)</f>
        <v xml:space="preserve"> </v>
      </c>
      <c r="N465" s="4" t="str">
        <f>+_xlfn.XLOOKUP(C465,OPER!E:E,OPER!AK:AK,"NSP",0)</f>
        <v/>
      </c>
      <c r="O465" s="17" t="str">
        <f>IF(OR(N465="NSP",N465="")," ",_xlfn.XLOOKUP(L465,ORDENES!$Y$2:$Y$500,ORDENES!$AB$2:$AB$500,"",0))</f>
        <v xml:space="preserve"> </v>
      </c>
      <c r="P465" s="4" t="str">
        <f>IFERROR(IF(VLOOKUP((C465),OPER!$E$2:$K$500,7,0)="PM03","EJECUTADO",IF(OR(N465="NSP",N465="")," ",IF(AND(LEFT(I465,4)="NOTI",H465&lt;&gt;0),"EJECUTADO","NO EJECUTADO"))),"")</f>
        <v/>
      </c>
      <c r="Q465" s="4"/>
      <c r="R465" s="4" t="str">
        <f t="shared" si="17"/>
        <v/>
      </c>
      <c r="S465" s="4" t="str">
        <f>IF(OR(N465="NSP",N465="")," ",IFERROR(_xlfn.XLOOKUP(VALUE(C465),'NOTI CV01_NOTPET'!$Z$2:$Z$500,'NOTI CV01_NOTPET'!$F$2:$F$500,"SIN NOTIFICAR",0),""))</f>
        <v xml:space="preserve"> </v>
      </c>
    </row>
    <row r="466" spans="1:19" x14ac:dyDescent="0.2">
      <c r="A466" s="61"/>
      <c r="B466" s="15"/>
      <c r="D466" s="15"/>
      <c r="E466" s="15"/>
      <c r="F466" s="15"/>
      <c r="G466" s="15"/>
      <c r="H466" s="63"/>
      <c r="I466" s="15"/>
      <c r="J466" s="62"/>
      <c r="K466" s="15"/>
      <c r="L466" s="4" t="e">
        <f t="shared" si="16"/>
        <v>#VALUE!</v>
      </c>
      <c r="M466" s="4" t="str">
        <f>+_xlfn.XLOOKUP(B466,OPER!F:F,OPER!X:X,"",0)</f>
        <v xml:space="preserve"> </v>
      </c>
      <c r="N466" s="4" t="str">
        <f>+_xlfn.XLOOKUP(C466,OPER!E:E,OPER!AK:AK,"NSP",0)</f>
        <v/>
      </c>
      <c r="O466" s="17" t="str">
        <f>IF(OR(N466="NSP",N466="")," ",_xlfn.XLOOKUP(L466,ORDENES!$Y$2:$Y$500,ORDENES!$AB$2:$AB$500,"",0))</f>
        <v xml:space="preserve"> </v>
      </c>
      <c r="P466" s="4" t="str">
        <f>IFERROR(IF(VLOOKUP((C466),OPER!$E$2:$K$500,7,0)="PM03","EJECUTADO",IF(OR(N466="NSP",N466="")," ",IF(AND(LEFT(I466,4)="NOTI",H466&lt;&gt;0),"EJECUTADO","NO EJECUTADO"))),"")</f>
        <v/>
      </c>
      <c r="Q466" s="4"/>
      <c r="R466" s="4" t="str">
        <f t="shared" si="17"/>
        <v/>
      </c>
      <c r="S466" s="4" t="str">
        <f>IF(OR(N466="NSP",N466="")," ",IFERROR(_xlfn.XLOOKUP(VALUE(C466),'NOTI CV01_NOTPET'!$Z$2:$Z$500,'NOTI CV01_NOTPET'!$F$2:$F$500,"SIN NOTIFICAR",0),""))</f>
        <v xml:space="preserve"> </v>
      </c>
    </row>
    <row r="467" spans="1:19" x14ac:dyDescent="0.2">
      <c r="A467" s="61"/>
      <c r="B467" s="15"/>
      <c r="D467" s="15"/>
      <c r="E467" s="15"/>
      <c r="F467" s="15"/>
      <c r="G467" s="15"/>
      <c r="H467" s="63"/>
      <c r="I467" s="15"/>
      <c r="J467" s="62"/>
      <c r="K467" s="15"/>
      <c r="L467" s="4" t="e">
        <f t="shared" si="16"/>
        <v>#VALUE!</v>
      </c>
      <c r="M467" s="4" t="str">
        <f>+_xlfn.XLOOKUP(B467,OPER!F:F,OPER!X:X,"",0)</f>
        <v xml:space="preserve"> </v>
      </c>
      <c r="N467" s="4" t="str">
        <f>+_xlfn.XLOOKUP(C467,OPER!E:E,OPER!AK:AK,"NSP",0)</f>
        <v/>
      </c>
      <c r="O467" s="17" t="str">
        <f>IF(OR(N467="NSP",N467="")," ",_xlfn.XLOOKUP(L467,ORDENES!$Y$2:$Y$500,ORDENES!$AB$2:$AB$500,"",0))</f>
        <v xml:space="preserve"> </v>
      </c>
      <c r="P467" s="4" t="str">
        <f>IFERROR(IF(VLOOKUP((C467),OPER!$E$2:$K$500,7,0)="PM03","EJECUTADO",IF(OR(N467="NSP",N467="")," ",IF(AND(LEFT(I467,4)="NOTI",H467&lt;&gt;0),"EJECUTADO","NO EJECUTADO"))),"")</f>
        <v/>
      </c>
      <c r="Q467" s="4"/>
      <c r="R467" s="4" t="str">
        <f t="shared" si="17"/>
        <v/>
      </c>
      <c r="S467" s="4" t="str">
        <f>IF(OR(N467="NSP",N467="")," ",IFERROR(_xlfn.XLOOKUP(VALUE(C467),'NOTI CV01_NOTPET'!$Z$2:$Z$500,'NOTI CV01_NOTPET'!$F$2:$F$500,"SIN NOTIFICAR",0),""))</f>
        <v xml:space="preserve"> </v>
      </c>
    </row>
    <row r="468" spans="1:19" x14ac:dyDescent="0.2">
      <c r="A468" s="61"/>
      <c r="B468" s="15"/>
      <c r="D468" s="15"/>
      <c r="E468" s="15"/>
      <c r="F468" s="15"/>
      <c r="G468" s="15"/>
      <c r="H468" s="63"/>
      <c r="I468" s="15"/>
      <c r="J468" s="62"/>
      <c r="K468" s="15"/>
      <c r="L468" s="4" t="e">
        <f t="shared" si="16"/>
        <v>#VALUE!</v>
      </c>
      <c r="M468" s="4" t="str">
        <f>+_xlfn.XLOOKUP(B468,OPER!F:F,OPER!X:X,"",0)</f>
        <v xml:space="preserve"> </v>
      </c>
      <c r="N468" s="4" t="str">
        <f>+_xlfn.XLOOKUP(C468,OPER!E:E,OPER!AK:AK,"NSP",0)</f>
        <v/>
      </c>
      <c r="O468" s="17" t="str">
        <f>IF(OR(N468="NSP",N468="")," ",_xlfn.XLOOKUP(L468,ORDENES!$Y$2:$Y$500,ORDENES!$AB$2:$AB$500,"",0))</f>
        <v xml:space="preserve"> </v>
      </c>
      <c r="P468" s="4" t="str">
        <f>IFERROR(IF(VLOOKUP((C468),OPER!$E$2:$K$500,7,0)="PM03","EJECUTADO",IF(OR(N468="NSP",N468="")," ",IF(AND(LEFT(I468,4)="NOTI",H468&lt;&gt;0),"EJECUTADO","NO EJECUTADO"))),"")</f>
        <v/>
      </c>
      <c r="Q468" s="4"/>
      <c r="R468" s="4" t="str">
        <f t="shared" si="17"/>
        <v/>
      </c>
      <c r="S468" s="4" t="str">
        <f>IF(OR(N468="NSP",N468="")," ",IFERROR(_xlfn.XLOOKUP(VALUE(C468),'NOTI CV01_NOTPET'!$Z$2:$Z$500,'NOTI CV01_NOTPET'!$F$2:$F$500,"SIN NOTIFICAR",0),""))</f>
        <v xml:space="preserve"> </v>
      </c>
    </row>
    <row r="469" spans="1:19" x14ac:dyDescent="0.2">
      <c r="A469" s="61"/>
      <c r="B469" s="15"/>
      <c r="D469" s="15"/>
      <c r="E469" s="15"/>
      <c r="F469" s="15"/>
      <c r="G469" s="15"/>
      <c r="H469" s="63"/>
      <c r="I469" s="15"/>
      <c r="J469" s="62"/>
      <c r="K469" s="15"/>
      <c r="L469" s="4" t="e">
        <f t="shared" si="16"/>
        <v>#VALUE!</v>
      </c>
      <c r="M469" s="4" t="str">
        <f>+_xlfn.XLOOKUP(B469,OPER!F:F,OPER!X:X,"",0)</f>
        <v xml:space="preserve"> </v>
      </c>
      <c r="N469" s="4" t="str">
        <f>+_xlfn.XLOOKUP(C469,OPER!E:E,OPER!AK:AK,"NSP",0)</f>
        <v/>
      </c>
      <c r="O469" s="17" t="str">
        <f>IF(OR(N469="NSP",N469="")," ",_xlfn.XLOOKUP(L469,ORDENES!$Y$2:$Y$500,ORDENES!$AB$2:$AB$500,"",0))</f>
        <v xml:space="preserve"> </v>
      </c>
      <c r="P469" s="4" t="str">
        <f>IFERROR(IF(VLOOKUP((C469),OPER!$E$2:$K$500,7,0)="PM03","EJECUTADO",IF(OR(N469="NSP",N469="")," ",IF(AND(LEFT(I469,4)="NOTI",H469&lt;&gt;0),"EJECUTADO","NO EJECUTADO"))),"")</f>
        <v/>
      </c>
      <c r="Q469" s="4"/>
      <c r="R469" s="4" t="str">
        <f t="shared" si="17"/>
        <v/>
      </c>
      <c r="S469" s="4" t="str">
        <f>IF(OR(N469="NSP",N469="")," ",IFERROR(_xlfn.XLOOKUP(VALUE(C469),'NOTI CV01_NOTPET'!$Z$2:$Z$500,'NOTI CV01_NOTPET'!$F$2:$F$500,"SIN NOTIFICAR",0),""))</f>
        <v xml:space="preserve"> </v>
      </c>
    </row>
    <row r="470" spans="1:19" x14ac:dyDescent="0.2">
      <c r="A470" s="61"/>
      <c r="B470" s="15"/>
      <c r="D470" s="15"/>
      <c r="E470" s="15"/>
      <c r="F470" s="15"/>
      <c r="G470" s="15"/>
      <c r="H470" s="63"/>
      <c r="I470" s="15"/>
      <c r="J470" s="62"/>
      <c r="K470" s="15"/>
      <c r="L470" s="4" t="e">
        <f t="shared" si="16"/>
        <v>#VALUE!</v>
      </c>
      <c r="M470" s="4" t="str">
        <f>+_xlfn.XLOOKUP(B470,OPER!F:F,OPER!X:X,"",0)</f>
        <v xml:space="preserve"> </v>
      </c>
      <c r="N470" s="4" t="str">
        <f>+_xlfn.XLOOKUP(C470,OPER!E:E,OPER!AK:AK,"NSP",0)</f>
        <v/>
      </c>
      <c r="O470" s="17" t="str">
        <f>IF(OR(N470="NSP",N470="")," ",_xlfn.XLOOKUP(L470,ORDENES!$Y$2:$Y$500,ORDENES!$AB$2:$AB$500,"",0))</f>
        <v xml:space="preserve"> </v>
      </c>
      <c r="P470" s="4" t="str">
        <f>IFERROR(IF(VLOOKUP((C470),OPER!$E$2:$K$500,7,0)="PM03","EJECUTADO",IF(OR(N470="NSP",N470="")," ",IF(AND(LEFT(I470,4)="NOTI",H470&lt;&gt;0),"EJECUTADO","NO EJECUTADO"))),"")</f>
        <v/>
      </c>
      <c r="Q470" s="4"/>
      <c r="R470" s="4" t="str">
        <f t="shared" si="17"/>
        <v/>
      </c>
      <c r="S470" s="4" t="str">
        <f>IF(OR(N470="NSP",N470="")," ",IFERROR(_xlfn.XLOOKUP(VALUE(C470),'NOTI CV01_NOTPET'!$Z$2:$Z$500,'NOTI CV01_NOTPET'!$F$2:$F$500,"SIN NOTIFICAR",0),""))</f>
        <v xml:space="preserve"> </v>
      </c>
    </row>
    <row r="471" spans="1:19" x14ac:dyDescent="0.2">
      <c r="A471" s="61"/>
      <c r="B471" s="15"/>
      <c r="D471" s="15"/>
      <c r="E471" s="15"/>
      <c r="F471" s="15"/>
      <c r="G471" s="15"/>
      <c r="H471" s="63"/>
      <c r="I471" s="15"/>
      <c r="J471" s="62"/>
      <c r="K471" s="15"/>
      <c r="L471" s="4" t="e">
        <f t="shared" si="16"/>
        <v>#VALUE!</v>
      </c>
      <c r="M471" s="4" t="str">
        <f>+_xlfn.XLOOKUP(B471,OPER!F:F,OPER!X:X,"",0)</f>
        <v xml:space="preserve"> </v>
      </c>
      <c r="N471" s="4" t="str">
        <f>+_xlfn.XLOOKUP(C471,OPER!E:E,OPER!AK:AK,"NSP",0)</f>
        <v/>
      </c>
      <c r="O471" s="17" t="str">
        <f>IF(OR(N471="NSP",N471="")," ",_xlfn.XLOOKUP(L471,ORDENES!$Y$2:$Y$500,ORDENES!$AB$2:$AB$500,"",0))</f>
        <v xml:space="preserve"> </v>
      </c>
      <c r="P471" s="4" t="str">
        <f>IFERROR(IF(VLOOKUP((C471),OPER!$E$2:$K$500,7,0)="PM03","EJECUTADO",IF(OR(N471="NSP",N471="")," ",IF(AND(LEFT(I471,4)="NOTI",H471&lt;&gt;0),"EJECUTADO","NO EJECUTADO"))),"")</f>
        <v/>
      </c>
      <c r="Q471" s="4"/>
      <c r="R471" s="4" t="str">
        <f t="shared" si="17"/>
        <v/>
      </c>
      <c r="S471" s="4" t="str">
        <f>IF(OR(N471="NSP",N471="")," ",IFERROR(_xlfn.XLOOKUP(VALUE(C471),'NOTI CV01_NOTPET'!$Z$2:$Z$500,'NOTI CV01_NOTPET'!$F$2:$F$500,"SIN NOTIFICAR",0),""))</f>
        <v xml:space="preserve"> </v>
      </c>
    </row>
    <row r="472" spans="1:19" x14ac:dyDescent="0.2">
      <c r="A472" s="61"/>
      <c r="B472" s="15"/>
      <c r="D472" s="15"/>
      <c r="E472" s="15"/>
      <c r="F472" s="15"/>
      <c r="G472" s="15"/>
      <c r="H472" s="63"/>
      <c r="I472" s="15"/>
      <c r="J472" s="62"/>
      <c r="K472" s="15"/>
      <c r="L472" s="4" t="e">
        <f t="shared" si="16"/>
        <v>#VALUE!</v>
      </c>
      <c r="M472" s="4" t="str">
        <f>+_xlfn.XLOOKUP(B472,OPER!F:F,OPER!X:X,"",0)</f>
        <v xml:space="preserve"> </v>
      </c>
      <c r="N472" s="4" t="str">
        <f>+_xlfn.XLOOKUP(C472,OPER!E:E,OPER!AK:AK,"NSP",0)</f>
        <v/>
      </c>
      <c r="O472" s="17" t="str">
        <f>IF(OR(N472="NSP",N472="")," ",_xlfn.XLOOKUP(L472,ORDENES!$Y$2:$Y$500,ORDENES!$AB$2:$AB$500,"",0))</f>
        <v xml:space="preserve"> </v>
      </c>
      <c r="P472" s="4" t="str">
        <f>IFERROR(IF(VLOOKUP((C472),OPER!$E$2:$K$500,7,0)="PM03","EJECUTADO",IF(OR(N472="NSP",N472="")," ",IF(AND(LEFT(I472,4)="NOTI",H472&lt;&gt;0),"EJECUTADO","NO EJECUTADO"))),"")</f>
        <v/>
      </c>
      <c r="Q472" s="4"/>
      <c r="R472" s="4" t="str">
        <f t="shared" si="17"/>
        <v/>
      </c>
      <c r="S472" s="4" t="str">
        <f>IF(OR(N472="NSP",N472="")," ",IFERROR(_xlfn.XLOOKUP(VALUE(C472),'NOTI CV01_NOTPET'!$Z$2:$Z$500,'NOTI CV01_NOTPET'!$F$2:$F$500,"SIN NOTIFICAR",0),""))</f>
        <v xml:space="preserve"> </v>
      </c>
    </row>
    <row r="473" spans="1:19" x14ac:dyDescent="0.2">
      <c r="A473" s="61"/>
      <c r="B473" s="15"/>
      <c r="D473" s="15"/>
      <c r="E473" s="15"/>
      <c r="F473" s="15"/>
      <c r="G473" s="15"/>
      <c r="H473" s="63"/>
      <c r="I473" s="15"/>
      <c r="J473" s="62"/>
      <c r="K473" s="15"/>
      <c r="L473" s="4" t="e">
        <f t="shared" si="16"/>
        <v>#VALUE!</v>
      </c>
      <c r="M473" s="4" t="str">
        <f>+_xlfn.XLOOKUP(B473,OPER!F:F,OPER!X:X,"",0)</f>
        <v xml:space="preserve"> </v>
      </c>
      <c r="N473" s="4" t="str">
        <f>+_xlfn.XLOOKUP(C473,OPER!E:E,OPER!AK:AK,"NSP",0)</f>
        <v/>
      </c>
      <c r="O473" s="17" t="str">
        <f>IF(OR(N473="NSP",N473="")," ",_xlfn.XLOOKUP(L473,ORDENES!$Y$2:$Y$500,ORDENES!$AB$2:$AB$500,"",0))</f>
        <v xml:space="preserve"> </v>
      </c>
      <c r="P473" s="4" t="str">
        <f>IFERROR(IF(VLOOKUP((C473),OPER!$E$2:$K$500,7,0)="PM03","EJECUTADO",IF(OR(N473="NSP",N473="")," ",IF(AND(LEFT(I473,4)="NOTI",H473&lt;&gt;0),"EJECUTADO","NO EJECUTADO"))),"")</f>
        <v/>
      </c>
      <c r="Q473" s="4"/>
      <c r="R473" s="4" t="str">
        <f t="shared" si="17"/>
        <v/>
      </c>
      <c r="S473" s="4" t="str">
        <f>IF(OR(N473="NSP",N473="")," ",IFERROR(_xlfn.XLOOKUP(VALUE(C473),'NOTI CV01_NOTPET'!$Z$2:$Z$500,'NOTI CV01_NOTPET'!$F$2:$F$500,"SIN NOTIFICAR",0),""))</f>
        <v xml:space="preserve"> </v>
      </c>
    </row>
    <row r="474" spans="1:19" x14ac:dyDescent="0.2">
      <c r="A474" s="61"/>
      <c r="B474" s="15"/>
      <c r="D474" s="15"/>
      <c r="E474" s="15"/>
      <c r="F474" s="15"/>
      <c r="G474" s="15"/>
      <c r="H474" s="63"/>
      <c r="I474" s="15"/>
      <c r="J474" s="62"/>
      <c r="K474" s="15"/>
      <c r="L474" s="4" t="e">
        <f t="shared" si="16"/>
        <v>#VALUE!</v>
      </c>
      <c r="M474" s="4" t="str">
        <f>+_xlfn.XLOOKUP(B474,OPER!F:F,OPER!X:X,"",0)</f>
        <v xml:space="preserve"> </v>
      </c>
      <c r="N474" s="4" t="str">
        <f>+_xlfn.XLOOKUP(C474,OPER!E:E,OPER!AK:AK,"NSP",0)</f>
        <v/>
      </c>
      <c r="O474" s="17" t="str">
        <f>IF(OR(N474="NSP",N474="")," ",_xlfn.XLOOKUP(L474,ORDENES!$Y$2:$Y$500,ORDENES!$AB$2:$AB$500,"",0))</f>
        <v xml:space="preserve"> </v>
      </c>
      <c r="P474" s="4" t="str">
        <f>IFERROR(IF(VLOOKUP((C474),OPER!$E$2:$K$500,7,0)="PM03","EJECUTADO",IF(OR(N474="NSP",N474="")," ",IF(AND(LEFT(I474,4)="NOTI",H474&lt;&gt;0),"EJECUTADO","NO EJECUTADO"))),"")</f>
        <v/>
      </c>
      <c r="Q474" s="4"/>
      <c r="R474" s="4" t="str">
        <f t="shared" si="17"/>
        <v/>
      </c>
      <c r="S474" s="4" t="str">
        <f>IF(OR(N474="NSP",N474="")," ",IFERROR(_xlfn.XLOOKUP(VALUE(C474),'NOTI CV01_NOTPET'!$Z$2:$Z$500,'NOTI CV01_NOTPET'!$F$2:$F$500,"SIN NOTIFICAR",0),""))</f>
        <v xml:space="preserve"> </v>
      </c>
    </row>
    <row r="475" spans="1:19" x14ac:dyDescent="0.2">
      <c r="A475" s="61"/>
      <c r="B475" s="15"/>
      <c r="D475" s="15"/>
      <c r="E475" s="15"/>
      <c r="F475" s="15"/>
      <c r="G475" s="15"/>
      <c r="H475" s="63"/>
      <c r="I475" s="15"/>
      <c r="J475" s="62"/>
      <c r="K475" s="15"/>
      <c r="L475" s="4" t="e">
        <f t="shared" si="16"/>
        <v>#VALUE!</v>
      </c>
      <c r="M475" s="4" t="str">
        <f>+_xlfn.XLOOKUP(B475,OPER!F:F,OPER!X:X,"",0)</f>
        <v xml:space="preserve"> </v>
      </c>
      <c r="N475" s="4" t="str">
        <f>+_xlfn.XLOOKUP(C475,OPER!E:E,OPER!AK:AK,"NSP",0)</f>
        <v/>
      </c>
      <c r="O475" s="17" t="str">
        <f>IF(OR(N475="NSP",N475="")," ",_xlfn.XLOOKUP(L475,ORDENES!$Y$2:$Y$500,ORDENES!$AB$2:$AB$500,"",0))</f>
        <v xml:space="preserve"> </v>
      </c>
      <c r="P475" s="4" t="str">
        <f>IFERROR(IF(VLOOKUP((C475),OPER!$E$2:$K$500,7,0)="PM03","EJECUTADO",IF(OR(N475="NSP",N475="")," ",IF(AND(LEFT(I475,4)="NOTI",H475&lt;&gt;0),"EJECUTADO","NO EJECUTADO"))),"")</f>
        <v/>
      </c>
      <c r="Q475" s="4"/>
      <c r="R475" s="4" t="str">
        <f t="shared" si="17"/>
        <v/>
      </c>
      <c r="S475" s="4" t="str">
        <f>IF(OR(N475="NSP",N475="")," ",IFERROR(_xlfn.XLOOKUP(VALUE(C475),'NOTI CV01_NOTPET'!$Z$2:$Z$500,'NOTI CV01_NOTPET'!$F$2:$F$500,"SIN NOTIFICAR",0),""))</f>
        <v xml:space="preserve"> </v>
      </c>
    </row>
    <row r="476" spans="1:19" x14ac:dyDescent="0.2">
      <c r="A476" s="61"/>
      <c r="B476" s="15"/>
      <c r="D476" s="15"/>
      <c r="E476" s="15"/>
      <c r="F476" s="15"/>
      <c r="G476" s="15"/>
      <c r="H476" s="63"/>
      <c r="I476" s="15"/>
      <c r="J476" s="62"/>
      <c r="K476" s="15"/>
      <c r="L476" s="4" t="e">
        <f t="shared" si="16"/>
        <v>#VALUE!</v>
      </c>
      <c r="M476" s="4" t="str">
        <f>+_xlfn.XLOOKUP(B476,OPER!F:F,OPER!X:X,"",0)</f>
        <v xml:space="preserve"> </v>
      </c>
      <c r="N476" s="4" t="str">
        <f>+_xlfn.XLOOKUP(C476,OPER!E:E,OPER!AK:AK,"NSP",0)</f>
        <v/>
      </c>
      <c r="O476" s="17" t="str">
        <f>IF(OR(N476="NSP",N476="")," ",_xlfn.XLOOKUP(L476,ORDENES!$Y$2:$Y$500,ORDENES!$AB$2:$AB$500,"",0))</f>
        <v xml:space="preserve"> </v>
      </c>
      <c r="P476" s="4" t="str">
        <f>IFERROR(IF(VLOOKUP((C476),OPER!$E$2:$K$500,7,0)="PM03","EJECUTADO",IF(OR(N476="NSP",N476="")," ",IF(AND(LEFT(I476,4)="NOTI",H476&lt;&gt;0),"EJECUTADO","NO EJECUTADO"))),"")</f>
        <v/>
      </c>
      <c r="Q476" s="4"/>
      <c r="R476" s="4" t="str">
        <f t="shared" si="17"/>
        <v/>
      </c>
      <c r="S476" s="4" t="str">
        <f>IF(OR(N476="NSP",N476="")," ",IFERROR(_xlfn.XLOOKUP(VALUE(C476),'NOTI CV01_NOTPET'!$Z$2:$Z$500,'NOTI CV01_NOTPET'!$F$2:$F$500,"SIN NOTIFICAR",0),""))</f>
        <v xml:space="preserve"> </v>
      </c>
    </row>
    <row r="477" spans="1:19" x14ac:dyDescent="0.2">
      <c r="A477" s="61"/>
      <c r="B477" s="15"/>
      <c r="D477" s="15"/>
      <c r="E477" s="15"/>
      <c r="F477" s="15"/>
      <c r="G477" s="15"/>
      <c r="H477" s="63"/>
      <c r="I477" s="15"/>
      <c r="J477" s="62"/>
      <c r="K477" s="15"/>
      <c r="L477" s="4" t="e">
        <f t="shared" si="16"/>
        <v>#VALUE!</v>
      </c>
      <c r="M477" s="4" t="str">
        <f>+_xlfn.XLOOKUP(B477,OPER!F:F,OPER!X:X,"",0)</f>
        <v xml:space="preserve"> </v>
      </c>
      <c r="N477" s="4" t="str">
        <f>+_xlfn.XLOOKUP(C477,OPER!E:E,OPER!AK:AK,"NSP",0)</f>
        <v/>
      </c>
      <c r="O477" s="17" t="str">
        <f>IF(OR(N477="NSP",N477="")," ",_xlfn.XLOOKUP(L477,ORDENES!$Y$2:$Y$500,ORDENES!$AB$2:$AB$500,"",0))</f>
        <v xml:space="preserve"> </v>
      </c>
      <c r="P477" s="4" t="str">
        <f>IFERROR(IF(VLOOKUP((C477),OPER!$E$2:$K$500,7,0)="PM03","EJECUTADO",IF(OR(N477="NSP",N477="")," ",IF(AND(LEFT(I477,4)="NOTI",H477&lt;&gt;0),"EJECUTADO","NO EJECUTADO"))),"")</f>
        <v/>
      </c>
      <c r="Q477" s="4"/>
      <c r="R477" s="4" t="str">
        <f t="shared" si="17"/>
        <v/>
      </c>
      <c r="S477" s="4" t="str">
        <f>IF(OR(N477="NSP",N477="")," ",IFERROR(_xlfn.XLOOKUP(VALUE(C477),'NOTI CV01_NOTPET'!$Z$2:$Z$500,'NOTI CV01_NOTPET'!$F$2:$F$500,"SIN NOTIFICAR",0),""))</f>
        <v xml:space="preserve"> </v>
      </c>
    </row>
    <row r="478" spans="1:19" x14ac:dyDescent="0.2">
      <c r="A478" s="61"/>
      <c r="B478" s="15"/>
      <c r="D478" s="15"/>
      <c r="E478" s="15"/>
      <c r="F478" s="15"/>
      <c r="G478" s="15"/>
      <c r="H478" s="63"/>
      <c r="I478" s="15"/>
      <c r="J478" s="62"/>
      <c r="K478" s="15"/>
      <c r="L478" s="4" t="e">
        <f t="shared" si="16"/>
        <v>#VALUE!</v>
      </c>
      <c r="M478" s="4" t="str">
        <f>+_xlfn.XLOOKUP(B478,OPER!F:F,OPER!X:X,"",0)</f>
        <v xml:space="preserve"> </v>
      </c>
      <c r="N478" s="4" t="str">
        <f>+_xlfn.XLOOKUP(C478,OPER!E:E,OPER!AK:AK,"NSP",0)</f>
        <v/>
      </c>
      <c r="O478" s="17" t="str">
        <f>IF(OR(N478="NSP",N478="")," ",_xlfn.XLOOKUP(L478,ORDENES!$Y$2:$Y$500,ORDENES!$AB$2:$AB$500,"",0))</f>
        <v xml:space="preserve"> </v>
      </c>
      <c r="P478" s="4" t="str">
        <f>IFERROR(IF(VLOOKUP((C478),OPER!$E$2:$K$500,7,0)="PM03","EJECUTADO",IF(OR(N478="NSP",N478="")," ",IF(AND(LEFT(I478,4)="NOTI",H478&lt;&gt;0),"EJECUTADO","NO EJECUTADO"))),"")</f>
        <v/>
      </c>
      <c r="Q478" s="4"/>
      <c r="R478" s="4" t="str">
        <f t="shared" si="17"/>
        <v/>
      </c>
      <c r="S478" s="4" t="str">
        <f>IF(OR(N478="NSP",N478="")," ",IFERROR(_xlfn.XLOOKUP(VALUE(C478),'NOTI CV01_NOTPET'!$Z$2:$Z$500,'NOTI CV01_NOTPET'!$F$2:$F$500,"SIN NOTIFICAR",0),""))</f>
        <v xml:space="preserve"> </v>
      </c>
    </row>
    <row r="479" spans="1:19" x14ac:dyDescent="0.2">
      <c r="A479" s="61"/>
      <c r="B479" s="15"/>
      <c r="D479" s="15"/>
      <c r="E479" s="15"/>
      <c r="F479" s="15"/>
      <c r="G479" s="15"/>
      <c r="H479" s="63"/>
      <c r="I479" s="15"/>
      <c r="J479" s="62"/>
      <c r="K479" s="15"/>
      <c r="L479" s="4" t="e">
        <f t="shared" si="16"/>
        <v>#VALUE!</v>
      </c>
      <c r="M479" s="4" t="str">
        <f>+_xlfn.XLOOKUP(B479,OPER!F:F,OPER!X:X,"",0)</f>
        <v xml:space="preserve"> </v>
      </c>
      <c r="N479" s="4" t="str">
        <f>+_xlfn.XLOOKUP(C479,OPER!E:E,OPER!AK:AK,"NSP",0)</f>
        <v/>
      </c>
      <c r="O479" s="17" t="str">
        <f>IF(OR(N479="NSP",N479="")," ",_xlfn.XLOOKUP(L479,ORDENES!$Y$2:$Y$500,ORDENES!$AB$2:$AB$500,"",0))</f>
        <v xml:space="preserve"> </v>
      </c>
      <c r="P479" s="4" t="str">
        <f>IFERROR(IF(VLOOKUP((C479),OPER!$E$2:$K$500,7,0)="PM03","EJECUTADO",IF(OR(N479="NSP",N479="")," ",IF(AND(LEFT(I479,4)="NOTI",H479&lt;&gt;0),"EJECUTADO","NO EJECUTADO"))),"")</f>
        <v/>
      </c>
      <c r="Q479" s="4"/>
      <c r="R479" s="4" t="str">
        <f t="shared" si="17"/>
        <v/>
      </c>
      <c r="S479" s="4" t="str">
        <f>IF(OR(N479="NSP",N479="")," ",IFERROR(_xlfn.XLOOKUP(VALUE(C479),'NOTI CV01_NOTPET'!$Z$2:$Z$500,'NOTI CV01_NOTPET'!$F$2:$F$500,"SIN NOTIFICAR",0),""))</f>
        <v xml:space="preserve"> </v>
      </c>
    </row>
    <row r="480" spans="1:19" x14ac:dyDescent="0.2">
      <c r="A480" s="61"/>
      <c r="B480" s="15"/>
      <c r="D480" s="15"/>
      <c r="E480" s="15"/>
      <c r="F480" s="15"/>
      <c r="G480" s="15"/>
      <c r="H480" s="63"/>
      <c r="I480" s="15"/>
      <c r="J480" s="62"/>
      <c r="K480" s="15"/>
      <c r="L480" s="4" t="e">
        <f t="shared" si="16"/>
        <v>#VALUE!</v>
      </c>
      <c r="M480" s="4" t="str">
        <f>+_xlfn.XLOOKUP(B480,OPER!F:F,OPER!X:X,"",0)</f>
        <v xml:space="preserve"> </v>
      </c>
      <c r="N480" s="4" t="str">
        <f>+_xlfn.XLOOKUP(C480,OPER!E:E,OPER!AK:AK,"NSP",0)</f>
        <v/>
      </c>
      <c r="O480" s="17" t="str">
        <f>IF(OR(N480="NSP",N480="")," ",_xlfn.XLOOKUP(L480,ORDENES!$Y$2:$Y$500,ORDENES!$AB$2:$AB$500,"",0))</f>
        <v xml:space="preserve"> </v>
      </c>
      <c r="P480" s="4" t="str">
        <f>IFERROR(IF(VLOOKUP((C480),OPER!$E$2:$K$500,7,0)="PM03","EJECUTADO",IF(OR(N480="NSP",N480="")," ",IF(AND(LEFT(I480,4)="NOTI",H480&lt;&gt;0),"EJECUTADO","NO EJECUTADO"))),"")</f>
        <v/>
      </c>
      <c r="Q480" s="4"/>
      <c r="R480" s="4" t="str">
        <f t="shared" si="17"/>
        <v/>
      </c>
      <c r="S480" s="4" t="str">
        <f>IF(OR(N480="NSP",N480="")," ",IFERROR(_xlfn.XLOOKUP(VALUE(C480),'NOTI CV01_NOTPET'!$Z$2:$Z$500,'NOTI CV01_NOTPET'!$F$2:$F$500,"SIN NOTIFICAR",0),""))</f>
        <v xml:space="preserve"> </v>
      </c>
    </row>
    <row r="481" spans="1:19" x14ac:dyDescent="0.2">
      <c r="A481" s="61"/>
      <c r="B481" s="15"/>
      <c r="D481" s="15"/>
      <c r="E481" s="15"/>
      <c r="F481" s="15"/>
      <c r="G481" s="15"/>
      <c r="H481" s="63"/>
      <c r="I481" s="15"/>
      <c r="J481" s="62"/>
      <c r="K481" s="15"/>
      <c r="L481" s="4" t="e">
        <f t="shared" si="16"/>
        <v>#VALUE!</v>
      </c>
      <c r="M481" s="4" t="str">
        <f>+_xlfn.XLOOKUP(B481,OPER!F:F,OPER!X:X,"",0)</f>
        <v xml:space="preserve"> </v>
      </c>
      <c r="N481" s="4" t="str">
        <f>+_xlfn.XLOOKUP(C481,OPER!E:E,OPER!AK:AK,"NSP",0)</f>
        <v/>
      </c>
      <c r="O481" s="17" t="str">
        <f>IF(OR(N481="NSP",N481="")," ",_xlfn.XLOOKUP(L481,ORDENES!$Y$2:$Y$500,ORDENES!$AB$2:$AB$500,"",0))</f>
        <v xml:space="preserve"> </v>
      </c>
      <c r="P481" s="4" t="str">
        <f>IFERROR(IF(VLOOKUP((C481),OPER!$E$2:$K$500,7,0)="PM03","EJECUTADO",IF(OR(N481="NSP",N481="")," ",IF(AND(LEFT(I481,4)="NOTI",H481&lt;&gt;0),"EJECUTADO","NO EJECUTADO"))),"")</f>
        <v/>
      </c>
      <c r="Q481" s="4"/>
      <c r="R481" s="4" t="str">
        <f t="shared" si="17"/>
        <v/>
      </c>
      <c r="S481" s="4" t="str">
        <f>IF(OR(N481="NSP",N481="")," ",IFERROR(_xlfn.XLOOKUP(VALUE(C481),'NOTI CV01_NOTPET'!$Z$2:$Z$500,'NOTI CV01_NOTPET'!$F$2:$F$500,"SIN NOTIFICAR",0),""))</f>
        <v xml:space="preserve"> </v>
      </c>
    </row>
    <row r="482" spans="1:19" x14ac:dyDescent="0.2">
      <c r="A482" s="61"/>
      <c r="B482" s="15"/>
      <c r="D482" s="15"/>
      <c r="E482" s="15"/>
      <c r="F482" s="15"/>
      <c r="G482" s="15"/>
      <c r="H482" s="63"/>
      <c r="I482" s="15"/>
      <c r="J482" s="62"/>
      <c r="K482" s="15"/>
      <c r="L482" s="4" t="e">
        <f t="shared" si="16"/>
        <v>#VALUE!</v>
      </c>
      <c r="M482" s="4" t="str">
        <f>+_xlfn.XLOOKUP(B482,OPER!F:F,OPER!X:X,"",0)</f>
        <v xml:space="preserve"> </v>
      </c>
      <c r="N482" s="4" t="str">
        <f>+_xlfn.XLOOKUP(C482,OPER!E:E,OPER!AK:AK,"NSP",0)</f>
        <v/>
      </c>
      <c r="O482" s="17" t="str">
        <f>IF(OR(N482="NSP",N482="")," ",_xlfn.XLOOKUP(L482,ORDENES!$Y$2:$Y$500,ORDENES!$AB$2:$AB$500,"",0))</f>
        <v xml:space="preserve"> </v>
      </c>
      <c r="P482" s="4" t="str">
        <f>IFERROR(IF(VLOOKUP((C482),OPER!$E$2:$K$500,7,0)="PM03","EJECUTADO",IF(OR(N482="NSP",N482="")," ",IF(AND(LEFT(I482,4)="NOTI",H482&lt;&gt;0),"EJECUTADO","NO EJECUTADO"))),"")</f>
        <v/>
      </c>
      <c r="Q482" s="4"/>
      <c r="R482" s="4" t="str">
        <f t="shared" si="17"/>
        <v/>
      </c>
      <c r="S482" s="4" t="str">
        <f>IF(OR(N482="NSP",N482="")," ",IFERROR(_xlfn.XLOOKUP(VALUE(C482),'NOTI CV01_NOTPET'!$Z$2:$Z$500,'NOTI CV01_NOTPET'!$F$2:$F$500,"SIN NOTIFICAR",0),""))</f>
        <v xml:space="preserve"> </v>
      </c>
    </row>
    <row r="483" spans="1:19" x14ac:dyDescent="0.2">
      <c r="A483" s="61"/>
      <c r="B483" s="15"/>
      <c r="D483" s="15"/>
      <c r="E483" s="15"/>
      <c r="F483" s="15"/>
      <c r="G483" s="15"/>
      <c r="H483" s="63"/>
      <c r="I483" s="15"/>
      <c r="J483" s="62"/>
      <c r="K483" s="15"/>
      <c r="L483" s="4" t="e">
        <f t="shared" si="16"/>
        <v>#VALUE!</v>
      </c>
      <c r="M483" s="4" t="str">
        <f>+_xlfn.XLOOKUP(B483,OPER!F:F,OPER!X:X,"",0)</f>
        <v xml:space="preserve"> </v>
      </c>
      <c r="N483" s="4" t="str">
        <f>+_xlfn.XLOOKUP(C483,OPER!E:E,OPER!AK:AK,"NSP",0)</f>
        <v/>
      </c>
      <c r="O483" s="17" t="str">
        <f>IF(OR(N483="NSP",N483="")," ",_xlfn.XLOOKUP(L483,ORDENES!$Y$2:$Y$500,ORDENES!$AB$2:$AB$500,"",0))</f>
        <v xml:space="preserve"> </v>
      </c>
      <c r="P483" s="4" t="str">
        <f>IFERROR(IF(VLOOKUP((C483),OPER!$E$2:$K$500,7,0)="PM03","EJECUTADO",IF(OR(N483="NSP",N483="")," ",IF(AND(LEFT(I483,4)="NOTI",H483&lt;&gt;0),"EJECUTADO","NO EJECUTADO"))),"")</f>
        <v/>
      </c>
      <c r="Q483" s="4"/>
      <c r="R483" s="4" t="str">
        <f t="shared" si="17"/>
        <v/>
      </c>
      <c r="S483" s="4" t="str">
        <f>IF(OR(N483="NSP",N483="")," ",IFERROR(_xlfn.XLOOKUP(VALUE(C483),'NOTI CV01_NOTPET'!$Z$2:$Z$500,'NOTI CV01_NOTPET'!$F$2:$F$500,"SIN NOTIFICAR",0),""))</f>
        <v xml:space="preserve"> </v>
      </c>
    </row>
    <row r="484" spans="1:19" x14ac:dyDescent="0.2">
      <c r="A484" s="61"/>
      <c r="B484" s="15"/>
      <c r="D484" s="15"/>
      <c r="E484" s="15"/>
      <c r="F484" s="15"/>
      <c r="G484" s="15"/>
      <c r="H484" s="63"/>
      <c r="I484" s="15"/>
      <c r="J484" s="62"/>
      <c r="K484" s="15"/>
      <c r="L484" s="4" t="e">
        <f t="shared" si="16"/>
        <v>#VALUE!</v>
      </c>
      <c r="M484" s="4" t="str">
        <f>+_xlfn.XLOOKUP(B484,OPER!F:F,OPER!X:X,"",0)</f>
        <v xml:space="preserve"> </v>
      </c>
      <c r="N484" s="4" t="str">
        <f>+_xlfn.XLOOKUP(C484,OPER!E:E,OPER!AK:AK,"NSP",0)</f>
        <v/>
      </c>
      <c r="O484" s="17" t="str">
        <f>IF(OR(N484="NSP",N484="")," ",_xlfn.XLOOKUP(L484,ORDENES!$Y$2:$Y$500,ORDENES!$AB$2:$AB$500,"",0))</f>
        <v xml:space="preserve"> </v>
      </c>
      <c r="P484" s="4" t="str">
        <f>IFERROR(IF(VLOOKUP((C484),OPER!$E$2:$K$500,7,0)="PM03","EJECUTADO",IF(OR(N484="NSP",N484="")," ",IF(AND(LEFT(I484,4)="NOTI",H484&lt;&gt;0),"EJECUTADO","NO EJECUTADO"))),"")</f>
        <v/>
      </c>
      <c r="Q484" s="4"/>
      <c r="R484" s="4" t="str">
        <f t="shared" si="17"/>
        <v/>
      </c>
      <c r="S484" s="4" t="str">
        <f>IF(OR(N484="NSP",N484="")," ",IFERROR(_xlfn.XLOOKUP(VALUE(C484),'NOTI CV01_NOTPET'!$Z$2:$Z$500,'NOTI CV01_NOTPET'!$F$2:$F$500,"SIN NOTIFICAR",0),""))</f>
        <v xml:space="preserve"> </v>
      </c>
    </row>
    <row r="485" spans="1:19" x14ac:dyDescent="0.2">
      <c r="A485" s="61"/>
      <c r="B485" s="15"/>
      <c r="D485" s="15"/>
      <c r="E485" s="15"/>
      <c r="F485" s="15"/>
      <c r="G485" s="15"/>
      <c r="H485" s="63"/>
      <c r="I485" s="15"/>
      <c r="J485" s="62"/>
      <c r="K485" s="15"/>
      <c r="L485" s="4" t="e">
        <f t="shared" si="16"/>
        <v>#VALUE!</v>
      </c>
      <c r="M485" s="4" t="str">
        <f>+_xlfn.XLOOKUP(B485,OPER!F:F,OPER!X:X,"",0)</f>
        <v xml:space="preserve"> </v>
      </c>
      <c r="N485" s="4" t="str">
        <f>+_xlfn.XLOOKUP(C485,OPER!E:E,OPER!AK:AK,"NSP",0)</f>
        <v/>
      </c>
      <c r="O485" s="17" t="str">
        <f>IF(OR(N485="NSP",N485="")," ",_xlfn.XLOOKUP(L485,ORDENES!$Y$2:$Y$500,ORDENES!$AB$2:$AB$500,"",0))</f>
        <v xml:space="preserve"> </v>
      </c>
      <c r="P485" s="4" t="str">
        <f>IFERROR(IF(VLOOKUP((C485),OPER!$E$2:$K$500,7,0)="PM03","EJECUTADO",IF(OR(N485="NSP",N485="")," ",IF(AND(LEFT(I485,4)="NOTI",H485&lt;&gt;0),"EJECUTADO","NO EJECUTADO"))),"")</f>
        <v/>
      </c>
      <c r="Q485" s="4"/>
      <c r="R485" s="4" t="str">
        <f t="shared" si="17"/>
        <v/>
      </c>
      <c r="S485" s="4" t="str">
        <f>IF(OR(N485="NSP",N485="")," ",IFERROR(_xlfn.XLOOKUP(VALUE(C485),'NOTI CV01_NOTPET'!$Z$2:$Z$500,'NOTI CV01_NOTPET'!$F$2:$F$500,"SIN NOTIFICAR",0),""))</f>
        <v xml:space="preserve"> </v>
      </c>
    </row>
    <row r="486" spans="1:19" x14ac:dyDescent="0.2">
      <c r="A486" s="61"/>
      <c r="B486" s="15"/>
      <c r="D486" s="15"/>
      <c r="E486" s="15"/>
      <c r="F486" s="15"/>
      <c r="G486" s="15"/>
      <c r="H486" s="63"/>
      <c r="I486" s="15"/>
      <c r="J486" s="62"/>
      <c r="K486" s="15"/>
      <c r="L486" s="4" t="e">
        <f t="shared" si="16"/>
        <v>#VALUE!</v>
      </c>
      <c r="M486" s="4" t="str">
        <f>+_xlfn.XLOOKUP(B486,OPER!F:F,OPER!X:X,"",0)</f>
        <v xml:space="preserve"> </v>
      </c>
      <c r="N486" s="4" t="str">
        <f>+_xlfn.XLOOKUP(C486,OPER!E:E,OPER!AK:AK,"NSP",0)</f>
        <v/>
      </c>
      <c r="O486" s="17" t="str">
        <f>IF(OR(N486="NSP",N486="")," ",_xlfn.XLOOKUP(L486,ORDENES!$Y$2:$Y$500,ORDENES!$AB$2:$AB$500,"",0))</f>
        <v xml:space="preserve"> </v>
      </c>
      <c r="P486" s="4" t="str">
        <f>IFERROR(IF(VLOOKUP((C486),OPER!$E$2:$K$500,7,0)="PM03","EJECUTADO",IF(OR(N486="NSP",N486="")," ",IF(AND(LEFT(I486,4)="NOTI",H486&lt;&gt;0),"EJECUTADO","NO EJECUTADO"))),"")</f>
        <v/>
      </c>
      <c r="Q486" s="4"/>
      <c r="R486" s="4" t="str">
        <f t="shared" si="17"/>
        <v/>
      </c>
      <c r="S486" s="4" t="str">
        <f>IF(OR(N486="NSP",N486="")," ",IFERROR(_xlfn.XLOOKUP(VALUE(C486),'NOTI CV01_NOTPET'!$Z$2:$Z$500,'NOTI CV01_NOTPET'!$F$2:$F$500,"SIN NOTIFICAR",0),""))</f>
        <v xml:space="preserve"> </v>
      </c>
    </row>
    <row r="487" spans="1:19" x14ac:dyDescent="0.2">
      <c r="A487" s="61"/>
      <c r="B487" s="15"/>
      <c r="D487" s="15"/>
      <c r="E487" s="15"/>
      <c r="F487" s="15"/>
      <c r="G487" s="15"/>
      <c r="H487" s="63"/>
      <c r="I487" s="15"/>
      <c r="J487" s="62"/>
      <c r="K487" s="15"/>
      <c r="L487" s="4" t="e">
        <f t="shared" si="16"/>
        <v>#VALUE!</v>
      </c>
      <c r="M487" s="4" t="str">
        <f>+_xlfn.XLOOKUP(B487,OPER!F:F,OPER!X:X,"",0)</f>
        <v xml:space="preserve"> </v>
      </c>
      <c r="N487" s="4" t="str">
        <f>+_xlfn.XLOOKUP(C487,OPER!E:E,OPER!AK:AK,"NSP",0)</f>
        <v/>
      </c>
      <c r="O487" s="17" t="str">
        <f>IF(OR(N487="NSP",N487="")," ",_xlfn.XLOOKUP(L487,ORDENES!$Y$2:$Y$500,ORDENES!$AB$2:$AB$500,"",0))</f>
        <v xml:space="preserve"> </v>
      </c>
      <c r="P487" s="4" t="str">
        <f>IFERROR(IF(VLOOKUP((C487),OPER!$E$2:$K$500,7,0)="PM03","EJECUTADO",IF(OR(N487="NSP",N487="")," ",IF(AND(LEFT(I487,4)="NOTI",H487&lt;&gt;0),"EJECUTADO","NO EJECUTADO"))),"")</f>
        <v/>
      </c>
      <c r="Q487" s="4"/>
      <c r="R487" s="4" t="str">
        <f t="shared" si="17"/>
        <v/>
      </c>
      <c r="S487" s="4" t="str">
        <f>IF(OR(N487="NSP",N487="")," ",IFERROR(_xlfn.XLOOKUP(VALUE(C487),'NOTI CV01_NOTPET'!$Z$2:$Z$500,'NOTI CV01_NOTPET'!$F$2:$F$500,"SIN NOTIFICAR",0),""))</f>
        <v xml:space="preserve"> </v>
      </c>
    </row>
    <row r="488" spans="1:19" x14ac:dyDescent="0.2">
      <c r="A488" s="61"/>
      <c r="B488" s="15"/>
      <c r="D488" s="15"/>
      <c r="E488" s="15"/>
      <c r="F488" s="15"/>
      <c r="G488" s="15"/>
      <c r="H488" s="63"/>
      <c r="I488" s="15"/>
      <c r="J488" s="62"/>
      <c r="K488" s="15"/>
      <c r="L488" s="4" t="e">
        <f t="shared" si="16"/>
        <v>#VALUE!</v>
      </c>
      <c r="M488" s="4" t="str">
        <f>+_xlfn.XLOOKUP(B488,OPER!F:F,OPER!X:X,"",0)</f>
        <v xml:space="preserve"> </v>
      </c>
      <c r="N488" s="4" t="str">
        <f>+_xlfn.XLOOKUP(C488,OPER!E:E,OPER!AK:AK,"NSP",0)</f>
        <v/>
      </c>
      <c r="O488" s="17" t="str">
        <f>IF(OR(N488="NSP",N488="")," ",_xlfn.XLOOKUP(L488,ORDENES!$Y$2:$Y$500,ORDENES!$AB$2:$AB$500,"",0))</f>
        <v xml:space="preserve"> </v>
      </c>
      <c r="P488" s="4" t="str">
        <f>IFERROR(IF(VLOOKUP((C488),OPER!$E$2:$K$500,7,0)="PM03","EJECUTADO",IF(OR(N488="NSP",N488="")," ",IF(AND(LEFT(I488,4)="NOTI",H488&lt;&gt;0),"EJECUTADO","NO EJECUTADO"))),"")</f>
        <v/>
      </c>
      <c r="Q488" s="4"/>
      <c r="R488" s="4" t="str">
        <f t="shared" si="17"/>
        <v/>
      </c>
      <c r="S488" s="4" t="str">
        <f>IF(OR(N488="NSP",N488="")," ",IFERROR(_xlfn.XLOOKUP(VALUE(C488),'NOTI CV01_NOTPET'!$Z$2:$Z$500,'NOTI CV01_NOTPET'!$F$2:$F$500,"SIN NOTIFICAR",0),""))</f>
        <v xml:space="preserve"> </v>
      </c>
    </row>
    <row r="489" spans="1:19" x14ac:dyDescent="0.2">
      <c r="A489" s="61"/>
      <c r="B489" s="15"/>
      <c r="D489" s="15"/>
      <c r="E489" s="15"/>
      <c r="F489" s="15"/>
      <c r="G489" s="15"/>
      <c r="H489" s="63"/>
      <c r="I489" s="15"/>
      <c r="J489" s="62"/>
      <c r="K489" s="15"/>
      <c r="L489" s="4" t="e">
        <f t="shared" si="16"/>
        <v>#VALUE!</v>
      </c>
      <c r="M489" s="4" t="str">
        <f>+_xlfn.XLOOKUP(B489,OPER!F:F,OPER!X:X,"",0)</f>
        <v xml:space="preserve"> </v>
      </c>
      <c r="N489" s="4" t="str">
        <f>+_xlfn.XLOOKUP(C489,OPER!E:E,OPER!AK:AK,"NSP",0)</f>
        <v/>
      </c>
      <c r="O489" s="17" t="str">
        <f>IF(OR(N489="NSP",N489="")," ",_xlfn.XLOOKUP(L489,ORDENES!$Y$2:$Y$500,ORDENES!$AB$2:$AB$500,"",0))</f>
        <v xml:space="preserve"> </v>
      </c>
      <c r="P489" s="4" t="str">
        <f>IFERROR(IF(VLOOKUP((C489),OPER!$E$2:$K$500,7,0)="PM03","EJECUTADO",IF(OR(N489="NSP",N489="")," ",IF(AND(LEFT(I489,4)="NOTI",H489&lt;&gt;0),"EJECUTADO","NO EJECUTADO"))),"")</f>
        <v/>
      </c>
      <c r="Q489" s="4"/>
      <c r="R489" s="4" t="str">
        <f t="shared" si="17"/>
        <v/>
      </c>
      <c r="S489" s="4" t="str">
        <f>IF(OR(N489="NSP",N489="")," ",IFERROR(_xlfn.XLOOKUP(VALUE(C489),'NOTI CV01_NOTPET'!$Z$2:$Z$500,'NOTI CV01_NOTPET'!$F$2:$F$500,"SIN NOTIFICAR",0),""))</f>
        <v xml:space="preserve"> </v>
      </c>
    </row>
    <row r="490" spans="1:19" x14ac:dyDescent="0.2">
      <c r="A490" s="61"/>
      <c r="B490" s="15"/>
      <c r="D490" s="15"/>
      <c r="E490" s="15"/>
      <c r="F490" s="15"/>
      <c r="G490" s="15"/>
      <c r="H490" s="63"/>
      <c r="I490" s="15"/>
      <c r="J490" s="62"/>
      <c r="K490" s="15"/>
      <c r="L490" s="4" t="e">
        <f t="shared" si="16"/>
        <v>#VALUE!</v>
      </c>
      <c r="M490" s="4" t="str">
        <f>+_xlfn.XLOOKUP(B490,OPER!F:F,OPER!X:X,"",0)</f>
        <v xml:space="preserve"> </v>
      </c>
      <c r="N490" s="4" t="str">
        <f>+_xlfn.XLOOKUP(C490,OPER!E:E,OPER!AK:AK,"NSP",0)</f>
        <v/>
      </c>
      <c r="O490" s="17" t="str">
        <f>IF(OR(N490="NSP",N490="")," ",_xlfn.XLOOKUP(L490,ORDENES!$Y$2:$Y$500,ORDENES!$AB$2:$AB$500,"",0))</f>
        <v xml:space="preserve"> </v>
      </c>
      <c r="P490" s="4" t="str">
        <f>IFERROR(IF(VLOOKUP((C490),OPER!$E$2:$K$500,7,0)="PM03","EJECUTADO",IF(OR(N490="NSP",N490="")," ",IF(AND(LEFT(I490,4)="NOTI",H490&lt;&gt;0),"EJECUTADO","NO EJECUTADO"))),"")</f>
        <v/>
      </c>
      <c r="Q490" s="4"/>
      <c r="R490" s="4" t="str">
        <f t="shared" si="17"/>
        <v/>
      </c>
      <c r="S490" s="4" t="str">
        <f>IF(OR(N490="NSP",N490="")," ",IFERROR(_xlfn.XLOOKUP(VALUE(C490),'NOTI CV01_NOTPET'!$Z$2:$Z$500,'NOTI CV01_NOTPET'!$F$2:$F$500,"SIN NOTIFICAR",0),""))</f>
        <v xml:space="preserve"> </v>
      </c>
    </row>
    <row r="491" spans="1:19" x14ac:dyDescent="0.2">
      <c r="A491" s="61"/>
      <c r="B491" s="15"/>
      <c r="D491" s="15"/>
      <c r="E491" s="15"/>
      <c r="F491" s="15"/>
      <c r="G491" s="15"/>
      <c r="H491" s="63"/>
      <c r="I491" s="15"/>
      <c r="J491" s="62"/>
      <c r="K491" s="15"/>
      <c r="L491" s="4" t="e">
        <f t="shared" si="16"/>
        <v>#VALUE!</v>
      </c>
      <c r="M491" s="4" t="str">
        <f>+_xlfn.XLOOKUP(B491,OPER!F:F,OPER!X:X,"",0)</f>
        <v xml:space="preserve"> </v>
      </c>
      <c r="N491" s="4" t="str">
        <f>+_xlfn.XLOOKUP(C491,OPER!E:E,OPER!AK:AK,"NSP",0)</f>
        <v/>
      </c>
      <c r="O491" s="17" t="str">
        <f>IF(OR(N491="NSP",N491="")," ",_xlfn.XLOOKUP(L491,ORDENES!$Y$2:$Y$500,ORDENES!$AB$2:$AB$500,"",0))</f>
        <v xml:space="preserve"> </v>
      </c>
      <c r="P491" s="4" t="str">
        <f>IFERROR(IF(VLOOKUP((C491),OPER!$E$2:$K$500,7,0)="PM03","EJECUTADO",IF(OR(N491="NSP",N491="")," ",IF(AND(LEFT(I491,4)="NOTI",H491&lt;&gt;0),"EJECUTADO","NO EJECUTADO"))),"")</f>
        <v/>
      </c>
      <c r="Q491" s="4"/>
      <c r="R491" s="4" t="str">
        <f t="shared" si="17"/>
        <v/>
      </c>
      <c r="S491" s="4" t="str">
        <f>IF(OR(N491="NSP",N491="")," ",IFERROR(_xlfn.XLOOKUP(VALUE(C491),'NOTI CV01_NOTPET'!$Z$2:$Z$500,'NOTI CV01_NOTPET'!$F$2:$F$500,"SIN NOTIFICAR",0),""))</f>
        <v xml:space="preserve"> </v>
      </c>
    </row>
    <row r="492" spans="1:19" x14ac:dyDescent="0.2">
      <c r="A492" s="61"/>
      <c r="B492" s="15"/>
      <c r="D492" s="15"/>
      <c r="E492" s="15"/>
      <c r="F492" s="15"/>
      <c r="G492" s="15"/>
      <c r="H492" s="63"/>
      <c r="I492" s="15"/>
      <c r="J492" s="62"/>
      <c r="K492" s="15"/>
      <c r="L492" s="4" t="e">
        <f t="shared" si="16"/>
        <v>#VALUE!</v>
      </c>
      <c r="M492" s="4" t="str">
        <f>+_xlfn.XLOOKUP(B492,OPER!F:F,OPER!X:X,"",0)</f>
        <v xml:space="preserve"> </v>
      </c>
      <c r="N492" s="4" t="str">
        <f>+_xlfn.XLOOKUP(C492,OPER!E:E,OPER!AK:AK,"NSP",0)</f>
        <v/>
      </c>
      <c r="O492" s="17" t="str">
        <f>IF(OR(N492="NSP",N492="")," ",_xlfn.XLOOKUP(L492,ORDENES!$Y$2:$Y$500,ORDENES!$AB$2:$AB$500,"",0))</f>
        <v xml:space="preserve"> </v>
      </c>
      <c r="P492" s="4" t="str">
        <f>IFERROR(IF(VLOOKUP((C492),OPER!$E$2:$K$500,7,0)="PM03","EJECUTADO",IF(OR(N492="NSP",N492="")," ",IF(AND(LEFT(I492,4)="NOTI",H492&lt;&gt;0),"EJECUTADO","NO EJECUTADO"))),"")</f>
        <v/>
      </c>
      <c r="Q492" s="4"/>
      <c r="R492" s="4" t="str">
        <f t="shared" si="17"/>
        <v/>
      </c>
      <c r="S492" s="4" t="str">
        <f>IF(OR(N492="NSP",N492="")," ",IFERROR(_xlfn.XLOOKUP(VALUE(C492),'NOTI CV01_NOTPET'!$Z$2:$Z$500,'NOTI CV01_NOTPET'!$F$2:$F$500,"SIN NOTIFICAR",0),""))</f>
        <v xml:space="preserve"> </v>
      </c>
    </row>
    <row r="493" spans="1:19" x14ac:dyDescent="0.2">
      <c r="A493" s="61"/>
      <c r="B493" s="15"/>
      <c r="D493" s="15"/>
      <c r="E493" s="15"/>
      <c r="F493" s="15"/>
      <c r="G493" s="15"/>
      <c r="H493" s="63"/>
      <c r="I493" s="15"/>
      <c r="J493" s="62"/>
      <c r="K493" s="15"/>
      <c r="L493" s="4" t="e">
        <f t="shared" si="16"/>
        <v>#VALUE!</v>
      </c>
      <c r="M493" s="4" t="str">
        <f>+_xlfn.XLOOKUP(B493,OPER!F:F,OPER!X:X,"",0)</f>
        <v xml:space="preserve"> </v>
      </c>
      <c r="N493" s="4" t="str">
        <f>+_xlfn.XLOOKUP(C493,OPER!E:E,OPER!AK:AK,"NSP",0)</f>
        <v/>
      </c>
      <c r="O493" s="17" t="str">
        <f>IF(OR(N493="NSP",N493="")," ",_xlfn.XLOOKUP(L493,ORDENES!$Y$2:$Y$500,ORDENES!$AB$2:$AB$500,"",0))</f>
        <v xml:space="preserve"> </v>
      </c>
      <c r="P493" s="4" t="str">
        <f>IFERROR(IF(VLOOKUP((C493),OPER!$E$2:$K$500,7,0)="PM03","EJECUTADO",IF(OR(N493="NSP",N493="")," ",IF(AND(LEFT(I493,4)="NOTI",H493&lt;&gt;0),"EJECUTADO","NO EJECUTADO"))),"")</f>
        <v/>
      </c>
      <c r="Q493" s="4"/>
      <c r="R493" s="4" t="str">
        <f t="shared" si="17"/>
        <v/>
      </c>
      <c r="S493" s="4" t="str">
        <f>IF(OR(N493="NSP",N493="")," ",IFERROR(_xlfn.XLOOKUP(VALUE(C493),'NOTI CV01_NOTPET'!$Z$2:$Z$500,'NOTI CV01_NOTPET'!$F$2:$F$500,"SIN NOTIFICAR",0),""))</f>
        <v xml:space="preserve"> </v>
      </c>
    </row>
    <row r="494" spans="1:19" x14ac:dyDescent="0.2">
      <c r="A494" s="61"/>
      <c r="B494" s="15"/>
      <c r="D494" s="15"/>
      <c r="E494" s="15"/>
      <c r="F494" s="15"/>
      <c r="G494" s="15"/>
      <c r="H494" s="63"/>
      <c r="I494" s="15"/>
      <c r="J494" s="62"/>
      <c r="K494" s="15"/>
      <c r="L494" s="4" t="e">
        <f t="shared" si="16"/>
        <v>#VALUE!</v>
      </c>
      <c r="M494" s="4" t="str">
        <f>+_xlfn.XLOOKUP(B494,OPER!F:F,OPER!X:X,"",0)</f>
        <v xml:space="preserve"> </v>
      </c>
      <c r="N494" s="4" t="str">
        <f>+_xlfn.XLOOKUP(C494,OPER!E:E,OPER!AK:AK,"NSP",0)</f>
        <v/>
      </c>
      <c r="O494" s="17" t="str">
        <f>IF(OR(N494="NSP",N494="")," ",_xlfn.XLOOKUP(L494,ORDENES!$Y$2:$Y$500,ORDENES!$AB$2:$AB$500,"",0))</f>
        <v xml:space="preserve"> </v>
      </c>
      <c r="P494" s="4" t="str">
        <f>IFERROR(IF(VLOOKUP((C494),OPER!$E$2:$K$500,7,0)="PM03","EJECUTADO",IF(OR(N494="NSP",N494="")," ",IF(AND(LEFT(I494,4)="NOTI",H494&lt;&gt;0),"EJECUTADO","NO EJECUTADO"))),"")</f>
        <v/>
      </c>
      <c r="Q494" s="4"/>
      <c r="R494" s="4" t="str">
        <f t="shared" si="17"/>
        <v/>
      </c>
      <c r="S494" s="4" t="str">
        <f>IF(OR(N494="NSP",N494="")," ",IFERROR(_xlfn.XLOOKUP(VALUE(C494),'NOTI CV01_NOTPET'!$Z$2:$Z$500,'NOTI CV01_NOTPET'!$F$2:$F$500,"SIN NOTIFICAR",0),""))</f>
        <v xml:space="preserve"> </v>
      </c>
    </row>
    <row r="495" spans="1:19" x14ac:dyDescent="0.2">
      <c r="A495" s="61"/>
      <c r="B495" s="15"/>
      <c r="D495" s="15"/>
      <c r="E495" s="15"/>
      <c r="F495" s="15"/>
      <c r="G495" s="15"/>
      <c r="H495" s="63"/>
      <c r="I495" s="15"/>
      <c r="J495" s="62"/>
      <c r="K495" s="15"/>
      <c r="L495" s="4" t="e">
        <f t="shared" si="16"/>
        <v>#VALUE!</v>
      </c>
      <c r="M495" s="4" t="str">
        <f>+_xlfn.XLOOKUP(B495,OPER!F:F,OPER!X:X,"",0)</f>
        <v xml:space="preserve"> </v>
      </c>
      <c r="N495" s="4" t="str">
        <f>+_xlfn.XLOOKUP(C495,OPER!E:E,OPER!AK:AK,"NSP",0)</f>
        <v/>
      </c>
      <c r="O495" s="17" t="str">
        <f>IF(OR(N495="NSP",N495="")," ",_xlfn.XLOOKUP(L495,ORDENES!$Y$2:$Y$500,ORDENES!$AB$2:$AB$500,"",0))</f>
        <v xml:space="preserve"> </v>
      </c>
      <c r="P495" s="4" t="str">
        <f>IFERROR(IF(VLOOKUP((C495),OPER!$E$2:$K$500,7,0)="PM03","EJECUTADO",IF(OR(N495="NSP",N495="")," ",IF(AND(LEFT(I495,4)="NOTI",H495&lt;&gt;0),"EJECUTADO","NO EJECUTADO"))),"")</f>
        <v/>
      </c>
      <c r="Q495" s="4"/>
      <c r="R495" s="4" t="str">
        <f t="shared" si="17"/>
        <v/>
      </c>
      <c r="S495" s="4" t="str">
        <f>IF(OR(N495="NSP",N495="")," ",IFERROR(_xlfn.XLOOKUP(VALUE(C495),'NOTI CV01_NOTPET'!$Z$2:$Z$500,'NOTI CV01_NOTPET'!$F$2:$F$500,"SIN NOTIFICAR",0),""))</f>
        <v xml:space="preserve"> </v>
      </c>
    </row>
    <row r="496" spans="1:19" x14ac:dyDescent="0.2">
      <c r="A496" s="61"/>
      <c r="B496" s="15"/>
      <c r="D496" s="15"/>
      <c r="E496" s="15"/>
      <c r="F496" s="15"/>
      <c r="G496" s="15"/>
      <c r="H496" s="63"/>
      <c r="I496" s="15"/>
      <c r="J496" s="62"/>
      <c r="K496" s="15"/>
      <c r="L496" s="4" t="e">
        <f t="shared" si="16"/>
        <v>#VALUE!</v>
      </c>
      <c r="M496" s="4" t="str">
        <f>+_xlfn.XLOOKUP(B496,OPER!F:F,OPER!X:X,"",0)</f>
        <v xml:space="preserve"> </v>
      </c>
      <c r="N496" s="4" t="str">
        <f>+_xlfn.XLOOKUP(C496,OPER!E:E,OPER!AK:AK,"NSP",0)</f>
        <v/>
      </c>
      <c r="O496" s="17" t="str">
        <f>IF(OR(N496="NSP",N496="")," ",_xlfn.XLOOKUP(L496,ORDENES!$Y$2:$Y$500,ORDENES!$AB$2:$AB$500,"",0))</f>
        <v xml:space="preserve"> </v>
      </c>
      <c r="P496" s="4" t="str">
        <f>IFERROR(IF(VLOOKUP((C496),OPER!$E$2:$K$500,7,0)="PM03","EJECUTADO",IF(OR(N496="NSP",N496="")," ",IF(AND(LEFT(I496,4)="NOTI",H496&lt;&gt;0),"EJECUTADO","NO EJECUTADO"))),"")</f>
        <v/>
      </c>
      <c r="Q496" s="4"/>
      <c r="R496" s="4" t="str">
        <f t="shared" si="17"/>
        <v/>
      </c>
      <c r="S496" s="4" t="str">
        <f>IF(OR(N496="NSP",N496="")," ",IFERROR(_xlfn.XLOOKUP(VALUE(C496),'NOTI CV01_NOTPET'!$Z$2:$Z$500,'NOTI CV01_NOTPET'!$F$2:$F$500,"SIN NOTIFICAR",0),""))</f>
        <v xml:space="preserve"> </v>
      </c>
    </row>
    <row r="497" spans="1:19" x14ac:dyDescent="0.2">
      <c r="A497" s="61"/>
      <c r="B497" s="15"/>
      <c r="D497" s="15"/>
      <c r="E497" s="15"/>
      <c r="F497" s="15"/>
      <c r="G497" s="15"/>
      <c r="H497" s="63"/>
      <c r="I497" s="15"/>
      <c r="J497" s="62"/>
      <c r="K497" s="15"/>
      <c r="L497" s="4" t="e">
        <f t="shared" si="16"/>
        <v>#VALUE!</v>
      </c>
      <c r="M497" s="4" t="str">
        <f>+_xlfn.XLOOKUP(B497,OPER!F:F,OPER!X:X,"",0)</f>
        <v xml:space="preserve"> </v>
      </c>
      <c r="N497" s="4" t="str">
        <f>+_xlfn.XLOOKUP(C497,OPER!E:E,OPER!AK:AK,"NSP",0)</f>
        <v/>
      </c>
      <c r="O497" s="17" t="str">
        <f>IF(OR(N497="NSP",N497="")," ",_xlfn.XLOOKUP(L497,ORDENES!$Y$2:$Y$500,ORDENES!$AB$2:$AB$500,"",0))</f>
        <v xml:space="preserve"> </v>
      </c>
      <c r="P497" s="4" t="str">
        <f>IFERROR(IF(VLOOKUP((C497),OPER!$E$2:$K$500,7,0)="PM03","EJECUTADO",IF(OR(N497="NSP",N497="")," ",IF(AND(LEFT(I497,4)="NOTI",H497&lt;&gt;0),"EJECUTADO","NO EJECUTADO"))),"")</f>
        <v/>
      </c>
      <c r="Q497" s="4"/>
      <c r="R497" s="4" t="str">
        <f t="shared" si="17"/>
        <v/>
      </c>
      <c r="S497" s="4" t="str">
        <f>IF(OR(N497="NSP",N497="")," ",IFERROR(_xlfn.XLOOKUP(VALUE(C497),'NOTI CV01_NOTPET'!$Z$2:$Z$500,'NOTI CV01_NOTPET'!$F$2:$F$500,"SIN NOTIFICAR",0),""))</f>
        <v xml:space="preserve"> </v>
      </c>
    </row>
    <row r="498" spans="1:19" x14ac:dyDescent="0.2">
      <c r="A498" s="61"/>
      <c r="B498" s="15"/>
      <c r="D498" s="15"/>
      <c r="E498" s="15"/>
      <c r="F498" s="15"/>
      <c r="G498" s="15"/>
      <c r="H498" s="63"/>
      <c r="I498" s="15"/>
      <c r="J498" s="62"/>
      <c r="K498" s="15"/>
      <c r="L498" s="4" t="e">
        <f t="shared" si="16"/>
        <v>#VALUE!</v>
      </c>
      <c r="M498" s="4" t="str">
        <f>+_xlfn.XLOOKUP(B498,OPER!F:F,OPER!X:X,"",0)</f>
        <v xml:space="preserve"> </v>
      </c>
      <c r="N498" s="4" t="str">
        <f>+_xlfn.XLOOKUP(C498,OPER!E:E,OPER!AK:AK,"NSP",0)</f>
        <v/>
      </c>
      <c r="O498" s="17" t="str">
        <f>IF(OR(N498="NSP",N498="")," ",_xlfn.XLOOKUP(L498,ORDENES!$Y$2:$Y$500,ORDENES!$AB$2:$AB$500,"",0))</f>
        <v xml:space="preserve"> </v>
      </c>
      <c r="P498" s="4" t="str">
        <f>IFERROR(IF(VLOOKUP((C498),OPER!$E$2:$K$500,7,0)="PM03","EJECUTADO",IF(OR(N498="NSP",N498="")," ",IF(AND(LEFT(I498,4)="NOTI",H498&lt;&gt;0),"EJECUTADO","NO EJECUTADO"))),"")</f>
        <v/>
      </c>
      <c r="Q498" s="4"/>
      <c r="R498" s="4" t="str">
        <f t="shared" si="17"/>
        <v/>
      </c>
      <c r="S498" s="4" t="str">
        <f>IF(OR(N498="NSP",N498="")," ",IFERROR(_xlfn.XLOOKUP(VALUE(C498),'NOTI CV01_NOTPET'!$Z$2:$Z$500,'NOTI CV01_NOTPET'!$F$2:$F$500,"SIN NOTIFICAR",0),""))</f>
        <v xml:space="preserve"> </v>
      </c>
    </row>
    <row r="499" spans="1:19" x14ac:dyDescent="0.2">
      <c r="A499" s="61"/>
      <c r="B499" s="15"/>
      <c r="D499" s="15"/>
      <c r="E499" s="15"/>
      <c r="F499" s="15"/>
      <c r="G499" s="15"/>
      <c r="H499" s="63"/>
      <c r="I499" s="15"/>
      <c r="J499" s="62"/>
      <c r="K499" s="15"/>
      <c r="L499" s="4" t="e">
        <f t="shared" si="16"/>
        <v>#VALUE!</v>
      </c>
      <c r="M499" s="4" t="str">
        <f>+_xlfn.XLOOKUP(B499,OPER!F:F,OPER!X:X,"",0)</f>
        <v xml:space="preserve"> </v>
      </c>
      <c r="N499" s="4" t="str">
        <f>+_xlfn.XLOOKUP(C499,OPER!E:E,OPER!AK:AK,"NSP",0)</f>
        <v/>
      </c>
      <c r="O499" s="17" t="str">
        <f>IF(OR(N499="NSP",N499="")," ",_xlfn.XLOOKUP(L499,ORDENES!$Y$2:$Y$500,ORDENES!$AB$2:$AB$500,"",0))</f>
        <v xml:space="preserve"> </v>
      </c>
      <c r="P499" s="4" t="str">
        <f>IFERROR(IF(VLOOKUP((C499),OPER!$E$2:$K$500,7,0)="PM03","EJECUTADO",IF(OR(N499="NSP",N499="")," ",IF(AND(LEFT(I499,4)="NOTI",H499&lt;&gt;0),"EJECUTADO","NO EJECUTADO"))),"")</f>
        <v/>
      </c>
      <c r="Q499" s="4"/>
      <c r="R499" s="4" t="str">
        <f t="shared" si="17"/>
        <v/>
      </c>
      <c r="S499" s="4" t="str">
        <f>IF(OR(N499="NSP",N499="")," ",IFERROR(_xlfn.XLOOKUP(VALUE(C499),'NOTI CV01_NOTPET'!$Z$2:$Z$500,'NOTI CV01_NOTPET'!$F$2:$F$500,"SIN NOTIFICAR",0),""))</f>
        <v xml:space="preserve"> </v>
      </c>
    </row>
    <row r="500" spans="1:19" x14ac:dyDescent="0.2">
      <c r="A500" s="61"/>
      <c r="B500" s="15"/>
      <c r="D500" s="15"/>
      <c r="E500" s="15"/>
      <c r="F500" s="15"/>
      <c r="G500" s="15"/>
      <c r="H500" s="63"/>
      <c r="I500" s="15"/>
      <c r="J500" s="62"/>
      <c r="K500" s="15"/>
      <c r="L500" s="4" t="e">
        <f t="shared" si="16"/>
        <v>#VALUE!</v>
      </c>
      <c r="M500" s="4" t="str">
        <f>+_xlfn.XLOOKUP(B500,OPER!F:F,OPER!X:X,"",0)</f>
        <v xml:space="preserve"> </v>
      </c>
      <c r="N500" s="4" t="str">
        <f>+_xlfn.XLOOKUP(C500,OPER!E:E,OPER!AK:AK,"NSP",0)</f>
        <v/>
      </c>
      <c r="O500" s="17" t="str">
        <f>IF(OR(N500="NSP",N500="")," ",_xlfn.XLOOKUP(L500,ORDENES!$Y$2:$Y$500,ORDENES!$AB$2:$AB$500,"",0))</f>
        <v xml:space="preserve"> </v>
      </c>
      <c r="P500" s="4" t="str">
        <f>IFERROR(IF(VLOOKUP((C500),OPER!$E$2:$K$500,7,0)="PM03","EJECUTADO",IF(OR(N500="NSP",N500="")," ",IF(AND(LEFT(I500,4)="NOTI",H500&lt;&gt;0),"EJECUTADO","NO EJECUTADO"))),"")</f>
        <v/>
      </c>
      <c r="Q500" s="4"/>
      <c r="R500" s="4" t="str">
        <f t="shared" si="17"/>
        <v/>
      </c>
      <c r="S500" s="4" t="str">
        <f>IF(OR(N500="NSP",N500="")," ",IFERROR(_xlfn.XLOOKUP(VALUE(C500),'NOTI CV01_NOTPET'!$Z$2:$Z$500,'NOTI CV01_NOTPET'!$F$2:$F$500,"SIN NOTIFICAR",0),""))</f>
        <v xml:space="preserve"> </v>
      </c>
    </row>
    <row r="501" spans="1:19" x14ac:dyDescent="0.2">
      <c r="A501" s="61"/>
      <c r="B501" s="15"/>
      <c r="D501" s="15"/>
      <c r="E501" s="15"/>
      <c r="F501" s="15"/>
      <c r="G501" s="15"/>
      <c r="H501" s="63"/>
      <c r="I501" s="15"/>
      <c r="J501" s="62"/>
      <c r="K501" s="15"/>
      <c r="L501" s="4" t="e">
        <f t="shared" si="16"/>
        <v>#VALUE!</v>
      </c>
      <c r="M501" s="4" t="str">
        <f>+_xlfn.XLOOKUP(B501,OPER!F:F,OPER!X:X,"",0)</f>
        <v xml:space="preserve"> </v>
      </c>
      <c r="N501" s="4" t="str">
        <f>+_xlfn.XLOOKUP(C501,OPER!E:E,OPER!AK:AK,"NSP",0)</f>
        <v/>
      </c>
      <c r="O501" s="17" t="str">
        <f>IF(OR(N501="NSP",N501="")," ",_xlfn.XLOOKUP(L501,ORDENES!$Y$2:$Y$500,ORDENES!$AB$2:$AB$500,"",0))</f>
        <v xml:space="preserve"> </v>
      </c>
      <c r="P501" s="4" t="str">
        <f>IFERROR(IF(VLOOKUP((C501),OPER!$E$2:$K$500,7,0)="PM03","EJECUTADO",IF(OR(N501="NSP",N501="")," ",IF(AND(LEFT(I501,4)="NOTI",H501&lt;&gt;0),"EJECUTADO","NO EJECUTADO"))),"")</f>
        <v/>
      </c>
      <c r="Q501" s="4"/>
      <c r="R501" s="4" t="str">
        <f t="shared" si="17"/>
        <v/>
      </c>
      <c r="S501" s="4" t="str">
        <f>IF(OR(N501="NSP",N501="")," ",IFERROR(_xlfn.XLOOKUP(VALUE(C501),'NOTI CV01_NOTPET'!$Z$2:$Z$500,'NOTI CV01_NOTPET'!$F$2:$F$500,"SIN NOTIFICAR",0),""))</f>
        <v xml:space="preserve"> </v>
      </c>
    </row>
    <row r="502" spans="1:19" x14ac:dyDescent="0.2">
      <c r="A502" s="61"/>
      <c r="B502" s="15"/>
      <c r="D502" s="15"/>
      <c r="E502" s="15"/>
      <c r="F502" s="15"/>
      <c r="G502" s="15"/>
      <c r="H502" s="63"/>
      <c r="I502" s="15"/>
      <c r="J502" s="62"/>
      <c r="K502" s="15"/>
      <c r="L502" s="4" t="e">
        <f t="shared" si="16"/>
        <v>#VALUE!</v>
      </c>
      <c r="M502" s="4" t="str">
        <f>+_xlfn.XLOOKUP(B502,OPER!F:F,OPER!X:X,"",0)</f>
        <v xml:space="preserve"> </v>
      </c>
      <c r="N502" s="4" t="str">
        <f>+_xlfn.XLOOKUP(C502,OPER!E:E,OPER!AK:AK,"NSP",0)</f>
        <v/>
      </c>
      <c r="O502" s="17" t="str">
        <f>IF(OR(N502="NSP",N502="")," ",_xlfn.XLOOKUP(L502,ORDENES!$Y$2:$Y$500,ORDENES!$AB$2:$AB$500,"",0))</f>
        <v xml:space="preserve"> </v>
      </c>
      <c r="P502" s="4" t="str">
        <f>IFERROR(IF(VLOOKUP((C502),OPER!$E$2:$K$500,7,0)="PM03","EJECUTADO",IF(OR(N502="NSP",N502="")," ",IF(AND(LEFT(I502,4)="NOTI",H502&lt;&gt;0),"EJECUTADO","NO EJECUTADO"))),"")</f>
        <v/>
      </c>
      <c r="Q502" s="4"/>
      <c r="R502" s="4" t="str">
        <f t="shared" si="17"/>
        <v/>
      </c>
      <c r="S502" s="4" t="str">
        <f>IF(OR(N502="NSP",N502="")," ",IFERROR(_xlfn.XLOOKUP(VALUE(C502),'NOTI CV01_NOTPET'!$Z$2:$Z$500,'NOTI CV01_NOTPET'!$F$2:$F$500,"SIN NOTIFICAR",0),""))</f>
        <v xml:space="preserve"> </v>
      </c>
    </row>
    <row r="503" spans="1:19" x14ac:dyDescent="0.2">
      <c r="A503" s="61"/>
      <c r="B503" s="15"/>
      <c r="D503" s="15"/>
      <c r="E503" s="15"/>
      <c r="F503" s="15"/>
      <c r="G503" s="15"/>
      <c r="H503" s="63"/>
      <c r="I503" s="15"/>
      <c r="J503" s="62"/>
      <c r="K503" s="15"/>
      <c r="L503" s="4" t="e">
        <f t="shared" si="16"/>
        <v>#VALUE!</v>
      </c>
      <c r="M503" s="4" t="str">
        <f>+_xlfn.XLOOKUP(B503,OPER!F:F,OPER!X:X,"",0)</f>
        <v xml:space="preserve"> </v>
      </c>
      <c r="N503" s="4" t="str">
        <f>+_xlfn.XLOOKUP(C503,OPER!E:E,OPER!AK:AK,"NSP",0)</f>
        <v/>
      </c>
      <c r="O503" s="17" t="str">
        <f>IF(OR(N503="NSP",N503="")," ",_xlfn.XLOOKUP(L503,ORDENES!$Y$2:$Y$500,ORDENES!$AB$2:$AB$500,"",0))</f>
        <v xml:space="preserve"> </v>
      </c>
      <c r="P503" s="4" t="str">
        <f>IFERROR(IF(VLOOKUP((C503),OPER!$E$2:$K$500,7,0)="PM03","EJECUTADO",IF(OR(N503="NSP",N503="")," ",IF(AND(LEFT(I503,4)="NOTI",H503&lt;&gt;0),"EJECUTADO","NO EJECUTADO"))),"")</f>
        <v/>
      </c>
      <c r="Q503" s="4"/>
      <c r="R503" s="4" t="str">
        <f t="shared" si="17"/>
        <v/>
      </c>
      <c r="S503" s="4" t="str">
        <f>IF(OR(N503="NSP",N503="")," ",IFERROR(_xlfn.XLOOKUP(VALUE(C503),'NOTI CV01_NOTPET'!$Z$2:$Z$500,'NOTI CV01_NOTPET'!$F$2:$F$500,"SIN NOTIFICAR",0),""))</f>
        <v xml:space="preserve"> </v>
      </c>
    </row>
    <row r="504" spans="1:19" x14ac:dyDescent="0.2">
      <c r="A504" s="61"/>
      <c r="B504" s="15"/>
      <c r="D504" s="15"/>
      <c r="E504" s="15"/>
      <c r="F504" s="15"/>
      <c r="G504" s="15"/>
      <c r="H504" s="63"/>
      <c r="I504" s="15"/>
      <c r="J504" s="62"/>
      <c r="K504" s="15"/>
      <c r="L504" s="4" t="e">
        <f t="shared" si="16"/>
        <v>#VALUE!</v>
      </c>
      <c r="M504" s="4" t="str">
        <f>+_xlfn.XLOOKUP(B504,OPER!F:F,OPER!X:X,"",0)</f>
        <v xml:space="preserve"> </v>
      </c>
      <c r="N504" s="4" t="str">
        <f>+_xlfn.XLOOKUP(C504,OPER!E:E,OPER!AK:AK,"NSP",0)</f>
        <v/>
      </c>
      <c r="O504" s="17" t="str">
        <f>IF(OR(N504="NSP",N504="")," ",_xlfn.XLOOKUP(L504,ORDENES!$Y$2:$Y$500,ORDENES!$AB$2:$AB$500,"",0))</f>
        <v xml:space="preserve"> </v>
      </c>
      <c r="P504" s="4" t="str">
        <f>IFERROR(IF(VLOOKUP((C504),OPER!$E$2:$K$500,7,0)="PM03","EJECUTADO",IF(OR(N504="NSP",N504="")," ",IF(AND(LEFT(I504,4)="NOTI",H504&lt;&gt;0),"EJECUTADO","NO EJECUTADO"))),"")</f>
        <v/>
      </c>
      <c r="Q504" s="4"/>
      <c r="R504" s="4" t="str">
        <f t="shared" si="17"/>
        <v/>
      </c>
      <c r="S504" s="4" t="str">
        <f>IF(OR(N504="NSP",N504="")," ",IFERROR(_xlfn.XLOOKUP(VALUE(C504),'NOTI CV01_NOTPET'!$Z$2:$Z$500,'NOTI CV01_NOTPET'!$F$2:$F$500,"SIN NOTIFICAR",0),""))</f>
        <v xml:space="preserve"> </v>
      </c>
    </row>
    <row r="505" spans="1:19" x14ac:dyDescent="0.2">
      <c r="A505" s="61"/>
      <c r="B505" s="15"/>
      <c r="D505" s="15"/>
      <c r="E505" s="15"/>
      <c r="F505" s="15"/>
      <c r="G505" s="15"/>
      <c r="H505" s="63"/>
      <c r="I505" s="15"/>
      <c r="J505" s="62"/>
      <c r="K505" s="15"/>
      <c r="L505" s="4" t="e">
        <f t="shared" si="16"/>
        <v>#VALUE!</v>
      </c>
      <c r="M505" s="4" t="str">
        <f>+_xlfn.XLOOKUP(B505,OPER!F:F,OPER!X:X,"",0)</f>
        <v xml:space="preserve"> </v>
      </c>
      <c r="N505" s="4" t="str">
        <f>+_xlfn.XLOOKUP(C505,OPER!E:E,OPER!AK:AK,"NSP",0)</f>
        <v/>
      </c>
      <c r="O505" s="17" t="str">
        <f>IF(OR(N505="NSP",N505="")," ",_xlfn.XLOOKUP(L505,ORDENES!$Y$2:$Y$500,ORDENES!$AB$2:$AB$500,"",0))</f>
        <v xml:space="preserve"> </v>
      </c>
      <c r="P505" s="4" t="str">
        <f>IFERROR(IF(VLOOKUP((C505),OPER!$E$2:$K$500,7,0)="PM03","EJECUTADO",IF(OR(N505="NSP",N505="")," ",IF(AND(LEFT(I505,4)="NOTI",H505&lt;&gt;0),"EJECUTADO","NO EJECUTADO"))),"")</f>
        <v/>
      </c>
      <c r="Q505" s="4"/>
      <c r="R505" s="4" t="str">
        <f t="shared" si="17"/>
        <v/>
      </c>
      <c r="S505" s="4" t="str">
        <f>IF(OR(N505="NSP",N505="")," ",IFERROR(_xlfn.XLOOKUP(VALUE(C505),'NOTI CV01_NOTPET'!$Z$2:$Z$500,'NOTI CV01_NOTPET'!$F$2:$F$500,"SIN NOTIFICAR",0),""))</f>
        <v xml:space="preserve"> </v>
      </c>
    </row>
    <row r="506" spans="1:19" x14ac:dyDescent="0.2">
      <c r="A506" s="61"/>
      <c r="B506" s="15"/>
      <c r="D506" s="15"/>
      <c r="E506" s="15"/>
      <c r="F506" s="15"/>
      <c r="G506" s="15"/>
      <c r="H506" s="63"/>
      <c r="I506" s="15"/>
      <c r="J506" s="62"/>
      <c r="K506" s="15"/>
      <c r="L506" s="4" t="e">
        <f t="shared" ref="L506:L569" si="18">+VALUE(B506&amp;D506)</f>
        <v>#VALUE!</v>
      </c>
      <c r="M506" s="4" t="str">
        <f>+_xlfn.XLOOKUP(B506,OPER!F:F,OPER!X:X,"",0)</f>
        <v xml:space="preserve"> </v>
      </c>
      <c r="N506" s="4" t="str">
        <f>+_xlfn.XLOOKUP(C506,OPER!E:E,OPER!AK:AK,"NSP",0)</f>
        <v/>
      </c>
      <c r="O506" s="17" t="str">
        <f>IF(OR(N506="NSP",N506="")," ",_xlfn.XLOOKUP(L506,ORDENES!$Y$2:$Y$500,ORDENES!$AB$2:$AB$500,"",0))</f>
        <v xml:space="preserve"> </v>
      </c>
      <c r="P506" s="4" t="str">
        <f>IFERROR(IF(VLOOKUP((C506),OPER!$E$2:$K$500,7,0)="PM03","EJECUTADO",IF(OR(N506="NSP",N506="")," ",IF(AND(LEFT(I506,4)="NOTI",H506&lt;&gt;0),"EJECUTADO","NO EJECUTADO"))),"")</f>
        <v/>
      </c>
      <c r="Q506" s="4"/>
      <c r="R506" s="4" t="str">
        <f t="shared" si="17"/>
        <v/>
      </c>
      <c r="S506" s="4" t="str">
        <f>IF(OR(N506="NSP",N506="")," ",IFERROR(_xlfn.XLOOKUP(VALUE(C506),'NOTI CV01_NOTPET'!$Z$2:$Z$500,'NOTI CV01_NOTPET'!$F$2:$F$500,"SIN NOTIFICAR",0),""))</f>
        <v xml:space="preserve"> </v>
      </c>
    </row>
    <row r="507" spans="1:19" x14ac:dyDescent="0.2">
      <c r="A507" s="61"/>
      <c r="B507" s="15"/>
      <c r="D507" s="15"/>
      <c r="E507" s="15"/>
      <c r="F507" s="15"/>
      <c r="G507" s="15"/>
      <c r="H507" s="63"/>
      <c r="I507" s="15"/>
      <c r="J507" s="62"/>
      <c r="K507" s="15"/>
      <c r="L507" s="4" t="e">
        <f t="shared" si="18"/>
        <v>#VALUE!</v>
      </c>
      <c r="M507" s="4" t="str">
        <f>+_xlfn.XLOOKUP(B507,OPER!F:F,OPER!X:X,"",0)</f>
        <v xml:space="preserve"> </v>
      </c>
      <c r="N507" s="4" t="str">
        <f>+_xlfn.XLOOKUP(C507,OPER!E:E,OPER!AK:AK,"NSP",0)</f>
        <v/>
      </c>
      <c r="O507" s="17" t="str">
        <f>IF(OR(N507="NSP",N507="")," ",_xlfn.XLOOKUP(L507,ORDENES!$Y$2:$Y$500,ORDENES!$AB$2:$AB$500,"",0))</f>
        <v xml:space="preserve"> </v>
      </c>
      <c r="P507" s="4" t="str">
        <f>IFERROR(IF(VLOOKUP((C507),OPER!$E$2:$K$500,7,0)="PM03","EJECUTADO",IF(OR(N507="NSP",N507="")," ",IF(AND(LEFT(I507,4)="NOTI",H507&lt;&gt;0),"EJECUTADO","NO EJECUTADO"))),"")</f>
        <v/>
      </c>
      <c r="Q507" s="4"/>
      <c r="R507" s="4" t="str">
        <f t="shared" si="17"/>
        <v/>
      </c>
      <c r="S507" s="4" t="str">
        <f>IF(OR(N507="NSP",N507="")," ",IFERROR(_xlfn.XLOOKUP(VALUE(C507),'NOTI CV01_NOTPET'!$Z$2:$Z$500,'NOTI CV01_NOTPET'!$F$2:$F$500,"SIN NOTIFICAR",0),""))</f>
        <v xml:space="preserve"> </v>
      </c>
    </row>
    <row r="508" spans="1:19" x14ac:dyDescent="0.2">
      <c r="A508" s="61"/>
      <c r="B508" s="15"/>
      <c r="D508" s="15"/>
      <c r="E508" s="15"/>
      <c r="F508" s="15"/>
      <c r="G508" s="15"/>
      <c r="H508" s="63"/>
      <c r="I508" s="15"/>
      <c r="J508" s="62"/>
      <c r="K508" s="15"/>
      <c r="L508" s="4" t="e">
        <f t="shared" si="18"/>
        <v>#VALUE!</v>
      </c>
      <c r="M508" s="4" t="str">
        <f>+_xlfn.XLOOKUP(B508,OPER!F:F,OPER!X:X,"",0)</f>
        <v xml:space="preserve"> </v>
      </c>
      <c r="N508" s="4" t="str">
        <f>+_xlfn.XLOOKUP(C508,OPER!E:E,OPER!AK:AK,"NSP",0)</f>
        <v/>
      </c>
      <c r="O508" s="17" t="str">
        <f>IF(OR(N508="NSP",N508="")," ",_xlfn.XLOOKUP(L508,ORDENES!$Y$2:$Y$500,ORDENES!$AB$2:$AB$500,"",0))</f>
        <v xml:space="preserve"> </v>
      </c>
      <c r="P508" s="4" t="str">
        <f>IFERROR(IF(VLOOKUP((C508),OPER!$E$2:$K$500,7,0)="PM03","EJECUTADO",IF(OR(N508="NSP",N508="")," ",IF(AND(LEFT(I508,4)="NOTI",H508&lt;&gt;0),"EJECUTADO","NO EJECUTADO"))),"")</f>
        <v/>
      </c>
      <c r="Q508" s="4"/>
      <c r="R508" s="4" t="str">
        <f t="shared" si="17"/>
        <v/>
      </c>
      <c r="S508" s="4" t="str">
        <f>IF(OR(N508="NSP",N508="")," ",IFERROR(_xlfn.XLOOKUP(VALUE(C508),'NOTI CV01_NOTPET'!$Z$2:$Z$500,'NOTI CV01_NOTPET'!$F$2:$F$500,"SIN NOTIFICAR",0),""))</f>
        <v xml:space="preserve"> </v>
      </c>
    </row>
    <row r="509" spans="1:19" x14ac:dyDescent="0.2">
      <c r="A509" s="61"/>
      <c r="B509" s="15"/>
      <c r="D509" s="15"/>
      <c r="E509" s="15"/>
      <c r="F509" s="15"/>
      <c r="G509" s="15"/>
      <c r="H509" s="63"/>
      <c r="I509" s="15"/>
      <c r="J509" s="62"/>
      <c r="K509" s="15"/>
      <c r="L509" s="4" t="e">
        <f t="shared" si="18"/>
        <v>#VALUE!</v>
      </c>
      <c r="M509" s="4" t="str">
        <f>+_xlfn.XLOOKUP(B509,OPER!F:F,OPER!X:X,"",0)</f>
        <v xml:space="preserve"> </v>
      </c>
      <c r="N509" s="4" t="str">
        <f>+_xlfn.XLOOKUP(C509,OPER!E:E,OPER!AK:AK,"NSP",0)</f>
        <v/>
      </c>
      <c r="O509" s="17" t="str">
        <f>IF(OR(N509="NSP",N509="")," ",_xlfn.XLOOKUP(L509,ORDENES!$Y$2:$Y$500,ORDENES!$AB$2:$AB$500,"",0))</f>
        <v xml:space="preserve"> </v>
      </c>
      <c r="P509" s="4" t="str">
        <f>IFERROR(IF(VLOOKUP((C509),OPER!$E$2:$K$500,7,0)="PM03","EJECUTADO",IF(OR(N509="NSP",N509="")," ",IF(AND(LEFT(I509,4)="NOTI",H509&lt;&gt;0),"EJECUTADO","NO EJECUTADO"))),"")</f>
        <v/>
      </c>
      <c r="Q509" s="4"/>
      <c r="R509" s="4" t="str">
        <f t="shared" si="17"/>
        <v/>
      </c>
      <c r="S509" s="4" t="str">
        <f>IF(OR(N509="NSP",N509="")," ",IFERROR(_xlfn.XLOOKUP(VALUE(C509),'NOTI CV01_NOTPET'!$Z$2:$Z$500,'NOTI CV01_NOTPET'!$F$2:$F$500,"SIN NOTIFICAR",0),""))</f>
        <v xml:space="preserve"> </v>
      </c>
    </row>
    <row r="510" spans="1:19" x14ac:dyDescent="0.2">
      <c r="A510" s="61"/>
      <c r="B510" s="15"/>
      <c r="D510" s="15"/>
      <c r="E510" s="15"/>
      <c r="F510" s="15"/>
      <c r="G510" s="15"/>
      <c r="H510" s="63"/>
      <c r="I510" s="15"/>
      <c r="J510" s="62"/>
      <c r="K510" s="15"/>
      <c r="L510" s="4" t="e">
        <f t="shared" si="18"/>
        <v>#VALUE!</v>
      </c>
      <c r="M510" s="4" t="str">
        <f>+_xlfn.XLOOKUP(B510,OPER!F:F,OPER!X:X,"",0)</f>
        <v xml:space="preserve"> </v>
      </c>
      <c r="N510" s="4" t="str">
        <f>+_xlfn.XLOOKUP(C510,OPER!E:E,OPER!AK:AK,"NSP",0)</f>
        <v/>
      </c>
      <c r="O510" s="17" t="str">
        <f>IF(OR(N510="NSP",N510="")," ",_xlfn.XLOOKUP(L510,ORDENES!$Y$2:$Y$500,ORDENES!$AB$2:$AB$500,"",0))</f>
        <v xml:space="preserve"> </v>
      </c>
      <c r="P510" s="4" t="str">
        <f>IFERROR(IF(VLOOKUP((C510),OPER!$E$2:$K$500,7,0)="PM03","EJECUTADO",IF(OR(N510="NSP",N510="")," ",IF(AND(LEFT(I510,4)="NOTI",H510&lt;&gt;0),"EJECUTADO","NO EJECUTADO"))),"")</f>
        <v/>
      </c>
      <c r="Q510" s="4"/>
      <c r="R510" s="4" t="str">
        <f t="shared" si="17"/>
        <v/>
      </c>
      <c r="S510" s="4" t="str">
        <f>IF(OR(N510="NSP",N510="")," ",IFERROR(_xlfn.XLOOKUP(VALUE(C510),'NOTI CV01_NOTPET'!$Z$2:$Z$500,'NOTI CV01_NOTPET'!$F$2:$F$500,"SIN NOTIFICAR",0),""))</f>
        <v xml:space="preserve"> </v>
      </c>
    </row>
    <row r="511" spans="1:19" x14ac:dyDescent="0.2">
      <c r="A511" s="61"/>
      <c r="B511" s="15"/>
      <c r="D511" s="15"/>
      <c r="E511" s="15"/>
      <c r="F511" s="15"/>
      <c r="G511" s="15"/>
      <c r="H511" s="63"/>
      <c r="I511" s="15"/>
      <c r="J511" s="62"/>
      <c r="K511" s="15"/>
      <c r="L511" s="4" t="e">
        <f t="shared" si="18"/>
        <v>#VALUE!</v>
      </c>
      <c r="M511" s="4" t="str">
        <f>+_xlfn.XLOOKUP(B511,OPER!F:F,OPER!X:X,"",0)</f>
        <v xml:space="preserve"> </v>
      </c>
      <c r="N511" s="4" t="str">
        <f>+_xlfn.XLOOKUP(C511,OPER!E:E,OPER!AK:AK,"NSP",0)</f>
        <v/>
      </c>
      <c r="O511" s="17" t="str">
        <f>IF(OR(N511="NSP",N511="")," ",_xlfn.XLOOKUP(L511,ORDENES!$Y$2:$Y$500,ORDENES!$AB$2:$AB$500,"",0))</f>
        <v xml:space="preserve"> </v>
      </c>
      <c r="P511" s="4" t="str">
        <f>IFERROR(IF(VLOOKUP((C511),OPER!$E$2:$K$500,7,0)="PM03","EJECUTADO",IF(OR(N511="NSP",N511="")," ",IF(AND(LEFT(I511,4)="NOTI",H511&lt;&gt;0),"EJECUTADO","NO EJECUTADO"))),"")</f>
        <v/>
      </c>
      <c r="Q511" s="4"/>
      <c r="R511" s="4" t="str">
        <f t="shared" si="17"/>
        <v/>
      </c>
      <c r="S511" s="4" t="str">
        <f>IF(OR(N511="NSP",N511="")," ",IFERROR(_xlfn.XLOOKUP(VALUE(C511),'NOTI CV01_NOTPET'!$Z$2:$Z$500,'NOTI CV01_NOTPET'!$F$2:$F$500,"SIN NOTIFICAR",0),""))</f>
        <v xml:space="preserve"> </v>
      </c>
    </row>
    <row r="512" spans="1:19" x14ac:dyDescent="0.2">
      <c r="A512" s="61"/>
      <c r="B512" s="15"/>
      <c r="D512" s="15"/>
      <c r="E512" s="15"/>
      <c r="F512" s="15"/>
      <c r="G512" s="15"/>
      <c r="H512" s="63"/>
      <c r="I512" s="15"/>
      <c r="J512" s="62"/>
      <c r="K512" s="15"/>
      <c r="L512" s="4" t="e">
        <f t="shared" si="18"/>
        <v>#VALUE!</v>
      </c>
      <c r="M512" s="4" t="str">
        <f>+_xlfn.XLOOKUP(B512,OPER!F:F,OPER!X:X,"",0)</f>
        <v xml:space="preserve"> </v>
      </c>
      <c r="N512" s="4" t="str">
        <f>+_xlfn.XLOOKUP(C512,OPER!E:E,OPER!AK:AK,"NSP",0)</f>
        <v/>
      </c>
      <c r="O512" s="17" t="str">
        <f>IF(OR(N512="NSP",N512="")," ",_xlfn.XLOOKUP(L512,ORDENES!$Y$2:$Y$500,ORDENES!$AB$2:$AB$500,"",0))</f>
        <v xml:space="preserve"> </v>
      </c>
      <c r="P512" s="4" t="str">
        <f>IFERROR(IF(VLOOKUP((C512),OPER!$E$2:$K$500,7,0)="PM03","EJECUTADO",IF(OR(N512="NSP",N512="")," ",IF(AND(LEFT(I512,4)="NOTI",H512&lt;&gt;0),"EJECUTADO","NO EJECUTADO"))),"")</f>
        <v/>
      </c>
      <c r="Q512" s="4"/>
      <c r="R512" s="4" t="str">
        <f t="shared" si="17"/>
        <v/>
      </c>
      <c r="S512" s="4" t="str">
        <f>IF(OR(N512="NSP",N512="")," ",IFERROR(_xlfn.XLOOKUP(VALUE(C512),'NOTI CV01_NOTPET'!$Z$2:$Z$500,'NOTI CV01_NOTPET'!$F$2:$F$500,"SIN NOTIFICAR",0),""))</f>
        <v xml:space="preserve"> </v>
      </c>
    </row>
    <row r="513" spans="1:19" x14ac:dyDescent="0.2">
      <c r="A513" s="61"/>
      <c r="B513" s="15"/>
      <c r="D513" s="15"/>
      <c r="E513" s="15"/>
      <c r="F513" s="15"/>
      <c r="G513" s="15"/>
      <c r="H513" s="63"/>
      <c r="I513" s="15"/>
      <c r="J513" s="62"/>
      <c r="K513" s="15"/>
      <c r="L513" s="4" t="e">
        <f t="shared" si="18"/>
        <v>#VALUE!</v>
      </c>
      <c r="M513" s="4" t="str">
        <f>+_xlfn.XLOOKUP(B513,OPER!F:F,OPER!X:X,"",0)</f>
        <v xml:space="preserve"> </v>
      </c>
      <c r="N513" s="4" t="str">
        <f>+_xlfn.XLOOKUP(C513,OPER!E:E,OPER!AK:AK,"NSP",0)</f>
        <v/>
      </c>
      <c r="O513" s="17" t="str">
        <f>IF(OR(N513="NSP",N513="")," ",_xlfn.XLOOKUP(L513,ORDENES!$Y$2:$Y$500,ORDENES!$AB$2:$AB$500,"",0))</f>
        <v xml:space="preserve"> </v>
      </c>
      <c r="P513" s="4" t="str">
        <f>IFERROR(IF(VLOOKUP((C513),OPER!$E$2:$K$500,7,0)="PM03","EJECUTADO",IF(OR(N513="NSP",N513="")," ",IF(AND(LEFT(I513,4)="NOTI",H513&lt;&gt;0),"EJECUTADO","NO EJECUTADO"))),"")</f>
        <v/>
      </c>
      <c r="Q513" s="4"/>
      <c r="R513" s="4" t="str">
        <f t="shared" si="17"/>
        <v/>
      </c>
      <c r="S513" s="4" t="str">
        <f>IF(OR(N513="NSP",N513="")," ",IFERROR(_xlfn.XLOOKUP(VALUE(C513),'NOTI CV01_NOTPET'!$Z$2:$Z$500,'NOTI CV01_NOTPET'!$F$2:$F$500,"SIN NOTIFICAR",0),""))</f>
        <v xml:space="preserve"> </v>
      </c>
    </row>
    <row r="514" spans="1:19" x14ac:dyDescent="0.2">
      <c r="A514" s="61"/>
      <c r="B514" s="15"/>
      <c r="D514" s="15"/>
      <c r="E514" s="15"/>
      <c r="F514" s="15"/>
      <c r="G514" s="15"/>
      <c r="H514" s="63"/>
      <c r="I514" s="15"/>
      <c r="J514" s="62"/>
      <c r="K514" s="15"/>
      <c r="L514" s="4" t="e">
        <f t="shared" si="18"/>
        <v>#VALUE!</v>
      </c>
      <c r="M514" s="4" t="str">
        <f>+_xlfn.XLOOKUP(B514,OPER!F:F,OPER!X:X,"",0)</f>
        <v xml:space="preserve"> </v>
      </c>
      <c r="N514" s="4" t="str">
        <f>+_xlfn.XLOOKUP(C514,OPER!E:E,OPER!AK:AK,"NSP",0)</f>
        <v/>
      </c>
      <c r="O514" s="17" t="str">
        <f>IF(OR(N514="NSP",N514="")," ",_xlfn.XLOOKUP(L514,ORDENES!$Y$2:$Y$500,ORDENES!$AB$2:$AB$500,"",0))</f>
        <v xml:space="preserve"> </v>
      </c>
      <c r="P514" s="4" t="str">
        <f>IFERROR(IF(VLOOKUP((C514),OPER!$E$2:$K$500,7,0)="PM03","EJECUTADO",IF(OR(N514="NSP",N514="")," ",IF(AND(LEFT(I514,4)="NOTI",H514&lt;&gt;0),"EJECUTADO","NO EJECUTADO"))),"")</f>
        <v/>
      </c>
      <c r="Q514" s="4"/>
      <c r="R514" s="4" t="str">
        <f t="shared" si="17"/>
        <v/>
      </c>
      <c r="S514" s="4" t="str">
        <f>IF(OR(N514="NSP",N514="")," ",IFERROR(_xlfn.XLOOKUP(VALUE(C514),'NOTI CV01_NOTPET'!$Z$2:$Z$500,'NOTI CV01_NOTPET'!$F$2:$F$500,"SIN NOTIFICAR",0),""))</f>
        <v xml:space="preserve"> </v>
      </c>
    </row>
    <row r="515" spans="1:19" x14ac:dyDescent="0.2">
      <c r="A515" s="61"/>
      <c r="B515" s="15"/>
      <c r="D515" s="15"/>
      <c r="E515" s="15"/>
      <c r="F515" s="15"/>
      <c r="G515" s="15"/>
      <c r="H515" s="63"/>
      <c r="I515" s="15"/>
      <c r="J515" s="62"/>
      <c r="K515" s="15"/>
      <c r="L515" s="4" t="e">
        <f t="shared" si="18"/>
        <v>#VALUE!</v>
      </c>
      <c r="M515" s="4" t="str">
        <f>+_xlfn.XLOOKUP(B515,OPER!F:F,OPER!X:X,"",0)</f>
        <v xml:space="preserve"> </v>
      </c>
      <c r="N515" s="4" t="str">
        <f>+_xlfn.XLOOKUP(C515,OPER!E:E,OPER!AK:AK,"NSP",0)</f>
        <v/>
      </c>
      <c r="O515" s="17" t="str">
        <f>IF(OR(N515="NSP",N515="")," ",_xlfn.XLOOKUP(L515,ORDENES!$Y$2:$Y$500,ORDENES!$AB$2:$AB$500,"",0))</f>
        <v xml:space="preserve"> </v>
      </c>
      <c r="P515" s="4" t="str">
        <f>IFERROR(IF(VLOOKUP((C515),OPER!$E$2:$K$500,7,0)="PM03","EJECUTADO",IF(OR(N515="NSP",N515="")," ",IF(AND(LEFT(I515,4)="NOTI",H515&lt;&gt;0),"EJECUTADO","NO EJECUTADO"))),"")</f>
        <v/>
      </c>
      <c r="Q515" s="4"/>
      <c r="R515" s="4" t="str">
        <f t="shared" ref="R515:R578" si="19">+IF(OR(N515="NSP",N515=""),"",IF(AND(P515="EJECUTADO",Q515="EJECUTADO"),"EJECUTADO","NO EJECUTADO"))</f>
        <v/>
      </c>
      <c r="S515" s="4" t="str">
        <f>IF(OR(N515="NSP",N515="")," ",IFERROR(_xlfn.XLOOKUP(VALUE(C515),'NOTI CV01_NOTPET'!$Z$2:$Z$500,'NOTI CV01_NOTPET'!$F$2:$F$500,"SIN NOTIFICAR",0),""))</f>
        <v xml:space="preserve"> </v>
      </c>
    </row>
    <row r="516" spans="1:19" x14ac:dyDescent="0.2">
      <c r="A516" s="61"/>
      <c r="B516" s="15"/>
      <c r="D516" s="15"/>
      <c r="E516" s="15"/>
      <c r="F516" s="15"/>
      <c r="G516" s="15"/>
      <c r="H516" s="63"/>
      <c r="I516" s="15"/>
      <c r="J516" s="62"/>
      <c r="K516" s="15"/>
      <c r="L516" s="4" t="e">
        <f t="shared" si="18"/>
        <v>#VALUE!</v>
      </c>
      <c r="M516" s="4" t="str">
        <f>+_xlfn.XLOOKUP(B516,OPER!F:F,OPER!X:X,"",0)</f>
        <v xml:space="preserve"> </v>
      </c>
      <c r="N516" s="4" t="str">
        <f>+_xlfn.XLOOKUP(C516,OPER!E:E,OPER!AK:AK,"NSP",0)</f>
        <v/>
      </c>
      <c r="O516" s="17" t="str">
        <f>IF(OR(N516="NSP",N516="")," ",_xlfn.XLOOKUP(L516,ORDENES!$Y$2:$Y$500,ORDENES!$AB$2:$AB$500,"",0))</f>
        <v xml:space="preserve"> </v>
      </c>
      <c r="P516" s="4" t="str">
        <f>IFERROR(IF(VLOOKUP((C516),OPER!$E$2:$K$500,7,0)="PM03","EJECUTADO",IF(OR(N516="NSP",N516="")," ",IF(AND(LEFT(I516,4)="NOTI",H516&lt;&gt;0),"EJECUTADO","NO EJECUTADO"))),"")</f>
        <v/>
      </c>
      <c r="Q516" s="4"/>
      <c r="R516" s="4" t="str">
        <f t="shared" si="19"/>
        <v/>
      </c>
      <c r="S516" s="4" t="str">
        <f>IF(OR(N516="NSP",N516="")," ",IFERROR(_xlfn.XLOOKUP(VALUE(C516),'NOTI CV01_NOTPET'!$Z$2:$Z$500,'NOTI CV01_NOTPET'!$F$2:$F$500,"SIN NOTIFICAR",0),""))</f>
        <v xml:space="preserve"> </v>
      </c>
    </row>
    <row r="517" spans="1:19" x14ac:dyDescent="0.2">
      <c r="A517" s="61"/>
      <c r="B517" s="15"/>
      <c r="D517" s="15"/>
      <c r="E517" s="15"/>
      <c r="F517" s="15"/>
      <c r="G517" s="15"/>
      <c r="H517" s="63"/>
      <c r="I517" s="15"/>
      <c r="J517" s="62"/>
      <c r="K517" s="15"/>
      <c r="L517" s="4" t="e">
        <f t="shared" si="18"/>
        <v>#VALUE!</v>
      </c>
      <c r="M517" s="4" t="str">
        <f>+_xlfn.XLOOKUP(B517,OPER!F:F,OPER!X:X,"",0)</f>
        <v xml:space="preserve"> </v>
      </c>
      <c r="N517" s="4" t="str">
        <f>+_xlfn.XLOOKUP(C517,OPER!E:E,OPER!AK:AK,"NSP",0)</f>
        <v/>
      </c>
      <c r="O517" s="17" t="str">
        <f>IF(OR(N517="NSP",N517="")," ",_xlfn.XLOOKUP(L517,ORDENES!$Y$2:$Y$500,ORDENES!$AB$2:$AB$500,"",0))</f>
        <v xml:space="preserve"> </v>
      </c>
      <c r="P517" s="4" t="str">
        <f>IFERROR(IF(VLOOKUP((C517),OPER!$E$2:$K$500,7,0)="PM03","EJECUTADO",IF(OR(N517="NSP",N517="")," ",IF(AND(LEFT(I517,4)="NOTI",H517&lt;&gt;0),"EJECUTADO","NO EJECUTADO"))),"")</f>
        <v/>
      </c>
      <c r="Q517" s="4"/>
      <c r="R517" s="4" t="str">
        <f t="shared" si="19"/>
        <v/>
      </c>
      <c r="S517" s="4" t="str">
        <f>IF(OR(N517="NSP",N517="")," ",IFERROR(_xlfn.XLOOKUP(VALUE(C517),'NOTI CV01_NOTPET'!$Z$2:$Z$500,'NOTI CV01_NOTPET'!$F$2:$F$500,"SIN NOTIFICAR",0),""))</f>
        <v xml:space="preserve"> </v>
      </c>
    </row>
    <row r="518" spans="1:19" x14ac:dyDescent="0.2">
      <c r="A518" s="61"/>
      <c r="B518" s="15"/>
      <c r="D518" s="15"/>
      <c r="E518" s="15"/>
      <c r="F518" s="15"/>
      <c r="G518" s="15"/>
      <c r="H518" s="63"/>
      <c r="I518" s="15"/>
      <c r="J518" s="62"/>
      <c r="K518" s="15"/>
      <c r="L518" s="4" t="e">
        <f t="shared" si="18"/>
        <v>#VALUE!</v>
      </c>
      <c r="M518" s="4" t="str">
        <f>+_xlfn.XLOOKUP(B518,OPER!F:F,OPER!X:X,"",0)</f>
        <v xml:space="preserve"> </v>
      </c>
      <c r="N518" s="4" t="str">
        <f>+_xlfn.XLOOKUP(C518,OPER!E:E,OPER!AK:AK,"NSP",0)</f>
        <v/>
      </c>
      <c r="O518" s="17" t="str">
        <f>IF(OR(N518="NSP",N518="")," ",_xlfn.XLOOKUP(L518,ORDENES!$Y$2:$Y$500,ORDENES!$AB$2:$AB$500,"",0))</f>
        <v xml:space="preserve"> </v>
      </c>
      <c r="P518" s="4" t="str">
        <f>IFERROR(IF(VLOOKUP((C518),OPER!$E$2:$K$500,7,0)="PM03","EJECUTADO",IF(OR(N518="NSP",N518="")," ",IF(AND(LEFT(I518,4)="NOTI",H518&lt;&gt;0),"EJECUTADO","NO EJECUTADO"))),"")</f>
        <v/>
      </c>
      <c r="Q518" s="4"/>
      <c r="R518" s="4" t="str">
        <f t="shared" si="19"/>
        <v/>
      </c>
      <c r="S518" s="4" t="str">
        <f>IF(OR(N518="NSP",N518="")," ",IFERROR(_xlfn.XLOOKUP(VALUE(C518),'NOTI CV01_NOTPET'!$Z$2:$Z$500,'NOTI CV01_NOTPET'!$F$2:$F$500,"SIN NOTIFICAR",0),""))</f>
        <v xml:space="preserve"> </v>
      </c>
    </row>
    <row r="519" spans="1:19" x14ac:dyDescent="0.2">
      <c r="A519" s="61"/>
      <c r="B519" s="15"/>
      <c r="D519" s="15"/>
      <c r="E519" s="15"/>
      <c r="F519" s="15"/>
      <c r="G519" s="15"/>
      <c r="H519" s="63"/>
      <c r="I519" s="15"/>
      <c r="J519" s="62"/>
      <c r="K519" s="15"/>
      <c r="L519" s="4" t="e">
        <f t="shared" si="18"/>
        <v>#VALUE!</v>
      </c>
      <c r="M519" s="4" t="str">
        <f>+_xlfn.XLOOKUP(B519,OPER!F:F,OPER!X:X,"",0)</f>
        <v xml:space="preserve"> </v>
      </c>
      <c r="N519" s="4" t="str">
        <f>+_xlfn.XLOOKUP(C519,OPER!E:E,OPER!AK:AK,"NSP",0)</f>
        <v/>
      </c>
      <c r="O519" s="17" t="str">
        <f>IF(OR(N519="NSP",N519="")," ",_xlfn.XLOOKUP(L519,ORDENES!$Y$2:$Y$500,ORDENES!$AB$2:$AB$500,"",0))</f>
        <v xml:space="preserve"> </v>
      </c>
      <c r="P519" s="4" t="str">
        <f>IFERROR(IF(VLOOKUP((C519),OPER!$E$2:$K$500,7,0)="PM03","EJECUTADO",IF(OR(N519="NSP",N519="")," ",IF(AND(LEFT(I519,4)="NOTI",H519&lt;&gt;0),"EJECUTADO","NO EJECUTADO"))),"")</f>
        <v/>
      </c>
      <c r="Q519" s="4"/>
      <c r="R519" s="4" t="str">
        <f t="shared" si="19"/>
        <v/>
      </c>
      <c r="S519" s="4" t="str">
        <f>IF(OR(N519="NSP",N519="")," ",IFERROR(_xlfn.XLOOKUP(VALUE(C519),'NOTI CV01_NOTPET'!$Z$2:$Z$500,'NOTI CV01_NOTPET'!$F$2:$F$500,"SIN NOTIFICAR",0),""))</f>
        <v xml:space="preserve"> </v>
      </c>
    </row>
    <row r="520" spans="1:19" x14ac:dyDescent="0.2">
      <c r="A520" s="61"/>
      <c r="B520" s="15"/>
      <c r="D520" s="15"/>
      <c r="E520" s="15"/>
      <c r="F520" s="15"/>
      <c r="G520" s="15"/>
      <c r="H520" s="63"/>
      <c r="I520" s="15"/>
      <c r="J520" s="62"/>
      <c r="K520" s="15"/>
      <c r="L520" s="4" t="e">
        <f t="shared" si="18"/>
        <v>#VALUE!</v>
      </c>
      <c r="M520" s="4" t="str">
        <f>+_xlfn.XLOOKUP(B520,OPER!F:F,OPER!X:X,"",0)</f>
        <v xml:space="preserve"> </v>
      </c>
      <c r="N520" s="4" t="str">
        <f>+_xlfn.XLOOKUP(C520,OPER!E:E,OPER!AK:AK,"NSP",0)</f>
        <v/>
      </c>
      <c r="O520" s="17" t="str">
        <f>IF(OR(N520="NSP",N520="")," ",_xlfn.XLOOKUP(L520,ORDENES!$Y$2:$Y$500,ORDENES!$AB$2:$AB$500,"",0))</f>
        <v xml:space="preserve"> </v>
      </c>
      <c r="P520" s="4" t="str">
        <f>IFERROR(IF(VLOOKUP((C520),OPER!$E$2:$K$500,7,0)="PM03","EJECUTADO",IF(OR(N520="NSP",N520="")," ",IF(AND(LEFT(I520,4)="NOTI",H520&lt;&gt;0),"EJECUTADO","NO EJECUTADO"))),"")</f>
        <v/>
      </c>
      <c r="Q520" s="4"/>
      <c r="R520" s="4" t="str">
        <f t="shared" si="19"/>
        <v/>
      </c>
      <c r="S520" s="4" t="str">
        <f>IF(OR(N520="NSP",N520="")," ",IFERROR(_xlfn.XLOOKUP(VALUE(C520),'NOTI CV01_NOTPET'!$Z$2:$Z$500,'NOTI CV01_NOTPET'!$F$2:$F$500,"SIN NOTIFICAR",0),""))</f>
        <v xml:space="preserve"> </v>
      </c>
    </row>
    <row r="521" spans="1:19" x14ac:dyDescent="0.2">
      <c r="A521" s="61"/>
      <c r="B521" s="15"/>
      <c r="D521" s="15"/>
      <c r="E521" s="15"/>
      <c r="F521" s="15"/>
      <c r="G521" s="15"/>
      <c r="H521" s="63"/>
      <c r="I521" s="15"/>
      <c r="J521" s="62"/>
      <c r="K521" s="15"/>
      <c r="L521" s="4" t="e">
        <f t="shared" si="18"/>
        <v>#VALUE!</v>
      </c>
      <c r="M521" s="4" t="str">
        <f>+_xlfn.XLOOKUP(B521,OPER!F:F,OPER!X:X,"",0)</f>
        <v xml:space="preserve"> </v>
      </c>
      <c r="N521" s="4" t="str">
        <f>+_xlfn.XLOOKUP(C521,OPER!E:E,OPER!AK:AK,"NSP",0)</f>
        <v/>
      </c>
      <c r="O521" s="17" t="str">
        <f>IF(OR(N521="NSP",N521="")," ",_xlfn.XLOOKUP(L521,ORDENES!$Y$2:$Y$500,ORDENES!$AB$2:$AB$500,"",0))</f>
        <v xml:space="preserve"> </v>
      </c>
      <c r="P521" s="4" t="str">
        <f>IFERROR(IF(VLOOKUP((C521),OPER!$E$2:$K$500,7,0)="PM03","EJECUTADO",IF(OR(N521="NSP",N521="")," ",IF(AND(LEFT(I521,4)="NOTI",H521&lt;&gt;0),"EJECUTADO","NO EJECUTADO"))),"")</f>
        <v/>
      </c>
      <c r="Q521" s="4"/>
      <c r="R521" s="4" t="str">
        <f t="shared" si="19"/>
        <v/>
      </c>
      <c r="S521" s="4" t="str">
        <f>IF(OR(N521="NSP",N521="")," ",IFERROR(_xlfn.XLOOKUP(VALUE(C521),'NOTI CV01_NOTPET'!$Z$2:$Z$500,'NOTI CV01_NOTPET'!$F$2:$F$500,"SIN NOTIFICAR",0),""))</f>
        <v xml:space="preserve"> </v>
      </c>
    </row>
    <row r="522" spans="1:19" x14ac:dyDescent="0.2">
      <c r="A522" s="61"/>
      <c r="B522" s="15"/>
      <c r="D522" s="15"/>
      <c r="E522" s="15"/>
      <c r="F522" s="15"/>
      <c r="G522" s="15"/>
      <c r="H522" s="63"/>
      <c r="I522" s="15"/>
      <c r="J522" s="62"/>
      <c r="K522" s="15"/>
      <c r="L522" s="4" t="e">
        <f t="shared" si="18"/>
        <v>#VALUE!</v>
      </c>
      <c r="M522" s="4" t="str">
        <f>+_xlfn.XLOOKUP(B522,OPER!F:F,OPER!X:X,"",0)</f>
        <v xml:space="preserve"> </v>
      </c>
      <c r="N522" s="4" t="str">
        <f>+_xlfn.XLOOKUP(C522,OPER!E:E,OPER!AK:AK,"NSP",0)</f>
        <v/>
      </c>
      <c r="O522" s="17" t="str">
        <f>IF(OR(N522="NSP",N522="")," ",_xlfn.XLOOKUP(L522,ORDENES!$Y$2:$Y$500,ORDENES!$AB$2:$AB$500,"",0))</f>
        <v xml:space="preserve"> </v>
      </c>
      <c r="P522" s="4" t="str">
        <f>IFERROR(IF(VLOOKUP((C522),OPER!$E$2:$K$500,7,0)="PM03","EJECUTADO",IF(OR(N522="NSP",N522="")," ",IF(AND(LEFT(I522,4)="NOTI",H522&lt;&gt;0),"EJECUTADO","NO EJECUTADO"))),"")</f>
        <v/>
      </c>
      <c r="Q522" s="4"/>
      <c r="R522" s="4" t="str">
        <f t="shared" si="19"/>
        <v/>
      </c>
      <c r="S522" s="4" t="str">
        <f>IF(OR(N522="NSP",N522="")," ",IFERROR(_xlfn.XLOOKUP(VALUE(C522),'NOTI CV01_NOTPET'!$Z$2:$Z$500,'NOTI CV01_NOTPET'!$F$2:$F$500,"SIN NOTIFICAR",0),""))</f>
        <v xml:space="preserve"> </v>
      </c>
    </row>
    <row r="523" spans="1:19" x14ac:dyDescent="0.2">
      <c r="A523" s="61"/>
      <c r="B523" s="15"/>
      <c r="D523" s="15"/>
      <c r="E523" s="15"/>
      <c r="F523" s="15"/>
      <c r="G523" s="15"/>
      <c r="H523" s="63"/>
      <c r="I523" s="15"/>
      <c r="J523" s="62"/>
      <c r="K523" s="15"/>
      <c r="L523" s="4" t="e">
        <f t="shared" si="18"/>
        <v>#VALUE!</v>
      </c>
      <c r="M523" s="4" t="str">
        <f>+_xlfn.XLOOKUP(B523,OPER!F:F,OPER!X:X,"",0)</f>
        <v xml:space="preserve"> </v>
      </c>
      <c r="N523" s="4" t="str">
        <f>+_xlfn.XLOOKUP(C523,OPER!E:E,OPER!AK:AK,"NSP",0)</f>
        <v/>
      </c>
      <c r="O523" s="17" t="str">
        <f>IF(OR(N523="NSP",N523="")," ",_xlfn.XLOOKUP(L523,ORDENES!$Y$2:$Y$500,ORDENES!$AB$2:$AB$500,"",0))</f>
        <v xml:space="preserve"> </v>
      </c>
      <c r="P523" s="4" t="str">
        <f>IFERROR(IF(VLOOKUP((C523),OPER!$E$2:$K$500,7,0)="PM03","EJECUTADO",IF(OR(N523="NSP",N523="")," ",IF(AND(LEFT(I523,4)="NOTI",H523&lt;&gt;0),"EJECUTADO","NO EJECUTADO"))),"")</f>
        <v/>
      </c>
      <c r="Q523" s="4"/>
      <c r="R523" s="4" t="str">
        <f t="shared" si="19"/>
        <v/>
      </c>
      <c r="S523" s="4" t="str">
        <f>IF(OR(N523="NSP",N523="")," ",IFERROR(_xlfn.XLOOKUP(VALUE(C523),'NOTI CV01_NOTPET'!$Z$2:$Z$500,'NOTI CV01_NOTPET'!$F$2:$F$500,"SIN NOTIFICAR",0),""))</f>
        <v xml:space="preserve"> </v>
      </c>
    </row>
    <row r="524" spans="1:19" x14ac:dyDescent="0.2">
      <c r="A524" s="61"/>
      <c r="B524" s="15"/>
      <c r="D524" s="15"/>
      <c r="E524" s="15"/>
      <c r="F524" s="15"/>
      <c r="G524" s="15"/>
      <c r="H524" s="63"/>
      <c r="I524" s="15"/>
      <c r="J524" s="62"/>
      <c r="K524" s="15"/>
      <c r="L524" s="4" t="e">
        <f t="shared" si="18"/>
        <v>#VALUE!</v>
      </c>
      <c r="M524" s="4" t="str">
        <f>+_xlfn.XLOOKUP(B524,OPER!F:F,OPER!X:X,"",0)</f>
        <v xml:space="preserve"> </v>
      </c>
      <c r="N524" s="4" t="str">
        <f>+_xlfn.XLOOKUP(C524,OPER!E:E,OPER!AK:AK,"NSP",0)</f>
        <v/>
      </c>
      <c r="O524" s="17" t="str">
        <f>IF(OR(N524="NSP",N524="")," ",_xlfn.XLOOKUP(L524,ORDENES!$Y$2:$Y$500,ORDENES!$AB$2:$AB$500,"",0))</f>
        <v xml:space="preserve"> </v>
      </c>
      <c r="P524" s="4" t="str">
        <f>IFERROR(IF(VLOOKUP((C524),OPER!$E$2:$K$500,7,0)="PM03","EJECUTADO",IF(OR(N524="NSP",N524="")," ",IF(AND(LEFT(I524,4)="NOTI",H524&lt;&gt;0),"EJECUTADO","NO EJECUTADO"))),"")</f>
        <v/>
      </c>
      <c r="Q524" s="4"/>
      <c r="R524" s="4" t="str">
        <f t="shared" si="19"/>
        <v/>
      </c>
      <c r="S524" s="4" t="str">
        <f>IF(OR(N524="NSP",N524="")," ",IFERROR(_xlfn.XLOOKUP(VALUE(C524),'NOTI CV01_NOTPET'!$Z$2:$Z$500,'NOTI CV01_NOTPET'!$F$2:$F$500,"SIN NOTIFICAR",0),""))</f>
        <v xml:space="preserve"> </v>
      </c>
    </row>
    <row r="525" spans="1:19" x14ac:dyDescent="0.2">
      <c r="A525" s="61"/>
      <c r="B525" s="15"/>
      <c r="D525" s="15"/>
      <c r="E525" s="15"/>
      <c r="F525" s="15"/>
      <c r="G525" s="15"/>
      <c r="H525" s="63"/>
      <c r="I525" s="15"/>
      <c r="J525" s="62"/>
      <c r="K525" s="15"/>
      <c r="L525" s="4" t="e">
        <f t="shared" si="18"/>
        <v>#VALUE!</v>
      </c>
      <c r="M525" s="4" t="str">
        <f>+_xlfn.XLOOKUP(B525,OPER!F:F,OPER!X:X,"",0)</f>
        <v xml:space="preserve"> </v>
      </c>
      <c r="N525" s="4" t="str">
        <f>+_xlfn.XLOOKUP(C525,OPER!E:E,OPER!AK:AK,"NSP",0)</f>
        <v/>
      </c>
      <c r="O525" s="17" t="str">
        <f>IF(OR(N525="NSP",N525="")," ",_xlfn.XLOOKUP(L525,ORDENES!$Y$2:$Y$500,ORDENES!$AB$2:$AB$500,"",0))</f>
        <v xml:space="preserve"> </v>
      </c>
      <c r="P525" s="4" t="str">
        <f>IFERROR(IF(VLOOKUP((C525),OPER!$E$2:$K$500,7,0)="PM03","EJECUTADO",IF(OR(N525="NSP",N525="")," ",IF(AND(LEFT(I525,4)="NOTI",H525&lt;&gt;0),"EJECUTADO","NO EJECUTADO"))),"")</f>
        <v/>
      </c>
      <c r="Q525" s="4"/>
      <c r="R525" s="4" t="str">
        <f t="shared" si="19"/>
        <v/>
      </c>
      <c r="S525" s="4" t="str">
        <f>IF(OR(N525="NSP",N525="")," ",IFERROR(_xlfn.XLOOKUP(VALUE(C525),'NOTI CV01_NOTPET'!$Z$2:$Z$500,'NOTI CV01_NOTPET'!$F$2:$F$500,"SIN NOTIFICAR",0),""))</f>
        <v xml:space="preserve"> </v>
      </c>
    </row>
    <row r="526" spans="1:19" x14ac:dyDescent="0.2">
      <c r="A526" s="61"/>
      <c r="B526" s="15"/>
      <c r="D526" s="15"/>
      <c r="E526" s="15"/>
      <c r="F526" s="15"/>
      <c r="G526" s="15"/>
      <c r="H526" s="63"/>
      <c r="I526" s="15"/>
      <c r="J526" s="62"/>
      <c r="K526" s="15"/>
      <c r="L526" s="4" t="e">
        <f t="shared" si="18"/>
        <v>#VALUE!</v>
      </c>
      <c r="M526" s="4" t="str">
        <f>+_xlfn.XLOOKUP(B526,OPER!F:F,OPER!X:X,"",0)</f>
        <v xml:space="preserve"> </v>
      </c>
      <c r="N526" s="4" t="str">
        <f>+_xlfn.XLOOKUP(C526,OPER!E:E,OPER!AK:AK,"NSP",0)</f>
        <v/>
      </c>
      <c r="O526" s="17" t="str">
        <f>IF(OR(N526="NSP",N526="")," ",_xlfn.XLOOKUP(L526,ORDENES!$Y$2:$Y$500,ORDENES!$AB$2:$AB$500,"",0))</f>
        <v xml:space="preserve"> </v>
      </c>
      <c r="P526" s="4" t="str">
        <f>IFERROR(IF(VLOOKUP((C526),OPER!$E$2:$K$500,7,0)="PM03","EJECUTADO",IF(OR(N526="NSP",N526="")," ",IF(AND(LEFT(I526,4)="NOTI",H526&lt;&gt;0),"EJECUTADO","NO EJECUTADO"))),"")</f>
        <v/>
      </c>
      <c r="Q526" s="4"/>
      <c r="R526" s="4" t="str">
        <f t="shared" si="19"/>
        <v/>
      </c>
      <c r="S526" s="4" t="str">
        <f>IF(OR(N526="NSP",N526="")," ",IFERROR(_xlfn.XLOOKUP(VALUE(C526),'NOTI CV01_NOTPET'!$Z$2:$Z$500,'NOTI CV01_NOTPET'!$F$2:$F$500,"SIN NOTIFICAR",0),""))</f>
        <v xml:space="preserve"> </v>
      </c>
    </row>
    <row r="527" spans="1:19" x14ac:dyDescent="0.2">
      <c r="A527" s="61"/>
      <c r="B527" s="15"/>
      <c r="D527" s="15"/>
      <c r="E527" s="15"/>
      <c r="F527" s="15"/>
      <c r="G527" s="15"/>
      <c r="H527" s="63"/>
      <c r="I527" s="15"/>
      <c r="J527" s="62"/>
      <c r="K527" s="15"/>
      <c r="L527" s="4" t="e">
        <f t="shared" si="18"/>
        <v>#VALUE!</v>
      </c>
      <c r="M527" s="4" t="str">
        <f>+_xlfn.XLOOKUP(B527,OPER!F:F,OPER!X:X,"",0)</f>
        <v xml:space="preserve"> </v>
      </c>
      <c r="N527" s="4" t="str">
        <f>+_xlfn.XLOOKUP(C527,OPER!E:E,OPER!AK:AK,"NSP",0)</f>
        <v/>
      </c>
      <c r="O527" s="17" t="str">
        <f>IF(OR(N527="NSP",N527="")," ",_xlfn.XLOOKUP(L527,ORDENES!$Y$2:$Y$500,ORDENES!$AB$2:$AB$500,"",0))</f>
        <v xml:space="preserve"> </v>
      </c>
      <c r="P527" s="4" t="str">
        <f>IFERROR(IF(VLOOKUP((C527),OPER!$E$2:$K$500,7,0)="PM03","EJECUTADO",IF(OR(N527="NSP",N527="")," ",IF(AND(LEFT(I527,4)="NOTI",H527&lt;&gt;0),"EJECUTADO","NO EJECUTADO"))),"")</f>
        <v/>
      </c>
      <c r="Q527" s="4"/>
      <c r="R527" s="4" t="str">
        <f t="shared" si="19"/>
        <v/>
      </c>
      <c r="S527" s="4" t="str">
        <f>IF(OR(N527="NSP",N527="")," ",IFERROR(_xlfn.XLOOKUP(VALUE(C527),'NOTI CV01_NOTPET'!$Z$2:$Z$500,'NOTI CV01_NOTPET'!$F$2:$F$500,"SIN NOTIFICAR",0),""))</f>
        <v xml:space="preserve"> </v>
      </c>
    </row>
    <row r="528" spans="1:19" x14ac:dyDescent="0.2">
      <c r="A528" s="61"/>
      <c r="B528" s="15"/>
      <c r="D528" s="15"/>
      <c r="E528" s="15"/>
      <c r="F528" s="15"/>
      <c r="G528" s="15"/>
      <c r="H528" s="63"/>
      <c r="I528" s="15"/>
      <c r="J528" s="62"/>
      <c r="K528" s="15"/>
      <c r="L528" s="4" t="e">
        <f t="shared" si="18"/>
        <v>#VALUE!</v>
      </c>
      <c r="M528" s="4" t="str">
        <f>+_xlfn.XLOOKUP(B528,OPER!F:F,OPER!X:X,"",0)</f>
        <v xml:space="preserve"> </v>
      </c>
      <c r="N528" s="4" t="str">
        <f>+_xlfn.XLOOKUP(C528,OPER!E:E,OPER!AK:AK,"NSP",0)</f>
        <v/>
      </c>
      <c r="O528" s="17" t="str">
        <f>IF(OR(N528="NSP",N528="")," ",_xlfn.XLOOKUP(L528,ORDENES!$Y$2:$Y$500,ORDENES!$AB$2:$AB$500,"",0))</f>
        <v xml:space="preserve"> </v>
      </c>
      <c r="P528" s="4" t="str">
        <f>IFERROR(IF(VLOOKUP((C528),OPER!$E$2:$K$500,7,0)="PM03","EJECUTADO",IF(OR(N528="NSP",N528="")," ",IF(AND(LEFT(I528,4)="NOTI",H528&lt;&gt;0),"EJECUTADO","NO EJECUTADO"))),"")</f>
        <v/>
      </c>
      <c r="Q528" s="4"/>
      <c r="R528" s="4" t="str">
        <f t="shared" si="19"/>
        <v/>
      </c>
      <c r="S528" s="4" t="str">
        <f>IF(OR(N528="NSP",N528="")," ",IFERROR(_xlfn.XLOOKUP(VALUE(C528),'NOTI CV01_NOTPET'!$Z$2:$Z$500,'NOTI CV01_NOTPET'!$F$2:$F$500,"SIN NOTIFICAR",0),""))</f>
        <v xml:space="preserve"> </v>
      </c>
    </row>
    <row r="529" spans="1:19" x14ac:dyDescent="0.2">
      <c r="A529" s="61"/>
      <c r="B529" s="15"/>
      <c r="D529" s="15"/>
      <c r="E529" s="15"/>
      <c r="F529" s="15"/>
      <c r="G529" s="15"/>
      <c r="H529" s="63"/>
      <c r="I529" s="15"/>
      <c r="J529" s="62"/>
      <c r="K529" s="15"/>
      <c r="L529" s="4" t="e">
        <f t="shared" si="18"/>
        <v>#VALUE!</v>
      </c>
      <c r="M529" s="4" t="str">
        <f>+_xlfn.XLOOKUP(B529,OPER!F:F,OPER!X:X,"",0)</f>
        <v xml:space="preserve"> </v>
      </c>
      <c r="N529" s="4" t="str">
        <f>+_xlfn.XLOOKUP(C529,OPER!E:E,OPER!AK:AK,"NSP",0)</f>
        <v/>
      </c>
      <c r="O529" s="17" t="str">
        <f>IF(OR(N529="NSP",N529="")," ",_xlfn.XLOOKUP(L529,ORDENES!$Y$2:$Y$500,ORDENES!$AB$2:$AB$500,"",0))</f>
        <v xml:space="preserve"> </v>
      </c>
      <c r="P529" s="4" t="str">
        <f>IFERROR(IF(VLOOKUP((C529),OPER!$E$2:$K$500,7,0)="PM03","EJECUTADO",IF(OR(N529="NSP",N529="")," ",IF(AND(LEFT(I529,4)="NOTI",H529&lt;&gt;0),"EJECUTADO","NO EJECUTADO"))),"")</f>
        <v/>
      </c>
      <c r="Q529" s="4"/>
      <c r="R529" s="4" t="str">
        <f t="shared" si="19"/>
        <v/>
      </c>
      <c r="S529" s="4" t="str">
        <f>IF(OR(N529="NSP",N529="")," ",IFERROR(_xlfn.XLOOKUP(VALUE(C529),'NOTI CV01_NOTPET'!$Z$2:$Z$500,'NOTI CV01_NOTPET'!$F$2:$F$500,"SIN NOTIFICAR",0),""))</f>
        <v xml:space="preserve"> </v>
      </c>
    </row>
    <row r="530" spans="1:19" x14ac:dyDescent="0.2">
      <c r="A530" s="61"/>
      <c r="B530" s="15"/>
      <c r="D530" s="15"/>
      <c r="E530" s="15"/>
      <c r="F530" s="15"/>
      <c r="G530" s="15"/>
      <c r="H530" s="63"/>
      <c r="I530" s="15"/>
      <c r="J530" s="62"/>
      <c r="K530" s="15"/>
      <c r="L530" s="4" t="e">
        <f t="shared" si="18"/>
        <v>#VALUE!</v>
      </c>
      <c r="M530" s="4" t="str">
        <f>+_xlfn.XLOOKUP(B530,OPER!F:F,OPER!X:X,"",0)</f>
        <v xml:space="preserve"> </v>
      </c>
      <c r="N530" s="4" t="str">
        <f>+_xlfn.XLOOKUP(C530,OPER!E:E,OPER!AK:AK,"NSP",0)</f>
        <v/>
      </c>
      <c r="O530" s="17" t="str">
        <f>IF(OR(N530="NSP",N530="")," ",_xlfn.XLOOKUP(L530,ORDENES!$Y$2:$Y$500,ORDENES!$AB$2:$AB$500,"",0))</f>
        <v xml:space="preserve"> </v>
      </c>
      <c r="P530" s="4" t="str">
        <f>IFERROR(IF(VLOOKUP((C530),OPER!$E$2:$K$500,7,0)="PM03","EJECUTADO",IF(OR(N530="NSP",N530="")," ",IF(AND(LEFT(I530,4)="NOTI",H530&lt;&gt;0),"EJECUTADO","NO EJECUTADO"))),"")</f>
        <v/>
      </c>
      <c r="Q530" s="4"/>
      <c r="R530" s="4" t="str">
        <f t="shared" si="19"/>
        <v/>
      </c>
      <c r="S530" s="4" t="str">
        <f>IF(OR(N530="NSP",N530="")," ",IFERROR(_xlfn.XLOOKUP(VALUE(C530),'NOTI CV01_NOTPET'!$Z$2:$Z$500,'NOTI CV01_NOTPET'!$F$2:$F$500,"SIN NOTIFICAR",0),""))</f>
        <v xml:space="preserve"> </v>
      </c>
    </row>
    <row r="531" spans="1:19" x14ac:dyDescent="0.2">
      <c r="A531" s="61"/>
      <c r="B531" s="15"/>
      <c r="D531" s="15"/>
      <c r="E531" s="15"/>
      <c r="F531" s="15"/>
      <c r="G531" s="15"/>
      <c r="H531" s="63"/>
      <c r="I531" s="15"/>
      <c r="J531" s="62"/>
      <c r="K531" s="15"/>
      <c r="L531" s="4" t="e">
        <f t="shared" si="18"/>
        <v>#VALUE!</v>
      </c>
      <c r="M531" s="4" t="str">
        <f>+_xlfn.XLOOKUP(B531,OPER!F:F,OPER!X:X,"",0)</f>
        <v xml:space="preserve"> </v>
      </c>
      <c r="N531" s="4" t="str">
        <f>+_xlfn.XLOOKUP(C531,OPER!E:E,OPER!AK:AK,"NSP",0)</f>
        <v/>
      </c>
      <c r="O531" s="17" t="str">
        <f>IF(OR(N531="NSP",N531="")," ",_xlfn.XLOOKUP(L531,ORDENES!$Y$2:$Y$500,ORDENES!$AB$2:$AB$500,"",0))</f>
        <v xml:space="preserve"> </v>
      </c>
      <c r="P531" s="4" t="str">
        <f>IFERROR(IF(VLOOKUP((C531),OPER!$E$2:$K$500,7,0)="PM03","EJECUTADO",IF(OR(N531="NSP",N531="")," ",IF(AND(LEFT(I531,4)="NOTI",H531&lt;&gt;0),"EJECUTADO","NO EJECUTADO"))),"")</f>
        <v/>
      </c>
      <c r="Q531" s="4"/>
      <c r="R531" s="4" t="str">
        <f t="shared" si="19"/>
        <v/>
      </c>
      <c r="S531" s="4" t="str">
        <f>IF(OR(N531="NSP",N531="")," ",IFERROR(_xlfn.XLOOKUP(VALUE(C531),'NOTI CV01_NOTPET'!$Z$2:$Z$500,'NOTI CV01_NOTPET'!$F$2:$F$500,"SIN NOTIFICAR",0),""))</f>
        <v xml:space="preserve"> </v>
      </c>
    </row>
    <row r="532" spans="1:19" x14ac:dyDescent="0.2">
      <c r="A532" s="61"/>
      <c r="B532" s="15"/>
      <c r="D532" s="15"/>
      <c r="E532" s="15"/>
      <c r="F532" s="15"/>
      <c r="G532" s="15"/>
      <c r="H532" s="63"/>
      <c r="I532" s="15"/>
      <c r="J532" s="62"/>
      <c r="K532" s="15"/>
      <c r="L532" s="4" t="e">
        <f t="shared" si="18"/>
        <v>#VALUE!</v>
      </c>
      <c r="M532" s="4" t="str">
        <f>+_xlfn.XLOOKUP(B532,OPER!F:F,OPER!X:X,"",0)</f>
        <v xml:space="preserve"> </v>
      </c>
      <c r="N532" s="4" t="str">
        <f>+_xlfn.XLOOKUP(C532,OPER!E:E,OPER!AK:AK,"NSP",0)</f>
        <v/>
      </c>
      <c r="O532" s="17" t="str">
        <f>IF(OR(N532="NSP",N532="")," ",_xlfn.XLOOKUP(L532,ORDENES!$Y$2:$Y$500,ORDENES!$AB$2:$AB$500,"",0))</f>
        <v xml:space="preserve"> </v>
      </c>
      <c r="P532" s="4" t="str">
        <f>IFERROR(IF(VLOOKUP((C532),OPER!$E$2:$K$500,7,0)="PM03","EJECUTADO",IF(OR(N532="NSP",N532="")," ",IF(AND(LEFT(I532,4)="NOTI",H532&lt;&gt;0),"EJECUTADO","NO EJECUTADO"))),"")</f>
        <v/>
      </c>
      <c r="Q532" s="4"/>
      <c r="R532" s="4" t="str">
        <f t="shared" si="19"/>
        <v/>
      </c>
      <c r="S532" s="4" t="str">
        <f>IF(OR(N532="NSP",N532="")," ",IFERROR(_xlfn.XLOOKUP(VALUE(C532),'NOTI CV01_NOTPET'!$Z$2:$Z$500,'NOTI CV01_NOTPET'!$F$2:$F$500,"SIN NOTIFICAR",0),""))</f>
        <v xml:space="preserve"> </v>
      </c>
    </row>
    <row r="533" spans="1:19" x14ac:dyDescent="0.2">
      <c r="A533" s="61"/>
      <c r="B533" s="15"/>
      <c r="D533" s="15"/>
      <c r="E533" s="15"/>
      <c r="F533" s="15"/>
      <c r="G533" s="15"/>
      <c r="H533" s="63"/>
      <c r="I533" s="15"/>
      <c r="J533" s="62"/>
      <c r="K533" s="15"/>
      <c r="L533" s="4" t="e">
        <f t="shared" si="18"/>
        <v>#VALUE!</v>
      </c>
      <c r="M533" s="4" t="str">
        <f>+_xlfn.XLOOKUP(B533,OPER!F:F,OPER!X:X,"",0)</f>
        <v xml:space="preserve"> </v>
      </c>
      <c r="N533" s="4" t="str">
        <f>+_xlfn.XLOOKUP(C533,OPER!E:E,OPER!AK:AK,"NSP",0)</f>
        <v/>
      </c>
      <c r="O533" s="17" t="str">
        <f>IF(OR(N533="NSP",N533="")," ",_xlfn.XLOOKUP(L533,ORDENES!$Y$2:$Y$500,ORDENES!$AB$2:$AB$500,"",0))</f>
        <v xml:space="preserve"> </v>
      </c>
      <c r="P533" s="4" t="str">
        <f>IFERROR(IF(VLOOKUP((C533),OPER!$E$2:$K$500,7,0)="PM03","EJECUTADO",IF(OR(N533="NSP",N533="")," ",IF(AND(LEFT(I533,4)="NOTI",H533&lt;&gt;0),"EJECUTADO","NO EJECUTADO"))),"")</f>
        <v/>
      </c>
      <c r="Q533" s="4"/>
      <c r="R533" s="4" t="str">
        <f t="shared" si="19"/>
        <v/>
      </c>
      <c r="S533" s="4" t="str">
        <f>IF(OR(N533="NSP",N533="")," ",IFERROR(_xlfn.XLOOKUP(VALUE(C533),'NOTI CV01_NOTPET'!$Z$2:$Z$500,'NOTI CV01_NOTPET'!$F$2:$F$500,"SIN NOTIFICAR",0),""))</f>
        <v xml:space="preserve"> </v>
      </c>
    </row>
    <row r="534" spans="1:19" x14ac:dyDescent="0.2">
      <c r="A534" s="61"/>
      <c r="B534" s="15"/>
      <c r="D534" s="15"/>
      <c r="E534" s="15"/>
      <c r="F534" s="15"/>
      <c r="G534" s="15"/>
      <c r="H534" s="63"/>
      <c r="I534" s="15"/>
      <c r="J534" s="62"/>
      <c r="K534" s="15"/>
      <c r="L534" s="4" t="e">
        <f t="shared" si="18"/>
        <v>#VALUE!</v>
      </c>
      <c r="M534" s="4" t="str">
        <f>+_xlfn.XLOOKUP(B534,OPER!F:F,OPER!X:X,"",0)</f>
        <v xml:space="preserve"> </v>
      </c>
      <c r="N534" s="4" t="str">
        <f>+_xlfn.XLOOKUP(C534,OPER!E:E,OPER!AK:AK,"NSP",0)</f>
        <v/>
      </c>
      <c r="O534" s="17" t="str">
        <f>IF(OR(N534="NSP",N534="")," ",_xlfn.XLOOKUP(L534,ORDENES!$Y$2:$Y$500,ORDENES!$AB$2:$AB$500,"",0))</f>
        <v xml:space="preserve"> </v>
      </c>
      <c r="P534" s="4" t="str">
        <f>IFERROR(IF(VLOOKUP((C534),OPER!$E$2:$K$500,7,0)="PM03","EJECUTADO",IF(OR(N534="NSP",N534="")," ",IF(AND(LEFT(I534,4)="NOTI",H534&lt;&gt;0),"EJECUTADO","NO EJECUTADO"))),"")</f>
        <v/>
      </c>
      <c r="Q534" s="4"/>
      <c r="R534" s="4" t="str">
        <f t="shared" si="19"/>
        <v/>
      </c>
      <c r="S534" s="4" t="str">
        <f>IF(OR(N534="NSP",N534="")," ",IFERROR(_xlfn.XLOOKUP(VALUE(C534),'NOTI CV01_NOTPET'!$Z$2:$Z$500,'NOTI CV01_NOTPET'!$F$2:$F$500,"SIN NOTIFICAR",0),""))</f>
        <v xml:space="preserve"> </v>
      </c>
    </row>
    <row r="535" spans="1:19" x14ac:dyDescent="0.2">
      <c r="A535" s="61"/>
      <c r="B535" s="15"/>
      <c r="D535" s="15"/>
      <c r="E535" s="15"/>
      <c r="F535" s="15"/>
      <c r="G535" s="15"/>
      <c r="H535" s="63"/>
      <c r="I535" s="15"/>
      <c r="J535" s="62"/>
      <c r="K535" s="15"/>
      <c r="L535" s="4" t="e">
        <f t="shared" si="18"/>
        <v>#VALUE!</v>
      </c>
      <c r="M535" s="4" t="str">
        <f>+_xlfn.XLOOKUP(B535,OPER!F:F,OPER!X:X,"",0)</f>
        <v xml:space="preserve"> </v>
      </c>
      <c r="N535" s="4" t="str">
        <f>+_xlfn.XLOOKUP(C535,OPER!E:E,OPER!AK:AK,"NSP",0)</f>
        <v/>
      </c>
      <c r="O535" s="17" t="str">
        <f>IF(OR(N535="NSP",N535="")," ",_xlfn.XLOOKUP(L535,ORDENES!$Y$2:$Y$500,ORDENES!$AB$2:$AB$500,"",0))</f>
        <v xml:space="preserve"> </v>
      </c>
      <c r="P535" s="4" t="str">
        <f>IFERROR(IF(VLOOKUP((C535),OPER!$E$2:$K$500,7,0)="PM03","EJECUTADO",IF(OR(N535="NSP",N535="")," ",IF(AND(LEFT(I535,4)="NOTI",H535&lt;&gt;0),"EJECUTADO","NO EJECUTADO"))),"")</f>
        <v/>
      </c>
      <c r="Q535" s="4"/>
      <c r="R535" s="4" t="str">
        <f t="shared" si="19"/>
        <v/>
      </c>
      <c r="S535" s="4" t="str">
        <f>IF(OR(N535="NSP",N535="")," ",IFERROR(_xlfn.XLOOKUP(VALUE(C535),'NOTI CV01_NOTPET'!$Z$2:$Z$500,'NOTI CV01_NOTPET'!$F$2:$F$500,"SIN NOTIFICAR",0),""))</f>
        <v xml:space="preserve"> </v>
      </c>
    </row>
    <row r="536" spans="1:19" x14ac:dyDescent="0.2">
      <c r="A536" s="61"/>
      <c r="B536" s="15"/>
      <c r="D536" s="15"/>
      <c r="E536" s="15"/>
      <c r="F536" s="15"/>
      <c r="G536" s="15"/>
      <c r="H536" s="63"/>
      <c r="I536" s="15"/>
      <c r="J536" s="62"/>
      <c r="K536" s="15"/>
      <c r="L536" s="4" t="e">
        <f t="shared" si="18"/>
        <v>#VALUE!</v>
      </c>
      <c r="M536" s="4" t="str">
        <f>+_xlfn.XLOOKUP(B536,OPER!F:F,OPER!X:X,"",0)</f>
        <v xml:space="preserve"> </v>
      </c>
      <c r="N536" s="4" t="str">
        <f>+_xlfn.XLOOKUP(C536,OPER!E:E,OPER!AK:AK,"NSP",0)</f>
        <v/>
      </c>
      <c r="O536" s="17" t="str">
        <f>IF(OR(N536="NSP",N536="")," ",_xlfn.XLOOKUP(L536,ORDENES!$Y$2:$Y$500,ORDENES!$AB$2:$AB$500,"",0))</f>
        <v xml:space="preserve"> </v>
      </c>
      <c r="P536" s="4" t="str">
        <f>IFERROR(IF(VLOOKUP((C536),OPER!$E$2:$K$500,7,0)="PM03","EJECUTADO",IF(OR(N536="NSP",N536="")," ",IF(AND(LEFT(I536,4)="NOTI",H536&lt;&gt;0),"EJECUTADO","NO EJECUTADO"))),"")</f>
        <v/>
      </c>
      <c r="Q536" s="4"/>
      <c r="R536" s="4" t="str">
        <f t="shared" si="19"/>
        <v/>
      </c>
      <c r="S536" s="4" t="str">
        <f>IF(OR(N536="NSP",N536="")," ",IFERROR(_xlfn.XLOOKUP(VALUE(C536),'NOTI CV01_NOTPET'!$Z$2:$Z$500,'NOTI CV01_NOTPET'!$F$2:$F$500,"SIN NOTIFICAR",0),""))</f>
        <v xml:space="preserve"> </v>
      </c>
    </row>
    <row r="537" spans="1:19" x14ac:dyDescent="0.2">
      <c r="A537" s="61"/>
      <c r="B537" s="15"/>
      <c r="D537" s="15"/>
      <c r="E537" s="15"/>
      <c r="F537" s="15"/>
      <c r="G537" s="15"/>
      <c r="H537" s="63"/>
      <c r="I537" s="15"/>
      <c r="J537" s="62"/>
      <c r="K537" s="15"/>
      <c r="L537" s="4" t="e">
        <f t="shared" si="18"/>
        <v>#VALUE!</v>
      </c>
      <c r="M537" s="4" t="str">
        <f>+_xlfn.XLOOKUP(B537,OPER!F:F,OPER!X:X,"",0)</f>
        <v xml:space="preserve"> </v>
      </c>
      <c r="N537" s="4" t="str">
        <f>+_xlfn.XLOOKUP(C537,OPER!E:E,OPER!AK:AK,"NSP",0)</f>
        <v/>
      </c>
      <c r="O537" s="17" t="str">
        <f>IF(OR(N537="NSP",N537="")," ",_xlfn.XLOOKUP(L537,ORDENES!$Y$2:$Y$500,ORDENES!$AB$2:$AB$500,"",0))</f>
        <v xml:space="preserve"> </v>
      </c>
      <c r="P537" s="4" t="str">
        <f>IFERROR(IF(VLOOKUP((C537),OPER!$E$2:$K$500,7,0)="PM03","EJECUTADO",IF(OR(N537="NSP",N537="")," ",IF(AND(LEFT(I537,4)="NOTI",H537&lt;&gt;0),"EJECUTADO","NO EJECUTADO"))),"")</f>
        <v/>
      </c>
      <c r="Q537" s="4"/>
      <c r="R537" s="4" t="str">
        <f t="shared" si="19"/>
        <v/>
      </c>
      <c r="S537" s="4" t="str">
        <f>IF(OR(N537="NSP",N537="")," ",IFERROR(_xlfn.XLOOKUP(VALUE(C537),'NOTI CV01_NOTPET'!$Z$2:$Z$500,'NOTI CV01_NOTPET'!$F$2:$F$500,"SIN NOTIFICAR",0),""))</f>
        <v xml:space="preserve"> </v>
      </c>
    </row>
    <row r="538" spans="1:19" x14ac:dyDescent="0.2">
      <c r="A538" s="61"/>
      <c r="B538" s="15"/>
      <c r="D538" s="15"/>
      <c r="E538" s="15"/>
      <c r="F538" s="15"/>
      <c r="G538" s="15"/>
      <c r="H538" s="63"/>
      <c r="I538" s="15"/>
      <c r="J538" s="62"/>
      <c r="K538" s="15"/>
      <c r="L538" s="4" t="e">
        <f t="shared" si="18"/>
        <v>#VALUE!</v>
      </c>
      <c r="M538" s="4" t="str">
        <f>+_xlfn.XLOOKUP(B538,OPER!F:F,OPER!X:X,"",0)</f>
        <v xml:space="preserve"> </v>
      </c>
      <c r="N538" s="4" t="str">
        <f>+_xlfn.XLOOKUP(C538,OPER!E:E,OPER!AK:AK,"NSP",0)</f>
        <v/>
      </c>
      <c r="O538" s="17" t="str">
        <f>IF(OR(N538="NSP",N538="")," ",_xlfn.XLOOKUP(L538,ORDENES!$Y$2:$Y$500,ORDENES!$AB$2:$AB$500,"",0))</f>
        <v xml:space="preserve"> </v>
      </c>
      <c r="P538" s="4" t="str">
        <f>IFERROR(IF(VLOOKUP((C538),OPER!$E$2:$K$500,7,0)="PM03","EJECUTADO",IF(OR(N538="NSP",N538="")," ",IF(AND(LEFT(I538,4)="NOTI",H538&lt;&gt;0),"EJECUTADO","NO EJECUTADO"))),"")</f>
        <v/>
      </c>
      <c r="Q538" s="4"/>
      <c r="R538" s="4" t="str">
        <f t="shared" si="19"/>
        <v/>
      </c>
      <c r="S538" s="4" t="str">
        <f>IF(OR(N538="NSP",N538="")," ",IFERROR(_xlfn.XLOOKUP(VALUE(C538),'NOTI CV01_NOTPET'!$Z$2:$Z$500,'NOTI CV01_NOTPET'!$F$2:$F$500,"SIN NOTIFICAR",0),""))</f>
        <v xml:space="preserve"> </v>
      </c>
    </row>
    <row r="539" spans="1:19" x14ac:dyDescent="0.2">
      <c r="A539" s="61"/>
      <c r="B539" s="15"/>
      <c r="D539" s="15"/>
      <c r="E539" s="15"/>
      <c r="F539" s="15"/>
      <c r="G539" s="15"/>
      <c r="H539" s="63"/>
      <c r="I539" s="15"/>
      <c r="J539" s="62"/>
      <c r="K539" s="15"/>
      <c r="L539" s="4" t="e">
        <f t="shared" si="18"/>
        <v>#VALUE!</v>
      </c>
      <c r="M539" s="4" t="str">
        <f>+_xlfn.XLOOKUP(B539,OPER!F:F,OPER!X:X,"",0)</f>
        <v xml:space="preserve"> </v>
      </c>
      <c r="N539" s="4" t="str">
        <f>+_xlfn.XLOOKUP(C539,OPER!E:E,OPER!AK:AK,"NSP",0)</f>
        <v/>
      </c>
      <c r="O539" s="17" t="str">
        <f>IF(OR(N539="NSP",N539="")," ",_xlfn.XLOOKUP(L539,ORDENES!$Y$2:$Y$500,ORDENES!$AB$2:$AB$500,"",0))</f>
        <v xml:space="preserve"> </v>
      </c>
      <c r="P539" s="4" t="str">
        <f>IFERROR(IF(VLOOKUP((C539),OPER!$E$2:$K$500,7,0)="PM03","EJECUTADO",IF(OR(N539="NSP",N539="")," ",IF(AND(LEFT(I539,4)="NOTI",H539&lt;&gt;0),"EJECUTADO","NO EJECUTADO"))),"")</f>
        <v/>
      </c>
      <c r="Q539" s="4"/>
      <c r="R539" s="4" t="str">
        <f t="shared" si="19"/>
        <v/>
      </c>
      <c r="S539" s="4" t="str">
        <f>IF(OR(N539="NSP",N539="")," ",IFERROR(_xlfn.XLOOKUP(VALUE(C539),'NOTI CV01_NOTPET'!$Z$2:$Z$500,'NOTI CV01_NOTPET'!$F$2:$F$500,"SIN NOTIFICAR",0),""))</f>
        <v xml:space="preserve"> </v>
      </c>
    </row>
    <row r="540" spans="1:19" x14ac:dyDescent="0.2">
      <c r="A540" s="61"/>
      <c r="B540" s="15"/>
      <c r="D540" s="15"/>
      <c r="E540" s="15"/>
      <c r="F540" s="15"/>
      <c r="G540" s="15"/>
      <c r="H540" s="63"/>
      <c r="I540" s="15"/>
      <c r="J540" s="62"/>
      <c r="K540" s="15"/>
      <c r="L540" s="4" t="e">
        <f t="shared" si="18"/>
        <v>#VALUE!</v>
      </c>
      <c r="M540" s="4" t="str">
        <f>+_xlfn.XLOOKUP(B540,OPER!F:F,OPER!X:X,"",0)</f>
        <v xml:space="preserve"> </v>
      </c>
      <c r="N540" s="4" t="str">
        <f>+_xlfn.XLOOKUP(C540,OPER!E:E,OPER!AK:AK,"NSP",0)</f>
        <v/>
      </c>
      <c r="O540" s="17" t="str">
        <f>IF(OR(N540="NSP",N540="")," ",_xlfn.XLOOKUP(L540,ORDENES!$Y$2:$Y$500,ORDENES!$AB$2:$AB$500,"",0))</f>
        <v xml:space="preserve"> </v>
      </c>
      <c r="P540" s="4" t="str">
        <f>IFERROR(IF(VLOOKUP((C540),OPER!$E$2:$K$500,7,0)="PM03","EJECUTADO",IF(OR(N540="NSP",N540="")," ",IF(AND(LEFT(I540,4)="NOTI",H540&lt;&gt;0),"EJECUTADO","NO EJECUTADO"))),"")</f>
        <v/>
      </c>
      <c r="Q540" s="4"/>
      <c r="R540" s="4" t="str">
        <f t="shared" si="19"/>
        <v/>
      </c>
      <c r="S540" s="4" t="str">
        <f>IF(OR(N540="NSP",N540="")," ",IFERROR(_xlfn.XLOOKUP(VALUE(C540),'NOTI CV01_NOTPET'!$Z$2:$Z$500,'NOTI CV01_NOTPET'!$F$2:$F$500,"SIN NOTIFICAR",0),""))</f>
        <v xml:space="preserve"> </v>
      </c>
    </row>
    <row r="541" spans="1:19" x14ac:dyDescent="0.2">
      <c r="A541" s="61"/>
      <c r="B541" s="15"/>
      <c r="D541" s="15"/>
      <c r="E541" s="15"/>
      <c r="F541" s="15"/>
      <c r="G541" s="15"/>
      <c r="H541" s="63"/>
      <c r="I541" s="15"/>
      <c r="J541" s="62"/>
      <c r="K541" s="15"/>
      <c r="L541" s="4" t="e">
        <f t="shared" si="18"/>
        <v>#VALUE!</v>
      </c>
      <c r="M541" s="4" t="str">
        <f>+_xlfn.XLOOKUP(B541,OPER!F:F,OPER!X:X,"",0)</f>
        <v xml:space="preserve"> </v>
      </c>
      <c r="N541" s="4" t="str">
        <f>+_xlfn.XLOOKUP(C541,OPER!E:E,OPER!AK:AK,"NSP",0)</f>
        <v/>
      </c>
      <c r="O541" s="17" t="str">
        <f>IF(OR(N541="NSP",N541="")," ",_xlfn.XLOOKUP(L541,ORDENES!$Y$2:$Y$500,ORDENES!$AB$2:$AB$500,"",0))</f>
        <v xml:space="preserve"> </v>
      </c>
      <c r="P541" s="4" t="str">
        <f>IFERROR(IF(VLOOKUP((C541),OPER!$E$2:$K$500,7,0)="PM03","EJECUTADO",IF(OR(N541="NSP",N541="")," ",IF(AND(LEFT(I541,4)="NOTI",H541&lt;&gt;0),"EJECUTADO","NO EJECUTADO"))),"")</f>
        <v/>
      </c>
      <c r="Q541" s="4"/>
      <c r="R541" s="4" t="str">
        <f t="shared" si="19"/>
        <v/>
      </c>
      <c r="S541" s="4" t="str">
        <f>IF(OR(N541="NSP",N541="")," ",IFERROR(_xlfn.XLOOKUP(VALUE(C541),'NOTI CV01_NOTPET'!$Z$2:$Z$500,'NOTI CV01_NOTPET'!$F$2:$F$500,"SIN NOTIFICAR",0),""))</f>
        <v xml:space="preserve"> </v>
      </c>
    </row>
    <row r="542" spans="1:19" x14ac:dyDescent="0.2">
      <c r="A542" s="61"/>
      <c r="B542" s="15"/>
      <c r="D542" s="15"/>
      <c r="E542" s="15"/>
      <c r="F542" s="15"/>
      <c r="G542" s="15"/>
      <c r="H542" s="63"/>
      <c r="I542" s="15"/>
      <c r="J542" s="62"/>
      <c r="K542" s="15"/>
      <c r="L542" s="4" t="e">
        <f t="shared" si="18"/>
        <v>#VALUE!</v>
      </c>
      <c r="M542" s="4" t="str">
        <f>+_xlfn.XLOOKUP(B542,OPER!F:F,OPER!X:X,"",0)</f>
        <v xml:space="preserve"> </v>
      </c>
      <c r="N542" s="4" t="str">
        <f>+_xlfn.XLOOKUP(C542,OPER!E:E,OPER!AK:AK,"NSP",0)</f>
        <v/>
      </c>
      <c r="O542" s="17" t="str">
        <f>IF(OR(N542="NSP",N542="")," ",_xlfn.XLOOKUP(L542,ORDENES!$Y$2:$Y$500,ORDENES!$AB$2:$AB$500,"",0))</f>
        <v xml:space="preserve"> </v>
      </c>
      <c r="P542" s="4" t="str">
        <f>IFERROR(IF(VLOOKUP((C542),OPER!$E$2:$K$500,7,0)="PM03","EJECUTADO",IF(OR(N542="NSP",N542="")," ",IF(AND(LEFT(I542,4)="NOTI",H542&lt;&gt;0),"EJECUTADO","NO EJECUTADO"))),"")</f>
        <v/>
      </c>
      <c r="Q542" s="4"/>
      <c r="R542" s="4" t="str">
        <f t="shared" si="19"/>
        <v/>
      </c>
      <c r="S542" s="4" t="str">
        <f>IF(OR(N542="NSP",N542="")," ",IFERROR(_xlfn.XLOOKUP(VALUE(C542),'NOTI CV01_NOTPET'!$Z$2:$Z$500,'NOTI CV01_NOTPET'!$F$2:$F$500,"SIN NOTIFICAR",0),""))</f>
        <v xml:space="preserve"> </v>
      </c>
    </row>
    <row r="543" spans="1:19" x14ac:dyDescent="0.2">
      <c r="A543" s="61"/>
      <c r="B543" s="15"/>
      <c r="D543" s="15"/>
      <c r="E543" s="15"/>
      <c r="F543" s="15"/>
      <c r="G543" s="15"/>
      <c r="H543" s="63"/>
      <c r="I543" s="15"/>
      <c r="J543" s="62"/>
      <c r="K543" s="15"/>
      <c r="L543" s="4" t="e">
        <f t="shared" si="18"/>
        <v>#VALUE!</v>
      </c>
      <c r="M543" s="4" t="str">
        <f>+_xlfn.XLOOKUP(B543,OPER!F:F,OPER!X:X,"",0)</f>
        <v xml:space="preserve"> </v>
      </c>
      <c r="N543" s="4" t="str">
        <f>+_xlfn.XLOOKUP(C543,OPER!E:E,OPER!AK:AK,"NSP",0)</f>
        <v/>
      </c>
      <c r="O543" s="17" t="str">
        <f>IF(OR(N543="NSP",N543="")," ",_xlfn.XLOOKUP(L543,ORDENES!$Y$2:$Y$500,ORDENES!$AB$2:$AB$500,"",0))</f>
        <v xml:space="preserve"> </v>
      </c>
      <c r="P543" s="4" t="str">
        <f>IFERROR(IF(VLOOKUP((C543),OPER!$E$2:$K$500,7,0)="PM03","EJECUTADO",IF(OR(N543="NSP",N543="")," ",IF(AND(LEFT(I543,4)="NOTI",H543&lt;&gt;0),"EJECUTADO","NO EJECUTADO"))),"")</f>
        <v/>
      </c>
      <c r="Q543" s="4"/>
      <c r="R543" s="4" t="str">
        <f t="shared" si="19"/>
        <v/>
      </c>
      <c r="S543" s="4" t="str">
        <f>IF(OR(N543="NSP",N543="")," ",IFERROR(_xlfn.XLOOKUP(VALUE(C543),'NOTI CV01_NOTPET'!$Z$2:$Z$500,'NOTI CV01_NOTPET'!$F$2:$F$500,"SIN NOTIFICAR",0),""))</f>
        <v xml:space="preserve"> </v>
      </c>
    </row>
    <row r="544" spans="1:19" x14ac:dyDescent="0.2">
      <c r="A544" s="61"/>
      <c r="B544" s="15"/>
      <c r="D544" s="15"/>
      <c r="E544" s="15"/>
      <c r="F544" s="15"/>
      <c r="G544" s="15"/>
      <c r="H544" s="63"/>
      <c r="I544" s="15"/>
      <c r="J544" s="62"/>
      <c r="K544" s="15"/>
      <c r="L544" s="4" t="e">
        <f t="shared" si="18"/>
        <v>#VALUE!</v>
      </c>
      <c r="M544" s="4" t="str">
        <f>+_xlfn.XLOOKUP(B544,OPER!F:F,OPER!X:X,"",0)</f>
        <v xml:space="preserve"> </v>
      </c>
      <c r="N544" s="4" t="str">
        <f>+_xlfn.XLOOKUP(C544,OPER!E:E,OPER!AK:AK,"NSP",0)</f>
        <v/>
      </c>
      <c r="O544" s="17" t="str">
        <f>IF(OR(N544="NSP",N544="")," ",_xlfn.XLOOKUP(L544,ORDENES!$Y$2:$Y$500,ORDENES!$AB$2:$AB$500,"",0))</f>
        <v xml:space="preserve"> </v>
      </c>
      <c r="P544" s="4" t="str">
        <f>IFERROR(IF(VLOOKUP((C544),OPER!$E$2:$K$500,7,0)="PM03","EJECUTADO",IF(OR(N544="NSP",N544="")," ",IF(AND(LEFT(I544,4)="NOTI",H544&lt;&gt;0),"EJECUTADO","NO EJECUTADO"))),"")</f>
        <v/>
      </c>
      <c r="Q544" s="4"/>
      <c r="R544" s="4" t="str">
        <f t="shared" si="19"/>
        <v/>
      </c>
      <c r="S544" s="4" t="str">
        <f>IF(OR(N544="NSP",N544="")," ",IFERROR(_xlfn.XLOOKUP(VALUE(C544),'NOTI CV01_NOTPET'!$Z$2:$Z$500,'NOTI CV01_NOTPET'!$F$2:$F$500,"SIN NOTIFICAR",0),""))</f>
        <v xml:space="preserve"> </v>
      </c>
    </row>
    <row r="545" spans="1:19" x14ac:dyDescent="0.2">
      <c r="A545" s="61"/>
      <c r="B545" s="15"/>
      <c r="D545" s="15"/>
      <c r="E545" s="15"/>
      <c r="F545" s="15"/>
      <c r="G545" s="15"/>
      <c r="H545" s="63"/>
      <c r="I545" s="15"/>
      <c r="J545" s="62"/>
      <c r="K545" s="15"/>
      <c r="L545" s="4" t="e">
        <f t="shared" si="18"/>
        <v>#VALUE!</v>
      </c>
      <c r="M545" s="4" t="str">
        <f>+_xlfn.XLOOKUP(B545,OPER!F:F,OPER!X:X,"",0)</f>
        <v xml:space="preserve"> </v>
      </c>
      <c r="N545" s="4" t="str">
        <f>+_xlfn.XLOOKUP(C545,OPER!E:E,OPER!AK:AK,"NSP",0)</f>
        <v/>
      </c>
      <c r="O545" s="17" t="str">
        <f>IF(OR(N545="NSP",N545="")," ",_xlfn.XLOOKUP(L545,ORDENES!$Y$2:$Y$500,ORDENES!$AB$2:$AB$500,"",0))</f>
        <v xml:space="preserve"> </v>
      </c>
      <c r="P545" s="4" t="str">
        <f>IFERROR(IF(VLOOKUP((C545),OPER!$E$2:$K$500,7,0)="PM03","EJECUTADO",IF(OR(N545="NSP",N545="")," ",IF(AND(LEFT(I545,4)="NOTI",H545&lt;&gt;0),"EJECUTADO","NO EJECUTADO"))),"")</f>
        <v/>
      </c>
      <c r="Q545" s="4"/>
      <c r="R545" s="4" t="str">
        <f t="shared" si="19"/>
        <v/>
      </c>
      <c r="S545" s="4" t="str">
        <f>IF(OR(N545="NSP",N545="")," ",IFERROR(_xlfn.XLOOKUP(VALUE(C545),'NOTI CV01_NOTPET'!$Z$2:$Z$500,'NOTI CV01_NOTPET'!$F$2:$F$500,"SIN NOTIFICAR",0),""))</f>
        <v xml:space="preserve"> </v>
      </c>
    </row>
    <row r="546" spans="1:19" x14ac:dyDescent="0.2">
      <c r="A546" s="61"/>
      <c r="B546" s="15"/>
      <c r="D546" s="15"/>
      <c r="E546" s="15"/>
      <c r="F546" s="15"/>
      <c r="G546" s="15"/>
      <c r="H546" s="63"/>
      <c r="I546" s="15"/>
      <c r="J546" s="62"/>
      <c r="K546" s="15"/>
      <c r="L546" s="4" t="e">
        <f t="shared" si="18"/>
        <v>#VALUE!</v>
      </c>
      <c r="M546" s="4" t="str">
        <f>+_xlfn.XLOOKUP(B546,OPER!F:F,OPER!X:X,"",0)</f>
        <v xml:space="preserve"> </v>
      </c>
      <c r="N546" s="4" t="str">
        <f>+_xlfn.XLOOKUP(C546,OPER!E:E,OPER!AK:AK,"NSP",0)</f>
        <v/>
      </c>
      <c r="O546" s="17" t="str">
        <f>IF(OR(N546="NSP",N546="")," ",_xlfn.XLOOKUP(L546,ORDENES!$Y$2:$Y$500,ORDENES!$AB$2:$AB$500,"",0))</f>
        <v xml:space="preserve"> </v>
      </c>
      <c r="P546" s="4" t="str">
        <f>IFERROR(IF(VLOOKUP((C546),OPER!$E$2:$K$500,7,0)="PM03","EJECUTADO",IF(OR(N546="NSP",N546="")," ",IF(AND(LEFT(I546,4)="NOTI",H546&lt;&gt;0),"EJECUTADO","NO EJECUTADO"))),"")</f>
        <v/>
      </c>
      <c r="Q546" s="4"/>
      <c r="R546" s="4" t="str">
        <f t="shared" si="19"/>
        <v/>
      </c>
      <c r="S546" s="4" t="str">
        <f>IF(OR(N546="NSP",N546="")," ",IFERROR(_xlfn.XLOOKUP(VALUE(C546),'NOTI CV01_NOTPET'!$Z$2:$Z$500,'NOTI CV01_NOTPET'!$F$2:$F$500,"SIN NOTIFICAR",0),""))</f>
        <v xml:space="preserve"> </v>
      </c>
    </row>
    <row r="547" spans="1:19" x14ac:dyDescent="0.2">
      <c r="A547" s="61"/>
      <c r="B547" s="15"/>
      <c r="D547" s="15"/>
      <c r="E547" s="15"/>
      <c r="F547" s="15"/>
      <c r="G547" s="15"/>
      <c r="H547" s="63"/>
      <c r="I547" s="15"/>
      <c r="J547" s="62"/>
      <c r="K547" s="15"/>
      <c r="L547" s="4" t="e">
        <f t="shared" si="18"/>
        <v>#VALUE!</v>
      </c>
      <c r="M547" s="4" t="str">
        <f>+_xlfn.XLOOKUP(B547,OPER!F:F,OPER!X:X,"",0)</f>
        <v xml:space="preserve"> </v>
      </c>
      <c r="N547" s="4" t="str">
        <f>+_xlfn.XLOOKUP(C547,OPER!E:E,OPER!AK:AK,"NSP",0)</f>
        <v/>
      </c>
      <c r="O547" s="17" t="str">
        <f>IF(OR(N547="NSP",N547="")," ",_xlfn.XLOOKUP(L547,ORDENES!$Y$2:$Y$500,ORDENES!$AB$2:$AB$500,"",0))</f>
        <v xml:space="preserve"> </v>
      </c>
      <c r="P547" s="4" t="str">
        <f>IFERROR(IF(VLOOKUP((C547),OPER!$E$2:$K$500,7,0)="PM03","EJECUTADO",IF(OR(N547="NSP",N547="")," ",IF(AND(LEFT(I547,4)="NOTI",H547&lt;&gt;0),"EJECUTADO","NO EJECUTADO"))),"")</f>
        <v/>
      </c>
      <c r="Q547" s="4"/>
      <c r="R547" s="4" t="str">
        <f t="shared" si="19"/>
        <v/>
      </c>
      <c r="S547" s="4" t="str">
        <f>IF(OR(N547="NSP",N547="")," ",IFERROR(_xlfn.XLOOKUP(VALUE(C547),'NOTI CV01_NOTPET'!$Z$2:$Z$500,'NOTI CV01_NOTPET'!$F$2:$F$500,"SIN NOTIFICAR",0),""))</f>
        <v xml:space="preserve"> </v>
      </c>
    </row>
    <row r="548" spans="1:19" x14ac:dyDescent="0.2">
      <c r="A548" s="61"/>
      <c r="B548" s="15"/>
      <c r="D548" s="15"/>
      <c r="E548" s="15"/>
      <c r="F548" s="15"/>
      <c r="G548" s="15"/>
      <c r="H548" s="63"/>
      <c r="I548" s="15"/>
      <c r="J548" s="62"/>
      <c r="K548" s="15"/>
      <c r="L548" s="4" t="e">
        <f t="shared" si="18"/>
        <v>#VALUE!</v>
      </c>
      <c r="M548" s="4" t="str">
        <f>+_xlfn.XLOOKUP(B548,OPER!F:F,OPER!X:X,"",0)</f>
        <v xml:space="preserve"> </v>
      </c>
      <c r="N548" s="4" t="str">
        <f>+_xlfn.XLOOKUP(C548,OPER!E:E,OPER!AK:AK,"NSP",0)</f>
        <v/>
      </c>
      <c r="O548" s="17" t="str">
        <f>IF(OR(N548="NSP",N548="")," ",_xlfn.XLOOKUP(L548,ORDENES!$Y$2:$Y$500,ORDENES!$AB$2:$AB$500,"",0))</f>
        <v xml:space="preserve"> </v>
      </c>
      <c r="P548" s="4" t="str">
        <f>IFERROR(IF(VLOOKUP((C548),OPER!$E$2:$K$500,7,0)="PM03","EJECUTADO",IF(OR(N548="NSP",N548="")," ",IF(AND(LEFT(I548,4)="NOTI",H548&lt;&gt;0),"EJECUTADO","NO EJECUTADO"))),"")</f>
        <v/>
      </c>
      <c r="Q548" s="4"/>
      <c r="R548" s="4" t="str">
        <f t="shared" si="19"/>
        <v/>
      </c>
      <c r="S548" s="4" t="str">
        <f>IF(OR(N548="NSP",N548="")," ",IFERROR(_xlfn.XLOOKUP(VALUE(C548),'NOTI CV01_NOTPET'!$Z$2:$Z$500,'NOTI CV01_NOTPET'!$F$2:$F$500,"SIN NOTIFICAR",0),""))</f>
        <v xml:space="preserve"> </v>
      </c>
    </row>
    <row r="549" spans="1:19" x14ac:dyDescent="0.2">
      <c r="A549" s="61"/>
      <c r="B549" s="15"/>
      <c r="D549" s="15"/>
      <c r="E549" s="15"/>
      <c r="F549" s="15"/>
      <c r="G549" s="15"/>
      <c r="H549" s="63"/>
      <c r="I549" s="15"/>
      <c r="J549" s="62"/>
      <c r="K549" s="15"/>
      <c r="L549" s="4" t="e">
        <f t="shared" si="18"/>
        <v>#VALUE!</v>
      </c>
      <c r="M549" s="4" t="str">
        <f>+_xlfn.XLOOKUP(B549,OPER!F:F,OPER!X:X,"",0)</f>
        <v xml:space="preserve"> </v>
      </c>
      <c r="N549" s="4" t="str">
        <f>+_xlfn.XLOOKUP(C549,OPER!E:E,OPER!AK:AK,"NSP",0)</f>
        <v/>
      </c>
      <c r="O549" s="17" t="str">
        <f>IF(OR(N549="NSP",N549="")," ",_xlfn.XLOOKUP(L549,ORDENES!$Y$2:$Y$500,ORDENES!$AB$2:$AB$500,"",0))</f>
        <v xml:space="preserve"> </v>
      </c>
      <c r="P549" s="4" t="str">
        <f>IFERROR(IF(VLOOKUP((C549),OPER!$E$2:$K$500,7,0)="PM03","EJECUTADO",IF(OR(N549="NSP",N549="")," ",IF(AND(LEFT(I549,4)="NOTI",H549&lt;&gt;0),"EJECUTADO","NO EJECUTADO"))),"")</f>
        <v/>
      </c>
      <c r="Q549" s="4"/>
      <c r="R549" s="4" t="str">
        <f t="shared" si="19"/>
        <v/>
      </c>
      <c r="S549" s="4" t="str">
        <f>IF(OR(N549="NSP",N549="")," ",IFERROR(_xlfn.XLOOKUP(VALUE(C549),'NOTI CV01_NOTPET'!$Z$2:$Z$500,'NOTI CV01_NOTPET'!$F$2:$F$500,"SIN NOTIFICAR",0),""))</f>
        <v xml:space="preserve"> </v>
      </c>
    </row>
    <row r="550" spans="1:19" x14ac:dyDescent="0.2">
      <c r="A550" s="61"/>
      <c r="B550" s="15"/>
      <c r="D550" s="15"/>
      <c r="E550" s="15"/>
      <c r="F550" s="15"/>
      <c r="G550" s="15"/>
      <c r="H550" s="63"/>
      <c r="I550" s="15"/>
      <c r="J550" s="62"/>
      <c r="K550" s="15"/>
      <c r="L550" s="4" t="e">
        <f t="shared" si="18"/>
        <v>#VALUE!</v>
      </c>
      <c r="M550" s="4" t="str">
        <f>+_xlfn.XLOOKUP(B550,OPER!F:F,OPER!X:X,"",0)</f>
        <v xml:space="preserve"> </v>
      </c>
      <c r="N550" s="4" t="str">
        <f>+_xlfn.XLOOKUP(C550,OPER!E:E,OPER!AK:AK,"NSP",0)</f>
        <v/>
      </c>
      <c r="O550" s="17" t="str">
        <f>IF(OR(N550="NSP",N550="")," ",_xlfn.XLOOKUP(L550,ORDENES!$Y$2:$Y$500,ORDENES!$AB$2:$AB$500,"",0))</f>
        <v xml:space="preserve"> </v>
      </c>
      <c r="P550" s="4" t="str">
        <f>IFERROR(IF(VLOOKUP((C550),OPER!$E$2:$K$500,7,0)="PM03","EJECUTADO",IF(OR(N550="NSP",N550="")," ",IF(AND(LEFT(I550,4)="NOTI",H550&lt;&gt;0),"EJECUTADO","NO EJECUTADO"))),"")</f>
        <v/>
      </c>
      <c r="Q550" s="4"/>
      <c r="R550" s="4" t="str">
        <f t="shared" si="19"/>
        <v/>
      </c>
      <c r="S550" s="4" t="str">
        <f>IF(OR(N550="NSP",N550="")," ",IFERROR(_xlfn.XLOOKUP(VALUE(C550),'NOTI CV01_NOTPET'!$Z$2:$Z$500,'NOTI CV01_NOTPET'!$F$2:$F$500,"SIN NOTIFICAR",0),""))</f>
        <v xml:space="preserve"> </v>
      </c>
    </row>
    <row r="551" spans="1:19" x14ac:dyDescent="0.2">
      <c r="A551" s="61"/>
      <c r="B551" s="15"/>
      <c r="D551" s="15"/>
      <c r="E551" s="15"/>
      <c r="F551" s="15"/>
      <c r="G551" s="15"/>
      <c r="H551" s="63"/>
      <c r="I551" s="15"/>
      <c r="J551" s="62"/>
      <c r="K551" s="15"/>
      <c r="L551" s="4" t="e">
        <f t="shared" si="18"/>
        <v>#VALUE!</v>
      </c>
      <c r="M551" s="4" t="str">
        <f>+_xlfn.XLOOKUP(B551,OPER!F:F,OPER!X:X,"",0)</f>
        <v xml:space="preserve"> </v>
      </c>
      <c r="N551" s="4" t="str">
        <f>+_xlfn.XLOOKUP(C551,OPER!E:E,OPER!AK:AK,"NSP",0)</f>
        <v/>
      </c>
      <c r="O551" s="17" t="str">
        <f>IF(OR(N551="NSP",N551="")," ",_xlfn.XLOOKUP(L551,ORDENES!$Y$2:$Y$500,ORDENES!$AB$2:$AB$500,"",0))</f>
        <v xml:space="preserve"> </v>
      </c>
      <c r="P551" s="4" t="str">
        <f>IFERROR(IF(VLOOKUP((C551),OPER!$E$2:$K$500,7,0)="PM03","EJECUTADO",IF(OR(N551="NSP",N551="")," ",IF(AND(LEFT(I551,4)="NOTI",H551&lt;&gt;0),"EJECUTADO","NO EJECUTADO"))),"")</f>
        <v/>
      </c>
      <c r="Q551" s="4"/>
      <c r="R551" s="4" t="str">
        <f t="shared" si="19"/>
        <v/>
      </c>
      <c r="S551" s="4" t="str">
        <f>IF(OR(N551="NSP",N551="")," ",IFERROR(_xlfn.XLOOKUP(VALUE(C551),'NOTI CV01_NOTPET'!$Z$2:$Z$500,'NOTI CV01_NOTPET'!$F$2:$F$500,"SIN NOTIFICAR",0),""))</f>
        <v xml:space="preserve"> </v>
      </c>
    </row>
    <row r="552" spans="1:19" x14ac:dyDescent="0.2">
      <c r="A552" s="61"/>
      <c r="B552" s="15"/>
      <c r="D552" s="15"/>
      <c r="E552" s="15"/>
      <c r="F552" s="15"/>
      <c r="G552" s="15"/>
      <c r="H552" s="63"/>
      <c r="I552" s="15"/>
      <c r="J552" s="62"/>
      <c r="K552" s="15"/>
      <c r="L552" s="4" t="e">
        <f t="shared" si="18"/>
        <v>#VALUE!</v>
      </c>
      <c r="M552" s="4" t="str">
        <f>+_xlfn.XLOOKUP(B552,OPER!F:F,OPER!X:X,"",0)</f>
        <v xml:space="preserve"> </v>
      </c>
      <c r="N552" s="4" t="str">
        <f>+_xlfn.XLOOKUP(C552,OPER!E:E,OPER!AK:AK,"NSP",0)</f>
        <v/>
      </c>
      <c r="O552" s="17" t="str">
        <f>IF(OR(N552="NSP",N552="")," ",_xlfn.XLOOKUP(L552,ORDENES!$Y$2:$Y$500,ORDENES!$AB$2:$AB$500,"",0))</f>
        <v xml:space="preserve"> </v>
      </c>
      <c r="P552" s="4" t="str">
        <f>IFERROR(IF(VLOOKUP((C552),OPER!$E$2:$K$500,7,0)="PM03","EJECUTADO",IF(OR(N552="NSP",N552="")," ",IF(AND(LEFT(I552,4)="NOTI",H552&lt;&gt;0),"EJECUTADO","NO EJECUTADO"))),"")</f>
        <v/>
      </c>
      <c r="Q552" s="4"/>
      <c r="R552" s="4" t="str">
        <f t="shared" si="19"/>
        <v/>
      </c>
      <c r="S552" s="4" t="str">
        <f>IF(OR(N552="NSP",N552="")," ",IFERROR(_xlfn.XLOOKUP(VALUE(C552),'NOTI CV01_NOTPET'!$Z$2:$Z$500,'NOTI CV01_NOTPET'!$F$2:$F$500,"SIN NOTIFICAR",0),""))</f>
        <v xml:space="preserve"> </v>
      </c>
    </row>
    <row r="553" spans="1:19" x14ac:dyDescent="0.2">
      <c r="A553" s="61"/>
      <c r="B553" s="15"/>
      <c r="D553" s="15"/>
      <c r="E553" s="15"/>
      <c r="F553" s="15"/>
      <c r="G553" s="15"/>
      <c r="H553" s="63"/>
      <c r="I553" s="15"/>
      <c r="J553" s="62"/>
      <c r="K553" s="15"/>
      <c r="L553" s="4" t="e">
        <f t="shared" si="18"/>
        <v>#VALUE!</v>
      </c>
      <c r="M553" s="4" t="str">
        <f>+_xlfn.XLOOKUP(B553,OPER!F:F,OPER!X:X,"",0)</f>
        <v xml:space="preserve"> </v>
      </c>
      <c r="N553" s="4" t="str">
        <f>+_xlfn.XLOOKUP(C553,OPER!E:E,OPER!AK:AK,"NSP",0)</f>
        <v/>
      </c>
      <c r="O553" s="17" t="str">
        <f>IF(OR(N553="NSP",N553="")," ",_xlfn.XLOOKUP(L553,ORDENES!$Y$2:$Y$500,ORDENES!$AB$2:$AB$500,"",0))</f>
        <v xml:space="preserve"> </v>
      </c>
      <c r="P553" s="4" t="str">
        <f>IFERROR(IF(VLOOKUP((C553),OPER!$E$2:$K$500,7,0)="PM03","EJECUTADO",IF(OR(N553="NSP",N553="")," ",IF(AND(LEFT(I553,4)="NOTI",H553&lt;&gt;0),"EJECUTADO","NO EJECUTADO"))),"")</f>
        <v/>
      </c>
      <c r="Q553" s="4"/>
      <c r="R553" s="4" t="str">
        <f t="shared" si="19"/>
        <v/>
      </c>
      <c r="S553" s="4" t="str">
        <f>IF(OR(N553="NSP",N553="")," ",IFERROR(_xlfn.XLOOKUP(VALUE(C553),'NOTI CV01_NOTPET'!$Z$2:$Z$500,'NOTI CV01_NOTPET'!$F$2:$F$500,"SIN NOTIFICAR",0),""))</f>
        <v xml:space="preserve"> </v>
      </c>
    </row>
    <row r="554" spans="1:19" x14ac:dyDescent="0.2">
      <c r="A554" s="61"/>
      <c r="B554" s="15"/>
      <c r="D554" s="15"/>
      <c r="E554" s="15"/>
      <c r="F554" s="15"/>
      <c r="G554" s="15"/>
      <c r="H554" s="63"/>
      <c r="I554" s="15"/>
      <c r="J554" s="62"/>
      <c r="K554" s="15"/>
      <c r="L554" s="4" t="e">
        <f t="shared" si="18"/>
        <v>#VALUE!</v>
      </c>
      <c r="M554" s="4" t="str">
        <f>+_xlfn.XLOOKUP(B554,OPER!F:F,OPER!X:X,"",0)</f>
        <v xml:space="preserve"> </v>
      </c>
      <c r="N554" s="4" t="str">
        <f>+_xlfn.XLOOKUP(C554,OPER!E:E,OPER!AK:AK,"NSP",0)</f>
        <v/>
      </c>
      <c r="O554" s="17" t="str">
        <f>IF(OR(N554="NSP",N554="")," ",_xlfn.XLOOKUP(L554,ORDENES!$Y$2:$Y$500,ORDENES!$AB$2:$AB$500,"",0))</f>
        <v xml:space="preserve"> </v>
      </c>
      <c r="P554" s="4" t="str">
        <f>IFERROR(IF(VLOOKUP((C554),OPER!$E$2:$K$500,7,0)="PM03","EJECUTADO",IF(OR(N554="NSP",N554="")," ",IF(AND(LEFT(I554,4)="NOTI",H554&lt;&gt;0),"EJECUTADO","NO EJECUTADO"))),"")</f>
        <v/>
      </c>
      <c r="Q554" s="4"/>
      <c r="R554" s="4" t="str">
        <f t="shared" si="19"/>
        <v/>
      </c>
      <c r="S554" s="4" t="str">
        <f>IF(OR(N554="NSP",N554="")," ",IFERROR(_xlfn.XLOOKUP(VALUE(C554),'NOTI CV01_NOTPET'!$Z$2:$Z$500,'NOTI CV01_NOTPET'!$F$2:$F$500,"SIN NOTIFICAR",0),""))</f>
        <v xml:space="preserve"> </v>
      </c>
    </row>
    <row r="555" spans="1:19" x14ac:dyDescent="0.2">
      <c r="A555" s="61"/>
      <c r="B555" s="15"/>
      <c r="D555" s="15"/>
      <c r="E555" s="15"/>
      <c r="F555" s="15"/>
      <c r="G555" s="15"/>
      <c r="H555" s="63"/>
      <c r="I555" s="15"/>
      <c r="J555" s="62"/>
      <c r="K555" s="15"/>
      <c r="L555" s="4" t="e">
        <f t="shared" si="18"/>
        <v>#VALUE!</v>
      </c>
      <c r="M555" s="4" t="str">
        <f>+_xlfn.XLOOKUP(B555,OPER!F:F,OPER!X:X,"",0)</f>
        <v xml:space="preserve"> </v>
      </c>
      <c r="N555" s="4" t="str">
        <f>+_xlfn.XLOOKUP(C555,OPER!E:E,OPER!AK:AK,"NSP",0)</f>
        <v/>
      </c>
      <c r="O555" s="17" t="str">
        <f>IF(OR(N555="NSP",N555="")," ",_xlfn.XLOOKUP(L555,ORDENES!$Y$2:$Y$500,ORDENES!$AB$2:$AB$500,"",0))</f>
        <v xml:space="preserve"> </v>
      </c>
      <c r="P555" s="4" t="str">
        <f>IFERROR(IF(VLOOKUP((C555),OPER!$E$2:$K$500,7,0)="PM03","EJECUTADO",IF(OR(N555="NSP",N555="")," ",IF(AND(LEFT(I555,4)="NOTI",H555&lt;&gt;0),"EJECUTADO","NO EJECUTADO"))),"")</f>
        <v/>
      </c>
      <c r="Q555" s="4"/>
      <c r="R555" s="4" t="str">
        <f t="shared" si="19"/>
        <v/>
      </c>
      <c r="S555" s="4" t="str">
        <f>IF(OR(N555="NSP",N555="")," ",IFERROR(_xlfn.XLOOKUP(VALUE(C555),'NOTI CV01_NOTPET'!$Z$2:$Z$500,'NOTI CV01_NOTPET'!$F$2:$F$500,"SIN NOTIFICAR",0),""))</f>
        <v xml:space="preserve"> </v>
      </c>
    </row>
    <row r="556" spans="1:19" x14ac:dyDescent="0.2">
      <c r="A556" s="61"/>
      <c r="B556" s="15"/>
      <c r="D556" s="15"/>
      <c r="E556" s="15"/>
      <c r="F556" s="15"/>
      <c r="G556" s="15"/>
      <c r="H556" s="63"/>
      <c r="I556" s="15"/>
      <c r="J556" s="62"/>
      <c r="K556" s="15"/>
      <c r="L556" s="4" t="e">
        <f t="shared" si="18"/>
        <v>#VALUE!</v>
      </c>
      <c r="M556" s="4" t="str">
        <f>+_xlfn.XLOOKUP(B556,OPER!F:F,OPER!X:X,"",0)</f>
        <v xml:space="preserve"> </v>
      </c>
      <c r="N556" s="4" t="str">
        <f>+_xlfn.XLOOKUP(C556,OPER!E:E,OPER!AK:AK,"NSP",0)</f>
        <v/>
      </c>
      <c r="O556" s="17" t="str">
        <f>IF(OR(N556="NSP",N556="")," ",_xlfn.XLOOKUP(L556,ORDENES!$Y$2:$Y$500,ORDENES!$AB$2:$AB$500,"",0))</f>
        <v xml:space="preserve"> </v>
      </c>
      <c r="P556" s="4" t="str">
        <f>IFERROR(IF(VLOOKUP((C556),OPER!$E$2:$K$500,7,0)="PM03","EJECUTADO",IF(OR(N556="NSP",N556="")," ",IF(AND(LEFT(I556,4)="NOTI",H556&lt;&gt;0),"EJECUTADO","NO EJECUTADO"))),"")</f>
        <v/>
      </c>
      <c r="Q556" s="4"/>
      <c r="R556" s="4" t="str">
        <f t="shared" si="19"/>
        <v/>
      </c>
      <c r="S556" s="4" t="str">
        <f>IF(OR(N556="NSP",N556="")," ",IFERROR(_xlfn.XLOOKUP(VALUE(C556),'NOTI CV01_NOTPET'!$Z$2:$Z$500,'NOTI CV01_NOTPET'!$F$2:$F$500,"SIN NOTIFICAR",0),""))</f>
        <v xml:space="preserve"> </v>
      </c>
    </row>
    <row r="557" spans="1:19" x14ac:dyDescent="0.2">
      <c r="A557" s="61"/>
      <c r="B557" s="15"/>
      <c r="D557" s="15"/>
      <c r="E557" s="15"/>
      <c r="F557" s="15"/>
      <c r="G557" s="15"/>
      <c r="H557" s="63"/>
      <c r="I557" s="15"/>
      <c r="J557" s="62"/>
      <c r="K557" s="15"/>
      <c r="L557" s="4" t="e">
        <f t="shared" si="18"/>
        <v>#VALUE!</v>
      </c>
      <c r="M557" s="4" t="str">
        <f>+_xlfn.XLOOKUP(B557,OPER!F:F,OPER!X:X,"",0)</f>
        <v xml:space="preserve"> </v>
      </c>
      <c r="N557" s="4" t="str">
        <f>+_xlfn.XLOOKUP(C557,OPER!E:E,OPER!AK:AK,"NSP",0)</f>
        <v/>
      </c>
      <c r="O557" s="17" t="str">
        <f>IF(OR(N557="NSP",N557="")," ",_xlfn.XLOOKUP(L557,ORDENES!$Y$2:$Y$500,ORDENES!$AB$2:$AB$500,"",0))</f>
        <v xml:space="preserve"> </v>
      </c>
      <c r="P557" s="4" t="str">
        <f>IFERROR(IF(VLOOKUP((C557),OPER!$E$2:$K$500,7,0)="PM03","EJECUTADO",IF(OR(N557="NSP",N557="")," ",IF(AND(LEFT(I557,4)="NOTI",H557&lt;&gt;0),"EJECUTADO","NO EJECUTADO"))),"")</f>
        <v/>
      </c>
      <c r="Q557" s="4"/>
      <c r="R557" s="4" t="str">
        <f t="shared" si="19"/>
        <v/>
      </c>
      <c r="S557" s="4" t="str">
        <f>IF(OR(N557="NSP",N557="")," ",IFERROR(_xlfn.XLOOKUP(VALUE(C557),'NOTI CV01_NOTPET'!$Z$2:$Z$500,'NOTI CV01_NOTPET'!$F$2:$F$500,"SIN NOTIFICAR",0),""))</f>
        <v xml:space="preserve"> </v>
      </c>
    </row>
    <row r="558" spans="1:19" x14ac:dyDescent="0.2">
      <c r="A558" s="61"/>
      <c r="B558" s="15"/>
      <c r="D558" s="15"/>
      <c r="E558" s="15"/>
      <c r="F558" s="15"/>
      <c r="G558" s="15"/>
      <c r="H558" s="63"/>
      <c r="I558" s="15"/>
      <c r="J558" s="62"/>
      <c r="K558" s="15"/>
      <c r="L558" s="4" t="e">
        <f t="shared" si="18"/>
        <v>#VALUE!</v>
      </c>
      <c r="M558" s="4" t="str">
        <f>+_xlfn.XLOOKUP(B558,OPER!F:F,OPER!X:X,"",0)</f>
        <v xml:space="preserve"> </v>
      </c>
      <c r="N558" s="4" t="str">
        <f>+_xlfn.XLOOKUP(C558,OPER!E:E,OPER!AK:AK,"NSP",0)</f>
        <v/>
      </c>
      <c r="O558" s="17" t="str">
        <f>IF(OR(N558="NSP",N558="")," ",_xlfn.XLOOKUP(L558,ORDENES!$Y$2:$Y$500,ORDENES!$AB$2:$AB$500,"",0))</f>
        <v xml:space="preserve"> </v>
      </c>
      <c r="P558" s="4" t="str">
        <f>IFERROR(IF(VLOOKUP((C558),OPER!$E$2:$K$500,7,0)="PM03","EJECUTADO",IF(OR(N558="NSP",N558="")," ",IF(AND(LEFT(I558,4)="NOTI",H558&lt;&gt;0),"EJECUTADO","NO EJECUTADO"))),"")</f>
        <v/>
      </c>
      <c r="Q558" s="4"/>
      <c r="R558" s="4" t="str">
        <f t="shared" si="19"/>
        <v/>
      </c>
      <c r="S558" s="4" t="str">
        <f>IF(OR(N558="NSP",N558="")," ",IFERROR(_xlfn.XLOOKUP(VALUE(C558),'NOTI CV01_NOTPET'!$Z$2:$Z$500,'NOTI CV01_NOTPET'!$F$2:$F$500,"SIN NOTIFICAR",0),""))</f>
        <v xml:space="preserve"> </v>
      </c>
    </row>
    <row r="559" spans="1:19" x14ac:dyDescent="0.2">
      <c r="A559" s="61"/>
      <c r="B559" s="15"/>
      <c r="D559" s="15"/>
      <c r="E559" s="15"/>
      <c r="F559" s="15"/>
      <c r="G559" s="15"/>
      <c r="H559" s="63"/>
      <c r="I559" s="15"/>
      <c r="J559" s="62"/>
      <c r="K559" s="15"/>
      <c r="L559" s="4" t="e">
        <f t="shared" si="18"/>
        <v>#VALUE!</v>
      </c>
      <c r="M559" s="4" t="str">
        <f>+_xlfn.XLOOKUP(B559,OPER!F:F,OPER!X:X,"",0)</f>
        <v xml:space="preserve"> </v>
      </c>
      <c r="N559" s="4" t="str">
        <f>+_xlfn.XLOOKUP(C559,OPER!E:E,OPER!AK:AK,"NSP",0)</f>
        <v/>
      </c>
      <c r="O559" s="17" t="str">
        <f>IF(OR(N559="NSP",N559="")," ",_xlfn.XLOOKUP(L559,ORDENES!$Y$2:$Y$500,ORDENES!$AB$2:$AB$500,"",0))</f>
        <v xml:space="preserve"> </v>
      </c>
      <c r="P559" s="4" t="str">
        <f>IFERROR(IF(VLOOKUP((C559),OPER!$E$2:$K$500,7,0)="PM03","EJECUTADO",IF(OR(N559="NSP",N559="")," ",IF(AND(LEFT(I559,4)="NOTI",H559&lt;&gt;0),"EJECUTADO","NO EJECUTADO"))),"")</f>
        <v/>
      </c>
      <c r="Q559" s="4"/>
      <c r="R559" s="4" t="str">
        <f t="shared" si="19"/>
        <v/>
      </c>
      <c r="S559" s="4" t="str">
        <f>IF(OR(N559="NSP",N559="")," ",IFERROR(_xlfn.XLOOKUP(VALUE(C559),'NOTI CV01_NOTPET'!$Z$2:$Z$500,'NOTI CV01_NOTPET'!$F$2:$F$500,"SIN NOTIFICAR",0),""))</f>
        <v xml:space="preserve"> </v>
      </c>
    </row>
    <row r="560" spans="1:19" x14ac:dyDescent="0.2">
      <c r="A560" s="61"/>
      <c r="B560" s="15"/>
      <c r="D560" s="15"/>
      <c r="E560" s="15"/>
      <c r="F560" s="15"/>
      <c r="G560" s="15"/>
      <c r="H560" s="63"/>
      <c r="I560" s="15"/>
      <c r="J560" s="62"/>
      <c r="K560" s="15"/>
      <c r="L560" s="4" t="e">
        <f t="shared" si="18"/>
        <v>#VALUE!</v>
      </c>
      <c r="M560" s="4" t="str">
        <f>+_xlfn.XLOOKUP(B560,OPER!F:F,OPER!X:X,"",0)</f>
        <v xml:space="preserve"> </v>
      </c>
      <c r="N560" s="4" t="str">
        <f>+_xlfn.XLOOKUP(C560,OPER!E:E,OPER!AK:AK,"NSP",0)</f>
        <v/>
      </c>
      <c r="O560" s="17" t="str">
        <f>IF(OR(N560="NSP",N560="")," ",_xlfn.XLOOKUP(L560,ORDENES!$Y$2:$Y$500,ORDENES!$AB$2:$AB$500,"",0))</f>
        <v xml:space="preserve"> </v>
      </c>
      <c r="P560" s="4" t="str">
        <f>IFERROR(IF(VLOOKUP((C560),OPER!$E$2:$K$500,7,0)="PM03","EJECUTADO",IF(OR(N560="NSP",N560="")," ",IF(AND(LEFT(I560,4)="NOTI",H560&lt;&gt;0),"EJECUTADO","NO EJECUTADO"))),"")</f>
        <v/>
      </c>
      <c r="Q560" s="4"/>
      <c r="R560" s="4" t="str">
        <f t="shared" si="19"/>
        <v/>
      </c>
      <c r="S560" s="4" t="str">
        <f>IF(OR(N560="NSP",N560="")," ",IFERROR(_xlfn.XLOOKUP(VALUE(C560),'NOTI CV01_NOTPET'!$Z$2:$Z$500,'NOTI CV01_NOTPET'!$F$2:$F$500,"SIN NOTIFICAR",0),""))</f>
        <v xml:space="preserve"> </v>
      </c>
    </row>
    <row r="561" spans="1:19" x14ac:dyDescent="0.2">
      <c r="A561" s="61"/>
      <c r="B561" s="15"/>
      <c r="D561" s="15"/>
      <c r="E561" s="15"/>
      <c r="F561" s="15"/>
      <c r="G561" s="15"/>
      <c r="H561" s="63"/>
      <c r="I561" s="15"/>
      <c r="J561" s="62"/>
      <c r="K561" s="15"/>
      <c r="L561" s="4" t="e">
        <f t="shared" si="18"/>
        <v>#VALUE!</v>
      </c>
      <c r="M561" s="4" t="str">
        <f>+_xlfn.XLOOKUP(B561,OPER!F:F,OPER!X:X,"",0)</f>
        <v xml:space="preserve"> </v>
      </c>
      <c r="N561" s="4" t="str">
        <f>+_xlfn.XLOOKUP(C561,OPER!E:E,OPER!AK:AK,"NSP",0)</f>
        <v/>
      </c>
      <c r="O561" s="17" t="str">
        <f>IF(OR(N561="NSP",N561="")," ",_xlfn.XLOOKUP(L561,ORDENES!$Y$2:$Y$500,ORDENES!$AB$2:$AB$500,"",0))</f>
        <v xml:space="preserve"> </v>
      </c>
      <c r="P561" s="4" t="str">
        <f>IFERROR(IF(VLOOKUP((C561),OPER!$E$2:$K$500,7,0)="PM03","EJECUTADO",IF(OR(N561="NSP",N561="")," ",IF(AND(LEFT(I561,4)="NOTI",H561&lt;&gt;0),"EJECUTADO","NO EJECUTADO"))),"")</f>
        <v/>
      </c>
      <c r="Q561" s="4"/>
      <c r="R561" s="4" t="str">
        <f t="shared" si="19"/>
        <v/>
      </c>
      <c r="S561" s="4" t="str">
        <f>IF(OR(N561="NSP",N561="")," ",IFERROR(_xlfn.XLOOKUP(VALUE(C561),'NOTI CV01_NOTPET'!$Z$2:$Z$500,'NOTI CV01_NOTPET'!$F$2:$F$500,"SIN NOTIFICAR",0),""))</f>
        <v xml:space="preserve"> </v>
      </c>
    </row>
    <row r="562" spans="1:19" x14ac:dyDescent="0.2">
      <c r="A562" s="61"/>
      <c r="B562" s="15"/>
      <c r="D562" s="15"/>
      <c r="E562" s="15"/>
      <c r="F562" s="15"/>
      <c r="G562" s="15"/>
      <c r="H562" s="63"/>
      <c r="I562" s="15"/>
      <c r="J562" s="62"/>
      <c r="K562" s="15"/>
      <c r="L562" s="4" t="e">
        <f t="shared" si="18"/>
        <v>#VALUE!</v>
      </c>
      <c r="M562" s="4" t="str">
        <f>+_xlfn.XLOOKUP(B562,OPER!F:F,OPER!X:X,"",0)</f>
        <v xml:space="preserve"> </v>
      </c>
      <c r="N562" s="4" t="str">
        <f>+_xlfn.XLOOKUP(C562,OPER!E:E,OPER!AK:AK,"NSP",0)</f>
        <v/>
      </c>
      <c r="O562" s="17" t="str">
        <f>IF(OR(N562="NSP",N562="")," ",_xlfn.XLOOKUP(L562,ORDENES!$Y$2:$Y$500,ORDENES!$AB$2:$AB$500,"",0))</f>
        <v xml:space="preserve"> </v>
      </c>
      <c r="P562" s="4" t="str">
        <f>IFERROR(IF(VLOOKUP((C562),OPER!$E$2:$K$500,7,0)="PM03","EJECUTADO",IF(OR(N562="NSP",N562="")," ",IF(AND(LEFT(I562,4)="NOTI",H562&lt;&gt;0),"EJECUTADO","NO EJECUTADO"))),"")</f>
        <v/>
      </c>
      <c r="Q562" s="4"/>
      <c r="R562" s="4" t="str">
        <f t="shared" si="19"/>
        <v/>
      </c>
      <c r="S562" s="4" t="str">
        <f>IF(OR(N562="NSP",N562="")," ",IFERROR(_xlfn.XLOOKUP(VALUE(C562),'NOTI CV01_NOTPET'!$Z$2:$Z$500,'NOTI CV01_NOTPET'!$F$2:$F$500,"SIN NOTIFICAR",0),""))</f>
        <v xml:space="preserve"> </v>
      </c>
    </row>
    <row r="563" spans="1:19" x14ac:dyDescent="0.2">
      <c r="A563" s="61"/>
      <c r="B563" s="15"/>
      <c r="D563" s="15"/>
      <c r="E563" s="15"/>
      <c r="F563" s="15"/>
      <c r="G563" s="15"/>
      <c r="H563" s="63"/>
      <c r="I563" s="15"/>
      <c r="J563" s="62"/>
      <c r="K563" s="15"/>
      <c r="L563" s="4" t="e">
        <f t="shared" si="18"/>
        <v>#VALUE!</v>
      </c>
      <c r="M563" s="4" t="str">
        <f>+_xlfn.XLOOKUP(B563,OPER!F:F,OPER!X:X,"",0)</f>
        <v xml:space="preserve"> </v>
      </c>
      <c r="N563" s="4" t="str">
        <f>+_xlfn.XLOOKUP(C563,OPER!E:E,OPER!AK:AK,"NSP",0)</f>
        <v/>
      </c>
      <c r="O563" s="17" t="str">
        <f>IF(OR(N563="NSP",N563="")," ",_xlfn.XLOOKUP(L563,ORDENES!$Y$2:$Y$500,ORDENES!$AB$2:$AB$500,"",0))</f>
        <v xml:space="preserve"> </v>
      </c>
      <c r="P563" s="4" t="str">
        <f>IFERROR(IF(VLOOKUP((C563),OPER!$E$2:$K$500,7,0)="PM03","EJECUTADO",IF(OR(N563="NSP",N563="")," ",IF(AND(LEFT(I563,4)="NOTI",H563&lt;&gt;0),"EJECUTADO","NO EJECUTADO"))),"")</f>
        <v/>
      </c>
      <c r="Q563" s="4"/>
      <c r="R563" s="4" t="str">
        <f t="shared" si="19"/>
        <v/>
      </c>
      <c r="S563" s="4" t="str">
        <f>IF(OR(N563="NSP",N563="")," ",IFERROR(_xlfn.XLOOKUP(VALUE(C563),'NOTI CV01_NOTPET'!$Z$2:$Z$500,'NOTI CV01_NOTPET'!$F$2:$F$500,"SIN NOTIFICAR",0),""))</f>
        <v xml:space="preserve"> </v>
      </c>
    </row>
    <row r="564" spans="1:19" x14ac:dyDescent="0.2">
      <c r="A564" s="61"/>
      <c r="B564" s="15"/>
      <c r="D564" s="15"/>
      <c r="E564" s="15"/>
      <c r="F564" s="15"/>
      <c r="G564" s="15"/>
      <c r="H564" s="63"/>
      <c r="I564" s="15"/>
      <c r="J564" s="62"/>
      <c r="K564" s="15"/>
      <c r="L564" s="4" t="e">
        <f t="shared" si="18"/>
        <v>#VALUE!</v>
      </c>
      <c r="M564" s="4" t="str">
        <f>+_xlfn.XLOOKUP(B564,OPER!F:F,OPER!X:X,"",0)</f>
        <v xml:space="preserve"> </v>
      </c>
      <c r="N564" s="4" t="str">
        <f>+_xlfn.XLOOKUP(C564,OPER!E:E,OPER!AK:AK,"NSP",0)</f>
        <v/>
      </c>
      <c r="O564" s="17" t="str">
        <f>IF(OR(N564="NSP",N564="")," ",_xlfn.XLOOKUP(L564,ORDENES!$Y$2:$Y$500,ORDENES!$AB$2:$AB$500,"",0))</f>
        <v xml:space="preserve"> </v>
      </c>
      <c r="P564" s="4" t="str">
        <f>IFERROR(IF(VLOOKUP((C564),OPER!$E$2:$K$500,7,0)="PM03","EJECUTADO",IF(OR(N564="NSP",N564="")," ",IF(AND(LEFT(I564,4)="NOTI",H564&lt;&gt;0),"EJECUTADO","NO EJECUTADO"))),"")</f>
        <v/>
      </c>
      <c r="Q564" s="4"/>
      <c r="R564" s="4" t="str">
        <f t="shared" si="19"/>
        <v/>
      </c>
      <c r="S564" s="4" t="str">
        <f>IF(OR(N564="NSP",N564="")," ",IFERROR(_xlfn.XLOOKUP(VALUE(C564),'NOTI CV01_NOTPET'!$Z$2:$Z$500,'NOTI CV01_NOTPET'!$F$2:$F$500,"SIN NOTIFICAR",0),""))</f>
        <v xml:space="preserve"> </v>
      </c>
    </row>
    <row r="565" spans="1:19" x14ac:dyDescent="0.2">
      <c r="A565" s="61"/>
      <c r="B565" s="15"/>
      <c r="D565" s="15"/>
      <c r="E565" s="15"/>
      <c r="F565" s="15"/>
      <c r="G565" s="15"/>
      <c r="H565" s="63"/>
      <c r="I565" s="15"/>
      <c r="J565" s="62"/>
      <c r="K565" s="15"/>
      <c r="L565" s="4" t="e">
        <f t="shared" si="18"/>
        <v>#VALUE!</v>
      </c>
      <c r="M565" s="4" t="str">
        <f>+_xlfn.XLOOKUP(B565,OPER!F:F,OPER!X:X,"",0)</f>
        <v xml:space="preserve"> </v>
      </c>
      <c r="N565" s="4" t="str">
        <f>+_xlfn.XLOOKUP(C565,OPER!E:E,OPER!AK:AK,"NSP",0)</f>
        <v/>
      </c>
      <c r="O565" s="17" t="str">
        <f>IF(OR(N565="NSP",N565="")," ",_xlfn.XLOOKUP(L565,ORDENES!$Y$2:$Y$500,ORDENES!$AB$2:$AB$500,"",0))</f>
        <v xml:space="preserve"> </v>
      </c>
      <c r="P565" s="4" t="str">
        <f>IFERROR(IF(VLOOKUP((C565),OPER!$E$2:$K$500,7,0)="PM03","EJECUTADO",IF(OR(N565="NSP",N565="")," ",IF(AND(LEFT(I565,4)="NOTI",H565&lt;&gt;0),"EJECUTADO","NO EJECUTADO"))),"")</f>
        <v/>
      </c>
      <c r="Q565" s="4"/>
      <c r="R565" s="4" t="str">
        <f t="shared" si="19"/>
        <v/>
      </c>
      <c r="S565" s="4" t="str">
        <f>IF(OR(N565="NSP",N565="")," ",IFERROR(_xlfn.XLOOKUP(VALUE(C565),'NOTI CV01_NOTPET'!$Z$2:$Z$500,'NOTI CV01_NOTPET'!$F$2:$F$500,"SIN NOTIFICAR",0),""))</f>
        <v xml:space="preserve"> </v>
      </c>
    </row>
    <row r="566" spans="1:19" x14ac:dyDescent="0.2">
      <c r="A566" s="61"/>
      <c r="B566" s="15"/>
      <c r="D566" s="15"/>
      <c r="E566" s="15"/>
      <c r="F566" s="15"/>
      <c r="G566" s="15"/>
      <c r="H566" s="63"/>
      <c r="I566" s="15"/>
      <c r="J566" s="62"/>
      <c r="K566" s="15"/>
      <c r="L566" s="4" t="e">
        <f t="shared" si="18"/>
        <v>#VALUE!</v>
      </c>
      <c r="M566" s="4" t="str">
        <f>+_xlfn.XLOOKUP(B566,OPER!F:F,OPER!X:X,"",0)</f>
        <v xml:space="preserve"> </v>
      </c>
      <c r="N566" s="4" t="str">
        <f>+_xlfn.XLOOKUP(C566,OPER!E:E,OPER!AK:AK,"NSP",0)</f>
        <v/>
      </c>
      <c r="O566" s="17" t="str">
        <f>IF(OR(N566="NSP",N566="")," ",_xlfn.XLOOKUP(L566,ORDENES!$Y$2:$Y$500,ORDENES!$AB$2:$AB$500,"",0))</f>
        <v xml:space="preserve"> </v>
      </c>
      <c r="P566" s="4" t="str">
        <f>IFERROR(IF(VLOOKUP((C566),OPER!$E$2:$K$500,7,0)="PM03","EJECUTADO",IF(OR(N566="NSP",N566="")," ",IF(AND(LEFT(I566,4)="NOTI",H566&lt;&gt;0),"EJECUTADO","NO EJECUTADO"))),"")</f>
        <v/>
      </c>
      <c r="Q566" s="4"/>
      <c r="R566" s="4" t="str">
        <f t="shared" si="19"/>
        <v/>
      </c>
      <c r="S566" s="4" t="str">
        <f>IF(OR(N566="NSP",N566="")," ",IFERROR(_xlfn.XLOOKUP(VALUE(C566),'NOTI CV01_NOTPET'!$Z$2:$Z$500,'NOTI CV01_NOTPET'!$F$2:$F$500,"SIN NOTIFICAR",0),""))</f>
        <v xml:space="preserve"> </v>
      </c>
    </row>
    <row r="567" spans="1:19" x14ac:dyDescent="0.2">
      <c r="A567" s="61"/>
      <c r="B567" s="15"/>
      <c r="D567" s="15"/>
      <c r="E567" s="15"/>
      <c r="F567" s="15"/>
      <c r="G567" s="15"/>
      <c r="H567" s="63"/>
      <c r="I567" s="15"/>
      <c r="J567" s="62"/>
      <c r="K567" s="15"/>
      <c r="L567" s="4" t="e">
        <f t="shared" si="18"/>
        <v>#VALUE!</v>
      </c>
      <c r="M567" s="4" t="str">
        <f>+_xlfn.XLOOKUP(B567,OPER!F:F,OPER!X:X,"",0)</f>
        <v xml:space="preserve"> </v>
      </c>
      <c r="N567" s="4" t="str">
        <f>+_xlfn.XLOOKUP(C567,OPER!E:E,OPER!AK:AK,"NSP",0)</f>
        <v/>
      </c>
      <c r="O567" s="17" t="str">
        <f>IF(OR(N567="NSP",N567="")," ",_xlfn.XLOOKUP(L567,ORDENES!$Y$2:$Y$500,ORDENES!$AB$2:$AB$500,"",0))</f>
        <v xml:space="preserve"> </v>
      </c>
      <c r="P567" s="4" t="str">
        <f>IFERROR(IF(VLOOKUP((C567),OPER!$E$2:$K$500,7,0)="PM03","EJECUTADO",IF(OR(N567="NSP",N567="")," ",IF(AND(LEFT(I567,4)="NOTI",H567&lt;&gt;0),"EJECUTADO","NO EJECUTADO"))),"")</f>
        <v/>
      </c>
      <c r="Q567" s="4"/>
      <c r="R567" s="4" t="str">
        <f t="shared" si="19"/>
        <v/>
      </c>
      <c r="S567" s="4" t="str">
        <f>IF(OR(N567="NSP",N567="")," ",IFERROR(_xlfn.XLOOKUP(VALUE(C567),'NOTI CV01_NOTPET'!$Z$2:$Z$500,'NOTI CV01_NOTPET'!$F$2:$F$500,"SIN NOTIFICAR",0),""))</f>
        <v xml:space="preserve"> </v>
      </c>
    </row>
    <row r="568" spans="1:19" x14ac:dyDescent="0.2">
      <c r="A568" s="61"/>
      <c r="B568" s="15"/>
      <c r="D568" s="15"/>
      <c r="E568" s="15"/>
      <c r="F568" s="15"/>
      <c r="G568" s="15"/>
      <c r="H568" s="63"/>
      <c r="I568" s="15"/>
      <c r="J568" s="62"/>
      <c r="K568" s="15"/>
      <c r="L568" s="4" t="e">
        <f t="shared" si="18"/>
        <v>#VALUE!</v>
      </c>
      <c r="M568" s="4" t="str">
        <f>+_xlfn.XLOOKUP(B568,OPER!F:F,OPER!X:X,"",0)</f>
        <v xml:space="preserve"> </v>
      </c>
      <c r="N568" s="4" t="str">
        <f>+_xlfn.XLOOKUP(C568,OPER!E:E,OPER!AK:AK,"NSP",0)</f>
        <v/>
      </c>
      <c r="O568" s="17" t="str">
        <f>IF(OR(N568="NSP",N568="")," ",_xlfn.XLOOKUP(L568,ORDENES!$Y$2:$Y$500,ORDENES!$AB$2:$AB$500,"",0))</f>
        <v xml:space="preserve"> </v>
      </c>
      <c r="P568" s="4" t="str">
        <f>IFERROR(IF(VLOOKUP((C568),OPER!$E$2:$K$500,7,0)="PM03","EJECUTADO",IF(OR(N568="NSP",N568="")," ",IF(AND(LEFT(I568,4)="NOTI",H568&lt;&gt;0),"EJECUTADO","NO EJECUTADO"))),"")</f>
        <v/>
      </c>
      <c r="Q568" s="4"/>
      <c r="R568" s="4" t="str">
        <f t="shared" si="19"/>
        <v/>
      </c>
      <c r="S568" s="4" t="str">
        <f>IF(OR(N568="NSP",N568="")," ",IFERROR(_xlfn.XLOOKUP(VALUE(C568),'NOTI CV01_NOTPET'!$Z$2:$Z$500,'NOTI CV01_NOTPET'!$F$2:$F$500,"SIN NOTIFICAR",0),""))</f>
        <v xml:space="preserve"> </v>
      </c>
    </row>
    <row r="569" spans="1:19" x14ac:dyDescent="0.2">
      <c r="A569" s="61"/>
      <c r="B569" s="15"/>
      <c r="D569" s="15"/>
      <c r="E569" s="15"/>
      <c r="F569" s="15"/>
      <c r="G569" s="15"/>
      <c r="H569" s="63"/>
      <c r="I569" s="15"/>
      <c r="J569" s="62"/>
      <c r="K569" s="15"/>
      <c r="L569" s="4" t="e">
        <f t="shared" si="18"/>
        <v>#VALUE!</v>
      </c>
      <c r="M569" s="4" t="str">
        <f>+_xlfn.XLOOKUP(B569,OPER!F:F,OPER!X:X,"",0)</f>
        <v xml:space="preserve"> </v>
      </c>
      <c r="N569" s="4" t="str">
        <f>+_xlfn.XLOOKUP(C569,OPER!E:E,OPER!AK:AK,"NSP",0)</f>
        <v/>
      </c>
      <c r="O569" s="17" t="str">
        <f>IF(OR(N569="NSP",N569="")," ",_xlfn.XLOOKUP(L569,ORDENES!$Y$2:$Y$500,ORDENES!$AB$2:$AB$500,"",0))</f>
        <v xml:space="preserve"> </v>
      </c>
      <c r="P569" s="4" t="str">
        <f>IFERROR(IF(VLOOKUP((C569),OPER!$E$2:$K$500,7,0)="PM03","EJECUTADO",IF(OR(N569="NSP",N569="")," ",IF(AND(LEFT(I569,4)="NOTI",H569&lt;&gt;0),"EJECUTADO","NO EJECUTADO"))),"")</f>
        <v/>
      </c>
      <c r="Q569" s="4"/>
      <c r="R569" s="4" t="str">
        <f t="shared" si="19"/>
        <v/>
      </c>
      <c r="S569" s="4" t="str">
        <f>IF(OR(N569="NSP",N569="")," ",IFERROR(_xlfn.XLOOKUP(VALUE(C569),'NOTI CV01_NOTPET'!$Z$2:$Z$500,'NOTI CV01_NOTPET'!$F$2:$F$500,"SIN NOTIFICAR",0),""))</f>
        <v xml:space="preserve"> </v>
      </c>
    </row>
    <row r="570" spans="1:19" x14ac:dyDescent="0.2">
      <c r="A570" s="61"/>
      <c r="B570" s="15"/>
      <c r="D570" s="15"/>
      <c r="E570" s="15"/>
      <c r="F570" s="15"/>
      <c r="G570" s="15"/>
      <c r="H570" s="63"/>
      <c r="I570" s="15"/>
      <c r="J570" s="62"/>
      <c r="K570" s="15"/>
      <c r="L570" s="4" t="e">
        <f t="shared" ref="L570:L633" si="20">+VALUE(B570&amp;D570)</f>
        <v>#VALUE!</v>
      </c>
      <c r="M570" s="4" t="str">
        <f>+_xlfn.XLOOKUP(B570,OPER!F:F,OPER!X:X,"",0)</f>
        <v xml:space="preserve"> </v>
      </c>
      <c r="N570" s="4" t="str">
        <f>+_xlfn.XLOOKUP(C570,OPER!E:E,OPER!AK:AK,"NSP",0)</f>
        <v/>
      </c>
      <c r="O570" s="17" t="str">
        <f>IF(OR(N570="NSP",N570="")," ",_xlfn.XLOOKUP(L570,ORDENES!$Y$2:$Y$500,ORDENES!$AB$2:$AB$500,"",0))</f>
        <v xml:space="preserve"> </v>
      </c>
      <c r="P570" s="4" t="str">
        <f>IFERROR(IF(VLOOKUP((C570),OPER!$E$2:$K$500,7,0)="PM03","EJECUTADO",IF(OR(N570="NSP",N570="")," ",IF(AND(LEFT(I570,4)="NOTI",H570&lt;&gt;0),"EJECUTADO","NO EJECUTADO"))),"")</f>
        <v/>
      </c>
      <c r="Q570" s="4"/>
      <c r="R570" s="4" t="str">
        <f t="shared" si="19"/>
        <v/>
      </c>
      <c r="S570" s="4" t="str">
        <f>IF(OR(N570="NSP",N570="")," ",IFERROR(_xlfn.XLOOKUP(VALUE(C570),'NOTI CV01_NOTPET'!$Z$2:$Z$500,'NOTI CV01_NOTPET'!$F$2:$F$500,"SIN NOTIFICAR",0),""))</f>
        <v xml:space="preserve"> </v>
      </c>
    </row>
    <row r="571" spans="1:19" x14ac:dyDescent="0.2">
      <c r="A571" s="61"/>
      <c r="B571" s="15"/>
      <c r="D571" s="15"/>
      <c r="E571" s="15"/>
      <c r="F571" s="15"/>
      <c r="G571" s="15"/>
      <c r="H571" s="63"/>
      <c r="I571" s="15"/>
      <c r="J571" s="62"/>
      <c r="K571" s="15"/>
      <c r="L571" s="4" t="e">
        <f t="shared" si="20"/>
        <v>#VALUE!</v>
      </c>
      <c r="M571" s="4" t="str">
        <f>+_xlfn.XLOOKUP(B571,OPER!F:F,OPER!X:X,"",0)</f>
        <v xml:space="preserve"> </v>
      </c>
      <c r="N571" s="4" t="str">
        <f>+_xlfn.XLOOKUP(C571,OPER!E:E,OPER!AK:AK,"NSP",0)</f>
        <v/>
      </c>
      <c r="O571" s="17" t="str">
        <f>IF(OR(N571="NSP",N571="")," ",_xlfn.XLOOKUP(L571,ORDENES!$Y$2:$Y$500,ORDENES!$AB$2:$AB$500,"",0))</f>
        <v xml:space="preserve"> </v>
      </c>
      <c r="P571" s="4" t="str">
        <f>IFERROR(IF(VLOOKUP((C571),OPER!$E$2:$K$500,7,0)="PM03","EJECUTADO",IF(OR(N571="NSP",N571="")," ",IF(AND(LEFT(I571,4)="NOTI",H571&lt;&gt;0),"EJECUTADO","NO EJECUTADO"))),"")</f>
        <v/>
      </c>
      <c r="Q571" s="4"/>
      <c r="R571" s="4" t="str">
        <f t="shared" si="19"/>
        <v/>
      </c>
      <c r="S571" s="4" t="str">
        <f>IF(OR(N571="NSP",N571="")," ",IFERROR(_xlfn.XLOOKUP(VALUE(C571),'NOTI CV01_NOTPET'!$Z$2:$Z$500,'NOTI CV01_NOTPET'!$F$2:$F$500,"SIN NOTIFICAR",0),""))</f>
        <v xml:space="preserve"> </v>
      </c>
    </row>
    <row r="572" spans="1:19" x14ac:dyDescent="0.2">
      <c r="A572" s="61"/>
      <c r="B572" s="15"/>
      <c r="D572" s="15"/>
      <c r="E572" s="15"/>
      <c r="F572" s="15"/>
      <c r="G572" s="15"/>
      <c r="H572" s="63"/>
      <c r="I572" s="15"/>
      <c r="J572" s="62"/>
      <c r="K572" s="15"/>
      <c r="L572" s="4" t="e">
        <f t="shared" si="20"/>
        <v>#VALUE!</v>
      </c>
      <c r="M572" s="4" t="str">
        <f>+_xlfn.XLOOKUP(B572,OPER!F:F,OPER!X:X,"",0)</f>
        <v xml:space="preserve"> </v>
      </c>
      <c r="N572" s="4" t="str">
        <f>+_xlfn.XLOOKUP(C572,OPER!E:E,OPER!AK:AK,"NSP",0)</f>
        <v/>
      </c>
      <c r="O572" s="17" t="str">
        <f>IF(OR(N572="NSP",N572="")," ",_xlfn.XLOOKUP(L572,ORDENES!$Y$2:$Y$500,ORDENES!$AB$2:$AB$500,"",0))</f>
        <v xml:space="preserve"> </v>
      </c>
      <c r="P572" s="4" t="str">
        <f>IFERROR(IF(VLOOKUP((C572),OPER!$E$2:$K$500,7,0)="PM03","EJECUTADO",IF(OR(N572="NSP",N572="")," ",IF(AND(LEFT(I572,4)="NOTI",H572&lt;&gt;0),"EJECUTADO","NO EJECUTADO"))),"")</f>
        <v/>
      </c>
      <c r="Q572" s="4"/>
      <c r="R572" s="4" t="str">
        <f t="shared" si="19"/>
        <v/>
      </c>
      <c r="S572" s="4" t="str">
        <f>IF(OR(N572="NSP",N572="")," ",IFERROR(_xlfn.XLOOKUP(VALUE(C572),'NOTI CV01_NOTPET'!$Z$2:$Z$500,'NOTI CV01_NOTPET'!$F$2:$F$500,"SIN NOTIFICAR",0),""))</f>
        <v xml:space="preserve"> </v>
      </c>
    </row>
    <row r="573" spans="1:19" x14ac:dyDescent="0.2">
      <c r="A573" s="61"/>
      <c r="B573" s="15"/>
      <c r="D573" s="15"/>
      <c r="E573" s="15"/>
      <c r="F573" s="15"/>
      <c r="G573" s="15"/>
      <c r="H573" s="63"/>
      <c r="I573" s="15"/>
      <c r="J573" s="62"/>
      <c r="K573" s="15"/>
      <c r="L573" s="4" t="e">
        <f t="shared" si="20"/>
        <v>#VALUE!</v>
      </c>
      <c r="M573" s="4" t="str">
        <f>+_xlfn.XLOOKUP(B573,OPER!F:F,OPER!X:X,"",0)</f>
        <v xml:space="preserve"> </v>
      </c>
      <c r="N573" s="4" t="str">
        <f>+_xlfn.XLOOKUP(C573,OPER!E:E,OPER!AK:AK,"NSP",0)</f>
        <v/>
      </c>
      <c r="O573" s="17" t="str">
        <f>IF(OR(N573="NSP",N573="")," ",_xlfn.XLOOKUP(L573,ORDENES!$Y$2:$Y$500,ORDENES!$AB$2:$AB$500,"",0))</f>
        <v xml:space="preserve"> </v>
      </c>
      <c r="P573" s="4" t="str">
        <f>IFERROR(IF(VLOOKUP((C573),OPER!$E$2:$K$500,7,0)="PM03","EJECUTADO",IF(OR(N573="NSP",N573="")," ",IF(AND(LEFT(I573,4)="NOTI",H573&lt;&gt;0),"EJECUTADO","NO EJECUTADO"))),"")</f>
        <v/>
      </c>
      <c r="Q573" s="4"/>
      <c r="R573" s="4" t="str">
        <f t="shared" si="19"/>
        <v/>
      </c>
      <c r="S573" s="4" t="str">
        <f>IF(OR(N573="NSP",N573="")," ",IFERROR(_xlfn.XLOOKUP(VALUE(C573),'NOTI CV01_NOTPET'!$Z$2:$Z$500,'NOTI CV01_NOTPET'!$F$2:$F$500,"SIN NOTIFICAR",0),""))</f>
        <v xml:space="preserve"> </v>
      </c>
    </row>
    <row r="574" spans="1:19" x14ac:dyDescent="0.2">
      <c r="A574" s="61"/>
      <c r="B574" s="15"/>
      <c r="D574" s="15"/>
      <c r="E574" s="15"/>
      <c r="F574" s="15"/>
      <c r="G574" s="15"/>
      <c r="H574" s="63"/>
      <c r="I574" s="15"/>
      <c r="J574" s="62"/>
      <c r="K574" s="15"/>
      <c r="L574" s="4" t="e">
        <f t="shared" si="20"/>
        <v>#VALUE!</v>
      </c>
      <c r="M574" s="4" t="str">
        <f>+_xlfn.XLOOKUP(B574,OPER!F:F,OPER!X:X,"",0)</f>
        <v xml:space="preserve"> </v>
      </c>
      <c r="N574" s="4" t="str">
        <f>+_xlfn.XLOOKUP(C574,OPER!E:E,OPER!AK:AK,"NSP",0)</f>
        <v/>
      </c>
      <c r="O574" s="17" t="str">
        <f>IF(OR(N574="NSP",N574="")," ",_xlfn.XLOOKUP(L574,ORDENES!$Y$2:$Y$500,ORDENES!$AB$2:$AB$500,"",0))</f>
        <v xml:space="preserve"> </v>
      </c>
      <c r="P574" s="4" t="str">
        <f>IFERROR(IF(VLOOKUP((C574),OPER!$E$2:$K$500,7,0)="PM03","EJECUTADO",IF(OR(N574="NSP",N574="")," ",IF(AND(LEFT(I574,4)="NOTI",H574&lt;&gt;0),"EJECUTADO","NO EJECUTADO"))),"")</f>
        <v/>
      </c>
      <c r="Q574" s="4"/>
      <c r="R574" s="4" t="str">
        <f t="shared" si="19"/>
        <v/>
      </c>
      <c r="S574" s="4" t="str">
        <f>IF(OR(N574="NSP",N574="")," ",IFERROR(_xlfn.XLOOKUP(VALUE(C574),'NOTI CV01_NOTPET'!$Z$2:$Z$500,'NOTI CV01_NOTPET'!$F$2:$F$500,"SIN NOTIFICAR",0),""))</f>
        <v xml:space="preserve"> </v>
      </c>
    </row>
    <row r="575" spans="1:19" x14ac:dyDescent="0.2">
      <c r="A575" s="61"/>
      <c r="B575" s="15"/>
      <c r="D575" s="15"/>
      <c r="E575" s="15"/>
      <c r="F575" s="15"/>
      <c r="G575" s="15"/>
      <c r="H575" s="63"/>
      <c r="I575" s="15"/>
      <c r="J575" s="62"/>
      <c r="K575" s="15"/>
      <c r="L575" s="4" t="e">
        <f t="shared" si="20"/>
        <v>#VALUE!</v>
      </c>
      <c r="M575" s="4" t="str">
        <f>+_xlfn.XLOOKUP(B575,OPER!F:F,OPER!X:X,"",0)</f>
        <v xml:space="preserve"> </v>
      </c>
      <c r="N575" s="4" t="str">
        <f>+_xlfn.XLOOKUP(C575,OPER!E:E,OPER!AK:AK,"NSP",0)</f>
        <v/>
      </c>
      <c r="O575" s="17" t="str">
        <f>IF(OR(N575="NSP",N575="")," ",_xlfn.XLOOKUP(L575,ORDENES!$Y$2:$Y$500,ORDENES!$AB$2:$AB$500,"",0))</f>
        <v xml:space="preserve"> </v>
      </c>
      <c r="P575" s="4" t="str">
        <f>IFERROR(IF(VLOOKUP((C575),OPER!$E$2:$K$500,7,0)="PM03","EJECUTADO",IF(OR(N575="NSP",N575="")," ",IF(AND(LEFT(I575,4)="NOTI",H575&lt;&gt;0),"EJECUTADO","NO EJECUTADO"))),"")</f>
        <v/>
      </c>
      <c r="Q575" s="4"/>
      <c r="R575" s="4" t="str">
        <f t="shared" si="19"/>
        <v/>
      </c>
      <c r="S575" s="4" t="str">
        <f>IF(OR(N575="NSP",N575="")," ",IFERROR(_xlfn.XLOOKUP(VALUE(C575),'NOTI CV01_NOTPET'!$Z$2:$Z$500,'NOTI CV01_NOTPET'!$F$2:$F$500,"SIN NOTIFICAR",0),""))</f>
        <v xml:space="preserve"> </v>
      </c>
    </row>
    <row r="576" spans="1:19" x14ac:dyDescent="0.2">
      <c r="A576" s="61"/>
      <c r="B576" s="15"/>
      <c r="D576" s="15"/>
      <c r="E576" s="15"/>
      <c r="F576" s="15"/>
      <c r="G576" s="15"/>
      <c r="H576" s="63"/>
      <c r="I576" s="15"/>
      <c r="J576" s="62"/>
      <c r="K576" s="15"/>
      <c r="L576" s="4" t="e">
        <f t="shared" si="20"/>
        <v>#VALUE!</v>
      </c>
      <c r="M576" s="4" t="str">
        <f>+_xlfn.XLOOKUP(B576,OPER!F:F,OPER!X:X,"",0)</f>
        <v xml:space="preserve"> </v>
      </c>
      <c r="N576" s="4" t="str">
        <f>+_xlfn.XLOOKUP(C576,OPER!E:E,OPER!AK:AK,"NSP",0)</f>
        <v/>
      </c>
      <c r="O576" s="17" t="str">
        <f>IF(OR(N576="NSP",N576="")," ",_xlfn.XLOOKUP(L576,ORDENES!$Y$2:$Y$500,ORDENES!$AB$2:$AB$500,"",0))</f>
        <v xml:space="preserve"> </v>
      </c>
      <c r="P576" s="4" t="str">
        <f>IFERROR(IF(VLOOKUP((C576),OPER!$E$2:$K$500,7,0)="PM03","EJECUTADO",IF(OR(N576="NSP",N576="")," ",IF(AND(LEFT(I576,4)="NOTI",H576&lt;&gt;0),"EJECUTADO","NO EJECUTADO"))),"")</f>
        <v/>
      </c>
      <c r="Q576" s="4"/>
      <c r="R576" s="4" t="str">
        <f t="shared" si="19"/>
        <v/>
      </c>
      <c r="S576" s="4" t="str">
        <f>IF(OR(N576="NSP",N576="")," ",IFERROR(_xlfn.XLOOKUP(VALUE(C576),'NOTI CV01_NOTPET'!$Z$2:$Z$500,'NOTI CV01_NOTPET'!$F$2:$F$500,"SIN NOTIFICAR",0),""))</f>
        <v xml:space="preserve"> </v>
      </c>
    </row>
    <row r="577" spans="1:19" x14ac:dyDescent="0.2">
      <c r="A577" s="61"/>
      <c r="B577" s="15"/>
      <c r="D577" s="15"/>
      <c r="E577" s="15"/>
      <c r="F577" s="15"/>
      <c r="G577" s="15"/>
      <c r="H577" s="63"/>
      <c r="I577" s="15"/>
      <c r="J577" s="62"/>
      <c r="K577" s="15"/>
      <c r="L577" s="4" t="e">
        <f t="shared" si="20"/>
        <v>#VALUE!</v>
      </c>
      <c r="M577" s="4" t="str">
        <f>+_xlfn.XLOOKUP(B577,OPER!F:F,OPER!X:X,"",0)</f>
        <v xml:space="preserve"> </v>
      </c>
      <c r="N577" s="4" t="str">
        <f>+_xlfn.XLOOKUP(C577,OPER!E:E,OPER!AK:AK,"NSP",0)</f>
        <v/>
      </c>
      <c r="O577" s="17" t="str">
        <f>IF(OR(N577="NSP",N577="")," ",_xlfn.XLOOKUP(L577,ORDENES!$Y$2:$Y$500,ORDENES!$AB$2:$AB$500,"",0))</f>
        <v xml:space="preserve"> </v>
      </c>
      <c r="P577" s="4" t="str">
        <f>IFERROR(IF(VLOOKUP((C577),OPER!$E$2:$K$500,7,0)="PM03","EJECUTADO",IF(OR(N577="NSP",N577="")," ",IF(AND(LEFT(I577,4)="NOTI",H577&lt;&gt;0),"EJECUTADO","NO EJECUTADO"))),"")</f>
        <v/>
      </c>
      <c r="Q577" s="4"/>
      <c r="R577" s="4" t="str">
        <f t="shared" si="19"/>
        <v/>
      </c>
      <c r="S577" s="4" t="str">
        <f>IF(OR(N577="NSP",N577="")," ",IFERROR(_xlfn.XLOOKUP(VALUE(C577),'NOTI CV01_NOTPET'!$Z$2:$Z$500,'NOTI CV01_NOTPET'!$F$2:$F$500,"SIN NOTIFICAR",0),""))</f>
        <v xml:space="preserve"> </v>
      </c>
    </row>
    <row r="578" spans="1:19" x14ac:dyDescent="0.2">
      <c r="A578" s="61"/>
      <c r="B578" s="15"/>
      <c r="D578" s="15"/>
      <c r="E578" s="15"/>
      <c r="F578" s="15"/>
      <c r="G578" s="15"/>
      <c r="H578" s="63"/>
      <c r="I578" s="15"/>
      <c r="J578" s="62"/>
      <c r="K578" s="15"/>
      <c r="L578" s="4" t="e">
        <f t="shared" si="20"/>
        <v>#VALUE!</v>
      </c>
      <c r="M578" s="4" t="str">
        <f>+_xlfn.XLOOKUP(B578,OPER!F:F,OPER!X:X,"",0)</f>
        <v xml:space="preserve"> </v>
      </c>
      <c r="N578" s="4" t="str">
        <f>+_xlfn.XLOOKUP(C578,OPER!E:E,OPER!AK:AK,"NSP",0)</f>
        <v/>
      </c>
      <c r="O578" s="17" t="str">
        <f>IF(OR(N578="NSP",N578="")," ",_xlfn.XLOOKUP(L578,ORDENES!$Y$2:$Y$500,ORDENES!$AB$2:$AB$500,"",0))</f>
        <v xml:space="preserve"> </v>
      </c>
      <c r="P578" s="4" t="str">
        <f>IFERROR(IF(VLOOKUP((C578),OPER!$E$2:$K$500,7,0)="PM03","EJECUTADO",IF(OR(N578="NSP",N578="")," ",IF(AND(LEFT(I578,4)="NOTI",H578&lt;&gt;0),"EJECUTADO","NO EJECUTADO"))),"")</f>
        <v/>
      </c>
      <c r="Q578" s="4"/>
      <c r="R578" s="4" t="str">
        <f t="shared" si="19"/>
        <v/>
      </c>
      <c r="S578" s="4" t="str">
        <f>IF(OR(N578="NSP",N578="")," ",IFERROR(_xlfn.XLOOKUP(VALUE(C578),'NOTI CV01_NOTPET'!$Z$2:$Z$500,'NOTI CV01_NOTPET'!$F$2:$F$500,"SIN NOTIFICAR",0),""))</f>
        <v xml:space="preserve"> </v>
      </c>
    </row>
    <row r="579" spans="1:19" x14ac:dyDescent="0.2">
      <c r="A579" s="61"/>
      <c r="B579" s="15"/>
      <c r="D579" s="15"/>
      <c r="E579" s="15"/>
      <c r="F579" s="15"/>
      <c r="G579" s="15"/>
      <c r="H579" s="63"/>
      <c r="I579" s="15"/>
      <c r="J579" s="62"/>
      <c r="K579" s="15"/>
      <c r="L579" s="4" t="e">
        <f t="shared" si="20"/>
        <v>#VALUE!</v>
      </c>
      <c r="M579" s="4" t="str">
        <f>+_xlfn.XLOOKUP(B579,OPER!F:F,OPER!X:X,"",0)</f>
        <v xml:space="preserve"> </v>
      </c>
      <c r="N579" s="4" t="str">
        <f>+_xlfn.XLOOKUP(C579,OPER!E:E,OPER!AK:AK,"NSP",0)</f>
        <v/>
      </c>
      <c r="O579" s="17" t="str">
        <f>IF(OR(N579="NSP",N579="")," ",_xlfn.XLOOKUP(L579,ORDENES!$Y$2:$Y$500,ORDENES!$AB$2:$AB$500,"",0))</f>
        <v xml:space="preserve"> </v>
      </c>
      <c r="P579" s="4" t="str">
        <f>IFERROR(IF(VLOOKUP((C579),OPER!$E$2:$K$500,7,0)="PM03","EJECUTADO",IF(OR(N579="NSP",N579="")," ",IF(AND(LEFT(I579,4)="NOTI",H579&lt;&gt;0),"EJECUTADO","NO EJECUTADO"))),"")</f>
        <v/>
      </c>
      <c r="Q579" s="4"/>
      <c r="R579" s="4" t="str">
        <f t="shared" ref="R579:R642" si="21">+IF(OR(N579="NSP",N579=""),"",IF(AND(P579="EJECUTADO",Q579="EJECUTADO"),"EJECUTADO","NO EJECUTADO"))</f>
        <v/>
      </c>
      <c r="S579" s="4" t="str">
        <f>IF(OR(N579="NSP",N579="")," ",IFERROR(_xlfn.XLOOKUP(VALUE(C579),'NOTI CV01_NOTPET'!$Z$2:$Z$500,'NOTI CV01_NOTPET'!$F$2:$F$500,"SIN NOTIFICAR",0),""))</f>
        <v xml:space="preserve"> </v>
      </c>
    </row>
    <row r="580" spans="1:19" x14ac:dyDescent="0.2">
      <c r="A580" s="61"/>
      <c r="B580" s="15"/>
      <c r="D580" s="15"/>
      <c r="E580" s="15"/>
      <c r="F580" s="15"/>
      <c r="G580" s="15"/>
      <c r="H580" s="63"/>
      <c r="I580" s="15"/>
      <c r="J580" s="62"/>
      <c r="K580" s="15"/>
      <c r="L580" s="4" t="e">
        <f t="shared" si="20"/>
        <v>#VALUE!</v>
      </c>
      <c r="M580" s="4" t="str">
        <f>+_xlfn.XLOOKUP(B580,OPER!F:F,OPER!X:X,"",0)</f>
        <v xml:space="preserve"> </v>
      </c>
      <c r="N580" s="4" t="str">
        <f>+_xlfn.XLOOKUP(C580,OPER!E:E,OPER!AK:AK,"NSP",0)</f>
        <v/>
      </c>
      <c r="O580" s="17" t="str">
        <f>IF(OR(N580="NSP",N580="")," ",_xlfn.XLOOKUP(L580,ORDENES!$Y$2:$Y$500,ORDENES!$AB$2:$AB$500,"",0))</f>
        <v xml:space="preserve"> </v>
      </c>
      <c r="P580" s="4" t="str">
        <f>IFERROR(IF(VLOOKUP((C580),OPER!$E$2:$K$500,7,0)="PM03","EJECUTADO",IF(OR(N580="NSP",N580="")," ",IF(AND(LEFT(I580,4)="NOTI",H580&lt;&gt;0),"EJECUTADO","NO EJECUTADO"))),"")</f>
        <v/>
      </c>
      <c r="Q580" s="4"/>
      <c r="R580" s="4" t="str">
        <f t="shared" si="21"/>
        <v/>
      </c>
      <c r="S580" s="4" t="str">
        <f>IF(OR(N580="NSP",N580="")," ",IFERROR(_xlfn.XLOOKUP(VALUE(C580),'NOTI CV01_NOTPET'!$Z$2:$Z$500,'NOTI CV01_NOTPET'!$F$2:$F$500,"SIN NOTIFICAR",0),""))</f>
        <v xml:space="preserve"> </v>
      </c>
    </row>
    <row r="581" spans="1:19" x14ac:dyDescent="0.2">
      <c r="A581" s="61"/>
      <c r="B581" s="15"/>
      <c r="D581" s="15"/>
      <c r="E581" s="15"/>
      <c r="F581" s="15"/>
      <c r="G581" s="15"/>
      <c r="H581" s="63"/>
      <c r="I581" s="15"/>
      <c r="J581" s="62"/>
      <c r="K581" s="15"/>
      <c r="L581" s="4" t="e">
        <f t="shared" si="20"/>
        <v>#VALUE!</v>
      </c>
      <c r="M581" s="4" t="str">
        <f>+_xlfn.XLOOKUP(B581,OPER!F:F,OPER!X:X,"",0)</f>
        <v xml:space="preserve"> </v>
      </c>
      <c r="N581" s="4" t="str">
        <f>+_xlfn.XLOOKUP(C581,OPER!E:E,OPER!AK:AK,"NSP",0)</f>
        <v/>
      </c>
      <c r="O581" s="17" t="str">
        <f>IF(OR(N581="NSP",N581="")," ",_xlfn.XLOOKUP(L581,ORDENES!$Y$2:$Y$500,ORDENES!$AB$2:$AB$500,"",0))</f>
        <v xml:space="preserve"> </v>
      </c>
      <c r="P581" s="4" t="str">
        <f>IFERROR(IF(VLOOKUP((C581),OPER!$E$2:$K$500,7,0)="PM03","EJECUTADO",IF(OR(N581="NSP",N581="")," ",IF(AND(LEFT(I581,4)="NOTI",H581&lt;&gt;0),"EJECUTADO","NO EJECUTADO"))),"")</f>
        <v/>
      </c>
      <c r="Q581" s="4"/>
      <c r="R581" s="4" t="str">
        <f t="shared" si="21"/>
        <v/>
      </c>
      <c r="S581" s="4" t="str">
        <f>IF(OR(N581="NSP",N581="")," ",IFERROR(_xlfn.XLOOKUP(VALUE(C581),'NOTI CV01_NOTPET'!$Z$2:$Z$500,'NOTI CV01_NOTPET'!$F$2:$F$500,"SIN NOTIFICAR",0),""))</f>
        <v xml:space="preserve"> </v>
      </c>
    </row>
    <row r="582" spans="1:19" x14ac:dyDescent="0.2">
      <c r="A582" s="61"/>
      <c r="B582" s="15"/>
      <c r="D582" s="15"/>
      <c r="E582" s="15"/>
      <c r="F582" s="15"/>
      <c r="G582" s="15"/>
      <c r="H582" s="63"/>
      <c r="I582" s="15"/>
      <c r="J582" s="62"/>
      <c r="K582" s="15"/>
      <c r="L582" s="4" t="e">
        <f t="shared" si="20"/>
        <v>#VALUE!</v>
      </c>
      <c r="M582" s="4" t="str">
        <f>+_xlfn.XLOOKUP(B582,OPER!F:F,OPER!X:X,"",0)</f>
        <v xml:space="preserve"> </v>
      </c>
      <c r="N582" s="4" t="str">
        <f>+_xlfn.XLOOKUP(C582,OPER!E:E,OPER!AK:AK,"NSP",0)</f>
        <v/>
      </c>
      <c r="O582" s="17" t="str">
        <f>IF(OR(N582="NSP",N582="")," ",_xlfn.XLOOKUP(L582,ORDENES!$Y$2:$Y$500,ORDENES!$AB$2:$AB$500,"",0))</f>
        <v xml:space="preserve"> </v>
      </c>
      <c r="P582" s="4" t="str">
        <f>IFERROR(IF(VLOOKUP((C582),OPER!$E$2:$K$500,7,0)="PM03","EJECUTADO",IF(OR(N582="NSP",N582="")," ",IF(AND(LEFT(I582,4)="NOTI",H582&lt;&gt;0),"EJECUTADO","NO EJECUTADO"))),"")</f>
        <v/>
      </c>
      <c r="Q582" s="4"/>
      <c r="R582" s="4" t="str">
        <f t="shared" si="21"/>
        <v/>
      </c>
      <c r="S582" s="4" t="str">
        <f>IF(OR(N582="NSP",N582="")," ",IFERROR(_xlfn.XLOOKUP(VALUE(C582),'NOTI CV01_NOTPET'!$Z$2:$Z$500,'NOTI CV01_NOTPET'!$F$2:$F$500,"SIN NOTIFICAR",0),""))</f>
        <v xml:space="preserve"> </v>
      </c>
    </row>
    <row r="583" spans="1:19" x14ac:dyDescent="0.2">
      <c r="A583" s="61"/>
      <c r="B583" s="15"/>
      <c r="D583" s="15"/>
      <c r="E583" s="15"/>
      <c r="F583" s="15"/>
      <c r="G583" s="15"/>
      <c r="H583" s="63"/>
      <c r="I583" s="15"/>
      <c r="J583" s="62"/>
      <c r="K583" s="15"/>
      <c r="L583" s="4" t="e">
        <f t="shared" si="20"/>
        <v>#VALUE!</v>
      </c>
      <c r="M583" s="4" t="str">
        <f>+_xlfn.XLOOKUP(B583,OPER!F:F,OPER!X:X,"",0)</f>
        <v xml:space="preserve"> </v>
      </c>
      <c r="N583" s="4" t="str">
        <f>+_xlfn.XLOOKUP(C583,OPER!E:E,OPER!AK:AK,"NSP",0)</f>
        <v/>
      </c>
      <c r="O583" s="17" t="str">
        <f>IF(OR(N583="NSP",N583="")," ",_xlfn.XLOOKUP(L583,ORDENES!$Y$2:$Y$500,ORDENES!$AB$2:$AB$500,"",0))</f>
        <v xml:space="preserve"> </v>
      </c>
      <c r="P583" s="4" t="str">
        <f>IFERROR(IF(VLOOKUP((C583),OPER!$E$2:$K$500,7,0)="PM03","EJECUTADO",IF(OR(N583="NSP",N583="")," ",IF(AND(LEFT(I583,4)="NOTI",H583&lt;&gt;0),"EJECUTADO","NO EJECUTADO"))),"")</f>
        <v/>
      </c>
      <c r="Q583" s="4"/>
      <c r="R583" s="4" t="str">
        <f t="shared" si="21"/>
        <v/>
      </c>
      <c r="S583" s="4" t="str">
        <f>IF(OR(N583="NSP",N583="")," ",IFERROR(_xlfn.XLOOKUP(VALUE(C583),'NOTI CV01_NOTPET'!$Z$2:$Z$500,'NOTI CV01_NOTPET'!$F$2:$F$500,"SIN NOTIFICAR",0),""))</f>
        <v xml:space="preserve"> </v>
      </c>
    </row>
    <row r="584" spans="1:19" x14ac:dyDescent="0.2">
      <c r="A584" s="61"/>
      <c r="B584" s="15"/>
      <c r="D584" s="15"/>
      <c r="E584" s="15"/>
      <c r="F584" s="15"/>
      <c r="G584" s="15"/>
      <c r="H584" s="63"/>
      <c r="I584" s="15"/>
      <c r="J584" s="62"/>
      <c r="K584" s="15"/>
      <c r="L584" s="4" t="e">
        <f t="shared" si="20"/>
        <v>#VALUE!</v>
      </c>
      <c r="M584" s="4" t="str">
        <f>+_xlfn.XLOOKUP(B584,OPER!F:F,OPER!X:X,"",0)</f>
        <v xml:space="preserve"> </v>
      </c>
      <c r="N584" s="4" t="str">
        <f>+_xlfn.XLOOKUP(C584,OPER!E:E,OPER!AK:AK,"NSP",0)</f>
        <v/>
      </c>
      <c r="O584" s="17" t="str">
        <f>IF(OR(N584="NSP",N584="")," ",_xlfn.XLOOKUP(L584,ORDENES!$Y$2:$Y$500,ORDENES!$AB$2:$AB$500,"",0))</f>
        <v xml:space="preserve"> </v>
      </c>
      <c r="P584" s="4" t="str">
        <f>IFERROR(IF(VLOOKUP((C584),OPER!$E$2:$K$500,7,0)="PM03","EJECUTADO",IF(OR(N584="NSP",N584="")," ",IF(AND(LEFT(I584,4)="NOTI",H584&lt;&gt;0),"EJECUTADO","NO EJECUTADO"))),"")</f>
        <v/>
      </c>
      <c r="Q584" s="4"/>
      <c r="R584" s="4" t="str">
        <f t="shared" si="21"/>
        <v/>
      </c>
      <c r="S584" s="4" t="str">
        <f>IF(OR(N584="NSP",N584="")," ",IFERROR(_xlfn.XLOOKUP(VALUE(C584),'NOTI CV01_NOTPET'!$Z$2:$Z$500,'NOTI CV01_NOTPET'!$F$2:$F$500,"SIN NOTIFICAR",0),""))</f>
        <v xml:space="preserve"> </v>
      </c>
    </row>
    <row r="585" spans="1:19" x14ac:dyDescent="0.2">
      <c r="A585" s="61"/>
      <c r="B585" s="15"/>
      <c r="D585" s="15"/>
      <c r="E585" s="15"/>
      <c r="F585" s="15"/>
      <c r="G585" s="15"/>
      <c r="H585" s="63"/>
      <c r="I585" s="15"/>
      <c r="J585" s="62"/>
      <c r="K585" s="15"/>
      <c r="L585" s="4" t="e">
        <f t="shared" si="20"/>
        <v>#VALUE!</v>
      </c>
      <c r="M585" s="4" t="str">
        <f>+_xlfn.XLOOKUP(B585,OPER!F:F,OPER!X:X,"",0)</f>
        <v xml:space="preserve"> </v>
      </c>
      <c r="N585" s="4" t="str">
        <f>+_xlfn.XLOOKUP(C585,OPER!E:E,OPER!AK:AK,"NSP",0)</f>
        <v/>
      </c>
      <c r="O585" s="17" t="str">
        <f>IF(OR(N585="NSP",N585="")," ",_xlfn.XLOOKUP(L585,ORDENES!$Y$2:$Y$500,ORDENES!$AB$2:$AB$500,"",0))</f>
        <v xml:space="preserve"> </v>
      </c>
      <c r="P585" s="4" t="str">
        <f>IFERROR(IF(VLOOKUP((C585),OPER!$E$2:$K$500,7,0)="PM03","EJECUTADO",IF(OR(N585="NSP",N585="")," ",IF(AND(LEFT(I585,4)="NOTI",H585&lt;&gt;0),"EJECUTADO","NO EJECUTADO"))),"")</f>
        <v/>
      </c>
      <c r="Q585" s="4"/>
      <c r="R585" s="4" t="str">
        <f t="shared" si="21"/>
        <v/>
      </c>
      <c r="S585" s="4" t="str">
        <f>IF(OR(N585="NSP",N585="")," ",IFERROR(_xlfn.XLOOKUP(VALUE(C585),'NOTI CV01_NOTPET'!$Z$2:$Z$500,'NOTI CV01_NOTPET'!$F$2:$F$500,"SIN NOTIFICAR",0),""))</f>
        <v xml:space="preserve"> </v>
      </c>
    </row>
    <row r="586" spans="1:19" x14ac:dyDescent="0.2">
      <c r="A586" s="61"/>
      <c r="B586" s="15"/>
      <c r="D586" s="15"/>
      <c r="E586" s="15"/>
      <c r="F586" s="15"/>
      <c r="G586" s="15"/>
      <c r="H586" s="63"/>
      <c r="I586" s="15"/>
      <c r="J586" s="62"/>
      <c r="K586" s="15"/>
      <c r="L586" s="4" t="e">
        <f t="shared" si="20"/>
        <v>#VALUE!</v>
      </c>
      <c r="M586" s="4" t="str">
        <f>+_xlfn.XLOOKUP(B586,OPER!F:F,OPER!X:X,"",0)</f>
        <v xml:space="preserve"> </v>
      </c>
      <c r="N586" s="4" t="str">
        <f>+_xlfn.XLOOKUP(C586,OPER!E:E,OPER!AK:AK,"NSP",0)</f>
        <v/>
      </c>
      <c r="O586" s="17" t="str">
        <f>IF(OR(N586="NSP",N586="")," ",_xlfn.XLOOKUP(L586,ORDENES!$Y$2:$Y$500,ORDENES!$AB$2:$AB$500,"",0))</f>
        <v xml:space="preserve"> </v>
      </c>
      <c r="P586" s="4" t="str">
        <f>IFERROR(IF(VLOOKUP((C586),OPER!$E$2:$K$500,7,0)="PM03","EJECUTADO",IF(OR(N586="NSP",N586="")," ",IF(AND(LEFT(I586,4)="NOTI",H586&lt;&gt;0),"EJECUTADO","NO EJECUTADO"))),"")</f>
        <v/>
      </c>
      <c r="Q586" s="4"/>
      <c r="R586" s="4" t="str">
        <f t="shared" si="21"/>
        <v/>
      </c>
      <c r="S586" s="4" t="str">
        <f>IF(OR(N586="NSP",N586="")," ",IFERROR(_xlfn.XLOOKUP(VALUE(C586),'NOTI CV01_NOTPET'!$Z$2:$Z$500,'NOTI CV01_NOTPET'!$F$2:$F$500,"SIN NOTIFICAR",0),""))</f>
        <v xml:space="preserve"> </v>
      </c>
    </row>
    <row r="587" spans="1:19" x14ac:dyDescent="0.2">
      <c r="A587" s="61"/>
      <c r="B587" s="15"/>
      <c r="D587" s="15"/>
      <c r="E587" s="15"/>
      <c r="F587" s="15"/>
      <c r="G587" s="15"/>
      <c r="H587" s="63"/>
      <c r="I587" s="15"/>
      <c r="J587" s="62"/>
      <c r="K587" s="15"/>
      <c r="L587" s="4" t="e">
        <f t="shared" si="20"/>
        <v>#VALUE!</v>
      </c>
      <c r="M587" s="4" t="str">
        <f>+_xlfn.XLOOKUP(B587,OPER!F:F,OPER!X:X,"",0)</f>
        <v xml:space="preserve"> </v>
      </c>
      <c r="N587" s="4" t="str">
        <f>+_xlfn.XLOOKUP(C587,OPER!E:E,OPER!AK:AK,"NSP",0)</f>
        <v/>
      </c>
      <c r="O587" s="17" t="str">
        <f>IF(OR(N587="NSP",N587="")," ",_xlfn.XLOOKUP(L587,ORDENES!$Y$2:$Y$500,ORDENES!$AB$2:$AB$500,"",0))</f>
        <v xml:space="preserve"> </v>
      </c>
      <c r="P587" s="4" t="str">
        <f>IFERROR(IF(VLOOKUP((C587),OPER!$E$2:$K$500,7,0)="PM03","EJECUTADO",IF(OR(N587="NSP",N587="")," ",IF(AND(LEFT(I587,4)="NOTI",H587&lt;&gt;0),"EJECUTADO","NO EJECUTADO"))),"")</f>
        <v/>
      </c>
      <c r="Q587" s="4"/>
      <c r="R587" s="4" t="str">
        <f t="shared" si="21"/>
        <v/>
      </c>
      <c r="S587" s="4" t="str">
        <f>IF(OR(N587="NSP",N587="")," ",IFERROR(_xlfn.XLOOKUP(VALUE(C587),'NOTI CV01_NOTPET'!$Z$2:$Z$500,'NOTI CV01_NOTPET'!$F$2:$F$500,"SIN NOTIFICAR",0),""))</f>
        <v xml:space="preserve"> </v>
      </c>
    </row>
    <row r="588" spans="1:19" x14ac:dyDescent="0.2">
      <c r="A588" s="61"/>
      <c r="B588" s="15"/>
      <c r="D588" s="15"/>
      <c r="E588" s="15"/>
      <c r="F588" s="15"/>
      <c r="G588" s="15"/>
      <c r="H588" s="63"/>
      <c r="I588" s="15"/>
      <c r="J588" s="62"/>
      <c r="K588" s="15"/>
      <c r="L588" s="4" t="e">
        <f t="shared" si="20"/>
        <v>#VALUE!</v>
      </c>
      <c r="M588" s="4" t="str">
        <f>+_xlfn.XLOOKUP(B588,OPER!F:F,OPER!X:X,"",0)</f>
        <v xml:space="preserve"> </v>
      </c>
      <c r="N588" s="4" t="str">
        <f>+_xlfn.XLOOKUP(C588,OPER!E:E,OPER!AK:AK,"NSP",0)</f>
        <v/>
      </c>
      <c r="O588" s="17" t="str">
        <f>IF(OR(N588="NSP",N588="")," ",_xlfn.XLOOKUP(L588,ORDENES!$Y$2:$Y$500,ORDENES!$AB$2:$AB$500,"",0))</f>
        <v xml:space="preserve"> </v>
      </c>
      <c r="P588" s="4" t="str">
        <f>IFERROR(IF(VLOOKUP((C588),OPER!$E$2:$K$500,7,0)="PM03","EJECUTADO",IF(OR(N588="NSP",N588="")," ",IF(AND(LEFT(I588,4)="NOTI",H588&lt;&gt;0),"EJECUTADO","NO EJECUTADO"))),"")</f>
        <v/>
      </c>
      <c r="Q588" s="4"/>
      <c r="R588" s="4" t="str">
        <f t="shared" si="21"/>
        <v/>
      </c>
      <c r="S588" s="4" t="str">
        <f>IF(OR(N588="NSP",N588="")," ",IFERROR(_xlfn.XLOOKUP(VALUE(C588),'NOTI CV01_NOTPET'!$Z$2:$Z$500,'NOTI CV01_NOTPET'!$F$2:$F$500,"SIN NOTIFICAR",0),""))</f>
        <v xml:space="preserve"> </v>
      </c>
    </row>
    <row r="589" spans="1:19" x14ac:dyDescent="0.2">
      <c r="A589" s="61"/>
      <c r="B589" s="15"/>
      <c r="D589" s="15"/>
      <c r="E589" s="15"/>
      <c r="F589" s="15"/>
      <c r="G589" s="15"/>
      <c r="H589" s="63"/>
      <c r="I589" s="15"/>
      <c r="J589" s="62"/>
      <c r="K589" s="15"/>
      <c r="L589" s="4" t="e">
        <f t="shared" si="20"/>
        <v>#VALUE!</v>
      </c>
      <c r="M589" s="4" t="str">
        <f>+_xlfn.XLOOKUP(B589,OPER!F:F,OPER!X:X,"",0)</f>
        <v xml:space="preserve"> </v>
      </c>
      <c r="N589" s="4" t="str">
        <f>+_xlfn.XLOOKUP(C589,OPER!E:E,OPER!AK:AK,"NSP",0)</f>
        <v/>
      </c>
      <c r="O589" s="17" t="str">
        <f>IF(OR(N589="NSP",N589="")," ",_xlfn.XLOOKUP(L589,ORDENES!$Y$2:$Y$500,ORDENES!$AB$2:$AB$500,"",0))</f>
        <v xml:space="preserve"> </v>
      </c>
      <c r="P589" s="4" t="str">
        <f>IFERROR(IF(VLOOKUP((C589),OPER!$E$2:$K$500,7,0)="PM03","EJECUTADO",IF(OR(N589="NSP",N589="")," ",IF(AND(LEFT(I589,4)="NOTI",H589&lt;&gt;0),"EJECUTADO","NO EJECUTADO"))),"")</f>
        <v/>
      </c>
      <c r="Q589" s="4"/>
      <c r="R589" s="4" t="str">
        <f t="shared" si="21"/>
        <v/>
      </c>
      <c r="S589" s="4" t="str">
        <f>IF(OR(N589="NSP",N589="")," ",IFERROR(_xlfn.XLOOKUP(VALUE(C589),'NOTI CV01_NOTPET'!$Z$2:$Z$500,'NOTI CV01_NOTPET'!$F$2:$F$500,"SIN NOTIFICAR",0),""))</f>
        <v xml:space="preserve"> </v>
      </c>
    </row>
    <row r="590" spans="1:19" x14ac:dyDescent="0.2">
      <c r="A590" s="61"/>
      <c r="B590" s="15"/>
      <c r="D590" s="15"/>
      <c r="E590" s="15"/>
      <c r="F590" s="15"/>
      <c r="G590" s="15"/>
      <c r="H590" s="63"/>
      <c r="I590" s="15"/>
      <c r="J590" s="62"/>
      <c r="K590" s="15"/>
      <c r="L590" s="4" t="e">
        <f t="shared" si="20"/>
        <v>#VALUE!</v>
      </c>
      <c r="M590" s="4" t="str">
        <f>+_xlfn.XLOOKUP(B590,OPER!F:F,OPER!X:X,"",0)</f>
        <v xml:space="preserve"> </v>
      </c>
      <c r="N590" s="4" t="str">
        <f>+_xlfn.XLOOKUP(C590,OPER!E:E,OPER!AK:AK,"NSP",0)</f>
        <v/>
      </c>
      <c r="O590" s="17" t="str">
        <f>IF(OR(N590="NSP",N590="")," ",_xlfn.XLOOKUP(L590,ORDENES!$Y$2:$Y$500,ORDENES!$AB$2:$AB$500,"",0))</f>
        <v xml:space="preserve"> </v>
      </c>
      <c r="P590" s="4" t="str">
        <f>IFERROR(IF(VLOOKUP((C590),OPER!$E$2:$K$500,7,0)="PM03","EJECUTADO",IF(OR(N590="NSP",N590="")," ",IF(AND(LEFT(I590,4)="NOTI",H590&lt;&gt;0),"EJECUTADO","NO EJECUTADO"))),"")</f>
        <v/>
      </c>
      <c r="Q590" s="4"/>
      <c r="R590" s="4" t="str">
        <f t="shared" si="21"/>
        <v/>
      </c>
      <c r="S590" s="4" t="str">
        <f>IF(OR(N590="NSP",N590="")," ",IFERROR(_xlfn.XLOOKUP(VALUE(C590),'NOTI CV01_NOTPET'!$Z$2:$Z$500,'NOTI CV01_NOTPET'!$F$2:$F$500,"SIN NOTIFICAR",0),""))</f>
        <v xml:space="preserve"> </v>
      </c>
    </row>
    <row r="591" spans="1:19" x14ac:dyDescent="0.2">
      <c r="A591" s="61"/>
      <c r="B591" s="15"/>
      <c r="D591" s="15"/>
      <c r="E591" s="15"/>
      <c r="F591" s="15"/>
      <c r="G591" s="15"/>
      <c r="H591" s="63"/>
      <c r="I591" s="15"/>
      <c r="J591" s="62"/>
      <c r="K591" s="15"/>
      <c r="L591" s="4" t="e">
        <f t="shared" si="20"/>
        <v>#VALUE!</v>
      </c>
      <c r="M591" s="4" t="str">
        <f>+_xlfn.XLOOKUP(B591,OPER!F:F,OPER!X:X,"",0)</f>
        <v xml:space="preserve"> </v>
      </c>
      <c r="N591" s="4" t="str">
        <f>+_xlfn.XLOOKUP(C591,OPER!E:E,OPER!AK:AK,"NSP",0)</f>
        <v/>
      </c>
      <c r="O591" s="17" t="str">
        <f>IF(OR(N591="NSP",N591="")," ",_xlfn.XLOOKUP(L591,ORDENES!$Y$2:$Y$500,ORDENES!$AB$2:$AB$500,"",0))</f>
        <v xml:space="preserve"> </v>
      </c>
      <c r="P591" s="4" t="str">
        <f>IFERROR(IF(VLOOKUP((C591),OPER!$E$2:$K$500,7,0)="PM03","EJECUTADO",IF(OR(N591="NSP",N591="")," ",IF(AND(LEFT(I591,4)="NOTI",H591&lt;&gt;0),"EJECUTADO","NO EJECUTADO"))),"")</f>
        <v/>
      </c>
      <c r="Q591" s="4"/>
      <c r="R591" s="4" t="str">
        <f t="shared" si="21"/>
        <v/>
      </c>
      <c r="S591" s="4" t="str">
        <f>IF(OR(N591="NSP",N591="")," ",IFERROR(_xlfn.XLOOKUP(VALUE(C591),'NOTI CV01_NOTPET'!$Z$2:$Z$500,'NOTI CV01_NOTPET'!$F$2:$F$500,"SIN NOTIFICAR",0),""))</f>
        <v xml:space="preserve"> </v>
      </c>
    </row>
    <row r="592" spans="1:19" x14ac:dyDescent="0.2">
      <c r="A592" s="61"/>
      <c r="B592" s="15"/>
      <c r="D592" s="15"/>
      <c r="E592" s="15"/>
      <c r="F592" s="15"/>
      <c r="G592" s="15"/>
      <c r="H592" s="63"/>
      <c r="I592" s="15"/>
      <c r="J592" s="62"/>
      <c r="K592" s="15"/>
      <c r="L592" s="4" t="e">
        <f t="shared" si="20"/>
        <v>#VALUE!</v>
      </c>
      <c r="M592" s="4" t="str">
        <f>+_xlfn.XLOOKUP(B592,OPER!F:F,OPER!X:X,"",0)</f>
        <v xml:space="preserve"> </v>
      </c>
      <c r="N592" s="4" t="str">
        <f>+_xlfn.XLOOKUP(C592,OPER!E:E,OPER!AK:AK,"NSP",0)</f>
        <v/>
      </c>
      <c r="O592" s="17" t="str">
        <f>IF(OR(N592="NSP",N592="")," ",_xlfn.XLOOKUP(L592,ORDENES!$Y$2:$Y$500,ORDENES!$AB$2:$AB$500,"",0))</f>
        <v xml:space="preserve"> </v>
      </c>
      <c r="P592" s="4" t="str">
        <f>IFERROR(IF(VLOOKUP((C592),OPER!$E$2:$K$500,7,0)="PM03","EJECUTADO",IF(OR(N592="NSP",N592="")," ",IF(AND(LEFT(I592,4)="NOTI",H592&lt;&gt;0),"EJECUTADO","NO EJECUTADO"))),"")</f>
        <v/>
      </c>
      <c r="Q592" s="4"/>
      <c r="R592" s="4" t="str">
        <f t="shared" si="21"/>
        <v/>
      </c>
      <c r="S592" s="4" t="str">
        <f>IF(OR(N592="NSP",N592="")," ",IFERROR(_xlfn.XLOOKUP(VALUE(C592),'NOTI CV01_NOTPET'!$Z$2:$Z$500,'NOTI CV01_NOTPET'!$F$2:$F$500,"SIN NOTIFICAR",0),""))</f>
        <v xml:space="preserve"> </v>
      </c>
    </row>
    <row r="593" spans="1:19" x14ac:dyDescent="0.2">
      <c r="A593" s="61"/>
      <c r="B593" s="15"/>
      <c r="D593" s="15"/>
      <c r="E593" s="15"/>
      <c r="F593" s="15"/>
      <c r="G593" s="15"/>
      <c r="H593" s="63"/>
      <c r="I593" s="15"/>
      <c r="J593" s="62"/>
      <c r="K593" s="15"/>
      <c r="L593" s="4" t="e">
        <f t="shared" si="20"/>
        <v>#VALUE!</v>
      </c>
      <c r="M593" s="4" t="str">
        <f>+_xlfn.XLOOKUP(B593,OPER!F:F,OPER!X:X,"",0)</f>
        <v xml:space="preserve"> </v>
      </c>
      <c r="N593" s="4" t="str">
        <f>+_xlfn.XLOOKUP(C593,OPER!E:E,OPER!AK:AK,"NSP",0)</f>
        <v/>
      </c>
      <c r="O593" s="17" t="str">
        <f>IF(OR(N593="NSP",N593="")," ",_xlfn.XLOOKUP(L593,ORDENES!$Y$2:$Y$500,ORDENES!$AB$2:$AB$500,"",0))</f>
        <v xml:space="preserve"> </v>
      </c>
      <c r="P593" s="4" t="str">
        <f>IFERROR(IF(VLOOKUP((C593),OPER!$E$2:$K$500,7,0)="PM03","EJECUTADO",IF(OR(N593="NSP",N593="")," ",IF(AND(LEFT(I593,4)="NOTI",H593&lt;&gt;0),"EJECUTADO","NO EJECUTADO"))),"")</f>
        <v/>
      </c>
      <c r="Q593" s="4"/>
      <c r="R593" s="4" t="str">
        <f t="shared" si="21"/>
        <v/>
      </c>
      <c r="S593" s="4" t="str">
        <f>IF(OR(N593="NSP",N593="")," ",IFERROR(_xlfn.XLOOKUP(VALUE(C593),'NOTI CV01_NOTPET'!$Z$2:$Z$500,'NOTI CV01_NOTPET'!$F$2:$F$500,"SIN NOTIFICAR",0),""))</f>
        <v xml:space="preserve"> </v>
      </c>
    </row>
    <row r="594" spans="1:19" x14ac:dyDescent="0.2">
      <c r="A594" s="61"/>
      <c r="B594" s="15"/>
      <c r="D594" s="15"/>
      <c r="E594" s="15"/>
      <c r="F594" s="15"/>
      <c r="G594" s="15"/>
      <c r="H594" s="63"/>
      <c r="I594" s="15"/>
      <c r="J594" s="62"/>
      <c r="K594" s="15"/>
      <c r="L594" s="4" t="e">
        <f t="shared" si="20"/>
        <v>#VALUE!</v>
      </c>
      <c r="M594" s="4" t="str">
        <f>+_xlfn.XLOOKUP(B594,OPER!F:F,OPER!X:X,"",0)</f>
        <v xml:space="preserve"> </v>
      </c>
      <c r="N594" s="4" t="str">
        <f>+_xlfn.XLOOKUP(C594,OPER!E:E,OPER!AK:AK,"NSP",0)</f>
        <v/>
      </c>
      <c r="O594" s="17" t="str">
        <f>IF(OR(N594="NSP",N594="")," ",_xlfn.XLOOKUP(L594,ORDENES!$Y$2:$Y$500,ORDENES!$AB$2:$AB$500,"",0))</f>
        <v xml:space="preserve"> </v>
      </c>
      <c r="P594" s="4" t="str">
        <f>IFERROR(IF(VLOOKUP((C594),OPER!$E$2:$K$500,7,0)="PM03","EJECUTADO",IF(OR(N594="NSP",N594="")," ",IF(AND(LEFT(I594,4)="NOTI",H594&lt;&gt;0),"EJECUTADO","NO EJECUTADO"))),"")</f>
        <v/>
      </c>
      <c r="Q594" s="4"/>
      <c r="R594" s="4" t="str">
        <f t="shared" si="21"/>
        <v/>
      </c>
      <c r="S594" s="4" t="str">
        <f>IF(OR(N594="NSP",N594="")," ",IFERROR(_xlfn.XLOOKUP(VALUE(C594),'NOTI CV01_NOTPET'!$Z$2:$Z$500,'NOTI CV01_NOTPET'!$F$2:$F$500,"SIN NOTIFICAR",0),""))</f>
        <v xml:space="preserve"> </v>
      </c>
    </row>
    <row r="595" spans="1:19" x14ac:dyDescent="0.2">
      <c r="A595" s="61"/>
      <c r="B595" s="15"/>
      <c r="D595" s="15"/>
      <c r="E595" s="15"/>
      <c r="F595" s="15"/>
      <c r="G595" s="15"/>
      <c r="H595" s="63"/>
      <c r="I595" s="15"/>
      <c r="J595" s="62"/>
      <c r="K595" s="15"/>
      <c r="L595" s="4" t="e">
        <f t="shared" si="20"/>
        <v>#VALUE!</v>
      </c>
      <c r="M595" s="4" t="str">
        <f>+_xlfn.XLOOKUP(B595,OPER!F:F,OPER!X:X,"",0)</f>
        <v xml:space="preserve"> </v>
      </c>
      <c r="N595" s="4" t="str">
        <f>+_xlfn.XLOOKUP(C595,OPER!E:E,OPER!AK:AK,"NSP",0)</f>
        <v/>
      </c>
      <c r="O595" s="17" t="str">
        <f>IF(OR(N595="NSP",N595="")," ",_xlfn.XLOOKUP(L595,ORDENES!$Y$2:$Y$500,ORDENES!$AB$2:$AB$500,"",0))</f>
        <v xml:space="preserve"> </v>
      </c>
      <c r="P595" s="4" t="str">
        <f>IFERROR(IF(VLOOKUP((C595),OPER!$E$2:$K$500,7,0)="PM03","EJECUTADO",IF(OR(N595="NSP",N595="")," ",IF(AND(LEFT(I595,4)="NOTI",H595&lt;&gt;0),"EJECUTADO","NO EJECUTADO"))),"")</f>
        <v/>
      </c>
      <c r="Q595" s="4"/>
      <c r="R595" s="4" t="str">
        <f t="shared" si="21"/>
        <v/>
      </c>
      <c r="S595" s="4" t="str">
        <f>IF(OR(N595="NSP",N595="")," ",IFERROR(_xlfn.XLOOKUP(VALUE(C595),'NOTI CV01_NOTPET'!$Z$2:$Z$500,'NOTI CV01_NOTPET'!$F$2:$F$500,"SIN NOTIFICAR",0),""))</f>
        <v xml:space="preserve"> </v>
      </c>
    </row>
    <row r="596" spans="1:19" x14ac:dyDescent="0.2">
      <c r="A596" s="61"/>
      <c r="B596" s="15"/>
      <c r="D596" s="15"/>
      <c r="E596" s="15"/>
      <c r="F596" s="15"/>
      <c r="G596" s="15"/>
      <c r="H596" s="63"/>
      <c r="I596" s="15"/>
      <c r="J596" s="62"/>
      <c r="K596" s="15"/>
      <c r="L596" s="4" t="e">
        <f t="shared" si="20"/>
        <v>#VALUE!</v>
      </c>
      <c r="M596" s="4" t="str">
        <f>+_xlfn.XLOOKUP(B596,OPER!F:F,OPER!X:X,"",0)</f>
        <v xml:space="preserve"> </v>
      </c>
      <c r="N596" s="4" t="str">
        <f>+_xlfn.XLOOKUP(C596,OPER!E:E,OPER!AK:AK,"NSP",0)</f>
        <v/>
      </c>
      <c r="O596" s="17" t="str">
        <f>IF(OR(N596="NSP",N596="")," ",_xlfn.XLOOKUP(L596,ORDENES!$Y$2:$Y$500,ORDENES!$AB$2:$AB$500,"",0))</f>
        <v xml:space="preserve"> </v>
      </c>
      <c r="P596" s="4" t="str">
        <f>IFERROR(IF(VLOOKUP((C596),OPER!$E$2:$K$500,7,0)="PM03","EJECUTADO",IF(OR(N596="NSP",N596="")," ",IF(AND(LEFT(I596,4)="NOTI",H596&lt;&gt;0),"EJECUTADO","NO EJECUTADO"))),"")</f>
        <v/>
      </c>
      <c r="Q596" s="4"/>
      <c r="R596" s="4" t="str">
        <f t="shared" si="21"/>
        <v/>
      </c>
      <c r="S596" s="4" t="str">
        <f>IF(OR(N596="NSP",N596="")," ",IFERROR(_xlfn.XLOOKUP(VALUE(C596),'NOTI CV01_NOTPET'!$Z$2:$Z$500,'NOTI CV01_NOTPET'!$F$2:$F$500,"SIN NOTIFICAR",0),""))</f>
        <v xml:space="preserve"> </v>
      </c>
    </row>
    <row r="597" spans="1:19" x14ac:dyDescent="0.2">
      <c r="A597" s="61"/>
      <c r="B597" s="15"/>
      <c r="D597" s="15"/>
      <c r="E597" s="15"/>
      <c r="F597" s="15"/>
      <c r="G597" s="15"/>
      <c r="H597" s="63"/>
      <c r="I597" s="15"/>
      <c r="J597" s="62"/>
      <c r="K597" s="15"/>
      <c r="L597" s="4" t="e">
        <f t="shared" si="20"/>
        <v>#VALUE!</v>
      </c>
      <c r="M597" s="4" t="str">
        <f>+_xlfn.XLOOKUP(B597,OPER!F:F,OPER!X:X,"",0)</f>
        <v xml:space="preserve"> </v>
      </c>
      <c r="N597" s="4" t="str">
        <f>+_xlfn.XLOOKUP(C597,OPER!E:E,OPER!AK:AK,"NSP",0)</f>
        <v/>
      </c>
      <c r="O597" s="17" t="str">
        <f>IF(OR(N597="NSP",N597="")," ",_xlfn.XLOOKUP(L597,ORDENES!$Y$2:$Y$500,ORDENES!$AB$2:$AB$500,"",0))</f>
        <v xml:space="preserve"> </v>
      </c>
      <c r="P597" s="4" t="str">
        <f>IFERROR(IF(VLOOKUP((C597),OPER!$E$2:$K$500,7,0)="PM03","EJECUTADO",IF(OR(N597="NSP",N597="")," ",IF(AND(LEFT(I597,4)="NOTI",H597&lt;&gt;0),"EJECUTADO","NO EJECUTADO"))),"")</f>
        <v/>
      </c>
      <c r="Q597" s="4"/>
      <c r="R597" s="4" t="str">
        <f t="shared" si="21"/>
        <v/>
      </c>
      <c r="S597" s="4" t="str">
        <f>IF(OR(N597="NSP",N597="")," ",IFERROR(_xlfn.XLOOKUP(VALUE(C597),'NOTI CV01_NOTPET'!$Z$2:$Z$500,'NOTI CV01_NOTPET'!$F$2:$F$500,"SIN NOTIFICAR",0),""))</f>
        <v xml:space="preserve"> </v>
      </c>
    </row>
    <row r="598" spans="1:19" x14ac:dyDescent="0.2">
      <c r="A598" s="61"/>
      <c r="B598" s="15"/>
      <c r="D598" s="15"/>
      <c r="E598" s="15"/>
      <c r="F598" s="15"/>
      <c r="G598" s="15"/>
      <c r="H598" s="63"/>
      <c r="I598" s="15"/>
      <c r="J598" s="62"/>
      <c r="K598" s="15"/>
      <c r="L598" s="4" t="e">
        <f t="shared" si="20"/>
        <v>#VALUE!</v>
      </c>
      <c r="M598" s="4" t="str">
        <f>+_xlfn.XLOOKUP(B598,OPER!F:F,OPER!X:X,"",0)</f>
        <v xml:space="preserve"> </v>
      </c>
      <c r="N598" s="4" t="str">
        <f>+_xlfn.XLOOKUP(C598,OPER!E:E,OPER!AK:AK,"NSP",0)</f>
        <v/>
      </c>
      <c r="O598" s="17" t="str">
        <f>IF(OR(N598="NSP",N598="")," ",_xlfn.XLOOKUP(L598,ORDENES!$Y$2:$Y$500,ORDENES!$AB$2:$AB$500,"",0))</f>
        <v xml:space="preserve"> </v>
      </c>
      <c r="P598" s="4" t="str">
        <f>IFERROR(IF(VLOOKUP((C598),OPER!$E$2:$K$500,7,0)="PM03","EJECUTADO",IF(OR(N598="NSP",N598="")," ",IF(AND(LEFT(I598,4)="NOTI",H598&lt;&gt;0),"EJECUTADO","NO EJECUTADO"))),"")</f>
        <v/>
      </c>
      <c r="Q598" s="4"/>
      <c r="R598" s="4" t="str">
        <f t="shared" si="21"/>
        <v/>
      </c>
      <c r="S598" s="4" t="str">
        <f>IF(OR(N598="NSP",N598="")," ",IFERROR(_xlfn.XLOOKUP(VALUE(C598),'NOTI CV01_NOTPET'!$Z$2:$Z$500,'NOTI CV01_NOTPET'!$F$2:$F$500,"SIN NOTIFICAR",0),""))</f>
        <v xml:space="preserve"> </v>
      </c>
    </row>
    <row r="599" spans="1:19" x14ac:dyDescent="0.2">
      <c r="A599" s="61"/>
      <c r="B599" s="15"/>
      <c r="D599" s="15"/>
      <c r="E599" s="15"/>
      <c r="F599" s="15"/>
      <c r="G599" s="15"/>
      <c r="H599" s="63"/>
      <c r="I599" s="15"/>
      <c r="J599" s="62"/>
      <c r="K599" s="15"/>
      <c r="L599" s="4" t="e">
        <f t="shared" si="20"/>
        <v>#VALUE!</v>
      </c>
      <c r="M599" s="4" t="str">
        <f>+_xlfn.XLOOKUP(B599,OPER!F:F,OPER!X:X,"",0)</f>
        <v xml:space="preserve"> </v>
      </c>
      <c r="N599" s="4" t="str">
        <f>+_xlfn.XLOOKUP(C599,OPER!E:E,OPER!AK:AK,"NSP",0)</f>
        <v/>
      </c>
      <c r="O599" s="17" t="str">
        <f>IF(OR(N599="NSP",N599="")," ",_xlfn.XLOOKUP(L599,ORDENES!$Y$2:$Y$500,ORDENES!$AB$2:$AB$500,"",0))</f>
        <v xml:space="preserve"> </v>
      </c>
      <c r="P599" s="4" t="str">
        <f>IFERROR(IF(VLOOKUP((C599),OPER!$E$2:$K$500,7,0)="PM03","EJECUTADO",IF(OR(N599="NSP",N599="")," ",IF(AND(LEFT(I599,4)="NOTI",H599&lt;&gt;0),"EJECUTADO","NO EJECUTADO"))),"")</f>
        <v/>
      </c>
      <c r="Q599" s="4"/>
      <c r="R599" s="4" t="str">
        <f t="shared" si="21"/>
        <v/>
      </c>
      <c r="S599" s="4" t="str">
        <f>IF(OR(N599="NSP",N599="")," ",IFERROR(_xlfn.XLOOKUP(VALUE(C599),'NOTI CV01_NOTPET'!$Z$2:$Z$500,'NOTI CV01_NOTPET'!$F$2:$F$500,"SIN NOTIFICAR",0),""))</f>
        <v xml:space="preserve"> </v>
      </c>
    </row>
    <row r="600" spans="1:19" x14ac:dyDescent="0.2">
      <c r="A600" s="61"/>
      <c r="B600" s="15"/>
      <c r="D600" s="15"/>
      <c r="E600" s="15"/>
      <c r="F600" s="15"/>
      <c r="G600" s="15"/>
      <c r="H600" s="63"/>
      <c r="I600" s="15"/>
      <c r="J600" s="62"/>
      <c r="K600" s="15"/>
      <c r="L600" s="4" t="e">
        <f t="shared" si="20"/>
        <v>#VALUE!</v>
      </c>
      <c r="M600" s="4" t="str">
        <f>+_xlfn.XLOOKUP(B600,OPER!F:F,OPER!X:X,"",0)</f>
        <v xml:space="preserve"> </v>
      </c>
      <c r="N600" s="4" t="str">
        <f>+_xlfn.XLOOKUP(C600,OPER!E:E,OPER!AK:AK,"NSP",0)</f>
        <v/>
      </c>
      <c r="O600" s="17" t="str">
        <f>IF(OR(N600="NSP",N600="")," ",_xlfn.XLOOKUP(L600,ORDENES!$Y$2:$Y$500,ORDENES!$AB$2:$AB$500,"",0))</f>
        <v xml:space="preserve"> </v>
      </c>
      <c r="P600" s="4" t="str">
        <f>IFERROR(IF(VLOOKUP((C600),OPER!$E$2:$K$500,7,0)="PM03","EJECUTADO",IF(OR(N600="NSP",N600="")," ",IF(AND(LEFT(I600,4)="NOTI",H600&lt;&gt;0),"EJECUTADO","NO EJECUTADO"))),"")</f>
        <v/>
      </c>
      <c r="Q600" s="4"/>
      <c r="R600" s="4" t="str">
        <f t="shared" si="21"/>
        <v/>
      </c>
      <c r="S600" s="4" t="str">
        <f>IF(OR(N600="NSP",N600="")," ",IFERROR(_xlfn.XLOOKUP(VALUE(C600),'NOTI CV01_NOTPET'!$Z$2:$Z$500,'NOTI CV01_NOTPET'!$F$2:$F$500,"SIN NOTIFICAR",0),""))</f>
        <v xml:space="preserve"> </v>
      </c>
    </row>
    <row r="601" spans="1:19" x14ac:dyDescent="0.2">
      <c r="A601" s="61"/>
      <c r="B601" s="15"/>
      <c r="D601" s="15"/>
      <c r="E601" s="15"/>
      <c r="F601" s="15"/>
      <c r="G601" s="15"/>
      <c r="H601" s="63"/>
      <c r="I601" s="15"/>
      <c r="J601" s="62"/>
      <c r="K601" s="15"/>
      <c r="L601" s="4" t="e">
        <f t="shared" si="20"/>
        <v>#VALUE!</v>
      </c>
      <c r="M601" s="4" t="str">
        <f>+_xlfn.XLOOKUP(B601,OPER!F:F,OPER!X:X,"",0)</f>
        <v xml:space="preserve"> </v>
      </c>
      <c r="N601" s="4" t="str">
        <f>+_xlfn.XLOOKUP(C601,OPER!E:E,OPER!AK:AK,"NSP",0)</f>
        <v/>
      </c>
      <c r="O601" s="17" t="str">
        <f>IF(OR(N601="NSP",N601="")," ",_xlfn.XLOOKUP(L601,ORDENES!$Y$2:$Y$500,ORDENES!$AB$2:$AB$500,"",0))</f>
        <v xml:space="preserve"> </v>
      </c>
      <c r="P601" s="4" t="str">
        <f>IFERROR(IF(VLOOKUP((C601),OPER!$E$2:$K$500,7,0)="PM03","EJECUTADO",IF(OR(N601="NSP",N601="")," ",IF(AND(LEFT(I601,4)="NOTI",H601&lt;&gt;0),"EJECUTADO","NO EJECUTADO"))),"")</f>
        <v/>
      </c>
      <c r="Q601" s="4"/>
      <c r="R601" s="4" t="str">
        <f t="shared" si="21"/>
        <v/>
      </c>
      <c r="S601" s="4" t="str">
        <f>IF(OR(N601="NSP",N601="")," ",IFERROR(_xlfn.XLOOKUP(VALUE(C601),'NOTI CV01_NOTPET'!$Z$2:$Z$500,'NOTI CV01_NOTPET'!$F$2:$F$500,"SIN NOTIFICAR",0),""))</f>
        <v xml:space="preserve"> </v>
      </c>
    </row>
    <row r="602" spans="1:19" x14ac:dyDescent="0.2">
      <c r="A602" s="61"/>
      <c r="B602" s="15"/>
      <c r="D602" s="15"/>
      <c r="E602" s="15"/>
      <c r="F602" s="15"/>
      <c r="G602" s="15"/>
      <c r="H602" s="63"/>
      <c r="I602" s="15"/>
      <c r="J602" s="62"/>
      <c r="K602" s="15"/>
      <c r="L602" s="4" t="e">
        <f t="shared" si="20"/>
        <v>#VALUE!</v>
      </c>
      <c r="M602" s="4" t="str">
        <f>+_xlfn.XLOOKUP(B602,OPER!F:F,OPER!X:X,"",0)</f>
        <v xml:space="preserve"> </v>
      </c>
      <c r="N602" s="4" t="str">
        <f>+_xlfn.XLOOKUP(C602,OPER!E:E,OPER!AK:AK,"NSP",0)</f>
        <v/>
      </c>
      <c r="O602" s="17" t="str">
        <f>IF(OR(N602="NSP",N602="")," ",_xlfn.XLOOKUP(L602,ORDENES!$Y$2:$Y$500,ORDENES!$AB$2:$AB$500,"",0))</f>
        <v xml:space="preserve"> </v>
      </c>
      <c r="P602" s="4" t="str">
        <f>IFERROR(IF(VLOOKUP((C602),OPER!$E$2:$K$500,7,0)="PM03","EJECUTADO",IF(OR(N602="NSP",N602="")," ",IF(AND(LEFT(I602,4)="NOTI",H602&lt;&gt;0),"EJECUTADO","NO EJECUTADO"))),"")</f>
        <v/>
      </c>
      <c r="Q602" s="4"/>
      <c r="R602" s="4" t="str">
        <f t="shared" si="21"/>
        <v/>
      </c>
      <c r="S602" s="4" t="str">
        <f>IF(OR(N602="NSP",N602="")," ",IFERROR(_xlfn.XLOOKUP(VALUE(C602),'NOTI CV01_NOTPET'!$Z$2:$Z$500,'NOTI CV01_NOTPET'!$F$2:$F$500,"SIN NOTIFICAR",0),""))</f>
        <v xml:space="preserve"> </v>
      </c>
    </row>
    <row r="603" spans="1:19" x14ac:dyDescent="0.2">
      <c r="A603" s="61"/>
      <c r="B603" s="15"/>
      <c r="D603" s="15"/>
      <c r="E603" s="15"/>
      <c r="F603" s="15"/>
      <c r="G603" s="15"/>
      <c r="H603" s="63"/>
      <c r="I603" s="15"/>
      <c r="J603" s="62"/>
      <c r="K603" s="15"/>
      <c r="L603" s="4" t="e">
        <f t="shared" si="20"/>
        <v>#VALUE!</v>
      </c>
      <c r="M603" s="4" t="str">
        <f>+_xlfn.XLOOKUP(B603,OPER!F:F,OPER!X:X,"",0)</f>
        <v xml:space="preserve"> </v>
      </c>
      <c r="N603" s="4" t="str">
        <f>+_xlfn.XLOOKUP(C603,OPER!E:E,OPER!AK:AK,"NSP",0)</f>
        <v/>
      </c>
      <c r="O603" s="17" t="str">
        <f>IF(OR(N603="NSP",N603="")," ",_xlfn.XLOOKUP(L603,ORDENES!$Y$2:$Y$500,ORDENES!$AB$2:$AB$500,"",0))</f>
        <v xml:space="preserve"> </v>
      </c>
      <c r="P603" s="4" t="str">
        <f>IFERROR(IF(VLOOKUP((C603),OPER!$E$2:$K$500,7,0)="PM03","EJECUTADO",IF(OR(N603="NSP",N603="")," ",IF(AND(LEFT(I603,4)="NOTI",H603&lt;&gt;0),"EJECUTADO","NO EJECUTADO"))),"")</f>
        <v/>
      </c>
      <c r="Q603" s="4"/>
      <c r="R603" s="4" t="str">
        <f t="shared" si="21"/>
        <v/>
      </c>
      <c r="S603" s="4" t="str">
        <f>IF(OR(N603="NSP",N603="")," ",IFERROR(_xlfn.XLOOKUP(VALUE(C603),'NOTI CV01_NOTPET'!$Z$2:$Z$500,'NOTI CV01_NOTPET'!$F$2:$F$500,"SIN NOTIFICAR",0),""))</f>
        <v xml:space="preserve"> </v>
      </c>
    </row>
    <row r="604" spans="1:19" x14ac:dyDescent="0.2">
      <c r="A604" s="61"/>
      <c r="B604" s="15"/>
      <c r="D604" s="15"/>
      <c r="E604" s="15"/>
      <c r="F604" s="15"/>
      <c r="G604" s="15"/>
      <c r="H604" s="63"/>
      <c r="I604" s="15"/>
      <c r="J604" s="62"/>
      <c r="K604" s="15"/>
      <c r="L604" s="4" t="e">
        <f t="shared" si="20"/>
        <v>#VALUE!</v>
      </c>
      <c r="M604" s="4" t="str">
        <f>+_xlfn.XLOOKUP(B604,OPER!F:F,OPER!X:X,"",0)</f>
        <v xml:space="preserve"> </v>
      </c>
      <c r="N604" s="4" t="str">
        <f>+_xlfn.XLOOKUP(C604,OPER!E:E,OPER!AK:AK,"NSP",0)</f>
        <v/>
      </c>
      <c r="O604" s="17" t="str">
        <f>IF(OR(N604="NSP",N604="")," ",_xlfn.XLOOKUP(L604,ORDENES!$Y$2:$Y$500,ORDENES!$AB$2:$AB$500,"",0))</f>
        <v xml:space="preserve"> </v>
      </c>
      <c r="P604" s="4" t="str">
        <f>IFERROR(IF(VLOOKUP((C604),OPER!$E$2:$K$500,7,0)="PM03","EJECUTADO",IF(OR(N604="NSP",N604="")," ",IF(AND(LEFT(I604,4)="NOTI",H604&lt;&gt;0),"EJECUTADO","NO EJECUTADO"))),"")</f>
        <v/>
      </c>
      <c r="Q604" s="4"/>
      <c r="R604" s="4" t="str">
        <f t="shared" si="21"/>
        <v/>
      </c>
      <c r="S604" s="4" t="str">
        <f>IF(OR(N604="NSP",N604="")," ",IFERROR(_xlfn.XLOOKUP(VALUE(C604),'NOTI CV01_NOTPET'!$Z$2:$Z$500,'NOTI CV01_NOTPET'!$F$2:$F$500,"SIN NOTIFICAR",0),""))</f>
        <v xml:space="preserve"> </v>
      </c>
    </row>
    <row r="605" spans="1:19" x14ac:dyDescent="0.2">
      <c r="A605" s="61"/>
      <c r="B605" s="15"/>
      <c r="D605" s="15"/>
      <c r="E605" s="15"/>
      <c r="F605" s="15"/>
      <c r="G605" s="15"/>
      <c r="H605" s="63"/>
      <c r="I605" s="15"/>
      <c r="J605" s="62"/>
      <c r="K605" s="15"/>
      <c r="L605" s="4" t="e">
        <f t="shared" si="20"/>
        <v>#VALUE!</v>
      </c>
      <c r="M605" s="4" t="str">
        <f>+_xlfn.XLOOKUP(B605,OPER!F:F,OPER!X:X,"",0)</f>
        <v xml:space="preserve"> </v>
      </c>
      <c r="N605" s="4" t="str">
        <f>+_xlfn.XLOOKUP(C605,OPER!E:E,OPER!AK:AK,"NSP",0)</f>
        <v/>
      </c>
      <c r="O605" s="17" t="str">
        <f>IF(OR(N605="NSP",N605="")," ",_xlfn.XLOOKUP(L605,ORDENES!$Y$2:$Y$500,ORDENES!$AB$2:$AB$500,"",0))</f>
        <v xml:space="preserve"> </v>
      </c>
      <c r="P605" s="4" t="str">
        <f>IFERROR(IF(VLOOKUP((C605),OPER!$E$2:$K$500,7,0)="PM03","EJECUTADO",IF(OR(N605="NSP",N605="")," ",IF(AND(LEFT(I605,4)="NOTI",H605&lt;&gt;0),"EJECUTADO","NO EJECUTADO"))),"")</f>
        <v/>
      </c>
      <c r="Q605" s="4"/>
      <c r="R605" s="4" t="str">
        <f t="shared" si="21"/>
        <v/>
      </c>
      <c r="S605" s="4" t="str">
        <f>IF(OR(N605="NSP",N605="")," ",IFERROR(_xlfn.XLOOKUP(VALUE(C605),'NOTI CV01_NOTPET'!$Z$2:$Z$500,'NOTI CV01_NOTPET'!$F$2:$F$500,"SIN NOTIFICAR",0),""))</f>
        <v xml:space="preserve"> </v>
      </c>
    </row>
    <row r="606" spans="1:19" x14ac:dyDescent="0.2">
      <c r="A606" s="61"/>
      <c r="B606" s="15"/>
      <c r="D606" s="15"/>
      <c r="E606" s="15"/>
      <c r="F606" s="15"/>
      <c r="G606" s="15"/>
      <c r="H606" s="63"/>
      <c r="I606" s="15"/>
      <c r="J606" s="62"/>
      <c r="K606" s="15"/>
      <c r="L606" s="4" t="e">
        <f t="shared" si="20"/>
        <v>#VALUE!</v>
      </c>
      <c r="M606" s="4" t="str">
        <f>+_xlfn.XLOOKUP(B606,OPER!F:F,OPER!X:X,"",0)</f>
        <v xml:space="preserve"> </v>
      </c>
      <c r="N606" s="4" t="str">
        <f>+_xlfn.XLOOKUP(C606,OPER!E:E,OPER!AK:AK,"NSP",0)</f>
        <v/>
      </c>
      <c r="O606" s="17" t="str">
        <f>IF(OR(N606="NSP",N606="")," ",_xlfn.XLOOKUP(L606,ORDENES!$Y$2:$Y$500,ORDENES!$AB$2:$AB$500,"",0))</f>
        <v xml:space="preserve"> </v>
      </c>
      <c r="P606" s="4" t="str">
        <f>IFERROR(IF(VLOOKUP((C606),OPER!$E$2:$K$500,7,0)="PM03","EJECUTADO",IF(OR(N606="NSP",N606="")," ",IF(AND(LEFT(I606,4)="NOTI",H606&lt;&gt;0),"EJECUTADO","NO EJECUTADO"))),"")</f>
        <v/>
      </c>
      <c r="Q606" s="4"/>
      <c r="R606" s="4" t="str">
        <f t="shared" si="21"/>
        <v/>
      </c>
      <c r="S606" s="4" t="str">
        <f>IF(OR(N606="NSP",N606="")," ",IFERROR(_xlfn.XLOOKUP(VALUE(C606),'NOTI CV01_NOTPET'!$Z$2:$Z$500,'NOTI CV01_NOTPET'!$F$2:$F$500,"SIN NOTIFICAR",0),""))</f>
        <v xml:space="preserve"> </v>
      </c>
    </row>
    <row r="607" spans="1:19" x14ac:dyDescent="0.2">
      <c r="A607" s="61"/>
      <c r="B607" s="15"/>
      <c r="D607" s="15"/>
      <c r="E607" s="15"/>
      <c r="F607" s="15"/>
      <c r="G607" s="15"/>
      <c r="H607" s="63"/>
      <c r="I607" s="15"/>
      <c r="J607" s="62"/>
      <c r="K607" s="15"/>
      <c r="L607" s="4" t="e">
        <f t="shared" si="20"/>
        <v>#VALUE!</v>
      </c>
      <c r="M607" s="4" t="str">
        <f>+_xlfn.XLOOKUP(B607,OPER!F:F,OPER!X:X,"",0)</f>
        <v xml:space="preserve"> </v>
      </c>
      <c r="N607" s="4" t="str">
        <f>+_xlfn.XLOOKUP(C607,OPER!E:E,OPER!AK:AK,"NSP",0)</f>
        <v/>
      </c>
      <c r="O607" s="17" t="str">
        <f>IF(OR(N607="NSP",N607="")," ",_xlfn.XLOOKUP(L607,ORDENES!$Y$2:$Y$500,ORDENES!$AB$2:$AB$500,"",0))</f>
        <v xml:space="preserve"> </v>
      </c>
      <c r="P607" s="4" t="str">
        <f>IFERROR(IF(VLOOKUP((C607),OPER!$E$2:$K$500,7,0)="PM03","EJECUTADO",IF(OR(N607="NSP",N607="")," ",IF(AND(LEFT(I607,4)="NOTI",H607&lt;&gt;0),"EJECUTADO","NO EJECUTADO"))),"")</f>
        <v/>
      </c>
      <c r="Q607" s="4"/>
      <c r="R607" s="4" t="str">
        <f t="shared" si="21"/>
        <v/>
      </c>
      <c r="S607" s="4" t="str">
        <f>IF(OR(N607="NSP",N607="")," ",IFERROR(_xlfn.XLOOKUP(VALUE(C607),'NOTI CV01_NOTPET'!$Z$2:$Z$500,'NOTI CV01_NOTPET'!$F$2:$F$500,"SIN NOTIFICAR",0),""))</f>
        <v xml:space="preserve"> </v>
      </c>
    </row>
    <row r="608" spans="1:19" x14ac:dyDescent="0.2">
      <c r="A608" s="61"/>
      <c r="B608" s="15"/>
      <c r="D608" s="15"/>
      <c r="E608" s="15"/>
      <c r="F608" s="15"/>
      <c r="G608" s="15"/>
      <c r="H608" s="63"/>
      <c r="I608" s="15"/>
      <c r="J608" s="62"/>
      <c r="K608" s="15"/>
      <c r="L608" s="4" t="e">
        <f t="shared" si="20"/>
        <v>#VALUE!</v>
      </c>
      <c r="M608" s="4" t="str">
        <f>+_xlfn.XLOOKUP(B608,OPER!F:F,OPER!X:X,"",0)</f>
        <v xml:space="preserve"> </v>
      </c>
      <c r="N608" s="4" t="str">
        <f>+_xlfn.XLOOKUP(C608,OPER!E:E,OPER!AK:AK,"NSP",0)</f>
        <v/>
      </c>
      <c r="O608" s="17" t="str">
        <f>IF(OR(N608="NSP",N608="")," ",_xlfn.XLOOKUP(L608,ORDENES!$Y$2:$Y$500,ORDENES!$AB$2:$AB$500,"",0))</f>
        <v xml:space="preserve"> </v>
      </c>
      <c r="P608" s="4" t="str">
        <f>IFERROR(IF(VLOOKUP((C608),OPER!$E$2:$K$500,7,0)="PM03","EJECUTADO",IF(OR(N608="NSP",N608="")," ",IF(AND(LEFT(I608,4)="NOTI",H608&lt;&gt;0),"EJECUTADO","NO EJECUTADO"))),"")</f>
        <v/>
      </c>
      <c r="Q608" s="4"/>
      <c r="R608" s="4" t="str">
        <f t="shared" si="21"/>
        <v/>
      </c>
      <c r="S608" s="4" t="str">
        <f>IF(OR(N608="NSP",N608="")," ",IFERROR(_xlfn.XLOOKUP(VALUE(C608),'NOTI CV01_NOTPET'!$Z$2:$Z$500,'NOTI CV01_NOTPET'!$F$2:$F$500,"SIN NOTIFICAR",0),""))</f>
        <v xml:space="preserve"> </v>
      </c>
    </row>
    <row r="609" spans="1:19" x14ac:dyDescent="0.2">
      <c r="A609" s="61"/>
      <c r="B609" s="15"/>
      <c r="D609" s="15"/>
      <c r="E609" s="15"/>
      <c r="F609" s="15"/>
      <c r="G609" s="15"/>
      <c r="H609" s="63"/>
      <c r="I609" s="15"/>
      <c r="J609" s="62"/>
      <c r="K609" s="15"/>
      <c r="L609" s="4" t="e">
        <f t="shared" si="20"/>
        <v>#VALUE!</v>
      </c>
      <c r="M609" s="4" t="str">
        <f>+_xlfn.XLOOKUP(B609,OPER!F:F,OPER!X:X,"",0)</f>
        <v xml:space="preserve"> </v>
      </c>
      <c r="N609" s="4" t="str">
        <f>+_xlfn.XLOOKUP(C609,OPER!E:E,OPER!AK:AK,"NSP",0)</f>
        <v/>
      </c>
      <c r="O609" s="17" t="str">
        <f>IF(OR(N609="NSP",N609="")," ",_xlfn.XLOOKUP(L609,ORDENES!$Y$2:$Y$500,ORDENES!$AB$2:$AB$500,"",0))</f>
        <v xml:space="preserve"> </v>
      </c>
      <c r="P609" s="4" t="str">
        <f>IFERROR(IF(VLOOKUP((C609),OPER!$E$2:$K$500,7,0)="PM03","EJECUTADO",IF(OR(N609="NSP",N609="")," ",IF(AND(LEFT(I609,4)="NOTI",H609&lt;&gt;0),"EJECUTADO","NO EJECUTADO"))),"")</f>
        <v/>
      </c>
      <c r="Q609" s="4"/>
      <c r="R609" s="4" t="str">
        <f t="shared" si="21"/>
        <v/>
      </c>
      <c r="S609" s="4" t="str">
        <f>IF(OR(N609="NSP",N609="")," ",IFERROR(_xlfn.XLOOKUP(VALUE(C609),'NOTI CV01_NOTPET'!$Z$2:$Z$500,'NOTI CV01_NOTPET'!$F$2:$F$500,"SIN NOTIFICAR",0),""))</f>
        <v xml:space="preserve"> </v>
      </c>
    </row>
    <row r="610" spans="1:19" x14ac:dyDescent="0.2">
      <c r="A610" s="61"/>
      <c r="B610" s="15"/>
      <c r="D610" s="15"/>
      <c r="E610" s="15"/>
      <c r="F610" s="15"/>
      <c r="G610" s="15"/>
      <c r="H610" s="63"/>
      <c r="I610" s="15"/>
      <c r="J610" s="62"/>
      <c r="K610" s="15"/>
      <c r="L610" s="4" t="e">
        <f t="shared" si="20"/>
        <v>#VALUE!</v>
      </c>
      <c r="M610" s="4" t="str">
        <f>+_xlfn.XLOOKUP(B610,OPER!F:F,OPER!X:X,"",0)</f>
        <v xml:space="preserve"> </v>
      </c>
      <c r="N610" s="4" t="str">
        <f>+_xlfn.XLOOKUP(C610,OPER!E:E,OPER!AK:AK,"NSP",0)</f>
        <v/>
      </c>
      <c r="O610" s="17" t="str">
        <f>IF(OR(N610="NSP",N610="")," ",_xlfn.XLOOKUP(L610,ORDENES!$Y$2:$Y$500,ORDENES!$AB$2:$AB$500,"",0))</f>
        <v xml:space="preserve"> </v>
      </c>
      <c r="P610" s="4" t="str">
        <f>IFERROR(IF(VLOOKUP((C610),OPER!$E$2:$K$500,7,0)="PM03","EJECUTADO",IF(OR(N610="NSP",N610="")," ",IF(AND(LEFT(I610,4)="NOTI",H610&lt;&gt;0),"EJECUTADO","NO EJECUTADO"))),"")</f>
        <v/>
      </c>
      <c r="Q610" s="4"/>
      <c r="R610" s="4" t="str">
        <f t="shared" si="21"/>
        <v/>
      </c>
      <c r="S610" s="4" t="str">
        <f>IF(OR(N610="NSP",N610="")," ",IFERROR(_xlfn.XLOOKUP(VALUE(C610),'NOTI CV01_NOTPET'!$Z$2:$Z$500,'NOTI CV01_NOTPET'!$F$2:$F$500,"SIN NOTIFICAR",0),""))</f>
        <v xml:space="preserve"> </v>
      </c>
    </row>
    <row r="611" spans="1:19" x14ac:dyDescent="0.2">
      <c r="A611" s="61"/>
      <c r="B611" s="15"/>
      <c r="D611" s="15"/>
      <c r="E611" s="15"/>
      <c r="F611" s="15"/>
      <c r="G611" s="136"/>
      <c r="H611" s="63"/>
      <c r="I611" s="15"/>
      <c r="J611" s="62"/>
      <c r="K611" s="15"/>
      <c r="L611" s="4" t="e">
        <f t="shared" si="20"/>
        <v>#VALUE!</v>
      </c>
      <c r="M611" s="4" t="str">
        <f>+_xlfn.XLOOKUP(B611,OPER!F:F,OPER!X:X,"",0)</f>
        <v xml:space="preserve"> </v>
      </c>
      <c r="N611" s="4" t="str">
        <f>+_xlfn.XLOOKUP(C611,OPER!E:E,OPER!AK:AK,"NSP",0)</f>
        <v/>
      </c>
      <c r="O611" s="17" t="str">
        <f>IF(OR(N611="NSP",N611="")," ",_xlfn.XLOOKUP(L611,ORDENES!$Y$2:$Y$500,ORDENES!$AB$2:$AB$500,"",0))</f>
        <v xml:space="preserve"> </v>
      </c>
      <c r="P611" s="4" t="str">
        <f>IFERROR(IF(VLOOKUP((C611),OPER!$E$2:$K$500,7,0)="PM03","EJECUTADO",IF(OR(N611="NSP",N611="")," ",IF(AND(LEFT(I611,4)="NOTI",H611&lt;&gt;0),"EJECUTADO","NO EJECUTADO"))),"")</f>
        <v/>
      </c>
      <c r="Q611" s="4"/>
      <c r="R611" s="4" t="str">
        <f t="shared" si="21"/>
        <v/>
      </c>
      <c r="S611" s="4" t="str">
        <f>IF(OR(N611="NSP",N611="")," ",IFERROR(_xlfn.XLOOKUP(VALUE(C611),'NOTI CV01_NOTPET'!$Z$2:$Z$500,'NOTI CV01_NOTPET'!$F$2:$F$500,"SIN NOTIFICAR",0),""))</f>
        <v xml:space="preserve"> </v>
      </c>
    </row>
    <row r="612" spans="1:19" x14ac:dyDescent="0.2">
      <c r="A612" s="61"/>
      <c r="B612" s="15"/>
      <c r="D612" s="15"/>
      <c r="E612" s="15"/>
      <c r="F612" s="15"/>
      <c r="G612" s="15"/>
      <c r="H612" s="63"/>
      <c r="I612" s="15"/>
      <c r="J612" s="62"/>
      <c r="K612" s="15"/>
      <c r="L612" s="4" t="e">
        <f t="shared" si="20"/>
        <v>#VALUE!</v>
      </c>
      <c r="M612" s="4" t="str">
        <f>+_xlfn.XLOOKUP(B612,OPER!F:F,OPER!X:X,"",0)</f>
        <v xml:space="preserve"> </v>
      </c>
      <c r="N612" s="4" t="str">
        <f>+_xlfn.XLOOKUP(C612,OPER!E:E,OPER!AK:AK,"NSP",0)</f>
        <v/>
      </c>
      <c r="O612" s="17" t="str">
        <f>IF(OR(N612="NSP",N612="")," ",_xlfn.XLOOKUP(L612,ORDENES!$Y$2:$Y$500,ORDENES!$AB$2:$AB$500,"",0))</f>
        <v xml:space="preserve"> </v>
      </c>
      <c r="P612" s="4" t="str">
        <f>IFERROR(IF(VLOOKUP((C612),OPER!$E$2:$K$500,7,0)="PM03","EJECUTADO",IF(OR(N612="NSP",N612="")," ",IF(AND(LEFT(I612,4)="NOTI",H612&lt;&gt;0),"EJECUTADO","NO EJECUTADO"))),"")</f>
        <v/>
      </c>
      <c r="Q612" s="4"/>
      <c r="R612" s="4" t="str">
        <f t="shared" si="21"/>
        <v/>
      </c>
      <c r="S612" s="4" t="str">
        <f>IF(OR(N612="NSP",N612="")," ",IFERROR(_xlfn.XLOOKUP(VALUE(C612),'NOTI CV01_NOTPET'!$Z$2:$Z$500,'NOTI CV01_NOTPET'!$F$2:$F$500,"SIN NOTIFICAR",0),""))</f>
        <v xml:space="preserve"> </v>
      </c>
    </row>
    <row r="613" spans="1:19" x14ac:dyDescent="0.2">
      <c r="A613" s="61"/>
      <c r="B613" s="15"/>
      <c r="D613" s="15"/>
      <c r="E613" s="15"/>
      <c r="F613" s="15"/>
      <c r="G613" s="15"/>
      <c r="H613" s="63"/>
      <c r="I613" s="15"/>
      <c r="J613" s="62"/>
      <c r="K613" s="15"/>
      <c r="L613" s="4" t="e">
        <f t="shared" si="20"/>
        <v>#VALUE!</v>
      </c>
      <c r="M613" s="4" t="str">
        <f>+_xlfn.XLOOKUP(B613,OPER!F:F,OPER!X:X,"",0)</f>
        <v xml:space="preserve"> </v>
      </c>
      <c r="N613" s="4" t="str">
        <f>+_xlfn.XLOOKUP(C613,OPER!E:E,OPER!AK:AK,"NSP",0)</f>
        <v/>
      </c>
      <c r="O613" s="17" t="str">
        <f>IF(OR(N613="NSP",N613="")," ",_xlfn.XLOOKUP(L613,ORDENES!$Y$2:$Y$500,ORDENES!$AB$2:$AB$500,"",0))</f>
        <v xml:space="preserve"> </v>
      </c>
      <c r="P613" s="4" t="str">
        <f>IFERROR(IF(VLOOKUP((C613),OPER!$E$2:$K$500,7,0)="PM03","EJECUTADO",IF(OR(N613="NSP",N613="")," ",IF(AND(LEFT(I613,4)="NOTI",H613&lt;&gt;0),"EJECUTADO","NO EJECUTADO"))),"")</f>
        <v/>
      </c>
      <c r="Q613" s="4"/>
      <c r="R613" s="4" t="str">
        <f t="shared" si="21"/>
        <v/>
      </c>
      <c r="S613" s="4" t="str">
        <f>IF(OR(N613="NSP",N613="")," ",IFERROR(_xlfn.XLOOKUP(VALUE(C613),'NOTI CV01_NOTPET'!$Z$2:$Z$500,'NOTI CV01_NOTPET'!$F$2:$F$500,"SIN NOTIFICAR",0),""))</f>
        <v xml:space="preserve"> </v>
      </c>
    </row>
    <row r="614" spans="1:19" x14ac:dyDescent="0.2">
      <c r="A614" s="61"/>
      <c r="B614" s="15"/>
      <c r="D614" s="15"/>
      <c r="E614" s="15"/>
      <c r="F614" s="15"/>
      <c r="G614" s="15"/>
      <c r="H614" s="63"/>
      <c r="I614" s="15"/>
      <c r="J614" s="62"/>
      <c r="K614" s="15"/>
      <c r="L614" s="4" t="e">
        <f t="shared" si="20"/>
        <v>#VALUE!</v>
      </c>
      <c r="M614" s="4" t="str">
        <f>+_xlfn.XLOOKUP(B614,OPER!F:F,OPER!X:X,"",0)</f>
        <v xml:space="preserve"> </v>
      </c>
      <c r="N614" s="4" t="str">
        <f>+_xlfn.XLOOKUP(C614,OPER!E:E,OPER!AK:AK,"NSP",0)</f>
        <v/>
      </c>
      <c r="O614" s="17" t="str">
        <f>IF(OR(N614="NSP",N614="")," ",_xlfn.XLOOKUP(L614,ORDENES!$Y$2:$Y$500,ORDENES!$AB$2:$AB$500,"",0))</f>
        <v xml:space="preserve"> </v>
      </c>
      <c r="P614" s="4" t="str">
        <f>IFERROR(IF(VLOOKUP((C614),OPER!$E$2:$K$500,7,0)="PM03","EJECUTADO",IF(OR(N614="NSP",N614="")," ",IF(AND(LEFT(I614,4)="NOTI",H614&lt;&gt;0),"EJECUTADO","NO EJECUTADO"))),"")</f>
        <v/>
      </c>
      <c r="Q614" s="4"/>
      <c r="R614" s="4" t="str">
        <f t="shared" si="21"/>
        <v/>
      </c>
      <c r="S614" s="4" t="str">
        <f>IF(OR(N614="NSP",N614="")," ",IFERROR(_xlfn.XLOOKUP(VALUE(C614),'NOTI CV01_NOTPET'!$Z$2:$Z$500,'NOTI CV01_NOTPET'!$F$2:$F$500,"SIN NOTIFICAR",0),""))</f>
        <v xml:space="preserve"> </v>
      </c>
    </row>
    <row r="615" spans="1:19" x14ac:dyDescent="0.2">
      <c r="A615" s="61"/>
      <c r="B615" s="15"/>
      <c r="D615" s="15"/>
      <c r="E615" s="15"/>
      <c r="F615" s="15"/>
      <c r="G615" s="15"/>
      <c r="H615" s="63"/>
      <c r="I615" s="15"/>
      <c r="J615" s="62"/>
      <c r="K615" s="15"/>
      <c r="L615" s="4" t="e">
        <f t="shared" si="20"/>
        <v>#VALUE!</v>
      </c>
      <c r="M615" s="4" t="str">
        <f>+_xlfn.XLOOKUP(B615,OPER!F:F,OPER!X:X,"",0)</f>
        <v xml:space="preserve"> </v>
      </c>
      <c r="N615" s="4" t="str">
        <f>+_xlfn.XLOOKUP(C615,OPER!E:E,OPER!AK:AK,"NSP",0)</f>
        <v/>
      </c>
      <c r="O615" s="17" t="str">
        <f>IF(OR(N615="NSP",N615="")," ",_xlfn.XLOOKUP(L615,ORDENES!$Y$2:$Y$500,ORDENES!$AB$2:$AB$500,"",0))</f>
        <v xml:space="preserve"> </v>
      </c>
      <c r="P615" s="4" t="str">
        <f>IFERROR(IF(VLOOKUP((C615),OPER!$E$2:$K$500,7,0)="PM03","EJECUTADO",IF(OR(N615="NSP",N615="")," ",IF(AND(LEFT(I615,4)="NOTI",H615&lt;&gt;0),"EJECUTADO","NO EJECUTADO"))),"")</f>
        <v/>
      </c>
      <c r="Q615" s="4"/>
      <c r="R615" s="4" t="str">
        <f t="shared" si="21"/>
        <v/>
      </c>
      <c r="S615" s="4" t="str">
        <f>IF(OR(N615="NSP",N615="")," ",IFERROR(_xlfn.XLOOKUP(VALUE(C615),'NOTI CV01_NOTPET'!$Z$2:$Z$500,'NOTI CV01_NOTPET'!$F$2:$F$500,"SIN NOTIFICAR",0),""))</f>
        <v xml:space="preserve"> </v>
      </c>
    </row>
    <row r="616" spans="1:19" x14ac:dyDescent="0.2">
      <c r="A616" s="61"/>
      <c r="B616" s="15"/>
      <c r="D616" s="15"/>
      <c r="E616" s="15"/>
      <c r="F616" s="15"/>
      <c r="G616" s="15"/>
      <c r="H616" s="63"/>
      <c r="I616" s="15"/>
      <c r="J616" s="62"/>
      <c r="K616" s="15"/>
      <c r="L616" s="4" t="e">
        <f t="shared" si="20"/>
        <v>#VALUE!</v>
      </c>
      <c r="M616" s="4" t="str">
        <f>+_xlfn.XLOOKUP(B616,OPER!F:F,OPER!X:X,"",0)</f>
        <v xml:space="preserve"> </v>
      </c>
      <c r="N616" s="4" t="str">
        <f>+_xlfn.XLOOKUP(C616,OPER!E:E,OPER!AK:AK,"NSP",0)</f>
        <v/>
      </c>
      <c r="O616" s="17" t="str">
        <f>IF(OR(N616="NSP",N616="")," ",_xlfn.XLOOKUP(L616,ORDENES!$Y$2:$Y$500,ORDENES!$AB$2:$AB$500,"",0))</f>
        <v xml:space="preserve"> </v>
      </c>
      <c r="P616" s="4" t="str">
        <f>IFERROR(IF(VLOOKUP((C616),OPER!$E$2:$K$500,7,0)="PM03","EJECUTADO",IF(OR(N616="NSP",N616="")," ",IF(AND(LEFT(I616,4)="NOTI",H616&lt;&gt;0),"EJECUTADO","NO EJECUTADO"))),"")</f>
        <v/>
      </c>
      <c r="Q616" s="4"/>
      <c r="R616" s="4" t="str">
        <f t="shared" si="21"/>
        <v/>
      </c>
      <c r="S616" s="4" t="str">
        <f>IF(OR(N616="NSP",N616="")," ",IFERROR(_xlfn.XLOOKUP(VALUE(C616),'NOTI CV01_NOTPET'!$Z$2:$Z$500,'NOTI CV01_NOTPET'!$F$2:$F$500,"SIN NOTIFICAR",0),""))</f>
        <v xml:space="preserve"> </v>
      </c>
    </row>
    <row r="617" spans="1:19" x14ac:dyDescent="0.2">
      <c r="A617" s="61"/>
      <c r="B617" s="15"/>
      <c r="D617" s="15"/>
      <c r="E617" s="15"/>
      <c r="F617" s="15"/>
      <c r="G617" s="15"/>
      <c r="H617" s="63"/>
      <c r="I617" s="15"/>
      <c r="J617" s="62"/>
      <c r="K617" s="15"/>
      <c r="L617" s="4" t="e">
        <f t="shared" si="20"/>
        <v>#VALUE!</v>
      </c>
      <c r="M617" s="4" t="str">
        <f>+_xlfn.XLOOKUP(B617,OPER!F:F,OPER!X:X,"",0)</f>
        <v xml:space="preserve"> </v>
      </c>
      <c r="N617" s="4" t="str">
        <f>+_xlfn.XLOOKUP(C617,OPER!E:E,OPER!AK:AK,"NSP",0)</f>
        <v/>
      </c>
      <c r="O617" s="17" t="str">
        <f>IF(OR(N617="NSP",N617="")," ",_xlfn.XLOOKUP(L617,ORDENES!$Y$2:$Y$500,ORDENES!$AB$2:$AB$500,"",0))</f>
        <v xml:space="preserve"> </v>
      </c>
      <c r="P617" s="4" t="str">
        <f>IFERROR(IF(VLOOKUP((C617),OPER!$E$2:$K$500,7,0)="PM03","EJECUTADO",IF(OR(N617="NSP",N617="")," ",IF(AND(LEFT(I617,4)="NOTI",H617&lt;&gt;0),"EJECUTADO","NO EJECUTADO"))),"")</f>
        <v/>
      </c>
      <c r="Q617" s="4"/>
      <c r="R617" s="4" t="str">
        <f t="shared" si="21"/>
        <v/>
      </c>
      <c r="S617" s="4" t="str">
        <f>IF(OR(N617="NSP",N617="")," ",IFERROR(_xlfn.XLOOKUP(VALUE(C617),'NOTI CV01_NOTPET'!$Z$2:$Z$500,'NOTI CV01_NOTPET'!$F$2:$F$500,"SIN NOTIFICAR",0),""))</f>
        <v xml:space="preserve"> </v>
      </c>
    </row>
    <row r="618" spans="1:19" x14ac:dyDescent="0.2">
      <c r="A618" s="61"/>
      <c r="B618" s="15"/>
      <c r="D618" s="15"/>
      <c r="E618" s="15"/>
      <c r="F618" s="15"/>
      <c r="G618" s="15"/>
      <c r="H618" s="63"/>
      <c r="I618" s="15"/>
      <c r="J618" s="62"/>
      <c r="K618" s="15"/>
      <c r="L618" s="4" t="e">
        <f t="shared" si="20"/>
        <v>#VALUE!</v>
      </c>
      <c r="M618" s="4" t="str">
        <f>+_xlfn.XLOOKUP(B618,OPER!F:F,OPER!X:X,"",0)</f>
        <v xml:space="preserve"> </v>
      </c>
      <c r="N618" s="4" t="str">
        <f>+_xlfn.XLOOKUP(C618,OPER!E:E,OPER!AK:AK,"NSP",0)</f>
        <v/>
      </c>
      <c r="O618" s="17" t="str">
        <f>IF(OR(N618="NSP",N618="")," ",_xlfn.XLOOKUP(L618,ORDENES!$Y$2:$Y$500,ORDENES!$AB$2:$AB$500,"",0))</f>
        <v xml:space="preserve"> </v>
      </c>
      <c r="P618" s="4" t="str">
        <f>IFERROR(IF(VLOOKUP((C618),OPER!$E$2:$K$500,7,0)="PM03","EJECUTADO",IF(OR(N618="NSP",N618="")," ",IF(AND(LEFT(I618,4)="NOTI",H618&lt;&gt;0),"EJECUTADO","NO EJECUTADO"))),"")</f>
        <v/>
      </c>
      <c r="Q618" s="4"/>
      <c r="R618" s="4" t="str">
        <f t="shared" si="21"/>
        <v/>
      </c>
      <c r="S618" s="4" t="str">
        <f>IF(OR(N618="NSP",N618="")," ",IFERROR(_xlfn.XLOOKUP(VALUE(C618),'NOTI CV01_NOTPET'!$Z$2:$Z$500,'NOTI CV01_NOTPET'!$F$2:$F$500,"SIN NOTIFICAR",0),""))</f>
        <v xml:space="preserve"> </v>
      </c>
    </row>
    <row r="619" spans="1:19" x14ac:dyDescent="0.2">
      <c r="A619" s="61"/>
      <c r="B619" s="15"/>
      <c r="D619" s="15"/>
      <c r="E619" s="15"/>
      <c r="F619" s="15"/>
      <c r="G619" s="15"/>
      <c r="H619" s="63"/>
      <c r="I619" s="15"/>
      <c r="J619" s="62"/>
      <c r="K619" s="15"/>
      <c r="L619" s="4" t="e">
        <f t="shared" si="20"/>
        <v>#VALUE!</v>
      </c>
      <c r="M619" s="4" t="str">
        <f>+_xlfn.XLOOKUP(B619,OPER!F:F,OPER!X:X,"",0)</f>
        <v xml:space="preserve"> </v>
      </c>
      <c r="N619" s="4" t="str">
        <f>+_xlfn.XLOOKUP(C619,OPER!E:E,OPER!AK:AK,"NSP",0)</f>
        <v/>
      </c>
      <c r="O619" s="17" t="str">
        <f>IF(OR(N619="NSP",N619="")," ",_xlfn.XLOOKUP(L619,ORDENES!$Y$2:$Y$500,ORDENES!$AB$2:$AB$500,"",0))</f>
        <v xml:space="preserve"> </v>
      </c>
      <c r="P619" s="4" t="str">
        <f>IFERROR(IF(VLOOKUP((C619),OPER!$E$2:$K$500,7,0)="PM03","EJECUTADO",IF(OR(N619="NSP",N619="")," ",IF(AND(LEFT(I619,4)="NOTI",H619&lt;&gt;0),"EJECUTADO","NO EJECUTADO"))),"")</f>
        <v/>
      </c>
      <c r="Q619" s="4"/>
      <c r="R619" s="4" t="str">
        <f t="shared" si="21"/>
        <v/>
      </c>
      <c r="S619" s="4" t="str">
        <f>IF(OR(N619="NSP",N619="")," ",IFERROR(_xlfn.XLOOKUP(VALUE(C619),'NOTI CV01_NOTPET'!$Z$2:$Z$500,'NOTI CV01_NOTPET'!$F$2:$F$500,"SIN NOTIFICAR",0),""))</f>
        <v xml:space="preserve"> </v>
      </c>
    </row>
    <row r="620" spans="1:19" x14ac:dyDescent="0.2">
      <c r="A620" s="61"/>
      <c r="B620" s="15"/>
      <c r="D620" s="15"/>
      <c r="E620" s="15"/>
      <c r="F620" s="15"/>
      <c r="G620" s="15"/>
      <c r="H620" s="63"/>
      <c r="I620" s="15"/>
      <c r="J620" s="62"/>
      <c r="K620" s="15"/>
      <c r="L620" s="4" t="e">
        <f t="shared" si="20"/>
        <v>#VALUE!</v>
      </c>
      <c r="M620" s="4" t="str">
        <f>+_xlfn.XLOOKUP(B620,OPER!F:F,OPER!X:X,"",0)</f>
        <v xml:space="preserve"> </v>
      </c>
      <c r="N620" s="4" t="str">
        <f>+_xlfn.XLOOKUP(C620,OPER!E:E,OPER!AK:AK,"NSP",0)</f>
        <v/>
      </c>
      <c r="O620" s="17" t="str">
        <f>IF(OR(N620="NSP",N620="")," ",_xlfn.XLOOKUP(L620,ORDENES!$Y$2:$Y$500,ORDENES!$AB$2:$AB$500,"",0))</f>
        <v xml:space="preserve"> </v>
      </c>
      <c r="P620" s="4" t="str">
        <f>IFERROR(IF(VLOOKUP((C620),OPER!$E$2:$K$500,7,0)="PM03","EJECUTADO",IF(OR(N620="NSP",N620="")," ",IF(AND(LEFT(I620,4)="NOTI",H620&lt;&gt;0),"EJECUTADO","NO EJECUTADO"))),"")</f>
        <v/>
      </c>
      <c r="Q620" s="4"/>
      <c r="R620" s="4" t="str">
        <f t="shared" si="21"/>
        <v/>
      </c>
      <c r="S620" s="4" t="str">
        <f>IF(OR(N620="NSP",N620="")," ",IFERROR(_xlfn.XLOOKUP(VALUE(C620),'NOTI CV01_NOTPET'!$Z$2:$Z$500,'NOTI CV01_NOTPET'!$F$2:$F$500,"SIN NOTIFICAR",0),""))</f>
        <v xml:space="preserve"> </v>
      </c>
    </row>
    <row r="621" spans="1:19" x14ac:dyDescent="0.2">
      <c r="A621" s="61"/>
      <c r="B621" s="15"/>
      <c r="D621" s="15"/>
      <c r="E621" s="15"/>
      <c r="F621" s="15"/>
      <c r="G621" s="15"/>
      <c r="H621" s="63"/>
      <c r="I621" s="15"/>
      <c r="J621" s="62"/>
      <c r="K621" s="15"/>
      <c r="L621" s="4" t="e">
        <f t="shared" si="20"/>
        <v>#VALUE!</v>
      </c>
      <c r="M621" s="4" t="str">
        <f>+_xlfn.XLOOKUP(B621,OPER!F:F,OPER!X:X,"",0)</f>
        <v xml:space="preserve"> </v>
      </c>
      <c r="N621" s="4" t="str">
        <f>+_xlfn.XLOOKUP(C621,OPER!E:E,OPER!AK:AK,"NSP",0)</f>
        <v/>
      </c>
      <c r="O621" s="17" t="str">
        <f>IF(OR(N621="NSP",N621="")," ",_xlfn.XLOOKUP(L621,ORDENES!$Y$2:$Y$500,ORDENES!$AB$2:$AB$500,"",0))</f>
        <v xml:space="preserve"> </v>
      </c>
      <c r="P621" s="4" t="str">
        <f>IFERROR(IF(VLOOKUP((C621),OPER!$E$2:$K$500,7,0)="PM03","EJECUTADO",IF(OR(N621="NSP",N621="")," ",IF(AND(LEFT(I621,4)="NOTI",H621&lt;&gt;0),"EJECUTADO","NO EJECUTADO"))),"")</f>
        <v/>
      </c>
      <c r="Q621" s="4"/>
      <c r="R621" s="4" t="str">
        <f t="shared" si="21"/>
        <v/>
      </c>
      <c r="S621" s="4" t="str">
        <f>IF(OR(N621="NSP",N621="")," ",IFERROR(_xlfn.XLOOKUP(VALUE(C621),'NOTI CV01_NOTPET'!$Z$2:$Z$500,'NOTI CV01_NOTPET'!$F$2:$F$500,"SIN NOTIFICAR",0),""))</f>
        <v xml:space="preserve"> </v>
      </c>
    </row>
    <row r="622" spans="1:19" x14ac:dyDescent="0.2">
      <c r="A622" s="61"/>
      <c r="B622" s="15"/>
      <c r="D622" s="15"/>
      <c r="E622" s="15"/>
      <c r="F622" s="15"/>
      <c r="G622" s="15"/>
      <c r="H622" s="63"/>
      <c r="I622" s="15"/>
      <c r="J622" s="62"/>
      <c r="K622" s="15"/>
      <c r="L622" s="4" t="e">
        <f t="shared" si="20"/>
        <v>#VALUE!</v>
      </c>
      <c r="M622" s="4" t="str">
        <f>+_xlfn.XLOOKUP(B622,OPER!F:F,OPER!X:X,"",0)</f>
        <v xml:space="preserve"> </v>
      </c>
      <c r="N622" s="4" t="str">
        <f>+_xlfn.XLOOKUP(C622,OPER!E:E,OPER!AK:AK,"NSP",0)</f>
        <v/>
      </c>
      <c r="O622" s="17" t="str">
        <f>IF(OR(N622="NSP",N622="")," ",_xlfn.XLOOKUP(L622,ORDENES!$Y$2:$Y$500,ORDENES!$AB$2:$AB$500,"",0))</f>
        <v xml:space="preserve"> </v>
      </c>
      <c r="P622" s="4" t="str">
        <f>IFERROR(IF(VLOOKUP((C622),OPER!$E$2:$K$500,7,0)="PM03","EJECUTADO",IF(OR(N622="NSP",N622="")," ",IF(AND(LEFT(I622,4)="NOTI",H622&lt;&gt;0),"EJECUTADO","NO EJECUTADO"))),"")</f>
        <v/>
      </c>
      <c r="Q622" s="4"/>
      <c r="R622" s="4" t="str">
        <f t="shared" si="21"/>
        <v/>
      </c>
      <c r="S622" s="4" t="str">
        <f>IF(OR(N622="NSP",N622="")," ",IFERROR(_xlfn.XLOOKUP(VALUE(C622),'NOTI CV01_NOTPET'!$Z$2:$Z$500,'NOTI CV01_NOTPET'!$F$2:$F$500,"SIN NOTIFICAR",0),""))</f>
        <v xml:space="preserve"> </v>
      </c>
    </row>
    <row r="623" spans="1:19" x14ac:dyDescent="0.2">
      <c r="A623" s="61"/>
      <c r="B623" s="15"/>
      <c r="D623" s="15"/>
      <c r="E623" s="15"/>
      <c r="F623" s="15"/>
      <c r="G623" s="15"/>
      <c r="H623" s="63"/>
      <c r="I623" s="15"/>
      <c r="J623" s="62"/>
      <c r="K623" s="15"/>
      <c r="L623" s="4" t="e">
        <f t="shared" si="20"/>
        <v>#VALUE!</v>
      </c>
      <c r="M623" s="4" t="str">
        <f>+_xlfn.XLOOKUP(B623,OPER!F:F,OPER!X:X,"",0)</f>
        <v xml:space="preserve"> </v>
      </c>
      <c r="N623" s="4" t="str">
        <f>+_xlfn.XLOOKUP(C623,OPER!E:E,OPER!AK:AK,"NSP",0)</f>
        <v/>
      </c>
      <c r="O623" s="17" t="str">
        <f>IF(OR(N623="NSP",N623="")," ",_xlfn.XLOOKUP(L623,ORDENES!$Y$2:$Y$500,ORDENES!$AB$2:$AB$500,"",0))</f>
        <v xml:space="preserve"> </v>
      </c>
      <c r="P623" s="4" t="str">
        <f>IFERROR(IF(VLOOKUP((C623),OPER!$E$2:$K$500,7,0)="PM03","EJECUTADO",IF(OR(N623="NSP",N623="")," ",IF(AND(LEFT(I623,4)="NOTI",H623&lt;&gt;0),"EJECUTADO","NO EJECUTADO"))),"")</f>
        <v/>
      </c>
      <c r="Q623" s="4"/>
      <c r="R623" s="4" t="str">
        <f t="shared" si="21"/>
        <v/>
      </c>
      <c r="S623" s="4" t="str">
        <f>IF(OR(N623="NSP",N623="")," ",IFERROR(_xlfn.XLOOKUP(VALUE(C623),'NOTI CV01_NOTPET'!$Z$2:$Z$500,'NOTI CV01_NOTPET'!$F$2:$F$500,"SIN NOTIFICAR",0),""))</f>
        <v xml:space="preserve"> </v>
      </c>
    </row>
    <row r="624" spans="1:19" x14ac:dyDescent="0.2">
      <c r="A624" s="61"/>
      <c r="B624" s="15"/>
      <c r="D624" s="15"/>
      <c r="E624" s="15"/>
      <c r="F624" s="15"/>
      <c r="G624" s="15"/>
      <c r="H624" s="63"/>
      <c r="I624" s="15"/>
      <c r="J624" s="62"/>
      <c r="K624" s="15"/>
      <c r="L624" s="4" t="e">
        <f t="shared" si="20"/>
        <v>#VALUE!</v>
      </c>
      <c r="M624" s="4" t="str">
        <f>+_xlfn.XLOOKUP(B624,OPER!F:F,OPER!X:X,"",0)</f>
        <v xml:space="preserve"> </v>
      </c>
      <c r="N624" s="4" t="str">
        <f>+_xlfn.XLOOKUP(C624,OPER!E:E,OPER!AK:AK,"NSP",0)</f>
        <v/>
      </c>
      <c r="O624" s="17" t="str">
        <f>IF(OR(N624="NSP",N624="")," ",_xlfn.XLOOKUP(L624,ORDENES!$Y$2:$Y$500,ORDENES!$AB$2:$AB$500,"",0))</f>
        <v xml:space="preserve"> </v>
      </c>
      <c r="P624" s="4" t="str">
        <f>IFERROR(IF(VLOOKUP((C624),OPER!$E$2:$K$500,7,0)="PM03","EJECUTADO",IF(OR(N624="NSP",N624="")," ",IF(AND(LEFT(I624,4)="NOTI",H624&lt;&gt;0),"EJECUTADO","NO EJECUTADO"))),"")</f>
        <v/>
      </c>
      <c r="Q624" s="4"/>
      <c r="R624" s="4" t="str">
        <f t="shared" si="21"/>
        <v/>
      </c>
      <c r="S624" s="4" t="str">
        <f>IF(OR(N624="NSP",N624="")," ",IFERROR(_xlfn.XLOOKUP(VALUE(C624),'NOTI CV01_NOTPET'!$Z$2:$Z$500,'NOTI CV01_NOTPET'!$F$2:$F$500,"SIN NOTIFICAR",0),""))</f>
        <v xml:space="preserve"> </v>
      </c>
    </row>
    <row r="625" spans="1:19" x14ac:dyDescent="0.2">
      <c r="A625" s="61"/>
      <c r="B625" s="15"/>
      <c r="D625" s="15"/>
      <c r="E625" s="15"/>
      <c r="F625" s="15"/>
      <c r="G625" s="15"/>
      <c r="H625" s="63"/>
      <c r="I625" s="15"/>
      <c r="J625" s="62"/>
      <c r="K625" s="15"/>
      <c r="L625" s="4" t="e">
        <f t="shared" si="20"/>
        <v>#VALUE!</v>
      </c>
      <c r="M625" s="4" t="str">
        <f>+_xlfn.XLOOKUP(B625,OPER!F:F,OPER!X:X,"",0)</f>
        <v xml:space="preserve"> </v>
      </c>
      <c r="N625" s="4" t="str">
        <f>+_xlfn.XLOOKUP(C625,OPER!E:E,OPER!AK:AK,"NSP",0)</f>
        <v/>
      </c>
      <c r="O625" s="17" t="str">
        <f>IF(OR(N625="NSP",N625="")," ",_xlfn.XLOOKUP(L625,ORDENES!$Y$2:$Y$500,ORDENES!$AB$2:$AB$500,"",0))</f>
        <v xml:space="preserve"> </v>
      </c>
      <c r="P625" s="4" t="str">
        <f>IFERROR(IF(VLOOKUP((C625),OPER!$E$2:$K$500,7,0)="PM03","EJECUTADO",IF(OR(N625="NSP",N625="")," ",IF(AND(LEFT(I625,4)="NOTI",H625&lt;&gt;0),"EJECUTADO","NO EJECUTADO"))),"")</f>
        <v/>
      </c>
      <c r="Q625" s="4"/>
      <c r="R625" s="4" t="str">
        <f t="shared" si="21"/>
        <v/>
      </c>
      <c r="S625" s="4" t="str">
        <f>IF(OR(N625="NSP",N625="")," ",IFERROR(_xlfn.XLOOKUP(VALUE(C625),'NOTI CV01_NOTPET'!$Z$2:$Z$500,'NOTI CV01_NOTPET'!$F$2:$F$500,"SIN NOTIFICAR",0),""))</f>
        <v xml:space="preserve"> </v>
      </c>
    </row>
    <row r="626" spans="1:19" x14ac:dyDescent="0.2">
      <c r="A626" s="61"/>
      <c r="B626" s="15"/>
      <c r="D626" s="15"/>
      <c r="E626" s="15"/>
      <c r="F626" s="15"/>
      <c r="G626" s="15"/>
      <c r="H626" s="63"/>
      <c r="I626" s="15"/>
      <c r="J626" s="62"/>
      <c r="K626" s="15"/>
      <c r="L626" s="4" t="e">
        <f t="shared" si="20"/>
        <v>#VALUE!</v>
      </c>
      <c r="M626" s="4" t="str">
        <f>+_xlfn.XLOOKUP(B626,OPER!F:F,OPER!X:X,"",0)</f>
        <v xml:space="preserve"> </v>
      </c>
      <c r="N626" s="4" t="str">
        <f>+_xlfn.XLOOKUP(C626,OPER!E:E,OPER!AK:AK,"NSP",0)</f>
        <v/>
      </c>
      <c r="O626" s="17" t="str">
        <f>IF(OR(N626="NSP",N626="")," ",_xlfn.XLOOKUP(L626,ORDENES!$Y$2:$Y$500,ORDENES!$AB$2:$AB$500,"",0))</f>
        <v xml:space="preserve"> </v>
      </c>
      <c r="P626" s="4" t="str">
        <f>IFERROR(IF(VLOOKUP((C626),OPER!$E$2:$K$500,7,0)="PM03","EJECUTADO",IF(OR(N626="NSP",N626="")," ",IF(AND(LEFT(I626,4)="NOTI",H626&lt;&gt;0),"EJECUTADO","NO EJECUTADO"))),"")</f>
        <v/>
      </c>
      <c r="Q626" s="4"/>
      <c r="R626" s="4" t="str">
        <f t="shared" si="21"/>
        <v/>
      </c>
      <c r="S626" s="4" t="str">
        <f>IF(OR(N626="NSP",N626="")," ",IFERROR(_xlfn.XLOOKUP(VALUE(C626),'NOTI CV01_NOTPET'!$Z$2:$Z$500,'NOTI CV01_NOTPET'!$F$2:$F$500,"SIN NOTIFICAR",0),""))</f>
        <v xml:space="preserve"> </v>
      </c>
    </row>
    <row r="627" spans="1:19" x14ac:dyDescent="0.2">
      <c r="A627" s="61"/>
      <c r="B627" s="15"/>
      <c r="D627" s="15"/>
      <c r="E627" s="15"/>
      <c r="F627" s="15"/>
      <c r="G627" s="15"/>
      <c r="H627" s="63"/>
      <c r="I627" s="15"/>
      <c r="J627" s="62"/>
      <c r="K627" s="15"/>
      <c r="L627" s="4" t="e">
        <f t="shared" si="20"/>
        <v>#VALUE!</v>
      </c>
      <c r="M627" s="4" t="str">
        <f>+_xlfn.XLOOKUP(B627,OPER!F:F,OPER!X:X,"",0)</f>
        <v xml:space="preserve"> </v>
      </c>
      <c r="N627" s="4" t="str">
        <f>+_xlfn.XLOOKUP(C627,OPER!E:E,OPER!AK:AK,"NSP",0)</f>
        <v/>
      </c>
      <c r="O627" s="17" t="str">
        <f>IF(OR(N627="NSP",N627="")," ",_xlfn.XLOOKUP(L627,ORDENES!$Y$2:$Y$500,ORDENES!$AB$2:$AB$500,"",0))</f>
        <v xml:space="preserve"> </v>
      </c>
      <c r="P627" s="4" t="str">
        <f>IFERROR(IF(VLOOKUP((C627),OPER!$E$2:$K$500,7,0)="PM03","EJECUTADO",IF(OR(N627="NSP",N627="")," ",IF(AND(LEFT(I627,4)="NOTI",H627&lt;&gt;0),"EJECUTADO","NO EJECUTADO"))),"")</f>
        <v/>
      </c>
      <c r="Q627" s="4"/>
      <c r="R627" s="4" t="str">
        <f t="shared" si="21"/>
        <v/>
      </c>
      <c r="S627" s="4" t="str">
        <f>IF(OR(N627="NSP",N627="")," ",IFERROR(_xlfn.XLOOKUP(VALUE(C627),'NOTI CV01_NOTPET'!$Z$2:$Z$500,'NOTI CV01_NOTPET'!$F$2:$F$500,"SIN NOTIFICAR",0),""))</f>
        <v xml:space="preserve"> </v>
      </c>
    </row>
    <row r="628" spans="1:19" x14ac:dyDescent="0.2">
      <c r="A628" s="61"/>
      <c r="B628" s="15"/>
      <c r="D628" s="15"/>
      <c r="E628" s="15"/>
      <c r="F628" s="15"/>
      <c r="G628" s="15"/>
      <c r="H628" s="63"/>
      <c r="I628" s="15"/>
      <c r="J628" s="62"/>
      <c r="K628" s="15"/>
      <c r="L628" s="4" t="e">
        <f t="shared" si="20"/>
        <v>#VALUE!</v>
      </c>
      <c r="M628" s="4" t="str">
        <f>+_xlfn.XLOOKUP(B628,OPER!F:F,OPER!X:X,"",0)</f>
        <v xml:space="preserve"> </v>
      </c>
      <c r="N628" s="4" t="str">
        <f>+_xlfn.XLOOKUP(C628,OPER!E:E,OPER!AK:AK,"NSP",0)</f>
        <v/>
      </c>
      <c r="O628" s="17" t="str">
        <f>IF(OR(N628="NSP",N628="")," ",_xlfn.XLOOKUP(L628,ORDENES!$Y$2:$Y$500,ORDENES!$AB$2:$AB$500,"",0))</f>
        <v xml:space="preserve"> </v>
      </c>
      <c r="P628" s="4" t="str">
        <f>IFERROR(IF(VLOOKUP((C628),OPER!$E$2:$K$500,7,0)="PM03","EJECUTADO",IF(OR(N628="NSP",N628="")," ",IF(AND(LEFT(I628,4)="NOTI",H628&lt;&gt;0),"EJECUTADO","NO EJECUTADO"))),"")</f>
        <v/>
      </c>
      <c r="Q628" s="4"/>
      <c r="R628" s="4" t="str">
        <f t="shared" si="21"/>
        <v/>
      </c>
      <c r="S628" s="4" t="str">
        <f>IF(OR(N628="NSP",N628="")," ",IFERROR(_xlfn.XLOOKUP(VALUE(C628),'NOTI CV01_NOTPET'!$Z$2:$Z$500,'NOTI CV01_NOTPET'!$F$2:$F$500,"SIN NOTIFICAR",0),""))</f>
        <v xml:space="preserve"> </v>
      </c>
    </row>
    <row r="629" spans="1:19" x14ac:dyDescent="0.2">
      <c r="A629" s="61"/>
      <c r="B629" s="15"/>
      <c r="D629" s="15"/>
      <c r="E629" s="15"/>
      <c r="F629" s="15"/>
      <c r="G629" s="15"/>
      <c r="H629" s="63"/>
      <c r="I629" s="15"/>
      <c r="J629" s="62"/>
      <c r="K629" s="15"/>
      <c r="L629" s="4" t="e">
        <f t="shared" si="20"/>
        <v>#VALUE!</v>
      </c>
      <c r="M629" s="4" t="str">
        <f>+_xlfn.XLOOKUP(B629,OPER!F:F,OPER!X:X,"",0)</f>
        <v xml:space="preserve"> </v>
      </c>
      <c r="N629" s="4" t="str">
        <f>+_xlfn.XLOOKUP(C629,OPER!E:E,OPER!AK:AK,"NSP",0)</f>
        <v/>
      </c>
      <c r="O629" s="17" t="str">
        <f>IF(OR(N629="NSP",N629="")," ",_xlfn.XLOOKUP(L629,ORDENES!$Y$2:$Y$500,ORDENES!$AB$2:$AB$500,"",0))</f>
        <v xml:space="preserve"> </v>
      </c>
      <c r="P629" s="4" t="str">
        <f>IFERROR(IF(VLOOKUP((C629),OPER!$E$2:$K$500,7,0)="PM03","EJECUTADO",IF(OR(N629="NSP",N629="")," ",IF(AND(LEFT(I629,4)="NOTI",H629&lt;&gt;0),"EJECUTADO","NO EJECUTADO"))),"")</f>
        <v/>
      </c>
      <c r="Q629" s="4"/>
      <c r="R629" s="4" t="str">
        <f t="shared" si="21"/>
        <v/>
      </c>
      <c r="S629" s="4" t="str">
        <f>IF(OR(N629="NSP",N629="")," ",IFERROR(_xlfn.XLOOKUP(VALUE(C629),'NOTI CV01_NOTPET'!$Z$2:$Z$500,'NOTI CV01_NOTPET'!$F$2:$F$500,"SIN NOTIFICAR",0),""))</f>
        <v xml:space="preserve"> </v>
      </c>
    </row>
    <row r="630" spans="1:19" x14ac:dyDescent="0.2">
      <c r="A630" s="61"/>
      <c r="B630" s="15"/>
      <c r="D630" s="15"/>
      <c r="E630" s="15"/>
      <c r="F630" s="15"/>
      <c r="G630" s="15"/>
      <c r="H630" s="63"/>
      <c r="I630" s="15"/>
      <c r="J630" s="62"/>
      <c r="K630" s="15"/>
      <c r="L630" s="4" t="e">
        <f t="shared" si="20"/>
        <v>#VALUE!</v>
      </c>
      <c r="M630" s="4" t="str">
        <f>+_xlfn.XLOOKUP(B630,OPER!F:F,OPER!X:X,"",0)</f>
        <v xml:space="preserve"> </v>
      </c>
      <c r="N630" s="4" t="str">
        <f>+_xlfn.XLOOKUP(C630,OPER!E:E,OPER!AK:AK,"NSP",0)</f>
        <v/>
      </c>
      <c r="O630" s="17" t="str">
        <f>IF(OR(N630="NSP",N630="")," ",_xlfn.XLOOKUP(L630,ORDENES!$Y$2:$Y$500,ORDENES!$AB$2:$AB$500,"",0))</f>
        <v xml:space="preserve"> </v>
      </c>
      <c r="P630" s="4" t="str">
        <f>IFERROR(IF(VLOOKUP((C630),OPER!$E$2:$K$500,7,0)="PM03","EJECUTADO",IF(OR(N630="NSP",N630="")," ",IF(AND(LEFT(I630,4)="NOTI",H630&lt;&gt;0),"EJECUTADO","NO EJECUTADO"))),"")</f>
        <v/>
      </c>
      <c r="Q630" s="4"/>
      <c r="R630" s="4" t="str">
        <f t="shared" si="21"/>
        <v/>
      </c>
      <c r="S630" s="4" t="str">
        <f>IF(OR(N630="NSP",N630="")," ",IFERROR(_xlfn.XLOOKUP(VALUE(C630),'NOTI CV01_NOTPET'!$Z$2:$Z$500,'NOTI CV01_NOTPET'!$F$2:$F$500,"SIN NOTIFICAR",0),""))</f>
        <v xml:space="preserve"> </v>
      </c>
    </row>
    <row r="631" spans="1:19" x14ac:dyDescent="0.2">
      <c r="A631" s="61"/>
      <c r="B631" s="15"/>
      <c r="D631" s="15"/>
      <c r="E631" s="15"/>
      <c r="F631" s="15"/>
      <c r="G631" s="15"/>
      <c r="H631" s="63"/>
      <c r="I631" s="15"/>
      <c r="J631" s="62"/>
      <c r="K631" s="15"/>
      <c r="L631" s="4" t="e">
        <f t="shared" si="20"/>
        <v>#VALUE!</v>
      </c>
      <c r="M631" s="4" t="str">
        <f>+_xlfn.XLOOKUP(B631,OPER!F:F,OPER!X:X,"",0)</f>
        <v xml:space="preserve"> </v>
      </c>
      <c r="N631" s="4" t="str">
        <f>+_xlfn.XLOOKUP(C631,OPER!E:E,OPER!AK:AK,"NSP",0)</f>
        <v/>
      </c>
      <c r="O631" s="17" t="str">
        <f>IF(OR(N631="NSP",N631="")," ",_xlfn.XLOOKUP(L631,ORDENES!$Y$2:$Y$500,ORDENES!$AB$2:$AB$500,"",0))</f>
        <v xml:space="preserve"> </v>
      </c>
      <c r="P631" s="4" t="str">
        <f>IFERROR(IF(VLOOKUP((C631),OPER!$E$2:$K$500,7,0)="PM03","EJECUTADO",IF(OR(N631="NSP",N631="")," ",IF(AND(LEFT(I631,4)="NOTI",H631&lt;&gt;0),"EJECUTADO","NO EJECUTADO"))),"")</f>
        <v/>
      </c>
      <c r="Q631" s="4"/>
      <c r="R631" s="4" t="str">
        <f t="shared" si="21"/>
        <v/>
      </c>
      <c r="S631" s="4" t="str">
        <f>IF(OR(N631="NSP",N631="")," ",IFERROR(_xlfn.XLOOKUP(VALUE(C631),'NOTI CV01_NOTPET'!$Z$2:$Z$500,'NOTI CV01_NOTPET'!$F$2:$F$500,"SIN NOTIFICAR",0),""))</f>
        <v xml:space="preserve"> </v>
      </c>
    </row>
    <row r="632" spans="1:19" x14ac:dyDescent="0.2">
      <c r="A632" s="61"/>
      <c r="B632" s="15"/>
      <c r="D632" s="15"/>
      <c r="E632" s="15"/>
      <c r="F632" s="15"/>
      <c r="G632" s="15"/>
      <c r="H632" s="63"/>
      <c r="I632" s="15"/>
      <c r="J632" s="62"/>
      <c r="K632" s="15"/>
      <c r="L632" s="4" t="e">
        <f t="shared" si="20"/>
        <v>#VALUE!</v>
      </c>
      <c r="M632" s="4" t="str">
        <f>+_xlfn.XLOOKUP(B632,OPER!F:F,OPER!X:X,"",0)</f>
        <v xml:space="preserve"> </v>
      </c>
      <c r="N632" s="4" t="str">
        <f>+_xlfn.XLOOKUP(C632,OPER!E:E,OPER!AK:AK,"NSP",0)</f>
        <v/>
      </c>
      <c r="O632" s="17" t="str">
        <f>IF(OR(N632="NSP",N632="")," ",_xlfn.XLOOKUP(L632,ORDENES!$Y$2:$Y$500,ORDENES!$AB$2:$AB$500,"",0))</f>
        <v xml:space="preserve"> </v>
      </c>
      <c r="P632" s="4" t="str">
        <f>IFERROR(IF(VLOOKUP((C632),OPER!$E$2:$K$500,7,0)="PM03","EJECUTADO",IF(OR(N632="NSP",N632="")," ",IF(AND(LEFT(I632,4)="NOTI",H632&lt;&gt;0),"EJECUTADO","NO EJECUTADO"))),"")</f>
        <v/>
      </c>
      <c r="Q632" s="4"/>
      <c r="R632" s="4" t="str">
        <f t="shared" si="21"/>
        <v/>
      </c>
      <c r="S632" s="4" t="str">
        <f>IF(OR(N632="NSP",N632="")," ",IFERROR(_xlfn.XLOOKUP(VALUE(C632),'NOTI CV01_NOTPET'!$Z$2:$Z$500,'NOTI CV01_NOTPET'!$F$2:$F$500,"SIN NOTIFICAR",0),""))</f>
        <v xml:space="preserve"> </v>
      </c>
    </row>
    <row r="633" spans="1:19" x14ac:dyDescent="0.2">
      <c r="A633" s="61"/>
      <c r="B633" s="15"/>
      <c r="D633" s="15"/>
      <c r="E633" s="15"/>
      <c r="F633" s="15"/>
      <c r="G633" s="15"/>
      <c r="H633" s="63"/>
      <c r="I633" s="15"/>
      <c r="J633" s="62"/>
      <c r="K633" s="15"/>
      <c r="L633" s="4" t="e">
        <f t="shared" si="20"/>
        <v>#VALUE!</v>
      </c>
      <c r="M633" s="4" t="str">
        <f>+_xlfn.XLOOKUP(B633,OPER!F:F,OPER!X:X,"",0)</f>
        <v xml:space="preserve"> </v>
      </c>
      <c r="N633" s="4" t="str">
        <f>+_xlfn.XLOOKUP(C633,OPER!E:E,OPER!AK:AK,"NSP",0)</f>
        <v/>
      </c>
      <c r="O633" s="17" t="str">
        <f>IF(OR(N633="NSP",N633="")," ",_xlfn.XLOOKUP(L633,ORDENES!$Y$2:$Y$500,ORDENES!$AB$2:$AB$500,"",0))</f>
        <v xml:space="preserve"> </v>
      </c>
      <c r="P633" s="4" t="str">
        <f>IFERROR(IF(VLOOKUP((C633),OPER!$E$2:$K$500,7,0)="PM03","EJECUTADO",IF(OR(N633="NSP",N633="")," ",IF(AND(LEFT(I633,4)="NOTI",H633&lt;&gt;0),"EJECUTADO","NO EJECUTADO"))),"")</f>
        <v/>
      </c>
      <c r="Q633" s="4"/>
      <c r="R633" s="4" t="str">
        <f t="shared" si="21"/>
        <v/>
      </c>
      <c r="S633" s="4" t="str">
        <f>IF(OR(N633="NSP",N633="")," ",IFERROR(_xlfn.XLOOKUP(VALUE(C633),'NOTI CV01_NOTPET'!$Z$2:$Z$500,'NOTI CV01_NOTPET'!$F$2:$F$500,"SIN NOTIFICAR",0),""))</f>
        <v xml:space="preserve"> </v>
      </c>
    </row>
    <row r="634" spans="1:19" x14ac:dyDescent="0.2">
      <c r="A634" s="61"/>
      <c r="B634" s="15"/>
      <c r="D634" s="15"/>
      <c r="E634" s="15"/>
      <c r="F634" s="15"/>
      <c r="G634" s="15"/>
      <c r="H634" s="63"/>
      <c r="I634" s="15"/>
      <c r="J634" s="62"/>
      <c r="K634" s="15"/>
      <c r="L634" s="4" t="e">
        <f t="shared" ref="L634:L670" si="22">+VALUE(B634&amp;D634)</f>
        <v>#VALUE!</v>
      </c>
      <c r="M634" s="4" t="str">
        <f>+_xlfn.XLOOKUP(B634,OPER!F:F,OPER!X:X,"",0)</f>
        <v xml:space="preserve"> </v>
      </c>
      <c r="N634" s="4" t="str">
        <f>+_xlfn.XLOOKUP(C634,OPER!E:E,OPER!AK:AK,"NSP",0)</f>
        <v/>
      </c>
      <c r="O634" s="17" t="str">
        <f>IF(OR(N634="NSP",N634="")," ",_xlfn.XLOOKUP(L634,ORDENES!$Y$2:$Y$500,ORDENES!$AB$2:$AB$500,"",0))</f>
        <v xml:space="preserve"> </v>
      </c>
      <c r="P634" s="4" t="str">
        <f>IFERROR(IF(VLOOKUP((C634),OPER!$E$2:$K$500,7,0)="PM03","EJECUTADO",IF(OR(N634="NSP",N634="")," ",IF(AND(LEFT(I634,4)="NOTI",H634&lt;&gt;0),"EJECUTADO","NO EJECUTADO"))),"")</f>
        <v/>
      </c>
      <c r="Q634" s="4"/>
      <c r="R634" s="4" t="str">
        <f t="shared" si="21"/>
        <v/>
      </c>
      <c r="S634" s="4" t="str">
        <f>IF(OR(N634="NSP",N634="")," ",IFERROR(_xlfn.XLOOKUP(VALUE(C634),'NOTI CV01_NOTPET'!$Z$2:$Z$500,'NOTI CV01_NOTPET'!$F$2:$F$500,"SIN NOTIFICAR",0),""))</f>
        <v xml:space="preserve"> </v>
      </c>
    </row>
    <row r="635" spans="1:19" x14ac:dyDescent="0.2">
      <c r="A635" s="61"/>
      <c r="B635" s="15"/>
      <c r="D635" s="15"/>
      <c r="E635" s="15"/>
      <c r="F635" s="15"/>
      <c r="G635" s="15"/>
      <c r="H635" s="63"/>
      <c r="I635" s="15"/>
      <c r="J635" s="62"/>
      <c r="K635" s="15"/>
      <c r="L635" s="4" t="e">
        <f t="shared" si="22"/>
        <v>#VALUE!</v>
      </c>
      <c r="M635" s="4" t="str">
        <f>+_xlfn.XLOOKUP(B635,OPER!F:F,OPER!X:X,"",0)</f>
        <v xml:space="preserve"> </v>
      </c>
      <c r="N635" s="4" t="str">
        <f>+_xlfn.XLOOKUP(C635,OPER!E:E,OPER!AK:AK,"NSP",0)</f>
        <v/>
      </c>
      <c r="O635" s="17" t="str">
        <f>IF(OR(N635="NSP",N635="")," ",_xlfn.XLOOKUP(L635,ORDENES!$Y$2:$Y$500,ORDENES!$AB$2:$AB$500,"",0))</f>
        <v xml:space="preserve"> </v>
      </c>
      <c r="P635" s="4" t="str">
        <f>IFERROR(IF(VLOOKUP((C635),OPER!$E$2:$K$500,7,0)="PM03","EJECUTADO",IF(OR(N635="NSP",N635="")," ",IF(AND(LEFT(I635,4)="NOTI",H635&lt;&gt;0),"EJECUTADO","NO EJECUTADO"))),"")</f>
        <v/>
      </c>
      <c r="Q635" s="4"/>
      <c r="R635" s="4" t="str">
        <f t="shared" si="21"/>
        <v/>
      </c>
      <c r="S635" s="4" t="str">
        <f>IF(OR(N635="NSP",N635="")," ",IFERROR(_xlfn.XLOOKUP(VALUE(C635),'NOTI CV01_NOTPET'!$Z$2:$Z$500,'NOTI CV01_NOTPET'!$F$2:$F$500,"SIN NOTIFICAR",0),""))</f>
        <v xml:space="preserve"> </v>
      </c>
    </row>
    <row r="636" spans="1:19" x14ac:dyDescent="0.2">
      <c r="A636" s="61"/>
      <c r="B636" s="15"/>
      <c r="D636" s="15"/>
      <c r="E636" s="15"/>
      <c r="F636" s="15"/>
      <c r="G636" s="15"/>
      <c r="H636" s="63"/>
      <c r="I636" s="15"/>
      <c r="J636" s="62"/>
      <c r="K636" s="15"/>
      <c r="L636" s="4" t="e">
        <f t="shared" si="22"/>
        <v>#VALUE!</v>
      </c>
      <c r="M636" s="4" t="str">
        <f>+_xlfn.XLOOKUP(B636,OPER!F:F,OPER!X:X,"",0)</f>
        <v xml:space="preserve"> </v>
      </c>
      <c r="N636" s="4" t="str">
        <f>+_xlfn.XLOOKUP(C636,OPER!E:E,OPER!AK:AK,"NSP",0)</f>
        <v/>
      </c>
      <c r="O636" s="17" t="str">
        <f>IF(OR(N636="NSP",N636="")," ",_xlfn.XLOOKUP(L636,ORDENES!$Y$2:$Y$500,ORDENES!$AB$2:$AB$500,"",0))</f>
        <v xml:space="preserve"> </v>
      </c>
      <c r="P636" s="4" t="str">
        <f>IFERROR(IF(VLOOKUP((C636),OPER!$E$2:$K$500,7,0)="PM03","EJECUTADO",IF(OR(N636="NSP",N636="")," ",IF(AND(LEFT(I636,4)="NOTI",H636&lt;&gt;0),"EJECUTADO","NO EJECUTADO"))),"")</f>
        <v/>
      </c>
      <c r="Q636" s="4"/>
      <c r="R636" s="4" t="str">
        <f t="shared" si="21"/>
        <v/>
      </c>
      <c r="S636" s="4" t="str">
        <f>IF(OR(N636="NSP",N636="")," ",IFERROR(_xlfn.XLOOKUP(VALUE(C636),'NOTI CV01_NOTPET'!$Z$2:$Z$500,'NOTI CV01_NOTPET'!$F$2:$F$500,"SIN NOTIFICAR",0),""))</f>
        <v xml:space="preserve"> </v>
      </c>
    </row>
    <row r="637" spans="1:19" x14ac:dyDescent="0.2">
      <c r="A637" s="61"/>
      <c r="B637" s="15"/>
      <c r="D637" s="15"/>
      <c r="E637" s="15"/>
      <c r="F637" s="15"/>
      <c r="G637" s="15"/>
      <c r="H637" s="63"/>
      <c r="I637" s="15"/>
      <c r="J637" s="62"/>
      <c r="K637" s="15"/>
      <c r="L637" s="4" t="e">
        <f t="shared" si="22"/>
        <v>#VALUE!</v>
      </c>
      <c r="M637" s="4" t="str">
        <f>+_xlfn.XLOOKUP(B637,OPER!F:F,OPER!X:X,"",0)</f>
        <v xml:space="preserve"> </v>
      </c>
      <c r="N637" s="4" t="str">
        <f>+_xlfn.XLOOKUP(C637,OPER!E:E,OPER!AK:AK,"NSP",0)</f>
        <v/>
      </c>
      <c r="O637" s="17" t="str">
        <f>IF(OR(N637="NSP",N637="")," ",_xlfn.XLOOKUP(L637,ORDENES!$Y$2:$Y$500,ORDENES!$AB$2:$AB$500,"",0))</f>
        <v xml:space="preserve"> </v>
      </c>
      <c r="P637" s="4" t="str">
        <f>IFERROR(IF(VLOOKUP((C637),OPER!$E$2:$K$500,7,0)="PM03","EJECUTADO",IF(OR(N637="NSP",N637="")," ",IF(AND(LEFT(I637,4)="NOTI",H637&lt;&gt;0),"EJECUTADO","NO EJECUTADO"))),"")</f>
        <v/>
      </c>
      <c r="Q637" s="4"/>
      <c r="R637" s="4" t="str">
        <f t="shared" si="21"/>
        <v/>
      </c>
      <c r="S637" s="4" t="str">
        <f>IF(OR(N637="NSP",N637="")," ",IFERROR(_xlfn.XLOOKUP(VALUE(C637),'NOTI CV01_NOTPET'!$Z$2:$Z$500,'NOTI CV01_NOTPET'!$F$2:$F$500,"SIN NOTIFICAR",0),""))</f>
        <v xml:space="preserve"> </v>
      </c>
    </row>
    <row r="638" spans="1:19" x14ac:dyDescent="0.2">
      <c r="A638" s="61"/>
      <c r="B638" s="15"/>
      <c r="D638" s="15"/>
      <c r="E638" s="15"/>
      <c r="F638" s="15"/>
      <c r="G638" s="15"/>
      <c r="H638" s="63"/>
      <c r="I638" s="15"/>
      <c r="J638" s="62"/>
      <c r="K638" s="15"/>
      <c r="L638" s="4" t="e">
        <f t="shared" si="22"/>
        <v>#VALUE!</v>
      </c>
      <c r="M638" s="4" t="str">
        <f>+_xlfn.XLOOKUP(B638,OPER!F:F,OPER!X:X,"",0)</f>
        <v xml:space="preserve"> </v>
      </c>
      <c r="N638" s="4" t="str">
        <f>+_xlfn.XLOOKUP(C638,OPER!E:E,OPER!AK:AK,"NSP",0)</f>
        <v/>
      </c>
      <c r="O638" s="17" t="str">
        <f>IF(OR(N638="NSP",N638="")," ",_xlfn.XLOOKUP(L638,ORDENES!$Y$2:$Y$500,ORDENES!$AB$2:$AB$500,"",0))</f>
        <v xml:space="preserve"> </v>
      </c>
      <c r="P638" s="4" t="str">
        <f>IFERROR(IF(VLOOKUP((C638),OPER!$E$2:$K$500,7,0)="PM03","EJECUTADO",IF(OR(N638="NSP",N638="")," ",IF(AND(LEFT(I638,4)="NOTI",H638&lt;&gt;0),"EJECUTADO","NO EJECUTADO"))),"")</f>
        <v/>
      </c>
      <c r="Q638" s="4"/>
      <c r="R638" s="4" t="str">
        <f t="shared" si="21"/>
        <v/>
      </c>
      <c r="S638" s="4" t="str">
        <f>IF(OR(N638="NSP",N638="")," ",IFERROR(_xlfn.XLOOKUP(VALUE(C638),'NOTI CV01_NOTPET'!$Z$2:$Z$500,'NOTI CV01_NOTPET'!$F$2:$F$500,"SIN NOTIFICAR",0),""))</f>
        <v xml:space="preserve"> </v>
      </c>
    </row>
    <row r="639" spans="1:19" x14ac:dyDescent="0.2">
      <c r="A639" s="61"/>
      <c r="B639" s="15"/>
      <c r="D639" s="15"/>
      <c r="E639" s="15"/>
      <c r="F639" s="15"/>
      <c r="G639" s="15"/>
      <c r="H639" s="63"/>
      <c r="I639" s="15"/>
      <c r="J639" s="62"/>
      <c r="K639" s="15"/>
      <c r="L639" s="4" t="e">
        <f t="shared" si="22"/>
        <v>#VALUE!</v>
      </c>
      <c r="M639" s="4" t="str">
        <f>+_xlfn.XLOOKUP(B639,OPER!F:F,OPER!X:X,"",0)</f>
        <v xml:space="preserve"> </v>
      </c>
      <c r="N639" s="4" t="str">
        <f>+_xlfn.XLOOKUP(C639,OPER!E:E,OPER!AK:AK,"NSP",0)</f>
        <v/>
      </c>
      <c r="O639" s="17" t="str">
        <f>IF(OR(N639="NSP",N639="")," ",_xlfn.XLOOKUP(L639,ORDENES!$Y$2:$Y$500,ORDENES!$AB$2:$AB$500,"",0))</f>
        <v xml:space="preserve"> </v>
      </c>
      <c r="P639" s="4" t="str">
        <f>IFERROR(IF(VLOOKUP((C639),OPER!$E$2:$K$500,7,0)="PM03","EJECUTADO",IF(OR(N639="NSP",N639="")," ",IF(AND(LEFT(I639,4)="NOTI",H639&lt;&gt;0),"EJECUTADO","NO EJECUTADO"))),"")</f>
        <v/>
      </c>
      <c r="Q639" s="4"/>
      <c r="R639" s="4" t="str">
        <f t="shared" si="21"/>
        <v/>
      </c>
      <c r="S639" s="4" t="str">
        <f>IF(OR(N639="NSP",N639="")," ",IFERROR(_xlfn.XLOOKUP(VALUE(C639),'NOTI CV01_NOTPET'!$Z$2:$Z$500,'NOTI CV01_NOTPET'!$F$2:$F$500,"SIN NOTIFICAR",0),""))</f>
        <v xml:space="preserve"> </v>
      </c>
    </row>
    <row r="640" spans="1:19" x14ac:dyDescent="0.2">
      <c r="A640" s="61"/>
      <c r="B640" s="15"/>
      <c r="D640" s="15"/>
      <c r="E640" s="15"/>
      <c r="F640" s="15"/>
      <c r="G640" s="15"/>
      <c r="H640" s="63"/>
      <c r="I640" s="15"/>
      <c r="J640" s="62"/>
      <c r="K640" s="15"/>
      <c r="L640" s="4" t="e">
        <f t="shared" si="22"/>
        <v>#VALUE!</v>
      </c>
      <c r="M640" s="4" t="str">
        <f>+_xlfn.XLOOKUP(B640,OPER!F:F,OPER!X:X,"",0)</f>
        <v xml:space="preserve"> </v>
      </c>
      <c r="N640" s="4" t="str">
        <f>+_xlfn.XLOOKUP(C640,OPER!E:E,OPER!AK:AK,"NSP",0)</f>
        <v/>
      </c>
      <c r="O640" s="17" t="str">
        <f>IF(OR(N640="NSP",N640="")," ",_xlfn.XLOOKUP(L640,ORDENES!$Y$2:$Y$500,ORDENES!$AB$2:$AB$500,"",0))</f>
        <v xml:space="preserve"> </v>
      </c>
      <c r="P640" s="4" t="str">
        <f>IFERROR(IF(VLOOKUP((C640),OPER!$E$2:$K$500,7,0)="PM03","EJECUTADO",IF(OR(N640="NSP",N640="")," ",IF(AND(LEFT(I640,4)="NOTI",H640&lt;&gt;0),"EJECUTADO","NO EJECUTADO"))),"")</f>
        <v/>
      </c>
      <c r="Q640" s="4"/>
      <c r="R640" s="4" t="str">
        <f t="shared" si="21"/>
        <v/>
      </c>
      <c r="S640" s="4" t="str">
        <f>IF(OR(N640="NSP",N640="")," ",IFERROR(_xlfn.XLOOKUP(VALUE(C640),'NOTI CV01_NOTPET'!$Z$2:$Z$500,'NOTI CV01_NOTPET'!$F$2:$F$500,"SIN NOTIFICAR",0),""))</f>
        <v xml:space="preserve"> </v>
      </c>
    </row>
    <row r="641" spans="1:19" x14ac:dyDescent="0.2">
      <c r="A641" s="61"/>
      <c r="B641" s="15"/>
      <c r="D641" s="15"/>
      <c r="E641" s="15"/>
      <c r="F641" s="15"/>
      <c r="G641" s="15"/>
      <c r="H641" s="63"/>
      <c r="I641" s="15"/>
      <c r="J641" s="62"/>
      <c r="K641" s="15"/>
      <c r="L641" s="4" t="e">
        <f t="shared" si="22"/>
        <v>#VALUE!</v>
      </c>
      <c r="M641" s="4" t="str">
        <f>+_xlfn.XLOOKUP(B641,OPER!F:F,OPER!X:X,"",0)</f>
        <v xml:space="preserve"> </v>
      </c>
      <c r="N641" s="4" t="str">
        <f>+_xlfn.XLOOKUP(C641,OPER!E:E,OPER!AK:AK,"NSP",0)</f>
        <v/>
      </c>
      <c r="O641" s="17" t="str">
        <f>IF(OR(N641="NSP",N641="")," ",_xlfn.XLOOKUP(L641,ORDENES!$Y$2:$Y$500,ORDENES!$AB$2:$AB$500,"",0))</f>
        <v xml:space="preserve"> </v>
      </c>
      <c r="P641" s="4" t="str">
        <f>IFERROR(IF(VLOOKUP((C641),OPER!$E$2:$K$500,7,0)="PM03","EJECUTADO",IF(OR(N641="NSP",N641="")," ",IF(AND(LEFT(I641,4)="NOTI",H641&lt;&gt;0),"EJECUTADO","NO EJECUTADO"))),"")</f>
        <v/>
      </c>
      <c r="Q641" s="4"/>
      <c r="R641" s="4" t="str">
        <f t="shared" si="21"/>
        <v/>
      </c>
      <c r="S641" s="4" t="str">
        <f>IF(OR(N641="NSP",N641="")," ",IFERROR(_xlfn.XLOOKUP(VALUE(C641),'NOTI CV01_NOTPET'!$Z$2:$Z$500,'NOTI CV01_NOTPET'!$F$2:$F$500,"SIN NOTIFICAR",0),""))</f>
        <v xml:space="preserve"> </v>
      </c>
    </row>
    <row r="642" spans="1:19" x14ac:dyDescent="0.2">
      <c r="A642" s="61"/>
      <c r="B642" s="15"/>
      <c r="D642" s="15"/>
      <c r="E642" s="15"/>
      <c r="F642" s="15"/>
      <c r="G642" s="15"/>
      <c r="H642" s="63"/>
      <c r="I642" s="15"/>
      <c r="J642" s="62"/>
      <c r="K642" s="15"/>
      <c r="L642" s="4" t="e">
        <f t="shared" si="22"/>
        <v>#VALUE!</v>
      </c>
      <c r="M642" s="4" t="str">
        <f>+_xlfn.XLOOKUP(B642,OPER!F:F,OPER!X:X,"",0)</f>
        <v xml:space="preserve"> </v>
      </c>
      <c r="N642" s="4" t="str">
        <f>+_xlfn.XLOOKUP(C642,OPER!E:E,OPER!AK:AK,"NSP",0)</f>
        <v/>
      </c>
      <c r="O642" s="17" t="str">
        <f>IF(OR(N642="NSP",N642="")," ",_xlfn.XLOOKUP(L642,ORDENES!$Y$2:$Y$500,ORDENES!$AB$2:$AB$500,"",0))</f>
        <v xml:space="preserve"> </v>
      </c>
      <c r="P642" s="4" t="str">
        <f>IFERROR(IF(VLOOKUP((C642),OPER!$E$2:$K$500,7,0)="PM03","EJECUTADO",IF(OR(N642="NSP",N642="")," ",IF(AND(LEFT(I642,4)="NOTI",H642&lt;&gt;0),"EJECUTADO","NO EJECUTADO"))),"")</f>
        <v/>
      </c>
      <c r="Q642" s="4"/>
      <c r="R642" s="4" t="str">
        <f t="shared" si="21"/>
        <v/>
      </c>
      <c r="S642" s="4" t="str">
        <f>IF(OR(N642="NSP",N642="")," ",IFERROR(_xlfn.XLOOKUP(VALUE(C642),'NOTI CV01_NOTPET'!$Z$2:$Z$500,'NOTI CV01_NOTPET'!$F$2:$F$500,"SIN NOTIFICAR",0),""))</f>
        <v xml:space="preserve"> </v>
      </c>
    </row>
    <row r="643" spans="1:19" x14ac:dyDescent="0.2">
      <c r="A643" s="61"/>
      <c r="B643" s="15"/>
      <c r="D643" s="15"/>
      <c r="E643" s="15"/>
      <c r="F643" s="15"/>
      <c r="G643" s="15"/>
      <c r="H643" s="63"/>
      <c r="I643" s="15"/>
      <c r="J643" s="62"/>
      <c r="K643" s="15"/>
      <c r="L643" s="4" t="e">
        <f t="shared" si="22"/>
        <v>#VALUE!</v>
      </c>
      <c r="M643" s="4" t="str">
        <f>+_xlfn.XLOOKUP(B643,OPER!F:F,OPER!X:X,"",0)</f>
        <v xml:space="preserve"> </v>
      </c>
      <c r="N643" s="4" t="str">
        <f>+_xlfn.XLOOKUP(C643,OPER!E:E,OPER!AK:AK,"NSP",0)</f>
        <v/>
      </c>
      <c r="O643" s="17" t="str">
        <f>IF(OR(N643="NSP",N643="")," ",_xlfn.XLOOKUP(L643,ORDENES!$Y$2:$Y$500,ORDENES!$AB$2:$AB$500,"",0))</f>
        <v xml:space="preserve"> </v>
      </c>
      <c r="P643" s="4" t="str">
        <f>IFERROR(IF(VLOOKUP((C643),OPER!$E$2:$K$500,7,0)="PM03","EJECUTADO",IF(OR(N643="NSP",N643="")," ",IF(AND(LEFT(I643,4)="NOTI",H643&lt;&gt;0),"EJECUTADO","NO EJECUTADO"))),"")</f>
        <v/>
      </c>
      <c r="Q643" s="4"/>
      <c r="R643" s="4" t="str">
        <f t="shared" ref="R643:R670" si="23">+IF(OR(N643="NSP",N643=""),"",IF(AND(P643="EJECUTADO",Q643="EJECUTADO"),"EJECUTADO","NO EJECUTADO"))</f>
        <v/>
      </c>
      <c r="S643" s="4" t="str">
        <f>IF(OR(N643="NSP",N643="")," ",IFERROR(_xlfn.XLOOKUP(VALUE(C643),'NOTI CV01_NOTPET'!$Z$2:$Z$500,'NOTI CV01_NOTPET'!$F$2:$F$500,"SIN NOTIFICAR",0),""))</f>
        <v xml:space="preserve"> </v>
      </c>
    </row>
    <row r="644" spans="1:19" x14ac:dyDescent="0.2">
      <c r="A644" s="61"/>
      <c r="B644" s="15"/>
      <c r="D644" s="15"/>
      <c r="E644" s="15"/>
      <c r="F644" s="15"/>
      <c r="G644" s="15"/>
      <c r="H644" s="63"/>
      <c r="I644" s="15"/>
      <c r="J644" s="62"/>
      <c r="K644" s="15"/>
      <c r="L644" s="4" t="e">
        <f t="shared" si="22"/>
        <v>#VALUE!</v>
      </c>
      <c r="M644" s="4" t="str">
        <f>+_xlfn.XLOOKUP(B644,OPER!F:F,OPER!X:X,"",0)</f>
        <v xml:space="preserve"> </v>
      </c>
      <c r="N644" s="4" t="str">
        <f>+_xlfn.XLOOKUP(C644,OPER!E:E,OPER!AK:AK,"NSP",0)</f>
        <v/>
      </c>
      <c r="O644" s="17" t="str">
        <f>IF(OR(N644="NSP",N644="")," ",_xlfn.XLOOKUP(L644,ORDENES!$Y$2:$Y$500,ORDENES!$AB$2:$AB$500,"",0))</f>
        <v xml:space="preserve"> </v>
      </c>
      <c r="P644" s="4" t="str">
        <f>IFERROR(IF(VLOOKUP((C644),OPER!$E$2:$K$500,7,0)="PM03","EJECUTADO",IF(OR(N644="NSP",N644="")," ",IF(AND(LEFT(I644,4)="NOTI",H644&lt;&gt;0),"EJECUTADO","NO EJECUTADO"))),"")</f>
        <v/>
      </c>
      <c r="Q644" s="4"/>
      <c r="R644" s="4" t="str">
        <f t="shared" si="23"/>
        <v/>
      </c>
      <c r="S644" s="4" t="str">
        <f>IF(OR(N644="NSP",N644="")," ",IFERROR(_xlfn.XLOOKUP(VALUE(C644),'NOTI CV01_NOTPET'!$Z$2:$Z$500,'NOTI CV01_NOTPET'!$F$2:$F$500,"SIN NOTIFICAR",0),""))</f>
        <v xml:space="preserve"> </v>
      </c>
    </row>
    <row r="645" spans="1:19" x14ac:dyDescent="0.2">
      <c r="A645" s="61"/>
      <c r="B645" s="15"/>
      <c r="D645" s="15"/>
      <c r="E645" s="15"/>
      <c r="F645" s="15"/>
      <c r="G645" s="15"/>
      <c r="H645" s="63"/>
      <c r="I645" s="15"/>
      <c r="J645" s="62"/>
      <c r="K645" s="15"/>
      <c r="L645" s="4" t="e">
        <f t="shared" si="22"/>
        <v>#VALUE!</v>
      </c>
      <c r="M645" s="4" t="str">
        <f>+_xlfn.XLOOKUP(B645,OPER!F:F,OPER!X:X,"",0)</f>
        <v xml:space="preserve"> </v>
      </c>
      <c r="N645" s="4" t="str">
        <f>+_xlfn.XLOOKUP(C645,OPER!E:E,OPER!AK:AK,"NSP",0)</f>
        <v/>
      </c>
      <c r="O645" s="17" t="str">
        <f>IF(OR(N645="NSP",N645="")," ",_xlfn.XLOOKUP(L645,ORDENES!$Y$2:$Y$500,ORDENES!$AB$2:$AB$500,"",0))</f>
        <v xml:space="preserve"> </v>
      </c>
      <c r="P645" s="4" t="str">
        <f>IFERROR(IF(VLOOKUP((C645),OPER!$E$2:$K$500,7,0)="PM03","EJECUTADO",IF(OR(N645="NSP",N645="")," ",IF(AND(LEFT(I645,4)="NOTI",H645&lt;&gt;0),"EJECUTADO","NO EJECUTADO"))),"")</f>
        <v/>
      </c>
      <c r="Q645" s="4"/>
      <c r="R645" s="4" t="str">
        <f t="shared" si="23"/>
        <v/>
      </c>
      <c r="S645" s="4" t="str">
        <f>IF(OR(N645="NSP",N645="")," ",IFERROR(_xlfn.XLOOKUP(VALUE(C645),'NOTI CV01_NOTPET'!$Z$2:$Z$500,'NOTI CV01_NOTPET'!$F$2:$F$500,"SIN NOTIFICAR",0),""))</f>
        <v xml:space="preserve"> </v>
      </c>
    </row>
    <row r="646" spans="1:19" x14ac:dyDescent="0.2">
      <c r="A646" s="61"/>
      <c r="B646" s="15"/>
      <c r="D646" s="15"/>
      <c r="E646" s="15"/>
      <c r="F646" s="15"/>
      <c r="G646" s="15"/>
      <c r="H646" s="63"/>
      <c r="I646" s="15"/>
      <c r="J646" s="62"/>
      <c r="K646" s="15"/>
      <c r="L646" s="4" t="e">
        <f t="shared" si="22"/>
        <v>#VALUE!</v>
      </c>
      <c r="M646" s="4" t="str">
        <f>+_xlfn.XLOOKUP(B646,OPER!F:F,OPER!X:X,"",0)</f>
        <v xml:space="preserve"> </v>
      </c>
      <c r="N646" s="4" t="str">
        <f>+_xlfn.XLOOKUP(C646,OPER!E:E,OPER!AK:AK,"NSP",0)</f>
        <v/>
      </c>
      <c r="O646" s="17" t="str">
        <f>IF(OR(N646="NSP",N646="")," ",_xlfn.XLOOKUP(L646,ORDENES!$Y$2:$Y$500,ORDENES!$AB$2:$AB$500,"",0))</f>
        <v xml:space="preserve"> </v>
      </c>
      <c r="P646" s="4" t="str">
        <f>IFERROR(IF(VLOOKUP((C646),OPER!$E$2:$K$500,7,0)="PM03","EJECUTADO",IF(OR(N646="NSP",N646="")," ",IF(AND(LEFT(I646,4)="NOTI",H646&lt;&gt;0),"EJECUTADO","NO EJECUTADO"))),"")</f>
        <v/>
      </c>
      <c r="Q646" s="4"/>
      <c r="R646" s="4" t="str">
        <f t="shared" si="23"/>
        <v/>
      </c>
      <c r="S646" s="4" t="str">
        <f>IF(OR(N646="NSP",N646="")," ",IFERROR(_xlfn.XLOOKUP(VALUE(C646),'NOTI CV01_NOTPET'!$Z$2:$Z$500,'NOTI CV01_NOTPET'!$F$2:$F$500,"SIN NOTIFICAR",0),""))</f>
        <v xml:space="preserve"> </v>
      </c>
    </row>
    <row r="647" spans="1:19" x14ac:dyDescent="0.2">
      <c r="A647" s="61"/>
      <c r="B647" s="15"/>
      <c r="D647" s="15"/>
      <c r="E647" s="15"/>
      <c r="F647" s="15"/>
      <c r="G647" s="15"/>
      <c r="H647" s="63"/>
      <c r="I647" s="15"/>
      <c r="J647" s="62"/>
      <c r="K647" s="15"/>
      <c r="L647" s="4" t="e">
        <f t="shared" si="22"/>
        <v>#VALUE!</v>
      </c>
      <c r="M647" s="4" t="str">
        <f>+_xlfn.XLOOKUP(B647,OPER!F:F,OPER!X:X,"",0)</f>
        <v xml:space="preserve"> </v>
      </c>
      <c r="N647" s="4" t="str">
        <f>+_xlfn.XLOOKUP(C647,OPER!E:E,OPER!AK:AK,"NSP",0)</f>
        <v/>
      </c>
      <c r="O647" s="17" t="str">
        <f>IF(OR(N647="NSP",N647="")," ",_xlfn.XLOOKUP(L647,ORDENES!$Y$2:$Y$500,ORDENES!$AB$2:$AB$500,"",0))</f>
        <v xml:space="preserve"> </v>
      </c>
      <c r="P647" s="4" t="str">
        <f>IFERROR(IF(VLOOKUP((C647),OPER!$E$2:$K$500,7,0)="PM03","EJECUTADO",IF(OR(N647="NSP",N647="")," ",IF(AND(LEFT(I647,4)="NOTI",H647&lt;&gt;0),"EJECUTADO","NO EJECUTADO"))),"")</f>
        <v/>
      </c>
      <c r="Q647" s="4"/>
      <c r="R647" s="4" t="str">
        <f t="shared" si="23"/>
        <v/>
      </c>
      <c r="S647" s="4" t="str">
        <f>IF(OR(N647="NSP",N647="")," ",IFERROR(_xlfn.XLOOKUP(VALUE(C647),'NOTI CV01_NOTPET'!$Z$2:$Z$500,'NOTI CV01_NOTPET'!$F$2:$F$500,"SIN NOTIFICAR",0),""))</f>
        <v xml:space="preserve"> </v>
      </c>
    </row>
    <row r="648" spans="1:19" x14ac:dyDescent="0.2">
      <c r="A648" s="61"/>
      <c r="B648" s="15"/>
      <c r="D648" s="15"/>
      <c r="E648" s="15"/>
      <c r="F648" s="15"/>
      <c r="G648" s="15"/>
      <c r="H648" s="63"/>
      <c r="I648" s="15"/>
      <c r="J648" s="62"/>
      <c r="K648" s="15"/>
      <c r="L648" s="4" t="e">
        <f t="shared" si="22"/>
        <v>#VALUE!</v>
      </c>
      <c r="M648" s="4" t="str">
        <f>+_xlfn.XLOOKUP(B648,OPER!F:F,OPER!X:X,"",0)</f>
        <v xml:space="preserve"> </v>
      </c>
      <c r="N648" s="4" t="str">
        <f>+_xlfn.XLOOKUP(C648,OPER!E:E,OPER!AK:AK,"NSP",0)</f>
        <v/>
      </c>
      <c r="O648" s="17" t="str">
        <f>IF(OR(N648="NSP",N648="")," ",_xlfn.XLOOKUP(L648,ORDENES!$Y$2:$Y$500,ORDENES!$AB$2:$AB$500,"",0))</f>
        <v xml:space="preserve"> </v>
      </c>
      <c r="P648" s="4" t="str">
        <f>IFERROR(IF(VLOOKUP((C648),OPER!$E$2:$K$500,7,0)="PM03","EJECUTADO",IF(OR(N648="NSP",N648="")," ",IF(AND(LEFT(I648,4)="NOTI",H648&lt;&gt;0),"EJECUTADO","NO EJECUTADO"))),"")</f>
        <v/>
      </c>
      <c r="Q648" s="4"/>
      <c r="R648" s="4" t="str">
        <f t="shared" si="23"/>
        <v/>
      </c>
      <c r="S648" s="4" t="str">
        <f>IF(OR(N648="NSP",N648="")," ",IFERROR(_xlfn.XLOOKUP(VALUE(C648),'NOTI CV01_NOTPET'!$Z$2:$Z$500,'NOTI CV01_NOTPET'!$F$2:$F$500,"SIN NOTIFICAR",0),""))</f>
        <v xml:space="preserve"> </v>
      </c>
    </row>
    <row r="649" spans="1:19" x14ac:dyDescent="0.2">
      <c r="A649" s="61"/>
      <c r="B649" s="15"/>
      <c r="D649" s="15"/>
      <c r="E649" s="15"/>
      <c r="F649" s="15"/>
      <c r="G649" s="15"/>
      <c r="H649" s="63"/>
      <c r="I649" s="15"/>
      <c r="J649" s="62"/>
      <c r="K649" s="15"/>
      <c r="L649" s="4" t="e">
        <f t="shared" si="22"/>
        <v>#VALUE!</v>
      </c>
      <c r="M649" s="4" t="str">
        <f>+_xlfn.XLOOKUP(B649,OPER!F:F,OPER!X:X,"",0)</f>
        <v xml:space="preserve"> </v>
      </c>
      <c r="N649" s="4" t="str">
        <f>+_xlfn.XLOOKUP(C649,OPER!E:E,OPER!AK:AK,"NSP",0)</f>
        <v/>
      </c>
      <c r="O649" s="17" t="str">
        <f>IF(OR(N649="NSP",N649="")," ",_xlfn.XLOOKUP(L649,ORDENES!$Y$2:$Y$500,ORDENES!$AB$2:$AB$500,"",0))</f>
        <v xml:space="preserve"> </v>
      </c>
      <c r="P649" s="4" t="str">
        <f>IFERROR(IF(VLOOKUP((C649),OPER!$E$2:$K$500,7,0)="PM03","EJECUTADO",IF(OR(N649="NSP",N649="")," ",IF(AND(LEFT(I649,4)="NOTI",H649&lt;&gt;0),"EJECUTADO","NO EJECUTADO"))),"")</f>
        <v/>
      </c>
      <c r="Q649" s="4"/>
      <c r="R649" s="4" t="str">
        <f t="shared" si="23"/>
        <v/>
      </c>
      <c r="S649" s="4" t="str">
        <f>IF(OR(N649="NSP",N649="")," ",IFERROR(_xlfn.XLOOKUP(VALUE(C649),'NOTI CV01_NOTPET'!$Z$2:$Z$500,'NOTI CV01_NOTPET'!$F$2:$F$500,"SIN NOTIFICAR",0),""))</f>
        <v xml:space="preserve"> </v>
      </c>
    </row>
    <row r="650" spans="1:19" x14ac:dyDescent="0.2">
      <c r="A650" s="61"/>
      <c r="B650" s="15"/>
      <c r="D650" s="15"/>
      <c r="E650" s="15"/>
      <c r="F650" s="15"/>
      <c r="G650" s="15"/>
      <c r="H650" s="63"/>
      <c r="I650" s="15"/>
      <c r="J650" s="62"/>
      <c r="K650" s="15"/>
      <c r="L650" s="4" t="e">
        <f t="shared" si="22"/>
        <v>#VALUE!</v>
      </c>
      <c r="M650" s="4" t="str">
        <f>+_xlfn.XLOOKUP(B650,OPER!F:F,OPER!X:X,"",0)</f>
        <v xml:space="preserve"> </v>
      </c>
      <c r="N650" s="4" t="str">
        <f>+_xlfn.XLOOKUP(C650,OPER!E:E,OPER!AK:AK,"NSP",0)</f>
        <v/>
      </c>
      <c r="O650" s="17" t="str">
        <f>IF(OR(N650="NSP",N650="")," ",_xlfn.XLOOKUP(L650,ORDENES!$Y$2:$Y$500,ORDENES!$AB$2:$AB$500,"",0))</f>
        <v xml:space="preserve"> </v>
      </c>
      <c r="P650" s="4" t="str">
        <f>IFERROR(IF(VLOOKUP((C650),OPER!$E$2:$K$500,7,0)="PM03","EJECUTADO",IF(OR(N650="NSP",N650="")," ",IF(AND(LEFT(I650,4)="NOTI",H650&lt;&gt;0),"EJECUTADO","NO EJECUTADO"))),"")</f>
        <v/>
      </c>
      <c r="Q650" s="4"/>
      <c r="R650" s="4" t="str">
        <f t="shared" si="23"/>
        <v/>
      </c>
      <c r="S650" s="4" t="str">
        <f>IF(OR(N650="NSP",N650="")," ",IFERROR(_xlfn.XLOOKUP(VALUE(C650),'NOTI CV01_NOTPET'!$Z$2:$Z$500,'NOTI CV01_NOTPET'!$F$2:$F$500,"SIN NOTIFICAR",0),""))</f>
        <v xml:space="preserve"> </v>
      </c>
    </row>
    <row r="651" spans="1:19" x14ac:dyDescent="0.2">
      <c r="A651" s="61"/>
      <c r="B651" s="15"/>
      <c r="D651" s="15"/>
      <c r="E651" s="15"/>
      <c r="F651" s="15"/>
      <c r="G651" s="15"/>
      <c r="H651" s="63"/>
      <c r="I651" s="15"/>
      <c r="J651" s="62"/>
      <c r="K651" s="15"/>
      <c r="L651" s="4" t="e">
        <f t="shared" si="22"/>
        <v>#VALUE!</v>
      </c>
      <c r="M651" s="4" t="str">
        <f>+_xlfn.XLOOKUP(B651,OPER!F:F,OPER!X:X,"",0)</f>
        <v xml:space="preserve"> </v>
      </c>
      <c r="N651" s="4" t="str">
        <f>+_xlfn.XLOOKUP(C651,OPER!E:E,OPER!AK:AK,"NSP",0)</f>
        <v/>
      </c>
      <c r="O651" s="17" t="str">
        <f>IF(OR(N651="NSP",N651="")," ",_xlfn.XLOOKUP(L651,ORDENES!$Y$2:$Y$500,ORDENES!$AB$2:$AB$500,"",0))</f>
        <v xml:space="preserve"> </v>
      </c>
      <c r="P651" s="4" t="str">
        <f>IFERROR(IF(VLOOKUP((C651),OPER!$E$2:$K$500,7,0)="PM03","EJECUTADO",IF(OR(N651="NSP",N651="")," ",IF(AND(LEFT(I651,4)="NOTI",H651&lt;&gt;0),"EJECUTADO","NO EJECUTADO"))),"")</f>
        <v/>
      </c>
      <c r="Q651" s="4"/>
      <c r="R651" s="4" t="str">
        <f t="shared" si="23"/>
        <v/>
      </c>
      <c r="S651" s="4" t="str">
        <f>IF(OR(N651="NSP",N651="")," ",IFERROR(_xlfn.XLOOKUP(VALUE(C651),'NOTI CV01_NOTPET'!$Z$2:$Z$500,'NOTI CV01_NOTPET'!$F$2:$F$500,"SIN NOTIFICAR",0),""))</f>
        <v xml:space="preserve"> </v>
      </c>
    </row>
    <row r="652" spans="1:19" x14ac:dyDescent="0.2">
      <c r="A652" s="61"/>
      <c r="B652" s="15"/>
      <c r="D652" s="15"/>
      <c r="E652" s="15"/>
      <c r="F652" s="15"/>
      <c r="G652" s="15"/>
      <c r="H652" s="63"/>
      <c r="I652" s="15"/>
      <c r="J652" s="62"/>
      <c r="K652" s="15"/>
      <c r="L652" s="4" t="e">
        <f t="shared" si="22"/>
        <v>#VALUE!</v>
      </c>
      <c r="M652" s="4" t="str">
        <f>+_xlfn.XLOOKUP(B652,OPER!F:F,OPER!X:X,"",0)</f>
        <v xml:space="preserve"> </v>
      </c>
      <c r="N652" s="4" t="str">
        <f>+_xlfn.XLOOKUP(C652,OPER!E:E,OPER!AK:AK,"NSP",0)</f>
        <v/>
      </c>
      <c r="O652" s="17" t="str">
        <f>IF(OR(N652="NSP",N652="")," ",_xlfn.XLOOKUP(L652,ORDENES!$Y$2:$Y$500,ORDENES!$AB$2:$AB$500,"",0))</f>
        <v xml:space="preserve"> </v>
      </c>
      <c r="P652" s="4" t="str">
        <f>IFERROR(IF(VLOOKUP((C652),OPER!$E$2:$K$500,7,0)="PM03","EJECUTADO",IF(OR(N652="NSP",N652="")," ",IF(AND(LEFT(I652,4)="NOTI",H652&lt;&gt;0),"EJECUTADO","NO EJECUTADO"))),"")</f>
        <v/>
      </c>
      <c r="Q652" s="4"/>
      <c r="R652" s="4" t="str">
        <f t="shared" si="23"/>
        <v/>
      </c>
      <c r="S652" s="4" t="str">
        <f>IF(OR(N652="NSP",N652="")," ",IFERROR(_xlfn.XLOOKUP(VALUE(C652),'NOTI CV01_NOTPET'!$Z$2:$Z$500,'NOTI CV01_NOTPET'!$F$2:$F$500,"SIN NOTIFICAR",0),""))</f>
        <v xml:space="preserve"> </v>
      </c>
    </row>
    <row r="653" spans="1:19" x14ac:dyDescent="0.2">
      <c r="A653" s="61"/>
      <c r="B653" s="15"/>
      <c r="D653" s="15"/>
      <c r="E653" s="15"/>
      <c r="F653" s="15"/>
      <c r="G653" s="15"/>
      <c r="H653" s="63"/>
      <c r="I653" s="15"/>
      <c r="J653" s="62"/>
      <c r="K653" s="15"/>
      <c r="L653" s="4" t="e">
        <f t="shared" si="22"/>
        <v>#VALUE!</v>
      </c>
      <c r="M653" s="4" t="str">
        <f>+_xlfn.XLOOKUP(B653,OPER!F:F,OPER!X:X,"",0)</f>
        <v xml:space="preserve"> </v>
      </c>
      <c r="N653" s="4" t="str">
        <f>+_xlfn.XLOOKUP(C653,OPER!E:E,OPER!AK:AK,"NSP",0)</f>
        <v/>
      </c>
      <c r="O653" s="17" t="str">
        <f>IF(OR(N653="NSP",N653="")," ",_xlfn.XLOOKUP(L653,ORDENES!$Y$2:$Y$500,ORDENES!$AB$2:$AB$500,"",0))</f>
        <v xml:space="preserve"> </v>
      </c>
      <c r="P653" s="4" t="str">
        <f>IFERROR(IF(VLOOKUP((C653),OPER!$E$2:$K$500,7,0)="PM03","EJECUTADO",IF(OR(N653="NSP",N653="")," ",IF(AND(LEFT(I653,4)="NOTI",H653&lt;&gt;0),"EJECUTADO","NO EJECUTADO"))),"")</f>
        <v/>
      </c>
      <c r="Q653" s="4"/>
      <c r="R653" s="4" t="str">
        <f t="shared" si="23"/>
        <v/>
      </c>
      <c r="S653" s="4" t="str">
        <f>IF(OR(N653="NSP",N653="")," ",IFERROR(_xlfn.XLOOKUP(VALUE(C653),'NOTI CV01_NOTPET'!$Z$2:$Z$500,'NOTI CV01_NOTPET'!$F$2:$F$500,"SIN NOTIFICAR",0),""))</f>
        <v xml:space="preserve"> </v>
      </c>
    </row>
    <row r="654" spans="1:19" x14ac:dyDescent="0.2">
      <c r="A654" s="61"/>
      <c r="B654" s="15"/>
      <c r="D654" s="15"/>
      <c r="E654" s="15"/>
      <c r="F654" s="15"/>
      <c r="G654" s="15"/>
      <c r="H654" s="63"/>
      <c r="I654" s="15"/>
      <c r="J654" s="62"/>
      <c r="K654" s="15"/>
      <c r="L654" s="4" t="e">
        <f t="shared" si="22"/>
        <v>#VALUE!</v>
      </c>
      <c r="M654" s="4" t="str">
        <f>+_xlfn.XLOOKUP(B654,OPER!F:F,OPER!X:X,"",0)</f>
        <v xml:space="preserve"> </v>
      </c>
      <c r="N654" s="4" t="str">
        <f>+_xlfn.XLOOKUP(C654,OPER!E:E,OPER!AK:AK,"NSP",0)</f>
        <v/>
      </c>
      <c r="O654" s="17" t="str">
        <f>IF(OR(N654="NSP",N654="")," ",_xlfn.XLOOKUP(L654,ORDENES!$Y$2:$Y$500,ORDENES!$AB$2:$AB$500,"",0))</f>
        <v xml:space="preserve"> </v>
      </c>
      <c r="P654" s="4" t="str">
        <f>IFERROR(IF(VLOOKUP((C654),OPER!$E$2:$K$500,7,0)="PM03","EJECUTADO",IF(OR(N654="NSP",N654="")," ",IF(AND(LEFT(I654,4)="NOTI",H654&lt;&gt;0),"EJECUTADO","NO EJECUTADO"))),"")</f>
        <v/>
      </c>
      <c r="Q654" s="4"/>
      <c r="R654" s="4" t="str">
        <f t="shared" si="23"/>
        <v/>
      </c>
      <c r="S654" s="4" t="str">
        <f>IF(OR(N654="NSP",N654="")," ",IFERROR(_xlfn.XLOOKUP(VALUE(C654),'NOTI CV01_NOTPET'!$Z$2:$Z$500,'NOTI CV01_NOTPET'!$F$2:$F$500,"SIN NOTIFICAR",0),""))</f>
        <v xml:space="preserve"> </v>
      </c>
    </row>
    <row r="655" spans="1:19" x14ac:dyDescent="0.2">
      <c r="A655" s="61"/>
      <c r="B655" s="15"/>
      <c r="D655" s="15"/>
      <c r="E655" s="15"/>
      <c r="F655" s="15"/>
      <c r="G655" s="15"/>
      <c r="H655" s="63"/>
      <c r="I655" s="15"/>
      <c r="J655" s="62"/>
      <c r="K655" s="15"/>
      <c r="L655" s="4" t="e">
        <f t="shared" si="22"/>
        <v>#VALUE!</v>
      </c>
      <c r="M655" s="4" t="str">
        <f>+_xlfn.XLOOKUP(B655,OPER!F:F,OPER!X:X,"",0)</f>
        <v xml:space="preserve"> </v>
      </c>
      <c r="N655" s="4" t="str">
        <f>+_xlfn.XLOOKUP(C655,OPER!E:E,OPER!AK:AK,"NSP",0)</f>
        <v/>
      </c>
      <c r="O655" s="17" t="str">
        <f>IF(OR(N655="NSP",N655="")," ",_xlfn.XLOOKUP(L655,ORDENES!$Y$2:$Y$500,ORDENES!$AB$2:$AB$500,"",0))</f>
        <v xml:space="preserve"> </v>
      </c>
      <c r="P655" s="4" t="str">
        <f>IFERROR(IF(VLOOKUP((C655),OPER!$E$2:$K$500,7,0)="PM03","EJECUTADO",IF(OR(N655="NSP",N655="")," ",IF(AND(LEFT(I655,4)="NOTI",H655&lt;&gt;0),"EJECUTADO","NO EJECUTADO"))),"")</f>
        <v/>
      </c>
      <c r="Q655" s="4"/>
      <c r="R655" s="4" t="str">
        <f t="shared" si="23"/>
        <v/>
      </c>
      <c r="S655" s="4" t="str">
        <f>IF(OR(N655="NSP",N655="")," ",IFERROR(_xlfn.XLOOKUP(VALUE(C655),'NOTI CV01_NOTPET'!$Z$2:$Z$500,'NOTI CV01_NOTPET'!$F$2:$F$500,"SIN NOTIFICAR",0),""))</f>
        <v xml:space="preserve"> </v>
      </c>
    </row>
    <row r="656" spans="1:19" x14ac:dyDescent="0.2">
      <c r="A656" s="61"/>
      <c r="B656" s="15"/>
      <c r="D656" s="15"/>
      <c r="E656" s="15"/>
      <c r="F656" s="15"/>
      <c r="G656" s="15"/>
      <c r="H656" s="63"/>
      <c r="I656" s="15"/>
      <c r="J656" s="62"/>
      <c r="K656" s="15"/>
      <c r="L656" s="4" t="e">
        <f t="shared" si="22"/>
        <v>#VALUE!</v>
      </c>
      <c r="M656" s="4" t="str">
        <f>+_xlfn.XLOOKUP(B656,OPER!F:F,OPER!X:X,"",0)</f>
        <v xml:space="preserve"> </v>
      </c>
      <c r="N656" s="4" t="str">
        <f>+_xlfn.XLOOKUP(C656,OPER!E:E,OPER!AK:AK,"NSP",0)</f>
        <v/>
      </c>
      <c r="O656" s="17" t="str">
        <f>IF(OR(N656="NSP",N656="")," ",_xlfn.XLOOKUP(L656,ORDENES!$Y$2:$Y$500,ORDENES!$AB$2:$AB$500,"",0))</f>
        <v xml:space="preserve"> </v>
      </c>
      <c r="P656" s="4" t="str">
        <f>IFERROR(IF(VLOOKUP((C656),OPER!$E$2:$K$500,7,0)="PM03","EJECUTADO",IF(OR(N656="NSP",N656="")," ",IF(AND(LEFT(I656,4)="NOTI",H656&lt;&gt;0),"EJECUTADO","NO EJECUTADO"))),"")</f>
        <v/>
      </c>
      <c r="Q656" s="4"/>
      <c r="R656" s="4" t="str">
        <f t="shared" si="23"/>
        <v/>
      </c>
      <c r="S656" s="4" t="str">
        <f>IF(OR(N656="NSP",N656="")," ",IFERROR(_xlfn.XLOOKUP(VALUE(C656),'NOTI CV01_NOTPET'!$Z$2:$Z$500,'NOTI CV01_NOTPET'!$F$2:$F$500,"SIN NOTIFICAR",0),""))</f>
        <v xml:space="preserve"> </v>
      </c>
    </row>
    <row r="657" spans="1:19" x14ac:dyDescent="0.2">
      <c r="A657" s="61"/>
      <c r="B657" s="15"/>
      <c r="D657" s="15"/>
      <c r="E657" s="15"/>
      <c r="F657" s="15"/>
      <c r="G657" s="15"/>
      <c r="H657" s="63"/>
      <c r="I657" s="15"/>
      <c r="J657" s="62"/>
      <c r="K657" s="15"/>
      <c r="L657" s="4" t="e">
        <f t="shared" si="22"/>
        <v>#VALUE!</v>
      </c>
      <c r="M657" s="4" t="str">
        <f>+_xlfn.XLOOKUP(B657,OPER!F:F,OPER!X:X,"",0)</f>
        <v xml:space="preserve"> </v>
      </c>
      <c r="N657" s="4" t="str">
        <f>+_xlfn.XLOOKUP(C657,OPER!E:E,OPER!AK:AK,"NSP",0)</f>
        <v/>
      </c>
      <c r="O657" s="17" t="str">
        <f>IF(OR(N657="NSP",N657="")," ",_xlfn.XLOOKUP(L657,ORDENES!$Y$2:$Y$500,ORDENES!$AB$2:$AB$500,"",0))</f>
        <v xml:space="preserve"> </v>
      </c>
      <c r="P657" s="4" t="str">
        <f>IFERROR(IF(VLOOKUP((C657),OPER!$E$2:$K$500,7,0)="PM03","EJECUTADO",IF(OR(N657="NSP",N657="")," ",IF(AND(LEFT(I657,4)="NOTI",H657&lt;&gt;0),"EJECUTADO","NO EJECUTADO"))),"")</f>
        <v/>
      </c>
      <c r="Q657" s="4"/>
      <c r="R657" s="4" t="str">
        <f t="shared" si="23"/>
        <v/>
      </c>
      <c r="S657" s="4" t="str">
        <f>IF(OR(N657="NSP",N657="")," ",IFERROR(_xlfn.XLOOKUP(VALUE(C657),'NOTI CV01_NOTPET'!$Z$2:$Z$500,'NOTI CV01_NOTPET'!$F$2:$F$500,"SIN NOTIFICAR",0),""))</f>
        <v xml:space="preserve"> </v>
      </c>
    </row>
    <row r="658" spans="1:19" x14ac:dyDescent="0.2">
      <c r="A658" s="61"/>
      <c r="B658" s="15"/>
      <c r="D658" s="15"/>
      <c r="E658" s="15"/>
      <c r="F658" s="15"/>
      <c r="G658" s="15"/>
      <c r="H658" s="63"/>
      <c r="I658" s="15"/>
      <c r="J658" s="62"/>
      <c r="K658" s="15"/>
      <c r="L658" s="4" t="e">
        <f t="shared" si="22"/>
        <v>#VALUE!</v>
      </c>
      <c r="M658" s="4" t="str">
        <f>+_xlfn.XLOOKUP(B658,OPER!F:F,OPER!X:X,"",0)</f>
        <v xml:space="preserve"> </v>
      </c>
      <c r="N658" s="4" t="str">
        <f>+_xlfn.XLOOKUP(C658,OPER!E:E,OPER!AK:AK,"NSP",0)</f>
        <v/>
      </c>
      <c r="O658" s="17" t="str">
        <f>IF(OR(N658="NSP",N658="")," ",_xlfn.XLOOKUP(L658,ORDENES!$Y$2:$Y$500,ORDENES!$AB$2:$AB$500,"",0))</f>
        <v xml:space="preserve"> </v>
      </c>
      <c r="P658" s="4" t="str">
        <f>IFERROR(IF(VLOOKUP((C658),OPER!$E$2:$K$500,7,0)="PM03","EJECUTADO",IF(OR(N658="NSP",N658="")," ",IF(AND(LEFT(I658,4)="NOTI",H658&lt;&gt;0),"EJECUTADO","NO EJECUTADO"))),"")</f>
        <v/>
      </c>
      <c r="Q658" s="4"/>
      <c r="R658" s="4" t="str">
        <f t="shared" si="23"/>
        <v/>
      </c>
      <c r="S658" s="4" t="str">
        <f>IF(OR(N658="NSP",N658="")," ",IFERROR(_xlfn.XLOOKUP(VALUE(C658),'NOTI CV01_NOTPET'!$Z$2:$Z$500,'NOTI CV01_NOTPET'!$F$2:$F$500,"SIN NOTIFICAR",0),""))</f>
        <v xml:space="preserve"> </v>
      </c>
    </row>
    <row r="659" spans="1:19" x14ac:dyDescent="0.2">
      <c r="A659" s="61"/>
      <c r="B659" s="15"/>
      <c r="D659" s="15"/>
      <c r="E659" s="15"/>
      <c r="F659" s="15"/>
      <c r="G659" s="15"/>
      <c r="H659" s="63"/>
      <c r="I659" s="15"/>
      <c r="J659" s="62"/>
      <c r="K659" s="15"/>
      <c r="L659" s="4" t="e">
        <f t="shared" si="22"/>
        <v>#VALUE!</v>
      </c>
      <c r="M659" s="4" t="str">
        <f>+_xlfn.XLOOKUP(B659,OPER!F:F,OPER!X:X,"",0)</f>
        <v xml:space="preserve"> </v>
      </c>
      <c r="N659" s="4" t="str">
        <f>+_xlfn.XLOOKUP(C659,OPER!E:E,OPER!AK:AK,"NSP",0)</f>
        <v/>
      </c>
      <c r="O659" s="17" t="str">
        <f>IF(OR(N659="NSP",N659="")," ",_xlfn.XLOOKUP(L659,ORDENES!$Y$2:$Y$500,ORDENES!$AB$2:$AB$500,"",0))</f>
        <v xml:space="preserve"> </v>
      </c>
      <c r="P659" s="4" t="str">
        <f>IFERROR(IF(VLOOKUP((C659),OPER!$E$2:$K$500,7,0)="PM03","EJECUTADO",IF(OR(N659="NSP",N659="")," ",IF(AND(LEFT(I659,4)="NOTI",H659&lt;&gt;0),"EJECUTADO","NO EJECUTADO"))),"")</f>
        <v/>
      </c>
      <c r="Q659" s="4"/>
      <c r="R659" s="4" t="str">
        <f t="shared" si="23"/>
        <v/>
      </c>
      <c r="S659" s="4" t="str">
        <f>IF(OR(N659="NSP",N659="")," ",IFERROR(_xlfn.XLOOKUP(VALUE(C659),'NOTI CV01_NOTPET'!$Z$2:$Z$500,'NOTI CV01_NOTPET'!$F$2:$F$500,"SIN NOTIFICAR",0),""))</f>
        <v xml:space="preserve"> </v>
      </c>
    </row>
    <row r="660" spans="1:19" x14ac:dyDescent="0.2">
      <c r="A660" s="61"/>
      <c r="B660" s="15"/>
      <c r="D660" s="15"/>
      <c r="E660" s="15"/>
      <c r="F660" s="15"/>
      <c r="G660" s="15"/>
      <c r="H660" s="63"/>
      <c r="I660" s="15"/>
      <c r="J660" s="62"/>
      <c r="K660" s="15"/>
      <c r="L660" s="4" t="e">
        <f t="shared" si="22"/>
        <v>#VALUE!</v>
      </c>
      <c r="M660" s="4" t="str">
        <f>+_xlfn.XLOOKUP(B660,OPER!F:F,OPER!X:X,"",0)</f>
        <v xml:space="preserve"> </v>
      </c>
      <c r="N660" s="4" t="str">
        <f>+_xlfn.XLOOKUP(C660,OPER!E:E,OPER!AK:AK,"NSP",0)</f>
        <v/>
      </c>
      <c r="O660" s="17" t="str">
        <f>IF(OR(N660="NSP",N660="")," ",_xlfn.XLOOKUP(L660,ORDENES!$Y$2:$Y$500,ORDENES!$AB$2:$AB$500,"",0))</f>
        <v xml:space="preserve"> </v>
      </c>
      <c r="P660" s="4" t="str">
        <f>IFERROR(IF(VLOOKUP((C660),OPER!$E$2:$K$500,7,0)="PM03","EJECUTADO",IF(OR(N660="NSP",N660="")," ",IF(AND(LEFT(I660,4)="NOTI",H660&lt;&gt;0),"EJECUTADO","NO EJECUTADO"))),"")</f>
        <v/>
      </c>
      <c r="Q660" s="4"/>
      <c r="R660" s="4" t="str">
        <f t="shared" si="23"/>
        <v/>
      </c>
      <c r="S660" s="4" t="str">
        <f>IF(OR(N660="NSP",N660="")," ",IFERROR(_xlfn.XLOOKUP(VALUE(C660),'NOTI CV01_NOTPET'!$Z$2:$Z$500,'NOTI CV01_NOTPET'!$F$2:$F$500,"SIN NOTIFICAR",0),""))</f>
        <v xml:space="preserve"> </v>
      </c>
    </row>
    <row r="661" spans="1:19" x14ac:dyDescent="0.2">
      <c r="A661" s="61"/>
      <c r="B661" s="15"/>
      <c r="D661" s="15"/>
      <c r="E661" s="15"/>
      <c r="F661" s="15"/>
      <c r="G661" s="15"/>
      <c r="H661" s="63"/>
      <c r="I661" s="15"/>
      <c r="J661" s="62"/>
      <c r="K661" s="15"/>
      <c r="L661" s="4" t="e">
        <f t="shared" si="22"/>
        <v>#VALUE!</v>
      </c>
      <c r="M661" s="4" t="str">
        <f>+_xlfn.XLOOKUP(B661,OPER!F:F,OPER!X:X,"",0)</f>
        <v xml:space="preserve"> </v>
      </c>
      <c r="N661" s="4" t="str">
        <f>+_xlfn.XLOOKUP(C661,OPER!E:E,OPER!AK:AK,"NSP",0)</f>
        <v/>
      </c>
      <c r="O661" s="17" t="str">
        <f>IF(OR(N661="NSP",N661="")," ",_xlfn.XLOOKUP(L661,ORDENES!$Y$2:$Y$500,ORDENES!$AB$2:$AB$500,"",0))</f>
        <v xml:space="preserve"> </v>
      </c>
      <c r="P661" s="4" t="str">
        <f>IFERROR(IF(VLOOKUP((C661),OPER!$E$2:$K$500,7,0)="PM03","EJECUTADO",IF(OR(N661="NSP",N661="")," ",IF(AND(LEFT(I661,4)="NOTI",H661&lt;&gt;0),"EJECUTADO","NO EJECUTADO"))),"")</f>
        <v/>
      </c>
      <c r="Q661" s="4"/>
      <c r="R661" s="4" t="str">
        <f t="shared" si="23"/>
        <v/>
      </c>
      <c r="S661" s="4" t="str">
        <f>IF(OR(N661="NSP",N661="")," ",IFERROR(_xlfn.XLOOKUP(VALUE(C661),'NOTI CV01_NOTPET'!$Z$2:$Z$500,'NOTI CV01_NOTPET'!$F$2:$F$500,"SIN NOTIFICAR",0),""))</f>
        <v xml:space="preserve"> </v>
      </c>
    </row>
    <row r="662" spans="1:19" x14ac:dyDescent="0.2">
      <c r="A662" s="61"/>
      <c r="B662" s="15"/>
      <c r="D662" s="15"/>
      <c r="E662" s="15"/>
      <c r="F662" s="15"/>
      <c r="G662" s="15"/>
      <c r="H662" s="63"/>
      <c r="I662" s="15"/>
      <c r="J662" s="62"/>
      <c r="K662" s="15"/>
      <c r="L662" s="4" t="e">
        <f t="shared" si="22"/>
        <v>#VALUE!</v>
      </c>
      <c r="M662" s="4" t="str">
        <f>+_xlfn.XLOOKUP(B662,OPER!F:F,OPER!X:X,"",0)</f>
        <v xml:space="preserve"> </v>
      </c>
      <c r="N662" s="4" t="str">
        <f>+_xlfn.XLOOKUP(C662,OPER!E:E,OPER!AK:AK,"NSP",0)</f>
        <v/>
      </c>
      <c r="O662" s="17" t="str">
        <f>IF(OR(N662="NSP",N662="")," ",_xlfn.XLOOKUP(L662,ORDENES!$Y$2:$Y$500,ORDENES!$AB$2:$AB$500,"",0))</f>
        <v xml:space="preserve"> </v>
      </c>
      <c r="P662" s="4" t="str">
        <f>IFERROR(IF(VLOOKUP((C662),OPER!$E$2:$K$500,7,0)="PM03","EJECUTADO",IF(OR(N662="NSP",N662="")," ",IF(AND(LEFT(I662,4)="NOTI",H662&lt;&gt;0),"EJECUTADO","NO EJECUTADO"))),"")</f>
        <v/>
      </c>
      <c r="Q662" s="4"/>
      <c r="R662" s="4" t="str">
        <f t="shared" si="23"/>
        <v/>
      </c>
      <c r="S662" s="4" t="str">
        <f>IF(OR(N662="NSP",N662="")," ",IFERROR(_xlfn.XLOOKUP(VALUE(C662),'NOTI CV01_NOTPET'!$Z$2:$Z$500,'NOTI CV01_NOTPET'!$F$2:$F$500,"SIN NOTIFICAR",0),""))</f>
        <v xml:space="preserve"> </v>
      </c>
    </row>
    <row r="663" spans="1:19" x14ac:dyDescent="0.2">
      <c r="A663" s="61"/>
      <c r="B663" s="15"/>
      <c r="D663" s="15"/>
      <c r="E663" s="15"/>
      <c r="F663" s="15"/>
      <c r="G663" s="15"/>
      <c r="H663" s="63"/>
      <c r="I663" s="15"/>
      <c r="J663" s="62"/>
      <c r="K663" s="15"/>
      <c r="L663" s="4" t="e">
        <f t="shared" si="22"/>
        <v>#VALUE!</v>
      </c>
      <c r="M663" s="4" t="str">
        <f>+_xlfn.XLOOKUP(B663,OPER!F:F,OPER!X:X,"",0)</f>
        <v xml:space="preserve"> </v>
      </c>
      <c r="N663" s="4" t="str">
        <f>+_xlfn.XLOOKUP(C663,OPER!E:E,OPER!AK:AK,"NSP",0)</f>
        <v/>
      </c>
      <c r="O663" s="17" t="str">
        <f>IF(OR(N663="NSP",N663="")," ",_xlfn.XLOOKUP(L663,ORDENES!$Y$2:$Y$500,ORDENES!$AB$2:$AB$500,"",0))</f>
        <v xml:space="preserve"> </v>
      </c>
      <c r="P663" s="4" t="str">
        <f>IFERROR(IF(VLOOKUP((C663),OPER!$E$2:$K$500,7,0)="PM03","EJECUTADO",IF(OR(N663="NSP",N663="")," ",IF(AND(LEFT(I663,4)="NOTI",H663&lt;&gt;0),"EJECUTADO","NO EJECUTADO"))),"")</f>
        <v/>
      </c>
      <c r="Q663" s="4"/>
      <c r="R663" s="4" t="str">
        <f t="shared" si="23"/>
        <v/>
      </c>
      <c r="S663" s="4" t="str">
        <f>IF(OR(N663="NSP",N663="")," ",IFERROR(_xlfn.XLOOKUP(VALUE(C663),'NOTI CV01_NOTPET'!$Z$2:$Z$500,'NOTI CV01_NOTPET'!$F$2:$F$500,"SIN NOTIFICAR",0),""))</f>
        <v xml:space="preserve"> </v>
      </c>
    </row>
    <row r="664" spans="1:19" x14ac:dyDescent="0.2">
      <c r="A664" s="61"/>
      <c r="B664" s="15"/>
      <c r="D664" s="15"/>
      <c r="E664" s="15"/>
      <c r="F664" s="15"/>
      <c r="G664" s="15"/>
      <c r="H664" s="63"/>
      <c r="I664" s="15"/>
      <c r="J664" s="62"/>
      <c r="K664" s="15"/>
      <c r="L664" s="4" t="e">
        <f t="shared" si="22"/>
        <v>#VALUE!</v>
      </c>
      <c r="M664" s="4" t="str">
        <f>+_xlfn.XLOOKUP(B664,OPER!F:F,OPER!X:X,"",0)</f>
        <v xml:space="preserve"> </v>
      </c>
      <c r="N664" s="4" t="str">
        <f>+_xlfn.XLOOKUP(C664,OPER!E:E,OPER!AK:AK,"NSP",0)</f>
        <v/>
      </c>
      <c r="O664" s="17" t="str">
        <f>IF(OR(N664="NSP",N664="")," ",_xlfn.XLOOKUP(L664,ORDENES!$Y$2:$Y$500,ORDENES!$AB$2:$AB$500,"",0))</f>
        <v xml:space="preserve"> </v>
      </c>
      <c r="P664" s="4" t="str">
        <f>IFERROR(IF(VLOOKUP((C664),OPER!$E$2:$K$500,7,0)="PM03","EJECUTADO",IF(OR(N664="NSP",N664="")," ",IF(AND(LEFT(I664,4)="NOTI",H664&lt;&gt;0),"EJECUTADO","NO EJECUTADO"))),"")</f>
        <v/>
      </c>
      <c r="Q664" s="4"/>
      <c r="R664" s="4" t="str">
        <f t="shared" si="23"/>
        <v/>
      </c>
      <c r="S664" s="4" t="str">
        <f>IF(OR(N664="NSP",N664="")," ",IFERROR(_xlfn.XLOOKUP(VALUE(C664),'NOTI CV01_NOTPET'!$Z$2:$Z$500,'NOTI CV01_NOTPET'!$F$2:$F$500,"SIN NOTIFICAR",0),""))</f>
        <v xml:space="preserve"> </v>
      </c>
    </row>
    <row r="665" spans="1:19" x14ac:dyDescent="0.2">
      <c r="A665" s="61"/>
      <c r="B665" s="15"/>
      <c r="D665" s="15"/>
      <c r="E665" s="15"/>
      <c r="F665" s="15"/>
      <c r="G665" s="15"/>
      <c r="H665" s="63"/>
      <c r="I665" s="15"/>
      <c r="J665" s="62"/>
      <c r="K665" s="15"/>
      <c r="L665" s="4" t="e">
        <f t="shared" si="22"/>
        <v>#VALUE!</v>
      </c>
      <c r="M665" s="4" t="str">
        <f>+_xlfn.XLOOKUP(B665,OPER!F:F,OPER!X:X,"",0)</f>
        <v xml:space="preserve"> </v>
      </c>
      <c r="N665" s="4" t="str">
        <f>+_xlfn.XLOOKUP(C665,OPER!E:E,OPER!AK:AK,"NSP",0)</f>
        <v/>
      </c>
      <c r="O665" s="17" t="str">
        <f>IF(OR(N665="NSP",N665="")," ",_xlfn.XLOOKUP(L665,ORDENES!$Y$2:$Y$500,ORDENES!$AB$2:$AB$500,"",0))</f>
        <v xml:space="preserve"> </v>
      </c>
      <c r="P665" s="4" t="str">
        <f>IFERROR(IF(VLOOKUP((C665),OPER!$E$2:$K$500,7,0)="PM03","EJECUTADO",IF(OR(N665="NSP",N665="")," ",IF(AND(LEFT(I665,4)="NOTI",H665&lt;&gt;0),"EJECUTADO","NO EJECUTADO"))),"")</f>
        <v/>
      </c>
      <c r="Q665" s="4"/>
      <c r="R665" s="4" t="str">
        <f t="shared" si="23"/>
        <v/>
      </c>
      <c r="S665" s="4" t="str">
        <f>IF(OR(N665="NSP",N665="")," ",IFERROR(_xlfn.XLOOKUP(VALUE(C665),'NOTI CV01_NOTPET'!$Z$2:$Z$500,'NOTI CV01_NOTPET'!$F$2:$F$500,"SIN NOTIFICAR",0),""))</f>
        <v xml:space="preserve"> </v>
      </c>
    </row>
    <row r="666" spans="1:19" x14ac:dyDescent="0.2">
      <c r="A666" s="61"/>
      <c r="B666" s="15"/>
      <c r="D666" s="15"/>
      <c r="E666" s="15"/>
      <c r="F666" s="15"/>
      <c r="G666" s="15"/>
      <c r="H666" s="63"/>
      <c r="I666" s="15"/>
      <c r="J666" s="62"/>
      <c r="K666" s="15"/>
      <c r="L666" s="4" t="e">
        <f t="shared" si="22"/>
        <v>#VALUE!</v>
      </c>
      <c r="M666" s="4" t="str">
        <f>+_xlfn.XLOOKUP(B666,OPER!F:F,OPER!X:X,"",0)</f>
        <v xml:space="preserve"> </v>
      </c>
      <c r="N666" s="4" t="str">
        <f>+_xlfn.XLOOKUP(C666,OPER!E:E,OPER!AK:AK,"NSP",0)</f>
        <v/>
      </c>
      <c r="O666" s="17" t="str">
        <f>IF(OR(N666="NSP",N666="")," ",_xlfn.XLOOKUP(L666,ORDENES!$Y$2:$Y$500,ORDENES!$AB$2:$AB$500,"",0))</f>
        <v xml:space="preserve"> </v>
      </c>
      <c r="P666" s="4" t="str">
        <f>IFERROR(IF(VLOOKUP((C666),OPER!$E$2:$K$500,7,0)="PM03","EJECUTADO",IF(OR(N666="NSP",N666="")," ",IF(AND(LEFT(I666,4)="NOTI",H666&lt;&gt;0),"EJECUTADO","NO EJECUTADO"))),"")</f>
        <v/>
      </c>
      <c r="Q666" s="4"/>
      <c r="R666" s="4" t="str">
        <f t="shared" si="23"/>
        <v/>
      </c>
      <c r="S666" s="4" t="str">
        <f>IF(OR(N666="NSP",N666="")," ",IFERROR(_xlfn.XLOOKUP(VALUE(C666),'NOTI CV01_NOTPET'!$Z$2:$Z$500,'NOTI CV01_NOTPET'!$F$2:$F$500,"SIN NOTIFICAR",0),""))</f>
        <v xml:space="preserve"> </v>
      </c>
    </row>
    <row r="667" spans="1:19" x14ac:dyDescent="0.2">
      <c r="A667" s="61"/>
      <c r="B667" s="15"/>
      <c r="D667" s="15"/>
      <c r="E667" s="15"/>
      <c r="F667" s="15"/>
      <c r="G667" s="15"/>
      <c r="H667" s="63"/>
      <c r="I667" s="15"/>
      <c r="J667" s="62"/>
      <c r="K667" s="15"/>
      <c r="L667" s="4" t="e">
        <f t="shared" si="22"/>
        <v>#VALUE!</v>
      </c>
      <c r="M667" s="4" t="str">
        <f>+_xlfn.XLOOKUP(B667,OPER!F:F,OPER!X:X,"",0)</f>
        <v xml:space="preserve"> </v>
      </c>
      <c r="N667" s="4" t="str">
        <f>+_xlfn.XLOOKUP(C667,OPER!E:E,OPER!AK:AK,"NSP",0)</f>
        <v/>
      </c>
      <c r="O667" s="17" t="str">
        <f>IF(OR(N667="NSP",N667="")," ",_xlfn.XLOOKUP(L667,ORDENES!$Y$2:$Y$500,ORDENES!$AB$2:$AB$500,"",0))</f>
        <v xml:space="preserve"> </v>
      </c>
      <c r="P667" s="4" t="str">
        <f>IFERROR(IF(VLOOKUP((C667),OPER!$E$2:$K$500,7,0)="PM03","EJECUTADO",IF(OR(N667="NSP",N667="")," ",IF(AND(LEFT(I667,4)="NOTI",H667&lt;&gt;0),"EJECUTADO","NO EJECUTADO"))),"")</f>
        <v/>
      </c>
      <c r="Q667" s="4"/>
      <c r="R667" s="4" t="str">
        <f t="shared" si="23"/>
        <v/>
      </c>
      <c r="S667" s="4" t="str">
        <f>IF(OR(N667="NSP",N667="")," ",IFERROR(_xlfn.XLOOKUP(VALUE(C667),'NOTI CV01_NOTPET'!$Z$2:$Z$500,'NOTI CV01_NOTPET'!$F$2:$F$500,"SIN NOTIFICAR",0),""))</f>
        <v xml:space="preserve"> </v>
      </c>
    </row>
    <row r="668" spans="1:19" x14ac:dyDescent="0.2">
      <c r="A668" s="61"/>
      <c r="B668" s="15"/>
      <c r="D668" s="15"/>
      <c r="E668" s="15"/>
      <c r="F668" s="15"/>
      <c r="G668" s="15"/>
      <c r="H668" s="63"/>
      <c r="I668" s="15"/>
      <c r="J668" s="62"/>
      <c r="K668" s="15"/>
      <c r="L668" s="4" t="e">
        <f t="shared" si="22"/>
        <v>#VALUE!</v>
      </c>
      <c r="M668" s="4" t="str">
        <f>+_xlfn.XLOOKUP(B668,OPER!F:F,OPER!X:X,"",0)</f>
        <v xml:space="preserve"> </v>
      </c>
      <c r="N668" s="4" t="str">
        <f>+_xlfn.XLOOKUP(C668,OPER!E:E,OPER!AK:AK,"NSP",0)</f>
        <v/>
      </c>
      <c r="O668" s="17" t="str">
        <f>IF(OR(N668="NSP",N668="")," ",_xlfn.XLOOKUP(L668,ORDENES!$Y$2:$Y$500,ORDENES!$AB$2:$AB$500,"",0))</f>
        <v xml:space="preserve"> </v>
      </c>
      <c r="P668" s="4" t="str">
        <f>IFERROR(IF(VLOOKUP((C668),OPER!$E$2:$K$500,7,0)="PM03","EJECUTADO",IF(OR(N668="NSP",N668="")," ",IF(AND(LEFT(I668,4)="NOTI",H668&lt;&gt;0),"EJECUTADO","NO EJECUTADO"))),"")</f>
        <v/>
      </c>
      <c r="Q668" s="4"/>
      <c r="R668" s="4" t="str">
        <f t="shared" si="23"/>
        <v/>
      </c>
      <c r="S668" s="4" t="str">
        <f>IF(OR(N668="NSP",N668="")," ",IFERROR(_xlfn.XLOOKUP(VALUE(C668),'NOTI CV01_NOTPET'!$Z$2:$Z$500,'NOTI CV01_NOTPET'!$F$2:$F$500,"SIN NOTIFICAR",0),""))</f>
        <v xml:space="preserve"> </v>
      </c>
    </row>
    <row r="669" spans="1:19" x14ac:dyDescent="0.2">
      <c r="A669" s="61"/>
      <c r="B669" s="15"/>
      <c r="D669" s="15"/>
      <c r="E669" s="15"/>
      <c r="F669" s="15"/>
      <c r="G669" s="15"/>
      <c r="H669" s="63"/>
      <c r="I669" s="15"/>
      <c r="J669" s="62"/>
      <c r="K669" s="15"/>
      <c r="L669" s="4" t="e">
        <f t="shared" si="22"/>
        <v>#VALUE!</v>
      </c>
      <c r="M669" s="4" t="str">
        <f>+_xlfn.XLOOKUP(B669,OPER!F:F,OPER!X:X,"",0)</f>
        <v xml:space="preserve"> </v>
      </c>
      <c r="N669" s="4" t="str">
        <f>+_xlfn.XLOOKUP(C669,OPER!E:E,OPER!AK:AK,"NSP",0)</f>
        <v/>
      </c>
      <c r="O669" s="17" t="str">
        <f>IF(OR(N669="NSP",N669="")," ",_xlfn.XLOOKUP(L669,ORDENES!$Y$2:$Y$500,ORDENES!$AB$2:$AB$500,"",0))</f>
        <v xml:space="preserve"> </v>
      </c>
      <c r="P669" s="4" t="str">
        <f>IFERROR(IF(VLOOKUP((C669),OPER!$E$2:$K$500,7,0)="PM03","EJECUTADO",IF(OR(N669="NSP",N669="")," ",IF(AND(LEFT(I669,4)="NOTI",H669&lt;&gt;0),"EJECUTADO","NO EJECUTADO"))),"")</f>
        <v/>
      </c>
      <c r="Q669" s="4"/>
      <c r="R669" s="4" t="str">
        <f t="shared" si="23"/>
        <v/>
      </c>
      <c r="S669" s="4" t="str">
        <f>IF(OR(N669="NSP",N669="")," ",IFERROR(_xlfn.XLOOKUP(VALUE(C669),'NOTI CV01_NOTPET'!$Z$2:$Z$500,'NOTI CV01_NOTPET'!$F$2:$F$500,"SIN NOTIFICAR",0),""))</f>
        <v xml:space="preserve"> </v>
      </c>
    </row>
    <row r="670" spans="1:19" x14ac:dyDescent="0.2">
      <c r="A670" s="61"/>
      <c r="B670" s="15"/>
      <c r="D670" s="15"/>
      <c r="E670" s="15"/>
      <c r="F670" s="15"/>
      <c r="G670" s="15"/>
      <c r="H670" s="63"/>
      <c r="I670" s="15"/>
      <c r="J670" s="62"/>
      <c r="K670" s="15"/>
      <c r="L670" s="4" t="e">
        <f t="shared" si="22"/>
        <v>#VALUE!</v>
      </c>
      <c r="M670" s="4" t="str">
        <f>+_xlfn.XLOOKUP(B670,OPER!F:F,OPER!X:X,"",0)</f>
        <v xml:space="preserve"> </v>
      </c>
      <c r="N670" s="4" t="str">
        <f>+_xlfn.XLOOKUP(C670,OPER!E:E,OPER!AK:AK,"NSP",0)</f>
        <v/>
      </c>
      <c r="O670" s="17" t="str">
        <f>IF(OR(N670="NSP",N670="")," ",_xlfn.XLOOKUP(L670,ORDENES!$Y$2:$Y$500,ORDENES!$AB$2:$AB$500,"",0))</f>
        <v xml:space="preserve"> </v>
      </c>
      <c r="P670" s="4" t="str">
        <f>IFERROR(IF(VLOOKUP((C670),OPER!$E$2:$K$500,7,0)="PM03","EJECUTADO",IF(OR(N670="NSP",N670="")," ",IF(AND(LEFT(I670,4)="NOTI",H670&lt;&gt;0),"EJECUTADO","NO EJECUTADO"))),"")</f>
        <v/>
      </c>
      <c r="Q670" s="4"/>
      <c r="R670" s="4" t="str">
        <f t="shared" si="23"/>
        <v/>
      </c>
      <c r="S670" s="4" t="str">
        <f>IF(OR(N670="NSP",N670="")," ",IFERROR(_xlfn.XLOOKUP(VALUE(C670),'NOTI CV01_NOTPET'!$Z$2:$Z$500,'NOTI CV01_NOTPET'!$F$2:$F$500,"SIN NOTIFICAR",0),""))</f>
        <v xml:space="preserve"> </v>
      </c>
    </row>
  </sheetData>
  <sheetProtection selectLockedCells="1"/>
  <protectedRanges>
    <protectedRange sqref="O1:Q1 Q393:Q670 M1:M670" name="Rango1_1"/>
    <protectedRange sqref="C220" name="Rango1_2_6_2_1_1"/>
    <protectedRange sqref="O2:P670" name="Rango1_1_2"/>
  </protectedRanges>
  <autoFilter ref="A1:AD670" xr:uid="{00000000-0001-0000-0800-000000000000}"/>
  <phoneticPr fontId="92" type="noConversion"/>
  <pageMargins left="0.75" right="0.75" top="1" bottom="1" header="0" footer="0"/>
  <pageSetup orientation="portrait" r:id="rId1"/>
  <headerFooter alignWithMargins="0"/>
  <drawing r:id="rId2"/>
  <legacyDrawing r:id="rId3"/>
  <controls>
    <mc:AlternateContent xmlns:mc="http://schemas.openxmlformats.org/markup-compatibility/2006">
      <mc:Choice Requires="x14">
        <control shapeId="10951681" r:id="rId4" name="CommandButton1">
          <controlPr defaultSize="0" autoLine="0" r:id="rId5">
            <anchor moveWithCells="1">
              <from>
                <xdr:col>4</xdr:col>
                <xdr:colOff>112143</xdr:colOff>
                <xdr:row>0</xdr:row>
                <xdr:rowOff>0</xdr:rowOff>
              </from>
              <to>
                <xdr:col>4</xdr:col>
                <xdr:colOff>802257</xdr:colOff>
                <xdr:row>1</xdr:row>
                <xdr:rowOff>112143</xdr:rowOff>
              </to>
            </anchor>
          </controlPr>
        </control>
      </mc:Choice>
      <mc:Fallback>
        <control shapeId="10951681"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531B9-A848-4874-871C-70CE2FB4C7A1}">
  <sheetPr codeName="Hoja9"/>
  <dimension ref="A1:AR790"/>
  <sheetViews>
    <sheetView zoomScale="70" zoomScaleNormal="70" workbookViewId="0">
      <pane xSplit="4" ySplit="2" topLeftCell="E3" activePane="bottomRight" state="frozen"/>
      <selection pane="topRight" activeCell="E1" sqref="E1"/>
      <selection pane="bottomLeft" activeCell="A3" sqref="A3"/>
      <selection pane="bottomRight" activeCell="A3" sqref="A3:N790"/>
    </sheetView>
  </sheetViews>
  <sheetFormatPr baseColWidth="10" defaultColWidth="11.375" defaultRowHeight="12.9" x14ac:dyDescent="0.2"/>
  <cols>
    <col min="1" max="1" width="12.75" style="140" customWidth="1"/>
    <col min="2" max="2" width="5.875" customWidth="1"/>
    <col min="3" max="3" width="51.375" customWidth="1"/>
    <col min="4" max="4" width="10.75" customWidth="1"/>
    <col min="5" max="5" width="46.125" customWidth="1"/>
    <col min="6" max="6" width="5.875" customWidth="1"/>
    <col min="7" max="7" width="44.875" style="140" customWidth="1"/>
    <col min="8" max="8" width="15" style="140" customWidth="1"/>
    <col min="9" max="9" width="8.375" style="140" customWidth="1"/>
    <col min="10" max="10" width="15.75" style="334" customWidth="1"/>
    <col min="11" max="11" width="15.75" customWidth="1"/>
    <col min="12" max="14" width="7.875" style="140" customWidth="1"/>
    <col min="15" max="15" width="7.875" style="140" bestFit="1" customWidth="1"/>
    <col min="16" max="16" width="37.875" bestFit="1" customWidth="1"/>
    <col min="17" max="17" width="34.375" bestFit="1" customWidth="1"/>
    <col min="18" max="18" width="21.25" bestFit="1" customWidth="1"/>
    <col min="19" max="20" width="21.25" customWidth="1"/>
    <col min="21" max="21" width="17.375" customWidth="1"/>
    <col min="22" max="22" width="18" customWidth="1"/>
  </cols>
  <sheetData>
    <row r="1" spans="1:44" ht="13.6" x14ac:dyDescent="0.25">
      <c r="U1" s="150" t="s">
        <v>1454</v>
      </c>
      <c r="V1" s="173" t="s">
        <v>11</v>
      </c>
    </row>
    <row r="2" spans="1:44" ht="13.75" customHeight="1" x14ac:dyDescent="0.25">
      <c r="A2" s="399" t="s">
        <v>17</v>
      </c>
      <c r="B2" s="399" t="s">
        <v>1401</v>
      </c>
      <c r="C2" s="399" t="s">
        <v>1455</v>
      </c>
      <c r="D2" s="400" t="s">
        <v>1456</v>
      </c>
      <c r="E2" s="400" t="s">
        <v>1457</v>
      </c>
      <c r="F2" s="400" t="s">
        <v>1458</v>
      </c>
      <c r="G2" s="400" t="s">
        <v>1459</v>
      </c>
      <c r="H2" s="325" t="s">
        <v>1460</v>
      </c>
      <c r="I2" s="325" t="s">
        <v>1461</v>
      </c>
      <c r="J2" s="335" t="s">
        <v>1462</v>
      </c>
      <c r="K2" t="s">
        <v>1463</v>
      </c>
      <c r="L2" s="325" t="s">
        <v>1464</v>
      </c>
      <c r="M2" s="325" t="s">
        <v>1465</v>
      </c>
      <c r="N2" s="325" t="s">
        <v>1466</v>
      </c>
      <c r="O2" s="326" t="s">
        <v>1467</v>
      </c>
      <c r="P2" s="150" t="s">
        <v>1468</v>
      </c>
      <c r="Q2" s="150" t="s">
        <v>1469</v>
      </c>
      <c r="R2" s="150" t="s">
        <v>1454</v>
      </c>
      <c r="S2" s="173" t="s">
        <v>11</v>
      </c>
      <c r="T2" s="173" t="s">
        <v>1470</v>
      </c>
      <c r="U2" s="327" t="e">
        <f>+#REF!</f>
        <v>#REF!</v>
      </c>
      <c r="V2" s="327" t="e">
        <f>U2+#REF!</f>
        <v>#REF!</v>
      </c>
    </row>
    <row r="3" spans="1:44" x14ac:dyDescent="0.2">
      <c r="A3" s="61" t="s">
        <v>2444</v>
      </c>
      <c r="B3" s="61" t="s">
        <v>2688</v>
      </c>
      <c r="C3" s="61" t="s">
        <v>2445</v>
      </c>
      <c r="D3" s="61" t="s">
        <v>2849</v>
      </c>
      <c r="E3" s="61" t="s">
        <v>2850</v>
      </c>
      <c r="F3" s="61" t="s">
        <v>2787</v>
      </c>
      <c r="G3" s="61" t="s">
        <v>2445</v>
      </c>
      <c r="H3" s="61" t="s">
        <v>2851</v>
      </c>
      <c r="I3" s="63">
        <v>6096</v>
      </c>
      <c r="J3" s="336">
        <v>160605636</v>
      </c>
      <c r="K3" s="63">
        <v>0</v>
      </c>
      <c r="L3" s="63">
        <v>0</v>
      </c>
      <c r="M3" s="15" t="s">
        <v>1503</v>
      </c>
      <c r="N3" s="336">
        <v>5</v>
      </c>
      <c r="O3" s="15" t="s">
        <v>1471</v>
      </c>
      <c r="P3" s="15" t="s">
        <v>1472</v>
      </c>
      <c r="Q3" s="15" t="s">
        <v>1473</v>
      </c>
      <c r="R3" s="203">
        <v>1</v>
      </c>
      <c r="S3" s="63">
        <v>0</v>
      </c>
      <c r="T3" s="15" t="s">
        <v>1474</v>
      </c>
      <c r="U3" s="241" t="e">
        <f>+VLOOKUP(VALUE(F3),ORDENES!$Y$2:$AC$359,4,0)</f>
        <v>#N/A</v>
      </c>
      <c r="V3" s="246" t="str">
        <f t="shared" ref="V3:V24" si="0">IF(L3=0," ",IF(ISNUMBER(L3),L3,DATE(MID(L3,1,4),MID(L3,6,2),MID(L3,9,2))))</f>
        <v xml:space="preserve"> </v>
      </c>
      <c r="W3" s="246">
        <f t="shared" ref="W3:W24" si="1">IF(N3=0," ",IF(ISNUMBER(N3),N3,DATE(MID(N3,1,4),MID(N3,6,2),MID(N3,9,2))))</f>
        <v>5</v>
      </c>
      <c r="X3" s="241" t="str">
        <f t="shared" ref="X3:X24" si="2">IF(H3=0," ",IF(ISERROR(VLOOKUP(H3,$AP$490:$AQ$988,2,FALSE))=TRUE,"NO ASIGNADO",VLOOKUP(H3,$AP$490:$AQ$988,2,FALSE)))</f>
        <v>NO ASIGNADO</v>
      </c>
      <c r="Y3" s="241">
        <f t="shared" ref="Y3:Y24" si="3">IF(R3=0," ",R3*0.047)</f>
        <v>4.7E-2</v>
      </c>
      <c r="Z3" s="241" t="e">
        <f>IF(F3=0," ",VLOOKUP(VALUE(F3),ORDENES!$Y$2:$Z$359,2,FALSE))</f>
        <v>#N/A</v>
      </c>
      <c r="AA3" s="241">
        <f t="shared" ref="AA3:AA24" si="4">IF(ISBLANK(R3),"",ROUNDUP(R3*4,0)+1)</f>
        <v>5</v>
      </c>
      <c r="AB3" s="241" t="e">
        <f t="shared" ref="AB3:AB24" si="5">IF(W3=" "," ",IF(ISERROR(W3),24,HOUR(V3)))</f>
        <v>#VALUE!</v>
      </c>
      <c r="AC3" s="241" t="str">
        <f t="shared" ref="AC3:AC24" si="6">+IF(C3&lt;&gt;"",C3,D3)</f>
        <v>REPARACION TRANSPORTAD ENTRADA CONTINUA</v>
      </c>
      <c r="AD3" s="241" t="str">
        <f t="shared" ref="AD3:AD24" si="7">IF(H3=0," ",IF(ISERROR(VLOOKUP(H3,$AP$490:$AS$988,4,FALSE))=TRUE,"NO ASIGNADO",VLOOKUP(H3,$AP$490:$AS$988,4,FALSE)))</f>
        <v>NO ASIGNADO</v>
      </c>
      <c r="AE3" s="247" t="str">
        <f>IF(L3=0," ",IF(ISERR(DATE(MID(L3,1,4),MID(L3,6,2),MID(L3,9,2))+M3)=TRUE,MIN($V$1:V3),DATE(MID(L3,1,4),MID(L3,6,2),MID(L3,9,2))))</f>
        <v xml:space="preserve"> </v>
      </c>
      <c r="AF3" s="241">
        <f t="shared" ref="AF3:AF24" si="8">+IFERROR(VLOOKUP(VALUE(Q3),$AR$2:$AS$6,2,0),"")</f>
        <v>0</v>
      </c>
      <c r="AG3" s="241" t="str">
        <f t="shared" ref="AG3:AG24" si="9">IFERROR(VLOOKUP(AC3,$BA$490:$BC$853,2,0)," ")</f>
        <v xml:space="preserve"> </v>
      </c>
      <c r="AH3" s="241" t="str">
        <f>+IFERROR(VLOOKUP(E3,'OPER-POST CV01_OPPSHA'!$C$2:$Q$500,14,0),"")</f>
        <v/>
      </c>
      <c r="AI3" s="248" t="e">
        <f>+VLOOKUP(VALUE(F3),ORDENES!$Y$2:$AD$359,6,0)</f>
        <v>#N/A</v>
      </c>
      <c r="AJ3" s="248" t="e">
        <f>+VLOOKUP(VALUE(F3),ORDENES!$Y$2:$AE$359,7,0)</f>
        <v>#N/A</v>
      </c>
      <c r="AK3" s="241" t="str">
        <f t="shared" ref="AK3:AK24" si="10">IFERROR(VLOOKUP(H3,$AP$490:$AT$988,5,0),"")</f>
        <v/>
      </c>
      <c r="AL3" s="241" t="str">
        <f t="shared" ref="AL3:AL24" si="11">+IFERROR(SEARCH("ato",I3),"")</f>
        <v/>
      </c>
      <c r="AM3" s="241" t="str">
        <f t="shared" ref="AM3:AM24" si="12">+IF(IFERROR(SEARCH("TMI",I3),"")&lt;&gt;"",1,"")</f>
        <v/>
      </c>
      <c r="AN3" s="241" t="str">
        <f>+IFERROR(VLOOKUP(E3,'OPER-POST CV01_OPPSHA'!$C$2:$R$500,16,0),"")</f>
        <v/>
      </c>
      <c r="AO3" s="241" t="str">
        <f t="shared" ref="AO3:AO24" si="13">+F3&amp;G3</f>
        <v>0050REPARACION TRANSPORTAD ENTRADA CONTINUA</v>
      </c>
      <c r="AP3" s="4" t="s">
        <v>49</v>
      </c>
      <c r="AQ3" s="4"/>
      <c r="AR3" s="4">
        <v>0</v>
      </c>
    </row>
    <row r="4" spans="1:44" x14ac:dyDescent="0.2">
      <c r="A4" s="61" t="s">
        <v>2380</v>
      </c>
      <c r="B4" s="61" t="s">
        <v>2688</v>
      </c>
      <c r="C4" s="61" t="s">
        <v>2382</v>
      </c>
      <c r="D4" s="61" t="s">
        <v>2852</v>
      </c>
      <c r="E4" s="61" t="s">
        <v>2853</v>
      </c>
      <c r="F4" s="61" t="s">
        <v>2697</v>
      </c>
      <c r="G4" s="61" t="s">
        <v>2382</v>
      </c>
      <c r="H4" s="61" t="s">
        <v>2854</v>
      </c>
      <c r="I4" s="63">
        <v>4568.4269999999997</v>
      </c>
      <c r="J4" s="336">
        <v>160877842</v>
      </c>
      <c r="K4" s="63">
        <v>4568.4269999999997</v>
      </c>
      <c r="L4" s="63">
        <v>0</v>
      </c>
      <c r="M4" s="15" t="s">
        <v>1503</v>
      </c>
      <c r="N4" s="336">
        <v>4</v>
      </c>
      <c r="O4" s="15" t="s">
        <v>1475</v>
      </c>
      <c r="P4" s="15" t="s">
        <v>1472</v>
      </c>
      <c r="Q4" s="15" t="s">
        <v>1476</v>
      </c>
      <c r="R4" s="203">
        <v>2</v>
      </c>
      <c r="S4" s="63">
        <v>0</v>
      </c>
      <c r="T4" s="15" t="s">
        <v>1474</v>
      </c>
      <c r="U4" s="241" t="e">
        <f>+VLOOKUP(VALUE(F4),ORDENES!$Y$2:$AC$359,4,0)</f>
        <v>#N/A</v>
      </c>
      <c r="V4" s="246" t="str">
        <f t="shared" si="0"/>
        <v xml:space="preserve"> </v>
      </c>
      <c r="W4" s="246">
        <f t="shared" si="1"/>
        <v>4</v>
      </c>
      <c r="X4" s="241" t="str">
        <f t="shared" si="2"/>
        <v>NO ASIGNADO</v>
      </c>
      <c r="Y4" s="241">
        <f t="shared" si="3"/>
        <v>9.4E-2</v>
      </c>
      <c r="Z4" s="241" t="e">
        <f>IF(F4=0," ",VLOOKUP(VALUE(F4),ORDENES!$Y$2:$Z$359,2,FALSE))</f>
        <v>#N/A</v>
      </c>
      <c r="AA4" s="241">
        <f t="shared" si="4"/>
        <v>9</v>
      </c>
      <c r="AB4" s="241" t="e">
        <f t="shared" si="5"/>
        <v>#VALUE!</v>
      </c>
      <c r="AC4" s="241" t="str">
        <f t="shared" si="6"/>
        <v>CAMBIAR PUENTES TRANSFERENCIA DAÑADOS</v>
      </c>
      <c r="AD4" s="241" t="str">
        <f t="shared" si="7"/>
        <v>NO ASIGNADO</v>
      </c>
      <c r="AE4" s="247" t="str">
        <f>IF(L4=0," ",IF(ISERR(DATE(MID(L4,1,4),MID(L4,6,2),MID(L4,9,2))+M4)=TRUE,MIN($V$1:V4),DATE(MID(L4,1,4),MID(L4,6,2),MID(L4,9,2))))</f>
        <v xml:space="preserve"> </v>
      </c>
      <c r="AF4" s="241">
        <f t="shared" si="8"/>
        <v>0</v>
      </c>
      <c r="AG4" s="241" t="str">
        <f t="shared" si="9"/>
        <v xml:space="preserve"> </v>
      </c>
      <c r="AH4" s="241" t="str">
        <f>+IFERROR(VLOOKUP(E4,'OPER-POST CV01_OPPSHA'!$C$2:$Q$500,14,0),"")</f>
        <v/>
      </c>
      <c r="AI4" s="248" t="e">
        <f>+VLOOKUP(VALUE(F4),ORDENES!$Y$2:$AD$359,6,0)</f>
        <v>#N/A</v>
      </c>
      <c r="AJ4" s="248" t="e">
        <f>+VLOOKUP(VALUE(F4),ORDENES!$Y$2:$AE$359,7,0)</f>
        <v>#N/A</v>
      </c>
      <c r="AK4" s="241" t="str">
        <f t="shared" si="10"/>
        <v/>
      </c>
      <c r="AL4" s="241" t="str">
        <f t="shared" si="11"/>
        <v/>
      </c>
      <c r="AM4" s="241" t="str">
        <f t="shared" si="12"/>
        <v/>
      </c>
      <c r="AN4" s="241" t="str">
        <f>+IFERROR(VLOOKUP(E4,'OPER-POST CV01_OPPSHA'!$C$2:$R$500,16,0),"")</f>
        <v/>
      </c>
      <c r="AO4" s="241" t="str">
        <f t="shared" si="13"/>
        <v>0040CAMBIAR PUENTES TRANSFERENCIA DAÑADOS</v>
      </c>
      <c r="AP4" s="4" t="s">
        <v>51</v>
      </c>
      <c r="AQ4" s="4"/>
      <c r="AR4" s="4">
        <v>1</v>
      </c>
    </row>
    <row r="5" spans="1:44" x14ac:dyDescent="0.2">
      <c r="A5" s="61" t="s">
        <v>1786</v>
      </c>
      <c r="B5" s="61" t="s">
        <v>2688</v>
      </c>
      <c r="C5" s="61" t="s">
        <v>2855</v>
      </c>
      <c r="D5" s="61" t="s">
        <v>2856</v>
      </c>
      <c r="E5" s="61" t="s">
        <v>2857</v>
      </c>
      <c r="F5" s="61" t="s">
        <v>2688</v>
      </c>
      <c r="G5" s="61" t="s">
        <v>1787</v>
      </c>
      <c r="H5" s="61" t="s">
        <v>2854</v>
      </c>
      <c r="I5" s="63">
        <v>600</v>
      </c>
      <c r="J5" s="336">
        <v>169685248</v>
      </c>
      <c r="K5" s="63">
        <v>0</v>
      </c>
      <c r="L5" s="63">
        <v>0</v>
      </c>
      <c r="M5" s="15" t="s">
        <v>2858</v>
      </c>
      <c r="N5" s="336">
        <v>1</v>
      </c>
      <c r="O5" s="15" t="s">
        <v>1471</v>
      </c>
      <c r="P5" s="15" t="s">
        <v>1472</v>
      </c>
      <c r="Q5" s="15" t="s">
        <v>1476</v>
      </c>
      <c r="R5" s="203">
        <v>1</v>
      </c>
      <c r="S5" s="63">
        <v>0</v>
      </c>
      <c r="T5" s="15" t="s">
        <v>1474</v>
      </c>
      <c r="U5" s="241" t="e">
        <f>+VLOOKUP(VALUE(F5),ORDENES!$Y$2:$AC$359,4,0)</f>
        <v>#N/A</v>
      </c>
      <c r="V5" s="246" t="str">
        <f t="shared" si="0"/>
        <v xml:space="preserve"> </v>
      </c>
      <c r="W5" s="246">
        <f t="shared" si="1"/>
        <v>1</v>
      </c>
      <c r="X5" s="241" t="str">
        <f t="shared" si="2"/>
        <v>NO ASIGNADO</v>
      </c>
      <c r="Y5" s="241">
        <f t="shared" si="3"/>
        <v>4.7E-2</v>
      </c>
      <c r="Z5" s="241" t="e">
        <f>IF(F5=0," ",VLOOKUP(VALUE(F5),ORDENES!$Y$2:$Z$359,2,FALSE))</f>
        <v>#N/A</v>
      </c>
      <c r="AA5" s="241">
        <f t="shared" si="4"/>
        <v>5</v>
      </c>
      <c r="AB5" s="241" t="e">
        <f t="shared" si="5"/>
        <v>#VALUE!</v>
      </c>
      <c r="AC5" s="241" t="str">
        <f t="shared" si="6"/>
        <v>ATO CAMBIO VARILLAS DESGASTADAS LEVA</v>
      </c>
      <c r="AD5" s="241" t="str">
        <f t="shared" si="7"/>
        <v>NO ASIGNADO</v>
      </c>
      <c r="AE5" s="247" t="str">
        <f>IF(L5=0," ",IF(ISERR(DATE(MID(L5,1,4),MID(L5,6,2),MID(L5,9,2))+M5)=TRUE,MIN($V$1:V5),DATE(MID(L5,1,4),MID(L5,6,2),MID(L5,9,2))))</f>
        <v xml:space="preserve"> </v>
      </c>
      <c r="AF5" s="241">
        <f t="shared" si="8"/>
        <v>0</v>
      </c>
      <c r="AG5" s="241" t="str">
        <f t="shared" si="9"/>
        <v xml:space="preserve"> </v>
      </c>
      <c r="AH5" s="241" t="str">
        <f>+IFERROR(VLOOKUP(E5,'OPER-POST CV01_OPPSHA'!$C$2:$Q$500,14,0),"")</f>
        <v/>
      </c>
      <c r="AI5" s="248" t="e">
        <f>+VLOOKUP(VALUE(F5),ORDENES!$Y$2:$AD$359,6,0)</f>
        <v>#N/A</v>
      </c>
      <c r="AJ5" s="248" t="e">
        <f>+VLOOKUP(VALUE(F5),ORDENES!$Y$2:$AE$359,7,0)</f>
        <v>#N/A</v>
      </c>
      <c r="AK5" s="241" t="str">
        <f t="shared" si="10"/>
        <v/>
      </c>
      <c r="AL5" s="241" t="str">
        <f t="shared" si="11"/>
        <v/>
      </c>
      <c r="AM5" s="241" t="str">
        <f t="shared" si="12"/>
        <v/>
      </c>
      <c r="AN5" s="241" t="str">
        <f>+IFERROR(VLOOKUP(E5,'OPER-POST CV01_OPPSHA'!$C$2:$R$500,16,0),"")</f>
        <v/>
      </c>
      <c r="AO5" s="241" t="str">
        <f t="shared" si="13"/>
        <v>0010CON-CAMBIO VARILLAS DESGASTADAS LEVA</v>
      </c>
      <c r="AP5" s="4" t="s">
        <v>53</v>
      </c>
      <c r="AQ5" s="4"/>
      <c r="AR5" s="4">
        <v>2</v>
      </c>
    </row>
    <row r="6" spans="1:44" x14ac:dyDescent="0.2">
      <c r="A6" s="61" t="s">
        <v>2010</v>
      </c>
      <c r="B6" s="61" t="s">
        <v>2688</v>
      </c>
      <c r="C6" s="61" t="s">
        <v>2011</v>
      </c>
      <c r="D6" s="61" t="s">
        <v>2859</v>
      </c>
      <c r="E6" s="61" t="s">
        <v>2860</v>
      </c>
      <c r="F6" s="61" t="s">
        <v>2688</v>
      </c>
      <c r="G6" s="61" t="s">
        <v>2011</v>
      </c>
      <c r="H6" s="61" t="s">
        <v>2851</v>
      </c>
      <c r="I6" s="63">
        <v>200</v>
      </c>
      <c r="J6" s="336">
        <v>174628304</v>
      </c>
      <c r="K6" s="63">
        <v>0</v>
      </c>
      <c r="L6" s="63">
        <v>0</v>
      </c>
      <c r="M6" s="15" t="s">
        <v>1503</v>
      </c>
      <c r="N6" s="336">
        <v>1</v>
      </c>
      <c r="O6" s="15" t="s">
        <v>1475</v>
      </c>
      <c r="P6" s="15" t="s">
        <v>1472</v>
      </c>
      <c r="Q6" s="15" t="s">
        <v>1476</v>
      </c>
      <c r="R6" s="203">
        <v>2</v>
      </c>
      <c r="S6" s="63">
        <v>0</v>
      </c>
      <c r="T6" s="15" t="s">
        <v>1474</v>
      </c>
      <c r="U6" s="241" t="e">
        <f>+VLOOKUP(VALUE(F6),ORDENES!$Y$2:$AC$359,4,0)</f>
        <v>#N/A</v>
      </c>
      <c r="V6" s="246" t="str">
        <f t="shared" si="0"/>
        <v xml:space="preserve"> </v>
      </c>
      <c r="W6" s="246">
        <f t="shared" si="1"/>
        <v>1</v>
      </c>
      <c r="X6" s="241" t="str">
        <f t="shared" si="2"/>
        <v>NO ASIGNADO</v>
      </c>
      <c r="Y6" s="241">
        <f t="shared" si="3"/>
        <v>9.4E-2</v>
      </c>
      <c r="Z6" s="241" t="e">
        <f>IF(F6=0," ",VLOOKUP(VALUE(F6),ORDENES!$Y$2:$Z$359,2,FALSE))</f>
        <v>#N/A</v>
      </c>
      <c r="AA6" s="241">
        <f t="shared" si="4"/>
        <v>9</v>
      </c>
      <c r="AB6" s="241" t="e">
        <f t="shared" si="5"/>
        <v>#VALUE!</v>
      </c>
      <c r="AC6" s="241" t="str">
        <f t="shared" si="6"/>
        <v>#CUARTO DE VALVULAS - REPOSICION DE PIEZ</v>
      </c>
      <c r="AD6" s="241" t="str">
        <f t="shared" si="7"/>
        <v>NO ASIGNADO</v>
      </c>
      <c r="AE6" s="247" t="str">
        <f>IF(L6=0," ",IF(ISERR(DATE(MID(L6,1,4),MID(L6,6,2),MID(L6,9,2))+M6)=TRUE,MIN($V$1:V6),DATE(MID(L6,1,4),MID(L6,6,2),MID(L6,9,2))))</f>
        <v xml:space="preserve"> </v>
      </c>
      <c r="AF6" s="241">
        <f t="shared" si="8"/>
        <v>0</v>
      </c>
      <c r="AG6" s="241" t="str">
        <f t="shared" si="9"/>
        <v xml:space="preserve"> </v>
      </c>
      <c r="AH6" s="241" t="str">
        <f>+IFERROR(VLOOKUP(E6,'OPER-POST CV01_OPPSHA'!$C$2:$Q$500,14,0),"")</f>
        <v/>
      </c>
      <c r="AI6" s="248" t="e">
        <f>+VLOOKUP(VALUE(F6),ORDENES!$Y$2:$AD$359,6,0)</f>
        <v>#N/A</v>
      </c>
      <c r="AJ6" s="248" t="e">
        <f>+VLOOKUP(VALUE(F6),ORDENES!$Y$2:$AE$359,7,0)</f>
        <v>#N/A</v>
      </c>
      <c r="AK6" s="241" t="str">
        <f t="shared" si="10"/>
        <v/>
      </c>
      <c r="AL6" s="241" t="str">
        <f t="shared" si="11"/>
        <v/>
      </c>
      <c r="AM6" s="241" t="str">
        <f t="shared" si="12"/>
        <v/>
      </c>
      <c r="AN6" s="241" t="str">
        <f>+IFERROR(VLOOKUP(E6,'OPER-POST CV01_OPPSHA'!$C$2:$R$500,16,0),"")</f>
        <v/>
      </c>
      <c r="AO6" s="241" t="str">
        <f t="shared" si="13"/>
        <v>0010#CUARTO DE VALVULAS - REPOSICION DE PIEZ</v>
      </c>
      <c r="AP6" s="4" t="s">
        <v>55</v>
      </c>
      <c r="AQ6" s="4"/>
      <c r="AR6" s="4">
        <v>3</v>
      </c>
    </row>
    <row r="7" spans="1:44" x14ac:dyDescent="0.2">
      <c r="A7" s="61" t="s">
        <v>1765</v>
      </c>
      <c r="B7" s="61" t="s">
        <v>2723</v>
      </c>
      <c r="C7" s="61" t="s">
        <v>2861</v>
      </c>
      <c r="D7" s="61" t="s">
        <v>2862</v>
      </c>
      <c r="E7" s="61" t="s">
        <v>2863</v>
      </c>
      <c r="F7" s="61" t="s">
        <v>2736</v>
      </c>
      <c r="G7" s="61" t="s">
        <v>1766</v>
      </c>
      <c r="H7" s="61" t="s">
        <v>2854</v>
      </c>
      <c r="I7" s="63">
        <v>174</v>
      </c>
      <c r="J7" s="336">
        <v>155782027</v>
      </c>
      <c r="K7" s="63">
        <v>174</v>
      </c>
      <c r="L7" s="63">
        <v>0</v>
      </c>
      <c r="M7" s="15" t="s">
        <v>1503</v>
      </c>
      <c r="N7" s="336">
        <v>2</v>
      </c>
      <c r="O7" s="15" t="s">
        <v>1475</v>
      </c>
      <c r="P7" s="15" t="s">
        <v>1472</v>
      </c>
      <c r="Q7" s="15" t="s">
        <v>1476</v>
      </c>
      <c r="R7" s="203">
        <v>2</v>
      </c>
      <c r="S7" s="63">
        <v>0</v>
      </c>
      <c r="T7" s="15" t="s">
        <v>1474</v>
      </c>
      <c r="U7" s="241" t="e">
        <f>+VLOOKUP(VALUE(F7),ORDENES!$Y$2:$AC$359,4,0)</f>
        <v>#N/A</v>
      </c>
      <c r="V7" s="246" t="str">
        <f t="shared" si="0"/>
        <v xml:space="preserve"> </v>
      </c>
      <c r="W7" s="246">
        <f t="shared" si="1"/>
        <v>2</v>
      </c>
      <c r="X7" s="241" t="str">
        <f t="shared" si="2"/>
        <v>NO ASIGNADO</v>
      </c>
      <c r="Y7" s="241">
        <f t="shared" si="3"/>
        <v>9.4E-2</v>
      </c>
      <c r="Z7" s="241" t="e">
        <f>IF(F7=0," ",VLOOKUP(VALUE(F7),ORDENES!$Y$2:$Z$359,2,FALSE))</f>
        <v>#N/A</v>
      </c>
      <c r="AA7" s="241">
        <f t="shared" si="4"/>
        <v>9</v>
      </c>
      <c r="AB7" s="241" t="e">
        <f t="shared" si="5"/>
        <v>#VALUE!</v>
      </c>
      <c r="AC7" s="241" t="str">
        <f t="shared" si="6"/>
        <v>INSTALAR REDUCTOR FALTANTE ELEVAC CALDER</v>
      </c>
      <c r="AD7" s="241" t="str">
        <f t="shared" si="7"/>
        <v>NO ASIGNADO</v>
      </c>
      <c r="AE7" s="247" t="str">
        <f>IF(L7=0," ",IF(ISERR(DATE(MID(L7,1,4),MID(L7,6,2),MID(L7,9,2))+M7)=TRUE,MIN($V$1:V7),DATE(MID(L7,1,4),MID(L7,6,2),MID(L7,9,2))))</f>
        <v xml:space="preserve"> </v>
      </c>
      <c r="AF7" s="241">
        <f t="shared" si="8"/>
        <v>0</v>
      </c>
      <c r="AG7" s="241" t="str">
        <f t="shared" si="9"/>
        <v xml:space="preserve"> </v>
      </c>
      <c r="AH7" s="241" t="str">
        <f>+IFERROR(VLOOKUP(E7,'OPER-POST CV01_OPPSHA'!$C$2:$Q$500,14,0),"")</f>
        <v/>
      </c>
      <c r="AI7" s="248" t="e">
        <f>+VLOOKUP(VALUE(F7),ORDENES!$Y$2:$AD$359,6,0)</f>
        <v>#N/A</v>
      </c>
      <c r="AJ7" s="248" t="e">
        <f>+VLOOKUP(VALUE(F7),ORDENES!$Y$2:$AE$359,7,0)</f>
        <v>#N/A</v>
      </c>
      <c r="AK7" s="241" t="str">
        <f t="shared" si="10"/>
        <v/>
      </c>
      <c r="AL7" s="241" t="str">
        <f t="shared" si="11"/>
        <v/>
      </c>
      <c r="AM7" s="241" t="str">
        <f t="shared" si="12"/>
        <v/>
      </c>
      <c r="AN7" s="241" t="str">
        <f>+IFERROR(VLOOKUP(E7,'OPER-POST CV01_OPPSHA'!$C$2:$R$500,16,0),"")</f>
        <v/>
      </c>
      <c r="AO7" s="241" t="str">
        <f t="shared" si="13"/>
        <v>0020ATO_INSP DAÑO GUARDA ELEVACION RINSER</v>
      </c>
      <c r="AP7" s="4" t="s">
        <v>57</v>
      </c>
      <c r="AQ7" s="4"/>
      <c r="AR7" s="4">
        <v>0</v>
      </c>
    </row>
    <row r="8" spans="1:44" x14ac:dyDescent="0.2">
      <c r="A8" s="61" t="s">
        <v>1771</v>
      </c>
      <c r="B8" s="61" t="s">
        <v>2736</v>
      </c>
      <c r="C8" s="61" t="s">
        <v>2864</v>
      </c>
      <c r="D8" s="61" t="s">
        <v>2865</v>
      </c>
      <c r="E8" s="61" t="s">
        <v>2866</v>
      </c>
      <c r="F8" s="61" t="s">
        <v>2697</v>
      </c>
      <c r="G8" s="61" t="s">
        <v>1772</v>
      </c>
      <c r="H8" s="61" t="s">
        <v>2851</v>
      </c>
      <c r="I8" s="63">
        <v>140</v>
      </c>
      <c r="J8" s="336">
        <v>162912558</v>
      </c>
      <c r="K8" s="63">
        <v>0</v>
      </c>
      <c r="L8" s="63">
        <v>0</v>
      </c>
      <c r="M8" s="15" t="s">
        <v>1503</v>
      </c>
      <c r="N8" s="336">
        <v>4</v>
      </c>
      <c r="O8" s="15" t="s">
        <v>1471</v>
      </c>
      <c r="P8" s="15" t="s">
        <v>1472</v>
      </c>
      <c r="Q8" s="15" t="s">
        <v>1476</v>
      </c>
      <c r="R8" s="203">
        <v>1</v>
      </c>
      <c r="S8" s="63">
        <v>0</v>
      </c>
      <c r="T8" s="15" t="s">
        <v>1474</v>
      </c>
      <c r="U8" s="241" t="e">
        <f>+VLOOKUP(VALUE(F8),ORDENES!$Y$2:$AC$359,4,0)</f>
        <v>#N/A</v>
      </c>
      <c r="V8" s="246" t="str">
        <f t="shared" si="0"/>
        <v xml:space="preserve"> </v>
      </c>
      <c r="W8" s="246">
        <f t="shared" si="1"/>
        <v>4</v>
      </c>
      <c r="X8" s="241" t="str">
        <f t="shared" si="2"/>
        <v>NO ASIGNADO</v>
      </c>
      <c r="Y8" s="241">
        <f t="shared" si="3"/>
        <v>4.7E-2</v>
      </c>
      <c r="Z8" s="241" t="e">
        <f>IF(F8=0," ",VLOOKUP(VALUE(F8),ORDENES!$Y$2:$Z$359,2,FALSE))</f>
        <v>#N/A</v>
      </c>
      <c r="AA8" s="241">
        <f t="shared" si="4"/>
        <v>5</v>
      </c>
      <c r="AB8" s="241" t="e">
        <f t="shared" si="5"/>
        <v>#VALUE!</v>
      </c>
      <c r="AC8" s="241" t="str">
        <f t="shared" si="6"/>
        <v>REPUESTOS ORIG PARA REPARAR PINZAS</v>
      </c>
      <c r="AD8" s="241" t="str">
        <f t="shared" si="7"/>
        <v>NO ASIGNADO</v>
      </c>
      <c r="AE8" s="247" t="str">
        <f>IF(L8=0," ",IF(ISERR(DATE(MID(L8,1,4),MID(L8,6,2),MID(L8,9,2))+M8)=TRUE,MIN($V$1:V8),DATE(MID(L8,1,4),MID(L8,6,2),MID(L8,9,2))))</f>
        <v xml:space="preserve"> </v>
      </c>
      <c r="AF8" s="241">
        <f t="shared" si="8"/>
        <v>0</v>
      </c>
      <c r="AG8" s="241" t="str">
        <f t="shared" si="9"/>
        <v xml:space="preserve"> </v>
      </c>
      <c r="AH8" s="241" t="str">
        <f>+IFERROR(VLOOKUP(E8,'OPER-POST CV01_OPPSHA'!$C$2:$Q$500,14,0),"")</f>
        <v/>
      </c>
      <c r="AI8" s="248" t="e">
        <f>+VLOOKUP(VALUE(F8),ORDENES!$Y$2:$AD$359,6,0)</f>
        <v>#N/A</v>
      </c>
      <c r="AJ8" s="248" t="e">
        <f>+VLOOKUP(VALUE(F8),ORDENES!$Y$2:$AE$359,7,0)</f>
        <v>#N/A</v>
      </c>
      <c r="AK8" s="241" t="str">
        <f t="shared" si="10"/>
        <v/>
      </c>
      <c r="AL8" s="241" t="str">
        <f t="shared" si="11"/>
        <v/>
      </c>
      <c r="AM8" s="241" t="str">
        <f t="shared" si="12"/>
        <v/>
      </c>
      <c r="AN8" s="241" t="str">
        <f>+IFERROR(VLOOKUP(E8,'OPER-POST CV01_OPPSHA'!$C$2:$R$500,16,0),"")</f>
        <v/>
      </c>
      <c r="AO8" s="241" t="str">
        <f t="shared" si="13"/>
        <v>0040CON-DAÑO EN PINZA 84 RINSE LINEA 4</v>
      </c>
      <c r="AP8" s="4"/>
      <c r="AQ8" s="4"/>
      <c r="AR8" s="4"/>
    </row>
    <row r="9" spans="1:44" x14ac:dyDescent="0.2">
      <c r="A9" s="61" t="s">
        <v>2241</v>
      </c>
      <c r="B9" s="61" t="s">
        <v>2688</v>
      </c>
      <c r="C9" s="61" t="s">
        <v>2242</v>
      </c>
      <c r="D9" s="61" t="s">
        <v>2867</v>
      </c>
      <c r="E9" s="61" t="s">
        <v>2868</v>
      </c>
      <c r="F9" s="61" t="s">
        <v>2697</v>
      </c>
      <c r="G9" s="61" t="s">
        <v>2242</v>
      </c>
      <c r="H9" s="61" t="s">
        <v>2854</v>
      </c>
      <c r="I9" s="63">
        <v>104</v>
      </c>
      <c r="J9" s="336">
        <v>168167897</v>
      </c>
      <c r="K9" s="63">
        <v>104</v>
      </c>
      <c r="L9" s="63">
        <v>50</v>
      </c>
      <c r="M9" s="15" t="s">
        <v>1503</v>
      </c>
      <c r="N9" s="336">
        <v>4</v>
      </c>
      <c r="O9" s="15" t="s">
        <v>1477</v>
      </c>
      <c r="P9" s="15" t="s">
        <v>1472</v>
      </c>
      <c r="Q9" s="15" t="s">
        <v>1476</v>
      </c>
      <c r="R9" s="203">
        <v>3</v>
      </c>
      <c r="S9" s="63">
        <v>0</v>
      </c>
      <c r="T9" s="15" t="s">
        <v>1474</v>
      </c>
      <c r="U9" s="241" t="e">
        <f>+VLOOKUP(VALUE(F9),ORDENES!$Y$2:$AC$359,4,0)</f>
        <v>#N/A</v>
      </c>
      <c r="V9" s="246">
        <f t="shared" si="0"/>
        <v>50</v>
      </c>
      <c r="W9" s="246">
        <f t="shared" si="1"/>
        <v>4</v>
      </c>
      <c r="X9" s="241" t="str">
        <f t="shared" si="2"/>
        <v>NO ASIGNADO</v>
      </c>
      <c r="Y9" s="241">
        <f t="shared" si="3"/>
        <v>0.14100000000000001</v>
      </c>
      <c r="Z9" s="241" t="e">
        <f>IF(F9=0," ",VLOOKUP(VALUE(F9),ORDENES!$Y$2:$Z$359,2,FALSE))</f>
        <v>#N/A</v>
      </c>
      <c r="AA9" s="241">
        <f t="shared" si="4"/>
        <v>13</v>
      </c>
      <c r="AB9" s="241">
        <f t="shared" si="5"/>
        <v>0</v>
      </c>
      <c r="AC9" s="241" t="str">
        <f t="shared" si="6"/>
        <v>RACOR VV PRINCIPAL ROBOPAC AVERIADO</v>
      </c>
      <c r="AD9" s="241" t="str">
        <f t="shared" si="7"/>
        <v>NO ASIGNADO</v>
      </c>
      <c r="AE9" s="247" t="e">
        <f>IF(L9=0," ",IF(ISERR(DATE(MID(L9,1,4),MID(L9,6,2),MID(L9,9,2))+M9)=TRUE,MIN($V$1:V9),DATE(MID(L9,1,4),MID(L9,6,2),MID(L9,9,2))))</f>
        <v>#REF!</v>
      </c>
      <c r="AF9" s="241">
        <f t="shared" si="8"/>
        <v>0</v>
      </c>
      <c r="AG9" s="241" t="str">
        <f t="shared" si="9"/>
        <v xml:space="preserve"> </v>
      </c>
      <c r="AH9" s="241" t="str">
        <f>+IFERROR(VLOOKUP(E9,'OPER-POST CV01_OPPSHA'!$C$2:$Q$500,14,0),"")</f>
        <v/>
      </c>
      <c r="AI9" s="248" t="e">
        <f>+VLOOKUP(VALUE(F9),ORDENES!$Y$2:$AD$359,6,0)</f>
        <v>#N/A</v>
      </c>
      <c r="AJ9" s="248" t="e">
        <f>+VLOOKUP(VALUE(F9),ORDENES!$Y$2:$AE$359,7,0)</f>
        <v>#N/A</v>
      </c>
      <c r="AK9" s="241" t="str">
        <f t="shared" si="10"/>
        <v/>
      </c>
      <c r="AL9" s="241" t="str">
        <f t="shared" si="11"/>
        <v/>
      </c>
      <c r="AM9" s="241" t="str">
        <f t="shared" si="12"/>
        <v/>
      </c>
      <c r="AN9" s="241" t="str">
        <f>+IFERROR(VLOOKUP(E9,'OPER-POST CV01_OPPSHA'!$C$2:$R$500,16,0),"")</f>
        <v/>
      </c>
      <c r="AO9" s="241" t="str">
        <f t="shared" si="13"/>
        <v>0040RACOR VV PRINCIPAL ROBOPAC AVERIADO</v>
      </c>
      <c r="AP9" s="4"/>
      <c r="AQ9" s="4"/>
      <c r="AR9" s="4"/>
    </row>
    <row r="10" spans="1:44" x14ac:dyDescent="0.2">
      <c r="A10" s="61" t="s">
        <v>2044</v>
      </c>
      <c r="B10" s="61" t="s">
        <v>2833</v>
      </c>
      <c r="C10" s="61" t="s">
        <v>2869</v>
      </c>
      <c r="D10" s="61" t="s">
        <v>2870</v>
      </c>
      <c r="E10" s="61" t="s">
        <v>2871</v>
      </c>
      <c r="F10" s="61" t="s">
        <v>2787</v>
      </c>
      <c r="G10" s="61" t="s">
        <v>2046</v>
      </c>
      <c r="H10" s="61" t="s">
        <v>2851</v>
      </c>
      <c r="I10" s="63">
        <v>100</v>
      </c>
      <c r="J10" s="336">
        <v>138668279</v>
      </c>
      <c r="K10" s="63">
        <v>0</v>
      </c>
      <c r="L10" s="63">
        <v>0</v>
      </c>
      <c r="M10" s="15" t="s">
        <v>2872</v>
      </c>
      <c r="N10" s="336">
        <v>5</v>
      </c>
      <c r="O10" s="15" t="s">
        <v>1471</v>
      </c>
      <c r="P10" s="15" t="s">
        <v>1472</v>
      </c>
      <c r="Q10" s="15" t="s">
        <v>1476</v>
      </c>
      <c r="R10" s="203">
        <v>1</v>
      </c>
      <c r="S10" s="63">
        <v>0</v>
      </c>
      <c r="T10" s="15" t="s">
        <v>1474</v>
      </c>
      <c r="U10" s="241" t="e">
        <f>+VLOOKUP(VALUE(F10),ORDENES!$Y$2:$AC$359,4,0)</f>
        <v>#N/A</v>
      </c>
      <c r="V10" s="246" t="str">
        <f t="shared" si="0"/>
        <v xml:space="preserve"> </v>
      </c>
      <c r="W10" s="246">
        <f t="shared" si="1"/>
        <v>5</v>
      </c>
      <c r="X10" s="241" t="str">
        <f t="shared" si="2"/>
        <v>NO ASIGNADO</v>
      </c>
      <c r="Y10" s="241">
        <f t="shared" si="3"/>
        <v>4.7E-2</v>
      </c>
      <c r="Z10" s="241" t="e">
        <f>IF(F10=0," ",VLOOKUP(VALUE(F10),ORDENES!$Y$2:$Z$359,2,FALSE))</f>
        <v>#N/A</v>
      </c>
      <c r="AA10" s="241">
        <f t="shared" si="4"/>
        <v>5</v>
      </c>
      <c r="AB10" s="241" t="e">
        <f t="shared" si="5"/>
        <v>#VALUE!</v>
      </c>
      <c r="AC10" s="241" t="str">
        <f t="shared" si="6"/>
        <v>INSTALACION CABLE ALIM SIS PEGANTE NORDS</v>
      </c>
      <c r="AD10" s="241" t="str">
        <f t="shared" si="7"/>
        <v>NO ASIGNADO</v>
      </c>
      <c r="AE10" s="247" t="str">
        <f>IF(L10=0," ",IF(ISERR(DATE(MID(L10,1,4),MID(L10,6,2),MID(L10,9,2))+M10)=TRUE,MIN($V$1:V10),DATE(MID(L10,1,4),MID(L10,6,2),MID(L10,9,2))))</f>
        <v xml:space="preserve"> </v>
      </c>
      <c r="AF10" s="241">
        <f t="shared" si="8"/>
        <v>0</v>
      </c>
      <c r="AG10" s="241" t="str">
        <f t="shared" si="9"/>
        <v xml:space="preserve"> </v>
      </c>
      <c r="AH10" s="241" t="str">
        <f>+IFERROR(VLOOKUP(E10,'OPER-POST CV01_OPPSHA'!$C$2:$Q$500,14,0),"")</f>
        <v/>
      </c>
      <c r="AI10" s="248" t="e">
        <f>+VLOOKUP(VALUE(F10),ORDENES!$Y$2:$AD$359,6,0)</f>
        <v>#N/A</v>
      </c>
      <c r="AJ10" s="248" t="e">
        <f>+VLOOKUP(VALUE(F10),ORDENES!$Y$2:$AE$359,7,0)</f>
        <v>#N/A</v>
      </c>
      <c r="AK10" s="241" t="str">
        <f t="shared" si="10"/>
        <v/>
      </c>
      <c r="AL10" s="241" t="str">
        <f t="shared" si="11"/>
        <v/>
      </c>
      <c r="AM10" s="241" t="str">
        <f t="shared" si="12"/>
        <v/>
      </c>
      <c r="AN10" s="241" t="str">
        <f>+IFERROR(VLOOKUP(E10,'OPER-POST CV01_OPPSHA'!$C$2:$R$500,16,0),"")</f>
        <v/>
      </c>
      <c r="AO10" s="241" t="str">
        <f t="shared" si="13"/>
        <v>00502025.02.01PIÑONES BANDA SOLPAK 23M3</v>
      </c>
      <c r="AP10" s="4"/>
      <c r="AQ10" s="4"/>
      <c r="AR10" s="4"/>
    </row>
    <row r="11" spans="1:44" x14ac:dyDescent="0.2">
      <c r="A11" s="61" t="s">
        <v>2578</v>
      </c>
      <c r="B11" s="61" t="s">
        <v>2688</v>
      </c>
      <c r="C11" s="61" t="s">
        <v>2873</v>
      </c>
      <c r="D11" s="61" t="s">
        <v>2862</v>
      </c>
      <c r="E11" s="61" t="s">
        <v>2863</v>
      </c>
      <c r="F11" s="61" t="s">
        <v>2787</v>
      </c>
      <c r="G11" s="61" t="s">
        <v>2579</v>
      </c>
      <c r="H11" s="61" t="s">
        <v>2854</v>
      </c>
      <c r="I11" s="63">
        <v>100</v>
      </c>
      <c r="J11" s="336">
        <v>140458173</v>
      </c>
      <c r="K11" s="63">
        <v>100</v>
      </c>
      <c r="L11" s="63">
        <v>0</v>
      </c>
      <c r="M11" s="15" t="s">
        <v>1503</v>
      </c>
      <c r="N11" s="336">
        <v>16</v>
      </c>
      <c r="O11" s="15" t="s">
        <v>1477</v>
      </c>
      <c r="P11" s="15" t="s">
        <v>1472</v>
      </c>
      <c r="Q11" s="15" t="s">
        <v>1476</v>
      </c>
      <c r="R11" s="203">
        <v>3</v>
      </c>
      <c r="S11" s="63">
        <v>0</v>
      </c>
      <c r="T11" s="15" t="s">
        <v>1474</v>
      </c>
      <c r="U11" s="241" t="e">
        <f>+VLOOKUP(VALUE(F11),ORDENES!$Y$2:$AC$359,4,0)</f>
        <v>#N/A</v>
      </c>
      <c r="V11" s="246" t="str">
        <f t="shared" si="0"/>
        <v xml:space="preserve"> </v>
      </c>
      <c r="W11" s="246">
        <f t="shared" si="1"/>
        <v>16</v>
      </c>
      <c r="X11" s="241" t="str">
        <f t="shared" si="2"/>
        <v>NO ASIGNADO</v>
      </c>
      <c r="Y11" s="241">
        <f t="shared" si="3"/>
        <v>0.14100000000000001</v>
      </c>
      <c r="Z11" s="241" t="e">
        <f>IF(F11=0," ",VLOOKUP(VALUE(F11),ORDENES!$Y$2:$Z$359,2,FALSE))</f>
        <v>#N/A</v>
      </c>
      <c r="AA11" s="241">
        <f t="shared" si="4"/>
        <v>13</v>
      </c>
      <c r="AB11" s="241" t="e">
        <f t="shared" si="5"/>
        <v>#VALUE!</v>
      </c>
      <c r="AC11" s="241" t="str">
        <f t="shared" si="6"/>
        <v>CAMBIAR PERMAS LUBRICACION TORNILLOS SIN</v>
      </c>
      <c r="AD11" s="241" t="str">
        <f t="shared" si="7"/>
        <v>NO ASIGNADO</v>
      </c>
      <c r="AE11" s="247" t="str">
        <f>IF(L11=0," ",IF(ISERR(DATE(MID(L11,1,4),MID(L11,6,2),MID(L11,9,2))+M11)=TRUE,MIN($V$1:V11),DATE(MID(L11,1,4),MID(L11,6,2),MID(L11,9,2))))</f>
        <v xml:space="preserve"> </v>
      </c>
      <c r="AF11" s="241">
        <f t="shared" si="8"/>
        <v>0</v>
      </c>
      <c r="AG11" s="241" t="str">
        <f t="shared" si="9"/>
        <v xml:space="preserve"> </v>
      </c>
      <c r="AH11" s="241" t="str">
        <f>+IFERROR(VLOOKUP(E11,'OPER-POST CV01_OPPSHA'!$C$2:$Q$500,14,0),"")</f>
        <v/>
      </c>
      <c r="AI11" s="248" t="e">
        <f>+VLOOKUP(VALUE(F11),ORDENES!$Y$2:$AD$359,6,0)</f>
        <v>#N/A</v>
      </c>
      <c r="AJ11" s="248" t="e">
        <f>+VLOOKUP(VALUE(F11),ORDENES!$Y$2:$AE$359,7,0)</f>
        <v>#N/A</v>
      </c>
      <c r="AK11" s="241" t="str">
        <f t="shared" si="10"/>
        <v/>
      </c>
      <c r="AL11" s="241" t="str">
        <f t="shared" si="11"/>
        <v/>
      </c>
      <c r="AM11" s="241" t="str">
        <f t="shared" si="12"/>
        <v/>
      </c>
      <c r="AN11" s="241" t="str">
        <f>+IFERROR(VLOOKUP(E11,'OPER-POST CV01_OPPSHA'!$C$2:$R$500,16,0),"")</f>
        <v/>
      </c>
      <c r="AO11" s="241" t="str">
        <f t="shared" si="13"/>
        <v>0050cambio permas lubricacion tornillos sinf</v>
      </c>
      <c r="AP11" s="4"/>
      <c r="AQ11" s="4"/>
      <c r="AR11" s="4"/>
    </row>
    <row r="12" spans="1:44" x14ac:dyDescent="0.2">
      <c r="A12" s="61" t="s">
        <v>1804</v>
      </c>
      <c r="B12" s="61" t="s">
        <v>2736</v>
      </c>
      <c r="C12" s="61" t="s">
        <v>1805</v>
      </c>
      <c r="D12" s="61" t="s">
        <v>2867</v>
      </c>
      <c r="E12" s="61" t="s">
        <v>2868</v>
      </c>
      <c r="F12" s="61" t="s">
        <v>2824</v>
      </c>
      <c r="G12" s="61" t="s">
        <v>1805</v>
      </c>
      <c r="H12" s="61" t="s">
        <v>2854</v>
      </c>
      <c r="I12" s="63">
        <v>100</v>
      </c>
      <c r="J12" s="336">
        <v>147476589</v>
      </c>
      <c r="K12" s="63">
        <v>100</v>
      </c>
      <c r="L12" s="63">
        <v>0</v>
      </c>
      <c r="M12" s="15" t="s">
        <v>1503</v>
      </c>
      <c r="N12" s="336">
        <v>11</v>
      </c>
      <c r="O12" s="15" t="s">
        <v>1478</v>
      </c>
      <c r="P12" s="15" t="s">
        <v>1472</v>
      </c>
      <c r="Q12" s="15" t="s">
        <v>1476</v>
      </c>
      <c r="R12" s="203">
        <v>2.5</v>
      </c>
      <c r="S12" s="63">
        <v>0</v>
      </c>
      <c r="T12" s="15" t="s">
        <v>1474</v>
      </c>
      <c r="U12" s="241" t="e">
        <f>+VLOOKUP(VALUE(F12),ORDENES!$Y$2:$AC$359,4,0)</f>
        <v>#N/A</v>
      </c>
      <c r="V12" s="246" t="str">
        <f t="shared" si="0"/>
        <v xml:space="preserve"> </v>
      </c>
      <c r="W12" s="246">
        <f t="shared" si="1"/>
        <v>11</v>
      </c>
      <c r="X12" s="241" t="str">
        <f t="shared" si="2"/>
        <v>NO ASIGNADO</v>
      </c>
      <c r="Y12" s="241">
        <f t="shared" si="3"/>
        <v>0.11749999999999999</v>
      </c>
      <c r="Z12" s="241" t="e">
        <f>IF(F12=0," ",VLOOKUP(VALUE(F12),ORDENES!$Y$2:$Z$359,2,FALSE))</f>
        <v>#N/A</v>
      </c>
      <c r="AA12" s="241">
        <f t="shared" si="4"/>
        <v>11</v>
      </c>
      <c r="AB12" s="241" t="e">
        <f t="shared" si="5"/>
        <v>#VALUE!</v>
      </c>
      <c r="AC12" s="241" t="str">
        <f t="shared" si="6"/>
        <v>REPARAR PORTA TULIPAS CON AMARRES</v>
      </c>
      <c r="AD12" s="241" t="str">
        <f t="shared" si="7"/>
        <v>NO ASIGNADO</v>
      </c>
      <c r="AE12" s="247" t="str">
        <f>IF(L12=0," ",IF(ISERR(DATE(MID(L12,1,4),MID(L12,6,2),MID(L12,9,2))+M12)=TRUE,MIN($V$1:V12),DATE(MID(L12,1,4),MID(L12,6,2),MID(L12,9,2))))</f>
        <v xml:space="preserve"> </v>
      </c>
      <c r="AF12" s="241">
        <f t="shared" si="8"/>
        <v>0</v>
      </c>
      <c r="AG12" s="241" t="str">
        <f t="shared" si="9"/>
        <v xml:space="preserve"> </v>
      </c>
      <c r="AH12" s="241" t="str">
        <f>+IFERROR(VLOOKUP(E12,'OPER-POST CV01_OPPSHA'!$C$2:$Q$500,14,0),"")</f>
        <v/>
      </c>
      <c r="AI12" s="248" t="e">
        <f>+VLOOKUP(VALUE(F12),ORDENES!$Y$2:$AD$359,6,0)</f>
        <v>#N/A</v>
      </c>
      <c r="AJ12" s="248" t="e">
        <f>+VLOOKUP(VALUE(F12),ORDENES!$Y$2:$AE$359,7,0)</f>
        <v>#N/A</v>
      </c>
      <c r="AK12" s="241" t="str">
        <f t="shared" si="10"/>
        <v/>
      </c>
      <c r="AL12" s="241" t="str">
        <f t="shared" si="11"/>
        <v/>
      </c>
      <c r="AM12" s="241" t="str">
        <f t="shared" si="12"/>
        <v/>
      </c>
      <c r="AN12" s="241" t="str">
        <f>+IFERROR(VLOOKUP(E12,'OPER-POST CV01_OPPSHA'!$C$2:$R$500,16,0),"")</f>
        <v/>
      </c>
      <c r="AO12" s="241" t="str">
        <f t="shared" si="13"/>
        <v>0100REPARAR PORTA TULIPAS CON AMARRES</v>
      </c>
      <c r="AP12" s="4"/>
      <c r="AQ12" s="4"/>
      <c r="AR12" s="4"/>
    </row>
    <row r="13" spans="1:44" x14ac:dyDescent="0.2">
      <c r="A13" s="61" t="s">
        <v>1775</v>
      </c>
      <c r="B13" s="61" t="s">
        <v>2845</v>
      </c>
      <c r="C13" s="61" t="s">
        <v>2874</v>
      </c>
      <c r="D13" s="61" t="s">
        <v>2875</v>
      </c>
      <c r="E13" s="61" t="s">
        <v>2876</v>
      </c>
      <c r="F13" s="61" t="s">
        <v>2877</v>
      </c>
      <c r="G13" s="61" t="s">
        <v>1776</v>
      </c>
      <c r="H13" s="61" t="s">
        <v>2851</v>
      </c>
      <c r="I13" s="63">
        <v>100</v>
      </c>
      <c r="J13" s="336">
        <v>168186865</v>
      </c>
      <c r="K13" s="63">
        <v>0</v>
      </c>
      <c r="L13" s="63">
        <v>0</v>
      </c>
      <c r="M13" s="15" t="s">
        <v>1503</v>
      </c>
      <c r="N13" s="336">
        <v>19</v>
      </c>
      <c r="O13" s="15" t="s">
        <v>1471</v>
      </c>
      <c r="P13" s="15" t="s">
        <v>1472</v>
      </c>
      <c r="Q13" s="15" t="s">
        <v>1476</v>
      </c>
      <c r="R13" s="203">
        <v>1</v>
      </c>
      <c r="S13" s="63">
        <v>0</v>
      </c>
      <c r="T13" s="15" t="s">
        <v>1474</v>
      </c>
      <c r="U13" s="241" t="e">
        <f>+VLOOKUP(VALUE(F13),ORDENES!$Y$2:$AC$359,4,0)</f>
        <v>#N/A</v>
      </c>
      <c r="V13" s="246" t="str">
        <f t="shared" si="0"/>
        <v xml:space="preserve"> </v>
      </c>
      <c r="W13" s="246">
        <f t="shared" si="1"/>
        <v>19</v>
      </c>
      <c r="X13" s="241" t="str">
        <f t="shared" si="2"/>
        <v>NO ASIGNADO</v>
      </c>
      <c r="Y13" s="241">
        <f t="shared" si="3"/>
        <v>4.7E-2</v>
      </c>
      <c r="Z13" s="241" t="e">
        <f>IF(F13=0," ",VLOOKUP(VALUE(F13),ORDENES!$Y$2:$Z$359,2,FALSE))</f>
        <v>#N/A</v>
      </c>
      <c r="AA13" s="241">
        <f t="shared" si="4"/>
        <v>5</v>
      </c>
      <c r="AB13" s="241" t="e">
        <f t="shared" si="5"/>
        <v>#VALUE!</v>
      </c>
      <c r="AC13" s="241" t="str">
        <f t="shared" si="6"/>
        <v>REPUESTOS OH JUAGADORA</v>
      </c>
      <c r="AD13" s="241" t="str">
        <f t="shared" si="7"/>
        <v>NO ASIGNADO</v>
      </c>
      <c r="AE13" s="247" t="str">
        <f>IF(L13=0," ",IF(ISERR(DATE(MID(L13,1,4),MID(L13,6,2),MID(L13,9,2))+M13)=TRUE,MIN($V$1:V13),DATE(MID(L13,1,4),MID(L13,6,2),MID(L13,9,2))))</f>
        <v xml:space="preserve"> </v>
      </c>
      <c r="AF13" s="241">
        <f t="shared" si="8"/>
        <v>0</v>
      </c>
      <c r="AG13" s="241" t="str">
        <f t="shared" si="9"/>
        <v xml:space="preserve"> </v>
      </c>
      <c r="AH13" s="241" t="str">
        <f>+IFERROR(VLOOKUP(E13,'OPER-POST CV01_OPPSHA'!$C$2:$Q$500,14,0),"")</f>
        <v/>
      </c>
      <c r="AI13" s="248" t="e">
        <f>+VLOOKUP(VALUE(F13),ORDENES!$Y$2:$AD$359,6,0)</f>
        <v>#N/A</v>
      </c>
      <c r="AJ13" s="248" t="e">
        <f>+VLOOKUP(VALUE(F13),ORDENES!$Y$2:$AE$359,7,0)</f>
        <v>#N/A</v>
      </c>
      <c r="AK13" s="241" t="str">
        <f t="shared" si="10"/>
        <v/>
      </c>
      <c r="AL13" s="241" t="str">
        <f t="shared" si="11"/>
        <v/>
      </c>
      <c r="AM13" s="241" t="str">
        <f t="shared" si="12"/>
        <v/>
      </c>
      <c r="AN13" s="241" t="str">
        <f>+IFERROR(VLOOKUP(E13,'OPER-POST CV01_OPPSHA'!$C$2:$R$500,16,0),"")</f>
        <v/>
      </c>
      <c r="AO13" s="241" t="str">
        <f t="shared" si="13"/>
        <v>0180CON-ENDEREZAR PINZAS TORCIDAS</v>
      </c>
      <c r="AP13" s="4"/>
      <c r="AQ13" s="4"/>
      <c r="AR13" s="4"/>
    </row>
    <row r="14" spans="1:44" x14ac:dyDescent="0.2">
      <c r="A14" s="61" t="s">
        <v>2010</v>
      </c>
      <c r="B14" s="61" t="s">
        <v>2688</v>
      </c>
      <c r="C14" s="61" t="s">
        <v>2011</v>
      </c>
      <c r="D14" s="61" t="s">
        <v>2878</v>
      </c>
      <c r="E14" s="61" t="s">
        <v>2879</v>
      </c>
      <c r="F14" s="61" t="s">
        <v>2845</v>
      </c>
      <c r="G14" s="61" t="s">
        <v>2011</v>
      </c>
      <c r="H14" s="61" t="s">
        <v>2851</v>
      </c>
      <c r="I14" s="63">
        <v>100</v>
      </c>
      <c r="J14" s="336">
        <v>174628304</v>
      </c>
      <c r="K14" s="63">
        <v>0</v>
      </c>
      <c r="L14" s="63">
        <v>0</v>
      </c>
      <c r="M14" s="15" t="s">
        <v>1503</v>
      </c>
      <c r="N14" s="336">
        <v>8</v>
      </c>
      <c r="O14" s="15" t="s">
        <v>1479</v>
      </c>
      <c r="P14" s="15" t="s">
        <v>1472</v>
      </c>
      <c r="Q14" s="15" t="s">
        <v>1476</v>
      </c>
      <c r="R14" s="203">
        <v>0.5</v>
      </c>
      <c r="S14" s="63">
        <v>0</v>
      </c>
      <c r="T14" s="15" t="s">
        <v>1474</v>
      </c>
      <c r="U14" s="241" t="e">
        <f>+VLOOKUP(VALUE(F14),ORDENES!$Y$2:$AC$359,4,0)</f>
        <v>#N/A</v>
      </c>
      <c r="V14" s="246" t="str">
        <f t="shared" si="0"/>
        <v xml:space="preserve"> </v>
      </c>
      <c r="W14" s="246">
        <f t="shared" si="1"/>
        <v>8</v>
      </c>
      <c r="X14" s="241" t="str">
        <f t="shared" si="2"/>
        <v>NO ASIGNADO</v>
      </c>
      <c r="Y14" s="241">
        <f t="shared" si="3"/>
        <v>2.35E-2</v>
      </c>
      <c r="Z14" s="241" t="e">
        <f>IF(F14=0," ",VLOOKUP(VALUE(F14),ORDENES!$Y$2:$Z$359,2,FALSE))</f>
        <v>#N/A</v>
      </c>
      <c r="AA14" s="241">
        <f t="shared" si="4"/>
        <v>3</v>
      </c>
      <c r="AB14" s="241" t="e">
        <f t="shared" si="5"/>
        <v>#VALUE!</v>
      </c>
      <c r="AC14" s="241" t="str">
        <f t="shared" si="6"/>
        <v>#CUARTO DE VALVULAS - REPOSICION DE PIEZ</v>
      </c>
      <c r="AD14" s="241" t="str">
        <f t="shared" si="7"/>
        <v>NO ASIGNADO</v>
      </c>
      <c r="AE14" s="247" t="str">
        <f>IF(L14=0," ",IF(ISERR(DATE(MID(L14,1,4),MID(L14,6,2),MID(L14,9,2))+M14)=TRUE,MIN($V$1:V14),DATE(MID(L14,1,4),MID(L14,6,2),MID(L14,9,2))))</f>
        <v xml:space="preserve"> </v>
      </c>
      <c r="AF14" s="241">
        <f t="shared" si="8"/>
        <v>0</v>
      </c>
      <c r="AG14" s="241" t="str">
        <f t="shared" si="9"/>
        <v xml:space="preserve"> </v>
      </c>
      <c r="AH14" s="241" t="str">
        <f>+IFERROR(VLOOKUP(E14,'OPER-POST CV01_OPPSHA'!$C$2:$Q$500,14,0),"")</f>
        <v/>
      </c>
      <c r="AI14" s="248" t="e">
        <f>+VLOOKUP(VALUE(F14),ORDENES!$Y$2:$AD$359,6,0)</f>
        <v>#N/A</v>
      </c>
      <c r="AJ14" s="248" t="e">
        <f>+VLOOKUP(VALUE(F14),ORDENES!$Y$2:$AE$359,7,0)</f>
        <v>#N/A</v>
      </c>
      <c r="AK14" s="241" t="str">
        <f t="shared" si="10"/>
        <v/>
      </c>
      <c r="AL14" s="241" t="str">
        <f t="shared" si="11"/>
        <v/>
      </c>
      <c r="AM14" s="241" t="str">
        <f t="shared" si="12"/>
        <v/>
      </c>
      <c r="AN14" s="241" t="str">
        <f>+IFERROR(VLOOKUP(E14,'OPER-POST CV01_OPPSHA'!$C$2:$R$500,16,0),"")</f>
        <v/>
      </c>
      <c r="AO14" s="241" t="str">
        <f t="shared" si="13"/>
        <v>0070#CUARTO DE VALVULAS - REPOSICION DE PIEZ</v>
      </c>
      <c r="AP14" s="4"/>
      <c r="AQ14" s="4"/>
      <c r="AR14" s="4"/>
    </row>
    <row r="15" spans="1:44" x14ac:dyDescent="0.2">
      <c r="A15" s="61" t="s">
        <v>1975</v>
      </c>
      <c r="B15" s="61" t="s">
        <v>2736</v>
      </c>
      <c r="C15" s="61" t="s">
        <v>2880</v>
      </c>
      <c r="D15" s="61" t="s">
        <v>2881</v>
      </c>
      <c r="E15" s="61" t="s">
        <v>2882</v>
      </c>
      <c r="F15" s="61" t="s">
        <v>2883</v>
      </c>
      <c r="G15" s="61" t="s">
        <v>1976</v>
      </c>
      <c r="H15" s="61" t="s">
        <v>2851</v>
      </c>
      <c r="I15" s="63">
        <v>88</v>
      </c>
      <c r="J15" s="336">
        <v>174307755</v>
      </c>
      <c r="K15" s="63">
        <v>0</v>
      </c>
      <c r="L15" s="63">
        <v>0</v>
      </c>
      <c r="M15" s="15" t="s">
        <v>1503</v>
      </c>
      <c r="N15" s="336">
        <v>13</v>
      </c>
      <c r="O15" s="15" t="s">
        <v>1480</v>
      </c>
      <c r="P15" s="15" t="s">
        <v>1472</v>
      </c>
      <c r="Q15" s="15" t="s">
        <v>1476</v>
      </c>
      <c r="R15" s="203">
        <v>1.5</v>
      </c>
      <c r="S15" s="63">
        <v>0</v>
      </c>
      <c r="T15" s="15" t="s">
        <v>1474</v>
      </c>
      <c r="U15" s="241" t="e">
        <f>+VLOOKUP(VALUE(F15),ORDENES!$Y$2:$AC$359,4,0)</f>
        <v>#N/A</v>
      </c>
      <c r="V15" s="246" t="str">
        <f t="shared" si="0"/>
        <v xml:space="preserve"> </v>
      </c>
      <c r="W15" s="246">
        <f t="shared" si="1"/>
        <v>13</v>
      </c>
      <c r="X15" s="241" t="str">
        <f t="shared" si="2"/>
        <v>NO ASIGNADO</v>
      </c>
      <c r="Y15" s="241">
        <f t="shared" si="3"/>
        <v>7.0500000000000007E-2</v>
      </c>
      <c r="Z15" s="241" t="e">
        <f>IF(F15=0," ",VLOOKUP(VALUE(F15),ORDENES!$Y$2:$Z$359,2,FALSE))</f>
        <v>#N/A</v>
      </c>
      <c r="AA15" s="241">
        <f t="shared" si="4"/>
        <v>7</v>
      </c>
      <c r="AB15" s="241" t="e">
        <f t="shared" si="5"/>
        <v>#VALUE!</v>
      </c>
      <c r="AC15" s="241" t="str">
        <f t="shared" si="6"/>
        <v>REPARAR CILINDROS TAPADORES DE STOCK</v>
      </c>
      <c r="AD15" s="241" t="str">
        <f t="shared" si="7"/>
        <v>NO ASIGNADO</v>
      </c>
      <c r="AE15" s="247" t="str">
        <f>IF(L15=0," ",IF(ISERR(DATE(MID(L15,1,4),MID(L15,6,2),MID(L15,9,2))+M15)=TRUE,MIN($V$1:V15),DATE(MID(L15,1,4),MID(L15,6,2),MID(L15,9,2))))</f>
        <v xml:space="preserve"> </v>
      </c>
      <c r="AF15" s="241">
        <f t="shared" si="8"/>
        <v>0</v>
      </c>
      <c r="AG15" s="241" t="str">
        <f t="shared" si="9"/>
        <v xml:space="preserve"> </v>
      </c>
      <c r="AH15" s="241" t="str">
        <f>+IFERROR(VLOOKUP(E15,'OPER-POST CV01_OPPSHA'!$C$2:$Q$500,14,0),"")</f>
        <v/>
      </c>
      <c r="AI15" s="248" t="e">
        <f>+VLOOKUP(VALUE(F15),ORDENES!$Y$2:$AD$359,6,0)</f>
        <v>#N/A</v>
      </c>
      <c r="AJ15" s="248" t="e">
        <f>+VLOOKUP(VALUE(F15),ORDENES!$Y$2:$AE$359,7,0)</f>
        <v>#N/A</v>
      </c>
      <c r="AK15" s="241" t="str">
        <f t="shared" si="10"/>
        <v/>
      </c>
      <c r="AL15" s="241" t="str">
        <f t="shared" si="11"/>
        <v/>
      </c>
      <c r="AM15" s="241" t="str">
        <f t="shared" si="12"/>
        <v/>
      </c>
      <c r="AN15" s="241" t="str">
        <f>+IFERROR(VLOOKUP(E15,'OPER-POST CV01_OPPSHA'!$C$2:$R$500,16,0),"")</f>
        <v/>
      </c>
      <c r="AO15" s="241" t="str">
        <f t="shared" si="13"/>
        <v>0130INSTALAR 2 GRASERAS FALTAN CIL TAPADORES</v>
      </c>
      <c r="AP15" s="4"/>
      <c r="AQ15" s="4"/>
      <c r="AR15" s="4"/>
    </row>
    <row r="16" spans="1:44" x14ac:dyDescent="0.2">
      <c r="A16" s="61" t="s">
        <v>1790</v>
      </c>
      <c r="B16" s="61" t="s">
        <v>2789</v>
      </c>
      <c r="C16" s="61" t="s">
        <v>2801</v>
      </c>
      <c r="D16" s="61" t="s">
        <v>3551</v>
      </c>
      <c r="E16" s="61" t="s">
        <v>3552</v>
      </c>
      <c r="F16" s="61" t="s">
        <v>2723</v>
      </c>
      <c r="G16" s="61" t="s">
        <v>1791</v>
      </c>
      <c r="H16" s="61" t="s">
        <v>2851</v>
      </c>
      <c r="I16" s="63">
        <v>86</v>
      </c>
      <c r="J16" s="336">
        <v>172809921</v>
      </c>
      <c r="K16" s="63">
        <v>0</v>
      </c>
      <c r="L16" s="63">
        <v>0</v>
      </c>
      <c r="M16" s="15" t="s">
        <v>1503</v>
      </c>
      <c r="N16" s="336">
        <v>3</v>
      </c>
      <c r="O16" s="15" t="s">
        <v>1481</v>
      </c>
      <c r="P16" s="15" t="s">
        <v>1472</v>
      </c>
      <c r="Q16" s="15" t="s">
        <v>1476</v>
      </c>
      <c r="R16" s="203">
        <v>1</v>
      </c>
      <c r="S16" s="63">
        <v>0</v>
      </c>
      <c r="T16" s="15" t="s">
        <v>1474</v>
      </c>
      <c r="U16" s="241" t="e">
        <f>+VLOOKUP(VALUE(F16),ORDENES!$Y$2:$AC$359,4,0)</f>
        <v>#N/A</v>
      </c>
      <c r="V16" s="246" t="str">
        <f t="shared" si="0"/>
        <v xml:space="preserve"> </v>
      </c>
      <c r="W16" s="246">
        <f t="shared" si="1"/>
        <v>3</v>
      </c>
      <c r="X16" s="241" t="str">
        <f t="shared" si="2"/>
        <v>NO ASIGNADO</v>
      </c>
      <c r="Y16" s="241">
        <f t="shared" si="3"/>
        <v>4.7E-2</v>
      </c>
      <c r="Z16" s="241" t="e">
        <f>IF(F16=0," ",VLOOKUP(VALUE(F16),ORDENES!$Y$2:$Z$359,2,FALSE))</f>
        <v>#N/A</v>
      </c>
      <c r="AA16" s="241">
        <f t="shared" si="4"/>
        <v>5</v>
      </c>
      <c r="AB16" s="241" t="e">
        <f t="shared" si="5"/>
        <v>#VALUE!</v>
      </c>
      <c r="AC16" s="241" t="str">
        <f t="shared" si="6"/>
        <v>CAMBIAR RODACHAS DE PINZAS RINSER</v>
      </c>
      <c r="AD16" s="241" t="str">
        <f t="shared" si="7"/>
        <v>NO ASIGNADO</v>
      </c>
      <c r="AE16" s="247" t="str">
        <f>IF(L16=0," ",IF(ISERR(DATE(MID(L16,1,4),MID(L16,6,2),MID(L16,9,2))+M16)=TRUE,MIN($V$1:V16),DATE(MID(L16,1,4),MID(L16,6,2),MID(L16,9,2))))</f>
        <v xml:space="preserve"> </v>
      </c>
      <c r="AF16" s="241">
        <f t="shared" si="8"/>
        <v>0</v>
      </c>
      <c r="AG16" s="241" t="str">
        <f t="shared" si="9"/>
        <v xml:space="preserve"> </v>
      </c>
      <c r="AH16" s="241" t="str">
        <f>+IFERROR(VLOOKUP(E16,'OPER-POST CV01_OPPSHA'!$C$2:$Q$500,14,0),"")</f>
        <v/>
      </c>
      <c r="AI16" s="248" t="e">
        <f>+VLOOKUP(VALUE(F16),ORDENES!$Y$2:$AD$359,6,0)</f>
        <v>#N/A</v>
      </c>
      <c r="AJ16" s="248" t="e">
        <f>+VLOOKUP(VALUE(F16),ORDENES!$Y$2:$AE$359,7,0)</f>
        <v>#N/A</v>
      </c>
      <c r="AK16" s="241" t="str">
        <f t="shared" si="10"/>
        <v/>
      </c>
      <c r="AL16" s="241" t="str">
        <f t="shared" si="11"/>
        <v/>
      </c>
      <c r="AM16" s="241" t="str">
        <f t="shared" si="12"/>
        <v/>
      </c>
      <c r="AN16" s="241" t="str">
        <f>+IFERROR(VLOOKUP(E16,'OPER-POST CV01_OPPSHA'!$C$2:$R$500,16,0),"")</f>
        <v/>
      </c>
      <c r="AO16" s="241" t="str">
        <f t="shared" si="13"/>
        <v>0030CON-INSP PINZA DE RINSER 93 PARA CAMBIO</v>
      </c>
      <c r="AP16" s="4"/>
      <c r="AQ16" s="4"/>
      <c r="AR16" s="4"/>
    </row>
    <row r="17" spans="1:44" x14ac:dyDescent="0.2">
      <c r="A17" s="61" t="s">
        <v>1664</v>
      </c>
      <c r="B17" s="61" t="s">
        <v>2723</v>
      </c>
      <c r="C17" s="61" t="s">
        <v>2884</v>
      </c>
      <c r="D17" s="61" t="s">
        <v>2885</v>
      </c>
      <c r="E17" s="61" t="s">
        <v>2886</v>
      </c>
      <c r="F17" s="61" t="s">
        <v>2723</v>
      </c>
      <c r="G17" s="61" t="s">
        <v>1666</v>
      </c>
      <c r="H17" s="61" t="s">
        <v>2854</v>
      </c>
      <c r="I17" s="63">
        <v>76</v>
      </c>
      <c r="J17" s="336">
        <v>146289774</v>
      </c>
      <c r="K17" s="63">
        <v>76</v>
      </c>
      <c r="L17" s="63">
        <v>0</v>
      </c>
      <c r="M17" s="15" t="s">
        <v>1503</v>
      </c>
      <c r="N17" s="336">
        <v>3</v>
      </c>
      <c r="O17" s="15" t="s">
        <v>1482</v>
      </c>
      <c r="P17" s="15" t="s">
        <v>1472</v>
      </c>
      <c r="Q17" s="15" t="s">
        <v>1476</v>
      </c>
      <c r="R17" s="203">
        <v>2.5</v>
      </c>
      <c r="S17" s="63">
        <v>0</v>
      </c>
      <c r="T17" s="15" t="s">
        <v>1474</v>
      </c>
      <c r="U17" s="241" t="e">
        <f>+VLOOKUP(VALUE(F17),ORDENES!$Y$2:$AC$359,4,0)</f>
        <v>#N/A</v>
      </c>
      <c r="V17" s="246" t="str">
        <f t="shared" si="0"/>
        <v xml:space="preserve"> </v>
      </c>
      <c r="W17" s="246">
        <f t="shared" si="1"/>
        <v>3</v>
      </c>
      <c r="X17" s="241" t="str">
        <f t="shared" si="2"/>
        <v>NO ASIGNADO</v>
      </c>
      <c r="Y17" s="241">
        <f t="shared" si="3"/>
        <v>0.11749999999999999</v>
      </c>
      <c r="Z17" s="241" t="e">
        <f>IF(F17=0," ",VLOOKUP(VALUE(F17),ORDENES!$Y$2:$Z$359,2,FALSE))</f>
        <v>#N/A</v>
      </c>
      <c r="AA17" s="241">
        <f t="shared" si="4"/>
        <v>11</v>
      </c>
      <c r="AB17" s="241" t="e">
        <f t="shared" si="5"/>
        <v>#VALUE!</v>
      </c>
      <c r="AC17" s="241" t="str">
        <f t="shared" si="6"/>
        <v>CAMBIAR SENSOR DALADO DETECCION ETIQ</v>
      </c>
      <c r="AD17" s="241" t="str">
        <f t="shared" si="7"/>
        <v>NO ASIGNADO</v>
      </c>
      <c r="AE17" s="247" t="str">
        <f>IF(L17=0," ",IF(ISERR(DATE(MID(L17,1,4),MID(L17,6,2),MID(L17,9,2))+M17)=TRUE,MIN($V$1:V17),DATE(MID(L17,1,4),MID(L17,6,2),MID(L17,9,2))))</f>
        <v xml:space="preserve"> </v>
      </c>
      <c r="AF17" s="241">
        <f t="shared" si="8"/>
        <v>0</v>
      </c>
      <c r="AG17" s="241" t="str">
        <f t="shared" si="9"/>
        <v xml:space="preserve"> </v>
      </c>
      <c r="AH17" s="241" t="str">
        <f>+IFERROR(VLOOKUP(E17,'OPER-POST CV01_OPPSHA'!$C$2:$Q$500,14,0),"")</f>
        <v/>
      </c>
      <c r="AI17" s="248" t="e">
        <f>+VLOOKUP(VALUE(F17),ORDENES!$Y$2:$AD$359,6,0)</f>
        <v>#N/A</v>
      </c>
      <c r="AJ17" s="248" t="e">
        <f>+VLOOKUP(VALUE(F17),ORDENES!$Y$2:$AE$359,7,0)</f>
        <v>#N/A</v>
      </c>
      <c r="AK17" s="241" t="str">
        <f t="shared" si="10"/>
        <v/>
      </c>
      <c r="AL17" s="241" t="str">
        <f t="shared" si="11"/>
        <v/>
      </c>
      <c r="AM17" s="241" t="str">
        <f t="shared" si="12"/>
        <v/>
      </c>
      <c r="AN17" s="241" t="str">
        <f>+IFERROR(VLOOKUP(E17,'OPER-POST CV01_OPPSHA'!$C$2:$R$500,16,0),"")</f>
        <v/>
      </c>
      <c r="AO17" s="241" t="str">
        <f t="shared" si="13"/>
        <v>0030REFERENCIA SENSOR+CABLE  SEGUN AVISO</v>
      </c>
      <c r="AP17" s="4"/>
      <c r="AQ17" s="4"/>
      <c r="AR17" s="4"/>
    </row>
    <row r="18" spans="1:44" x14ac:dyDescent="0.2">
      <c r="A18" s="61" t="s">
        <v>1535</v>
      </c>
      <c r="B18" s="61" t="s">
        <v>2833</v>
      </c>
      <c r="C18" s="61" t="s">
        <v>2887</v>
      </c>
      <c r="D18" s="61" t="s">
        <v>2888</v>
      </c>
      <c r="E18" s="61" t="s">
        <v>2889</v>
      </c>
      <c r="F18" s="61" t="s">
        <v>2688</v>
      </c>
      <c r="G18" s="61" t="s">
        <v>1536</v>
      </c>
      <c r="H18" s="61" t="s">
        <v>2851</v>
      </c>
      <c r="I18" s="63">
        <v>50</v>
      </c>
      <c r="J18" s="336">
        <v>155564931</v>
      </c>
      <c r="K18" s="63">
        <v>0</v>
      </c>
      <c r="L18" s="63">
        <v>0</v>
      </c>
      <c r="M18" s="15" t="s">
        <v>2872</v>
      </c>
      <c r="N18" s="336">
        <v>1</v>
      </c>
      <c r="O18" s="15" t="s">
        <v>1480</v>
      </c>
      <c r="P18" s="15" t="s">
        <v>1472</v>
      </c>
      <c r="Q18" s="15" t="s">
        <v>1476</v>
      </c>
      <c r="R18" s="203">
        <v>1.5</v>
      </c>
      <c r="S18" s="63">
        <v>0</v>
      </c>
      <c r="T18" s="15" t="s">
        <v>1474</v>
      </c>
      <c r="U18" s="241" t="e">
        <f>+VLOOKUP(VALUE(F18),ORDENES!$Y$2:$AC$359,4,0)</f>
        <v>#N/A</v>
      </c>
      <c r="V18" s="246" t="str">
        <f t="shared" si="0"/>
        <v xml:space="preserve"> </v>
      </c>
      <c r="W18" s="246">
        <f t="shared" si="1"/>
        <v>1</v>
      </c>
      <c r="X18" s="241" t="str">
        <f t="shared" si="2"/>
        <v>NO ASIGNADO</v>
      </c>
      <c r="Y18" s="241">
        <f t="shared" si="3"/>
        <v>7.0500000000000007E-2</v>
      </c>
      <c r="Z18" s="241" t="e">
        <f>IF(F18=0," ",VLOOKUP(VALUE(F18),ORDENES!$Y$2:$Z$359,2,FALSE))</f>
        <v>#N/A</v>
      </c>
      <c r="AA18" s="241">
        <f t="shared" si="4"/>
        <v>7</v>
      </c>
      <c r="AB18" s="241" t="e">
        <f t="shared" si="5"/>
        <v>#VALUE!</v>
      </c>
      <c r="AC18" s="241" t="str">
        <f t="shared" si="6"/>
        <v>CABLEADO PARA CONEXION UPS</v>
      </c>
      <c r="AD18" s="241" t="str">
        <f t="shared" si="7"/>
        <v>NO ASIGNADO</v>
      </c>
      <c r="AE18" s="247" t="str">
        <f>IF(L18=0," ",IF(ISERR(DATE(MID(L18,1,4),MID(L18,6,2),MID(L18,9,2))+M18)=TRUE,MIN($V$1:V18),DATE(MID(L18,1,4),MID(L18,6,2),MID(L18,9,2))))</f>
        <v xml:space="preserve"> </v>
      </c>
      <c r="AF18" s="241">
        <f t="shared" si="8"/>
        <v>0</v>
      </c>
      <c r="AG18" s="241" t="str">
        <f t="shared" si="9"/>
        <v xml:space="preserve"> </v>
      </c>
      <c r="AH18" s="241" t="str">
        <f>+IFERROR(VLOOKUP(E18,'OPER-POST CV01_OPPSHA'!$C$2:$Q$500,14,0),"")</f>
        <v/>
      </c>
      <c r="AI18" s="248" t="e">
        <f>+VLOOKUP(VALUE(F18),ORDENES!$Y$2:$AD$359,6,0)</f>
        <v>#N/A</v>
      </c>
      <c r="AJ18" s="248" t="e">
        <f>+VLOOKUP(VALUE(F18),ORDENES!$Y$2:$AE$359,7,0)</f>
        <v>#N/A</v>
      </c>
      <c r="AK18" s="241" t="str">
        <f t="shared" si="10"/>
        <v/>
      </c>
      <c r="AL18" s="241" t="str">
        <f t="shared" si="11"/>
        <v/>
      </c>
      <c r="AM18" s="241" t="str">
        <f t="shared" si="12"/>
        <v/>
      </c>
      <c r="AN18" s="241" t="str">
        <f>+IFERROR(VLOOKUP(E18,'OPER-POST CV01_OPPSHA'!$C$2:$R$500,16,0),"")</f>
        <v/>
      </c>
      <c r="AO18" s="241" t="str">
        <f t="shared" si="13"/>
        <v>0010X__INSPECCION MECANICA RED LUBRICACION</v>
      </c>
      <c r="AP18" s="4"/>
      <c r="AQ18" s="4"/>
      <c r="AR18" s="4"/>
    </row>
    <row r="19" spans="1:44" x14ac:dyDescent="0.2">
      <c r="A19" s="61" t="s">
        <v>2241</v>
      </c>
      <c r="B19" s="61" t="s">
        <v>2688</v>
      </c>
      <c r="C19" s="61" t="s">
        <v>2242</v>
      </c>
      <c r="D19" s="61" t="s">
        <v>2890</v>
      </c>
      <c r="E19" s="61" t="s">
        <v>2891</v>
      </c>
      <c r="F19" s="61" t="s">
        <v>2723</v>
      </c>
      <c r="G19" s="61" t="s">
        <v>2242</v>
      </c>
      <c r="H19" s="61" t="s">
        <v>2854</v>
      </c>
      <c r="I19" s="63">
        <v>50</v>
      </c>
      <c r="J19" s="336">
        <v>168167897</v>
      </c>
      <c r="K19" s="63">
        <v>50</v>
      </c>
      <c r="L19" s="63">
        <v>50</v>
      </c>
      <c r="M19" s="15" t="s">
        <v>1503</v>
      </c>
      <c r="N19" s="336">
        <v>3</v>
      </c>
      <c r="O19" s="15" t="s">
        <v>1483</v>
      </c>
      <c r="P19" s="15" t="s">
        <v>1472</v>
      </c>
      <c r="Q19" s="15" t="s">
        <v>1476</v>
      </c>
      <c r="R19" s="203">
        <v>3</v>
      </c>
      <c r="S19" s="63">
        <v>0</v>
      </c>
      <c r="T19" s="15" t="s">
        <v>1474</v>
      </c>
      <c r="U19" s="241" t="e">
        <f>+VLOOKUP(VALUE(F19),ORDENES!$Y$2:$AC$359,4,0)</f>
        <v>#N/A</v>
      </c>
      <c r="V19" s="246">
        <f t="shared" si="0"/>
        <v>50</v>
      </c>
      <c r="W19" s="246">
        <f t="shared" si="1"/>
        <v>3</v>
      </c>
      <c r="X19" s="241" t="str">
        <f t="shared" si="2"/>
        <v>NO ASIGNADO</v>
      </c>
      <c r="Y19" s="241">
        <f t="shared" si="3"/>
        <v>0.14100000000000001</v>
      </c>
      <c r="Z19" s="241" t="e">
        <f>IF(F19=0," ",VLOOKUP(VALUE(F19),ORDENES!$Y$2:$Z$359,2,FALSE))</f>
        <v>#N/A</v>
      </c>
      <c r="AA19" s="241">
        <f t="shared" si="4"/>
        <v>13</v>
      </c>
      <c r="AB19" s="241">
        <f t="shared" si="5"/>
        <v>0</v>
      </c>
      <c r="AC19" s="241" t="str">
        <f t="shared" si="6"/>
        <v>RACOR VV PRINCIPAL ROBOPAC AVERIADO</v>
      </c>
      <c r="AD19" s="241" t="str">
        <f t="shared" si="7"/>
        <v>NO ASIGNADO</v>
      </c>
      <c r="AE19" s="247" t="e">
        <f>IF(L19=0," ",IF(ISERR(DATE(MID(L19,1,4),MID(L19,6,2),MID(L19,9,2))+M19)=TRUE,MIN($V$1:V19),DATE(MID(L19,1,4),MID(L19,6,2),MID(L19,9,2))))</f>
        <v>#REF!</v>
      </c>
      <c r="AF19" s="241">
        <f t="shared" si="8"/>
        <v>0</v>
      </c>
      <c r="AG19" s="241" t="str">
        <f t="shared" si="9"/>
        <v xml:space="preserve"> </v>
      </c>
      <c r="AH19" s="241" t="str">
        <f>+IFERROR(VLOOKUP(E19,'OPER-POST CV01_OPPSHA'!$C$2:$Q$500,14,0),"")</f>
        <v/>
      </c>
      <c r="AI19" s="248" t="e">
        <f>+VLOOKUP(VALUE(F19),ORDENES!$Y$2:$AD$359,6,0)</f>
        <v>#N/A</v>
      </c>
      <c r="AJ19" s="248" t="e">
        <f>+VLOOKUP(VALUE(F19),ORDENES!$Y$2:$AE$359,7,0)</f>
        <v>#N/A</v>
      </c>
      <c r="AK19" s="241" t="str">
        <f t="shared" si="10"/>
        <v/>
      </c>
      <c r="AL19" s="241" t="str">
        <f t="shared" si="11"/>
        <v/>
      </c>
      <c r="AM19" s="241" t="str">
        <f t="shared" si="12"/>
        <v/>
      </c>
      <c r="AN19" s="241" t="str">
        <f>+IFERROR(VLOOKUP(E19,'OPER-POST CV01_OPPSHA'!$C$2:$R$500,16,0),"")</f>
        <v/>
      </c>
      <c r="AO19" s="241" t="str">
        <f t="shared" si="13"/>
        <v>0030RACOR VV PRINCIPAL ROBOPAC AVERIADO</v>
      </c>
      <c r="AP19" s="4"/>
      <c r="AQ19" s="4"/>
      <c r="AR19" s="4"/>
    </row>
    <row r="20" spans="1:44" x14ac:dyDescent="0.2">
      <c r="A20" s="61" t="s">
        <v>2010</v>
      </c>
      <c r="B20" s="61" t="s">
        <v>2688</v>
      </c>
      <c r="C20" s="61" t="s">
        <v>2011</v>
      </c>
      <c r="D20" s="61" t="s">
        <v>2892</v>
      </c>
      <c r="E20" s="61" t="s">
        <v>2893</v>
      </c>
      <c r="F20" s="61" t="s">
        <v>2789</v>
      </c>
      <c r="G20" s="61" t="s">
        <v>2011</v>
      </c>
      <c r="H20" s="61" t="s">
        <v>2851</v>
      </c>
      <c r="I20" s="63">
        <v>50</v>
      </c>
      <c r="J20" s="336">
        <v>174628304</v>
      </c>
      <c r="K20" s="63">
        <v>0</v>
      </c>
      <c r="L20" s="63">
        <v>0</v>
      </c>
      <c r="M20" s="15" t="s">
        <v>1503</v>
      </c>
      <c r="N20" s="336">
        <v>9</v>
      </c>
      <c r="O20" s="15" t="s">
        <v>1477</v>
      </c>
      <c r="P20" s="15" t="s">
        <v>1472</v>
      </c>
      <c r="Q20" s="15" t="s">
        <v>1476</v>
      </c>
      <c r="R20" s="203">
        <v>3</v>
      </c>
      <c r="S20" s="63">
        <v>0</v>
      </c>
      <c r="T20" s="15" t="s">
        <v>1474</v>
      </c>
      <c r="U20" s="241" t="e">
        <f>+VLOOKUP(VALUE(F20),ORDENES!$Y$2:$AC$359,4,0)</f>
        <v>#N/A</v>
      </c>
      <c r="V20" s="246" t="str">
        <f t="shared" si="0"/>
        <v xml:space="preserve"> </v>
      </c>
      <c r="W20" s="246">
        <f t="shared" si="1"/>
        <v>9</v>
      </c>
      <c r="X20" s="241" t="str">
        <f t="shared" si="2"/>
        <v>NO ASIGNADO</v>
      </c>
      <c r="Y20" s="241">
        <f t="shared" si="3"/>
        <v>0.14100000000000001</v>
      </c>
      <c r="Z20" s="241" t="e">
        <f>IF(F20=0," ",VLOOKUP(VALUE(F20),ORDENES!$Y$2:$Z$359,2,FALSE))</f>
        <v>#N/A</v>
      </c>
      <c r="AA20" s="241">
        <f t="shared" si="4"/>
        <v>13</v>
      </c>
      <c r="AB20" s="241" t="e">
        <f t="shared" si="5"/>
        <v>#VALUE!</v>
      </c>
      <c r="AC20" s="241" t="str">
        <f t="shared" si="6"/>
        <v>#CUARTO DE VALVULAS - REPOSICION DE PIEZ</v>
      </c>
      <c r="AD20" s="241" t="str">
        <f t="shared" si="7"/>
        <v>NO ASIGNADO</v>
      </c>
      <c r="AE20" s="247" t="str">
        <f>IF(L20=0," ",IF(ISERR(DATE(MID(L20,1,4),MID(L20,6,2),MID(L20,9,2))+M20)=TRUE,MIN($V$1:V20),DATE(MID(L20,1,4),MID(L20,6,2),MID(L20,9,2))))</f>
        <v xml:space="preserve"> </v>
      </c>
      <c r="AF20" s="241">
        <f t="shared" si="8"/>
        <v>0</v>
      </c>
      <c r="AG20" s="241" t="str">
        <f t="shared" si="9"/>
        <v xml:space="preserve"> </v>
      </c>
      <c r="AH20" s="241" t="str">
        <f>+IFERROR(VLOOKUP(E20,'OPER-POST CV01_OPPSHA'!$C$2:$Q$500,14,0),"")</f>
        <v/>
      </c>
      <c r="AI20" s="248" t="e">
        <f>+VLOOKUP(VALUE(F20),ORDENES!$Y$2:$AD$359,6,0)</f>
        <v>#N/A</v>
      </c>
      <c r="AJ20" s="248" t="e">
        <f>+VLOOKUP(VALUE(F20),ORDENES!$Y$2:$AE$359,7,0)</f>
        <v>#N/A</v>
      </c>
      <c r="AK20" s="241" t="str">
        <f t="shared" si="10"/>
        <v/>
      </c>
      <c r="AL20" s="241" t="str">
        <f t="shared" si="11"/>
        <v/>
      </c>
      <c r="AM20" s="241" t="str">
        <f t="shared" si="12"/>
        <v/>
      </c>
      <c r="AN20" s="241" t="str">
        <f>+IFERROR(VLOOKUP(E20,'OPER-POST CV01_OPPSHA'!$C$2:$R$500,16,0),"")</f>
        <v/>
      </c>
      <c r="AO20" s="241" t="str">
        <f t="shared" si="13"/>
        <v>0080#CUARTO DE VALVULAS - REPOSICION DE PIEZ</v>
      </c>
      <c r="AP20" s="4"/>
      <c r="AQ20" s="4"/>
      <c r="AR20" s="4"/>
    </row>
    <row r="21" spans="1:44" x14ac:dyDescent="0.2">
      <c r="A21" s="61" t="s">
        <v>2409</v>
      </c>
      <c r="B21" s="61" t="s">
        <v>2736</v>
      </c>
      <c r="C21" s="61" t="s">
        <v>2894</v>
      </c>
      <c r="D21" s="61" t="s">
        <v>2895</v>
      </c>
      <c r="E21" s="61" t="s">
        <v>2896</v>
      </c>
      <c r="F21" s="61" t="s">
        <v>2723</v>
      </c>
      <c r="G21" s="61" t="s">
        <v>2410</v>
      </c>
      <c r="H21" s="61" t="s">
        <v>2851</v>
      </c>
      <c r="I21" s="63">
        <v>40</v>
      </c>
      <c r="J21" s="336">
        <v>146990824</v>
      </c>
      <c r="K21" s="63">
        <v>0</v>
      </c>
      <c r="L21" s="63">
        <v>0</v>
      </c>
      <c r="M21" s="15" t="s">
        <v>2872</v>
      </c>
      <c r="N21" s="336">
        <v>3</v>
      </c>
      <c r="O21" s="15" t="s">
        <v>1484</v>
      </c>
      <c r="P21" s="15" t="s">
        <v>1485</v>
      </c>
      <c r="Q21" s="15" t="s">
        <v>1476</v>
      </c>
      <c r="R21" s="203">
        <v>0.5</v>
      </c>
      <c r="S21" s="63">
        <v>0</v>
      </c>
      <c r="T21" s="15" t="s">
        <v>1474</v>
      </c>
      <c r="U21" s="241" t="e">
        <f>+VLOOKUP(VALUE(F21),ORDENES!$Y$2:$AC$359,4,0)</f>
        <v>#N/A</v>
      </c>
      <c r="V21" s="246" t="str">
        <f t="shared" si="0"/>
        <v xml:space="preserve"> </v>
      </c>
      <c r="W21" s="246">
        <f t="shared" si="1"/>
        <v>3</v>
      </c>
      <c r="X21" s="241" t="str">
        <f t="shared" si="2"/>
        <v>NO ASIGNADO</v>
      </c>
      <c r="Y21" s="241">
        <f t="shared" si="3"/>
        <v>2.35E-2</v>
      </c>
      <c r="Z21" s="241" t="e">
        <f>IF(F21=0," ",VLOOKUP(VALUE(F21),ORDENES!$Y$2:$Z$359,2,FALSE))</f>
        <v>#N/A</v>
      </c>
      <c r="AA21" s="241">
        <f t="shared" si="4"/>
        <v>3</v>
      </c>
      <c r="AB21" s="241" t="e">
        <f t="shared" si="5"/>
        <v>#VALUE!</v>
      </c>
      <c r="AC21" s="241" t="str">
        <f t="shared" si="6"/>
        <v>STOCK MANGUERA DE VACIO+BOMBA VARIOLINES</v>
      </c>
      <c r="AD21" s="241" t="str">
        <f t="shared" si="7"/>
        <v>NO ASIGNADO</v>
      </c>
      <c r="AE21" s="247" t="str">
        <f>IF(L21=0," ",IF(ISERR(DATE(MID(L21,1,4),MID(L21,6,2),MID(L21,9,2))+M21)=TRUE,MIN($V$1:V21),DATE(MID(L21,1,4),MID(L21,6,2),MID(L21,9,2))))</f>
        <v xml:space="preserve"> </v>
      </c>
      <c r="AF21" s="241">
        <f t="shared" si="8"/>
        <v>0</v>
      </c>
      <c r="AG21" s="241" t="str">
        <f t="shared" si="9"/>
        <v xml:space="preserve"> </v>
      </c>
      <c r="AH21" s="241" t="str">
        <f>+IFERROR(VLOOKUP(E21,'OPER-POST CV01_OPPSHA'!$C$2:$Q$500,14,0),"")</f>
        <v/>
      </c>
      <c r="AI21" s="248" t="e">
        <f>+VLOOKUP(VALUE(F21),ORDENES!$Y$2:$AD$359,6,0)</f>
        <v>#N/A</v>
      </c>
      <c r="AJ21" s="248" t="e">
        <f>+VLOOKUP(VALUE(F21),ORDENES!$Y$2:$AE$359,7,0)</f>
        <v>#N/A</v>
      </c>
      <c r="AK21" s="241" t="str">
        <f t="shared" si="10"/>
        <v/>
      </c>
      <c r="AL21" s="241" t="str">
        <f t="shared" si="11"/>
        <v/>
      </c>
      <c r="AM21" s="241" t="str">
        <f t="shared" si="12"/>
        <v/>
      </c>
      <c r="AN21" s="241" t="str">
        <f>+IFERROR(VLOOKUP(E21,'OPER-POST CV01_OPPSHA'!$C$2:$R$500,16,0),"")</f>
        <v/>
      </c>
      <c r="AO21" s="241" t="str">
        <f t="shared" si="13"/>
        <v>0030CAMBIAR MANGUERA VACIO ROTA M2R2 VARIO 1</v>
      </c>
      <c r="AP21" s="4"/>
      <c r="AQ21" s="4"/>
      <c r="AR21" s="4"/>
    </row>
    <row r="22" spans="1:44" x14ac:dyDescent="0.2">
      <c r="A22" s="61" t="s">
        <v>2084</v>
      </c>
      <c r="B22" s="61" t="s">
        <v>2736</v>
      </c>
      <c r="C22" s="61" t="s">
        <v>2897</v>
      </c>
      <c r="D22" s="61" t="s">
        <v>2898</v>
      </c>
      <c r="E22" s="61" t="s">
        <v>2899</v>
      </c>
      <c r="F22" s="61" t="s">
        <v>2833</v>
      </c>
      <c r="G22" s="61" t="s">
        <v>2085</v>
      </c>
      <c r="H22" s="61" t="s">
        <v>2854</v>
      </c>
      <c r="I22" s="63">
        <v>34</v>
      </c>
      <c r="J22" s="336">
        <v>160839059</v>
      </c>
      <c r="K22" s="63">
        <v>0</v>
      </c>
      <c r="L22" s="63">
        <v>0</v>
      </c>
      <c r="M22" s="15" t="s">
        <v>1503</v>
      </c>
      <c r="N22" s="336">
        <v>7</v>
      </c>
      <c r="O22" s="15" t="s">
        <v>1486</v>
      </c>
      <c r="P22" s="15" t="s">
        <v>1472</v>
      </c>
      <c r="Q22" s="15" t="s">
        <v>1476</v>
      </c>
      <c r="R22" s="203">
        <v>0.7</v>
      </c>
      <c r="S22" s="63">
        <v>0</v>
      </c>
      <c r="T22" s="15" t="s">
        <v>1474</v>
      </c>
      <c r="U22" s="241" t="e">
        <f>+VLOOKUP(VALUE(F22),ORDENES!$Y$2:$AC$359,4,0)</f>
        <v>#N/A</v>
      </c>
      <c r="V22" s="246" t="str">
        <f t="shared" si="0"/>
        <v xml:space="preserve"> </v>
      </c>
      <c r="W22" s="246">
        <f t="shared" si="1"/>
        <v>7</v>
      </c>
      <c r="X22" s="241" t="str">
        <f t="shared" si="2"/>
        <v>NO ASIGNADO</v>
      </c>
      <c r="Y22" s="241">
        <f t="shared" si="3"/>
        <v>3.2899999999999999E-2</v>
      </c>
      <c r="Z22" s="241" t="e">
        <f>IF(F22=0," ",VLOOKUP(VALUE(F22),ORDENES!$Y$2:$Z$359,2,FALSE))</f>
        <v>#N/A</v>
      </c>
      <c r="AA22" s="241">
        <f t="shared" si="4"/>
        <v>4</v>
      </c>
      <c r="AB22" s="241" t="e">
        <f t="shared" si="5"/>
        <v>#VALUE!</v>
      </c>
      <c r="AC22" s="241" t="str">
        <f t="shared" si="6"/>
        <v>CAMBIAR BANDA VERDE MESA DE CAJAS</v>
      </c>
      <c r="AD22" s="241" t="str">
        <f t="shared" si="7"/>
        <v>NO ASIGNADO</v>
      </c>
      <c r="AE22" s="247" t="str">
        <f>IF(L22=0," ",IF(ISERR(DATE(MID(L22,1,4),MID(L22,6,2),MID(L22,9,2))+M22)=TRUE,MIN($V$1:V22),DATE(MID(L22,1,4),MID(L22,6,2),MID(L22,9,2))))</f>
        <v xml:space="preserve"> </v>
      </c>
      <c r="AF22" s="241">
        <f t="shared" si="8"/>
        <v>0</v>
      </c>
      <c r="AG22" s="241" t="str">
        <f t="shared" si="9"/>
        <v xml:space="preserve"> </v>
      </c>
      <c r="AH22" s="241" t="str">
        <f>+IFERROR(VLOOKUP(E22,'OPER-POST CV01_OPPSHA'!$C$2:$Q$500,14,0),"")</f>
        <v/>
      </c>
      <c r="AI22" s="248" t="e">
        <f>+VLOOKUP(VALUE(F22),ORDENES!$Y$2:$AD$359,6,0)</f>
        <v>#N/A</v>
      </c>
      <c r="AJ22" s="248" t="e">
        <f>+VLOOKUP(VALUE(F22),ORDENES!$Y$2:$AE$359,7,0)</f>
        <v>#N/A</v>
      </c>
      <c r="AK22" s="241" t="str">
        <f t="shared" si="10"/>
        <v/>
      </c>
      <c r="AL22" s="241" t="str">
        <f t="shared" si="11"/>
        <v/>
      </c>
      <c r="AM22" s="241" t="str">
        <f t="shared" si="12"/>
        <v/>
      </c>
      <c r="AN22" s="241" t="str">
        <f>+IFERROR(VLOOKUP(E22,'OPER-POST CV01_OPPSHA'!$C$2:$R$500,16,0),"")</f>
        <v/>
      </c>
      <c r="AO22" s="241" t="str">
        <f t="shared" si="13"/>
        <v>0060CON-CAMBIO BANDA ENCAUCHETAD ENT SOLPACK</v>
      </c>
      <c r="AP22" s="4"/>
      <c r="AQ22" s="4"/>
      <c r="AR22" s="4"/>
    </row>
    <row r="23" spans="1:44" x14ac:dyDescent="0.2">
      <c r="A23" s="61" t="s">
        <v>1897</v>
      </c>
      <c r="B23" s="61" t="s">
        <v>2723</v>
      </c>
      <c r="C23" s="61" t="s">
        <v>2900</v>
      </c>
      <c r="D23" s="61" t="s">
        <v>2901</v>
      </c>
      <c r="E23" s="61" t="s">
        <v>2902</v>
      </c>
      <c r="F23" s="61" t="s">
        <v>2845</v>
      </c>
      <c r="G23" s="61" t="s">
        <v>1898</v>
      </c>
      <c r="H23" s="61" t="s">
        <v>2854</v>
      </c>
      <c r="I23" s="63">
        <v>30.5</v>
      </c>
      <c r="J23" s="336">
        <v>162527514</v>
      </c>
      <c r="K23" s="63">
        <v>30.5</v>
      </c>
      <c r="L23" s="63">
        <v>0</v>
      </c>
      <c r="M23" s="15" t="s">
        <v>2872</v>
      </c>
      <c r="N23" s="336">
        <v>7</v>
      </c>
      <c r="O23" s="15" t="s">
        <v>1484</v>
      </c>
      <c r="P23" s="15" t="s">
        <v>1472</v>
      </c>
      <c r="Q23" s="15" t="s">
        <v>1476</v>
      </c>
      <c r="R23" s="203">
        <v>0.5</v>
      </c>
      <c r="S23" s="63">
        <v>0</v>
      </c>
      <c r="T23" s="15" t="s">
        <v>1474</v>
      </c>
      <c r="U23" s="241" t="e">
        <f>+VLOOKUP(VALUE(F23),ORDENES!$Y$2:$AC$359,4,0)</f>
        <v>#N/A</v>
      </c>
      <c r="V23" s="246" t="str">
        <f t="shared" si="0"/>
        <v xml:space="preserve"> </v>
      </c>
      <c r="W23" s="246">
        <f t="shared" si="1"/>
        <v>7</v>
      </c>
      <c r="X23" s="241" t="str">
        <f t="shared" si="2"/>
        <v>NO ASIGNADO</v>
      </c>
      <c r="Y23" s="241">
        <f t="shared" si="3"/>
        <v>2.35E-2</v>
      </c>
      <c r="Z23" s="241" t="e">
        <f>IF(F23=0," ",VLOOKUP(VALUE(F23),ORDENES!$Y$2:$Z$359,2,FALSE))</f>
        <v>#N/A</v>
      </c>
      <c r="AA23" s="241">
        <f t="shared" si="4"/>
        <v>3</v>
      </c>
      <c r="AB23" s="241" t="e">
        <f t="shared" si="5"/>
        <v>#VALUE!</v>
      </c>
      <c r="AC23" s="241" t="str">
        <f t="shared" si="6"/>
        <v>CAMBIAR MANGUERAS ROTAS EN RINSER</v>
      </c>
      <c r="AD23" s="241" t="str">
        <f t="shared" si="7"/>
        <v>NO ASIGNADO</v>
      </c>
      <c r="AE23" s="247" t="str">
        <f>IF(L23=0," ",IF(ISERR(DATE(MID(L23,1,4),MID(L23,6,2),MID(L23,9,2))+M23)=TRUE,MIN($V$1:V23),DATE(MID(L23,1,4),MID(L23,6,2),MID(L23,9,2))))</f>
        <v xml:space="preserve"> </v>
      </c>
      <c r="AF23" s="241">
        <f t="shared" si="8"/>
        <v>0</v>
      </c>
      <c r="AG23" s="241" t="str">
        <f t="shared" si="9"/>
        <v xml:space="preserve"> </v>
      </c>
      <c r="AH23" s="241" t="str">
        <f>+IFERROR(VLOOKUP(E23,'OPER-POST CV01_OPPSHA'!$C$2:$Q$500,14,0),"")</f>
        <v/>
      </c>
      <c r="AI23" s="248" t="e">
        <f>+VLOOKUP(VALUE(F23),ORDENES!$Y$2:$AD$359,6,0)</f>
        <v>#N/A</v>
      </c>
      <c r="AJ23" s="248" t="e">
        <f>+VLOOKUP(VALUE(F23),ORDENES!$Y$2:$AE$359,7,0)</f>
        <v>#N/A</v>
      </c>
      <c r="AK23" s="241" t="str">
        <f t="shared" si="10"/>
        <v/>
      </c>
      <c r="AL23" s="241" t="str">
        <f t="shared" si="11"/>
        <v/>
      </c>
      <c r="AM23" s="241" t="str">
        <f t="shared" si="12"/>
        <v/>
      </c>
      <c r="AN23" s="241" t="str">
        <f>+IFERROR(VLOOKUP(E23,'OPER-POST CV01_OPPSHA'!$C$2:$R$500,16,0),"")</f>
        <v/>
      </c>
      <c r="AO23" s="241" t="str">
        <f t="shared" si="13"/>
        <v>0070REPARACION DE CILINDRO D BAJAR MAROMEROS</v>
      </c>
      <c r="AP23" s="4"/>
      <c r="AQ23" s="4"/>
      <c r="AR23" s="4"/>
    </row>
    <row r="24" spans="1:44" x14ac:dyDescent="0.2">
      <c r="A24" s="61" t="s">
        <v>1771</v>
      </c>
      <c r="B24" s="61" t="s">
        <v>2736</v>
      </c>
      <c r="C24" s="61" t="s">
        <v>2864</v>
      </c>
      <c r="D24" s="61" t="s">
        <v>2903</v>
      </c>
      <c r="E24" s="61" t="s">
        <v>2904</v>
      </c>
      <c r="F24" s="61" t="s">
        <v>2845</v>
      </c>
      <c r="G24" s="61" t="s">
        <v>1772</v>
      </c>
      <c r="H24" s="61" t="s">
        <v>2851</v>
      </c>
      <c r="I24" s="63">
        <v>30</v>
      </c>
      <c r="J24" s="336">
        <v>162912558</v>
      </c>
      <c r="K24" s="63">
        <v>0</v>
      </c>
      <c r="L24" s="63">
        <v>0</v>
      </c>
      <c r="M24" s="15" t="s">
        <v>1503</v>
      </c>
      <c r="N24" s="336">
        <v>7</v>
      </c>
      <c r="O24" s="15" t="s">
        <v>1475</v>
      </c>
      <c r="P24" s="15" t="s">
        <v>1472</v>
      </c>
      <c r="Q24" s="15" t="s">
        <v>1476</v>
      </c>
      <c r="R24" s="203">
        <v>2</v>
      </c>
      <c r="S24" s="63">
        <v>0</v>
      </c>
      <c r="T24" s="15" t="s">
        <v>1474</v>
      </c>
      <c r="U24" s="241" t="e">
        <f>+VLOOKUP(VALUE(F24),ORDENES!$Y$2:$AC$359,4,0)</f>
        <v>#N/A</v>
      </c>
      <c r="V24" s="246" t="str">
        <f t="shared" si="0"/>
        <v xml:space="preserve"> </v>
      </c>
      <c r="W24" s="246">
        <f t="shared" si="1"/>
        <v>7</v>
      </c>
      <c r="X24" s="241" t="str">
        <f t="shared" si="2"/>
        <v>NO ASIGNADO</v>
      </c>
      <c r="Y24" s="241">
        <f t="shared" si="3"/>
        <v>9.4E-2</v>
      </c>
      <c r="Z24" s="241" t="e">
        <f>IF(F24=0," ",VLOOKUP(VALUE(F24),ORDENES!$Y$2:$Z$359,2,FALSE))</f>
        <v>#N/A</v>
      </c>
      <c r="AA24" s="241">
        <f t="shared" si="4"/>
        <v>9</v>
      </c>
      <c r="AB24" s="241" t="e">
        <f t="shared" si="5"/>
        <v>#VALUE!</v>
      </c>
      <c r="AC24" s="241" t="str">
        <f t="shared" si="6"/>
        <v>REPUESTOS ORIG PARA REPARAR PINZAS</v>
      </c>
      <c r="AD24" s="241" t="str">
        <f t="shared" si="7"/>
        <v>NO ASIGNADO</v>
      </c>
      <c r="AE24" s="247" t="str">
        <f>IF(L24=0," ",IF(ISERR(DATE(MID(L24,1,4),MID(L24,6,2),MID(L24,9,2))+M24)=TRUE,MIN($V$1:V24),DATE(MID(L24,1,4),MID(L24,6,2),MID(L24,9,2))))</f>
        <v xml:space="preserve"> </v>
      </c>
      <c r="AF24" s="241">
        <f t="shared" si="8"/>
        <v>0</v>
      </c>
      <c r="AG24" s="241" t="str">
        <f t="shared" si="9"/>
        <v xml:space="preserve"> </v>
      </c>
      <c r="AH24" s="241" t="str">
        <f>+IFERROR(VLOOKUP(E24,'OPER-POST CV01_OPPSHA'!$C$2:$Q$500,14,0),"")</f>
        <v/>
      </c>
      <c r="AI24" s="248" t="e">
        <f>+VLOOKUP(VALUE(F24),ORDENES!$Y$2:$AD$359,6,0)</f>
        <v>#N/A</v>
      </c>
      <c r="AJ24" s="248" t="e">
        <f>+VLOOKUP(VALUE(F24),ORDENES!$Y$2:$AE$359,7,0)</f>
        <v>#N/A</v>
      </c>
      <c r="AK24" s="241" t="str">
        <f t="shared" si="10"/>
        <v/>
      </c>
      <c r="AL24" s="241" t="str">
        <f t="shared" si="11"/>
        <v/>
      </c>
      <c r="AM24" s="241" t="str">
        <f t="shared" si="12"/>
        <v/>
      </c>
      <c r="AN24" s="241" t="str">
        <f>+IFERROR(VLOOKUP(E24,'OPER-POST CV01_OPPSHA'!$C$2:$R$500,16,0),"")</f>
        <v/>
      </c>
      <c r="AO24" s="241" t="str">
        <f t="shared" si="13"/>
        <v>0070CON-DAÑO EN PINZA 84 RINSE LINEA 4</v>
      </c>
      <c r="AP24" s="4"/>
      <c r="AQ24" s="4"/>
      <c r="AR24" s="4"/>
    </row>
    <row r="25" spans="1:44" x14ac:dyDescent="0.2">
      <c r="A25" s="61" t="s">
        <v>2488</v>
      </c>
      <c r="B25" s="61" t="s">
        <v>2697</v>
      </c>
      <c r="C25" s="61" t="s">
        <v>2905</v>
      </c>
      <c r="D25" s="61" t="s">
        <v>2906</v>
      </c>
      <c r="E25" s="61" t="s">
        <v>2907</v>
      </c>
      <c r="F25" s="61" t="s">
        <v>2723</v>
      </c>
      <c r="G25" s="61" t="s">
        <v>2489</v>
      </c>
      <c r="H25" s="61" t="s">
        <v>2851</v>
      </c>
      <c r="I25" s="63">
        <v>30</v>
      </c>
      <c r="J25" s="336">
        <v>169394760</v>
      </c>
      <c r="K25" s="63">
        <v>0</v>
      </c>
      <c r="L25" s="63">
        <v>0</v>
      </c>
      <c r="M25" s="15" t="s">
        <v>1503</v>
      </c>
      <c r="N25" s="336">
        <v>3</v>
      </c>
      <c r="O25" s="125" t="str">
        <f>+IF(OR(ISERROR(VLOOKUP(A25&amp;B25,OPER!$AO$2:$AO$500,1,0)),K25&gt;=I25),"no","SI")</f>
        <v>no</v>
      </c>
      <c r="P25" s="151" t="str">
        <f>+VLOOKUP(VALUE(A25),ORDENES!$Y$2:$AE$359,5,0)</f>
        <v>VARIOLINE OW - L4</v>
      </c>
      <c r="Q25" s="152" t="str">
        <f>+_xlfn.XLOOKUP(A25&amp;B25,OPER!$AO$2:$AO$500,OPER!$X$2:$X$500,"REPROG-"&amp;_xlfn.XLOOKUP(A25,OPER!$F$2:$F$500,OPER!$X$2:$X$500,"",0),0)</f>
        <v>REPROG-</v>
      </c>
      <c r="R25" s="153" t="e">
        <f>IF((I25-K25)*VLOOKUP(D25,'MM60 |ZBS P3M'!A:M,12,0)&lt;0,0,(I25-K25)*VLOOKUP(D25,'MM60 |ZBS P3M'!A:M,12,0))</f>
        <v>#VALUE!</v>
      </c>
      <c r="S25" s="174" t="str">
        <f t="shared" ref="S25:S71" si="14">IF(O25="Si",R25,"")</f>
        <v/>
      </c>
      <c r="T25" s="174"/>
    </row>
    <row r="26" spans="1:44" x14ac:dyDescent="0.2">
      <c r="A26" s="61" t="s">
        <v>2117</v>
      </c>
      <c r="B26" s="61" t="s">
        <v>2688</v>
      </c>
      <c r="C26" s="61" t="s">
        <v>2908</v>
      </c>
      <c r="D26" s="61" t="s">
        <v>2909</v>
      </c>
      <c r="E26" s="61" t="s">
        <v>2910</v>
      </c>
      <c r="F26" s="61" t="s">
        <v>2723</v>
      </c>
      <c r="G26" s="61" t="s">
        <v>2118</v>
      </c>
      <c r="H26" s="61" t="s">
        <v>2854</v>
      </c>
      <c r="I26" s="63">
        <v>30</v>
      </c>
      <c r="J26" s="336">
        <v>171038774</v>
      </c>
      <c r="K26" s="63">
        <v>0</v>
      </c>
      <c r="L26" s="63">
        <v>0</v>
      </c>
      <c r="M26" s="15" t="s">
        <v>2872</v>
      </c>
      <c r="N26" s="336">
        <v>3</v>
      </c>
      <c r="O26" s="125" t="str">
        <f>+IF(OR(ISERROR(VLOOKUP(A26&amp;B26,OPER!$AO$2:$AO$500,1,0)),K26&gt;=I26),"no","SI")</f>
        <v>no</v>
      </c>
      <c r="P26" s="151" t="str">
        <f>+VLOOKUP(VALUE(A26),ORDENES!$Y$2:$AE$359,5,0)</f>
        <v>PALETIZADORA - L4</v>
      </c>
      <c r="Q26" s="152" t="str">
        <f>+_xlfn.XLOOKUP(A26&amp;B26,OPER!$AO$2:$AO$500,OPER!$X$2:$X$500,"REPROG-"&amp;_xlfn.XLOOKUP(A26,OPER!$F$2:$F$500,OPER!$X$2:$X$500,"",0),0)</f>
        <v>REPROG-</v>
      </c>
      <c r="R26" s="153" t="e">
        <f>IF((I26-K26)*VLOOKUP(D26,'MM60 |ZBS P3M'!A:M,12,0)&lt;0,0,(I26-K26)*VLOOKUP(D26,'MM60 |ZBS P3M'!A:M,12,0))</f>
        <v>#VALUE!</v>
      </c>
      <c r="S26" s="174" t="str">
        <f t="shared" si="14"/>
        <v/>
      </c>
      <c r="T26" s="174"/>
    </row>
    <row r="27" spans="1:44" x14ac:dyDescent="0.2">
      <c r="A27" s="61" t="s">
        <v>2010</v>
      </c>
      <c r="B27" s="61" t="s">
        <v>2688</v>
      </c>
      <c r="C27" s="61" t="s">
        <v>2011</v>
      </c>
      <c r="D27" s="61" t="s">
        <v>2911</v>
      </c>
      <c r="E27" s="61" t="s">
        <v>2912</v>
      </c>
      <c r="F27" s="61" t="s">
        <v>2785</v>
      </c>
      <c r="G27" s="61" t="s">
        <v>2011</v>
      </c>
      <c r="H27" s="61" t="s">
        <v>2851</v>
      </c>
      <c r="I27" s="63">
        <v>30</v>
      </c>
      <c r="J27" s="336">
        <v>174628304</v>
      </c>
      <c r="K27" s="63">
        <v>0</v>
      </c>
      <c r="L27" s="63">
        <v>0</v>
      </c>
      <c r="M27" s="15" t="s">
        <v>1503</v>
      </c>
      <c r="N27" s="336">
        <v>13</v>
      </c>
      <c r="O27" s="125" t="str">
        <f>+IF(OR(ISERROR(VLOOKUP(A27&amp;B27,OPER!$AO$2:$AO$500,1,0)),K27&gt;=I27),"no","SI")</f>
        <v>no</v>
      </c>
      <c r="P27" s="151" t="str">
        <f>+VLOOKUP(VALUE(A27),ORDENES!$Y$2:$AE$359,5,0)</f>
        <v>LLENADORA DE BOTELLAS - L4</v>
      </c>
      <c r="Q27" s="152" t="str">
        <f>+_xlfn.XLOOKUP(A27&amp;B27,OPER!$AO$2:$AO$500,OPER!$X$2:$X$500,"REPROG-"&amp;_xlfn.XLOOKUP(A27,OPER!$F$2:$F$500,OPER!$X$2:$X$500,"",0),0)</f>
        <v>REPROG-</v>
      </c>
      <c r="R27" s="153" t="e">
        <f>IF((I27-K27)*VLOOKUP(D27,'MM60 |ZBS P3M'!A:M,12,0)&lt;0,0,(I27-K27)*VLOOKUP(D27,'MM60 |ZBS P3M'!A:M,12,0))</f>
        <v>#VALUE!</v>
      </c>
      <c r="S27" s="174" t="str">
        <f t="shared" si="14"/>
        <v/>
      </c>
      <c r="T27" s="174"/>
    </row>
    <row r="28" spans="1:44" x14ac:dyDescent="0.2">
      <c r="A28" s="61" t="s">
        <v>2010</v>
      </c>
      <c r="B28" s="61" t="s">
        <v>2688</v>
      </c>
      <c r="C28" s="61" t="s">
        <v>2011</v>
      </c>
      <c r="D28" s="61" t="s">
        <v>2913</v>
      </c>
      <c r="E28" s="61" t="s">
        <v>2914</v>
      </c>
      <c r="F28" s="61" t="s">
        <v>2915</v>
      </c>
      <c r="G28" s="61" t="s">
        <v>2011</v>
      </c>
      <c r="H28" s="61" t="s">
        <v>2851</v>
      </c>
      <c r="I28" s="63">
        <v>30</v>
      </c>
      <c r="J28" s="336">
        <v>174628304</v>
      </c>
      <c r="K28" s="63">
        <v>0</v>
      </c>
      <c r="L28" s="63">
        <v>0</v>
      </c>
      <c r="M28" s="15" t="s">
        <v>1503</v>
      </c>
      <c r="N28" s="336">
        <v>15</v>
      </c>
      <c r="O28" s="125" t="str">
        <f>+IF(OR(ISERROR(VLOOKUP(A28&amp;B28,OPER!$AO$2:$AO$500,1,0)),K28&gt;=I28),"no","SI")</f>
        <v>no</v>
      </c>
      <c r="P28" s="151" t="str">
        <f>+VLOOKUP(VALUE(A28),ORDENES!$Y$2:$AE$359,5,0)</f>
        <v>LLENADORA DE BOTELLAS - L4</v>
      </c>
      <c r="Q28" s="152" t="str">
        <f>+_xlfn.XLOOKUP(A28&amp;B28,OPER!$AO$2:$AO$500,OPER!$X$2:$X$500,"REPROG-"&amp;_xlfn.XLOOKUP(A28,OPER!$F$2:$F$500,OPER!$X$2:$X$500,"",0),0)</f>
        <v>REPROG-</v>
      </c>
      <c r="R28" s="153" t="e">
        <f>IF((I28-K28)*VLOOKUP(D28,'MM60 |ZBS P3M'!A:M,12,0)&lt;0,0,(I28-K28)*VLOOKUP(D28,'MM60 |ZBS P3M'!A:M,12,0))</f>
        <v>#VALUE!</v>
      </c>
      <c r="S28" s="174" t="str">
        <f t="shared" si="14"/>
        <v/>
      </c>
      <c r="T28" s="174"/>
    </row>
    <row r="29" spans="1:44" x14ac:dyDescent="0.2">
      <c r="A29" s="61" t="s">
        <v>2682</v>
      </c>
      <c r="B29" s="61" t="s">
        <v>2736</v>
      </c>
      <c r="C29" s="61" t="s">
        <v>2916</v>
      </c>
      <c r="D29" s="61" t="s">
        <v>2917</v>
      </c>
      <c r="E29" s="61" t="s">
        <v>2918</v>
      </c>
      <c r="F29" s="61" t="s">
        <v>2736</v>
      </c>
      <c r="G29" s="61" t="s">
        <v>2683</v>
      </c>
      <c r="H29" s="61" t="s">
        <v>2851</v>
      </c>
      <c r="I29" s="63">
        <v>28</v>
      </c>
      <c r="J29" s="336">
        <v>120621355</v>
      </c>
      <c r="K29" s="63">
        <v>0</v>
      </c>
      <c r="L29" s="63">
        <v>0</v>
      </c>
      <c r="M29" s="15" t="s">
        <v>1503</v>
      </c>
      <c r="N29" s="336">
        <v>2</v>
      </c>
      <c r="O29" s="125" t="str">
        <f>+IF(OR(ISERROR(VLOOKUP(A29&amp;B29,OPER!$AO$2:$AO$500,1,0)),K29&gt;=I29),"no","SI")</f>
        <v>no</v>
      </c>
      <c r="P29" s="151" t="str">
        <f>+VLOOKUP(VALUE(A29),ORDENES!$Y$2:$AE$359,5,0)</f>
        <v>VARIOLINE OW 2 - L4</v>
      </c>
      <c r="Q29" s="152" t="str">
        <f>+_xlfn.XLOOKUP(A29&amp;B29,OPER!$AO$2:$AO$500,OPER!$X$2:$X$500,"REPROG-"&amp;_xlfn.XLOOKUP(A29,OPER!$F$2:$F$500,OPER!$X$2:$X$500,"",0),0)</f>
        <v>REPROG-</v>
      </c>
      <c r="R29" s="153" t="e">
        <f>IF((I29-K29)*VLOOKUP(D29,'MM60 |ZBS P3M'!A:M,12,0)&lt;0,0,(I29-K29)*VLOOKUP(D29,'MM60 |ZBS P3M'!A:M,12,0))</f>
        <v>#N/A</v>
      </c>
      <c r="S29" s="174" t="str">
        <f t="shared" si="14"/>
        <v/>
      </c>
      <c r="T29" s="174"/>
    </row>
    <row r="30" spans="1:44" x14ac:dyDescent="0.2">
      <c r="A30" s="61" t="s">
        <v>1771</v>
      </c>
      <c r="B30" s="61" t="s">
        <v>2785</v>
      </c>
      <c r="C30" s="61" t="s">
        <v>2919</v>
      </c>
      <c r="D30" s="61" t="s">
        <v>2920</v>
      </c>
      <c r="E30" s="61" t="s">
        <v>2921</v>
      </c>
      <c r="F30" s="61" t="s">
        <v>2922</v>
      </c>
      <c r="G30" s="61" t="s">
        <v>1772</v>
      </c>
      <c r="H30" s="61" t="s">
        <v>2854</v>
      </c>
      <c r="I30" s="63">
        <v>25</v>
      </c>
      <c r="J30" s="336">
        <v>162912558</v>
      </c>
      <c r="K30" s="63">
        <v>25</v>
      </c>
      <c r="L30" s="63">
        <v>0</v>
      </c>
      <c r="M30" s="15" t="s">
        <v>2872</v>
      </c>
      <c r="N30" s="336">
        <v>28</v>
      </c>
      <c r="O30" s="125" t="str">
        <f>+IF(OR(ISERROR(VLOOKUP(A30&amp;B30,OPER!$AO$2:$AO$500,1,0)),K30&gt;=I30),"no","SI")</f>
        <v>no</v>
      </c>
      <c r="P30" s="151" t="str">
        <f>+VLOOKUP(VALUE(A30),ORDENES!$Y$2:$AE$359,5,0)</f>
        <v>JUAGADORA RINSER OW -L4</v>
      </c>
      <c r="Q30" s="152" t="str">
        <f>+_xlfn.XLOOKUP(A30&amp;B30,OPER!$AO$2:$AO$500,OPER!$X$2:$X$500,"REPROG-"&amp;_xlfn.XLOOKUP(A30,OPER!$F$2:$F$500,OPER!$X$2:$X$500,"",0),0)</f>
        <v>REPROG-</v>
      </c>
      <c r="R30" s="153" t="e">
        <f>IF((I30-K30)*VLOOKUP(D30,'MM60 |ZBS P3M'!A:M,12,0)&lt;0,0,(I30-K30)*VLOOKUP(D30,'MM60 |ZBS P3M'!A:M,12,0))</f>
        <v>#N/A</v>
      </c>
      <c r="S30" s="174" t="str">
        <f t="shared" si="14"/>
        <v/>
      </c>
      <c r="T30" s="174"/>
    </row>
    <row r="31" spans="1:44" x14ac:dyDescent="0.2">
      <c r="A31" s="61" t="s">
        <v>1790</v>
      </c>
      <c r="B31" s="61" t="s">
        <v>2789</v>
      </c>
      <c r="C31" s="61" t="s">
        <v>2801</v>
      </c>
      <c r="D31" s="61" t="s">
        <v>3551</v>
      </c>
      <c r="E31" s="61" t="s">
        <v>3552</v>
      </c>
      <c r="F31" s="61" t="s">
        <v>2697</v>
      </c>
      <c r="G31" s="61" t="s">
        <v>1791</v>
      </c>
      <c r="H31" s="61" t="s">
        <v>2851</v>
      </c>
      <c r="I31" s="63">
        <v>24</v>
      </c>
      <c r="J31" s="336">
        <v>172809921</v>
      </c>
      <c r="K31" s="63">
        <v>0</v>
      </c>
      <c r="L31" s="63">
        <v>0</v>
      </c>
      <c r="M31" s="15" t="s">
        <v>1503</v>
      </c>
      <c r="N31" s="336">
        <v>4</v>
      </c>
      <c r="O31" s="125" t="str">
        <f>+IF(OR(ISERROR(VLOOKUP(A31&amp;B31,OPER!$AO$2:$AO$500,1,0)),K31&gt;=I31),"no","SI")</f>
        <v>SI</v>
      </c>
      <c r="P31" s="151" t="str">
        <f>+VLOOKUP(VALUE(A31),ORDENES!$Y$2:$AE$359,5,0)</f>
        <v>JUAGADORA RINSER OW -L4</v>
      </c>
      <c r="Q31" s="152" t="str">
        <f>+_xlfn.XLOOKUP(A31&amp;B31,OPER!$AO$2:$AO$500,OPER!$X$2:$X$500,"REPROG-"&amp;_xlfn.XLOOKUP(A31,OPER!$F$2:$F$500,OPER!$X$2:$X$500,"",0),0)</f>
        <v>SEBASTIAN TOBON</v>
      </c>
      <c r="R31" s="153" t="e">
        <f>IF((I31-K31)*VLOOKUP(D31,'MM60 |ZBS P3M'!A:M,12,0)&lt;0,0,(I31-K31)*VLOOKUP(D31,'MM60 |ZBS P3M'!A:M,12,0))</f>
        <v>#VALUE!</v>
      </c>
      <c r="S31" s="174" t="e">
        <f t="shared" si="14"/>
        <v>#VALUE!</v>
      </c>
      <c r="T31" s="174"/>
    </row>
    <row r="32" spans="1:44" x14ac:dyDescent="0.2">
      <c r="A32" s="61" t="s">
        <v>1771</v>
      </c>
      <c r="B32" s="61" t="s">
        <v>2785</v>
      </c>
      <c r="C32" s="61" t="s">
        <v>2919</v>
      </c>
      <c r="D32" s="61" t="s">
        <v>2923</v>
      </c>
      <c r="E32" s="61" t="s">
        <v>2924</v>
      </c>
      <c r="F32" s="61" t="s">
        <v>2925</v>
      </c>
      <c r="G32" s="61" t="s">
        <v>1772</v>
      </c>
      <c r="H32" s="61" t="s">
        <v>2854</v>
      </c>
      <c r="I32" s="63">
        <v>23</v>
      </c>
      <c r="J32" s="336">
        <v>162912558</v>
      </c>
      <c r="K32" s="63">
        <v>23</v>
      </c>
      <c r="L32" s="63">
        <v>0</v>
      </c>
      <c r="M32" s="15" t="s">
        <v>2872</v>
      </c>
      <c r="N32" s="336">
        <v>31</v>
      </c>
      <c r="O32" s="125" t="str">
        <f>+IF(OR(ISERROR(VLOOKUP(A32&amp;B32,OPER!$AO$2:$AO$500,1,0)),K32&gt;=I32),"no","SI")</f>
        <v>no</v>
      </c>
      <c r="P32" s="151" t="str">
        <f>+VLOOKUP(VALUE(A32),ORDENES!$Y$2:$AE$359,5,0)</f>
        <v>JUAGADORA RINSER OW -L4</v>
      </c>
      <c r="Q32" s="152" t="str">
        <f>+_xlfn.XLOOKUP(A32&amp;B32,OPER!$AO$2:$AO$500,OPER!$X$2:$X$500,"REPROG-"&amp;_xlfn.XLOOKUP(A32,OPER!$F$2:$F$500,OPER!$X$2:$X$500,"",0),0)</f>
        <v>REPROG-</v>
      </c>
      <c r="R32" s="153" t="e">
        <f>IF((I32-K32)*VLOOKUP(D32,'MM60 |ZBS P3M'!A:M,12,0)&lt;0,0,(I32-K32)*VLOOKUP(D32,'MM60 |ZBS P3M'!A:M,12,0))</f>
        <v>#VALUE!</v>
      </c>
      <c r="S32" s="174" t="str">
        <f t="shared" si="14"/>
        <v/>
      </c>
      <c r="T32" s="174"/>
    </row>
    <row r="33" spans="1:20" x14ac:dyDescent="0.2">
      <c r="A33" s="61" t="s">
        <v>2440</v>
      </c>
      <c r="B33" s="61" t="s">
        <v>2688</v>
      </c>
      <c r="C33" s="61" t="s">
        <v>2441</v>
      </c>
      <c r="D33" s="61" t="s">
        <v>2926</v>
      </c>
      <c r="E33" s="61" t="s">
        <v>2927</v>
      </c>
      <c r="F33" s="61" t="s">
        <v>2697</v>
      </c>
      <c r="G33" s="61" t="s">
        <v>2441</v>
      </c>
      <c r="H33" s="61" t="s">
        <v>2851</v>
      </c>
      <c r="I33" s="63">
        <v>22</v>
      </c>
      <c r="J33" s="336">
        <v>160281476</v>
      </c>
      <c r="K33" s="63">
        <v>16</v>
      </c>
      <c r="L33" s="63">
        <v>0</v>
      </c>
      <c r="M33" s="15" t="s">
        <v>1503</v>
      </c>
      <c r="N33" s="336">
        <v>4</v>
      </c>
      <c r="O33" s="125" t="str">
        <f>+IF(OR(ISERROR(VLOOKUP(A33&amp;B33,OPER!$AO$2:$AO$500,1,0)),K33&gt;=I33),"no","SI")</f>
        <v>no</v>
      </c>
      <c r="P33" s="151" t="str">
        <f>+VLOOKUP(VALUE(A33),ORDENES!$Y$2:$AE$359,5,0)</f>
        <v>VARIOLINE OW - L4</v>
      </c>
      <c r="Q33" s="152" t="str">
        <f>+_xlfn.XLOOKUP(A33&amp;B33,OPER!$AO$2:$AO$500,OPER!$X$2:$X$500,"REPROG-"&amp;_xlfn.XLOOKUP(A33,OPER!$F$2:$F$500,OPER!$X$2:$X$500,"",0),0)</f>
        <v>REPROG-</v>
      </c>
      <c r="R33" s="153" t="e">
        <f>IF((I33-K33)*VLOOKUP(D33,'MM60 |ZBS P3M'!A:M,12,0)&lt;0,0,(I33-K33)*VLOOKUP(D33,'MM60 |ZBS P3M'!A:M,12,0))</f>
        <v>#VALUE!</v>
      </c>
      <c r="S33" s="174" t="str">
        <f t="shared" si="14"/>
        <v/>
      </c>
      <c r="T33" s="174"/>
    </row>
    <row r="34" spans="1:20" x14ac:dyDescent="0.2">
      <c r="A34" s="61" t="s">
        <v>1918</v>
      </c>
      <c r="B34" s="61" t="s">
        <v>2694</v>
      </c>
      <c r="C34" s="61" t="s">
        <v>4497</v>
      </c>
      <c r="D34" s="61" t="s">
        <v>4498</v>
      </c>
      <c r="E34" s="61" t="s">
        <v>4499</v>
      </c>
      <c r="F34" s="61" t="s">
        <v>2883</v>
      </c>
      <c r="G34" s="61" t="s">
        <v>1919</v>
      </c>
      <c r="H34" s="61" t="s">
        <v>2851</v>
      </c>
      <c r="I34" s="63">
        <v>22</v>
      </c>
      <c r="J34" s="336">
        <v>166959867</v>
      </c>
      <c r="K34" s="63">
        <v>0</v>
      </c>
      <c r="L34" s="63">
        <v>0</v>
      </c>
      <c r="M34" s="15" t="s">
        <v>1503</v>
      </c>
      <c r="N34" s="336">
        <v>13</v>
      </c>
      <c r="O34" s="125" t="str">
        <f>+IF(OR(ISERROR(VLOOKUP(A34&amp;B34,OPER!$AO$2:$AO$500,1,0)),K34&gt;=I34),"no","SI")</f>
        <v>no</v>
      </c>
      <c r="P34" s="151" t="str">
        <f>+VLOOKUP(VALUE(A34),ORDENES!$Y$2:$AE$359,5,0)</f>
        <v>LLENADORA DE BOTELLAS - L4</v>
      </c>
      <c r="Q34" s="152" t="str">
        <f>+_xlfn.XLOOKUP(A34&amp;B34,OPER!$AO$2:$AO$500,OPER!$X$2:$X$500,"REPROG-"&amp;_xlfn.XLOOKUP(A34,OPER!$F$2:$F$500,OPER!$X$2:$X$500,"",0),0)</f>
        <v>REPROG-JORGE HERNAN VELEZ ARANZAZU</v>
      </c>
      <c r="R34" s="153" t="e">
        <f>IF((I34-K34)*VLOOKUP(D34,'MM60 |ZBS P3M'!A:M,12,0)&lt;0,0,(I34-K34)*VLOOKUP(D34,'MM60 |ZBS P3M'!A:M,12,0))</f>
        <v>#N/A</v>
      </c>
      <c r="S34" s="174" t="str">
        <f t="shared" si="14"/>
        <v/>
      </c>
      <c r="T34" s="174"/>
    </row>
    <row r="35" spans="1:20" x14ac:dyDescent="0.2">
      <c r="A35" s="61" t="s">
        <v>2024</v>
      </c>
      <c r="B35" s="61" t="s">
        <v>2688</v>
      </c>
      <c r="C35" s="61" t="s">
        <v>2928</v>
      </c>
      <c r="D35" s="61" t="s">
        <v>2929</v>
      </c>
      <c r="E35" s="61" t="s">
        <v>2930</v>
      </c>
      <c r="F35" s="61" t="s">
        <v>2688</v>
      </c>
      <c r="G35" s="61" t="s">
        <v>2025</v>
      </c>
      <c r="H35" s="61" t="s">
        <v>2854</v>
      </c>
      <c r="I35" s="63">
        <v>22</v>
      </c>
      <c r="J35" s="336">
        <v>176847181</v>
      </c>
      <c r="K35" s="63">
        <v>22</v>
      </c>
      <c r="L35" s="63">
        <v>0</v>
      </c>
      <c r="M35" s="15" t="s">
        <v>1503</v>
      </c>
      <c r="N35" s="336">
        <v>1</v>
      </c>
      <c r="O35" s="125" t="str">
        <f>+IF(OR(ISERROR(VLOOKUP(A35&amp;B35,OPER!$AO$2:$AO$500,1,0)),K35&gt;=I35),"no","SI")</f>
        <v>no</v>
      </c>
      <c r="P35" s="151" t="str">
        <f>+VLOOKUP(VALUE(A35),ORDENES!$Y$2:$AE$359,5,0)</f>
        <v>LLENADORA DE BOTELLAS - L4</v>
      </c>
      <c r="Q35" s="152" t="str">
        <f>+_xlfn.XLOOKUP(A35&amp;B35,OPER!$AO$2:$AO$500,OPER!$X$2:$X$500,"REPROG-"&amp;_xlfn.XLOOKUP(A35,OPER!$F$2:$F$500,OPER!$X$2:$X$500,"",0),0)</f>
        <v xml:space="preserve">REPROG-ALEXANDER CARDONA </v>
      </c>
      <c r="R35" s="153" t="e">
        <f>IF((I35-K35)*VLOOKUP(D35,'MM60 |ZBS P3M'!A:M,12,0)&lt;0,0,(I35-K35)*VLOOKUP(D35,'MM60 |ZBS P3M'!A:M,12,0))</f>
        <v>#VALUE!</v>
      </c>
      <c r="S35" s="174" t="str">
        <f t="shared" si="14"/>
        <v/>
      </c>
      <c r="T35" s="174"/>
    </row>
    <row r="36" spans="1:20" x14ac:dyDescent="0.2">
      <c r="A36" s="61" t="s">
        <v>1816</v>
      </c>
      <c r="B36" s="61" t="s">
        <v>2688</v>
      </c>
      <c r="C36" s="61" t="s">
        <v>1817</v>
      </c>
      <c r="D36" s="61" t="s">
        <v>2931</v>
      </c>
      <c r="E36" s="61" t="s">
        <v>2932</v>
      </c>
      <c r="F36" s="61" t="s">
        <v>2688</v>
      </c>
      <c r="G36" s="61" t="s">
        <v>1817</v>
      </c>
      <c r="H36" s="61" t="s">
        <v>2851</v>
      </c>
      <c r="I36" s="63">
        <v>20</v>
      </c>
      <c r="J36" s="336">
        <v>148371919</v>
      </c>
      <c r="K36" s="63">
        <v>0</v>
      </c>
      <c r="L36" s="63">
        <v>0</v>
      </c>
      <c r="M36" s="15" t="s">
        <v>1503</v>
      </c>
      <c r="N36" s="336">
        <v>1</v>
      </c>
      <c r="O36" s="125" t="str">
        <f>+IF(OR(ISERROR(VLOOKUP(A36&amp;B36,OPER!$AO$2:$AO$500,1,0)),K36&gt;=I36),"no","SI")</f>
        <v>no</v>
      </c>
      <c r="P36" s="151" t="str">
        <f>+VLOOKUP(VALUE(A36),ORDENES!$Y$2:$AE$359,5,0)</f>
        <v>LLENADORA DE BOTELLAS - L4</v>
      </c>
      <c r="Q36" s="152" t="str">
        <f>+_xlfn.XLOOKUP(A36&amp;B36,OPER!$AO$2:$AO$500,OPER!$X$2:$X$500,"REPROG-"&amp;_xlfn.XLOOKUP(A36,OPER!$F$2:$F$500,OPER!$X$2:$X$500,"",0),0)</f>
        <v>REPROG-</v>
      </c>
      <c r="R36" s="153" t="e">
        <f>IF((I36-K36)*VLOOKUP(D36,'MM60 |ZBS P3M'!A:M,12,0)&lt;0,0,(I36-K36)*VLOOKUP(D36,'MM60 |ZBS P3M'!A:M,12,0))</f>
        <v>#VALUE!</v>
      </c>
      <c r="S36" s="174" t="str">
        <f t="shared" si="14"/>
        <v/>
      </c>
      <c r="T36" s="174"/>
    </row>
    <row r="37" spans="1:20" x14ac:dyDescent="0.2">
      <c r="A37" s="61" t="s">
        <v>1816</v>
      </c>
      <c r="B37" s="61" t="s">
        <v>2688</v>
      </c>
      <c r="C37" s="61" t="s">
        <v>1817</v>
      </c>
      <c r="D37" s="61" t="s">
        <v>2933</v>
      </c>
      <c r="E37" s="61" t="s">
        <v>2934</v>
      </c>
      <c r="F37" s="61" t="s">
        <v>2736</v>
      </c>
      <c r="G37" s="61" t="s">
        <v>1817</v>
      </c>
      <c r="H37" s="61" t="s">
        <v>2851</v>
      </c>
      <c r="I37" s="63">
        <v>20</v>
      </c>
      <c r="J37" s="336">
        <v>148371919</v>
      </c>
      <c r="K37" s="63">
        <v>0</v>
      </c>
      <c r="L37" s="63">
        <v>0</v>
      </c>
      <c r="M37" s="15" t="s">
        <v>1503</v>
      </c>
      <c r="N37" s="336">
        <v>2</v>
      </c>
      <c r="O37" s="125" t="str">
        <f>+IF(OR(ISERROR(VLOOKUP(A37&amp;B37,OPER!$AO$2:$AO$500,1,0)),K37&gt;=I37),"no","SI")</f>
        <v>no</v>
      </c>
      <c r="P37" s="151" t="str">
        <f>+VLOOKUP(VALUE(A37),ORDENES!$Y$2:$AE$359,5,0)</f>
        <v>LLENADORA DE BOTELLAS - L4</v>
      </c>
      <c r="Q37" s="152" t="str">
        <f>+_xlfn.XLOOKUP(A37&amp;B37,OPER!$AO$2:$AO$500,OPER!$X$2:$X$500,"REPROG-"&amp;_xlfn.XLOOKUP(A37,OPER!$F$2:$F$500,OPER!$X$2:$X$500,"",0),0)</f>
        <v>REPROG-</v>
      </c>
      <c r="R37" s="153" t="e">
        <f>IF((I37-K37)*VLOOKUP(D37,'MM60 |ZBS P3M'!A:M,12,0)&lt;0,0,(I37-K37)*VLOOKUP(D37,'MM60 |ZBS P3M'!A:M,12,0))</f>
        <v>#VALUE!</v>
      </c>
      <c r="S37" s="174" t="str">
        <f t="shared" si="14"/>
        <v/>
      </c>
      <c r="T37" s="174"/>
    </row>
    <row r="38" spans="1:20" x14ac:dyDescent="0.2">
      <c r="A38" s="61" t="s">
        <v>1816</v>
      </c>
      <c r="B38" s="61" t="s">
        <v>2688</v>
      </c>
      <c r="C38" s="61" t="s">
        <v>1817</v>
      </c>
      <c r="D38" s="61" t="s">
        <v>2935</v>
      </c>
      <c r="E38" s="61" t="s">
        <v>2936</v>
      </c>
      <c r="F38" s="61" t="s">
        <v>2723</v>
      </c>
      <c r="G38" s="61" t="s">
        <v>1817</v>
      </c>
      <c r="H38" s="61" t="s">
        <v>2851</v>
      </c>
      <c r="I38" s="63">
        <v>20</v>
      </c>
      <c r="J38" s="336">
        <v>148371919</v>
      </c>
      <c r="K38" s="63">
        <v>0</v>
      </c>
      <c r="L38" s="63">
        <v>0</v>
      </c>
      <c r="M38" s="15" t="s">
        <v>1503</v>
      </c>
      <c r="N38" s="336">
        <v>5</v>
      </c>
      <c r="O38" s="125" t="str">
        <f>+IF(OR(ISERROR(VLOOKUP(A38&amp;B38,OPER!$AO$2:$AO$500,1,0)),K38&gt;=I38),"no","SI")</f>
        <v>no</v>
      </c>
      <c r="P38" s="151" t="str">
        <f>+VLOOKUP(VALUE(A38),ORDENES!$Y$2:$AE$359,5,0)</f>
        <v>LLENADORA DE BOTELLAS - L4</v>
      </c>
      <c r="Q38" s="152" t="str">
        <f>+_xlfn.XLOOKUP(A38&amp;B38,OPER!$AO$2:$AO$500,OPER!$X$2:$X$500,"REPROG-"&amp;_xlfn.XLOOKUP(A38,OPER!$F$2:$F$500,OPER!$X$2:$X$500,"",0),0)</f>
        <v>REPROG-</v>
      </c>
      <c r="R38" s="153" t="e">
        <f>IF((I38-K38)*VLOOKUP(D38,'MM60 |ZBS P3M'!A:M,12,0)&lt;0,0,(I38-K38)*VLOOKUP(D38,'MM60 |ZBS P3M'!A:M,12,0))</f>
        <v>#VALUE!</v>
      </c>
      <c r="S38" s="174" t="str">
        <f t="shared" si="14"/>
        <v/>
      </c>
      <c r="T38" s="174"/>
    </row>
    <row r="39" spans="1:20" x14ac:dyDescent="0.2">
      <c r="A39" s="61" t="s">
        <v>2421</v>
      </c>
      <c r="B39" s="61" t="s">
        <v>2787</v>
      </c>
      <c r="C39" s="61" t="s">
        <v>2422</v>
      </c>
      <c r="D39" s="61" t="s">
        <v>2937</v>
      </c>
      <c r="E39" s="61" t="s">
        <v>2938</v>
      </c>
      <c r="F39" s="61" t="s">
        <v>2736</v>
      </c>
      <c r="G39" s="61" t="s">
        <v>2422</v>
      </c>
      <c r="H39" s="61" t="s">
        <v>2939</v>
      </c>
      <c r="I39" s="63">
        <v>20</v>
      </c>
      <c r="J39" s="336">
        <v>151944113</v>
      </c>
      <c r="K39" s="63">
        <v>0</v>
      </c>
      <c r="L39" s="63">
        <v>20</v>
      </c>
      <c r="M39" s="15" t="s">
        <v>1503</v>
      </c>
      <c r="N39" s="336">
        <v>2</v>
      </c>
      <c r="O39" s="125" t="str">
        <f>+IF(OR(ISERROR(VLOOKUP(A39&amp;B39,OPER!$AO$2:$AO$500,1,0)),K39&gt;=I39),"no","SI")</f>
        <v>no</v>
      </c>
      <c r="P39" s="151" t="str">
        <f>+VLOOKUP(VALUE(A39),ORDENES!$Y$2:$AE$359,5,0)</f>
        <v>VARIOLINE OW - L4</v>
      </c>
      <c r="Q39" s="152" t="str">
        <f>+_xlfn.XLOOKUP(A39&amp;B39,OPER!$AO$2:$AO$500,OPER!$X$2:$X$500,"REPROG-"&amp;_xlfn.XLOOKUP(A39,OPER!$F$2:$F$500,OPER!$X$2:$X$500,"",0),0)</f>
        <v>REPROG-</v>
      </c>
      <c r="R39" s="153" t="e">
        <f>IF((I39-K39)*VLOOKUP(D39,'MM60 |ZBS P3M'!A:M,12,0)&lt;0,0,(I39-K39)*VLOOKUP(D39,'MM60 |ZBS P3M'!A:M,12,0))</f>
        <v>#VALUE!</v>
      </c>
      <c r="S39" s="174" t="str">
        <f t="shared" si="14"/>
        <v/>
      </c>
      <c r="T39" s="174"/>
    </row>
    <row r="40" spans="1:20" x14ac:dyDescent="0.2">
      <c r="A40" s="61" t="s">
        <v>1535</v>
      </c>
      <c r="B40" s="61" t="s">
        <v>2833</v>
      </c>
      <c r="C40" s="61" t="s">
        <v>2887</v>
      </c>
      <c r="D40" s="61" t="s">
        <v>2940</v>
      </c>
      <c r="E40" s="61" t="s">
        <v>2941</v>
      </c>
      <c r="F40" s="61" t="s">
        <v>2736</v>
      </c>
      <c r="G40" s="61" t="s">
        <v>1536</v>
      </c>
      <c r="H40" s="61" t="s">
        <v>2851</v>
      </c>
      <c r="I40" s="63">
        <v>20</v>
      </c>
      <c r="J40" s="336">
        <v>155564931</v>
      </c>
      <c r="K40" s="63">
        <v>0</v>
      </c>
      <c r="L40" s="63">
        <v>0</v>
      </c>
      <c r="M40" s="15" t="s">
        <v>2872</v>
      </c>
      <c r="N40" s="336">
        <v>2</v>
      </c>
      <c r="O40" s="125" t="str">
        <f>+IF(OR(ISERROR(VLOOKUP(A40&amp;B40,OPER!$AO$2:$AO$500,1,0)),K40&gt;=I40),"no","SI")</f>
        <v>no</v>
      </c>
      <c r="P40" s="151" t="str">
        <f>+VLOOKUP(VALUE(A40),ORDENES!$Y$2:$AE$359,5,0)</f>
        <v/>
      </c>
      <c r="Q40" s="152" t="str">
        <f>+_xlfn.XLOOKUP(A40&amp;B40,OPER!$AO$2:$AO$500,OPER!$X$2:$X$500,"REPROG-"&amp;_xlfn.XLOOKUP(A40,OPER!$F$2:$F$500,OPER!$X$2:$X$500,"",0),0)</f>
        <v>REPROG-</v>
      </c>
      <c r="R40" s="153" t="e">
        <f>IF((I40-K40)*VLOOKUP(D40,'MM60 |ZBS P3M'!A:M,12,0)&lt;0,0,(I40-K40)*VLOOKUP(D40,'MM60 |ZBS P3M'!A:M,12,0))</f>
        <v>#VALUE!</v>
      </c>
      <c r="S40" s="174" t="str">
        <f t="shared" si="14"/>
        <v/>
      </c>
      <c r="T40" s="174"/>
    </row>
    <row r="41" spans="1:20" x14ac:dyDescent="0.2">
      <c r="A41" s="61" t="s">
        <v>2437</v>
      </c>
      <c r="B41" s="61" t="s">
        <v>2787</v>
      </c>
      <c r="C41" s="61" t="s">
        <v>2942</v>
      </c>
      <c r="D41" s="61" t="s">
        <v>2943</v>
      </c>
      <c r="E41" s="61" t="s">
        <v>2944</v>
      </c>
      <c r="F41" s="61" t="s">
        <v>2723</v>
      </c>
      <c r="G41" s="61" t="s">
        <v>2438</v>
      </c>
      <c r="H41" s="61" t="s">
        <v>2851</v>
      </c>
      <c r="I41" s="63">
        <v>20</v>
      </c>
      <c r="J41" s="336">
        <v>160085040</v>
      </c>
      <c r="K41" s="63">
        <v>0</v>
      </c>
      <c r="L41" s="63">
        <v>0</v>
      </c>
      <c r="M41" s="15" t="s">
        <v>1503</v>
      </c>
      <c r="N41" s="336">
        <v>4</v>
      </c>
      <c r="O41" s="125" t="str">
        <f>+IF(OR(ISERROR(VLOOKUP(A41&amp;B41,OPER!$AO$2:$AO$500,1,0)),K41&gt;=I41),"no","SI")</f>
        <v>no</v>
      </c>
      <c r="P41" s="151" t="str">
        <f>+VLOOKUP(VALUE(A41),ORDENES!$Y$2:$AE$359,5,0)</f>
        <v>VARIOLINE OW - L4</v>
      </c>
      <c r="Q41" s="152" t="str">
        <f>+_xlfn.XLOOKUP(A41&amp;B41,OPER!$AO$2:$AO$500,OPER!$X$2:$X$500,"REPROG-"&amp;_xlfn.XLOOKUP(A41,OPER!$F$2:$F$500,OPER!$X$2:$X$500,"",0),0)</f>
        <v>REPROG-</v>
      </c>
      <c r="R41" s="153" t="e">
        <f>IF((I41-K41)*VLOOKUP(D41,'MM60 |ZBS P3M'!A:M,12,0)&lt;0,0,(I41-K41)*VLOOKUP(D41,'MM60 |ZBS P3M'!A:M,12,0))</f>
        <v>#VALUE!</v>
      </c>
      <c r="S41" s="174" t="str">
        <f t="shared" si="14"/>
        <v/>
      </c>
      <c r="T41" s="174"/>
    </row>
    <row r="42" spans="1:20" x14ac:dyDescent="0.2">
      <c r="A42" s="61" t="s">
        <v>2444</v>
      </c>
      <c r="B42" s="61" t="s">
        <v>2688</v>
      </c>
      <c r="C42" s="61" t="s">
        <v>2445</v>
      </c>
      <c r="D42" s="61" t="s">
        <v>2945</v>
      </c>
      <c r="E42" s="61" t="s">
        <v>2946</v>
      </c>
      <c r="F42" s="61" t="s">
        <v>2845</v>
      </c>
      <c r="G42" s="61" t="s">
        <v>2445</v>
      </c>
      <c r="H42" s="61" t="s">
        <v>2851</v>
      </c>
      <c r="I42" s="63">
        <v>20</v>
      </c>
      <c r="J42" s="336">
        <v>160605636</v>
      </c>
      <c r="K42" s="63">
        <v>0</v>
      </c>
      <c r="L42" s="63">
        <v>0</v>
      </c>
      <c r="M42" s="15" t="s">
        <v>1503</v>
      </c>
      <c r="N42" s="336">
        <v>7</v>
      </c>
      <c r="O42" s="125" t="str">
        <f>+IF(OR(ISERROR(VLOOKUP(A42&amp;B42,OPER!$AO$2:$AO$500,1,0)),K42&gt;=I42),"no","SI")</f>
        <v>no</v>
      </c>
      <c r="P42" s="151" t="str">
        <f>+VLOOKUP(VALUE(A42),ORDENES!$Y$2:$AE$359,5,0)</f>
        <v>VARIOLINE OW - L4</v>
      </c>
      <c r="Q42" s="152" t="str">
        <f>+_xlfn.XLOOKUP(A42&amp;B42,OPER!$AO$2:$AO$500,OPER!$X$2:$X$500,"REPROG-"&amp;_xlfn.XLOOKUP(A42,OPER!$F$2:$F$500,OPER!$X$2:$X$500,"",0),0)</f>
        <v>REPROG-</v>
      </c>
      <c r="R42" s="153" t="e">
        <f>IF((I42-K42)*VLOOKUP(D42,'MM60 |ZBS P3M'!A:M,12,0)&lt;0,0,(I42-K42)*VLOOKUP(D42,'MM60 |ZBS P3M'!A:M,12,0))</f>
        <v>#VALUE!</v>
      </c>
      <c r="S42" s="174" t="str">
        <f t="shared" si="14"/>
        <v/>
      </c>
      <c r="T42" s="174"/>
    </row>
    <row r="43" spans="1:20" x14ac:dyDescent="0.2">
      <c r="A43" s="61" t="s">
        <v>2084</v>
      </c>
      <c r="B43" s="61" t="s">
        <v>2736</v>
      </c>
      <c r="C43" s="61" t="s">
        <v>2897</v>
      </c>
      <c r="D43" s="61" t="s">
        <v>2947</v>
      </c>
      <c r="E43" s="61" t="s">
        <v>2948</v>
      </c>
      <c r="F43" s="61" t="s">
        <v>2736</v>
      </c>
      <c r="G43" s="61" t="s">
        <v>2085</v>
      </c>
      <c r="H43" s="61" t="s">
        <v>2854</v>
      </c>
      <c r="I43" s="63">
        <v>20</v>
      </c>
      <c r="J43" s="336">
        <v>160839059</v>
      </c>
      <c r="K43" s="63">
        <v>0</v>
      </c>
      <c r="L43" s="63">
        <v>0</v>
      </c>
      <c r="M43" s="15" t="s">
        <v>1503</v>
      </c>
      <c r="N43" s="336">
        <v>3</v>
      </c>
      <c r="O43" s="125" t="str">
        <f>+IF(OR(ISERROR(VLOOKUP(A43&amp;B43,OPER!$AO$2:$AO$500,1,0)),K43&gt;=I43),"no","SI")</f>
        <v>no</v>
      </c>
      <c r="P43" s="151" t="str">
        <f>+VLOOKUP(VALUE(A43),ORDENES!$Y$2:$AE$359,5,0)</f>
        <v>PALETIZADORA - L4</v>
      </c>
      <c r="Q43" s="152" t="str">
        <f>+_xlfn.XLOOKUP(A43&amp;B43,OPER!$AO$2:$AO$500,OPER!$X$2:$X$500,"REPROG-"&amp;_xlfn.XLOOKUP(A43,OPER!$F$2:$F$500,OPER!$X$2:$X$500,"",0),0)</f>
        <v>REPROG-</v>
      </c>
      <c r="R43" s="153" t="e">
        <f>IF((I43-K43)*VLOOKUP(D43,'MM60 |ZBS P3M'!A:M,12,0)&lt;0,0,(I43-K43)*VLOOKUP(D43,'MM60 |ZBS P3M'!A:M,12,0))</f>
        <v>#VALUE!</v>
      </c>
      <c r="S43" s="174" t="str">
        <f t="shared" si="14"/>
        <v/>
      </c>
      <c r="T43" s="174"/>
    </row>
    <row r="44" spans="1:20" x14ac:dyDescent="0.2">
      <c r="A44" s="61" t="s">
        <v>1884</v>
      </c>
      <c r="B44" s="61" t="s">
        <v>2688</v>
      </c>
      <c r="C44" s="61" t="s">
        <v>2949</v>
      </c>
      <c r="D44" s="61" t="s">
        <v>2950</v>
      </c>
      <c r="E44" s="61" t="s">
        <v>2951</v>
      </c>
      <c r="F44" s="61" t="s">
        <v>2787</v>
      </c>
      <c r="G44" s="61" t="s">
        <v>1885</v>
      </c>
      <c r="H44" s="61" t="s">
        <v>2854</v>
      </c>
      <c r="I44" s="63">
        <v>20</v>
      </c>
      <c r="J44" s="336">
        <v>161986541</v>
      </c>
      <c r="K44" s="63">
        <v>20</v>
      </c>
      <c r="L44" s="63">
        <v>0</v>
      </c>
      <c r="M44" s="15" t="s">
        <v>1503</v>
      </c>
      <c r="N44" s="336">
        <v>5</v>
      </c>
      <c r="O44" s="125" t="str">
        <f>+IF(OR(ISERROR(VLOOKUP(A44&amp;B44,OPER!$AO$2:$AO$500,1,0)),K44&gt;=I44),"no","SI")</f>
        <v>no</v>
      </c>
      <c r="P44" s="151" t="str">
        <f>+VLOOKUP(VALUE(A44),ORDENES!$Y$2:$AE$359,5,0)</f>
        <v>LLENADORA DE BOTELLAS - L4</v>
      </c>
      <c r="Q44" s="152" t="str">
        <f>+_xlfn.XLOOKUP(A44&amp;B44,OPER!$AO$2:$AO$500,OPER!$X$2:$X$500,"REPROG-"&amp;_xlfn.XLOOKUP(A44,OPER!$F$2:$F$500,OPER!$X$2:$X$500,"",0),0)</f>
        <v>REPROG-</v>
      </c>
      <c r="R44" s="153" t="e">
        <f>IF((I44-K44)*VLOOKUP(D44,'MM60 |ZBS P3M'!A:M,12,0)&lt;0,0,(I44-K44)*VLOOKUP(D44,'MM60 |ZBS P3M'!A:M,12,0))</f>
        <v>#VALUE!</v>
      </c>
      <c r="S44" s="174" t="str">
        <f t="shared" si="14"/>
        <v/>
      </c>
      <c r="T44" s="174"/>
    </row>
    <row r="45" spans="1:20" x14ac:dyDescent="0.2">
      <c r="A45" s="61" t="s">
        <v>1786</v>
      </c>
      <c r="B45" s="61" t="s">
        <v>2723</v>
      </c>
      <c r="C45" s="61" t="s">
        <v>2855</v>
      </c>
      <c r="D45" s="61" t="s">
        <v>2862</v>
      </c>
      <c r="E45" s="61" t="s">
        <v>2863</v>
      </c>
      <c r="F45" s="61" t="s">
        <v>2736</v>
      </c>
      <c r="G45" s="61" t="s">
        <v>1787</v>
      </c>
      <c r="H45" s="61" t="s">
        <v>2854</v>
      </c>
      <c r="I45" s="63">
        <v>20</v>
      </c>
      <c r="J45" s="336">
        <v>169685248</v>
      </c>
      <c r="K45" s="63">
        <v>20</v>
      </c>
      <c r="L45" s="63">
        <v>0</v>
      </c>
      <c r="M45" s="15" t="s">
        <v>1503</v>
      </c>
      <c r="N45" s="336">
        <v>2</v>
      </c>
      <c r="O45" s="125" t="str">
        <f>+IF(OR(ISERROR(VLOOKUP(A45&amp;B45,OPER!$AO$2:$AO$500,1,0)),K45&gt;=I45),"no","SI")</f>
        <v>no</v>
      </c>
      <c r="P45" s="151" t="str">
        <f>+VLOOKUP(VALUE(A45),ORDENES!$Y$2:$AE$359,5,0)</f>
        <v>JUAGADORA RINSER OW -L4</v>
      </c>
      <c r="Q45" s="152" t="str">
        <f>+_xlfn.XLOOKUP(A45&amp;B45,OPER!$AO$2:$AO$500,OPER!$X$2:$X$500,"REPROG-"&amp;_xlfn.XLOOKUP(A45,OPER!$F$2:$F$500,OPER!$X$2:$X$500,"",0),0)</f>
        <v>REPROG-</v>
      </c>
      <c r="R45" s="153" t="e">
        <f>IF((I45-K45)*VLOOKUP(D45,'MM60 |ZBS P3M'!A:M,12,0)&lt;0,0,(I45-K45)*VLOOKUP(D45,'MM60 |ZBS P3M'!A:M,12,0))</f>
        <v>#N/A</v>
      </c>
      <c r="S45" s="174" t="str">
        <f t="shared" si="14"/>
        <v/>
      </c>
      <c r="T45" s="174"/>
    </row>
    <row r="46" spans="1:20" x14ac:dyDescent="0.2">
      <c r="A46" s="61" t="s">
        <v>2527</v>
      </c>
      <c r="B46" s="61" t="s">
        <v>2833</v>
      </c>
      <c r="C46" s="61" t="s">
        <v>2952</v>
      </c>
      <c r="D46" s="61" t="s">
        <v>2953</v>
      </c>
      <c r="E46" s="61" t="s">
        <v>2954</v>
      </c>
      <c r="F46" s="61" t="s">
        <v>2915</v>
      </c>
      <c r="G46" s="61" t="s">
        <v>2528</v>
      </c>
      <c r="H46" s="61" t="s">
        <v>2851</v>
      </c>
      <c r="I46" s="63">
        <v>20</v>
      </c>
      <c r="J46" s="336">
        <v>174307747</v>
      </c>
      <c r="K46" s="63">
        <v>0</v>
      </c>
      <c r="L46" s="63">
        <v>0</v>
      </c>
      <c r="M46" s="15" t="s">
        <v>1503</v>
      </c>
      <c r="N46" s="336">
        <v>18</v>
      </c>
      <c r="O46" s="125" t="str">
        <f>+IF(OR(ISERROR(VLOOKUP(A46&amp;B46,OPER!$AO$2:$AO$500,1,0)),K46&gt;=I46),"no","SI")</f>
        <v>no</v>
      </c>
      <c r="P46" s="151" t="str">
        <f>+VLOOKUP(VALUE(A46),ORDENES!$Y$2:$AE$359,5,0)</f>
        <v>VARIOLINE OW - L4</v>
      </c>
      <c r="Q46" s="152" t="str">
        <f>+_xlfn.XLOOKUP(A46&amp;B46,OPER!$AO$2:$AO$500,OPER!$X$2:$X$500,"REPROG-"&amp;_xlfn.XLOOKUP(A46,OPER!$F$2:$F$500,OPER!$X$2:$X$500,"",0),0)</f>
        <v>REPROG-</v>
      </c>
      <c r="R46" s="153" t="e">
        <f>IF((I46-K46)*VLOOKUP(D46,'MM60 |ZBS P3M'!A:M,12,0)&lt;0,0,(I46-K46)*VLOOKUP(D46,'MM60 |ZBS P3M'!A:M,12,0))</f>
        <v>#VALUE!</v>
      </c>
      <c r="S46" s="174" t="str">
        <f t="shared" si="14"/>
        <v/>
      </c>
      <c r="T46" s="174"/>
    </row>
    <row r="47" spans="1:20" x14ac:dyDescent="0.2">
      <c r="A47" s="61" t="s">
        <v>1991</v>
      </c>
      <c r="B47" s="61" t="s">
        <v>2736</v>
      </c>
      <c r="C47" s="61" t="s">
        <v>2798</v>
      </c>
      <c r="D47" s="61" t="s">
        <v>2955</v>
      </c>
      <c r="E47" s="61" t="s">
        <v>2956</v>
      </c>
      <c r="F47" s="61" t="s">
        <v>2723</v>
      </c>
      <c r="G47" s="61" t="s">
        <v>1992</v>
      </c>
      <c r="H47" s="61" t="s">
        <v>2939</v>
      </c>
      <c r="I47" s="63">
        <v>20</v>
      </c>
      <c r="J47" s="336">
        <v>174567054</v>
      </c>
      <c r="K47" s="63">
        <v>0</v>
      </c>
      <c r="L47" s="63">
        <v>20</v>
      </c>
      <c r="M47" s="15" t="s">
        <v>1503</v>
      </c>
      <c r="N47" s="336">
        <v>3</v>
      </c>
      <c r="O47" s="125" t="str">
        <f>+IF(OR(ISERROR(VLOOKUP(A47&amp;B47,OPER!$AO$2:$AO$500,1,0)),K47&gt;=I47),"no","SI")</f>
        <v>SI</v>
      </c>
      <c r="P47" s="151" t="str">
        <f>+VLOOKUP(VALUE(A47),ORDENES!$Y$2:$AE$359,5,0)</f>
        <v>LLENADORA DE BOTELLAS - L4</v>
      </c>
      <c r="Q47" s="152" t="str">
        <f>+_xlfn.XLOOKUP(A47&amp;B47,OPER!$AO$2:$AO$500,OPER!$X$2:$X$500,"REPROG-"&amp;_xlfn.XLOOKUP(A47,OPER!$F$2:$F$500,OPER!$X$2:$X$500,"",0),0)</f>
        <v>MATEO PEREZ DIAZ</v>
      </c>
      <c r="R47" s="153" t="e">
        <f>IF((I47-K47)*VLOOKUP(D47,'MM60 |ZBS P3M'!A:M,12,0)&lt;0,0,(I47-K47)*VLOOKUP(D47,'MM60 |ZBS P3M'!A:M,12,0))</f>
        <v>#VALUE!</v>
      </c>
      <c r="S47" s="174" t="e">
        <f t="shared" si="14"/>
        <v>#VALUE!</v>
      </c>
      <c r="T47" s="174"/>
    </row>
    <row r="48" spans="1:20" x14ac:dyDescent="0.2">
      <c r="A48" s="61" t="s">
        <v>2010</v>
      </c>
      <c r="B48" s="61" t="s">
        <v>2688</v>
      </c>
      <c r="C48" s="61" t="s">
        <v>2011</v>
      </c>
      <c r="D48" s="61" t="s">
        <v>2957</v>
      </c>
      <c r="E48" s="61" t="s">
        <v>2958</v>
      </c>
      <c r="F48" s="61" t="s">
        <v>2736</v>
      </c>
      <c r="G48" s="61" t="s">
        <v>2011</v>
      </c>
      <c r="H48" s="61" t="s">
        <v>2851</v>
      </c>
      <c r="I48" s="63">
        <v>20</v>
      </c>
      <c r="J48" s="336">
        <v>174628304</v>
      </c>
      <c r="K48" s="63">
        <v>0</v>
      </c>
      <c r="L48" s="63">
        <v>0</v>
      </c>
      <c r="M48" s="15" t="s">
        <v>1503</v>
      </c>
      <c r="N48" s="336">
        <v>2</v>
      </c>
      <c r="O48" s="125" t="str">
        <f>+IF(OR(ISERROR(VLOOKUP(A48&amp;B48,OPER!$AO$2:$AO$500,1,0)),K48&gt;=I48),"no","SI")</f>
        <v>no</v>
      </c>
      <c r="P48" s="151" t="str">
        <f>+VLOOKUP(VALUE(A48),ORDENES!$Y$2:$AE$359,5,0)</f>
        <v>LLENADORA DE BOTELLAS - L4</v>
      </c>
      <c r="Q48" s="152" t="str">
        <f>+_xlfn.XLOOKUP(A48&amp;B48,OPER!$AO$2:$AO$500,OPER!$X$2:$X$500,"REPROG-"&amp;_xlfn.XLOOKUP(A48,OPER!$F$2:$F$500,OPER!$X$2:$X$500,"",0),0)</f>
        <v>REPROG-</v>
      </c>
      <c r="R48" s="153" t="e">
        <f>IF((I48-K48)*VLOOKUP(D48,'MM60 |ZBS P3M'!A:M,12,0)&lt;0,0,(I48-K48)*VLOOKUP(D48,'MM60 |ZBS P3M'!A:M,12,0))</f>
        <v>#VALUE!</v>
      </c>
      <c r="S48" s="174" t="str">
        <f t="shared" si="14"/>
        <v/>
      </c>
      <c r="T48" s="174"/>
    </row>
    <row r="49" spans="1:20" x14ac:dyDescent="0.2">
      <c r="A49" s="61" t="s">
        <v>2010</v>
      </c>
      <c r="B49" s="61" t="s">
        <v>2688</v>
      </c>
      <c r="C49" s="61" t="s">
        <v>2011</v>
      </c>
      <c r="D49" s="61" t="s">
        <v>2959</v>
      </c>
      <c r="E49" s="61" t="s">
        <v>2960</v>
      </c>
      <c r="F49" s="61" t="s">
        <v>2694</v>
      </c>
      <c r="G49" s="61" t="s">
        <v>2011</v>
      </c>
      <c r="H49" s="61" t="s">
        <v>2851</v>
      </c>
      <c r="I49" s="63">
        <v>20</v>
      </c>
      <c r="J49" s="336">
        <v>174628304</v>
      </c>
      <c r="K49" s="63">
        <v>0</v>
      </c>
      <c r="L49" s="63">
        <v>0</v>
      </c>
      <c r="M49" s="15" t="s">
        <v>1503</v>
      </c>
      <c r="N49" s="336">
        <v>10</v>
      </c>
      <c r="O49" s="125" t="str">
        <f>+IF(OR(ISERROR(VLOOKUP(A49&amp;B49,OPER!$AO$2:$AO$500,1,0)),K49&gt;=I49),"no","SI")</f>
        <v>no</v>
      </c>
      <c r="P49" s="151" t="str">
        <f>+VLOOKUP(VALUE(A49),ORDENES!$Y$2:$AE$359,5,0)</f>
        <v>LLENADORA DE BOTELLAS - L4</v>
      </c>
      <c r="Q49" s="152" t="str">
        <f>+_xlfn.XLOOKUP(A49&amp;B49,OPER!$AO$2:$AO$500,OPER!$X$2:$X$500,"REPROG-"&amp;_xlfn.XLOOKUP(A49,OPER!$F$2:$F$500,OPER!$X$2:$X$500,"",0),0)</f>
        <v>REPROG-</v>
      </c>
      <c r="R49" s="153" t="e">
        <f>IF((I49-K49)*VLOOKUP(D49,'MM60 |ZBS P3M'!A:M,12,0)&lt;0,0,(I49-K49)*VLOOKUP(D49,'MM60 |ZBS P3M'!A:M,12,0))</f>
        <v>#VALUE!</v>
      </c>
      <c r="S49" s="174" t="str">
        <f t="shared" si="14"/>
        <v/>
      </c>
      <c r="T49" s="174"/>
    </row>
    <row r="50" spans="1:20" x14ac:dyDescent="0.2">
      <c r="A50" s="61" t="s">
        <v>2010</v>
      </c>
      <c r="B50" s="61" t="s">
        <v>2688</v>
      </c>
      <c r="C50" s="61" t="s">
        <v>2011</v>
      </c>
      <c r="D50" s="61" t="s">
        <v>2961</v>
      </c>
      <c r="E50" s="61" t="s">
        <v>2962</v>
      </c>
      <c r="F50" s="61" t="s">
        <v>2963</v>
      </c>
      <c r="G50" s="61" t="s">
        <v>2011</v>
      </c>
      <c r="H50" s="61" t="s">
        <v>2851</v>
      </c>
      <c r="I50" s="63">
        <v>20</v>
      </c>
      <c r="J50" s="336">
        <v>174628304</v>
      </c>
      <c r="K50" s="63">
        <v>0</v>
      </c>
      <c r="L50" s="63">
        <v>0</v>
      </c>
      <c r="M50" s="15" t="s">
        <v>1503</v>
      </c>
      <c r="N50" s="336">
        <v>16</v>
      </c>
      <c r="O50" s="125" t="str">
        <f>+IF(OR(ISERROR(VLOOKUP(A50&amp;B50,OPER!$AO$2:$AO$500,1,0)),K50&gt;=I50),"no","SI")</f>
        <v>no</v>
      </c>
      <c r="P50" s="151" t="str">
        <f>+VLOOKUP(VALUE(A50),ORDENES!$Y$2:$AE$359,5,0)</f>
        <v>LLENADORA DE BOTELLAS - L4</v>
      </c>
      <c r="Q50" s="152" t="str">
        <f>+_xlfn.XLOOKUP(A50&amp;B50,OPER!$AO$2:$AO$500,OPER!$X$2:$X$500,"REPROG-"&amp;_xlfn.XLOOKUP(A50,OPER!$F$2:$F$500,OPER!$X$2:$X$500,"",0),0)</f>
        <v>REPROG-</v>
      </c>
      <c r="R50" s="153" t="e">
        <f>IF((I50-K50)*VLOOKUP(D50,'MM60 |ZBS P3M'!A:M,12,0)&lt;0,0,(I50-K50)*VLOOKUP(D50,'MM60 |ZBS P3M'!A:M,12,0))</f>
        <v>#VALUE!</v>
      </c>
      <c r="S50" s="174" t="str">
        <f t="shared" si="14"/>
        <v/>
      </c>
      <c r="T50" s="174"/>
    </row>
    <row r="51" spans="1:20" x14ac:dyDescent="0.2">
      <c r="A51" s="61" t="s">
        <v>2015</v>
      </c>
      <c r="B51" s="61" t="s">
        <v>2688</v>
      </c>
      <c r="C51" s="61" t="s">
        <v>2964</v>
      </c>
      <c r="D51" s="61" t="s">
        <v>2965</v>
      </c>
      <c r="E51" s="61" t="s">
        <v>2966</v>
      </c>
      <c r="F51" s="61" t="s">
        <v>2688</v>
      </c>
      <c r="G51" s="61" t="s">
        <v>2016</v>
      </c>
      <c r="H51" s="61" t="s">
        <v>2851</v>
      </c>
      <c r="I51" s="63">
        <v>20</v>
      </c>
      <c r="J51" s="336">
        <v>176004283</v>
      </c>
      <c r="K51" s="63">
        <v>0</v>
      </c>
      <c r="L51" s="63">
        <v>0</v>
      </c>
      <c r="M51" s="15" t="s">
        <v>1503</v>
      </c>
      <c r="N51" s="336">
        <v>1</v>
      </c>
      <c r="O51" s="125" t="str">
        <f>+IF(OR(ISERROR(VLOOKUP(A51&amp;B51,OPER!$AO$2:$AO$500,1,0)),K51&gt;=I51),"no","SI")</f>
        <v>no</v>
      </c>
      <c r="P51" s="151" t="str">
        <f>+VLOOKUP(VALUE(A51),ORDENES!$Y$2:$AE$359,5,0)</f>
        <v>LLENADORA DE BOTELLAS - L4</v>
      </c>
      <c r="Q51" s="152" t="str">
        <f>+_xlfn.XLOOKUP(A51&amp;B51,OPER!$AO$2:$AO$500,OPER!$X$2:$X$500,"REPROG-"&amp;_xlfn.XLOOKUP(A51,OPER!$F$2:$F$500,OPER!$X$2:$X$500,"",0),0)</f>
        <v>REPROG-</v>
      </c>
      <c r="R51" s="153" t="e">
        <f>IF((I51-K51)*VLOOKUP(D51,'MM60 |ZBS P3M'!A:M,12,0)&lt;0,0,(I51-K51)*VLOOKUP(D51,'MM60 |ZBS P3M'!A:M,12,0))</f>
        <v>#VALUE!</v>
      </c>
      <c r="S51" s="174" t="str">
        <f t="shared" si="14"/>
        <v/>
      </c>
      <c r="T51" s="174"/>
    </row>
    <row r="52" spans="1:20" x14ac:dyDescent="0.2">
      <c r="A52" s="61" t="s">
        <v>2015</v>
      </c>
      <c r="B52" s="61" t="s">
        <v>2688</v>
      </c>
      <c r="C52" s="61" t="s">
        <v>2964</v>
      </c>
      <c r="D52" s="61" t="s">
        <v>2967</v>
      </c>
      <c r="E52" s="61" t="s">
        <v>2968</v>
      </c>
      <c r="F52" s="61" t="s">
        <v>2736</v>
      </c>
      <c r="G52" s="61" t="s">
        <v>2016</v>
      </c>
      <c r="H52" s="61" t="s">
        <v>2851</v>
      </c>
      <c r="I52" s="63">
        <v>20</v>
      </c>
      <c r="J52" s="336">
        <v>176004283</v>
      </c>
      <c r="K52" s="63">
        <v>0</v>
      </c>
      <c r="L52" s="63">
        <v>0</v>
      </c>
      <c r="M52" s="15" t="s">
        <v>1503</v>
      </c>
      <c r="N52" s="336">
        <v>2</v>
      </c>
      <c r="O52" s="125" t="str">
        <f>+IF(OR(ISERROR(VLOOKUP(A52&amp;B52,OPER!$AO$2:$AO$500,1,0)),K52&gt;=I52),"no","SI")</f>
        <v>no</v>
      </c>
      <c r="P52" s="151" t="str">
        <f>+VLOOKUP(VALUE(A52),ORDENES!$Y$2:$AE$359,5,0)</f>
        <v>LLENADORA DE BOTELLAS - L4</v>
      </c>
      <c r="Q52" s="152" t="str">
        <f>+_xlfn.XLOOKUP(A52&amp;B52,OPER!$AO$2:$AO$500,OPER!$X$2:$X$500,"REPROG-"&amp;_xlfn.XLOOKUP(A52,OPER!$F$2:$F$500,OPER!$X$2:$X$500,"",0),0)</f>
        <v>REPROG-</v>
      </c>
      <c r="R52" s="153" t="e">
        <f>IF((I52-K52)*VLOOKUP(D52,'MM60 |ZBS P3M'!A:M,12,0)&lt;0,0,(I52-K52)*VLOOKUP(D52,'MM60 |ZBS P3M'!A:M,12,0))</f>
        <v>#VALUE!</v>
      </c>
      <c r="S52" s="174" t="str">
        <f t="shared" si="14"/>
        <v/>
      </c>
      <c r="T52" s="174"/>
    </row>
    <row r="53" spans="1:20" x14ac:dyDescent="0.2">
      <c r="A53" s="61" t="s">
        <v>2015</v>
      </c>
      <c r="B53" s="61" t="s">
        <v>2688</v>
      </c>
      <c r="C53" s="61" t="s">
        <v>2964</v>
      </c>
      <c r="D53" s="61" t="s">
        <v>2969</v>
      </c>
      <c r="E53" s="61" t="s">
        <v>2970</v>
      </c>
      <c r="F53" s="61" t="s">
        <v>2723</v>
      </c>
      <c r="G53" s="61" t="s">
        <v>2016</v>
      </c>
      <c r="H53" s="61" t="s">
        <v>2851</v>
      </c>
      <c r="I53" s="63">
        <v>20</v>
      </c>
      <c r="J53" s="336">
        <v>176004283</v>
      </c>
      <c r="K53" s="63">
        <v>0</v>
      </c>
      <c r="L53" s="63">
        <v>0</v>
      </c>
      <c r="M53" s="15" t="s">
        <v>1503</v>
      </c>
      <c r="N53" s="336">
        <v>3</v>
      </c>
      <c r="O53" s="125" t="str">
        <f>+IF(OR(ISERROR(VLOOKUP(A53&amp;B53,OPER!$AO$2:$AO$500,1,0)),K53&gt;=I53),"no","SI")</f>
        <v>no</v>
      </c>
      <c r="P53" s="151" t="str">
        <f>+VLOOKUP(VALUE(A53),ORDENES!$Y$2:$AE$359,5,0)</f>
        <v>LLENADORA DE BOTELLAS - L4</v>
      </c>
      <c r="Q53" s="152" t="str">
        <f>+_xlfn.XLOOKUP(A53&amp;B53,OPER!$AO$2:$AO$500,OPER!$X$2:$X$500,"REPROG-"&amp;_xlfn.XLOOKUP(A53,OPER!$F$2:$F$500,OPER!$X$2:$X$500,"",0),0)</f>
        <v>REPROG-</v>
      </c>
      <c r="R53" s="153" t="e">
        <f>IF((I53-K53)*VLOOKUP(D53,'MM60 |ZBS P3M'!A:M,12,0)&lt;0,0,(I53-K53)*VLOOKUP(D53,'MM60 |ZBS P3M'!A:M,12,0))</f>
        <v>#VALUE!</v>
      </c>
      <c r="S53" s="174" t="str">
        <f t="shared" si="14"/>
        <v/>
      </c>
      <c r="T53" s="174"/>
    </row>
    <row r="54" spans="1:20" x14ac:dyDescent="0.2">
      <c r="A54" s="61" t="s">
        <v>2682</v>
      </c>
      <c r="B54" s="61" t="s">
        <v>2736</v>
      </c>
      <c r="C54" s="61" t="s">
        <v>2916</v>
      </c>
      <c r="D54" s="61" t="s">
        <v>2971</v>
      </c>
      <c r="E54" s="61" t="s">
        <v>2972</v>
      </c>
      <c r="F54" s="61" t="s">
        <v>2787</v>
      </c>
      <c r="G54" s="61" t="s">
        <v>2683</v>
      </c>
      <c r="H54" s="61" t="s">
        <v>2854</v>
      </c>
      <c r="I54" s="63">
        <v>20</v>
      </c>
      <c r="J54" s="336">
        <v>120621355</v>
      </c>
      <c r="K54" s="63">
        <v>20</v>
      </c>
      <c r="L54" s="63">
        <v>0</v>
      </c>
      <c r="M54" s="15" t="s">
        <v>1503</v>
      </c>
      <c r="N54" s="336">
        <v>5</v>
      </c>
      <c r="O54" s="125" t="str">
        <f>+IF(OR(ISERROR(VLOOKUP(A54&amp;B54,OPER!$AO$2:$AO$500,1,0)),K54&gt;=I54),"no","SI")</f>
        <v>no</v>
      </c>
      <c r="P54" s="151" t="str">
        <f>+VLOOKUP(VALUE(A54),ORDENES!$Y$2:$AE$359,5,0)</f>
        <v>VARIOLINE OW 2 - L4</v>
      </c>
      <c r="Q54" s="152" t="str">
        <f>+_xlfn.XLOOKUP(A54&amp;B54,OPER!$AO$2:$AO$500,OPER!$X$2:$X$500,"REPROG-"&amp;_xlfn.XLOOKUP(A54,OPER!$F$2:$F$500,OPER!$X$2:$X$500,"",0),0)</f>
        <v>REPROG-</v>
      </c>
      <c r="R54" s="153" t="e">
        <f>IF((I54-K54)*VLOOKUP(D54,'MM60 |ZBS P3M'!A:M,12,0)&lt;0,0,(I54-K54)*VLOOKUP(D54,'MM60 |ZBS P3M'!A:M,12,0))</f>
        <v>#VALUE!</v>
      </c>
      <c r="S54" s="174" t="str">
        <f t="shared" si="14"/>
        <v/>
      </c>
      <c r="T54" s="174"/>
    </row>
    <row r="55" spans="1:20" x14ac:dyDescent="0.2">
      <c r="A55" s="61" t="s">
        <v>2590</v>
      </c>
      <c r="B55" s="61" t="s">
        <v>2688</v>
      </c>
      <c r="C55" s="61" t="s">
        <v>2973</v>
      </c>
      <c r="D55" s="61" t="s">
        <v>2974</v>
      </c>
      <c r="E55" s="61" t="s">
        <v>2975</v>
      </c>
      <c r="F55" s="61" t="s">
        <v>2688</v>
      </c>
      <c r="G55" s="61" t="s">
        <v>2591</v>
      </c>
      <c r="H55" s="61" t="s">
        <v>2851</v>
      </c>
      <c r="I55" s="63">
        <v>18</v>
      </c>
      <c r="J55" s="336">
        <v>158538826</v>
      </c>
      <c r="K55" s="63">
        <v>0</v>
      </c>
      <c r="L55" s="63">
        <v>0</v>
      </c>
      <c r="M55" s="15" t="s">
        <v>1503</v>
      </c>
      <c r="N55" s="336">
        <v>1</v>
      </c>
      <c r="O55" s="125" t="str">
        <f>+IF(OR(ISERROR(VLOOKUP(A55&amp;B55,OPER!$AO$2:$AO$500,1,0)),K55&gt;=I55),"no","SI")</f>
        <v>no</v>
      </c>
      <c r="P55" s="151" t="str">
        <f>+VLOOKUP(VALUE(A55),ORDENES!$Y$2:$AE$359,5,0)</f>
        <v>VARIOLINE OW 2 - L4</v>
      </c>
      <c r="Q55" s="152" t="str">
        <f>+_xlfn.XLOOKUP(A55&amp;B55,OPER!$AO$2:$AO$500,OPER!$X$2:$X$500,"REPROG-"&amp;_xlfn.XLOOKUP(A55,OPER!$F$2:$F$500,OPER!$X$2:$X$500,"",0),0)</f>
        <v>REPROG-</v>
      </c>
      <c r="R55" s="153" t="e">
        <f>IF((I55-K55)*VLOOKUP(D55,'MM60 |ZBS P3M'!A:M,12,0)&lt;0,0,(I55-K55)*VLOOKUP(D55,'MM60 |ZBS P3M'!A:M,12,0))</f>
        <v>#VALUE!</v>
      </c>
      <c r="S55" s="174" t="str">
        <f t="shared" si="14"/>
        <v/>
      </c>
      <c r="T55" s="174"/>
    </row>
    <row r="56" spans="1:20" x14ac:dyDescent="0.2">
      <c r="A56" s="61" t="s">
        <v>2117</v>
      </c>
      <c r="B56" s="61" t="s">
        <v>2688</v>
      </c>
      <c r="C56" s="61" t="s">
        <v>2908</v>
      </c>
      <c r="D56" s="61" t="s">
        <v>2976</v>
      </c>
      <c r="E56" s="61" t="s">
        <v>2977</v>
      </c>
      <c r="F56" s="61" t="s">
        <v>2736</v>
      </c>
      <c r="G56" s="61" t="s">
        <v>2118</v>
      </c>
      <c r="H56" s="61" t="s">
        <v>2854</v>
      </c>
      <c r="I56" s="63">
        <v>18</v>
      </c>
      <c r="J56" s="336">
        <v>171038774</v>
      </c>
      <c r="K56" s="63">
        <v>18</v>
      </c>
      <c r="L56" s="63">
        <v>0</v>
      </c>
      <c r="M56" s="15" t="s">
        <v>2872</v>
      </c>
      <c r="N56" s="336">
        <v>2</v>
      </c>
      <c r="O56" s="125" t="str">
        <f>+IF(OR(ISERROR(VLOOKUP(A56&amp;B56,OPER!$AO$2:$AO$500,1,0)),K56&gt;=I56),"no","SI")</f>
        <v>no</v>
      </c>
      <c r="P56" s="151" t="str">
        <f>+VLOOKUP(VALUE(A56),ORDENES!$Y$2:$AE$359,5,0)</f>
        <v>PALETIZADORA - L4</v>
      </c>
      <c r="Q56" s="152" t="str">
        <f>+_xlfn.XLOOKUP(A56&amp;B56,OPER!$AO$2:$AO$500,OPER!$X$2:$X$500,"REPROG-"&amp;_xlfn.XLOOKUP(A56,OPER!$F$2:$F$500,OPER!$X$2:$X$500,"",0),0)</f>
        <v>REPROG-</v>
      </c>
      <c r="R56" s="153" t="e">
        <f>IF((I56-K56)*VLOOKUP(D56,'MM60 |ZBS P3M'!A:M,12,0)&lt;0,0,(I56-K56)*VLOOKUP(D56,'MM60 |ZBS P3M'!A:M,12,0))</f>
        <v>#VALUE!</v>
      </c>
      <c r="S56" s="174" t="str">
        <f t="shared" si="14"/>
        <v/>
      </c>
      <c r="T56" s="174"/>
    </row>
    <row r="57" spans="1:20" x14ac:dyDescent="0.2">
      <c r="A57" s="61" t="s">
        <v>1587</v>
      </c>
      <c r="B57" s="61" t="s">
        <v>2688</v>
      </c>
      <c r="C57" s="61" t="s">
        <v>1588</v>
      </c>
      <c r="D57" s="61" t="s">
        <v>2978</v>
      </c>
      <c r="E57" s="61" t="s">
        <v>2979</v>
      </c>
      <c r="F57" s="61" t="s">
        <v>2736</v>
      </c>
      <c r="G57" s="61" t="s">
        <v>1588</v>
      </c>
      <c r="H57" s="61" t="s">
        <v>2854</v>
      </c>
      <c r="I57" s="63">
        <v>16</v>
      </c>
      <c r="J57" s="336">
        <v>147977444</v>
      </c>
      <c r="K57" s="63">
        <v>16</v>
      </c>
      <c r="L57" s="63">
        <v>0</v>
      </c>
      <c r="M57" s="15" t="s">
        <v>1503</v>
      </c>
      <c r="N57" s="336">
        <v>2</v>
      </c>
      <c r="O57" s="125" t="str">
        <f>+IF(OR(ISERROR(VLOOKUP(A57&amp;B57,OPER!$AO$2:$AO$500,1,0)),K57&gt;=I57),"no","SI")</f>
        <v>no</v>
      </c>
      <c r="P57" s="151" t="str">
        <f>+VLOOKUP(VALUE(A57),ORDENES!$Y$2:$AE$359,5,0)</f>
        <v>DEPALETIZADOR A GRANEL OW - L4</v>
      </c>
      <c r="Q57" s="152" t="str">
        <f>+_xlfn.XLOOKUP(A57&amp;B57,OPER!$AO$2:$AO$500,OPER!$X$2:$X$500,"REPROG-"&amp;_xlfn.XLOOKUP(A57,OPER!$F$2:$F$500,OPER!$X$2:$X$500,"",0),0)</f>
        <v>REPROG-</v>
      </c>
      <c r="R57" s="153" t="e">
        <f>IF((I57-K57)*VLOOKUP(D57,'MM60 |ZBS P3M'!A:M,12,0)&lt;0,0,(I57-K57)*VLOOKUP(D57,'MM60 |ZBS P3M'!A:M,12,0))</f>
        <v>#VALUE!</v>
      </c>
      <c r="S57" s="174" t="str">
        <f t="shared" si="14"/>
        <v/>
      </c>
      <c r="T57" s="174"/>
    </row>
    <row r="58" spans="1:20" x14ac:dyDescent="0.2">
      <c r="A58" s="61" t="s">
        <v>2595</v>
      </c>
      <c r="B58" s="61" t="s">
        <v>2736</v>
      </c>
      <c r="C58" s="61" t="s">
        <v>2980</v>
      </c>
      <c r="D58" s="61" t="s">
        <v>2981</v>
      </c>
      <c r="E58" s="61" t="s">
        <v>2982</v>
      </c>
      <c r="F58" s="61" t="s">
        <v>2736</v>
      </c>
      <c r="G58" s="61" t="s">
        <v>2596</v>
      </c>
      <c r="H58" s="61" t="s">
        <v>2851</v>
      </c>
      <c r="I58" s="63">
        <v>16</v>
      </c>
      <c r="J58" s="336">
        <v>160809623</v>
      </c>
      <c r="K58" s="63">
        <v>0</v>
      </c>
      <c r="L58" s="63">
        <v>0</v>
      </c>
      <c r="M58" s="15" t="s">
        <v>1503</v>
      </c>
      <c r="N58" s="336">
        <v>2</v>
      </c>
      <c r="O58" s="125" t="str">
        <f>+IF(OR(ISERROR(VLOOKUP(A58&amp;B58,OPER!$AO$2:$AO$500,1,0)),K58&gt;=I58),"no","SI")</f>
        <v>no</v>
      </c>
      <c r="P58" s="151" t="str">
        <f>+VLOOKUP(VALUE(A58),ORDENES!$Y$2:$AE$359,5,0)</f>
        <v>VARIOLINE OW 2 - L4</v>
      </c>
      <c r="Q58" s="152" t="str">
        <f>+_xlfn.XLOOKUP(A58&amp;B58,OPER!$AO$2:$AO$500,OPER!$X$2:$X$500,"REPROG-"&amp;_xlfn.XLOOKUP(A58,OPER!$F$2:$F$500,OPER!$X$2:$X$500,"",0),0)</f>
        <v>REPROG-</v>
      </c>
      <c r="R58" s="153" t="e">
        <f>IF((I58-K58)*VLOOKUP(D58,'MM60 |ZBS P3M'!A:M,12,0)&lt;0,0,(I58-K58)*VLOOKUP(D58,'MM60 |ZBS P3M'!A:M,12,0))</f>
        <v>#VALUE!</v>
      </c>
      <c r="S58" s="174" t="str">
        <f t="shared" si="14"/>
        <v/>
      </c>
      <c r="T58" s="174"/>
    </row>
    <row r="59" spans="1:20" x14ac:dyDescent="0.2">
      <c r="A59" s="61" t="s">
        <v>1688</v>
      </c>
      <c r="B59" s="61" t="s">
        <v>2688</v>
      </c>
      <c r="C59" s="61" t="s">
        <v>1689</v>
      </c>
      <c r="D59" s="61" t="s">
        <v>2983</v>
      </c>
      <c r="E59" s="61" t="s">
        <v>2984</v>
      </c>
      <c r="F59" s="61" t="s">
        <v>2688</v>
      </c>
      <c r="G59" s="61" t="s">
        <v>1689</v>
      </c>
      <c r="H59" s="61" t="s">
        <v>2851</v>
      </c>
      <c r="I59" s="63">
        <v>16</v>
      </c>
      <c r="J59" s="336">
        <v>169470490</v>
      </c>
      <c r="K59" s="63">
        <v>0</v>
      </c>
      <c r="L59" s="63">
        <v>0</v>
      </c>
      <c r="M59" s="15" t="s">
        <v>1503</v>
      </c>
      <c r="N59" s="336">
        <v>1</v>
      </c>
      <c r="O59" s="125" t="str">
        <f>+IF(OR(ISERROR(VLOOKUP(A59&amp;B59,OPER!$AO$2:$AO$500,1,0)),K59&gt;=I59),"no","SI")</f>
        <v>no</v>
      </c>
      <c r="P59" s="151" t="str">
        <f>+VLOOKUP(VALUE(A59),ORDENES!$Y$2:$AE$359,5,0)</f>
        <v>ETIQUETADORA 4B MULTIMODUL II K408376</v>
      </c>
      <c r="Q59" s="152" t="str">
        <f>+_xlfn.XLOOKUP(A59&amp;B59,OPER!$AO$2:$AO$500,OPER!$X$2:$X$500,"REPROG-"&amp;_xlfn.XLOOKUP(A59,OPER!$F$2:$F$500,OPER!$X$2:$X$500,"",0),0)</f>
        <v>REPROG-</v>
      </c>
      <c r="R59" s="153" t="e">
        <f>IF((I59-K59)*VLOOKUP(D59,'MM60 |ZBS P3M'!A:M,12,0)&lt;0,0,(I59-K59)*VLOOKUP(D59,'MM60 |ZBS P3M'!A:M,12,0))</f>
        <v>#VALUE!</v>
      </c>
      <c r="S59" s="174" t="str">
        <f t="shared" si="14"/>
        <v/>
      </c>
      <c r="T59" s="174"/>
    </row>
    <row r="60" spans="1:20" x14ac:dyDescent="0.2">
      <c r="A60" s="61" t="s">
        <v>2117</v>
      </c>
      <c r="B60" s="61" t="s">
        <v>2688</v>
      </c>
      <c r="C60" s="61" t="s">
        <v>2908</v>
      </c>
      <c r="D60" s="61" t="s">
        <v>2985</v>
      </c>
      <c r="E60" s="61" t="s">
        <v>2986</v>
      </c>
      <c r="F60" s="61" t="s">
        <v>2688</v>
      </c>
      <c r="G60" s="61" t="s">
        <v>2118</v>
      </c>
      <c r="H60" s="61" t="s">
        <v>2854</v>
      </c>
      <c r="I60" s="63">
        <v>16</v>
      </c>
      <c r="J60" s="336">
        <v>171038774</v>
      </c>
      <c r="K60" s="63">
        <v>0</v>
      </c>
      <c r="L60" s="63">
        <v>0</v>
      </c>
      <c r="M60" s="15" t="s">
        <v>2872</v>
      </c>
      <c r="N60" s="336">
        <v>1</v>
      </c>
      <c r="O60" s="125" t="str">
        <f>+IF(OR(ISERROR(VLOOKUP(A60&amp;B60,OPER!$AO$2:$AO$500,1,0)),K60&gt;=I60),"no","SI")</f>
        <v>no</v>
      </c>
      <c r="P60" s="151" t="str">
        <f>+VLOOKUP(VALUE(A60),ORDENES!$Y$2:$AE$359,5,0)</f>
        <v>PALETIZADORA - L4</v>
      </c>
      <c r="Q60" s="152" t="str">
        <f>+_xlfn.XLOOKUP(A60&amp;B60,OPER!$AO$2:$AO$500,OPER!$X$2:$X$500,"REPROG-"&amp;_xlfn.XLOOKUP(A60,OPER!$F$2:$F$500,OPER!$X$2:$X$500,"",0),0)</f>
        <v>REPROG-</v>
      </c>
      <c r="R60" s="153" t="e">
        <f>IF((I60-K60)*VLOOKUP(D60,'MM60 |ZBS P3M'!A:M,12,0)&lt;0,0,(I60-K60)*VLOOKUP(D60,'MM60 |ZBS P3M'!A:M,12,0))</f>
        <v>#VALUE!</v>
      </c>
      <c r="S60" s="174" t="str">
        <f t="shared" si="14"/>
        <v/>
      </c>
      <c r="T60" s="174"/>
    </row>
    <row r="61" spans="1:20" x14ac:dyDescent="0.2">
      <c r="A61" s="61" t="s">
        <v>2625</v>
      </c>
      <c r="B61" s="61" t="s">
        <v>2688</v>
      </c>
      <c r="C61" s="61" t="s">
        <v>2626</v>
      </c>
      <c r="D61" s="61" t="s">
        <v>2987</v>
      </c>
      <c r="E61" s="61" t="s">
        <v>2988</v>
      </c>
      <c r="F61" s="61" t="s">
        <v>2688</v>
      </c>
      <c r="G61" s="61" t="s">
        <v>2626</v>
      </c>
      <c r="H61" s="61" t="s">
        <v>2851</v>
      </c>
      <c r="I61" s="63">
        <v>16</v>
      </c>
      <c r="J61" s="336">
        <v>171068435</v>
      </c>
      <c r="K61" s="63">
        <v>0</v>
      </c>
      <c r="L61" s="63">
        <v>0</v>
      </c>
      <c r="M61" s="15" t="s">
        <v>2872</v>
      </c>
      <c r="N61" s="336">
        <v>1</v>
      </c>
      <c r="O61" s="125" t="str">
        <f>+IF(OR(ISERROR(VLOOKUP(A61&amp;B61,OPER!$AO$2:$AO$500,1,0)),K61&gt;=I61),"no","SI")</f>
        <v>no</v>
      </c>
      <c r="P61" s="151" t="str">
        <f>+VLOOKUP(VALUE(A61),ORDENES!$Y$2:$AE$359,5,0)</f>
        <v>VARIOLINE OW 2 - L4</v>
      </c>
      <c r="Q61" s="152" t="str">
        <f>+_xlfn.XLOOKUP(A61&amp;B61,OPER!$AO$2:$AO$500,OPER!$X$2:$X$500,"REPROG-"&amp;_xlfn.XLOOKUP(A61,OPER!$F$2:$F$500,OPER!$X$2:$X$500,"",0),0)</f>
        <v xml:space="preserve">REPROG-ALEXANDER CARDONA </v>
      </c>
      <c r="R61" s="153" t="e">
        <f>IF((I61-K61)*VLOOKUP(D61,'MM60 |ZBS P3M'!A:M,12,0)&lt;0,0,(I61-K61)*VLOOKUP(D61,'MM60 |ZBS P3M'!A:M,12,0))</f>
        <v>#VALUE!</v>
      </c>
      <c r="S61" s="174" t="str">
        <f t="shared" si="14"/>
        <v/>
      </c>
      <c r="T61" s="174"/>
    </row>
    <row r="62" spans="1:20" x14ac:dyDescent="0.2">
      <c r="A62" s="61" t="s">
        <v>1893</v>
      </c>
      <c r="B62" s="61" t="s">
        <v>2989</v>
      </c>
      <c r="C62" s="61" t="s">
        <v>1339</v>
      </c>
      <c r="D62" s="61" t="s">
        <v>2990</v>
      </c>
      <c r="E62" s="61" t="s">
        <v>2991</v>
      </c>
      <c r="F62" s="61" t="s">
        <v>2694</v>
      </c>
      <c r="G62" s="61" t="s">
        <v>1894</v>
      </c>
      <c r="H62" s="61" t="s">
        <v>2854</v>
      </c>
      <c r="I62" s="63">
        <v>15</v>
      </c>
      <c r="J62" s="336">
        <v>162499210</v>
      </c>
      <c r="K62" s="63">
        <v>15</v>
      </c>
      <c r="L62" s="63">
        <v>0</v>
      </c>
      <c r="M62" s="15" t="s">
        <v>1503</v>
      </c>
      <c r="N62" s="336">
        <v>9</v>
      </c>
      <c r="O62" s="125" t="str">
        <f>+IF(OR(ISERROR(VLOOKUP(A62&amp;B62,OPER!$AO$2:$AO$500,1,0)),K62&gt;=I62),"no","SI")</f>
        <v>no</v>
      </c>
      <c r="P62" s="151" t="str">
        <f>+VLOOKUP(VALUE(A62),ORDENES!$Y$2:$AE$359,5,0)</f>
        <v>LLENADORA DE BOTELLAS - L4</v>
      </c>
      <c r="Q62" s="152" t="str">
        <f>+_xlfn.XLOOKUP(A62&amp;B62,OPER!$AO$2:$AO$500,OPER!$X$2:$X$500,"REPROG-"&amp;_xlfn.XLOOKUP(A62,OPER!$F$2:$F$500,OPER!$X$2:$X$500,"",0),0)</f>
        <v>REPROG-</v>
      </c>
      <c r="R62" s="153" t="e">
        <f>IF((I62-K62)*VLOOKUP(D62,'MM60 |ZBS P3M'!A:M,12,0)&lt;0,0,(I62-K62)*VLOOKUP(D62,'MM60 |ZBS P3M'!A:M,12,0))</f>
        <v>#VALUE!</v>
      </c>
      <c r="S62" s="174" t="str">
        <f t="shared" si="14"/>
        <v/>
      </c>
      <c r="T62" s="174"/>
    </row>
    <row r="63" spans="1:20" x14ac:dyDescent="0.2">
      <c r="A63" s="61" t="s">
        <v>2245</v>
      </c>
      <c r="B63" s="61" t="s">
        <v>2688</v>
      </c>
      <c r="C63" s="61" t="s">
        <v>2992</v>
      </c>
      <c r="D63" s="61" t="s">
        <v>2993</v>
      </c>
      <c r="E63" s="61" t="s">
        <v>2994</v>
      </c>
      <c r="F63" s="61" t="s">
        <v>2736</v>
      </c>
      <c r="G63" s="61" t="s">
        <v>2246</v>
      </c>
      <c r="H63" s="61" t="s">
        <v>2854</v>
      </c>
      <c r="I63" s="63">
        <v>15</v>
      </c>
      <c r="J63" s="336">
        <v>171813632</v>
      </c>
      <c r="K63" s="63">
        <v>15</v>
      </c>
      <c r="L63" s="63">
        <v>0</v>
      </c>
      <c r="M63" s="15" t="s">
        <v>2872</v>
      </c>
      <c r="N63" s="336">
        <v>3</v>
      </c>
      <c r="O63" s="125" t="str">
        <f>+IF(OR(ISERROR(VLOOKUP(A63&amp;B63,OPER!$AO$2:$AO$500,1,0)),K63&gt;=I63),"no","SI")</f>
        <v>no</v>
      </c>
      <c r="P63" s="151" t="str">
        <f>+VLOOKUP(VALUE(A63),ORDENES!$Y$2:$AE$359,5,0)</f>
        <v>ROBOPAC OW-L4</v>
      </c>
      <c r="Q63" s="152" t="str">
        <f>+_xlfn.XLOOKUP(A63&amp;B63,OPER!$AO$2:$AO$500,OPER!$X$2:$X$500,"REPROG-"&amp;_xlfn.XLOOKUP(A63,OPER!$F$2:$F$500,OPER!$X$2:$X$500,"",0),0)</f>
        <v>REPROG-</v>
      </c>
      <c r="R63" s="153" t="e">
        <f>IF((I63-K63)*VLOOKUP(D63,'MM60 |ZBS P3M'!A:M,12,0)&lt;0,0,(I63-K63)*VLOOKUP(D63,'MM60 |ZBS P3M'!A:M,12,0))</f>
        <v>#VALUE!</v>
      </c>
      <c r="S63" s="174" t="str">
        <f t="shared" si="14"/>
        <v/>
      </c>
      <c r="T63" s="174"/>
    </row>
    <row r="64" spans="1:20" x14ac:dyDescent="0.2">
      <c r="A64" s="61" t="s">
        <v>1991</v>
      </c>
      <c r="B64" s="61" t="s">
        <v>2736</v>
      </c>
      <c r="C64" s="61" t="s">
        <v>2798</v>
      </c>
      <c r="D64" s="61" t="s">
        <v>2995</v>
      </c>
      <c r="E64" s="61" t="s">
        <v>2996</v>
      </c>
      <c r="F64" s="61" t="s">
        <v>2997</v>
      </c>
      <c r="G64" s="61" t="s">
        <v>1992</v>
      </c>
      <c r="H64" s="61" t="s">
        <v>2939</v>
      </c>
      <c r="I64" s="63">
        <v>15</v>
      </c>
      <c r="J64" s="336">
        <v>174567054</v>
      </c>
      <c r="K64" s="63">
        <v>0</v>
      </c>
      <c r="L64" s="63">
        <v>15</v>
      </c>
      <c r="M64" s="15" t="s">
        <v>1503</v>
      </c>
      <c r="N64" s="336">
        <v>20</v>
      </c>
      <c r="O64" s="125" t="str">
        <f>+IF(OR(ISERROR(VLOOKUP(A64&amp;B64,OPER!$AO$2:$AO$500,1,0)),K64&gt;=I64),"no","SI")</f>
        <v>SI</v>
      </c>
      <c r="P64" s="151" t="str">
        <f>+VLOOKUP(VALUE(A64),ORDENES!$Y$2:$AE$359,5,0)</f>
        <v>LLENADORA DE BOTELLAS - L4</v>
      </c>
      <c r="Q64" s="152" t="str">
        <f>+_xlfn.XLOOKUP(A64&amp;B64,OPER!$AO$2:$AO$500,OPER!$X$2:$X$500,"REPROG-"&amp;_xlfn.XLOOKUP(A64,OPER!$F$2:$F$500,OPER!$X$2:$X$500,"",0),0)</f>
        <v>MATEO PEREZ DIAZ</v>
      </c>
      <c r="R64" s="153" t="e">
        <f>IF((I64-K64)*VLOOKUP(D64,'MM60 |ZBS P3M'!A:M,12,0)&lt;0,0,(I64-K64)*VLOOKUP(D64,'MM60 |ZBS P3M'!A:M,12,0))</f>
        <v>#VALUE!</v>
      </c>
      <c r="S64" s="174" t="e">
        <f t="shared" si="14"/>
        <v>#VALUE!</v>
      </c>
      <c r="T64" s="174"/>
    </row>
    <row r="65" spans="1:20" x14ac:dyDescent="0.2">
      <c r="A65" s="61" t="s">
        <v>2421</v>
      </c>
      <c r="B65" s="61" t="s">
        <v>2787</v>
      </c>
      <c r="C65" s="61" t="s">
        <v>2422</v>
      </c>
      <c r="D65" s="61" t="s">
        <v>2998</v>
      </c>
      <c r="E65" s="61" t="s">
        <v>2999</v>
      </c>
      <c r="F65" s="61" t="s">
        <v>2723</v>
      </c>
      <c r="G65" s="61" t="s">
        <v>2422</v>
      </c>
      <c r="H65" s="61" t="s">
        <v>2939</v>
      </c>
      <c r="I65" s="63">
        <v>12</v>
      </c>
      <c r="J65" s="336">
        <v>151944113</v>
      </c>
      <c r="K65" s="63">
        <v>0</v>
      </c>
      <c r="L65" s="63">
        <v>12</v>
      </c>
      <c r="M65" s="15" t="s">
        <v>1503</v>
      </c>
      <c r="N65" s="336">
        <v>3</v>
      </c>
      <c r="O65" s="125" t="str">
        <f>+IF(OR(ISERROR(VLOOKUP(A65&amp;B65,OPER!$AO$2:$AO$500,1,0)),K65&gt;=I65),"no","SI")</f>
        <v>no</v>
      </c>
      <c r="P65" s="151" t="str">
        <f>+VLOOKUP(VALUE(A65),ORDENES!$Y$2:$AE$359,5,0)</f>
        <v>VARIOLINE OW - L4</v>
      </c>
      <c r="Q65" s="152" t="str">
        <f>+_xlfn.XLOOKUP(A65&amp;B65,OPER!$AO$2:$AO$500,OPER!$X$2:$X$500,"REPROG-"&amp;_xlfn.XLOOKUP(A65,OPER!$F$2:$F$500,OPER!$X$2:$X$500,"",0),0)</f>
        <v>REPROG-</v>
      </c>
      <c r="R65" s="153" t="e">
        <f>IF((I65-K65)*VLOOKUP(D65,'MM60 |ZBS P3M'!A:M,12,0)&lt;0,0,(I65-K65)*VLOOKUP(D65,'MM60 |ZBS P3M'!A:M,12,0))</f>
        <v>#VALUE!</v>
      </c>
      <c r="S65" s="174" t="str">
        <f t="shared" si="14"/>
        <v/>
      </c>
      <c r="T65" s="174"/>
    </row>
    <row r="66" spans="1:20" x14ac:dyDescent="0.2">
      <c r="A66" s="61" t="s">
        <v>2421</v>
      </c>
      <c r="B66" s="61" t="s">
        <v>2833</v>
      </c>
      <c r="C66" s="61" t="s">
        <v>2422</v>
      </c>
      <c r="D66" s="61" t="s">
        <v>3000</v>
      </c>
      <c r="E66" s="61" t="s">
        <v>3001</v>
      </c>
      <c r="F66" s="61" t="s">
        <v>2833</v>
      </c>
      <c r="G66" s="61" t="s">
        <v>2422</v>
      </c>
      <c r="H66" s="61" t="s">
        <v>2851</v>
      </c>
      <c r="I66" s="63">
        <v>12</v>
      </c>
      <c r="J66" s="336">
        <v>151944113</v>
      </c>
      <c r="K66" s="63">
        <v>0</v>
      </c>
      <c r="L66" s="63">
        <v>0</v>
      </c>
      <c r="M66" s="15" t="s">
        <v>2872</v>
      </c>
      <c r="N66" s="336">
        <v>6</v>
      </c>
      <c r="O66" s="125" t="str">
        <f>+IF(OR(ISERROR(VLOOKUP(A66&amp;B66,OPER!$AO$2:$AO$500,1,0)),K66&gt;=I66),"no","SI")</f>
        <v>no</v>
      </c>
      <c r="P66" s="151" t="str">
        <f>+VLOOKUP(VALUE(A66),ORDENES!$Y$2:$AE$359,5,0)</f>
        <v>VARIOLINE OW - L4</v>
      </c>
      <c r="Q66" s="152" t="str">
        <f>+_xlfn.XLOOKUP(A66&amp;B66,OPER!$AO$2:$AO$500,OPER!$X$2:$X$500,"REPROG-"&amp;_xlfn.XLOOKUP(A66,OPER!$F$2:$F$500,OPER!$X$2:$X$500,"",0),0)</f>
        <v>REPROG-</v>
      </c>
      <c r="R66" s="153" t="e">
        <f>IF((I66-K66)*VLOOKUP(D66,'MM60 |ZBS P3M'!A:M,12,0)&lt;0,0,(I66-K66)*VLOOKUP(D66,'MM60 |ZBS P3M'!A:M,12,0))</f>
        <v>#VALUE!</v>
      </c>
      <c r="S66" s="174" t="str">
        <f t="shared" si="14"/>
        <v/>
      </c>
      <c r="T66" s="174"/>
    </row>
    <row r="67" spans="1:20" x14ac:dyDescent="0.2">
      <c r="A67" s="61" t="s">
        <v>2444</v>
      </c>
      <c r="B67" s="61" t="s">
        <v>2688</v>
      </c>
      <c r="C67" s="61" t="s">
        <v>2445</v>
      </c>
      <c r="D67" s="61" t="s">
        <v>3002</v>
      </c>
      <c r="E67" s="61" t="s">
        <v>3003</v>
      </c>
      <c r="F67" s="61" t="s">
        <v>2883</v>
      </c>
      <c r="G67" s="61" t="s">
        <v>2445</v>
      </c>
      <c r="H67" s="61" t="s">
        <v>2851</v>
      </c>
      <c r="I67" s="63">
        <v>12</v>
      </c>
      <c r="J67" s="336">
        <v>160605636</v>
      </c>
      <c r="K67" s="63">
        <v>0</v>
      </c>
      <c r="L67" s="63">
        <v>0</v>
      </c>
      <c r="M67" s="15" t="s">
        <v>1503</v>
      </c>
      <c r="N67" s="336">
        <v>13</v>
      </c>
      <c r="O67" s="125" t="str">
        <f>+IF(OR(ISERROR(VLOOKUP(A67&amp;B67,OPER!$AO$2:$AO$500,1,0)),K67&gt;=I67),"no","SI")</f>
        <v>no</v>
      </c>
      <c r="P67" s="151" t="str">
        <f>+VLOOKUP(VALUE(A67),ORDENES!$Y$2:$AE$359,5,0)</f>
        <v>VARIOLINE OW - L4</v>
      </c>
      <c r="Q67" s="152" t="str">
        <f>+_xlfn.XLOOKUP(A67&amp;B67,OPER!$AO$2:$AO$500,OPER!$X$2:$X$500,"REPROG-"&amp;_xlfn.XLOOKUP(A67,OPER!$F$2:$F$500,OPER!$X$2:$X$500,"",0),0)</f>
        <v>REPROG-</v>
      </c>
      <c r="R67" s="153" t="e">
        <f>IF((I67-K67)*VLOOKUP(D67,'MM60 |ZBS P3M'!A:M,12,0)&lt;0,0,(I67-K67)*VLOOKUP(D67,'MM60 |ZBS P3M'!A:M,12,0))</f>
        <v>#VALUE!</v>
      </c>
      <c r="S67" s="174" t="str">
        <f t="shared" si="14"/>
        <v/>
      </c>
      <c r="T67" s="174"/>
    </row>
    <row r="68" spans="1:20" x14ac:dyDescent="0.2">
      <c r="A68" s="61" t="s">
        <v>2444</v>
      </c>
      <c r="B68" s="61" t="s">
        <v>2688</v>
      </c>
      <c r="C68" s="61" t="s">
        <v>2445</v>
      </c>
      <c r="D68" s="61" t="s">
        <v>3004</v>
      </c>
      <c r="E68" s="61" t="s">
        <v>3005</v>
      </c>
      <c r="F68" s="61" t="s">
        <v>2915</v>
      </c>
      <c r="G68" s="61" t="s">
        <v>2445</v>
      </c>
      <c r="H68" s="61" t="s">
        <v>2851</v>
      </c>
      <c r="I68" s="63">
        <v>12</v>
      </c>
      <c r="J68" s="336">
        <v>160605636</v>
      </c>
      <c r="K68" s="63">
        <v>0</v>
      </c>
      <c r="L68" s="63">
        <v>0</v>
      </c>
      <c r="M68" s="15" t="s">
        <v>1503</v>
      </c>
      <c r="N68" s="336">
        <v>14</v>
      </c>
      <c r="O68" s="125" t="str">
        <f>+IF(OR(ISERROR(VLOOKUP(A68&amp;B68,OPER!$AO$2:$AO$500,1,0)),K68&gt;=I68),"no","SI")</f>
        <v>no</v>
      </c>
      <c r="P68" s="151" t="str">
        <f>+VLOOKUP(VALUE(A68),ORDENES!$Y$2:$AE$359,5,0)</f>
        <v>VARIOLINE OW - L4</v>
      </c>
      <c r="Q68" s="152" t="str">
        <f>+_xlfn.XLOOKUP(A68&amp;B68,OPER!$AO$2:$AO$500,OPER!$X$2:$X$500,"REPROG-"&amp;_xlfn.XLOOKUP(A68,OPER!$F$2:$F$500,OPER!$X$2:$X$500,"",0),0)</f>
        <v>REPROG-</v>
      </c>
      <c r="R68" s="153" t="e">
        <f>IF((I68-K68)*VLOOKUP(D68,'MM60 |ZBS P3M'!A:M,12,0)&lt;0,0,(I68-K68)*VLOOKUP(D68,'MM60 |ZBS P3M'!A:M,12,0))</f>
        <v>#VALUE!</v>
      </c>
      <c r="S68" s="174" t="str">
        <f t="shared" si="14"/>
        <v/>
      </c>
      <c r="T68" s="174"/>
    </row>
    <row r="69" spans="1:20" x14ac:dyDescent="0.2">
      <c r="A69" s="61" t="s">
        <v>2180</v>
      </c>
      <c r="B69" s="61" t="s">
        <v>2697</v>
      </c>
      <c r="C69" s="61" t="s">
        <v>3006</v>
      </c>
      <c r="D69" s="61" t="s">
        <v>2906</v>
      </c>
      <c r="E69" s="61" t="s">
        <v>2907</v>
      </c>
      <c r="F69" s="61" t="s">
        <v>2723</v>
      </c>
      <c r="G69" s="61" t="s">
        <v>2181</v>
      </c>
      <c r="H69" s="61" t="s">
        <v>2851</v>
      </c>
      <c r="I69" s="63">
        <v>12</v>
      </c>
      <c r="J69" s="336">
        <v>165135991</v>
      </c>
      <c r="K69" s="63">
        <v>0</v>
      </c>
      <c r="L69" s="63">
        <v>0</v>
      </c>
      <c r="M69" s="15" t="s">
        <v>1503</v>
      </c>
      <c r="N69" s="336">
        <v>3</v>
      </c>
      <c r="O69" s="125" t="str">
        <f>+IF(OR(ISERROR(VLOOKUP(A69&amp;B69,OPER!$AO$2:$AO$500,1,0)),K69&gt;=I69),"no","SI")</f>
        <v>no</v>
      </c>
      <c r="P69" s="151" t="str">
        <f>+VLOOKUP(VALUE(A69),ORDENES!$Y$2:$AE$359,5,0)</f>
        <v>PASTEURIZADOR TUNEL - L4</v>
      </c>
      <c r="Q69" s="152" t="str">
        <f>+_xlfn.XLOOKUP(A69&amp;B69,OPER!$AO$2:$AO$500,OPER!$X$2:$X$500,"REPROG-"&amp;_xlfn.XLOOKUP(A69,OPER!$F$2:$F$500,OPER!$X$2:$X$500,"",0),0)</f>
        <v>REPROG-</v>
      </c>
      <c r="R69" s="153" t="e">
        <f>IF((I69-K69)*VLOOKUP(D69,'MM60 |ZBS P3M'!A:M,12,0)&lt;0,0,(I69-K69)*VLOOKUP(D69,'MM60 |ZBS P3M'!A:M,12,0))</f>
        <v>#VALUE!</v>
      </c>
      <c r="S69" s="174" t="str">
        <f t="shared" si="14"/>
        <v/>
      </c>
      <c r="T69" s="174"/>
    </row>
    <row r="70" spans="1:20" x14ac:dyDescent="0.2">
      <c r="A70" s="61" t="s">
        <v>2183</v>
      </c>
      <c r="B70" s="61" t="s">
        <v>2736</v>
      </c>
      <c r="C70" s="61" t="s">
        <v>3007</v>
      </c>
      <c r="D70" s="61" t="s">
        <v>3008</v>
      </c>
      <c r="E70" s="61" t="s">
        <v>3009</v>
      </c>
      <c r="F70" s="61" t="s">
        <v>2736</v>
      </c>
      <c r="G70" s="61" t="s">
        <v>2184</v>
      </c>
      <c r="H70" s="61" t="s">
        <v>2854</v>
      </c>
      <c r="I70" s="63">
        <v>12</v>
      </c>
      <c r="J70" s="336">
        <v>165491838</v>
      </c>
      <c r="K70" s="63">
        <v>0</v>
      </c>
      <c r="L70" s="63">
        <v>0</v>
      </c>
      <c r="M70" s="15" t="s">
        <v>2872</v>
      </c>
      <c r="N70" s="336">
        <v>2</v>
      </c>
      <c r="O70" s="125" t="str">
        <f>+IF(OR(ISERROR(VLOOKUP(A70&amp;B70,OPER!$AO$2:$AO$500,1,0)),K70&gt;=I70),"no","SI")</f>
        <v>no</v>
      </c>
      <c r="P70" s="151" t="str">
        <f>+VLOOKUP(VALUE(A70),ORDENES!$Y$2:$AE$359,5,0)</f>
        <v>PASTEURIZADOR TUNEL - L4</v>
      </c>
      <c r="Q70" s="152" t="str">
        <f>+_xlfn.XLOOKUP(A70&amp;B70,OPER!$AO$2:$AO$500,OPER!$X$2:$X$500,"REPROG-"&amp;_xlfn.XLOOKUP(A70,OPER!$F$2:$F$500,OPER!$X$2:$X$500,"",0),0)</f>
        <v>REPROG-</v>
      </c>
      <c r="R70" s="153" t="e">
        <f>IF((I70-K70)*VLOOKUP(D70,'MM60 |ZBS P3M'!A:M,12,0)&lt;0,0,(I70-K70)*VLOOKUP(D70,'MM60 |ZBS P3M'!A:M,12,0))</f>
        <v>#VALUE!</v>
      </c>
      <c r="S70" s="174" t="str">
        <f t="shared" si="14"/>
        <v/>
      </c>
      <c r="T70" s="174"/>
    </row>
    <row r="71" spans="1:20" x14ac:dyDescent="0.2">
      <c r="A71" s="61" t="s">
        <v>2132</v>
      </c>
      <c r="B71" s="61" t="s">
        <v>2688</v>
      </c>
      <c r="C71" s="61" t="s">
        <v>2133</v>
      </c>
      <c r="D71" s="61" t="s">
        <v>3010</v>
      </c>
      <c r="E71" s="61" t="s">
        <v>3011</v>
      </c>
      <c r="F71" s="61" t="s">
        <v>2736</v>
      </c>
      <c r="G71" s="61" t="s">
        <v>2133</v>
      </c>
      <c r="H71" s="61" t="s">
        <v>2851</v>
      </c>
      <c r="I71" s="63">
        <v>12</v>
      </c>
      <c r="J71" s="336">
        <v>173851758</v>
      </c>
      <c r="K71" s="63">
        <v>0</v>
      </c>
      <c r="L71" s="63">
        <v>6</v>
      </c>
      <c r="M71" s="15" t="s">
        <v>2872</v>
      </c>
      <c r="N71" s="336">
        <v>2</v>
      </c>
      <c r="O71" s="125" t="str">
        <f>+IF(OR(ISERROR(VLOOKUP(A71&amp;B71,OPER!$AO$2:$AO$500,1,0)),K71&gt;=I71),"no","SI")</f>
        <v>no</v>
      </c>
      <c r="P71" s="151" t="str">
        <f>+VLOOKUP(VALUE(A71),ORDENES!$Y$2:$AE$359,5,0)</f>
        <v>PALETIZADORA - L4</v>
      </c>
      <c r="Q71" s="152" t="str">
        <f>+_xlfn.XLOOKUP(A71&amp;B71,OPER!$AO$2:$AO$500,OPER!$X$2:$X$500,"REPROG-"&amp;_xlfn.XLOOKUP(A71,OPER!$F$2:$F$500,OPER!$X$2:$X$500,"",0),0)</f>
        <v>REPROG-</v>
      </c>
      <c r="R71" s="153" t="e">
        <f>IF((I71-K71)*VLOOKUP(D71,'MM60 |ZBS P3M'!A:M,12,0)&lt;0,0,(I71-K71)*VLOOKUP(D71,'MM60 |ZBS P3M'!A:M,12,0))</f>
        <v>#VALUE!</v>
      </c>
      <c r="S71" s="174" t="str">
        <f t="shared" si="14"/>
        <v/>
      </c>
      <c r="T71" s="174"/>
    </row>
    <row r="72" spans="1:20" x14ac:dyDescent="0.2">
      <c r="A72" s="61" t="s">
        <v>2084</v>
      </c>
      <c r="B72" s="61" t="s">
        <v>2736</v>
      </c>
      <c r="C72" s="61" t="s">
        <v>2897</v>
      </c>
      <c r="D72" s="61" t="s">
        <v>3012</v>
      </c>
      <c r="E72" s="61" t="s">
        <v>3013</v>
      </c>
      <c r="F72" s="61" t="s">
        <v>2723</v>
      </c>
      <c r="G72" s="61" t="s">
        <v>2085</v>
      </c>
      <c r="H72" s="61" t="s">
        <v>2854</v>
      </c>
      <c r="I72" s="63">
        <v>11</v>
      </c>
      <c r="J72" s="336">
        <v>160839059</v>
      </c>
      <c r="K72" s="63">
        <v>0</v>
      </c>
      <c r="L72" s="63">
        <v>0</v>
      </c>
      <c r="M72" s="15" t="s">
        <v>1503</v>
      </c>
      <c r="N72" s="336">
        <v>4</v>
      </c>
      <c r="O72" s="125" t="str">
        <f>+IF(OR(ISERROR(VLOOKUP(A72&amp;B72,OPER!$AO$2:$AO$500,1,0)),K72&gt;=I72),"no","SI")</f>
        <v>no</v>
      </c>
      <c r="P72" s="151" t="str">
        <f>+VLOOKUP(VALUE(A72),ORDENES!$Y$2:$AE$359,5,0)</f>
        <v>PALETIZADORA - L4</v>
      </c>
      <c r="Q72" s="152" t="str">
        <f>+_xlfn.XLOOKUP(A72&amp;B72,OPER!$AO$2:$AO$500,OPER!$X$2:$X$500,"REPROG-"&amp;_xlfn.XLOOKUP(A72,OPER!$F$2:$F$500,OPER!$X$2:$X$500,"",0),0)</f>
        <v>REPROG-</v>
      </c>
      <c r="R72" s="153" t="e">
        <f>IF((I72-K72)*VLOOKUP(D72,'MM60 |ZBS P3M'!A:M,12,0)&lt;0,0,(I72-K72)*VLOOKUP(D72,'MM60 |ZBS P3M'!A:M,12,0))</f>
        <v>#VALUE!</v>
      </c>
      <c r="S72" s="174" t="str">
        <f t="shared" ref="S72:S135" si="15">IF(O72="Si",R72,"")</f>
        <v/>
      </c>
      <c r="T72" s="174"/>
    </row>
    <row r="73" spans="1:20" x14ac:dyDescent="0.2">
      <c r="A73" s="61" t="s">
        <v>2044</v>
      </c>
      <c r="B73" s="61" t="s">
        <v>2688</v>
      </c>
      <c r="C73" s="61" t="s">
        <v>3014</v>
      </c>
      <c r="D73" s="61" t="s">
        <v>3015</v>
      </c>
      <c r="E73" s="61" t="s">
        <v>3016</v>
      </c>
      <c r="F73" s="61" t="s">
        <v>2688</v>
      </c>
      <c r="G73" s="61" t="s">
        <v>2046</v>
      </c>
      <c r="H73" s="61" t="s">
        <v>2854</v>
      </c>
      <c r="I73" s="63">
        <v>10</v>
      </c>
      <c r="J73" s="336">
        <v>138668279</v>
      </c>
      <c r="K73" s="63">
        <v>10</v>
      </c>
      <c r="L73" s="63">
        <v>0</v>
      </c>
      <c r="M73" s="15" t="s">
        <v>1503</v>
      </c>
      <c r="N73" s="336">
        <v>1</v>
      </c>
      <c r="O73" s="125" t="str">
        <f>+IF(OR(ISERROR(VLOOKUP(A73&amp;B73,OPER!$AO$2:$AO$500,1,0)),K73&gt;=I73),"no","SI")</f>
        <v>no</v>
      </c>
      <c r="P73" s="151" t="str">
        <f>+VLOOKUP(VALUE(A73),ORDENES!$Y$2:$AE$359,5,0)</f>
        <v>PALETIZADORA - L4</v>
      </c>
      <c r="Q73" s="152" t="str">
        <f>+_xlfn.XLOOKUP(A73&amp;B73,OPER!$AO$2:$AO$500,OPER!$X$2:$X$500,"REPROG-"&amp;_xlfn.XLOOKUP(A73,OPER!$F$2:$F$500,OPER!$X$2:$X$500,"",0),0)</f>
        <v>REPROG-</v>
      </c>
      <c r="R73" s="153" t="e">
        <f>IF((I73-K73)*VLOOKUP(D73,'MM60 |ZBS P3M'!A:M,12,0)&lt;0,0,(I73-K73)*VLOOKUP(D73,'MM60 |ZBS P3M'!A:M,12,0))</f>
        <v>#VALUE!</v>
      </c>
      <c r="S73" s="174" t="str">
        <f t="shared" si="15"/>
        <v/>
      </c>
      <c r="T73" s="174"/>
    </row>
    <row r="74" spans="1:20" x14ac:dyDescent="0.2">
      <c r="A74" s="61" t="s">
        <v>1800</v>
      </c>
      <c r="B74" s="61" t="s">
        <v>2688</v>
      </c>
      <c r="C74" s="61" t="s">
        <v>1801</v>
      </c>
      <c r="D74" s="61" t="s">
        <v>3017</v>
      </c>
      <c r="E74" s="61" t="s">
        <v>3018</v>
      </c>
      <c r="F74" s="61" t="s">
        <v>2688</v>
      </c>
      <c r="G74" s="61" t="s">
        <v>1801</v>
      </c>
      <c r="H74" s="61" t="s">
        <v>2854</v>
      </c>
      <c r="I74" s="63">
        <v>10</v>
      </c>
      <c r="J74" s="336">
        <v>146289778</v>
      </c>
      <c r="K74" s="63">
        <v>10</v>
      </c>
      <c r="L74" s="63">
        <v>0</v>
      </c>
      <c r="M74" s="15" t="s">
        <v>1503</v>
      </c>
      <c r="N74" s="336">
        <v>1</v>
      </c>
      <c r="O74" s="125" t="str">
        <f>+IF(OR(ISERROR(VLOOKUP(A74&amp;B74,OPER!$AO$2:$AO$500,1,0)),K74&gt;=I74),"no","SI")</f>
        <v>no</v>
      </c>
      <c r="P74" s="151" t="str">
        <f>+VLOOKUP(VALUE(A74),ORDENES!$Y$2:$AE$359,5,0)</f>
        <v>LLENADORA DE BOTELLAS - L4</v>
      </c>
      <c r="Q74" s="152" t="str">
        <f>+_xlfn.XLOOKUP(A74&amp;B74,OPER!$AO$2:$AO$500,OPER!$X$2:$X$500,"REPROG-"&amp;_xlfn.XLOOKUP(A74,OPER!$F$2:$F$500,OPER!$X$2:$X$500,"",0),0)</f>
        <v>REPROG-</v>
      </c>
      <c r="R74" s="153" t="e">
        <f>IF((I74-K74)*VLOOKUP(D74,'MM60 |ZBS P3M'!A:M,12,0)&lt;0,0,(I74-K74)*VLOOKUP(D74,'MM60 |ZBS P3M'!A:M,12,0))</f>
        <v>#N/A</v>
      </c>
      <c r="S74" s="174" t="str">
        <f t="shared" si="15"/>
        <v/>
      </c>
      <c r="T74" s="174"/>
    </row>
    <row r="75" spans="1:20" x14ac:dyDescent="0.2">
      <c r="A75" s="61" t="s">
        <v>1800</v>
      </c>
      <c r="B75" s="61" t="s">
        <v>2789</v>
      </c>
      <c r="C75" s="61" t="s">
        <v>1801</v>
      </c>
      <c r="D75" s="61" t="s">
        <v>3017</v>
      </c>
      <c r="E75" s="61" t="s">
        <v>3018</v>
      </c>
      <c r="F75" s="61" t="s">
        <v>2736</v>
      </c>
      <c r="G75" s="61" t="s">
        <v>1801</v>
      </c>
      <c r="H75" s="61" t="s">
        <v>2851</v>
      </c>
      <c r="I75" s="63">
        <v>10</v>
      </c>
      <c r="J75" s="336">
        <v>146289778</v>
      </c>
      <c r="K75" s="63">
        <v>0</v>
      </c>
      <c r="L75" s="63">
        <v>0</v>
      </c>
      <c r="M75" s="15" t="s">
        <v>1503</v>
      </c>
      <c r="N75" s="336">
        <v>2</v>
      </c>
      <c r="O75" s="125" t="str">
        <f>+IF(OR(ISERROR(VLOOKUP(A75&amp;B75,OPER!$AO$2:$AO$500,1,0)),K75&gt;=I75),"no","SI")</f>
        <v>no</v>
      </c>
      <c r="P75" s="151" t="str">
        <f>+VLOOKUP(VALUE(A75),ORDENES!$Y$2:$AE$359,5,0)</f>
        <v>LLENADORA DE BOTELLAS - L4</v>
      </c>
      <c r="Q75" s="152" t="str">
        <f>+_xlfn.XLOOKUP(A75&amp;B75,OPER!$AO$2:$AO$500,OPER!$X$2:$X$500,"REPROG-"&amp;_xlfn.XLOOKUP(A75,OPER!$F$2:$F$500,OPER!$X$2:$X$500,"",0),0)</f>
        <v>REPROG-</v>
      </c>
      <c r="R75" s="153" t="e">
        <f>IF((I75-K75)*VLOOKUP(D75,'MM60 |ZBS P3M'!A:M,12,0)&lt;0,0,(I75-K75)*VLOOKUP(D75,'MM60 |ZBS P3M'!A:M,12,0))</f>
        <v>#N/A</v>
      </c>
      <c r="S75" s="174" t="str">
        <f t="shared" si="15"/>
        <v/>
      </c>
      <c r="T75" s="174"/>
    </row>
    <row r="76" spans="1:20" x14ac:dyDescent="0.2">
      <c r="A76" s="61" t="s">
        <v>1804</v>
      </c>
      <c r="B76" s="61" t="s">
        <v>2736</v>
      </c>
      <c r="C76" s="61" t="s">
        <v>1805</v>
      </c>
      <c r="D76" s="61" t="s">
        <v>2969</v>
      </c>
      <c r="E76" s="61" t="s">
        <v>2970</v>
      </c>
      <c r="F76" s="61" t="s">
        <v>2787</v>
      </c>
      <c r="G76" s="61" t="s">
        <v>1805</v>
      </c>
      <c r="H76" s="61" t="s">
        <v>2854</v>
      </c>
      <c r="I76" s="63">
        <v>10</v>
      </c>
      <c r="J76" s="336">
        <v>147476589</v>
      </c>
      <c r="K76" s="63">
        <v>10</v>
      </c>
      <c r="L76" s="63">
        <v>0</v>
      </c>
      <c r="M76" s="15" t="s">
        <v>1503</v>
      </c>
      <c r="N76" s="336">
        <v>6</v>
      </c>
      <c r="O76" s="125" t="str">
        <f>+IF(OR(ISERROR(VLOOKUP(A76&amp;B76,OPER!$AO$2:$AO$500,1,0)),K76&gt;=I76),"no","SI")</f>
        <v>no</v>
      </c>
      <c r="P76" s="151" t="str">
        <f>+VLOOKUP(VALUE(A76),ORDENES!$Y$2:$AE$359,5,0)</f>
        <v>LLENADORA DE BOTELLAS - L4</v>
      </c>
      <c r="Q76" s="152" t="str">
        <f>+_xlfn.XLOOKUP(A76&amp;B76,OPER!$AO$2:$AO$500,OPER!$X$2:$X$500,"REPROG-"&amp;_xlfn.XLOOKUP(A76,OPER!$F$2:$F$500,OPER!$X$2:$X$500,"",0),0)</f>
        <v>REPROG-</v>
      </c>
      <c r="R76" s="153" t="e">
        <f>IF((I76-K76)*VLOOKUP(D76,'MM60 |ZBS P3M'!A:M,12,0)&lt;0,0,(I76-K76)*VLOOKUP(D76,'MM60 |ZBS P3M'!A:M,12,0))</f>
        <v>#VALUE!</v>
      </c>
      <c r="S76" s="174" t="str">
        <f t="shared" si="15"/>
        <v/>
      </c>
      <c r="T76" s="174"/>
    </row>
    <row r="77" spans="1:20" x14ac:dyDescent="0.2">
      <c r="A77" s="61" t="s">
        <v>1804</v>
      </c>
      <c r="B77" s="61" t="s">
        <v>2736</v>
      </c>
      <c r="C77" s="61" t="s">
        <v>1805</v>
      </c>
      <c r="D77" s="61" t="s">
        <v>2967</v>
      </c>
      <c r="E77" s="61" t="s">
        <v>2968</v>
      </c>
      <c r="F77" s="61" t="s">
        <v>2833</v>
      </c>
      <c r="G77" s="61" t="s">
        <v>1805</v>
      </c>
      <c r="H77" s="61" t="s">
        <v>2854</v>
      </c>
      <c r="I77" s="63">
        <v>10</v>
      </c>
      <c r="J77" s="336">
        <v>147476589</v>
      </c>
      <c r="K77" s="63">
        <v>10</v>
      </c>
      <c r="L77" s="63">
        <v>0</v>
      </c>
      <c r="M77" s="15" t="s">
        <v>1503</v>
      </c>
      <c r="N77" s="336">
        <v>7</v>
      </c>
      <c r="O77" s="125" t="str">
        <f>+IF(OR(ISERROR(VLOOKUP(A77&amp;B77,OPER!$AO$2:$AO$500,1,0)),K77&gt;=I77),"no","SI")</f>
        <v>no</v>
      </c>
      <c r="P77" s="151" t="str">
        <f>+VLOOKUP(VALUE(A77),ORDENES!$Y$2:$AE$359,5,0)</f>
        <v>LLENADORA DE BOTELLAS - L4</v>
      </c>
      <c r="Q77" s="152" t="str">
        <f>+_xlfn.XLOOKUP(A77&amp;B77,OPER!$AO$2:$AO$500,OPER!$X$2:$X$500,"REPROG-"&amp;_xlfn.XLOOKUP(A77,OPER!$F$2:$F$500,OPER!$X$2:$X$500,"",0),0)</f>
        <v>REPROG-</v>
      </c>
      <c r="R77" s="153" t="e">
        <f>IF((I77-K77)*VLOOKUP(D77,'MM60 |ZBS P3M'!A:M,12,0)&lt;0,0,(I77-K77)*VLOOKUP(D77,'MM60 |ZBS P3M'!A:M,12,0))</f>
        <v>#VALUE!</v>
      </c>
      <c r="S77" s="174" t="str">
        <f t="shared" si="15"/>
        <v/>
      </c>
      <c r="T77" s="174"/>
    </row>
    <row r="78" spans="1:20" x14ac:dyDescent="0.2">
      <c r="A78" s="61" t="s">
        <v>1835</v>
      </c>
      <c r="B78" s="61" t="s">
        <v>2688</v>
      </c>
      <c r="C78" s="61" t="s">
        <v>3019</v>
      </c>
      <c r="D78" s="61" t="s">
        <v>3020</v>
      </c>
      <c r="E78" s="61" t="s">
        <v>3021</v>
      </c>
      <c r="F78" s="61" t="s">
        <v>2736</v>
      </c>
      <c r="G78" s="61" t="s">
        <v>1836</v>
      </c>
      <c r="H78" s="61" t="s">
        <v>2854</v>
      </c>
      <c r="I78" s="63">
        <v>10</v>
      </c>
      <c r="J78" s="336">
        <v>154074688</v>
      </c>
      <c r="K78" s="63">
        <v>10</v>
      </c>
      <c r="L78" s="63">
        <v>0</v>
      </c>
      <c r="M78" s="15" t="s">
        <v>1503</v>
      </c>
      <c r="N78" s="336">
        <v>2</v>
      </c>
      <c r="O78" s="125" t="str">
        <f>+IF(OR(ISERROR(VLOOKUP(A78&amp;B78,OPER!$AO$2:$AO$500,1,0)),K78&gt;=I78),"no","SI")</f>
        <v>no</v>
      </c>
      <c r="P78" s="151" t="str">
        <f>+VLOOKUP(VALUE(A78),ORDENES!$Y$2:$AE$359,5,0)</f>
        <v>LLENADORA DE BOTELLAS - L4</v>
      </c>
      <c r="Q78" s="152" t="str">
        <f>+_xlfn.XLOOKUP(A78&amp;B78,OPER!$AO$2:$AO$500,OPER!$X$2:$X$500,"REPROG-"&amp;_xlfn.XLOOKUP(A78,OPER!$F$2:$F$500,OPER!$X$2:$X$500,"",0),0)</f>
        <v>REPROG-</v>
      </c>
      <c r="R78" s="153" t="e">
        <f>IF((I78-K78)*VLOOKUP(D78,'MM60 |ZBS P3M'!A:M,12,0)&lt;0,0,(I78-K78)*VLOOKUP(D78,'MM60 |ZBS P3M'!A:M,12,0))</f>
        <v>#VALUE!</v>
      </c>
      <c r="S78" s="174" t="str">
        <f t="shared" si="15"/>
        <v/>
      </c>
      <c r="T78" s="174"/>
    </row>
    <row r="79" spans="1:20" x14ac:dyDescent="0.2">
      <c r="A79" s="61" t="s">
        <v>2444</v>
      </c>
      <c r="B79" s="61" t="s">
        <v>2688</v>
      </c>
      <c r="C79" s="61" t="s">
        <v>2445</v>
      </c>
      <c r="D79" s="61" t="s">
        <v>3022</v>
      </c>
      <c r="E79" s="61" t="s">
        <v>3023</v>
      </c>
      <c r="F79" s="61" t="s">
        <v>2694</v>
      </c>
      <c r="G79" s="61" t="s">
        <v>2445</v>
      </c>
      <c r="H79" s="61" t="s">
        <v>2851</v>
      </c>
      <c r="I79" s="63">
        <v>10</v>
      </c>
      <c r="J79" s="336">
        <v>160605636</v>
      </c>
      <c r="K79" s="63">
        <v>0</v>
      </c>
      <c r="L79" s="63">
        <v>0</v>
      </c>
      <c r="M79" s="15" t="s">
        <v>1503</v>
      </c>
      <c r="N79" s="336">
        <v>9</v>
      </c>
      <c r="O79" s="125" t="str">
        <f>+IF(OR(ISERROR(VLOOKUP(A79&amp;B79,OPER!$AO$2:$AO$500,1,0)),K79&gt;=I79),"no","SI")</f>
        <v>no</v>
      </c>
      <c r="P79" s="151" t="str">
        <f>+VLOOKUP(VALUE(A79),ORDENES!$Y$2:$AE$359,5,0)</f>
        <v>VARIOLINE OW - L4</v>
      </c>
      <c r="Q79" s="152" t="str">
        <f>+_xlfn.XLOOKUP(A79&amp;B79,OPER!$AO$2:$AO$500,OPER!$X$2:$X$500,"REPROG-"&amp;_xlfn.XLOOKUP(A79,OPER!$F$2:$F$500,OPER!$X$2:$X$500,"",0),0)</f>
        <v>REPROG-</v>
      </c>
      <c r="R79" s="153" t="e">
        <f>IF((I79-K79)*VLOOKUP(D79,'MM60 |ZBS P3M'!A:M,12,0)&lt;0,0,(I79-K79)*VLOOKUP(D79,'MM60 |ZBS P3M'!A:M,12,0))</f>
        <v>#VALUE!</v>
      </c>
      <c r="S79" s="174" t="str">
        <f t="shared" si="15"/>
        <v/>
      </c>
      <c r="T79" s="174"/>
    </row>
    <row r="80" spans="1:20" x14ac:dyDescent="0.2">
      <c r="A80" s="61" t="s">
        <v>2444</v>
      </c>
      <c r="B80" s="61" t="s">
        <v>2688</v>
      </c>
      <c r="C80" s="61" t="s">
        <v>2445</v>
      </c>
      <c r="D80" s="61" t="s">
        <v>3024</v>
      </c>
      <c r="E80" s="61" t="s">
        <v>3025</v>
      </c>
      <c r="F80" s="61" t="s">
        <v>2785</v>
      </c>
      <c r="G80" s="61" t="s">
        <v>2445</v>
      </c>
      <c r="H80" s="61" t="s">
        <v>2851</v>
      </c>
      <c r="I80" s="63">
        <v>10</v>
      </c>
      <c r="J80" s="336">
        <v>160605636</v>
      </c>
      <c r="K80" s="63">
        <v>0</v>
      </c>
      <c r="L80" s="63">
        <v>0</v>
      </c>
      <c r="M80" s="15" t="s">
        <v>1503</v>
      </c>
      <c r="N80" s="336">
        <v>12</v>
      </c>
      <c r="O80" s="125" t="str">
        <f>+IF(OR(ISERROR(VLOOKUP(A80&amp;B80,OPER!$AO$2:$AO$500,1,0)),K80&gt;=I80),"no","SI")</f>
        <v>no</v>
      </c>
      <c r="P80" s="151" t="str">
        <f>+VLOOKUP(VALUE(A80),ORDENES!$Y$2:$AE$359,5,0)</f>
        <v>VARIOLINE OW - L4</v>
      </c>
      <c r="Q80" s="152" t="str">
        <f>+_xlfn.XLOOKUP(A80&amp;B80,OPER!$AO$2:$AO$500,OPER!$X$2:$X$500,"REPROG-"&amp;_xlfn.XLOOKUP(A80,OPER!$F$2:$F$500,OPER!$X$2:$X$500,"",0),0)</f>
        <v>REPROG-</v>
      </c>
      <c r="R80" s="153" t="e">
        <f>IF((I80-K80)*VLOOKUP(D80,'MM60 |ZBS P3M'!A:M,12,0)&lt;0,0,(I80-K80)*VLOOKUP(D80,'MM60 |ZBS P3M'!A:M,12,0))</f>
        <v>#VALUE!</v>
      </c>
      <c r="S80" s="174" t="str">
        <f t="shared" si="15"/>
        <v/>
      </c>
      <c r="T80" s="174"/>
    </row>
    <row r="81" spans="1:20" x14ac:dyDescent="0.2">
      <c r="A81" s="61" t="s">
        <v>2449</v>
      </c>
      <c r="B81" s="61" t="s">
        <v>2723</v>
      </c>
      <c r="C81" s="61" t="s">
        <v>3026</v>
      </c>
      <c r="D81" s="61" t="s">
        <v>3027</v>
      </c>
      <c r="E81" s="61" t="s">
        <v>3028</v>
      </c>
      <c r="F81" s="61" t="s">
        <v>2824</v>
      </c>
      <c r="G81" s="61" t="s">
        <v>2450</v>
      </c>
      <c r="H81" s="61" t="s">
        <v>2854</v>
      </c>
      <c r="I81" s="63">
        <v>10</v>
      </c>
      <c r="J81" s="336">
        <v>160679692</v>
      </c>
      <c r="K81" s="63">
        <v>10</v>
      </c>
      <c r="L81" s="63">
        <v>0</v>
      </c>
      <c r="M81" s="15" t="s">
        <v>1503</v>
      </c>
      <c r="N81" s="336">
        <v>13</v>
      </c>
      <c r="O81" s="125" t="str">
        <f>+IF(OR(ISERROR(VLOOKUP(A81&amp;B81,OPER!$AO$2:$AO$500,1,0)),K81&gt;=I81),"no","SI")</f>
        <v>no</v>
      </c>
      <c r="P81" s="151" t="str">
        <f>+VLOOKUP(VALUE(A81),ORDENES!$Y$2:$AE$359,5,0)</f>
        <v>VARIOLINE OW - L4</v>
      </c>
      <c r="Q81" s="152" t="str">
        <f>+_xlfn.XLOOKUP(A81&amp;B81,OPER!$AO$2:$AO$500,OPER!$X$2:$X$500,"REPROG-"&amp;_xlfn.XLOOKUP(A81,OPER!$F$2:$F$500,OPER!$X$2:$X$500,"",0),0)</f>
        <v>REPROG-</v>
      </c>
      <c r="R81" s="153" t="e">
        <f>IF((I81-K81)*VLOOKUP(D81,'MM60 |ZBS P3M'!A:M,12,0)&lt;0,0,(I81-K81)*VLOOKUP(D81,'MM60 |ZBS P3M'!A:M,12,0))</f>
        <v>#VALUE!</v>
      </c>
      <c r="S81" s="174" t="str">
        <f t="shared" si="15"/>
        <v/>
      </c>
      <c r="T81" s="174"/>
    </row>
    <row r="82" spans="1:20" x14ac:dyDescent="0.2">
      <c r="A82" s="61" t="s">
        <v>2454</v>
      </c>
      <c r="B82" s="61" t="s">
        <v>2697</v>
      </c>
      <c r="C82" s="61" t="s">
        <v>3029</v>
      </c>
      <c r="D82" s="61" t="s">
        <v>3030</v>
      </c>
      <c r="E82" s="61" t="s">
        <v>3031</v>
      </c>
      <c r="F82" s="61" t="s">
        <v>2688</v>
      </c>
      <c r="G82" s="61" t="s">
        <v>2455</v>
      </c>
      <c r="H82" s="61" t="s">
        <v>2851</v>
      </c>
      <c r="I82" s="63">
        <v>10</v>
      </c>
      <c r="J82" s="336">
        <v>161785899</v>
      </c>
      <c r="K82" s="63">
        <v>0</v>
      </c>
      <c r="L82" s="63">
        <v>0</v>
      </c>
      <c r="M82" s="15" t="s">
        <v>1503</v>
      </c>
      <c r="N82" s="336">
        <v>1</v>
      </c>
      <c r="O82" s="125" t="str">
        <f>+IF(OR(ISERROR(VLOOKUP(A82&amp;B82,OPER!$AO$2:$AO$500,1,0)),K82&gt;=I82),"no","SI")</f>
        <v>no</v>
      </c>
      <c r="P82" s="151" t="str">
        <f>+VLOOKUP(VALUE(A82),ORDENES!$Y$2:$AE$359,5,0)</f>
        <v>VARIOLINE OW - L4</v>
      </c>
      <c r="Q82" s="152" t="str">
        <f>+_xlfn.XLOOKUP(A82&amp;B82,OPER!$AO$2:$AO$500,OPER!$X$2:$X$500,"REPROG-"&amp;_xlfn.XLOOKUP(A82,OPER!$F$2:$F$500,OPER!$X$2:$X$500,"",0),0)</f>
        <v>REPROG-</v>
      </c>
      <c r="R82" s="153" t="e">
        <f>IF((I82-K82)*VLOOKUP(D82,'MM60 |ZBS P3M'!A:M,12,0)&lt;0,0,(I82-K82)*VLOOKUP(D82,'MM60 |ZBS P3M'!A:M,12,0))</f>
        <v>#VALUE!</v>
      </c>
      <c r="S82" s="174" t="str">
        <f t="shared" si="15"/>
        <v/>
      </c>
      <c r="T82" s="174"/>
    </row>
    <row r="83" spans="1:20" x14ac:dyDescent="0.2">
      <c r="A83" s="61" t="s">
        <v>1771</v>
      </c>
      <c r="B83" s="61" t="s">
        <v>2736</v>
      </c>
      <c r="C83" s="61" t="s">
        <v>2864</v>
      </c>
      <c r="D83" s="61" t="s">
        <v>3032</v>
      </c>
      <c r="E83" s="61" t="s">
        <v>3033</v>
      </c>
      <c r="F83" s="61" t="s">
        <v>2736</v>
      </c>
      <c r="G83" s="61" t="s">
        <v>1772</v>
      </c>
      <c r="H83" s="61" t="s">
        <v>2851</v>
      </c>
      <c r="I83" s="63">
        <v>10</v>
      </c>
      <c r="J83" s="336">
        <v>162912558</v>
      </c>
      <c r="K83" s="63">
        <v>0</v>
      </c>
      <c r="L83" s="63">
        <v>0</v>
      </c>
      <c r="M83" s="15" t="s">
        <v>1503</v>
      </c>
      <c r="N83" s="336">
        <v>2</v>
      </c>
      <c r="O83" s="125" t="str">
        <f>+IF(OR(ISERROR(VLOOKUP(A83&amp;B83,OPER!$AO$2:$AO$500,1,0)),K83&gt;=I83),"no","SI")</f>
        <v>no</v>
      </c>
      <c r="P83" s="151" t="str">
        <f>+VLOOKUP(VALUE(A83),ORDENES!$Y$2:$AE$359,5,0)</f>
        <v>JUAGADORA RINSER OW -L4</v>
      </c>
      <c r="Q83" s="152" t="str">
        <f>+_xlfn.XLOOKUP(A83&amp;B83,OPER!$AO$2:$AO$500,OPER!$X$2:$X$500,"REPROG-"&amp;_xlfn.XLOOKUP(A83,OPER!$F$2:$F$500,OPER!$X$2:$X$500,"",0),0)</f>
        <v>REPROG-</v>
      </c>
      <c r="R83" s="153" t="e">
        <f>IF((I83-K83)*VLOOKUP(D83,'MM60 |ZBS P3M'!A:M,12,0)&lt;0,0,(I83-K83)*VLOOKUP(D83,'MM60 |ZBS P3M'!A:M,12,0))</f>
        <v>#VALUE!</v>
      </c>
      <c r="S83" s="174" t="str">
        <f t="shared" si="15"/>
        <v/>
      </c>
      <c r="T83" s="174"/>
    </row>
    <row r="84" spans="1:20" x14ac:dyDescent="0.2">
      <c r="A84" s="61" t="s">
        <v>1771</v>
      </c>
      <c r="B84" s="61" t="s">
        <v>2736</v>
      </c>
      <c r="C84" s="61" t="s">
        <v>2864</v>
      </c>
      <c r="D84" s="61" t="s">
        <v>3034</v>
      </c>
      <c r="E84" s="61" t="s">
        <v>3035</v>
      </c>
      <c r="F84" s="61" t="s">
        <v>2723</v>
      </c>
      <c r="G84" s="61" t="s">
        <v>1772</v>
      </c>
      <c r="H84" s="61" t="s">
        <v>2851</v>
      </c>
      <c r="I84" s="63">
        <v>10</v>
      </c>
      <c r="J84" s="336">
        <v>162912558</v>
      </c>
      <c r="K84" s="63">
        <v>0</v>
      </c>
      <c r="L84" s="63">
        <v>0</v>
      </c>
      <c r="M84" s="15" t="s">
        <v>1503</v>
      </c>
      <c r="N84" s="336">
        <v>3</v>
      </c>
      <c r="O84" s="125" t="str">
        <f>+IF(OR(ISERROR(VLOOKUP(A84&amp;B84,OPER!$AO$2:$AO$500,1,0)),K84&gt;=I84),"no","SI")</f>
        <v>no</v>
      </c>
      <c r="P84" s="151" t="str">
        <f>+VLOOKUP(VALUE(A84),ORDENES!$Y$2:$AE$359,5,0)</f>
        <v>JUAGADORA RINSER OW -L4</v>
      </c>
      <c r="Q84" s="152" t="str">
        <f>+_xlfn.XLOOKUP(A84&amp;B84,OPER!$AO$2:$AO$500,OPER!$X$2:$X$500,"REPROG-"&amp;_xlfn.XLOOKUP(A84,OPER!$F$2:$F$500,OPER!$X$2:$X$500,"",0),0)</f>
        <v>REPROG-</v>
      </c>
      <c r="R84" s="153" t="e">
        <f>IF((I84-K84)*VLOOKUP(D84,'MM60 |ZBS P3M'!A:M,12,0)&lt;0,0,(I84-K84)*VLOOKUP(D84,'MM60 |ZBS P3M'!A:M,12,0))</f>
        <v>#VALUE!</v>
      </c>
      <c r="S84" s="174" t="str">
        <f t="shared" si="15"/>
        <v/>
      </c>
      <c r="T84" s="174"/>
    </row>
    <row r="85" spans="1:20" x14ac:dyDescent="0.2">
      <c r="A85" s="61" t="s">
        <v>1771</v>
      </c>
      <c r="B85" s="61" t="s">
        <v>2736</v>
      </c>
      <c r="C85" s="61" t="s">
        <v>2864</v>
      </c>
      <c r="D85" s="61" t="s">
        <v>3036</v>
      </c>
      <c r="E85" s="61" t="s">
        <v>3037</v>
      </c>
      <c r="F85" s="61" t="s">
        <v>2833</v>
      </c>
      <c r="G85" s="61" t="s">
        <v>1772</v>
      </c>
      <c r="H85" s="61" t="s">
        <v>2851</v>
      </c>
      <c r="I85" s="63">
        <v>10</v>
      </c>
      <c r="J85" s="336">
        <v>162912558</v>
      </c>
      <c r="K85" s="63">
        <v>0</v>
      </c>
      <c r="L85" s="63">
        <v>0</v>
      </c>
      <c r="M85" s="15" t="s">
        <v>1503</v>
      </c>
      <c r="N85" s="336">
        <v>6</v>
      </c>
      <c r="O85" s="125" t="str">
        <f>+IF(OR(ISERROR(VLOOKUP(A85&amp;B85,OPER!$AO$2:$AO$500,1,0)),K85&gt;=I85),"no","SI")</f>
        <v>no</v>
      </c>
      <c r="P85" s="151" t="str">
        <f>+VLOOKUP(VALUE(A85),ORDENES!$Y$2:$AE$359,5,0)</f>
        <v>JUAGADORA RINSER OW -L4</v>
      </c>
      <c r="Q85" s="152" t="str">
        <f>+_xlfn.XLOOKUP(A85&amp;B85,OPER!$AO$2:$AO$500,OPER!$X$2:$X$500,"REPROG-"&amp;_xlfn.XLOOKUP(A85,OPER!$F$2:$F$500,OPER!$X$2:$X$500,"",0),0)</f>
        <v>REPROG-</v>
      </c>
      <c r="R85" s="153" t="e">
        <f>IF((I85-K85)*VLOOKUP(D85,'MM60 |ZBS P3M'!A:M,12,0)&lt;0,0,(I85-K85)*VLOOKUP(D85,'MM60 |ZBS P3M'!A:M,12,0))</f>
        <v>#VALUE!</v>
      </c>
      <c r="S85" s="174" t="str">
        <f t="shared" si="15"/>
        <v/>
      </c>
      <c r="T85" s="174"/>
    </row>
    <row r="86" spans="1:20" x14ac:dyDescent="0.2">
      <c r="A86" s="61" t="s">
        <v>2605</v>
      </c>
      <c r="B86" s="61" t="s">
        <v>2688</v>
      </c>
      <c r="C86" s="61" t="s">
        <v>3038</v>
      </c>
      <c r="D86" s="61" t="s">
        <v>2906</v>
      </c>
      <c r="E86" s="61" t="s">
        <v>2907</v>
      </c>
      <c r="F86" s="61" t="s">
        <v>2736</v>
      </c>
      <c r="G86" s="61" t="s">
        <v>2606</v>
      </c>
      <c r="H86" s="61" t="s">
        <v>2854</v>
      </c>
      <c r="I86" s="63">
        <v>10</v>
      </c>
      <c r="J86" s="336">
        <v>163958638</v>
      </c>
      <c r="K86" s="63">
        <v>0</v>
      </c>
      <c r="L86" s="63">
        <v>0</v>
      </c>
      <c r="M86" s="15" t="s">
        <v>1503</v>
      </c>
      <c r="N86" s="336">
        <v>2</v>
      </c>
      <c r="O86" s="125" t="str">
        <f>+IF(OR(ISERROR(VLOOKUP(A86&amp;B86,OPER!$AO$2:$AO$500,1,0)),K86&gt;=I86),"no","SI")</f>
        <v>no</v>
      </c>
      <c r="P86" s="151" t="str">
        <f>+VLOOKUP(VALUE(A86),ORDENES!$Y$2:$AE$359,5,0)</f>
        <v>VARIOLINE OW 2 - L4</v>
      </c>
      <c r="Q86" s="152" t="str">
        <f>+_xlfn.XLOOKUP(A86&amp;B86,OPER!$AO$2:$AO$500,OPER!$X$2:$X$500,"REPROG-"&amp;_xlfn.XLOOKUP(A86,OPER!$F$2:$F$500,OPER!$X$2:$X$500,"",0),0)</f>
        <v>REPROG-</v>
      </c>
      <c r="R86" s="153" t="e">
        <f>IF((I86-K86)*VLOOKUP(D86,'MM60 |ZBS P3M'!A:M,12,0)&lt;0,0,(I86-K86)*VLOOKUP(D86,'MM60 |ZBS P3M'!A:M,12,0))</f>
        <v>#VALUE!</v>
      </c>
      <c r="S86" s="174" t="str">
        <f t="shared" si="15"/>
        <v/>
      </c>
      <c r="T86" s="174"/>
    </row>
    <row r="87" spans="1:20" x14ac:dyDescent="0.2">
      <c r="A87" s="61" t="s">
        <v>2605</v>
      </c>
      <c r="B87" s="61" t="s">
        <v>2723</v>
      </c>
      <c r="C87" s="61" t="s">
        <v>3039</v>
      </c>
      <c r="D87" s="61" t="s">
        <v>3040</v>
      </c>
      <c r="E87" s="61" t="s">
        <v>3041</v>
      </c>
      <c r="F87" s="61" t="s">
        <v>2697</v>
      </c>
      <c r="G87" s="61" t="s">
        <v>2606</v>
      </c>
      <c r="H87" s="61" t="s">
        <v>2854</v>
      </c>
      <c r="I87" s="63">
        <v>10</v>
      </c>
      <c r="J87" s="336">
        <v>163958638</v>
      </c>
      <c r="K87" s="63">
        <v>10</v>
      </c>
      <c r="L87" s="63">
        <v>0</v>
      </c>
      <c r="M87" s="15" t="s">
        <v>1503</v>
      </c>
      <c r="N87" s="336">
        <v>4</v>
      </c>
      <c r="O87" s="125" t="str">
        <f>+IF(OR(ISERROR(VLOOKUP(A87&amp;B87,OPER!$AO$2:$AO$500,1,0)),K87&gt;=I87),"no","SI")</f>
        <v>no</v>
      </c>
      <c r="P87" s="151" t="str">
        <f>+VLOOKUP(VALUE(A87),ORDENES!$Y$2:$AE$359,5,0)</f>
        <v>VARIOLINE OW 2 - L4</v>
      </c>
      <c r="Q87" s="152" t="str">
        <f>+_xlfn.XLOOKUP(A87&amp;B87,OPER!$AO$2:$AO$500,OPER!$X$2:$X$500,"REPROG-"&amp;_xlfn.XLOOKUP(A87,OPER!$F$2:$F$500,OPER!$X$2:$X$500,"",0),0)</f>
        <v>REPROG-</v>
      </c>
      <c r="R87" s="153" t="e">
        <f>IF((I87-K87)*VLOOKUP(D87,'MM60 |ZBS P3M'!A:M,12,0)&lt;0,0,(I87-K87)*VLOOKUP(D87,'MM60 |ZBS P3M'!A:M,12,0))</f>
        <v>#VALUE!</v>
      </c>
      <c r="S87" s="174" t="str">
        <f t="shared" si="15"/>
        <v/>
      </c>
      <c r="T87" s="174"/>
    </row>
    <row r="88" spans="1:20" x14ac:dyDescent="0.2">
      <c r="A88" s="61" t="s">
        <v>1922</v>
      </c>
      <c r="B88" s="61" t="s">
        <v>2736</v>
      </c>
      <c r="C88" s="61" t="s">
        <v>3042</v>
      </c>
      <c r="D88" s="61" t="s">
        <v>3043</v>
      </c>
      <c r="E88" s="61" t="s">
        <v>3044</v>
      </c>
      <c r="F88" s="61" t="s">
        <v>2688</v>
      </c>
      <c r="G88" s="61" t="s">
        <v>1923</v>
      </c>
      <c r="H88" s="61" t="s">
        <v>2851</v>
      </c>
      <c r="I88" s="63">
        <v>10</v>
      </c>
      <c r="J88" s="336">
        <v>167184050</v>
      </c>
      <c r="K88" s="63">
        <v>0</v>
      </c>
      <c r="L88" s="63">
        <v>0</v>
      </c>
      <c r="M88" s="15" t="s">
        <v>1503</v>
      </c>
      <c r="N88" s="336">
        <v>1</v>
      </c>
      <c r="O88" s="125" t="str">
        <f>+IF(OR(ISERROR(VLOOKUP(A88&amp;B88,OPER!$AO$2:$AO$500,1,0)),K88&gt;=I88),"no","SI")</f>
        <v>no</v>
      </c>
      <c r="P88" s="151" t="str">
        <f>+VLOOKUP(VALUE(A88),ORDENES!$Y$2:$AE$359,5,0)</f>
        <v>LLENADORA DE BOTELLAS - L4</v>
      </c>
      <c r="Q88" s="152" t="str">
        <f>+_xlfn.XLOOKUP(A88&amp;B88,OPER!$AO$2:$AO$500,OPER!$X$2:$X$500,"REPROG-"&amp;_xlfn.XLOOKUP(A88,OPER!$F$2:$F$500,OPER!$X$2:$X$500,"",0),0)</f>
        <v>REPROG-</v>
      </c>
      <c r="R88" s="153" t="e">
        <f>IF((I88-K88)*VLOOKUP(D88,'MM60 |ZBS P3M'!A:M,12,0)&lt;0,0,(I88-K88)*VLOOKUP(D88,'MM60 |ZBS P3M'!A:M,12,0))</f>
        <v>#VALUE!</v>
      </c>
      <c r="S88" s="174" t="str">
        <f t="shared" si="15"/>
        <v/>
      </c>
      <c r="T88" s="174"/>
    </row>
    <row r="89" spans="1:20" x14ac:dyDescent="0.2">
      <c r="A89" s="61" t="s">
        <v>2472</v>
      </c>
      <c r="B89" s="61" t="s">
        <v>2688</v>
      </c>
      <c r="C89" s="61" t="s">
        <v>2473</v>
      </c>
      <c r="D89" s="61" t="s">
        <v>3045</v>
      </c>
      <c r="E89" s="61" t="s">
        <v>3046</v>
      </c>
      <c r="F89" s="61" t="s">
        <v>2688</v>
      </c>
      <c r="G89" s="61" t="s">
        <v>2473</v>
      </c>
      <c r="H89" s="61" t="s">
        <v>2854</v>
      </c>
      <c r="I89" s="63">
        <v>10</v>
      </c>
      <c r="J89" s="336">
        <v>167616022</v>
      </c>
      <c r="K89" s="63">
        <v>0</v>
      </c>
      <c r="L89" s="63">
        <v>0</v>
      </c>
      <c r="M89" s="15" t="s">
        <v>1503</v>
      </c>
      <c r="N89" s="336">
        <v>1</v>
      </c>
      <c r="O89" s="125" t="str">
        <f>+IF(OR(ISERROR(VLOOKUP(A89&amp;B89,OPER!$AO$2:$AO$500,1,0)),K89&gt;=I89),"no","SI")</f>
        <v>no</v>
      </c>
      <c r="P89" s="151" t="str">
        <f>+VLOOKUP(VALUE(A89),ORDENES!$Y$2:$AE$359,5,0)</f>
        <v>VARIOLINE OW - L4</v>
      </c>
      <c r="Q89" s="152" t="str">
        <f>+_xlfn.XLOOKUP(A89&amp;B89,OPER!$AO$2:$AO$500,OPER!$X$2:$X$500,"REPROG-"&amp;_xlfn.XLOOKUP(A89,OPER!$F$2:$F$500,OPER!$X$2:$X$500,"",0),0)</f>
        <v>REPROG-</v>
      </c>
      <c r="R89" s="153" t="e">
        <f>IF((I89-K89)*VLOOKUP(D89,'MM60 |ZBS P3M'!A:M,12,0)&lt;0,0,(I89-K89)*VLOOKUP(D89,'MM60 |ZBS P3M'!A:M,12,0))</f>
        <v>#VALUE!</v>
      </c>
      <c r="S89" s="174" t="str">
        <f t="shared" si="15"/>
        <v/>
      </c>
      <c r="T89" s="174"/>
    </row>
    <row r="90" spans="1:20" x14ac:dyDescent="0.2">
      <c r="A90" s="61" t="s">
        <v>1775</v>
      </c>
      <c r="B90" s="61" t="s">
        <v>2723</v>
      </c>
      <c r="C90" s="61" t="s">
        <v>3047</v>
      </c>
      <c r="D90" s="61" t="s">
        <v>3048</v>
      </c>
      <c r="E90" s="61" t="s">
        <v>3049</v>
      </c>
      <c r="F90" s="61" t="s">
        <v>2688</v>
      </c>
      <c r="G90" s="61" t="s">
        <v>1776</v>
      </c>
      <c r="H90" s="61" t="s">
        <v>2854</v>
      </c>
      <c r="I90" s="63">
        <v>10</v>
      </c>
      <c r="J90" s="336">
        <v>168186865</v>
      </c>
      <c r="K90" s="63">
        <v>0</v>
      </c>
      <c r="L90" s="63">
        <v>0</v>
      </c>
      <c r="M90" s="15" t="s">
        <v>1503</v>
      </c>
      <c r="N90" s="336">
        <v>1</v>
      </c>
      <c r="O90" s="125" t="str">
        <f>+IF(OR(ISERROR(VLOOKUP(A90&amp;B90,OPER!$AO$2:$AO$500,1,0)),K90&gt;=I90),"no","SI")</f>
        <v>no</v>
      </c>
      <c r="P90" s="151" t="str">
        <f>+VLOOKUP(VALUE(A90),ORDENES!$Y$2:$AE$359,5,0)</f>
        <v>JUAGADORA RINSER OW -L4</v>
      </c>
      <c r="Q90" s="152" t="str">
        <f>+_xlfn.XLOOKUP(A90&amp;B90,OPER!$AO$2:$AO$500,OPER!$X$2:$X$500,"REPROG-"&amp;_xlfn.XLOOKUP(A90,OPER!$F$2:$F$500,OPER!$X$2:$X$500,"",0),0)</f>
        <v>REPROG-</v>
      </c>
      <c r="R90" s="153" t="e">
        <f>IF((I90-K90)*VLOOKUP(D90,'MM60 |ZBS P3M'!A:M,12,0)&lt;0,0,(I90-K90)*VLOOKUP(D90,'MM60 |ZBS P3M'!A:M,12,0))</f>
        <v>#VALUE!</v>
      </c>
      <c r="S90" s="174" t="str">
        <f t="shared" si="15"/>
        <v/>
      </c>
      <c r="T90" s="174"/>
    </row>
    <row r="91" spans="1:20" x14ac:dyDescent="0.2">
      <c r="A91" s="61" t="s">
        <v>2397</v>
      </c>
      <c r="B91" s="61" t="s">
        <v>2736</v>
      </c>
      <c r="C91" s="61" t="s">
        <v>3050</v>
      </c>
      <c r="D91" s="61" t="s">
        <v>3051</v>
      </c>
      <c r="E91" s="61" t="s">
        <v>3052</v>
      </c>
      <c r="F91" s="61" t="s">
        <v>2688</v>
      </c>
      <c r="G91" s="61" t="s">
        <v>2399</v>
      </c>
      <c r="H91" s="61" t="s">
        <v>2851</v>
      </c>
      <c r="I91" s="63">
        <v>10</v>
      </c>
      <c r="J91" s="336">
        <v>169395006</v>
      </c>
      <c r="K91" s="63">
        <v>0</v>
      </c>
      <c r="L91" s="63">
        <v>0</v>
      </c>
      <c r="M91" s="15" t="s">
        <v>1503</v>
      </c>
      <c r="N91" s="336">
        <v>2</v>
      </c>
      <c r="O91" s="125" t="str">
        <f>+IF(OR(ISERROR(VLOOKUP(A91&amp;B91,OPER!$AO$2:$AO$500,1,0)),K91&gt;=I91),"no","SI")</f>
        <v>no</v>
      </c>
      <c r="P91" s="151" t="str">
        <f>+VLOOKUP(VALUE(A91),ORDENES!$Y$2:$AE$359,5,0)</f>
        <v>TRANS CAJAS VARIOLINE 2 PALETIZADORA L4</v>
      </c>
      <c r="Q91" s="152" t="str">
        <f>+_xlfn.XLOOKUP(A91&amp;B91,OPER!$AO$2:$AO$500,OPER!$X$2:$X$500,"REPROG-"&amp;_xlfn.XLOOKUP(A91,OPER!$F$2:$F$500,OPER!$X$2:$X$500,"",0),0)</f>
        <v>REPROG-</v>
      </c>
      <c r="R91" s="153" t="e">
        <f>IF((I91-K91)*VLOOKUP(D91,'MM60 |ZBS P3M'!A:M,12,0)&lt;0,0,(I91-K91)*VLOOKUP(D91,'MM60 |ZBS P3M'!A:M,12,0))</f>
        <v>#VALUE!</v>
      </c>
      <c r="S91" s="174" t="str">
        <f t="shared" si="15"/>
        <v/>
      </c>
      <c r="T91" s="174"/>
    </row>
    <row r="92" spans="1:20" x14ac:dyDescent="0.2">
      <c r="A92" s="61" t="s">
        <v>2620</v>
      </c>
      <c r="B92" s="61" t="s">
        <v>2845</v>
      </c>
      <c r="C92" s="61" t="s">
        <v>3053</v>
      </c>
      <c r="D92" s="61" t="s">
        <v>3054</v>
      </c>
      <c r="E92" s="61" t="s">
        <v>3055</v>
      </c>
      <c r="F92" s="61" t="s">
        <v>2989</v>
      </c>
      <c r="G92" s="61" t="s">
        <v>2621</v>
      </c>
      <c r="H92" s="61" t="s">
        <v>2851</v>
      </c>
      <c r="I92" s="63">
        <v>10</v>
      </c>
      <c r="J92" s="336">
        <v>170403696</v>
      </c>
      <c r="K92" s="63">
        <v>0</v>
      </c>
      <c r="L92" s="63">
        <v>0</v>
      </c>
      <c r="M92" s="15" t="s">
        <v>2872</v>
      </c>
      <c r="N92" s="336">
        <v>11</v>
      </c>
      <c r="O92" s="125" t="str">
        <f>+IF(OR(ISERROR(VLOOKUP(A92&amp;B92,OPER!$AO$2:$AO$500,1,0)),K92&gt;=I92),"no","SI")</f>
        <v>no</v>
      </c>
      <c r="P92" s="151" t="str">
        <f>+VLOOKUP(VALUE(A92),ORDENES!$Y$2:$AE$359,5,0)</f>
        <v>VARIOLINE OW 2 - L4</v>
      </c>
      <c r="Q92" s="152" t="str">
        <f>+_xlfn.XLOOKUP(A92&amp;B92,OPER!$AO$2:$AO$500,OPER!$X$2:$X$500,"REPROG-"&amp;_xlfn.XLOOKUP(A92,OPER!$F$2:$F$500,OPER!$X$2:$X$500,"",0),0)</f>
        <v>REPROG-</v>
      </c>
      <c r="R92" s="153" t="e">
        <f>IF((I92-K92)*VLOOKUP(D92,'MM60 |ZBS P3M'!A:M,12,0)&lt;0,0,(I92-K92)*VLOOKUP(D92,'MM60 |ZBS P3M'!A:M,12,0))</f>
        <v>#VALUE!</v>
      </c>
      <c r="S92" s="174" t="str">
        <f t="shared" si="15"/>
        <v/>
      </c>
      <c r="T92" s="174"/>
    </row>
    <row r="93" spans="1:20" x14ac:dyDescent="0.2">
      <c r="A93" s="61" t="s">
        <v>2620</v>
      </c>
      <c r="B93" s="61" t="s">
        <v>2845</v>
      </c>
      <c r="C93" s="61" t="s">
        <v>3053</v>
      </c>
      <c r="D93" s="61" t="s">
        <v>3056</v>
      </c>
      <c r="E93" s="61" t="s">
        <v>3057</v>
      </c>
      <c r="F93" s="61" t="s">
        <v>2785</v>
      </c>
      <c r="G93" s="61" t="s">
        <v>2621</v>
      </c>
      <c r="H93" s="61" t="s">
        <v>2851</v>
      </c>
      <c r="I93" s="63">
        <v>10</v>
      </c>
      <c r="J93" s="336">
        <v>170403696</v>
      </c>
      <c r="K93" s="63">
        <v>0</v>
      </c>
      <c r="L93" s="63">
        <v>0</v>
      </c>
      <c r="M93" s="15" t="s">
        <v>1503</v>
      </c>
      <c r="N93" s="336">
        <v>12</v>
      </c>
      <c r="O93" s="125" t="str">
        <f>+IF(OR(ISERROR(VLOOKUP(A93&amp;B93,OPER!$AO$2:$AO$500,1,0)),K93&gt;=I93),"no","SI")</f>
        <v>no</v>
      </c>
      <c r="P93" s="151" t="str">
        <f>+VLOOKUP(VALUE(A93),ORDENES!$Y$2:$AE$359,5,0)</f>
        <v>VARIOLINE OW 2 - L4</v>
      </c>
      <c r="Q93" s="152" t="str">
        <f>+_xlfn.XLOOKUP(A93&amp;B93,OPER!$AO$2:$AO$500,OPER!$X$2:$X$500,"REPROG-"&amp;_xlfn.XLOOKUP(A93,OPER!$F$2:$F$500,OPER!$X$2:$X$500,"",0),0)</f>
        <v>REPROG-</v>
      </c>
      <c r="R93" s="153" t="e">
        <f>IF((I93-K93)*VLOOKUP(D93,'MM60 |ZBS P3M'!A:M,12,0)&lt;0,0,(I93-K93)*VLOOKUP(D93,'MM60 |ZBS P3M'!A:M,12,0))</f>
        <v>#VALUE!</v>
      </c>
      <c r="S93" s="174" t="str">
        <f t="shared" si="15"/>
        <v/>
      </c>
      <c r="T93" s="174"/>
    </row>
    <row r="94" spans="1:20" x14ac:dyDescent="0.2">
      <c r="A94" s="61" t="s">
        <v>2639</v>
      </c>
      <c r="B94" s="61" t="s">
        <v>2697</v>
      </c>
      <c r="C94" s="61" t="s">
        <v>3058</v>
      </c>
      <c r="D94" s="61" t="s">
        <v>3059</v>
      </c>
      <c r="E94" s="61" t="s">
        <v>3060</v>
      </c>
      <c r="F94" s="61" t="s">
        <v>2688</v>
      </c>
      <c r="G94" s="61" t="s">
        <v>2640</v>
      </c>
      <c r="H94" s="61" t="s">
        <v>2854</v>
      </c>
      <c r="I94" s="63">
        <v>10</v>
      </c>
      <c r="J94" s="336">
        <v>172069583</v>
      </c>
      <c r="K94" s="63">
        <v>10</v>
      </c>
      <c r="L94" s="63">
        <v>0</v>
      </c>
      <c r="M94" s="15" t="s">
        <v>1503</v>
      </c>
      <c r="N94" s="336">
        <v>1</v>
      </c>
      <c r="O94" s="125" t="str">
        <f>+IF(OR(ISERROR(VLOOKUP(A94&amp;B94,OPER!$AO$2:$AO$500,1,0)),K94&gt;=I94),"no","SI")</f>
        <v>no</v>
      </c>
      <c r="P94" s="151" t="str">
        <f>+VLOOKUP(VALUE(A94),ORDENES!$Y$2:$AE$359,5,0)</f>
        <v>VARIOLINE OW 2 - L4</v>
      </c>
      <c r="Q94" s="152" t="str">
        <f>+_xlfn.XLOOKUP(A94&amp;B94,OPER!$AO$2:$AO$500,OPER!$X$2:$X$500,"REPROG-"&amp;_xlfn.XLOOKUP(A94,OPER!$F$2:$F$500,OPER!$X$2:$X$500,"",0),0)</f>
        <v>REPROG-</v>
      </c>
      <c r="R94" s="153" t="e">
        <f>IF((I94-K94)*VLOOKUP(D94,'MM60 |ZBS P3M'!A:M,12,0)&lt;0,0,(I94-K94)*VLOOKUP(D94,'MM60 |ZBS P3M'!A:M,12,0))</f>
        <v>#VALUE!</v>
      </c>
      <c r="S94" s="174" t="str">
        <f t="shared" si="15"/>
        <v/>
      </c>
      <c r="T94" s="174"/>
    </row>
    <row r="95" spans="1:20" x14ac:dyDescent="0.2">
      <c r="A95" s="61" t="s">
        <v>1991</v>
      </c>
      <c r="B95" s="61" t="s">
        <v>2736</v>
      </c>
      <c r="C95" s="61" t="s">
        <v>2798</v>
      </c>
      <c r="D95" s="61" t="s">
        <v>3061</v>
      </c>
      <c r="E95" s="61" t="s">
        <v>3062</v>
      </c>
      <c r="F95" s="61" t="s">
        <v>2697</v>
      </c>
      <c r="G95" s="61" t="s">
        <v>1992</v>
      </c>
      <c r="H95" s="61" t="s">
        <v>2939</v>
      </c>
      <c r="I95" s="63">
        <v>10</v>
      </c>
      <c r="J95" s="336">
        <v>174567054</v>
      </c>
      <c r="K95" s="63">
        <v>0</v>
      </c>
      <c r="L95" s="63">
        <v>10</v>
      </c>
      <c r="M95" s="15" t="s">
        <v>1503</v>
      </c>
      <c r="N95" s="336">
        <v>4</v>
      </c>
      <c r="O95" s="125" t="str">
        <f>+IF(OR(ISERROR(VLOOKUP(A95&amp;B95,OPER!$AO$2:$AO$500,1,0)),K95&gt;=I95),"no","SI")</f>
        <v>SI</v>
      </c>
      <c r="P95" s="151" t="str">
        <f>+VLOOKUP(VALUE(A95),ORDENES!$Y$2:$AE$359,5,0)</f>
        <v>LLENADORA DE BOTELLAS - L4</v>
      </c>
      <c r="Q95" s="152" t="str">
        <f>+_xlfn.XLOOKUP(A95&amp;B95,OPER!$AO$2:$AO$500,OPER!$X$2:$X$500,"REPROG-"&amp;_xlfn.XLOOKUP(A95,OPER!$F$2:$F$500,OPER!$X$2:$X$500,"",0),0)</f>
        <v>MATEO PEREZ DIAZ</v>
      </c>
      <c r="R95" s="153" t="e">
        <f>IF((I95-K95)*VLOOKUP(D95,'MM60 |ZBS P3M'!A:M,12,0)&lt;0,0,(I95-K95)*VLOOKUP(D95,'MM60 |ZBS P3M'!A:M,12,0))</f>
        <v>#VALUE!</v>
      </c>
      <c r="S95" s="174" t="e">
        <f t="shared" si="15"/>
        <v>#VALUE!</v>
      </c>
      <c r="T95" s="174"/>
    </row>
    <row r="96" spans="1:20" x14ac:dyDescent="0.2">
      <c r="A96" s="61" t="s">
        <v>1991</v>
      </c>
      <c r="B96" s="61" t="s">
        <v>2736</v>
      </c>
      <c r="C96" s="61" t="s">
        <v>2798</v>
      </c>
      <c r="D96" s="61" t="s">
        <v>3063</v>
      </c>
      <c r="E96" s="61" t="s">
        <v>3064</v>
      </c>
      <c r="F96" s="61" t="s">
        <v>2845</v>
      </c>
      <c r="G96" s="61" t="s">
        <v>1992</v>
      </c>
      <c r="H96" s="61" t="s">
        <v>2939</v>
      </c>
      <c r="I96" s="63">
        <v>10</v>
      </c>
      <c r="J96" s="336">
        <v>174567054</v>
      </c>
      <c r="K96" s="63">
        <v>0</v>
      </c>
      <c r="L96" s="63">
        <v>10</v>
      </c>
      <c r="M96" s="15" t="s">
        <v>1503</v>
      </c>
      <c r="N96" s="336">
        <v>7</v>
      </c>
      <c r="O96" s="125" t="str">
        <f>+IF(OR(ISERROR(VLOOKUP(A96&amp;B96,OPER!$AO$2:$AO$500,1,0)),K96&gt;=I96),"no","SI")</f>
        <v>SI</v>
      </c>
      <c r="P96" s="151" t="str">
        <f>+VLOOKUP(VALUE(A96),ORDENES!$Y$2:$AE$359,5,0)</f>
        <v>LLENADORA DE BOTELLAS - L4</v>
      </c>
      <c r="Q96" s="152" t="str">
        <f>+_xlfn.XLOOKUP(A96&amp;B96,OPER!$AO$2:$AO$500,OPER!$X$2:$X$500,"REPROG-"&amp;_xlfn.XLOOKUP(A96,OPER!$F$2:$F$500,OPER!$X$2:$X$500,"",0),0)</f>
        <v>MATEO PEREZ DIAZ</v>
      </c>
      <c r="R96" s="153" t="e">
        <f>IF((I96-K96)*VLOOKUP(D96,'MM60 |ZBS P3M'!A:M,12,0)&lt;0,0,(I96-K96)*VLOOKUP(D96,'MM60 |ZBS P3M'!A:M,12,0))</f>
        <v>#VALUE!</v>
      </c>
      <c r="S96" s="174" t="e">
        <f t="shared" si="15"/>
        <v>#VALUE!</v>
      </c>
      <c r="T96" s="174"/>
    </row>
    <row r="97" spans="1:20" x14ac:dyDescent="0.2">
      <c r="A97" s="61" t="s">
        <v>1991</v>
      </c>
      <c r="B97" s="61" t="s">
        <v>2736</v>
      </c>
      <c r="C97" s="61" t="s">
        <v>2798</v>
      </c>
      <c r="D97" s="61" t="s">
        <v>3065</v>
      </c>
      <c r="E97" s="61" t="s">
        <v>3066</v>
      </c>
      <c r="F97" s="61" t="s">
        <v>2789</v>
      </c>
      <c r="G97" s="61" t="s">
        <v>1992</v>
      </c>
      <c r="H97" s="61" t="s">
        <v>2851</v>
      </c>
      <c r="I97" s="63">
        <v>10</v>
      </c>
      <c r="J97" s="336">
        <v>174567054</v>
      </c>
      <c r="K97" s="63">
        <v>0</v>
      </c>
      <c r="L97" s="63">
        <v>0</v>
      </c>
      <c r="M97" s="15" t="s">
        <v>1503</v>
      </c>
      <c r="N97" s="336">
        <v>8</v>
      </c>
      <c r="O97" s="125" t="str">
        <f>+IF(OR(ISERROR(VLOOKUP(A97&amp;B97,OPER!$AO$2:$AO$500,1,0)),K97&gt;=I97),"no","SI")</f>
        <v>SI</v>
      </c>
      <c r="P97" s="151" t="str">
        <f>+VLOOKUP(VALUE(A97),ORDENES!$Y$2:$AE$359,5,0)</f>
        <v>LLENADORA DE BOTELLAS - L4</v>
      </c>
      <c r="Q97" s="152" t="str">
        <f>+_xlfn.XLOOKUP(A97&amp;B97,OPER!$AO$2:$AO$500,OPER!$X$2:$X$500,"REPROG-"&amp;_xlfn.XLOOKUP(A97,OPER!$F$2:$F$500,OPER!$X$2:$X$500,"",0),0)</f>
        <v>MATEO PEREZ DIAZ</v>
      </c>
      <c r="R97" s="153" t="e">
        <f>IF((I97-K97)*VLOOKUP(D97,'MM60 |ZBS P3M'!A:M,12,0)&lt;0,0,(I97-K97)*VLOOKUP(D97,'MM60 |ZBS P3M'!A:M,12,0))</f>
        <v>#VALUE!</v>
      </c>
      <c r="S97" s="174" t="e">
        <f t="shared" si="15"/>
        <v>#VALUE!</v>
      </c>
      <c r="T97" s="174"/>
    </row>
    <row r="98" spans="1:20" x14ac:dyDescent="0.2">
      <c r="A98" s="61" t="s">
        <v>1991</v>
      </c>
      <c r="B98" s="61" t="s">
        <v>2736</v>
      </c>
      <c r="C98" s="61" t="s">
        <v>2798</v>
      </c>
      <c r="D98" s="61" t="s">
        <v>3067</v>
      </c>
      <c r="E98" s="61" t="s">
        <v>3068</v>
      </c>
      <c r="F98" s="61" t="s">
        <v>2694</v>
      </c>
      <c r="G98" s="61" t="s">
        <v>1992</v>
      </c>
      <c r="H98" s="61" t="s">
        <v>2939</v>
      </c>
      <c r="I98" s="63">
        <v>10</v>
      </c>
      <c r="J98" s="336">
        <v>174567054</v>
      </c>
      <c r="K98" s="63">
        <v>0</v>
      </c>
      <c r="L98" s="63">
        <v>10</v>
      </c>
      <c r="M98" s="15" t="s">
        <v>1503</v>
      </c>
      <c r="N98" s="336">
        <v>9</v>
      </c>
      <c r="O98" s="125" t="str">
        <f>+IF(OR(ISERROR(VLOOKUP(A98&amp;B98,OPER!$AO$2:$AO$500,1,0)),K98&gt;=I98),"no","SI")</f>
        <v>SI</v>
      </c>
      <c r="P98" s="151" t="str">
        <f>+VLOOKUP(VALUE(A98),ORDENES!$Y$2:$AE$359,5,0)</f>
        <v>LLENADORA DE BOTELLAS - L4</v>
      </c>
      <c r="Q98" s="152" t="str">
        <f>+_xlfn.XLOOKUP(A98&amp;B98,OPER!$AO$2:$AO$500,OPER!$X$2:$X$500,"REPROG-"&amp;_xlfn.XLOOKUP(A98,OPER!$F$2:$F$500,OPER!$X$2:$X$500,"",0),0)</f>
        <v>MATEO PEREZ DIAZ</v>
      </c>
      <c r="R98" s="153" t="e">
        <f>IF((I98-K98)*VLOOKUP(D98,'MM60 |ZBS P3M'!A:M,12,0)&lt;0,0,(I98-K98)*VLOOKUP(D98,'MM60 |ZBS P3M'!A:M,12,0))</f>
        <v>#VALUE!</v>
      </c>
      <c r="S98" s="174" t="e">
        <f t="shared" si="15"/>
        <v>#VALUE!</v>
      </c>
      <c r="T98" s="174"/>
    </row>
    <row r="99" spans="1:20" x14ac:dyDescent="0.2">
      <c r="A99" s="61" t="s">
        <v>1991</v>
      </c>
      <c r="B99" s="61" t="s">
        <v>2736</v>
      </c>
      <c r="C99" s="61" t="s">
        <v>2798</v>
      </c>
      <c r="D99" s="61" t="s">
        <v>3069</v>
      </c>
      <c r="E99" s="61" t="s">
        <v>3070</v>
      </c>
      <c r="F99" s="61" t="s">
        <v>2824</v>
      </c>
      <c r="G99" s="61" t="s">
        <v>1992</v>
      </c>
      <c r="H99" s="61" t="s">
        <v>2939</v>
      </c>
      <c r="I99" s="63">
        <v>10</v>
      </c>
      <c r="J99" s="336">
        <v>174567054</v>
      </c>
      <c r="K99" s="63">
        <v>0</v>
      </c>
      <c r="L99" s="63">
        <v>10</v>
      </c>
      <c r="M99" s="15" t="s">
        <v>1503</v>
      </c>
      <c r="N99" s="336">
        <v>10</v>
      </c>
      <c r="O99" s="125" t="str">
        <f>+IF(OR(ISERROR(VLOOKUP(A99&amp;B99,OPER!$AO$2:$AO$500,1,0)),K99&gt;=I99),"no","SI")</f>
        <v>SI</v>
      </c>
      <c r="P99" s="151" t="str">
        <f>+VLOOKUP(VALUE(A99),ORDENES!$Y$2:$AE$359,5,0)</f>
        <v>LLENADORA DE BOTELLAS - L4</v>
      </c>
      <c r="Q99" s="152" t="str">
        <f>+_xlfn.XLOOKUP(A99&amp;B99,OPER!$AO$2:$AO$500,OPER!$X$2:$X$500,"REPROG-"&amp;_xlfn.XLOOKUP(A99,OPER!$F$2:$F$500,OPER!$X$2:$X$500,"",0),0)</f>
        <v>MATEO PEREZ DIAZ</v>
      </c>
      <c r="R99" s="153" t="e">
        <f>IF((I99-K99)*VLOOKUP(D99,'MM60 |ZBS P3M'!A:M,12,0)&lt;0,0,(I99-K99)*VLOOKUP(D99,'MM60 |ZBS P3M'!A:M,12,0))</f>
        <v>#VALUE!</v>
      </c>
      <c r="S99" s="174" t="e">
        <f t="shared" si="15"/>
        <v>#VALUE!</v>
      </c>
      <c r="T99" s="174"/>
    </row>
    <row r="100" spans="1:20" x14ac:dyDescent="0.2">
      <c r="A100" s="61" t="s">
        <v>1991</v>
      </c>
      <c r="B100" s="61" t="s">
        <v>2736</v>
      </c>
      <c r="C100" s="61" t="s">
        <v>2798</v>
      </c>
      <c r="D100" s="61" t="s">
        <v>3071</v>
      </c>
      <c r="E100" s="61" t="s">
        <v>3072</v>
      </c>
      <c r="F100" s="61" t="s">
        <v>2989</v>
      </c>
      <c r="G100" s="61" t="s">
        <v>1992</v>
      </c>
      <c r="H100" s="61" t="s">
        <v>2851</v>
      </c>
      <c r="I100" s="63">
        <v>10</v>
      </c>
      <c r="J100" s="336">
        <v>174567054</v>
      </c>
      <c r="K100" s="63">
        <v>0</v>
      </c>
      <c r="L100" s="63">
        <v>0</v>
      </c>
      <c r="M100" s="15" t="s">
        <v>1503</v>
      </c>
      <c r="N100" s="336">
        <v>11</v>
      </c>
      <c r="O100" s="125" t="str">
        <f>+IF(OR(ISERROR(VLOOKUP(A100&amp;B100,OPER!$AO$2:$AO$500,1,0)),K100&gt;=I100),"no","SI")</f>
        <v>SI</v>
      </c>
      <c r="P100" s="151" t="str">
        <f>+VLOOKUP(VALUE(A100),ORDENES!$Y$2:$AE$359,5,0)</f>
        <v>LLENADORA DE BOTELLAS - L4</v>
      </c>
      <c r="Q100" s="152" t="str">
        <f>+_xlfn.XLOOKUP(A100&amp;B100,OPER!$AO$2:$AO$500,OPER!$X$2:$X$500,"REPROG-"&amp;_xlfn.XLOOKUP(A100,OPER!$F$2:$F$500,OPER!$X$2:$X$500,"",0),0)</f>
        <v>MATEO PEREZ DIAZ</v>
      </c>
      <c r="R100" s="153" t="e">
        <f>IF((I100-K100)*VLOOKUP(D100,'MM60 |ZBS P3M'!A:M,12,0)&lt;0,0,(I100-K100)*VLOOKUP(D100,'MM60 |ZBS P3M'!A:M,12,0))</f>
        <v>#VALUE!</v>
      </c>
      <c r="S100" s="174" t="e">
        <f t="shared" si="15"/>
        <v>#VALUE!</v>
      </c>
      <c r="T100" s="174"/>
    </row>
    <row r="101" spans="1:20" x14ac:dyDescent="0.2">
      <c r="A101" s="61" t="s">
        <v>1991</v>
      </c>
      <c r="B101" s="61" t="s">
        <v>2736</v>
      </c>
      <c r="C101" s="61" t="s">
        <v>2798</v>
      </c>
      <c r="D101" s="61" t="s">
        <v>3073</v>
      </c>
      <c r="E101" s="61" t="s">
        <v>3074</v>
      </c>
      <c r="F101" s="61" t="s">
        <v>2785</v>
      </c>
      <c r="G101" s="61" t="s">
        <v>1992</v>
      </c>
      <c r="H101" s="61" t="s">
        <v>2939</v>
      </c>
      <c r="I101" s="63">
        <v>10</v>
      </c>
      <c r="J101" s="336">
        <v>174567054</v>
      </c>
      <c r="K101" s="63">
        <v>0</v>
      </c>
      <c r="L101" s="63">
        <v>10</v>
      </c>
      <c r="M101" s="15" t="s">
        <v>1503</v>
      </c>
      <c r="N101" s="336">
        <v>12</v>
      </c>
      <c r="O101" s="125" t="str">
        <f>+IF(OR(ISERROR(VLOOKUP(A101&amp;B101,OPER!$AO$2:$AO$500,1,0)),K101&gt;=I101),"no","SI")</f>
        <v>SI</v>
      </c>
      <c r="P101" s="151" t="str">
        <f>+VLOOKUP(VALUE(A101),ORDENES!$Y$2:$AE$359,5,0)</f>
        <v>LLENADORA DE BOTELLAS - L4</v>
      </c>
      <c r="Q101" s="152" t="str">
        <f>+_xlfn.XLOOKUP(A101&amp;B101,OPER!$AO$2:$AO$500,OPER!$X$2:$X$500,"REPROG-"&amp;_xlfn.XLOOKUP(A101,OPER!$F$2:$F$500,OPER!$X$2:$X$500,"",0),0)</f>
        <v>MATEO PEREZ DIAZ</v>
      </c>
      <c r="R101" s="153" t="e">
        <f>IF((I101-K101)*VLOOKUP(D101,'MM60 |ZBS P3M'!A:M,12,0)&lt;0,0,(I101-K101)*VLOOKUP(D101,'MM60 |ZBS P3M'!A:M,12,0))</f>
        <v>#VALUE!</v>
      </c>
      <c r="S101" s="174" t="e">
        <f t="shared" si="15"/>
        <v>#VALUE!</v>
      </c>
      <c r="T101" s="174"/>
    </row>
    <row r="102" spans="1:20" x14ac:dyDescent="0.2">
      <c r="A102" s="61" t="s">
        <v>2010</v>
      </c>
      <c r="B102" s="61" t="s">
        <v>2688</v>
      </c>
      <c r="C102" s="61" t="s">
        <v>2011</v>
      </c>
      <c r="D102" s="61" t="s">
        <v>3075</v>
      </c>
      <c r="E102" s="61" t="s">
        <v>3076</v>
      </c>
      <c r="F102" s="61" t="s">
        <v>2787</v>
      </c>
      <c r="G102" s="61" t="s">
        <v>2011</v>
      </c>
      <c r="H102" s="61" t="s">
        <v>2851</v>
      </c>
      <c r="I102" s="63">
        <v>10</v>
      </c>
      <c r="J102" s="336">
        <v>174628304</v>
      </c>
      <c r="K102" s="63">
        <v>0</v>
      </c>
      <c r="L102" s="63">
        <v>0</v>
      </c>
      <c r="M102" s="15" t="s">
        <v>1503</v>
      </c>
      <c r="N102" s="336">
        <v>6</v>
      </c>
      <c r="O102" s="125" t="str">
        <f>+IF(OR(ISERROR(VLOOKUP(A102&amp;B102,OPER!$AO$2:$AO$500,1,0)),K102&gt;=I102),"no","SI")</f>
        <v>no</v>
      </c>
      <c r="P102" s="151" t="str">
        <f>+VLOOKUP(VALUE(A102),ORDENES!$Y$2:$AE$359,5,0)</f>
        <v>LLENADORA DE BOTELLAS - L4</v>
      </c>
      <c r="Q102" s="152" t="str">
        <f>+_xlfn.XLOOKUP(A102&amp;B102,OPER!$AO$2:$AO$500,OPER!$X$2:$X$500,"REPROG-"&amp;_xlfn.XLOOKUP(A102,OPER!$F$2:$F$500,OPER!$X$2:$X$500,"",0),0)</f>
        <v>REPROG-</v>
      </c>
      <c r="R102" s="153" t="e">
        <f>IF((I102-K102)*VLOOKUP(D102,'MM60 |ZBS P3M'!A:M,12,0)&lt;0,0,(I102-K102)*VLOOKUP(D102,'MM60 |ZBS P3M'!A:M,12,0))</f>
        <v>#VALUE!</v>
      </c>
      <c r="S102" s="174" t="str">
        <f t="shared" si="15"/>
        <v/>
      </c>
      <c r="T102" s="174"/>
    </row>
    <row r="103" spans="1:20" x14ac:dyDescent="0.2">
      <c r="A103" s="61" t="s">
        <v>2010</v>
      </c>
      <c r="B103" s="61" t="s">
        <v>2688</v>
      </c>
      <c r="C103" s="61" t="s">
        <v>2011</v>
      </c>
      <c r="D103" s="61" t="s">
        <v>3077</v>
      </c>
      <c r="E103" s="61" t="s">
        <v>3078</v>
      </c>
      <c r="F103" s="61" t="s">
        <v>2833</v>
      </c>
      <c r="G103" s="61" t="s">
        <v>2011</v>
      </c>
      <c r="H103" s="61" t="s">
        <v>2851</v>
      </c>
      <c r="I103" s="63">
        <v>10</v>
      </c>
      <c r="J103" s="336">
        <v>174628304</v>
      </c>
      <c r="K103" s="63">
        <v>0</v>
      </c>
      <c r="L103" s="63">
        <v>0</v>
      </c>
      <c r="M103" s="15" t="s">
        <v>1503</v>
      </c>
      <c r="N103" s="336">
        <v>7</v>
      </c>
      <c r="O103" s="125" t="str">
        <f>+IF(OR(ISERROR(VLOOKUP(A103&amp;B103,OPER!$AO$2:$AO$500,1,0)),K103&gt;=I103),"no","SI")</f>
        <v>no</v>
      </c>
      <c r="P103" s="151" t="str">
        <f>+VLOOKUP(VALUE(A103),ORDENES!$Y$2:$AE$359,5,0)</f>
        <v>LLENADORA DE BOTELLAS - L4</v>
      </c>
      <c r="Q103" s="152" t="str">
        <f>+_xlfn.XLOOKUP(A103&amp;B103,OPER!$AO$2:$AO$500,OPER!$X$2:$X$500,"REPROG-"&amp;_xlfn.XLOOKUP(A103,OPER!$F$2:$F$500,OPER!$X$2:$X$500,"",0),0)</f>
        <v>REPROG-</v>
      </c>
      <c r="R103" s="153" t="e">
        <f>IF((I103-K103)*VLOOKUP(D103,'MM60 |ZBS P3M'!A:M,12,0)&lt;0,0,(I103-K103)*VLOOKUP(D103,'MM60 |ZBS P3M'!A:M,12,0))</f>
        <v>#VALUE!</v>
      </c>
      <c r="S103" s="174" t="str">
        <f t="shared" si="15"/>
        <v/>
      </c>
      <c r="T103" s="174"/>
    </row>
    <row r="104" spans="1:20" x14ac:dyDescent="0.2">
      <c r="A104" s="61" t="s">
        <v>2010</v>
      </c>
      <c r="B104" s="61" t="s">
        <v>2688</v>
      </c>
      <c r="C104" s="61" t="s">
        <v>2011</v>
      </c>
      <c r="D104" s="61" t="s">
        <v>3079</v>
      </c>
      <c r="E104" s="61" t="s">
        <v>3080</v>
      </c>
      <c r="F104" s="61" t="s">
        <v>2824</v>
      </c>
      <c r="G104" s="61" t="s">
        <v>2011</v>
      </c>
      <c r="H104" s="61" t="s">
        <v>2851</v>
      </c>
      <c r="I104" s="63">
        <v>10</v>
      </c>
      <c r="J104" s="336">
        <v>174628304</v>
      </c>
      <c r="K104" s="63">
        <v>0</v>
      </c>
      <c r="L104" s="63">
        <v>0</v>
      </c>
      <c r="M104" s="15" t="s">
        <v>1503</v>
      </c>
      <c r="N104" s="336">
        <v>11</v>
      </c>
      <c r="O104" s="125" t="str">
        <f>+IF(OR(ISERROR(VLOOKUP(A104&amp;B104,OPER!$AO$2:$AO$500,1,0)),K104&gt;=I104),"no","SI")</f>
        <v>no</v>
      </c>
      <c r="P104" s="151" t="str">
        <f>+VLOOKUP(VALUE(A104),ORDENES!$Y$2:$AE$359,5,0)</f>
        <v>LLENADORA DE BOTELLAS - L4</v>
      </c>
      <c r="Q104" s="152" t="str">
        <f>+_xlfn.XLOOKUP(A104&amp;B104,OPER!$AO$2:$AO$500,OPER!$X$2:$X$500,"REPROG-"&amp;_xlfn.XLOOKUP(A104,OPER!$F$2:$F$500,OPER!$X$2:$X$500,"",0),0)</f>
        <v>REPROG-</v>
      </c>
      <c r="R104" s="153" t="e">
        <f>IF((I104-K104)*VLOOKUP(D104,'MM60 |ZBS P3M'!A:M,12,0)&lt;0,0,(I104-K104)*VLOOKUP(D104,'MM60 |ZBS P3M'!A:M,12,0))</f>
        <v>#VALUE!</v>
      </c>
      <c r="S104" s="174" t="str">
        <f t="shared" si="15"/>
        <v/>
      </c>
      <c r="T104" s="174"/>
    </row>
    <row r="105" spans="1:20" x14ac:dyDescent="0.2">
      <c r="A105" s="61" t="s">
        <v>2010</v>
      </c>
      <c r="B105" s="61" t="s">
        <v>2688</v>
      </c>
      <c r="C105" s="61" t="s">
        <v>2011</v>
      </c>
      <c r="D105" s="61" t="s">
        <v>3081</v>
      </c>
      <c r="E105" s="61" t="s">
        <v>3082</v>
      </c>
      <c r="F105" s="61" t="s">
        <v>2989</v>
      </c>
      <c r="G105" s="61" t="s">
        <v>2011</v>
      </c>
      <c r="H105" s="61" t="s">
        <v>2851</v>
      </c>
      <c r="I105" s="63">
        <v>10</v>
      </c>
      <c r="J105" s="336">
        <v>174628304</v>
      </c>
      <c r="K105" s="63">
        <v>0</v>
      </c>
      <c r="L105" s="63">
        <v>0</v>
      </c>
      <c r="M105" s="15" t="s">
        <v>1503</v>
      </c>
      <c r="N105" s="336">
        <v>12</v>
      </c>
      <c r="O105" s="125" t="str">
        <f>+IF(OR(ISERROR(VLOOKUP(A105&amp;B105,OPER!$AO$2:$AO$500,1,0)),K105&gt;=I105),"no","SI")</f>
        <v>no</v>
      </c>
      <c r="P105" s="151" t="str">
        <f>+VLOOKUP(VALUE(A105),ORDENES!$Y$2:$AE$359,5,0)</f>
        <v>LLENADORA DE BOTELLAS - L4</v>
      </c>
      <c r="Q105" s="152" t="str">
        <f>+_xlfn.XLOOKUP(A105&amp;B105,OPER!$AO$2:$AO$500,OPER!$X$2:$X$500,"REPROG-"&amp;_xlfn.XLOOKUP(A105,OPER!$F$2:$F$500,OPER!$X$2:$X$500,"",0),0)</f>
        <v>REPROG-</v>
      </c>
      <c r="R105" s="153" t="e">
        <f>IF((I105-K105)*VLOOKUP(D105,'MM60 |ZBS P3M'!A:M,12,0)&lt;0,0,(I105-K105)*VLOOKUP(D105,'MM60 |ZBS P3M'!A:M,12,0))</f>
        <v>#VALUE!</v>
      </c>
      <c r="S105" s="174" t="str">
        <f t="shared" si="15"/>
        <v/>
      </c>
      <c r="T105" s="174"/>
    </row>
    <row r="106" spans="1:20" x14ac:dyDescent="0.2">
      <c r="A106" s="61" t="s">
        <v>2010</v>
      </c>
      <c r="B106" s="61" t="s">
        <v>2688</v>
      </c>
      <c r="C106" s="61" t="s">
        <v>2011</v>
      </c>
      <c r="D106" s="61" t="s">
        <v>3083</v>
      </c>
      <c r="E106" s="61" t="s">
        <v>3084</v>
      </c>
      <c r="F106" s="61" t="s">
        <v>2883</v>
      </c>
      <c r="G106" s="61" t="s">
        <v>2011</v>
      </c>
      <c r="H106" s="61" t="s">
        <v>2851</v>
      </c>
      <c r="I106" s="63">
        <v>10</v>
      </c>
      <c r="J106" s="336">
        <v>174628304</v>
      </c>
      <c r="K106" s="63">
        <v>0</v>
      </c>
      <c r="L106" s="63">
        <v>0</v>
      </c>
      <c r="M106" s="15" t="s">
        <v>1503</v>
      </c>
      <c r="N106" s="336">
        <v>14</v>
      </c>
      <c r="O106" s="125" t="str">
        <f>+IF(OR(ISERROR(VLOOKUP(A106&amp;B106,OPER!$AO$2:$AO$500,1,0)),K106&gt;=I106),"no","SI")</f>
        <v>no</v>
      </c>
      <c r="P106" s="151" t="str">
        <f>+VLOOKUP(VALUE(A106),ORDENES!$Y$2:$AE$359,5,0)</f>
        <v>LLENADORA DE BOTELLAS - L4</v>
      </c>
      <c r="Q106" s="152" t="str">
        <f>+_xlfn.XLOOKUP(A106&amp;B106,OPER!$AO$2:$AO$500,OPER!$X$2:$X$500,"REPROG-"&amp;_xlfn.XLOOKUP(A106,OPER!$F$2:$F$500,OPER!$X$2:$X$500,"",0),0)</f>
        <v>REPROG-</v>
      </c>
      <c r="R106" s="153" t="e">
        <f>IF((I106-K106)*VLOOKUP(D106,'MM60 |ZBS P3M'!A:M,12,0)&lt;0,0,(I106-K106)*VLOOKUP(D106,'MM60 |ZBS P3M'!A:M,12,0))</f>
        <v>#VALUE!</v>
      </c>
      <c r="S106" s="174" t="str">
        <f t="shared" si="15"/>
        <v/>
      </c>
      <c r="T106" s="174"/>
    </row>
    <row r="107" spans="1:20" x14ac:dyDescent="0.2">
      <c r="A107" s="61" t="s">
        <v>2197</v>
      </c>
      <c r="B107" s="61" t="s">
        <v>2688</v>
      </c>
      <c r="C107" s="61" t="s">
        <v>3085</v>
      </c>
      <c r="D107" s="61" t="s">
        <v>3008</v>
      </c>
      <c r="E107" s="61" t="s">
        <v>3009</v>
      </c>
      <c r="F107" s="61" t="s">
        <v>2787</v>
      </c>
      <c r="G107" s="61" t="s">
        <v>2198</v>
      </c>
      <c r="H107" s="61" t="s">
        <v>2854</v>
      </c>
      <c r="I107" s="63">
        <v>10</v>
      </c>
      <c r="J107" s="336">
        <v>175511673</v>
      </c>
      <c r="K107" s="63">
        <v>10</v>
      </c>
      <c r="L107" s="63">
        <v>0</v>
      </c>
      <c r="M107" s="15" t="s">
        <v>2872</v>
      </c>
      <c r="N107" s="336">
        <v>5</v>
      </c>
      <c r="O107" s="125" t="str">
        <f>+IF(OR(ISERROR(VLOOKUP(A107&amp;B107,OPER!$AO$2:$AO$500,1,0)),K107&gt;=I107),"no","SI")</f>
        <v>no</v>
      </c>
      <c r="P107" s="151" t="str">
        <f>+VLOOKUP(VALUE(A107),ORDENES!$Y$2:$AE$359,5,0)</f>
        <v>PASTEURIZADOR TUNEL - L4</v>
      </c>
      <c r="Q107" s="152" t="str">
        <f>+_xlfn.XLOOKUP(A107&amp;B107,OPER!$AO$2:$AO$500,OPER!$X$2:$X$500,"REPROG-"&amp;_xlfn.XLOOKUP(A107,OPER!$F$2:$F$500,OPER!$X$2:$X$500,"",0),0)</f>
        <v>REPROG-</v>
      </c>
      <c r="R107" s="153" t="e">
        <f>IF((I107-K107)*VLOOKUP(D107,'MM60 |ZBS P3M'!A:M,12,0)&lt;0,0,(I107-K107)*VLOOKUP(D107,'MM60 |ZBS P3M'!A:M,12,0))</f>
        <v>#VALUE!</v>
      </c>
      <c r="S107" s="174" t="str">
        <f t="shared" si="15"/>
        <v/>
      </c>
      <c r="T107" s="174"/>
    </row>
    <row r="108" spans="1:20" x14ac:dyDescent="0.2">
      <c r="A108" s="61" t="s">
        <v>2015</v>
      </c>
      <c r="B108" s="61" t="s">
        <v>2688</v>
      </c>
      <c r="C108" s="61" t="s">
        <v>2964</v>
      </c>
      <c r="D108" s="61" t="s">
        <v>3086</v>
      </c>
      <c r="E108" s="61" t="s">
        <v>3087</v>
      </c>
      <c r="F108" s="61" t="s">
        <v>2697</v>
      </c>
      <c r="G108" s="61" t="s">
        <v>2016</v>
      </c>
      <c r="H108" s="61" t="s">
        <v>2851</v>
      </c>
      <c r="I108" s="63">
        <v>10</v>
      </c>
      <c r="J108" s="336">
        <v>176004283</v>
      </c>
      <c r="K108" s="63">
        <v>0</v>
      </c>
      <c r="L108" s="63">
        <v>0</v>
      </c>
      <c r="M108" s="15" t="s">
        <v>1503</v>
      </c>
      <c r="N108" s="336">
        <v>4</v>
      </c>
      <c r="O108" s="125" t="str">
        <f>+IF(OR(ISERROR(VLOOKUP(A108&amp;B108,OPER!$AO$2:$AO$500,1,0)),K108&gt;=I108),"no","SI")</f>
        <v>no</v>
      </c>
      <c r="P108" s="151" t="str">
        <f>+VLOOKUP(VALUE(A108),ORDENES!$Y$2:$AE$359,5,0)</f>
        <v>LLENADORA DE BOTELLAS - L4</v>
      </c>
      <c r="Q108" s="152" t="str">
        <f>+_xlfn.XLOOKUP(A108&amp;B108,OPER!$AO$2:$AO$500,OPER!$X$2:$X$500,"REPROG-"&amp;_xlfn.XLOOKUP(A108,OPER!$F$2:$F$500,OPER!$X$2:$X$500,"",0),0)</f>
        <v>REPROG-</v>
      </c>
      <c r="R108" s="153" t="e">
        <f>IF((I108-K108)*VLOOKUP(D108,'MM60 |ZBS P3M'!A:M,12,0)&lt;0,0,(I108-K108)*VLOOKUP(D108,'MM60 |ZBS P3M'!A:M,12,0))</f>
        <v>#VALUE!</v>
      </c>
      <c r="S108" s="174" t="str">
        <f t="shared" si="15"/>
        <v/>
      </c>
      <c r="T108" s="174"/>
    </row>
    <row r="109" spans="1:20" x14ac:dyDescent="0.2">
      <c r="A109" s="61" t="s">
        <v>2678</v>
      </c>
      <c r="B109" s="61" t="s">
        <v>2688</v>
      </c>
      <c r="C109" s="61" t="s">
        <v>2679</v>
      </c>
      <c r="D109" s="61" t="s">
        <v>2901</v>
      </c>
      <c r="E109" s="61" t="s">
        <v>2902</v>
      </c>
      <c r="F109" s="61" t="s">
        <v>2688</v>
      </c>
      <c r="G109" s="61" t="s">
        <v>2679</v>
      </c>
      <c r="H109" s="61" t="s">
        <v>2854</v>
      </c>
      <c r="I109" s="63">
        <v>10</v>
      </c>
      <c r="J109" s="336">
        <v>177121202</v>
      </c>
      <c r="K109" s="63">
        <v>10</v>
      </c>
      <c r="L109" s="63">
        <v>0</v>
      </c>
      <c r="M109" s="15" t="s">
        <v>2872</v>
      </c>
      <c r="N109" s="336">
        <v>1</v>
      </c>
      <c r="O109" s="125" t="str">
        <f>+IF(OR(ISERROR(VLOOKUP(A109&amp;B109,OPER!$AO$2:$AO$500,1,0)),K109&gt;=I109),"no","SI")</f>
        <v>no</v>
      </c>
      <c r="P109" s="151" t="str">
        <f>+VLOOKUP(VALUE(A109),ORDENES!$Y$2:$AE$359,5,0)</f>
        <v>VARIOLINE OW 2 - L4</v>
      </c>
      <c r="Q109" s="152" t="str">
        <f>+_xlfn.XLOOKUP(A109&amp;B109,OPER!$AO$2:$AO$500,OPER!$X$2:$X$500,"REPROG-"&amp;_xlfn.XLOOKUP(A109,OPER!$F$2:$F$500,OPER!$X$2:$X$500,"",0),0)</f>
        <v>REPROG-</v>
      </c>
      <c r="R109" s="153" t="e">
        <f>IF((I109-K109)*VLOOKUP(D109,'MM60 |ZBS P3M'!A:M,12,0)&lt;0,0,(I109-K109)*VLOOKUP(D109,'MM60 |ZBS P3M'!A:M,12,0))</f>
        <v>#VALUE!</v>
      </c>
      <c r="S109" s="174" t="str">
        <f t="shared" si="15"/>
        <v/>
      </c>
      <c r="T109" s="174"/>
    </row>
    <row r="110" spans="1:20" x14ac:dyDescent="0.2">
      <c r="A110" s="61" t="s">
        <v>1771</v>
      </c>
      <c r="B110" s="61" t="s">
        <v>2723</v>
      </c>
      <c r="C110" s="61" t="s">
        <v>3088</v>
      </c>
      <c r="D110" s="61" t="s">
        <v>3089</v>
      </c>
      <c r="E110" s="61" t="s">
        <v>3090</v>
      </c>
      <c r="F110" s="61" t="s">
        <v>2785</v>
      </c>
      <c r="G110" s="61" t="s">
        <v>1772</v>
      </c>
      <c r="H110" s="61" t="s">
        <v>2854</v>
      </c>
      <c r="I110" s="63">
        <v>9</v>
      </c>
      <c r="J110" s="336">
        <v>162912558</v>
      </c>
      <c r="K110" s="63">
        <v>0</v>
      </c>
      <c r="L110" s="63">
        <v>0</v>
      </c>
      <c r="M110" s="15" t="s">
        <v>1503</v>
      </c>
      <c r="N110" s="336">
        <v>12</v>
      </c>
      <c r="O110" s="125" t="str">
        <f>+IF(OR(ISERROR(VLOOKUP(A110&amp;B110,OPER!$AO$2:$AO$500,1,0)),K110&gt;=I110),"no","SI")</f>
        <v>no</v>
      </c>
      <c r="P110" s="151" t="str">
        <f>+VLOOKUP(VALUE(A110),ORDENES!$Y$2:$AE$359,5,0)</f>
        <v>JUAGADORA RINSER OW -L4</v>
      </c>
      <c r="Q110" s="152" t="str">
        <f>+_xlfn.XLOOKUP(A110&amp;B110,OPER!$AO$2:$AO$500,OPER!$X$2:$X$500,"REPROG-"&amp;_xlfn.XLOOKUP(A110,OPER!$F$2:$F$500,OPER!$X$2:$X$500,"",0),0)</f>
        <v>REPROG-</v>
      </c>
      <c r="R110" s="153" t="e">
        <f>IF((I110-K110)*VLOOKUP(D110,'MM60 |ZBS P3M'!A:M,12,0)&lt;0,0,(I110-K110)*VLOOKUP(D110,'MM60 |ZBS P3M'!A:M,12,0))</f>
        <v>#N/A</v>
      </c>
      <c r="S110" s="174" t="str">
        <f t="shared" si="15"/>
        <v/>
      </c>
      <c r="T110" s="174"/>
    </row>
    <row r="111" spans="1:20" x14ac:dyDescent="0.2">
      <c r="A111" s="61" t="s">
        <v>1945</v>
      </c>
      <c r="B111" s="61" t="s">
        <v>2688</v>
      </c>
      <c r="C111" s="61" t="s">
        <v>1946</v>
      </c>
      <c r="D111" s="61" t="s">
        <v>3091</v>
      </c>
      <c r="E111" s="61" t="s">
        <v>3092</v>
      </c>
      <c r="F111" s="61" t="s">
        <v>2688</v>
      </c>
      <c r="G111" s="61" t="s">
        <v>1946</v>
      </c>
      <c r="H111" s="61" t="s">
        <v>2854</v>
      </c>
      <c r="I111" s="63">
        <v>9</v>
      </c>
      <c r="J111" s="336">
        <v>169174608</v>
      </c>
      <c r="K111" s="63">
        <v>9</v>
      </c>
      <c r="L111" s="63">
        <v>0</v>
      </c>
      <c r="M111" s="15" t="s">
        <v>2872</v>
      </c>
      <c r="N111" s="336">
        <v>1</v>
      </c>
      <c r="O111" s="125" t="str">
        <f>+IF(OR(ISERROR(VLOOKUP(A111&amp;B111,OPER!$AO$2:$AO$500,1,0)),K111&gt;=I111),"no","SI")</f>
        <v>no</v>
      </c>
      <c r="P111" s="151" t="str">
        <f>+VLOOKUP(VALUE(A111),ORDENES!$Y$2:$AE$359,5,0)</f>
        <v>LLENADORA DE BOTELLAS - L4</v>
      </c>
      <c r="Q111" s="152" t="str">
        <f>+_xlfn.XLOOKUP(A111&amp;B111,OPER!$AO$2:$AO$500,OPER!$X$2:$X$500,"REPROG-"&amp;_xlfn.XLOOKUP(A111,OPER!$F$2:$F$500,OPER!$X$2:$X$500,"",0),0)</f>
        <v>JAIME ANDRES MORENO SUAREZ</v>
      </c>
      <c r="R111" s="153" t="e">
        <f>IF((I111-K111)*VLOOKUP(D111,'MM60 |ZBS P3M'!A:M,12,0)&lt;0,0,(I111-K111)*VLOOKUP(D111,'MM60 |ZBS P3M'!A:M,12,0))</f>
        <v>#VALUE!</v>
      </c>
      <c r="S111" s="174" t="str">
        <f t="shared" si="15"/>
        <v/>
      </c>
      <c r="T111" s="174"/>
    </row>
    <row r="112" spans="1:20" x14ac:dyDescent="0.2">
      <c r="A112" s="61" t="s">
        <v>1795</v>
      </c>
      <c r="B112" s="61" t="s">
        <v>2688</v>
      </c>
      <c r="C112" s="61" t="s">
        <v>3093</v>
      </c>
      <c r="D112" s="61" t="s">
        <v>3094</v>
      </c>
      <c r="E112" s="61" t="s">
        <v>3095</v>
      </c>
      <c r="F112" s="61" t="s">
        <v>2845</v>
      </c>
      <c r="G112" s="61" t="s">
        <v>1796</v>
      </c>
      <c r="H112" s="61" t="s">
        <v>2854</v>
      </c>
      <c r="I112" s="63">
        <v>8</v>
      </c>
      <c r="J112" s="336">
        <v>145132892</v>
      </c>
      <c r="K112" s="63">
        <v>0</v>
      </c>
      <c r="L112" s="63">
        <v>0</v>
      </c>
      <c r="M112" s="15" t="s">
        <v>1503</v>
      </c>
      <c r="N112" s="336">
        <v>7</v>
      </c>
      <c r="O112" s="125" t="str">
        <f>+IF(OR(ISERROR(VLOOKUP(A112&amp;B112,OPER!$AO$2:$AO$500,1,0)),K112&gt;=I112),"no","SI")</f>
        <v>no</v>
      </c>
      <c r="P112" s="151" t="str">
        <f>+VLOOKUP(VALUE(A112),ORDENES!$Y$2:$AE$359,5,0)</f>
        <v>LLENADORA DE BOTELLAS - L4</v>
      </c>
      <c r="Q112" s="152" t="str">
        <f>+_xlfn.XLOOKUP(A112&amp;B112,OPER!$AO$2:$AO$500,OPER!$X$2:$X$500,"REPROG-"&amp;_xlfn.XLOOKUP(A112,OPER!$F$2:$F$500,OPER!$X$2:$X$500,"",0),0)</f>
        <v>REPROG-</v>
      </c>
      <c r="R112" s="153" t="e">
        <f>IF((I112-K112)*VLOOKUP(D112,'MM60 |ZBS P3M'!A:M,12,0)&lt;0,0,(I112-K112)*VLOOKUP(D112,'MM60 |ZBS P3M'!A:M,12,0))</f>
        <v>#VALUE!</v>
      </c>
      <c r="S112" s="174" t="str">
        <f t="shared" si="15"/>
        <v/>
      </c>
      <c r="T112" s="174"/>
    </row>
    <row r="113" spans="1:20" x14ac:dyDescent="0.2">
      <c r="A113" s="61" t="s">
        <v>1587</v>
      </c>
      <c r="B113" s="61" t="s">
        <v>2688</v>
      </c>
      <c r="C113" s="61" t="s">
        <v>1588</v>
      </c>
      <c r="D113" s="61" t="s">
        <v>3096</v>
      </c>
      <c r="E113" s="61" t="s">
        <v>3097</v>
      </c>
      <c r="F113" s="61" t="s">
        <v>2787</v>
      </c>
      <c r="G113" s="61" t="s">
        <v>1588</v>
      </c>
      <c r="H113" s="61" t="s">
        <v>2854</v>
      </c>
      <c r="I113" s="63">
        <v>8</v>
      </c>
      <c r="J113" s="336">
        <v>147977444</v>
      </c>
      <c r="K113" s="63">
        <v>8</v>
      </c>
      <c r="L113" s="63">
        <v>0</v>
      </c>
      <c r="M113" s="15" t="s">
        <v>1503</v>
      </c>
      <c r="N113" s="336">
        <v>5</v>
      </c>
      <c r="O113" s="125" t="str">
        <f>+IF(OR(ISERROR(VLOOKUP(A113&amp;B113,OPER!$AO$2:$AO$500,1,0)),K113&gt;=I113),"no","SI")</f>
        <v>no</v>
      </c>
      <c r="P113" s="151" t="str">
        <f>+VLOOKUP(VALUE(A113),ORDENES!$Y$2:$AE$359,5,0)</f>
        <v>DEPALETIZADOR A GRANEL OW - L4</v>
      </c>
      <c r="Q113" s="152" t="str">
        <f>+_xlfn.XLOOKUP(A113&amp;B113,OPER!$AO$2:$AO$500,OPER!$X$2:$X$500,"REPROG-"&amp;_xlfn.XLOOKUP(A113,OPER!$F$2:$F$500,OPER!$X$2:$X$500,"",0),0)</f>
        <v>REPROG-</v>
      </c>
      <c r="R113" s="153" t="e">
        <f>IF((I113-K113)*VLOOKUP(D113,'MM60 |ZBS P3M'!A:M,12,0)&lt;0,0,(I113-K113)*VLOOKUP(D113,'MM60 |ZBS P3M'!A:M,12,0))</f>
        <v>#VALUE!</v>
      </c>
      <c r="S113" s="174" t="str">
        <f t="shared" si="15"/>
        <v/>
      </c>
      <c r="T113" s="174"/>
    </row>
    <row r="114" spans="1:20" x14ac:dyDescent="0.2">
      <c r="A114" s="61" t="s">
        <v>1587</v>
      </c>
      <c r="B114" s="61" t="s">
        <v>2723</v>
      </c>
      <c r="C114" s="61" t="s">
        <v>3098</v>
      </c>
      <c r="D114" s="61" t="s">
        <v>3099</v>
      </c>
      <c r="E114" s="61" t="s">
        <v>3100</v>
      </c>
      <c r="F114" s="61" t="s">
        <v>2997</v>
      </c>
      <c r="G114" s="61" t="s">
        <v>1588</v>
      </c>
      <c r="H114" s="61" t="s">
        <v>2851</v>
      </c>
      <c r="I114" s="63">
        <v>8</v>
      </c>
      <c r="J114" s="336">
        <v>147977444</v>
      </c>
      <c r="K114" s="63">
        <v>0</v>
      </c>
      <c r="L114" s="63">
        <v>0</v>
      </c>
      <c r="M114" s="15" t="s">
        <v>1503</v>
      </c>
      <c r="N114" s="336">
        <v>20</v>
      </c>
      <c r="O114" s="125" t="str">
        <f>+IF(OR(ISERROR(VLOOKUP(A114&amp;B114,OPER!$AO$2:$AO$500,1,0)),K114&gt;=I114),"no","SI")</f>
        <v>no</v>
      </c>
      <c r="P114" s="151" t="str">
        <f>+VLOOKUP(VALUE(A114),ORDENES!$Y$2:$AE$359,5,0)</f>
        <v>DEPALETIZADOR A GRANEL OW - L4</v>
      </c>
      <c r="Q114" s="152" t="str">
        <f>+_xlfn.XLOOKUP(A114&amp;B114,OPER!$AO$2:$AO$500,OPER!$X$2:$X$500,"REPROG-"&amp;_xlfn.XLOOKUP(A114,OPER!$F$2:$F$500,OPER!$X$2:$X$500,"",0),0)</f>
        <v>REPROG-</v>
      </c>
      <c r="R114" s="153" t="e">
        <f>IF((I114-K114)*VLOOKUP(D114,'MM60 |ZBS P3M'!A:M,12,0)&lt;0,0,(I114-K114)*VLOOKUP(D114,'MM60 |ZBS P3M'!A:M,12,0))</f>
        <v>#VALUE!</v>
      </c>
      <c r="S114" s="174" t="str">
        <f t="shared" si="15"/>
        <v/>
      </c>
      <c r="T114" s="174"/>
    </row>
    <row r="115" spans="1:20" x14ac:dyDescent="0.2">
      <c r="A115" s="61" t="s">
        <v>2421</v>
      </c>
      <c r="B115" s="61" t="s">
        <v>2787</v>
      </c>
      <c r="C115" s="61" t="s">
        <v>2422</v>
      </c>
      <c r="D115" s="61" t="s">
        <v>3101</v>
      </c>
      <c r="E115" s="61" t="s">
        <v>3102</v>
      </c>
      <c r="F115" s="61" t="s">
        <v>2688</v>
      </c>
      <c r="G115" s="61" t="s">
        <v>2422</v>
      </c>
      <c r="H115" s="61" t="s">
        <v>2939</v>
      </c>
      <c r="I115" s="63">
        <v>8</v>
      </c>
      <c r="J115" s="336">
        <v>151944113</v>
      </c>
      <c r="K115" s="63">
        <v>0</v>
      </c>
      <c r="L115" s="63">
        <v>8</v>
      </c>
      <c r="M115" s="15" t="s">
        <v>1503</v>
      </c>
      <c r="N115" s="336">
        <v>1</v>
      </c>
      <c r="O115" s="125" t="str">
        <f>+IF(OR(ISERROR(VLOOKUP(A115&amp;B115,OPER!$AO$2:$AO$500,1,0)),K115&gt;=I115),"no","SI")</f>
        <v>no</v>
      </c>
      <c r="P115" s="151" t="str">
        <f>+VLOOKUP(VALUE(A115),ORDENES!$Y$2:$AE$359,5,0)</f>
        <v>VARIOLINE OW - L4</v>
      </c>
      <c r="Q115" s="152" t="str">
        <f>+_xlfn.XLOOKUP(A115&amp;B115,OPER!$AO$2:$AO$500,OPER!$X$2:$X$500,"REPROG-"&amp;_xlfn.XLOOKUP(A115,OPER!$F$2:$F$500,OPER!$X$2:$X$500,"",0),0)</f>
        <v>REPROG-</v>
      </c>
      <c r="R115" s="153" t="e">
        <f>IF((I115-K115)*VLOOKUP(D115,'MM60 |ZBS P3M'!A:M,12,0)&lt;0,0,(I115-K115)*VLOOKUP(D115,'MM60 |ZBS P3M'!A:M,12,0))</f>
        <v>#VALUE!</v>
      </c>
      <c r="S115" s="174" t="str">
        <f t="shared" si="15"/>
        <v/>
      </c>
      <c r="T115" s="174"/>
    </row>
    <row r="116" spans="1:20" x14ac:dyDescent="0.2">
      <c r="A116" s="61" t="s">
        <v>2421</v>
      </c>
      <c r="B116" s="61" t="s">
        <v>2787</v>
      </c>
      <c r="C116" s="61" t="s">
        <v>2422</v>
      </c>
      <c r="D116" s="61" t="s">
        <v>3103</v>
      </c>
      <c r="E116" s="61" t="s">
        <v>3104</v>
      </c>
      <c r="F116" s="61" t="s">
        <v>2697</v>
      </c>
      <c r="G116" s="61" t="s">
        <v>2422</v>
      </c>
      <c r="H116" s="61" t="s">
        <v>2939</v>
      </c>
      <c r="I116" s="63">
        <v>8</v>
      </c>
      <c r="J116" s="336">
        <v>151944113</v>
      </c>
      <c r="K116" s="63">
        <v>0</v>
      </c>
      <c r="L116" s="63">
        <v>8</v>
      </c>
      <c r="M116" s="15" t="s">
        <v>1503</v>
      </c>
      <c r="N116" s="336">
        <v>4</v>
      </c>
      <c r="O116" s="125" t="str">
        <f>+IF(OR(ISERROR(VLOOKUP(A116&amp;B116,OPER!$AO$2:$AO$500,1,0)),K116&gt;=I116),"no","SI")</f>
        <v>no</v>
      </c>
      <c r="P116" s="151" t="str">
        <f>+VLOOKUP(VALUE(A116),ORDENES!$Y$2:$AE$359,5,0)</f>
        <v>VARIOLINE OW - L4</v>
      </c>
      <c r="Q116" s="152" t="str">
        <f>+_xlfn.XLOOKUP(A116&amp;B116,OPER!$AO$2:$AO$500,OPER!$X$2:$X$500,"REPROG-"&amp;_xlfn.XLOOKUP(A116,OPER!$F$2:$F$500,OPER!$X$2:$X$500,"",0),0)</f>
        <v>REPROG-</v>
      </c>
      <c r="R116" s="153" t="e">
        <f>IF((I116-K116)*VLOOKUP(D116,'MM60 |ZBS P3M'!A:M,12,0)&lt;0,0,(I116-K116)*VLOOKUP(D116,'MM60 |ZBS P3M'!A:M,12,0))</f>
        <v>#VALUE!</v>
      </c>
      <c r="S116" s="174" t="str">
        <f t="shared" si="15"/>
        <v/>
      </c>
      <c r="T116" s="174"/>
    </row>
    <row r="117" spans="1:20" x14ac:dyDescent="0.2">
      <c r="A117" s="61" t="s">
        <v>2421</v>
      </c>
      <c r="B117" s="61" t="s">
        <v>2787</v>
      </c>
      <c r="C117" s="61" t="s">
        <v>2422</v>
      </c>
      <c r="D117" s="61" t="s">
        <v>3105</v>
      </c>
      <c r="E117" s="61" t="s">
        <v>3106</v>
      </c>
      <c r="F117" s="61" t="s">
        <v>2787</v>
      </c>
      <c r="G117" s="61" t="s">
        <v>2422</v>
      </c>
      <c r="H117" s="61" t="s">
        <v>2854</v>
      </c>
      <c r="I117" s="63">
        <v>8</v>
      </c>
      <c r="J117" s="336">
        <v>151944113</v>
      </c>
      <c r="K117" s="63">
        <v>0</v>
      </c>
      <c r="L117" s="63">
        <v>0</v>
      </c>
      <c r="M117" s="15" t="s">
        <v>1503</v>
      </c>
      <c r="N117" s="336">
        <v>5</v>
      </c>
      <c r="O117" s="125" t="str">
        <f>+IF(OR(ISERROR(VLOOKUP(A117&amp;B117,OPER!$AO$2:$AO$500,1,0)),K117&gt;=I117),"no","SI")</f>
        <v>no</v>
      </c>
      <c r="P117" s="151" t="str">
        <f>+VLOOKUP(VALUE(A117),ORDENES!$Y$2:$AE$359,5,0)</f>
        <v>VARIOLINE OW - L4</v>
      </c>
      <c r="Q117" s="152" t="str">
        <f>+_xlfn.XLOOKUP(A117&amp;B117,OPER!$AO$2:$AO$500,OPER!$X$2:$X$500,"REPROG-"&amp;_xlfn.XLOOKUP(A117,OPER!$F$2:$F$500,OPER!$X$2:$X$500,"",0),0)</f>
        <v>REPROG-</v>
      </c>
      <c r="R117" s="153" t="e">
        <f>IF((I117-K117)*VLOOKUP(D117,'MM60 |ZBS P3M'!A:M,12,0)&lt;0,0,(I117-K117)*VLOOKUP(D117,'MM60 |ZBS P3M'!A:M,12,0))</f>
        <v>#VALUE!</v>
      </c>
      <c r="S117" s="174" t="str">
        <f t="shared" si="15"/>
        <v/>
      </c>
      <c r="T117" s="174"/>
    </row>
    <row r="118" spans="1:20" x14ac:dyDescent="0.2">
      <c r="A118" s="61" t="s">
        <v>2586</v>
      </c>
      <c r="B118" s="61" t="s">
        <v>2723</v>
      </c>
      <c r="C118" s="61" t="s">
        <v>3107</v>
      </c>
      <c r="D118" s="61" t="s">
        <v>3108</v>
      </c>
      <c r="E118" s="61" t="s">
        <v>3109</v>
      </c>
      <c r="F118" s="61" t="s">
        <v>2723</v>
      </c>
      <c r="G118" s="61" t="s">
        <v>2587</v>
      </c>
      <c r="H118" s="61" t="s">
        <v>2854</v>
      </c>
      <c r="I118" s="63">
        <v>8</v>
      </c>
      <c r="J118" s="336">
        <v>154723528</v>
      </c>
      <c r="K118" s="63">
        <v>8</v>
      </c>
      <c r="L118" s="63">
        <v>0</v>
      </c>
      <c r="M118" s="15" t="s">
        <v>2872</v>
      </c>
      <c r="N118" s="336">
        <v>4</v>
      </c>
      <c r="O118" s="125" t="str">
        <f>+IF(OR(ISERROR(VLOOKUP(A118&amp;B118,OPER!$AO$2:$AO$500,1,0)),K118&gt;=I118),"no","SI")</f>
        <v>no</v>
      </c>
      <c r="P118" s="151" t="str">
        <f>+VLOOKUP(VALUE(A118),ORDENES!$Y$2:$AE$359,5,0)</f>
        <v>VARIOLINE OW 2 - L4</v>
      </c>
      <c r="Q118" s="152" t="str">
        <f>+_xlfn.XLOOKUP(A118&amp;B118,OPER!$AO$2:$AO$500,OPER!$X$2:$X$500,"REPROG-"&amp;_xlfn.XLOOKUP(A118,OPER!$F$2:$F$500,OPER!$X$2:$X$500,"",0),0)</f>
        <v>REPROG-</v>
      </c>
      <c r="R118" s="153" t="e">
        <f>IF((I118-K118)*VLOOKUP(D118,'MM60 |ZBS P3M'!A:M,12,0)&lt;0,0,(I118-K118)*VLOOKUP(D118,'MM60 |ZBS P3M'!A:M,12,0))</f>
        <v>#VALUE!</v>
      </c>
      <c r="S118" s="174" t="str">
        <f t="shared" si="15"/>
        <v/>
      </c>
      <c r="T118" s="174"/>
    </row>
    <row r="119" spans="1:20" x14ac:dyDescent="0.2">
      <c r="A119" s="61" t="s">
        <v>1876</v>
      </c>
      <c r="B119" s="61" t="s">
        <v>2688</v>
      </c>
      <c r="C119" s="61" t="s">
        <v>1877</v>
      </c>
      <c r="D119" s="61" t="s">
        <v>3110</v>
      </c>
      <c r="E119" s="61" t="s">
        <v>3111</v>
      </c>
      <c r="F119" s="61" t="s">
        <v>2723</v>
      </c>
      <c r="G119" s="61" t="s">
        <v>1877</v>
      </c>
      <c r="H119" s="61" t="s">
        <v>2851</v>
      </c>
      <c r="I119" s="63">
        <v>8</v>
      </c>
      <c r="J119" s="336">
        <v>160319051</v>
      </c>
      <c r="K119" s="63">
        <v>0</v>
      </c>
      <c r="L119" s="63">
        <v>0</v>
      </c>
      <c r="M119" s="15" t="s">
        <v>1503</v>
      </c>
      <c r="N119" s="336">
        <v>3</v>
      </c>
      <c r="O119" s="125" t="str">
        <f>+IF(OR(ISERROR(VLOOKUP(A119&amp;B119,OPER!$AO$2:$AO$500,1,0)),K119&gt;=I119),"no","SI")</f>
        <v>no</v>
      </c>
      <c r="P119" s="151" t="str">
        <f>+VLOOKUP(VALUE(A119),ORDENES!$Y$2:$AE$359,5,0)</f>
        <v>LLENADORA DE BOTELLAS - L4</v>
      </c>
      <c r="Q119" s="152" t="str">
        <f>+_xlfn.XLOOKUP(A119&amp;B119,OPER!$AO$2:$AO$500,OPER!$X$2:$X$500,"REPROG-"&amp;_xlfn.XLOOKUP(A119,OPER!$F$2:$F$500,OPER!$X$2:$X$500,"",0),0)</f>
        <v>REPROG-</v>
      </c>
      <c r="R119" s="153" t="e">
        <f>IF((I119-K119)*VLOOKUP(D119,'MM60 |ZBS P3M'!A:M,12,0)&lt;0,0,(I119-K119)*VLOOKUP(D119,'MM60 |ZBS P3M'!A:M,12,0))</f>
        <v>#N/A</v>
      </c>
      <c r="S119" s="174" t="str">
        <f t="shared" si="15"/>
        <v/>
      </c>
      <c r="T119" s="174"/>
    </row>
    <row r="120" spans="1:20" x14ac:dyDescent="0.2">
      <c r="A120" s="61" t="s">
        <v>2444</v>
      </c>
      <c r="B120" s="61" t="s">
        <v>2688</v>
      </c>
      <c r="C120" s="61" t="s">
        <v>2445</v>
      </c>
      <c r="D120" s="61" t="s">
        <v>3112</v>
      </c>
      <c r="E120" s="61" t="s">
        <v>3113</v>
      </c>
      <c r="F120" s="61" t="s">
        <v>3114</v>
      </c>
      <c r="G120" s="61" t="s">
        <v>2445</v>
      </c>
      <c r="H120" s="61" t="s">
        <v>2851</v>
      </c>
      <c r="I120" s="63">
        <v>8</v>
      </c>
      <c r="J120" s="336">
        <v>160605636</v>
      </c>
      <c r="K120" s="63">
        <v>0</v>
      </c>
      <c r="L120" s="63">
        <v>0</v>
      </c>
      <c r="M120" s="15" t="s">
        <v>1503</v>
      </c>
      <c r="N120" s="336">
        <v>16</v>
      </c>
      <c r="O120" s="125" t="str">
        <f>+IF(OR(ISERROR(VLOOKUP(A120&amp;B120,OPER!$AO$2:$AO$500,1,0)),K120&gt;=I120),"no","SI")</f>
        <v>no</v>
      </c>
      <c r="P120" s="151" t="str">
        <f>+VLOOKUP(VALUE(A120),ORDENES!$Y$2:$AE$359,5,0)</f>
        <v>VARIOLINE OW - L4</v>
      </c>
      <c r="Q120" s="152" t="str">
        <f>+_xlfn.XLOOKUP(A120&amp;B120,OPER!$AO$2:$AO$500,OPER!$X$2:$X$500,"REPROG-"&amp;_xlfn.XLOOKUP(A120,OPER!$F$2:$F$500,OPER!$X$2:$X$500,"",0),0)</f>
        <v>REPROG-</v>
      </c>
      <c r="R120" s="153" t="e">
        <f>IF((I120-K120)*VLOOKUP(D120,'MM60 |ZBS P3M'!A:M,12,0)&lt;0,0,(I120-K120)*VLOOKUP(D120,'MM60 |ZBS P3M'!A:M,12,0))</f>
        <v>#VALUE!</v>
      </c>
      <c r="S120" s="174" t="str">
        <f t="shared" si="15"/>
        <v/>
      </c>
      <c r="T120" s="174"/>
    </row>
    <row r="121" spans="1:20" x14ac:dyDescent="0.2">
      <c r="A121" s="61" t="s">
        <v>1771</v>
      </c>
      <c r="B121" s="61" t="s">
        <v>2723</v>
      </c>
      <c r="C121" s="61" t="s">
        <v>3088</v>
      </c>
      <c r="D121" s="61" t="s">
        <v>3115</v>
      </c>
      <c r="E121" s="61" t="s">
        <v>3116</v>
      </c>
      <c r="F121" s="61" t="s">
        <v>2789</v>
      </c>
      <c r="G121" s="61" t="s">
        <v>1772</v>
      </c>
      <c r="H121" s="61" t="s">
        <v>2854</v>
      </c>
      <c r="I121" s="63">
        <v>8</v>
      </c>
      <c r="J121" s="336">
        <v>162912558</v>
      </c>
      <c r="K121" s="63">
        <v>0</v>
      </c>
      <c r="L121" s="63">
        <v>0</v>
      </c>
      <c r="M121" s="15" t="s">
        <v>1503</v>
      </c>
      <c r="N121" s="336">
        <v>8</v>
      </c>
      <c r="O121" s="125" t="str">
        <f>+IF(OR(ISERROR(VLOOKUP(A121&amp;B121,OPER!$AO$2:$AO$500,1,0)),K121&gt;=I121),"no","SI")</f>
        <v>no</v>
      </c>
      <c r="P121" s="151" t="str">
        <f>+VLOOKUP(VALUE(A121),ORDENES!$Y$2:$AE$359,5,0)</f>
        <v>JUAGADORA RINSER OW -L4</v>
      </c>
      <c r="Q121" s="152" t="str">
        <f>+_xlfn.XLOOKUP(A121&amp;B121,OPER!$AO$2:$AO$500,OPER!$X$2:$X$500,"REPROG-"&amp;_xlfn.XLOOKUP(A121,OPER!$F$2:$F$500,OPER!$X$2:$X$500,"",0),0)</f>
        <v>REPROG-</v>
      </c>
      <c r="R121" s="153" t="e">
        <f>IF((I121-K121)*VLOOKUP(D121,'MM60 |ZBS P3M'!A:M,12,0)&lt;0,0,(I121-K121)*VLOOKUP(D121,'MM60 |ZBS P3M'!A:M,12,0))</f>
        <v>#VALUE!</v>
      </c>
      <c r="S121" s="174" t="str">
        <f t="shared" si="15"/>
        <v/>
      </c>
      <c r="T121" s="174"/>
    </row>
    <row r="122" spans="1:20" x14ac:dyDescent="0.2">
      <c r="A122" s="61" t="s">
        <v>2483</v>
      </c>
      <c r="B122" s="61" t="s">
        <v>2736</v>
      </c>
      <c r="C122" s="61" t="s">
        <v>3117</v>
      </c>
      <c r="D122" s="61" t="s">
        <v>2971</v>
      </c>
      <c r="E122" s="61" t="s">
        <v>2972</v>
      </c>
      <c r="F122" s="61" t="s">
        <v>2688</v>
      </c>
      <c r="G122" s="61" t="s">
        <v>2484</v>
      </c>
      <c r="H122" s="61" t="s">
        <v>2854</v>
      </c>
      <c r="I122" s="63">
        <v>8</v>
      </c>
      <c r="J122" s="336">
        <v>169148976</v>
      </c>
      <c r="K122" s="63">
        <v>8</v>
      </c>
      <c r="L122" s="63">
        <v>0</v>
      </c>
      <c r="M122" s="15" t="s">
        <v>1503</v>
      </c>
      <c r="N122" s="336">
        <v>1</v>
      </c>
      <c r="O122" s="125" t="str">
        <f>+IF(OR(ISERROR(VLOOKUP(A122&amp;B122,OPER!$AO$2:$AO$500,1,0)),K122&gt;=I122),"no","SI")</f>
        <v>no</v>
      </c>
      <c r="P122" s="151" t="str">
        <f>+VLOOKUP(VALUE(A122),ORDENES!$Y$2:$AE$359,5,0)</f>
        <v>VARIOLINE OW - L4</v>
      </c>
      <c r="Q122" s="152" t="str">
        <f>+_xlfn.XLOOKUP(A122&amp;B122,OPER!$AO$2:$AO$500,OPER!$X$2:$X$500,"REPROG-"&amp;_xlfn.XLOOKUP(A122,OPER!$F$2:$F$500,OPER!$X$2:$X$500,"",0),0)</f>
        <v>REPROG-</v>
      </c>
      <c r="R122" s="153" t="e">
        <f>IF((I122-K122)*VLOOKUP(D122,'MM60 |ZBS P3M'!A:M,12,0)&lt;0,0,(I122-K122)*VLOOKUP(D122,'MM60 |ZBS P3M'!A:M,12,0))</f>
        <v>#VALUE!</v>
      </c>
      <c r="S122" s="174" t="str">
        <f t="shared" si="15"/>
        <v/>
      </c>
      <c r="T122" s="174"/>
    </row>
    <row r="123" spans="1:20" x14ac:dyDescent="0.2">
      <c r="A123" s="61" t="s">
        <v>2483</v>
      </c>
      <c r="B123" s="61" t="s">
        <v>2736</v>
      </c>
      <c r="C123" s="61" t="s">
        <v>3117</v>
      </c>
      <c r="D123" s="61" t="s">
        <v>3027</v>
      </c>
      <c r="E123" s="61" t="s">
        <v>3028</v>
      </c>
      <c r="F123" s="61" t="s">
        <v>2833</v>
      </c>
      <c r="G123" s="61" t="s">
        <v>2484</v>
      </c>
      <c r="H123" s="61" t="s">
        <v>2854</v>
      </c>
      <c r="I123" s="63">
        <v>8</v>
      </c>
      <c r="J123" s="336">
        <v>169148976</v>
      </c>
      <c r="K123" s="63">
        <v>8</v>
      </c>
      <c r="L123" s="63">
        <v>0</v>
      </c>
      <c r="M123" s="15" t="s">
        <v>1503</v>
      </c>
      <c r="N123" s="336">
        <v>6</v>
      </c>
      <c r="O123" s="125" t="str">
        <f>+IF(OR(ISERROR(VLOOKUP(A123&amp;B123,OPER!$AO$2:$AO$500,1,0)),K123&gt;=I123),"no","SI")</f>
        <v>no</v>
      </c>
      <c r="P123" s="151" t="str">
        <f>+VLOOKUP(VALUE(A123),ORDENES!$Y$2:$AE$359,5,0)</f>
        <v>VARIOLINE OW - L4</v>
      </c>
      <c r="Q123" s="152" t="str">
        <f>+_xlfn.XLOOKUP(A123&amp;B123,OPER!$AO$2:$AO$500,OPER!$X$2:$X$500,"REPROG-"&amp;_xlfn.XLOOKUP(A123,OPER!$F$2:$F$500,OPER!$X$2:$X$500,"",0),0)</f>
        <v>REPROG-</v>
      </c>
      <c r="R123" s="153" t="e">
        <f>IF((I123-K123)*VLOOKUP(D123,'MM60 |ZBS P3M'!A:M,12,0)&lt;0,0,(I123-K123)*VLOOKUP(D123,'MM60 |ZBS P3M'!A:M,12,0))</f>
        <v>#VALUE!</v>
      </c>
      <c r="S123" s="174" t="str">
        <f t="shared" si="15"/>
        <v/>
      </c>
      <c r="T123" s="174"/>
    </row>
    <row r="124" spans="1:20" x14ac:dyDescent="0.2">
      <c r="A124" s="61" t="s">
        <v>2217</v>
      </c>
      <c r="B124" s="61" t="s">
        <v>2688</v>
      </c>
      <c r="C124" s="61" t="s">
        <v>2218</v>
      </c>
      <c r="D124" s="61" t="s">
        <v>3059</v>
      </c>
      <c r="E124" s="61" t="s">
        <v>3060</v>
      </c>
      <c r="F124" s="61" t="s">
        <v>2688</v>
      </c>
      <c r="G124" s="61" t="s">
        <v>2218</v>
      </c>
      <c r="H124" s="61" t="s">
        <v>2939</v>
      </c>
      <c r="I124" s="63">
        <v>8</v>
      </c>
      <c r="J124" s="336">
        <v>174853119</v>
      </c>
      <c r="K124" s="63">
        <v>0</v>
      </c>
      <c r="L124" s="63">
        <v>8</v>
      </c>
      <c r="M124" s="15" t="s">
        <v>1503</v>
      </c>
      <c r="N124" s="336">
        <v>1</v>
      </c>
      <c r="O124" s="125" t="str">
        <f>+IF(OR(ISERROR(VLOOKUP(A124&amp;B124,OPER!$AO$2:$AO$500,1,0)),K124&gt;=I124),"no","SI")</f>
        <v>no</v>
      </c>
      <c r="P124" s="151" t="str">
        <f>+VLOOKUP(VALUE(A124),ORDENES!$Y$2:$AE$359,5,0)</f>
        <v>PLANTA CIP - L4</v>
      </c>
      <c r="Q124" s="152" t="str">
        <f>+_xlfn.XLOOKUP(A124&amp;B124,OPER!$AO$2:$AO$500,OPER!$X$2:$X$500,"REPROG-"&amp;_xlfn.XLOOKUP(A124,OPER!$F$2:$F$500,OPER!$X$2:$X$500,"",0),0)</f>
        <v>REPROG-</v>
      </c>
      <c r="R124" s="153" t="e">
        <f>IF((I124-K124)*VLOOKUP(D124,'MM60 |ZBS P3M'!A:M,12,0)&lt;0,0,(I124-K124)*VLOOKUP(D124,'MM60 |ZBS P3M'!A:M,12,0))</f>
        <v>#VALUE!</v>
      </c>
      <c r="S124" s="174" t="str">
        <f t="shared" si="15"/>
        <v/>
      </c>
      <c r="T124" s="174"/>
    </row>
    <row r="125" spans="1:20" x14ac:dyDescent="0.2">
      <c r="A125" s="61" t="s">
        <v>1804</v>
      </c>
      <c r="B125" s="61" t="s">
        <v>2723</v>
      </c>
      <c r="C125" s="61" t="s">
        <v>3118</v>
      </c>
      <c r="D125" s="61" t="s">
        <v>3119</v>
      </c>
      <c r="E125" s="61" t="s">
        <v>3120</v>
      </c>
      <c r="F125" s="61" t="s">
        <v>2694</v>
      </c>
      <c r="G125" s="61" t="s">
        <v>1805</v>
      </c>
      <c r="H125" s="61" t="s">
        <v>2854</v>
      </c>
      <c r="I125" s="63">
        <v>7</v>
      </c>
      <c r="J125" s="336">
        <v>147476589</v>
      </c>
      <c r="K125" s="63">
        <v>7</v>
      </c>
      <c r="L125" s="63">
        <v>0</v>
      </c>
      <c r="M125" s="15" t="s">
        <v>1503</v>
      </c>
      <c r="N125" s="336">
        <v>10</v>
      </c>
      <c r="O125" s="125" t="str">
        <f>+IF(OR(ISERROR(VLOOKUP(A125&amp;B125,OPER!$AO$2:$AO$500,1,0)),K125&gt;=I125),"no","SI")</f>
        <v>no</v>
      </c>
      <c r="P125" s="151" t="str">
        <f>+VLOOKUP(VALUE(A125),ORDENES!$Y$2:$AE$359,5,0)</f>
        <v>LLENADORA DE BOTELLAS - L4</v>
      </c>
      <c r="Q125" s="152" t="str">
        <f>+_xlfn.XLOOKUP(A125&amp;B125,OPER!$AO$2:$AO$500,OPER!$X$2:$X$500,"REPROG-"&amp;_xlfn.XLOOKUP(A125,OPER!$F$2:$F$500,OPER!$X$2:$X$500,"",0),0)</f>
        <v>REPROG-</v>
      </c>
      <c r="R125" s="153" t="e">
        <f>IF((I125-K125)*VLOOKUP(D125,'MM60 |ZBS P3M'!A:M,12,0)&lt;0,0,(I125-K125)*VLOOKUP(D125,'MM60 |ZBS P3M'!A:M,12,0))</f>
        <v>#VALUE!</v>
      </c>
      <c r="S125" s="174" t="str">
        <f t="shared" si="15"/>
        <v/>
      </c>
      <c r="T125" s="174"/>
    </row>
    <row r="126" spans="1:20" x14ac:dyDescent="0.2">
      <c r="A126" s="61" t="s">
        <v>1860</v>
      </c>
      <c r="B126" s="61" t="s">
        <v>2883</v>
      </c>
      <c r="C126" s="61" t="s">
        <v>3121</v>
      </c>
      <c r="D126" s="61" t="s">
        <v>3008</v>
      </c>
      <c r="E126" s="61" t="s">
        <v>3009</v>
      </c>
      <c r="F126" s="61" t="s">
        <v>2688</v>
      </c>
      <c r="G126" s="61" t="s">
        <v>1861</v>
      </c>
      <c r="H126" s="61" t="s">
        <v>2851</v>
      </c>
      <c r="I126" s="63">
        <v>7</v>
      </c>
      <c r="J126" s="336">
        <v>157101051</v>
      </c>
      <c r="K126" s="63">
        <v>7</v>
      </c>
      <c r="L126" s="63">
        <v>0</v>
      </c>
      <c r="M126" s="15" t="s">
        <v>2872</v>
      </c>
      <c r="N126" s="336">
        <v>2</v>
      </c>
      <c r="O126" s="125" t="str">
        <f>+IF(OR(ISERROR(VLOOKUP(A126&amp;B126,OPER!$AO$2:$AO$500,1,0)),K126&gt;=I126),"no","SI")</f>
        <v>no</v>
      </c>
      <c r="P126" s="151" t="str">
        <f>+VLOOKUP(VALUE(A126),ORDENES!$Y$2:$AE$359,5,0)</f>
        <v>LLENADORA DE BOTELLAS - L4</v>
      </c>
      <c r="Q126" s="152" t="str">
        <f>+_xlfn.XLOOKUP(A126&amp;B126,OPER!$AO$2:$AO$500,OPER!$X$2:$X$500,"REPROG-"&amp;_xlfn.XLOOKUP(A126,OPER!$F$2:$F$500,OPER!$X$2:$X$500,"",0),0)</f>
        <v>REPROG-</v>
      </c>
      <c r="R126" s="153" t="e">
        <f>IF((I126-K126)*VLOOKUP(D126,'MM60 |ZBS P3M'!A:M,12,0)&lt;0,0,(I126-K126)*VLOOKUP(D126,'MM60 |ZBS P3M'!A:M,12,0))</f>
        <v>#VALUE!</v>
      </c>
      <c r="S126" s="174" t="str">
        <f t="shared" si="15"/>
        <v/>
      </c>
      <c r="T126" s="174"/>
    </row>
    <row r="127" spans="1:20" x14ac:dyDescent="0.2">
      <c r="A127" s="61" t="s">
        <v>1747</v>
      </c>
      <c r="B127" s="61" t="s">
        <v>2736</v>
      </c>
      <c r="C127" s="61" t="s">
        <v>3122</v>
      </c>
      <c r="D127" s="61" t="s">
        <v>3123</v>
      </c>
      <c r="E127" s="61" t="s">
        <v>3124</v>
      </c>
      <c r="F127" s="61" t="s">
        <v>2723</v>
      </c>
      <c r="G127" s="61" t="s">
        <v>1748</v>
      </c>
      <c r="H127" s="61" t="s">
        <v>2854</v>
      </c>
      <c r="I127" s="63">
        <v>7</v>
      </c>
      <c r="J127" s="336">
        <v>173672773</v>
      </c>
      <c r="K127" s="63">
        <v>7</v>
      </c>
      <c r="L127" s="63">
        <v>0</v>
      </c>
      <c r="M127" s="15" t="s">
        <v>1503</v>
      </c>
      <c r="N127" s="336">
        <v>3</v>
      </c>
      <c r="O127" s="125" t="str">
        <f>+IF(OR(ISERROR(VLOOKUP(A127&amp;B127,OPER!$AO$2:$AO$500,1,0)),K127&gt;=I127),"no","SI")</f>
        <v>no</v>
      </c>
      <c r="P127" s="151" t="str">
        <f>+VLOOKUP(VALUE(A127),ORDENES!$Y$2:$AE$359,5,0)</f>
        <v>INSPECTOR DE PRODUCTO TERMINADO 2 - L4</v>
      </c>
      <c r="Q127" s="152" t="str">
        <f>+_xlfn.XLOOKUP(A127&amp;B127,OPER!$AO$2:$AO$500,OPER!$X$2:$X$500,"REPROG-"&amp;_xlfn.XLOOKUP(A127,OPER!$F$2:$F$500,OPER!$X$2:$X$500,"",0),0)</f>
        <v>REPROG-</v>
      </c>
      <c r="R127" s="153" t="e">
        <f>IF((I127-K127)*VLOOKUP(D127,'MM60 |ZBS P3M'!A:M,12,0)&lt;0,0,(I127-K127)*VLOOKUP(D127,'MM60 |ZBS P3M'!A:M,12,0))</f>
        <v>#VALUE!</v>
      </c>
      <c r="S127" s="174" t="str">
        <f t="shared" si="15"/>
        <v/>
      </c>
      <c r="T127" s="174"/>
    </row>
    <row r="128" spans="1:20" x14ac:dyDescent="0.2">
      <c r="A128" s="61" t="s">
        <v>2409</v>
      </c>
      <c r="B128" s="61" t="s">
        <v>2688</v>
      </c>
      <c r="C128" s="61" t="s">
        <v>3125</v>
      </c>
      <c r="D128" s="61" t="s">
        <v>2895</v>
      </c>
      <c r="E128" s="61" t="s">
        <v>2896</v>
      </c>
      <c r="F128" s="61" t="s">
        <v>2736</v>
      </c>
      <c r="G128" s="61" t="s">
        <v>2410</v>
      </c>
      <c r="H128" s="61" t="s">
        <v>2854</v>
      </c>
      <c r="I128" s="63">
        <v>6</v>
      </c>
      <c r="J128" s="336">
        <v>146990824</v>
      </c>
      <c r="K128" s="63">
        <v>6</v>
      </c>
      <c r="L128" s="63">
        <v>0</v>
      </c>
      <c r="M128" s="15" t="s">
        <v>2872</v>
      </c>
      <c r="N128" s="336">
        <v>2</v>
      </c>
      <c r="O128" s="125" t="str">
        <f>+IF(OR(ISERROR(VLOOKUP(A128&amp;B128,OPER!$AO$2:$AO$500,1,0)),K128&gt;=I128),"no","SI")</f>
        <v>no</v>
      </c>
      <c r="P128" s="151" t="str">
        <f>+VLOOKUP(VALUE(A128),ORDENES!$Y$2:$AE$359,5,0)</f>
        <v>VARIOLINE OW - L4</v>
      </c>
      <c r="Q128" s="152" t="str">
        <f>+_xlfn.XLOOKUP(A128&amp;B128,OPER!$AO$2:$AO$500,OPER!$X$2:$X$500,"REPROG-"&amp;_xlfn.XLOOKUP(A128,OPER!$F$2:$F$500,OPER!$X$2:$X$500,"",0),0)</f>
        <v>REPROG-</v>
      </c>
      <c r="R128" s="153" t="e">
        <f>IF((I128-K128)*VLOOKUP(D128,'MM60 |ZBS P3M'!A:M,12,0)&lt;0,0,(I128-K128)*VLOOKUP(D128,'MM60 |ZBS P3M'!A:M,12,0))</f>
        <v>#VALUE!</v>
      </c>
      <c r="S128" s="174" t="str">
        <f t="shared" si="15"/>
        <v/>
      </c>
      <c r="T128" s="174"/>
    </row>
    <row r="129" spans="1:20" x14ac:dyDescent="0.2">
      <c r="A129" s="61" t="s">
        <v>2066</v>
      </c>
      <c r="B129" s="61" t="s">
        <v>2688</v>
      </c>
      <c r="C129" s="61" t="s">
        <v>3126</v>
      </c>
      <c r="D129" s="61" t="s">
        <v>3127</v>
      </c>
      <c r="E129" s="61" t="s">
        <v>3128</v>
      </c>
      <c r="F129" s="61" t="s">
        <v>2688</v>
      </c>
      <c r="G129" s="61" t="s">
        <v>2067</v>
      </c>
      <c r="H129" s="61" t="s">
        <v>2854</v>
      </c>
      <c r="I129" s="63">
        <v>6</v>
      </c>
      <c r="J129" s="336">
        <v>153365359</v>
      </c>
      <c r="K129" s="63">
        <v>6</v>
      </c>
      <c r="L129" s="63">
        <v>0</v>
      </c>
      <c r="M129" s="15" t="s">
        <v>1503</v>
      </c>
      <c r="N129" s="336">
        <v>1</v>
      </c>
      <c r="O129" s="125" t="str">
        <f>+IF(OR(ISERROR(VLOOKUP(A129&amp;B129,OPER!$AO$2:$AO$500,1,0)),K129&gt;=I129),"no","SI")</f>
        <v>no</v>
      </c>
      <c r="P129" s="151" t="str">
        <f>+VLOOKUP(VALUE(A129),ORDENES!$Y$2:$AE$359,5,0)</f>
        <v>PALETIZADORA - L4</v>
      </c>
      <c r="Q129" s="152" t="str">
        <f>+_xlfn.XLOOKUP(A129&amp;B129,OPER!$AO$2:$AO$500,OPER!$X$2:$X$500,"REPROG-"&amp;_xlfn.XLOOKUP(A129,OPER!$F$2:$F$500,OPER!$X$2:$X$500,"",0),0)</f>
        <v>REPROG-</v>
      </c>
      <c r="R129" s="153" t="e">
        <f>IF((I129-K129)*VLOOKUP(D129,'MM60 |ZBS P3M'!A:M,12,0)&lt;0,0,(I129-K129)*VLOOKUP(D129,'MM60 |ZBS P3M'!A:M,12,0))</f>
        <v>#VALUE!</v>
      </c>
      <c r="S129" s="174" t="str">
        <f t="shared" si="15"/>
        <v/>
      </c>
      <c r="T129" s="174"/>
    </row>
    <row r="130" spans="1:20" x14ac:dyDescent="0.2">
      <c r="A130" s="61" t="s">
        <v>2066</v>
      </c>
      <c r="B130" s="61" t="s">
        <v>2688</v>
      </c>
      <c r="C130" s="61" t="s">
        <v>3126</v>
      </c>
      <c r="D130" s="61" t="s">
        <v>3129</v>
      </c>
      <c r="E130" s="61" t="s">
        <v>3130</v>
      </c>
      <c r="F130" s="61" t="s">
        <v>2736</v>
      </c>
      <c r="G130" s="61" t="s">
        <v>2067</v>
      </c>
      <c r="H130" s="61" t="s">
        <v>2854</v>
      </c>
      <c r="I130" s="63">
        <v>6</v>
      </c>
      <c r="J130" s="336">
        <v>153365359</v>
      </c>
      <c r="K130" s="63">
        <v>6</v>
      </c>
      <c r="L130" s="63">
        <v>0</v>
      </c>
      <c r="M130" s="15" t="s">
        <v>1503</v>
      </c>
      <c r="N130" s="336">
        <v>2</v>
      </c>
      <c r="O130" s="125" t="str">
        <f>+IF(OR(ISERROR(VLOOKUP(A130&amp;B130,OPER!$AO$2:$AO$500,1,0)),K130&gt;=I130),"no","SI")</f>
        <v>no</v>
      </c>
      <c r="P130" s="151" t="str">
        <f>+VLOOKUP(VALUE(A130),ORDENES!$Y$2:$AE$359,5,0)</f>
        <v>PALETIZADORA - L4</v>
      </c>
      <c r="Q130" s="152" t="str">
        <f>+_xlfn.XLOOKUP(A130&amp;B130,OPER!$AO$2:$AO$500,OPER!$X$2:$X$500,"REPROG-"&amp;_xlfn.XLOOKUP(A130,OPER!$F$2:$F$500,OPER!$X$2:$X$500,"",0),0)</f>
        <v>REPROG-</v>
      </c>
      <c r="R130" s="153" t="e">
        <f>IF((I130-K130)*VLOOKUP(D130,'MM60 |ZBS P3M'!A:M,12,0)&lt;0,0,(I130-K130)*VLOOKUP(D130,'MM60 |ZBS P3M'!A:M,12,0))</f>
        <v>#VALUE!</v>
      </c>
      <c r="S130" s="174" t="str">
        <f t="shared" si="15"/>
        <v/>
      </c>
      <c r="T130" s="174"/>
    </row>
    <row r="131" spans="1:20" x14ac:dyDescent="0.2">
      <c r="A131" s="61" t="s">
        <v>2444</v>
      </c>
      <c r="B131" s="61" t="s">
        <v>2688</v>
      </c>
      <c r="C131" s="61" t="s">
        <v>2445</v>
      </c>
      <c r="D131" s="61" t="s">
        <v>3131</v>
      </c>
      <c r="E131" s="61" t="s">
        <v>3132</v>
      </c>
      <c r="F131" s="61" t="s">
        <v>2824</v>
      </c>
      <c r="G131" s="61" t="s">
        <v>2445</v>
      </c>
      <c r="H131" s="61" t="s">
        <v>2851</v>
      </c>
      <c r="I131" s="63">
        <v>6</v>
      </c>
      <c r="J131" s="336">
        <v>160605636</v>
      </c>
      <c r="K131" s="63">
        <v>0</v>
      </c>
      <c r="L131" s="63">
        <v>0</v>
      </c>
      <c r="M131" s="15" t="s">
        <v>1503</v>
      </c>
      <c r="N131" s="336">
        <v>10</v>
      </c>
      <c r="O131" s="125" t="str">
        <f>+IF(OR(ISERROR(VLOOKUP(A131&amp;B131,OPER!$AO$2:$AO$500,1,0)),K131&gt;=I131),"no","SI")</f>
        <v>no</v>
      </c>
      <c r="P131" s="151" t="str">
        <f>+VLOOKUP(VALUE(A131),ORDENES!$Y$2:$AE$359,5,0)</f>
        <v>VARIOLINE OW - L4</v>
      </c>
      <c r="Q131" s="152" t="str">
        <f>+_xlfn.XLOOKUP(A131&amp;B131,OPER!$AO$2:$AO$500,OPER!$X$2:$X$500,"REPROG-"&amp;_xlfn.XLOOKUP(A131,OPER!$F$2:$F$500,OPER!$X$2:$X$500,"",0),0)</f>
        <v>REPROG-</v>
      </c>
      <c r="R131" s="153" t="e">
        <f>IF((I131-K131)*VLOOKUP(D131,'MM60 |ZBS P3M'!A:M,12,0)&lt;0,0,(I131-K131)*VLOOKUP(D131,'MM60 |ZBS P3M'!A:M,12,0))</f>
        <v>#VALUE!</v>
      </c>
      <c r="S131" s="174" t="str">
        <f t="shared" si="15"/>
        <v/>
      </c>
      <c r="T131" s="174"/>
    </row>
    <row r="132" spans="1:20" x14ac:dyDescent="0.2">
      <c r="A132" s="61" t="s">
        <v>2380</v>
      </c>
      <c r="B132" s="61" t="s">
        <v>2688</v>
      </c>
      <c r="C132" s="61" t="s">
        <v>2382</v>
      </c>
      <c r="D132" s="61" t="s">
        <v>3051</v>
      </c>
      <c r="E132" s="61" t="s">
        <v>3052</v>
      </c>
      <c r="F132" s="61" t="s">
        <v>2688</v>
      </c>
      <c r="G132" s="61" t="s">
        <v>2382</v>
      </c>
      <c r="H132" s="61" t="s">
        <v>2854</v>
      </c>
      <c r="I132" s="63">
        <v>6</v>
      </c>
      <c r="J132" s="336">
        <v>160877842</v>
      </c>
      <c r="K132" s="63">
        <v>6</v>
      </c>
      <c r="L132" s="63">
        <v>6</v>
      </c>
      <c r="M132" s="15" t="s">
        <v>1503</v>
      </c>
      <c r="N132" s="336">
        <v>1</v>
      </c>
      <c r="O132" s="125" t="str">
        <f>+IF(OR(ISERROR(VLOOKUP(A132&amp;B132,OPER!$AO$2:$AO$500,1,0)),K132&gt;=I132),"no","SI")</f>
        <v>no</v>
      </c>
      <c r="P132" s="151" t="str">
        <f>+VLOOKUP(VALUE(A132),ORDENES!$Y$2:$AE$359,5,0)</f>
        <v>TRANS CAJAS VARIOLINE 1 PALETIZADORA L4</v>
      </c>
      <c r="Q132" s="152" t="str">
        <f>+_xlfn.XLOOKUP(A132&amp;B132,OPER!$AO$2:$AO$500,OPER!$X$2:$X$500,"REPROG-"&amp;_xlfn.XLOOKUP(A132,OPER!$F$2:$F$500,OPER!$X$2:$X$500,"",0),0)</f>
        <v>REPROG-</v>
      </c>
      <c r="R132" s="153" t="e">
        <f>IF((I132-K132)*VLOOKUP(D132,'MM60 |ZBS P3M'!A:M,12,0)&lt;0,0,(I132-K132)*VLOOKUP(D132,'MM60 |ZBS P3M'!A:M,12,0))</f>
        <v>#VALUE!</v>
      </c>
      <c r="S132" s="174" t="str">
        <f t="shared" si="15"/>
        <v/>
      </c>
      <c r="T132" s="174"/>
    </row>
    <row r="133" spans="1:20" x14ac:dyDescent="0.2">
      <c r="A133" s="61" t="s">
        <v>1893</v>
      </c>
      <c r="B133" s="61" t="s">
        <v>2989</v>
      </c>
      <c r="C133" s="61" t="s">
        <v>1339</v>
      </c>
      <c r="D133" s="61" t="s">
        <v>3133</v>
      </c>
      <c r="E133" s="61" t="s">
        <v>3134</v>
      </c>
      <c r="F133" s="61" t="s">
        <v>2824</v>
      </c>
      <c r="G133" s="61" t="s">
        <v>1894</v>
      </c>
      <c r="H133" s="61" t="s">
        <v>2854</v>
      </c>
      <c r="I133" s="63">
        <v>6</v>
      </c>
      <c r="J133" s="336">
        <v>162499210</v>
      </c>
      <c r="K133" s="63">
        <v>6</v>
      </c>
      <c r="L133" s="63">
        <v>0</v>
      </c>
      <c r="M133" s="15" t="s">
        <v>1503</v>
      </c>
      <c r="N133" s="336">
        <v>10</v>
      </c>
      <c r="O133" s="125" t="str">
        <f>+IF(OR(ISERROR(VLOOKUP(A133&amp;B133,OPER!$AO$2:$AO$500,1,0)),K133&gt;=I133),"no","SI")</f>
        <v>no</v>
      </c>
      <c r="P133" s="151" t="str">
        <f>+VLOOKUP(VALUE(A133),ORDENES!$Y$2:$AE$359,5,0)</f>
        <v>LLENADORA DE BOTELLAS - L4</v>
      </c>
      <c r="Q133" s="152" t="str">
        <f>+_xlfn.XLOOKUP(A133&amp;B133,OPER!$AO$2:$AO$500,OPER!$X$2:$X$500,"REPROG-"&amp;_xlfn.XLOOKUP(A133,OPER!$F$2:$F$500,OPER!$X$2:$X$500,"",0),0)</f>
        <v>REPROG-</v>
      </c>
      <c r="R133" s="153" t="e">
        <f>IF((I133-K133)*VLOOKUP(D133,'MM60 |ZBS P3M'!A:M,12,0)&lt;0,0,(I133-K133)*VLOOKUP(D133,'MM60 |ZBS P3M'!A:M,12,0))</f>
        <v>#VALUE!</v>
      </c>
      <c r="S133" s="174" t="str">
        <f t="shared" si="15"/>
        <v/>
      </c>
      <c r="T133" s="174"/>
    </row>
    <row r="134" spans="1:20" x14ac:dyDescent="0.2">
      <c r="A134" s="61" t="s">
        <v>1893</v>
      </c>
      <c r="B134" s="61" t="s">
        <v>2915</v>
      </c>
      <c r="C134" s="61" t="s">
        <v>1340</v>
      </c>
      <c r="D134" s="61" t="s">
        <v>3059</v>
      </c>
      <c r="E134" s="61" t="s">
        <v>3060</v>
      </c>
      <c r="F134" s="61" t="s">
        <v>3114</v>
      </c>
      <c r="G134" s="61" t="s">
        <v>1894</v>
      </c>
      <c r="H134" s="61" t="s">
        <v>2854</v>
      </c>
      <c r="I134" s="63">
        <v>6</v>
      </c>
      <c r="J134" s="336">
        <v>162499210</v>
      </c>
      <c r="K134" s="63">
        <v>6</v>
      </c>
      <c r="L134" s="63">
        <v>0</v>
      </c>
      <c r="M134" s="15" t="s">
        <v>1503</v>
      </c>
      <c r="N134" s="336">
        <v>16</v>
      </c>
      <c r="O134" s="125" t="str">
        <f>+IF(OR(ISERROR(VLOOKUP(A134&amp;B134,OPER!$AO$2:$AO$500,1,0)),K134&gt;=I134),"no","SI")</f>
        <v>no</v>
      </c>
      <c r="P134" s="151" t="str">
        <f>+VLOOKUP(VALUE(A134),ORDENES!$Y$2:$AE$359,5,0)</f>
        <v>LLENADORA DE BOTELLAS - L4</v>
      </c>
      <c r="Q134" s="152" t="str">
        <f>+_xlfn.XLOOKUP(A134&amp;B134,OPER!$AO$2:$AO$500,OPER!$X$2:$X$500,"REPROG-"&amp;_xlfn.XLOOKUP(A134,OPER!$F$2:$F$500,OPER!$X$2:$X$500,"",0),0)</f>
        <v>REPROG-</v>
      </c>
      <c r="R134" s="153" t="e">
        <f>IF((I134-K134)*VLOOKUP(D134,'MM60 |ZBS P3M'!A:M,12,0)&lt;0,0,(I134-K134)*VLOOKUP(D134,'MM60 |ZBS P3M'!A:M,12,0))</f>
        <v>#VALUE!</v>
      </c>
      <c r="S134" s="174" t="str">
        <f t="shared" si="15"/>
        <v/>
      </c>
      <c r="T134" s="174"/>
    </row>
    <row r="135" spans="1:20" x14ac:dyDescent="0.2">
      <c r="A135" s="61" t="s">
        <v>1897</v>
      </c>
      <c r="B135" s="61" t="s">
        <v>2697</v>
      </c>
      <c r="C135" s="61" t="s">
        <v>3135</v>
      </c>
      <c r="D135" s="61" t="s">
        <v>3136</v>
      </c>
      <c r="E135" s="61" t="s">
        <v>3137</v>
      </c>
      <c r="F135" s="61" t="s">
        <v>3138</v>
      </c>
      <c r="G135" s="61" t="s">
        <v>1898</v>
      </c>
      <c r="H135" s="61" t="s">
        <v>2851</v>
      </c>
      <c r="I135" s="63">
        <v>6</v>
      </c>
      <c r="J135" s="336">
        <v>162527514</v>
      </c>
      <c r="K135" s="63">
        <v>0</v>
      </c>
      <c r="L135" s="63">
        <v>0</v>
      </c>
      <c r="M135" s="15" t="s">
        <v>1503</v>
      </c>
      <c r="N135" s="336">
        <v>28</v>
      </c>
      <c r="O135" s="125" t="str">
        <f>+IF(OR(ISERROR(VLOOKUP(A135&amp;B135,OPER!$AO$2:$AO$500,1,0)),K135&gt;=I135),"no","SI")</f>
        <v>no</v>
      </c>
      <c r="P135" s="151" t="str">
        <f>+VLOOKUP(VALUE(A135),ORDENES!$Y$2:$AE$359,5,0)</f>
        <v>LLENADORA DE BOTELLAS - L4</v>
      </c>
      <c r="Q135" s="152" t="str">
        <f>+_xlfn.XLOOKUP(A135&amp;B135,OPER!$AO$2:$AO$500,OPER!$X$2:$X$500,"REPROG-"&amp;_xlfn.XLOOKUP(A135,OPER!$F$2:$F$500,OPER!$X$2:$X$500,"",0),0)</f>
        <v>REPROG-</v>
      </c>
      <c r="R135" s="153" t="e">
        <f>IF((I135-K135)*VLOOKUP(D135,'MM60 |ZBS P3M'!A:M,12,0)&lt;0,0,(I135-K135)*VLOOKUP(D135,'MM60 |ZBS P3M'!A:M,12,0))</f>
        <v>#VALUE!</v>
      </c>
      <c r="S135" s="174" t="str">
        <f t="shared" si="15"/>
        <v/>
      </c>
      <c r="T135" s="174"/>
    </row>
    <row r="136" spans="1:20" x14ac:dyDescent="0.2">
      <c r="A136" s="61" t="s">
        <v>2610</v>
      </c>
      <c r="B136" s="61" t="s">
        <v>2736</v>
      </c>
      <c r="C136" s="61" t="s">
        <v>3139</v>
      </c>
      <c r="D136" s="61" t="s">
        <v>3059</v>
      </c>
      <c r="E136" s="61" t="s">
        <v>3060</v>
      </c>
      <c r="F136" s="61" t="s">
        <v>2688</v>
      </c>
      <c r="G136" s="61" t="s">
        <v>2611</v>
      </c>
      <c r="H136" s="61" t="s">
        <v>2851</v>
      </c>
      <c r="I136" s="63">
        <v>6</v>
      </c>
      <c r="J136" s="336">
        <v>164906196</v>
      </c>
      <c r="K136" s="63">
        <v>0</v>
      </c>
      <c r="L136" s="63">
        <v>0</v>
      </c>
      <c r="M136" s="15" t="s">
        <v>1503</v>
      </c>
      <c r="N136" s="336">
        <v>1</v>
      </c>
      <c r="O136" s="125" t="str">
        <f>+IF(OR(ISERROR(VLOOKUP(A136&amp;B136,OPER!$AO$2:$AO$500,1,0)),K136&gt;=I136),"no","SI")</f>
        <v>no</v>
      </c>
      <c r="P136" s="151" t="str">
        <f>+VLOOKUP(VALUE(A136),ORDENES!$Y$2:$AE$359,5,0)</f>
        <v>VARIOLINE OW 2 - L4</v>
      </c>
      <c r="Q136" s="152" t="str">
        <f>+_xlfn.XLOOKUP(A136&amp;B136,OPER!$AO$2:$AO$500,OPER!$X$2:$X$500,"REPROG-"&amp;_xlfn.XLOOKUP(A136,OPER!$F$2:$F$500,OPER!$X$2:$X$500,"",0),0)</f>
        <v>REPROG-</v>
      </c>
      <c r="R136" s="153" t="e">
        <f>IF((I136-K136)*VLOOKUP(D136,'MM60 |ZBS P3M'!A:M,12,0)&lt;0,0,(I136-K136)*VLOOKUP(D136,'MM60 |ZBS P3M'!A:M,12,0))</f>
        <v>#VALUE!</v>
      </c>
      <c r="S136" s="174" t="str">
        <f t="shared" ref="S136:S164" si="16">IF(O136="Si",R136,"")</f>
        <v/>
      </c>
      <c r="T136" s="174"/>
    </row>
    <row r="137" spans="1:20" x14ac:dyDescent="0.2">
      <c r="A137" s="61" t="s">
        <v>1914</v>
      </c>
      <c r="B137" s="61" t="s">
        <v>2688</v>
      </c>
      <c r="C137" s="61" t="s">
        <v>3140</v>
      </c>
      <c r="D137" s="61" t="s">
        <v>3141</v>
      </c>
      <c r="E137" s="61" t="s">
        <v>3142</v>
      </c>
      <c r="F137" s="61" t="s">
        <v>2789</v>
      </c>
      <c r="G137" s="61" t="s">
        <v>1915</v>
      </c>
      <c r="H137" s="61" t="s">
        <v>2851</v>
      </c>
      <c r="I137" s="63">
        <v>6</v>
      </c>
      <c r="J137" s="336">
        <v>165491832</v>
      </c>
      <c r="K137" s="63">
        <v>0</v>
      </c>
      <c r="L137" s="63">
        <v>0</v>
      </c>
      <c r="M137" s="15" t="s">
        <v>1503</v>
      </c>
      <c r="N137" s="336">
        <v>8</v>
      </c>
      <c r="O137" s="125" t="str">
        <f>+IF(OR(ISERROR(VLOOKUP(A137&amp;B137,OPER!$AO$2:$AO$500,1,0)),K137&gt;=I137),"no","SI")</f>
        <v>no</v>
      </c>
      <c r="P137" s="151" t="str">
        <f>+VLOOKUP(VALUE(A137),ORDENES!$Y$2:$AE$359,5,0)</f>
        <v>LLENADORA DE BOTELLAS - L4</v>
      </c>
      <c r="Q137" s="152" t="str">
        <f>+_xlfn.XLOOKUP(A137&amp;B137,OPER!$AO$2:$AO$500,OPER!$X$2:$X$500,"REPROG-"&amp;_xlfn.XLOOKUP(A137,OPER!$F$2:$F$500,OPER!$X$2:$X$500,"",0),0)</f>
        <v>REPROG-</v>
      </c>
      <c r="R137" s="153" t="e">
        <f>IF((I137-K137)*VLOOKUP(D137,'MM60 |ZBS P3M'!A:M,12,0)&lt;0,0,(I137-K137)*VLOOKUP(D137,'MM60 |ZBS P3M'!A:M,12,0))</f>
        <v>#N/A</v>
      </c>
      <c r="S137" s="174" t="str">
        <f t="shared" si="16"/>
        <v/>
      </c>
      <c r="T137" s="174"/>
    </row>
    <row r="138" spans="1:20" x14ac:dyDescent="0.2">
      <c r="A138" s="61" t="s">
        <v>1914</v>
      </c>
      <c r="B138" s="61" t="s">
        <v>2688</v>
      </c>
      <c r="C138" s="61" t="s">
        <v>3140</v>
      </c>
      <c r="D138" s="61" t="s">
        <v>3143</v>
      </c>
      <c r="E138" s="61" t="s">
        <v>3144</v>
      </c>
      <c r="F138" s="61" t="s">
        <v>2694</v>
      </c>
      <c r="G138" s="61" t="s">
        <v>1915</v>
      </c>
      <c r="H138" s="61" t="s">
        <v>2854</v>
      </c>
      <c r="I138" s="63">
        <v>6</v>
      </c>
      <c r="J138" s="336">
        <v>165491832</v>
      </c>
      <c r="K138" s="63">
        <v>0</v>
      </c>
      <c r="L138" s="63">
        <v>0</v>
      </c>
      <c r="M138" s="15" t="s">
        <v>1503</v>
      </c>
      <c r="N138" s="336">
        <v>9</v>
      </c>
      <c r="O138" s="125" t="str">
        <f>+IF(OR(ISERROR(VLOOKUP(A138&amp;B138,OPER!$AO$2:$AO$500,1,0)),K138&gt;=I138),"no","SI")</f>
        <v>no</v>
      </c>
      <c r="P138" s="151" t="str">
        <f>+VLOOKUP(VALUE(A138),ORDENES!$Y$2:$AE$359,5,0)</f>
        <v>LLENADORA DE BOTELLAS - L4</v>
      </c>
      <c r="Q138" s="152" t="str">
        <f>+_xlfn.XLOOKUP(A138&amp;B138,OPER!$AO$2:$AO$500,OPER!$X$2:$X$500,"REPROG-"&amp;_xlfn.XLOOKUP(A138,OPER!$F$2:$F$500,OPER!$X$2:$X$500,"",0),0)</f>
        <v>REPROG-</v>
      </c>
      <c r="R138" s="153" t="e">
        <f>IF((I138-K138)*VLOOKUP(D138,'MM60 |ZBS P3M'!A:M,12,0)&lt;0,0,(I138-K138)*VLOOKUP(D138,'MM60 |ZBS P3M'!A:M,12,0))</f>
        <v>#N/A</v>
      </c>
      <c r="S138" s="174" t="str">
        <f t="shared" si="16"/>
        <v/>
      </c>
      <c r="T138" s="174"/>
    </row>
    <row r="139" spans="1:20" x14ac:dyDescent="0.2">
      <c r="A139" s="61" t="s">
        <v>1914</v>
      </c>
      <c r="B139" s="61" t="s">
        <v>2688</v>
      </c>
      <c r="C139" s="61" t="s">
        <v>3140</v>
      </c>
      <c r="D139" s="61" t="s">
        <v>3145</v>
      </c>
      <c r="E139" s="61" t="s">
        <v>3146</v>
      </c>
      <c r="F139" s="61" t="s">
        <v>2824</v>
      </c>
      <c r="G139" s="61" t="s">
        <v>1915</v>
      </c>
      <c r="H139" s="61" t="s">
        <v>2851</v>
      </c>
      <c r="I139" s="63">
        <v>6</v>
      </c>
      <c r="J139" s="336">
        <v>165491832</v>
      </c>
      <c r="K139" s="63">
        <v>0</v>
      </c>
      <c r="L139" s="63">
        <v>0</v>
      </c>
      <c r="M139" s="15" t="s">
        <v>1503</v>
      </c>
      <c r="N139" s="336">
        <v>10</v>
      </c>
      <c r="O139" s="125" t="str">
        <f>+IF(OR(ISERROR(VLOOKUP(A139&amp;B139,OPER!$AO$2:$AO$500,1,0)),K139&gt;=I139),"no","SI")</f>
        <v>no</v>
      </c>
      <c r="P139" s="151" t="str">
        <f>+VLOOKUP(VALUE(A139),ORDENES!$Y$2:$AE$359,5,0)</f>
        <v>LLENADORA DE BOTELLAS - L4</v>
      </c>
      <c r="Q139" s="152" t="str">
        <f>+_xlfn.XLOOKUP(A139&amp;B139,OPER!$AO$2:$AO$500,OPER!$X$2:$X$500,"REPROG-"&amp;_xlfn.XLOOKUP(A139,OPER!$F$2:$F$500,OPER!$X$2:$X$500,"",0),0)</f>
        <v>REPROG-</v>
      </c>
      <c r="R139" s="153" t="e">
        <f>IF((I139-K139)*VLOOKUP(D139,'MM60 |ZBS P3M'!A:M,12,0)&lt;0,0,(I139-K139)*VLOOKUP(D139,'MM60 |ZBS P3M'!A:M,12,0))</f>
        <v>#N/A</v>
      </c>
      <c r="S139" s="174" t="str">
        <f t="shared" si="16"/>
        <v/>
      </c>
      <c r="T139" s="174"/>
    </row>
    <row r="140" spans="1:20" x14ac:dyDescent="0.2">
      <c r="A140" s="61" t="s">
        <v>2467</v>
      </c>
      <c r="B140" s="61" t="s">
        <v>2723</v>
      </c>
      <c r="C140" s="61" t="s">
        <v>3147</v>
      </c>
      <c r="D140" s="61" t="s">
        <v>3148</v>
      </c>
      <c r="E140" s="61" t="s">
        <v>3149</v>
      </c>
      <c r="F140" s="61" t="s">
        <v>2723</v>
      </c>
      <c r="G140" s="61" t="s">
        <v>2468</v>
      </c>
      <c r="H140" s="61" t="s">
        <v>2854</v>
      </c>
      <c r="I140" s="63">
        <v>6</v>
      </c>
      <c r="J140" s="336">
        <v>166602216</v>
      </c>
      <c r="K140" s="63">
        <v>6</v>
      </c>
      <c r="L140" s="63">
        <v>0</v>
      </c>
      <c r="M140" s="15" t="s">
        <v>1503</v>
      </c>
      <c r="N140" s="336">
        <v>3</v>
      </c>
      <c r="O140" s="125" t="str">
        <f>+IF(OR(ISERROR(VLOOKUP(A140&amp;B140,OPER!$AO$2:$AO$500,1,0)),K140&gt;=I140),"no","SI")</f>
        <v>no</v>
      </c>
      <c r="P140" s="151" t="str">
        <f>+VLOOKUP(VALUE(A140),ORDENES!$Y$2:$AE$359,5,0)</f>
        <v>VARIOLINE OW - L4</v>
      </c>
      <c r="Q140" s="152" t="str">
        <f>+_xlfn.XLOOKUP(A140&amp;B140,OPER!$AO$2:$AO$500,OPER!$X$2:$X$500,"REPROG-"&amp;_xlfn.XLOOKUP(A140,OPER!$F$2:$F$500,OPER!$X$2:$X$500,"",0),0)</f>
        <v>REPROG-</v>
      </c>
      <c r="R140" s="153" t="e">
        <f>IF((I140-K140)*VLOOKUP(D140,'MM60 |ZBS P3M'!A:M,12,0)&lt;0,0,(I140-K140)*VLOOKUP(D140,'MM60 |ZBS P3M'!A:M,12,0))</f>
        <v>#VALUE!</v>
      </c>
      <c r="S140" s="174" t="str">
        <f t="shared" si="16"/>
        <v/>
      </c>
      <c r="T140" s="174"/>
    </row>
    <row r="141" spans="1:20" x14ac:dyDescent="0.2">
      <c r="A141" s="61" t="s">
        <v>1775</v>
      </c>
      <c r="B141" s="61" t="s">
        <v>2787</v>
      </c>
      <c r="C141" s="61" t="s">
        <v>3150</v>
      </c>
      <c r="D141" s="61" t="s">
        <v>3151</v>
      </c>
      <c r="E141" s="61" t="s">
        <v>3152</v>
      </c>
      <c r="F141" s="61" t="s">
        <v>2883</v>
      </c>
      <c r="G141" s="61" t="s">
        <v>1776</v>
      </c>
      <c r="H141" s="61" t="s">
        <v>2854</v>
      </c>
      <c r="I141" s="63">
        <v>6</v>
      </c>
      <c r="J141" s="336">
        <v>168186865</v>
      </c>
      <c r="K141" s="63">
        <v>6</v>
      </c>
      <c r="L141" s="63">
        <v>0</v>
      </c>
      <c r="M141" s="15" t="s">
        <v>1503</v>
      </c>
      <c r="N141" s="336">
        <v>14</v>
      </c>
      <c r="O141" s="125" t="str">
        <f>+IF(OR(ISERROR(VLOOKUP(A141&amp;B141,OPER!$AO$2:$AO$500,1,0)),K141&gt;=I141),"no","SI")</f>
        <v>no</v>
      </c>
      <c r="P141" s="151" t="str">
        <f>+VLOOKUP(VALUE(A141),ORDENES!$Y$2:$AE$359,5,0)</f>
        <v>JUAGADORA RINSER OW -L4</v>
      </c>
      <c r="Q141" s="152" t="str">
        <f>+_xlfn.XLOOKUP(A141&amp;B141,OPER!$AO$2:$AO$500,OPER!$X$2:$X$500,"REPROG-"&amp;_xlfn.XLOOKUP(A141,OPER!$F$2:$F$500,OPER!$X$2:$X$500,"",0),0)</f>
        <v>REPROG-</v>
      </c>
      <c r="R141" s="153" t="e">
        <f>IF((I141-K141)*VLOOKUP(D141,'MM60 |ZBS P3M'!A:M,12,0)&lt;0,0,(I141-K141)*VLOOKUP(D141,'MM60 |ZBS P3M'!A:M,12,0))</f>
        <v>#VALUE!</v>
      </c>
      <c r="S141" s="174" t="str">
        <f t="shared" si="16"/>
        <v/>
      </c>
      <c r="T141" s="174"/>
    </row>
    <row r="142" spans="1:20" x14ac:dyDescent="0.2">
      <c r="A142" s="61" t="s">
        <v>2620</v>
      </c>
      <c r="B142" s="61" t="s">
        <v>2688</v>
      </c>
      <c r="C142" s="61" t="s">
        <v>3153</v>
      </c>
      <c r="D142" s="61" t="s">
        <v>3059</v>
      </c>
      <c r="E142" s="61" t="s">
        <v>3060</v>
      </c>
      <c r="F142" s="61" t="s">
        <v>2688</v>
      </c>
      <c r="G142" s="61" t="s">
        <v>2621</v>
      </c>
      <c r="H142" s="61" t="s">
        <v>2854</v>
      </c>
      <c r="I142" s="63">
        <v>6</v>
      </c>
      <c r="J142" s="336">
        <v>170403696</v>
      </c>
      <c r="K142" s="63">
        <v>6</v>
      </c>
      <c r="L142" s="63">
        <v>6</v>
      </c>
      <c r="M142" s="15" t="s">
        <v>1503</v>
      </c>
      <c r="N142" s="336">
        <v>1</v>
      </c>
      <c r="O142" s="125" t="str">
        <f>+IF(OR(ISERROR(VLOOKUP(A142&amp;B142,OPER!$AO$2:$AO$500,1,0)),K142&gt;=I142),"no","SI")</f>
        <v>no</v>
      </c>
      <c r="P142" s="151" t="str">
        <f>+VLOOKUP(VALUE(A142),ORDENES!$Y$2:$AE$359,5,0)</f>
        <v>VARIOLINE OW 2 - L4</v>
      </c>
      <c r="Q142" s="152" t="str">
        <f>+_xlfn.XLOOKUP(A142&amp;B142,OPER!$AO$2:$AO$500,OPER!$X$2:$X$500,"REPROG-"&amp;_xlfn.XLOOKUP(A142,OPER!$F$2:$F$500,OPER!$X$2:$X$500,"",0),0)</f>
        <v>REPROG-</v>
      </c>
      <c r="R142" s="153" t="e">
        <f>IF((I142-K142)*VLOOKUP(D142,'MM60 |ZBS P3M'!A:M,12,0)&lt;0,0,(I142-K142)*VLOOKUP(D142,'MM60 |ZBS P3M'!A:M,12,0))</f>
        <v>#VALUE!</v>
      </c>
      <c r="S142" s="174" t="str">
        <f t="shared" si="16"/>
        <v/>
      </c>
      <c r="T142" s="174"/>
    </row>
    <row r="143" spans="1:20" x14ac:dyDescent="0.2">
      <c r="A143" s="61" t="s">
        <v>2136</v>
      </c>
      <c r="B143" s="61" t="s">
        <v>2736</v>
      </c>
      <c r="C143" s="61" t="s">
        <v>3154</v>
      </c>
      <c r="D143" s="61" t="s">
        <v>3155</v>
      </c>
      <c r="E143" s="61" t="s">
        <v>3156</v>
      </c>
      <c r="F143" s="61" t="s">
        <v>2723</v>
      </c>
      <c r="G143" s="61" t="s">
        <v>2137</v>
      </c>
      <c r="H143" s="61" t="s">
        <v>2851</v>
      </c>
      <c r="I143" s="63">
        <v>6</v>
      </c>
      <c r="J143" s="336">
        <v>174308001</v>
      </c>
      <c r="K143" s="63">
        <v>0</v>
      </c>
      <c r="L143" s="63">
        <v>0</v>
      </c>
      <c r="M143" s="15" t="s">
        <v>1503</v>
      </c>
      <c r="N143" s="336">
        <v>3</v>
      </c>
      <c r="O143" s="125" t="str">
        <f>+IF(OR(ISERROR(VLOOKUP(A143&amp;B143,OPER!$AO$2:$AO$500,1,0)),K143&gt;=I143),"no","SI")</f>
        <v>no</v>
      </c>
      <c r="P143" s="151" t="str">
        <f>+VLOOKUP(VALUE(A143),ORDENES!$Y$2:$AE$359,5,0)</f>
        <v>PALETIZADORA - L4</v>
      </c>
      <c r="Q143" s="152" t="str">
        <f>+_xlfn.XLOOKUP(A143&amp;B143,OPER!$AO$2:$AO$500,OPER!$X$2:$X$500,"REPROG-"&amp;_xlfn.XLOOKUP(A143,OPER!$F$2:$F$500,OPER!$X$2:$X$500,"",0),0)</f>
        <v>REPROG-</v>
      </c>
      <c r="R143" s="153" t="e">
        <f>IF((I143-K143)*VLOOKUP(D143,'MM60 |ZBS P3M'!A:M,12,0)&lt;0,0,(I143-K143)*VLOOKUP(D143,'MM60 |ZBS P3M'!A:M,12,0))</f>
        <v>#N/A</v>
      </c>
      <c r="S143" s="174" t="str">
        <f t="shared" si="16"/>
        <v/>
      </c>
      <c r="T143" s="174"/>
    </row>
    <row r="144" spans="1:20" x14ac:dyDescent="0.2">
      <c r="A144" s="61" t="s">
        <v>2544</v>
      </c>
      <c r="B144" s="61" t="s">
        <v>2736</v>
      </c>
      <c r="C144" s="61" t="s">
        <v>3157</v>
      </c>
      <c r="D144" s="61" t="s">
        <v>3158</v>
      </c>
      <c r="E144" s="61" t="s">
        <v>3159</v>
      </c>
      <c r="F144" s="61" t="s">
        <v>2723</v>
      </c>
      <c r="G144" s="61" t="s">
        <v>2545</v>
      </c>
      <c r="H144" s="61" t="s">
        <v>2851</v>
      </c>
      <c r="I144" s="63">
        <v>6</v>
      </c>
      <c r="J144" s="336">
        <v>174566704</v>
      </c>
      <c r="K144" s="63">
        <v>0</v>
      </c>
      <c r="L144" s="63">
        <v>0</v>
      </c>
      <c r="M144" s="15" t="s">
        <v>1503</v>
      </c>
      <c r="N144" s="336">
        <v>3</v>
      </c>
      <c r="O144" s="125" t="str">
        <f>+IF(OR(ISERROR(VLOOKUP(A144&amp;B144,OPER!$AO$2:$AO$500,1,0)),K144&gt;=I144),"no","SI")</f>
        <v>no</v>
      </c>
      <c r="P144" s="151" t="str">
        <f>+VLOOKUP(VALUE(A144),ORDENES!$Y$2:$AE$359,5,0)</f>
        <v>VARIOLINE OW - L4</v>
      </c>
      <c r="Q144" s="152" t="str">
        <f>+_xlfn.XLOOKUP(A144&amp;B144,OPER!$AO$2:$AO$500,OPER!$X$2:$X$500,"REPROG-"&amp;_xlfn.XLOOKUP(A144,OPER!$F$2:$F$500,OPER!$X$2:$X$500,"",0),0)</f>
        <v>REPROG-</v>
      </c>
      <c r="R144" s="153" t="e">
        <f>IF((I144-K144)*VLOOKUP(D144,'MM60 |ZBS P3M'!A:M,12,0)&lt;0,0,(I144-K144)*VLOOKUP(D144,'MM60 |ZBS P3M'!A:M,12,0))</f>
        <v>#VALUE!</v>
      </c>
      <c r="S144" s="174" t="str">
        <f t="shared" si="16"/>
        <v/>
      </c>
      <c r="T144" s="174"/>
    </row>
    <row r="145" spans="1:20" x14ac:dyDescent="0.2">
      <c r="A145" s="61" t="s">
        <v>2217</v>
      </c>
      <c r="B145" s="61" t="s">
        <v>2688</v>
      </c>
      <c r="C145" s="61" t="s">
        <v>2218</v>
      </c>
      <c r="D145" s="61" t="s">
        <v>3160</v>
      </c>
      <c r="E145" s="61" t="s">
        <v>3161</v>
      </c>
      <c r="F145" s="61" t="s">
        <v>2723</v>
      </c>
      <c r="G145" s="61" t="s">
        <v>2218</v>
      </c>
      <c r="H145" s="61" t="s">
        <v>2939</v>
      </c>
      <c r="I145" s="63">
        <v>6</v>
      </c>
      <c r="J145" s="336">
        <v>174853119</v>
      </c>
      <c r="K145" s="63">
        <v>0</v>
      </c>
      <c r="L145" s="63">
        <v>6</v>
      </c>
      <c r="M145" s="15" t="s">
        <v>1503</v>
      </c>
      <c r="N145" s="336">
        <v>3</v>
      </c>
      <c r="O145" s="125" t="str">
        <f>+IF(OR(ISERROR(VLOOKUP(A145&amp;B145,OPER!$AO$2:$AO$500,1,0)),K145&gt;=I145),"no","SI")</f>
        <v>no</v>
      </c>
      <c r="P145" s="151" t="str">
        <f>+VLOOKUP(VALUE(A145),ORDENES!$Y$2:$AE$359,5,0)</f>
        <v>PLANTA CIP - L4</v>
      </c>
      <c r="Q145" s="152" t="str">
        <f>+_xlfn.XLOOKUP(A145&amp;B145,OPER!$AO$2:$AO$500,OPER!$X$2:$X$500,"REPROG-"&amp;_xlfn.XLOOKUP(A145,OPER!$F$2:$F$500,OPER!$X$2:$X$500,"",0),0)</f>
        <v>REPROG-</v>
      </c>
      <c r="R145" s="153" t="e">
        <f>IF((I145-K145)*VLOOKUP(D145,'MM60 |ZBS P3M'!A:M,12,0)&lt;0,0,(I145-K145)*VLOOKUP(D145,'MM60 |ZBS P3M'!A:M,12,0))</f>
        <v>#N/A</v>
      </c>
      <c r="S145" s="174" t="str">
        <f t="shared" si="16"/>
        <v/>
      </c>
      <c r="T145" s="174"/>
    </row>
    <row r="146" spans="1:20" x14ac:dyDescent="0.2">
      <c r="A146" s="61" t="s">
        <v>2380</v>
      </c>
      <c r="B146" s="61" t="s">
        <v>2688</v>
      </c>
      <c r="C146" s="61" t="s">
        <v>2382</v>
      </c>
      <c r="D146" s="61" t="s">
        <v>3162</v>
      </c>
      <c r="E146" s="61" t="s">
        <v>3163</v>
      </c>
      <c r="F146" s="61" t="s">
        <v>2723</v>
      </c>
      <c r="G146" s="61" t="s">
        <v>2382</v>
      </c>
      <c r="H146" s="61" t="s">
        <v>2854</v>
      </c>
      <c r="I146" s="63">
        <v>5.67</v>
      </c>
      <c r="J146" s="336">
        <v>160877842</v>
      </c>
      <c r="K146" s="63">
        <v>5.67</v>
      </c>
      <c r="L146" s="63">
        <v>0</v>
      </c>
      <c r="M146" s="15" t="s">
        <v>2872</v>
      </c>
      <c r="N146" s="336">
        <v>3</v>
      </c>
      <c r="O146" s="125" t="str">
        <f>+IF(OR(ISERROR(VLOOKUP(A146&amp;B146,OPER!$AO$2:$AO$500,1,0)),K146&gt;=I146),"no","SI")</f>
        <v>no</v>
      </c>
      <c r="P146" s="151" t="str">
        <f>+VLOOKUP(VALUE(A146),ORDENES!$Y$2:$AE$359,5,0)</f>
        <v>TRANS CAJAS VARIOLINE 1 PALETIZADORA L4</v>
      </c>
      <c r="Q146" s="152" t="str">
        <f>+_xlfn.XLOOKUP(A146&amp;B146,OPER!$AO$2:$AO$500,OPER!$X$2:$X$500,"REPROG-"&amp;_xlfn.XLOOKUP(A146,OPER!$F$2:$F$500,OPER!$X$2:$X$500,"",0),0)</f>
        <v>REPROG-</v>
      </c>
      <c r="R146" s="153" t="e">
        <f>IF((I146-K146)*VLOOKUP(D146,'MM60 |ZBS P3M'!A:M,12,0)&lt;0,0,(I146-K146)*VLOOKUP(D146,'MM60 |ZBS P3M'!A:M,12,0))</f>
        <v>#VALUE!</v>
      </c>
      <c r="S146" s="174" t="str">
        <f t="shared" si="16"/>
        <v/>
      </c>
      <c r="T146" s="174"/>
    </row>
    <row r="147" spans="1:20" x14ac:dyDescent="0.2">
      <c r="A147" s="61" t="s">
        <v>1804</v>
      </c>
      <c r="B147" s="61" t="s">
        <v>2736</v>
      </c>
      <c r="C147" s="61" t="s">
        <v>1805</v>
      </c>
      <c r="D147" s="61" t="s">
        <v>3086</v>
      </c>
      <c r="E147" s="61" t="s">
        <v>3087</v>
      </c>
      <c r="F147" s="61" t="s">
        <v>2723</v>
      </c>
      <c r="G147" s="61" t="s">
        <v>1805</v>
      </c>
      <c r="H147" s="61" t="s">
        <v>2854</v>
      </c>
      <c r="I147" s="63">
        <v>5</v>
      </c>
      <c r="J147" s="336">
        <v>147476589</v>
      </c>
      <c r="K147" s="63">
        <v>5</v>
      </c>
      <c r="L147" s="63">
        <v>0</v>
      </c>
      <c r="M147" s="15" t="s">
        <v>1503</v>
      </c>
      <c r="N147" s="336">
        <v>3</v>
      </c>
      <c r="O147" s="125" t="str">
        <f>+IF(OR(ISERROR(VLOOKUP(A147&amp;B147,OPER!$AO$2:$AO$500,1,0)),K147&gt;=I147),"no","SI")</f>
        <v>no</v>
      </c>
      <c r="P147" s="151" t="str">
        <f>+VLOOKUP(VALUE(A147),ORDENES!$Y$2:$AE$359,5,0)</f>
        <v>LLENADORA DE BOTELLAS - L4</v>
      </c>
      <c r="Q147" s="152" t="str">
        <f>+_xlfn.XLOOKUP(A147&amp;B147,OPER!$AO$2:$AO$500,OPER!$X$2:$X$500,"REPROG-"&amp;_xlfn.XLOOKUP(A147,OPER!$F$2:$F$500,OPER!$X$2:$X$500,"",0),0)</f>
        <v>REPROG-</v>
      </c>
      <c r="R147" s="153" t="e">
        <f>IF((I147-K147)*VLOOKUP(D147,'MM60 |ZBS P3M'!A:M,12,0)&lt;0,0,(I147-K147)*VLOOKUP(D147,'MM60 |ZBS P3M'!A:M,12,0))</f>
        <v>#VALUE!</v>
      </c>
      <c r="S147" s="174" t="str">
        <f t="shared" si="16"/>
        <v/>
      </c>
      <c r="T147" s="174"/>
    </row>
    <row r="148" spans="1:20" x14ac:dyDescent="0.2">
      <c r="A148" s="61" t="s">
        <v>1828</v>
      </c>
      <c r="B148" s="61" t="s">
        <v>2833</v>
      </c>
      <c r="C148" s="61" t="s">
        <v>3164</v>
      </c>
      <c r="D148" s="61" t="s">
        <v>3165</v>
      </c>
      <c r="E148" s="61" t="s">
        <v>3166</v>
      </c>
      <c r="F148" s="61" t="s">
        <v>2694</v>
      </c>
      <c r="G148" s="61" t="s">
        <v>1829</v>
      </c>
      <c r="H148" s="61" t="s">
        <v>2854</v>
      </c>
      <c r="I148" s="63">
        <v>5</v>
      </c>
      <c r="J148" s="336">
        <v>151937089</v>
      </c>
      <c r="K148" s="63">
        <v>5</v>
      </c>
      <c r="L148" s="63">
        <v>0</v>
      </c>
      <c r="M148" s="15" t="s">
        <v>1503</v>
      </c>
      <c r="N148" s="336">
        <v>9</v>
      </c>
      <c r="O148" s="125" t="str">
        <f>+IF(OR(ISERROR(VLOOKUP(A148&amp;B148,OPER!$AO$2:$AO$500,1,0)),K148&gt;=I148),"no","SI")</f>
        <v>no</v>
      </c>
      <c r="P148" s="151" t="str">
        <f>+VLOOKUP(VALUE(A148),ORDENES!$Y$2:$AE$359,5,0)</f>
        <v>LLENADORA DE BOTELLAS - L4</v>
      </c>
      <c r="Q148" s="152" t="str">
        <f>+_xlfn.XLOOKUP(A148&amp;B148,OPER!$AO$2:$AO$500,OPER!$X$2:$X$500,"REPROG-"&amp;_xlfn.XLOOKUP(A148,OPER!$F$2:$F$500,OPER!$X$2:$X$500,"",0),0)</f>
        <v>REPROG-</v>
      </c>
      <c r="R148" s="153" t="e">
        <f>IF((I148-K148)*VLOOKUP(D148,'MM60 |ZBS P3M'!A:M,12,0)&lt;0,0,(I148-K148)*VLOOKUP(D148,'MM60 |ZBS P3M'!A:M,12,0))</f>
        <v>#VALUE!</v>
      </c>
      <c r="S148" s="174" t="str">
        <f t="shared" si="16"/>
        <v/>
      </c>
      <c r="T148" s="174"/>
    </row>
    <row r="149" spans="1:20" x14ac:dyDescent="0.2">
      <c r="A149" s="61" t="s">
        <v>2066</v>
      </c>
      <c r="B149" s="61" t="s">
        <v>2824</v>
      </c>
      <c r="C149" s="61" t="s">
        <v>3167</v>
      </c>
      <c r="D149" s="61" t="s">
        <v>3168</v>
      </c>
      <c r="E149" s="61" t="s">
        <v>3169</v>
      </c>
      <c r="F149" s="61" t="s">
        <v>2785</v>
      </c>
      <c r="G149" s="61" t="s">
        <v>2067</v>
      </c>
      <c r="H149" s="61" t="s">
        <v>2854</v>
      </c>
      <c r="I149" s="63">
        <v>5</v>
      </c>
      <c r="J149" s="336">
        <v>153365359</v>
      </c>
      <c r="K149" s="63">
        <v>0</v>
      </c>
      <c r="L149" s="63">
        <v>0</v>
      </c>
      <c r="M149" s="15" t="s">
        <v>2872</v>
      </c>
      <c r="N149" s="336">
        <v>12</v>
      </c>
      <c r="O149" s="125" t="str">
        <f>+IF(OR(ISERROR(VLOOKUP(A149&amp;B149,OPER!$AO$2:$AO$500,1,0)),K149&gt;=I149),"no","SI")</f>
        <v>no</v>
      </c>
      <c r="P149" s="151" t="str">
        <f>+VLOOKUP(VALUE(A149),ORDENES!$Y$2:$AE$359,5,0)</f>
        <v>PALETIZADORA - L4</v>
      </c>
      <c r="Q149" s="152" t="str">
        <f>+_xlfn.XLOOKUP(A149&amp;B149,OPER!$AO$2:$AO$500,OPER!$X$2:$X$500,"REPROG-"&amp;_xlfn.XLOOKUP(A149,OPER!$F$2:$F$500,OPER!$X$2:$X$500,"",0),0)</f>
        <v>REPROG-</v>
      </c>
      <c r="R149" s="153" t="e">
        <f>IF((I149-K149)*VLOOKUP(D149,'MM60 |ZBS P3M'!A:M,12,0)&lt;0,0,(I149-K149)*VLOOKUP(D149,'MM60 |ZBS P3M'!A:M,12,0))</f>
        <v>#VALUE!</v>
      </c>
      <c r="S149" s="174" t="str">
        <f t="shared" si="16"/>
        <v/>
      </c>
      <c r="T149" s="174"/>
    </row>
    <row r="150" spans="1:20" x14ac:dyDescent="0.2">
      <c r="A150" s="61" t="s">
        <v>2066</v>
      </c>
      <c r="B150" s="61" t="s">
        <v>2824</v>
      </c>
      <c r="C150" s="61" t="s">
        <v>3167</v>
      </c>
      <c r="D150" s="61" t="s">
        <v>3170</v>
      </c>
      <c r="E150" s="61" t="s">
        <v>3171</v>
      </c>
      <c r="F150" s="61" t="s">
        <v>2883</v>
      </c>
      <c r="G150" s="61" t="s">
        <v>2067</v>
      </c>
      <c r="H150" s="61" t="s">
        <v>2854</v>
      </c>
      <c r="I150" s="63">
        <v>5</v>
      </c>
      <c r="J150" s="336">
        <v>153365359</v>
      </c>
      <c r="K150" s="63">
        <v>0</v>
      </c>
      <c r="L150" s="63">
        <v>0</v>
      </c>
      <c r="M150" s="15" t="s">
        <v>2872</v>
      </c>
      <c r="N150" s="336">
        <v>13</v>
      </c>
      <c r="O150" s="125" t="str">
        <f>+IF(OR(ISERROR(VLOOKUP(A150&amp;B150,OPER!$AO$2:$AO$500,1,0)),K150&gt;=I150),"no","SI")</f>
        <v>no</v>
      </c>
      <c r="P150" s="151" t="str">
        <f>+VLOOKUP(VALUE(A150),ORDENES!$Y$2:$AE$359,5,0)</f>
        <v>PALETIZADORA - L4</v>
      </c>
      <c r="Q150" s="152" t="str">
        <f>+_xlfn.XLOOKUP(A150&amp;B150,OPER!$AO$2:$AO$500,OPER!$X$2:$X$500,"REPROG-"&amp;_xlfn.XLOOKUP(A150,OPER!$F$2:$F$500,OPER!$X$2:$X$500,"",0),0)</f>
        <v>REPROG-</v>
      </c>
      <c r="R150" s="153" t="e">
        <f>IF((I150-K150)*VLOOKUP(D150,'MM60 |ZBS P3M'!A:M,12,0)&lt;0,0,(I150-K150)*VLOOKUP(D150,'MM60 |ZBS P3M'!A:M,12,0))</f>
        <v>#VALUE!</v>
      </c>
      <c r="S150" s="174" t="str">
        <f t="shared" si="16"/>
        <v/>
      </c>
      <c r="T150" s="174"/>
    </row>
    <row r="151" spans="1:20" x14ac:dyDescent="0.2">
      <c r="A151" s="61" t="s">
        <v>1835</v>
      </c>
      <c r="B151" s="61" t="s">
        <v>2688</v>
      </c>
      <c r="C151" s="61" t="s">
        <v>3019</v>
      </c>
      <c r="D151" s="61" t="s">
        <v>3172</v>
      </c>
      <c r="E151" s="61" t="s">
        <v>3173</v>
      </c>
      <c r="F151" s="61" t="s">
        <v>2833</v>
      </c>
      <c r="G151" s="61" t="s">
        <v>1836</v>
      </c>
      <c r="H151" s="61" t="s">
        <v>2854</v>
      </c>
      <c r="I151" s="63">
        <v>5</v>
      </c>
      <c r="J151" s="336">
        <v>154074688</v>
      </c>
      <c r="K151" s="63">
        <v>5</v>
      </c>
      <c r="L151" s="63">
        <v>0</v>
      </c>
      <c r="M151" s="15" t="s">
        <v>1503</v>
      </c>
      <c r="N151" s="336">
        <v>6</v>
      </c>
      <c r="O151" s="125" t="str">
        <f>+IF(OR(ISERROR(VLOOKUP(A151&amp;B151,OPER!$AO$2:$AO$500,1,0)),K151&gt;=I151),"no","SI")</f>
        <v>no</v>
      </c>
      <c r="P151" s="151" t="str">
        <f>+VLOOKUP(VALUE(A151),ORDENES!$Y$2:$AE$359,5,0)</f>
        <v>LLENADORA DE BOTELLAS - L4</v>
      </c>
      <c r="Q151" s="152" t="str">
        <f>+_xlfn.XLOOKUP(A151&amp;B151,OPER!$AO$2:$AO$500,OPER!$X$2:$X$500,"REPROG-"&amp;_xlfn.XLOOKUP(A151,OPER!$F$2:$F$500,OPER!$X$2:$X$500,"",0),0)</f>
        <v>REPROG-</v>
      </c>
      <c r="R151" s="153" t="e">
        <f>IF((I151-K151)*VLOOKUP(D151,'MM60 |ZBS P3M'!A:M,12,0)&lt;0,0,(I151-K151)*VLOOKUP(D151,'MM60 |ZBS P3M'!A:M,12,0))</f>
        <v>#N/A</v>
      </c>
      <c r="S151" s="174" t="str">
        <f t="shared" si="16"/>
        <v/>
      </c>
      <c r="T151" s="174"/>
    </row>
    <row r="152" spans="1:20" x14ac:dyDescent="0.2">
      <c r="A152" s="61" t="s">
        <v>1835</v>
      </c>
      <c r="B152" s="61" t="s">
        <v>2688</v>
      </c>
      <c r="C152" s="61" t="s">
        <v>3019</v>
      </c>
      <c r="D152" s="61" t="s">
        <v>3174</v>
      </c>
      <c r="E152" s="61" t="s">
        <v>3175</v>
      </c>
      <c r="F152" s="61" t="s">
        <v>2845</v>
      </c>
      <c r="G152" s="61" t="s">
        <v>1836</v>
      </c>
      <c r="H152" s="61" t="s">
        <v>2854</v>
      </c>
      <c r="I152" s="63">
        <v>5</v>
      </c>
      <c r="J152" s="336">
        <v>154074688</v>
      </c>
      <c r="K152" s="63">
        <v>5</v>
      </c>
      <c r="L152" s="63">
        <v>0</v>
      </c>
      <c r="M152" s="15" t="s">
        <v>1503</v>
      </c>
      <c r="N152" s="336">
        <v>7</v>
      </c>
      <c r="O152" s="125" t="str">
        <f>+IF(OR(ISERROR(VLOOKUP(A152&amp;B152,OPER!$AO$2:$AO$500,1,0)),K152&gt;=I152),"no","SI")</f>
        <v>no</v>
      </c>
      <c r="P152" s="151" t="str">
        <f>+VLOOKUP(VALUE(A152),ORDENES!$Y$2:$AE$359,5,0)</f>
        <v>LLENADORA DE BOTELLAS - L4</v>
      </c>
      <c r="Q152" s="152" t="str">
        <f>+_xlfn.XLOOKUP(A152&amp;B152,OPER!$AO$2:$AO$500,OPER!$X$2:$X$500,"REPROG-"&amp;_xlfn.XLOOKUP(A152,OPER!$F$2:$F$500,OPER!$X$2:$X$500,"",0),0)</f>
        <v>REPROG-</v>
      </c>
      <c r="R152" s="153" t="e">
        <f>IF((I152-K152)*VLOOKUP(D152,'MM60 |ZBS P3M'!A:M,12,0)&lt;0,0,(I152-K152)*VLOOKUP(D152,'MM60 |ZBS P3M'!A:M,12,0))</f>
        <v>#VALUE!</v>
      </c>
      <c r="S152" s="174" t="str">
        <f t="shared" si="16"/>
        <v/>
      </c>
      <c r="T152" s="174"/>
    </row>
    <row r="153" spans="1:20" x14ac:dyDescent="0.2">
      <c r="A153" s="61" t="s">
        <v>2429</v>
      </c>
      <c r="B153" s="61" t="s">
        <v>2697</v>
      </c>
      <c r="C153" s="61" t="s">
        <v>3176</v>
      </c>
      <c r="D153" s="61" t="s">
        <v>3177</v>
      </c>
      <c r="E153" s="61" t="s">
        <v>3178</v>
      </c>
      <c r="F153" s="61" t="s">
        <v>2723</v>
      </c>
      <c r="G153" s="61" t="s">
        <v>2430</v>
      </c>
      <c r="H153" s="61" t="s">
        <v>2851</v>
      </c>
      <c r="I153" s="63">
        <v>5</v>
      </c>
      <c r="J153" s="336">
        <v>159625765</v>
      </c>
      <c r="K153" s="63">
        <v>0</v>
      </c>
      <c r="L153" s="63">
        <v>0</v>
      </c>
      <c r="M153" s="15" t="s">
        <v>1503</v>
      </c>
      <c r="N153" s="336">
        <v>3</v>
      </c>
      <c r="O153" s="125" t="str">
        <f>+IF(OR(ISERROR(VLOOKUP(A153&amp;B153,OPER!$AO$2:$AO$500,1,0)),K153&gt;=I153),"no","SI")</f>
        <v>no</v>
      </c>
      <c r="P153" s="151" t="str">
        <f>+VLOOKUP(VALUE(A153),ORDENES!$Y$2:$AE$359,5,0)</f>
        <v>VARIOLINE OW - L4</v>
      </c>
      <c r="Q153" s="152" t="str">
        <f>+_xlfn.XLOOKUP(A153&amp;B153,OPER!$AO$2:$AO$500,OPER!$X$2:$X$500,"REPROG-"&amp;_xlfn.XLOOKUP(A153,OPER!$F$2:$F$500,OPER!$X$2:$X$500,"",0),0)</f>
        <v>REPROG-</v>
      </c>
      <c r="R153" s="153" t="e">
        <f>IF((I153-K153)*VLOOKUP(D153,'MM60 |ZBS P3M'!A:M,12,0)&lt;0,0,(I153-K153)*VLOOKUP(D153,'MM60 |ZBS P3M'!A:M,12,0))</f>
        <v>#VALUE!</v>
      </c>
      <c r="S153" s="174" t="str">
        <f t="shared" si="16"/>
        <v/>
      </c>
      <c r="T153" s="174"/>
    </row>
    <row r="154" spans="1:20" x14ac:dyDescent="0.2">
      <c r="A154" s="61" t="s">
        <v>2437</v>
      </c>
      <c r="B154" s="61" t="s">
        <v>2688</v>
      </c>
      <c r="C154" s="61" t="s">
        <v>2438</v>
      </c>
      <c r="D154" s="61" t="s">
        <v>3179</v>
      </c>
      <c r="E154" s="61" t="s">
        <v>3180</v>
      </c>
      <c r="F154" s="61" t="s">
        <v>2688</v>
      </c>
      <c r="G154" s="61" t="s">
        <v>2438</v>
      </c>
      <c r="H154" s="61" t="s">
        <v>2854</v>
      </c>
      <c r="I154" s="63">
        <v>5</v>
      </c>
      <c r="J154" s="336">
        <v>160085040</v>
      </c>
      <c r="K154" s="63">
        <v>5</v>
      </c>
      <c r="L154" s="63">
        <v>0</v>
      </c>
      <c r="M154" s="15" t="s">
        <v>1503</v>
      </c>
      <c r="N154" s="336">
        <v>1</v>
      </c>
      <c r="O154" s="125" t="str">
        <f>+IF(OR(ISERROR(VLOOKUP(A154&amp;B154,OPER!$AO$2:$AO$500,1,0)),K154&gt;=I154),"no","SI")</f>
        <v>no</v>
      </c>
      <c r="P154" s="151" t="str">
        <f>+VLOOKUP(VALUE(A154),ORDENES!$Y$2:$AE$359,5,0)</f>
        <v>VARIOLINE OW - L4</v>
      </c>
      <c r="Q154" s="152" t="str">
        <f>+_xlfn.XLOOKUP(A154&amp;B154,OPER!$AO$2:$AO$500,OPER!$X$2:$X$500,"REPROG-"&amp;_xlfn.XLOOKUP(A154,OPER!$F$2:$F$500,OPER!$X$2:$X$500,"",0),0)</f>
        <v>REPROG-</v>
      </c>
      <c r="R154" s="153" t="e">
        <f>IF((I154-K154)*VLOOKUP(D154,'MM60 |ZBS P3M'!A:M,12,0)&lt;0,0,(I154-K154)*VLOOKUP(D154,'MM60 |ZBS P3M'!A:M,12,0))</f>
        <v>#VALUE!</v>
      </c>
      <c r="S154" s="174" t="str">
        <f t="shared" si="16"/>
        <v/>
      </c>
      <c r="T154" s="174"/>
    </row>
    <row r="155" spans="1:20" x14ac:dyDescent="0.2">
      <c r="A155" s="61" t="s">
        <v>2437</v>
      </c>
      <c r="B155" s="61" t="s">
        <v>2688</v>
      </c>
      <c r="C155" s="61" t="s">
        <v>2438</v>
      </c>
      <c r="D155" s="61" t="s">
        <v>2943</v>
      </c>
      <c r="E155" s="61" t="s">
        <v>2944</v>
      </c>
      <c r="F155" s="61" t="s">
        <v>2736</v>
      </c>
      <c r="G155" s="61" t="s">
        <v>2438</v>
      </c>
      <c r="H155" s="61" t="s">
        <v>2851</v>
      </c>
      <c r="I155" s="63">
        <v>5</v>
      </c>
      <c r="J155" s="336">
        <v>160085040</v>
      </c>
      <c r="K155" s="63">
        <v>0</v>
      </c>
      <c r="L155" s="63">
        <v>0</v>
      </c>
      <c r="M155" s="15" t="s">
        <v>1503</v>
      </c>
      <c r="N155" s="336">
        <v>2</v>
      </c>
      <c r="O155" s="125" t="str">
        <f>+IF(OR(ISERROR(VLOOKUP(A155&amp;B155,OPER!$AO$2:$AO$500,1,0)),K155&gt;=I155),"no","SI")</f>
        <v>no</v>
      </c>
      <c r="P155" s="151" t="str">
        <f>+VLOOKUP(VALUE(A155),ORDENES!$Y$2:$AE$359,5,0)</f>
        <v>VARIOLINE OW - L4</v>
      </c>
      <c r="Q155" s="152" t="str">
        <f>+_xlfn.XLOOKUP(A155&amp;B155,OPER!$AO$2:$AO$500,OPER!$X$2:$X$500,"REPROG-"&amp;_xlfn.XLOOKUP(A155,OPER!$F$2:$F$500,OPER!$X$2:$X$500,"",0),0)</f>
        <v>REPROG-</v>
      </c>
      <c r="R155" s="153" t="e">
        <f>IF((I155-K155)*VLOOKUP(D155,'MM60 |ZBS P3M'!A:M,12,0)&lt;0,0,(I155-K155)*VLOOKUP(D155,'MM60 |ZBS P3M'!A:M,12,0))</f>
        <v>#VALUE!</v>
      </c>
      <c r="S155" s="174" t="str">
        <f t="shared" si="16"/>
        <v/>
      </c>
      <c r="T155" s="174"/>
    </row>
    <row r="156" spans="1:20" x14ac:dyDescent="0.2">
      <c r="A156" s="61" t="s">
        <v>1884</v>
      </c>
      <c r="B156" s="61" t="s">
        <v>2736</v>
      </c>
      <c r="C156" s="61" t="s">
        <v>3181</v>
      </c>
      <c r="D156" s="61" t="s">
        <v>2878</v>
      </c>
      <c r="E156" s="61" t="s">
        <v>2879</v>
      </c>
      <c r="F156" s="61" t="s">
        <v>2697</v>
      </c>
      <c r="G156" s="61" t="s">
        <v>1885</v>
      </c>
      <c r="H156" s="61" t="s">
        <v>2854</v>
      </c>
      <c r="I156" s="63">
        <v>5</v>
      </c>
      <c r="J156" s="336">
        <v>161986541</v>
      </c>
      <c r="K156" s="63">
        <v>5</v>
      </c>
      <c r="L156" s="63">
        <v>0</v>
      </c>
      <c r="M156" s="15" t="s">
        <v>1503</v>
      </c>
      <c r="N156" s="336">
        <v>4</v>
      </c>
      <c r="O156" s="125" t="str">
        <f>+IF(OR(ISERROR(VLOOKUP(A156&amp;B156,OPER!$AO$2:$AO$500,1,0)),K156&gt;=I156),"no","SI")</f>
        <v>no</v>
      </c>
      <c r="P156" s="151" t="str">
        <f>+VLOOKUP(VALUE(A156),ORDENES!$Y$2:$AE$359,5,0)</f>
        <v>LLENADORA DE BOTELLAS - L4</v>
      </c>
      <c r="Q156" s="152" t="str">
        <f>+_xlfn.XLOOKUP(A156&amp;B156,OPER!$AO$2:$AO$500,OPER!$X$2:$X$500,"REPROG-"&amp;_xlfn.XLOOKUP(A156,OPER!$F$2:$F$500,OPER!$X$2:$X$500,"",0),0)</f>
        <v>REPROG-</v>
      </c>
      <c r="R156" s="153" t="e">
        <f>IF((I156-K156)*VLOOKUP(D156,'MM60 |ZBS P3M'!A:M,12,0)&lt;0,0,(I156-K156)*VLOOKUP(D156,'MM60 |ZBS P3M'!A:M,12,0))</f>
        <v>#VALUE!</v>
      </c>
      <c r="S156" s="174" t="str">
        <f t="shared" si="16"/>
        <v/>
      </c>
      <c r="T156" s="174"/>
    </row>
    <row r="157" spans="1:20" x14ac:dyDescent="0.2">
      <c r="A157" s="61" t="s">
        <v>1771</v>
      </c>
      <c r="B157" s="61" t="s">
        <v>2736</v>
      </c>
      <c r="C157" s="61" t="s">
        <v>2864</v>
      </c>
      <c r="D157" s="61" t="s">
        <v>3182</v>
      </c>
      <c r="E157" s="61" t="s">
        <v>3183</v>
      </c>
      <c r="F157" s="61" t="s">
        <v>2787</v>
      </c>
      <c r="G157" s="61" t="s">
        <v>1772</v>
      </c>
      <c r="H157" s="61" t="s">
        <v>2851</v>
      </c>
      <c r="I157" s="63">
        <v>5</v>
      </c>
      <c r="J157" s="336">
        <v>162912558</v>
      </c>
      <c r="K157" s="63">
        <v>0</v>
      </c>
      <c r="L157" s="63">
        <v>0</v>
      </c>
      <c r="M157" s="15" t="s">
        <v>1503</v>
      </c>
      <c r="N157" s="336">
        <v>5</v>
      </c>
      <c r="O157" s="125" t="str">
        <f>+IF(OR(ISERROR(VLOOKUP(A157&amp;B157,OPER!$AO$2:$AO$500,1,0)),K157&gt;=I157),"no","SI")</f>
        <v>no</v>
      </c>
      <c r="P157" s="151" t="str">
        <f>+VLOOKUP(VALUE(A157),ORDENES!$Y$2:$AE$359,5,0)</f>
        <v>JUAGADORA RINSER OW -L4</v>
      </c>
      <c r="Q157" s="152" t="str">
        <f>+_xlfn.XLOOKUP(A157&amp;B157,OPER!$AO$2:$AO$500,OPER!$X$2:$X$500,"REPROG-"&amp;_xlfn.XLOOKUP(A157,OPER!$F$2:$F$500,OPER!$X$2:$X$500,"",0),0)</f>
        <v>REPROG-</v>
      </c>
      <c r="R157" s="153" t="e">
        <f>IF((I157-K157)*VLOOKUP(D157,'MM60 |ZBS P3M'!A:M,12,0)&lt;0,0,(I157-K157)*VLOOKUP(D157,'MM60 |ZBS P3M'!A:M,12,0))</f>
        <v>#VALUE!</v>
      </c>
      <c r="S157" s="174" t="str">
        <f t="shared" si="16"/>
        <v/>
      </c>
      <c r="T157" s="174"/>
    </row>
    <row r="158" spans="1:20" x14ac:dyDescent="0.2">
      <c r="A158" s="61" t="s">
        <v>2462</v>
      </c>
      <c r="B158" s="61" t="s">
        <v>2723</v>
      </c>
      <c r="C158" s="61" t="s">
        <v>3184</v>
      </c>
      <c r="D158" s="61" t="s">
        <v>3185</v>
      </c>
      <c r="E158" s="61" t="s">
        <v>3186</v>
      </c>
      <c r="F158" s="61" t="s">
        <v>2688</v>
      </c>
      <c r="G158" s="61" t="s">
        <v>2463</v>
      </c>
      <c r="H158" s="61" t="s">
        <v>2851</v>
      </c>
      <c r="I158" s="63">
        <v>5</v>
      </c>
      <c r="J158" s="336">
        <v>166234563</v>
      </c>
      <c r="K158" s="63">
        <v>4</v>
      </c>
      <c r="L158" s="63">
        <v>0</v>
      </c>
      <c r="M158" s="15" t="s">
        <v>1503</v>
      </c>
      <c r="N158" s="336">
        <v>1</v>
      </c>
      <c r="O158" s="125" t="str">
        <f>+IF(OR(ISERROR(VLOOKUP(A158&amp;B158,OPER!$AO$2:$AO$500,1,0)),K158&gt;=I158),"no","SI")</f>
        <v>no</v>
      </c>
      <c r="P158" s="151" t="str">
        <f>+VLOOKUP(VALUE(A158),ORDENES!$Y$2:$AE$359,5,0)</f>
        <v>VARIOLINE OW - L4</v>
      </c>
      <c r="Q158" s="152" t="str">
        <f>+_xlfn.XLOOKUP(A158&amp;B158,OPER!$AO$2:$AO$500,OPER!$X$2:$X$500,"REPROG-"&amp;_xlfn.XLOOKUP(A158,OPER!$F$2:$F$500,OPER!$X$2:$X$500,"",0),0)</f>
        <v>REPROG-</v>
      </c>
      <c r="R158" s="153" t="e">
        <f>IF((I158-K158)*VLOOKUP(D158,'MM60 |ZBS P3M'!A:M,12,0)&lt;0,0,(I158-K158)*VLOOKUP(D158,'MM60 |ZBS P3M'!A:M,12,0))</f>
        <v>#VALUE!</v>
      </c>
      <c r="S158" s="174" t="str">
        <f t="shared" si="16"/>
        <v/>
      </c>
      <c r="T158" s="174"/>
    </row>
    <row r="159" spans="1:20" x14ac:dyDescent="0.2">
      <c r="A159" s="61" t="s">
        <v>2112</v>
      </c>
      <c r="B159" s="61" t="s">
        <v>2736</v>
      </c>
      <c r="C159" s="61" t="s">
        <v>3187</v>
      </c>
      <c r="D159" s="61" t="s">
        <v>3188</v>
      </c>
      <c r="E159" s="61" t="s">
        <v>3189</v>
      </c>
      <c r="F159" s="61" t="s">
        <v>2736</v>
      </c>
      <c r="G159" s="61" t="s">
        <v>2113</v>
      </c>
      <c r="H159" s="61" t="s">
        <v>2854</v>
      </c>
      <c r="I159" s="63">
        <v>5</v>
      </c>
      <c r="J159" s="336">
        <v>169394793</v>
      </c>
      <c r="K159" s="63">
        <v>5</v>
      </c>
      <c r="L159" s="63">
        <v>0</v>
      </c>
      <c r="M159" s="15" t="s">
        <v>1503</v>
      </c>
      <c r="N159" s="336">
        <v>2</v>
      </c>
      <c r="O159" s="125" t="str">
        <f>+IF(OR(ISERROR(VLOOKUP(A159&amp;B159,OPER!$AO$2:$AO$500,1,0)),K159&gt;=I159),"no","SI")</f>
        <v>no</v>
      </c>
      <c r="P159" s="151" t="str">
        <f>+VLOOKUP(VALUE(A159),ORDENES!$Y$2:$AE$359,5,0)</f>
        <v>PALETIZADORA - L4</v>
      </c>
      <c r="Q159" s="152" t="str">
        <f>+_xlfn.XLOOKUP(A159&amp;B159,OPER!$AO$2:$AO$500,OPER!$X$2:$X$500,"REPROG-"&amp;_xlfn.XLOOKUP(A159,OPER!$F$2:$F$500,OPER!$X$2:$X$500,"",0),0)</f>
        <v>REPROG-CM TRANSPORTES</v>
      </c>
      <c r="R159" s="153" t="e">
        <f>IF((I159-K159)*VLOOKUP(D159,'MM60 |ZBS P3M'!A:M,12,0)&lt;0,0,(I159-K159)*VLOOKUP(D159,'MM60 |ZBS P3M'!A:M,12,0))</f>
        <v>#VALUE!</v>
      </c>
      <c r="S159" s="174" t="str">
        <f t="shared" si="16"/>
        <v/>
      </c>
      <c r="T159" s="174"/>
    </row>
    <row r="160" spans="1:20" x14ac:dyDescent="0.2">
      <c r="A160" s="61" t="s">
        <v>2112</v>
      </c>
      <c r="B160" s="61" t="s">
        <v>2736</v>
      </c>
      <c r="C160" s="61" t="s">
        <v>3187</v>
      </c>
      <c r="D160" s="61" t="s">
        <v>3190</v>
      </c>
      <c r="E160" s="61" t="s">
        <v>3191</v>
      </c>
      <c r="F160" s="61" t="s">
        <v>2723</v>
      </c>
      <c r="G160" s="61" t="s">
        <v>2113</v>
      </c>
      <c r="H160" s="61" t="s">
        <v>2854</v>
      </c>
      <c r="I160" s="63">
        <v>5</v>
      </c>
      <c r="J160" s="336">
        <v>169394793</v>
      </c>
      <c r="K160" s="63">
        <v>5</v>
      </c>
      <c r="L160" s="63">
        <v>0</v>
      </c>
      <c r="M160" s="15" t="s">
        <v>1503</v>
      </c>
      <c r="N160" s="336">
        <v>3</v>
      </c>
      <c r="O160" s="125" t="str">
        <f>+IF(OR(ISERROR(VLOOKUP(A160&amp;B160,OPER!$AO$2:$AO$500,1,0)),K160&gt;=I160),"no","SI")</f>
        <v>no</v>
      </c>
      <c r="P160" s="151" t="str">
        <f>+VLOOKUP(VALUE(A160),ORDENES!$Y$2:$AE$359,5,0)</f>
        <v>PALETIZADORA - L4</v>
      </c>
      <c r="Q160" s="152" t="str">
        <f>+_xlfn.XLOOKUP(A160&amp;B160,OPER!$AO$2:$AO$500,OPER!$X$2:$X$500,"REPROG-"&amp;_xlfn.XLOOKUP(A160,OPER!$F$2:$F$500,OPER!$X$2:$X$500,"",0),0)</f>
        <v>REPROG-CM TRANSPORTES</v>
      </c>
      <c r="R160" s="153" t="e">
        <f>IF((I160-K160)*VLOOKUP(D160,'MM60 |ZBS P3M'!A:M,12,0)&lt;0,0,(I160-K160)*VLOOKUP(D160,'MM60 |ZBS P3M'!A:M,12,0))</f>
        <v>#VALUE!</v>
      </c>
      <c r="S160" s="174" t="str">
        <f t="shared" si="16"/>
        <v/>
      </c>
      <c r="T160" s="174"/>
    </row>
    <row r="161" spans="1:20" x14ac:dyDescent="0.2">
      <c r="A161" s="61" t="s">
        <v>2506</v>
      </c>
      <c r="B161" s="61" t="s">
        <v>2723</v>
      </c>
      <c r="C161" s="61" t="s">
        <v>3192</v>
      </c>
      <c r="D161" s="61" t="s">
        <v>3193</v>
      </c>
      <c r="E161" s="61" t="s">
        <v>3194</v>
      </c>
      <c r="F161" s="61" t="s">
        <v>2688</v>
      </c>
      <c r="G161" s="61" t="s">
        <v>2507</v>
      </c>
      <c r="H161" s="61" t="s">
        <v>2851</v>
      </c>
      <c r="I161" s="63">
        <v>5</v>
      </c>
      <c r="J161" s="336">
        <v>172270457</v>
      </c>
      <c r="K161" s="63">
        <v>0</v>
      </c>
      <c r="L161" s="63">
        <v>0</v>
      </c>
      <c r="M161" s="15" t="s">
        <v>1503</v>
      </c>
      <c r="N161" s="336">
        <v>1</v>
      </c>
      <c r="O161" s="125" t="str">
        <f>+IF(OR(ISERROR(VLOOKUP(A161&amp;B161,OPER!$AO$2:$AO$500,1,0)),K161&gt;=I161),"no","SI")</f>
        <v>no</v>
      </c>
      <c r="P161" s="151" t="str">
        <f>+VLOOKUP(VALUE(A161),ORDENES!$Y$2:$AE$359,5,0)</f>
        <v>VARIOLINE OW - L4</v>
      </c>
      <c r="Q161" s="152" t="str">
        <f>+_xlfn.XLOOKUP(A161&amp;B161,OPER!$AO$2:$AO$500,OPER!$X$2:$X$500,"REPROG-"&amp;_xlfn.XLOOKUP(A161,OPER!$F$2:$F$500,OPER!$X$2:$X$500,"",0),0)</f>
        <v>REPROG-</v>
      </c>
      <c r="R161" s="153" t="e">
        <f>IF((I161-K161)*VLOOKUP(D161,'MM60 |ZBS P3M'!A:M,12,0)&lt;0,0,(I161-K161)*VLOOKUP(D161,'MM60 |ZBS P3M'!A:M,12,0))</f>
        <v>#VALUE!</v>
      </c>
      <c r="S161" s="174" t="str">
        <f t="shared" si="16"/>
        <v/>
      </c>
      <c r="T161" s="174"/>
    </row>
    <row r="162" spans="1:20" x14ac:dyDescent="0.2">
      <c r="A162" s="61" t="s">
        <v>2520</v>
      </c>
      <c r="B162" s="61" t="s">
        <v>2697</v>
      </c>
      <c r="C162" s="61" t="s">
        <v>3195</v>
      </c>
      <c r="D162" s="61" t="s">
        <v>3196</v>
      </c>
      <c r="E162" s="61" t="s">
        <v>3197</v>
      </c>
      <c r="F162" s="61" t="s">
        <v>2736</v>
      </c>
      <c r="G162" s="61" t="s">
        <v>2521</v>
      </c>
      <c r="H162" s="61" t="s">
        <v>2851</v>
      </c>
      <c r="I162" s="63">
        <v>5</v>
      </c>
      <c r="J162" s="336">
        <v>172779321</v>
      </c>
      <c r="K162" s="63">
        <v>0</v>
      </c>
      <c r="L162" s="63">
        <v>0</v>
      </c>
      <c r="M162" s="15" t="s">
        <v>1503</v>
      </c>
      <c r="N162" s="336">
        <v>2</v>
      </c>
      <c r="O162" s="125" t="str">
        <f>+IF(OR(ISERROR(VLOOKUP(A162&amp;B162,OPER!$AO$2:$AO$500,1,0)),K162&gt;=I162),"no","SI")</f>
        <v>no</v>
      </c>
      <c r="P162" s="151" t="str">
        <f>+VLOOKUP(VALUE(A162),ORDENES!$Y$2:$AE$359,5,0)</f>
        <v>VARIOLINE OW - L4</v>
      </c>
      <c r="Q162" s="152" t="str">
        <f>+_xlfn.XLOOKUP(A162&amp;B162,OPER!$AO$2:$AO$500,OPER!$X$2:$X$500,"REPROG-"&amp;_xlfn.XLOOKUP(A162,OPER!$F$2:$F$500,OPER!$X$2:$X$500,"",0),0)</f>
        <v>REPROG-</v>
      </c>
      <c r="R162" s="153" t="e">
        <f>IF((I162-K162)*VLOOKUP(D162,'MM60 |ZBS P3M'!A:M,12,0)&lt;0,0,(I162-K162)*VLOOKUP(D162,'MM60 |ZBS P3M'!A:M,12,0))</f>
        <v>#VALUE!</v>
      </c>
      <c r="S162" s="174" t="str">
        <f t="shared" si="16"/>
        <v/>
      </c>
      <c r="T162" s="174"/>
    </row>
    <row r="163" spans="1:20" x14ac:dyDescent="0.2">
      <c r="A163" s="61" t="s">
        <v>2527</v>
      </c>
      <c r="B163" s="61" t="s">
        <v>2833</v>
      </c>
      <c r="C163" s="61" t="s">
        <v>2952</v>
      </c>
      <c r="D163" s="61" t="s">
        <v>3179</v>
      </c>
      <c r="E163" s="61" t="s">
        <v>3180</v>
      </c>
      <c r="F163" s="61" t="s">
        <v>3114</v>
      </c>
      <c r="G163" s="61" t="s">
        <v>2528</v>
      </c>
      <c r="H163" s="61" t="s">
        <v>2854</v>
      </c>
      <c r="I163" s="63">
        <v>5</v>
      </c>
      <c r="J163" s="336">
        <v>174307747</v>
      </c>
      <c r="K163" s="63">
        <v>5</v>
      </c>
      <c r="L163" s="63">
        <v>0</v>
      </c>
      <c r="M163" s="15" t="s">
        <v>1503</v>
      </c>
      <c r="N163" s="336">
        <v>20</v>
      </c>
      <c r="O163" s="125" t="str">
        <f>+IF(OR(ISERROR(VLOOKUP(A163&amp;B163,OPER!$AO$2:$AO$500,1,0)),K163&gt;=I163),"no","SI")</f>
        <v>no</v>
      </c>
      <c r="P163" s="151" t="str">
        <f>+VLOOKUP(VALUE(A163),ORDENES!$Y$2:$AE$359,5,0)</f>
        <v>VARIOLINE OW - L4</v>
      </c>
      <c r="Q163" s="152" t="str">
        <f>+_xlfn.XLOOKUP(A163&amp;B163,OPER!$AO$2:$AO$500,OPER!$X$2:$X$500,"REPROG-"&amp;_xlfn.XLOOKUP(A163,OPER!$F$2:$F$500,OPER!$X$2:$X$500,"",0),0)</f>
        <v>REPROG-</v>
      </c>
      <c r="R163" s="153" t="e">
        <f>IF((I163-K163)*VLOOKUP(D163,'MM60 |ZBS P3M'!A:M,12,0)&lt;0,0,(I163-K163)*VLOOKUP(D163,'MM60 |ZBS P3M'!A:M,12,0))</f>
        <v>#VALUE!</v>
      </c>
      <c r="S163" s="174" t="str">
        <f t="shared" si="16"/>
        <v/>
      </c>
      <c r="T163" s="174"/>
    </row>
    <row r="164" spans="1:20" x14ac:dyDescent="0.2">
      <c r="A164" s="61" t="s">
        <v>1638</v>
      </c>
      <c r="B164" s="61" t="s">
        <v>2688</v>
      </c>
      <c r="C164" s="61" t="s">
        <v>2706</v>
      </c>
      <c r="D164" s="61" t="s">
        <v>3198</v>
      </c>
      <c r="E164" s="61" t="s">
        <v>3199</v>
      </c>
      <c r="F164" s="61" t="s">
        <v>2688</v>
      </c>
      <c r="G164" s="61" t="s">
        <v>1635</v>
      </c>
      <c r="H164" s="61" t="s">
        <v>2854</v>
      </c>
      <c r="I164" s="63">
        <v>5</v>
      </c>
      <c r="J164" s="336">
        <v>174561741</v>
      </c>
      <c r="K164" s="63">
        <v>5</v>
      </c>
      <c r="L164" s="63">
        <v>0</v>
      </c>
      <c r="M164" s="15" t="s">
        <v>1503</v>
      </c>
      <c r="N164" s="336">
        <v>1</v>
      </c>
      <c r="O164" s="125" t="str">
        <f>+IF(OR(ISERROR(VLOOKUP(A164&amp;B164,OPER!$AO$2:$AO$500,1,0)),K164&gt;=I164),"no","SI")</f>
        <v>no</v>
      </c>
      <c r="P164" s="151" t="str">
        <f>+VLOOKUP(VALUE(A164),ORDENES!$Y$2:$AE$359,5,0)</f>
        <v>DEPALETIZADOR A GRANEL OW - L4</v>
      </c>
      <c r="Q164" s="152" t="str">
        <f>+_xlfn.XLOOKUP(A164&amp;B164,OPER!$AO$2:$AO$500,OPER!$X$2:$X$500,"REPROG-"&amp;_xlfn.XLOOKUP(A164,OPER!$F$2:$F$500,OPER!$X$2:$X$500,"",0),0)</f>
        <v>ANDRES FELIPE JURADO GIL</v>
      </c>
      <c r="R164" s="153" t="e">
        <f>IF((I164-K164)*VLOOKUP(D164,'MM60 |ZBS P3M'!A:M,12,0)&lt;0,0,(I164-K164)*VLOOKUP(D164,'MM60 |ZBS P3M'!A:M,12,0))</f>
        <v>#N/A</v>
      </c>
      <c r="S164" s="174" t="str">
        <f t="shared" si="16"/>
        <v/>
      </c>
      <c r="T164" s="174"/>
    </row>
    <row r="165" spans="1:20" x14ac:dyDescent="0.2">
      <c r="A165" s="61" t="s">
        <v>1991</v>
      </c>
      <c r="B165" s="61" t="s">
        <v>2688</v>
      </c>
      <c r="C165" s="61" t="s">
        <v>2796</v>
      </c>
      <c r="D165" s="61" t="s">
        <v>3200</v>
      </c>
      <c r="E165" s="61" t="s">
        <v>3201</v>
      </c>
      <c r="F165" s="61" t="s">
        <v>2688</v>
      </c>
      <c r="G165" s="61" t="s">
        <v>1992</v>
      </c>
      <c r="H165" s="61" t="s">
        <v>2939</v>
      </c>
      <c r="I165" s="63">
        <v>5</v>
      </c>
      <c r="J165" s="336">
        <v>174567054</v>
      </c>
      <c r="K165" s="63">
        <v>0</v>
      </c>
      <c r="L165" s="63">
        <v>5</v>
      </c>
      <c r="M165" s="15" t="s">
        <v>1503</v>
      </c>
      <c r="N165" s="336">
        <v>1</v>
      </c>
      <c r="O165" s="125" t="str">
        <f>+IF(OR(ISERROR(VLOOKUP(A165&amp;B165,OPER!$AO$2:$AO$500,1,0)),K165&gt;=I165),"no","SI")</f>
        <v>SI</v>
      </c>
      <c r="P165" s="151" t="str">
        <f>+VLOOKUP(VALUE(A165),ORDENES!$Y$2:$AE$359,5,0)</f>
        <v>LLENADORA DE BOTELLAS - L4</v>
      </c>
      <c r="Q165" s="152" t="str">
        <f>+_xlfn.XLOOKUP(A165&amp;B165,OPER!$AO$2:$AO$500,OPER!$X$2:$X$500,"REPROG-"&amp;_xlfn.XLOOKUP(A165,OPER!$F$2:$F$500,OPER!$X$2:$X$500,"",0),0)</f>
        <v>MATEO PEREZ DIAZ</v>
      </c>
      <c r="R165" s="153" t="e">
        <f>IF((I165-K165)*VLOOKUP(D165,'MM60 |ZBS P3M'!A:M,12,0)&lt;0,0,(I165-K165)*VLOOKUP(D165,'MM60 |ZBS P3M'!A:M,12,0))</f>
        <v>#VALUE!</v>
      </c>
      <c r="S165" s="174" t="e">
        <f t="shared" ref="S165:S185" si="17">IF(O165="Si",R165,"")</f>
        <v>#VALUE!</v>
      </c>
      <c r="T165" s="174"/>
    </row>
    <row r="166" spans="1:20" x14ac:dyDescent="0.2">
      <c r="A166" s="61" t="s">
        <v>1991</v>
      </c>
      <c r="B166" s="61" t="s">
        <v>2736</v>
      </c>
      <c r="C166" s="61" t="s">
        <v>2798</v>
      </c>
      <c r="D166" s="61" t="s">
        <v>3202</v>
      </c>
      <c r="E166" s="61" t="s">
        <v>3203</v>
      </c>
      <c r="F166" s="61" t="s">
        <v>2736</v>
      </c>
      <c r="G166" s="61" t="s">
        <v>1992</v>
      </c>
      <c r="H166" s="61" t="s">
        <v>2939</v>
      </c>
      <c r="I166" s="63">
        <v>5</v>
      </c>
      <c r="J166" s="336">
        <v>174567054</v>
      </c>
      <c r="K166" s="63">
        <v>0</v>
      </c>
      <c r="L166" s="63">
        <v>5</v>
      </c>
      <c r="M166" s="15" t="s">
        <v>1503</v>
      </c>
      <c r="N166" s="336">
        <v>2</v>
      </c>
      <c r="O166" s="125" t="str">
        <f>+IF(OR(ISERROR(VLOOKUP(A166&amp;B166,OPER!$AO$2:$AO$500,1,0)),K166&gt;=I166),"no","SI")</f>
        <v>SI</v>
      </c>
      <c r="P166" s="151" t="str">
        <f>+VLOOKUP(VALUE(A166),ORDENES!$Y$2:$AE$359,5,0)</f>
        <v>LLENADORA DE BOTELLAS - L4</v>
      </c>
      <c r="Q166" s="152" t="str">
        <f>+_xlfn.XLOOKUP(A166&amp;B166,OPER!$AO$2:$AO$500,OPER!$X$2:$X$500,"REPROG-"&amp;_xlfn.XLOOKUP(A166,OPER!$F$2:$F$500,OPER!$X$2:$X$500,"",0),0)</f>
        <v>MATEO PEREZ DIAZ</v>
      </c>
      <c r="R166" s="153" t="e">
        <f>IF((I166-K166)*VLOOKUP(D166,'MM60 |ZBS P3M'!A:M,12,0)&lt;0,0,(I166-K166)*VLOOKUP(D166,'MM60 |ZBS P3M'!A:M,12,0))</f>
        <v>#VALUE!</v>
      </c>
      <c r="S166" s="174" t="e">
        <f t="shared" si="17"/>
        <v>#VALUE!</v>
      </c>
      <c r="T166" s="174"/>
    </row>
    <row r="167" spans="1:20" x14ac:dyDescent="0.2">
      <c r="A167" s="61" t="s">
        <v>1991</v>
      </c>
      <c r="B167" s="61" t="s">
        <v>2736</v>
      </c>
      <c r="C167" s="61" t="s">
        <v>2798</v>
      </c>
      <c r="D167" s="61" t="s">
        <v>3204</v>
      </c>
      <c r="E167" s="61" t="s">
        <v>3205</v>
      </c>
      <c r="F167" s="61" t="s">
        <v>2787</v>
      </c>
      <c r="G167" s="61" t="s">
        <v>1992</v>
      </c>
      <c r="H167" s="61" t="s">
        <v>2939</v>
      </c>
      <c r="I167" s="63">
        <v>5</v>
      </c>
      <c r="J167" s="336">
        <v>174567054</v>
      </c>
      <c r="K167" s="63">
        <v>0</v>
      </c>
      <c r="L167" s="63">
        <v>5</v>
      </c>
      <c r="M167" s="15" t="s">
        <v>1503</v>
      </c>
      <c r="N167" s="336">
        <v>5</v>
      </c>
      <c r="O167" s="125" t="str">
        <f>+IF(OR(ISERROR(VLOOKUP(A167&amp;B167,OPER!$AO$2:$AO$500,1,0)),K167&gt;=I167),"no","SI")</f>
        <v>SI</v>
      </c>
      <c r="P167" s="151" t="str">
        <f>+VLOOKUP(VALUE(A167),ORDENES!$Y$2:$AE$359,5,0)</f>
        <v>LLENADORA DE BOTELLAS - L4</v>
      </c>
      <c r="Q167" s="152" t="str">
        <f>+_xlfn.XLOOKUP(A167&amp;B167,OPER!$AO$2:$AO$500,OPER!$X$2:$X$500,"REPROG-"&amp;_xlfn.XLOOKUP(A167,OPER!$F$2:$F$500,OPER!$X$2:$X$500,"",0),0)</f>
        <v>MATEO PEREZ DIAZ</v>
      </c>
      <c r="R167" s="153" t="e">
        <f>IF((I167-K167)*VLOOKUP(D167,'MM60 |ZBS P3M'!A:M,12,0)&lt;0,0,(I167-K167)*VLOOKUP(D167,'MM60 |ZBS P3M'!A:M,12,0))</f>
        <v>#VALUE!</v>
      </c>
      <c r="S167" s="174" t="e">
        <f t="shared" si="17"/>
        <v>#VALUE!</v>
      </c>
      <c r="T167" s="174"/>
    </row>
    <row r="168" spans="1:20" x14ac:dyDescent="0.2">
      <c r="A168" s="61" t="s">
        <v>1991</v>
      </c>
      <c r="B168" s="61" t="s">
        <v>2736</v>
      </c>
      <c r="C168" s="61" t="s">
        <v>2798</v>
      </c>
      <c r="D168" s="61" t="s">
        <v>3206</v>
      </c>
      <c r="E168" s="61" t="s">
        <v>3207</v>
      </c>
      <c r="F168" s="61" t="s">
        <v>2833</v>
      </c>
      <c r="G168" s="61" t="s">
        <v>1992</v>
      </c>
      <c r="H168" s="61" t="s">
        <v>2939</v>
      </c>
      <c r="I168" s="63">
        <v>5</v>
      </c>
      <c r="J168" s="336">
        <v>174567054</v>
      </c>
      <c r="K168" s="63">
        <v>0</v>
      </c>
      <c r="L168" s="63">
        <v>5</v>
      </c>
      <c r="M168" s="15" t="s">
        <v>1503</v>
      </c>
      <c r="N168" s="336">
        <v>6</v>
      </c>
      <c r="O168" s="125" t="str">
        <f>+IF(OR(ISERROR(VLOOKUP(A168&amp;B168,OPER!$AO$2:$AO$500,1,0)),K168&gt;=I168),"no","SI")</f>
        <v>SI</v>
      </c>
      <c r="P168" s="151" t="str">
        <f>+VLOOKUP(VALUE(A168),ORDENES!$Y$2:$AE$359,5,0)</f>
        <v>LLENADORA DE BOTELLAS - L4</v>
      </c>
      <c r="Q168" s="152" t="str">
        <f>+_xlfn.XLOOKUP(A168&amp;B168,OPER!$AO$2:$AO$500,OPER!$X$2:$X$500,"REPROG-"&amp;_xlfn.XLOOKUP(A168,OPER!$F$2:$F$500,OPER!$X$2:$X$500,"",0),0)</f>
        <v>MATEO PEREZ DIAZ</v>
      </c>
      <c r="R168" s="153" t="e">
        <f>IF((I168-K168)*VLOOKUP(D168,'MM60 |ZBS P3M'!A:M,12,0)&lt;0,0,(I168-K168)*VLOOKUP(D168,'MM60 |ZBS P3M'!A:M,12,0))</f>
        <v>#VALUE!</v>
      </c>
      <c r="S168" s="174" t="e">
        <f t="shared" si="17"/>
        <v>#VALUE!</v>
      </c>
      <c r="T168" s="174"/>
    </row>
    <row r="169" spans="1:20" x14ac:dyDescent="0.2">
      <c r="A169" s="61" t="s">
        <v>1991</v>
      </c>
      <c r="B169" s="61" t="s">
        <v>2736</v>
      </c>
      <c r="C169" s="61" t="s">
        <v>2798</v>
      </c>
      <c r="D169" s="61" t="s">
        <v>3208</v>
      </c>
      <c r="E169" s="61" t="s">
        <v>3209</v>
      </c>
      <c r="F169" s="61" t="s">
        <v>3210</v>
      </c>
      <c r="G169" s="61" t="s">
        <v>1992</v>
      </c>
      <c r="H169" s="61" t="s">
        <v>2939</v>
      </c>
      <c r="I169" s="63">
        <v>5</v>
      </c>
      <c r="J169" s="336">
        <v>174567054</v>
      </c>
      <c r="K169" s="63">
        <v>0</v>
      </c>
      <c r="L169" s="63">
        <v>5</v>
      </c>
      <c r="M169" s="15" t="s">
        <v>1503</v>
      </c>
      <c r="N169" s="336">
        <v>17</v>
      </c>
      <c r="O169" s="125" t="str">
        <f>+IF(OR(ISERROR(VLOOKUP(A169&amp;B169,OPER!$AO$2:$AO$500,1,0)),K169&gt;=I169),"no","SI")</f>
        <v>SI</v>
      </c>
      <c r="P169" s="151" t="str">
        <f>+VLOOKUP(VALUE(A169),ORDENES!$Y$2:$AE$359,5,0)</f>
        <v>LLENADORA DE BOTELLAS - L4</v>
      </c>
      <c r="Q169" s="152" t="str">
        <f>+_xlfn.XLOOKUP(A169&amp;B169,OPER!$AO$2:$AO$500,OPER!$X$2:$X$500,"REPROG-"&amp;_xlfn.XLOOKUP(A169,OPER!$F$2:$F$500,OPER!$X$2:$X$500,"",0),0)</f>
        <v>MATEO PEREZ DIAZ</v>
      </c>
      <c r="R169" s="153" t="e">
        <f>IF((I169-K169)*VLOOKUP(D169,'MM60 |ZBS P3M'!A:M,12,0)&lt;0,0,(I169-K169)*VLOOKUP(D169,'MM60 |ZBS P3M'!A:M,12,0))</f>
        <v>#VALUE!</v>
      </c>
      <c r="S169" s="174" t="e">
        <f t="shared" si="17"/>
        <v>#VALUE!</v>
      </c>
      <c r="T169" s="174"/>
    </row>
    <row r="170" spans="1:20" x14ac:dyDescent="0.2">
      <c r="A170" s="61" t="s">
        <v>1991</v>
      </c>
      <c r="B170" s="61" t="s">
        <v>2736</v>
      </c>
      <c r="C170" s="61" t="s">
        <v>2798</v>
      </c>
      <c r="D170" s="61" t="s">
        <v>3211</v>
      </c>
      <c r="E170" s="61" t="s">
        <v>3212</v>
      </c>
      <c r="F170" s="61" t="s">
        <v>2877</v>
      </c>
      <c r="G170" s="61" t="s">
        <v>1992</v>
      </c>
      <c r="H170" s="61" t="s">
        <v>2939</v>
      </c>
      <c r="I170" s="63">
        <v>5</v>
      </c>
      <c r="J170" s="336">
        <v>174567054</v>
      </c>
      <c r="K170" s="63">
        <v>0</v>
      </c>
      <c r="L170" s="63">
        <v>5</v>
      </c>
      <c r="M170" s="15" t="s">
        <v>1503</v>
      </c>
      <c r="N170" s="336">
        <v>18</v>
      </c>
      <c r="O170" s="125" t="str">
        <f>+IF(OR(ISERROR(VLOOKUP(A170&amp;B170,OPER!$AO$2:$AO$500,1,0)),K170&gt;=I170),"no","SI")</f>
        <v>SI</v>
      </c>
      <c r="P170" s="151" t="str">
        <f>+VLOOKUP(VALUE(A170),ORDENES!$Y$2:$AE$359,5,0)</f>
        <v>LLENADORA DE BOTELLAS - L4</v>
      </c>
      <c r="Q170" s="152" t="str">
        <f>+_xlfn.XLOOKUP(A170&amp;B170,OPER!$AO$2:$AO$500,OPER!$X$2:$X$500,"REPROG-"&amp;_xlfn.XLOOKUP(A170,OPER!$F$2:$F$500,OPER!$X$2:$X$500,"",0),0)</f>
        <v>MATEO PEREZ DIAZ</v>
      </c>
      <c r="R170" s="153" t="e">
        <f>IF((I170-K170)*VLOOKUP(D170,'MM60 |ZBS P3M'!A:M,12,0)&lt;0,0,(I170-K170)*VLOOKUP(D170,'MM60 |ZBS P3M'!A:M,12,0))</f>
        <v>#VALUE!</v>
      </c>
      <c r="S170" s="174" t="e">
        <f t="shared" si="17"/>
        <v>#VALUE!</v>
      </c>
      <c r="T170" s="174"/>
    </row>
    <row r="171" spans="1:20" x14ac:dyDescent="0.2">
      <c r="A171" s="61" t="s">
        <v>1991</v>
      </c>
      <c r="B171" s="61" t="s">
        <v>2736</v>
      </c>
      <c r="C171" s="61" t="s">
        <v>2798</v>
      </c>
      <c r="D171" s="61" t="s">
        <v>3213</v>
      </c>
      <c r="E171" s="61" t="s">
        <v>3214</v>
      </c>
      <c r="F171" s="61" t="s">
        <v>3215</v>
      </c>
      <c r="G171" s="61" t="s">
        <v>1992</v>
      </c>
      <c r="H171" s="61" t="s">
        <v>2939</v>
      </c>
      <c r="I171" s="63">
        <v>5</v>
      </c>
      <c r="J171" s="336">
        <v>174567054</v>
      </c>
      <c r="K171" s="63">
        <v>0</v>
      </c>
      <c r="L171" s="63">
        <v>5</v>
      </c>
      <c r="M171" s="15" t="s">
        <v>1503</v>
      </c>
      <c r="N171" s="336">
        <v>19</v>
      </c>
      <c r="O171" s="125" t="str">
        <f>+IF(OR(ISERROR(VLOOKUP(A171&amp;B171,OPER!$AO$2:$AO$500,1,0)),K171&gt;=I171),"no","SI")</f>
        <v>SI</v>
      </c>
      <c r="P171" s="151" t="str">
        <f>+VLOOKUP(VALUE(A171),ORDENES!$Y$2:$AE$359,5,0)</f>
        <v>LLENADORA DE BOTELLAS - L4</v>
      </c>
      <c r="Q171" s="152" t="str">
        <f>+_xlfn.XLOOKUP(A171&amp;B171,OPER!$AO$2:$AO$500,OPER!$X$2:$X$500,"REPROG-"&amp;_xlfn.XLOOKUP(A171,OPER!$F$2:$F$500,OPER!$X$2:$X$500,"",0),0)</f>
        <v>MATEO PEREZ DIAZ</v>
      </c>
      <c r="R171" s="153" t="e">
        <f>IF((I171-K171)*VLOOKUP(D171,'MM60 |ZBS P3M'!A:M,12,0)&lt;0,0,(I171-K171)*VLOOKUP(D171,'MM60 |ZBS P3M'!A:M,12,0))</f>
        <v>#VALUE!</v>
      </c>
      <c r="S171" s="174" t="e">
        <f t="shared" si="17"/>
        <v>#VALUE!</v>
      </c>
      <c r="T171" s="174"/>
    </row>
    <row r="172" spans="1:20" x14ac:dyDescent="0.2">
      <c r="A172" s="61" t="s">
        <v>2000</v>
      </c>
      <c r="B172" s="61" t="s">
        <v>2688</v>
      </c>
      <c r="C172" s="61" t="s">
        <v>3216</v>
      </c>
      <c r="D172" s="61" t="s">
        <v>3217</v>
      </c>
      <c r="E172" s="61" t="s">
        <v>3218</v>
      </c>
      <c r="F172" s="61" t="s">
        <v>2688</v>
      </c>
      <c r="G172" s="61" t="s">
        <v>2001</v>
      </c>
      <c r="H172" s="61" t="s">
        <v>2854</v>
      </c>
      <c r="I172" s="63">
        <v>5</v>
      </c>
      <c r="J172" s="336">
        <v>174568443</v>
      </c>
      <c r="K172" s="63">
        <v>5</v>
      </c>
      <c r="L172" s="63">
        <v>5</v>
      </c>
      <c r="M172" s="15" t="s">
        <v>1503</v>
      </c>
      <c r="N172" s="336">
        <v>1</v>
      </c>
      <c r="O172" s="125" t="str">
        <f>+IF(OR(ISERROR(VLOOKUP(A172&amp;B172,OPER!$AO$2:$AO$500,1,0)),K172&gt;=I172),"no","SI")</f>
        <v>no</v>
      </c>
      <c r="P172" s="151" t="str">
        <f>+VLOOKUP(VALUE(A172),ORDENES!$Y$2:$AE$359,5,0)</f>
        <v>LLENADORA DE BOTELLAS - L4</v>
      </c>
      <c r="Q172" s="152" t="str">
        <f>+_xlfn.XLOOKUP(A172&amp;B172,OPER!$AO$2:$AO$500,OPER!$X$2:$X$500,"REPROG-"&amp;_xlfn.XLOOKUP(A172,OPER!$F$2:$F$500,OPER!$X$2:$X$500,"",0),0)</f>
        <v>REPROG-</v>
      </c>
      <c r="R172" s="153" t="e">
        <f>IF((I172-K172)*VLOOKUP(D172,'MM60 |ZBS P3M'!A:M,12,0)&lt;0,0,(I172-K172)*VLOOKUP(D172,'MM60 |ZBS P3M'!A:M,12,0))</f>
        <v>#VALUE!</v>
      </c>
      <c r="S172" s="174" t="str">
        <f t="shared" si="17"/>
        <v/>
      </c>
      <c r="T172" s="174"/>
    </row>
    <row r="173" spans="1:20" x14ac:dyDescent="0.2">
      <c r="A173" s="61" t="s">
        <v>2349</v>
      </c>
      <c r="B173" s="61" t="s">
        <v>2688</v>
      </c>
      <c r="C173" s="61" t="s">
        <v>3219</v>
      </c>
      <c r="D173" s="61" t="s">
        <v>3220</v>
      </c>
      <c r="E173" s="61" t="s">
        <v>3221</v>
      </c>
      <c r="F173" s="61" t="s">
        <v>2688</v>
      </c>
      <c r="G173" s="61" t="s">
        <v>2350</v>
      </c>
      <c r="H173" s="61" t="s">
        <v>2854</v>
      </c>
      <c r="I173" s="63">
        <v>5</v>
      </c>
      <c r="J173" s="336">
        <v>176401898</v>
      </c>
      <c r="K173" s="63">
        <v>5</v>
      </c>
      <c r="L173" s="63">
        <v>0</v>
      </c>
      <c r="M173" s="15" t="s">
        <v>1503</v>
      </c>
      <c r="N173" s="336">
        <v>1</v>
      </c>
      <c r="O173" s="125" t="str">
        <f>+IF(OR(ISERROR(VLOOKUP(A173&amp;B173,OPER!$AO$2:$AO$500,1,0)),K173&gt;=I173),"no","SI")</f>
        <v>no</v>
      </c>
      <c r="P173" s="151" t="str">
        <f>+VLOOKUP(VALUE(A173),ORDENES!$Y$2:$AE$359,5,0)</f>
        <v>TRANS BOTELLAS-MESA 1 A ETIQUET 1 - L4</v>
      </c>
      <c r="Q173" s="152" t="str">
        <f>+_xlfn.XLOOKUP(A173&amp;B173,OPER!$AO$2:$AO$500,OPER!$X$2:$X$500,"REPROG-"&amp;_xlfn.XLOOKUP(A173,OPER!$F$2:$F$500,OPER!$X$2:$X$500,"",0),0)</f>
        <v>REPROG-</v>
      </c>
      <c r="R173" s="153" t="e">
        <f>IF((I173-K173)*VLOOKUP(D173,'MM60 |ZBS P3M'!A:M,12,0)&lt;0,0,(I173-K173)*VLOOKUP(D173,'MM60 |ZBS P3M'!A:M,12,0))</f>
        <v>#N/A</v>
      </c>
      <c r="S173" s="174" t="str">
        <f t="shared" si="17"/>
        <v/>
      </c>
      <c r="T173" s="174"/>
    </row>
    <row r="174" spans="1:20" x14ac:dyDescent="0.2">
      <c r="A174" s="61" t="s">
        <v>2162</v>
      </c>
      <c r="B174" s="61" t="s">
        <v>2736</v>
      </c>
      <c r="C174" s="61" t="s">
        <v>2163</v>
      </c>
      <c r="D174" s="61" t="s">
        <v>1512</v>
      </c>
      <c r="E174" s="61" t="s">
        <v>1513</v>
      </c>
      <c r="F174" s="61" t="s">
        <v>2736</v>
      </c>
      <c r="G174" s="61" t="s">
        <v>2163</v>
      </c>
      <c r="H174" s="61" t="s">
        <v>2854</v>
      </c>
      <c r="I174" s="63">
        <v>5</v>
      </c>
      <c r="J174" s="336">
        <v>132169480</v>
      </c>
      <c r="K174" s="63">
        <v>5</v>
      </c>
      <c r="L174" s="63">
        <v>0</v>
      </c>
      <c r="M174" s="15" t="s">
        <v>1503</v>
      </c>
      <c r="N174" s="336">
        <v>2</v>
      </c>
      <c r="O174" s="125" t="str">
        <f>+IF(OR(ISERROR(VLOOKUP(A174&amp;B174,OPER!$AO$2:$AO$500,1,0)),K174&gt;=I174),"no","SI")</f>
        <v>no</v>
      </c>
      <c r="P174" s="151" t="str">
        <f>+VLOOKUP(VALUE(A174),ORDENES!$Y$2:$AE$359,5,0)</f>
        <v>PALETIZADORA - L4</v>
      </c>
      <c r="Q174" s="152" t="str">
        <f>+_xlfn.XLOOKUP(A174&amp;B174,OPER!$AO$2:$AO$500,OPER!$X$2:$X$500,"REPROG-"&amp;_xlfn.XLOOKUP(A174,OPER!$F$2:$F$500,OPER!$X$2:$X$500,"",0),0)</f>
        <v>REPROG-</v>
      </c>
      <c r="R174" s="153" t="e">
        <f>IF((I174-K174)*VLOOKUP(D174,'MM60 |ZBS P3M'!A:M,12,0)&lt;0,0,(I174-K174)*VLOOKUP(D174,'MM60 |ZBS P3M'!A:M,12,0))</f>
        <v>#VALUE!</v>
      </c>
      <c r="S174" s="174" t="str">
        <f t="shared" si="17"/>
        <v/>
      </c>
      <c r="T174" s="174"/>
    </row>
    <row r="175" spans="1:20" x14ac:dyDescent="0.2">
      <c r="A175" s="61" t="s">
        <v>2429</v>
      </c>
      <c r="B175" s="61" t="s">
        <v>2697</v>
      </c>
      <c r="C175" s="61" t="s">
        <v>3176</v>
      </c>
      <c r="D175" s="61" t="s">
        <v>3222</v>
      </c>
      <c r="E175" s="61" t="s">
        <v>3223</v>
      </c>
      <c r="F175" s="61" t="s">
        <v>2833</v>
      </c>
      <c r="G175" s="61" t="s">
        <v>2430</v>
      </c>
      <c r="H175" s="61" t="s">
        <v>2854</v>
      </c>
      <c r="I175" s="63">
        <v>4.5720000000000001</v>
      </c>
      <c r="J175" s="336">
        <v>159625765</v>
      </c>
      <c r="K175" s="63">
        <v>4.5720000000000001</v>
      </c>
      <c r="L175" s="63">
        <v>0</v>
      </c>
      <c r="M175" s="15" t="s">
        <v>2872</v>
      </c>
      <c r="N175" s="336">
        <v>6</v>
      </c>
      <c r="O175" s="125" t="str">
        <f>+IF(OR(ISERROR(VLOOKUP(A175&amp;B175,OPER!$AO$2:$AO$500,1,0)),K175&gt;=I175),"no","SI")</f>
        <v>no</v>
      </c>
      <c r="P175" s="151" t="str">
        <f>+VLOOKUP(VALUE(A175),ORDENES!$Y$2:$AE$359,5,0)</f>
        <v>VARIOLINE OW - L4</v>
      </c>
      <c r="Q175" s="152" t="str">
        <f>+_xlfn.XLOOKUP(A175&amp;B175,OPER!$AO$2:$AO$500,OPER!$X$2:$X$500,"REPROG-"&amp;_xlfn.XLOOKUP(A175,OPER!$F$2:$F$500,OPER!$X$2:$X$500,"",0),0)</f>
        <v>REPROG-</v>
      </c>
      <c r="R175" s="153" t="e">
        <f>IF((I175-K175)*VLOOKUP(D175,'MM60 |ZBS P3M'!A:M,12,0)&lt;0,0,(I175-K175)*VLOOKUP(D175,'MM60 |ZBS P3M'!A:M,12,0))</f>
        <v>#VALUE!</v>
      </c>
      <c r="S175" s="174" t="str">
        <f t="shared" si="17"/>
        <v/>
      </c>
      <c r="T175" s="174"/>
    </row>
    <row r="176" spans="1:20" x14ac:dyDescent="0.2">
      <c r="A176" s="61" t="s">
        <v>1587</v>
      </c>
      <c r="B176" s="61" t="s">
        <v>2688</v>
      </c>
      <c r="C176" s="61" t="s">
        <v>1588</v>
      </c>
      <c r="D176" s="61" t="s">
        <v>3224</v>
      </c>
      <c r="E176" s="61" t="s">
        <v>3225</v>
      </c>
      <c r="F176" s="61" t="s">
        <v>2824</v>
      </c>
      <c r="G176" s="61" t="s">
        <v>1588</v>
      </c>
      <c r="H176" s="61" t="s">
        <v>2854</v>
      </c>
      <c r="I176" s="63">
        <v>4</v>
      </c>
      <c r="J176" s="336">
        <v>147977444</v>
      </c>
      <c r="K176" s="63">
        <v>4</v>
      </c>
      <c r="L176" s="63">
        <v>0</v>
      </c>
      <c r="M176" s="15" t="s">
        <v>1503</v>
      </c>
      <c r="N176" s="336">
        <v>10</v>
      </c>
      <c r="O176" s="125" t="str">
        <f>+IF(OR(ISERROR(VLOOKUP(A176&amp;B176,OPER!$AO$2:$AO$500,1,0)),K176&gt;=I176),"no","SI")</f>
        <v>no</v>
      </c>
      <c r="P176" s="151" t="str">
        <f>+VLOOKUP(VALUE(A176),ORDENES!$Y$2:$AE$359,5,0)</f>
        <v>DEPALETIZADOR A GRANEL OW - L4</v>
      </c>
      <c r="Q176" s="152" t="str">
        <f>+_xlfn.XLOOKUP(A176&amp;B176,OPER!$AO$2:$AO$500,OPER!$X$2:$X$500,"REPROG-"&amp;_xlfn.XLOOKUP(A176,OPER!$F$2:$F$500,OPER!$X$2:$X$500,"",0),0)</f>
        <v>REPROG-</v>
      </c>
      <c r="R176" s="153" t="e">
        <f>IF((I176-K176)*VLOOKUP(D176,'MM60 |ZBS P3M'!A:M,12,0)&lt;0,0,(I176-K176)*VLOOKUP(D176,'MM60 |ZBS P3M'!A:M,12,0))</f>
        <v>#VALUE!</v>
      </c>
      <c r="S176" s="174" t="str">
        <f t="shared" si="17"/>
        <v/>
      </c>
      <c r="T176" s="174"/>
    </row>
    <row r="177" spans="1:20" x14ac:dyDescent="0.2">
      <c r="A177" s="61" t="s">
        <v>1587</v>
      </c>
      <c r="B177" s="61" t="s">
        <v>2723</v>
      </c>
      <c r="C177" s="61" t="s">
        <v>3098</v>
      </c>
      <c r="D177" s="61" t="s">
        <v>3226</v>
      </c>
      <c r="E177" s="61" t="s">
        <v>3227</v>
      </c>
      <c r="F177" s="61" t="s">
        <v>2915</v>
      </c>
      <c r="G177" s="61" t="s">
        <v>1588</v>
      </c>
      <c r="H177" s="61" t="s">
        <v>2851</v>
      </c>
      <c r="I177" s="63">
        <v>4</v>
      </c>
      <c r="J177" s="336">
        <v>147977444</v>
      </c>
      <c r="K177" s="63">
        <v>0</v>
      </c>
      <c r="L177" s="63">
        <v>0</v>
      </c>
      <c r="M177" s="15" t="s">
        <v>1503</v>
      </c>
      <c r="N177" s="336">
        <v>14</v>
      </c>
      <c r="O177" s="125" t="str">
        <f>+IF(OR(ISERROR(VLOOKUP(A177&amp;B177,OPER!$AO$2:$AO$500,1,0)),K177&gt;=I177),"no","SI")</f>
        <v>no</v>
      </c>
      <c r="P177" s="151" t="str">
        <f>+VLOOKUP(VALUE(A177),ORDENES!$Y$2:$AE$359,5,0)</f>
        <v>DEPALETIZADOR A GRANEL OW - L4</v>
      </c>
      <c r="Q177" s="152" t="str">
        <f>+_xlfn.XLOOKUP(A177&amp;B177,OPER!$AO$2:$AO$500,OPER!$X$2:$X$500,"REPROG-"&amp;_xlfn.XLOOKUP(A177,OPER!$F$2:$F$500,OPER!$X$2:$X$500,"",0),0)</f>
        <v>REPROG-</v>
      </c>
      <c r="R177" s="153" t="e">
        <f>IF((I177-K177)*VLOOKUP(D177,'MM60 |ZBS P3M'!A:M,12,0)&lt;0,0,(I177-K177)*VLOOKUP(D177,'MM60 |ZBS P3M'!A:M,12,0))</f>
        <v>#VALUE!</v>
      </c>
      <c r="S177" s="174" t="str">
        <f t="shared" si="17"/>
        <v/>
      </c>
      <c r="T177" s="174"/>
    </row>
    <row r="178" spans="1:20" x14ac:dyDescent="0.2">
      <c r="A178" s="61" t="s">
        <v>1587</v>
      </c>
      <c r="B178" s="61" t="s">
        <v>2723</v>
      </c>
      <c r="C178" s="61" t="s">
        <v>3098</v>
      </c>
      <c r="D178" s="61" t="s">
        <v>3228</v>
      </c>
      <c r="E178" s="61" t="s">
        <v>3229</v>
      </c>
      <c r="F178" s="61" t="s">
        <v>2963</v>
      </c>
      <c r="G178" s="61" t="s">
        <v>1588</v>
      </c>
      <c r="H178" s="61" t="s">
        <v>2851</v>
      </c>
      <c r="I178" s="63">
        <v>4</v>
      </c>
      <c r="J178" s="336">
        <v>147977444</v>
      </c>
      <c r="K178" s="63">
        <v>0</v>
      </c>
      <c r="L178" s="63">
        <v>0</v>
      </c>
      <c r="M178" s="15" t="s">
        <v>1503</v>
      </c>
      <c r="N178" s="336">
        <v>15</v>
      </c>
      <c r="O178" s="125" t="str">
        <f>+IF(OR(ISERROR(VLOOKUP(A178&amp;B178,OPER!$AO$2:$AO$500,1,0)),K178&gt;=I178),"no","SI")</f>
        <v>no</v>
      </c>
      <c r="P178" s="151" t="str">
        <f>+VLOOKUP(VALUE(A178),ORDENES!$Y$2:$AE$359,5,0)</f>
        <v>DEPALETIZADOR A GRANEL OW - L4</v>
      </c>
      <c r="Q178" s="152" t="str">
        <f>+_xlfn.XLOOKUP(A178&amp;B178,OPER!$AO$2:$AO$500,OPER!$X$2:$X$500,"REPROG-"&amp;_xlfn.XLOOKUP(A178,OPER!$F$2:$F$500,OPER!$X$2:$X$500,"",0),0)</f>
        <v>REPROG-</v>
      </c>
      <c r="R178" s="153" t="e">
        <f>IF((I178-K178)*VLOOKUP(D178,'MM60 |ZBS P3M'!A:M,12,0)&lt;0,0,(I178-K178)*VLOOKUP(D178,'MM60 |ZBS P3M'!A:M,12,0))</f>
        <v>#VALUE!</v>
      </c>
      <c r="S178" s="174" t="str">
        <f t="shared" si="17"/>
        <v/>
      </c>
      <c r="T178" s="174"/>
    </row>
    <row r="179" spans="1:20" x14ac:dyDescent="0.2">
      <c r="A179" s="61" t="s">
        <v>1587</v>
      </c>
      <c r="B179" s="61" t="s">
        <v>2723</v>
      </c>
      <c r="C179" s="61" t="s">
        <v>3098</v>
      </c>
      <c r="D179" s="61" t="s">
        <v>3230</v>
      </c>
      <c r="E179" s="61" t="s">
        <v>3231</v>
      </c>
      <c r="F179" s="61" t="s">
        <v>3210</v>
      </c>
      <c r="G179" s="61" t="s">
        <v>1588</v>
      </c>
      <c r="H179" s="61" t="s">
        <v>2851</v>
      </c>
      <c r="I179" s="63">
        <v>4</v>
      </c>
      <c r="J179" s="336">
        <v>147977444</v>
      </c>
      <c r="K179" s="63">
        <v>0</v>
      </c>
      <c r="L179" s="63">
        <v>0</v>
      </c>
      <c r="M179" s="15" t="s">
        <v>1503</v>
      </c>
      <c r="N179" s="336">
        <v>17</v>
      </c>
      <c r="O179" s="125" t="str">
        <f>+IF(OR(ISERROR(VLOOKUP(A179&amp;B179,OPER!$AO$2:$AO$500,1,0)),K179&gt;=I179),"no","SI")</f>
        <v>no</v>
      </c>
      <c r="P179" s="151" t="str">
        <f>+VLOOKUP(VALUE(A179),ORDENES!$Y$2:$AE$359,5,0)</f>
        <v>DEPALETIZADOR A GRANEL OW - L4</v>
      </c>
      <c r="Q179" s="152" t="str">
        <f>+_xlfn.XLOOKUP(A179&amp;B179,OPER!$AO$2:$AO$500,OPER!$X$2:$X$500,"REPROG-"&amp;_xlfn.XLOOKUP(A179,OPER!$F$2:$F$500,OPER!$X$2:$X$500,"",0),0)</f>
        <v>REPROG-</v>
      </c>
      <c r="R179" s="153" t="e">
        <f>IF((I179-K179)*VLOOKUP(D179,'MM60 |ZBS P3M'!A:M,12,0)&lt;0,0,(I179-K179)*VLOOKUP(D179,'MM60 |ZBS P3M'!A:M,12,0))</f>
        <v>#VALUE!</v>
      </c>
      <c r="S179" s="174" t="str">
        <f t="shared" si="17"/>
        <v/>
      </c>
      <c r="T179" s="174"/>
    </row>
    <row r="180" spans="1:20" x14ac:dyDescent="0.2">
      <c r="A180" s="61" t="s">
        <v>1587</v>
      </c>
      <c r="B180" s="61" t="s">
        <v>2723</v>
      </c>
      <c r="C180" s="61" t="s">
        <v>3098</v>
      </c>
      <c r="D180" s="61" t="s">
        <v>3232</v>
      </c>
      <c r="E180" s="61" t="s">
        <v>3233</v>
      </c>
      <c r="F180" s="61" t="s">
        <v>2877</v>
      </c>
      <c r="G180" s="61" t="s">
        <v>1588</v>
      </c>
      <c r="H180" s="61" t="s">
        <v>2851</v>
      </c>
      <c r="I180" s="63">
        <v>4</v>
      </c>
      <c r="J180" s="336">
        <v>147977444</v>
      </c>
      <c r="K180" s="63">
        <v>0</v>
      </c>
      <c r="L180" s="63">
        <v>0</v>
      </c>
      <c r="M180" s="15" t="s">
        <v>1503</v>
      </c>
      <c r="N180" s="336">
        <v>18</v>
      </c>
      <c r="O180" s="125" t="str">
        <f>+IF(OR(ISERROR(VLOOKUP(A180&amp;B180,OPER!$AO$2:$AO$500,1,0)),K180&gt;=I180),"no","SI")</f>
        <v>no</v>
      </c>
      <c r="P180" s="151" t="str">
        <f>+VLOOKUP(VALUE(A180),ORDENES!$Y$2:$AE$359,5,0)</f>
        <v>DEPALETIZADOR A GRANEL OW - L4</v>
      </c>
      <c r="Q180" s="152" t="str">
        <f>+_xlfn.XLOOKUP(A180&amp;B180,OPER!$AO$2:$AO$500,OPER!$X$2:$X$500,"REPROG-"&amp;_xlfn.XLOOKUP(A180,OPER!$F$2:$F$500,OPER!$X$2:$X$500,"",0),0)</f>
        <v>REPROG-</v>
      </c>
      <c r="R180" s="153" t="e">
        <f>IF((I180-K180)*VLOOKUP(D180,'MM60 |ZBS P3M'!A:M,12,0)&lt;0,0,(I180-K180)*VLOOKUP(D180,'MM60 |ZBS P3M'!A:M,12,0))</f>
        <v>#VALUE!</v>
      </c>
      <c r="S180" s="174" t="str">
        <f t="shared" si="17"/>
        <v/>
      </c>
      <c r="T180" s="174"/>
    </row>
    <row r="181" spans="1:20" x14ac:dyDescent="0.2">
      <c r="A181" s="61" t="s">
        <v>1587</v>
      </c>
      <c r="B181" s="61" t="s">
        <v>2723</v>
      </c>
      <c r="C181" s="61" t="s">
        <v>3098</v>
      </c>
      <c r="D181" s="61" t="s">
        <v>3234</v>
      </c>
      <c r="E181" s="61" t="s">
        <v>3235</v>
      </c>
      <c r="F181" s="61" t="s">
        <v>3215</v>
      </c>
      <c r="G181" s="61" t="s">
        <v>1588</v>
      </c>
      <c r="H181" s="61" t="s">
        <v>2851</v>
      </c>
      <c r="I181" s="63">
        <v>4</v>
      </c>
      <c r="J181" s="336">
        <v>147977444</v>
      </c>
      <c r="K181" s="63">
        <v>0</v>
      </c>
      <c r="L181" s="63">
        <v>0</v>
      </c>
      <c r="M181" s="15" t="s">
        <v>1503</v>
      </c>
      <c r="N181" s="336">
        <v>19</v>
      </c>
      <c r="O181" s="125" t="str">
        <f>+IF(OR(ISERROR(VLOOKUP(A181&amp;B181,OPER!$AO$2:$AO$500,1,0)),K181&gt;=I181),"no","SI")</f>
        <v>no</v>
      </c>
      <c r="P181" s="151" t="str">
        <f>+VLOOKUP(VALUE(A181),ORDENES!$Y$2:$AE$359,5,0)</f>
        <v>DEPALETIZADOR A GRANEL OW - L4</v>
      </c>
      <c r="Q181" s="152" t="str">
        <f>+_xlfn.XLOOKUP(A181&amp;B181,OPER!$AO$2:$AO$500,OPER!$X$2:$X$500,"REPROG-"&amp;_xlfn.XLOOKUP(A181,OPER!$F$2:$F$500,OPER!$X$2:$X$500,"",0),0)</f>
        <v>REPROG-</v>
      </c>
      <c r="R181" s="153" t="e">
        <f>IF((I181-K181)*VLOOKUP(D181,'MM60 |ZBS P3M'!A:M,12,0)&lt;0,0,(I181-K181)*VLOOKUP(D181,'MM60 |ZBS P3M'!A:M,12,0))</f>
        <v>#VALUE!</v>
      </c>
      <c r="S181" s="174" t="str">
        <f t="shared" si="17"/>
        <v/>
      </c>
      <c r="T181" s="174"/>
    </row>
    <row r="182" spans="1:20" x14ac:dyDescent="0.2">
      <c r="A182" s="61" t="s">
        <v>2232</v>
      </c>
      <c r="B182" s="61" t="s">
        <v>2688</v>
      </c>
      <c r="C182" s="61" t="s">
        <v>3236</v>
      </c>
      <c r="D182" s="61" t="s">
        <v>3237</v>
      </c>
      <c r="E182" s="61" t="s">
        <v>3238</v>
      </c>
      <c r="F182" s="61" t="s">
        <v>2697</v>
      </c>
      <c r="G182" s="61" t="s">
        <v>2234</v>
      </c>
      <c r="H182" s="61" t="s">
        <v>2854</v>
      </c>
      <c r="I182" s="63">
        <v>4</v>
      </c>
      <c r="J182" s="336">
        <v>148411265</v>
      </c>
      <c r="K182" s="63">
        <v>4</v>
      </c>
      <c r="L182" s="63">
        <v>0</v>
      </c>
      <c r="M182" s="15" t="s">
        <v>1503</v>
      </c>
      <c r="N182" s="336">
        <v>4</v>
      </c>
      <c r="O182" s="125" t="str">
        <f>+IF(OR(ISERROR(VLOOKUP(A182&amp;B182,OPER!$AO$2:$AO$500,1,0)),K182&gt;=I182),"no","SI")</f>
        <v>no</v>
      </c>
      <c r="P182" s="151" t="str">
        <f>+VLOOKUP(VALUE(A182),ORDENES!$Y$2:$AE$359,5,0)</f>
        <v>RED LUBRICACION  JABON TRANSP - L4</v>
      </c>
      <c r="Q182" s="152" t="str">
        <f>+_xlfn.XLOOKUP(A182&amp;B182,OPER!$AO$2:$AO$500,OPER!$X$2:$X$500,"REPROG-"&amp;_xlfn.XLOOKUP(A182,OPER!$F$2:$F$500,OPER!$X$2:$X$500,"",0),0)</f>
        <v>REPROG-</v>
      </c>
      <c r="R182" s="153" t="e">
        <f>IF((I182-K182)*VLOOKUP(D182,'MM60 |ZBS P3M'!A:M,12,0)&lt;0,0,(I182-K182)*VLOOKUP(D182,'MM60 |ZBS P3M'!A:M,12,0))</f>
        <v>#N/A</v>
      </c>
      <c r="S182" s="174" t="str">
        <f t="shared" si="17"/>
        <v/>
      </c>
      <c r="T182" s="174"/>
    </row>
    <row r="183" spans="1:20" x14ac:dyDescent="0.2">
      <c r="A183" s="61" t="s">
        <v>2062</v>
      </c>
      <c r="B183" s="61" t="s">
        <v>2688</v>
      </c>
      <c r="C183" s="61" t="s">
        <v>3239</v>
      </c>
      <c r="D183" s="61" t="s">
        <v>3240</v>
      </c>
      <c r="E183" s="61" t="s">
        <v>3241</v>
      </c>
      <c r="F183" s="61" t="s">
        <v>2688</v>
      </c>
      <c r="G183" s="61" t="s">
        <v>2063</v>
      </c>
      <c r="H183" s="61" t="s">
        <v>2851</v>
      </c>
      <c r="I183" s="63">
        <v>4</v>
      </c>
      <c r="J183" s="336">
        <v>152364639</v>
      </c>
      <c r="K183" s="63">
        <v>0</v>
      </c>
      <c r="L183" s="63">
        <v>0</v>
      </c>
      <c r="M183" s="15" t="s">
        <v>1503</v>
      </c>
      <c r="N183" s="336">
        <v>1</v>
      </c>
      <c r="O183" s="125" t="str">
        <f>+IF(OR(ISERROR(VLOOKUP(A183&amp;B183,OPER!$AO$2:$AO$500,1,0)),K183&gt;=I183),"no","SI")</f>
        <v>no</v>
      </c>
      <c r="P183" s="151" t="str">
        <f>+VLOOKUP(VALUE(A183),ORDENES!$Y$2:$AE$359,5,0)</f>
        <v>PALETIZADORA - L4</v>
      </c>
      <c r="Q183" s="152" t="str">
        <f>+_xlfn.XLOOKUP(A183&amp;B183,OPER!$AO$2:$AO$500,OPER!$X$2:$X$500,"REPROG-"&amp;_xlfn.XLOOKUP(A183,OPER!$F$2:$F$500,OPER!$X$2:$X$500,"",0),0)</f>
        <v>REPROG-</v>
      </c>
      <c r="R183" s="153" t="e">
        <f>IF((I183-K183)*VLOOKUP(D183,'MM60 |ZBS P3M'!A:M,12,0)&lt;0,0,(I183-K183)*VLOOKUP(D183,'MM60 |ZBS P3M'!A:M,12,0))</f>
        <v>#VALUE!</v>
      </c>
      <c r="S183" s="174" t="str">
        <f t="shared" si="17"/>
        <v/>
      </c>
      <c r="T183" s="174"/>
    </row>
    <row r="184" spans="1:20" x14ac:dyDescent="0.2">
      <c r="A184" s="61" t="s">
        <v>1835</v>
      </c>
      <c r="B184" s="61" t="s">
        <v>2688</v>
      </c>
      <c r="C184" s="61" t="s">
        <v>3019</v>
      </c>
      <c r="D184" s="61" t="s">
        <v>3242</v>
      </c>
      <c r="E184" s="61" t="s">
        <v>3243</v>
      </c>
      <c r="F184" s="61" t="s">
        <v>2989</v>
      </c>
      <c r="G184" s="61" t="s">
        <v>1836</v>
      </c>
      <c r="H184" s="61" t="s">
        <v>2854</v>
      </c>
      <c r="I184" s="63">
        <v>4</v>
      </c>
      <c r="J184" s="336">
        <v>154074688</v>
      </c>
      <c r="K184" s="63">
        <v>4</v>
      </c>
      <c r="L184" s="63">
        <v>0</v>
      </c>
      <c r="M184" s="15" t="s">
        <v>1503</v>
      </c>
      <c r="N184" s="336">
        <v>12</v>
      </c>
      <c r="O184" s="125" t="str">
        <f>+IF(OR(ISERROR(VLOOKUP(A184&amp;B184,OPER!$AO$2:$AO$500,1,0)),K184&gt;=I184),"no","SI")</f>
        <v>no</v>
      </c>
      <c r="P184" s="151" t="str">
        <f>+VLOOKUP(VALUE(A184),ORDENES!$Y$2:$AE$359,5,0)</f>
        <v>LLENADORA DE BOTELLAS - L4</v>
      </c>
      <c r="Q184" s="152" t="str">
        <f>+_xlfn.XLOOKUP(A184&amp;B184,OPER!$AO$2:$AO$500,OPER!$X$2:$X$500,"REPROG-"&amp;_xlfn.XLOOKUP(A184,OPER!$F$2:$F$500,OPER!$X$2:$X$500,"",0),0)</f>
        <v>REPROG-</v>
      </c>
      <c r="R184" s="153" t="e">
        <f>IF((I184-K184)*VLOOKUP(D184,'MM60 |ZBS P3M'!A:M,12,0)&lt;0,0,(I184-K184)*VLOOKUP(D184,'MM60 |ZBS P3M'!A:M,12,0))</f>
        <v>#VALUE!</v>
      </c>
      <c r="S184" s="174" t="str">
        <f t="shared" si="17"/>
        <v/>
      </c>
      <c r="T184" s="174"/>
    </row>
    <row r="185" spans="1:20" x14ac:dyDescent="0.2">
      <c r="A185" s="61" t="s">
        <v>2069</v>
      </c>
      <c r="B185" s="61" t="s">
        <v>2697</v>
      </c>
      <c r="C185" s="61" t="s">
        <v>3244</v>
      </c>
      <c r="D185" s="61" t="s">
        <v>3245</v>
      </c>
      <c r="E185" s="61" t="s">
        <v>3246</v>
      </c>
      <c r="F185" s="61" t="s">
        <v>2688</v>
      </c>
      <c r="G185" s="61" t="s">
        <v>2070</v>
      </c>
      <c r="H185" s="61" t="s">
        <v>2851</v>
      </c>
      <c r="I185" s="63">
        <v>4</v>
      </c>
      <c r="J185" s="336">
        <v>159384929</v>
      </c>
      <c r="K185" s="63">
        <v>0</v>
      </c>
      <c r="L185" s="63">
        <v>0</v>
      </c>
      <c r="M185" s="15" t="s">
        <v>1503</v>
      </c>
      <c r="N185" s="336">
        <v>1</v>
      </c>
      <c r="O185" s="125" t="str">
        <f>+IF(OR(ISERROR(VLOOKUP(A185&amp;B185,OPER!$AO$2:$AO$500,1,0)),K185&gt;=I185),"no","SI")</f>
        <v>no</v>
      </c>
      <c r="P185" s="151" t="str">
        <f>+VLOOKUP(VALUE(A185),ORDENES!$Y$2:$AE$359,5,0)</f>
        <v>PALETIZADORA - L4</v>
      </c>
      <c r="Q185" s="152" t="str">
        <f>+_xlfn.XLOOKUP(A185&amp;B185,OPER!$AO$2:$AO$500,OPER!$X$2:$X$500,"REPROG-"&amp;_xlfn.XLOOKUP(A185,OPER!$F$2:$F$500,OPER!$X$2:$X$500,"",0),0)</f>
        <v>REPROG-</v>
      </c>
      <c r="R185" s="153" t="e">
        <f>IF((I185-K185)*VLOOKUP(D185,'MM60 |ZBS P3M'!A:M,12,0)&lt;0,0,(I185-K185)*VLOOKUP(D185,'MM60 |ZBS P3M'!A:M,12,0))</f>
        <v>#N/A</v>
      </c>
      <c r="S185" s="174" t="str">
        <f t="shared" si="17"/>
        <v/>
      </c>
      <c r="T185" s="174"/>
    </row>
    <row r="186" spans="1:20" x14ac:dyDescent="0.2">
      <c r="A186" s="61" t="s">
        <v>2069</v>
      </c>
      <c r="B186" s="61" t="s">
        <v>2697</v>
      </c>
      <c r="C186" s="61" t="s">
        <v>3244</v>
      </c>
      <c r="D186" s="61" t="s">
        <v>3247</v>
      </c>
      <c r="E186" s="61" t="s">
        <v>3248</v>
      </c>
      <c r="F186" s="61" t="s">
        <v>2736</v>
      </c>
      <c r="G186" s="61" t="s">
        <v>2070</v>
      </c>
      <c r="H186" s="61" t="s">
        <v>2851</v>
      </c>
      <c r="I186" s="63">
        <v>4</v>
      </c>
      <c r="J186" s="336">
        <v>159384929</v>
      </c>
      <c r="K186" s="63">
        <v>0</v>
      </c>
      <c r="L186" s="63">
        <v>0</v>
      </c>
      <c r="M186" s="15" t="s">
        <v>1503</v>
      </c>
      <c r="N186" s="336">
        <v>2</v>
      </c>
    </row>
    <row r="187" spans="1:20" x14ac:dyDescent="0.2">
      <c r="A187" s="61" t="s">
        <v>2429</v>
      </c>
      <c r="B187" s="61" t="s">
        <v>2697</v>
      </c>
      <c r="C187" s="61" t="s">
        <v>3176</v>
      </c>
      <c r="D187" s="61" t="s">
        <v>2945</v>
      </c>
      <c r="E187" s="61" t="s">
        <v>2946</v>
      </c>
      <c r="F187" s="61" t="s">
        <v>2736</v>
      </c>
      <c r="G187" s="61" t="s">
        <v>2430</v>
      </c>
      <c r="H187" s="61" t="s">
        <v>2851</v>
      </c>
      <c r="I187" s="63">
        <v>4</v>
      </c>
      <c r="J187" s="336">
        <v>159625765</v>
      </c>
      <c r="K187" s="63">
        <v>0</v>
      </c>
      <c r="L187" s="63">
        <v>0</v>
      </c>
      <c r="M187" s="15" t="s">
        <v>1503</v>
      </c>
      <c r="N187" s="336">
        <v>2</v>
      </c>
    </row>
    <row r="188" spans="1:20" x14ac:dyDescent="0.2">
      <c r="A188" s="61" t="s">
        <v>2075</v>
      </c>
      <c r="B188" s="61" t="s">
        <v>2723</v>
      </c>
      <c r="C188" s="61" t="s">
        <v>3249</v>
      </c>
      <c r="D188" s="61" t="s">
        <v>3250</v>
      </c>
      <c r="E188" s="61" t="s">
        <v>3251</v>
      </c>
      <c r="F188" s="61" t="s">
        <v>2833</v>
      </c>
      <c r="G188" s="61" t="s">
        <v>2076</v>
      </c>
      <c r="H188" s="61" t="s">
        <v>2851</v>
      </c>
      <c r="I188" s="63">
        <v>4</v>
      </c>
      <c r="J188" s="336">
        <v>159654070</v>
      </c>
      <c r="K188" s="63">
        <v>0</v>
      </c>
      <c r="L188" s="63">
        <v>0</v>
      </c>
      <c r="M188" s="15" t="s">
        <v>1503</v>
      </c>
      <c r="N188" s="336">
        <v>6</v>
      </c>
    </row>
    <row r="189" spans="1:20" x14ac:dyDescent="0.2">
      <c r="A189" s="61" t="s">
        <v>2433</v>
      </c>
      <c r="B189" s="61" t="s">
        <v>2688</v>
      </c>
      <c r="C189" s="61" t="s">
        <v>2434</v>
      </c>
      <c r="D189" s="61" t="s">
        <v>3252</v>
      </c>
      <c r="E189" s="61" t="s">
        <v>3253</v>
      </c>
      <c r="F189" s="61" t="s">
        <v>2688</v>
      </c>
      <c r="G189" s="61" t="s">
        <v>2434</v>
      </c>
      <c r="H189" s="61" t="s">
        <v>2851</v>
      </c>
      <c r="I189" s="63">
        <v>4</v>
      </c>
      <c r="J189" s="336">
        <v>160085000</v>
      </c>
      <c r="K189" s="63">
        <v>0</v>
      </c>
      <c r="L189" s="63">
        <v>0</v>
      </c>
      <c r="M189" s="15" t="s">
        <v>1503</v>
      </c>
      <c r="N189" s="336">
        <v>1</v>
      </c>
    </row>
    <row r="190" spans="1:20" x14ac:dyDescent="0.2">
      <c r="A190" s="61" t="s">
        <v>1876</v>
      </c>
      <c r="B190" s="61" t="s">
        <v>2688</v>
      </c>
      <c r="C190" s="61" t="s">
        <v>1877</v>
      </c>
      <c r="D190" s="61" t="s">
        <v>3254</v>
      </c>
      <c r="E190" s="61" t="s">
        <v>3255</v>
      </c>
      <c r="F190" s="61" t="s">
        <v>2688</v>
      </c>
      <c r="G190" s="61" t="s">
        <v>1877</v>
      </c>
      <c r="H190" s="61" t="s">
        <v>2851</v>
      </c>
      <c r="I190" s="63">
        <v>4</v>
      </c>
      <c r="J190" s="336">
        <v>160319051</v>
      </c>
      <c r="K190" s="63">
        <v>0</v>
      </c>
      <c r="L190" s="63">
        <v>0</v>
      </c>
      <c r="M190" s="15" t="s">
        <v>1503</v>
      </c>
      <c r="N190" s="336">
        <v>1</v>
      </c>
    </row>
    <row r="191" spans="1:20" x14ac:dyDescent="0.2">
      <c r="A191" s="61" t="s">
        <v>1876</v>
      </c>
      <c r="B191" s="61" t="s">
        <v>2688</v>
      </c>
      <c r="C191" s="61" t="s">
        <v>1877</v>
      </c>
      <c r="D191" s="61" t="s">
        <v>3256</v>
      </c>
      <c r="E191" s="61" t="s">
        <v>3257</v>
      </c>
      <c r="F191" s="61" t="s">
        <v>2833</v>
      </c>
      <c r="G191" s="61" t="s">
        <v>1877</v>
      </c>
      <c r="H191" s="61" t="s">
        <v>2851</v>
      </c>
      <c r="I191" s="63">
        <v>4</v>
      </c>
      <c r="J191" s="336">
        <v>160319051</v>
      </c>
      <c r="K191" s="63">
        <v>0</v>
      </c>
      <c r="L191" s="63">
        <v>0</v>
      </c>
      <c r="M191" s="15" t="s">
        <v>1503</v>
      </c>
      <c r="N191" s="336">
        <v>6</v>
      </c>
    </row>
    <row r="192" spans="1:20" x14ac:dyDescent="0.2">
      <c r="A192" s="61" t="s">
        <v>2444</v>
      </c>
      <c r="B192" s="61" t="s">
        <v>2688</v>
      </c>
      <c r="C192" s="61" t="s">
        <v>2445</v>
      </c>
      <c r="D192" s="61" t="s">
        <v>3258</v>
      </c>
      <c r="E192" s="61" t="s">
        <v>3259</v>
      </c>
      <c r="F192" s="61" t="s">
        <v>2833</v>
      </c>
      <c r="G192" s="61" t="s">
        <v>2445</v>
      </c>
      <c r="H192" s="61" t="s">
        <v>2851</v>
      </c>
      <c r="I192" s="63">
        <v>4</v>
      </c>
      <c r="J192" s="336">
        <v>160605636</v>
      </c>
      <c r="K192" s="63">
        <v>0</v>
      </c>
      <c r="L192" s="63">
        <v>0</v>
      </c>
      <c r="M192" s="15" t="s">
        <v>1503</v>
      </c>
      <c r="N192" s="336">
        <v>6</v>
      </c>
    </row>
    <row r="193" spans="1:14" x14ac:dyDescent="0.2">
      <c r="A193" s="61" t="s">
        <v>2444</v>
      </c>
      <c r="B193" s="61" t="s">
        <v>2688</v>
      </c>
      <c r="C193" s="61" t="s">
        <v>2445</v>
      </c>
      <c r="D193" s="61" t="s">
        <v>3177</v>
      </c>
      <c r="E193" s="61" t="s">
        <v>3178</v>
      </c>
      <c r="F193" s="61" t="s">
        <v>2789</v>
      </c>
      <c r="G193" s="61" t="s">
        <v>2445</v>
      </c>
      <c r="H193" s="61" t="s">
        <v>2851</v>
      </c>
      <c r="I193" s="63">
        <v>4</v>
      </c>
      <c r="J193" s="336">
        <v>160605636</v>
      </c>
      <c r="K193" s="63">
        <v>0</v>
      </c>
      <c r="L193" s="63">
        <v>0</v>
      </c>
      <c r="M193" s="15" t="s">
        <v>1503</v>
      </c>
      <c r="N193" s="336">
        <v>8</v>
      </c>
    </row>
    <row r="194" spans="1:14" x14ac:dyDescent="0.2">
      <c r="A194" s="61" t="s">
        <v>2449</v>
      </c>
      <c r="B194" s="61" t="s">
        <v>2688</v>
      </c>
      <c r="C194" s="61" t="s">
        <v>3260</v>
      </c>
      <c r="D194" s="61" t="s">
        <v>3261</v>
      </c>
      <c r="E194" s="61" t="s">
        <v>3262</v>
      </c>
      <c r="F194" s="61" t="s">
        <v>2723</v>
      </c>
      <c r="G194" s="61" t="s">
        <v>2450</v>
      </c>
      <c r="H194" s="61" t="s">
        <v>2854</v>
      </c>
      <c r="I194" s="63">
        <v>4</v>
      </c>
      <c r="J194" s="336">
        <v>160679692</v>
      </c>
      <c r="K194" s="63">
        <v>4</v>
      </c>
      <c r="L194" s="63">
        <v>0</v>
      </c>
      <c r="M194" s="15" t="s">
        <v>1503</v>
      </c>
      <c r="N194" s="336">
        <v>3</v>
      </c>
    </row>
    <row r="195" spans="1:14" x14ac:dyDescent="0.2">
      <c r="A195" s="61" t="s">
        <v>2449</v>
      </c>
      <c r="B195" s="61" t="s">
        <v>2688</v>
      </c>
      <c r="C195" s="61" t="s">
        <v>3260</v>
      </c>
      <c r="D195" s="61" t="s">
        <v>3263</v>
      </c>
      <c r="E195" s="61" t="s">
        <v>3264</v>
      </c>
      <c r="F195" s="61" t="s">
        <v>2697</v>
      </c>
      <c r="G195" s="61" t="s">
        <v>2450</v>
      </c>
      <c r="H195" s="61" t="s">
        <v>2851</v>
      </c>
      <c r="I195" s="63">
        <v>4</v>
      </c>
      <c r="J195" s="336">
        <v>160679692</v>
      </c>
      <c r="K195" s="63">
        <v>4</v>
      </c>
      <c r="L195" s="63">
        <v>0</v>
      </c>
      <c r="M195" s="15" t="s">
        <v>1503</v>
      </c>
      <c r="N195" s="336">
        <v>5</v>
      </c>
    </row>
    <row r="196" spans="1:14" x14ac:dyDescent="0.2">
      <c r="A196" s="61" t="s">
        <v>2449</v>
      </c>
      <c r="B196" s="61" t="s">
        <v>2688</v>
      </c>
      <c r="C196" s="61" t="s">
        <v>3260</v>
      </c>
      <c r="D196" s="61" t="s">
        <v>3265</v>
      </c>
      <c r="E196" s="61" t="s">
        <v>3266</v>
      </c>
      <c r="F196" s="61" t="s">
        <v>2787</v>
      </c>
      <c r="G196" s="61" t="s">
        <v>2450</v>
      </c>
      <c r="H196" s="61" t="s">
        <v>2851</v>
      </c>
      <c r="I196" s="63">
        <v>4</v>
      </c>
      <c r="J196" s="336">
        <v>160679692</v>
      </c>
      <c r="K196" s="63">
        <v>4</v>
      </c>
      <c r="L196" s="63">
        <v>0</v>
      </c>
      <c r="M196" s="15" t="s">
        <v>1503</v>
      </c>
      <c r="N196" s="336">
        <v>8</v>
      </c>
    </row>
    <row r="197" spans="1:14" x14ac:dyDescent="0.2">
      <c r="A197" s="61" t="s">
        <v>2449</v>
      </c>
      <c r="B197" s="61" t="s">
        <v>2688</v>
      </c>
      <c r="C197" s="61" t="s">
        <v>3260</v>
      </c>
      <c r="D197" s="61" t="s">
        <v>3267</v>
      </c>
      <c r="E197" s="61" t="s">
        <v>3268</v>
      </c>
      <c r="F197" s="61" t="s">
        <v>2833</v>
      </c>
      <c r="G197" s="61" t="s">
        <v>2450</v>
      </c>
      <c r="H197" s="61" t="s">
        <v>2854</v>
      </c>
      <c r="I197" s="63">
        <v>4</v>
      </c>
      <c r="J197" s="336">
        <v>160679692</v>
      </c>
      <c r="K197" s="63">
        <v>4</v>
      </c>
      <c r="L197" s="63">
        <v>0</v>
      </c>
      <c r="M197" s="15" t="s">
        <v>1503</v>
      </c>
      <c r="N197" s="336">
        <v>9</v>
      </c>
    </row>
    <row r="198" spans="1:14" x14ac:dyDescent="0.2">
      <c r="A198" s="61" t="s">
        <v>2449</v>
      </c>
      <c r="B198" s="61" t="s">
        <v>2736</v>
      </c>
      <c r="C198" s="61" t="s">
        <v>3269</v>
      </c>
      <c r="D198" s="61" t="s">
        <v>3270</v>
      </c>
      <c r="E198" s="61" t="s">
        <v>3271</v>
      </c>
      <c r="F198" s="61" t="s">
        <v>2789</v>
      </c>
      <c r="G198" s="61" t="s">
        <v>2450</v>
      </c>
      <c r="H198" s="61" t="s">
        <v>2854</v>
      </c>
      <c r="I198" s="63">
        <v>4</v>
      </c>
      <c r="J198" s="336">
        <v>160679692</v>
      </c>
      <c r="K198" s="63">
        <v>4</v>
      </c>
      <c r="L198" s="63">
        <v>0</v>
      </c>
      <c r="M198" s="15" t="s">
        <v>1503</v>
      </c>
      <c r="N198" s="336">
        <v>11</v>
      </c>
    </row>
    <row r="199" spans="1:14" x14ac:dyDescent="0.2">
      <c r="A199" s="61" t="s">
        <v>2449</v>
      </c>
      <c r="B199" s="61" t="s">
        <v>2736</v>
      </c>
      <c r="C199" s="61" t="s">
        <v>3269</v>
      </c>
      <c r="D199" s="61" t="s">
        <v>3056</v>
      </c>
      <c r="E199" s="61" t="s">
        <v>3057</v>
      </c>
      <c r="F199" s="61" t="s">
        <v>2694</v>
      </c>
      <c r="G199" s="61" t="s">
        <v>2450</v>
      </c>
      <c r="H199" s="61" t="s">
        <v>2854</v>
      </c>
      <c r="I199" s="63">
        <v>4</v>
      </c>
      <c r="J199" s="336">
        <v>160679692</v>
      </c>
      <c r="K199" s="63">
        <v>4</v>
      </c>
      <c r="L199" s="63">
        <v>0</v>
      </c>
      <c r="M199" s="15" t="s">
        <v>1503</v>
      </c>
      <c r="N199" s="336">
        <v>12</v>
      </c>
    </row>
    <row r="200" spans="1:14" x14ac:dyDescent="0.2">
      <c r="A200" s="61" t="s">
        <v>2084</v>
      </c>
      <c r="B200" s="61" t="s">
        <v>2736</v>
      </c>
      <c r="C200" s="61" t="s">
        <v>2897</v>
      </c>
      <c r="D200" s="61" t="s">
        <v>3272</v>
      </c>
      <c r="E200" s="61" t="s">
        <v>3273</v>
      </c>
      <c r="F200" s="61" t="s">
        <v>2787</v>
      </c>
      <c r="G200" s="61" t="s">
        <v>2085</v>
      </c>
      <c r="H200" s="61" t="s">
        <v>2854</v>
      </c>
      <c r="I200" s="63">
        <v>4</v>
      </c>
      <c r="J200" s="336">
        <v>160839059</v>
      </c>
      <c r="K200" s="63">
        <v>0</v>
      </c>
      <c r="L200" s="63">
        <v>0</v>
      </c>
      <c r="M200" s="15" t="s">
        <v>1503</v>
      </c>
      <c r="N200" s="336">
        <v>6</v>
      </c>
    </row>
    <row r="201" spans="1:14" x14ac:dyDescent="0.2">
      <c r="A201" s="61" t="s">
        <v>1884</v>
      </c>
      <c r="B201" s="61" t="s">
        <v>2688</v>
      </c>
      <c r="C201" s="61" t="s">
        <v>2949</v>
      </c>
      <c r="D201" s="61" t="s">
        <v>3274</v>
      </c>
      <c r="E201" s="61" t="s">
        <v>3275</v>
      </c>
      <c r="F201" s="61" t="s">
        <v>2723</v>
      </c>
      <c r="G201" s="61" t="s">
        <v>1885</v>
      </c>
      <c r="H201" s="61" t="s">
        <v>2854</v>
      </c>
      <c r="I201" s="63">
        <v>4</v>
      </c>
      <c r="J201" s="336">
        <v>161986541</v>
      </c>
      <c r="K201" s="63">
        <v>4</v>
      </c>
      <c r="L201" s="63">
        <v>0</v>
      </c>
      <c r="M201" s="15" t="s">
        <v>1503</v>
      </c>
      <c r="N201" s="336">
        <v>3</v>
      </c>
    </row>
    <row r="202" spans="1:14" x14ac:dyDescent="0.2">
      <c r="A202" s="61" t="s">
        <v>1897</v>
      </c>
      <c r="B202" s="61" t="s">
        <v>2697</v>
      </c>
      <c r="C202" s="61" t="s">
        <v>3135</v>
      </c>
      <c r="D202" s="61" t="s">
        <v>3276</v>
      </c>
      <c r="E202" s="61" t="s">
        <v>3277</v>
      </c>
      <c r="F202" s="61" t="s">
        <v>2997</v>
      </c>
      <c r="G202" s="61" t="s">
        <v>1898</v>
      </c>
      <c r="H202" s="61" t="s">
        <v>2851</v>
      </c>
      <c r="I202" s="63">
        <v>4</v>
      </c>
      <c r="J202" s="336">
        <v>162527514</v>
      </c>
      <c r="K202" s="63">
        <v>0</v>
      </c>
      <c r="L202" s="63">
        <v>0</v>
      </c>
      <c r="M202" s="15" t="s">
        <v>1503</v>
      </c>
      <c r="N202" s="336">
        <v>20</v>
      </c>
    </row>
    <row r="203" spans="1:14" x14ac:dyDescent="0.2">
      <c r="A203" s="61" t="s">
        <v>1897</v>
      </c>
      <c r="B203" s="61" t="s">
        <v>2697</v>
      </c>
      <c r="C203" s="61" t="s">
        <v>3135</v>
      </c>
      <c r="D203" s="61" t="s">
        <v>3278</v>
      </c>
      <c r="E203" s="61" t="s">
        <v>3279</v>
      </c>
      <c r="F203" s="61" t="s">
        <v>3280</v>
      </c>
      <c r="G203" s="61" t="s">
        <v>1898</v>
      </c>
      <c r="H203" s="61" t="s">
        <v>2851</v>
      </c>
      <c r="I203" s="63">
        <v>4</v>
      </c>
      <c r="J203" s="336">
        <v>162527514</v>
      </c>
      <c r="K203" s="63">
        <v>0</v>
      </c>
      <c r="L203" s="63">
        <v>0</v>
      </c>
      <c r="M203" s="15" t="s">
        <v>1503</v>
      </c>
      <c r="N203" s="336">
        <v>24</v>
      </c>
    </row>
    <row r="204" spans="1:14" x14ac:dyDescent="0.2">
      <c r="A204" s="61" t="s">
        <v>1897</v>
      </c>
      <c r="B204" s="61" t="s">
        <v>2697</v>
      </c>
      <c r="C204" s="61" t="s">
        <v>3135</v>
      </c>
      <c r="D204" s="61" t="s">
        <v>3281</v>
      </c>
      <c r="E204" s="61" t="s">
        <v>3282</v>
      </c>
      <c r="F204" s="61" t="s">
        <v>3283</v>
      </c>
      <c r="G204" s="61" t="s">
        <v>1898</v>
      </c>
      <c r="H204" s="61" t="s">
        <v>2851</v>
      </c>
      <c r="I204" s="63">
        <v>4</v>
      </c>
      <c r="J204" s="336">
        <v>162527514</v>
      </c>
      <c r="K204" s="63">
        <v>0</v>
      </c>
      <c r="L204" s="63">
        <v>0</v>
      </c>
      <c r="M204" s="15" t="s">
        <v>1503</v>
      </c>
      <c r="N204" s="336">
        <v>27</v>
      </c>
    </row>
    <row r="205" spans="1:14" x14ac:dyDescent="0.2">
      <c r="A205" s="61" t="s">
        <v>1897</v>
      </c>
      <c r="B205" s="61" t="s">
        <v>2697</v>
      </c>
      <c r="C205" s="61" t="s">
        <v>3135</v>
      </c>
      <c r="D205" s="61" t="s">
        <v>3284</v>
      </c>
      <c r="E205" s="61" t="s">
        <v>3285</v>
      </c>
      <c r="F205" s="61" t="s">
        <v>3286</v>
      </c>
      <c r="G205" s="61" t="s">
        <v>1898</v>
      </c>
      <c r="H205" s="61" t="s">
        <v>2851</v>
      </c>
      <c r="I205" s="63">
        <v>4</v>
      </c>
      <c r="J205" s="336">
        <v>162527514</v>
      </c>
      <c r="K205" s="63">
        <v>0</v>
      </c>
      <c r="L205" s="63">
        <v>0</v>
      </c>
      <c r="M205" s="15" t="s">
        <v>1503</v>
      </c>
      <c r="N205" s="336">
        <v>35</v>
      </c>
    </row>
    <row r="206" spans="1:14" x14ac:dyDescent="0.2">
      <c r="A206" s="61" t="s">
        <v>1914</v>
      </c>
      <c r="B206" s="61" t="s">
        <v>2688</v>
      </c>
      <c r="C206" s="61" t="s">
        <v>3140</v>
      </c>
      <c r="D206" s="61" t="s">
        <v>3287</v>
      </c>
      <c r="E206" s="61" t="s">
        <v>3288</v>
      </c>
      <c r="F206" s="61" t="s">
        <v>2845</v>
      </c>
      <c r="G206" s="61" t="s">
        <v>1915</v>
      </c>
      <c r="H206" s="61" t="s">
        <v>2854</v>
      </c>
      <c r="I206" s="63">
        <v>4</v>
      </c>
      <c r="J206" s="336">
        <v>165491832</v>
      </c>
      <c r="K206" s="63">
        <v>0</v>
      </c>
      <c r="L206" s="63">
        <v>0</v>
      </c>
      <c r="M206" s="15" t="s">
        <v>1503</v>
      </c>
      <c r="N206" s="336">
        <v>7</v>
      </c>
    </row>
    <row r="207" spans="1:14" x14ac:dyDescent="0.2">
      <c r="A207" s="61" t="s">
        <v>2467</v>
      </c>
      <c r="B207" s="61" t="s">
        <v>2736</v>
      </c>
      <c r="C207" s="61" t="s">
        <v>3289</v>
      </c>
      <c r="D207" s="61" t="s">
        <v>3290</v>
      </c>
      <c r="E207" s="61" t="s">
        <v>3291</v>
      </c>
      <c r="F207" s="61" t="s">
        <v>2688</v>
      </c>
      <c r="G207" s="61" t="s">
        <v>2468</v>
      </c>
      <c r="H207" s="61" t="s">
        <v>2854</v>
      </c>
      <c r="I207" s="63">
        <v>4</v>
      </c>
      <c r="J207" s="336">
        <v>166602216</v>
      </c>
      <c r="K207" s="63">
        <v>4</v>
      </c>
      <c r="L207" s="63">
        <v>0</v>
      </c>
      <c r="M207" s="15" t="s">
        <v>1503</v>
      </c>
      <c r="N207" s="336">
        <v>1</v>
      </c>
    </row>
    <row r="208" spans="1:14" x14ac:dyDescent="0.2">
      <c r="A208" s="61" t="s">
        <v>1775</v>
      </c>
      <c r="B208" s="61" t="s">
        <v>2787</v>
      </c>
      <c r="C208" s="61" t="s">
        <v>3150</v>
      </c>
      <c r="D208" s="61" t="s">
        <v>3292</v>
      </c>
      <c r="E208" s="61" t="s">
        <v>3293</v>
      </c>
      <c r="F208" s="61" t="s">
        <v>2915</v>
      </c>
      <c r="G208" s="61" t="s">
        <v>1776</v>
      </c>
      <c r="H208" s="61" t="s">
        <v>2854</v>
      </c>
      <c r="I208" s="63">
        <v>4</v>
      </c>
      <c r="J208" s="336">
        <v>168186865</v>
      </c>
      <c r="K208" s="63">
        <v>4</v>
      </c>
      <c r="L208" s="63">
        <v>0</v>
      </c>
      <c r="M208" s="15" t="s">
        <v>1503</v>
      </c>
      <c r="N208" s="336">
        <v>15</v>
      </c>
    </row>
    <row r="209" spans="1:14" x14ac:dyDescent="0.2">
      <c r="A209" s="61" t="s">
        <v>1775</v>
      </c>
      <c r="B209" s="61" t="s">
        <v>2787</v>
      </c>
      <c r="C209" s="61" t="s">
        <v>3150</v>
      </c>
      <c r="D209" s="61" t="s">
        <v>3294</v>
      </c>
      <c r="E209" s="61" t="s">
        <v>3295</v>
      </c>
      <c r="F209" s="61" t="s">
        <v>3114</v>
      </c>
      <c r="G209" s="61" t="s">
        <v>1776</v>
      </c>
      <c r="H209" s="61" t="s">
        <v>2854</v>
      </c>
      <c r="I209" s="63">
        <v>4</v>
      </c>
      <c r="J209" s="336">
        <v>168186865</v>
      </c>
      <c r="K209" s="63">
        <v>4</v>
      </c>
      <c r="L209" s="63">
        <v>0</v>
      </c>
      <c r="M209" s="15" t="s">
        <v>1503</v>
      </c>
      <c r="N209" s="336">
        <v>17</v>
      </c>
    </row>
    <row r="210" spans="1:14" x14ac:dyDescent="0.2">
      <c r="A210" s="61" t="s">
        <v>2483</v>
      </c>
      <c r="B210" s="61" t="s">
        <v>2736</v>
      </c>
      <c r="C210" s="61" t="s">
        <v>3117</v>
      </c>
      <c r="D210" s="61" t="s">
        <v>3296</v>
      </c>
      <c r="E210" s="61" t="s">
        <v>3297</v>
      </c>
      <c r="F210" s="61" t="s">
        <v>2787</v>
      </c>
      <c r="G210" s="61" t="s">
        <v>2484</v>
      </c>
      <c r="H210" s="61" t="s">
        <v>2854</v>
      </c>
      <c r="I210" s="63">
        <v>4</v>
      </c>
      <c r="J210" s="336">
        <v>169148976</v>
      </c>
      <c r="K210" s="63">
        <v>4</v>
      </c>
      <c r="L210" s="63">
        <v>0</v>
      </c>
      <c r="M210" s="15" t="s">
        <v>1503</v>
      </c>
      <c r="N210" s="336">
        <v>5</v>
      </c>
    </row>
    <row r="211" spans="1:14" x14ac:dyDescent="0.2">
      <c r="A211" s="61" t="s">
        <v>2488</v>
      </c>
      <c r="B211" s="61" t="s">
        <v>2688</v>
      </c>
      <c r="C211" s="61" t="s">
        <v>3298</v>
      </c>
      <c r="D211" s="61" t="s">
        <v>2906</v>
      </c>
      <c r="E211" s="61" t="s">
        <v>2907</v>
      </c>
      <c r="F211" s="61" t="s">
        <v>2736</v>
      </c>
      <c r="G211" s="61" t="s">
        <v>2489</v>
      </c>
      <c r="H211" s="61" t="s">
        <v>2854</v>
      </c>
      <c r="I211" s="63">
        <v>4</v>
      </c>
      <c r="J211" s="336">
        <v>169394760</v>
      </c>
      <c r="K211" s="63">
        <v>4</v>
      </c>
      <c r="L211" s="63">
        <v>0</v>
      </c>
      <c r="M211" s="15" t="s">
        <v>1503</v>
      </c>
      <c r="N211" s="336">
        <v>2</v>
      </c>
    </row>
    <row r="212" spans="1:14" x14ac:dyDescent="0.2">
      <c r="A212" s="61" t="s">
        <v>2491</v>
      </c>
      <c r="B212" s="61" t="s">
        <v>2736</v>
      </c>
      <c r="C212" s="61" t="s">
        <v>3299</v>
      </c>
      <c r="D212" s="61" t="s">
        <v>3300</v>
      </c>
      <c r="E212" s="61" t="s">
        <v>3301</v>
      </c>
      <c r="F212" s="61" t="s">
        <v>2736</v>
      </c>
      <c r="G212" s="61" t="s">
        <v>2492</v>
      </c>
      <c r="H212" s="61" t="s">
        <v>2854</v>
      </c>
      <c r="I212" s="63">
        <v>4</v>
      </c>
      <c r="J212" s="336">
        <v>169845946</v>
      </c>
      <c r="K212" s="63">
        <v>4</v>
      </c>
      <c r="L212" s="63">
        <v>0</v>
      </c>
      <c r="M212" s="15" t="s">
        <v>1503</v>
      </c>
      <c r="N212" s="336">
        <v>2</v>
      </c>
    </row>
    <row r="213" spans="1:14" x14ac:dyDescent="0.2">
      <c r="A213" s="61" t="s">
        <v>2495</v>
      </c>
      <c r="B213" s="61" t="s">
        <v>2688</v>
      </c>
      <c r="C213" s="61" t="s">
        <v>3302</v>
      </c>
      <c r="D213" s="61" t="s">
        <v>3174</v>
      </c>
      <c r="E213" s="61" t="s">
        <v>3175</v>
      </c>
      <c r="F213" s="61" t="s">
        <v>2736</v>
      </c>
      <c r="G213" s="61" t="s">
        <v>2496</v>
      </c>
      <c r="H213" s="61" t="s">
        <v>2854</v>
      </c>
      <c r="I213" s="63">
        <v>4</v>
      </c>
      <c r="J213" s="336">
        <v>170022536</v>
      </c>
      <c r="K213" s="63">
        <v>0</v>
      </c>
      <c r="L213" s="63">
        <v>0</v>
      </c>
      <c r="M213" s="15" t="s">
        <v>1503</v>
      </c>
      <c r="N213" s="336">
        <v>2</v>
      </c>
    </row>
    <row r="214" spans="1:14" x14ac:dyDescent="0.2">
      <c r="A214" s="61" t="s">
        <v>2515</v>
      </c>
      <c r="B214" s="61" t="s">
        <v>2736</v>
      </c>
      <c r="C214" s="61" t="s">
        <v>3303</v>
      </c>
      <c r="D214" s="61" t="s">
        <v>3304</v>
      </c>
      <c r="E214" s="61" t="s">
        <v>3305</v>
      </c>
      <c r="F214" s="61" t="s">
        <v>2697</v>
      </c>
      <c r="G214" s="61" t="s">
        <v>2516</v>
      </c>
      <c r="H214" s="61" t="s">
        <v>2851</v>
      </c>
      <c r="I214" s="63">
        <v>4</v>
      </c>
      <c r="J214" s="336">
        <v>172568031</v>
      </c>
      <c r="K214" s="63">
        <v>0</v>
      </c>
      <c r="L214" s="63">
        <v>0</v>
      </c>
      <c r="M214" s="15" t="s">
        <v>1503</v>
      </c>
      <c r="N214" s="336">
        <v>4</v>
      </c>
    </row>
    <row r="215" spans="1:14" x14ac:dyDescent="0.2">
      <c r="A215" s="61" t="s">
        <v>2527</v>
      </c>
      <c r="B215" s="61" t="s">
        <v>2723</v>
      </c>
      <c r="C215" s="61" t="s">
        <v>2528</v>
      </c>
      <c r="D215" s="61" t="s">
        <v>3300</v>
      </c>
      <c r="E215" s="61" t="s">
        <v>3301</v>
      </c>
      <c r="F215" s="61" t="s">
        <v>2833</v>
      </c>
      <c r="G215" s="61" t="s">
        <v>2528</v>
      </c>
      <c r="H215" s="61" t="s">
        <v>2854</v>
      </c>
      <c r="I215" s="63">
        <v>4</v>
      </c>
      <c r="J215" s="336">
        <v>174307747</v>
      </c>
      <c r="K215" s="63">
        <v>4</v>
      </c>
      <c r="L215" s="63">
        <v>0</v>
      </c>
      <c r="M215" s="15" t="s">
        <v>1503</v>
      </c>
      <c r="N215" s="336">
        <v>6</v>
      </c>
    </row>
    <row r="216" spans="1:14" x14ac:dyDescent="0.2">
      <c r="A216" s="61" t="s">
        <v>2010</v>
      </c>
      <c r="B216" s="61" t="s">
        <v>2688</v>
      </c>
      <c r="C216" s="61" t="s">
        <v>2011</v>
      </c>
      <c r="D216" s="61" t="s">
        <v>3306</v>
      </c>
      <c r="E216" s="61" t="s">
        <v>3307</v>
      </c>
      <c r="F216" s="61" t="s">
        <v>2723</v>
      </c>
      <c r="G216" s="61" t="s">
        <v>2011</v>
      </c>
      <c r="H216" s="61" t="s">
        <v>2851</v>
      </c>
      <c r="I216" s="63">
        <v>4</v>
      </c>
      <c r="J216" s="336">
        <v>174628304</v>
      </c>
      <c r="K216" s="63">
        <v>0</v>
      </c>
      <c r="L216" s="63">
        <v>0</v>
      </c>
      <c r="M216" s="15" t="s">
        <v>1503</v>
      </c>
      <c r="N216" s="336">
        <v>4</v>
      </c>
    </row>
    <row r="217" spans="1:14" x14ac:dyDescent="0.2">
      <c r="A217" s="61" t="s">
        <v>2010</v>
      </c>
      <c r="B217" s="61" t="s">
        <v>2688</v>
      </c>
      <c r="C217" s="61" t="s">
        <v>2011</v>
      </c>
      <c r="D217" s="61" t="s">
        <v>3308</v>
      </c>
      <c r="E217" s="61" t="s">
        <v>3309</v>
      </c>
      <c r="F217" s="61" t="s">
        <v>3114</v>
      </c>
      <c r="G217" s="61" t="s">
        <v>2011</v>
      </c>
      <c r="H217" s="61" t="s">
        <v>2851</v>
      </c>
      <c r="I217" s="63">
        <v>4</v>
      </c>
      <c r="J217" s="336">
        <v>174628304</v>
      </c>
      <c r="K217" s="63">
        <v>0</v>
      </c>
      <c r="L217" s="63">
        <v>0</v>
      </c>
      <c r="M217" s="15" t="s">
        <v>1503</v>
      </c>
      <c r="N217" s="336">
        <v>17</v>
      </c>
    </row>
    <row r="218" spans="1:14" x14ac:dyDescent="0.2">
      <c r="A218" s="61" t="s">
        <v>2671</v>
      </c>
      <c r="B218" s="61" t="s">
        <v>2688</v>
      </c>
      <c r="C218" s="61" t="s">
        <v>2672</v>
      </c>
      <c r="D218" s="61" t="s">
        <v>3265</v>
      </c>
      <c r="E218" s="61" t="s">
        <v>3266</v>
      </c>
      <c r="F218" s="61" t="s">
        <v>2789</v>
      </c>
      <c r="G218" s="61" t="s">
        <v>2672</v>
      </c>
      <c r="H218" s="61" t="s">
        <v>2854</v>
      </c>
      <c r="I218" s="63">
        <v>4</v>
      </c>
      <c r="J218" s="336">
        <v>174883931</v>
      </c>
      <c r="K218" s="63">
        <v>4</v>
      </c>
      <c r="L218" s="63">
        <v>0</v>
      </c>
      <c r="M218" s="15" t="s">
        <v>1503</v>
      </c>
      <c r="N218" s="336">
        <v>8</v>
      </c>
    </row>
    <row r="219" spans="1:14" x14ac:dyDescent="0.2">
      <c r="A219" s="61" t="s">
        <v>2671</v>
      </c>
      <c r="B219" s="61" t="s">
        <v>2688</v>
      </c>
      <c r="C219" s="61" t="s">
        <v>2672</v>
      </c>
      <c r="D219" s="61" t="s">
        <v>3263</v>
      </c>
      <c r="E219" s="61" t="s">
        <v>3264</v>
      </c>
      <c r="F219" s="61" t="s">
        <v>2694</v>
      </c>
      <c r="G219" s="61" t="s">
        <v>2672</v>
      </c>
      <c r="H219" s="61" t="s">
        <v>2854</v>
      </c>
      <c r="I219" s="63">
        <v>4</v>
      </c>
      <c r="J219" s="336">
        <v>174883931</v>
      </c>
      <c r="K219" s="63">
        <v>4</v>
      </c>
      <c r="L219" s="63">
        <v>0</v>
      </c>
      <c r="M219" s="15" t="s">
        <v>1503</v>
      </c>
      <c r="N219" s="336">
        <v>9</v>
      </c>
    </row>
    <row r="220" spans="1:14" x14ac:dyDescent="0.2">
      <c r="A220" s="61" t="s">
        <v>2682</v>
      </c>
      <c r="B220" s="61" t="s">
        <v>2736</v>
      </c>
      <c r="C220" s="61" t="s">
        <v>2916</v>
      </c>
      <c r="D220" s="61" t="s">
        <v>3310</v>
      </c>
      <c r="E220" s="61" t="s">
        <v>3311</v>
      </c>
      <c r="F220" s="61" t="s">
        <v>2697</v>
      </c>
      <c r="G220" s="61" t="s">
        <v>2683</v>
      </c>
      <c r="H220" s="61" t="s">
        <v>2854</v>
      </c>
      <c r="I220" s="63">
        <v>4</v>
      </c>
      <c r="J220" s="336">
        <v>120621355</v>
      </c>
      <c r="K220" s="63">
        <v>4</v>
      </c>
      <c r="L220" s="63">
        <v>0</v>
      </c>
      <c r="M220" s="15" t="s">
        <v>1503</v>
      </c>
      <c r="N220" s="336">
        <v>4</v>
      </c>
    </row>
    <row r="221" spans="1:14" x14ac:dyDescent="0.2">
      <c r="A221" s="61" t="s">
        <v>2385</v>
      </c>
      <c r="B221" s="61" t="s">
        <v>2688</v>
      </c>
      <c r="C221" s="61" t="s">
        <v>3312</v>
      </c>
      <c r="D221" s="61" t="s">
        <v>3313</v>
      </c>
      <c r="E221" s="61" t="s">
        <v>3314</v>
      </c>
      <c r="F221" s="61" t="s">
        <v>2688</v>
      </c>
      <c r="G221" s="61" t="s">
        <v>2386</v>
      </c>
      <c r="H221" s="61" t="s">
        <v>2851</v>
      </c>
      <c r="I221" s="63">
        <v>3.0779999999999998</v>
      </c>
      <c r="J221" s="336">
        <v>166082173</v>
      </c>
      <c r="K221" s="63">
        <v>0</v>
      </c>
      <c r="L221" s="63">
        <v>0</v>
      </c>
      <c r="M221" s="15" t="s">
        <v>2872</v>
      </c>
      <c r="N221" s="336">
        <v>1</v>
      </c>
    </row>
    <row r="222" spans="1:14" x14ac:dyDescent="0.2">
      <c r="A222" s="61" t="s">
        <v>2429</v>
      </c>
      <c r="B222" s="61" t="s">
        <v>2697</v>
      </c>
      <c r="C222" s="61" t="s">
        <v>3176</v>
      </c>
      <c r="D222" s="61" t="s">
        <v>3222</v>
      </c>
      <c r="E222" s="61" t="s">
        <v>3223</v>
      </c>
      <c r="F222" s="61" t="s">
        <v>2688</v>
      </c>
      <c r="G222" s="61" t="s">
        <v>2430</v>
      </c>
      <c r="H222" s="61" t="s">
        <v>2851</v>
      </c>
      <c r="I222" s="63">
        <v>3.048</v>
      </c>
      <c r="J222" s="336">
        <v>159625765</v>
      </c>
      <c r="K222" s="63">
        <v>0</v>
      </c>
      <c r="L222" s="63">
        <v>0</v>
      </c>
      <c r="M222" s="15" t="s">
        <v>2872</v>
      </c>
      <c r="N222" s="336">
        <v>1</v>
      </c>
    </row>
    <row r="223" spans="1:14" x14ac:dyDescent="0.2">
      <c r="A223" s="61" t="s">
        <v>2084</v>
      </c>
      <c r="B223" s="61" t="s">
        <v>2688</v>
      </c>
      <c r="C223" s="61" t="s">
        <v>3315</v>
      </c>
      <c r="D223" s="61" t="s">
        <v>3316</v>
      </c>
      <c r="E223" s="61" t="s">
        <v>3317</v>
      </c>
      <c r="F223" s="61" t="s">
        <v>2845</v>
      </c>
      <c r="G223" s="61" t="s">
        <v>2085</v>
      </c>
      <c r="H223" s="61" t="s">
        <v>2854</v>
      </c>
      <c r="I223" s="63">
        <v>3.048</v>
      </c>
      <c r="J223" s="336">
        <v>160839059</v>
      </c>
      <c r="K223" s="63">
        <v>3.048</v>
      </c>
      <c r="L223" s="63">
        <v>0</v>
      </c>
      <c r="M223" s="15" t="s">
        <v>2872</v>
      </c>
      <c r="N223" s="336">
        <v>8</v>
      </c>
    </row>
    <row r="224" spans="1:14" x14ac:dyDescent="0.2">
      <c r="A224" s="61" t="s">
        <v>1804</v>
      </c>
      <c r="B224" s="61" t="s">
        <v>2723</v>
      </c>
      <c r="C224" s="61" t="s">
        <v>3118</v>
      </c>
      <c r="D224" s="61" t="s">
        <v>3318</v>
      </c>
      <c r="E224" s="61" t="s">
        <v>3319</v>
      </c>
      <c r="F224" s="61" t="s">
        <v>2845</v>
      </c>
      <c r="G224" s="61" t="s">
        <v>1805</v>
      </c>
      <c r="H224" s="61" t="s">
        <v>2854</v>
      </c>
      <c r="I224" s="63">
        <v>3</v>
      </c>
      <c r="J224" s="336">
        <v>147476589</v>
      </c>
      <c r="K224" s="63">
        <v>3</v>
      </c>
      <c r="L224" s="63">
        <v>0</v>
      </c>
      <c r="M224" s="15" t="s">
        <v>1503</v>
      </c>
      <c r="N224" s="336">
        <v>8</v>
      </c>
    </row>
    <row r="225" spans="1:14" x14ac:dyDescent="0.2">
      <c r="A225" s="61" t="s">
        <v>2582</v>
      </c>
      <c r="B225" s="61" t="s">
        <v>2688</v>
      </c>
      <c r="C225" s="61" t="s">
        <v>2583</v>
      </c>
      <c r="D225" s="61" t="s">
        <v>3320</v>
      </c>
      <c r="E225" s="61" t="s">
        <v>3321</v>
      </c>
      <c r="F225" s="61" t="s">
        <v>2688</v>
      </c>
      <c r="G225" s="61" t="s">
        <v>2583</v>
      </c>
      <c r="H225" s="61" t="s">
        <v>2851</v>
      </c>
      <c r="I225" s="63">
        <v>3</v>
      </c>
      <c r="J225" s="336">
        <v>150964568</v>
      </c>
      <c r="K225" s="63">
        <v>0</v>
      </c>
      <c r="L225" s="63">
        <v>0</v>
      </c>
      <c r="M225" s="15" t="s">
        <v>1503</v>
      </c>
      <c r="N225" s="336">
        <v>1</v>
      </c>
    </row>
    <row r="226" spans="1:14" x14ac:dyDescent="0.2">
      <c r="A226" s="61" t="s">
        <v>1828</v>
      </c>
      <c r="B226" s="61" t="s">
        <v>2688</v>
      </c>
      <c r="C226" s="61" t="s">
        <v>1829</v>
      </c>
      <c r="D226" s="61" t="s">
        <v>3091</v>
      </c>
      <c r="E226" s="61" t="s">
        <v>3092</v>
      </c>
      <c r="F226" s="61" t="s">
        <v>2697</v>
      </c>
      <c r="G226" s="61" t="s">
        <v>1829</v>
      </c>
      <c r="H226" s="61" t="s">
        <v>2851</v>
      </c>
      <c r="I226" s="63">
        <v>3</v>
      </c>
      <c r="J226" s="336">
        <v>151937089</v>
      </c>
      <c r="K226" s="63">
        <v>0</v>
      </c>
      <c r="L226" s="63">
        <v>0</v>
      </c>
      <c r="M226" s="15" t="s">
        <v>2872</v>
      </c>
      <c r="N226" s="336">
        <v>4</v>
      </c>
    </row>
    <row r="227" spans="1:14" x14ac:dyDescent="0.2">
      <c r="A227" s="61" t="s">
        <v>2418</v>
      </c>
      <c r="B227" s="61" t="s">
        <v>2688</v>
      </c>
      <c r="C227" s="61" t="s">
        <v>2419</v>
      </c>
      <c r="D227" s="61" t="s">
        <v>3322</v>
      </c>
      <c r="E227" s="61" t="s">
        <v>3323</v>
      </c>
      <c r="F227" s="61" t="s">
        <v>2688</v>
      </c>
      <c r="G227" s="61" t="s">
        <v>2419</v>
      </c>
      <c r="H227" s="61" t="s">
        <v>2851</v>
      </c>
      <c r="I227" s="63">
        <v>3</v>
      </c>
      <c r="J227" s="336">
        <v>151944051</v>
      </c>
      <c r="K227" s="63">
        <v>0</v>
      </c>
      <c r="L227" s="63">
        <v>0</v>
      </c>
      <c r="M227" s="15" t="s">
        <v>1503</v>
      </c>
      <c r="N227" s="336">
        <v>1</v>
      </c>
    </row>
    <row r="228" spans="1:14" x14ac:dyDescent="0.2">
      <c r="A228" s="61" t="s">
        <v>2066</v>
      </c>
      <c r="B228" s="61" t="s">
        <v>2824</v>
      </c>
      <c r="C228" s="61" t="s">
        <v>3167</v>
      </c>
      <c r="D228" s="61" t="s">
        <v>3324</v>
      </c>
      <c r="E228" s="61" t="s">
        <v>3325</v>
      </c>
      <c r="F228" s="61" t="s">
        <v>2915</v>
      </c>
      <c r="G228" s="61" t="s">
        <v>2067</v>
      </c>
      <c r="H228" s="61" t="s">
        <v>2854</v>
      </c>
      <c r="I228" s="63">
        <v>3</v>
      </c>
      <c r="J228" s="336">
        <v>153365359</v>
      </c>
      <c r="K228" s="63">
        <v>0</v>
      </c>
      <c r="L228" s="63">
        <v>0</v>
      </c>
      <c r="M228" s="15" t="s">
        <v>2872</v>
      </c>
      <c r="N228" s="336">
        <v>14</v>
      </c>
    </row>
    <row r="229" spans="1:14" x14ac:dyDescent="0.2">
      <c r="A229" s="61" t="s">
        <v>1835</v>
      </c>
      <c r="B229" s="61" t="s">
        <v>2688</v>
      </c>
      <c r="C229" s="61" t="s">
        <v>3019</v>
      </c>
      <c r="D229" s="61" t="s">
        <v>3326</v>
      </c>
      <c r="E229" s="61" t="s">
        <v>3327</v>
      </c>
      <c r="F229" s="61" t="s">
        <v>2688</v>
      </c>
      <c r="G229" s="61" t="s">
        <v>1836</v>
      </c>
      <c r="H229" s="61" t="s">
        <v>2854</v>
      </c>
      <c r="I229" s="63">
        <v>3</v>
      </c>
      <c r="J229" s="336">
        <v>154074688</v>
      </c>
      <c r="K229" s="63">
        <v>3</v>
      </c>
      <c r="L229" s="63">
        <v>0</v>
      </c>
      <c r="M229" s="15" t="s">
        <v>1503</v>
      </c>
      <c r="N229" s="336">
        <v>1</v>
      </c>
    </row>
    <row r="230" spans="1:14" x14ac:dyDescent="0.2">
      <c r="A230" s="61" t="s">
        <v>1835</v>
      </c>
      <c r="B230" s="61" t="s">
        <v>2688</v>
      </c>
      <c r="C230" s="61" t="s">
        <v>3019</v>
      </c>
      <c r="D230" s="61" t="s">
        <v>3328</v>
      </c>
      <c r="E230" s="61" t="s">
        <v>3329</v>
      </c>
      <c r="F230" s="61" t="s">
        <v>2694</v>
      </c>
      <c r="G230" s="61" t="s">
        <v>1836</v>
      </c>
      <c r="H230" s="61" t="s">
        <v>2854</v>
      </c>
      <c r="I230" s="63">
        <v>3</v>
      </c>
      <c r="J230" s="336">
        <v>154074688</v>
      </c>
      <c r="K230" s="63">
        <v>3</v>
      </c>
      <c r="L230" s="63">
        <v>0</v>
      </c>
      <c r="M230" s="15" t="s">
        <v>1503</v>
      </c>
      <c r="N230" s="336">
        <v>10</v>
      </c>
    </row>
    <row r="231" spans="1:14" x14ac:dyDescent="0.2">
      <c r="A231" s="61" t="s">
        <v>1835</v>
      </c>
      <c r="B231" s="61" t="s">
        <v>2688</v>
      </c>
      <c r="C231" s="61" t="s">
        <v>3019</v>
      </c>
      <c r="D231" s="61" t="s">
        <v>3330</v>
      </c>
      <c r="E231" s="61" t="s">
        <v>3331</v>
      </c>
      <c r="F231" s="61" t="s">
        <v>2824</v>
      </c>
      <c r="G231" s="61" t="s">
        <v>1836</v>
      </c>
      <c r="H231" s="61" t="s">
        <v>2854</v>
      </c>
      <c r="I231" s="63">
        <v>3</v>
      </c>
      <c r="J231" s="336">
        <v>154074688</v>
      </c>
      <c r="K231" s="63">
        <v>3</v>
      </c>
      <c r="L231" s="63">
        <v>0</v>
      </c>
      <c r="M231" s="15" t="s">
        <v>1503</v>
      </c>
      <c r="N231" s="336">
        <v>11</v>
      </c>
    </row>
    <row r="232" spans="1:14" x14ac:dyDescent="0.2">
      <c r="A232" s="61" t="s">
        <v>1844</v>
      </c>
      <c r="B232" s="61" t="s">
        <v>2688</v>
      </c>
      <c r="C232" s="61" t="s">
        <v>3332</v>
      </c>
      <c r="D232" s="61" t="s">
        <v>3333</v>
      </c>
      <c r="E232" s="61" t="s">
        <v>3334</v>
      </c>
      <c r="F232" s="61" t="s">
        <v>2723</v>
      </c>
      <c r="G232" s="61" t="s">
        <v>1845</v>
      </c>
      <c r="H232" s="61" t="s">
        <v>2854</v>
      </c>
      <c r="I232" s="63">
        <v>3</v>
      </c>
      <c r="J232" s="336">
        <v>155603578</v>
      </c>
      <c r="K232" s="63">
        <v>3</v>
      </c>
      <c r="L232" s="63">
        <v>0</v>
      </c>
      <c r="M232" s="15" t="s">
        <v>1503</v>
      </c>
      <c r="N232" s="336">
        <v>3</v>
      </c>
    </row>
    <row r="233" spans="1:14" x14ac:dyDescent="0.2">
      <c r="A233" s="61" t="s">
        <v>1847</v>
      </c>
      <c r="B233" s="61" t="s">
        <v>2688</v>
      </c>
      <c r="C233" s="61" t="s">
        <v>3335</v>
      </c>
      <c r="D233" s="61" t="s">
        <v>3141</v>
      </c>
      <c r="E233" s="61" t="s">
        <v>3142</v>
      </c>
      <c r="F233" s="61" t="s">
        <v>2787</v>
      </c>
      <c r="G233" s="61" t="s">
        <v>1848</v>
      </c>
      <c r="H233" s="61" t="s">
        <v>2854</v>
      </c>
      <c r="I233" s="63">
        <v>3</v>
      </c>
      <c r="J233" s="336">
        <v>155782017</v>
      </c>
      <c r="K233" s="63">
        <v>3</v>
      </c>
      <c r="L233" s="63">
        <v>0</v>
      </c>
      <c r="M233" s="15" t="s">
        <v>1503</v>
      </c>
      <c r="N233" s="336">
        <v>5</v>
      </c>
    </row>
    <row r="234" spans="1:14" x14ac:dyDescent="0.2">
      <c r="A234" s="61" t="s">
        <v>2429</v>
      </c>
      <c r="B234" s="61" t="s">
        <v>2697</v>
      </c>
      <c r="C234" s="61" t="s">
        <v>3176</v>
      </c>
      <c r="D234" s="61" t="s">
        <v>3336</v>
      </c>
      <c r="E234" s="61" t="s">
        <v>3337</v>
      </c>
      <c r="F234" s="61" t="s">
        <v>2787</v>
      </c>
      <c r="G234" s="61" t="s">
        <v>2430</v>
      </c>
      <c r="H234" s="61" t="s">
        <v>2851</v>
      </c>
      <c r="I234" s="63">
        <v>3</v>
      </c>
      <c r="J234" s="336">
        <v>159625765</v>
      </c>
      <c r="K234" s="63">
        <v>0</v>
      </c>
      <c r="L234" s="63">
        <v>0</v>
      </c>
      <c r="M234" s="15" t="s">
        <v>1503</v>
      </c>
      <c r="N234" s="336">
        <v>5</v>
      </c>
    </row>
    <row r="235" spans="1:14" x14ac:dyDescent="0.2">
      <c r="A235" s="61" t="s">
        <v>2444</v>
      </c>
      <c r="B235" s="61" t="s">
        <v>2688</v>
      </c>
      <c r="C235" s="61" t="s">
        <v>2445</v>
      </c>
      <c r="D235" s="61" t="s">
        <v>3338</v>
      </c>
      <c r="E235" s="61" t="s">
        <v>3339</v>
      </c>
      <c r="F235" s="61" t="s">
        <v>2963</v>
      </c>
      <c r="G235" s="61" t="s">
        <v>2445</v>
      </c>
      <c r="H235" s="61" t="s">
        <v>2851</v>
      </c>
      <c r="I235" s="63">
        <v>3</v>
      </c>
      <c r="J235" s="336">
        <v>160605636</v>
      </c>
      <c r="K235" s="63">
        <v>0</v>
      </c>
      <c r="L235" s="63">
        <v>0</v>
      </c>
      <c r="M235" s="15" t="s">
        <v>1503</v>
      </c>
      <c r="N235" s="336">
        <v>15</v>
      </c>
    </row>
    <row r="236" spans="1:14" x14ac:dyDescent="0.2">
      <c r="A236" s="61" t="s">
        <v>1893</v>
      </c>
      <c r="B236" s="61" t="s">
        <v>2915</v>
      </c>
      <c r="C236" s="61" t="s">
        <v>1340</v>
      </c>
      <c r="D236" s="61" t="s">
        <v>3318</v>
      </c>
      <c r="E236" s="61" t="s">
        <v>3319</v>
      </c>
      <c r="F236" s="61" t="s">
        <v>2785</v>
      </c>
      <c r="G236" s="61" t="s">
        <v>1894</v>
      </c>
      <c r="H236" s="61" t="s">
        <v>2854</v>
      </c>
      <c r="I236" s="63">
        <v>3</v>
      </c>
      <c r="J236" s="336">
        <v>162499210</v>
      </c>
      <c r="K236" s="63">
        <v>3</v>
      </c>
      <c r="L236" s="63">
        <v>0</v>
      </c>
      <c r="M236" s="15" t="s">
        <v>1503</v>
      </c>
      <c r="N236" s="336">
        <v>12</v>
      </c>
    </row>
    <row r="237" spans="1:14" x14ac:dyDescent="0.2">
      <c r="A237" s="61" t="s">
        <v>1679</v>
      </c>
      <c r="B237" s="61" t="s">
        <v>2688</v>
      </c>
      <c r="C237" s="61" t="s">
        <v>1680</v>
      </c>
      <c r="D237" s="61" t="s">
        <v>3340</v>
      </c>
      <c r="E237" s="61" t="s">
        <v>3341</v>
      </c>
      <c r="F237" s="61" t="s">
        <v>2723</v>
      </c>
      <c r="G237" s="61" t="s">
        <v>1680</v>
      </c>
      <c r="H237" s="61" t="s">
        <v>2851</v>
      </c>
      <c r="I237" s="63">
        <v>3</v>
      </c>
      <c r="J237" s="336">
        <v>163159189</v>
      </c>
      <c r="K237" s="63">
        <v>0</v>
      </c>
      <c r="L237" s="63">
        <v>0</v>
      </c>
      <c r="M237" s="15" t="s">
        <v>2872</v>
      </c>
      <c r="N237" s="336">
        <v>3</v>
      </c>
    </row>
    <row r="238" spans="1:14" x14ac:dyDescent="0.2">
      <c r="A238" s="61" t="s">
        <v>2605</v>
      </c>
      <c r="B238" s="61" t="s">
        <v>2723</v>
      </c>
      <c r="C238" s="61" t="s">
        <v>3039</v>
      </c>
      <c r="D238" s="61" t="s">
        <v>3056</v>
      </c>
      <c r="E238" s="61" t="s">
        <v>3057</v>
      </c>
      <c r="F238" s="61" t="s">
        <v>2787</v>
      </c>
      <c r="G238" s="61" t="s">
        <v>2606</v>
      </c>
      <c r="H238" s="61" t="s">
        <v>2854</v>
      </c>
      <c r="I238" s="63">
        <v>3</v>
      </c>
      <c r="J238" s="336">
        <v>163958638</v>
      </c>
      <c r="K238" s="63">
        <v>3</v>
      </c>
      <c r="L238" s="63">
        <v>0</v>
      </c>
      <c r="M238" s="15" t="s">
        <v>1503</v>
      </c>
      <c r="N238" s="336">
        <v>5</v>
      </c>
    </row>
    <row r="239" spans="1:14" x14ac:dyDescent="0.2">
      <c r="A239" s="61" t="s">
        <v>2183</v>
      </c>
      <c r="B239" s="61" t="s">
        <v>2688</v>
      </c>
      <c r="C239" s="61" t="s">
        <v>3007</v>
      </c>
      <c r="D239" s="61" t="s">
        <v>3342</v>
      </c>
      <c r="E239" s="61" t="s">
        <v>3343</v>
      </c>
      <c r="F239" s="61" t="s">
        <v>2688</v>
      </c>
      <c r="G239" s="61" t="s">
        <v>2184</v>
      </c>
      <c r="H239" s="61" t="s">
        <v>2854</v>
      </c>
      <c r="I239" s="63">
        <v>3</v>
      </c>
      <c r="J239" s="336">
        <v>165491838</v>
      </c>
      <c r="K239" s="63">
        <v>0</v>
      </c>
      <c r="L239" s="63">
        <v>0</v>
      </c>
      <c r="M239" s="15" t="s">
        <v>1503</v>
      </c>
      <c r="N239" s="336">
        <v>1</v>
      </c>
    </row>
    <row r="240" spans="1:14" x14ac:dyDescent="0.2">
      <c r="A240" s="61" t="s">
        <v>2467</v>
      </c>
      <c r="B240" s="61" t="s">
        <v>2723</v>
      </c>
      <c r="C240" s="61" t="s">
        <v>3147</v>
      </c>
      <c r="D240" s="61" t="s">
        <v>3344</v>
      </c>
      <c r="E240" s="61" t="s">
        <v>3345</v>
      </c>
      <c r="F240" s="61" t="s">
        <v>2736</v>
      </c>
      <c r="G240" s="61" t="s">
        <v>2468</v>
      </c>
      <c r="H240" s="61" t="s">
        <v>2854</v>
      </c>
      <c r="I240" s="63">
        <v>3</v>
      </c>
      <c r="J240" s="336">
        <v>166602216</v>
      </c>
      <c r="K240" s="63">
        <v>3</v>
      </c>
      <c r="L240" s="63">
        <v>0</v>
      </c>
      <c r="M240" s="15" t="s">
        <v>1503</v>
      </c>
      <c r="N240" s="336">
        <v>2</v>
      </c>
    </row>
    <row r="241" spans="1:14" x14ac:dyDescent="0.2">
      <c r="A241" s="61" t="s">
        <v>2467</v>
      </c>
      <c r="B241" s="61" t="s">
        <v>2723</v>
      </c>
      <c r="C241" s="61" t="s">
        <v>3147</v>
      </c>
      <c r="D241" s="61" t="s">
        <v>3346</v>
      </c>
      <c r="E241" s="61" t="s">
        <v>3347</v>
      </c>
      <c r="F241" s="61" t="s">
        <v>2697</v>
      </c>
      <c r="G241" s="61" t="s">
        <v>2468</v>
      </c>
      <c r="H241" s="61" t="s">
        <v>2851</v>
      </c>
      <c r="I241" s="63">
        <v>3</v>
      </c>
      <c r="J241" s="336">
        <v>166602216</v>
      </c>
      <c r="K241" s="63">
        <v>0</v>
      </c>
      <c r="L241" s="63">
        <v>0</v>
      </c>
      <c r="M241" s="15" t="s">
        <v>1503</v>
      </c>
      <c r="N241" s="336">
        <v>4</v>
      </c>
    </row>
    <row r="242" spans="1:14" x14ac:dyDescent="0.2">
      <c r="A242" s="61" t="s">
        <v>2467</v>
      </c>
      <c r="B242" s="61" t="s">
        <v>2723</v>
      </c>
      <c r="C242" s="61" t="s">
        <v>3147</v>
      </c>
      <c r="D242" s="61" t="s">
        <v>3348</v>
      </c>
      <c r="E242" s="61" t="s">
        <v>3349</v>
      </c>
      <c r="F242" s="61" t="s">
        <v>2787</v>
      </c>
      <c r="G242" s="61" t="s">
        <v>2468</v>
      </c>
      <c r="H242" s="61" t="s">
        <v>2851</v>
      </c>
      <c r="I242" s="63">
        <v>3</v>
      </c>
      <c r="J242" s="336">
        <v>166602216</v>
      </c>
      <c r="K242" s="63">
        <v>0</v>
      </c>
      <c r="L242" s="63">
        <v>0</v>
      </c>
      <c r="M242" s="15" t="s">
        <v>1503</v>
      </c>
      <c r="N242" s="336">
        <v>5</v>
      </c>
    </row>
    <row r="243" spans="1:14" x14ac:dyDescent="0.2">
      <c r="A243" s="61" t="s">
        <v>2467</v>
      </c>
      <c r="B243" s="61" t="s">
        <v>2723</v>
      </c>
      <c r="C243" s="61" t="s">
        <v>3147</v>
      </c>
      <c r="D243" s="61" t="s">
        <v>3296</v>
      </c>
      <c r="E243" s="61" t="s">
        <v>3297</v>
      </c>
      <c r="F243" s="61" t="s">
        <v>2833</v>
      </c>
      <c r="G243" s="61" t="s">
        <v>2468</v>
      </c>
      <c r="H243" s="61" t="s">
        <v>2851</v>
      </c>
      <c r="I243" s="63">
        <v>3</v>
      </c>
      <c r="J243" s="336">
        <v>166602216</v>
      </c>
      <c r="K243" s="63">
        <v>0</v>
      </c>
      <c r="L243" s="63">
        <v>0</v>
      </c>
      <c r="M243" s="15" t="s">
        <v>1503</v>
      </c>
      <c r="N243" s="336">
        <v>6</v>
      </c>
    </row>
    <row r="244" spans="1:14" x14ac:dyDescent="0.2">
      <c r="A244" s="61" t="s">
        <v>2467</v>
      </c>
      <c r="B244" s="61" t="s">
        <v>2723</v>
      </c>
      <c r="C244" s="61" t="s">
        <v>3147</v>
      </c>
      <c r="D244" s="61" t="s">
        <v>3350</v>
      </c>
      <c r="E244" s="61" t="s">
        <v>3351</v>
      </c>
      <c r="F244" s="61" t="s">
        <v>2845</v>
      </c>
      <c r="G244" s="61" t="s">
        <v>2468</v>
      </c>
      <c r="H244" s="61" t="s">
        <v>2851</v>
      </c>
      <c r="I244" s="63">
        <v>3</v>
      </c>
      <c r="J244" s="336">
        <v>166602216</v>
      </c>
      <c r="K244" s="63">
        <v>0</v>
      </c>
      <c r="L244" s="63">
        <v>0</v>
      </c>
      <c r="M244" s="15" t="s">
        <v>1503</v>
      </c>
      <c r="N244" s="336">
        <v>7</v>
      </c>
    </row>
    <row r="245" spans="1:14" x14ac:dyDescent="0.2">
      <c r="A245" s="61" t="s">
        <v>2467</v>
      </c>
      <c r="B245" s="61" t="s">
        <v>2723</v>
      </c>
      <c r="C245" s="61" t="s">
        <v>3147</v>
      </c>
      <c r="D245" s="61" t="s">
        <v>3263</v>
      </c>
      <c r="E245" s="61" t="s">
        <v>3264</v>
      </c>
      <c r="F245" s="61" t="s">
        <v>2694</v>
      </c>
      <c r="G245" s="61" t="s">
        <v>2468</v>
      </c>
      <c r="H245" s="61" t="s">
        <v>2851</v>
      </c>
      <c r="I245" s="63">
        <v>3</v>
      </c>
      <c r="J245" s="336">
        <v>166602216</v>
      </c>
      <c r="K245" s="63">
        <v>0</v>
      </c>
      <c r="L245" s="63">
        <v>0</v>
      </c>
      <c r="M245" s="15" t="s">
        <v>1503</v>
      </c>
      <c r="N245" s="336">
        <v>9</v>
      </c>
    </row>
    <row r="246" spans="1:14" x14ac:dyDescent="0.2">
      <c r="A246" s="61" t="s">
        <v>2241</v>
      </c>
      <c r="B246" s="61" t="s">
        <v>2688</v>
      </c>
      <c r="C246" s="61" t="s">
        <v>2242</v>
      </c>
      <c r="D246" s="61" t="s">
        <v>3352</v>
      </c>
      <c r="E246" s="61" t="s">
        <v>3353</v>
      </c>
      <c r="F246" s="61" t="s">
        <v>2688</v>
      </c>
      <c r="G246" s="61" t="s">
        <v>2242</v>
      </c>
      <c r="H246" s="61" t="s">
        <v>2854</v>
      </c>
      <c r="I246" s="63">
        <v>3</v>
      </c>
      <c r="J246" s="336">
        <v>168167897</v>
      </c>
      <c r="K246" s="63">
        <v>3</v>
      </c>
      <c r="L246" s="63">
        <v>1</v>
      </c>
      <c r="M246" s="15" t="s">
        <v>1503</v>
      </c>
      <c r="N246" s="336">
        <v>1</v>
      </c>
    </row>
    <row r="247" spans="1:14" x14ac:dyDescent="0.2">
      <c r="A247" s="61" t="s">
        <v>2241</v>
      </c>
      <c r="B247" s="61" t="s">
        <v>2688</v>
      </c>
      <c r="C247" s="61" t="s">
        <v>2242</v>
      </c>
      <c r="D247" s="61" t="s">
        <v>3354</v>
      </c>
      <c r="E247" s="61" t="s">
        <v>3355</v>
      </c>
      <c r="F247" s="61" t="s">
        <v>2736</v>
      </c>
      <c r="G247" s="61" t="s">
        <v>2242</v>
      </c>
      <c r="H247" s="61" t="s">
        <v>2939</v>
      </c>
      <c r="I247" s="63">
        <v>3</v>
      </c>
      <c r="J247" s="336">
        <v>168167897</v>
      </c>
      <c r="K247" s="63">
        <v>0</v>
      </c>
      <c r="L247" s="63">
        <v>3</v>
      </c>
      <c r="M247" s="15" t="s">
        <v>3356</v>
      </c>
      <c r="N247" s="336">
        <v>2</v>
      </c>
    </row>
    <row r="248" spans="1:14" x14ac:dyDescent="0.2">
      <c r="A248" s="61" t="s">
        <v>1775</v>
      </c>
      <c r="B248" s="61" t="s">
        <v>2787</v>
      </c>
      <c r="C248" s="61" t="s">
        <v>3150</v>
      </c>
      <c r="D248" s="61" t="s">
        <v>3357</v>
      </c>
      <c r="E248" s="61" t="s">
        <v>3358</v>
      </c>
      <c r="F248" s="61" t="s">
        <v>2989</v>
      </c>
      <c r="G248" s="61" t="s">
        <v>1776</v>
      </c>
      <c r="H248" s="61" t="s">
        <v>2854</v>
      </c>
      <c r="I248" s="63">
        <v>3</v>
      </c>
      <c r="J248" s="336">
        <v>168186865</v>
      </c>
      <c r="K248" s="63">
        <v>3</v>
      </c>
      <c r="L248" s="63">
        <v>0</v>
      </c>
      <c r="M248" s="15" t="s">
        <v>1503</v>
      </c>
      <c r="N248" s="336">
        <v>12</v>
      </c>
    </row>
    <row r="249" spans="1:14" x14ac:dyDescent="0.2">
      <c r="A249" s="61" t="s">
        <v>1775</v>
      </c>
      <c r="B249" s="61" t="s">
        <v>2787</v>
      </c>
      <c r="C249" s="61" t="s">
        <v>3150</v>
      </c>
      <c r="D249" s="61" t="s">
        <v>3359</v>
      </c>
      <c r="E249" s="61" t="s">
        <v>3360</v>
      </c>
      <c r="F249" s="61" t="s">
        <v>2785</v>
      </c>
      <c r="G249" s="61" t="s">
        <v>1776</v>
      </c>
      <c r="H249" s="61" t="s">
        <v>2854</v>
      </c>
      <c r="I249" s="63">
        <v>3</v>
      </c>
      <c r="J249" s="336">
        <v>168186865</v>
      </c>
      <c r="K249" s="63">
        <v>3</v>
      </c>
      <c r="L249" s="63">
        <v>0</v>
      </c>
      <c r="M249" s="15" t="s">
        <v>1503</v>
      </c>
      <c r="N249" s="336">
        <v>13</v>
      </c>
    </row>
    <row r="250" spans="1:14" x14ac:dyDescent="0.2">
      <c r="A250" s="61" t="s">
        <v>2483</v>
      </c>
      <c r="B250" s="61" t="s">
        <v>2736</v>
      </c>
      <c r="C250" s="61" t="s">
        <v>3117</v>
      </c>
      <c r="D250" s="61" t="s">
        <v>3361</v>
      </c>
      <c r="E250" s="61" t="s">
        <v>3362</v>
      </c>
      <c r="F250" s="61" t="s">
        <v>2736</v>
      </c>
      <c r="G250" s="61" t="s">
        <v>2484</v>
      </c>
      <c r="H250" s="61" t="s">
        <v>2854</v>
      </c>
      <c r="I250" s="63">
        <v>3</v>
      </c>
      <c r="J250" s="336">
        <v>169148976</v>
      </c>
      <c r="K250" s="63">
        <v>3</v>
      </c>
      <c r="L250" s="63">
        <v>0</v>
      </c>
      <c r="M250" s="15" t="s">
        <v>1503</v>
      </c>
      <c r="N250" s="336">
        <v>2</v>
      </c>
    </row>
    <row r="251" spans="1:14" x14ac:dyDescent="0.2">
      <c r="A251" s="61" t="s">
        <v>2483</v>
      </c>
      <c r="B251" s="61" t="s">
        <v>2736</v>
      </c>
      <c r="C251" s="61" t="s">
        <v>3117</v>
      </c>
      <c r="D251" s="61" t="s">
        <v>3363</v>
      </c>
      <c r="E251" s="61" t="s">
        <v>3364</v>
      </c>
      <c r="F251" s="61" t="s">
        <v>2723</v>
      </c>
      <c r="G251" s="61" t="s">
        <v>2484</v>
      </c>
      <c r="H251" s="61" t="s">
        <v>2851</v>
      </c>
      <c r="I251" s="63">
        <v>3</v>
      </c>
      <c r="J251" s="336">
        <v>169148976</v>
      </c>
      <c r="K251" s="63">
        <v>0</v>
      </c>
      <c r="L251" s="63">
        <v>0</v>
      </c>
      <c r="M251" s="15" t="s">
        <v>1503</v>
      </c>
      <c r="N251" s="336">
        <v>3</v>
      </c>
    </row>
    <row r="252" spans="1:14" x14ac:dyDescent="0.2">
      <c r="A252" s="61" t="s">
        <v>2483</v>
      </c>
      <c r="B252" s="61" t="s">
        <v>2736</v>
      </c>
      <c r="C252" s="61" t="s">
        <v>3117</v>
      </c>
      <c r="D252" s="61" t="s">
        <v>3350</v>
      </c>
      <c r="E252" s="61" t="s">
        <v>3351</v>
      </c>
      <c r="F252" s="61" t="s">
        <v>2697</v>
      </c>
      <c r="G252" s="61" t="s">
        <v>2484</v>
      </c>
      <c r="H252" s="61" t="s">
        <v>2854</v>
      </c>
      <c r="I252" s="63">
        <v>3</v>
      </c>
      <c r="J252" s="336">
        <v>169148976</v>
      </c>
      <c r="K252" s="63">
        <v>3</v>
      </c>
      <c r="L252" s="63">
        <v>0</v>
      </c>
      <c r="M252" s="15" t="s">
        <v>1503</v>
      </c>
      <c r="N252" s="336">
        <v>4</v>
      </c>
    </row>
    <row r="253" spans="1:14" x14ac:dyDescent="0.2">
      <c r="A253" s="61" t="s">
        <v>1786</v>
      </c>
      <c r="B253" s="61" t="s">
        <v>2697</v>
      </c>
      <c r="C253" s="61" t="s">
        <v>1348</v>
      </c>
      <c r="D253" s="61" t="s">
        <v>3294</v>
      </c>
      <c r="E253" s="61" t="s">
        <v>3295</v>
      </c>
      <c r="F253" s="61" t="s">
        <v>2723</v>
      </c>
      <c r="G253" s="61" t="s">
        <v>1787</v>
      </c>
      <c r="H253" s="61" t="s">
        <v>2854</v>
      </c>
      <c r="I253" s="63">
        <v>3</v>
      </c>
      <c r="J253" s="336">
        <v>169685248</v>
      </c>
      <c r="K253" s="63">
        <v>3</v>
      </c>
      <c r="L253" s="63">
        <v>0</v>
      </c>
      <c r="M253" s="15" t="s">
        <v>1503</v>
      </c>
      <c r="N253" s="336">
        <v>3</v>
      </c>
    </row>
    <row r="254" spans="1:14" x14ac:dyDescent="0.2">
      <c r="A254" s="61" t="s">
        <v>2491</v>
      </c>
      <c r="B254" s="61" t="s">
        <v>2723</v>
      </c>
      <c r="C254" s="61" t="s">
        <v>3365</v>
      </c>
      <c r="D254" s="61" t="s">
        <v>3366</v>
      </c>
      <c r="E254" s="61" t="s">
        <v>3367</v>
      </c>
      <c r="F254" s="61" t="s">
        <v>2697</v>
      </c>
      <c r="G254" s="61" t="s">
        <v>2492</v>
      </c>
      <c r="H254" s="61" t="s">
        <v>2854</v>
      </c>
      <c r="I254" s="63">
        <v>3</v>
      </c>
      <c r="J254" s="336">
        <v>169845946</v>
      </c>
      <c r="K254" s="63">
        <v>0</v>
      </c>
      <c r="L254" s="63">
        <v>0</v>
      </c>
      <c r="M254" s="15" t="s">
        <v>1503</v>
      </c>
      <c r="N254" s="336">
        <v>4</v>
      </c>
    </row>
    <row r="255" spans="1:14" x14ac:dyDescent="0.2">
      <c r="A255" s="61" t="s">
        <v>1967</v>
      </c>
      <c r="B255" s="61" t="s">
        <v>2736</v>
      </c>
      <c r="C255" s="61" t="s">
        <v>1361</v>
      </c>
      <c r="D255" s="61" t="s">
        <v>3368</v>
      </c>
      <c r="E255" s="61" t="s">
        <v>3369</v>
      </c>
      <c r="F255" s="61" t="s">
        <v>2736</v>
      </c>
      <c r="G255" s="61" t="s">
        <v>1968</v>
      </c>
      <c r="H255" s="61" t="s">
        <v>2854</v>
      </c>
      <c r="I255" s="63">
        <v>3</v>
      </c>
      <c r="J255" s="336">
        <v>172304729</v>
      </c>
      <c r="K255" s="63">
        <v>3</v>
      </c>
      <c r="L255" s="63">
        <v>0</v>
      </c>
      <c r="M255" s="15" t="s">
        <v>1503</v>
      </c>
      <c r="N255" s="336">
        <v>2</v>
      </c>
    </row>
    <row r="256" spans="1:14" x14ac:dyDescent="0.2">
      <c r="A256" s="61" t="s">
        <v>2515</v>
      </c>
      <c r="B256" s="61" t="s">
        <v>2736</v>
      </c>
      <c r="C256" s="61" t="s">
        <v>3303</v>
      </c>
      <c r="D256" s="61" t="s">
        <v>3370</v>
      </c>
      <c r="E256" s="61" t="s">
        <v>3371</v>
      </c>
      <c r="F256" s="61" t="s">
        <v>2736</v>
      </c>
      <c r="G256" s="61" t="s">
        <v>2516</v>
      </c>
      <c r="H256" s="61" t="s">
        <v>2851</v>
      </c>
      <c r="I256" s="63">
        <v>3</v>
      </c>
      <c r="J256" s="336">
        <v>172568031</v>
      </c>
      <c r="K256" s="63">
        <v>0</v>
      </c>
      <c r="L256" s="63">
        <v>0</v>
      </c>
      <c r="M256" s="15" t="s">
        <v>1503</v>
      </c>
      <c r="N256" s="336">
        <v>2</v>
      </c>
    </row>
    <row r="257" spans="1:14" x14ac:dyDescent="0.2">
      <c r="A257" s="61" t="s">
        <v>2515</v>
      </c>
      <c r="B257" s="61" t="s">
        <v>2736</v>
      </c>
      <c r="C257" s="61" t="s">
        <v>3303</v>
      </c>
      <c r="D257" s="61" t="s">
        <v>3372</v>
      </c>
      <c r="E257" s="61" t="s">
        <v>3373</v>
      </c>
      <c r="F257" s="61" t="s">
        <v>2723</v>
      </c>
      <c r="G257" s="61" t="s">
        <v>2516</v>
      </c>
      <c r="H257" s="61" t="s">
        <v>2851</v>
      </c>
      <c r="I257" s="63">
        <v>3</v>
      </c>
      <c r="J257" s="336">
        <v>172568031</v>
      </c>
      <c r="K257" s="63">
        <v>0</v>
      </c>
      <c r="L257" s="63">
        <v>0</v>
      </c>
      <c r="M257" s="15" t="s">
        <v>1503</v>
      </c>
      <c r="N257" s="336">
        <v>3</v>
      </c>
    </row>
    <row r="258" spans="1:14" x14ac:dyDescent="0.2">
      <c r="A258" s="61" t="s">
        <v>1790</v>
      </c>
      <c r="B258" s="61" t="s">
        <v>2833</v>
      </c>
      <c r="C258" s="61" t="s">
        <v>3374</v>
      </c>
      <c r="D258" s="61" t="s">
        <v>3059</v>
      </c>
      <c r="E258" s="61" t="s">
        <v>3060</v>
      </c>
      <c r="F258" s="61" t="s">
        <v>2736</v>
      </c>
      <c r="G258" s="61" t="s">
        <v>1791</v>
      </c>
      <c r="H258" s="61" t="s">
        <v>2854</v>
      </c>
      <c r="I258" s="63">
        <v>3</v>
      </c>
      <c r="J258" s="336">
        <v>172809921</v>
      </c>
      <c r="K258" s="63">
        <v>3</v>
      </c>
      <c r="L258" s="63">
        <v>0</v>
      </c>
      <c r="M258" s="15" t="s">
        <v>1503</v>
      </c>
      <c r="N258" s="336">
        <v>2</v>
      </c>
    </row>
    <row r="259" spans="1:14" x14ac:dyDescent="0.2">
      <c r="A259" s="61" t="s">
        <v>2643</v>
      </c>
      <c r="B259" s="61" t="s">
        <v>2688</v>
      </c>
      <c r="C259" s="61" t="s">
        <v>3375</v>
      </c>
      <c r="D259" s="61" t="s">
        <v>3376</v>
      </c>
      <c r="E259" s="61" t="s">
        <v>3377</v>
      </c>
      <c r="F259" s="61" t="s">
        <v>2723</v>
      </c>
      <c r="G259" s="61" t="s">
        <v>2644</v>
      </c>
      <c r="H259" s="61" t="s">
        <v>2851</v>
      </c>
      <c r="I259" s="63">
        <v>3</v>
      </c>
      <c r="J259" s="336">
        <v>172992523</v>
      </c>
      <c r="K259" s="63">
        <v>0</v>
      </c>
      <c r="L259" s="63">
        <v>0</v>
      </c>
      <c r="M259" s="15" t="s">
        <v>1503</v>
      </c>
      <c r="N259" s="336">
        <v>3</v>
      </c>
    </row>
    <row r="260" spans="1:14" x14ac:dyDescent="0.2">
      <c r="A260" s="61" t="s">
        <v>1972</v>
      </c>
      <c r="B260" s="61" t="s">
        <v>2697</v>
      </c>
      <c r="C260" s="61" t="s">
        <v>2794</v>
      </c>
      <c r="D260" s="61" t="s">
        <v>3378</v>
      </c>
      <c r="E260" s="61" t="s">
        <v>3379</v>
      </c>
      <c r="F260" s="61" t="s">
        <v>2824</v>
      </c>
      <c r="G260" s="61" t="s">
        <v>1973</v>
      </c>
      <c r="H260" s="61" t="s">
        <v>2851</v>
      </c>
      <c r="I260" s="63">
        <v>3</v>
      </c>
      <c r="J260" s="336">
        <v>173020761</v>
      </c>
      <c r="K260" s="63">
        <v>0</v>
      </c>
      <c r="L260" s="63">
        <v>0</v>
      </c>
      <c r="M260" s="15" t="s">
        <v>1503</v>
      </c>
      <c r="N260" s="336">
        <v>12</v>
      </c>
    </row>
    <row r="261" spans="1:14" x14ac:dyDescent="0.2">
      <c r="A261" s="61" t="s">
        <v>1972</v>
      </c>
      <c r="B261" s="61" t="s">
        <v>2697</v>
      </c>
      <c r="C261" s="61" t="s">
        <v>2794</v>
      </c>
      <c r="D261" s="61" t="s">
        <v>3380</v>
      </c>
      <c r="E261" s="61" t="s">
        <v>3381</v>
      </c>
      <c r="F261" s="61" t="s">
        <v>2989</v>
      </c>
      <c r="G261" s="61" t="s">
        <v>1973</v>
      </c>
      <c r="H261" s="61" t="s">
        <v>2851</v>
      </c>
      <c r="I261" s="63">
        <v>3</v>
      </c>
      <c r="J261" s="336">
        <v>173020761</v>
      </c>
      <c r="K261" s="63">
        <v>0</v>
      </c>
      <c r="L261" s="63">
        <v>0</v>
      </c>
      <c r="M261" s="15" t="s">
        <v>1503</v>
      </c>
      <c r="N261" s="336">
        <v>13</v>
      </c>
    </row>
    <row r="262" spans="1:14" x14ac:dyDescent="0.2">
      <c r="A262" s="61" t="s">
        <v>1972</v>
      </c>
      <c r="B262" s="61" t="s">
        <v>2697</v>
      </c>
      <c r="C262" s="61" t="s">
        <v>2794</v>
      </c>
      <c r="D262" s="61" t="s">
        <v>3382</v>
      </c>
      <c r="E262" s="61" t="s">
        <v>3383</v>
      </c>
      <c r="F262" s="61" t="s">
        <v>2785</v>
      </c>
      <c r="G262" s="61" t="s">
        <v>1973</v>
      </c>
      <c r="H262" s="61" t="s">
        <v>2851</v>
      </c>
      <c r="I262" s="63">
        <v>3</v>
      </c>
      <c r="J262" s="336">
        <v>173020761</v>
      </c>
      <c r="K262" s="63">
        <v>0</v>
      </c>
      <c r="L262" s="63">
        <v>0</v>
      </c>
      <c r="M262" s="15" t="s">
        <v>1503</v>
      </c>
      <c r="N262" s="336">
        <v>14</v>
      </c>
    </row>
    <row r="263" spans="1:14" x14ac:dyDescent="0.2">
      <c r="A263" s="61" t="s">
        <v>1972</v>
      </c>
      <c r="B263" s="61" t="s">
        <v>2697</v>
      </c>
      <c r="C263" s="61" t="s">
        <v>2794</v>
      </c>
      <c r="D263" s="61" t="s">
        <v>3384</v>
      </c>
      <c r="E263" s="61" t="s">
        <v>3385</v>
      </c>
      <c r="F263" s="61" t="s">
        <v>2883</v>
      </c>
      <c r="G263" s="61" t="s">
        <v>1973</v>
      </c>
      <c r="H263" s="61" t="s">
        <v>2851</v>
      </c>
      <c r="I263" s="63">
        <v>3</v>
      </c>
      <c r="J263" s="336">
        <v>173020761</v>
      </c>
      <c r="K263" s="63">
        <v>0</v>
      </c>
      <c r="L263" s="63">
        <v>0</v>
      </c>
      <c r="M263" s="15" t="s">
        <v>1503</v>
      </c>
      <c r="N263" s="336">
        <v>15</v>
      </c>
    </row>
    <row r="264" spans="1:14" x14ac:dyDescent="0.2">
      <c r="A264" s="61" t="s">
        <v>1972</v>
      </c>
      <c r="B264" s="61" t="s">
        <v>2697</v>
      </c>
      <c r="C264" s="61" t="s">
        <v>2794</v>
      </c>
      <c r="D264" s="61" t="s">
        <v>3386</v>
      </c>
      <c r="E264" s="61" t="s">
        <v>3387</v>
      </c>
      <c r="F264" s="61" t="s">
        <v>2915</v>
      </c>
      <c r="G264" s="61" t="s">
        <v>1973</v>
      </c>
      <c r="H264" s="61" t="s">
        <v>2851</v>
      </c>
      <c r="I264" s="63">
        <v>3</v>
      </c>
      <c r="J264" s="336">
        <v>173020761</v>
      </c>
      <c r="K264" s="63">
        <v>0</v>
      </c>
      <c r="L264" s="63">
        <v>0</v>
      </c>
      <c r="M264" s="15" t="s">
        <v>1503</v>
      </c>
      <c r="N264" s="336">
        <v>16</v>
      </c>
    </row>
    <row r="265" spans="1:14" x14ac:dyDescent="0.2">
      <c r="A265" s="61" t="s">
        <v>1972</v>
      </c>
      <c r="B265" s="61" t="s">
        <v>2697</v>
      </c>
      <c r="C265" s="61" t="s">
        <v>2794</v>
      </c>
      <c r="D265" s="61" t="s">
        <v>3388</v>
      </c>
      <c r="E265" s="61" t="s">
        <v>3389</v>
      </c>
      <c r="F265" s="61" t="s">
        <v>2963</v>
      </c>
      <c r="G265" s="61" t="s">
        <v>1973</v>
      </c>
      <c r="H265" s="61" t="s">
        <v>2851</v>
      </c>
      <c r="I265" s="63">
        <v>3</v>
      </c>
      <c r="J265" s="336">
        <v>173020761</v>
      </c>
      <c r="K265" s="63">
        <v>0</v>
      </c>
      <c r="L265" s="63">
        <v>0</v>
      </c>
      <c r="M265" s="15" t="s">
        <v>1503</v>
      </c>
      <c r="N265" s="336">
        <v>17</v>
      </c>
    </row>
    <row r="266" spans="1:14" x14ac:dyDescent="0.2">
      <c r="A266" s="61" t="s">
        <v>1972</v>
      </c>
      <c r="B266" s="61" t="s">
        <v>2697</v>
      </c>
      <c r="C266" s="61" t="s">
        <v>2794</v>
      </c>
      <c r="D266" s="61" t="s">
        <v>3390</v>
      </c>
      <c r="E266" s="61" t="s">
        <v>3391</v>
      </c>
      <c r="F266" s="61" t="s">
        <v>3114</v>
      </c>
      <c r="G266" s="61" t="s">
        <v>1973</v>
      </c>
      <c r="H266" s="61" t="s">
        <v>2851</v>
      </c>
      <c r="I266" s="63">
        <v>3</v>
      </c>
      <c r="J266" s="336">
        <v>173020761</v>
      </c>
      <c r="K266" s="63">
        <v>0</v>
      </c>
      <c r="L266" s="63">
        <v>0</v>
      </c>
      <c r="M266" s="15" t="s">
        <v>1503</v>
      </c>
      <c r="N266" s="336">
        <v>18</v>
      </c>
    </row>
    <row r="267" spans="1:14" x14ac:dyDescent="0.2">
      <c r="A267" s="61" t="s">
        <v>1972</v>
      </c>
      <c r="B267" s="61" t="s">
        <v>2697</v>
      </c>
      <c r="C267" s="61" t="s">
        <v>2794</v>
      </c>
      <c r="D267" s="61" t="s">
        <v>3386</v>
      </c>
      <c r="E267" s="61" t="s">
        <v>3387</v>
      </c>
      <c r="F267" s="61" t="s">
        <v>3210</v>
      </c>
      <c r="G267" s="61" t="s">
        <v>1973</v>
      </c>
      <c r="H267" s="61" t="s">
        <v>2851</v>
      </c>
      <c r="I267" s="63">
        <v>3</v>
      </c>
      <c r="J267" s="336">
        <v>173020761</v>
      </c>
      <c r="K267" s="63">
        <v>0</v>
      </c>
      <c r="L267" s="63">
        <v>0</v>
      </c>
      <c r="M267" s="15" t="s">
        <v>1503</v>
      </c>
      <c r="N267" s="336">
        <v>19</v>
      </c>
    </row>
    <row r="268" spans="1:14" x14ac:dyDescent="0.2">
      <c r="A268" s="61" t="s">
        <v>1972</v>
      </c>
      <c r="B268" s="61" t="s">
        <v>2697</v>
      </c>
      <c r="C268" s="61" t="s">
        <v>2794</v>
      </c>
      <c r="D268" s="61" t="s">
        <v>3388</v>
      </c>
      <c r="E268" s="61" t="s">
        <v>3389</v>
      </c>
      <c r="F268" s="61" t="s">
        <v>2877</v>
      </c>
      <c r="G268" s="61" t="s">
        <v>1973</v>
      </c>
      <c r="H268" s="61" t="s">
        <v>2851</v>
      </c>
      <c r="I268" s="63">
        <v>3</v>
      </c>
      <c r="J268" s="336">
        <v>173020761</v>
      </c>
      <c r="K268" s="63">
        <v>0</v>
      </c>
      <c r="L268" s="63">
        <v>0</v>
      </c>
      <c r="M268" s="15" t="s">
        <v>1503</v>
      </c>
      <c r="N268" s="336">
        <v>20</v>
      </c>
    </row>
    <row r="269" spans="1:14" x14ac:dyDescent="0.2">
      <c r="A269" s="61" t="s">
        <v>2524</v>
      </c>
      <c r="B269" s="61" t="s">
        <v>2688</v>
      </c>
      <c r="C269" s="61" t="s">
        <v>2525</v>
      </c>
      <c r="D269" s="61" t="s">
        <v>3392</v>
      </c>
      <c r="E269" s="61" t="s">
        <v>3393</v>
      </c>
      <c r="F269" s="61" t="s">
        <v>2736</v>
      </c>
      <c r="G269" s="61" t="s">
        <v>2525</v>
      </c>
      <c r="H269" s="61" t="s">
        <v>2854</v>
      </c>
      <c r="I269" s="63">
        <v>3</v>
      </c>
      <c r="J269" s="336">
        <v>173154598</v>
      </c>
      <c r="K269" s="63">
        <v>3</v>
      </c>
      <c r="L269" s="63">
        <v>3</v>
      </c>
      <c r="M269" s="15" t="s">
        <v>1503</v>
      </c>
      <c r="N269" s="336">
        <v>2</v>
      </c>
    </row>
    <row r="270" spans="1:14" x14ac:dyDescent="0.2">
      <c r="A270" s="61" t="s">
        <v>2132</v>
      </c>
      <c r="B270" s="61" t="s">
        <v>2688</v>
      </c>
      <c r="C270" s="61" t="s">
        <v>2133</v>
      </c>
      <c r="D270" s="61" t="s">
        <v>3091</v>
      </c>
      <c r="E270" s="61" t="s">
        <v>3092</v>
      </c>
      <c r="F270" s="61" t="s">
        <v>2688</v>
      </c>
      <c r="G270" s="61" t="s">
        <v>2133</v>
      </c>
      <c r="H270" s="61" t="s">
        <v>2939</v>
      </c>
      <c r="I270" s="63">
        <v>3</v>
      </c>
      <c r="J270" s="336">
        <v>173851758</v>
      </c>
      <c r="K270" s="63">
        <v>0</v>
      </c>
      <c r="L270" s="63">
        <v>3</v>
      </c>
      <c r="M270" s="15" t="s">
        <v>2872</v>
      </c>
      <c r="N270" s="336">
        <v>1</v>
      </c>
    </row>
    <row r="271" spans="1:14" x14ac:dyDescent="0.2">
      <c r="A271" s="61" t="s">
        <v>2136</v>
      </c>
      <c r="B271" s="61" t="s">
        <v>2736</v>
      </c>
      <c r="C271" s="61" t="s">
        <v>3154</v>
      </c>
      <c r="D271" s="61" t="s">
        <v>3394</v>
      </c>
      <c r="E271" s="61" t="s">
        <v>3395</v>
      </c>
      <c r="F271" s="61" t="s">
        <v>2688</v>
      </c>
      <c r="G271" s="61" t="s">
        <v>2137</v>
      </c>
      <c r="H271" s="61" t="s">
        <v>2851</v>
      </c>
      <c r="I271" s="63">
        <v>3</v>
      </c>
      <c r="J271" s="336">
        <v>174308001</v>
      </c>
      <c r="K271" s="63">
        <v>0</v>
      </c>
      <c r="L271" s="63">
        <v>0</v>
      </c>
      <c r="M271" s="15" t="s">
        <v>1503</v>
      </c>
      <c r="N271" s="336">
        <v>1</v>
      </c>
    </row>
    <row r="272" spans="1:14" x14ac:dyDescent="0.2">
      <c r="A272" s="61" t="s">
        <v>2136</v>
      </c>
      <c r="B272" s="61" t="s">
        <v>2736</v>
      </c>
      <c r="C272" s="61" t="s">
        <v>3154</v>
      </c>
      <c r="D272" s="61" t="s">
        <v>3396</v>
      </c>
      <c r="E272" s="61" t="s">
        <v>3397</v>
      </c>
      <c r="F272" s="61" t="s">
        <v>2697</v>
      </c>
      <c r="G272" s="61" t="s">
        <v>2137</v>
      </c>
      <c r="H272" s="61" t="s">
        <v>2851</v>
      </c>
      <c r="I272" s="63">
        <v>3</v>
      </c>
      <c r="J272" s="336">
        <v>174308001</v>
      </c>
      <c r="K272" s="63">
        <v>0</v>
      </c>
      <c r="L272" s="63">
        <v>0</v>
      </c>
      <c r="M272" s="15" t="s">
        <v>1503</v>
      </c>
      <c r="N272" s="336">
        <v>4</v>
      </c>
    </row>
    <row r="273" spans="1:14" x14ac:dyDescent="0.2">
      <c r="A273" s="61" t="s">
        <v>2217</v>
      </c>
      <c r="B273" s="61" t="s">
        <v>2688</v>
      </c>
      <c r="C273" s="61" t="s">
        <v>2218</v>
      </c>
      <c r="D273" s="61" t="s">
        <v>3270</v>
      </c>
      <c r="E273" s="61" t="s">
        <v>3271</v>
      </c>
      <c r="F273" s="61" t="s">
        <v>2736</v>
      </c>
      <c r="G273" s="61" t="s">
        <v>2218</v>
      </c>
      <c r="H273" s="61" t="s">
        <v>2851</v>
      </c>
      <c r="I273" s="63">
        <v>3</v>
      </c>
      <c r="J273" s="336">
        <v>174853119</v>
      </c>
      <c r="K273" s="63">
        <v>0</v>
      </c>
      <c r="L273" s="63">
        <v>0</v>
      </c>
      <c r="M273" s="15" t="s">
        <v>1503</v>
      </c>
      <c r="N273" s="336">
        <v>2</v>
      </c>
    </row>
    <row r="274" spans="1:14" x14ac:dyDescent="0.2">
      <c r="A274" s="61" t="s">
        <v>2020</v>
      </c>
      <c r="B274" s="61" t="s">
        <v>2688</v>
      </c>
      <c r="C274" s="61" t="s">
        <v>2021</v>
      </c>
      <c r="D274" s="61" t="s">
        <v>3392</v>
      </c>
      <c r="E274" s="61" t="s">
        <v>3393</v>
      </c>
      <c r="F274" s="61" t="s">
        <v>2723</v>
      </c>
      <c r="G274" s="61" t="s">
        <v>2021</v>
      </c>
      <c r="H274" s="61" t="s">
        <v>2854</v>
      </c>
      <c r="I274" s="63">
        <v>3</v>
      </c>
      <c r="J274" s="336">
        <v>176844525</v>
      </c>
      <c r="K274" s="63">
        <v>3</v>
      </c>
      <c r="L274" s="63">
        <v>3</v>
      </c>
      <c r="M274" s="15" t="s">
        <v>1503</v>
      </c>
      <c r="N274" s="336">
        <v>3</v>
      </c>
    </row>
    <row r="275" spans="1:14" x14ac:dyDescent="0.2">
      <c r="A275" s="61" t="s">
        <v>2162</v>
      </c>
      <c r="B275" s="61" t="s">
        <v>2736</v>
      </c>
      <c r="C275" s="61" t="s">
        <v>2163</v>
      </c>
      <c r="D275" s="61" t="s">
        <v>3398</v>
      </c>
      <c r="E275" s="61" t="s">
        <v>3399</v>
      </c>
      <c r="F275" s="61" t="s">
        <v>2723</v>
      </c>
      <c r="G275" s="61" t="s">
        <v>2163</v>
      </c>
      <c r="H275" s="61" t="s">
        <v>2854</v>
      </c>
      <c r="I275" s="63">
        <v>3</v>
      </c>
      <c r="J275" s="336">
        <v>132169480</v>
      </c>
      <c r="K275" s="63">
        <v>3</v>
      </c>
      <c r="L275" s="63">
        <v>0</v>
      </c>
      <c r="M275" s="15" t="s">
        <v>2872</v>
      </c>
      <c r="N275" s="336">
        <v>3</v>
      </c>
    </row>
    <row r="276" spans="1:14" x14ac:dyDescent="0.2">
      <c r="A276" s="61" t="s">
        <v>2578</v>
      </c>
      <c r="B276" s="61" t="s">
        <v>2688</v>
      </c>
      <c r="C276" s="61" t="s">
        <v>2873</v>
      </c>
      <c r="D276" s="61" t="s">
        <v>3400</v>
      </c>
      <c r="E276" s="61" t="s">
        <v>3401</v>
      </c>
      <c r="F276" s="61" t="s">
        <v>2688</v>
      </c>
      <c r="G276" s="61" t="s">
        <v>2579</v>
      </c>
      <c r="H276" s="61" t="s">
        <v>2854</v>
      </c>
      <c r="I276" s="63">
        <v>2</v>
      </c>
      <c r="J276" s="336">
        <v>140458173</v>
      </c>
      <c r="K276" s="63">
        <v>2</v>
      </c>
      <c r="L276" s="63">
        <v>0</v>
      </c>
      <c r="M276" s="15" t="s">
        <v>3402</v>
      </c>
      <c r="N276" s="336">
        <v>1</v>
      </c>
    </row>
    <row r="277" spans="1:14" x14ac:dyDescent="0.2">
      <c r="A277" s="61" t="s">
        <v>2578</v>
      </c>
      <c r="B277" s="61" t="s">
        <v>2688</v>
      </c>
      <c r="C277" s="61" t="s">
        <v>2873</v>
      </c>
      <c r="D277" s="61" t="s">
        <v>3403</v>
      </c>
      <c r="E277" s="61" t="s">
        <v>3404</v>
      </c>
      <c r="F277" s="61" t="s">
        <v>2833</v>
      </c>
      <c r="G277" s="61" t="s">
        <v>2579</v>
      </c>
      <c r="H277" s="61" t="s">
        <v>2854</v>
      </c>
      <c r="I277" s="63">
        <v>2</v>
      </c>
      <c r="J277" s="336">
        <v>140458173</v>
      </c>
      <c r="K277" s="63">
        <v>2</v>
      </c>
      <c r="L277" s="63">
        <v>0</v>
      </c>
      <c r="M277" s="15" t="s">
        <v>3405</v>
      </c>
      <c r="N277" s="336">
        <v>17</v>
      </c>
    </row>
    <row r="278" spans="1:14" x14ac:dyDescent="0.2">
      <c r="A278" s="61" t="s">
        <v>2578</v>
      </c>
      <c r="B278" s="61" t="s">
        <v>2723</v>
      </c>
      <c r="C278" s="61" t="s">
        <v>3406</v>
      </c>
      <c r="D278" s="61" t="s">
        <v>3400</v>
      </c>
      <c r="E278" s="61" t="s">
        <v>3401</v>
      </c>
      <c r="F278" s="61" t="s">
        <v>2845</v>
      </c>
      <c r="G278" s="61" t="s">
        <v>2579</v>
      </c>
      <c r="H278" s="61" t="s">
        <v>2851</v>
      </c>
      <c r="I278" s="63">
        <v>2</v>
      </c>
      <c r="J278" s="336">
        <v>140458173</v>
      </c>
      <c r="K278" s="63">
        <v>0</v>
      </c>
      <c r="L278" s="63">
        <v>0</v>
      </c>
      <c r="M278" s="15" t="s">
        <v>3402</v>
      </c>
      <c r="N278" s="336">
        <v>18</v>
      </c>
    </row>
    <row r="279" spans="1:14" x14ac:dyDescent="0.2">
      <c r="A279" s="61" t="s">
        <v>1575</v>
      </c>
      <c r="B279" s="61" t="s">
        <v>2688</v>
      </c>
      <c r="C279" s="61" t="s">
        <v>3407</v>
      </c>
      <c r="D279" s="61" t="s">
        <v>3408</v>
      </c>
      <c r="E279" s="61" t="s">
        <v>3409</v>
      </c>
      <c r="F279" s="61" t="s">
        <v>2736</v>
      </c>
      <c r="G279" s="61" t="s">
        <v>1577</v>
      </c>
      <c r="H279" s="61" t="s">
        <v>2851</v>
      </c>
      <c r="I279" s="63">
        <v>2</v>
      </c>
      <c r="J279" s="336">
        <v>140916228</v>
      </c>
      <c r="K279" s="63">
        <v>0</v>
      </c>
      <c r="L279" s="63">
        <v>0</v>
      </c>
      <c r="M279" s="15" t="s">
        <v>1503</v>
      </c>
      <c r="N279" s="336">
        <v>6</v>
      </c>
    </row>
    <row r="280" spans="1:14" x14ac:dyDescent="0.2">
      <c r="A280" s="61" t="s">
        <v>1795</v>
      </c>
      <c r="B280" s="61" t="s">
        <v>2688</v>
      </c>
      <c r="C280" s="61" t="s">
        <v>3093</v>
      </c>
      <c r="D280" s="61" t="s">
        <v>3410</v>
      </c>
      <c r="E280" s="61" t="s">
        <v>3411</v>
      </c>
      <c r="F280" s="61" t="s">
        <v>2688</v>
      </c>
      <c r="G280" s="61" t="s">
        <v>1796</v>
      </c>
      <c r="H280" s="61" t="s">
        <v>2939</v>
      </c>
      <c r="I280" s="63">
        <v>2</v>
      </c>
      <c r="J280" s="336">
        <v>145132892</v>
      </c>
      <c r="K280" s="63">
        <v>0</v>
      </c>
      <c r="L280" s="63">
        <v>2</v>
      </c>
      <c r="M280" s="15" t="s">
        <v>1503</v>
      </c>
      <c r="N280" s="336">
        <v>1</v>
      </c>
    </row>
    <row r="281" spans="1:14" x14ac:dyDescent="0.2">
      <c r="A281" s="61" t="s">
        <v>1795</v>
      </c>
      <c r="B281" s="61" t="s">
        <v>2688</v>
      </c>
      <c r="C281" s="61" t="s">
        <v>3093</v>
      </c>
      <c r="D281" s="61" t="s">
        <v>3412</v>
      </c>
      <c r="E281" s="61" t="s">
        <v>3413</v>
      </c>
      <c r="F281" s="61" t="s">
        <v>2736</v>
      </c>
      <c r="G281" s="61" t="s">
        <v>1796</v>
      </c>
      <c r="H281" s="61" t="s">
        <v>2939</v>
      </c>
      <c r="I281" s="63">
        <v>2</v>
      </c>
      <c r="J281" s="336">
        <v>145132892</v>
      </c>
      <c r="K281" s="63">
        <v>0</v>
      </c>
      <c r="L281" s="63">
        <v>2</v>
      </c>
      <c r="M281" s="15" t="s">
        <v>1503</v>
      </c>
      <c r="N281" s="336">
        <v>2</v>
      </c>
    </row>
    <row r="282" spans="1:14" x14ac:dyDescent="0.2">
      <c r="A282" s="61" t="s">
        <v>1795</v>
      </c>
      <c r="B282" s="61" t="s">
        <v>2688</v>
      </c>
      <c r="C282" s="61" t="s">
        <v>3093</v>
      </c>
      <c r="D282" s="61" t="s">
        <v>3414</v>
      </c>
      <c r="E282" s="61" t="s">
        <v>3415</v>
      </c>
      <c r="F282" s="61" t="s">
        <v>2723</v>
      </c>
      <c r="G282" s="61" t="s">
        <v>1796</v>
      </c>
      <c r="H282" s="61" t="s">
        <v>2854</v>
      </c>
      <c r="I282" s="63">
        <v>2</v>
      </c>
      <c r="J282" s="336">
        <v>145132892</v>
      </c>
      <c r="K282" s="63">
        <v>0</v>
      </c>
      <c r="L282" s="63">
        <v>0</v>
      </c>
      <c r="M282" s="15" t="s">
        <v>1503</v>
      </c>
      <c r="N282" s="336">
        <v>3</v>
      </c>
    </row>
    <row r="283" spans="1:14" x14ac:dyDescent="0.2">
      <c r="A283" s="61" t="s">
        <v>1795</v>
      </c>
      <c r="B283" s="61" t="s">
        <v>2688</v>
      </c>
      <c r="C283" s="61" t="s">
        <v>3093</v>
      </c>
      <c r="D283" s="61" t="s">
        <v>3416</v>
      </c>
      <c r="E283" s="61" t="s">
        <v>3417</v>
      </c>
      <c r="F283" s="61" t="s">
        <v>2833</v>
      </c>
      <c r="G283" s="61" t="s">
        <v>1796</v>
      </c>
      <c r="H283" s="61" t="s">
        <v>2939</v>
      </c>
      <c r="I283" s="63">
        <v>2</v>
      </c>
      <c r="J283" s="336">
        <v>145132892</v>
      </c>
      <c r="K283" s="63">
        <v>0</v>
      </c>
      <c r="L283" s="63">
        <v>2</v>
      </c>
      <c r="M283" s="15" t="s">
        <v>1503</v>
      </c>
      <c r="N283" s="336">
        <v>6</v>
      </c>
    </row>
    <row r="284" spans="1:14" x14ac:dyDescent="0.2">
      <c r="A284" s="61" t="s">
        <v>1795</v>
      </c>
      <c r="B284" s="61" t="s">
        <v>2723</v>
      </c>
      <c r="C284" s="61" t="s">
        <v>3418</v>
      </c>
      <c r="D284" s="61" t="s">
        <v>3419</v>
      </c>
      <c r="E284" s="61" t="s">
        <v>3420</v>
      </c>
      <c r="F284" s="61" t="s">
        <v>2989</v>
      </c>
      <c r="G284" s="61" t="s">
        <v>1796</v>
      </c>
      <c r="H284" s="61" t="s">
        <v>2851</v>
      </c>
      <c r="I284" s="63">
        <v>2</v>
      </c>
      <c r="J284" s="336">
        <v>145132892</v>
      </c>
      <c r="K284" s="63">
        <v>0</v>
      </c>
      <c r="L284" s="63">
        <v>0</v>
      </c>
      <c r="M284" s="15" t="s">
        <v>1503</v>
      </c>
      <c r="N284" s="336">
        <v>11</v>
      </c>
    </row>
    <row r="285" spans="1:14" x14ac:dyDescent="0.2">
      <c r="A285" s="61" t="s">
        <v>1804</v>
      </c>
      <c r="B285" s="61" t="s">
        <v>2723</v>
      </c>
      <c r="C285" s="61" t="s">
        <v>3118</v>
      </c>
      <c r="D285" s="61" t="s">
        <v>3421</v>
      </c>
      <c r="E285" s="61" t="s">
        <v>3422</v>
      </c>
      <c r="F285" s="61" t="s">
        <v>2789</v>
      </c>
      <c r="G285" s="61" t="s">
        <v>1805</v>
      </c>
      <c r="H285" s="61" t="s">
        <v>2854</v>
      </c>
      <c r="I285" s="63">
        <v>2</v>
      </c>
      <c r="J285" s="336">
        <v>147476589</v>
      </c>
      <c r="K285" s="63">
        <v>2</v>
      </c>
      <c r="L285" s="63">
        <v>0</v>
      </c>
      <c r="M285" s="15" t="s">
        <v>1503</v>
      </c>
      <c r="N285" s="336">
        <v>9</v>
      </c>
    </row>
    <row r="286" spans="1:14" x14ac:dyDescent="0.2">
      <c r="A286" s="61" t="s">
        <v>1582</v>
      </c>
      <c r="B286" s="61" t="s">
        <v>2688</v>
      </c>
      <c r="C286" s="61" t="s">
        <v>1583</v>
      </c>
      <c r="D286" s="61" t="s">
        <v>3423</v>
      </c>
      <c r="E286" s="61" t="s">
        <v>3424</v>
      </c>
      <c r="F286" s="61" t="s">
        <v>2688</v>
      </c>
      <c r="G286" s="61" t="s">
        <v>1583</v>
      </c>
      <c r="H286" s="61" t="s">
        <v>2854</v>
      </c>
      <c r="I286" s="63">
        <v>2</v>
      </c>
      <c r="J286" s="336">
        <v>147729416</v>
      </c>
      <c r="K286" s="63">
        <v>2</v>
      </c>
      <c r="L286" s="63">
        <v>0</v>
      </c>
      <c r="M286" s="15" t="s">
        <v>1503</v>
      </c>
      <c r="N286" s="336">
        <v>1</v>
      </c>
    </row>
    <row r="287" spans="1:14" x14ac:dyDescent="0.2">
      <c r="A287" s="61" t="s">
        <v>2415</v>
      </c>
      <c r="B287" s="61" t="s">
        <v>2688</v>
      </c>
      <c r="C287" s="61" t="s">
        <v>3425</v>
      </c>
      <c r="D287" s="61" t="s">
        <v>3354</v>
      </c>
      <c r="E287" s="61" t="s">
        <v>3355</v>
      </c>
      <c r="F287" s="61" t="s">
        <v>2688</v>
      </c>
      <c r="G287" s="61" t="s">
        <v>2416</v>
      </c>
      <c r="H287" s="61" t="s">
        <v>2851</v>
      </c>
      <c r="I287" s="63">
        <v>2</v>
      </c>
      <c r="J287" s="336">
        <v>147729471</v>
      </c>
      <c r="K287" s="63">
        <v>0</v>
      </c>
      <c r="L287" s="63">
        <v>0</v>
      </c>
      <c r="M287" s="15" t="s">
        <v>3356</v>
      </c>
      <c r="N287" s="336">
        <v>1</v>
      </c>
    </row>
    <row r="288" spans="1:14" x14ac:dyDescent="0.2">
      <c r="A288" s="61" t="s">
        <v>1823</v>
      </c>
      <c r="B288" s="61" t="s">
        <v>2989</v>
      </c>
      <c r="C288" s="61" t="s">
        <v>3426</v>
      </c>
      <c r="D288" s="61" t="s">
        <v>3427</v>
      </c>
      <c r="E288" s="61" t="s">
        <v>3428</v>
      </c>
      <c r="F288" s="61" t="s">
        <v>2688</v>
      </c>
      <c r="G288" s="61" t="s">
        <v>1824</v>
      </c>
      <c r="H288" s="61" t="s">
        <v>2854</v>
      </c>
      <c r="I288" s="63">
        <v>2</v>
      </c>
      <c r="J288" s="336">
        <v>151385614</v>
      </c>
      <c r="K288" s="63">
        <v>0</v>
      </c>
      <c r="L288" s="63">
        <v>0</v>
      </c>
      <c r="M288" s="15" t="s">
        <v>1503</v>
      </c>
      <c r="N288" s="336">
        <v>16</v>
      </c>
    </row>
    <row r="289" spans="1:14" x14ac:dyDescent="0.2">
      <c r="A289" s="61" t="s">
        <v>1823</v>
      </c>
      <c r="B289" s="61" t="s">
        <v>2989</v>
      </c>
      <c r="C289" s="61" t="s">
        <v>3426</v>
      </c>
      <c r="D289" s="61" t="s">
        <v>3429</v>
      </c>
      <c r="E289" s="61" t="s">
        <v>3430</v>
      </c>
      <c r="F289" s="61" t="s">
        <v>2736</v>
      </c>
      <c r="G289" s="61" t="s">
        <v>1824</v>
      </c>
      <c r="H289" s="61" t="s">
        <v>2854</v>
      </c>
      <c r="I289" s="63">
        <v>2</v>
      </c>
      <c r="J289" s="336">
        <v>151385614</v>
      </c>
      <c r="K289" s="63">
        <v>0</v>
      </c>
      <c r="L289" s="63">
        <v>0</v>
      </c>
      <c r="M289" s="15" t="s">
        <v>1503</v>
      </c>
      <c r="N289" s="336">
        <v>17</v>
      </c>
    </row>
    <row r="290" spans="1:14" x14ac:dyDescent="0.2">
      <c r="A290" s="61" t="s">
        <v>1823</v>
      </c>
      <c r="B290" s="61" t="s">
        <v>3215</v>
      </c>
      <c r="C290" s="61" t="s">
        <v>3431</v>
      </c>
      <c r="D290" s="61" t="s">
        <v>3432</v>
      </c>
      <c r="E290" s="61" t="s">
        <v>3433</v>
      </c>
      <c r="F290" s="61" t="s">
        <v>2723</v>
      </c>
      <c r="G290" s="61" t="s">
        <v>1824</v>
      </c>
      <c r="H290" s="61" t="s">
        <v>2851</v>
      </c>
      <c r="I290" s="63">
        <v>2</v>
      </c>
      <c r="J290" s="336">
        <v>151385614</v>
      </c>
      <c r="K290" s="63">
        <v>0</v>
      </c>
      <c r="L290" s="63">
        <v>0</v>
      </c>
      <c r="M290" s="15" t="s">
        <v>1503</v>
      </c>
      <c r="N290" s="336">
        <v>18</v>
      </c>
    </row>
    <row r="291" spans="1:14" x14ac:dyDescent="0.2">
      <c r="A291" s="61" t="s">
        <v>1823</v>
      </c>
      <c r="B291" s="61" t="s">
        <v>3215</v>
      </c>
      <c r="C291" s="61" t="s">
        <v>3431</v>
      </c>
      <c r="D291" s="61" t="s">
        <v>3416</v>
      </c>
      <c r="E291" s="61" t="s">
        <v>3417</v>
      </c>
      <c r="F291" s="61" t="s">
        <v>2833</v>
      </c>
      <c r="G291" s="61" t="s">
        <v>1824</v>
      </c>
      <c r="H291" s="61" t="s">
        <v>2851</v>
      </c>
      <c r="I291" s="63">
        <v>2</v>
      </c>
      <c r="J291" s="336">
        <v>151385614</v>
      </c>
      <c r="K291" s="63">
        <v>0</v>
      </c>
      <c r="L291" s="63">
        <v>0</v>
      </c>
      <c r="M291" s="15" t="s">
        <v>1503</v>
      </c>
      <c r="N291" s="336">
        <v>21</v>
      </c>
    </row>
    <row r="292" spans="1:14" x14ac:dyDescent="0.2">
      <c r="A292" s="61" t="s">
        <v>1823</v>
      </c>
      <c r="B292" s="61" t="s">
        <v>3215</v>
      </c>
      <c r="C292" s="61" t="s">
        <v>3431</v>
      </c>
      <c r="D292" s="61" t="s">
        <v>3419</v>
      </c>
      <c r="E292" s="61" t="s">
        <v>3420</v>
      </c>
      <c r="F292" s="61" t="s">
        <v>2789</v>
      </c>
      <c r="G292" s="61" t="s">
        <v>1824</v>
      </c>
      <c r="H292" s="61" t="s">
        <v>2851</v>
      </c>
      <c r="I292" s="63">
        <v>2</v>
      </c>
      <c r="J292" s="336">
        <v>151385614</v>
      </c>
      <c r="K292" s="63">
        <v>0</v>
      </c>
      <c r="L292" s="63">
        <v>0</v>
      </c>
      <c r="M292" s="15" t="s">
        <v>1503</v>
      </c>
      <c r="N292" s="336">
        <v>23</v>
      </c>
    </row>
    <row r="293" spans="1:14" x14ac:dyDescent="0.2">
      <c r="A293" s="61" t="s">
        <v>2066</v>
      </c>
      <c r="B293" s="61" t="s">
        <v>2688</v>
      </c>
      <c r="C293" s="61" t="s">
        <v>3126</v>
      </c>
      <c r="D293" s="61" t="s">
        <v>3434</v>
      </c>
      <c r="E293" s="61" t="s">
        <v>3435</v>
      </c>
      <c r="F293" s="61" t="s">
        <v>2723</v>
      </c>
      <c r="G293" s="61" t="s">
        <v>2067</v>
      </c>
      <c r="H293" s="61" t="s">
        <v>2854</v>
      </c>
      <c r="I293" s="63">
        <v>2</v>
      </c>
      <c r="J293" s="336">
        <v>153365359</v>
      </c>
      <c r="K293" s="63">
        <v>2</v>
      </c>
      <c r="L293" s="63">
        <v>0</v>
      </c>
      <c r="M293" s="15" t="s">
        <v>1503</v>
      </c>
      <c r="N293" s="336">
        <v>3</v>
      </c>
    </row>
    <row r="294" spans="1:14" x14ac:dyDescent="0.2">
      <c r="A294" s="61" t="s">
        <v>2066</v>
      </c>
      <c r="B294" s="61" t="s">
        <v>2694</v>
      </c>
      <c r="C294" s="61" t="s">
        <v>3436</v>
      </c>
      <c r="D294" s="61" t="s">
        <v>3127</v>
      </c>
      <c r="E294" s="61" t="s">
        <v>3128</v>
      </c>
      <c r="F294" s="61" t="s">
        <v>2824</v>
      </c>
      <c r="G294" s="61" t="s">
        <v>2067</v>
      </c>
      <c r="H294" s="61" t="s">
        <v>2851</v>
      </c>
      <c r="I294" s="63">
        <v>2</v>
      </c>
      <c r="J294" s="336">
        <v>153365359</v>
      </c>
      <c r="K294" s="63">
        <v>0</v>
      </c>
      <c r="L294" s="63">
        <v>0</v>
      </c>
      <c r="M294" s="15" t="s">
        <v>1503</v>
      </c>
      <c r="N294" s="336">
        <v>10</v>
      </c>
    </row>
    <row r="295" spans="1:14" x14ac:dyDescent="0.2">
      <c r="A295" s="61" t="s">
        <v>1706</v>
      </c>
      <c r="B295" s="61" t="s">
        <v>2736</v>
      </c>
      <c r="C295" s="61" t="s">
        <v>3437</v>
      </c>
      <c r="D295" s="61" t="s">
        <v>3438</v>
      </c>
      <c r="E295" s="61" t="s">
        <v>3439</v>
      </c>
      <c r="F295" s="61" t="s">
        <v>2833</v>
      </c>
      <c r="G295" s="61" t="s">
        <v>1707</v>
      </c>
      <c r="H295" s="61" t="s">
        <v>2854</v>
      </c>
      <c r="I295" s="63">
        <v>2</v>
      </c>
      <c r="J295" s="336">
        <v>154005468</v>
      </c>
      <c r="K295" s="63">
        <v>2</v>
      </c>
      <c r="L295" s="63">
        <v>0</v>
      </c>
      <c r="M295" s="15" t="s">
        <v>1503</v>
      </c>
      <c r="N295" s="336">
        <v>6</v>
      </c>
    </row>
    <row r="296" spans="1:14" x14ac:dyDescent="0.2">
      <c r="A296" s="61" t="s">
        <v>1706</v>
      </c>
      <c r="B296" s="61" t="s">
        <v>2833</v>
      </c>
      <c r="C296" s="61" t="s">
        <v>3440</v>
      </c>
      <c r="D296" s="61" t="s">
        <v>3403</v>
      </c>
      <c r="E296" s="61" t="s">
        <v>3404</v>
      </c>
      <c r="F296" s="61" t="s">
        <v>2824</v>
      </c>
      <c r="G296" s="61" t="s">
        <v>1707</v>
      </c>
      <c r="H296" s="61" t="s">
        <v>2854</v>
      </c>
      <c r="I296" s="63">
        <v>2</v>
      </c>
      <c r="J296" s="336">
        <v>154005468</v>
      </c>
      <c r="K296" s="63">
        <v>2</v>
      </c>
      <c r="L296" s="63">
        <v>0</v>
      </c>
      <c r="M296" s="15" t="s">
        <v>3405</v>
      </c>
      <c r="N296" s="336">
        <v>12</v>
      </c>
    </row>
    <row r="297" spans="1:14" x14ac:dyDescent="0.2">
      <c r="A297" s="61" t="s">
        <v>1706</v>
      </c>
      <c r="B297" s="61" t="s">
        <v>2833</v>
      </c>
      <c r="C297" s="61" t="s">
        <v>3440</v>
      </c>
      <c r="D297" s="61" t="s">
        <v>3441</v>
      </c>
      <c r="E297" s="61" t="s">
        <v>3442</v>
      </c>
      <c r="F297" s="61" t="s">
        <v>2989</v>
      </c>
      <c r="G297" s="61" t="s">
        <v>1707</v>
      </c>
      <c r="H297" s="61" t="s">
        <v>2854</v>
      </c>
      <c r="I297" s="63">
        <v>2</v>
      </c>
      <c r="J297" s="336">
        <v>154005468</v>
      </c>
      <c r="K297" s="63">
        <v>2</v>
      </c>
      <c r="L297" s="63">
        <v>0</v>
      </c>
      <c r="M297" s="15" t="s">
        <v>3443</v>
      </c>
      <c r="N297" s="336">
        <v>13</v>
      </c>
    </row>
    <row r="298" spans="1:14" x14ac:dyDescent="0.2">
      <c r="A298" s="61" t="s">
        <v>1835</v>
      </c>
      <c r="B298" s="61" t="s">
        <v>2688</v>
      </c>
      <c r="C298" s="61" t="s">
        <v>3019</v>
      </c>
      <c r="D298" s="61" t="s">
        <v>3444</v>
      </c>
      <c r="E298" s="61" t="s">
        <v>3445</v>
      </c>
      <c r="F298" s="61" t="s">
        <v>2697</v>
      </c>
      <c r="G298" s="61" t="s">
        <v>1836</v>
      </c>
      <c r="H298" s="61" t="s">
        <v>2854</v>
      </c>
      <c r="I298" s="63">
        <v>2</v>
      </c>
      <c r="J298" s="336">
        <v>154074688</v>
      </c>
      <c r="K298" s="63">
        <v>2</v>
      </c>
      <c r="L298" s="63">
        <v>0</v>
      </c>
      <c r="M298" s="15" t="s">
        <v>1503</v>
      </c>
      <c r="N298" s="336">
        <v>4</v>
      </c>
    </row>
    <row r="299" spans="1:14" x14ac:dyDescent="0.2">
      <c r="A299" s="61" t="s">
        <v>1835</v>
      </c>
      <c r="B299" s="61" t="s">
        <v>2688</v>
      </c>
      <c r="C299" s="61" t="s">
        <v>3019</v>
      </c>
      <c r="D299" s="61" t="s">
        <v>3446</v>
      </c>
      <c r="E299" s="61" t="s">
        <v>3447</v>
      </c>
      <c r="F299" s="61" t="s">
        <v>2787</v>
      </c>
      <c r="G299" s="61" t="s">
        <v>1836</v>
      </c>
      <c r="H299" s="61" t="s">
        <v>2854</v>
      </c>
      <c r="I299" s="63">
        <v>2</v>
      </c>
      <c r="J299" s="336">
        <v>154074688</v>
      </c>
      <c r="K299" s="63">
        <v>2</v>
      </c>
      <c r="L299" s="63">
        <v>0</v>
      </c>
      <c r="M299" s="15" t="s">
        <v>1503</v>
      </c>
      <c r="N299" s="336">
        <v>5</v>
      </c>
    </row>
    <row r="300" spans="1:14" x14ac:dyDescent="0.2">
      <c r="A300" s="61" t="s">
        <v>1835</v>
      </c>
      <c r="B300" s="61" t="s">
        <v>2688</v>
      </c>
      <c r="C300" s="61" t="s">
        <v>3019</v>
      </c>
      <c r="D300" s="61" t="s">
        <v>3448</v>
      </c>
      <c r="E300" s="61" t="s">
        <v>3449</v>
      </c>
      <c r="F300" s="61" t="s">
        <v>2789</v>
      </c>
      <c r="G300" s="61" t="s">
        <v>1836</v>
      </c>
      <c r="H300" s="61" t="s">
        <v>2854</v>
      </c>
      <c r="I300" s="63">
        <v>2</v>
      </c>
      <c r="J300" s="336">
        <v>154074688</v>
      </c>
      <c r="K300" s="63">
        <v>2</v>
      </c>
      <c r="L300" s="63">
        <v>0</v>
      </c>
      <c r="M300" s="15" t="s">
        <v>1503</v>
      </c>
      <c r="N300" s="336">
        <v>8</v>
      </c>
    </row>
    <row r="301" spans="1:14" x14ac:dyDescent="0.2">
      <c r="A301" s="61" t="s">
        <v>1835</v>
      </c>
      <c r="B301" s="61" t="s">
        <v>2688</v>
      </c>
      <c r="C301" s="61" t="s">
        <v>3019</v>
      </c>
      <c r="D301" s="61" t="s">
        <v>3450</v>
      </c>
      <c r="E301" s="61" t="s">
        <v>3451</v>
      </c>
      <c r="F301" s="61" t="s">
        <v>2785</v>
      </c>
      <c r="G301" s="61" t="s">
        <v>1836</v>
      </c>
      <c r="H301" s="61" t="s">
        <v>2854</v>
      </c>
      <c r="I301" s="63">
        <v>2</v>
      </c>
      <c r="J301" s="336">
        <v>154074688</v>
      </c>
      <c r="K301" s="63">
        <v>2</v>
      </c>
      <c r="L301" s="63">
        <v>0</v>
      </c>
      <c r="M301" s="15" t="s">
        <v>1503</v>
      </c>
      <c r="N301" s="336">
        <v>13</v>
      </c>
    </row>
    <row r="302" spans="1:14" x14ac:dyDescent="0.2">
      <c r="A302" s="61" t="s">
        <v>1835</v>
      </c>
      <c r="B302" s="61" t="s">
        <v>2688</v>
      </c>
      <c r="C302" s="61" t="s">
        <v>3019</v>
      </c>
      <c r="D302" s="61" t="s">
        <v>3452</v>
      </c>
      <c r="E302" s="61" t="s">
        <v>3453</v>
      </c>
      <c r="F302" s="61" t="s">
        <v>2883</v>
      </c>
      <c r="G302" s="61" t="s">
        <v>1836</v>
      </c>
      <c r="H302" s="61" t="s">
        <v>2854</v>
      </c>
      <c r="I302" s="63">
        <v>2</v>
      </c>
      <c r="J302" s="336">
        <v>154074688</v>
      </c>
      <c r="K302" s="63">
        <v>2</v>
      </c>
      <c r="L302" s="63">
        <v>0</v>
      </c>
      <c r="M302" s="15" t="s">
        <v>1503</v>
      </c>
      <c r="N302" s="336">
        <v>15</v>
      </c>
    </row>
    <row r="303" spans="1:14" x14ac:dyDescent="0.2">
      <c r="A303" s="61" t="s">
        <v>1835</v>
      </c>
      <c r="B303" s="61" t="s">
        <v>2688</v>
      </c>
      <c r="C303" s="61" t="s">
        <v>3019</v>
      </c>
      <c r="D303" s="61" t="s">
        <v>3217</v>
      </c>
      <c r="E303" s="61" t="s">
        <v>3218</v>
      </c>
      <c r="F303" s="61" t="s">
        <v>2915</v>
      </c>
      <c r="G303" s="61" t="s">
        <v>1836</v>
      </c>
      <c r="H303" s="61" t="s">
        <v>2854</v>
      </c>
      <c r="I303" s="63">
        <v>2</v>
      </c>
      <c r="J303" s="336">
        <v>154074688</v>
      </c>
      <c r="K303" s="63">
        <v>2</v>
      </c>
      <c r="L303" s="63">
        <v>0</v>
      </c>
      <c r="M303" s="15" t="s">
        <v>1503</v>
      </c>
      <c r="N303" s="336">
        <v>16</v>
      </c>
    </row>
    <row r="304" spans="1:14" x14ac:dyDescent="0.2">
      <c r="A304" s="61" t="s">
        <v>2586</v>
      </c>
      <c r="B304" s="61" t="s">
        <v>2736</v>
      </c>
      <c r="C304" s="61" t="s">
        <v>2587</v>
      </c>
      <c r="D304" s="61" t="s">
        <v>3454</v>
      </c>
      <c r="E304" s="61" t="s">
        <v>3455</v>
      </c>
      <c r="F304" s="61" t="s">
        <v>2736</v>
      </c>
      <c r="G304" s="61" t="s">
        <v>2587</v>
      </c>
      <c r="H304" s="61" t="s">
        <v>2854</v>
      </c>
      <c r="I304" s="63">
        <v>2</v>
      </c>
      <c r="J304" s="336">
        <v>154723528</v>
      </c>
      <c r="K304" s="63">
        <v>0</v>
      </c>
      <c r="L304" s="63">
        <v>0</v>
      </c>
      <c r="M304" s="15" t="s">
        <v>1503</v>
      </c>
      <c r="N304" s="336">
        <v>3</v>
      </c>
    </row>
    <row r="305" spans="1:14" x14ac:dyDescent="0.2">
      <c r="A305" s="61" t="s">
        <v>1844</v>
      </c>
      <c r="B305" s="61" t="s">
        <v>2688</v>
      </c>
      <c r="C305" s="61" t="s">
        <v>3332</v>
      </c>
      <c r="D305" s="61" t="s">
        <v>3333</v>
      </c>
      <c r="E305" s="61" t="s">
        <v>3334</v>
      </c>
      <c r="F305" s="61" t="s">
        <v>2697</v>
      </c>
      <c r="G305" s="61" t="s">
        <v>1845</v>
      </c>
      <c r="H305" s="61" t="s">
        <v>2854</v>
      </c>
      <c r="I305" s="63">
        <v>2</v>
      </c>
      <c r="J305" s="336">
        <v>155603578</v>
      </c>
      <c r="K305" s="63">
        <v>2</v>
      </c>
      <c r="L305" s="63">
        <v>0</v>
      </c>
      <c r="M305" s="15" t="s">
        <v>1503</v>
      </c>
      <c r="N305" s="336">
        <v>4</v>
      </c>
    </row>
    <row r="306" spans="1:14" x14ac:dyDescent="0.2">
      <c r="A306" s="61" t="s">
        <v>1847</v>
      </c>
      <c r="B306" s="61" t="s">
        <v>2688</v>
      </c>
      <c r="C306" s="61" t="s">
        <v>3335</v>
      </c>
      <c r="D306" s="61" t="s">
        <v>3456</v>
      </c>
      <c r="E306" s="61" t="s">
        <v>3457</v>
      </c>
      <c r="F306" s="61" t="s">
        <v>2697</v>
      </c>
      <c r="G306" s="61" t="s">
        <v>1848</v>
      </c>
      <c r="H306" s="61" t="s">
        <v>2854</v>
      </c>
      <c r="I306" s="63">
        <v>2</v>
      </c>
      <c r="J306" s="336">
        <v>155782017</v>
      </c>
      <c r="K306" s="63">
        <v>2</v>
      </c>
      <c r="L306" s="63">
        <v>0</v>
      </c>
      <c r="M306" s="15" t="s">
        <v>1503</v>
      </c>
      <c r="N306" s="336">
        <v>4</v>
      </c>
    </row>
    <row r="307" spans="1:14" x14ac:dyDescent="0.2">
      <c r="A307" s="61" t="s">
        <v>1765</v>
      </c>
      <c r="B307" s="61" t="s">
        <v>2723</v>
      </c>
      <c r="C307" s="61" t="s">
        <v>2861</v>
      </c>
      <c r="D307" s="61" t="s">
        <v>3458</v>
      </c>
      <c r="E307" s="61" t="s">
        <v>3459</v>
      </c>
      <c r="F307" s="61" t="s">
        <v>2787</v>
      </c>
      <c r="G307" s="61" t="s">
        <v>1766</v>
      </c>
      <c r="H307" s="61" t="s">
        <v>2854</v>
      </c>
      <c r="I307" s="63">
        <v>2</v>
      </c>
      <c r="J307" s="336">
        <v>155782027</v>
      </c>
      <c r="K307" s="63">
        <v>0</v>
      </c>
      <c r="L307" s="63">
        <v>0</v>
      </c>
      <c r="M307" s="15" t="s">
        <v>1503</v>
      </c>
      <c r="N307" s="336">
        <v>5</v>
      </c>
    </row>
    <row r="308" spans="1:14" x14ac:dyDescent="0.2">
      <c r="A308" s="61" t="s">
        <v>1765</v>
      </c>
      <c r="B308" s="61" t="s">
        <v>2723</v>
      </c>
      <c r="C308" s="61" t="s">
        <v>2861</v>
      </c>
      <c r="D308" s="61" t="s">
        <v>3460</v>
      </c>
      <c r="E308" s="61" t="s">
        <v>3461</v>
      </c>
      <c r="F308" s="61" t="s">
        <v>2845</v>
      </c>
      <c r="G308" s="61" t="s">
        <v>1766</v>
      </c>
      <c r="H308" s="61" t="s">
        <v>2854</v>
      </c>
      <c r="I308" s="63">
        <v>2</v>
      </c>
      <c r="J308" s="336">
        <v>155782027</v>
      </c>
      <c r="K308" s="63">
        <v>2</v>
      </c>
      <c r="L308" s="63">
        <v>0</v>
      </c>
      <c r="M308" s="15" t="s">
        <v>1503</v>
      </c>
      <c r="N308" s="336">
        <v>7</v>
      </c>
    </row>
    <row r="309" spans="1:14" x14ac:dyDescent="0.2">
      <c r="A309" s="61" t="s">
        <v>1765</v>
      </c>
      <c r="B309" s="61" t="s">
        <v>2723</v>
      </c>
      <c r="C309" s="61" t="s">
        <v>2861</v>
      </c>
      <c r="D309" s="61" t="s">
        <v>3462</v>
      </c>
      <c r="E309" s="61" t="s">
        <v>3463</v>
      </c>
      <c r="F309" s="61" t="s">
        <v>2789</v>
      </c>
      <c r="G309" s="61" t="s">
        <v>1766</v>
      </c>
      <c r="H309" s="61" t="s">
        <v>2854</v>
      </c>
      <c r="I309" s="63">
        <v>2</v>
      </c>
      <c r="J309" s="336">
        <v>155782027</v>
      </c>
      <c r="K309" s="63">
        <v>2</v>
      </c>
      <c r="L309" s="63">
        <v>0</v>
      </c>
      <c r="M309" s="15" t="s">
        <v>1503</v>
      </c>
      <c r="N309" s="336">
        <v>8</v>
      </c>
    </row>
    <row r="310" spans="1:14" x14ac:dyDescent="0.2">
      <c r="A310" s="61" t="s">
        <v>1765</v>
      </c>
      <c r="B310" s="61" t="s">
        <v>2723</v>
      </c>
      <c r="C310" s="61" t="s">
        <v>2861</v>
      </c>
      <c r="D310" s="61" t="s">
        <v>3464</v>
      </c>
      <c r="E310" s="61" t="s">
        <v>3465</v>
      </c>
      <c r="F310" s="61" t="s">
        <v>2694</v>
      </c>
      <c r="G310" s="61" t="s">
        <v>1766</v>
      </c>
      <c r="H310" s="61" t="s">
        <v>2854</v>
      </c>
      <c r="I310" s="63">
        <v>2</v>
      </c>
      <c r="J310" s="336">
        <v>155782027</v>
      </c>
      <c r="K310" s="63">
        <v>2</v>
      </c>
      <c r="L310" s="63">
        <v>0</v>
      </c>
      <c r="M310" s="15" t="s">
        <v>1503</v>
      </c>
      <c r="N310" s="336">
        <v>9</v>
      </c>
    </row>
    <row r="311" spans="1:14" x14ac:dyDescent="0.2">
      <c r="A311" s="61" t="s">
        <v>1860</v>
      </c>
      <c r="B311" s="61" t="s">
        <v>2963</v>
      </c>
      <c r="C311" s="61" t="s">
        <v>3466</v>
      </c>
      <c r="D311" s="61" t="s">
        <v>3467</v>
      </c>
      <c r="E311" s="61" t="s">
        <v>3468</v>
      </c>
      <c r="F311" s="61" t="s">
        <v>2723</v>
      </c>
      <c r="G311" s="61" t="s">
        <v>1861</v>
      </c>
      <c r="H311" s="61" t="s">
        <v>2854</v>
      </c>
      <c r="I311" s="63">
        <v>2</v>
      </c>
      <c r="J311" s="336">
        <v>157101051</v>
      </c>
      <c r="K311" s="63">
        <v>2</v>
      </c>
      <c r="L311" s="63">
        <v>0</v>
      </c>
      <c r="M311" s="15" t="s">
        <v>1503</v>
      </c>
      <c r="N311" s="336">
        <v>4</v>
      </c>
    </row>
    <row r="312" spans="1:14" x14ac:dyDescent="0.2">
      <c r="A312" s="61" t="s">
        <v>2426</v>
      </c>
      <c r="B312" s="61" t="s">
        <v>2688</v>
      </c>
      <c r="C312" s="61" t="s">
        <v>3469</v>
      </c>
      <c r="D312" s="61" t="s">
        <v>3245</v>
      </c>
      <c r="E312" s="61" t="s">
        <v>3246</v>
      </c>
      <c r="F312" s="61" t="s">
        <v>2688</v>
      </c>
      <c r="G312" s="61" t="s">
        <v>2427</v>
      </c>
      <c r="H312" s="61" t="s">
        <v>2851</v>
      </c>
      <c r="I312" s="63">
        <v>2</v>
      </c>
      <c r="J312" s="336">
        <v>158190959</v>
      </c>
      <c r="K312" s="63">
        <v>0</v>
      </c>
      <c r="L312" s="63">
        <v>0</v>
      </c>
      <c r="M312" s="15" t="s">
        <v>1503</v>
      </c>
      <c r="N312" s="336">
        <v>1</v>
      </c>
    </row>
    <row r="313" spans="1:14" x14ac:dyDescent="0.2">
      <c r="A313" s="61" t="s">
        <v>2590</v>
      </c>
      <c r="B313" s="61" t="s">
        <v>2688</v>
      </c>
      <c r="C313" s="61" t="s">
        <v>2973</v>
      </c>
      <c r="D313" s="61" t="s">
        <v>3470</v>
      </c>
      <c r="E313" s="61" t="s">
        <v>3471</v>
      </c>
      <c r="F313" s="61" t="s">
        <v>2833</v>
      </c>
      <c r="G313" s="61" t="s">
        <v>2591</v>
      </c>
      <c r="H313" s="61" t="s">
        <v>2854</v>
      </c>
      <c r="I313" s="63">
        <v>2</v>
      </c>
      <c r="J313" s="336">
        <v>158538826</v>
      </c>
      <c r="K313" s="63">
        <v>2</v>
      </c>
      <c r="L313" s="63">
        <v>0</v>
      </c>
      <c r="M313" s="15" t="s">
        <v>1503</v>
      </c>
      <c r="N313" s="336">
        <v>7</v>
      </c>
    </row>
    <row r="314" spans="1:14" x14ac:dyDescent="0.2">
      <c r="A314" s="61" t="s">
        <v>2590</v>
      </c>
      <c r="B314" s="61" t="s">
        <v>2723</v>
      </c>
      <c r="C314" s="61" t="s">
        <v>3472</v>
      </c>
      <c r="D314" s="61" t="s">
        <v>3473</v>
      </c>
      <c r="E314" s="61" t="s">
        <v>3474</v>
      </c>
      <c r="F314" s="61" t="s">
        <v>2787</v>
      </c>
      <c r="G314" s="61" t="s">
        <v>2591</v>
      </c>
      <c r="H314" s="61" t="s">
        <v>2851</v>
      </c>
      <c r="I314" s="63">
        <v>2</v>
      </c>
      <c r="J314" s="336">
        <v>158538826</v>
      </c>
      <c r="K314" s="63">
        <v>0</v>
      </c>
      <c r="L314" s="63">
        <v>0</v>
      </c>
      <c r="M314" s="15" t="s">
        <v>1503</v>
      </c>
      <c r="N314" s="336">
        <v>6</v>
      </c>
    </row>
    <row r="315" spans="1:14" x14ac:dyDescent="0.2">
      <c r="A315" s="61" t="s">
        <v>1868</v>
      </c>
      <c r="B315" s="61" t="s">
        <v>2736</v>
      </c>
      <c r="C315" s="61" t="s">
        <v>3475</v>
      </c>
      <c r="D315" s="61" t="s">
        <v>3476</v>
      </c>
      <c r="E315" s="61" t="s">
        <v>3477</v>
      </c>
      <c r="F315" s="61" t="s">
        <v>2736</v>
      </c>
      <c r="G315" s="61" t="s">
        <v>1869</v>
      </c>
      <c r="H315" s="61" t="s">
        <v>2854</v>
      </c>
      <c r="I315" s="63">
        <v>2</v>
      </c>
      <c r="J315" s="336">
        <v>159385132</v>
      </c>
      <c r="K315" s="63">
        <v>2</v>
      </c>
      <c r="L315" s="63">
        <v>0</v>
      </c>
      <c r="M315" s="15" t="s">
        <v>1503</v>
      </c>
      <c r="N315" s="336">
        <v>2</v>
      </c>
    </row>
    <row r="316" spans="1:14" x14ac:dyDescent="0.2">
      <c r="A316" s="61" t="s">
        <v>1868</v>
      </c>
      <c r="B316" s="61" t="s">
        <v>2736</v>
      </c>
      <c r="C316" s="61" t="s">
        <v>3475</v>
      </c>
      <c r="D316" s="61" t="s">
        <v>3478</v>
      </c>
      <c r="E316" s="61" t="s">
        <v>3479</v>
      </c>
      <c r="F316" s="61" t="s">
        <v>2697</v>
      </c>
      <c r="G316" s="61" t="s">
        <v>1869</v>
      </c>
      <c r="H316" s="61" t="s">
        <v>2854</v>
      </c>
      <c r="I316" s="63">
        <v>2</v>
      </c>
      <c r="J316" s="336">
        <v>159385132</v>
      </c>
      <c r="K316" s="63">
        <v>2</v>
      </c>
      <c r="L316" s="63">
        <v>0</v>
      </c>
      <c r="M316" s="15" t="s">
        <v>1503</v>
      </c>
      <c r="N316" s="336">
        <v>4</v>
      </c>
    </row>
    <row r="317" spans="1:14" x14ac:dyDescent="0.2">
      <c r="A317" s="61" t="s">
        <v>2075</v>
      </c>
      <c r="B317" s="61" t="s">
        <v>2723</v>
      </c>
      <c r="C317" s="61" t="s">
        <v>3249</v>
      </c>
      <c r="D317" s="61" t="s">
        <v>3480</v>
      </c>
      <c r="E317" s="61" t="s">
        <v>3481</v>
      </c>
      <c r="F317" s="61" t="s">
        <v>2688</v>
      </c>
      <c r="G317" s="61" t="s">
        <v>2076</v>
      </c>
      <c r="H317" s="61" t="s">
        <v>2851</v>
      </c>
      <c r="I317" s="63">
        <v>2</v>
      </c>
      <c r="J317" s="336">
        <v>159654070</v>
      </c>
      <c r="K317" s="63">
        <v>0</v>
      </c>
      <c r="L317" s="63">
        <v>0</v>
      </c>
      <c r="M317" s="15" t="s">
        <v>1503</v>
      </c>
      <c r="N317" s="336">
        <v>1</v>
      </c>
    </row>
    <row r="318" spans="1:14" x14ac:dyDescent="0.2">
      <c r="A318" s="61" t="s">
        <v>2075</v>
      </c>
      <c r="B318" s="61" t="s">
        <v>2723</v>
      </c>
      <c r="C318" s="61" t="s">
        <v>3249</v>
      </c>
      <c r="D318" s="61" t="s">
        <v>3482</v>
      </c>
      <c r="E318" s="61" t="s">
        <v>3483</v>
      </c>
      <c r="F318" s="61" t="s">
        <v>2736</v>
      </c>
      <c r="G318" s="61" t="s">
        <v>2076</v>
      </c>
      <c r="H318" s="61" t="s">
        <v>2851</v>
      </c>
      <c r="I318" s="63">
        <v>2</v>
      </c>
      <c r="J318" s="336">
        <v>159654070</v>
      </c>
      <c r="K318" s="63">
        <v>0</v>
      </c>
      <c r="L318" s="63">
        <v>0</v>
      </c>
      <c r="M318" s="15" t="s">
        <v>1503</v>
      </c>
      <c r="N318" s="336">
        <v>2</v>
      </c>
    </row>
    <row r="319" spans="1:14" x14ac:dyDescent="0.2">
      <c r="A319" s="61" t="s">
        <v>2075</v>
      </c>
      <c r="B319" s="61" t="s">
        <v>2723</v>
      </c>
      <c r="C319" s="61" t="s">
        <v>3249</v>
      </c>
      <c r="D319" s="61" t="s">
        <v>3484</v>
      </c>
      <c r="E319" s="61" t="s">
        <v>3485</v>
      </c>
      <c r="F319" s="61" t="s">
        <v>2723</v>
      </c>
      <c r="G319" s="61" t="s">
        <v>2076</v>
      </c>
      <c r="H319" s="61" t="s">
        <v>2851</v>
      </c>
      <c r="I319" s="63">
        <v>2</v>
      </c>
      <c r="J319" s="336">
        <v>159654070</v>
      </c>
      <c r="K319" s="63">
        <v>0</v>
      </c>
      <c r="L319" s="63">
        <v>0</v>
      </c>
      <c r="M319" s="15" t="s">
        <v>1503</v>
      </c>
      <c r="N319" s="336">
        <v>3</v>
      </c>
    </row>
    <row r="320" spans="1:14" x14ac:dyDescent="0.2">
      <c r="A320" s="61" t="s">
        <v>2075</v>
      </c>
      <c r="B320" s="61" t="s">
        <v>2723</v>
      </c>
      <c r="C320" s="61" t="s">
        <v>3249</v>
      </c>
      <c r="D320" s="61" t="s">
        <v>3486</v>
      </c>
      <c r="E320" s="61" t="s">
        <v>3487</v>
      </c>
      <c r="F320" s="61" t="s">
        <v>2697</v>
      </c>
      <c r="G320" s="61" t="s">
        <v>2076</v>
      </c>
      <c r="H320" s="61" t="s">
        <v>2851</v>
      </c>
      <c r="I320" s="63">
        <v>2</v>
      </c>
      <c r="J320" s="336">
        <v>159654070</v>
      </c>
      <c r="K320" s="63">
        <v>0</v>
      </c>
      <c r="L320" s="63">
        <v>0</v>
      </c>
      <c r="M320" s="15" t="s">
        <v>1503</v>
      </c>
      <c r="N320" s="336">
        <v>4</v>
      </c>
    </row>
    <row r="321" spans="1:14" x14ac:dyDescent="0.2">
      <c r="A321" s="61" t="s">
        <v>2075</v>
      </c>
      <c r="B321" s="61" t="s">
        <v>2723</v>
      </c>
      <c r="C321" s="61" t="s">
        <v>3249</v>
      </c>
      <c r="D321" s="61" t="s">
        <v>3488</v>
      </c>
      <c r="E321" s="61" t="s">
        <v>3489</v>
      </c>
      <c r="F321" s="61" t="s">
        <v>2787</v>
      </c>
      <c r="G321" s="61" t="s">
        <v>2076</v>
      </c>
      <c r="H321" s="61" t="s">
        <v>2851</v>
      </c>
      <c r="I321" s="63">
        <v>2</v>
      </c>
      <c r="J321" s="336">
        <v>159654070</v>
      </c>
      <c r="K321" s="63">
        <v>0</v>
      </c>
      <c r="L321" s="63">
        <v>0</v>
      </c>
      <c r="M321" s="15" t="s">
        <v>1503</v>
      </c>
      <c r="N321" s="336">
        <v>5</v>
      </c>
    </row>
    <row r="322" spans="1:14" x14ac:dyDescent="0.2">
      <c r="A322" s="61" t="s">
        <v>2075</v>
      </c>
      <c r="B322" s="61" t="s">
        <v>2723</v>
      </c>
      <c r="C322" s="61" t="s">
        <v>3249</v>
      </c>
      <c r="D322" s="61" t="s">
        <v>3490</v>
      </c>
      <c r="E322" s="61" t="s">
        <v>3491</v>
      </c>
      <c r="F322" s="61" t="s">
        <v>2845</v>
      </c>
      <c r="G322" s="61" t="s">
        <v>2076</v>
      </c>
      <c r="H322" s="61" t="s">
        <v>2851</v>
      </c>
      <c r="I322" s="63">
        <v>2</v>
      </c>
      <c r="J322" s="336">
        <v>159654070</v>
      </c>
      <c r="K322" s="63">
        <v>0</v>
      </c>
      <c r="L322" s="63">
        <v>0</v>
      </c>
      <c r="M322" s="15" t="s">
        <v>1503</v>
      </c>
      <c r="N322" s="336">
        <v>7</v>
      </c>
    </row>
    <row r="323" spans="1:14" x14ac:dyDescent="0.2">
      <c r="A323" s="61" t="s">
        <v>2075</v>
      </c>
      <c r="B323" s="61" t="s">
        <v>2723</v>
      </c>
      <c r="C323" s="61" t="s">
        <v>3249</v>
      </c>
      <c r="D323" s="61" t="s">
        <v>3492</v>
      </c>
      <c r="E323" s="61" t="s">
        <v>3493</v>
      </c>
      <c r="F323" s="61" t="s">
        <v>2789</v>
      </c>
      <c r="G323" s="61" t="s">
        <v>2076</v>
      </c>
      <c r="H323" s="61" t="s">
        <v>2851</v>
      </c>
      <c r="I323" s="63">
        <v>2</v>
      </c>
      <c r="J323" s="336">
        <v>159654070</v>
      </c>
      <c r="K323" s="63">
        <v>0</v>
      </c>
      <c r="L323" s="63">
        <v>0</v>
      </c>
      <c r="M323" s="15" t="s">
        <v>1503</v>
      </c>
      <c r="N323" s="336">
        <v>8</v>
      </c>
    </row>
    <row r="324" spans="1:14" x14ac:dyDescent="0.2">
      <c r="A324" s="61" t="s">
        <v>2075</v>
      </c>
      <c r="B324" s="61" t="s">
        <v>2723</v>
      </c>
      <c r="C324" s="61" t="s">
        <v>3249</v>
      </c>
      <c r="D324" s="61" t="s">
        <v>3484</v>
      </c>
      <c r="E324" s="61" t="s">
        <v>3485</v>
      </c>
      <c r="F324" s="61" t="s">
        <v>2989</v>
      </c>
      <c r="G324" s="61" t="s">
        <v>2076</v>
      </c>
      <c r="H324" s="61" t="s">
        <v>2851</v>
      </c>
      <c r="I324" s="63">
        <v>2</v>
      </c>
      <c r="J324" s="336">
        <v>159654070</v>
      </c>
      <c r="K324" s="63">
        <v>0</v>
      </c>
      <c r="L324" s="63">
        <v>0</v>
      </c>
      <c r="M324" s="15" t="s">
        <v>1503</v>
      </c>
      <c r="N324" s="336">
        <v>11</v>
      </c>
    </row>
    <row r="325" spans="1:14" x14ac:dyDescent="0.2">
      <c r="A325" s="61" t="s">
        <v>2075</v>
      </c>
      <c r="B325" s="61" t="s">
        <v>2723</v>
      </c>
      <c r="C325" s="61" t="s">
        <v>3249</v>
      </c>
      <c r="D325" s="61" t="s">
        <v>3494</v>
      </c>
      <c r="E325" s="61" t="s">
        <v>3495</v>
      </c>
      <c r="F325" s="61" t="s">
        <v>2785</v>
      </c>
      <c r="G325" s="61" t="s">
        <v>2076</v>
      </c>
      <c r="H325" s="61" t="s">
        <v>2851</v>
      </c>
      <c r="I325" s="63">
        <v>2</v>
      </c>
      <c r="J325" s="336">
        <v>159654070</v>
      </c>
      <c r="K325" s="63">
        <v>0</v>
      </c>
      <c r="L325" s="63">
        <v>0</v>
      </c>
      <c r="M325" s="15" t="s">
        <v>1503</v>
      </c>
      <c r="N325" s="336">
        <v>12</v>
      </c>
    </row>
    <row r="326" spans="1:14" x14ac:dyDescent="0.2">
      <c r="A326" s="61" t="s">
        <v>2440</v>
      </c>
      <c r="B326" s="61" t="s">
        <v>2787</v>
      </c>
      <c r="C326" s="61" t="s">
        <v>3496</v>
      </c>
      <c r="D326" s="61" t="s">
        <v>3245</v>
      </c>
      <c r="E326" s="61" t="s">
        <v>3246</v>
      </c>
      <c r="F326" s="61" t="s">
        <v>2833</v>
      </c>
      <c r="G326" s="61" t="s">
        <v>2441</v>
      </c>
      <c r="H326" s="61" t="s">
        <v>2854</v>
      </c>
      <c r="I326" s="63">
        <v>2</v>
      </c>
      <c r="J326" s="336">
        <v>160281476</v>
      </c>
      <c r="K326" s="63">
        <v>2</v>
      </c>
      <c r="L326" s="63">
        <v>0</v>
      </c>
      <c r="M326" s="15" t="s">
        <v>1503</v>
      </c>
      <c r="N326" s="336">
        <v>6</v>
      </c>
    </row>
    <row r="327" spans="1:14" x14ac:dyDescent="0.2">
      <c r="A327" s="61" t="s">
        <v>2440</v>
      </c>
      <c r="B327" s="61" t="s">
        <v>2787</v>
      </c>
      <c r="C327" s="61" t="s">
        <v>3496</v>
      </c>
      <c r="D327" s="61" t="s">
        <v>3497</v>
      </c>
      <c r="E327" s="61" t="s">
        <v>3498</v>
      </c>
      <c r="F327" s="61" t="s">
        <v>2845</v>
      </c>
      <c r="G327" s="61" t="s">
        <v>2441</v>
      </c>
      <c r="H327" s="61" t="s">
        <v>2854</v>
      </c>
      <c r="I327" s="63">
        <v>2</v>
      </c>
      <c r="J327" s="336">
        <v>160281476</v>
      </c>
      <c r="K327" s="63">
        <v>2</v>
      </c>
      <c r="L327" s="63">
        <v>0</v>
      </c>
      <c r="M327" s="15" t="s">
        <v>1503</v>
      </c>
      <c r="N327" s="336">
        <v>7</v>
      </c>
    </row>
    <row r="328" spans="1:14" x14ac:dyDescent="0.2">
      <c r="A328" s="61" t="s">
        <v>2444</v>
      </c>
      <c r="B328" s="61" t="s">
        <v>2688</v>
      </c>
      <c r="C328" s="61" t="s">
        <v>2445</v>
      </c>
      <c r="D328" s="61" t="s">
        <v>3499</v>
      </c>
      <c r="E328" s="61" t="s">
        <v>3500</v>
      </c>
      <c r="F328" s="61" t="s">
        <v>2989</v>
      </c>
      <c r="G328" s="61" t="s">
        <v>2445</v>
      </c>
      <c r="H328" s="61" t="s">
        <v>2851</v>
      </c>
      <c r="I328" s="63">
        <v>2</v>
      </c>
      <c r="J328" s="336">
        <v>160605636</v>
      </c>
      <c r="K328" s="63">
        <v>0</v>
      </c>
      <c r="L328" s="63">
        <v>0</v>
      </c>
      <c r="M328" s="15" t="s">
        <v>1503</v>
      </c>
      <c r="N328" s="336">
        <v>11</v>
      </c>
    </row>
    <row r="329" spans="1:14" x14ac:dyDescent="0.2">
      <c r="A329" s="61" t="s">
        <v>2444</v>
      </c>
      <c r="B329" s="61" t="s">
        <v>2688</v>
      </c>
      <c r="C329" s="61" t="s">
        <v>2445</v>
      </c>
      <c r="D329" s="61" t="s">
        <v>3501</v>
      </c>
      <c r="E329" s="61" t="s">
        <v>3502</v>
      </c>
      <c r="F329" s="61" t="s">
        <v>3215</v>
      </c>
      <c r="G329" s="61" t="s">
        <v>2445</v>
      </c>
      <c r="H329" s="61" t="s">
        <v>2851</v>
      </c>
      <c r="I329" s="63">
        <v>2</v>
      </c>
      <c r="J329" s="336">
        <v>160605636</v>
      </c>
      <c r="K329" s="63">
        <v>0</v>
      </c>
      <c r="L329" s="63">
        <v>0</v>
      </c>
      <c r="M329" s="15" t="s">
        <v>1503</v>
      </c>
      <c r="N329" s="336">
        <v>19</v>
      </c>
    </row>
    <row r="330" spans="1:14" x14ac:dyDescent="0.2">
      <c r="A330" s="61" t="s">
        <v>2449</v>
      </c>
      <c r="B330" s="61" t="s">
        <v>2688</v>
      </c>
      <c r="C330" s="61" t="s">
        <v>3260</v>
      </c>
      <c r="D330" s="61" t="s">
        <v>3158</v>
      </c>
      <c r="E330" s="61" t="s">
        <v>3159</v>
      </c>
      <c r="F330" s="61" t="s">
        <v>2845</v>
      </c>
      <c r="G330" s="61" t="s">
        <v>2450</v>
      </c>
      <c r="H330" s="61" t="s">
        <v>2854</v>
      </c>
      <c r="I330" s="63">
        <v>2</v>
      </c>
      <c r="J330" s="336">
        <v>160679692</v>
      </c>
      <c r="K330" s="63">
        <v>2</v>
      </c>
      <c r="L330" s="63">
        <v>0</v>
      </c>
      <c r="M330" s="15" t="s">
        <v>1503</v>
      </c>
      <c r="N330" s="336">
        <v>10</v>
      </c>
    </row>
    <row r="331" spans="1:14" x14ac:dyDescent="0.2">
      <c r="A331" s="61" t="s">
        <v>2084</v>
      </c>
      <c r="B331" s="61" t="s">
        <v>2736</v>
      </c>
      <c r="C331" s="61" t="s">
        <v>2897</v>
      </c>
      <c r="D331" s="61" t="s">
        <v>3503</v>
      </c>
      <c r="E331" s="61" t="s">
        <v>3504</v>
      </c>
      <c r="F331" s="61" t="s">
        <v>2688</v>
      </c>
      <c r="G331" s="61" t="s">
        <v>2085</v>
      </c>
      <c r="H331" s="61" t="s">
        <v>2854</v>
      </c>
      <c r="I331" s="63">
        <v>2</v>
      </c>
      <c r="J331" s="336">
        <v>160839059</v>
      </c>
      <c r="K331" s="63">
        <v>0</v>
      </c>
      <c r="L331" s="63">
        <v>0</v>
      </c>
      <c r="M331" s="15" t="s">
        <v>1503</v>
      </c>
      <c r="N331" s="336">
        <v>2</v>
      </c>
    </row>
    <row r="332" spans="1:14" x14ac:dyDescent="0.2">
      <c r="A332" s="61" t="s">
        <v>2084</v>
      </c>
      <c r="B332" s="61" t="s">
        <v>2736</v>
      </c>
      <c r="C332" s="61" t="s">
        <v>2897</v>
      </c>
      <c r="D332" s="61" t="s">
        <v>3505</v>
      </c>
      <c r="E332" s="61" t="s">
        <v>3506</v>
      </c>
      <c r="F332" s="61" t="s">
        <v>2697</v>
      </c>
      <c r="G332" s="61" t="s">
        <v>2085</v>
      </c>
      <c r="H332" s="61" t="s">
        <v>2854</v>
      </c>
      <c r="I332" s="63">
        <v>2</v>
      </c>
      <c r="J332" s="336">
        <v>160839059</v>
      </c>
      <c r="K332" s="63">
        <v>0</v>
      </c>
      <c r="L332" s="63">
        <v>0</v>
      </c>
      <c r="M332" s="15" t="s">
        <v>1503</v>
      </c>
      <c r="N332" s="336">
        <v>5</v>
      </c>
    </row>
    <row r="333" spans="1:14" x14ac:dyDescent="0.2">
      <c r="A333" s="61" t="s">
        <v>1880</v>
      </c>
      <c r="B333" s="61" t="s">
        <v>2723</v>
      </c>
      <c r="C333" s="61" t="s">
        <v>1881</v>
      </c>
      <c r="D333" s="61" t="s">
        <v>3507</v>
      </c>
      <c r="E333" s="61" t="s">
        <v>3508</v>
      </c>
      <c r="F333" s="61" t="s">
        <v>2688</v>
      </c>
      <c r="G333" s="61" t="s">
        <v>1881</v>
      </c>
      <c r="H333" s="61" t="s">
        <v>2854</v>
      </c>
      <c r="I333" s="63">
        <v>2</v>
      </c>
      <c r="J333" s="336">
        <v>161425568</v>
      </c>
      <c r="K333" s="63">
        <v>0</v>
      </c>
      <c r="L333" s="63">
        <v>0</v>
      </c>
      <c r="M333" s="15" t="s">
        <v>1503</v>
      </c>
      <c r="N333" s="336">
        <v>1</v>
      </c>
    </row>
    <row r="334" spans="1:14" x14ac:dyDescent="0.2">
      <c r="A334" s="61" t="s">
        <v>1893</v>
      </c>
      <c r="B334" s="61" t="s">
        <v>2989</v>
      </c>
      <c r="C334" s="61" t="s">
        <v>1339</v>
      </c>
      <c r="D334" s="61" t="s">
        <v>3509</v>
      </c>
      <c r="E334" s="61" t="s">
        <v>3510</v>
      </c>
      <c r="F334" s="61" t="s">
        <v>2789</v>
      </c>
      <c r="G334" s="61" t="s">
        <v>1894</v>
      </c>
      <c r="H334" s="61" t="s">
        <v>2854</v>
      </c>
      <c r="I334" s="63">
        <v>2</v>
      </c>
      <c r="J334" s="336">
        <v>162499210</v>
      </c>
      <c r="K334" s="63">
        <v>2</v>
      </c>
      <c r="L334" s="63">
        <v>0</v>
      </c>
      <c r="M334" s="15" t="s">
        <v>1503</v>
      </c>
      <c r="N334" s="336">
        <v>8</v>
      </c>
    </row>
    <row r="335" spans="1:14" x14ac:dyDescent="0.2">
      <c r="A335" s="61" t="s">
        <v>1897</v>
      </c>
      <c r="B335" s="61" t="s">
        <v>2736</v>
      </c>
      <c r="C335" s="61" t="s">
        <v>3511</v>
      </c>
      <c r="D335" s="61" t="s">
        <v>3512</v>
      </c>
      <c r="E335" s="61" t="s">
        <v>3513</v>
      </c>
      <c r="F335" s="61" t="s">
        <v>2833</v>
      </c>
      <c r="G335" s="61" t="s">
        <v>1898</v>
      </c>
      <c r="H335" s="61" t="s">
        <v>2854</v>
      </c>
      <c r="I335" s="63">
        <v>2</v>
      </c>
      <c r="J335" s="336">
        <v>162527514</v>
      </c>
      <c r="K335" s="63">
        <v>2</v>
      </c>
      <c r="L335" s="63">
        <v>0</v>
      </c>
      <c r="M335" s="15" t="s">
        <v>1503</v>
      </c>
      <c r="N335" s="336">
        <v>6</v>
      </c>
    </row>
    <row r="336" spans="1:14" x14ac:dyDescent="0.2">
      <c r="A336" s="61" t="s">
        <v>1897</v>
      </c>
      <c r="B336" s="61" t="s">
        <v>2697</v>
      </c>
      <c r="C336" s="61" t="s">
        <v>3135</v>
      </c>
      <c r="D336" s="61" t="s">
        <v>3514</v>
      </c>
      <c r="E336" s="61" t="s">
        <v>3515</v>
      </c>
      <c r="F336" s="61" t="s">
        <v>2989</v>
      </c>
      <c r="G336" s="61" t="s">
        <v>1898</v>
      </c>
      <c r="H336" s="61" t="s">
        <v>2851</v>
      </c>
      <c r="I336" s="63">
        <v>2</v>
      </c>
      <c r="J336" s="336">
        <v>162527514</v>
      </c>
      <c r="K336" s="63">
        <v>0</v>
      </c>
      <c r="L336" s="63">
        <v>0</v>
      </c>
      <c r="M336" s="15" t="s">
        <v>1503</v>
      </c>
      <c r="N336" s="336">
        <v>11</v>
      </c>
    </row>
    <row r="337" spans="1:14" x14ac:dyDescent="0.2">
      <c r="A337" s="61" t="s">
        <v>1897</v>
      </c>
      <c r="B337" s="61" t="s">
        <v>2697</v>
      </c>
      <c r="C337" s="61" t="s">
        <v>3135</v>
      </c>
      <c r="D337" s="61" t="s">
        <v>3516</v>
      </c>
      <c r="E337" s="61" t="s">
        <v>3517</v>
      </c>
      <c r="F337" s="61" t="s">
        <v>2785</v>
      </c>
      <c r="G337" s="61" t="s">
        <v>1898</v>
      </c>
      <c r="H337" s="61" t="s">
        <v>2851</v>
      </c>
      <c r="I337" s="63">
        <v>2</v>
      </c>
      <c r="J337" s="336">
        <v>162527514</v>
      </c>
      <c r="K337" s="63">
        <v>0</v>
      </c>
      <c r="L337" s="63">
        <v>0</v>
      </c>
      <c r="M337" s="15" t="s">
        <v>1503</v>
      </c>
      <c r="N337" s="336">
        <v>12</v>
      </c>
    </row>
    <row r="338" spans="1:14" x14ac:dyDescent="0.2">
      <c r="A338" s="61" t="s">
        <v>1897</v>
      </c>
      <c r="B338" s="61" t="s">
        <v>2697</v>
      </c>
      <c r="C338" s="61" t="s">
        <v>3135</v>
      </c>
      <c r="D338" s="61" t="s">
        <v>3518</v>
      </c>
      <c r="E338" s="61" t="s">
        <v>3519</v>
      </c>
      <c r="F338" s="61" t="s">
        <v>3520</v>
      </c>
      <c r="G338" s="61" t="s">
        <v>1898</v>
      </c>
      <c r="H338" s="61" t="s">
        <v>2851</v>
      </c>
      <c r="I338" s="63">
        <v>2</v>
      </c>
      <c r="J338" s="336">
        <v>162527514</v>
      </c>
      <c r="K338" s="63">
        <v>0</v>
      </c>
      <c r="L338" s="63">
        <v>0</v>
      </c>
      <c r="M338" s="15" t="s">
        <v>1503</v>
      </c>
      <c r="N338" s="336">
        <v>21</v>
      </c>
    </row>
    <row r="339" spans="1:14" x14ac:dyDescent="0.2">
      <c r="A339" s="61" t="s">
        <v>1897</v>
      </c>
      <c r="B339" s="61" t="s">
        <v>2697</v>
      </c>
      <c r="C339" s="61" t="s">
        <v>3135</v>
      </c>
      <c r="D339" s="61" t="s">
        <v>3521</v>
      </c>
      <c r="E339" s="61" t="s">
        <v>3522</v>
      </c>
      <c r="F339" s="61" t="s">
        <v>3523</v>
      </c>
      <c r="G339" s="61" t="s">
        <v>1898</v>
      </c>
      <c r="H339" s="61" t="s">
        <v>2851</v>
      </c>
      <c r="I339" s="63">
        <v>2</v>
      </c>
      <c r="J339" s="336">
        <v>162527514</v>
      </c>
      <c r="K339" s="63">
        <v>0</v>
      </c>
      <c r="L339" s="63">
        <v>0</v>
      </c>
      <c r="M339" s="15" t="s">
        <v>1503</v>
      </c>
      <c r="N339" s="336">
        <v>22</v>
      </c>
    </row>
    <row r="340" spans="1:14" x14ac:dyDescent="0.2">
      <c r="A340" s="61" t="s">
        <v>1897</v>
      </c>
      <c r="B340" s="61" t="s">
        <v>2697</v>
      </c>
      <c r="C340" s="61" t="s">
        <v>3135</v>
      </c>
      <c r="D340" s="61" t="s">
        <v>3524</v>
      </c>
      <c r="E340" s="61" t="s">
        <v>3525</v>
      </c>
      <c r="F340" s="61" t="s">
        <v>2922</v>
      </c>
      <c r="G340" s="61" t="s">
        <v>1898</v>
      </c>
      <c r="H340" s="61" t="s">
        <v>2851</v>
      </c>
      <c r="I340" s="63">
        <v>2</v>
      </c>
      <c r="J340" s="336">
        <v>162527514</v>
      </c>
      <c r="K340" s="63">
        <v>0</v>
      </c>
      <c r="L340" s="63">
        <v>0</v>
      </c>
      <c r="M340" s="15" t="s">
        <v>1503</v>
      </c>
      <c r="N340" s="336">
        <v>26</v>
      </c>
    </row>
    <row r="341" spans="1:14" x14ac:dyDescent="0.2">
      <c r="A341" s="61" t="s">
        <v>1897</v>
      </c>
      <c r="B341" s="61" t="s">
        <v>2697</v>
      </c>
      <c r="C341" s="61" t="s">
        <v>3135</v>
      </c>
      <c r="D341" s="61" t="s">
        <v>3526</v>
      </c>
      <c r="E341" s="61" t="s">
        <v>3527</v>
      </c>
      <c r="F341" s="61" t="s">
        <v>2925</v>
      </c>
      <c r="G341" s="61" t="s">
        <v>1898</v>
      </c>
      <c r="H341" s="61" t="s">
        <v>2851</v>
      </c>
      <c r="I341" s="63">
        <v>2</v>
      </c>
      <c r="J341" s="336">
        <v>162527514</v>
      </c>
      <c r="K341" s="63">
        <v>0</v>
      </c>
      <c r="L341" s="63">
        <v>0</v>
      </c>
      <c r="M341" s="15" t="s">
        <v>1503</v>
      </c>
      <c r="N341" s="336">
        <v>29</v>
      </c>
    </row>
    <row r="342" spans="1:14" x14ac:dyDescent="0.2">
      <c r="A342" s="61" t="s">
        <v>1897</v>
      </c>
      <c r="B342" s="61" t="s">
        <v>2697</v>
      </c>
      <c r="C342" s="61" t="s">
        <v>3135</v>
      </c>
      <c r="D342" s="61" t="s">
        <v>3528</v>
      </c>
      <c r="E342" s="61" t="s">
        <v>3529</v>
      </c>
      <c r="F342" s="61" t="s">
        <v>3530</v>
      </c>
      <c r="G342" s="61" t="s">
        <v>1898</v>
      </c>
      <c r="H342" s="61" t="s">
        <v>2851</v>
      </c>
      <c r="I342" s="63">
        <v>2</v>
      </c>
      <c r="J342" s="336">
        <v>162527514</v>
      </c>
      <c r="K342" s="63">
        <v>0</v>
      </c>
      <c r="L342" s="63">
        <v>0</v>
      </c>
      <c r="M342" s="15" t="s">
        <v>1503</v>
      </c>
      <c r="N342" s="336">
        <v>31</v>
      </c>
    </row>
    <row r="343" spans="1:14" x14ac:dyDescent="0.2">
      <c r="A343" s="61" t="s">
        <v>1897</v>
      </c>
      <c r="B343" s="61" t="s">
        <v>2697</v>
      </c>
      <c r="C343" s="61" t="s">
        <v>3135</v>
      </c>
      <c r="D343" s="61" t="s">
        <v>3531</v>
      </c>
      <c r="E343" s="61" t="s">
        <v>3532</v>
      </c>
      <c r="F343" s="61" t="s">
        <v>3533</v>
      </c>
      <c r="G343" s="61" t="s">
        <v>1898</v>
      </c>
      <c r="H343" s="61" t="s">
        <v>2851</v>
      </c>
      <c r="I343" s="63">
        <v>2</v>
      </c>
      <c r="J343" s="336">
        <v>162527514</v>
      </c>
      <c r="K343" s="63">
        <v>0</v>
      </c>
      <c r="L343" s="63">
        <v>0</v>
      </c>
      <c r="M343" s="15" t="s">
        <v>1503</v>
      </c>
      <c r="N343" s="336">
        <v>32</v>
      </c>
    </row>
    <row r="344" spans="1:14" x14ac:dyDescent="0.2">
      <c r="A344" s="61" t="s">
        <v>1897</v>
      </c>
      <c r="B344" s="61" t="s">
        <v>2697</v>
      </c>
      <c r="C344" s="61" t="s">
        <v>3135</v>
      </c>
      <c r="D344" s="61" t="s">
        <v>3534</v>
      </c>
      <c r="E344" s="61" t="s">
        <v>3535</v>
      </c>
      <c r="F344" s="61" t="s">
        <v>3536</v>
      </c>
      <c r="G344" s="61" t="s">
        <v>1898</v>
      </c>
      <c r="H344" s="61" t="s">
        <v>2851</v>
      </c>
      <c r="I344" s="63">
        <v>2</v>
      </c>
      <c r="J344" s="336">
        <v>162527514</v>
      </c>
      <c r="K344" s="63">
        <v>0</v>
      </c>
      <c r="L344" s="63">
        <v>0</v>
      </c>
      <c r="M344" s="15" t="s">
        <v>1503</v>
      </c>
      <c r="N344" s="336">
        <v>36</v>
      </c>
    </row>
    <row r="345" spans="1:14" x14ac:dyDescent="0.2">
      <c r="A345" s="61" t="s">
        <v>1905</v>
      </c>
      <c r="B345" s="61" t="s">
        <v>2736</v>
      </c>
      <c r="C345" s="61" t="s">
        <v>3537</v>
      </c>
      <c r="D345" s="61" t="s">
        <v>3538</v>
      </c>
      <c r="E345" s="61" t="s">
        <v>3539</v>
      </c>
      <c r="F345" s="61" t="s">
        <v>2736</v>
      </c>
      <c r="G345" s="61" t="s">
        <v>1906</v>
      </c>
      <c r="H345" s="61" t="s">
        <v>2851</v>
      </c>
      <c r="I345" s="63">
        <v>2</v>
      </c>
      <c r="J345" s="336">
        <v>163349721</v>
      </c>
      <c r="K345" s="63">
        <v>0</v>
      </c>
      <c r="L345" s="63">
        <v>0</v>
      </c>
      <c r="M345" s="15" t="s">
        <v>1503</v>
      </c>
      <c r="N345" s="336">
        <v>2</v>
      </c>
    </row>
    <row r="346" spans="1:14" x14ac:dyDescent="0.2">
      <c r="A346" s="61" t="s">
        <v>1910</v>
      </c>
      <c r="B346" s="61" t="s">
        <v>2736</v>
      </c>
      <c r="C346" s="61" t="s">
        <v>3540</v>
      </c>
      <c r="D346" s="61" t="s">
        <v>3541</v>
      </c>
      <c r="E346" s="61" t="s">
        <v>3542</v>
      </c>
      <c r="F346" s="61" t="s">
        <v>2723</v>
      </c>
      <c r="G346" s="61" t="s">
        <v>1911</v>
      </c>
      <c r="H346" s="61" t="s">
        <v>2854</v>
      </c>
      <c r="I346" s="63">
        <v>2</v>
      </c>
      <c r="J346" s="336">
        <v>165098955</v>
      </c>
      <c r="K346" s="63">
        <v>2</v>
      </c>
      <c r="L346" s="63">
        <v>0</v>
      </c>
      <c r="M346" s="15" t="s">
        <v>1503</v>
      </c>
      <c r="N346" s="336">
        <v>3</v>
      </c>
    </row>
    <row r="347" spans="1:14" x14ac:dyDescent="0.2">
      <c r="A347" s="61" t="s">
        <v>1910</v>
      </c>
      <c r="B347" s="61" t="s">
        <v>2736</v>
      </c>
      <c r="C347" s="61" t="s">
        <v>3540</v>
      </c>
      <c r="D347" s="61" t="s">
        <v>3217</v>
      </c>
      <c r="E347" s="61" t="s">
        <v>3218</v>
      </c>
      <c r="F347" s="61" t="s">
        <v>2789</v>
      </c>
      <c r="G347" s="61" t="s">
        <v>1911</v>
      </c>
      <c r="H347" s="61" t="s">
        <v>2851</v>
      </c>
      <c r="I347" s="63">
        <v>2</v>
      </c>
      <c r="J347" s="336">
        <v>165098955</v>
      </c>
      <c r="K347" s="63">
        <v>0</v>
      </c>
      <c r="L347" s="63">
        <v>0</v>
      </c>
      <c r="M347" s="15" t="s">
        <v>1503</v>
      </c>
      <c r="N347" s="336">
        <v>9</v>
      </c>
    </row>
    <row r="348" spans="1:14" x14ac:dyDescent="0.2">
      <c r="A348" s="61" t="s">
        <v>1910</v>
      </c>
      <c r="B348" s="61" t="s">
        <v>2723</v>
      </c>
      <c r="C348" s="61" t="s">
        <v>3540</v>
      </c>
      <c r="D348" s="61" t="s">
        <v>3543</v>
      </c>
      <c r="E348" s="61" t="s">
        <v>3544</v>
      </c>
      <c r="F348" s="61" t="s">
        <v>2845</v>
      </c>
      <c r="G348" s="61" t="s">
        <v>1911</v>
      </c>
      <c r="H348" s="61" t="s">
        <v>2851</v>
      </c>
      <c r="I348" s="63">
        <v>2</v>
      </c>
      <c r="J348" s="336">
        <v>165098955</v>
      </c>
      <c r="K348" s="63">
        <v>0</v>
      </c>
      <c r="L348" s="63">
        <v>0</v>
      </c>
      <c r="M348" s="15" t="s">
        <v>1503</v>
      </c>
      <c r="N348" s="336">
        <v>8</v>
      </c>
    </row>
    <row r="349" spans="1:14" x14ac:dyDescent="0.2">
      <c r="A349" s="61" t="s">
        <v>1655</v>
      </c>
      <c r="B349" s="61" t="s">
        <v>2736</v>
      </c>
      <c r="C349" s="61" t="s">
        <v>3545</v>
      </c>
      <c r="D349" s="61" t="s">
        <v>3441</v>
      </c>
      <c r="E349" s="61" t="s">
        <v>3442</v>
      </c>
      <c r="F349" s="61" t="s">
        <v>2688</v>
      </c>
      <c r="G349" s="61" t="s">
        <v>1656</v>
      </c>
      <c r="H349" s="61" t="s">
        <v>2854</v>
      </c>
      <c r="I349" s="63">
        <v>2</v>
      </c>
      <c r="J349" s="336">
        <v>165373607</v>
      </c>
      <c r="K349" s="63">
        <v>2</v>
      </c>
      <c r="L349" s="63">
        <v>0</v>
      </c>
      <c r="M349" s="15" t="s">
        <v>3443</v>
      </c>
      <c r="N349" s="336">
        <v>1</v>
      </c>
    </row>
    <row r="350" spans="1:14" x14ac:dyDescent="0.2">
      <c r="A350" s="61" t="s">
        <v>2109</v>
      </c>
      <c r="B350" s="61" t="s">
        <v>2688</v>
      </c>
      <c r="C350" s="61" t="s">
        <v>2110</v>
      </c>
      <c r="D350" s="61" t="s">
        <v>3546</v>
      </c>
      <c r="E350" s="61" t="s">
        <v>3547</v>
      </c>
      <c r="F350" s="61" t="s">
        <v>2688</v>
      </c>
      <c r="G350" s="61" t="s">
        <v>2110</v>
      </c>
      <c r="H350" s="61" t="s">
        <v>2854</v>
      </c>
      <c r="I350" s="63">
        <v>2</v>
      </c>
      <c r="J350" s="336">
        <v>167135309</v>
      </c>
      <c r="K350" s="63">
        <v>2</v>
      </c>
      <c r="L350" s="63">
        <v>0</v>
      </c>
      <c r="M350" s="15" t="s">
        <v>1503</v>
      </c>
      <c r="N350" s="336">
        <v>1</v>
      </c>
    </row>
    <row r="351" spans="1:14" x14ac:dyDescent="0.2">
      <c r="A351" s="61" t="s">
        <v>1775</v>
      </c>
      <c r="B351" s="61" t="s">
        <v>2697</v>
      </c>
      <c r="C351" s="61" t="s">
        <v>3548</v>
      </c>
      <c r="D351" s="61" t="s">
        <v>3549</v>
      </c>
      <c r="E351" s="61" t="s">
        <v>3550</v>
      </c>
      <c r="F351" s="61" t="s">
        <v>2723</v>
      </c>
      <c r="G351" s="61" t="s">
        <v>1776</v>
      </c>
      <c r="H351" s="61" t="s">
        <v>2854</v>
      </c>
      <c r="I351" s="63">
        <v>2</v>
      </c>
      <c r="J351" s="336">
        <v>168186865</v>
      </c>
      <c r="K351" s="63">
        <v>2</v>
      </c>
      <c r="L351" s="63">
        <v>0</v>
      </c>
      <c r="M351" s="15" t="s">
        <v>1503</v>
      </c>
      <c r="N351" s="336">
        <v>4</v>
      </c>
    </row>
    <row r="352" spans="1:14" x14ac:dyDescent="0.2">
      <c r="A352" s="61" t="s">
        <v>1775</v>
      </c>
      <c r="B352" s="61" t="s">
        <v>2697</v>
      </c>
      <c r="C352" s="61" t="s">
        <v>3548</v>
      </c>
      <c r="D352" s="61" t="s">
        <v>3123</v>
      </c>
      <c r="E352" s="61" t="s">
        <v>3124</v>
      </c>
      <c r="F352" s="61" t="s">
        <v>2697</v>
      </c>
      <c r="G352" s="61" t="s">
        <v>1776</v>
      </c>
      <c r="H352" s="61" t="s">
        <v>2854</v>
      </c>
      <c r="I352" s="63">
        <v>2</v>
      </c>
      <c r="J352" s="336">
        <v>168186865</v>
      </c>
      <c r="K352" s="63">
        <v>2</v>
      </c>
      <c r="L352" s="63">
        <v>0</v>
      </c>
      <c r="M352" s="15" t="s">
        <v>1503</v>
      </c>
      <c r="N352" s="336">
        <v>5</v>
      </c>
    </row>
    <row r="353" spans="1:14" x14ac:dyDescent="0.2">
      <c r="A353" s="61" t="s">
        <v>1775</v>
      </c>
      <c r="B353" s="61" t="s">
        <v>2787</v>
      </c>
      <c r="C353" s="61" t="s">
        <v>3150</v>
      </c>
      <c r="D353" s="61" t="s">
        <v>3551</v>
      </c>
      <c r="E353" s="61" t="s">
        <v>3552</v>
      </c>
      <c r="F353" s="61" t="s">
        <v>2963</v>
      </c>
      <c r="G353" s="61" t="s">
        <v>1776</v>
      </c>
      <c r="H353" s="61" t="s">
        <v>2854</v>
      </c>
      <c r="I353" s="63">
        <v>2</v>
      </c>
      <c r="J353" s="336">
        <v>168186865</v>
      </c>
      <c r="K353" s="63">
        <v>2</v>
      </c>
      <c r="L353" s="63">
        <v>0</v>
      </c>
      <c r="M353" s="15" t="s">
        <v>1503</v>
      </c>
      <c r="N353" s="336">
        <v>16</v>
      </c>
    </row>
    <row r="354" spans="1:14" x14ac:dyDescent="0.2">
      <c r="A354" s="61" t="s">
        <v>1932</v>
      </c>
      <c r="B354" s="61" t="s">
        <v>2688</v>
      </c>
      <c r="C354" s="61" t="s">
        <v>1933</v>
      </c>
      <c r="D354" s="61" t="s">
        <v>3553</v>
      </c>
      <c r="E354" s="61" t="s">
        <v>3554</v>
      </c>
      <c r="F354" s="61" t="s">
        <v>2723</v>
      </c>
      <c r="G354" s="61" t="s">
        <v>1933</v>
      </c>
      <c r="H354" s="61" t="s">
        <v>2854</v>
      </c>
      <c r="I354" s="63">
        <v>2</v>
      </c>
      <c r="J354" s="336">
        <v>168518007</v>
      </c>
      <c r="K354" s="63">
        <v>2</v>
      </c>
      <c r="L354" s="63">
        <v>0</v>
      </c>
      <c r="M354" s="15" t="s">
        <v>1503</v>
      </c>
      <c r="N354" s="336">
        <v>3</v>
      </c>
    </row>
    <row r="355" spans="1:14" x14ac:dyDescent="0.2">
      <c r="A355" s="61" t="s">
        <v>2258</v>
      </c>
      <c r="B355" s="61" t="s">
        <v>2697</v>
      </c>
      <c r="C355" s="61" t="s">
        <v>3555</v>
      </c>
      <c r="D355" s="61" t="s">
        <v>3556</v>
      </c>
      <c r="E355" s="61" t="s">
        <v>3557</v>
      </c>
      <c r="F355" s="61" t="s">
        <v>2688</v>
      </c>
      <c r="G355" s="61" t="s">
        <v>2259</v>
      </c>
      <c r="H355" s="61" t="s">
        <v>2854</v>
      </c>
      <c r="I355" s="63">
        <v>2</v>
      </c>
      <c r="J355" s="336">
        <v>169684915</v>
      </c>
      <c r="K355" s="63">
        <v>2</v>
      </c>
      <c r="L355" s="63">
        <v>0</v>
      </c>
      <c r="M355" s="15" t="s">
        <v>1503</v>
      </c>
      <c r="N355" s="336">
        <v>1</v>
      </c>
    </row>
    <row r="356" spans="1:14" x14ac:dyDescent="0.2">
      <c r="A356" s="61" t="s">
        <v>1950</v>
      </c>
      <c r="B356" s="61" t="s">
        <v>2688</v>
      </c>
      <c r="C356" s="61" t="s">
        <v>1951</v>
      </c>
      <c r="D356" s="61" t="s">
        <v>3558</v>
      </c>
      <c r="E356" s="61" t="s">
        <v>3559</v>
      </c>
      <c r="F356" s="61" t="s">
        <v>2688</v>
      </c>
      <c r="G356" s="61" t="s">
        <v>1951</v>
      </c>
      <c r="H356" s="61" t="s">
        <v>2851</v>
      </c>
      <c r="I356" s="63">
        <v>2</v>
      </c>
      <c r="J356" s="336">
        <v>169685244</v>
      </c>
      <c r="K356" s="63">
        <v>0</v>
      </c>
      <c r="L356" s="63">
        <v>0</v>
      </c>
      <c r="M356" s="15" t="s">
        <v>3560</v>
      </c>
      <c r="N356" s="336">
        <v>1</v>
      </c>
    </row>
    <row r="357" spans="1:14" x14ac:dyDescent="0.2">
      <c r="A357" s="61" t="s">
        <v>2293</v>
      </c>
      <c r="B357" s="61" t="s">
        <v>2688</v>
      </c>
      <c r="C357" s="61" t="s">
        <v>3561</v>
      </c>
      <c r="D357" s="61" t="s">
        <v>3562</v>
      </c>
      <c r="E357" s="61" t="s">
        <v>3563</v>
      </c>
      <c r="F357" s="61" t="s">
        <v>2736</v>
      </c>
      <c r="G357" s="61" t="s">
        <v>2295</v>
      </c>
      <c r="H357" s="61" t="s">
        <v>2854</v>
      </c>
      <c r="I357" s="63">
        <v>2</v>
      </c>
      <c r="J357" s="336">
        <v>169846017</v>
      </c>
      <c r="K357" s="63">
        <v>2</v>
      </c>
      <c r="L357" s="63">
        <v>0</v>
      </c>
      <c r="M357" s="15" t="s">
        <v>1503</v>
      </c>
      <c r="N357" s="336">
        <v>2</v>
      </c>
    </row>
    <row r="358" spans="1:14" x14ac:dyDescent="0.2">
      <c r="A358" s="61" t="s">
        <v>2293</v>
      </c>
      <c r="B358" s="61" t="s">
        <v>2688</v>
      </c>
      <c r="C358" s="61" t="s">
        <v>3561</v>
      </c>
      <c r="D358" s="61" t="s">
        <v>3564</v>
      </c>
      <c r="E358" s="61" t="s">
        <v>3565</v>
      </c>
      <c r="F358" s="61" t="s">
        <v>2723</v>
      </c>
      <c r="G358" s="61" t="s">
        <v>2295</v>
      </c>
      <c r="H358" s="61" t="s">
        <v>2854</v>
      </c>
      <c r="I358" s="63">
        <v>2</v>
      </c>
      <c r="J358" s="336">
        <v>169846017</v>
      </c>
      <c r="K358" s="63">
        <v>2</v>
      </c>
      <c r="L358" s="63">
        <v>0</v>
      </c>
      <c r="M358" s="15" t="s">
        <v>1503</v>
      </c>
      <c r="N358" s="336">
        <v>3</v>
      </c>
    </row>
    <row r="359" spans="1:14" x14ac:dyDescent="0.2">
      <c r="A359" s="61" t="s">
        <v>2495</v>
      </c>
      <c r="B359" s="61" t="s">
        <v>2688</v>
      </c>
      <c r="C359" s="61" t="s">
        <v>3302</v>
      </c>
      <c r="D359" s="61" t="s">
        <v>3566</v>
      </c>
      <c r="E359" s="61" t="s">
        <v>3567</v>
      </c>
      <c r="F359" s="61" t="s">
        <v>2688</v>
      </c>
      <c r="G359" s="61" t="s">
        <v>2496</v>
      </c>
      <c r="H359" s="61" t="s">
        <v>2854</v>
      </c>
      <c r="I359" s="63">
        <v>2</v>
      </c>
      <c r="J359" s="336">
        <v>170022536</v>
      </c>
      <c r="K359" s="63">
        <v>0</v>
      </c>
      <c r="L359" s="63">
        <v>0</v>
      </c>
      <c r="M359" s="15" t="s">
        <v>1503</v>
      </c>
      <c r="N359" s="336">
        <v>1</v>
      </c>
    </row>
    <row r="360" spans="1:14" x14ac:dyDescent="0.2">
      <c r="A360" s="61" t="s">
        <v>2620</v>
      </c>
      <c r="B360" s="61" t="s">
        <v>2688</v>
      </c>
      <c r="C360" s="61" t="s">
        <v>3153</v>
      </c>
      <c r="D360" s="61" t="s">
        <v>3568</v>
      </c>
      <c r="E360" s="61" t="s">
        <v>3569</v>
      </c>
      <c r="F360" s="61" t="s">
        <v>2736</v>
      </c>
      <c r="G360" s="61" t="s">
        <v>2621</v>
      </c>
      <c r="H360" s="61" t="s">
        <v>2854</v>
      </c>
      <c r="I360" s="63">
        <v>2</v>
      </c>
      <c r="J360" s="336">
        <v>170403696</v>
      </c>
      <c r="K360" s="63">
        <v>2</v>
      </c>
      <c r="L360" s="63">
        <v>2</v>
      </c>
      <c r="M360" s="15" t="s">
        <v>1503</v>
      </c>
      <c r="N360" s="336">
        <v>2</v>
      </c>
    </row>
    <row r="361" spans="1:14" x14ac:dyDescent="0.2">
      <c r="A361" s="61" t="s">
        <v>2376</v>
      </c>
      <c r="B361" s="61" t="s">
        <v>2688</v>
      </c>
      <c r="C361" s="61" t="s">
        <v>2377</v>
      </c>
      <c r="D361" s="61" t="s">
        <v>3570</v>
      </c>
      <c r="E361" s="61" t="s">
        <v>3571</v>
      </c>
      <c r="F361" s="61" t="s">
        <v>2688</v>
      </c>
      <c r="G361" s="61" t="s">
        <v>2377</v>
      </c>
      <c r="H361" s="61" t="s">
        <v>2854</v>
      </c>
      <c r="I361" s="63">
        <v>2</v>
      </c>
      <c r="J361" s="336">
        <v>171683337</v>
      </c>
      <c r="K361" s="63">
        <v>2</v>
      </c>
      <c r="L361" s="63">
        <v>0</v>
      </c>
      <c r="M361" s="15" t="s">
        <v>1503</v>
      </c>
      <c r="N361" s="336">
        <v>1</v>
      </c>
    </row>
    <row r="362" spans="1:14" x14ac:dyDescent="0.2">
      <c r="A362" s="61" t="s">
        <v>2498</v>
      </c>
      <c r="B362" s="61" t="s">
        <v>2833</v>
      </c>
      <c r="C362" s="61" t="s">
        <v>3572</v>
      </c>
      <c r="D362" s="61" t="s">
        <v>3573</v>
      </c>
      <c r="E362" s="61" t="s">
        <v>3574</v>
      </c>
      <c r="F362" s="61" t="s">
        <v>2736</v>
      </c>
      <c r="G362" s="61" t="s">
        <v>2499</v>
      </c>
      <c r="H362" s="61" t="s">
        <v>2851</v>
      </c>
      <c r="I362" s="63">
        <v>2</v>
      </c>
      <c r="J362" s="336">
        <v>171813499</v>
      </c>
      <c r="K362" s="63">
        <v>0</v>
      </c>
      <c r="L362" s="63">
        <v>0</v>
      </c>
      <c r="M362" s="15" t="s">
        <v>1503</v>
      </c>
      <c r="N362" s="336">
        <v>2</v>
      </c>
    </row>
    <row r="363" spans="1:14" x14ac:dyDescent="0.2">
      <c r="A363" s="61" t="s">
        <v>1724</v>
      </c>
      <c r="B363" s="61" t="s">
        <v>2688</v>
      </c>
      <c r="C363" s="61" t="s">
        <v>1725</v>
      </c>
      <c r="D363" s="61" t="s">
        <v>3458</v>
      </c>
      <c r="E363" s="61" t="s">
        <v>3459</v>
      </c>
      <c r="F363" s="61" t="s">
        <v>2736</v>
      </c>
      <c r="G363" s="61" t="s">
        <v>1725</v>
      </c>
      <c r="H363" s="61" t="s">
        <v>2854</v>
      </c>
      <c r="I363" s="63">
        <v>2</v>
      </c>
      <c r="J363" s="336">
        <v>171888908</v>
      </c>
      <c r="K363" s="63">
        <v>2</v>
      </c>
      <c r="L363" s="63">
        <v>0</v>
      </c>
      <c r="M363" s="15" t="s">
        <v>1503</v>
      </c>
      <c r="N363" s="336">
        <v>2</v>
      </c>
    </row>
    <row r="364" spans="1:14" x14ac:dyDescent="0.2">
      <c r="A364" s="61" t="s">
        <v>1967</v>
      </c>
      <c r="B364" s="61" t="s">
        <v>2736</v>
      </c>
      <c r="C364" s="61" t="s">
        <v>1361</v>
      </c>
      <c r="D364" s="61" t="s">
        <v>3575</v>
      </c>
      <c r="E364" s="61" t="s">
        <v>3576</v>
      </c>
      <c r="F364" s="61" t="s">
        <v>2723</v>
      </c>
      <c r="G364" s="61" t="s">
        <v>1968</v>
      </c>
      <c r="H364" s="61" t="s">
        <v>2851</v>
      </c>
      <c r="I364" s="63">
        <v>2</v>
      </c>
      <c r="J364" s="336">
        <v>172304729</v>
      </c>
      <c r="K364" s="63">
        <v>0</v>
      </c>
      <c r="L364" s="63">
        <v>0</v>
      </c>
      <c r="M364" s="15" t="s">
        <v>1503</v>
      </c>
      <c r="N364" s="336">
        <v>3</v>
      </c>
    </row>
    <row r="365" spans="1:14" x14ac:dyDescent="0.2">
      <c r="A365" s="61" t="s">
        <v>2122</v>
      </c>
      <c r="B365" s="61" t="s">
        <v>2688</v>
      </c>
      <c r="C365" s="61" t="s">
        <v>2123</v>
      </c>
      <c r="D365" s="61" t="s">
        <v>3577</v>
      </c>
      <c r="E365" s="61" t="s">
        <v>3578</v>
      </c>
      <c r="F365" s="61" t="s">
        <v>2688</v>
      </c>
      <c r="G365" s="61" t="s">
        <v>2123</v>
      </c>
      <c r="H365" s="61" t="s">
        <v>2854</v>
      </c>
      <c r="I365" s="63">
        <v>2</v>
      </c>
      <c r="J365" s="336">
        <v>172334950</v>
      </c>
      <c r="K365" s="63">
        <v>2</v>
      </c>
      <c r="L365" s="63">
        <v>0</v>
      </c>
      <c r="M365" s="15" t="s">
        <v>1503</v>
      </c>
      <c r="N365" s="336">
        <v>1</v>
      </c>
    </row>
    <row r="366" spans="1:14" x14ac:dyDescent="0.2">
      <c r="A366" s="61" t="s">
        <v>2515</v>
      </c>
      <c r="B366" s="61" t="s">
        <v>2736</v>
      </c>
      <c r="C366" s="61" t="s">
        <v>3303</v>
      </c>
      <c r="D366" s="61" t="s">
        <v>3579</v>
      </c>
      <c r="E366" s="61" t="s">
        <v>3580</v>
      </c>
      <c r="F366" s="61" t="s">
        <v>2688</v>
      </c>
      <c r="G366" s="61" t="s">
        <v>2516</v>
      </c>
      <c r="H366" s="61" t="s">
        <v>2851</v>
      </c>
      <c r="I366" s="63">
        <v>2</v>
      </c>
      <c r="J366" s="336">
        <v>172568031</v>
      </c>
      <c r="K366" s="63">
        <v>0</v>
      </c>
      <c r="L366" s="63">
        <v>0</v>
      </c>
      <c r="M366" s="15" t="s">
        <v>1503</v>
      </c>
      <c r="N366" s="336">
        <v>1</v>
      </c>
    </row>
    <row r="367" spans="1:14" x14ac:dyDescent="0.2">
      <c r="A367" s="61" t="s">
        <v>2515</v>
      </c>
      <c r="B367" s="61" t="s">
        <v>2736</v>
      </c>
      <c r="C367" s="61" t="s">
        <v>3303</v>
      </c>
      <c r="D367" s="61" t="s">
        <v>3581</v>
      </c>
      <c r="E367" s="61" t="s">
        <v>3582</v>
      </c>
      <c r="F367" s="61" t="s">
        <v>2787</v>
      </c>
      <c r="G367" s="61" t="s">
        <v>2516</v>
      </c>
      <c r="H367" s="61" t="s">
        <v>2851</v>
      </c>
      <c r="I367" s="63">
        <v>2</v>
      </c>
      <c r="J367" s="336">
        <v>172568031</v>
      </c>
      <c r="K367" s="63">
        <v>0</v>
      </c>
      <c r="L367" s="63">
        <v>0</v>
      </c>
      <c r="M367" s="15" t="s">
        <v>1503</v>
      </c>
      <c r="N367" s="336">
        <v>5</v>
      </c>
    </row>
    <row r="368" spans="1:14" x14ac:dyDescent="0.2">
      <c r="A368" s="61" t="s">
        <v>1790</v>
      </c>
      <c r="B368" s="61" t="s">
        <v>2688</v>
      </c>
      <c r="C368" s="61" t="s">
        <v>3583</v>
      </c>
      <c r="D368" s="61" t="s">
        <v>3423</v>
      </c>
      <c r="E368" s="61" t="s">
        <v>3424</v>
      </c>
      <c r="F368" s="61" t="s">
        <v>2688</v>
      </c>
      <c r="G368" s="61" t="s">
        <v>1791</v>
      </c>
      <c r="H368" s="61" t="s">
        <v>2854</v>
      </c>
      <c r="I368" s="63">
        <v>2</v>
      </c>
      <c r="J368" s="336">
        <v>172809921</v>
      </c>
      <c r="K368" s="63">
        <v>2</v>
      </c>
      <c r="L368" s="63">
        <v>0</v>
      </c>
      <c r="M368" s="15" t="s">
        <v>1503</v>
      </c>
      <c r="N368" s="336">
        <v>1</v>
      </c>
    </row>
    <row r="369" spans="1:14" x14ac:dyDescent="0.2">
      <c r="A369" s="61" t="s">
        <v>2643</v>
      </c>
      <c r="B369" s="61" t="s">
        <v>2688</v>
      </c>
      <c r="C369" s="61" t="s">
        <v>3375</v>
      </c>
      <c r="D369" s="61" t="s">
        <v>3584</v>
      </c>
      <c r="E369" s="61" t="s">
        <v>3585</v>
      </c>
      <c r="F369" s="61" t="s">
        <v>2688</v>
      </c>
      <c r="G369" s="61" t="s">
        <v>2644</v>
      </c>
      <c r="H369" s="61" t="s">
        <v>2851</v>
      </c>
      <c r="I369" s="63">
        <v>2</v>
      </c>
      <c r="J369" s="336">
        <v>172992523</v>
      </c>
      <c r="K369" s="63">
        <v>0</v>
      </c>
      <c r="L369" s="63">
        <v>0</v>
      </c>
      <c r="M369" s="15" t="s">
        <v>1503</v>
      </c>
      <c r="N369" s="336">
        <v>1</v>
      </c>
    </row>
    <row r="370" spans="1:14" x14ac:dyDescent="0.2">
      <c r="A370" s="61" t="s">
        <v>2643</v>
      </c>
      <c r="B370" s="61" t="s">
        <v>2688</v>
      </c>
      <c r="C370" s="61" t="s">
        <v>3375</v>
      </c>
      <c r="D370" s="61" t="s">
        <v>3586</v>
      </c>
      <c r="E370" s="61" t="s">
        <v>3587</v>
      </c>
      <c r="F370" s="61" t="s">
        <v>2736</v>
      </c>
      <c r="G370" s="61" t="s">
        <v>2644</v>
      </c>
      <c r="H370" s="61" t="s">
        <v>2851</v>
      </c>
      <c r="I370" s="63">
        <v>2</v>
      </c>
      <c r="J370" s="336">
        <v>172992523</v>
      </c>
      <c r="K370" s="63">
        <v>0</v>
      </c>
      <c r="L370" s="63">
        <v>0</v>
      </c>
      <c r="M370" s="15" t="s">
        <v>1503</v>
      </c>
      <c r="N370" s="336">
        <v>2</v>
      </c>
    </row>
    <row r="371" spans="1:14" x14ac:dyDescent="0.2">
      <c r="A371" s="61" t="s">
        <v>2125</v>
      </c>
      <c r="B371" s="61" t="s">
        <v>2736</v>
      </c>
      <c r="C371" s="61" t="s">
        <v>3588</v>
      </c>
      <c r="D371" s="61" t="s">
        <v>3396</v>
      </c>
      <c r="E371" s="61" t="s">
        <v>3397</v>
      </c>
      <c r="F371" s="61" t="s">
        <v>2688</v>
      </c>
      <c r="G371" s="61" t="s">
        <v>2126</v>
      </c>
      <c r="H371" s="61" t="s">
        <v>2851</v>
      </c>
      <c r="I371" s="63">
        <v>2</v>
      </c>
      <c r="J371" s="336">
        <v>173020296</v>
      </c>
      <c r="K371" s="63">
        <v>0</v>
      </c>
      <c r="L371" s="63">
        <v>0</v>
      </c>
      <c r="M371" s="15" t="s">
        <v>1503</v>
      </c>
      <c r="N371" s="336">
        <v>1</v>
      </c>
    </row>
    <row r="372" spans="1:14" x14ac:dyDescent="0.2">
      <c r="A372" s="61" t="s">
        <v>2647</v>
      </c>
      <c r="B372" s="61" t="s">
        <v>2688</v>
      </c>
      <c r="C372" s="61" t="s">
        <v>1358</v>
      </c>
      <c r="D372" s="61" t="s">
        <v>3589</v>
      </c>
      <c r="E372" s="61" t="s">
        <v>3590</v>
      </c>
      <c r="F372" s="61" t="s">
        <v>2736</v>
      </c>
      <c r="G372" s="61" t="s">
        <v>2648</v>
      </c>
      <c r="H372" s="61" t="s">
        <v>2854</v>
      </c>
      <c r="I372" s="63">
        <v>2</v>
      </c>
      <c r="J372" s="336">
        <v>173826310</v>
      </c>
      <c r="K372" s="63">
        <v>0</v>
      </c>
      <c r="L372" s="63">
        <v>0</v>
      </c>
      <c r="M372" s="15" t="s">
        <v>1503</v>
      </c>
      <c r="N372" s="336">
        <v>2</v>
      </c>
    </row>
    <row r="373" spans="1:14" x14ac:dyDescent="0.2">
      <c r="A373" s="61" t="s">
        <v>1975</v>
      </c>
      <c r="B373" s="61" t="s">
        <v>2688</v>
      </c>
      <c r="C373" s="61" t="s">
        <v>1976</v>
      </c>
      <c r="D373" s="61" t="s">
        <v>3591</v>
      </c>
      <c r="E373" s="61" t="s">
        <v>3592</v>
      </c>
      <c r="F373" s="61" t="s">
        <v>2688</v>
      </c>
      <c r="G373" s="61" t="s">
        <v>1976</v>
      </c>
      <c r="H373" s="61" t="s">
        <v>2854</v>
      </c>
      <c r="I373" s="63">
        <v>2</v>
      </c>
      <c r="J373" s="336">
        <v>174307755</v>
      </c>
      <c r="K373" s="63">
        <v>0</v>
      </c>
      <c r="L373" s="63">
        <v>0</v>
      </c>
      <c r="M373" s="15" t="s">
        <v>1503</v>
      </c>
      <c r="N373" s="336">
        <v>1</v>
      </c>
    </row>
    <row r="374" spans="1:14" x14ac:dyDescent="0.2">
      <c r="A374" s="61" t="s">
        <v>1975</v>
      </c>
      <c r="B374" s="61" t="s">
        <v>2736</v>
      </c>
      <c r="C374" s="61" t="s">
        <v>2880</v>
      </c>
      <c r="D374" s="61" t="s">
        <v>3593</v>
      </c>
      <c r="E374" s="61" t="s">
        <v>3594</v>
      </c>
      <c r="F374" s="61" t="s">
        <v>2736</v>
      </c>
      <c r="G374" s="61" t="s">
        <v>1976</v>
      </c>
      <c r="H374" s="61" t="s">
        <v>2851</v>
      </c>
      <c r="I374" s="63">
        <v>2</v>
      </c>
      <c r="J374" s="336">
        <v>174307755</v>
      </c>
      <c r="K374" s="63">
        <v>0</v>
      </c>
      <c r="L374" s="63">
        <v>0</v>
      </c>
      <c r="M374" s="15" t="s">
        <v>1503</v>
      </c>
      <c r="N374" s="336">
        <v>2</v>
      </c>
    </row>
    <row r="375" spans="1:14" x14ac:dyDescent="0.2">
      <c r="A375" s="61" t="s">
        <v>1975</v>
      </c>
      <c r="B375" s="61" t="s">
        <v>2736</v>
      </c>
      <c r="C375" s="61" t="s">
        <v>2880</v>
      </c>
      <c r="D375" s="61" t="s">
        <v>3595</v>
      </c>
      <c r="E375" s="61" t="s">
        <v>3596</v>
      </c>
      <c r="F375" s="61" t="s">
        <v>2723</v>
      </c>
      <c r="G375" s="61" t="s">
        <v>1976</v>
      </c>
      <c r="H375" s="61" t="s">
        <v>2851</v>
      </c>
      <c r="I375" s="63">
        <v>2</v>
      </c>
      <c r="J375" s="336">
        <v>174307755</v>
      </c>
      <c r="K375" s="63">
        <v>0</v>
      </c>
      <c r="L375" s="63">
        <v>0</v>
      </c>
      <c r="M375" s="15" t="s">
        <v>1503</v>
      </c>
      <c r="N375" s="336">
        <v>3</v>
      </c>
    </row>
    <row r="376" spans="1:14" x14ac:dyDescent="0.2">
      <c r="A376" s="61" t="s">
        <v>1975</v>
      </c>
      <c r="B376" s="61" t="s">
        <v>2736</v>
      </c>
      <c r="C376" s="61" t="s">
        <v>2880</v>
      </c>
      <c r="D376" s="61" t="s">
        <v>3597</v>
      </c>
      <c r="E376" s="61" t="s">
        <v>3598</v>
      </c>
      <c r="F376" s="61" t="s">
        <v>2787</v>
      </c>
      <c r="G376" s="61" t="s">
        <v>1976</v>
      </c>
      <c r="H376" s="61" t="s">
        <v>2851</v>
      </c>
      <c r="I376" s="63">
        <v>2</v>
      </c>
      <c r="J376" s="336">
        <v>174307755</v>
      </c>
      <c r="K376" s="63">
        <v>0</v>
      </c>
      <c r="L376" s="63">
        <v>0</v>
      </c>
      <c r="M376" s="15" t="s">
        <v>1503</v>
      </c>
      <c r="N376" s="336">
        <v>5</v>
      </c>
    </row>
    <row r="377" spans="1:14" x14ac:dyDescent="0.2">
      <c r="A377" s="61" t="s">
        <v>1975</v>
      </c>
      <c r="B377" s="61" t="s">
        <v>2736</v>
      </c>
      <c r="C377" s="61" t="s">
        <v>2880</v>
      </c>
      <c r="D377" s="61" t="s">
        <v>3599</v>
      </c>
      <c r="E377" s="61" t="s">
        <v>3600</v>
      </c>
      <c r="F377" s="61" t="s">
        <v>2833</v>
      </c>
      <c r="G377" s="61" t="s">
        <v>1976</v>
      </c>
      <c r="H377" s="61" t="s">
        <v>2851</v>
      </c>
      <c r="I377" s="63">
        <v>2</v>
      </c>
      <c r="J377" s="336">
        <v>174307755</v>
      </c>
      <c r="K377" s="63">
        <v>0</v>
      </c>
      <c r="L377" s="63">
        <v>0</v>
      </c>
      <c r="M377" s="15" t="s">
        <v>1503</v>
      </c>
      <c r="N377" s="336">
        <v>6</v>
      </c>
    </row>
    <row r="378" spans="1:14" x14ac:dyDescent="0.2">
      <c r="A378" s="61" t="s">
        <v>1975</v>
      </c>
      <c r="B378" s="61" t="s">
        <v>2736</v>
      </c>
      <c r="C378" s="61" t="s">
        <v>2880</v>
      </c>
      <c r="D378" s="61" t="s">
        <v>3601</v>
      </c>
      <c r="E378" s="61" t="s">
        <v>3602</v>
      </c>
      <c r="F378" s="61" t="s">
        <v>2845</v>
      </c>
      <c r="G378" s="61" t="s">
        <v>1976</v>
      </c>
      <c r="H378" s="61" t="s">
        <v>2851</v>
      </c>
      <c r="I378" s="63">
        <v>2</v>
      </c>
      <c r="J378" s="336">
        <v>174307755</v>
      </c>
      <c r="K378" s="63">
        <v>0</v>
      </c>
      <c r="L378" s="63">
        <v>0</v>
      </c>
      <c r="M378" s="15" t="s">
        <v>1503</v>
      </c>
      <c r="N378" s="336">
        <v>7</v>
      </c>
    </row>
    <row r="379" spans="1:14" x14ac:dyDescent="0.2">
      <c r="A379" s="61" t="s">
        <v>1975</v>
      </c>
      <c r="B379" s="61" t="s">
        <v>2736</v>
      </c>
      <c r="C379" s="61" t="s">
        <v>2880</v>
      </c>
      <c r="D379" s="61" t="s">
        <v>3603</v>
      </c>
      <c r="E379" s="61" t="s">
        <v>3604</v>
      </c>
      <c r="F379" s="61" t="s">
        <v>2824</v>
      </c>
      <c r="G379" s="61" t="s">
        <v>1976</v>
      </c>
      <c r="H379" s="61" t="s">
        <v>2851</v>
      </c>
      <c r="I379" s="63">
        <v>2</v>
      </c>
      <c r="J379" s="336">
        <v>174307755</v>
      </c>
      <c r="K379" s="63">
        <v>0</v>
      </c>
      <c r="L379" s="63">
        <v>0</v>
      </c>
      <c r="M379" s="15" t="s">
        <v>1503</v>
      </c>
      <c r="N379" s="336">
        <v>10</v>
      </c>
    </row>
    <row r="380" spans="1:14" x14ac:dyDescent="0.2">
      <c r="A380" s="61" t="s">
        <v>2136</v>
      </c>
      <c r="B380" s="61" t="s">
        <v>2736</v>
      </c>
      <c r="C380" s="61" t="s">
        <v>3154</v>
      </c>
      <c r="D380" s="61" t="s">
        <v>3605</v>
      </c>
      <c r="E380" s="61" t="s">
        <v>3606</v>
      </c>
      <c r="F380" s="61" t="s">
        <v>2736</v>
      </c>
      <c r="G380" s="61" t="s">
        <v>2137</v>
      </c>
      <c r="H380" s="61" t="s">
        <v>2851</v>
      </c>
      <c r="I380" s="63">
        <v>2</v>
      </c>
      <c r="J380" s="336">
        <v>174308001</v>
      </c>
      <c r="K380" s="63">
        <v>0</v>
      </c>
      <c r="L380" s="63">
        <v>0</v>
      </c>
      <c r="M380" s="15" t="s">
        <v>1503</v>
      </c>
      <c r="N380" s="336">
        <v>2</v>
      </c>
    </row>
    <row r="381" spans="1:14" x14ac:dyDescent="0.2">
      <c r="A381" s="61" t="s">
        <v>2010</v>
      </c>
      <c r="B381" s="61" t="s">
        <v>2688</v>
      </c>
      <c r="C381" s="61" t="s">
        <v>2011</v>
      </c>
      <c r="D381" s="61" t="s">
        <v>3607</v>
      </c>
      <c r="E381" s="61" t="s">
        <v>3608</v>
      </c>
      <c r="F381" s="61" t="s">
        <v>2697</v>
      </c>
      <c r="G381" s="61" t="s">
        <v>2011</v>
      </c>
      <c r="H381" s="61" t="s">
        <v>2851</v>
      </c>
      <c r="I381" s="63">
        <v>2</v>
      </c>
      <c r="J381" s="336">
        <v>174628304</v>
      </c>
      <c r="K381" s="63">
        <v>0</v>
      </c>
      <c r="L381" s="63">
        <v>0</v>
      </c>
      <c r="M381" s="15" t="s">
        <v>1503</v>
      </c>
      <c r="N381" s="336">
        <v>5</v>
      </c>
    </row>
    <row r="382" spans="1:14" x14ac:dyDescent="0.2">
      <c r="A382" s="61" t="s">
        <v>2217</v>
      </c>
      <c r="B382" s="61" t="s">
        <v>2688</v>
      </c>
      <c r="C382" s="61" t="s">
        <v>2218</v>
      </c>
      <c r="D382" s="61" t="s">
        <v>3464</v>
      </c>
      <c r="E382" s="61" t="s">
        <v>3465</v>
      </c>
      <c r="F382" s="61" t="s">
        <v>2697</v>
      </c>
      <c r="G382" s="61" t="s">
        <v>2218</v>
      </c>
      <c r="H382" s="61" t="s">
        <v>2851</v>
      </c>
      <c r="I382" s="63">
        <v>2</v>
      </c>
      <c r="J382" s="336">
        <v>174853119</v>
      </c>
      <c r="K382" s="63">
        <v>0</v>
      </c>
      <c r="L382" s="63">
        <v>0</v>
      </c>
      <c r="M382" s="15" t="s">
        <v>1503</v>
      </c>
      <c r="N382" s="336">
        <v>4</v>
      </c>
    </row>
    <row r="383" spans="1:14" x14ac:dyDescent="0.2">
      <c r="A383" s="61" t="s">
        <v>2674</v>
      </c>
      <c r="B383" s="61" t="s">
        <v>2736</v>
      </c>
      <c r="C383" s="61" t="s">
        <v>3609</v>
      </c>
      <c r="D383" s="61" t="s">
        <v>3245</v>
      </c>
      <c r="E383" s="61" t="s">
        <v>3246</v>
      </c>
      <c r="F383" s="61" t="s">
        <v>2736</v>
      </c>
      <c r="G383" s="61" t="s">
        <v>2675</v>
      </c>
      <c r="H383" s="61" t="s">
        <v>2854</v>
      </c>
      <c r="I383" s="63">
        <v>2</v>
      </c>
      <c r="J383" s="336">
        <v>176033301</v>
      </c>
      <c r="K383" s="63">
        <v>2</v>
      </c>
      <c r="L383" s="63">
        <v>0</v>
      </c>
      <c r="M383" s="15" t="s">
        <v>1503</v>
      </c>
      <c r="N383" s="336">
        <v>2</v>
      </c>
    </row>
    <row r="384" spans="1:14" x14ac:dyDescent="0.2">
      <c r="A384" s="61" t="s">
        <v>2566</v>
      </c>
      <c r="B384" s="61" t="s">
        <v>2688</v>
      </c>
      <c r="C384" s="61" t="s">
        <v>3610</v>
      </c>
      <c r="D384" s="61" t="s">
        <v>3611</v>
      </c>
      <c r="E384" s="61" t="s">
        <v>3612</v>
      </c>
      <c r="F384" s="61" t="s">
        <v>2736</v>
      </c>
      <c r="G384" s="61" t="s">
        <v>2567</v>
      </c>
      <c r="H384" s="61" t="s">
        <v>2854</v>
      </c>
      <c r="I384" s="63">
        <v>2</v>
      </c>
      <c r="J384" s="336">
        <v>177412137</v>
      </c>
      <c r="K384" s="63">
        <v>0</v>
      </c>
      <c r="L384" s="63">
        <v>0</v>
      </c>
      <c r="M384" s="15" t="s">
        <v>1503</v>
      </c>
      <c r="N384" s="336">
        <v>2</v>
      </c>
    </row>
    <row r="385" spans="1:14" x14ac:dyDescent="0.2">
      <c r="A385" s="61" t="s">
        <v>2162</v>
      </c>
      <c r="B385" s="61" t="s">
        <v>2688</v>
      </c>
      <c r="C385" s="61" t="s">
        <v>2163</v>
      </c>
      <c r="D385" s="61" t="s">
        <v>3613</v>
      </c>
      <c r="E385" s="61" t="s">
        <v>3614</v>
      </c>
      <c r="F385" s="61" t="s">
        <v>2688</v>
      </c>
      <c r="G385" s="61" t="s">
        <v>2163</v>
      </c>
      <c r="H385" s="61" t="s">
        <v>2854</v>
      </c>
      <c r="I385" s="63">
        <v>2</v>
      </c>
      <c r="J385" s="336">
        <v>132169480</v>
      </c>
      <c r="K385" s="63">
        <v>0</v>
      </c>
      <c r="L385" s="63">
        <v>0</v>
      </c>
      <c r="M385" s="15" t="s">
        <v>3560</v>
      </c>
      <c r="N385" s="336">
        <v>1</v>
      </c>
    </row>
    <row r="386" spans="1:14" x14ac:dyDescent="0.2">
      <c r="A386" s="61" t="s">
        <v>2393</v>
      </c>
      <c r="B386" s="61" t="s">
        <v>2723</v>
      </c>
      <c r="C386" s="61" t="s">
        <v>3615</v>
      </c>
      <c r="D386" s="61" t="s">
        <v>3616</v>
      </c>
      <c r="E386" s="61" t="s">
        <v>3617</v>
      </c>
      <c r="F386" s="61" t="s">
        <v>2688</v>
      </c>
      <c r="G386" s="61" t="s">
        <v>2394</v>
      </c>
      <c r="H386" s="61" t="s">
        <v>2854</v>
      </c>
      <c r="I386" s="63">
        <v>1.0900000000000001</v>
      </c>
      <c r="J386" s="336">
        <v>171641197</v>
      </c>
      <c r="K386" s="63">
        <v>0</v>
      </c>
      <c r="L386" s="63">
        <v>0</v>
      </c>
      <c r="M386" s="15" t="s">
        <v>2872</v>
      </c>
      <c r="N386" s="336">
        <v>1</v>
      </c>
    </row>
    <row r="387" spans="1:14" x14ac:dyDescent="0.2">
      <c r="A387" s="61" t="s">
        <v>2044</v>
      </c>
      <c r="B387" s="61" t="s">
        <v>2688</v>
      </c>
      <c r="C387" s="61" t="s">
        <v>3014</v>
      </c>
      <c r="D387" s="61" t="s">
        <v>3618</v>
      </c>
      <c r="E387" s="61" t="s">
        <v>3619</v>
      </c>
      <c r="F387" s="61" t="s">
        <v>2736</v>
      </c>
      <c r="G387" s="61" t="s">
        <v>2046</v>
      </c>
      <c r="H387" s="61" t="s">
        <v>2854</v>
      </c>
      <c r="I387" s="63">
        <v>1</v>
      </c>
      <c r="J387" s="336">
        <v>138668279</v>
      </c>
      <c r="K387" s="63">
        <v>1</v>
      </c>
      <c r="L387" s="63">
        <v>0</v>
      </c>
      <c r="M387" s="15" t="s">
        <v>1503</v>
      </c>
      <c r="N387" s="336">
        <v>2</v>
      </c>
    </row>
    <row r="388" spans="1:14" x14ac:dyDescent="0.2">
      <c r="A388" s="61" t="s">
        <v>2044</v>
      </c>
      <c r="B388" s="61" t="s">
        <v>2688</v>
      </c>
      <c r="C388" s="61" t="s">
        <v>3014</v>
      </c>
      <c r="D388" s="61" t="s">
        <v>3620</v>
      </c>
      <c r="E388" s="61" t="s">
        <v>3621</v>
      </c>
      <c r="F388" s="61" t="s">
        <v>2723</v>
      </c>
      <c r="G388" s="61" t="s">
        <v>2046</v>
      </c>
      <c r="H388" s="61" t="s">
        <v>2854</v>
      </c>
      <c r="I388" s="63">
        <v>1</v>
      </c>
      <c r="J388" s="336">
        <v>138668279</v>
      </c>
      <c r="K388" s="63">
        <v>1</v>
      </c>
      <c r="L388" s="63">
        <v>0</v>
      </c>
      <c r="M388" s="15" t="s">
        <v>1503</v>
      </c>
      <c r="N388" s="336">
        <v>3</v>
      </c>
    </row>
    <row r="389" spans="1:14" x14ac:dyDescent="0.2">
      <c r="A389" s="61" t="s">
        <v>2044</v>
      </c>
      <c r="B389" s="61" t="s">
        <v>2833</v>
      </c>
      <c r="C389" s="61" t="s">
        <v>2869</v>
      </c>
      <c r="D389" s="61" t="s">
        <v>3622</v>
      </c>
      <c r="E389" s="61" t="s">
        <v>3623</v>
      </c>
      <c r="F389" s="61" t="s">
        <v>2833</v>
      </c>
      <c r="G389" s="61" t="s">
        <v>2046</v>
      </c>
      <c r="H389" s="61" t="s">
        <v>2851</v>
      </c>
      <c r="I389" s="63">
        <v>1</v>
      </c>
      <c r="J389" s="336">
        <v>138668279</v>
      </c>
      <c r="K389" s="63">
        <v>0</v>
      </c>
      <c r="L389" s="63">
        <v>0</v>
      </c>
      <c r="M389" s="15" t="s">
        <v>1503</v>
      </c>
      <c r="N389" s="336">
        <v>6</v>
      </c>
    </row>
    <row r="390" spans="1:14" x14ac:dyDescent="0.2">
      <c r="A390" s="61" t="s">
        <v>2044</v>
      </c>
      <c r="B390" s="61" t="s">
        <v>2833</v>
      </c>
      <c r="C390" s="61" t="s">
        <v>2869</v>
      </c>
      <c r="D390" s="61" t="s">
        <v>3624</v>
      </c>
      <c r="E390" s="61" t="s">
        <v>3625</v>
      </c>
      <c r="F390" s="61" t="s">
        <v>2845</v>
      </c>
      <c r="G390" s="61" t="s">
        <v>2046</v>
      </c>
      <c r="H390" s="61" t="s">
        <v>2851</v>
      </c>
      <c r="I390" s="63">
        <v>1</v>
      </c>
      <c r="J390" s="336">
        <v>138668279</v>
      </c>
      <c r="K390" s="63">
        <v>0</v>
      </c>
      <c r="L390" s="63">
        <v>0</v>
      </c>
      <c r="M390" s="15" t="s">
        <v>1503</v>
      </c>
      <c r="N390" s="336">
        <v>7</v>
      </c>
    </row>
    <row r="391" spans="1:14" x14ac:dyDescent="0.2">
      <c r="A391" s="61" t="s">
        <v>2578</v>
      </c>
      <c r="B391" s="61" t="s">
        <v>2688</v>
      </c>
      <c r="C391" s="61" t="s">
        <v>2873</v>
      </c>
      <c r="D391" s="61" t="s">
        <v>3392</v>
      </c>
      <c r="E391" s="61" t="s">
        <v>3393</v>
      </c>
      <c r="F391" s="61" t="s">
        <v>2697</v>
      </c>
      <c r="G391" s="61" t="s">
        <v>2579</v>
      </c>
      <c r="H391" s="61" t="s">
        <v>2854</v>
      </c>
      <c r="I391" s="63">
        <v>1</v>
      </c>
      <c r="J391" s="336">
        <v>140458173</v>
      </c>
      <c r="K391" s="63">
        <v>1</v>
      </c>
      <c r="L391" s="63">
        <v>0</v>
      </c>
      <c r="M391" s="15" t="s">
        <v>1503</v>
      </c>
      <c r="N391" s="336">
        <v>15</v>
      </c>
    </row>
    <row r="392" spans="1:14" x14ac:dyDescent="0.2">
      <c r="A392" s="61" t="s">
        <v>2578</v>
      </c>
      <c r="B392" s="61" t="s">
        <v>2736</v>
      </c>
      <c r="C392" s="61" t="s">
        <v>3626</v>
      </c>
      <c r="D392" s="61" t="s">
        <v>3627</v>
      </c>
      <c r="E392" s="61" t="s">
        <v>3628</v>
      </c>
      <c r="F392" s="61" t="s">
        <v>2723</v>
      </c>
      <c r="G392" s="61" t="s">
        <v>2579</v>
      </c>
      <c r="H392" s="61" t="s">
        <v>2854</v>
      </c>
      <c r="I392" s="63">
        <v>1</v>
      </c>
      <c r="J392" s="336">
        <v>140458173</v>
      </c>
      <c r="K392" s="63">
        <v>1</v>
      </c>
      <c r="L392" s="63">
        <v>0</v>
      </c>
      <c r="M392" s="15" t="s">
        <v>1503</v>
      </c>
      <c r="N392" s="336">
        <v>14</v>
      </c>
    </row>
    <row r="393" spans="1:14" x14ac:dyDescent="0.2">
      <c r="A393" s="61" t="s">
        <v>2578</v>
      </c>
      <c r="B393" s="61" t="s">
        <v>2697</v>
      </c>
      <c r="C393" s="61" t="s">
        <v>3629</v>
      </c>
      <c r="D393" s="61" t="s">
        <v>3630</v>
      </c>
      <c r="E393" s="61" t="s">
        <v>3631</v>
      </c>
      <c r="F393" s="61" t="s">
        <v>2789</v>
      </c>
      <c r="G393" s="61" t="s">
        <v>2579</v>
      </c>
      <c r="H393" s="61" t="s">
        <v>2851</v>
      </c>
      <c r="I393" s="63">
        <v>1</v>
      </c>
      <c r="J393" s="336">
        <v>140458173</v>
      </c>
      <c r="K393" s="63">
        <v>0</v>
      </c>
      <c r="L393" s="63">
        <v>0</v>
      </c>
      <c r="M393" s="15" t="s">
        <v>1503</v>
      </c>
      <c r="N393" s="336">
        <v>19</v>
      </c>
    </row>
    <row r="394" spans="1:14" x14ac:dyDescent="0.2">
      <c r="A394" s="61" t="s">
        <v>2578</v>
      </c>
      <c r="B394" s="61" t="s">
        <v>2787</v>
      </c>
      <c r="C394" s="61" t="s">
        <v>3632</v>
      </c>
      <c r="D394" s="61" t="s">
        <v>3633</v>
      </c>
      <c r="E394" s="61" t="s">
        <v>3634</v>
      </c>
      <c r="F394" s="61" t="s">
        <v>2694</v>
      </c>
      <c r="G394" s="61" t="s">
        <v>2579</v>
      </c>
      <c r="H394" s="61" t="s">
        <v>2851</v>
      </c>
      <c r="I394" s="63">
        <v>1</v>
      </c>
      <c r="J394" s="336">
        <v>140458173</v>
      </c>
      <c r="K394" s="63">
        <v>0</v>
      </c>
      <c r="L394" s="63">
        <v>0</v>
      </c>
      <c r="M394" s="15" t="s">
        <v>1503</v>
      </c>
      <c r="N394" s="336">
        <v>20</v>
      </c>
    </row>
    <row r="395" spans="1:14" x14ac:dyDescent="0.2">
      <c r="A395" s="61" t="s">
        <v>1700</v>
      </c>
      <c r="B395" s="61" t="s">
        <v>2688</v>
      </c>
      <c r="C395" s="61" t="s">
        <v>1702</v>
      </c>
      <c r="D395" s="61" t="s">
        <v>3635</v>
      </c>
      <c r="E395" s="61" t="s">
        <v>3636</v>
      </c>
      <c r="F395" s="61" t="s">
        <v>2723</v>
      </c>
      <c r="G395" s="61" t="s">
        <v>1702</v>
      </c>
      <c r="H395" s="61" t="s">
        <v>2851</v>
      </c>
      <c r="I395" s="63">
        <v>1</v>
      </c>
      <c r="J395" s="336">
        <v>140570863</v>
      </c>
      <c r="K395" s="63">
        <v>0</v>
      </c>
      <c r="L395" s="63">
        <v>0</v>
      </c>
      <c r="M395" s="15" t="s">
        <v>1503</v>
      </c>
      <c r="N395" s="336">
        <v>3</v>
      </c>
    </row>
    <row r="396" spans="1:14" x14ac:dyDescent="0.2">
      <c r="A396" s="61" t="s">
        <v>1700</v>
      </c>
      <c r="B396" s="61" t="s">
        <v>2736</v>
      </c>
      <c r="C396" s="61" t="s">
        <v>3637</v>
      </c>
      <c r="D396" s="61" t="s">
        <v>3638</v>
      </c>
      <c r="E396" s="61" t="s">
        <v>3639</v>
      </c>
      <c r="F396" s="61" t="s">
        <v>2736</v>
      </c>
      <c r="G396" s="61" t="s">
        <v>1702</v>
      </c>
      <c r="H396" s="61" t="s">
        <v>2854</v>
      </c>
      <c r="I396" s="63">
        <v>1</v>
      </c>
      <c r="J396" s="336">
        <v>140570863</v>
      </c>
      <c r="K396" s="63">
        <v>0</v>
      </c>
      <c r="L396" s="63">
        <v>0</v>
      </c>
      <c r="M396" s="15" t="s">
        <v>1503</v>
      </c>
      <c r="N396" s="336">
        <v>2</v>
      </c>
    </row>
    <row r="397" spans="1:14" x14ac:dyDescent="0.2">
      <c r="A397" s="61" t="s">
        <v>1700</v>
      </c>
      <c r="B397" s="61" t="s">
        <v>2736</v>
      </c>
      <c r="C397" s="61" t="s">
        <v>3637</v>
      </c>
      <c r="D397" s="61" t="s">
        <v>3640</v>
      </c>
      <c r="E397" s="61" t="s">
        <v>3641</v>
      </c>
      <c r="F397" s="61" t="s">
        <v>2697</v>
      </c>
      <c r="G397" s="61" t="s">
        <v>1702</v>
      </c>
      <c r="H397" s="61" t="s">
        <v>2854</v>
      </c>
      <c r="I397" s="63">
        <v>1</v>
      </c>
      <c r="J397" s="336">
        <v>140570863</v>
      </c>
      <c r="K397" s="63">
        <v>1</v>
      </c>
      <c r="L397" s="63">
        <v>0</v>
      </c>
      <c r="M397" s="15" t="s">
        <v>1503</v>
      </c>
      <c r="N397" s="336">
        <v>4</v>
      </c>
    </row>
    <row r="398" spans="1:14" x14ac:dyDescent="0.2">
      <c r="A398" s="61" t="s">
        <v>1575</v>
      </c>
      <c r="B398" s="61" t="s">
        <v>2688</v>
      </c>
      <c r="C398" s="61" t="s">
        <v>3407</v>
      </c>
      <c r="D398" s="61" t="s">
        <v>3642</v>
      </c>
      <c r="E398" s="61" t="s">
        <v>3643</v>
      </c>
      <c r="F398" s="61" t="s">
        <v>2688</v>
      </c>
      <c r="G398" s="61" t="s">
        <v>1577</v>
      </c>
      <c r="H398" s="61" t="s">
        <v>2851</v>
      </c>
      <c r="I398" s="63">
        <v>1</v>
      </c>
      <c r="J398" s="336">
        <v>140916228</v>
      </c>
      <c r="K398" s="63">
        <v>0</v>
      </c>
      <c r="L398" s="63">
        <v>0</v>
      </c>
      <c r="M398" s="15" t="s">
        <v>1503</v>
      </c>
      <c r="N398" s="336">
        <v>5</v>
      </c>
    </row>
    <row r="399" spans="1:14" x14ac:dyDescent="0.2">
      <c r="A399" s="61" t="s">
        <v>1795</v>
      </c>
      <c r="B399" s="61" t="s">
        <v>2688</v>
      </c>
      <c r="C399" s="61" t="s">
        <v>3093</v>
      </c>
      <c r="D399" s="61" t="s">
        <v>3644</v>
      </c>
      <c r="E399" s="61" t="s">
        <v>3645</v>
      </c>
      <c r="F399" s="61" t="s">
        <v>2697</v>
      </c>
      <c r="G399" s="61" t="s">
        <v>1796</v>
      </c>
      <c r="H399" s="61" t="s">
        <v>2854</v>
      </c>
      <c r="I399" s="63">
        <v>1</v>
      </c>
      <c r="J399" s="336">
        <v>145132892</v>
      </c>
      <c r="K399" s="63">
        <v>1</v>
      </c>
      <c r="L399" s="63">
        <v>0</v>
      </c>
      <c r="M399" s="15" t="s">
        <v>1503</v>
      </c>
      <c r="N399" s="336">
        <v>4</v>
      </c>
    </row>
    <row r="400" spans="1:14" x14ac:dyDescent="0.2">
      <c r="A400" s="61" t="s">
        <v>1795</v>
      </c>
      <c r="B400" s="61" t="s">
        <v>2688</v>
      </c>
      <c r="C400" s="61" t="s">
        <v>3093</v>
      </c>
      <c r="D400" s="61" t="s">
        <v>3646</v>
      </c>
      <c r="E400" s="61" t="s">
        <v>3647</v>
      </c>
      <c r="F400" s="61" t="s">
        <v>2787</v>
      </c>
      <c r="G400" s="61" t="s">
        <v>1796</v>
      </c>
      <c r="H400" s="61" t="s">
        <v>2854</v>
      </c>
      <c r="I400" s="63">
        <v>1</v>
      </c>
      <c r="J400" s="336">
        <v>145132892</v>
      </c>
      <c r="K400" s="63">
        <v>0</v>
      </c>
      <c r="L400" s="63">
        <v>0</v>
      </c>
      <c r="M400" s="15" t="s">
        <v>1503</v>
      </c>
      <c r="N400" s="336">
        <v>5</v>
      </c>
    </row>
    <row r="401" spans="1:14" x14ac:dyDescent="0.2">
      <c r="A401" s="61" t="s">
        <v>1795</v>
      </c>
      <c r="B401" s="61" t="s">
        <v>2688</v>
      </c>
      <c r="C401" s="61" t="s">
        <v>3093</v>
      </c>
      <c r="D401" s="61" t="s">
        <v>3648</v>
      </c>
      <c r="E401" s="61" t="s">
        <v>3649</v>
      </c>
      <c r="F401" s="61" t="s">
        <v>2694</v>
      </c>
      <c r="G401" s="61" t="s">
        <v>1796</v>
      </c>
      <c r="H401" s="61" t="s">
        <v>2854</v>
      </c>
      <c r="I401" s="63">
        <v>1</v>
      </c>
      <c r="J401" s="336">
        <v>145132892</v>
      </c>
      <c r="K401" s="63">
        <v>1</v>
      </c>
      <c r="L401" s="63">
        <v>0</v>
      </c>
      <c r="M401" s="15" t="s">
        <v>1503</v>
      </c>
      <c r="N401" s="336">
        <v>9</v>
      </c>
    </row>
    <row r="402" spans="1:14" x14ac:dyDescent="0.2">
      <c r="A402" s="61" t="s">
        <v>1795</v>
      </c>
      <c r="B402" s="61" t="s">
        <v>2688</v>
      </c>
      <c r="C402" s="61" t="s">
        <v>3093</v>
      </c>
      <c r="D402" s="61" t="s">
        <v>3650</v>
      </c>
      <c r="E402" s="61" t="s">
        <v>3651</v>
      </c>
      <c r="F402" s="61" t="s">
        <v>2785</v>
      </c>
      <c r="G402" s="61" t="s">
        <v>1796</v>
      </c>
      <c r="H402" s="61" t="s">
        <v>2851</v>
      </c>
      <c r="I402" s="63">
        <v>1</v>
      </c>
      <c r="J402" s="336">
        <v>145132892</v>
      </c>
      <c r="K402" s="63">
        <v>0</v>
      </c>
      <c r="L402" s="63">
        <v>0</v>
      </c>
      <c r="M402" s="15" t="s">
        <v>3652</v>
      </c>
      <c r="N402" s="336">
        <v>13</v>
      </c>
    </row>
    <row r="403" spans="1:14" x14ac:dyDescent="0.2">
      <c r="A403" s="61" t="s">
        <v>1795</v>
      </c>
      <c r="B403" s="61" t="s">
        <v>2736</v>
      </c>
      <c r="C403" s="61" t="s">
        <v>3093</v>
      </c>
      <c r="D403" s="61" t="s">
        <v>3416</v>
      </c>
      <c r="E403" s="61" t="s">
        <v>3417</v>
      </c>
      <c r="F403" s="61" t="s">
        <v>2824</v>
      </c>
      <c r="G403" s="61" t="s">
        <v>1796</v>
      </c>
      <c r="H403" s="61" t="s">
        <v>2854</v>
      </c>
      <c r="I403" s="63">
        <v>1</v>
      </c>
      <c r="J403" s="336">
        <v>145132892</v>
      </c>
      <c r="K403" s="63">
        <v>1</v>
      </c>
      <c r="L403" s="63">
        <v>0</v>
      </c>
      <c r="M403" s="15" t="s">
        <v>1503</v>
      </c>
      <c r="N403" s="336">
        <v>10</v>
      </c>
    </row>
    <row r="404" spans="1:14" x14ac:dyDescent="0.2">
      <c r="A404" s="61" t="s">
        <v>2401</v>
      </c>
      <c r="B404" s="61" t="s">
        <v>2688</v>
      </c>
      <c r="C404" s="61" t="s">
        <v>3653</v>
      </c>
      <c r="D404" s="61" t="s">
        <v>3654</v>
      </c>
      <c r="E404" s="61" t="s">
        <v>3655</v>
      </c>
      <c r="F404" s="61" t="s">
        <v>2736</v>
      </c>
      <c r="G404" s="61" t="s">
        <v>2402</v>
      </c>
      <c r="H404" s="61" t="s">
        <v>2854</v>
      </c>
      <c r="I404" s="63">
        <v>1</v>
      </c>
      <c r="J404" s="336">
        <v>145132929</v>
      </c>
      <c r="K404" s="63">
        <v>1</v>
      </c>
      <c r="L404" s="63">
        <v>0</v>
      </c>
      <c r="M404" s="15" t="s">
        <v>1503</v>
      </c>
      <c r="N404" s="336">
        <v>2</v>
      </c>
    </row>
    <row r="405" spans="1:14" x14ac:dyDescent="0.2">
      <c r="A405" s="61" t="s">
        <v>2401</v>
      </c>
      <c r="B405" s="61" t="s">
        <v>2787</v>
      </c>
      <c r="C405" s="61" t="s">
        <v>3656</v>
      </c>
      <c r="D405" s="61" t="s">
        <v>3657</v>
      </c>
      <c r="E405" s="61" t="s">
        <v>3658</v>
      </c>
      <c r="F405" s="61" t="s">
        <v>2723</v>
      </c>
      <c r="G405" s="61" t="s">
        <v>2402</v>
      </c>
      <c r="H405" s="61" t="s">
        <v>2851</v>
      </c>
      <c r="I405" s="63">
        <v>1</v>
      </c>
      <c r="J405" s="336">
        <v>145132929</v>
      </c>
      <c r="K405" s="63">
        <v>0</v>
      </c>
      <c r="L405" s="63">
        <v>0</v>
      </c>
      <c r="M405" s="15" t="s">
        <v>1503</v>
      </c>
      <c r="N405" s="336">
        <v>3</v>
      </c>
    </row>
    <row r="406" spans="1:14" x14ac:dyDescent="0.2">
      <c r="A406" s="61" t="s">
        <v>2401</v>
      </c>
      <c r="B406" s="61" t="s">
        <v>2787</v>
      </c>
      <c r="C406" s="61" t="s">
        <v>3656</v>
      </c>
      <c r="D406" s="61" t="s">
        <v>3659</v>
      </c>
      <c r="E406" s="61" t="s">
        <v>3660</v>
      </c>
      <c r="F406" s="61" t="s">
        <v>2697</v>
      </c>
      <c r="G406" s="61" t="s">
        <v>2402</v>
      </c>
      <c r="H406" s="61" t="s">
        <v>2854</v>
      </c>
      <c r="I406" s="63">
        <v>1</v>
      </c>
      <c r="J406" s="336">
        <v>145132929</v>
      </c>
      <c r="K406" s="63">
        <v>1</v>
      </c>
      <c r="L406" s="63">
        <v>0</v>
      </c>
      <c r="M406" s="15" t="s">
        <v>1503</v>
      </c>
      <c r="N406" s="336">
        <v>4</v>
      </c>
    </row>
    <row r="407" spans="1:14" x14ac:dyDescent="0.2">
      <c r="A407" s="61" t="s">
        <v>2401</v>
      </c>
      <c r="B407" s="61" t="s">
        <v>2787</v>
      </c>
      <c r="C407" s="61" t="s">
        <v>3656</v>
      </c>
      <c r="D407" s="61" t="s">
        <v>3661</v>
      </c>
      <c r="E407" s="61" t="s">
        <v>3662</v>
      </c>
      <c r="F407" s="61" t="s">
        <v>2787</v>
      </c>
      <c r="G407" s="61" t="s">
        <v>2402</v>
      </c>
      <c r="H407" s="61" t="s">
        <v>2854</v>
      </c>
      <c r="I407" s="63">
        <v>1</v>
      </c>
      <c r="J407" s="336">
        <v>145132929</v>
      </c>
      <c r="K407" s="63">
        <v>1</v>
      </c>
      <c r="L407" s="63">
        <v>0</v>
      </c>
      <c r="M407" s="15" t="s">
        <v>1503</v>
      </c>
      <c r="N407" s="336">
        <v>5</v>
      </c>
    </row>
    <row r="408" spans="1:14" x14ac:dyDescent="0.2">
      <c r="A408" s="61" t="s">
        <v>2401</v>
      </c>
      <c r="B408" s="61" t="s">
        <v>2787</v>
      </c>
      <c r="C408" s="61" t="s">
        <v>3656</v>
      </c>
      <c r="D408" s="61" t="s">
        <v>3663</v>
      </c>
      <c r="E408" s="61" t="s">
        <v>3664</v>
      </c>
      <c r="F408" s="61" t="s">
        <v>2833</v>
      </c>
      <c r="G408" s="61" t="s">
        <v>2402</v>
      </c>
      <c r="H408" s="61" t="s">
        <v>2854</v>
      </c>
      <c r="I408" s="63">
        <v>1</v>
      </c>
      <c r="J408" s="336">
        <v>145132929</v>
      </c>
      <c r="K408" s="63">
        <v>1</v>
      </c>
      <c r="L408" s="63">
        <v>0</v>
      </c>
      <c r="M408" s="15" t="s">
        <v>1503</v>
      </c>
      <c r="N408" s="336">
        <v>6</v>
      </c>
    </row>
    <row r="409" spans="1:14" x14ac:dyDescent="0.2">
      <c r="A409" s="61" t="s">
        <v>2401</v>
      </c>
      <c r="B409" s="61" t="s">
        <v>2787</v>
      </c>
      <c r="C409" s="61" t="s">
        <v>3656</v>
      </c>
      <c r="D409" s="61" t="s">
        <v>3665</v>
      </c>
      <c r="E409" s="61" t="s">
        <v>3666</v>
      </c>
      <c r="F409" s="61" t="s">
        <v>2845</v>
      </c>
      <c r="G409" s="61" t="s">
        <v>2402</v>
      </c>
      <c r="H409" s="61" t="s">
        <v>2851</v>
      </c>
      <c r="I409" s="63">
        <v>1</v>
      </c>
      <c r="J409" s="336">
        <v>145132929</v>
      </c>
      <c r="K409" s="63">
        <v>0</v>
      </c>
      <c r="L409" s="63">
        <v>0</v>
      </c>
      <c r="M409" s="15" t="s">
        <v>1503</v>
      </c>
      <c r="N409" s="336">
        <v>7</v>
      </c>
    </row>
    <row r="410" spans="1:14" x14ac:dyDescent="0.2">
      <c r="A410" s="61" t="s">
        <v>2401</v>
      </c>
      <c r="B410" s="61" t="s">
        <v>2787</v>
      </c>
      <c r="C410" s="61" t="s">
        <v>3656</v>
      </c>
      <c r="D410" s="61" t="s">
        <v>3667</v>
      </c>
      <c r="E410" s="61" t="s">
        <v>3668</v>
      </c>
      <c r="F410" s="61" t="s">
        <v>2789</v>
      </c>
      <c r="G410" s="61" t="s">
        <v>2402</v>
      </c>
      <c r="H410" s="61" t="s">
        <v>2854</v>
      </c>
      <c r="I410" s="63">
        <v>1</v>
      </c>
      <c r="J410" s="336">
        <v>145132929</v>
      </c>
      <c r="K410" s="63">
        <v>1</v>
      </c>
      <c r="L410" s="63">
        <v>0</v>
      </c>
      <c r="M410" s="15" t="s">
        <v>1503</v>
      </c>
      <c r="N410" s="336">
        <v>8</v>
      </c>
    </row>
    <row r="411" spans="1:14" x14ac:dyDescent="0.2">
      <c r="A411" s="61" t="s">
        <v>2401</v>
      </c>
      <c r="B411" s="61" t="s">
        <v>2787</v>
      </c>
      <c r="C411" s="61" t="s">
        <v>3656</v>
      </c>
      <c r="D411" s="61" t="s">
        <v>3669</v>
      </c>
      <c r="E411" s="61" t="s">
        <v>3670</v>
      </c>
      <c r="F411" s="61" t="s">
        <v>2694</v>
      </c>
      <c r="G411" s="61" t="s">
        <v>2402</v>
      </c>
      <c r="H411" s="61" t="s">
        <v>2854</v>
      </c>
      <c r="I411" s="63">
        <v>1</v>
      </c>
      <c r="J411" s="336">
        <v>145132929</v>
      </c>
      <c r="K411" s="63">
        <v>1</v>
      </c>
      <c r="L411" s="63">
        <v>0</v>
      </c>
      <c r="M411" s="15" t="s">
        <v>1503</v>
      </c>
      <c r="N411" s="336">
        <v>9</v>
      </c>
    </row>
    <row r="412" spans="1:14" x14ac:dyDescent="0.2">
      <c r="A412" s="61" t="s">
        <v>2401</v>
      </c>
      <c r="B412" s="61" t="s">
        <v>2787</v>
      </c>
      <c r="C412" s="61" t="s">
        <v>3656</v>
      </c>
      <c r="D412" s="61" t="s">
        <v>3671</v>
      </c>
      <c r="E412" s="61" t="s">
        <v>3672</v>
      </c>
      <c r="F412" s="61" t="s">
        <v>2824</v>
      </c>
      <c r="G412" s="61" t="s">
        <v>2402</v>
      </c>
      <c r="H412" s="61" t="s">
        <v>2854</v>
      </c>
      <c r="I412" s="63">
        <v>1</v>
      </c>
      <c r="J412" s="336">
        <v>145132929</v>
      </c>
      <c r="K412" s="63">
        <v>1</v>
      </c>
      <c r="L412" s="63">
        <v>0</v>
      </c>
      <c r="M412" s="15" t="s">
        <v>1503</v>
      </c>
      <c r="N412" s="336">
        <v>10</v>
      </c>
    </row>
    <row r="413" spans="1:14" x14ac:dyDescent="0.2">
      <c r="A413" s="61" t="s">
        <v>2401</v>
      </c>
      <c r="B413" s="61" t="s">
        <v>2787</v>
      </c>
      <c r="C413" s="61" t="s">
        <v>3656</v>
      </c>
      <c r="D413" s="61" t="s">
        <v>3673</v>
      </c>
      <c r="E413" s="61" t="s">
        <v>3674</v>
      </c>
      <c r="F413" s="61" t="s">
        <v>2989</v>
      </c>
      <c r="G413" s="61" t="s">
        <v>2402</v>
      </c>
      <c r="H413" s="61" t="s">
        <v>2854</v>
      </c>
      <c r="I413" s="63">
        <v>1</v>
      </c>
      <c r="J413" s="336">
        <v>145132929</v>
      </c>
      <c r="K413" s="63">
        <v>1</v>
      </c>
      <c r="L413" s="63">
        <v>0</v>
      </c>
      <c r="M413" s="15" t="s">
        <v>1503</v>
      </c>
      <c r="N413" s="336">
        <v>11</v>
      </c>
    </row>
    <row r="414" spans="1:14" x14ac:dyDescent="0.2">
      <c r="A414" s="61" t="s">
        <v>2401</v>
      </c>
      <c r="B414" s="61" t="s">
        <v>2787</v>
      </c>
      <c r="C414" s="61" t="s">
        <v>3656</v>
      </c>
      <c r="D414" s="61" t="s">
        <v>3675</v>
      </c>
      <c r="E414" s="61" t="s">
        <v>3676</v>
      </c>
      <c r="F414" s="61" t="s">
        <v>2785</v>
      </c>
      <c r="G414" s="61" t="s">
        <v>2402</v>
      </c>
      <c r="H414" s="61" t="s">
        <v>2854</v>
      </c>
      <c r="I414" s="63">
        <v>1</v>
      </c>
      <c r="J414" s="336">
        <v>145132929</v>
      </c>
      <c r="K414" s="63">
        <v>1</v>
      </c>
      <c r="L414" s="63">
        <v>0</v>
      </c>
      <c r="M414" s="15" t="s">
        <v>3560</v>
      </c>
      <c r="N414" s="336">
        <v>12</v>
      </c>
    </row>
    <row r="415" spans="1:14" x14ac:dyDescent="0.2">
      <c r="A415" s="61" t="s">
        <v>2401</v>
      </c>
      <c r="B415" s="61" t="s">
        <v>2787</v>
      </c>
      <c r="C415" s="61" t="s">
        <v>3656</v>
      </c>
      <c r="D415" s="61" t="s">
        <v>3677</v>
      </c>
      <c r="E415" s="61" t="s">
        <v>3678</v>
      </c>
      <c r="F415" s="61" t="s">
        <v>2883</v>
      </c>
      <c r="G415" s="61" t="s">
        <v>2402</v>
      </c>
      <c r="H415" s="61" t="s">
        <v>2854</v>
      </c>
      <c r="I415" s="63">
        <v>1</v>
      </c>
      <c r="J415" s="336">
        <v>145132929</v>
      </c>
      <c r="K415" s="63">
        <v>1</v>
      </c>
      <c r="L415" s="63">
        <v>0</v>
      </c>
      <c r="M415" s="15" t="s">
        <v>1503</v>
      </c>
      <c r="N415" s="336">
        <v>13</v>
      </c>
    </row>
    <row r="416" spans="1:14" x14ac:dyDescent="0.2">
      <c r="A416" s="61" t="s">
        <v>2401</v>
      </c>
      <c r="B416" s="61" t="s">
        <v>2787</v>
      </c>
      <c r="C416" s="61" t="s">
        <v>3656</v>
      </c>
      <c r="D416" s="61" t="s">
        <v>3679</v>
      </c>
      <c r="E416" s="61" t="s">
        <v>3680</v>
      </c>
      <c r="F416" s="61" t="s">
        <v>2915</v>
      </c>
      <c r="G416" s="61" t="s">
        <v>2402</v>
      </c>
      <c r="H416" s="61" t="s">
        <v>2854</v>
      </c>
      <c r="I416" s="63">
        <v>1</v>
      </c>
      <c r="J416" s="336">
        <v>145132929</v>
      </c>
      <c r="K416" s="63">
        <v>1</v>
      </c>
      <c r="L416" s="63">
        <v>0</v>
      </c>
      <c r="M416" s="15" t="s">
        <v>3560</v>
      </c>
      <c r="N416" s="336">
        <v>14</v>
      </c>
    </row>
    <row r="417" spans="1:14" x14ac:dyDescent="0.2">
      <c r="A417" s="61" t="s">
        <v>2401</v>
      </c>
      <c r="B417" s="61" t="s">
        <v>2787</v>
      </c>
      <c r="C417" s="61" t="s">
        <v>3656</v>
      </c>
      <c r="D417" s="61" t="s">
        <v>3681</v>
      </c>
      <c r="E417" s="61" t="s">
        <v>3682</v>
      </c>
      <c r="F417" s="61" t="s">
        <v>2963</v>
      </c>
      <c r="G417" s="61" t="s">
        <v>2402</v>
      </c>
      <c r="H417" s="61" t="s">
        <v>2854</v>
      </c>
      <c r="I417" s="63">
        <v>1</v>
      </c>
      <c r="J417" s="336">
        <v>145132929</v>
      </c>
      <c r="K417" s="63">
        <v>1</v>
      </c>
      <c r="L417" s="63">
        <v>0</v>
      </c>
      <c r="M417" s="15" t="s">
        <v>1503</v>
      </c>
      <c r="N417" s="336">
        <v>15</v>
      </c>
    </row>
    <row r="418" spans="1:14" x14ac:dyDescent="0.2">
      <c r="A418" s="61" t="s">
        <v>2401</v>
      </c>
      <c r="B418" s="61" t="s">
        <v>2787</v>
      </c>
      <c r="C418" s="61" t="s">
        <v>3656</v>
      </c>
      <c r="D418" s="61" t="s">
        <v>3683</v>
      </c>
      <c r="E418" s="61" t="s">
        <v>3684</v>
      </c>
      <c r="F418" s="61" t="s">
        <v>3114</v>
      </c>
      <c r="G418" s="61" t="s">
        <v>2402</v>
      </c>
      <c r="H418" s="61" t="s">
        <v>2854</v>
      </c>
      <c r="I418" s="63">
        <v>1</v>
      </c>
      <c r="J418" s="336">
        <v>145132929</v>
      </c>
      <c r="K418" s="63">
        <v>1</v>
      </c>
      <c r="L418" s="63">
        <v>0</v>
      </c>
      <c r="M418" s="15" t="s">
        <v>1503</v>
      </c>
      <c r="N418" s="336">
        <v>16</v>
      </c>
    </row>
    <row r="419" spans="1:14" x14ac:dyDescent="0.2">
      <c r="A419" s="61" t="s">
        <v>2401</v>
      </c>
      <c r="B419" s="61" t="s">
        <v>2787</v>
      </c>
      <c r="C419" s="61" t="s">
        <v>3656</v>
      </c>
      <c r="D419" s="61" t="s">
        <v>3685</v>
      </c>
      <c r="E419" s="61" t="s">
        <v>3686</v>
      </c>
      <c r="F419" s="61" t="s">
        <v>3210</v>
      </c>
      <c r="G419" s="61" t="s">
        <v>2402</v>
      </c>
      <c r="H419" s="61" t="s">
        <v>2854</v>
      </c>
      <c r="I419" s="63">
        <v>1</v>
      </c>
      <c r="J419" s="336">
        <v>145132929</v>
      </c>
      <c r="K419" s="63">
        <v>1</v>
      </c>
      <c r="L419" s="63">
        <v>0</v>
      </c>
      <c r="M419" s="15" t="s">
        <v>1503</v>
      </c>
      <c r="N419" s="336">
        <v>17</v>
      </c>
    </row>
    <row r="420" spans="1:14" x14ac:dyDescent="0.2">
      <c r="A420" s="61" t="s">
        <v>2401</v>
      </c>
      <c r="B420" s="61" t="s">
        <v>2787</v>
      </c>
      <c r="C420" s="61" t="s">
        <v>3656</v>
      </c>
      <c r="D420" s="61" t="s">
        <v>3687</v>
      </c>
      <c r="E420" s="61" t="s">
        <v>3688</v>
      </c>
      <c r="F420" s="61" t="s">
        <v>2877</v>
      </c>
      <c r="G420" s="61" t="s">
        <v>2402</v>
      </c>
      <c r="H420" s="61" t="s">
        <v>2854</v>
      </c>
      <c r="I420" s="63">
        <v>1</v>
      </c>
      <c r="J420" s="336">
        <v>145132929</v>
      </c>
      <c r="K420" s="63">
        <v>1</v>
      </c>
      <c r="L420" s="63">
        <v>0</v>
      </c>
      <c r="M420" s="15" t="s">
        <v>1503</v>
      </c>
      <c r="N420" s="336">
        <v>18</v>
      </c>
    </row>
    <row r="421" spans="1:14" x14ac:dyDescent="0.2">
      <c r="A421" s="61" t="s">
        <v>2401</v>
      </c>
      <c r="B421" s="61" t="s">
        <v>2787</v>
      </c>
      <c r="C421" s="61" t="s">
        <v>3656</v>
      </c>
      <c r="D421" s="61" t="s">
        <v>3689</v>
      </c>
      <c r="E421" s="61" t="s">
        <v>3690</v>
      </c>
      <c r="F421" s="61" t="s">
        <v>3215</v>
      </c>
      <c r="G421" s="61" t="s">
        <v>2402</v>
      </c>
      <c r="H421" s="61" t="s">
        <v>2854</v>
      </c>
      <c r="I421" s="63">
        <v>1</v>
      </c>
      <c r="J421" s="336">
        <v>145132929</v>
      </c>
      <c r="K421" s="63">
        <v>1</v>
      </c>
      <c r="L421" s="63">
        <v>0</v>
      </c>
      <c r="M421" s="15" t="s">
        <v>1503</v>
      </c>
      <c r="N421" s="336">
        <v>19</v>
      </c>
    </row>
    <row r="422" spans="1:14" x14ac:dyDescent="0.2">
      <c r="A422" s="61" t="s">
        <v>2401</v>
      </c>
      <c r="B422" s="61" t="s">
        <v>2787</v>
      </c>
      <c r="C422" s="61" t="s">
        <v>3656</v>
      </c>
      <c r="D422" s="61" t="s">
        <v>3691</v>
      </c>
      <c r="E422" s="61" t="s">
        <v>3692</v>
      </c>
      <c r="F422" s="61" t="s">
        <v>2997</v>
      </c>
      <c r="G422" s="61" t="s">
        <v>2402</v>
      </c>
      <c r="H422" s="61" t="s">
        <v>2854</v>
      </c>
      <c r="I422" s="63">
        <v>1</v>
      </c>
      <c r="J422" s="336">
        <v>145132929</v>
      </c>
      <c r="K422" s="63">
        <v>1</v>
      </c>
      <c r="L422" s="63">
        <v>0</v>
      </c>
      <c r="M422" s="15" t="s">
        <v>1503</v>
      </c>
      <c r="N422" s="336">
        <v>20</v>
      </c>
    </row>
    <row r="423" spans="1:14" x14ac:dyDescent="0.2">
      <c r="A423" s="61" t="s">
        <v>2401</v>
      </c>
      <c r="B423" s="61" t="s">
        <v>2787</v>
      </c>
      <c r="C423" s="61" t="s">
        <v>3656</v>
      </c>
      <c r="D423" s="61" t="s">
        <v>3693</v>
      </c>
      <c r="E423" s="61" t="s">
        <v>3694</v>
      </c>
      <c r="F423" s="61" t="s">
        <v>3520</v>
      </c>
      <c r="G423" s="61" t="s">
        <v>2402</v>
      </c>
      <c r="H423" s="61" t="s">
        <v>2854</v>
      </c>
      <c r="I423" s="63">
        <v>1</v>
      </c>
      <c r="J423" s="336">
        <v>145132929</v>
      </c>
      <c r="K423" s="63">
        <v>1</v>
      </c>
      <c r="L423" s="63">
        <v>0</v>
      </c>
      <c r="M423" s="15" t="s">
        <v>1503</v>
      </c>
      <c r="N423" s="336">
        <v>21</v>
      </c>
    </row>
    <row r="424" spans="1:14" x14ac:dyDescent="0.2">
      <c r="A424" s="61" t="s">
        <v>2401</v>
      </c>
      <c r="B424" s="61" t="s">
        <v>2787</v>
      </c>
      <c r="C424" s="61" t="s">
        <v>3656</v>
      </c>
      <c r="D424" s="61" t="s">
        <v>3695</v>
      </c>
      <c r="E424" s="61" t="s">
        <v>3696</v>
      </c>
      <c r="F424" s="61" t="s">
        <v>3523</v>
      </c>
      <c r="G424" s="61" t="s">
        <v>2402</v>
      </c>
      <c r="H424" s="61" t="s">
        <v>2854</v>
      </c>
      <c r="I424" s="63">
        <v>1</v>
      </c>
      <c r="J424" s="336">
        <v>145132929</v>
      </c>
      <c r="K424" s="63">
        <v>1</v>
      </c>
      <c r="L424" s="63">
        <v>0</v>
      </c>
      <c r="M424" s="15" t="s">
        <v>1503</v>
      </c>
      <c r="N424" s="336">
        <v>22</v>
      </c>
    </row>
    <row r="425" spans="1:14" x14ac:dyDescent="0.2">
      <c r="A425" s="61" t="s">
        <v>2401</v>
      </c>
      <c r="B425" s="61" t="s">
        <v>2787</v>
      </c>
      <c r="C425" s="61" t="s">
        <v>3656</v>
      </c>
      <c r="D425" s="61" t="s">
        <v>3697</v>
      </c>
      <c r="E425" s="61" t="s">
        <v>3698</v>
      </c>
      <c r="F425" s="61" t="s">
        <v>3699</v>
      </c>
      <c r="G425" s="61" t="s">
        <v>2402</v>
      </c>
      <c r="H425" s="61" t="s">
        <v>2854</v>
      </c>
      <c r="I425" s="63">
        <v>1</v>
      </c>
      <c r="J425" s="336">
        <v>145132929</v>
      </c>
      <c r="K425" s="63">
        <v>1</v>
      </c>
      <c r="L425" s="63">
        <v>0</v>
      </c>
      <c r="M425" s="15" t="s">
        <v>1503</v>
      </c>
      <c r="N425" s="336">
        <v>23</v>
      </c>
    </row>
    <row r="426" spans="1:14" x14ac:dyDescent="0.2">
      <c r="A426" s="61" t="s">
        <v>2401</v>
      </c>
      <c r="B426" s="61" t="s">
        <v>2787</v>
      </c>
      <c r="C426" s="61" t="s">
        <v>3656</v>
      </c>
      <c r="D426" s="61" t="s">
        <v>3700</v>
      </c>
      <c r="E426" s="61" t="s">
        <v>3701</v>
      </c>
      <c r="F426" s="61" t="s">
        <v>3280</v>
      </c>
      <c r="G426" s="61" t="s">
        <v>2402</v>
      </c>
      <c r="H426" s="61" t="s">
        <v>2854</v>
      </c>
      <c r="I426" s="63">
        <v>1</v>
      </c>
      <c r="J426" s="336">
        <v>145132929</v>
      </c>
      <c r="K426" s="63">
        <v>1</v>
      </c>
      <c r="L426" s="63">
        <v>0</v>
      </c>
      <c r="M426" s="15" t="s">
        <v>1503</v>
      </c>
      <c r="N426" s="336">
        <v>24</v>
      </c>
    </row>
    <row r="427" spans="1:14" x14ac:dyDescent="0.2">
      <c r="A427" s="61" t="s">
        <v>2401</v>
      </c>
      <c r="B427" s="61" t="s">
        <v>2787</v>
      </c>
      <c r="C427" s="61" t="s">
        <v>3656</v>
      </c>
      <c r="D427" s="61" t="s">
        <v>3702</v>
      </c>
      <c r="E427" s="61" t="s">
        <v>3703</v>
      </c>
      <c r="F427" s="61" t="s">
        <v>3704</v>
      </c>
      <c r="G427" s="61" t="s">
        <v>2402</v>
      </c>
      <c r="H427" s="61" t="s">
        <v>2854</v>
      </c>
      <c r="I427" s="63">
        <v>1</v>
      </c>
      <c r="J427" s="336">
        <v>145132929</v>
      </c>
      <c r="K427" s="63">
        <v>1</v>
      </c>
      <c r="L427" s="63">
        <v>0</v>
      </c>
      <c r="M427" s="15" t="s">
        <v>1503</v>
      </c>
      <c r="N427" s="336">
        <v>25</v>
      </c>
    </row>
    <row r="428" spans="1:14" x14ac:dyDescent="0.2">
      <c r="A428" s="61" t="s">
        <v>2401</v>
      </c>
      <c r="B428" s="61" t="s">
        <v>2787</v>
      </c>
      <c r="C428" s="61" t="s">
        <v>3656</v>
      </c>
      <c r="D428" s="61" t="s">
        <v>3705</v>
      </c>
      <c r="E428" s="61" t="s">
        <v>3706</v>
      </c>
      <c r="F428" s="61" t="s">
        <v>2922</v>
      </c>
      <c r="G428" s="61" t="s">
        <v>2402</v>
      </c>
      <c r="H428" s="61" t="s">
        <v>2854</v>
      </c>
      <c r="I428" s="63">
        <v>1</v>
      </c>
      <c r="J428" s="336">
        <v>145132929</v>
      </c>
      <c r="K428" s="63">
        <v>1</v>
      </c>
      <c r="L428" s="63">
        <v>0</v>
      </c>
      <c r="M428" s="15" t="s">
        <v>1503</v>
      </c>
      <c r="N428" s="336">
        <v>26</v>
      </c>
    </row>
    <row r="429" spans="1:14" x14ac:dyDescent="0.2">
      <c r="A429" s="61" t="s">
        <v>2401</v>
      </c>
      <c r="B429" s="61" t="s">
        <v>2787</v>
      </c>
      <c r="C429" s="61" t="s">
        <v>3656</v>
      </c>
      <c r="D429" s="61" t="s">
        <v>3707</v>
      </c>
      <c r="E429" s="61" t="s">
        <v>3708</v>
      </c>
      <c r="F429" s="61" t="s">
        <v>3283</v>
      </c>
      <c r="G429" s="61" t="s">
        <v>2402</v>
      </c>
      <c r="H429" s="61" t="s">
        <v>2854</v>
      </c>
      <c r="I429" s="63">
        <v>1</v>
      </c>
      <c r="J429" s="336">
        <v>145132929</v>
      </c>
      <c r="K429" s="63">
        <v>1</v>
      </c>
      <c r="L429" s="63">
        <v>0</v>
      </c>
      <c r="M429" s="15" t="s">
        <v>1503</v>
      </c>
      <c r="N429" s="336">
        <v>27</v>
      </c>
    </row>
    <row r="430" spans="1:14" x14ac:dyDescent="0.2">
      <c r="A430" s="61" t="s">
        <v>2401</v>
      </c>
      <c r="B430" s="61" t="s">
        <v>2787</v>
      </c>
      <c r="C430" s="61" t="s">
        <v>3656</v>
      </c>
      <c r="D430" s="61" t="s">
        <v>3709</v>
      </c>
      <c r="E430" s="61" t="s">
        <v>3710</v>
      </c>
      <c r="F430" s="61" t="s">
        <v>3138</v>
      </c>
      <c r="G430" s="61" t="s">
        <v>2402</v>
      </c>
      <c r="H430" s="61" t="s">
        <v>2854</v>
      </c>
      <c r="I430" s="63">
        <v>1</v>
      </c>
      <c r="J430" s="336">
        <v>145132929</v>
      </c>
      <c r="K430" s="63">
        <v>1</v>
      </c>
      <c r="L430" s="63">
        <v>0</v>
      </c>
      <c r="M430" s="15" t="s">
        <v>1503</v>
      </c>
      <c r="N430" s="336">
        <v>28</v>
      </c>
    </row>
    <row r="431" spans="1:14" x14ac:dyDescent="0.2">
      <c r="A431" s="61" t="s">
        <v>2401</v>
      </c>
      <c r="B431" s="61" t="s">
        <v>2787</v>
      </c>
      <c r="C431" s="61" t="s">
        <v>3656</v>
      </c>
      <c r="D431" s="61" t="s">
        <v>3711</v>
      </c>
      <c r="E431" s="61" t="s">
        <v>3712</v>
      </c>
      <c r="F431" s="61" t="s">
        <v>2925</v>
      </c>
      <c r="G431" s="61" t="s">
        <v>2402</v>
      </c>
      <c r="H431" s="61" t="s">
        <v>2854</v>
      </c>
      <c r="I431" s="63">
        <v>1</v>
      </c>
      <c r="J431" s="336">
        <v>145132929</v>
      </c>
      <c r="K431" s="63">
        <v>1</v>
      </c>
      <c r="L431" s="63">
        <v>0</v>
      </c>
      <c r="M431" s="15" t="s">
        <v>1503</v>
      </c>
      <c r="N431" s="336">
        <v>29</v>
      </c>
    </row>
    <row r="432" spans="1:14" x14ac:dyDescent="0.2">
      <c r="A432" s="61" t="s">
        <v>2401</v>
      </c>
      <c r="B432" s="61" t="s">
        <v>2787</v>
      </c>
      <c r="C432" s="61" t="s">
        <v>3656</v>
      </c>
      <c r="D432" s="61" t="s">
        <v>3713</v>
      </c>
      <c r="E432" s="61" t="s">
        <v>3714</v>
      </c>
      <c r="F432" s="61" t="s">
        <v>3715</v>
      </c>
      <c r="G432" s="61" t="s">
        <v>2402</v>
      </c>
      <c r="H432" s="61" t="s">
        <v>2854</v>
      </c>
      <c r="I432" s="63">
        <v>1</v>
      </c>
      <c r="J432" s="336">
        <v>145132929</v>
      </c>
      <c r="K432" s="63">
        <v>1</v>
      </c>
      <c r="L432" s="63">
        <v>0</v>
      </c>
      <c r="M432" s="15" t="s">
        <v>1503</v>
      </c>
      <c r="N432" s="336">
        <v>30</v>
      </c>
    </row>
    <row r="433" spans="1:14" x14ac:dyDescent="0.2">
      <c r="A433" s="61" t="s">
        <v>2401</v>
      </c>
      <c r="B433" s="61" t="s">
        <v>2787</v>
      </c>
      <c r="C433" s="61" t="s">
        <v>3656</v>
      </c>
      <c r="D433" s="61" t="s">
        <v>3716</v>
      </c>
      <c r="E433" s="61" t="s">
        <v>3717</v>
      </c>
      <c r="F433" s="61" t="s">
        <v>3530</v>
      </c>
      <c r="G433" s="61" t="s">
        <v>2402</v>
      </c>
      <c r="H433" s="61" t="s">
        <v>2854</v>
      </c>
      <c r="I433" s="63">
        <v>1</v>
      </c>
      <c r="J433" s="336">
        <v>145132929</v>
      </c>
      <c r="K433" s="63">
        <v>1</v>
      </c>
      <c r="L433" s="63">
        <v>0</v>
      </c>
      <c r="M433" s="15" t="s">
        <v>1503</v>
      </c>
      <c r="N433" s="336">
        <v>31</v>
      </c>
    </row>
    <row r="434" spans="1:14" x14ac:dyDescent="0.2">
      <c r="A434" s="61" t="s">
        <v>2401</v>
      </c>
      <c r="B434" s="61" t="s">
        <v>2787</v>
      </c>
      <c r="C434" s="61" t="s">
        <v>3656</v>
      </c>
      <c r="D434" s="61" t="s">
        <v>3718</v>
      </c>
      <c r="E434" s="61" t="s">
        <v>3719</v>
      </c>
      <c r="F434" s="61" t="s">
        <v>3533</v>
      </c>
      <c r="G434" s="61" t="s">
        <v>2402</v>
      </c>
      <c r="H434" s="61" t="s">
        <v>2854</v>
      </c>
      <c r="I434" s="63">
        <v>1</v>
      </c>
      <c r="J434" s="336">
        <v>145132929</v>
      </c>
      <c r="K434" s="63">
        <v>1</v>
      </c>
      <c r="L434" s="63">
        <v>0</v>
      </c>
      <c r="M434" s="15" t="s">
        <v>1503</v>
      </c>
      <c r="N434" s="336">
        <v>32</v>
      </c>
    </row>
    <row r="435" spans="1:14" x14ac:dyDescent="0.2">
      <c r="A435" s="61" t="s">
        <v>2401</v>
      </c>
      <c r="B435" s="61" t="s">
        <v>2787</v>
      </c>
      <c r="C435" s="61" t="s">
        <v>3656</v>
      </c>
      <c r="D435" s="61" t="s">
        <v>3720</v>
      </c>
      <c r="E435" s="61" t="s">
        <v>3721</v>
      </c>
      <c r="F435" s="61" t="s">
        <v>3722</v>
      </c>
      <c r="G435" s="61" t="s">
        <v>2402</v>
      </c>
      <c r="H435" s="61" t="s">
        <v>2854</v>
      </c>
      <c r="I435" s="63">
        <v>1</v>
      </c>
      <c r="J435" s="336">
        <v>145132929</v>
      </c>
      <c r="K435" s="63">
        <v>1</v>
      </c>
      <c r="L435" s="63">
        <v>0</v>
      </c>
      <c r="M435" s="15" t="s">
        <v>1503</v>
      </c>
      <c r="N435" s="336">
        <v>33</v>
      </c>
    </row>
    <row r="436" spans="1:14" x14ac:dyDescent="0.2">
      <c r="A436" s="61" t="s">
        <v>2401</v>
      </c>
      <c r="B436" s="61" t="s">
        <v>2787</v>
      </c>
      <c r="C436" s="61" t="s">
        <v>3656</v>
      </c>
      <c r="D436" s="61" t="s">
        <v>3723</v>
      </c>
      <c r="E436" s="61" t="s">
        <v>3724</v>
      </c>
      <c r="F436" s="61" t="s">
        <v>3725</v>
      </c>
      <c r="G436" s="61" t="s">
        <v>2402</v>
      </c>
      <c r="H436" s="61" t="s">
        <v>2854</v>
      </c>
      <c r="I436" s="63">
        <v>1</v>
      </c>
      <c r="J436" s="336">
        <v>145132929</v>
      </c>
      <c r="K436" s="63">
        <v>1</v>
      </c>
      <c r="L436" s="63">
        <v>0</v>
      </c>
      <c r="M436" s="15" t="s">
        <v>1503</v>
      </c>
      <c r="N436" s="336">
        <v>34</v>
      </c>
    </row>
    <row r="437" spans="1:14" x14ac:dyDescent="0.2">
      <c r="A437" s="61" t="s">
        <v>2401</v>
      </c>
      <c r="B437" s="61" t="s">
        <v>2787</v>
      </c>
      <c r="C437" s="61" t="s">
        <v>3656</v>
      </c>
      <c r="D437" s="61" t="s">
        <v>3726</v>
      </c>
      <c r="E437" s="61" t="s">
        <v>3727</v>
      </c>
      <c r="F437" s="61" t="s">
        <v>3286</v>
      </c>
      <c r="G437" s="61" t="s">
        <v>2402</v>
      </c>
      <c r="H437" s="61" t="s">
        <v>2854</v>
      </c>
      <c r="I437" s="63">
        <v>1</v>
      </c>
      <c r="J437" s="336">
        <v>145132929</v>
      </c>
      <c r="K437" s="63">
        <v>1</v>
      </c>
      <c r="L437" s="63">
        <v>0</v>
      </c>
      <c r="M437" s="15" t="s">
        <v>1503</v>
      </c>
      <c r="N437" s="336">
        <v>35</v>
      </c>
    </row>
    <row r="438" spans="1:14" x14ac:dyDescent="0.2">
      <c r="A438" s="61" t="s">
        <v>2401</v>
      </c>
      <c r="B438" s="61" t="s">
        <v>2787</v>
      </c>
      <c r="C438" s="61" t="s">
        <v>3656</v>
      </c>
      <c r="D438" s="61" t="s">
        <v>3728</v>
      </c>
      <c r="E438" s="61" t="s">
        <v>3729</v>
      </c>
      <c r="F438" s="61" t="s">
        <v>3536</v>
      </c>
      <c r="G438" s="61" t="s">
        <v>2402</v>
      </c>
      <c r="H438" s="61" t="s">
        <v>2854</v>
      </c>
      <c r="I438" s="63">
        <v>1</v>
      </c>
      <c r="J438" s="336">
        <v>145132929</v>
      </c>
      <c r="K438" s="63">
        <v>1</v>
      </c>
      <c r="L438" s="63">
        <v>0</v>
      </c>
      <c r="M438" s="15" t="s">
        <v>1503</v>
      </c>
      <c r="N438" s="336">
        <v>36</v>
      </c>
    </row>
    <row r="439" spans="1:14" x14ac:dyDescent="0.2">
      <c r="A439" s="61" t="s">
        <v>2401</v>
      </c>
      <c r="B439" s="61" t="s">
        <v>2787</v>
      </c>
      <c r="C439" s="61" t="s">
        <v>3656</v>
      </c>
      <c r="D439" s="61" t="s">
        <v>3730</v>
      </c>
      <c r="E439" s="61" t="s">
        <v>3731</v>
      </c>
      <c r="F439" s="61" t="s">
        <v>3732</v>
      </c>
      <c r="G439" s="61" t="s">
        <v>2402</v>
      </c>
      <c r="H439" s="61" t="s">
        <v>2854</v>
      </c>
      <c r="I439" s="63">
        <v>1</v>
      </c>
      <c r="J439" s="336">
        <v>145132929</v>
      </c>
      <c r="K439" s="63">
        <v>1</v>
      </c>
      <c r="L439" s="63">
        <v>0</v>
      </c>
      <c r="M439" s="15" t="s">
        <v>3560</v>
      </c>
      <c r="N439" s="336">
        <v>37</v>
      </c>
    </row>
    <row r="440" spans="1:14" x14ac:dyDescent="0.2">
      <c r="A440" s="61" t="s">
        <v>2401</v>
      </c>
      <c r="B440" s="61" t="s">
        <v>2787</v>
      </c>
      <c r="C440" s="61" t="s">
        <v>3656</v>
      </c>
      <c r="D440" s="61" t="s">
        <v>3733</v>
      </c>
      <c r="E440" s="61" t="s">
        <v>3734</v>
      </c>
      <c r="F440" s="61" t="s">
        <v>3735</v>
      </c>
      <c r="G440" s="61" t="s">
        <v>2402</v>
      </c>
      <c r="H440" s="61" t="s">
        <v>2854</v>
      </c>
      <c r="I440" s="63">
        <v>1</v>
      </c>
      <c r="J440" s="336">
        <v>145132929</v>
      </c>
      <c r="K440" s="63">
        <v>1</v>
      </c>
      <c r="L440" s="63">
        <v>0</v>
      </c>
      <c r="M440" s="15" t="s">
        <v>1503</v>
      </c>
      <c r="N440" s="336">
        <v>38</v>
      </c>
    </row>
    <row r="441" spans="1:14" x14ac:dyDescent="0.2">
      <c r="A441" s="61" t="s">
        <v>2401</v>
      </c>
      <c r="B441" s="61" t="s">
        <v>2787</v>
      </c>
      <c r="C441" s="61" t="s">
        <v>3656</v>
      </c>
      <c r="D441" s="61" t="s">
        <v>3736</v>
      </c>
      <c r="E441" s="61" t="s">
        <v>3737</v>
      </c>
      <c r="F441" s="61" t="s">
        <v>3738</v>
      </c>
      <c r="G441" s="61" t="s">
        <v>2402</v>
      </c>
      <c r="H441" s="61" t="s">
        <v>2854</v>
      </c>
      <c r="I441" s="63">
        <v>1</v>
      </c>
      <c r="J441" s="336">
        <v>145132929</v>
      </c>
      <c r="K441" s="63">
        <v>1</v>
      </c>
      <c r="L441" s="63">
        <v>0</v>
      </c>
      <c r="M441" s="15" t="s">
        <v>1503</v>
      </c>
      <c r="N441" s="336">
        <v>39</v>
      </c>
    </row>
    <row r="442" spans="1:14" x14ac:dyDescent="0.2">
      <c r="A442" s="61" t="s">
        <v>2401</v>
      </c>
      <c r="B442" s="61" t="s">
        <v>2787</v>
      </c>
      <c r="C442" s="61" t="s">
        <v>3656</v>
      </c>
      <c r="D442" s="61" t="s">
        <v>3739</v>
      </c>
      <c r="E442" s="61" t="s">
        <v>3740</v>
      </c>
      <c r="F442" s="61" t="s">
        <v>3741</v>
      </c>
      <c r="G442" s="61" t="s">
        <v>2402</v>
      </c>
      <c r="H442" s="61" t="s">
        <v>2854</v>
      </c>
      <c r="I442" s="63">
        <v>1</v>
      </c>
      <c r="J442" s="336">
        <v>145132929</v>
      </c>
      <c r="K442" s="63">
        <v>1</v>
      </c>
      <c r="L442" s="63">
        <v>0</v>
      </c>
      <c r="M442" s="15" t="s">
        <v>1503</v>
      </c>
      <c r="N442" s="336">
        <v>40</v>
      </c>
    </row>
    <row r="443" spans="1:14" x14ac:dyDescent="0.2">
      <c r="A443" s="61" t="s">
        <v>2334</v>
      </c>
      <c r="B443" s="61" t="s">
        <v>2688</v>
      </c>
      <c r="C443" s="61" t="s">
        <v>3742</v>
      </c>
      <c r="D443" s="61" t="s">
        <v>3743</v>
      </c>
      <c r="E443" s="61" t="s">
        <v>3744</v>
      </c>
      <c r="F443" s="61" t="s">
        <v>2688</v>
      </c>
      <c r="G443" s="61" t="s">
        <v>2336</v>
      </c>
      <c r="H443" s="61" t="s">
        <v>2851</v>
      </c>
      <c r="I443" s="63">
        <v>1</v>
      </c>
      <c r="J443" s="336">
        <v>145213116</v>
      </c>
      <c r="K443" s="63">
        <v>0</v>
      </c>
      <c r="L443" s="63">
        <v>0</v>
      </c>
      <c r="M443" s="15" t="s">
        <v>1503</v>
      </c>
      <c r="N443" s="336">
        <v>1</v>
      </c>
    </row>
    <row r="444" spans="1:14" x14ac:dyDescent="0.2">
      <c r="A444" s="61" t="s">
        <v>1664</v>
      </c>
      <c r="B444" s="61" t="s">
        <v>2736</v>
      </c>
      <c r="C444" s="61" t="s">
        <v>2741</v>
      </c>
      <c r="D444" s="61" t="s">
        <v>3745</v>
      </c>
      <c r="E444" s="61" t="s">
        <v>3746</v>
      </c>
      <c r="F444" s="61" t="s">
        <v>2688</v>
      </c>
      <c r="G444" s="61" t="s">
        <v>1666</v>
      </c>
      <c r="H444" s="61" t="s">
        <v>2851</v>
      </c>
      <c r="I444" s="63">
        <v>1</v>
      </c>
      <c r="J444" s="336">
        <v>146289774</v>
      </c>
      <c r="K444" s="63">
        <v>0</v>
      </c>
      <c r="L444" s="63">
        <v>0</v>
      </c>
      <c r="M444" s="15" t="s">
        <v>1503</v>
      </c>
      <c r="N444" s="336">
        <v>1</v>
      </c>
    </row>
    <row r="445" spans="1:14" x14ac:dyDescent="0.2">
      <c r="A445" s="61" t="s">
        <v>1664</v>
      </c>
      <c r="B445" s="61" t="s">
        <v>2723</v>
      </c>
      <c r="C445" s="61" t="s">
        <v>2884</v>
      </c>
      <c r="D445" s="61" t="s">
        <v>3747</v>
      </c>
      <c r="E445" s="61" t="s">
        <v>3748</v>
      </c>
      <c r="F445" s="61" t="s">
        <v>2736</v>
      </c>
      <c r="G445" s="61" t="s">
        <v>1666</v>
      </c>
      <c r="H445" s="61" t="s">
        <v>2854</v>
      </c>
      <c r="I445" s="63">
        <v>1</v>
      </c>
      <c r="J445" s="336">
        <v>146289774</v>
      </c>
      <c r="K445" s="63">
        <v>1</v>
      </c>
      <c r="L445" s="63">
        <v>0</v>
      </c>
      <c r="M445" s="15" t="s">
        <v>1503</v>
      </c>
      <c r="N445" s="336">
        <v>2</v>
      </c>
    </row>
    <row r="446" spans="1:14" x14ac:dyDescent="0.2">
      <c r="A446" s="61" t="s">
        <v>2409</v>
      </c>
      <c r="B446" s="61" t="s">
        <v>2736</v>
      </c>
      <c r="C446" s="61" t="s">
        <v>2894</v>
      </c>
      <c r="D446" s="61" t="s">
        <v>3749</v>
      </c>
      <c r="E446" s="61" t="s">
        <v>3750</v>
      </c>
      <c r="F446" s="61" t="s">
        <v>2697</v>
      </c>
      <c r="G446" s="61" t="s">
        <v>2410</v>
      </c>
      <c r="H446" s="61" t="s">
        <v>2851</v>
      </c>
      <c r="I446" s="63">
        <v>1</v>
      </c>
      <c r="J446" s="336">
        <v>146990824</v>
      </c>
      <c r="K446" s="63">
        <v>0</v>
      </c>
      <c r="L446" s="63">
        <v>0</v>
      </c>
      <c r="M446" s="15" t="s">
        <v>1503</v>
      </c>
      <c r="N446" s="336">
        <v>4</v>
      </c>
    </row>
    <row r="447" spans="1:14" x14ac:dyDescent="0.2">
      <c r="A447" s="61" t="s">
        <v>1808</v>
      </c>
      <c r="B447" s="61" t="s">
        <v>2688</v>
      </c>
      <c r="C447" s="61" t="s">
        <v>1809</v>
      </c>
      <c r="D447" s="61" t="s">
        <v>3751</v>
      </c>
      <c r="E447" s="61" t="s">
        <v>3752</v>
      </c>
      <c r="F447" s="61" t="s">
        <v>2688</v>
      </c>
      <c r="G447" s="61" t="s">
        <v>1809</v>
      </c>
      <c r="H447" s="61" t="s">
        <v>2851</v>
      </c>
      <c r="I447" s="63">
        <v>1</v>
      </c>
      <c r="J447" s="336">
        <v>147615467</v>
      </c>
      <c r="K447" s="63">
        <v>0</v>
      </c>
      <c r="L447" s="63">
        <v>0</v>
      </c>
      <c r="M447" s="15" t="s">
        <v>1503</v>
      </c>
      <c r="N447" s="336">
        <v>1</v>
      </c>
    </row>
    <row r="448" spans="1:14" x14ac:dyDescent="0.2">
      <c r="A448" s="61" t="s">
        <v>2415</v>
      </c>
      <c r="B448" s="61" t="s">
        <v>2688</v>
      </c>
      <c r="C448" s="61" t="s">
        <v>3425</v>
      </c>
      <c r="D448" s="61" t="s">
        <v>3753</v>
      </c>
      <c r="E448" s="61" t="s">
        <v>3754</v>
      </c>
      <c r="F448" s="61" t="s">
        <v>2697</v>
      </c>
      <c r="G448" s="61" t="s">
        <v>2416</v>
      </c>
      <c r="H448" s="61" t="s">
        <v>2854</v>
      </c>
      <c r="I448" s="63">
        <v>1</v>
      </c>
      <c r="J448" s="336">
        <v>147729471</v>
      </c>
      <c r="K448" s="63">
        <v>1</v>
      </c>
      <c r="L448" s="63">
        <v>0</v>
      </c>
      <c r="M448" s="15" t="s">
        <v>1503</v>
      </c>
      <c r="N448" s="336">
        <v>4</v>
      </c>
    </row>
    <row r="449" spans="1:14" x14ac:dyDescent="0.2">
      <c r="A449" s="61" t="s">
        <v>2415</v>
      </c>
      <c r="B449" s="61" t="s">
        <v>2736</v>
      </c>
      <c r="C449" s="61" t="s">
        <v>3289</v>
      </c>
      <c r="D449" s="61" t="s">
        <v>3193</v>
      </c>
      <c r="E449" s="61" t="s">
        <v>3194</v>
      </c>
      <c r="F449" s="61" t="s">
        <v>2736</v>
      </c>
      <c r="G449" s="61" t="s">
        <v>2416</v>
      </c>
      <c r="H449" s="61" t="s">
        <v>2854</v>
      </c>
      <c r="I449" s="63">
        <v>1</v>
      </c>
      <c r="J449" s="336">
        <v>147729471</v>
      </c>
      <c r="K449" s="63">
        <v>1</v>
      </c>
      <c r="L449" s="63">
        <v>0</v>
      </c>
      <c r="M449" s="15" t="s">
        <v>1503</v>
      </c>
      <c r="N449" s="336">
        <v>2</v>
      </c>
    </row>
    <row r="450" spans="1:14" x14ac:dyDescent="0.2">
      <c r="A450" s="61" t="s">
        <v>2415</v>
      </c>
      <c r="B450" s="61" t="s">
        <v>2736</v>
      </c>
      <c r="C450" s="61" t="s">
        <v>3289</v>
      </c>
      <c r="D450" s="61" t="s">
        <v>3185</v>
      </c>
      <c r="E450" s="61" t="s">
        <v>3186</v>
      </c>
      <c r="F450" s="61" t="s">
        <v>2723</v>
      </c>
      <c r="G450" s="61" t="s">
        <v>2416</v>
      </c>
      <c r="H450" s="61" t="s">
        <v>2854</v>
      </c>
      <c r="I450" s="63">
        <v>1</v>
      </c>
      <c r="J450" s="336">
        <v>147729471</v>
      </c>
      <c r="K450" s="63">
        <v>1</v>
      </c>
      <c r="L450" s="63">
        <v>0</v>
      </c>
      <c r="M450" s="15" t="s">
        <v>1503</v>
      </c>
      <c r="N450" s="336">
        <v>3</v>
      </c>
    </row>
    <row r="451" spans="1:14" x14ac:dyDescent="0.2">
      <c r="A451" s="61" t="s">
        <v>1587</v>
      </c>
      <c r="B451" s="61" t="s">
        <v>2688</v>
      </c>
      <c r="C451" s="61" t="s">
        <v>1588</v>
      </c>
      <c r="D451" s="61" t="s">
        <v>3755</v>
      </c>
      <c r="E451" s="61" t="s">
        <v>3756</v>
      </c>
      <c r="F451" s="61" t="s">
        <v>2688</v>
      </c>
      <c r="G451" s="61" t="s">
        <v>1588</v>
      </c>
      <c r="H451" s="61" t="s">
        <v>2854</v>
      </c>
      <c r="I451" s="63">
        <v>1</v>
      </c>
      <c r="J451" s="336">
        <v>147977444</v>
      </c>
      <c r="K451" s="63">
        <v>1</v>
      </c>
      <c r="L451" s="63">
        <v>0</v>
      </c>
      <c r="M451" s="15" t="s">
        <v>1503</v>
      </c>
      <c r="N451" s="336">
        <v>1</v>
      </c>
    </row>
    <row r="452" spans="1:14" x14ac:dyDescent="0.2">
      <c r="A452" s="61" t="s">
        <v>1587</v>
      </c>
      <c r="B452" s="61" t="s">
        <v>2688</v>
      </c>
      <c r="C452" s="61" t="s">
        <v>1588</v>
      </c>
      <c r="D452" s="61" t="s">
        <v>3757</v>
      </c>
      <c r="E452" s="61" t="s">
        <v>3758</v>
      </c>
      <c r="F452" s="61" t="s">
        <v>2723</v>
      </c>
      <c r="G452" s="61" t="s">
        <v>1588</v>
      </c>
      <c r="H452" s="61" t="s">
        <v>2854</v>
      </c>
      <c r="I452" s="63">
        <v>1</v>
      </c>
      <c r="J452" s="336">
        <v>147977444</v>
      </c>
      <c r="K452" s="63">
        <v>1</v>
      </c>
      <c r="L452" s="63">
        <v>0</v>
      </c>
      <c r="M452" s="15" t="s">
        <v>1503</v>
      </c>
      <c r="N452" s="336">
        <v>3</v>
      </c>
    </row>
    <row r="453" spans="1:14" x14ac:dyDescent="0.2">
      <c r="A453" s="61" t="s">
        <v>1587</v>
      </c>
      <c r="B453" s="61" t="s">
        <v>2688</v>
      </c>
      <c r="C453" s="61" t="s">
        <v>1588</v>
      </c>
      <c r="D453" s="61" t="s">
        <v>3759</v>
      </c>
      <c r="E453" s="61" t="s">
        <v>3760</v>
      </c>
      <c r="F453" s="61" t="s">
        <v>2697</v>
      </c>
      <c r="G453" s="61" t="s">
        <v>1588</v>
      </c>
      <c r="H453" s="61" t="s">
        <v>2854</v>
      </c>
      <c r="I453" s="63">
        <v>1</v>
      </c>
      <c r="J453" s="336">
        <v>147977444</v>
      </c>
      <c r="K453" s="63">
        <v>1</v>
      </c>
      <c r="L453" s="63">
        <v>0</v>
      </c>
      <c r="M453" s="15" t="s">
        <v>1503</v>
      </c>
      <c r="N453" s="336">
        <v>4</v>
      </c>
    </row>
    <row r="454" spans="1:14" x14ac:dyDescent="0.2">
      <c r="A454" s="61" t="s">
        <v>1587</v>
      </c>
      <c r="B454" s="61" t="s">
        <v>2688</v>
      </c>
      <c r="C454" s="61" t="s">
        <v>1588</v>
      </c>
      <c r="D454" s="61" t="s">
        <v>3761</v>
      </c>
      <c r="E454" s="61" t="s">
        <v>3762</v>
      </c>
      <c r="F454" s="61" t="s">
        <v>2833</v>
      </c>
      <c r="G454" s="61" t="s">
        <v>1588</v>
      </c>
      <c r="H454" s="61" t="s">
        <v>2854</v>
      </c>
      <c r="I454" s="63">
        <v>1</v>
      </c>
      <c r="J454" s="336">
        <v>147977444</v>
      </c>
      <c r="K454" s="63">
        <v>1</v>
      </c>
      <c r="L454" s="63">
        <v>0</v>
      </c>
      <c r="M454" s="15" t="s">
        <v>1503</v>
      </c>
      <c r="N454" s="336">
        <v>6</v>
      </c>
    </row>
    <row r="455" spans="1:14" x14ac:dyDescent="0.2">
      <c r="A455" s="61" t="s">
        <v>1587</v>
      </c>
      <c r="B455" s="61" t="s">
        <v>2688</v>
      </c>
      <c r="C455" s="61" t="s">
        <v>1588</v>
      </c>
      <c r="D455" s="61" t="s">
        <v>3763</v>
      </c>
      <c r="E455" s="61" t="s">
        <v>3764</v>
      </c>
      <c r="F455" s="61" t="s">
        <v>2845</v>
      </c>
      <c r="G455" s="61" t="s">
        <v>1588</v>
      </c>
      <c r="H455" s="61" t="s">
        <v>2854</v>
      </c>
      <c r="I455" s="63">
        <v>1</v>
      </c>
      <c r="J455" s="336">
        <v>147977444</v>
      </c>
      <c r="K455" s="63">
        <v>1</v>
      </c>
      <c r="L455" s="63">
        <v>0</v>
      </c>
      <c r="M455" s="15" t="s">
        <v>1503</v>
      </c>
      <c r="N455" s="336">
        <v>7</v>
      </c>
    </row>
    <row r="456" spans="1:14" x14ac:dyDescent="0.2">
      <c r="A456" s="61" t="s">
        <v>1587</v>
      </c>
      <c r="B456" s="61" t="s">
        <v>2688</v>
      </c>
      <c r="C456" s="61" t="s">
        <v>1588</v>
      </c>
      <c r="D456" s="61" t="s">
        <v>3765</v>
      </c>
      <c r="E456" s="61" t="s">
        <v>3766</v>
      </c>
      <c r="F456" s="61" t="s">
        <v>2789</v>
      </c>
      <c r="G456" s="61" t="s">
        <v>1588</v>
      </c>
      <c r="H456" s="61" t="s">
        <v>2854</v>
      </c>
      <c r="I456" s="63">
        <v>1</v>
      </c>
      <c r="J456" s="336">
        <v>147977444</v>
      </c>
      <c r="K456" s="63">
        <v>1</v>
      </c>
      <c r="L456" s="63">
        <v>0</v>
      </c>
      <c r="M456" s="15" t="s">
        <v>1503</v>
      </c>
      <c r="N456" s="336">
        <v>8</v>
      </c>
    </row>
    <row r="457" spans="1:14" x14ac:dyDescent="0.2">
      <c r="A457" s="61" t="s">
        <v>1587</v>
      </c>
      <c r="B457" s="61" t="s">
        <v>2688</v>
      </c>
      <c r="C457" s="61" t="s">
        <v>1588</v>
      </c>
      <c r="D457" s="61" t="s">
        <v>3767</v>
      </c>
      <c r="E457" s="61" t="s">
        <v>3768</v>
      </c>
      <c r="F457" s="61" t="s">
        <v>2694</v>
      </c>
      <c r="G457" s="61" t="s">
        <v>1588</v>
      </c>
      <c r="H457" s="61" t="s">
        <v>2854</v>
      </c>
      <c r="I457" s="63">
        <v>1</v>
      </c>
      <c r="J457" s="336">
        <v>147977444</v>
      </c>
      <c r="K457" s="63">
        <v>1</v>
      </c>
      <c r="L457" s="63">
        <v>0</v>
      </c>
      <c r="M457" s="15" t="s">
        <v>1503</v>
      </c>
      <c r="N457" s="336">
        <v>9</v>
      </c>
    </row>
    <row r="458" spans="1:14" x14ac:dyDescent="0.2">
      <c r="A458" s="61" t="s">
        <v>1587</v>
      </c>
      <c r="B458" s="61" t="s">
        <v>2723</v>
      </c>
      <c r="C458" s="61" t="s">
        <v>3098</v>
      </c>
      <c r="D458" s="61" t="s">
        <v>3757</v>
      </c>
      <c r="E458" s="61" t="s">
        <v>3758</v>
      </c>
      <c r="F458" s="61" t="s">
        <v>2989</v>
      </c>
      <c r="G458" s="61" t="s">
        <v>1588</v>
      </c>
      <c r="H458" s="61" t="s">
        <v>2851</v>
      </c>
      <c r="I458" s="63">
        <v>1</v>
      </c>
      <c r="J458" s="336">
        <v>147977444</v>
      </c>
      <c r="K458" s="63">
        <v>0</v>
      </c>
      <c r="L458" s="63">
        <v>0</v>
      </c>
      <c r="M458" s="15" t="s">
        <v>1503</v>
      </c>
      <c r="N458" s="336">
        <v>11</v>
      </c>
    </row>
    <row r="459" spans="1:14" x14ac:dyDescent="0.2">
      <c r="A459" s="61" t="s">
        <v>1587</v>
      </c>
      <c r="B459" s="61" t="s">
        <v>2723</v>
      </c>
      <c r="C459" s="61" t="s">
        <v>3098</v>
      </c>
      <c r="D459" s="61" t="s">
        <v>3755</v>
      </c>
      <c r="E459" s="61" t="s">
        <v>3756</v>
      </c>
      <c r="F459" s="61" t="s">
        <v>2785</v>
      </c>
      <c r="G459" s="61" t="s">
        <v>1588</v>
      </c>
      <c r="H459" s="61" t="s">
        <v>2851</v>
      </c>
      <c r="I459" s="63">
        <v>1</v>
      </c>
      <c r="J459" s="336">
        <v>147977444</v>
      </c>
      <c r="K459" s="63">
        <v>0</v>
      </c>
      <c r="L459" s="63">
        <v>0</v>
      </c>
      <c r="M459" s="15" t="s">
        <v>1503</v>
      </c>
      <c r="N459" s="336">
        <v>12</v>
      </c>
    </row>
    <row r="460" spans="1:14" x14ac:dyDescent="0.2">
      <c r="A460" s="61" t="s">
        <v>1587</v>
      </c>
      <c r="B460" s="61" t="s">
        <v>2723</v>
      </c>
      <c r="C460" s="61" t="s">
        <v>3098</v>
      </c>
      <c r="D460" s="61" t="s">
        <v>3769</v>
      </c>
      <c r="E460" s="61" t="s">
        <v>3770</v>
      </c>
      <c r="F460" s="61" t="s">
        <v>2883</v>
      </c>
      <c r="G460" s="61" t="s">
        <v>1588</v>
      </c>
      <c r="H460" s="61" t="s">
        <v>2851</v>
      </c>
      <c r="I460" s="63">
        <v>1</v>
      </c>
      <c r="J460" s="336">
        <v>147977444</v>
      </c>
      <c r="K460" s="63">
        <v>0</v>
      </c>
      <c r="L460" s="63">
        <v>0</v>
      </c>
      <c r="M460" s="15" t="s">
        <v>1503</v>
      </c>
      <c r="N460" s="336">
        <v>13</v>
      </c>
    </row>
    <row r="461" spans="1:14" x14ac:dyDescent="0.2">
      <c r="A461" s="61" t="s">
        <v>1587</v>
      </c>
      <c r="B461" s="61" t="s">
        <v>2723</v>
      </c>
      <c r="C461" s="61" t="s">
        <v>3098</v>
      </c>
      <c r="D461" s="61" t="s">
        <v>3771</v>
      </c>
      <c r="E461" s="61" t="s">
        <v>3772</v>
      </c>
      <c r="F461" s="61" t="s">
        <v>3114</v>
      </c>
      <c r="G461" s="61" t="s">
        <v>1588</v>
      </c>
      <c r="H461" s="61" t="s">
        <v>2851</v>
      </c>
      <c r="I461" s="63">
        <v>1</v>
      </c>
      <c r="J461" s="336">
        <v>147977444</v>
      </c>
      <c r="K461" s="63">
        <v>0</v>
      </c>
      <c r="L461" s="63">
        <v>0</v>
      </c>
      <c r="M461" s="15" t="s">
        <v>1503</v>
      </c>
      <c r="N461" s="336">
        <v>16</v>
      </c>
    </row>
    <row r="462" spans="1:14" x14ac:dyDescent="0.2">
      <c r="A462" s="61" t="s">
        <v>1587</v>
      </c>
      <c r="B462" s="61" t="s">
        <v>2723</v>
      </c>
      <c r="C462" s="61" t="s">
        <v>3098</v>
      </c>
      <c r="D462" s="61" t="s">
        <v>3773</v>
      </c>
      <c r="E462" s="61" t="s">
        <v>3774</v>
      </c>
      <c r="F462" s="61" t="s">
        <v>3520</v>
      </c>
      <c r="G462" s="61" t="s">
        <v>1588</v>
      </c>
      <c r="H462" s="61" t="s">
        <v>2851</v>
      </c>
      <c r="I462" s="63">
        <v>1</v>
      </c>
      <c r="J462" s="336">
        <v>147977444</v>
      </c>
      <c r="K462" s="63">
        <v>0</v>
      </c>
      <c r="L462" s="63">
        <v>0</v>
      </c>
      <c r="M462" s="15" t="s">
        <v>1503</v>
      </c>
      <c r="N462" s="336">
        <v>21</v>
      </c>
    </row>
    <row r="463" spans="1:14" x14ac:dyDescent="0.2">
      <c r="A463" s="61" t="s">
        <v>1587</v>
      </c>
      <c r="B463" s="61" t="s">
        <v>2723</v>
      </c>
      <c r="C463" s="61" t="s">
        <v>3098</v>
      </c>
      <c r="D463" s="61" t="s">
        <v>3775</v>
      </c>
      <c r="E463" s="61" t="s">
        <v>3776</v>
      </c>
      <c r="F463" s="61" t="s">
        <v>3523</v>
      </c>
      <c r="G463" s="61" t="s">
        <v>1588</v>
      </c>
      <c r="H463" s="61" t="s">
        <v>2851</v>
      </c>
      <c r="I463" s="63">
        <v>1</v>
      </c>
      <c r="J463" s="336">
        <v>147977444</v>
      </c>
      <c r="K463" s="63">
        <v>0</v>
      </c>
      <c r="L463" s="63">
        <v>0</v>
      </c>
      <c r="M463" s="15" t="s">
        <v>1503</v>
      </c>
      <c r="N463" s="336">
        <v>22</v>
      </c>
    </row>
    <row r="464" spans="1:14" x14ac:dyDescent="0.2">
      <c r="A464" s="61" t="s">
        <v>1812</v>
      </c>
      <c r="B464" s="61" t="s">
        <v>2688</v>
      </c>
      <c r="C464" s="61" t="s">
        <v>3777</v>
      </c>
      <c r="D464" s="61" t="s">
        <v>3778</v>
      </c>
      <c r="E464" s="61" t="s">
        <v>3779</v>
      </c>
      <c r="F464" s="61" t="s">
        <v>2688</v>
      </c>
      <c r="G464" s="61" t="s">
        <v>1813</v>
      </c>
      <c r="H464" s="61" t="s">
        <v>2851</v>
      </c>
      <c r="I464" s="63">
        <v>1</v>
      </c>
      <c r="J464" s="336">
        <v>148272918</v>
      </c>
      <c r="K464" s="63">
        <v>0</v>
      </c>
      <c r="L464" s="63">
        <v>0</v>
      </c>
      <c r="M464" s="15" t="s">
        <v>1503</v>
      </c>
      <c r="N464" s="336">
        <v>1</v>
      </c>
    </row>
    <row r="465" spans="1:14" x14ac:dyDescent="0.2">
      <c r="A465" s="61" t="s">
        <v>1812</v>
      </c>
      <c r="B465" s="61" t="s">
        <v>2688</v>
      </c>
      <c r="C465" s="61" t="s">
        <v>3777</v>
      </c>
      <c r="D465" s="61" t="s">
        <v>3780</v>
      </c>
      <c r="E465" s="61" t="s">
        <v>3781</v>
      </c>
      <c r="F465" s="61" t="s">
        <v>2736</v>
      </c>
      <c r="G465" s="61" t="s">
        <v>1813</v>
      </c>
      <c r="H465" s="61" t="s">
        <v>2851</v>
      </c>
      <c r="I465" s="63">
        <v>1</v>
      </c>
      <c r="J465" s="336">
        <v>148272918</v>
      </c>
      <c r="K465" s="63">
        <v>0</v>
      </c>
      <c r="L465" s="63">
        <v>0</v>
      </c>
      <c r="M465" s="15" t="s">
        <v>1503</v>
      </c>
      <c r="N465" s="336">
        <v>2</v>
      </c>
    </row>
    <row r="466" spans="1:14" x14ac:dyDescent="0.2">
      <c r="A466" s="61" t="s">
        <v>1812</v>
      </c>
      <c r="B466" s="61" t="s">
        <v>2688</v>
      </c>
      <c r="C466" s="61" t="s">
        <v>3777</v>
      </c>
      <c r="D466" s="61" t="s">
        <v>3782</v>
      </c>
      <c r="E466" s="61" t="s">
        <v>3783</v>
      </c>
      <c r="F466" s="61" t="s">
        <v>2723</v>
      </c>
      <c r="G466" s="61" t="s">
        <v>1813</v>
      </c>
      <c r="H466" s="61" t="s">
        <v>2851</v>
      </c>
      <c r="I466" s="63">
        <v>1</v>
      </c>
      <c r="J466" s="336">
        <v>148272918</v>
      </c>
      <c r="K466" s="63">
        <v>0</v>
      </c>
      <c r="L466" s="63">
        <v>0</v>
      </c>
      <c r="M466" s="15" t="s">
        <v>1503</v>
      </c>
      <c r="N466" s="336">
        <v>3</v>
      </c>
    </row>
    <row r="467" spans="1:14" x14ac:dyDescent="0.2">
      <c r="A467" s="61" t="s">
        <v>2237</v>
      </c>
      <c r="B467" s="61" t="s">
        <v>2688</v>
      </c>
      <c r="C467" s="61" t="s">
        <v>3784</v>
      </c>
      <c r="D467" s="61" t="s">
        <v>3785</v>
      </c>
      <c r="E467" s="61" t="s">
        <v>3786</v>
      </c>
      <c r="F467" s="61" t="s">
        <v>2688</v>
      </c>
      <c r="G467" s="61" t="s">
        <v>2238</v>
      </c>
      <c r="H467" s="61" t="s">
        <v>2851</v>
      </c>
      <c r="I467" s="63">
        <v>1</v>
      </c>
      <c r="J467" s="336">
        <v>149472941</v>
      </c>
      <c r="K467" s="63">
        <v>0</v>
      </c>
      <c r="L467" s="63">
        <v>0</v>
      </c>
      <c r="M467" s="15" t="s">
        <v>1503</v>
      </c>
      <c r="N467" s="336">
        <v>1</v>
      </c>
    </row>
    <row r="468" spans="1:14" x14ac:dyDescent="0.2">
      <c r="A468" s="61" t="s">
        <v>2054</v>
      </c>
      <c r="B468" s="61" t="s">
        <v>2736</v>
      </c>
      <c r="C468" s="61" t="s">
        <v>3787</v>
      </c>
      <c r="D468" s="61" t="s">
        <v>3788</v>
      </c>
      <c r="E468" s="61" t="s">
        <v>3789</v>
      </c>
      <c r="F468" s="61" t="s">
        <v>2688</v>
      </c>
      <c r="G468" s="61" t="s">
        <v>2055</v>
      </c>
      <c r="H468" s="61" t="s">
        <v>2851</v>
      </c>
      <c r="I468" s="63">
        <v>1</v>
      </c>
      <c r="J468" s="336">
        <v>150849615</v>
      </c>
      <c r="K468" s="63">
        <v>0</v>
      </c>
      <c r="L468" s="63">
        <v>0</v>
      </c>
      <c r="M468" s="15" t="s">
        <v>1503</v>
      </c>
      <c r="N468" s="336">
        <v>1</v>
      </c>
    </row>
    <row r="469" spans="1:14" x14ac:dyDescent="0.2">
      <c r="A469" s="61" t="s">
        <v>2054</v>
      </c>
      <c r="B469" s="61" t="s">
        <v>2736</v>
      </c>
      <c r="C469" s="61" t="s">
        <v>3787</v>
      </c>
      <c r="D469" s="61" t="s">
        <v>3790</v>
      </c>
      <c r="E469" s="61" t="s">
        <v>3791</v>
      </c>
      <c r="F469" s="61" t="s">
        <v>2736</v>
      </c>
      <c r="G469" s="61" t="s">
        <v>2055</v>
      </c>
      <c r="H469" s="61" t="s">
        <v>2851</v>
      </c>
      <c r="I469" s="63">
        <v>1</v>
      </c>
      <c r="J469" s="336">
        <v>150849615</v>
      </c>
      <c r="K469" s="63">
        <v>0</v>
      </c>
      <c r="L469" s="63">
        <v>0</v>
      </c>
      <c r="M469" s="15" t="s">
        <v>1503</v>
      </c>
      <c r="N469" s="336">
        <v>2</v>
      </c>
    </row>
    <row r="470" spans="1:14" x14ac:dyDescent="0.2">
      <c r="A470" s="61" t="s">
        <v>1669</v>
      </c>
      <c r="B470" s="61" t="s">
        <v>2688</v>
      </c>
      <c r="C470" s="61" t="s">
        <v>1670</v>
      </c>
      <c r="D470" s="61" t="s">
        <v>3792</v>
      </c>
      <c r="E470" s="61" t="s">
        <v>3793</v>
      </c>
      <c r="F470" s="61" t="s">
        <v>2688</v>
      </c>
      <c r="G470" s="61" t="s">
        <v>1670</v>
      </c>
      <c r="H470" s="61" t="s">
        <v>2854</v>
      </c>
      <c r="I470" s="63">
        <v>1</v>
      </c>
      <c r="J470" s="336">
        <v>150900874</v>
      </c>
      <c r="K470" s="63">
        <v>1</v>
      </c>
      <c r="L470" s="63">
        <v>0</v>
      </c>
      <c r="M470" s="15" t="s">
        <v>1503</v>
      </c>
      <c r="N470" s="336">
        <v>1</v>
      </c>
    </row>
    <row r="471" spans="1:14" x14ac:dyDescent="0.2">
      <c r="A471" s="61" t="s">
        <v>1669</v>
      </c>
      <c r="B471" s="61" t="s">
        <v>2736</v>
      </c>
      <c r="C471" s="61" t="s">
        <v>1670</v>
      </c>
      <c r="D471" s="61" t="s">
        <v>3794</v>
      </c>
      <c r="E471" s="61" t="s">
        <v>3795</v>
      </c>
      <c r="F471" s="61" t="s">
        <v>2736</v>
      </c>
      <c r="G471" s="61" t="s">
        <v>1670</v>
      </c>
      <c r="H471" s="61" t="s">
        <v>2851</v>
      </c>
      <c r="I471" s="63">
        <v>1</v>
      </c>
      <c r="J471" s="336">
        <v>150900874</v>
      </c>
      <c r="K471" s="63">
        <v>0</v>
      </c>
      <c r="L471" s="63">
        <v>0</v>
      </c>
      <c r="M471" s="15" t="s">
        <v>1503</v>
      </c>
      <c r="N471" s="336">
        <v>2</v>
      </c>
    </row>
    <row r="472" spans="1:14" x14ac:dyDescent="0.2">
      <c r="A472" s="61" t="s">
        <v>2582</v>
      </c>
      <c r="B472" s="61" t="s">
        <v>2736</v>
      </c>
      <c r="C472" s="61" t="s">
        <v>3796</v>
      </c>
      <c r="D472" s="61" t="s">
        <v>3797</v>
      </c>
      <c r="E472" s="61" t="s">
        <v>3798</v>
      </c>
      <c r="F472" s="61" t="s">
        <v>2736</v>
      </c>
      <c r="G472" s="61" t="s">
        <v>2583</v>
      </c>
      <c r="H472" s="61" t="s">
        <v>2854</v>
      </c>
      <c r="I472" s="63">
        <v>1</v>
      </c>
      <c r="J472" s="336">
        <v>150964568</v>
      </c>
      <c r="K472" s="63">
        <v>1</v>
      </c>
      <c r="L472" s="63">
        <v>0</v>
      </c>
      <c r="M472" s="15" t="s">
        <v>1503</v>
      </c>
      <c r="N472" s="336">
        <v>2</v>
      </c>
    </row>
    <row r="473" spans="1:14" x14ac:dyDescent="0.2">
      <c r="A473" s="61" t="s">
        <v>2582</v>
      </c>
      <c r="B473" s="61" t="s">
        <v>2736</v>
      </c>
      <c r="C473" s="61" t="s">
        <v>3796</v>
      </c>
      <c r="D473" s="61" t="s">
        <v>3799</v>
      </c>
      <c r="E473" s="61" t="s">
        <v>3800</v>
      </c>
      <c r="F473" s="61" t="s">
        <v>2723</v>
      </c>
      <c r="G473" s="61" t="s">
        <v>2583</v>
      </c>
      <c r="H473" s="61" t="s">
        <v>2851</v>
      </c>
      <c r="I473" s="63">
        <v>1</v>
      </c>
      <c r="J473" s="336">
        <v>150964568</v>
      </c>
      <c r="K473" s="63">
        <v>0</v>
      </c>
      <c r="L473" s="63">
        <v>0</v>
      </c>
      <c r="M473" s="15" t="s">
        <v>1503</v>
      </c>
      <c r="N473" s="336">
        <v>3</v>
      </c>
    </row>
    <row r="474" spans="1:14" x14ac:dyDescent="0.2">
      <c r="A474" s="61" t="s">
        <v>2582</v>
      </c>
      <c r="B474" s="61" t="s">
        <v>2736</v>
      </c>
      <c r="C474" s="61" t="s">
        <v>3796</v>
      </c>
      <c r="D474" s="61" t="s">
        <v>3801</v>
      </c>
      <c r="E474" s="61" t="s">
        <v>3802</v>
      </c>
      <c r="F474" s="61" t="s">
        <v>2697</v>
      </c>
      <c r="G474" s="61" t="s">
        <v>2583</v>
      </c>
      <c r="H474" s="61" t="s">
        <v>2854</v>
      </c>
      <c r="I474" s="63">
        <v>1</v>
      </c>
      <c r="J474" s="336">
        <v>150964568</v>
      </c>
      <c r="K474" s="63">
        <v>1</v>
      </c>
      <c r="L474" s="63">
        <v>0</v>
      </c>
      <c r="M474" s="15" t="s">
        <v>1503</v>
      </c>
      <c r="N474" s="336">
        <v>4</v>
      </c>
    </row>
    <row r="475" spans="1:14" x14ac:dyDescent="0.2">
      <c r="A475" s="61" t="s">
        <v>2582</v>
      </c>
      <c r="B475" s="61" t="s">
        <v>2736</v>
      </c>
      <c r="C475" s="61" t="s">
        <v>3796</v>
      </c>
      <c r="D475" s="61" t="s">
        <v>3803</v>
      </c>
      <c r="E475" s="61" t="s">
        <v>3804</v>
      </c>
      <c r="F475" s="61" t="s">
        <v>2787</v>
      </c>
      <c r="G475" s="61" t="s">
        <v>2583</v>
      </c>
      <c r="H475" s="61" t="s">
        <v>2851</v>
      </c>
      <c r="I475" s="63">
        <v>1</v>
      </c>
      <c r="J475" s="336">
        <v>150964568</v>
      </c>
      <c r="K475" s="63">
        <v>0</v>
      </c>
      <c r="L475" s="63">
        <v>0</v>
      </c>
      <c r="M475" s="15" t="s">
        <v>3560</v>
      </c>
      <c r="N475" s="336">
        <v>5</v>
      </c>
    </row>
    <row r="476" spans="1:14" x14ac:dyDescent="0.2">
      <c r="A476" s="61" t="s">
        <v>2582</v>
      </c>
      <c r="B476" s="61" t="s">
        <v>2723</v>
      </c>
      <c r="C476" s="61" t="s">
        <v>3805</v>
      </c>
      <c r="D476" s="61" t="s">
        <v>3803</v>
      </c>
      <c r="E476" s="61" t="s">
        <v>3804</v>
      </c>
      <c r="F476" s="61" t="s">
        <v>2833</v>
      </c>
      <c r="G476" s="61" t="s">
        <v>2583</v>
      </c>
      <c r="H476" s="61" t="s">
        <v>2854</v>
      </c>
      <c r="I476" s="63">
        <v>1</v>
      </c>
      <c r="J476" s="336">
        <v>150964568</v>
      </c>
      <c r="K476" s="63">
        <v>1</v>
      </c>
      <c r="L476" s="63">
        <v>0</v>
      </c>
      <c r="M476" s="15" t="s">
        <v>3560</v>
      </c>
      <c r="N476" s="336">
        <v>6</v>
      </c>
    </row>
    <row r="477" spans="1:14" x14ac:dyDescent="0.2">
      <c r="A477" s="61" t="s">
        <v>2058</v>
      </c>
      <c r="B477" s="61" t="s">
        <v>2688</v>
      </c>
      <c r="C477" s="61" t="s">
        <v>3806</v>
      </c>
      <c r="D477" s="61" t="s">
        <v>3546</v>
      </c>
      <c r="E477" s="61" t="s">
        <v>3547</v>
      </c>
      <c r="F477" s="61" t="s">
        <v>2688</v>
      </c>
      <c r="G477" s="61" t="s">
        <v>2059</v>
      </c>
      <c r="H477" s="61" t="s">
        <v>2854</v>
      </c>
      <c r="I477" s="63">
        <v>1</v>
      </c>
      <c r="J477" s="336">
        <v>151000000</v>
      </c>
      <c r="K477" s="63">
        <v>1</v>
      </c>
      <c r="L477" s="63">
        <v>0</v>
      </c>
      <c r="M477" s="15" t="s">
        <v>1503</v>
      </c>
      <c r="N477" s="336">
        <v>1</v>
      </c>
    </row>
    <row r="478" spans="1:14" x14ac:dyDescent="0.2">
      <c r="A478" s="61" t="s">
        <v>1823</v>
      </c>
      <c r="B478" s="61" t="s">
        <v>3215</v>
      </c>
      <c r="C478" s="61" t="s">
        <v>3431</v>
      </c>
      <c r="D478" s="61" t="s">
        <v>3807</v>
      </c>
      <c r="E478" s="61" t="s">
        <v>3808</v>
      </c>
      <c r="F478" s="61" t="s">
        <v>2697</v>
      </c>
      <c r="G478" s="61" t="s">
        <v>1824</v>
      </c>
      <c r="H478" s="61" t="s">
        <v>2851</v>
      </c>
      <c r="I478" s="63">
        <v>1</v>
      </c>
      <c r="J478" s="336">
        <v>151385614</v>
      </c>
      <c r="K478" s="63">
        <v>0</v>
      </c>
      <c r="L478" s="63">
        <v>0</v>
      </c>
      <c r="M478" s="15" t="s">
        <v>1503</v>
      </c>
      <c r="N478" s="336">
        <v>19</v>
      </c>
    </row>
    <row r="479" spans="1:14" x14ac:dyDescent="0.2">
      <c r="A479" s="61" t="s">
        <v>1823</v>
      </c>
      <c r="B479" s="61" t="s">
        <v>3215</v>
      </c>
      <c r="C479" s="61" t="s">
        <v>3431</v>
      </c>
      <c r="D479" s="61" t="s">
        <v>3644</v>
      </c>
      <c r="E479" s="61" t="s">
        <v>3645</v>
      </c>
      <c r="F479" s="61" t="s">
        <v>2845</v>
      </c>
      <c r="G479" s="61" t="s">
        <v>1824</v>
      </c>
      <c r="H479" s="61" t="s">
        <v>2851</v>
      </c>
      <c r="I479" s="63">
        <v>1</v>
      </c>
      <c r="J479" s="336">
        <v>151385614</v>
      </c>
      <c r="K479" s="63">
        <v>0</v>
      </c>
      <c r="L479" s="63">
        <v>0</v>
      </c>
      <c r="M479" s="15" t="s">
        <v>1503</v>
      </c>
      <c r="N479" s="336">
        <v>22</v>
      </c>
    </row>
    <row r="480" spans="1:14" x14ac:dyDescent="0.2">
      <c r="A480" s="61" t="s">
        <v>1759</v>
      </c>
      <c r="B480" s="61" t="s">
        <v>2688</v>
      </c>
      <c r="C480" s="61" t="s">
        <v>3809</v>
      </c>
      <c r="D480" s="61" t="s">
        <v>3810</v>
      </c>
      <c r="E480" s="61" t="s">
        <v>3811</v>
      </c>
      <c r="F480" s="61" t="s">
        <v>2688</v>
      </c>
      <c r="G480" s="61" t="s">
        <v>1761</v>
      </c>
      <c r="H480" s="61" t="s">
        <v>2851</v>
      </c>
      <c r="I480" s="63">
        <v>1</v>
      </c>
      <c r="J480" s="336">
        <v>151711808</v>
      </c>
      <c r="K480" s="63">
        <v>0</v>
      </c>
      <c r="L480" s="63">
        <v>0</v>
      </c>
      <c r="M480" s="15" t="s">
        <v>1503</v>
      </c>
      <c r="N480" s="336">
        <v>1</v>
      </c>
    </row>
    <row r="481" spans="1:14" x14ac:dyDescent="0.2">
      <c r="A481" s="61" t="s">
        <v>1759</v>
      </c>
      <c r="B481" s="61" t="s">
        <v>2723</v>
      </c>
      <c r="C481" s="61" t="s">
        <v>3812</v>
      </c>
      <c r="D481" s="61" t="s">
        <v>3813</v>
      </c>
      <c r="E481" s="61" t="s">
        <v>3814</v>
      </c>
      <c r="F481" s="61" t="s">
        <v>2736</v>
      </c>
      <c r="G481" s="61" t="s">
        <v>1761</v>
      </c>
      <c r="H481" s="61" t="s">
        <v>2854</v>
      </c>
      <c r="I481" s="63">
        <v>1</v>
      </c>
      <c r="J481" s="336">
        <v>151711808</v>
      </c>
      <c r="K481" s="63">
        <v>1</v>
      </c>
      <c r="L481" s="63">
        <v>0</v>
      </c>
      <c r="M481" s="15" t="s">
        <v>1503</v>
      </c>
      <c r="N481" s="336">
        <v>2</v>
      </c>
    </row>
    <row r="482" spans="1:14" x14ac:dyDescent="0.2">
      <c r="A482" s="61" t="s">
        <v>1828</v>
      </c>
      <c r="B482" s="61" t="s">
        <v>2688</v>
      </c>
      <c r="C482" s="61" t="s">
        <v>1829</v>
      </c>
      <c r="D482" s="61" t="s">
        <v>3622</v>
      </c>
      <c r="E482" s="61" t="s">
        <v>3623</v>
      </c>
      <c r="F482" s="61" t="s">
        <v>2688</v>
      </c>
      <c r="G482" s="61" t="s">
        <v>1829</v>
      </c>
      <c r="H482" s="61" t="s">
        <v>2851</v>
      </c>
      <c r="I482" s="63">
        <v>1</v>
      </c>
      <c r="J482" s="336">
        <v>151937089</v>
      </c>
      <c r="K482" s="63">
        <v>0</v>
      </c>
      <c r="L482" s="63">
        <v>0</v>
      </c>
      <c r="M482" s="15" t="s">
        <v>1503</v>
      </c>
      <c r="N482" s="336">
        <v>1</v>
      </c>
    </row>
    <row r="483" spans="1:14" x14ac:dyDescent="0.2">
      <c r="A483" s="61" t="s">
        <v>1828</v>
      </c>
      <c r="B483" s="61" t="s">
        <v>2688</v>
      </c>
      <c r="C483" s="61" t="s">
        <v>1829</v>
      </c>
      <c r="D483" s="61" t="s">
        <v>3624</v>
      </c>
      <c r="E483" s="61" t="s">
        <v>3625</v>
      </c>
      <c r="F483" s="61" t="s">
        <v>2736</v>
      </c>
      <c r="G483" s="61" t="s">
        <v>1829</v>
      </c>
      <c r="H483" s="61" t="s">
        <v>2851</v>
      </c>
      <c r="I483" s="63">
        <v>1</v>
      </c>
      <c r="J483" s="336">
        <v>151937089</v>
      </c>
      <c r="K483" s="63">
        <v>0</v>
      </c>
      <c r="L483" s="63">
        <v>0</v>
      </c>
      <c r="M483" s="15" t="s">
        <v>1503</v>
      </c>
      <c r="N483" s="336">
        <v>2</v>
      </c>
    </row>
    <row r="484" spans="1:14" x14ac:dyDescent="0.2">
      <c r="A484" s="61" t="s">
        <v>1828</v>
      </c>
      <c r="B484" s="61" t="s">
        <v>2688</v>
      </c>
      <c r="C484" s="61" t="s">
        <v>1829</v>
      </c>
      <c r="D484" s="61" t="s">
        <v>3815</v>
      </c>
      <c r="E484" s="61" t="s">
        <v>3816</v>
      </c>
      <c r="F484" s="61" t="s">
        <v>2723</v>
      </c>
      <c r="G484" s="61" t="s">
        <v>1829</v>
      </c>
      <c r="H484" s="61" t="s">
        <v>2851</v>
      </c>
      <c r="I484" s="63">
        <v>1</v>
      </c>
      <c r="J484" s="336">
        <v>151937089</v>
      </c>
      <c r="K484" s="63">
        <v>0</v>
      </c>
      <c r="L484" s="63">
        <v>0</v>
      </c>
      <c r="M484" s="15" t="s">
        <v>1503</v>
      </c>
      <c r="N484" s="336">
        <v>3</v>
      </c>
    </row>
    <row r="485" spans="1:14" x14ac:dyDescent="0.2">
      <c r="A485" s="61" t="s">
        <v>1828</v>
      </c>
      <c r="B485" s="61" t="s">
        <v>2688</v>
      </c>
      <c r="C485" s="61" t="s">
        <v>1829</v>
      </c>
      <c r="D485" s="61" t="s">
        <v>3817</v>
      </c>
      <c r="E485" s="61" t="s">
        <v>3818</v>
      </c>
      <c r="F485" s="61" t="s">
        <v>2787</v>
      </c>
      <c r="G485" s="61" t="s">
        <v>1829</v>
      </c>
      <c r="H485" s="61" t="s">
        <v>2851</v>
      </c>
      <c r="I485" s="63">
        <v>1</v>
      </c>
      <c r="J485" s="336">
        <v>151937089</v>
      </c>
      <c r="K485" s="63">
        <v>0</v>
      </c>
      <c r="L485" s="63">
        <v>0</v>
      </c>
      <c r="M485" s="15" t="s">
        <v>1503</v>
      </c>
      <c r="N485" s="336">
        <v>5</v>
      </c>
    </row>
    <row r="486" spans="1:14" x14ac:dyDescent="0.2">
      <c r="A486" s="61" t="s">
        <v>1828</v>
      </c>
      <c r="B486" s="61" t="s">
        <v>2833</v>
      </c>
      <c r="C486" s="61" t="s">
        <v>3164</v>
      </c>
      <c r="D486" s="61" t="s">
        <v>3476</v>
      </c>
      <c r="E486" s="61" t="s">
        <v>3477</v>
      </c>
      <c r="F486" s="61" t="s">
        <v>2833</v>
      </c>
      <c r="G486" s="61" t="s">
        <v>1829</v>
      </c>
      <c r="H486" s="61" t="s">
        <v>2854</v>
      </c>
      <c r="I486" s="63">
        <v>1</v>
      </c>
      <c r="J486" s="336">
        <v>151937089</v>
      </c>
      <c r="K486" s="63">
        <v>1</v>
      </c>
      <c r="L486" s="63">
        <v>0</v>
      </c>
      <c r="M486" s="15" t="s">
        <v>1503</v>
      </c>
      <c r="N486" s="336">
        <v>6</v>
      </c>
    </row>
    <row r="487" spans="1:14" x14ac:dyDescent="0.2">
      <c r="A487" s="61" t="s">
        <v>1828</v>
      </c>
      <c r="B487" s="61" t="s">
        <v>2833</v>
      </c>
      <c r="C487" s="61" t="s">
        <v>3164</v>
      </c>
      <c r="D487" s="61" t="s">
        <v>3819</v>
      </c>
      <c r="E487" s="61" t="s">
        <v>3820</v>
      </c>
      <c r="F487" s="61" t="s">
        <v>2845</v>
      </c>
      <c r="G487" s="61" t="s">
        <v>1829</v>
      </c>
      <c r="H487" s="61" t="s">
        <v>2851</v>
      </c>
      <c r="I487" s="63">
        <v>1</v>
      </c>
      <c r="J487" s="336">
        <v>151937089</v>
      </c>
      <c r="K487" s="63">
        <v>0</v>
      </c>
      <c r="L487" s="63">
        <v>0</v>
      </c>
      <c r="M487" s="15" t="s">
        <v>1503</v>
      </c>
      <c r="N487" s="336">
        <v>7</v>
      </c>
    </row>
    <row r="488" spans="1:14" x14ac:dyDescent="0.2">
      <c r="A488" s="61" t="s">
        <v>1828</v>
      </c>
      <c r="B488" s="61" t="s">
        <v>2833</v>
      </c>
      <c r="C488" s="61" t="s">
        <v>3164</v>
      </c>
      <c r="D488" s="61" t="s">
        <v>3821</v>
      </c>
      <c r="E488" s="61" t="s">
        <v>3822</v>
      </c>
      <c r="F488" s="61" t="s">
        <v>2789</v>
      </c>
      <c r="G488" s="61" t="s">
        <v>1829</v>
      </c>
      <c r="H488" s="61" t="s">
        <v>2851</v>
      </c>
      <c r="I488" s="63">
        <v>1</v>
      </c>
      <c r="J488" s="336">
        <v>151937089</v>
      </c>
      <c r="K488" s="63">
        <v>0</v>
      </c>
      <c r="L488" s="63">
        <v>0</v>
      </c>
      <c r="M488" s="15" t="s">
        <v>1503</v>
      </c>
      <c r="N488" s="336">
        <v>8</v>
      </c>
    </row>
    <row r="489" spans="1:14" x14ac:dyDescent="0.2">
      <c r="A489" s="61" t="s">
        <v>2062</v>
      </c>
      <c r="B489" s="61" t="s">
        <v>2736</v>
      </c>
      <c r="C489" s="61" t="s">
        <v>3823</v>
      </c>
      <c r="D489" s="61" t="s">
        <v>3824</v>
      </c>
      <c r="E489" s="61" t="s">
        <v>3825</v>
      </c>
      <c r="F489" s="61" t="s">
        <v>2736</v>
      </c>
      <c r="G489" s="61" t="s">
        <v>2063</v>
      </c>
      <c r="H489" s="61" t="s">
        <v>2854</v>
      </c>
      <c r="I489" s="63">
        <v>1</v>
      </c>
      <c r="J489" s="336">
        <v>152364639</v>
      </c>
      <c r="K489" s="63">
        <v>1</v>
      </c>
      <c r="L489" s="63">
        <v>0</v>
      </c>
      <c r="M489" s="15" t="s">
        <v>1503</v>
      </c>
      <c r="N489" s="336">
        <v>2</v>
      </c>
    </row>
    <row r="490" spans="1:14" x14ac:dyDescent="0.2">
      <c r="A490" s="61" t="s">
        <v>2066</v>
      </c>
      <c r="B490" s="61" t="s">
        <v>2787</v>
      </c>
      <c r="C490" s="61" t="s">
        <v>3826</v>
      </c>
      <c r="D490" s="61" t="s">
        <v>3827</v>
      </c>
      <c r="E490" s="61" t="s">
        <v>3828</v>
      </c>
      <c r="F490" s="61" t="s">
        <v>2697</v>
      </c>
      <c r="G490" s="61" t="s">
        <v>2067</v>
      </c>
      <c r="H490" s="61" t="s">
        <v>2854</v>
      </c>
      <c r="I490" s="63">
        <v>1</v>
      </c>
      <c r="J490" s="336">
        <v>153365359</v>
      </c>
      <c r="K490" s="63">
        <v>1</v>
      </c>
      <c r="L490" s="63">
        <v>0</v>
      </c>
      <c r="M490" s="15" t="s">
        <v>1503</v>
      </c>
      <c r="N490" s="336">
        <v>4</v>
      </c>
    </row>
    <row r="491" spans="1:14" x14ac:dyDescent="0.2">
      <c r="A491" s="61" t="s">
        <v>2066</v>
      </c>
      <c r="B491" s="61" t="s">
        <v>2833</v>
      </c>
      <c r="C491" s="61" t="s">
        <v>3826</v>
      </c>
      <c r="D491" s="61" t="s">
        <v>3829</v>
      </c>
      <c r="E491" s="61" t="s">
        <v>3830</v>
      </c>
      <c r="F491" s="61" t="s">
        <v>2787</v>
      </c>
      <c r="G491" s="61" t="s">
        <v>2067</v>
      </c>
      <c r="H491" s="61" t="s">
        <v>2854</v>
      </c>
      <c r="I491" s="63">
        <v>1</v>
      </c>
      <c r="J491" s="336">
        <v>153365359</v>
      </c>
      <c r="K491" s="63">
        <v>1</v>
      </c>
      <c r="L491" s="63">
        <v>0</v>
      </c>
      <c r="M491" s="15" t="s">
        <v>1503</v>
      </c>
      <c r="N491" s="336">
        <v>5</v>
      </c>
    </row>
    <row r="492" spans="1:14" x14ac:dyDescent="0.2">
      <c r="A492" s="61" t="s">
        <v>2066</v>
      </c>
      <c r="B492" s="61" t="s">
        <v>2694</v>
      </c>
      <c r="C492" s="61" t="s">
        <v>3436</v>
      </c>
      <c r="D492" s="61" t="s">
        <v>3827</v>
      </c>
      <c r="E492" s="61" t="s">
        <v>3828</v>
      </c>
      <c r="F492" s="61" t="s">
        <v>2694</v>
      </c>
      <c r="G492" s="61" t="s">
        <v>2067</v>
      </c>
      <c r="H492" s="61" t="s">
        <v>2851</v>
      </c>
      <c r="I492" s="63">
        <v>1</v>
      </c>
      <c r="J492" s="336">
        <v>153365359</v>
      </c>
      <c r="K492" s="63">
        <v>0</v>
      </c>
      <c r="L492" s="63">
        <v>0</v>
      </c>
      <c r="M492" s="15" t="s">
        <v>1503</v>
      </c>
      <c r="N492" s="336">
        <v>9</v>
      </c>
    </row>
    <row r="493" spans="1:14" x14ac:dyDescent="0.2">
      <c r="A493" s="61" t="s">
        <v>1832</v>
      </c>
      <c r="B493" s="61" t="s">
        <v>2688</v>
      </c>
      <c r="C493" s="61" t="s">
        <v>3831</v>
      </c>
      <c r="D493" s="61" t="s">
        <v>3832</v>
      </c>
      <c r="E493" s="61" t="s">
        <v>3833</v>
      </c>
      <c r="F493" s="61" t="s">
        <v>2688</v>
      </c>
      <c r="G493" s="61" t="s">
        <v>1833</v>
      </c>
      <c r="H493" s="61" t="s">
        <v>2854</v>
      </c>
      <c r="I493" s="63">
        <v>1</v>
      </c>
      <c r="J493" s="336">
        <v>153871787</v>
      </c>
      <c r="K493" s="63">
        <v>1</v>
      </c>
      <c r="L493" s="63">
        <v>0</v>
      </c>
      <c r="M493" s="15" t="s">
        <v>1503</v>
      </c>
      <c r="N493" s="336">
        <v>1</v>
      </c>
    </row>
    <row r="494" spans="1:14" x14ac:dyDescent="0.2">
      <c r="A494" s="61" t="s">
        <v>1832</v>
      </c>
      <c r="B494" s="61" t="s">
        <v>2688</v>
      </c>
      <c r="C494" s="61" t="s">
        <v>3831</v>
      </c>
      <c r="D494" s="61" t="s">
        <v>3834</v>
      </c>
      <c r="E494" s="61" t="s">
        <v>3835</v>
      </c>
      <c r="F494" s="61" t="s">
        <v>2736</v>
      </c>
      <c r="G494" s="61" t="s">
        <v>1833</v>
      </c>
      <c r="H494" s="61" t="s">
        <v>2854</v>
      </c>
      <c r="I494" s="63">
        <v>1</v>
      </c>
      <c r="J494" s="336">
        <v>153871787</v>
      </c>
      <c r="K494" s="63">
        <v>1</v>
      </c>
      <c r="L494" s="63">
        <v>0</v>
      </c>
      <c r="M494" s="15" t="s">
        <v>1503</v>
      </c>
      <c r="N494" s="336">
        <v>2</v>
      </c>
    </row>
    <row r="495" spans="1:14" x14ac:dyDescent="0.2">
      <c r="A495" s="61" t="s">
        <v>1832</v>
      </c>
      <c r="B495" s="61" t="s">
        <v>2688</v>
      </c>
      <c r="C495" s="61" t="s">
        <v>3831</v>
      </c>
      <c r="D495" s="61" t="s">
        <v>3836</v>
      </c>
      <c r="E495" s="61" t="s">
        <v>3837</v>
      </c>
      <c r="F495" s="61" t="s">
        <v>2723</v>
      </c>
      <c r="G495" s="61" t="s">
        <v>1833</v>
      </c>
      <c r="H495" s="61" t="s">
        <v>2854</v>
      </c>
      <c r="I495" s="63">
        <v>1</v>
      </c>
      <c r="J495" s="336">
        <v>153871787</v>
      </c>
      <c r="K495" s="63">
        <v>1</v>
      </c>
      <c r="L495" s="63">
        <v>0</v>
      </c>
      <c r="M495" s="15" t="s">
        <v>1503</v>
      </c>
      <c r="N495" s="336">
        <v>3</v>
      </c>
    </row>
    <row r="496" spans="1:14" x14ac:dyDescent="0.2">
      <c r="A496" s="61" t="s">
        <v>1832</v>
      </c>
      <c r="B496" s="61" t="s">
        <v>2789</v>
      </c>
      <c r="C496" s="61" t="s">
        <v>3838</v>
      </c>
      <c r="D496" s="61" t="s">
        <v>3839</v>
      </c>
      <c r="E496" s="61" t="s">
        <v>3840</v>
      </c>
      <c r="F496" s="61" t="s">
        <v>2697</v>
      </c>
      <c r="G496" s="61" t="s">
        <v>1833</v>
      </c>
      <c r="H496" s="61" t="s">
        <v>2854</v>
      </c>
      <c r="I496" s="63">
        <v>1</v>
      </c>
      <c r="J496" s="336">
        <v>153871787</v>
      </c>
      <c r="K496" s="63">
        <v>0</v>
      </c>
      <c r="L496" s="63">
        <v>0</v>
      </c>
      <c r="M496" s="15" t="s">
        <v>1503</v>
      </c>
      <c r="N496" s="336">
        <v>4</v>
      </c>
    </row>
    <row r="497" spans="1:14" x14ac:dyDescent="0.2">
      <c r="A497" s="61" t="s">
        <v>1706</v>
      </c>
      <c r="B497" s="61" t="s">
        <v>2688</v>
      </c>
      <c r="C497" s="61" t="s">
        <v>3841</v>
      </c>
      <c r="D497" s="61" t="s">
        <v>3842</v>
      </c>
      <c r="E497" s="61" t="s">
        <v>3843</v>
      </c>
      <c r="F497" s="61" t="s">
        <v>2688</v>
      </c>
      <c r="G497" s="61" t="s">
        <v>1707</v>
      </c>
      <c r="H497" s="61" t="s">
        <v>2851</v>
      </c>
      <c r="I497" s="63">
        <v>1</v>
      </c>
      <c r="J497" s="336">
        <v>154005468</v>
      </c>
      <c r="K497" s="63">
        <v>0</v>
      </c>
      <c r="L497" s="63">
        <v>0</v>
      </c>
      <c r="M497" s="15" t="s">
        <v>1503</v>
      </c>
      <c r="N497" s="336">
        <v>1</v>
      </c>
    </row>
    <row r="498" spans="1:14" x14ac:dyDescent="0.2">
      <c r="A498" s="61" t="s">
        <v>1706</v>
      </c>
      <c r="B498" s="61" t="s">
        <v>2688</v>
      </c>
      <c r="C498" s="61" t="s">
        <v>3841</v>
      </c>
      <c r="D498" s="61" t="s">
        <v>3844</v>
      </c>
      <c r="E498" s="61" t="s">
        <v>3845</v>
      </c>
      <c r="F498" s="61" t="s">
        <v>2736</v>
      </c>
      <c r="G498" s="61" t="s">
        <v>1707</v>
      </c>
      <c r="H498" s="61" t="s">
        <v>2851</v>
      </c>
      <c r="I498" s="63">
        <v>1</v>
      </c>
      <c r="J498" s="336">
        <v>154005468</v>
      </c>
      <c r="K498" s="63">
        <v>0</v>
      </c>
      <c r="L498" s="63">
        <v>0</v>
      </c>
      <c r="M498" s="15" t="s">
        <v>1503</v>
      </c>
      <c r="N498" s="336">
        <v>2</v>
      </c>
    </row>
    <row r="499" spans="1:14" x14ac:dyDescent="0.2">
      <c r="A499" s="61" t="s">
        <v>1706</v>
      </c>
      <c r="B499" s="61" t="s">
        <v>2688</v>
      </c>
      <c r="C499" s="61" t="s">
        <v>3841</v>
      </c>
      <c r="D499" s="61" t="s">
        <v>3846</v>
      </c>
      <c r="E499" s="61" t="s">
        <v>3847</v>
      </c>
      <c r="F499" s="61" t="s">
        <v>2723</v>
      </c>
      <c r="G499" s="61" t="s">
        <v>1707</v>
      </c>
      <c r="H499" s="61" t="s">
        <v>2851</v>
      </c>
      <c r="I499" s="63">
        <v>1</v>
      </c>
      <c r="J499" s="336">
        <v>154005468</v>
      </c>
      <c r="K499" s="63">
        <v>0</v>
      </c>
      <c r="L499" s="63">
        <v>0</v>
      </c>
      <c r="M499" s="15" t="s">
        <v>1503</v>
      </c>
      <c r="N499" s="336">
        <v>3</v>
      </c>
    </row>
    <row r="500" spans="1:14" x14ac:dyDescent="0.2">
      <c r="A500" s="61" t="s">
        <v>1706</v>
      </c>
      <c r="B500" s="61" t="s">
        <v>2688</v>
      </c>
      <c r="C500" s="61" t="s">
        <v>3841</v>
      </c>
      <c r="D500" s="61" t="s">
        <v>3848</v>
      </c>
      <c r="E500" s="61" t="s">
        <v>3849</v>
      </c>
      <c r="F500" s="61" t="s">
        <v>2697</v>
      </c>
      <c r="G500" s="61" t="s">
        <v>1707</v>
      </c>
      <c r="H500" s="61" t="s">
        <v>2851</v>
      </c>
      <c r="I500" s="63">
        <v>1</v>
      </c>
      <c r="J500" s="336">
        <v>154005468</v>
      </c>
      <c r="K500" s="63">
        <v>0</v>
      </c>
      <c r="L500" s="63">
        <v>0</v>
      </c>
      <c r="M500" s="15" t="s">
        <v>1503</v>
      </c>
      <c r="N500" s="336">
        <v>4</v>
      </c>
    </row>
    <row r="501" spans="1:14" x14ac:dyDescent="0.2">
      <c r="A501" s="61" t="s">
        <v>1706</v>
      </c>
      <c r="B501" s="61" t="s">
        <v>2736</v>
      </c>
      <c r="C501" s="61" t="s">
        <v>3437</v>
      </c>
      <c r="D501" s="61" t="s">
        <v>3850</v>
      </c>
      <c r="E501" s="61" t="s">
        <v>3851</v>
      </c>
      <c r="F501" s="61" t="s">
        <v>2787</v>
      </c>
      <c r="G501" s="61" t="s">
        <v>1707</v>
      </c>
      <c r="H501" s="61" t="s">
        <v>2854</v>
      </c>
      <c r="I501" s="63">
        <v>1</v>
      </c>
      <c r="J501" s="336">
        <v>154005468</v>
      </c>
      <c r="K501" s="63">
        <v>1</v>
      </c>
      <c r="L501" s="63">
        <v>0</v>
      </c>
      <c r="M501" s="15" t="s">
        <v>1503</v>
      </c>
      <c r="N501" s="336">
        <v>5</v>
      </c>
    </row>
    <row r="502" spans="1:14" x14ac:dyDescent="0.2">
      <c r="A502" s="61" t="s">
        <v>1706</v>
      </c>
      <c r="B502" s="61" t="s">
        <v>2736</v>
      </c>
      <c r="C502" s="61" t="s">
        <v>3437</v>
      </c>
      <c r="D502" s="61" t="s">
        <v>3852</v>
      </c>
      <c r="E502" s="61" t="s">
        <v>3853</v>
      </c>
      <c r="F502" s="61" t="s">
        <v>2883</v>
      </c>
      <c r="G502" s="61" t="s">
        <v>1707</v>
      </c>
      <c r="H502" s="61" t="s">
        <v>2854</v>
      </c>
      <c r="I502" s="63">
        <v>1</v>
      </c>
      <c r="J502" s="336">
        <v>154005468</v>
      </c>
      <c r="K502" s="63">
        <v>1</v>
      </c>
      <c r="L502" s="63">
        <v>0</v>
      </c>
      <c r="M502" s="15" t="s">
        <v>1503</v>
      </c>
      <c r="N502" s="336">
        <v>15</v>
      </c>
    </row>
    <row r="503" spans="1:14" x14ac:dyDescent="0.2">
      <c r="A503" s="61" t="s">
        <v>1706</v>
      </c>
      <c r="B503" s="61" t="s">
        <v>2697</v>
      </c>
      <c r="C503" s="61" t="s">
        <v>3854</v>
      </c>
      <c r="D503" s="61" t="s">
        <v>3852</v>
      </c>
      <c r="E503" s="61" t="s">
        <v>3853</v>
      </c>
      <c r="F503" s="61" t="s">
        <v>2845</v>
      </c>
      <c r="G503" s="61" t="s">
        <v>1707</v>
      </c>
      <c r="H503" s="61" t="s">
        <v>2854</v>
      </c>
      <c r="I503" s="63">
        <v>1</v>
      </c>
      <c r="J503" s="336">
        <v>154005468</v>
      </c>
      <c r="K503" s="63">
        <v>0</v>
      </c>
      <c r="L503" s="63">
        <v>0</v>
      </c>
      <c r="M503" s="15" t="s">
        <v>1503</v>
      </c>
      <c r="N503" s="336">
        <v>7</v>
      </c>
    </row>
    <row r="504" spans="1:14" x14ac:dyDescent="0.2">
      <c r="A504" s="61" t="s">
        <v>1706</v>
      </c>
      <c r="B504" s="61" t="s">
        <v>2833</v>
      </c>
      <c r="C504" s="61" t="s">
        <v>3440</v>
      </c>
      <c r="D504" s="61" t="s">
        <v>3855</v>
      </c>
      <c r="E504" s="61" t="s">
        <v>3856</v>
      </c>
      <c r="F504" s="61" t="s">
        <v>2789</v>
      </c>
      <c r="G504" s="61" t="s">
        <v>1707</v>
      </c>
      <c r="H504" s="61" t="s">
        <v>2851</v>
      </c>
      <c r="I504" s="63">
        <v>1</v>
      </c>
      <c r="J504" s="336">
        <v>154005468</v>
      </c>
      <c r="K504" s="63">
        <v>0</v>
      </c>
      <c r="L504" s="63">
        <v>0</v>
      </c>
      <c r="M504" s="15" t="s">
        <v>1503</v>
      </c>
      <c r="N504" s="336">
        <v>8</v>
      </c>
    </row>
    <row r="505" spans="1:14" x14ac:dyDescent="0.2">
      <c r="A505" s="61" t="s">
        <v>1706</v>
      </c>
      <c r="B505" s="61" t="s">
        <v>2833</v>
      </c>
      <c r="C505" s="61" t="s">
        <v>3440</v>
      </c>
      <c r="D505" s="61" t="s">
        <v>3857</v>
      </c>
      <c r="E505" s="61" t="s">
        <v>3858</v>
      </c>
      <c r="F505" s="61" t="s">
        <v>2785</v>
      </c>
      <c r="G505" s="61" t="s">
        <v>1707</v>
      </c>
      <c r="H505" s="61" t="s">
        <v>2851</v>
      </c>
      <c r="I505" s="63">
        <v>1</v>
      </c>
      <c r="J505" s="336">
        <v>154005468</v>
      </c>
      <c r="K505" s="63">
        <v>0</v>
      </c>
      <c r="L505" s="63">
        <v>0</v>
      </c>
      <c r="M505" s="15" t="s">
        <v>3405</v>
      </c>
      <c r="N505" s="336">
        <v>14</v>
      </c>
    </row>
    <row r="506" spans="1:14" x14ac:dyDescent="0.2">
      <c r="A506" s="61" t="s">
        <v>1835</v>
      </c>
      <c r="B506" s="61" t="s">
        <v>2688</v>
      </c>
      <c r="C506" s="61" t="s">
        <v>3019</v>
      </c>
      <c r="D506" s="61" t="s">
        <v>3859</v>
      </c>
      <c r="E506" s="61" t="s">
        <v>3860</v>
      </c>
      <c r="F506" s="61" t="s">
        <v>2723</v>
      </c>
      <c r="G506" s="61" t="s">
        <v>1836</v>
      </c>
      <c r="H506" s="61" t="s">
        <v>2854</v>
      </c>
      <c r="I506" s="63">
        <v>1</v>
      </c>
      <c r="J506" s="336">
        <v>154074688</v>
      </c>
      <c r="K506" s="63">
        <v>1</v>
      </c>
      <c r="L506" s="63">
        <v>0</v>
      </c>
      <c r="M506" s="15" t="s">
        <v>1503</v>
      </c>
      <c r="N506" s="336">
        <v>3</v>
      </c>
    </row>
    <row r="507" spans="1:14" x14ac:dyDescent="0.2">
      <c r="A507" s="61" t="s">
        <v>1835</v>
      </c>
      <c r="B507" s="61" t="s">
        <v>2688</v>
      </c>
      <c r="C507" s="61" t="s">
        <v>3019</v>
      </c>
      <c r="D507" s="61" t="s">
        <v>3861</v>
      </c>
      <c r="E507" s="61" t="s">
        <v>3862</v>
      </c>
      <c r="F507" s="61" t="s">
        <v>2963</v>
      </c>
      <c r="G507" s="61" t="s">
        <v>1836</v>
      </c>
      <c r="H507" s="61" t="s">
        <v>2851</v>
      </c>
      <c r="I507" s="63">
        <v>1</v>
      </c>
      <c r="J507" s="336">
        <v>154074688</v>
      </c>
      <c r="K507" s="63">
        <v>0</v>
      </c>
      <c r="L507" s="63">
        <v>0</v>
      </c>
      <c r="M507" s="15" t="s">
        <v>1503</v>
      </c>
      <c r="N507" s="336">
        <v>17</v>
      </c>
    </row>
    <row r="508" spans="1:14" x14ac:dyDescent="0.2">
      <c r="A508" s="61" t="s">
        <v>1567</v>
      </c>
      <c r="B508" s="61" t="s">
        <v>2736</v>
      </c>
      <c r="C508" s="61" t="s">
        <v>3863</v>
      </c>
      <c r="D508" s="61" t="s">
        <v>3864</v>
      </c>
      <c r="E508" s="61" t="s">
        <v>3865</v>
      </c>
      <c r="F508" s="61" t="s">
        <v>2688</v>
      </c>
      <c r="G508" s="61" t="s">
        <v>1569</v>
      </c>
      <c r="H508" s="61" t="s">
        <v>2851</v>
      </c>
      <c r="I508" s="63">
        <v>1</v>
      </c>
      <c r="J508" s="336">
        <v>154074693</v>
      </c>
      <c r="K508" s="63">
        <v>0</v>
      </c>
      <c r="L508" s="63">
        <v>0</v>
      </c>
      <c r="M508" s="15" t="s">
        <v>1503</v>
      </c>
      <c r="N508" s="336">
        <v>2</v>
      </c>
    </row>
    <row r="509" spans="1:14" x14ac:dyDescent="0.2">
      <c r="A509" s="61" t="s">
        <v>1839</v>
      </c>
      <c r="B509" s="61" t="s">
        <v>2688</v>
      </c>
      <c r="C509" s="61" t="s">
        <v>1840</v>
      </c>
      <c r="D509" s="61" t="s">
        <v>3866</v>
      </c>
      <c r="E509" s="61" t="s">
        <v>3867</v>
      </c>
      <c r="F509" s="61" t="s">
        <v>2688</v>
      </c>
      <c r="G509" s="61" t="s">
        <v>1840</v>
      </c>
      <c r="H509" s="61" t="s">
        <v>2851</v>
      </c>
      <c r="I509" s="63">
        <v>1</v>
      </c>
      <c r="J509" s="336">
        <v>154268566</v>
      </c>
      <c r="K509" s="63">
        <v>0</v>
      </c>
      <c r="L509" s="63">
        <v>0</v>
      </c>
      <c r="M509" s="15" t="s">
        <v>1503</v>
      </c>
      <c r="N509" s="336">
        <v>1</v>
      </c>
    </row>
    <row r="510" spans="1:14" x14ac:dyDescent="0.2">
      <c r="A510" s="61" t="s">
        <v>2586</v>
      </c>
      <c r="B510" s="61" t="s">
        <v>2688</v>
      </c>
      <c r="C510" s="61" t="s">
        <v>2587</v>
      </c>
      <c r="D510" s="61" t="s">
        <v>3868</v>
      </c>
      <c r="E510" s="61" t="s">
        <v>3869</v>
      </c>
      <c r="F510" s="61" t="s">
        <v>2697</v>
      </c>
      <c r="G510" s="61" t="s">
        <v>2587</v>
      </c>
      <c r="H510" s="61" t="s">
        <v>2854</v>
      </c>
      <c r="I510" s="63">
        <v>1</v>
      </c>
      <c r="J510" s="336">
        <v>154723528</v>
      </c>
      <c r="K510" s="63">
        <v>1</v>
      </c>
      <c r="L510" s="63">
        <v>0</v>
      </c>
      <c r="M510" s="15" t="s">
        <v>1503</v>
      </c>
      <c r="N510" s="336">
        <v>5</v>
      </c>
    </row>
    <row r="511" spans="1:14" x14ac:dyDescent="0.2">
      <c r="A511" s="61" t="s">
        <v>1844</v>
      </c>
      <c r="B511" s="61" t="s">
        <v>2688</v>
      </c>
      <c r="C511" s="61" t="s">
        <v>3332</v>
      </c>
      <c r="D511" s="61" t="s">
        <v>3870</v>
      </c>
      <c r="E511" s="61" t="s">
        <v>3871</v>
      </c>
      <c r="F511" s="61" t="s">
        <v>2736</v>
      </c>
      <c r="G511" s="61" t="s">
        <v>1845</v>
      </c>
      <c r="H511" s="61" t="s">
        <v>2851</v>
      </c>
      <c r="I511" s="63">
        <v>1</v>
      </c>
      <c r="J511" s="336">
        <v>155603578</v>
      </c>
      <c r="K511" s="63">
        <v>0</v>
      </c>
      <c r="L511" s="63">
        <v>0</v>
      </c>
      <c r="M511" s="15" t="s">
        <v>1503</v>
      </c>
      <c r="N511" s="336">
        <v>2</v>
      </c>
    </row>
    <row r="512" spans="1:14" x14ac:dyDescent="0.2">
      <c r="A512" s="61" t="s">
        <v>1847</v>
      </c>
      <c r="B512" s="61" t="s">
        <v>2688</v>
      </c>
      <c r="C512" s="61" t="s">
        <v>3335</v>
      </c>
      <c r="D512" s="61" t="s">
        <v>3872</v>
      </c>
      <c r="E512" s="61" t="s">
        <v>3873</v>
      </c>
      <c r="F512" s="61" t="s">
        <v>2688</v>
      </c>
      <c r="G512" s="61" t="s">
        <v>1848</v>
      </c>
      <c r="H512" s="61" t="s">
        <v>2854</v>
      </c>
      <c r="I512" s="63">
        <v>1</v>
      </c>
      <c r="J512" s="336">
        <v>155782017</v>
      </c>
      <c r="K512" s="63">
        <v>1</v>
      </c>
      <c r="L512" s="63">
        <v>0</v>
      </c>
      <c r="M512" s="15" t="s">
        <v>1503</v>
      </c>
      <c r="N512" s="336">
        <v>1</v>
      </c>
    </row>
    <row r="513" spans="1:14" x14ac:dyDescent="0.2">
      <c r="A513" s="61" t="s">
        <v>1847</v>
      </c>
      <c r="B513" s="61" t="s">
        <v>2688</v>
      </c>
      <c r="C513" s="61" t="s">
        <v>3335</v>
      </c>
      <c r="D513" s="61" t="s">
        <v>3874</v>
      </c>
      <c r="E513" s="61" t="s">
        <v>3875</v>
      </c>
      <c r="F513" s="61" t="s">
        <v>2736</v>
      </c>
      <c r="G513" s="61" t="s">
        <v>1848</v>
      </c>
      <c r="H513" s="61" t="s">
        <v>2854</v>
      </c>
      <c r="I513" s="63">
        <v>1</v>
      </c>
      <c r="J513" s="336">
        <v>155782017</v>
      </c>
      <c r="K513" s="63">
        <v>1</v>
      </c>
      <c r="L513" s="63">
        <v>0</v>
      </c>
      <c r="M513" s="15" t="s">
        <v>1503</v>
      </c>
      <c r="N513" s="336">
        <v>2</v>
      </c>
    </row>
    <row r="514" spans="1:14" x14ac:dyDescent="0.2">
      <c r="A514" s="61" t="s">
        <v>1765</v>
      </c>
      <c r="B514" s="61" t="s">
        <v>2736</v>
      </c>
      <c r="C514" s="61" t="s">
        <v>3876</v>
      </c>
      <c r="D514" s="61" t="s">
        <v>1497</v>
      </c>
      <c r="E514" s="61" t="s">
        <v>1500</v>
      </c>
      <c r="F514" s="61" t="s">
        <v>2688</v>
      </c>
      <c r="G514" s="61" t="s">
        <v>1766</v>
      </c>
      <c r="H514" s="61" t="s">
        <v>2851</v>
      </c>
      <c r="I514" s="63">
        <v>1</v>
      </c>
      <c r="J514" s="336">
        <v>155782027</v>
      </c>
      <c r="K514" s="63">
        <v>0</v>
      </c>
      <c r="L514" s="63">
        <v>0</v>
      </c>
      <c r="M514" s="15" t="s">
        <v>1503</v>
      </c>
      <c r="N514" s="336">
        <v>1</v>
      </c>
    </row>
    <row r="515" spans="1:14" x14ac:dyDescent="0.2">
      <c r="A515" s="61" t="s">
        <v>1765</v>
      </c>
      <c r="B515" s="61" t="s">
        <v>2723</v>
      </c>
      <c r="C515" s="61" t="s">
        <v>2861</v>
      </c>
      <c r="D515" s="61" t="s">
        <v>3877</v>
      </c>
      <c r="E515" s="61" t="s">
        <v>3878</v>
      </c>
      <c r="F515" s="61" t="s">
        <v>2723</v>
      </c>
      <c r="G515" s="61" t="s">
        <v>1766</v>
      </c>
      <c r="H515" s="61" t="s">
        <v>2854</v>
      </c>
      <c r="I515" s="63">
        <v>1</v>
      </c>
      <c r="J515" s="336">
        <v>155782027</v>
      </c>
      <c r="K515" s="63">
        <v>1</v>
      </c>
      <c r="L515" s="63">
        <v>0</v>
      </c>
      <c r="M515" s="15" t="s">
        <v>1503</v>
      </c>
      <c r="N515" s="336">
        <v>3</v>
      </c>
    </row>
    <row r="516" spans="1:14" x14ac:dyDescent="0.2">
      <c r="A516" s="61" t="s">
        <v>1765</v>
      </c>
      <c r="B516" s="61" t="s">
        <v>2723</v>
      </c>
      <c r="C516" s="61" t="s">
        <v>2861</v>
      </c>
      <c r="D516" s="61" t="s">
        <v>3879</v>
      </c>
      <c r="E516" s="61" t="s">
        <v>3880</v>
      </c>
      <c r="F516" s="61" t="s">
        <v>2697</v>
      </c>
      <c r="G516" s="61" t="s">
        <v>1766</v>
      </c>
      <c r="H516" s="61" t="s">
        <v>2854</v>
      </c>
      <c r="I516" s="63">
        <v>1</v>
      </c>
      <c r="J516" s="336">
        <v>155782027</v>
      </c>
      <c r="K516" s="63">
        <v>1</v>
      </c>
      <c r="L516" s="63">
        <v>0</v>
      </c>
      <c r="M516" s="15" t="s">
        <v>1503</v>
      </c>
      <c r="N516" s="336">
        <v>4</v>
      </c>
    </row>
    <row r="517" spans="1:14" x14ac:dyDescent="0.2">
      <c r="A517" s="61" t="s">
        <v>1765</v>
      </c>
      <c r="B517" s="61" t="s">
        <v>2723</v>
      </c>
      <c r="C517" s="61" t="s">
        <v>2861</v>
      </c>
      <c r="D517" s="61" t="s">
        <v>3342</v>
      </c>
      <c r="E517" s="61" t="s">
        <v>3343</v>
      </c>
      <c r="F517" s="61" t="s">
        <v>2833</v>
      </c>
      <c r="G517" s="61" t="s">
        <v>1766</v>
      </c>
      <c r="H517" s="61" t="s">
        <v>2854</v>
      </c>
      <c r="I517" s="63">
        <v>1</v>
      </c>
      <c r="J517" s="336">
        <v>155782027</v>
      </c>
      <c r="K517" s="63">
        <v>0</v>
      </c>
      <c r="L517" s="63">
        <v>0</v>
      </c>
      <c r="M517" s="15" t="s">
        <v>1503</v>
      </c>
      <c r="N517" s="336">
        <v>6</v>
      </c>
    </row>
    <row r="518" spans="1:14" x14ac:dyDescent="0.2">
      <c r="A518" s="61" t="s">
        <v>1765</v>
      </c>
      <c r="B518" s="61" t="s">
        <v>2723</v>
      </c>
      <c r="C518" s="61" t="s">
        <v>2861</v>
      </c>
      <c r="D518" s="61" t="s">
        <v>3872</v>
      </c>
      <c r="E518" s="61" t="s">
        <v>3873</v>
      </c>
      <c r="F518" s="61" t="s">
        <v>2824</v>
      </c>
      <c r="G518" s="61" t="s">
        <v>1766</v>
      </c>
      <c r="H518" s="61" t="s">
        <v>2854</v>
      </c>
      <c r="I518" s="63">
        <v>1</v>
      </c>
      <c r="J518" s="336">
        <v>155782027</v>
      </c>
      <c r="K518" s="63">
        <v>1</v>
      </c>
      <c r="L518" s="63">
        <v>0</v>
      </c>
      <c r="M518" s="15" t="s">
        <v>1503</v>
      </c>
      <c r="N518" s="336">
        <v>10</v>
      </c>
    </row>
    <row r="519" spans="1:14" x14ac:dyDescent="0.2">
      <c r="A519" s="61" t="s">
        <v>1765</v>
      </c>
      <c r="B519" s="61" t="s">
        <v>2723</v>
      </c>
      <c r="C519" s="61" t="s">
        <v>2861</v>
      </c>
      <c r="D519" s="61" t="s">
        <v>3874</v>
      </c>
      <c r="E519" s="61" t="s">
        <v>3875</v>
      </c>
      <c r="F519" s="61" t="s">
        <v>2989</v>
      </c>
      <c r="G519" s="61" t="s">
        <v>1766</v>
      </c>
      <c r="H519" s="61" t="s">
        <v>2854</v>
      </c>
      <c r="I519" s="63">
        <v>1</v>
      </c>
      <c r="J519" s="336">
        <v>155782027</v>
      </c>
      <c r="K519" s="63">
        <v>1</v>
      </c>
      <c r="L519" s="63">
        <v>0</v>
      </c>
      <c r="M519" s="15" t="s">
        <v>1503</v>
      </c>
      <c r="N519" s="336">
        <v>11</v>
      </c>
    </row>
    <row r="520" spans="1:14" x14ac:dyDescent="0.2">
      <c r="A520" s="61" t="s">
        <v>1852</v>
      </c>
      <c r="B520" s="61" t="s">
        <v>2688</v>
      </c>
      <c r="C520" s="61" t="s">
        <v>3881</v>
      </c>
      <c r="D520" s="61" t="s">
        <v>3882</v>
      </c>
      <c r="E520" s="61" t="s">
        <v>3883</v>
      </c>
      <c r="F520" s="61" t="s">
        <v>2688</v>
      </c>
      <c r="G520" s="61" t="s">
        <v>1853</v>
      </c>
      <c r="H520" s="61" t="s">
        <v>2854</v>
      </c>
      <c r="I520" s="63">
        <v>1</v>
      </c>
      <c r="J520" s="336">
        <v>156028477</v>
      </c>
      <c r="K520" s="63">
        <v>1</v>
      </c>
      <c r="L520" s="63">
        <v>0</v>
      </c>
      <c r="M520" s="15" t="s">
        <v>1503</v>
      </c>
      <c r="N520" s="336">
        <v>1</v>
      </c>
    </row>
    <row r="521" spans="1:14" x14ac:dyDescent="0.2">
      <c r="A521" s="61" t="s">
        <v>1852</v>
      </c>
      <c r="B521" s="61" t="s">
        <v>2688</v>
      </c>
      <c r="C521" s="61" t="s">
        <v>3881</v>
      </c>
      <c r="D521" s="61" t="s">
        <v>3884</v>
      </c>
      <c r="E521" s="61" t="s">
        <v>3885</v>
      </c>
      <c r="F521" s="61" t="s">
        <v>2736</v>
      </c>
      <c r="G521" s="61" t="s">
        <v>1853</v>
      </c>
      <c r="H521" s="61" t="s">
        <v>2854</v>
      </c>
      <c r="I521" s="63">
        <v>1</v>
      </c>
      <c r="J521" s="336">
        <v>156028477</v>
      </c>
      <c r="K521" s="63">
        <v>1</v>
      </c>
      <c r="L521" s="63">
        <v>0</v>
      </c>
      <c r="M521" s="15" t="s">
        <v>1503</v>
      </c>
      <c r="N521" s="336">
        <v>2</v>
      </c>
    </row>
    <row r="522" spans="1:14" x14ac:dyDescent="0.2">
      <c r="A522" s="61" t="s">
        <v>1852</v>
      </c>
      <c r="B522" s="61" t="s">
        <v>2688</v>
      </c>
      <c r="C522" s="61" t="s">
        <v>3881</v>
      </c>
      <c r="D522" s="61" t="s">
        <v>3886</v>
      </c>
      <c r="E522" s="61" t="s">
        <v>3887</v>
      </c>
      <c r="F522" s="61" t="s">
        <v>2723</v>
      </c>
      <c r="G522" s="61" t="s">
        <v>1853</v>
      </c>
      <c r="H522" s="61" t="s">
        <v>2854</v>
      </c>
      <c r="I522" s="63">
        <v>1</v>
      </c>
      <c r="J522" s="336">
        <v>156028477</v>
      </c>
      <c r="K522" s="63">
        <v>1</v>
      </c>
      <c r="L522" s="63">
        <v>0</v>
      </c>
      <c r="M522" s="15" t="s">
        <v>1503</v>
      </c>
      <c r="N522" s="336">
        <v>3</v>
      </c>
    </row>
    <row r="523" spans="1:14" x14ac:dyDescent="0.2">
      <c r="A523" s="61" t="s">
        <v>1852</v>
      </c>
      <c r="B523" s="61" t="s">
        <v>2688</v>
      </c>
      <c r="C523" s="61" t="s">
        <v>3881</v>
      </c>
      <c r="D523" s="61" t="s">
        <v>3884</v>
      </c>
      <c r="E523" s="61" t="s">
        <v>3885</v>
      </c>
      <c r="F523" s="61" t="s">
        <v>2697</v>
      </c>
      <c r="G523" s="61" t="s">
        <v>1853</v>
      </c>
      <c r="H523" s="61" t="s">
        <v>2854</v>
      </c>
      <c r="I523" s="63">
        <v>1</v>
      </c>
      <c r="J523" s="336">
        <v>156028477</v>
      </c>
      <c r="K523" s="63">
        <v>1</v>
      </c>
      <c r="L523" s="63">
        <v>0</v>
      </c>
      <c r="M523" s="15" t="s">
        <v>1503</v>
      </c>
      <c r="N523" s="336">
        <v>4</v>
      </c>
    </row>
    <row r="524" spans="1:14" x14ac:dyDescent="0.2">
      <c r="A524" s="61" t="s">
        <v>1860</v>
      </c>
      <c r="B524" s="61" t="s">
        <v>2915</v>
      </c>
      <c r="C524" s="61" t="s">
        <v>3888</v>
      </c>
      <c r="D524" s="61" t="s">
        <v>3889</v>
      </c>
      <c r="E524" s="61" t="s">
        <v>3890</v>
      </c>
      <c r="F524" s="61" t="s">
        <v>2736</v>
      </c>
      <c r="G524" s="61" t="s">
        <v>1861</v>
      </c>
      <c r="H524" s="61" t="s">
        <v>2854</v>
      </c>
      <c r="I524" s="63">
        <v>1</v>
      </c>
      <c r="J524" s="336">
        <v>157101051</v>
      </c>
      <c r="K524" s="63">
        <v>1</v>
      </c>
      <c r="L524" s="63">
        <v>0</v>
      </c>
      <c r="M524" s="15" t="s">
        <v>1503</v>
      </c>
      <c r="N524" s="336">
        <v>3</v>
      </c>
    </row>
    <row r="525" spans="1:14" x14ac:dyDescent="0.2">
      <c r="A525" s="61" t="s">
        <v>1864</v>
      </c>
      <c r="B525" s="61" t="s">
        <v>2688</v>
      </c>
      <c r="C525" s="61" t="s">
        <v>1865</v>
      </c>
      <c r="D525" s="61" t="s">
        <v>3891</v>
      </c>
      <c r="E525" s="61" t="s">
        <v>3892</v>
      </c>
      <c r="F525" s="61" t="s">
        <v>2688</v>
      </c>
      <c r="G525" s="61" t="s">
        <v>1865</v>
      </c>
      <c r="H525" s="61" t="s">
        <v>2854</v>
      </c>
      <c r="I525" s="63">
        <v>1</v>
      </c>
      <c r="J525" s="336">
        <v>157136272</v>
      </c>
      <c r="K525" s="63">
        <v>1</v>
      </c>
      <c r="L525" s="63">
        <v>0</v>
      </c>
      <c r="M525" s="15" t="s">
        <v>1503</v>
      </c>
      <c r="N525" s="336">
        <v>3</v>
      </c>
    </row>
    <row r="526" spans="1:14" x14ac:dyDescent="0.2">
      <c r="A526" s="61" t="s">
        <v>1649</v>
      </c>
      <c r="B526" s="61" t="s">
        <v>2736</v>
      </c>
      <c r="C526" s="61" t="s">
        <v>3893</v>
      </c>
      <c r="D526" s="61" t="s">
        <v>3467</v>
      </c>
      <c r="E526" s="61" t="s">
        <v>3468</v>
      </c>
      <c r="F526" s="61" t="s">
        <v>2688</v>
      </c>
      <c r="G526" s="61" t="s">
        <v>1651</v>
      </c>
      <c r="H526" s="61" t="s">
        <v>2854</v>
      </c>
      <c r="I526" s="63">
        <v>1</v>
      </c>
      <c r="J526" s="336">
        <v>157312511</v>
      </c>
      <c r="K526" s="63">
        <v>1</v>
      </c>
      <c r="L526" s="63">
        <v>0</v>
      </c>
      <c r="M526" s="15" t="s">
        <v>1503</v>
      </c>
      <c r="N526" s="336">
        <v>1</v>
      </c>
    </row>
    <row r="527" spans="1:14" x14ac:dyDescent="0.2">
      <c r="A527" s="61" t="s">
        <v>2171</v>
      </c>
      <c r="B527" s="61" t="s">
        <v>2688</v>
      </c>
      <c r="C527" s="61" t="s">
        <v>3894</v>
      </c>
      <c r="D527" s="61" t="s">
        <v>3895</v>
      </c>
      <c r="E527" s="61" t="s">
        <v>3896</v>
      </c>
      <c r="F527" s="61" t="s">
        <v>2688</v>
      </c>
      <c r="G527" s="61" t="s">
        <v>2172</v>
      </c>
      <c r="H527" s="61" t="s">
        <v>2854</v>
      </c>
      <c r="I527" s="63">
        <v>1</v>
      </c>
      <c r="J527" s="336">
        <v>158503037</v>
      </c>
      <c r="K527" s="63">
        <v>0</v>
      </c>
      <c r="L527" s="63">
        <v>0</v>
      </c>
      <c r="M527" s="15" t="s">
        <v>1503</v>
      </c>
      <c r="N527" s="336">
        <v>1</v>
      </c>
    </row>
    <row r="528" spans="1:14" x14ac:dyDescent="0.2">
      <c r="A528" s="61" t="s">
        <v>2171</v>
      </c>
      <c r="B528" s="61" t="s">
        <v>2736</v>
      </c>
      <c r="C528" s="61" t="s">
        <v>3897</v>
      </c>
      <c r="D528" s="61" t="s">
        <v>3898</v>
      </c>
      <c r="E528" s="61" t="s">
        <v>3899</v>
      </c>
      <c r="F528" s="61" t="s">
        <v>2736</v>
      </c>
      <c r="G528" s="61" t="s">
        <v>2172</v>
      </c>
      <c r="H528" s="61" t="s">
        <v>2854</v>
      </c>
      <c r="I528" s="63">
        <v>1</v>
      </c>
      <c r="J528" s="336">
        <v>158503037</v>
      </c>
      <c r="K528" s="63">
        <v>1</v>
      </c>
      <c r="L528" s="63">
        <v>0</v>
      </c>
      <c r="M528" s="15" t="s">
        <v>1503</v>
      </c>
      <c r="N528" s="336">
        <v>2</v>
      </c>
    </row>
    <row r="529" spans="1:14" x14ac:dyDescent="0.2">
      <c r="A529" s="61" t="s">
        <v>2171</v>
      </c>
      <c r="B529" s="61" t="s">
        <v>2723</v>
      </c>
      <c r="C529" s="61" t="s">
        <v>3900</v>
      </c>
      <c r="D529" s="61" t="s">
        <v>3901</v>
      </c>
      <c r="E529" s="61" t="s">
        <v>3902</v>
      </c>
      <c r="F529" s="61" t="s">
        <v>2723</v>
      </c>
      <c r="G529" s="61" t="s">
        <v>2172</v>
      </c>
      <c r="H529" s="61" t="s">
        <v>2854</v>
      </c>
      <c r="I529" s="63">
        <v>1</v>
      </c>
      <c r="J529" s="336">
        <v>158503037</v>
      </c>
      <c r="K529" s="63">
        <v>0</v>
      </c>
      <c r="L529" s="63">
        <v>0</v>
      </c>
      <c r="M529" s="15" t="s">
        <v>3560</v>
      </c>
      <c r="N529" s="336">
        <v>3</v>
      </c>
    </row>
    <row r="530" spans="1:14" x14ac:dyDescent="0.2">
      <c r="A530" s="61" t="s">
        <v>2171</v>
      </c>
      <c r="B530" s="61" t="s">
        <v>2833</v>
      </c>
      <c r="C530" s="61" t="s">
        <v>3900</v>
      </c>
      <c r="D530" s="61" t="s">
        <v>3903</v>
      </c>
      <c r="E530" s="61" t="s">
        <v>3904</v>
      </c>
      <c r="F530" s="61" t="s">
        <v>2697</v>
      </c>
      <c r="G530" s="61" t="s">
        <v>2172</v>
      </c>
      <c r="H530" s="61" t="s">
        <v>2851</v>
      </c>
      <c r="I530" s="63">
        <v>1</v>
      </c>
      <c r="J530" s="336">
        <v>158503037</v>
      </c>
      <c r="K530" s="63">
        <v>1</v>
      </c>
      <c r="L530" s="63">
        <v>0</v>
      </c>
      <c r="M530" s="15" t="s">
        <v>1503</v>
      </c>
      <c r="N530" s="336">
        <v>4</v>
      </c>
    </row>
    <row r="531" spans="1:14" x14ac:dyDescent="0.2">
      <c r="A531" s="61" t="s">
        <v>2590</v>
      </c>
      <c r="B531" s="61" t="s">
        <v>2723</v>
      </c>
      <c r="C531" s="61" t="s">
        <v>3472</v>
      </c>
      <c r="D531" s="61" t="s">
        <v>3320</v>
      </c>
      <c r="E531" s="61" t="s">
        <v>3321</v>
      </c>
      <c r="F531" s="61" t="s">
        <v>2736</v>
      </c>
      <c r="G531" s="61" t="s">
        <v>2591</v>
      </c>
      <c r="H531" s="61" t="s">
        <v>2851</v>
      </c>
      <c r="I531" s="63">
        <v>1</v>
      </c>
      <c r="J531" s="336">
        <v>158538826</v>
      </c>
      <c r="K531" s="63">
        <v>0</v>
      </c>
      <c r="L531" s="63">
        <v>0</v>
      </c>
      <c r="M531" s="15" t="s">
        <v>1503</v>
      </c>
      <c r="N531" s="336">
        <v>2</v>
      </c>
    </row>
    <row r="532" spans="1:14" x14ac:dyDescent="0.2">
      <c r="A532" s="61" t="s">
        <v>2590</v>
      </c>
      <c r="B532" s="61" t="s">
        <v>2723</v>
      </c>
      <c r="C532" s="61" t="s">
        <v>3472</v>
      </c>
      <c r="D532" s="61" t="s">
        <v>3905</v>
      </c>
      <c r="E532" s="61" t="s">
        <v>3906</v>
      </c>
      <c r="F532" s="61" t="s">
        <v>2723</v>
      </c>
      <c r="G532" s="61" t="s">
        <v>2591</v>
      </c>
      <c r="H532" s="61" t="s">
        <v>2854</v>
      </c>
      <c r="I532" s="63">
        <v>1</v>
      </c>
      <c r="J532" s="336">
        <v>158538826</v>
      </c>
      <c r="K532" s="63">
        <v>1</v>
      </c>
      <c r="L532" s="63">
        <v>0</v>
      </c>
      <c r="M532" s="15" t="s">
        <v>1503</v>
      </c>
      <c r="N532" s="336">
        <v>3</v>
      </c>
    </row>
    <row r="533" spans="1:14" x14ac:dyDescent="0.2">
      <c r="A533" s="61" t="s">
        <v>2590</v>
      </c>
      <c r="B533" s="61" t="s">
        <v>2723</v>
      </c>
      <c r="C533" s="61" t="s">
        <v>3472</v>
      </c>
      <c r="D533" s="61" t="s">
        <v>3907</v>
      </c>
      <c r="E533" s="61" t="s">
        <v>3908</v>
      </c>
      <c r="F533" s="61" t="s">
        <v>2697</v>
      </c>
      <c r="G533" s="61" t="s">
        <v>2591</v>
      </c>
      <c r="H533" s="61" t="s">
        <v>2851</v>
      </c>
      <c r="I533" s="63">
        <v>1</v>
      </c>
      <c r="J533" s="336">
        <v>158538826</v>
      </c>
      <c r="K533" s="63">
        <v>0</v>
      </c>
      <c r="L533" s="63">
        <v>0</v>
      </c>
      <c r="M533" s="15" t="s">
        <v>1503</v>
      </c>
      <c r="N533" s="336">
        <v>5</v>
      </c>
    </row>
    <row r="534" spans="1:14" x14ac:dyDescent="0.2">
      <c r="A534" s="61" t="s">
        <v>2429</v>
      </c>
      <c r="B534" s="61" t="s">
        <v>2697</v>
      </c>
      <c r="C534" s="61" t="s">
        <v>3176</v>
      </c>
      <c r="D534" s="61" t="s">
        <v>3909</v>
      </c>
      <c r="E534" s="61" t="s">
        <v>3910</v>
      </c>
      <c r="F534" s="61" t="s">
        <v>2697</v>
      </c>
      <c r="G534" s="61" t="s">
        <v>2430</v>
      </c>
      <c r="H534" s="61" t="s">
        <v>2851</v>
      </c>
      <c r="I534" s="63">
        <v>1</v>
      </c>
      <c r="J534" s="336">
        <v>159625765</v>
      </c>
      <c r="K534" s="63">
        <v>0</v>
      </c>
      <c r="L534" s="63">
        <v>0</v>
      </c>
      <c r="M534" s="15" t="s">
        <v>1503</v>
      </c>
      <c r="N534" s="336">
        <v>4</v>
      </c>
    </row>
    <row r="535" spans="1:14" x14ac:dyDescent="0.2">
      <c r="A535" s="61" t="s">
        <v>2075</v>
      </c>
      <c r="B535" s="61" t="s">
        <v>2723</v>
      </c>
      <c r="C535" s="61" t="s">
        <v>3249</v>
      </c>
      <c r="D535" s="61" t="s">
        <v>3911</v>
      </c>
      <c r="E535" s="61" t="s">
        <v>3912</v>
      </c>
      <c r="F535" s="61" t="s">
        <v>2694</v>
      </c>
      <c r="G535" s="61" t="s">
        <v>2076</v>
      </c>
      <c r="H535" s="61" t="s">
        <v>2851</v>
      </c>
      <c r="I535" s="63">
        <v>1</v>
      </c>
      <c r="J535" s="336">
        <v>159654070</v>
      </c>
      <c r="K535" s="63">
        <v>0</v>
      </c>
      <c r="L535" s="63">
        <v>0</v>
      </c>
      <c r="M535" s="15" t="s">
        <v>1503</v>
      </c>
      <c r="N535" s="336">
        <v>9</v>
      </c>
    </row>
    <row r="536" spans="1:14" x14ac:dyDescent="0.2">
      <c r="A536" s="61" t="s">
        <v>2075</v>
      </c>
      <c r="B536" s="61" t="s">
        <v>2723</v>
      </c>
      <c r="C536" s="61" t="s">
        <v>3249</v>
      </c>
      <c r="D536" s="61" t="s">
        <v>3913</v>
      </c>
      <c r="E536" s="61" t="s">
        <v>3914</v>
      </c>
      <c r="F536" s="61" t="s">
        <v>2824</v>
      </c>
      <c r="G536" s="61" t="s">
        <v>2076</v>
      </c>
      <c r="H536" s="61" t="s">
        <v>2851</v>
      </c>
      <c r="I536" s="63">
        <v>1</v>
      </c>
      <c r="J536" s="336">
        <v>159654070</v>
      </c>
      <c r="K536" s="63">
        <v>0</v>
      </c>
      <c r="L536" s="63">
        <v>0</v>
      </c>
      <c r="M536" s="15" t="s">
        <v>1503</v>
      </c>
      <c r="N536" s="336">
        <v>10</v>
      </c>
    </row>
    <row r="537" spans="1:14" x14ac:dyDescent="0.2">
      <c r="A537" s="61" t="s">
        <v>2075</v>
      </c>
      <c r="B537" s="61" t="s">
        <v>2723</v>
      </c>
      <c r="C537" s="61" t="s">
        <v>3249</v>
      </c>
      <c r="D537" s="61" t="s">
        <v>3824</v>
      </c>
      <c r="E537" s="61" t="s">
        <v>3825</v>
      </c>
      <c r="F537" s="61" t="s">
        <v>2883</v>
      </c>
      <c r="G537" s="61" t="s">
        <v>2076</v>
      </c>
      <c r="H537" s="61" t="s">
        <v>2851</v>
      </c>
      <c r="I537" s="63">
        <v>1</v>
      </c>
      <c r="J537" s="336">
        <v>159654070</v>
      </c>
      <c r="K537" s="63">
        <v>0</v>
      </c>
      <c r="L537" s="63">
        <v>0</v>
      </c>
      <c r="M537" s="15" t="s">
        <v>1503</v>
      </c>
      <c r="N537" s="336">
        <v>13</v>
      </c>
    </row>
    <row r="538" spans="1:14" x14ac:dyDescent="0.2">
      <c r="A538" s="61" t="s">
        <v>2075</v>
      </c>
      <c r="B538" s="61" t="s">
        <v>2723</v>
      </c>
      <c r="C538" s="61" t="s">
        <v>3249</v>
      </c>
      <c r="D538" s="61" t="s">
        <v>3915</v>
      </c>
      <c r="E538" s="61" t="s">
        <v>3916</v>
      </c>
      <c r="F538" s="61" t="s">
        <v>2915</v>
      </c>
      <c r="G538" s="61" t="s">
        <v>2076</v>
      </c>
      <c r="H538" s="61" t="s">
        <v>2851</v>
      </c>
      <c r="I538" s="63">
        <v>1</v>
      </c>
      <c r="J538" s="336">
        <v>159654070</v>
      </c>
      <c r="K538" s="63">
        <v>0</v>
      </c>
      <c r="L538" s="63">
        <v>0</v>
      </c>
      <c r="M538" s="15" t="s">
        <v>1503</v>
      </c>
      <c r="N538" s="336">
        <v>14</v>
      </c>
    </row>
    <row r="539" spans="1:14" x14ac:dyDescent="0.2">
      <c r="A539" s="61" t="s">
        <v>2404</v>
      </c>
      <c r="B539" s="61" t="s">
        <v>2697</v>
      </c>
      <c r="C539" s="61" t="s">
        <v>1344</v>
      </c>
      <c r="D539" s="61" t="s">
        <v>3917</v>
      </c>
      <c r="E539" s="61" t="s">
        <v>3918</v>
      </c>
      <c r="F539" s="61" t="s">
        <v>2688</v>
      </c>
      <c r="G539" s="61" t="s">
        <v>1342</v>
      </c>
      <c r="H539" s="61" t="s">
        <v>2854</v>
      </c>
      <c r="I539" s="63">
        <v>1</v>
      </c>
      <c r="J539" s="336">
        <v>160085692</v>
      </c>
      <c r="K539" s="63">
        <v>0</v>
      </c>
      <c r="L539" s="63">
        <v>0</v>
      </c>
      <c r="M539" s="15" t="s">
        <v>1503</v>
      </c>
      <c r="N539" s="336">
        <v>1</v>
      </c>
    </row>
    <row r="540" spans="1:14" x14ac:dyDescent="0.2">
      <c r="A540" s="61" t="s">
        <v>2440</v>
      </c>
      <c r="B540" s="61" t="s">
        <v>2688</v>
      </c>
      <c r="C540" s="61" t="s">
        <v>2441</v>
      </c>
      <c r="D540" s="61" t="s">
        <v>3919</v>
      </c>
      <c r="E540" s="61" t="s">
        <v>3920</v>
      </c>
      <c r="F540" s="61" t="s">
        <v>2789</v>
      </c>
      <c r="G540" s="61" t="s">
        <v>2441</v>
      </c>
      <c r="H540" s="61" t="s">
        <v>2851</v>
      </c>
      <c r="I540" s="63">
        <v>1</v>
      </c>
      <c r="J540" s="336">
        <v>160281476</v>
      </c>
      <c r="K540" s="63">
        <v>0</v>
      </c>
      <c r="L540" s="63">
        <v>0</v>
      </c>
      <c r="M540" s="15" t="s">
        <v>1503</v>
      </c>
      <c r="N540" s="336">
        <v>8</v>
      </c>
    </row>
    <row r="541" spans="1:14" x14ac:dyDescent="0.2">
      <c r="A541" s="61" t="s">
        <v>2440</v>
      </c>
      <c r="B541" s="61" t="s">
        <v>2688</v>
      </c>
      <c r="C541" s="61" t="s">
        <v>2441</v>
      </c>
      <c r="D541" s="61" t="s">
        <v>3921</v>
      </c>
      <c r="E541" s="61" t="s">
        <v>3922</v>
      </c>
      <c r="F541" s="61" t="s">
        <v>2694</v>
      </c>
      <c r="G541" s="61" t="s">
        <v>2441</v>
      </c>
      <c r="H541" s="61" t="s">
        <v>2851</v>
      </c>
      <c r="I541" s="63">
        <v>1</v>
      </c>
      <c r="J541" s="336">
        <v>160281476</v>
      </c>
      <c r="K541" s="63">
        <v>0</v>
      </c>
      <c r="L541" s="63">
        <v>0</v>
      </c>
      <c r="M541" s="15" t="s">
        <v>1503</v>
      </c>
      <c r="N541" s="336">
        <v>9</v>
      </c>
    </row>
    <row r="542" spans="1:14" x14ac:dyDescent="0.2">
      <c r="A542" s="61" t="s">
        <v>2440</v>
      </c>
      <c r="B542" s="61" t="s">
        <v>2723</v>
      </c>
      <c r="C542" s="61" t="s">
        <v>3923</v>
      </c>
      <c r="D542" s="61" t="s">
        <v>3924</v>
      </c>
      <c r="E542" s="61" t="s">
        <v>3925</v>
      </c>
      <c r="F542" s="61" t="s">
        <v>2736</v>
      </c>
      <c r="G542" s="61" t="s">
        <v>2441</v>
      </c>
      <c r="H542" s="61" t="s">
        <v>2851</v>
      </c>
      <c r="I542" s="63">
        <v>1</v>
      </c>
      <c r="J542" s="336">
        <v>160281476</v>
      </c>
      <c r="K542" s="63">
        <v>0</v>
      </c>
      <c r="L542" s="63">
        <v>0</v>
      </c>
      <c r="M542" s="15" t="s">
        <v>1503</v>
      </c>
      <c r="N542" s="336">
        <v>2</v>
      </c>
    </row>
    <row r="543" spans="1:14" x14ac:dyDescent="0.2">
      <c r="A543" s="61" t="s">
        <v>2440</v>
      </c>
      <c r="B543" s="61" t="s">
        <v>2723</v>
      </c>
      <c r="C543" s="61" t="s">
        <v>3923</v>
      </c>
      <c r="D543" s="61" t="s">
        <v>3926</v>
      </c>
      <c r="E543" s="61" t="s">
        <v>3927</v>
      </c>
      <c r="F543" s="61" t="s">
        <v>2723</v>
      </c>
      <c r="G543" s="61" t="s">
        <v>2441</v>
      </c>
      <c r="H543" s="61" t="s">
        <v>2851</v>
      </c>
      <c r="I543" s="63">
        <v>1</v>
      </c>
      <c r="J543" s="336">
        <v>160281476</v>
      </c>
      <c r="K543" s="63">
        <v>0</v>
      </c>
      <c r="L543" s="63">
        <v>0</v>
      </c>
      <c r="M543" s="15" t="s">
        <v>1503</v>
      </c>
      <c r="N543" s="336">
        <v>3</v>
      </c>
    </row>
    <row r="544" spans="1:14" x14ac:dyDescent="0.2">
      <c r="A544" s="61" t="s">
        <v>2440</v>
      </c>
      <c r="B544" s="61" t="s">
        <v>2787</v>
      </c>
      <c r="C544" s="61" t="s">
        <v>3496</v>
      </c>
      <c r="D544" s="61" t="s">
        <v>3928</v>
      </c>
      <c r="E544" s="61" t="s">
        <v>3929</v>
      </c>
      <c r="F544" s="61" t="s">
        <v>2787</v>
      </c>
      <c r="G544" s="61" t="s">
        <v>2441</v>
      </c>
      <c r="H544" s="61" t="s">
        <v>2854</v>
      </c>
      <c r="I544" s="63">
        <v>1</v>
      </c>
      <c r="J544" s="336">
        <v>160281476</v>
      </c>
      <c r="K544" s="63">
        <v>1</v>
      </c>
      <c r="L544" s="63">
        <v>0</v>
      </c>
      <c r="M544" s="15" t="s">
        <v>1503</v>
      </c>
      <c r="N544" s="336">
        <v>5</v>
      </c>
    </row>
    <row r="545" spans="1:14" x14ac:dyDescent="0.2">
      <c r="A545" s="61" t="s">
        <v>1872</v>
      </c>
      <c r="B545" s="61" t="s">
        <v>2688</v>
      </c>
      <c r="C545" s="61" t="s">
        <v>1873</v>
      </c>
      <c r="D545" s="61" t="s">
        <v>3930</v>
      </c>
      <c r="E545" s="61" t="s">
        <v>3931</v>
      </c>
      <c r="F545" s="61" t="s">
        <v>2688</v>
      </c>
      <c r="G545" s="61" t="s">
        <v>1873</v>
      </c>
      <c r="H545" s="61" t="s">
        <v>2854</v>
      </c>
      <c r="I545" s="63">
        <v>1</v>
      </c>
      <c r="J545" s="336">
        <v>160281594</v>
      </c>
      <c r="K545" s="63">
        <v>1</v>
      </c>
      <c r="L545" s="63">
        <v>0</v>
      </c>
      <c r="M545" s="15" t="s">
        <v>1503</v>
      </c>
      <c r="N545" s="336">
        <v>1</v>
      </c>
    </row>
    <row r="546" spans="1:14" x14ac:dyDescent="0.2">
      <c r="A546" s="61" t="s">
        <v>1872</v>
      </c>
      <c r="B546" s="61" t="s">
        <v>2736</v>
      </c>
      <c r="C546" s="61" t="s">
        <v>3932</v>
      </c>
      <c r="D546" s="61" t="s">
        <v>3930</v>
      </c>
      <c r="E546" s="61" t="s">
        <v>3931</v>
      </c>
      <c r="F546" s="61" t="s">
        <v>2736</v>
      </c>
      <c r="G546" s="61" t="s">
        <v>1873</v>
      </c>
      <c r="H546" s="61" t="s">
        <v>2851</v>
      </c>
      <c r="I546" s="63">
        <v>1</v>
      </c>
      <c r="J546" s="336">
        <v>160281594</v>
      </c>
      <c r="K546" s="63">
        <v>0</v>
      </c>
      <c r="L546" s="63">
        <v>0</v>
      </c>
      <c r="M546" s="15" t="s">
        <v>1503</v>
      </c>
      <c r="N546" s="336">
        <v>2</v>
      </c>
    </row>
    <row r="547" spans="1:14" x14ac:dyDescent="0.2">
      <c r="A547" s="61" t="s">
        <v>1876</v>
      </c>
      <c r="B547" s="61" t="s">
        <v>2688</v>
      </c>
      <c r="C547" s="61" t="s">
        <v>1877</v>
      </c>
      <c r="D547" s="61" t="s">
        <v>3933</v>
      </c>
      <c r="E547" s="61" t="s">
        <v>3934</v>
      </c>
      <c r="F547" s="61" t="s">
        <v>2697</v>
      </c>
      <c r="G547" s="61" t="s">
        <v>1877</v>
      </c>
      <c r="H547" s="61" t="s">
        <v>2854</v>
      </c>
      <c r="I547" s="63">
        <v>1</v>
      </c>
      <c r="J547" s="336">
        <v>160319051</v>
      </c>
      <c r="K547" s="63">
        <v>1</v>
      </c>
      <c r="L547" s="63">
        <v>0</v>
      </c>
      <c r="M547" s="15" t="s">
        <v>1503</v>
      </c>
      <c r="N547" s="336">
        <v>4</v>
      </c>
    </row>
    <row r="548" spans="1:14" x14ac:dyDescent="0.2">
      <c r="A548" s="61" t="s">
        <v>1876</v>
      </c>
      <c r="B548" s="61" t="s">
        <v>2688</v>
      </c>
      <c r="C548" s="61" t="s">
        <v>1877</v>
      </c>
      <c r="D548" s="61" t="s">
        <v>3935</v>
      </c>
      <c r="E548" s="61" t="s">
        <v>3936</v>
      </c>
      <c r="F548" s="61" t="s">
        <v>2787</v>
      </c>
      <c r="G548" s="61" t="s">
        <v>1877</v>
      </c>
      <c r="H548" s="61" t="s">
        <v>2854</v>
      </c>
      <c r="I548" s="63">
        <v>1</v>
      </c>
      <c r="J548" s="336">
        <v>160319051</v>
      </c>
      <c r="K548" s="63">
        <v>1</v>
      </c>
      <c r="L548" s="63">
        <v>0</v>
      </c>
      <c r="M548" s="15" t="s">
        <v>1503</v>
      </c>
      <c r="N548" s="336">
        <v>5</v>
      </c>
    </row>
    <row r="549" spans="1:14" x14ac:dyDescent="0.2">
      <c r="A549" s="61" t="s">
        <v>2444</v>
      </c>
      <c r="B549" s="61" t="s">
        <v>2688</v>
      </c>
      <c r="C549" s="61" t="s">
        <v>2445</v>
      </c>
      <c r="D549" s="61" t="s">
        <v>3336</v>
      </c>
      <c r="E549" s="61" t="s">
        <v>3337</v>
      </c>
      <c r="F549" s="61" t="s">
        <v>2688</v>
      </c>
      <c r="G549" s="61" t="s">
        <v>2445</v>
      </c>
      <c r="H549" s="61" t="s">
        <v>2851</v>
      </c>
      <c r="I549" s="63">
        <v>1</v>
      </c>
      <c r="J549" s="336">
        <v>160605636</v>
      </c>
      <c r="K549" s="63">
        <v>0</v>
      </c>
      <c r="L549" s="63">
        <v>0</v>
      </c>
      <c r="M549" s="15" t="s">
        <v>1503</v>
      </c>
      <c r="N549" s="336">
        <v>1</v>
      </c>
    </row>
    <row r="550" spans="1:14" x14ac:dyDescent="0.2">
      <c r="A550" s="61" t="s">
        <v>2444</v>
      </c>
      <c r="B550" s="61" t="s">
        <v>2688</v>
      </c>
      <c r="C550" s="61" t="s">
        <v>2445</v>
      </c>
      <c r="D550" s="61" t="s">
        <v>3909</v>
      </c>
      <c r="E550" s="61" t="s">
        <v>3910</v>
      </c>
      <c r="F550" s="61" t="s">
        <v>2736</v>
      </c>
      <c r="G550" s="61" t="s">
        <v>2445</v>
      </c>
      <c r="H550" s="61" t="s">
        <v>2851</v>
      </c>
      <c r="I550" s="63">
        <v>1</v>
      </c>
      <c r="J550" s="336">
        <v>160605636</v>
      </c>
      <c r="K550" s="63">
        <v>0</v>
      </c>
      <c r="L550" s="63">
        <v>0</v>
      </c>
      <c r="M550" s="15" t="s">
        <v>1503</v>
      </c>
      <c r="N550" s="336">
        <v>2</v>
      </c>
    </row>
    <row r="551" spans="1:14" x14ac:dyDescent="0.2">
      <c r="A551" s="61" t="s">
        <v>2444</v>
      </c>
      <c r="B551" s="61" t="s">
        <v>2688</v>
      </c>
      <c r="C551" s="61" t="s">
        <v>2445</v>
      </c>
      <c r="D551" s="61" t="s">
        <v>3336</v>
      </c>
      <c r="E551" s="61" t="s">
        <v>3337</v>
      </c>
      <c r="F551" s="61" t="s">
        <v>2723</v>
      </c>
      <c r="G551" s="61" t="s">
        <v>2445</v>
      </c>
      <c r="H551" s="61" t="s">
        <v>2851</v>
      </c>
      <c r="I551" s="63">
        <v>1</v>
      </c>
      <c r="J551" s="336">
        <v>160605636</v>
      </c>
      <c r="K551" s="63">
        <v>0</v>
      </c>
      <c r="L551" s="63">
        <v>0</v>
      </c>
      <c r="M551" s="15" t="s">
        <v>1503</v>
      </c>
      <c r="N551" s="336">
        <v>3</v>
      </c>
    </row>
    <row r="552" spans="1:14" x14ac:dyDescent="0.2">
      <c r="A552" s="61" t="s">
        <v>2444</v>
      </c>
      <c r="B552" s="61" t="s">
        <v>2688</v>
      </c>
      <c r="C552" s="61" t="s">
        <v>2445</v>
      </c>
      <c r="D552" s="61" t="s">
        <v>3336</v>
      </c>
      <c r="E552" s="61" t="s">
        <v>3337</v>
      </c>
      <c r="F552" s="61" t="s">
        <v>2697</v>
      </c>
      <c r="G552" s="61" t="s">
        <v>2445</v>
      </c>
      <c r="H552" s="61" t="s">
        <v>2851</v>
      </c>
      <c r="I552" s="63">
        <v>1</v>
      </c>
      <c r="J552" s="336">
        <v>160605636</v>
      </c>
      <c r="K552" s="63">
        <v>0</v>
      </c>
      <c r="L552" s="63">
        <v>0</v>
      </c>
      <c r="M552" s="15" t="s">
        <v>1503</v>
      </c>
      <c r="N552" s="336">
        <v>4</v>
      </c>
    </row>
    <row r="553" spans="1:14" x14ac:dyDescent="0.2">
      <c r="A553" s="61" t="s">
        <v>2444</v>
      </c>
      <c r="B553" s="61" t="s">
        <v>2688</v>
      </c>
      <c r="C553" s="61" t="s">
        <v>2445</v>
      </c>
      <c r="D553" s="61" t="s">
        <v>3937</v>
      </c>
      <c r="E553" s="61" t="s">
        <v>3938</v>
      </c>
      <c r="F553" s="61" t="s">
        <v>3210</v>
      </c>
      <c r="G553" s="61" t="s">
        <v>2445</v>
      </c>
      <c r="H553" s="61" t="s">
        <v>2851</v>
      </c>
      <c r="I553" s="63">
        <v>1</v>
      </c>
      <c r="J553" s="336">
        <v>160605636</v>
      </c>
      <c r="K553" s="63">
        <v>0</v>
      </c>
      <c r="L553" s="63">
        <v>0</v>
      </c>
      <c r="M553" s="15" t="s">
        <v>1503</v>
      </c>
      <c r="N553" s="336">
        <v>17</v>
      </c>
    </row>
    <row r="554" spans="1:14" x14ac:dyDescent="0.2">
      <c r="A554" s="61" t="s">
        <v>2444</v>
      </c>
      <c r="B554" s="61" t="s">
        <v>2688</v>
      </c>
      <c r="C554" s="61" t="s">
        <v>2445</v>
      </c>
      <c r="D554" s="61" t="s">
        <v>3939</v>
      </c>
      <c r="E554" s="61" t="s">
        <v>3940</v>
      </c>
      <c r="F554" s="61" t="s">
        <v>2877</v>
      </c>
      <c r="G554" s="61" t="s">
        <v>2445</v>
      </c>
      <c r="H554" s="61" t="s">
        <v>2851</v>
      </c>
      <c r="I554" s="63">
        <v>1</v>
      </c>
      <c r="J554" s="336">
        <v>160605636</v>
      </c>
      <c r="K554" s="63">
        <v>0</v>
      </c>
      <c r="L554" s="63">
        <v>0</v>
      </c>
      <c r="M554" s="15" t="s">
        <v>1503</v>
      </c>
      <c r="N554" s="336">
        <v>18</v>
      </c>
    </row>
    <row r="555" spans="1:14" x14ac:dyDescent="0.2">
      <c r="A555" s="61" t="s">
        <v>2449</v>
      </c>
      <c r="B555" s="61" t="s">
        <v>2688</v>
      </c>
      <c r="C555" s="61" t="s">
        <v>3260</v>
      </c>
      <c r="D555" s="61" t="s">
        <v>3566</v>
      </c>
      <c r="E555" s="61" t="s">
        <v>3567</v>
      </c>
      <c r="F555" s="61" t="s">
        <v>2688</v>
      </c>
      <c r="G555" s="61" t="s">
        <v>2450</v>
      </c>
      <c r="H555" s="61" t="s">
        <v>2851</v>
      </c>
      <c r="I555" s="63">
        <v>1</v>
      </c>
      <c r="J555" s="336">
        <v>160679692</v>
      </c>
      <c r="K555" s="63">
        <v>0</v>
      </c>
      <c r="L555" s="63">
        <v>0</v>
      </c>
      <c r="M555" s="15" t="s">
        <v>1503</v>
      </c>
      <c r="N555" s="336">
        <v>1</v>
      </c>
    </row>
    <row r="556" spans="1:14" x14ac:dyDescent="0.2">
      <c r="A556" s="61" t="s">
        <v>2449</v>
      </c>
      <c r="B556" s="61" t="s">
        <v>2688</v>
      </c>
      <c r="C556" s="61" t="s">
        <v>3260</v>
      </c>
      <c r="D556" s="61" t="s">
        <v>3941</v>
      </c>
      <c r="E556" s="61" t="s">
        <v>3942</v>
      </c>
      <c r="F556" s="61" t="s">
        <v>2736</v>
      </c>
      <c r="G556" s="61" t="s">
        <v>2450</v>
      </c>
      <c r="H556" s="61" t="s">
        <v>2851</v>
      </c>
      <c r="I556" s="63">
        <v>1</v>
      </c>
      <c r="J556" s="336">
        <v>160679692</v>
      </c>
      <c r="K556" s="63">
        <v>0</v>
      </c>
      <c r="L556" s="63">
        <v>0</v>
      </c>
      <c r="M556" s="15" t="s">
        <v>1503</v>
      </c>
      <c r="N556" s="336">
        <v>2</v>
      </c>
    </row>
    <row r="557" spans="1:14" x14ac:dyDescent="0.2">
      <c r="A557" s="61" t="s">
        <v>2595</v>
      </c>
      <c r="B557" s="61" t="s">
        <v>2688</v>
      </c>
      <c r="C557" s="61" t="s">
        <v>3943</v>
      </c>
      <c r="D557" s="61" t="s">
        <v>3905</v>
      </c>
      <c r="E557" s="61" t="s">
        <v>3906</v>
      </c>
      <c r="F557" s="61" t="s">
        <v>2688</v>
      </c>
      <c r="G557" s="61" t="s">
        <v>2596</v>
      </c>
      <c r="H557" s="61" t="s">
        <v>2939</v>
      </c>
      <c r="I557" s="63">
        <v>1</v>
      </c>
      <c r="J557" s="336">
        <v>160809623</v>
      </c>
      <c r="K557" s="63">
        <v>0</v>
      </c>
      <c r="L557" s="63">
        <v>1</v>
      </c>
      <c r="M557" s="15" t="s">
        <v>1503</v>
      </c>
      <c r="N557" s="336">
        <v>1</v>
      </c>
    </row>
    <row r="558" spans="1:14" x14ac:dyDescent="0.2">
      <c r="A558" s="61" t="s">
        <v>2380</v>
      </c>
      <c r="B558" s="61" t="s">
        <v>2787</v>
      </c>
      <c r="C558" s="61" t="s">
        <v>3944</v>
      </c>
      <c r="D558" s="61" t="s">
        <v>3915</v>
      </c>
      <c r="E558" s="61" t="s">
        <v>3916</v>
      </c>
      <c r="F558" s="61" t="s">
        <v>2787</v>
      </c>
      <c r="G558" s="61" t="s">
        <v>2382</v>
      </c>
      <c r="H558" s="61" t="s">
        <v>2851</v>
      </c>
      <c r="I558" s="63">
        <v>1</v>
      </c>
      <c r="J558" s="336">
        <v>160877842</v>
      </c>
      <c r="K558" s="63">
        <v>0</v>
      </c>
      <c r="L558" s="63">
        <v>0</v>
      </c>
      <c r="M558" s="15" t="s">
        <v>1503</v>
      </c>
      <c r="N558" s="336">
        <v>7</v>
      </c>
    </row>
    <row r="559" spans="1:14" x14ac:dyDescent="0.2">
      <c r="A559" s="61" t="s">
        <v>2380</v>
      </c>
      <c r="B559" s="61" t="s">
        <v>2787</v>
      </c>
      <c r="C559" s="61" t="s">
        <v>3944</v>
      </c>
      <c r="D559" s="61" t="s">
        <v>3824</v>
      </c>
      <c r="E559" s="61" t="s">
        <v>3825</v>
      </c>
      <c r="F559" s="61" t="s">
        <v>2833</v>
      </c>
      <c r="G559" s="61" t="s">
        <v>2382</v>
      </c>
      <c r="H559" s="61" t="s">
        <v>2851</v>
      </c>
      <c r="I559" s="63">
        <v>1</v>
      </c>
      <c r="J559" s="336">
        <v>160877842</v>
      </c>
      <c r="K559" s="63">
        <v>0</v>
      </c>
      <c r="L559" s="63">
        <v>0</v>
      </c>
      <c r="M559" s="15" t="s">
        <v>1503</v>
      </c>
      <c r="N559" s="336">
        <v>8</v>
      </c>
    </row>
    <row r="560" spans="1:14" x14ac:dyDescent="0.2">
      <c r="A560" s="61" t="s">
        <v>2088</v>
      </c>
      <c r="B560" s="61" t="s">
        <v>2736</v>
      </c>
      <c r="C560" s="61" t="s">
        <v>2089</v>
      </c>
      <c r="D560" s="61" t="s">
        <v>3945</v>
      </c>
      <c r="E560" s="61" t="s">
        <v>3946</v>
      </c>
      <c r="F560" s="61" t="s">
        <v>2688</v>
      </c>
      <c r="G560" s="61" t="s">
        <v>2089</v>
      </c>
      <c r="H560" s="61" t="s">
        <v>2851</v>
      </c>
      <c r="I560" s="63">
        <v>1</v>
      </c>
      <c r="J560" s="336">
        <v>161458486</v>
      </c>
      <c r="K560" s="63">
        <v>0</v>
      </c>
      <c r="L560" s="63">
        <v>0</v>
      </c>
      <c r="M560" s="15" t="s">
        <v>1503</v>
      </c>
      <c r="N560" s="336">
        <v>1</v>
      </c>
    </row>
    <row r="561" spans="1:14" x14ac:dyDescent="0.2">
      <c r="A561" s="61" t="s">
        <v>2088</v>
      </c>
      <c r="B561" s="61" t="s">
        <v>2736</v>
      </c>
      <c r="C561" s="61" t="s">
        <v>2089</v>
      </c>
      <c r="D561" s="61" t="s">
        <v>3947</v>
      </c>
      <c r="E561" s="61" t="s">
        <v>3948</v>
      </c>
      <c r="F561" s="61" t="s">
        <v>2736</v>
      </c>
      <c r="G561" s="61" t="s">
        <v>2089</v>
      </c>
      <c r="H561" s="61" t="s">
        <v>2854</v>
      </c>
      <c r="I561" s="63">
        <v>1</v>
      </c>
      <c r="J561" s="336">
        <v>161458486</v>
      </c>
      <c r="K561" s="63">
        <v>1</v>
      </c>
      <c r="L561" s="63">
        <v>0</v>
      </c>
      <c r="M561" s="15" t="s">
        <v>1503</v>
      </c>
      <c r="N561" s="336">
        <v>2</v>
      </c>
    </row>
    <row r="562" spans="1:14" x14ac:dyDescent="0.2">
      <c r="A562" s="61" t="s">
        <v>2088</v>
      </c>
      <c r="B562" s="61" t="s">
        <v>2736</v>
      </c>
      <c r="C562" s="61" t="s">
        <v>2089</v>
      </c>
      <c r="D562" s="61" t="s">
        <v>3949</v>
      </c>
      <c r="E562" s="61" t="s">
        <v>3950</v>
      </c>
      <c r="F562" s="61" t="s">
        <v>2723</v>
      </c>
      <c r="G562" s="61" t="s">
        <v>2089</v>
      </c>
      <c r="H562" s="61" t="s">
        <v>2851</v>
      </c>
      <c r="I562" s="63">
        <v>1</v>
      </c>
      <c r="J562" s="336">
        <v>161458486</v>
      </c>
      <c r="K562" s="63">
        <v>0</v>
      </c>
      <c r="L562" s="63">
        <v>0</v>
      </c>
      <c r="M562" s="15" t="s">
        <v>1503</v>
      </c>
      <c r="N562" s="336">
        <v>3</v>
      </c>
    </row>
    <row r="563" spans="1:14" x14ac:dyDescent="0.2">
      <c r="A563" s="61" t="s">
        <v>2088</v>
      </c>
      <c r="B563" s="61" t="s">
        <v>2723</v>
      </c>
      <c r="C563" s="61" t="s">
        <v>2776</v>
      </c>
      <c r="D563" s="61" t="s">
        <v>3951</v>
      </c>
      <c r="E563" s="61" t="s">
        <v>3952</v>
      </c>
      <c r="F563" s="61" t="s">
        <v>2697</v>
      </c>
      <c r="G563" s="61" t="s">
        <v>2089</v>
      </c>
      <c r="H563" s="61" t="s">
        <v>2851</v>
      </c>
      <c r="I563" s="63">
        <v>1</v>
      </c>
      <c r="J563" s="336">
        <v>161458486</v>
      </c>
      <c r="K563" s="63">
        <v>0</v>
      </c>
      <c r="L563" s="63">
        <v>0</v>
      </c>
      <c r="M563" s="15" t="s">
        <v>1503</v>
      </c>
      <c r="N563" s="336">
        <v>4</v>
      </c>
    </row>
    <row r="564" spans="1:14" x14ac:dyDescent="0.2">
      <c r="A564" s="61" t="s">
        <v>1601</v>
      </c>
      <c r="B564" s="61" t="s">
        <v>2688</v>
      </c>
      <c r="C564" s="61" t="s">
        <v>1602</v>
      </c>
      <c r="D564" s="61" t="s">
        <v>3953</v>
      </c>
      <c r="E564" s="61" t="s">
        <v>3954</v>
      </c>
      <c r="F564" s="61" t="s">
        <v>2688</v>
      </c>
      <c r="G564" s="61" t="s">
        <v>1602</v>
      </c>
      <c r="H564" s="61" t="s">
        <v>2851</v>
      </c>
      <c r="I564" s="63">
        <v>1</v>
      </c>
      <c r="J564" s="336">
        <v>162019976</v>
      </c>
      <c r="K564" s="63">
        <v>0</v>
      </c>
      <c r="L564" s="63">
        <v>0</v>
      </c>
      <c r="M564" s="15" t="s">
        <v>1503</v>
      </c>
      <c r="N564" s="336">
        <v>1</v>
      </c>
    </row>
    <row r="565" spans="1:14" x14ac:dyDescent="0.2">
      <c r="A565" s="61" t="s">
        <v>1888</v>
      </c>
      <c r="B565" s="61" t="s">
        <v>2688</v>
      </c>
      <c r="C565" s="61" t="s">
        <v>1889</v>
      </c>
      <c r="D565" s="61" t="s">
        <v>3955</v>
      </c>
      <c r="E565" s="61" t="s">
        <v>3956</v>
      </c>
      <c r="F565" s="61" t="s">
        <v>2688</v>
      </c>
      <c r="G565" s="61" t="s">
        <v>1889</v>
      </c>
      <c r="H565" s="61" t="s">
        <v>2851</v>
      </c>
      <c r="I565" s="63">
        <v>1</v>
      </c>
      <c r="J565" s="336">
        <v>162172203</v>
      </c>
      <c r="K565" s="63">
        <v>0</v>
      </c>
      <c r="L565" s="63">
        <v>0</v>
      </c>
      <c r="M565" s="15" t="s">
        <v>1503</v>
      </c>
      <c r="N565" s="336">
        <v>1</v>
      </c>
    </row>
    <row r="566" spans="1:14" x14ac:dyDescent="0.2">
      <c r="A566" s="61" t="s">
        <v>1888</v>
      </c>
      <c r="B566" s="61" t="s">
        <v>2688</v>
      </c>
      <c r="C566" s="61" t="s">
        <v>1889</v>
      </c>
      <c r="D566" s="61" t="s">
        <v>3957</v>
      </c>
      <c r="E566" s="61" t="s">
        <v>3958</v>
      </c>
      <c r="F566" s="61" t="s">
        <v>2736</v>
      </c>
      <c r="G566" s="61" t="s">
        <v>1889</v>
      </c>
      <c r="H566" s="61" t="s">
        <v>2851</v>
      </c>
      <c r="I566" s="63">
        <v>1</v>
      </c>
      <c r="J566" s="336">
        <v>162172203</v>
      </c>
      <c r="K566" s="63">
        <v>0</v>
      </c>
      <c r="L566" s="63">
        <v>0</v>
      </c>
      <c r="M566" s="15" t="s">
        <v>1503</v>
      </c>
      <c r="N566" s="336">
        <v>2</v>
      </c>
    </row>
    <row r="567" spans="1:14" x14ac:dyDescent="0.2">
      <c r="A567" s="61" t="s">
        <v>1893</v>
      </c>
      <c r="B567" s="61" t="s">
        <v>2688</v>
      </c>
      <c r="C567" s="61" t="s">
        <v>1325</v>
      </c>
      <c r="D567" s="61" t="s">
        <v>3959</v>
      </c>
      <c r="E567" s="61" t="s">
        <v>3960</v>
      </c>
      <c r="F567" s="61" t="s">
        <v>3210</v>
      </c>
      <c r="G567" s="61" t="s">
        <v>1894</v>
      </c>
      <c r="H567" s="61" t="s">
        <v>2851</v>
      </c>
      <c r="I567" s="63">
        <v>1</v>
      </c>
      <c r="J567" s="336">
        <v>162499210</v>
      </c>
      <c r="K567" s="63">
        <v>0</v>
      </c>
      <c r="L567" s="63">
        <v>0</v>
      </c>
      <c r="M567" s="15" t="s">
        <v>1503</v>
      </c>
      <c r="N567" s="336">
        <v>17</v>
      </c>
    </row>
    <row r="568" spans="1:14" x14ac:dyDescent="0.2">
      <c r="A568" s="61" t="s">
        <v>1893</v>
      </c>
      <c r="B568" s="61" t="s">
        <v>2736</v>
      </c>
      <c r="C568" s="61" t="s">
        <v>1328</v>
      </c>
      <c r="D568" s="61" t="s">
        <v>3961</v>
      </c>
      <c r="E568" s="61" t="s">
        <v>3962</v>
      </c>
      <c r="F568" s="61" t="s">
        <v>2736</v>
      </c>
      <c r="G568" s="61" t="s">
        <v>1894</v>
      </c>
      <c r="H568" s="61" t="s">
        <v>2854</v>
      </c>
      <c r="I568" s="63">
        <v>1</v>
      </c>
      <c r="J568" s="336">
        <v>162499210</v>
      </c>
      <c r="K568" s="63">
        <v>1</v>
      </c>
      <c r="L568" s="63">
        <v>0</v>
      </c>
      <c r="M568" s="15" t="s">
        <v>1503</v>
      </c>
      <c r="N568" s="336">
        <v>2</v>
      </c>
    </row>
    <row r="569" spans="1:14" x14ac:dyDescent="0.2">
      <c r="A569" s="61" t="s">
        <v>1893</v>
      </c>
      <c r="B569" s="61" t="s">
        <v>2989</v>
      </c>
      <c r="C569" s="61" t="s">
        <v>1339</v>
      </c>
      <c r="D569" s="61" t="s">
        <v>3963</v>
      </c>
      <c r="E569" s="61" t="s">
        <v>3964</v>
      </c>
      <c r="F569" s="61" t="s">
        <v>2723</v>
      </c>
      <c r="G569" s="61" t="s">
        <v>1894</v>
      </c>
      <c r="H569" s="61" t="s">
        <v>2854</v>
      </c>
      <c r="I569" s="63">
        <v>1</v>
      </c>
      <c r="J569" s="336">
        <v>162499210</v>
      </c>
      <c r="K569" s="63">
        <v>1</v>
      </c>
      <c r="L569" s="63">
        <v>0</v>
      </c>
      <c r="M569" s="15" t="s">
        <v>1503</v>
      </c>
      <c r="N569" s="336">
        <v>3</v>
      </c>
    </row>
    <row r="570" spans="1:14" x14ac:dyDescent="0.2">
      <c r="A570" s="61" t="s">
        <v>1893</v>
      </c>
      <c r="B570" s="61" t="s">
        <v>2989</v>
      </c>
      <c r="C570" s="61" t="s">
        <v>1339</v>
      </c>
      <c r="D570" s="61" t="s">
        <v>3965</v>
      </c>
      <c r="E570" s="61" t="s">
        <v>3966</v>
      </c>
      <c r="F570" s="61" t="s">
        <v>2697</v>
      </c>
      <c r="G570" s="61" t="s">
        <v>1894</v>
      </c>
      <c r="H570" s="61" t="s">
        <v>2854</v>
      </c>
      <c r="I570" s="63">
        <v>1</v>
      </c>
      <c r="J570" s="336">
        <v>162499210</v>
      </c>
      <c r="K570" s="63">
        <v>1</v>
      </c>
      <c r="L570" s="63">
        <v>0</v>
      </c>
      <c r="M570" s="15" t="s">
        <v>1503</v>
      </c>
      <c r="N570" s="336">
        <v>4</v>
      </c>
    </row>
    <row r="571" spans="1:14" x14ac:dyDescent="0.2">
      <c r="A571" s="61" t="s">
        <v>1893</v>
      </c>
      <c r="B571" s="61" t="s">
        <v>2989</v>
      </c>
      <c r="C571" s="61" t="s">
        <v>1339</v>
      </c>
      <c r="D571" s="61" t="s">
        <v>3967</v>
      </c>
      <c r="E571" s="61" t="s">
        <v>3968</v>
      </c>
      <c r="F571" s="61" t="s">
        <v>2787</v>
      </c>
      <c r="G571" s="61" t="s">
        <v>1894</v>
      </c>
      <c r="H571" s="61" t="s">
        <v>2854</v>
      </c>
      <c r="I571" s="63">
        <v>1</v>
      </c>
      <c r="J571" s="336">
        <v>162499210</v>
      </c>
      <c r="K571" s="63">
        <v>1</v>
      </c>
      <c r="L571" s="63">
        <v>0</v>
      </c>
      <c r="M571" s="15" t="s">
        <v>1503</v>
      </c>
      <c r="N571" s="336">
        <v>5</v>
      </c>
    </row>
    <row r="572" spans="1:14" x14ac:dyDescent="0.2">
      <c r="A572" s="61" t="s">
        <v>1893</v>
      </c>
      <c r="B572" s="61" t="s">
        <v>2989</v>
      </c>
      <c r="C572" s="61" t="s">
        <v>1339</v>
      </c>
      <c r="D572" s="61" t="s">
        <v>3969</v>
      </c>
      <c r="E572" s="61" t="s">
        <v>3970</v>
      </c>
      <c r="F572" s="61" t="s">
        <v>2833</v>
      </c>
      <c r="G572" s="61" t="s">
        <v>1894</v>
      </c>
      <c r="H572" s="61" t="s">
        <v>2854</v>
      </c>
      <c r="I572" s="63">
        <v>1</v>
      </c>
      <c r="J572" s="336">
        <v>162499210</v>
      </c>
      <c r="K572" s="63">
        <v>1</v>
      </c>
      <c r="L572" s="63">
        <v>0</v>
      </c>
      <c r="M572" s="15" t="s">
        <v>1503</v>
      </c>
      <c r="N572" s="336">
        <v>6</v>
      </c>
    </row>
    <row r="573" spans="1:14" x14ac:dyDescent="0.2">
      <c r="A573" s="61" t="s">
        <v>1893</v>
      </c>
      <c r="B573" s="61" t="s">
        <v>2989</v>
      </c>
      <c r="C573" s="61" t="s">
        <v>1339</v>
      </c>
      <c r="D573" s="61" t="s">
        <v>3971</v>
      </c>
      <c r="E573" s="61" t="s">
        <v>3972</v>
      </c>
      <c r="F573" s="61" t="s">
        <v>2845</v>
      </c>
      <c r="G573" s="61" t="s">
        <v>1894</v>
      </c>
      <c r="H573" s="61" t="s">
        <v>2854</v>
      </c>
      <c r="I573" s="63">
        <v>1</v>
      </c>
      <c r="J573" s="336">
        <v>162499210</v>
      </c>
      <c r="K573" s="63">
        <v>1</v>
      </c>
      <c r="L573" s="63">
        <v>0</v>
      </c>
      <c r="M573" s="15" t="s">
        <v>1503</v>
      </c>
      <c r="N573" s="336">
        <v>7</v>
      </c>
    </row>
    <row r="574" spans="1:14" x14ac:dyDescent="0.2">
      <c r="A574" s="61" t="s">
        <v>1893</v>
      </c>
      <c r="B574" s="61" t="s">
        <v>2915</v>
      </c>
      <c r="C574" s="61" t="s">
        <v>1340</v>
      </c>
      <c r="D574" s="61" t="s">
        <v>3973</v>
      </c>
      <c r="E574" s="61" t="s">
        <v>3974</v>
      </c>
      <c r="F574" s="61" t="s">
        <v>2989</v>
      </c>
      <c r="G574" s="61" t="s">
        <v>1894</v>
      </c>
      <c r="H574" s="61" t="s">
        <v>2854</v>
      </c>
      <c r="I574" s="63">
        <v>1</v>
      </c>
      <c r="J574" s="336">
        <v>162499210</v>
      </c>
      <c r="K574" s="63">
        <v>1</v>
      </c>
      <c r="L574" s="63">
        <v>0</v>
      </c>
      <c r="M574" s="15" t="s">
        <v>1503</v>
      </c>
      <c r="N574" s="336">
        <v>11</v>
      </c>
    </row>
    <row r="575" spans="1:14" x14ac:dyDescent="0.2">
      <c r="A575" s="61" t="s">
        <v>1897</v>
      </c>
      <c r="B575" s="61" t="s">
        <v>2723</v>
      </c>
      <c r="C575" s="61" t="s">
        <v>2900</v>
      </c>
      <c r="D575" s="61" t="s">
        <v>3975</v>
      </c>
      <c r="E575" s="61" t="s">
        <v>3976</v>
      </c>
      <c r="F575" s="61" t="s">
        <v>2789</v>
      </c>
      <c r="G575" s="61" t="s">
        <v>1898</v>
      </c>
      <c r="H575" s="61" t="s">
        <v>2854</v>
      </c>
      <c r="I575" s="63">
        <v>1</v>
      </c>
      <c r="J575" s="336">
        <v>162527514</v>
      </c>
      <c r="K575" s="63">
        <v>1</v>
      </c>
      <c r="L575" s="63">
        <v>0</v>
      </c>
      <c r="M575" s="15" t="s">
        <v>1503</v>
      </c>
      <c r="N575" s="336">
        <v>8</v>
      </c>
    </row>
    <row r="576" spans="1:14" x14ac:dyDescent="0.2">
      <c r="A576" s="61" t="s">
        <v>1897</v>
      </c>
      <c r="B576" s="61" t="s">
        <v>2697</v>
      </c>
      <c r="C576" s="61" t="s">
        <v>3135</v>
      </c>
      <c r="D576" s="61" t="s">
        <v>3977</v>
      </c>
      <c r="E576" s="61" t="s">
        <v>3978</v>
      </c>
      <c r="F576" s="61" t="s">
        <v>2694</v>
      </c>
      <c r="G576" s="61" t="s">
        <v>1898</v>
      </c>
      <c r="H576" s="61" t="s">
        <v>2851</v>
      </c>
      <c r="I576" s="63">
        <v>1</v>
      </c>
      <c r="J576" s="336">
        <v>162527514</v>
      </c>
      <c r="K576" s="63">
        <v>0</v>
      </c>
      <c r="L576" s="63">
        <v>0</v>
      </c>
      <c r="M576" s="15" t="s">
        <v>1503</v>
      </c>
      <c r="N576" s="336">
        <v>9</v>
      </c>
    </row>
    <row r="577" spans="1:14" x14ac:dyDescent="0.2">
      <c r="A577" s="61" t="s">
        <v>1897</v>
      </c>
      <c r="B577" s="61" t="s">
        <v>2697</v>
      </c>
      <c r="C577" s="61" t="s">
        <v>3135</v>
      </c>
      <c r="D577" s="61" t="s">
        <v>3979</v>
      </c>
      <c r="E577" s="61" t="s">
        <v>3980</v>
      </c>
      <c r="F577" s="61" t="s">
        <v>2824</v>
      </c>
      <c r="G577" s="61" t="s">
        <v>1898</v>
      </c>
      <c r="H577" s="61" t="s">
        <v>2851</v>
      </c>
      <c r="I577" s="63">
        <v>1</v>
      </c>
      <c r="J577" s="336">
        <v>162527514</v>
      </c>
      <c r="K577" s="63">
        <v>0</v>
      </c>
      <c r="L577" s="63">
        <v>0</v>
      </c>
      <c r="M577" s="15" t="s">
        <v>1503</v>
      </c>
      <c r="N577" s="336">
        <v>10</v>
      </c>
    </row>
    <row r="578" spans="1:14" x14ac:dyDescent="0.2">
      <c r="A578" s="61" t="s">
        <v>1897</v>
      </c>
      <c r="B578" s="61" t="s">
        <v>2697</v>
      </c>
      <c r="C578" s="61" t="s">
        <v>3135</v>
      </c>
      <c r="D578" s="61" t="s">
        <v>3981</v>
      </c>
      <c r="E578" s="61" t="s">
        <v>3982</v>
      </c>
      <c r="F578" s="61" t="s">
        <v>2883</v>
      </c>
      <c r="G578" s="61" t="s">
        <v>1898</v>
      </c>
      <c r="H578" s="61" t="s">
        <v>2851</v>
      </c>
      <c r="I578" s="63">
        <v>1</v>
      </c>
      <c r="J578" s="336">
        <v>162527514</v>
      </c>
      <c r="K578" s="63">
        <v>0</v>
      </c>
      <c r="L578" s="63">
        <v>0</v>
      </c>
      <c r="M578" s="15" t="s">
        <v>1503</v>
      </c>
      <c r="N578" s="336">
        <v>13</v>
      </c>
    </row>
    <row r="579" spans="1:14" x14ac:dyDescent="0.2">
      <c r="A579" s="61" t="s">
        <v>1897</v>
      </c>
      <c r="B579" s="61" t="s">
        <v>2697</v>
      </c>
      <c r="C579" s="61" t="s">
        <v>3135</v>
      </c>
      <c r="D579" s="61" t="s">
        <v>3983</v>
      </c>
      <c r="E579" s="61" t="s">
        <v>3984</v>
      </c>
      <c r="F579" s="61" t="s">
        <v>2915</v>
      </c>
      <c r="G579" s="61" t="s">
        <v>1898</v>
      </c>
      <c r="H579" s="61" t="s">
        <v>2851</v>
      </c>
      <c r="I579" s="63">
        <v>1</v>
      </c>
      <c r="J579" s="336">
        <v>162527514</v>
      </c>
      <c r="K579" s="63">
        <v>0</v>
      </c>
      <c r="L579" s="63">
        <v>0</v>
      </c>
      <c r="M579" s="15" t="s">
        <v>1503</v>
      </c>
      <c r="N579" s="336">
        <v>14</v>
      </c>
    </row>
    <row r="580" spans="1:14" x14ac:dyDescent="0.2">
      <c r="A580" s="61" t="s">
        <v>1897</v>
      </c>
      <c r="B580" s="61" t="s">
        <v>2697</v>
      </c>
      <c r="C580" s="61" t="s">
        <v>3135</v>
      </c>
      <c r="D580" s="61" t="s">
        <v>3985</v>
      </c>
      <c r="E580" s="61" t="s">
        <v>3986</v>
      </c>
      <c r="F580" s="61" t="s">
        <v>2963</v>
      </c>
      <c r="G580" s="61" t="s">
        <v>1898</v>
      </c>
      <c r="H580" s="61" t="s">
        <v>2851</v>
      </c>
      <c r="I580" s="63">
        <v>1</v>
      </c>
      <c r="J580" s="336">
        <v>162527514</v>
      </c>
      <c r="K580" s="63">
        <v>0</v>
      </c>
      <c r="L580" s="63">
        <v>0</v>
      </c>
      <c r="M580" s="15" t="s">
        <v>1503</v>
      </c>
      <c r="N580" s="336">
        <v>15</v>
      </c>
    </row>
    <row r="581" spans="1:14" x14ac:dyDescent="0.2">
      <c r="A581" s="61" t="s">
        <v>1897</v>
      </c>
      <c r="B581" s="61" t="s">
        <v>2697</v>
      </c>
      <c r="C581" s="61" t="s">
        <v>3135</v>
      </c>
      <c r="D581" s="61" t="s">
        <v>3987</v>
      </c>
      <c r="E581" s="61" t="s">
        <v>3988</v>
      </c>
      <c r="F581" s="61" t="s">
        <v>3114</v>
      </c>
      <c r="G581" s="61" t="s">
        <v>1898</v>
      </c>
      <c r="H581" s="61" t="s">
        <v>2851</v>
      </c>
      <c r="I581" s="63">
        <v>1</v>
      </c>
      <c r="J581" s="336">
        <v>162527514</v>
      </c>
      <c r="K581" s="63">
        <v>0</v>
      </c>
      <c r="L581" s="63">
        <v>0</v>
      </c>
      <c r="M581" s="15" t="s">
        <v>1503</v>
      </c>
      <c r="N581" s="336">
        <v>16</v>
      </c>
    </row>
    <row r="582" spans="1:14" x14ac:dyDescent="0.2">
      <c r="A582" s="61" t="s">
        <v>1897</v>
      </c>
      <c r="B582" s="61" t="s">
        <v>2697</v>
      </c>
      <c r="C582" s="61" t="s">
        <v>3135</v>
      </c>
      <c r="D582" s="61" t="s">
        <v>3989</v>
      </c>
      <c r="E582" s="61" t="s">
        <v>3990</v>
      </c>
      <c r="F582" s="61" t="s">
        <v>3210</v>
      </c>
      <c r="G582" s="61" t="s">
        <v>1898</v>
      </c>
      <c r="H582" s="61" t="s">
        <v>2851</v>
      </c>
      <c r="I582" s="63">
        <v>1</v>
      </c>
      <c r="J582" s="336">
        <v>162527514</v>
      </c>
      <c r="K582" s="63">
        <v>0</v>
      </c>
      <c r="L582" s="63">
        <v>0</v>
      </c>
      <c r="M582" s="15" t="s">
        <v>1503</v>
      </c>
      <c r="N582" s="336">
        <v>17</v>
      </c>
    </row>
    <row r="583" spans="1:14" x14ac:dyDescent="0.2">
      <c r="A583" s="61" t="s">
        <v>1897</v>
      </c>
      <c r="B583" s="61" t="s">
        <v>2697</v>
      </c>
      <c r="C583" s="61" t="s">
        <v>3135</v>
      </c>
      <c r="D583" s="61" t="s">
        <v>3991</v>
      </c>
      <c r="E583" s="61" t="s">
        <v>3992</v>
      </c>
      <c r="F583" s="61" t="s">
        <v>2877</v>
      </c>
      <c r="G583" s="61" t="s">
        <v>1898</v>
      </c>
      <c r="H583" s="61" t="s">
        <v>2851</v>
      </c>
      <c r="I583" s="63">
        <v>1</v>
      </c>
      <c r="J583" s="336">
        <v>162527514</v>
      </c>
      <c r="K583" s="63">
        <v>0</v>
      </c>
      <c r="L583" s="63">
        <v>0</v>
      </c>
      <c r="M583" s="15" t="s">
        <v>1503</v>
      </c>
      <c r="N583" s="336">
        <v>18</v>
      </c>
    </row>
    <row r="584" spans="1:14" x14ac:dyDescent="0.2">
      <c r="A584" s="61" t="s">
        <v>1897</v>
      </c>
      <c r="B584" s="61" t="s">
        <v>2697</v>
      </c>
      <c r="C584" s="61" t="s">
        <v>3135</v>
      </c>
      <c r="D584" s="61" t="s">
        <v>3993</v>
      </c>
      <c r="E584" s="61" t="s">
        <v>3994</v>
      </c>
      <c r="F584" s="61" t="s">
        <v>3215</v>
      </c>
      <c r="G584" s="61" t="s">
        <v>1898</v>
      </c>
      <c r="H584" s="61" t="s">
        <v>2851</v>
      </c>
      <c r="I584" s="63">
        <v>1</v>
      </c>
      <c r="J584" s="336">
        <v>162527514</v>
      </c>
      <c r="K584" s="63">
        <v>0</v>
      </c>
      <c r="L584" s="63">
        <v>0</v>
      </c>
      <c r="M584" s="15" t="s">
        <v>1503</v>
      </c>
      <c r="N584" s="336">
        <v>19</v>
      </c>
    </row>
    <row r="585" spans="1:14" x14ac:dyDescent="0.2">
      <c r="A585" s="61" t="s">
        <v>1897</v>
      </c>
      <c r="B585" s="61" t="s">
        <v>2697</v>
      </c>
      <c r="C585" s="61" t="s">
        <v>3135</v>
      </c>
      <c r="D585" s="61" t="s">
        <v>3995</v>
      </c>
      <c r="E585" s="61" t="s">
        <v>3996</v>
      </c>
      <c r="F585" s="61" t="s">
        <v>3699</v>
      </c>
      <c r="G585" s="61" t="s">
        <v>1898</v>
      </c>
      <c r="H585" s="61" t="s">
        <v>2851</v>
      </c>
      <c r="I585" s="63">
        <v>1</v>
      </c>
      <c r="J585" s="336">
        <v>162527514</v>
      </c>
      <c r="K585" s="63">
        <v>0</v>
      </c>
      <c r="L585" s="63">
        <v>0</v>
      </c>
      <c r="M585" s="15" t="s">
        <v>1503</v>
      </c>
      <c r="N585" s="336">
        <v>23</v>
      </c>
    </row>
    <row r="586" spans="1:14" x14ac:dyDescent="0.2">
      <c r="A586" s="61" t="s">
        <v>1897</v>
      </c>
      <c r="B586" s="61" t="s">
        <v>2697</v>
      </c>
      <c r="C586" s="61" t="s">
        <v>3135</v>
      </c>
      <c r="D586" s="61" t="s">
        <v>3997</v>
      </c>
      <c r="E586" s="61" t="s">
        <v>3998</v>
      </c>
      <c r="F586" s="61" t="s">
        <v>3704</v>
      </c>
      <c r="G586" s="61" t="s">
        <v>1898</v>
      </c>
      <c r="H586" s="61" t="s">
        <v>2851</v>
      </c>
      <c r="I586" s="63">
        <v>1</v>
      </c>
      <c r="J586" s="336">
        <v>162527514</v>
      </c>
      <c r="K586" s="63">
        <v>0</v>
      </c>
      <c r="L586" s="63">
        <v>0</v>
      </c>
      <c r="M586" s="15" t="s">
        <v>1503</v>
      </c>
      <c r="N586" s="336">
        <v>25</v>
      </c>
    </row>
    <row r="587" spans="1:14" x14ac:dyDescent="0.2">
      <c r="A587" s="61" t="s">
        <v>1897</v>
      </c>
      <c r="B587" s="61" t="s">
        <v>2697</v>
      </c>
      <c r="C587" s="61" t="s">
        <v>3135</v>
      </c>
      <c r="D587" s="61" t="s">
        <v>3999</v>
      </c>
      <c r="E587" s="61" t="s">
        <v>4000</v>
      </c>
      <c r="F587" s="61" t="s">
        <v>3715</v>
      </c>
      <c r="G587" s="61" t="s">
        <v>1898</v>
      </c>
      <c r="H587" s="61" t="s">
        <v>2851</v>
      </c>
      <c r="I587" s="63">
        <v>1</v>
      </c>
      <c r="J587" s="336">
        <v>162527514</v>
      </c>
      <c r="K587" s="63">
        <v>0</v>
      </c>
      <c r="L587" s="63">
        <v>0</v>
      </c>
      <c r="M587" s="15" t="s">
        <v>1503</v>
      </c>
      <c r="N587" s="336">
        <v>30</v>
      </c>
    </row>
    <row r="588" spans="1:14" x14ac:dyDescent="0.2">
      <c r="A588" s="61" t="s">
        <v>1897</v>
      </c>
      <c r="B588" s="61" t="s">
        <v>2697</v>
      </c>
      <c r="C588" s="61" t="s">
        <v>3135</v>
      </c>
      <c r="D588" s="61" t="s">
        <v>4001</v>
      </c>
      <c r="E588" s="61" t="s">
        <v>4002</v>
      </c>
      <c r="F588" s="61" t="s">
        <v>3722</v>
      </c>
      <c r="G588" s="61" t="s">
        <v>1898</v>
      </c>
      <c r="H588" s="61" t="s">
        <v>2851</v>
      </c>
      <c r="I588" s="63">
        <v>1</v>
      </c>
      <c r="J588" s="336">
        <v>162527514</v>
      </c>
      <c r="K588" s="63">
        <v>0</v>
      </c>
      <c r="L588" s="63">
        <v>0</v>
      </c>
      <c r="M588" s="15" t="s">
        <v>1503</v>
      </c>
      <c r="N588" s="336">
        <v>33</v>
      </c>
    </row>
    <row r="589" spans="1:14" x14ac:dyDescent="0.2">
      <c r="A589" s="61" t="s">
        <v>1897</v>
      </c>
      <c r="B589" s="61" t="s">
        <v>2697</v>
      </c>
      <c r="C589" s="61" t="s">
        <v>3135</v>
      </c>
      <c r="D589" s="61" t="s">
        <v>4003</v>
      </c>
      <c r="E589" s="61" t="s">
        <v>4004</v>
      </c>
      <c r="F589" s="61" t="s">
        <v>3725</v>
      </c>
      <c r="G589" s="61" t="s">
        <v>1898</v>
      </c>
      <c r="H589" s="61" t="s">
        <v>2851</v>
      </c>
      <c r="I589" s="63">
        <v>1</v>
      </c>
      <c r="J589" s="336">
        <v>162527514</v>
      </c>
      <c r="K589" s="63">
        <v>0</v>
      </c>
      <c r="L589" s="63">
        <v>0</v>
      </c>
      <c r="M589" s="15" t="s">
        <v>1503</v>
      </c>
      <c r="N589" s="336">
        <v>34</v>
      </c>
    </row>
    <row r="590" spans="1:14" x14ac:dyDescent="0.2">
      <c r="A590" s="61" t="s">
        <v>1771</v>
      </c>
      <c r="B590" s="61" t="s">
        <v>2688</v>
      </c>
      <c r="C590" s="61" t="s">
        <v>4005</v>
      </c>
      <c r="D590" s="61" t="s">
        <v>4006</v>
      </c>
      <c r="E590" s="61" t="s">
        <v>4007</v>
      </c>
      <c r="F590" s="61" t="s">
        <v>3715</v>
      </c>
      <c r="G590" s="61" t="s">
        <v>1772</v>
      </c>
      <c r="H590" s="61" t="s">
        <v>2851</v>
      </c>
      <c r="I590" s="63">
        <v>1</v>
      </c>
      <c r="J590" s="336">
        <v>162912558</v>
      </c>
      <c r="K590" s="63">
        <v>0</v>
      </c>
      <c r="L590" s="63">
        <v>0</v>
      </c>
      <c r="M590" s="15" t="s">
        <v>1503</v>
      </c>
      <c r="N590" s="336">
        <v>32</v>
      </c>
    </row>
    <row r="591" spans="1:14" x14ac:dyDescent="0.2">
      <c r="A591" s="61" t="s">
        <v>1771</v>
      </c>
      <c r="B591" s="61" t="s">
        <v>2736</v>
      </c>
      <c r="C591" s="61" t="s">
        <v>2864</v>
      </c>
      <c r="D591" s="61" t="s">
        <v>4008</v>
      </c>
      <c r="E591" s="61" t="s">
        <v>4009</v>
      </c>
      <c r="F591" s="61" t="s">
        <v>3530</v>
      </c>
      <c r="G591" s="61" t="s">
        <v>1772</v>
      </c>
      <c r="H591" s="61" t="s">
        <v>2851</v>
      </c>
      <c r="I591" s="63">
        <v>1</v>
      </c>
      <c r="J591" s="336">
        <v>162912558</v>
      </c>
      <c r="K591" s="63">
        <v>0</v>
      </c>
      <c r="L591" s="63">
        <v>0</v>
      </c>
      <c r="M591" s="15" t="s">
        <v>1503</v>
      </c>
      <c r="N591" s="336">
        <v>33</v>
      </c>
    </row>
    <row r="592" spans="1:14" x14ac:dyDescent="0.2">
      <c r="A592" s="61" t="s">
        <v>1771</v>
      </c>
      <c r="B592" s="61" t="s">
        <v>2723</v>
      </c>
      <c r="C592" s="61" t="s">
        <v>3088</v>
      </c>
      <c r="D592" s="61" t="s">
        <v>3718</v>
      </c>
      <c r="E592" s="61" t="s">
        <v>3719</v>
      </c>
      <c r="F592" s="61" t="s">
        <v>2694</v>
      </c>
      <c r="G592" s="61" t="s">
        <v>1772</v>
      </c>
      <c r="H592" s="61" t="s">
        <v>2854</v>
      </c>
      <c r="I592" s="63">
        <v>1</v>
      </c>
      <c r="J592" s="336">
        <v>162912558</v>
      </c>
      <c r="K592" s="63">
        <v>0</v>
      </c>
      <c r="L592" s="63">
        <v>0</v>
      </c>
      <c r="M592" s="15" t="s">
        <v>1503</v>
      </c>
      <c r="N592" s="336">
        <v>9</v>
      </c>
    </row>
    <row r="593" spans="1:14" x14ac:dyDescent="0.2">
      <c r="A593" s="61" t="s">
        <v>1771</v>
      </c>
      <c r="B593" s="61" t="s">
        <v>2723</v>
      </c>
      <c r="C593" s="61" t="s">
        <v>3088</v>
      </c>
      <c r="D593" s="61" t="s">
        <v>4010</v>
      </c>
      <c r="E593" s="61" t="s">
        <v>4011</v>
      </c>
      <c r="F593" s="61" t="s">
        <v>2824</v>
      </c>
      <c r="G593" s="61" t="s">
        <v>1772</v>
      </c>
      <c r="H593" s="61" t="s">
        <v>2854</v>
      </c>
      <c r="I593" s="63">
        <v>1</v>
      </c>
      <c r="J593" s="336">
        <v>162912558</v>
      </c>
      <c r="K593" s="63">
        <v>0</v>
      </c>
      <c r="L593" s="63">
        <v>0</v>
      </c>
      <c r="M593" s="15" t="s">
        <v>1503</v>
      </c>
      <c r="N593" s="336">
        <v>10</v>
      </c>
    </row>
    <row r="594" spans="1:14" x14ac:dyDescent="0.2">
      <c r="A594" s="61" t="s">
        <v>1771</v>
      </c>
      <c r="B594" s="61" t="s">
        <v>2723</v>
      </c>
      <c r="C594" s="61" t="s">
        <v>3088</v>
      </c>
      <c r="D594" s="61" t="s">
        <v>3709</v>
      </c>
      <c r="E594" s="61" t="s">
        <v>3710</v>
      </c>
      <c r="F594" s="61" t="s">
        <v>2989</v>
      </c>
      <c r="G594" s="61" t="s">
        <v>1772</v>
      </c>
      <c r="H594" s="61" t="s">
        <v>2854</v>
      </c>
      <c r="I594" s="63">
        <v>1</v>
      </c>
      <c r="J594" s="336">
        <v>162912558</v>
      </c>
      <c r="K594" s="63">
        <v>0</v>
      </c>
      <c r="L594" s="63">
        <v>0</v>
      </c>
      <c r="M594" s="15" t="s">
        <v>1503</v>
      </c>
      <c r="N594" s="336">
        <v>11</v>
      </c>
    </row>
    <row r="595" spans="1:14" x14ac:dyDescent="0.2">
      <c r="A595" s="61" t="s">
        <v>1771</v>
      </c>
      <c r="B595" s="61" t="s">
        <v>2697</v>
      </c>
      <c r="C595" s="61" t="s">
        <v>3088</v>
      </c>
      <c r="D595" s="61" t="s">
        <v>4012</v>
      </c>
      <c r="E595" s="61" t="s">
        <v>4013</v>
      </c>
      <c r="F595" s="61" t="s">
        <v>2915</v>
      </c>
      <c r="G595" s="61" t="s">
        <v>1772</v>
      </c>
      <c r="H595" s="61" t="s">
        <v>2851</v>
      </c>
      <c r="I595" s="63">
        <v>1</v>
      </c>
      <c r="J595" s="336">
        <v>162912558</v>
      </c>
      <c r="K595" s="63">
        <v>0</v>
      </c>
      <c r="L595" s="63">
        <v>0</v>
      </c>
      <c r="M595" s="15" t="s">
        <v>1503</v>
      </c>
      <c r="N595" s="336">
        <v>14</v>
      </c>
    </row>
    <row r="596" spans="1:14" x14ac:dyDescent="0.2">
      <c r="A596" s="61" t="s">
        <v>1771</v>
      </c>
      <c r="B596" s="61" t="s">
        <v>2989</v>
      </c>
      <c r="C596" s="61" t="s">
        <v>4014</v>
      </c>
      <c r="D596" s="61" t="s">
        <v>3551</v>
      </c>
      <c r="E596" s="61" t="s">
        <v>3552</v>
      </c>
      <c r="F596" s="61" t="s">
        <v>3699</v>
      </c>
      <c r="G596" s="61" t="s">
        <v>1772</v>
      </c>
      <c r="H596" s="61" t="s">
        <v>2851</v>
      </c>
      <c r="I596" s="63">
        <v>1</v>
      </c>
      <c r="J596" s="336">
        <v>162912558</v>
      </c>
      <c r="K596" s="63">
        <v>0</v>
      </c>
      <c r="L596" s="63">
        <v>0</v>
      </c>
      <c r="M596" s="15" t="s">
        <v>1503</v>
      </c>
      <c r="N596" s="336">
        <v>23</v>
      </c>
    </row>
    <row r="597" spans="1:14" x14ac:dyDescent="0.2">
      <c r="A597" s="61" t="s">
        <v>1771</v>
      </c>
      <c r="B597" s="61" t="s">
        <v>2989</v>
      </c>
      <c r="C597" s="61" t="s">
        <v>4014</v>
      </c>
      <c r="D597" s="61" t="s">
        <v>3294</v>
      </c>
      <c r="E597" s="61" t="s">
        <v>3295</v>
      </c>
      <c r="F597" s="61" t="s">
        <v>3280</v>
      </c>
      <c r="G597" s="61" t="s">
        <v>1772</v>
      </c>
      <c r="H597" s="61" t="s">
        <v>2851</v>
      </c>
      <c r="I597" s="63">
        <v>1</v>
      </c>
      <c r="J597" s="336">
        <v>162912558</v>
      </c>
      <c r="K597" s="63">
        <v>0</v>
      </c>
      <c r="L597" s="63">
        <v>0</v>
      </c>
      <c r="M597" s="15" t="s">
        <v>1503</v>
      </c>
      <c r="N597" s="336">
        <v>24</v>
      </c>
    </row>
    <row r="598" spans="1:14" x14ac:dyDescent="0.2">
      <c r="A598" s="61" t="s">
        <v>2600</v>
      </c>
      <c r="B598" s="61" t="s">
        <v>2688</v>
      </c>
      <c r="C598" s="61" t="s">
        <v>2601</v>
      </c>
      <c r="D598" s="61" t="s">
        <v>4015</v>
      </c>
      <c r="E598" s="61" t="s">
        <v>4016</v>
      </c>
      <c r="F598" s="61" t="s">
        <v>2688</v>
      </c>
      <c r="G598" s="61" t="s">
        <v>2601</v>
      </c>
      <c r="H598" s="61" t="s">
        <v>2854</v>
      </c>
      <c r="I598" s="63">
        <v>1</v>
      </c>
      <c r="J598" s="336">
        <v>163127199</v>
      </c>
      <c r="K598" s="63">
        <v>1</v>
      </c>
      <c r="L598" s="63">
        <v>1</v>
      </c>
      <c r="M598" s="15" t="s">
        <v>1503</v>
      </c>
      <c r="N598" s="336">
        <v>1</v>
      </c>
    </row>
    <row r="599" spans="1:14" x14ac:dyDescent="0.2">
      <c r="A599" s="61" t="s">
        <v>2600</v>
      </c>
      <c r="B599" s="61" t="s">
        <v>2736</v>
      </c>
      <c r="C599" s="61" t="s">
        <v>4017</v>
      </c>
      <c r="D599" s="61" t="s">
        <v>4018</v>
      </c>
      <c r="E599" s="61" t="s">
        <v>4019</v>
      </c>
      <c r="F599" s="61" t="s">
        <v>2736</v>
      </c>
      <c r="G599" s="61" t="s">
        <v>2601</v>
      </c>
      <c r="H599" s="61" t="s">
        <v>2854</v>
      </c>
      <c r="I599" s="63">
        <v>1</v>
      </c>
      <c r="J599" s="336">
        <v>163127199</v>
      </c>
      <c r="K599" s="63">
        <v>1</v>
      </c>
      <c r="L599" s="63">
        <v>0</v>
      </c>
      <c r="M599" s="15" t="s">
        <v>1503</v>
      </c>
      <c r="N599" s="336">
        <v>2</v>
      </c>
    </row>
    <row r="600" spans="1:14" x14ac:dyDescent="0.2">
      <c r="A600" s="61" t="s">
        <v>2600</v>
      </c>
      <c r="B600" s="61" t="s">
        <v>2723</v>
      </c>
      <c r="C600" s="61" t="s">
        <v>4020</v>
      </c>
      <c r="D600" s="61" t="s">
        <v>3749</v>
      </c>
      <c r="E600" s="61" t="s">
        <v>3750</v>
      </c>
      <c r="F600" s="61" t="s">
        <v>2723</v>
      </c>
      <c r="G600" s="61" t="s">
        <v>2601</v>
      </c>
      <c r="H600" s="61" t="s">
        <v>2854</v>
      </c>
      <c r="I600" s="63">
        <v>1</v>
      </c>
      <c r="J600" s="336">
        <v>163127199</v>
      </c>
      <c r="K600" s="63">
        <v>1</v>
      </c>
      <c r="L600" s="63">
        <v>0</v>
      </c>
      <c r="M600" s="15" t="s">
        <v>1503</v>
      </c>
      <c r="N600" s="336">
        <v>3</v>
      </c>
    </row>
    <row r="601" spans="1:14" x14ac:dyDescent="0.2">
      <c r="A601" s="61" t="s">
        <v>1679</v>
      </c>
      <c r="B601" s="61" t="s">
        <v>2688</v>
      </c>
      <c r="C601" s="61" t="s">
        <v>1680</v>
      </c>
      <c r="D601" s="61" t="s">
        <v>4021</v>
      </c>
      <c r="E601" s="61" t="s">
        <v>4022</v>
      </c>
      <c r="F601" s="61" t="s">
        <v>2736</v>
      </c>
      <c r="G601" s="61" t="s">
        <v>1680</v>
      </c>
      <c r="H601" s="61" t="s">
        <v>2851</v>
      </c>
      <c r="I601" s="63">
        <v>1</v>
      </c>
      <c r="J601" s="336">
        <v>163159189</v>
      </c>
      <c r="K601" s="63">
        <v>0</v>
      </c>
      <c r="L601" s="63">
        <v>0</v>
      </c>
      <c r="M601" s="15" t="s">
        <v>1503</v>
      </c>
      <c r="N601" s="336">
        <v>2</v>
      </c>
    </row>
    <row r="602" spans="1:14" x14ac:dyDescent="0.2">
      <c r="A602" s="61" t="s">
        <v>1679</v>
      </c>
      <c r="B602" s="61" t="s">
        <v>2736</v>
      </c>
      <c r="C602" s="61" t="s">
        <v>4023</v>
      </c>
      <c r="D602" s="61" t="s">
        <v>4024</v>
      </c>
      <c r="E602" s="61" t="s">
        <v>4025</v>
      </c>
      <c r="F602" s="61" t="s">
        <v>2688</v>
      </c>
      <c r="G602" s="61" t="s">
        <v>1680</v>
      </c>
      <c r="H602" s="61" t="s">
        <v>2854</v>
      </c>
      <c r="I602" s="63">
        <v>1</v>
      </c>
      <c r="J602" s="336">
        <v>163159189</v>
      </c>
      <c r="K602" s="63">
        <v>1</v>
      </c>
      <c r="L602" s="63">
        <v>0</v>
      </c>
      <c r="M602" s="15" t="s">
        <v>1503</v>
      </c>
      <c r="N602" s="336">
        <v>1</v>
      </c>
    </row>
    <row r="603" spans="1:14" x14ac:dyDescent="0.2">
      <c r="A603" s="61" t="s">
        <v>1905</v>
      </c>
      <c r="B603" s="61" t="s">
        <v>2736</v>
      </c>
      <c r="C603" s="61" t="s">
        <v>3537</v>
      </c>
      <c r="D603" s="61" t="s">
        <v>4026</v>
      </c>
      <c r="E603" s="61" t="s">
        <v>4027</v>
      </c>
      <c r="F603" s="61" t="s">
        <v>2688</v>
      </c>
      <c r="G603" s="61" t="s">
        <v>1906</v>
      </c>
      <c r="H603" s="61" t="s">
        <v>2851</v>
      </c>
      <c r="I603" s="63">
        <v>1</v>
      </c>
      <c r="J603" s="336">
        <v>163349721</v>
      </c>
      <c r="K603" s="63">
        <v>0</v>
      </c>
      <c r="L603" s="63">
        <v>0</v>
      </c>
      <c r="M603" s="15" t="s">
        <v>1503</v>
      </c>
      <c r="N603" s="336">
        <v>1</v>
      </c>
    </row>
    <row r="604" spans="1:14" x14ac:dyDescent="0.2">
      <c r="A604" s="61" t="s">
        <v>2605</v>
      </c>
      <c r="B604" s="61" t="s">
        <v>2688</v>
      </c>
      <c r="C604" s="61" t="s">
        <v>3038</v>
      </c>
      <c r="D604" s="61" t="s">
        <v>4028</v>
      </c>
      <c r="E604" s="61" t="s">
        <v>4029</v>
      </c>
      <c r="F604" s="61" t="s">
        <v>2723</v>
      </c>
      <c r="G604" s="61" t="s">
        <v>2606</v>
      </c>
      <c r="H604" s="61" t="s">
        <v>2854</v>
      </c>
      <c r="I604" s="63">
        <v>1</v>
      </c>
      <c r="J604" s="336">
        <v>163958638</v>
      </c>
      <c r="K604" s="63">
        <v>1</v>
      </c>
      <c r="L604" s="63">
        <v>0</v>
      </c>
      <c r="M604" s="15" t="s">
        <v>1503</v>
      </c>
      <c r="N604" s="336">
        <v>3</v>
      </c>
    </row>
    <row r="605" spans="1:14" x14ac:dyDescent="0.2">
      <c r="A605" s="61" t="s">
        <v>2605</v>
      </c>
      <c r="B605" s="61" t="s">
        <v>2723</v>
      </c>
      <c r="C605" s="61" t="s">
        <v>3039</v>
      </c>
      <c r="D605" s="61" t="s">
        <v>2981</v>
      </c>
      <c r="E605" s="61" t="s">
        <v>2982</v>
      </c>
      <c r="F605" s="61" t="s">
        <v>2824</v>
      </c>
      <c r="G605" s="61" t="s">
        <v>2606</v>
      </c>
      <c r="H605" s="61" t="s">
        <v>2854</v>
      </c>
      <c r="I605" s="63">
        <v>1</v>
      </c>
      <c r="J605" s="336">
        <v>163958638</v>
      </c>
      <c r="K605" s="63">
        <v>1</v>
      </c>
      <c r="L605" s="63">
        <v>0</v>
      </c>
      <c r="M605" s="15" t="s">
        <v>1503</v>
      </c>
      <c r="N605" s="336">
        <v>10</v>
      </c>
    </row>
    <row r="606" spans="1:14" x14ac:dyDescent="0.2">
      <c r="A606" s="61" t="s">
        <v>2605</v>
      </c>
      <c r="B606" s="61" t="s">
        <v>2723</v>
      </c>
      <c r="C606" s="61" t="s">
        <v>3039</v>
      </c>
      <c r="D606" s="61" t="s">
        <v>4030</v>
      </c>
      <c r="E606" s="61" t="s">
        <v>4031</v>
      </c>
      <c r="F606" s="61" t="s">
        <v>2989</v>
      </c>
      <c r="G606" s="61" t="s">
        <v>2606</v>
      </c>
      <c r="H606" s="61" t="s">
        <v>2854</v>
      </c>
      <c r="I606" s="63">
        <v>1</v>
      </c>
      <c r="J606" s="336">
        <v>163958638</v>
      </c>
      <c r="K606" s="63">
        <v>1</v>
      </c>
      <c r="L606" s="63">
        <v>0</v>
      </c>
      <c r="M606" s="15" t="s">
        <v>1503</v>
      </c>
      <c r="N606" s="336">
        <v>11</v>
      </c>
    </row>
    <row r="607" spans="1:14" x14ac:dyDescent="0.2">
      <c r="A607" s="61" t="s">
        <v>2096</v>
      </c>
      <c r="B607" s="61" t="s">
        <v>2736</v>
      </c>
      <c r="C607" s="61" t="s">
        <v>2097</v>
      </c>
      <c r="D607" s="61" t="s">
        <v>4032</v>
      </c>
      <c r="E607" s="61" t="s">
        <v>4033</v>
      </c>
      <c r="F607" s="61" t="s">
        <v>2688</v>
      </c>
      <c r="G607" s="61" t="s">
        <v>2097</v>
      </c>
      <c r="H607" s="61" t="s">
        <v>2851</v>
      </c>
      <c r="I607" s="63">
        <v>1</v>
      </c>
      <c r="J607" s="336">
        <v>164795641</v>
      </c>
      <c r="K607" s="63">
        <v>0</v>
      </c>
      <c r="L607" s="63">
        <v>0</v>
      </c>
      <c r="M607" s="15" t="s">
        <v>1503</v>
      </c>
      <c r="N607" s="336">
        <v>2</v>
      </c>
    </row>
    <row r="608" spans="1:14" x14ac:dyDescent="0.2">
      <c r="A608" s="61" t="s">
        <v>2458</v>
      </c>
      <c r="B608" s="61" t="s">
        <v>2688</v>
      </c>
      <c r="C608" s="61" t="s">
        <v>2459</v>
      </c>
      <c r="D608" s="61" t="s">
        <v>3467</v>
      </c>
      <c r="E608" s="61" t="s">
        <v>3468</v>
      </c>
      <c r="F608" s="61" t="s">
        <v>2736</v>
      </c>
      <c r="G608" s="61" t="s">
        <v>2459</v>
      </c>
      <c r="H608" s="61" t="s">
        <v>2854</v>
      </c>
      <c r="I608" s="63">
        <v>1</v>
      </c>
      <c r="J608" s="336">
        <v>165043835</v>
      </c>
      <c r="K608" s="63">
        <v>1</v>
      </c>
      <c r="L608" s="63">
        <v>0</v>
      </c>
      <c r="M608" s="15" t="s">
        <v>1503</v>
      </c>
      <c r="N608" s="336">
        <v>2</v>
      </c>
    </row>
    <row r="609" spans="1:14" x14ac:dyDescent="0.2">
      <c r="A609" s="61" t="s">
        <v>1910</v>
      </c>
      <c r="B609" s="61" t="s">
        <v>2736</v>
      </c>
      <c r="C609" s="61" t="s">
        <v>3540</v>
      </c>
      <c r="D609" s="61" t="s">
        <v>3601</v>
      </c>
      <c r="E609" s="61" t="s">
        <v>3602</v>
      </c>
      <c r="F609" s="61" t="s">
        <v>2688</v>
      </c>
      <c r="G609" s="61" t="s">
        <v>1911</v>
      </c>
      <c r="H609" s="61" t="s">
        <v>2854</v>
      </c>
      <c r="I609" s="63">
        <v>1</v>
      </c>
      <c r="J609" s="336">
        <v>165098955</v>
      </c>
      <c r="K609" s="63">
        <v>1</v>
      </c>
      <c r="L609" s="63">
        <v>0</v>
      </c>
      <c r="M609" s="15" t="s">
        <v>1503</v>
      </c>
      <c r="N609" s="336">
        <v>1</v>
      </c>
    </row>
    <row r="610" spans="1:14" x14ac:dyDescent="0.2">
      <c r="A610" s="61" t="s">
        <v>1910</v>
      </c>
      <c r="B610" s="61" t="s">
        <v>2736</v>
      </c>
      <c r="C610" s="61" t="s">
        <v>3540</v>
      </c>
      <c r="D610" s="61" t="s">
        <v>4034</v>
      </c>
      <c r="E610" s="61" t="s">
        <v>4035</v>
      </c>
      <c r="F610" s="61" t="s">
        <v>2736</v>
      </c>
      <c r="G610" s="61" t="s">
        <v>1911</v>
      </c>
      <c r="H610" s="61" t="s">
        <v>2854</v>
      </c>
      <c r="I610" s="63">
        <v>1</v>
      </c>
      <c r="J610" s="336">
        <v>165098955</v>
      </c>
      <c r="K610" s="63">
        <v>0</v>
      </c>
      <c r="L610" s="63">
        <v>0</v>
      </c>
      <c r="M610" s="15" t="s">
        <v>1503</v>
      </c>
      <c r="N610" s="336">
        <v>2</v>
      </c>
    </row>
    <row r="611" spans="1:14" x14ac:dyDescent="0.2">
      <c r="A611" s="61" t="s">
        <v>1910</v>
      </c>
      <c r="B611" s="61" t="s">
        <v>2736</v>
      </c>
      <c r="C611" s="61" t="s">
        <v>3540</v>
      </c>
      <c r="D611" s="61" t="s">
        <v>3603</v>
      </c>
      <c r="E611" s="61" t="s">
        <v>3604</v>
      </c>
      <c r="F611" s="61" t="s">
        <v>2697</v>
      </c>
      <c r="G611" s="61" t="s">
        <v>1911</v>
      </c>
      <c r="H611" s="61" t="s">
        <v>2854</v>
      </c>
      <c r="I611" s="63">
        <v>1</v>
      </c>
      <c r="J611" s="336">
        <v>165098955</v>
      </c>
      <c r="K611" s="63">
        <v>0</v>
      </c>
      <c r="L611" s="63">
        <v>0</v>
      </c>
      <c r="M611" s="15" t="s">
        <v>1503</v>
      </c>
      <c r="N611" s="336">
        <v>4</v>
      </c>
    </row>
    <row r="612" spans="1:14" x14ac:dyDescent="0.2">
      <c r="A612" s="61" t="s">
        <v>1910</v>
      </c>
      <c r="B612" s="61" t="s">
        <v>2736</v>
      </c>
      <c r="C612" s="61" t="s">
        <v>3540</v>
      </c>
      <c r="D612" s="61" t="s">
        <v>3597</v>
      </c>
      <c r="E612" s="61" t="s">
        <v>3598</v>
      </c>
      <c r="F612" s="61" t="s">
        <v>2787</v>
      </c>
      <c r="G612" s="61" t="s">
        <v>1911</v>
      </c>
      <c r="H612" s="61" t="s">
        <v>2854</v>
      </c>
      <c r="I612" s="63">
        <v>1</v>
      </c>
      <c r="J612" s="336">
        <v>165098955</v>
      </c>
      <c r="K612" s="63">
        <v>0</v>
      </c>
      <c r="L612" s="63">
        <v>0</v>
      </c>
      <c r="M612" s="15" t="s">
        <v>1503</v>
      </c>
      <c r="N612" s="336">
        <v>5</v>
      </c>
    </row>
    <row r="613" spans="1:14" x14ac:dyDescent="0.2">
      <c r="A613" s="61" t="s">
        <v>1910</v>
      </c>
      <c r="B613" s="61" t="s">
        <v>2736</v>
      </c>
      <c r="C613" s="61" t="s">
        <v>3540</v>
      </c>
      <c r="D613" s="61" t="s">
        <v>3599</v>
      </c>
      <c r="E613" s="61" t="s">
        <v>3600</v>
      </c>
      <c r="F613" s="61" t="s">
        <v>2833</v>
      </c>
      <c r="G613" s="61" t="s">
        <v>1911</v>
      </c>
      <c r="H613" s="61" t="s">
        <v>2854</v>
      </c>
      <c r="I613" s="63">
        <v>1</v>
      </c>
      <c r="J613" s="336">
        <v>165098955</v>
      </c>
      <c r="K613" s="63">
        <v>0</v>
      </c>
      <c r="L613" s="63">
        <v>0</v>
      </c>
      <c r="M613" s="15" t="s">
        <v>1503</v>
      </c>
      <c r="N613" s="336">
        <v>7</v>
      </c>
    </row>
    <row r="614" spans="1:14" x14ac:dyDescent="0.2">
      <c r="A614" s="61" t="s">
        <v>2180</v>
      </c>
      <c r="B614" s="61" t="s">
        <v>2697</v>
      </c>
      <c r="C614" s="61" t="s">
        <v>3006</v>
      </c>
      <c r="D614" s="61" t="s">
        <v>3848</v>
      </c>
      <c r="E614" s="61" t="s">
        <v>3849</v>
      </c>
      <c r="F614" s="61" t="s">
        <v>2736</v>
      </c>
      <c r="G614" s="61" t="s">
        <v>2181</v>
      </c>
      <c r="H614" s="61" t="s">
        <v>2851</v>
      </c>
      <c r="I614" s="63">
        <v>1</v>
      </c>
      <c r="J614" s="336">
        <v>165135991</v>
      </c>
      <c r="K614" s="63">
        <v>0</v>
      </c>
      <c r="L614" s="63">
        <v>0</v>
      </c>
      <c r="M614" s="15" t="s">
        <v>1503</v>
      </c>
      <c r="N614" s="336">
        <v>2</v>
      </c>
    </row>
    <row r="615" spans="1:14" x14ac:dyDescent="0.2">
      <c r="A615" s="61" t="s">
        <v>1711</v>
      </c>
      <c r="B615" s="61" t="s">
        <v>2688</v>
      </c>
      <c r="C615" s="61" t="s">
        <v>4036</v>
      </c>
      <c r="D615" s="61" t="s">
        <v>4037</v>
      </c>
      <c r="E615" s="61" t="s">
        <v>4038</v>
      </c>
      <c r="F615" s="61" t="s">
        <v>2688</v>
      </c>
      <c r="G615" s="61" t="s">
        <v>1712</v>
      </c>
      <c r="H615" s="61" t="s">
        <v>2854</v>
      </c>
      <c r="I615" s="63">
        <v>1</v>
      </c>
      <c r="J615" s="336">
        <v>165456634</v>
      </c>
      <c r="K615" s="63">
        <v>1</v>
      </c>
      <c r="L615" s="63">
        <v>0</v>
      </c>
      <c r="M615" s="15" t="s">
        <v>1503</v>
      </c>
      <c r="N615" s="336">
        <v>1</v>
      </c>
    </row>
    <row r="616" spans="1:14" x14ac:dyDescent="0.2">
      <c r="A616" s="61" t="s">
        <v>1711</v>
      </c>
      <c r="B616" s="61" t="s">
        <v>2688</v>
      </c>
      <c r="C616" s="61" t="s">
        <v>4036</v>
      </c>
      <c r="D616" s="61" t="s">
        <v>4039</v>
      </c>
      <c r="E616" s="61" t="s">
        <v>4040</v>
      </c>
      <c r="F616" s="61" t="s">
        <v>2736</v>
      </c>
      <c r="G616" s="61" t="s">
        <v>1712</v>
      </c>
      <c r="H616" s="61" t="s">
        <v>2854</v>
      </c>
      <c r="I616" s="63">
        <v>1</v>
      </c>
      <c r="J616" s="336">
        <v>165456634</v>
      </c>
      <c r="K616" s="63">
        <v>0</v>
      </c>
      <c r="L616" s="63">
        <v>0</v>
      </c>
      <c r="M616" s="15" t="s">
        <v>1503</v>
      </c>
      <c r="N616" s="336">
        <v>3</v>
      </c>
    </row>
    <row r="617" spans="1:14" x14ac:dyDescent="0.2">
      <c r="A617" s="61" t="s">
        <v>1711</v>
      </c>
      <c r="B617" s="61" t="s">
        <v>2697</v>
      </c>
      <c r="C617" s="61" t="s">
        <v>4041</v>
      </c>
      <c r="D617" s="61" t="s">
        <v>4042</v>
      </c>
      <c r="E617" s="61" t="s">
        <v>4043</v>
      </c>
      <c r="F617" s="61" t="s">
        <v>2723</v>
      </c>
      <c r="G617" s="61" t="s">
        <v>1712</v>
      </c>
      <c r="H617" s="61" t="s">
        <v>2854</v>
      </c>
      <c r="I617" s="63">
        <v>1</v>
      </c>
      <c r="J617" s="336">
        <v>165456634</v>
      </c>
      <c r="K617" s="63">
        <v>0</v>
      </c>
      <c r="L617" s="63">
        <v>0</v>
      </c>
      <c r="M617" s="15" t="s">
        <v>1503</v>
      </c>
      <c r="N617" s="336">
        <v>4</v>
      </c>
    </row>
    <row r="618" spans="1:14" x14ac:dyDescent="0.2">
      <c r="A618" s="61" t="s">
        <v>1711</v>
      </c>
      <c r="B618" s="61" t="s">
        <v>2787</v>
      </c>
      <c r="C618" s="61" t="s">
        <v>4044</v>
      </c>
      <c r="D618" s="61" t="s">
        <v>4045</v>
      </c>
      <c r="E618" s="61" t="s">
        <v>4046</v>
      </c>
      <c r="F618" s="61" t="s">
        <v>2697</v>
      </c>
      <c r="G618" s="61" t="s">
        <v>1712</v>
      </c>
      <c r="H618" s="61" t="s">
        <v>2854</v>
      </c>
      <c r="I618" s="63">
        <v>1</v>
      </c>
      <c r="J618" s="336">
        <v>165456634</v>
      </c>
      <c r="K618" s="63">
        <v>1</v>
      </c>
      <c r="L618" s="63">
        <v>0</v>
      </c>
      <c r="M618" s="15" t="s">
        <v>1503</v>
      </c>
      <c r="N618" s="336">
        <v>5</v>
      </c>
    </row>
    <row r="619" spans="1:14" x14ac:dyDescent="0.2">
      <c r="A619" s="61" t="s">
        <v>1711</v>
      </c>
      <c r="B619" s="61" t="s">
        <v>2694</v>
      </c>
      <c r="C619" s="61" t="s">
        <v>4047</v>
      </c>
      <c r="D619" s="61" t="s">
        <v>4048</v>
      </c>
      <c r="E619" s="61" t="s">
        <v>4049</v>
      </c>
      <c r="F619" s="61" t="s">
        <v>2833</v>
      </c>
      <c r="G619" s="61" t="s">
        <v>1712</v>
      </c>
      <c r="H619" s="61" t="s">
        <v>2854</v>
      </c>
      <c r="I619" s="63">
        <v>1</v>
      </c>
      <c r="J619" s="336">
        <v>165456634</v>
      </c>
      <c r="K619" s="63">
        <v>1</v>
      </c>
      <c r="L619" s="63">
        <v>0</v>
      </c>
      <c r="M619" s="15" t="s">
        <v>1503</v>
      </c>
      <c r="N619" s="336">
        <v>7</v>
      </c>
    </row>
    <row r="620" spans="1:14" x14ac:dyDescent="0.2">
      <c r="A620" s="61" t="s">
        <v>2183</v>
      </c>
      <c r="B620" s="61" t="s">
        <v>2736</v>
      </c>
      <c r="C620" s="61" t="s">
        <v>3007</v>
      </c>
      <c r="D620" s="61" t="s">
        <v>4050</v>
      </c>
      <c r="E620" s="61" t="s">
        <v>4051</v>
      </c>
      <c r="F620" s="61" t="s">
        <v>2723</v>
      </c>
      <c r="G620" s="61" t="s">
        <v>2184</v>
      </c>
      <c r="H620" s="61" t="s">
        <v>2854</v>
      </c>
      <c r="I620" s="63">
        <v>1</v>
      </c>
      <c r="J620" s="336">
        <v>165491838</v>
      </c>
      <c r="K620" s="63">
        <v>0</v>
      </c>
      <c r="L620" s="63">
        <v>0</v>
      </c>
      <c r="M620" s="15" t="s">
        <v>1503</v>
      </c>
      <c r="N620" s="336">
        <v>3</v>
      </c>
    </row>
    <row r="621" spans="1:14" x14ac:dyDescent="0.2">
      <c r="A621" s="61" t="s">
        <v>2100</v>
      </c>
      <c r="B621" s="61" t="s">
        <v>2736</v>
      </c>
      <c r="C621" s="61" t="s">
        <v>4052</v>
      </c>
      <c r="D621" s="61" t="s">
        <v>4053</v>
      </c>
      <c r="E621" s="61" t="s">
        <v>4054</v>
      </c>
      <c r="F621" s="61" t="s">
        <v>2688</v>
      </c>
      <c r="G621" s="61" t="s">
        <v>2101</v>
      </c>
      <c r="H621" s="61" t="s">
        <v>2854</v>
      </c>
      <c r="I621" s="63">
        <v>1</v>
      </c>
      <c r="J621" s="336">
        <v>166512337</v>
      </c>
      <c r="K621" s="63">
        <v>0</v>
      </c>
      <c r="L621" s="63">
        <v>0</v>
      </c>
      <c r="M621" s="15" t="s">
        <v>1503</v>
      </c>
      <c r="N621" s="336">
        <v>1</v>
      </c>
    </row>
    <row r="622" spans="1:14" x14ac:dyDescent="0.2">
      <c r="A622" s="61" t="s">
        <v>2100</v>
      </c>
      <c r="B622" s="61" t="s">
        <v>2787</v>
      </c>
      <c r="C622" s="61" t="s">
        <v>4055</v>
      </c>
      <c r="D622" s="61" t="s">
        <v>4056</v>
      </c>
      <c r="E622" s="61" t="s">
        <v>4057</v>
      </c>
      <c r="F622" s="61" t="s">
        <v>2736</v>
      </c>
      <c r="G622" s="61" t="s">
        <v>2101</v>
      </c>
      <c r="H622" s="61" t="s">
        <v>2851</v>
      </c>
      <c r="I622" s="63">
        <v>1</v>
      </c>
      <c r="J622" s="336">
        <v>166512337</v>
      </c>
      <c r="K622" s="63">
        <v>0</v>
      </c>
      <c r="L622" s="63">
        <v>0</v>
      </c>
      <c r="M622" s="15" t="s">
        <v>1503</v>
      </c>
      <c r="N622" s="336">
        <v>2</v>
      </c>
    </row>
    <row r="623" spans="1:14" x14ac:dyDescent="0.2">
      <c r="A623" s="61" t="s">
        <v>2467</v>
      </c>
      <c r="B623" s="61" t="s">
        <v>2723</v>
      </c>
      <c r="C623" s="61" t="s">
        <v>3147</v>
      </c>
      <c r="D623" s="61" t="s">
        <v>3265</v>
      </c>
      <c r="E623" s="61" t="s">
        <v>3266</v>
      </c>
      <c r="F623" s="61" t="s">
        <v>2789</v>
      </c>
      <c r="G623" s="61" t="s">
        <v>2468</v>
      </c>
      <c r="H623" s="61" t="s">
        <v>2851</v>
      </c>
      <c r="I623" s="63">
        <v>1</v>
      </c>
      <c r="J623" s="336">
        <v>166602216</v>
      </c>
      <c r="K623" s="63">
        <v>0</v>
      </c>
      <c r="L623" s="63">
        <v>0</v>
      </c>
      <c r="M623" s="15" t="s">
        <v>1503</v>
      </c>
      <c r="N623" s="336">
        <v>8</v>
      </c>
    </row>
    <row r="624" spans="1:14" x14ac:dyDescent="0.2">
      <c r="A624" s="61" t="s">
        <v>1607</v>
      </c>
      <c r="B624" s="61" t="s">
        <v>2688</v>
      </c>
      <c r="C624" s="61" t="s">
        <v>1608</v>
      </c>
      <c r="D624" s="61" t="s">
        <v>4058</v>
      </c>
      <c r="E624" s="61" t="s">
        <v>4059</v>
      </c>
      <c r="F624" s="61" t="s">
        <v>2688</v>
      </c>
      <c r="G624" s="61" t="s">
        <v>1608</v>
      </c>
      <c r="H624" s="61" t="s">
        <v>2851</v>
      </c>
      <c r="I624" s="63">
        <v>1</v>
      </c>
      <c r="J624" s="336">
        <v>166806892</v>
      </c>
      <c r="K624" s="63">
        <v>0</v>
      </c>
      <c r="L624" s="63">
        <v>0</v>
      </c>
      <c r="M624" s="15" t="s">
        <v>1503</v>
      </c>
      <c r="N624" s="336">
        <v>1</v>
      </c>
    </row>
    <row r="625" spans="1:14" x14ac:dyDescent="0.2">
      <c r="A625" s="61" t="s">
        <v>1607</v>
      </c>
      <c r="B625" s="61" t="s">
        <v>2688</v>
      </c>
      <c r="C625" s="61" t="s">
        <v>1608</v>
      </c>
      <c r="D625" s="61" t="s">
        <v>4060</v>
      </c>
      <c r="E625" s="61" t="s">
        <v>4061</v>
      </c>
      <c r="F625" s="61" t="s">
        <v>2736</v>
      </c>
      <c r="G625" s="61" t="s">
        <v>1608</v>
      </c>
      <c r="H625" s="61" t="s">
        <v>2851</v>
      </c>
      <c r="I625" s="63">
        <v>1</v>
      </c>
      <c r="J625" s="336">
        <v>166806892</v>
      </c>
      <c r="K625" s="63">
        <v>0</v>
      </c>
      <c r="L625" s="63">
        <v>0</v>
      </c>
      <c r="M625" s="15" t="s">
        <v>1503</v>
      </c>
      <c r="N625" s="336">
        <v>2</v>
      </c>
    </row>
    <row r="626" spans="1:14" x14ac:dyDescent="0.2">
      <c r="A626" s="61" t="s">
        <v>1918</v>
      </c>
      <c r="B626" s="61" t="s">
        <v>2688</v>
      </c>
      <c r="C626" s="61" t="s">
        <v>1919</v>
      </c>
      <c r="D626" s="61" t="s">
        <v>4062</v>
      </c>
      <c r="E626" s="61" t="s">
        <v>4063</v>
      </c>
      <c r="F626" s="61" t="s">
        <v>2989</v>
      </c>
      <c r="G626" s="61" t="s">
        <v>1919</v>
      </c>
      <c r="H626" s="61" t="s">
        <v>2854</v>
      </c>
      <c r="I626" s="63">
        <v>1</v>
      </c>
      <c r="J626" s="336">
        <v>166959867</v>
      </c>
      <c r="K626" s="63">
        <v>1</v>
      </c>
      <c r="L626" s="63">
        <v>0</v>
      </c>
      <c r="M626" s="15" t="s">
        <v>1503</v>
      </c>
      <c r="N626" s="336">
        <v>11</v>
      </c>
    </row>
    <row r="627" spans="1:14" x14ac:dyDescent="0.2">
      <c r="A627" s="61" t="s">
        <v>1918</v>
      </c>
      <c r="B627" s="61" t="s">
        <v>2723</v>
      </c>
      <c r="C627" s="61" t="s">
        <v>4064</v>
      </c>
      <c r="D627" s="61" t="s">
        <v>4065</v>
      </c>
      <c r="E627" s="61" t="s">
        <v>4066</v>
      </c>
      <c r="F627" s="61" t="s">
        <v>2785</v>
      </c>
      <c r="G627" s="61" t="s">
        <v>1919</v>
      </c>
      <c r="H627" s="61" t="s">
        <v>2854</v>
      </c>
      <c r="I627" s="63">
        <v>1</v>
      </c>
      <c r="J627" s="336">
        <v>166959867</v>
      </c>
      <c r="K627" s="63">
        <v>1</v>
      </c>
      <c r="L627" s="63">
        <v>0</v>
      </c>
      <c r="M627" s="15" t="s">
        <v>2872</v>
      </c>
      <c r="N627" s="336">
        <v>12</v>
      </c>
    </row>
    <row r="628" spans="1:14" x14ac:dyDescent="0.2">
      <c r="A628" s="61" t="s">
        <v>1611</v>
      </c>
      <c r="B628" s="61" t="s">
        <v>2824</v>
      </c>
      <c r="C628" s="61" t="s">
        <v>4067</v>
      </c>
      <c r="D628" s="61" t="s">
        <v>3354</v>
      </c>
      <c r="E628" s="61" t="s">
        <v>3355</v>
      </c>
      <c r="F628" s="61" t="s">
        <v>2688</v>
      </c>
      <c r="G628" s="61" t="s">
        <v>1612</v>
      </c>
      <c r="H628" s="61" t="s">
        <v>2854</v>
      </c>
      <c r="I628" s="63">
        <v>1</v>
      </c>
      <c r="J628" s="336">
        <v>166959879</v>
      </c>
      <c r="K628" s="63">
        <v>1</v>
      </c>
      <c r="L628" s="63">
        <v>0</v>
      </c>
      <c r="M628" s="15" t="s">
        <v>3356</v>
      </c>
      <c r="N628" s="336">
        <v>2</v>
      </c>
    </row>
    <row r="629" spans="1:14" x14ac:dyDescent="0.2">
      <c r="A629" s="61" t="s">
        <v>1611</v>
      </c>
      <c r="B629" s="61" t="s">
        <v>2824</v>
      </c>
      <c r="C629" s="61" t="s">
        <v>4067</v>
      </c>
      <c r="D629" s="61" t="s">
        <v>4068</v>
      </c>
      <c r="E629" s="61" t="s">
        <v>4069</v>
      </c>
      <c r="F629" s="61" t="s">
        <v>2736</v>
      </c>
      <c r="G629" s="61" t="s">
        <v>1612</v>
      </c>
      <c r="H629" s="61" t="s">
        <v>2851</v>
      </c>
      <c r="I629" s="63">
        <v>1</v>
      </c>
      <c r="J629" s="336">
        <v>166959879</v>
      </c>
      <c r="K629" s="63">
        <v>0</v>
      </c>
      <c r="L629" s="63">
        <v>0</v>
      </c>
      <c r="M629" s="15" t="s">
        <v>3356</v>
      </c>
      <c r="N629" s="336">
        <v>3</v>
      </c>
    </row>
    <row r="630" spans="1:14" x14ac:dyDescent="0.2">
      <c r="A630" s="61" t="s">
        <v>2613</v>
      </c>
      <c r="B630" s="61" t="s">
        <v>2688</v>
      </c>
      <c r="C630" s="61" t="s">
        <v>4070</v>
      </c>
      <c r="D630" s="61" t="s">
        <v>3797</v>
      </c>
      <c r="E630" s="61" t="s">
        <v>3798</v>
      </c>
      <c r="F630" s="61" t="s">
        <v>2688</v>
      </c>
      <c r="G630" s="61" t="s">
        <v>2614</v>
      </c>
      <c r="H630" s="61" t="s">
        <v>2854</v>
      </c>
      <c r="I630" s="63">
        <v>1</v>
      </c>
      <c r="J630" s="336">
        <v>167135228</v>
      </c>
      <c r="K630" s="63">
        <v>1</v>
      </c>
      <c r="L630" s="63">
        <v>0</v>
      </c>
      <c r="M630" s="15" t="s">
        <v>1503</v>
      </c>
      <c r="N630" s="336">
        <v>3</v>
      </c>
    </row>
    <row r="631" spans="1:14" x14ac:dyDescent="0.2">
      <c r="A631" s="61" t="s">
        <v>2613</v>
      </c>
      <c r="B631" s="61" t="s">
        <v>2697</v>
      </c>
      <c r="C631" s="61" t="s">
        <v>4071</v>
      </c>
      <c r="D631" s="61" t="s">
        <v>3799</v>
      </c>
      <c r="E631" s="61" t="s">
        <v>3800</v>
      </c>
      <c r="F631" s="61" t="s">
        <v>2736</v>
      </c>
      <c r="G631" s="61" t="s">
        <v>2614</v>
      </c>
      <c r="H631" s="61" t="s">
        <v>2854</v>
      </c>
      <c r="I631" s="63">
        <v>1</v>
      </c>
      <c r="J631" s="336">
        <v>167135228</v>
      </c>
      <c r="K631" s="63">
        <v>1</v>
      </c>
      <c r="L631" s="63">
        <v>0</v>
      </c>
      <c r="M631" s="15" t="s">
        <v>1503</v>
      </c>
      <c r="N631" s="336">
        <v>4</v>
      </c>
    </row>
    <row r="632" spans="1:14" x14ac:dyDescent="0.2">
      <c r="A632" s="61" t="s">
        <v>1922</v>
      </c>
      <c r="B632" s="61" t="s">
        <v>2723</v>
      </c>
      <c r="C632" s="61" t="s">
        <v>4072</v>
      </c>
      <c r="D632" s="61" t="s">
        <v>4073</v>
      </c>
      <c r="E632" s="61" t="s">
        <v>4074</v>
      </c>
      <c r="F632" s="61" t="s">
        <v>2736</v>
      </c>
      <c r="G632" s="61" t="s">
        <v>1923</v>
      </c>
      <c r="H632" s="61" t="s">
        <v>2854</v>
      </c>
      <c r="I632" s="63">
        <v>1</v>
      </c>
      <c r="J632" s="336">
        <v>167184050</v>
      </c>
      <c r="K632" s="63">
        <v>1</v>
      </c>
      <c r="L632" s="63">
        <v>0</v>
      </c>
      <c r="M632" s="15" t="s">
        <v>1503</v>
      </c>
      <c r="N632" s="336">
        <v>2</v>
      </c>
    </row>
    <row r="633" spans="1:14" x14ac:dyDescent="0.2">
      <c r="A633" s="61" t="s">
        <v>1922</v>
      </c>
      <c r="B633" s="61" t="s">
        <v>2697</v>
      </c>
      <c r="C633" s="61" t="s">
        <v>4075</v>
      </c>
      <c r="D633" s="61" t="s">
        <v>4076</v>
      </c>
      <c r="E633" s="61" t="s">
        <v>4077</v>
      </c>
      <c r="F633" s="61" t="s">
        <v>2723</v>
      </c>
      <c r="G633" s="61" t="s">
        <v>1923</v>
      </c>
      <c r="H633" s="61" t="s">
        <v>2851</v>
      </c>
      <c r="I633" s="63">
        <v>1</v>
      </c>
      <c r="J633" s="336">
        <v>167184050</v>
      </c>
      <c r="K633" s="63">
        <v>0</v>
      </c>
      <c r="L633" s="63">
        <v>0</v>
      </c>
      <c r="M633" s="15" t="s">
        <v>1503</v>
      </c>
      <c r="N633" s="336">
        <v>3</v>
      </c>
    </row>
    <row r="634" spans="1:14" x14ac:dyDescent="0.2">
      <c r="A634" s="61" t="s">
        <v>1922</v>
      </c>
      <c r="B634" s="61" t="s">
        <v>2697</v>
      </c>
      <c r="C634" s="61" t="s">
        <v>4075</v>
      </c>
      <c r="D634" s="61" t="s">
        <v>3245</v>
      </c>
      <c r="E634" s="61" t="s">
        <v>3246</v>
      </c>
      <c r="F634" s="61" t="s">
        <v>2697</v>
      </c>
      <c r="G634" s="61" t="s">
        <v>1923</v>
      </c>
      <c r="H634" s="61" t="s">
        <v>2851</v>
      </c>
      <c r="I634" s="63">
        <v>1</v>
      </c>
      <c r="J634" s="336">
        <v>167184050</v>
      </c>
      <c r="K634" s="63">
        <v>0</v>
      </c>
      <c r="L634" s="63">
        <v>0</v>
      </c>
      <c r="M634" s="15" t="s">
        <v>1503</v>
      </c>
      <c r="N634" s="336">
        <v>4</v>
      </c>
    </row>
    <row r="635" spans="1:14" x14ac:dyDescent="0.2">
      <c r="A635" s="61" t="s">
        <v>2472</v>
      </c>
      <c r="B635" s="61" t="s">
        <v>2736</v>
      </c>
      <c r="C635" s="61" t="s">
        <v>1370</v>
      </c>
      <c r="D635" s="61" t="s">
        <v>4078</v>
      </c>
      <c r="E635" s="61" t="s">
        <v>4079</v>
      </c>
      <c r="F635" s="61" t="s">
        <v>2736</v>
      </c>
      <c r="G635" s="61" t="s">
        <v>2473</v>
      </c>
      <c r="H635" s="61" t="s">
        <v>2851</v>
      </c>
      <c r="I635" s="63">
        <v>1</v>
      </c>
      <c r="J635" s="336">
        <v>167616022</v>
      </c>
      <c r="K635" s="63">
        <v>0</v>
      </c>
      <c r="L635" s="63">
        <v>0</v>
      </c>
      <c r="M635" s="15" t="s">
        <v>1503</v>
      </c>
      <c r="N635" s="336">
        <v>2</v>
      </c>
    </row>
    <row r="636" spans="1:14" x14ac:dyDescent="0.2">
      <c r="A636" s="61" t="s">
        <v>2472</v>
      </c>
      <c r="B636" s="61" t="s">
        <v>2736</v>
      </c>
      <c r="C636" s="61" t="s">
        <v>1370</v>
      </c>
      <c r="D636" s="61" t="s">
        <v>3620</v>
      </c>
      <c r="E636" s="61" t="s">
        <v>3621</v>
      </c>
      <c r="F636" s="61" t="s">
        <v>2723</v>
      </c>
      <c r="G636" s="61" t="s">
        <v>2473</v>
      </c>
      <c r="H636" s="61" t="s">
        <v>2851</v>
      </c>
      <c r="I636" s="63">
        <v>1</v>
      </c>
      <c r="J636" s="336">
        <v>167616022</v>
      </c>
      <c r="K636" s="63">
        <v>0</v>
      </c>
      <c r="L636" s="63">
        <v>0</v>
      </c>
      <c r="M636" s="15" t="s">
        <v>1503</v>
      </c>
      <c r="N636" s="336">
        <v>3</v>
      </c>
    </row>
    <row r="637" spans="1:14" x14ac:dyDescent="0.2">
      <c r="A637" s="61" t="s">
        <v>2480</v>
      </c>
      <c r="B637" s="61" t="s">
        <v>2845</v>
      </c>
      <c r="C637" s="61" t="s">
        <v>4080</v>
      </c>
      <c r="D637" s="61" t="s">
        <v>4081</v>
      </c>
      <c r="E637" s="61" t="s">
        <v>4082</v>
      </c>
      <c r="F637" s="61" t="s">
        <v>2723</v>
      </c>
      <c r="G637" s="61" t="s">
        <v>2481</v>
      </c>
      <c r="H637" s="61" t="s">
        <v>2854</v>
      </c>
      <c r="I637" s="63">
        <v>1</v>
      </c>
      <c r="J637" s="336">
        <v>168186767</v>
      </c>
      <c r="K637" s="63">
        <v>1</v>
      </c>
      <c r="L637" s="63">
        <v>0</v>
      </c>
      <c r="M637" s="15" t="s">
        <v>1503</v>
      </c>
      <c r="N637" s="336">
        <v>3</v>
      </c>
    </row>
    <row r="638" spans="1:14" x14ac:dyDescent="0.2">
      <c r="A638" s="61" t="s">
        <v>2480</v>
      </c>
      <c r="B638" s="61" t="s">
        <v>2789</v>
      </c>
      <c r="C638" s="61" t="s">
        <v>4083</v>
      </c>
      <c r="D638" s="61" t="s">
        <v>4084</v>
      </c>
      <c r="E638" s="61" t="s">
        <v>4085</v>
      </c>
      <c r="F638" s="61" t="s">
        <v>2697</v>
      </c>
      <c r="G638" s="61" t="s">
        <v>2481</v>
      </c>
      <c r="H638" s="61" t="s">
        <v>2851</v>
      </c>
      <c r="I638" s="63">
        <v>1</v>
      </c>
      <c r="J638" s="336">
        <v>168186767</v>
      </c>
      <c r="K638" s="63">
        <v>0</v>
      </c>
      <c r="L638" s="63">
        <v>0</v>
      </c>
      <c r="M638" s="15" t="s">
        <v>1503</v>
      </c>
      <c r="N638" s="336">
        <v>4</v>
      </c>
    </row>
    <row r="639" spans="1:14" x14ac:dyDescent="0.2">
      <c r="A639" s="61" t="s">
        <v>1775</v>
      </c>
      <c r="B639" s="61" t="s">
        <v>2697</v>
      </c>
      <c r="C639" s="61" t="s">
        <v>3548</v>
      </c>
      <c r="D639" s="61" t="s">
        <v>4086</v>
      </c>
      <c r="E639" s="61" t="s">
        <v>4087</v>
      </c>
      <c r="F639" s="61" t="s">
        <v>2736</v>
      </c>
      <c r="G639" s="61" t="s">
        <v>1776</v>
      </c>
      <c r="H639" s="61" t="s">
        <v>2854</v>
      </c>
      <c r="I639" s="63">
        <v>1</v>
      </c>
      <c r="J639" s="336">
        <v>168186865</v>
      </c>
      <c r="K639" s="63">
        <v>1</v>
      </c>
      <c r="L639" s="63">
        <v>0</v>
      </c>
      <c r="M639" s="15" t="s">
        <v>1503</v>
      </c>
      <c r="N639" s="336">
        <v>2</v>
      </c>
    </row>
    <row r="640" spans="1:14" x14ac:dyDescent="0.2">
      <c r="A640" s="61" t="s">
        <v>1775</v>
      </c>
      <c r="B640" s="61" t="s">
        <v>2697</v>
      </c>
      <c r="C640" s="61" t="s">
        <v>3548</v>
      </c>
      <c r="D640" s="61" t="s">
        <v>3294</v>
      </c>
      <c r="E640" s="61" t="s">
        <v>3295</v>
      </c>
      <c r="F640" s="61" t="s">
        <v>2787</v>
      </c>
      <c r="G640" s="61" t="s">
        <v>1776</v>
      </c>
      <c r="H640" s="61" t="s">
        <v>2854</v>
      </c>
      <c r="I640" s="63">
        <v>1</v>
      </c>
      <c r="J640" s="336">
        <v>168186865</v>
      </c>
      <c r="K640" s="63">
        <v>1</v>
      </c>
      <c r="L640" s="63">
        <v>0</v>
      </c>
      <c r="M640" s="15" t="s">
        <v>1503</v>
      </c>
      <c r="N640" s="336">
        <v>6</v>
      </c>
    </row>
    <row r="641" spans="1:14" x14ac:dyDescent="0.2">
      <c r="A641" s="61" t="s">
        <v>1775</v>
      </c>
      <c r="B641" s="61" t="s">
        <v>2697</v>
      </c>
      <c r="C641" s="61" t="s">
        <v>3548</v>
      </c>
      <c r="D641" s="61" t="s">
        <v>4088</v>
      </c>
      <c r="E641" s="61" t="s">
        <v>4089</v>
      </c>
      <c r="F641" s="61" t="s">
        <v>2833</v>
      </c>
      <c r="G641" s="61" t="s">
        <v>1776</v>
      </c>
      <c r="H641" s="61" t="s">
        <v>2851</v>
      </c>
      <c r="I641" s="63">
        <v>1</v>
      </c>
      <c r="J641" s="336">
        <v>168186865</v>
      </c>
      <c r="K641" s="63">
        <v>0</v>
      </c>
      <c r="L641" s="63">
        <v>0</v>
      </c>
      <c r="M641" s="15" t="s">
        <v>1503</v>
      </c>
      <c r="N641" s="336">
        <v>7</v>
      </c>
    </row>
    <row r="642" spans="1:14" x14ac:dyDescent="0.2">
      <c r="A642" s="61" t="s">
        <v>1775</v>
      </c>
      <c r="B642" s="61" t="s">
        <v>2697</v>
      </c>
      <c r="C642" s="61" t="s">
        <v>3548</v>
      </c>
      <c r="D642" s="61" t="s">
        <v>3551</v>
      </c>
      <c r="E642" s="61" t="s">
        <v>3552</v>
      </c>
      <c r="F642" s="61" t="s">
        <v>2845</v>
      </c>
      <c r="G642" s="61" t="s">
        <v>1776</v>
      </c>
      <c r="H642" s="61" t="s">
        <v>2854</v>
      </c>
      <c r="I642" s="63">
        <v>1</v>
      </c>
      <c r="J642" s="336">
        <v>168186865</v>
      </c>
      <c r="K642" s="63">
        <v>1</v>
      </c>
      <c r="L642" s="63">
        <v>0</v>
      </c>
      <c r="M642" s="15" t="s">
        <v>1503</v>
      </c>
      <c r="N642" s="336">
        <v>8</v>
      </c>
    </row>
    <row r="643" spans="1:14" x14ac:dyDescent="0.2">
      <c r="A643" s="61" t="s">
        <v>1775</v>
      </c>
      <c r="B643" s="61" t="s">
        <v>2697</v>
      </c>
      <c r="C643" s="61" t="s">
        <v>3548</v>
      </c>
      <c r="D643" s="61" t="s">
        <v>3292</v>
      </c>
      <c r="E643" s="61" t="s">
        <v>3293</v>
      </c>
      <c r="F643" s="61" t="s">
        <v>2789</v>
      </c>
      <c r="G643" s="61" t="s">
        <v>1776</v>
      </c>
      <c r="H643" s="61" t="s">
        <v>2854</v>
      </c>
      <c r="I643" s="63">
        <v>1</v>
      </c>
      <c r="J643" s="336">
        <v>168186865</v>
      </c>
      <c r="K643" s="63">
        <v>1</v>
      </c>
      <c r="L643" s="63">
        <v>0</v>
      </c>
      <c r="M643" s="15" t="s">
        <v>1503</v>
      </c>
      <c r="N643" s="336">
        <v>9</v>
      </c>
    </row>
    <row r="644" spans="1:14" x14ac:dyDescent="0.2">
      <c r="A644" s="61" t="s">
        <v>1775</v>
      </c>
      <c r="B644" s="61" t="s">
        <v>2697</v>
      </c>
      <c r="C644" s="61" t="s">
        <v>3548</v>
      </c>
      <c r="D644" s="61" t="s">
        <v>4090</v>
      </c>
      <c r="E644" s="61" t="s">
        <v>4091</v>
      </c>
      <c r="F644" s="61" t="s">
        <v>2694</v>
      </c>
      <c r="G644" s="61" t="s">
        <v>1776</v>
      </c>
      <c r="H644" s="61" t="s">
        <v>2854</v>
      </c>
      <c r="I644" s="63">
        <v>1</v>
      </c>
      <c r="J644" s="336">
        <v>168186865</v>
      </c>
      <c r="K644" s="63">
        <v>1</v>
      </c>
      <c r="L644" s="63">
        <v>0</v>
      </c>
      <c r="M644" s="15" t="s">
        <v>1503</v>
      </c>
      <c r="N644" s="336">
        <v>10</v>
      </c>
    </row>
    <row r="645" spans="1:14" x14ac:dyDescent="0.2">
      <c r="A645" s="61" t="s">
        <v>1775</v>
      </c>
      <c r="B645" s="61" t="s">
        <v>2787</v>
      </c>
      <c r="C645" s="61" t="s">
        <v>3150</v>
      </c>
      <c r="D645" s="61" t="s">
        <v>3813</v>
      </c>
      <c r="E645" s="61" t="s">
        <v>3814</v>
      </c>
      <c r="F645" s="61" t="s">
        <v>2824</v>
      </c>
      <c r="G645" s="61" t="s">
        <v>1776</v>
      </c>
      <c r="H645" s="61" t="s">
        <v>2854</v>
      </c>
      <c r="I645" s="63">
        <v>1</v>
      </c>
      <c r="J645" s="336">
        <v>168186865</v>
      </c>
      <c r="K645" s="63">
        <v>1</v>
      </c>
      <c r="L645" s="63">
        <v>0</v>
      </c>
      <c r="M645" s="15" t="s">
        <v>1503</v>
      </c>
      <c r="N645" s="336">
        <v>11</v>
      </c>
    </row>
    <row r="646" spans="1:14" x14ac:dyDescent="0.2">
      <c r="A646" s="61" t="s">
        <v>1775</v>
      </c>
      <c r="B646" s="61" t="s">
        <v>2787</v>
      </c>
      <c r="C646" s="61" t="s">
        <v>3150</v>
      </c>
      <c r="D646" s="61" t="s">
        <v>2885</v>
      </c>
      <c r="E646" s="61" t="s">
        <v>2886</v>
      </c>
      <c r="F646" s="61" t="s">
        <v>3210</v>
      </c>
      <c r="G646" s="61" t="s">
        <v>1776</v>
      </c>
      <c r="H646" s="61" t="s">
        <v>2854</v>
      </c>
      <c r="I646" s="63">
        <v>1</v>
      </c>
      <c r="J646" s="336">
        <v>168186865</v>
      </c>
      <c r="K646" s="63">
        <v>1</v>
      </c>
      <c r="L646" s="63">
        <v>0</v>
      </c>
      <c r="M646" s="15" t="s">
        <v>1503</v>
      </c>
      <c r="N646" s="336">
        <v>18</v>
      </c>
    </row>
    <row r="647" spans="1:14" x14ac:dyDescent="0.2">
      <c r="A647" s="61" t="s">
        <v>1932</v>
      </c>
      <c r="B647" s="61" t="s">
        <v>2688</v>
      </c>
      <c r="C647" s="61" t="s">
        <v>1933</v>
      </c>
      <c r="D647" s="61" t="s">
        <v>3342</v>
      </c>
      <c r="E647" s="61" t="s">
        <v>3343</v>
      </c>
      <c r="F647" s="61" t="s">
        <v>2688</v>
      </c>
      <c r="G647" s="61" t="s">
        <v>1933</v>
      </c>
      <c r="H647" s="61" t="s">
        <v>2854</v>
      </c>
      <c r="I647" s="63">
        <v>1</v>
      </c>
      <c r="J647" s="336">
        <v>168518007</v>
      </c>
      <c r="K647" s="63">
        <v>0</v>
      </c>
      <c r="L647" s="63">
        <v>0</v>
      </c>
      <c r="M647" s="15" t="s">
        <v>1503</v>
      </c>
      <c r="N647" s="336">
        <v>1</v>
      </c>
    </row>
    <row r="648" spans="1:14" x14ac:dyDescent="0.2">
      <c r="A648" s="61" t="s">
        <v>1935</v>
      </c>
      <c r="B648" s="61" t="s">
        <v>2736</v>
      </c>
      <c r="C648" s="61" t="s">
        <v>1936</v>
      </c>
      <c r="D648" s="61" t="s">
        <v>4092</v>
      </c>
      <c r="E648" s="61" t="s">
        <v>4093</v>
      </c>
      <c r="F648" s="61" t="s">
        <v>2736</v>
      </c>
      <c r="G648" s="61" t="s">
        <v>1936</v>
      </c>
      <c r="H648" s="61" t="s">
        <v>2854</v>
      </c>
      <c r="I648" s="63">
        <v>1</v>
      </c>
      <c r="J648" s="336">
        <v>168518010</v>
      </c>
      <c r="K648" s="63">
        <v>0</v>
      </c>
      <c r="L648" s="63">
        <v>0</v>
      </c>
      <c r="M648" s="15" t="s">
        <v>1503</v>
      </c>
      <c r="N648" s="336">
        <v>2</v>
      </c>
    </row>
    <row r="649" spans="1:14" x14ac:dyDescent="0.2">
      <c r="A649" s="61" t="s">
        <v>2190</v>
      </c>
      <c r="B649" s="61" t="s">
        <v>2688</v>
      </c>
      <c r="C649" s="61" t="s">
        <v>4094</v>
      </c>
      <c r="D649" s="61" t="s">
        <v>4095</v>
      </c>
      <c r="E649" s="61" t="s">
        <v>4096</v>
      </c>
      <c r="F649" s="61" t="s">
        <v>2688</v>
      </c>
      <c r="G649" s="61" t="s">
        <v>2191</v>
      </c>
      <c r="H649" s="61" t="s">
        <v>2851</v>
      </c>
      <c r="I649" s="63">
        <v>1</v>
      </c>
      <c r="J649" s="336">
        <v>168520713</v>
      </c>
      <c r="K649" s="63">
        <v>0</v>
      </c>
      <c r="L649" s="63">
        <v>0</v>
      </c>
      <c r="M649" s="15" t="s">
        <v>1503</v>
      </c>
      <c r="N649" s="336">
        <v>1</v>
      </c>
    </row>
    <row r="650" spans="1:14" x14ac:dyDescent="0.2">
      <c r="A650" s="61" t="s">
        <v>2616</v>
      </c>
      <c r="B650" s="61" t="s">
        <v>2736</v>
      </c>
      <c r="C650" s="61" t="s">
        <v>4097</v>
      </c>
      <c r="D650" s="61" t="s">
        <v>4098</v>
      </c>
      <c r="E650" s="61" t="s">
        <v>4099</v>
      </c>
      <c r="F650" s="61" t="s">
        <v>2688</v>
      </c>
      <c r="G650" s="61" t="s">
        <v>2617</v>
      </c>
      <c r="H650" s="61" t="s">
        <v>2854</v>
      </c>
      <c r="I650" s="63">
        <v>1</v>
      </c>
      <c r="J650" s="336">
        <v>168808832</v>
      </c>
      <c r="K650" s="63">
        <v>0</v>
      </c>
      <c r="L650" s="63">
        <v>0</v>
      </c>
      <c r="M650" s="15" t="s">
        <v>1503</v>
      </c>
      <c r="N650" s="336">
        <v>2</v>
      </c>
    </row>
    <row r="651" spans="1:14" x14ac:dyDescent="0.2">
      <c r="A651" s="61" t="s">
        <v>2287</v>
      </c>
      <c r="B651" s="61" t="s">
        <v>2688</v>
      </c>
      <c r="C651" s="61" t="s">
        <v>2819</v>
      </c>
      <c r="D651" s="61" t="s">
        <v>4100</v>
      </c>
      <c r="E651" s="61" t="s">
        <v>4101</v>
      </c>
      <c r="F651" s="61" t="s">
        <v>2688</v>
      </c>
      <c r="G651" s="61" t="s">
        <v>2289</v>
      </c>
      <c r="H651" s="61" t="s">
        <v>2854</v>
      </c>
      <c r="I651" s="63">
        <v>1</v>
      </c>
      <c r="J651" s="336">
        <v>169149305</v>
      </c>
      <c r="K651" s="63">
        <v>1</v>
      </c>
      <c r="L651" s="63">
        <v>0</v>
      </c>
      <c r="M651" s="15" t="s">
        <v>1503</v>
      </c>
      <c r="N651" s="336">
        <v>1</v>
      </c>
    </row>
    <row r="652" spans="1:14" x14ac:dyDescent="0.2">
      <c r="A652" s="61" t="s">
        <v>1781</v>
      </c>
      <c r="B652" s="61" t="s">
        <v>2697</v>
      </c>
      <c r="C652" s="61" t="s">
        <v>4102</v>
      </c>
      <c r="D652" s="61" t="s">
        <v>4012</v>
      </c>
      <c r="E652" s="61" t="s">
        <v>4013</v>
      </c>
      <c r="F652" s="61" t="s">
        <v>2736</v>
      </c>
      <c r="G652" s="61" t="s">
        <v>1782</v>
      </c>
      <c r="H652" s="61" t="s">
        <v>2854</v>
      </c>
      <c r="I652" s="63">
        <v>1</v>
      </c>
      <c r="J652" s="336">
        <v>169262229</v>
      </c>
      <c r="K652" s="63">
        <v>1</v>
      </c>
      <c r="L652" s="63">
        <v>0</v>
      </c>
      <c r="M652" s="15" t="s">
        <v>1503</v>
      </c>
      <c r="N652" s="336">
        <v>3</v>
      </c>
    </row>
    <row r="653" spans="1:14" x14ac:dyDescent="0.2">
      <c r="A653" s="61" t="s">
        <v>2112</v>
      </c>
      <c r="B653" s="61" t="s">
        <v>2688</v>
      </c>
      <c r="C653" s="61" t="s">
        <v>2821</v>
      </c>
      <c r="D653" s="61" t="s">
        <v>4103</v>
      </c>
      <c r="E653" s="61" t="s">
        <v>4104</v>
      </c>
      <c r="F653" s="61" t="s">
        <v>2688</v>
      </c>
      <c r="G653" s="61" t="s">
        <v>2113</v>
      </c>
      <c r="H653" s="61" t="s">
        <v>2851</v>
      </c>
      <c r="I653" s="63">
        <v>1</v>
      </c>
      <c r="J653" s="336">
        <v>169394793</v>
      </c>
      <c r="K653" s="63">
        <v>1</v>
      </c>
      <c r="L653" s="63">
        <v>0</v>
      </c>
      <c r="M653" s="15" t="s">
        <v>1503</v>
      </c>
      <c r="N653" s="336">
        <v>1</v>
      </c>
    </row>
    <row r="654" spans="1:14" x14ac:dyDescent="0.2">
      <c r="A654" s="61" t="s">
        <v>2112</v>
      </c>
      <c r="B654" s="61" t="s">
        <v>2694</v>
      </c>
      <c r="C654" s="61" t="s">
        <v>2821</v>
      </c>
      <c r="D654" s="61" t="s">
        <v>4103</v>
      </c>
      <c r="E654" s="61" t="s">
        <v>4104</v>
      </c>
      <c r="F654" s="61" t="s">
        <v>2697</v>
      </c>
      <c r="G654" s="61" t="s">
        <v>2113</v>
      </c>
      <c r="H654" s="61" t="s">
        <v>2851</v>
      </c>
      <c r="I654" s="63">
        <v>1</v>
      </c>
      <c r="J654" s="336">
        <v>169394793</v>
      </c>
      <c r="K654" s="63">
        <v>0</v>
      </c>
      <c r="L654" s="63">
        <v>0</v>
      </c>
      <c r="M654" s="15" t="s">
        <v>1503</v>
      </c>
      <c r="N654" s="336">
        <v>4</v>
      </c>
    </row>
    <row r="655" spans="1:14" x14ac:dyDescent="0.2">
      <c r="A655" s="61" t="s">
        <v>2112</v>
      </c>
      <c r="B655" s="61" t="s">
        <v>2824</v>
      </c>
      <c r="C655" s="61" t="s">
        <v>2825</v>
      </c>
      <c r="D655" s="61" t="s">
        <v>4105</v>
      </c>
      <c r="E655" s="61" t="s">
        <v>4106</v>
      </c>
      <c r="F655" s="61" t="s">
        <v>2787</v>
      </c>
      <c r="G655" s="61" t="s">
        <v>2113</v>
      </c>
      <c r="H655" s="61" t="s">
        <v>2851</v>
      </c>
      <c r="I655" s="63">
        <v>1</v>
      </c>
      <c r="J655" s="336">
        <v>169394793</v>
      </c>
      <c r="K655" s="63">
        <v>0</v>
      </c>
      <c r="L655" s="63">
        <v>0</v>
      </c>
      <c r="M655" s="15" t="s">
        <v>1503</v>
      </c>
      <c r="N655" s="336">
        <v>5</v>
      </c>
    </row>
    <row r="656" spans="1:14" x14ac:dyDescent="0.2">
      <c r="A656" s="61" t="s">
        <v>2112</v>
      </c>
      <c r="B656" s="61" t="s">
        <v>2824</v>
      </c>
      <c r="C656" s="61" t="s">
        <v>2825</v>
      </c>
      <c r="D656" s="61" t="s">
        <v>4107</v>
      </c>
      <c r="E656" s="61" t="s">
        <v>4108</v>
      </c>
      <c r="F656" s="61" t="s">
        <v>2833</v>
      </c>
      <c r="G656" s="61" t="s">
        <v>2113</v>
      </c>
      <c r="H656" s="61" t="s">
        <v>2851</v>
      </c>
      <c r="I656" s="63">
        <v>1</v>
      </c>
      <c r="J656" s="336">
        <v>169394793</v>
      </c>
      <c r="K656" s="63">
        <v>0</v>
      </c>
      <c r="L656" s="63">
        <v>0</v>
      </c>
      <c r="M656" s="15" t="s">
        <v>1503</v>
      </c>
      <c r="N656" s="336">
        <v>6</v>
      </c>
    </row>
    <row r="657" spans="1:14" x14ac:dyDescent="0.2">
      <c r="A657" s="61" t="s">
        <v>2112</v>
      </c>
      <c r="B657" s="61" t="s">
        <v>2824</v>
      </c>
      <c r="C657" s="61" t="s">
        <v>2825</v>
      </c>
      <c r="D657" s="61" t="s">
        <v>4109</v>
      </c>
      <c r="E657" s="61" t="s">
        <v>4110</v>
      </c>
      <c r="F657" s="61" t="s">
        <v>2845</v>
      </c>
      <c r="G657" s="61" t="s">
        <v>2113</v>
      </c>
      <c r="H657" s="61" t="s">
        <v>2851</v>
      </c>
      <c r="I657" s="63">
        <v>1</v>
      </c>
      <c r="J657" s="336">
        <v>169394793</v>
      </c>
      <c r="K657" s="63">
        <v>0</v>
      </c>
      <c r="L657" s="63">
        <v>0</v>
      </c>
      <c r="M657" s="15" t="s">
        <v>1503</v>
      </c>
      <c r="N657" s="336">
        <v>7</v>
      </c>
    </row>
    <row r="658" spans="1:14" x14ac:dyDescent="0.2">
      <c r="A658" s="61" t="s">
        <v>1625</v>
      </c>
      <c r="B658" s="61" t="s">
        <v>2688</v>
      </c>
      <c r="C658" s="61" t="s">
        <v>1626</v>
      </c>
      <c r="D658" s="61" t="s">
        <v>4056</v>
      </c>
      <c r="E658" s="61" t="s">
        <v>4057</v>
      </c>
      <c r="F658" s="61" t="s">
        <v>2688</v>
      </c>
      <c r="G658" s="61" t="s">
        <v>1626</v>
      </c>
      <c r="H658" s="61" t="s">
        <v>2854</v>
      </c>
      <c r="I658" s="63">
        <v>1</v>
      </c>
      <c r="J658" s="336">
        <v>169395015</v>
      </c>
      <c r="K658" s="63">
        <v>1</v>
      </c>
      <c r="L658" s="63">
        <v>0</v>
      </c>
      <c r="M658" s="15" t="s">
        <v>1503</v>
      </c>
      <c r="N658" s="336">
        <v>1</v>
      </c>
    </row>
    <row r="659" spans="1:14" x14ac:dyDescent="0.2">
      <c r="A659" s="61" t="s">
        <v>1625</v>
      </c>
      <c r="B659" s="61" t="s">
        <v>2688</v>
      </c>
      <c r="C659" s="61" t="s">
        <v>1626</v>
      </c>
      <c r="D659" s="61" t="s">
        <v>4111</v>
      </c>
      <c r="E659" s="61" t="s">
        <v>4112</v>
      </c>
      <c r="F659" s="61" t="s">
        <v>2736</v>
      </c>
      <c r="G659" s="61" t="s">
        <v>1626</v>
      </c>
      <c r="H659" s="61" t="s">
        <v>2854</v>
      </c>
      <c r="I659" s="63">
        <v>1</v>
      </c>
      <c r="J659" s="336">
        <v>169395015</v>
      </c>
      <c r="K659" s="63">
        <v>1</v>
      </c>
      <c r="L659" s="63">
        <v>0</v>
      </c>
      <c r="M659" s="15" t="s">
        <v>1503</v>
      </c>
      <c r="N659" s="336">
        <v>2</v>
      </c>
    </row>
    <row r="660" spans="1:14" x14ac:dyDescent="0.2">
      <c r="A660" s="61" t="s">
        <v>1625</v>
      </c>
      <c r="B660" s="61" t="s">
        <v>2688</v>
      </c>
      <c r="C660" s="61" t="s">
        <v>1626</v>
      </c>
      <c r="D660" s="61" t="s">
        <v>4113</v>
      </c>
      <c r="E660" s="61" t="s">
        <v>4114</v>
      </c>
      <c r="F660" s="61" t="s">
        <v>2723</v>
      </c>
      <c r="G660" s="61" t="s">
        <v>1626</v>
      </c>
      <c r="H660" s="61" t="s">
        <v>2854</v>
      </c>
      <c r="I660" s="63">
        <v>1</v>
      </c>
      <c r="J660" s="336">
        <v>169395015</v>
      </c>
      <c r="K660" s="63">
        <v>1</v>
      </c>
      <c r="L660" s="63">
        <v>0</v>
      </c>
      <c r="M660" s="15" t="s">
        <v>1503</v>
      </c>
      <c r="N660" s="336">
        <v>3</v>
      </c>
    </row>
    <row r="661" spans="1:14" x14ac:dyDescent="0.2">
      <c r="A661" s="61" t="s">
        <v>1715</v>
      </c>
      <c r="B661" s="61" t="s">
        <v>2688</v>
      </c>
      <c r="C661" s="61" t="s">
        <v>4115</v>
      </c>
      <c r="D661" s="61" t="s">
        <v>4116</v>
      </c>
      <c r="E661" s="61" t="s">
        <v>4117</v>
      </c>
      <c r="F661" s="61" t="s">
        <v>2688</v>
      </c>
      <c r="G661" s="61" t="s">
        <v>1716</v>
      </c>
      <c r="H661" s="61" t="s">
        <v>2854</v>
      </c>
      <c r="I661" s="63">
        <v>1</v>
      </c>
      <c r="J661" s="336">
        <v>169395507</v>
      </c>
      <c r="K661" s="63">
        <v>1</v>
      </c>
      <c r="L661" s="63">
        <v>0</v>
      </c>
      <c r="M661" s="15" t="s">
        <v>1503</v>
      </c>
      <c r="N661" s="336">
        <v>1</v>
      </c>
    </row>
    <row r="662" spans="1:14" x14ac:dyDescent="0.2">
      <c r="A662" s="61" t="s">
        <v>2258</v>
      </c>
      <c r="B662" s="61" t="s">
        <v>2697</v>
      </c>
      <c r="C662" s="61" t="s">
        <v>3555</v>
      </c>
      <c r="D662" s="61" t="s">
        <v>4118</v>
      </c>
      <c r="E662" s="61" t="s">
        <v>4119</v>
      </c>
      <c r="F662" s="61" t="s">
        <v>2736</v>
      </c>
      <c r="G662" s="61" t="s">
        <v>2259</v>
      </c>
      <c r="H662" s="61" t="s">
        <v>2854</v>
      </c>
      <c r="I662" s="63">
        <v>1</v>
      </c>
      <c r="J662" s="336">
        <v>169684915</v>
      </c>
      <c r="K662" s="63">
        <v>0</v>
      </c>
      <c r="L662" s="63">
        <v>0</v>
      </c>
      <c r="M662" s="15" t="s">
        <v>1503</v>
      </c>
      <c r="N662" s="336">
        <v>2</v>
      </c>
    </row>
    <row r="663" spans="1:14" x14ac:dyDescent="0.2">
      <c r="A663" s="61" t="s">
        <v>2491</v>
      </c>
      <c r="B663" s="61" t="s">
        <v>2688</v>
      </c>
      <c r="C663" s="61" t="s">
        <v>2492</v>
      </c>
      <c r="D663" s="61" t="s">
        <v>3366</v>
      </c>
      <c r="E663" s="61" t="s">
        <v>3367</v>
      </c>
      <c r="F663" s="61" t="s">
        <v>2723</v>
      </c>
      <c r="G663" s="61" t="s">
        <v>2492</v>
      </c>
      <c r="H663" s="61" t="s">
        <v>2854</v>
      </c>
      <c r="I663" s="63">
        <v>1</v>
      </c>
      <c r="J663" s="336">
        <v>169845946</v>
      </c>
      <c r="K663" s="63">
        <v>1</v>
      </c>
      <c r="L663" s="63">
        <v>0</v>
      </c>
      <c r="M663" s="15" t="s">
        <v>1503</v>
      </c>
      <c r="N663" s="336">
        <v>3</v>
      </c>
    </row>
    <row r="664" spans="1:14" x14ac:dyDescent="0.2">
      <c r="A664" s="61" t="s">
        <v>2293</v>
      </c>
      <c r="B664" s="61" t="s">
        <v>2723</v>
      </c>
      <c r="C664" s="61" t="s">
        <v>4120</v>
      </c>
      <c r="D664" s="61" t="s">
        <v>4121</v>
      </c>
      <c r="E664" s="61" t="s">
        <v>4122</v>
      </c>
      <c r="F664" s="61" t="s">
        <v>2697</v>
      </c>
      <c r="G664" s="61" t="s">
        <v>2295</v>
      </c>
      <c r="H664" s="61" t="s">
        <v>2854</v>
      </c>
      <c r="I664" s="63">
        <v>1</v>
      </c>
      <c r="J664" s="336">
        <v>169846017</v>
      </c>
      <c r="K664" s="63">
        <v>1</v>
      </c>
      <c r="L664" s="63">
        <v>0</v>
      </c>
      <c r="M664" s="15" t="s">
        <v>1503</v>
      </c>
      <c r="N664" s="336">
        <v>4</v>
      </c>
    </row>
    <row r="665" spans="1:14" x14ac:dyDescent="0.2">
      <c r="A665" s="61" t="s">
        <v>2293</v>
      </c>
      <c r="B665" s="61" t="s">
        <v>2723</v>
      </c>
      <c r="C665" s="61" t="s">
        <v>4120</v>
      </c>
      <c r="D665" s="61" t="s">
        <v>4123</v>
      </c>
      <c r="E665" s="61" t="s">
        <v>4124</v>
      </c>
      <c r="F665" s="61" t="s">
        <v>2833</v>
      </c>
      <c r="G665" s="61" t="s">
        <v>2295</v>
      </c>
      <c r="H665" s="61" t="s">
        <v>2851</v>
      </c>
      <c r="I665" s="63">
        <v>1</v>
      </c>
      <c r="J665" s="336">
        <v>169846017</v>
      </c>
      <c r="K665" s="63">
        <v>0</v>
      </c>
      <c r="L665" s="63">
        <v>0</v>
      </c>
      <c r="M665" s="15" t="s">
        <v>1503</v>
      </c>
      <c r="N665" s="336">
        <v>6</v>
      </c>
    </row>
    <row r="666" spans="1:14" x14ac:dyDescent="0.2">
      <c r="A666" s="61" t="s">
        <v>2293</v>
      </c>
      <c r="B666" s="61" t="s">
        <v>2723</v>
      </c>
      <c r="C666" s="61" t="s">
        <v>4120</v>
      </c>
      <c r="D666" s="61" t="s">
        <v>4125</v>
      </c>
      <c r="E666" s="61" t="s">
        <v>4126</v>
      </c>
      <c r="F666" s="61" t="s">
        <v>2845</v>
      </c>
      <c r="G666" s="61" t="s">
        <v>2295</v>
      </c>
      <c r="H666" s="61" t="s">
        <v>2851</v>
      </c>
      <c r="I666" s="63">
        <v>1</v>
      </c>
      <c r="J666" s="336">
        <v>169846017</v>
      </c>
      <c r="K666" s="63">
        <v>0</v>
      </c>
      <c r="L666" s="63">
        <v>0</v>
      </c>
      <c r="M666" s="15" t="s">
        <v>1503</v>
      </c>
      <c r="N666" s="336">
        <v>7</v>
      </c>
    </row>
    <row r="667" spans="1:14" x14ac:dyDescent="0.2">
      <c r="A667" s="61" t="s">
        <v>2293</v>
      </c>
      <c r="B667" s="61" t="s">
        <v>2723</v>
      </c>
      <c r="C667" s="61" t="s">
        <v>4120</v>
      </c>
      <c r="D667" s="61" t="s">
        <v>4042</v>
      </c>
      <c r="E667" s="61" t="s">
        <v>4043</v>
      </c>
      <c r="F667" s="61" t="s">
        <v>2789</v>
      </c>
      <c r="G667" s="61" t="s">
        <v>2295</v>
      </c>
      <c r="H667" s="61" t="s">
        <v>2851</v>
      </c>
      <c r="I667" s="63">
        <v>1</v>
      </c>
      <c r="J667" s="336">
        <v>169846017</v>
      </c>
      <c r="K667" s="63">
        <v>0</v>
      </c>
      <c r="L667" s="63">
        <v>0</v>
      </c>
      <c r="M667" s="15" t="s">
        <v>1503</v>
      </c>
      <c r="N667" s="336">
        <v>8</v>
      </c>
    </row>
    <row r="668" spans="1:14" x14ac:dyDescent="0.2">
      <c r="A668" s="61" t="s">
        <v>2495</v>
      </c>
      <c r="B668" s="61" t="s">
        <v>2736</v>
      </c>
      <c r="C668" s="61" t="s">
        <v>3302</v>
      </c>
      <c r="D668" s="61" t="s">
        <v>3354</v>
      </c>
      <c r="E668" s="61" t="s">
        <v>3355</v>
      </c>
      <c r="F668" s="61" t="s">
        <v>2723</v>
      </c>
      <c r="G668" s="61" t="s">
        <v>2496</v>
      </c>
      <c r="H668" s="61" t="s">
        <v>2851</v>
      </c>
      <c r="I668" s="63">
        <v>1</v>
      </c>
      <c r="J668" s="336">
        <v>170022536</v>
      </c>
      <c r="K668" s="63">
        <v>0</v>
      </c>
      <c r="L668" s="63">
        <v>0</v>
      </c>
      <c r="M668" s="15" t="s">
        <v>3356</v>
      </c>
      <c r="N668" s="336">
        <v>3</v>
      </c>
    </row>
    <row r="669" spans="1:14" x14ac:dyDescent="0.2">
      <c r="A669" s="61" t="s">
        <v>2495</v>
      </c>
      <c r="B669" s="61" t="s">
        <v>2736</v>
      </c>
      <c r="C669" s="61" t="s">
        <v>3302</v>
      </c>
      <c r="D669" s="61" t="s">
        <v>3354</v>
      </c>
      <c r="E669" s="61" t="s">
        <v>3355</v>
      </c>
      <c r="F669" s="61" t="s">
        <v>2697</v>
      </c>
      <c r="G669" s="61" t="s">
        <v>2496</v>
      </c>
      <c r="H669" s="61" t="s">
        <v>2851</v>
      </c>
      <c r="I669" s="63">
        <v>1</v>
      </c>
      <c r="J669" s="336">
        <v>170022536</v>
      </c>
      <c r="K669" s="63">
        <v>0</v>
      </c>
      <c r="L669" s="63">
        <v>0</v>
      </c>
      <c r="M669" s="15" t="s">
        <v>3356</v>
      </c>
      <c r="N669" s="336">
        <v>4</v>
      </c>
    </row>
    <row r="670" spans="1:14" x14ac:dyDescent="0.2">
      <c r="A670" s="61" t="s">
        <v>2625</v>
      </c>
      <c r="B670" s="61" t="s">
        <v>2723</v>
      </c>
      <c r="C670" s="61" t="s">
        <v>4127</v>
      </c>
      <c r="D670" s="61" t="s">
        <v>4128</v>
      </c>
      <c r="E670" s="61" t="s">
        <v>4129</v>
      </c>
      <c r="F670" s="61" t="s">
        <v>2736</v>
      </c>
      <c r="G670" s="61" t="s">
        <v>2626</v>
      </c>
      <c r="H670" s="61" t="s">
        <v>2854</v>
      </c>
      <c r="I670" s="63">
        <v>1</v>
      </c>
      <c r="J670" s="336">
        <v>171068435</v>
      </c>
      <c r="K670" s="63">
        <v>1</v>
      </c>
      <c r="L670" s="63">
        <v>0</v>
      </c>
      <c r="M670" s="15" t="s">
        <v>1503</v>
      </c>
      <c r="N670" s="336">
        <v>2</v>
      </c>
    </row>
    <row r="671" spans="1:14" x14ac:dyDescent="0.2">
      <c r="A671" s="61" t="s">
        <v>1719</v>
      </c>
      <c r="B671" s="61" t="s">
        <v>2688</v>
      </c>
      <c r="C671" s="61" t="s">
        <v>1720</v>
      </c>
      <c r="D671" s="61" t="s">
        <v>4130</v>
      </c>
      <c r="E671" s="61" t="s">
        <v>4131</v>
      </c>
      <c r="F671" s="61" t="s">
        <v>2688</v>
      </c>
      <c r="G671" s="61" t="s">
        <v>1720</v>
      </c>
      <c r="H671" s="61" t="s">
        <v>2851</v>
      </c>
      <c r="I671" s="63">
        <v>1</v>
      </c>
      <c r="J671" s="336">
        <v>171169138</v>
      </c>
      <c r="K671" s="63">
        <v>0</v>
      </c>
      <c r="L671" s="63">
        <v>0</v>
      </c>
      <c r="M671" s="15" t="s">
        <v>1503</v>
      </c>
      <c r="N671" s="336">
        <v>1</v>
      </c>
    </row>
    <row r="672" spans="1:14" x14ac:dyDescent="0.2">
      <c r="A672" s="61" t="s">
        <v>1719</v>
      </c>
      <c r="B672" s="61" t="s">
        <v>2688</v>
      </c>
      <c r="C672" s="61" t="s">
        <v>1720</v>
      </c>
      <c r="D672" s="61" t="s">
        <v>4132</v>
      </c>
      <c r="E672" s="61" t="s">
        <v>4133</v>
      </c>
      <c r="F672" s="61" t="s">
        <v>2736</v>
      </c>
      <c r="G672" s="61" t="s">
        <v>1720</v>
      </c>
      <c r="H672" s="61" t="s">
        <v>2851</v>
      </c>
      <c r="I672" s="63">
        <v>1</v>
      </c>
      <c r="J672" s="336">
        <v>171169138</v>
      </c>
      <c r="K672" s="63">
        <v>0</v>
      </c>
      <c r="L672" s="63">
        <v>0</v>
      </c>
      <c r="M672" s="15" t="s">
        <v>1503</v>
      </c>
      <c r="N672" s="336">
        <v>2</v>
      </c>
    </row>
    <row r="673" spans="1:14" x14ac:dyDescent="0.2">
      <c r="A673" s="61" t="s">
        <v>1719</v>
      </c>
      <c r="B673" s="61" t="s">
        <v>2688</v>
      </c>
      <c r="C673" s="61" t="s">
        <v>1720</v>
      </c>
      <c r="D673" s="61" t="s">
        <v>4134</v>
      </c>
      <c r="E673" s="61" t="s">
        <v>4135</v>
      </c>
      <c r="F673" s="61" t="s">
        <v>2723</v>
      </c>
      <c r="G673" s="61" t="s">
        <v>1720</v>
      </c>
      <c r="H673" s="61" t="s">
        <v>2851</v>
      </c>
      <c r="I673" s="63">
        <v>1</v>
      </c>
      <c r="J673" s="336">
        <v>171169138</v>
      </c>
      <c r="K673" s="63">
        <v>0</v>
      </c>
      <c r="L673" s="63">
        <v>0</v>
      </c>
      <c r="M673" s="15" t="s">
        <v>1503</v>
      </c>
      <c r="N673" s="336">
        <v>3</v>
      </c>
    </row>
    <row r="674" spans="1:14" x14ac:dyDescent="0.2">
      <c r="A674" s="61" t="s">
        <v>1719</v>
      </c>
      <c r="B674" s="61" t="s">
        <v>2688</v>
      </c>
      <c r="C674" s="61" t="s">
        <v>1720</v>
      </c>
      <c r="D674" s="61" t="s">
        <v>4136</v>
      </c>
      <c r="E674" s="61" t="s">
        <v>4137</v>
      </c>
      <c r="F674" s="61" t="s">
        <v>2697</v>
      </c>
      <c r="G674" s="61" t="s">
        <v>1720</v>
      </c>
      <c r="H674" s="61" t="s">
        <v>2851</v>
      </c>
      <c r="I674" s="63">
        <v>1</v>
      </c>
      <c r="J674" s="336">
        <v>171169138</v>
      </c>
      <c r="K674" s="63">
        <v>0</v>
      </c>
      <c r="L674" s="63">
        <v>0</v>
      </c>
      <c r="M674" s="15" t="s">
        <v>1503</v>
      </c>
      <c r="N674" s="336">
        <v>4</v>
      </c>
    </row>
    <row r="675" spans="1:14" x14ac:dyDescent="0.2">
      <c r="A675" s="61" t="s">
        <v>1954</v>
      </c>
      <c r="B675" s="61" t="s">
        <v>2688</v>
      </c>
      <c r="C675" s="61" t="s">
        <v>1955</v>
      </c>
      <c r="D675" s="61" t="s">
        <v>4138</v>
      </c>
      <c r="E675" s="61" t="s">
        <v>4139</v>
      </c>
      <c r="F675" s="61" t="s">
        <v>2688</v>
      </c>
      <c r="G675" s="61" t="s">
        <v>1955</v>
      </c>
      <c r="H675" s="61" t="s">
        <v>2851</v>
      </c>
      <c r="I675" s="63">
        <v>1</v>
      </c>
      <c r="J675" s="336">
        <v>171248936</v>
      </c>
      <c r="K675" s="63">
        <v>0</v>
      </c>
      <c r="L675" s="63">
        <v>0</v>
      </c>
      <c r="M675" s="15" t="s">
        <v>1503</v>
      </c>
      <c r="N675" s="336">
        <v>1</v>
      </c>
    </row>
    <row r="676" spans="1:14" x14ac:dyDescent="0.2">
      <c r="A676" s="61" t="s">
        <v>1954</v>
      </c>
      <c r="B676" s="61" t="s">
        <v>2736</v>
      </c>
      <c r="C676" s="61" t="s">
        <v>4140</v>
      </c>
      <c r="D676" s="61" t="s">
        <v>4141</v>
      </c>
      <c r="E676" s="61" t="s">
        <v>4142</v>
      </c>
      <c r="F676" s="61" t="s">
        <v>2736</v>
      </c>
      <c r="G676" s="61" t="s">
        <v>1955</v>
      </c>
      <c r="H676" s="61" t="s">
        <v>2854</v>
      </c>
      <c r="I676" s="63">
        <v>1</v>
      </c>
      <c r="J676" s="336">
        <v>171248936</v>
      </c>
      <c r="K676" s="63">
        <v>1</v>
      </c>
      <c r="L676" s="63">
        <v>0</v>
      </c>
      <c r="M676" s="15" t="s">
        <v>1503</v>
      </c>
      <c r="N676" s="336">
        <v>2</v>
      </c>
    </row>
    <row r="677" spans="1:14" x14ac:dyDescent="0.2">
      <c r="A677" s="61" t="s">
        <v>1958</v>
      </c>
      <c r="B677" s="61" t="s">
        <v>2688</v>
      </c>
      <c r="C677" s="61" t="s">
        <v>4143</v>
      </c>
      <c r="D677" s="61" t="s">
        <v>4144</v>
      </c>
      <c r="E677" s="61" t="s">
        <v>4145</v>
      </c>
      <c r="F677" s="61" t="s">
        <v>2688</v>
      </c>
      <c r="G677" s="61" t="s">
        <v>1959</v>
      </c>
      <c r="H677" s="61" t="s">
        <v>2851</v>
      </c>
      <c r="I677" s="63">
        <v>1</v>
      </c>
      <c r="J677" s="336">
        <v>171248940</v>
      </c>
      <c r="K677" s="63">
        <v>0</v>
      </c>
      <c r="L677" s="63">
        <v>0</v>
      </c>
      <c r="M677" s="15" t="s">
        <v>1503</v>
      </c>
      <c r="N677" s="336">
        <v>1</v>
      </c>
    </row>
    <row r="678" spans="1:14" x14ac:dyDescent="0.2">
      <c r="A678" s="61" t="s">
        <v>1963</v>
      </c>
      <c r="B678" s="61" t="s">
        <v>2688</v>
      </c>
      <c r="C678" s="61" t="s">
        <v>4146</v>
      </c>
      <c r="D678" s="61" t="s">
        <v>4086</v>
      </c>
      <c r="E678" s="61" t="s">
        <v>4087</v>
      </c>
      <c r="F678" s="61" t="s">
        <v>2688</v>
      </c>
      <c r="G678" s="61" t="s">
        <v>1964</v>
      </c>
      <c r="H678" s="61" t="s">
        <v>2854</v>
      </c>
      <c r="I678" s="63">
        <v>1</v>
      </c>
      <c r="J678" s="336">
        <v>171475268</v>
      </c>
      <c r="K678" s="63">
        <v>1</v>
      </c>
      <c r="L678" s="63">
        <v>1</v>
      </c>
      <c r="M678" s="15" t="s">
        <v>1503</v>
      </c>
      <c r="N678" s="336">
        <v>1</v>
      </c>
    </row>
    <row r="679" spans="1:14" x14ac:dyDescent="0.2">
      <c r="A679" s="61" t="s">
        <v>2498</v>
      </c>
      <c r="B679" s="61" t="s">
        <v>2723</v>
      </c>
      <c r="C679" s="61" t="s">
        <v>4147</v>
      </c>
      <c r="D679" s="61" t="s">
        <v>4148</v>
      </c>
      <c r="E679" s="61" t="s">
        <v>4149</v>
      </c>
      <c r="F679" s="61" t="s">
        <v>2688</v>
      </c>
      <c r="G679" s="61" t="s">
        <v>2499</v>
      </c>
      <c r="H679" s="61" t="s">
        <v>2851</v>
      </c>
      <c r="I679" s="63">
        <v>1</v>
      </c>
      <c r="J679" s="336">
        <v>171813499</v>
      </c>
      <c r="K679" s="63">
        <v>0</v>
      </c>
      <c r="L679" s="63">
        <v>0</v>
      </c>
      <c r="M679" s="15" t="s">
        <v>1503</v>
      </c>
      <c r="N679" s="336">
        <v>1</v>
      </c>
    </row>
    <row r="680" spans="1:14" x14ac:dyDescent="0.2">
      <c r="A680" s="61" t="s">
        <v>2631</v>
      </c>
      <c r="B680" s="61" t="s">
        <v>2723</v>
      </c>
      <c r="C680" s="61" t="s">
        <v>4147</v>
      </c>
      <c r="D680" s="61" t="s">
        <v>4148</v>
      </c>
      <c r="E680" s="61" t="s">
        <v>4149</v>
      </c>
      <c r="F680" s="61" t="s">
        <v>2688</v>
      </c>
      <c r="G680" s="61" t="s">
        <v>2632</v>
      </c>
      <c r="H680" s="61" t="s">
        <v>2851</v>
      </c>
      <c r="I680" s="63">
        <v>1</v>
      </c>
      <c r="J680" s="336">
        <v>171863713</v>
      </c>
      <c r="K680" s="63">
        <v>0</v>
      </c>
      <c r="L680" s="63">
        <v>0</v>
      </c>
      <c r="M680" s="15" t="s">
        <v>1503</v>
      </c>
      <c r="N680" s="336">
        <v>1</v>
      </c>
    </row>
    <row r="681" spans="1:14" x14ac:dyDescent="0.2">
      <c r="A681" s="61" t="s">
        <v>1724</v>
      </c>
      <c r="B681" s="61" t="s">
        <v>2688</v>
      </c>
      <c r="C681" s="61" t="s">
        <v>1725</v>
      </c>
      <c r="D681" s="61" t="s">
        <v>4150</v>
      </c>
      <c r="E681" s="61" t="s">
        <v>4151</v>
      </c>
      <c r="F681" s="61" t="s">
        <v>2688</v>
      </c>
      <c r="G681" s="61" t="s">
        <v>1725</v>
      </c>
      <c r="H681" s="61" t="s">
        <v>2851</v>
      </c>
      <c r="I681" s="63">
        <v>1</v>
      </c>
      <c r="J681" s="336">
        <v>171888908</v>
      </c>
      <c r="K681" s="63">
        <v>0</v>
      </c>
      <c r="L681" s="63">
        <v>0</v>
      </c>
      <c r="M681" s="15" t="s">
        <v>1503</v>
      </c>
      <c r="N681" s="336">
        <v>1</v>
      </c>
    </row>
    <row r="682" spans="1:14" x14ac:dyDescent="0.2">
      <c r="A682" s="61" t="s">
        <v>1724</v>
      </c>
      <c r="B682" s="61" t="s">
        <v>2688</v>
      </c>
      <c r="C682" s="61" t="s">
        <v>1725</v>
      </c>
      <c r="D682" s="61" t="s">
        <v>4152</v>
      </c>
      <c r="E682" s="61" t="s">
        <v>4153</v>
      </c>
      <c r="F682" s="61" t="s">
        <v>2723</v>
      </c>
      <c r="G682" s="61" t="s">
        <v>1725</v>
      </c>
      <c r="H682" s="61" t="s">
        <v>2854</v>
      </c>
      <c r="I682" s="63">
        <v>1</v>
      </c>
      <c r="J682" s="336">
        <v>171888908</v>
      </c>
      <c r="K682" s="63">
        <v>1</v>
      </c>
      <c r="L682" s="63">
        <v>0</v>
      </c>
      <c r="M682" s="15" t="s">
        <v>1503</v>
      </c>
      <c r="N682" s="336">
        <v>3</v>
      </c>
    </row>
    <row r="683" spans="1:14" x14ac:dyDescent="0.2">
      <c r="A683" s="61" t="s">
        <v>2635</v>
      </c>
      <c r="B683" s="61" t="s">
        <v>2688</v>
      </c>
      <c r="C683" s="61" t="s">
        <v>2636</v>
      </c>
      <c r="D683" s="61" t="s">
        <v>4154</v>
      </c>
      <c r="E683" s="61" t="s">
        <v>4155</v>
      </c>
      <c r="F683" s="61" t="s">
        <v>2688</v>
      </c>
      <c r="G683" s="61" t="s">
        <v>2636</v>
      </c>
      <c r="H683" s="61" t="s">
        <v>2854</v>
      </c>
      <c r="I683" s="63">
        <v>1</v>
      </c>
      <c r="J683" s="336">
        <v>172044472</v>
      </c>
      <c r="K683" s="63">
        <v>1</v>
      </c>
      <c r="L683" s="63">
        <v>0</v>
      </c>
      <c r="M683" s="15" t="s">
        <v>1503</v>
      </c>
      <c r="N683" s="336">
        <v>1</v>
      </c>
    </row>
    <row r="684" spans="1:14" x14ac:dyDescent="0.2">
      <c r="A684" s="61" t="s">
        <v>2635</v>
      </c>
      <c r="B684" s="61" t="s">
        <v>2688</v>
      </c>
      <c r="C684" s="61" t="s">
        <v>2636</v>
      </c>
      <c r="D684" s="61" t="s">
        <v>4156</v>
      </c>
      <c r="E684" s="61" t="s">
        <v>4157</v>
      </c>
      <c r="F684" s="61" t="s">
        <v>2723</v>
      </c>
      <c r="G684" s="61" t="s">
        <v>2636</v>
      </c>
      <c r="H684" s="61" t="s">
        <v>2854</v>
      </c>
      <c r="I684" s="63">
        <v>1</v>
      </c>
      <c r="J684" s="336">
        <v>172044472</v>
      </c>
      <c r="K684" s="63">
        <v>1</v>
      </c>
      <c r="L684" s="63">
        <v>0</v>
      </c>
      <c r="M684" s="15" t="s">
        <v>1503</v>
      </c>
      <c r="N684" s="336">
        <v>3</v>
      </c>
    </row>
    <row r="685" spans="1:14" x14ac:dyDescent="0.2">
      <c r="A685" s="61" t="s">
        <v>2635</v>
      </c>
      <c r="B685" s="61" t="s">
        <v>2688</v>
      </c>
      <c r="C685" s="61" t="s">
        <v>2636</v>
      </c>
      <c r="D685" s="61" t="s">
        <v>4158</v>
      </c>
      <c r="E685" s="61" t="s">
        <v>4159</v>
      </c>
      <c r="F685" s="61" t="s">
        <v>2697</v>
      </c>
      <c r="G685" s="61" t="s">
        <v>2636</v>
      </c>
      <c r="H685" s="61" t="s">
        <v>2854</v>
      </c>
      <c r="I685" s="63">
        <v>1</v>
      </c>
      <c r="J685" s="336">
        <v>172044472</v>
      </c>
      <c r="K685" s="63">
        <v>1</v>
      </c>
      <c r="L685" s="63">
        <v>0</v>
      </c>
      <c r="M685" s="15" t="s">
        <v>1503</v>
      </c>
      <c r="N685" s="336">
        <v>4</v>
      </c>
    </row>
    <row r="686" spans="1:14" x14ac:dyDescent="0.2">
      <c r="A686" s="61" t="s">
        <v>2635</v>
      </c>
      <c r="B686" s="61" t="s">
        <v>2688</v>
      </c>
      <c r="C686" s="61" t="s">
        <v>2636</v>
      </c>
      <c r="D686" s="61" t="s">
        <v>4160</v>
      </c>
      <c r="E686" s="61" t="s">
        <v>4161</v>
      </c>
      <c r="F686" s="61" t="s">
        <v>2787</v>
      </c>
      <c r="G686" s="61" t="s">
        <v>2636</v>
      </c>
      <c r="H686" s="61" t="s">
        <v>2851</v>
      </c>
      <c r="I686" s="63">
        <v>1</v>
      </c>
      <c r="J686" s="336">
        <v>172044472</v>
      </c>
      <c r="K686" s="63">
        <v>0</v>
      </c>
      <c r="L686" s="63">
        <v>0</v>
      </c>
      <c r="M686" s="15" t="s">
        <v>1503</v>
      </c>
      <c r="N686" s="336">
        <v>6</v>
      </c>
    </row>
    <row r="687" spans="1:14" x14ac:dyDescent="0.2">
      <c r="A687" s="61" t="s">
        <v>2506</v>
      </c>
      <c r="B687" s="61" t="s">
        <v>2723</v>
      </c>
      <c r="C687" s="61" t="s">
        <v>3192</v>
      </c>
      <c r="D687" s="61" t="s">
        <v>4121</v>
      </c>
      <c r="E687" s="61" t="s">
        <v>4122</v>
      </c>
      <c r="F687" s="61" t="s">
        <v>2736</v>
      </c>
      <c r="G687" s="61" t="s">
        <v>2507</v>
      </c>
      <c r="H687" s="61" t="s">
        <v>2851</v>
      </c>
      <c r="I687" s="63">
        <v>1</v>
      </c>
      <c r="J687" s="336">
        <v>172270457</v>
      </c>
      <c r="K687" s="63">
        <v>0</v>
      </c>
      <c r="L687" s="63">
        <v>0</v>
      </c>
      <c r="M687" s="15" t="s">
        <v>1503</v>
      </c>
      <c r="N687" s="336">
        <v>2</v>
      </c>
    </row>
    <row r="688" spans="1:14" x14ac:dyDescent="0.2">
      <c r="A688" s="61" t="s">
        <v>1967</v>
      </c>
      <c r="B688" s="61" t="s">
        <v>2736</v>
      </c>
      <c r="C688" s="61" t="s">
        <v>1361</v>
      </c>
      <c r="D688" s="61" t="s">
        <v>4162</v>
      </c>
      <c r="E688" s="61" t="s">
        <v>4163</v>
      </c>
      <c r="F688" s="61" t="s">
        <v>2697</v>
      </c>
      <c r="G688" s="61" t="s">
        <v>1968</v>
      </c>
      <c r="H688" s="61" t="s">
        <v>2854</v>
      </c>
      <c r="I688" s="63">
        <v>1</v>
      </c>
      <c r="J688" s="336">
        <v>172304729</v>
      </c>
      <c r="K688" s="63">
        <v>1</v>
      </c>
      <c r="L688" s="63">
        <v>0</v>
      </c>
      <c r="M688" s="15" t="s">
        <v>1503</v>
      </c>
      <c r="N688" s="336">
        <v>4</v>
      </c>
    </row>
    <row r="689" spans="1:14" x14ac:dyDescent="0.2">
      <c r="A689" s="61" t="s">
        <v>2511</v>
      </c>
      <c r="B689" s="61" t="s">
        <v>2688</v>
      </c>
      <c r="C689" s="61" t="s">
        <v>2512</v>
      </c>
      <c r="D689" s="61" t="s">
        <v>4164</v>
      </c>
      <c r="E689" s="61" t="s">
        <v>4165</v>
      </c>
      <c r="F689" s="61" t="s">
        <v>2688</v>
      </c>
      <c r="G689" s="61" t="s">
        <v>2512</v>
      </c>
      <c r="H689" s="61" t="s">
        <v>2854</v>
      </c>
      <c r="I689" s="63">
        <v>1</v>
      </c>
      <c r="J689" s="336">
        <v>172483820</v>
      </c>
      <c r="K689" s="63">
        <v>1</v>
      </c>
      <c r="L689" s="63">
        <v>0</v>
      </c>
      <c r="M689" s="15" t="s">
        <v>1503</v>
      </c>
      <c r="N689" s="336">
        <v>1</v>
      </c>
    </row>
    <row r="690" spans="1:14" x14ac:dyDescent="0.2">
      <c r="A690" s="61" t="s">
        <v>2511</v>
      </c>
      <c r="B690" s="61" t="s">
        <v>2688</v>
      </c>
      <c r="C690" s="61" t="s">
        <v>2512</v>
      </c>
      <c r="D690" s="61" t="s">
        <v>4166</v>
      </c>
      <c r="E690" s="61" t="s">
        <v>4167</v>
      </c>
      <c r="F690" s="61" t="s">
        <v>2736</v>
      </c>
      <c r="G690" s="61" t="s">
        <v>2512</v>
      </c>
      <c r="H690" s="61" t="s">
        <v>2854</v>
      </c>
      <c r="I690" s="63">
        <v>1</v>
      </c>
      <c r="J690" s="336">
        <v>172483820</v>
      </c>
      <c r="K690" s="63">
        <v>1</v>
      </c>
      <c r="L690" s="63">
        <v>0</v>
      </c>
      <c r="M690" s="15" t="s">
        <v>1503</v>
      </c>
      <c r="N690" s="336">
        <v>2</v>
      </c>
    </row>
    <row r="691" spans="1:14" x14ac:dyDescent="0.2">
      <c r="A691" s="61" t="s">
        <v>2511</v>
      </c>
      <c r="B691" s="61" t="s">
        <v>2688</v>
      </c>
      <c r="C691" s="61" t="s">
        <v>2512</v>
      </c>
      <c r="D691" s="61" t="s">
        <v>4168</v>
      </c>
      <c r="E691" s="61" t="s">
        <v>4169</v>
      </c>
      <c r="F691" s="61" t="s">
        <v>2723</v>
      </c>
      <c r="G691" s="61" t="s">
        <v>2512</v>
      </c>
      <c r="H691" s="61" t="s">
        <v>2854</v>
      </c>
      <c r="I691" s="63">
        <v>1</v>
      </c>
      <c r="J691" s="336">
        <v>172483820</v>
      </c>
      <c r="K691" s="63">
        <v>1</v>
      </c>
      <c r="L691" s="63">
        <v>0</v>
      </c>
      <c r="M691" s="15" t="s">
        <v>1503</v>
      </c>
      <c r="N691" s="336">
        <v>3</v>
      </c>
    </row>
    <row r="692" spans="1:14" x14ac:dyDescent="0.2">
      <c r="A692" s="61" t="s">
        <v>2511</v>
      </c>
      <c r="B692" s="61" t="s">
        <v>2688</v>
      </c>
      <c r="C692" s="61" t="s">
        <v>2512</v>
      </c>
      <c r="D692" s="61" t="s">
        <v>3782</v>
      </c>
      <c r="E692" s="61" t="s">
        <v>3783</v>
      </c>
      <c r="F692" s="61" t="s">
        <v>2697</v>
      </c>
      <c r="G692" s="61" t="s">
        <v>2512</v>
      </c>
      <c r="H692" s="61" t="s">
        <v>2854</v>
      </c>
      <c r="I692" s="63">
        <v>1</v>
      </c>
      <c r="J692" s="336">
        <v>172483820</v>
      </c>
      <c r="K692" s="63">
        <v>1</v>
      </c>
      <c r="L692" s="63">
        <v>0</v>
      </c>
      <c r="M692" s="15" t="s">
        <v>1503</v>
      </c>
      <c r="N692" s="336">
        <v>4</v>
      </c>
    </row>
    <row r="693" spans="1:14" x14ac:dyDescent="0.2">
      <c r="A693" s="61" t="s">
        <v>2511</v>
      </c>
      <c r="B693" s="61" t="s">
        <v>2688</v>
      </c>
      <c r="C693" s="61" t="s">
        <v>2512</v>
      </c>
      <c r="D693" s="61" t="s">
        <v>4170</v>
      </c>
      <c r="E693" s="61" t="s">
        <v>4171</v>
      </c>
      <c r="F693" s="61" t="s">
        <v>2787</v>
      </c>
      <c r="G693" s="61" t="s">
        <v>2512</v>
      </c>
      <c r="H693" s="61" t="s">
        <v>2854</v>
      </c>
      <c r="I693" s="63">
        <v>1</v>
      </c>
      <c r="J693" s="336">
        <v>172483820</v>
      </c>
      <c r="K693" s="63">
        <v>1</v>
      </c>
      <c r="L693" s="63">
        <v>0</v>
      </c>
      <c r="M693" s="15" t="s">
        <v>1503</v>
      </c>
      <c r="N693" s="336">
        <v>5</v>
      </c>
    </row>
    <row r="694" spans="1:14" x14ac:dyDescent="0.2">
      <c r="A694" s="61" t="s">
        <v>2511</v>
      </c>
      <c r="B694" s="61" t="s">
        <v>2688</v>
      </c>
      <c r="C694" s="61" t="s">
        <v>2512</v>
      </c>
      <c r="D694" s="61" t="s">
        <v>4172</v>
      </c>
      <c r="E694" s="61" t="s">
        <v>4173</v>
      </c>
      <c r="F694" s="61" t="s">
        <v>2833</v>
      </c>
      <c r="G694" s="61" t="s">
        <v>2512</v>
      </c>
      <c r="H694" s="61" t="s">
        <v>2854</v>
      </c>
      <c r="I694" s="63">
        <v>1</v>
      </c>
      <c r="J694" s="336">
        <v>172483820</v>
      </c>
      <c r="K694" s="63">
        <v>1</v>
      </c>
      <c r="L694" s="63">
        <v>0</v>
      </c>
      <c r="M694" s="15" t="s">
        <v>1503</v>
      </c>
      <c r="N694" s="336">
        <v>6</v>
      </c>
    </row>
    <row r="695" spans="1:14" x14ac:dyDescent="0.2">
      <c r="A695" s="61" t="s">
        <v>2511</v>
      </c>
      <c r="B695" s="61" t="s">
        <v>2688</v>
      </c>
      <c r="C695" s="61" t="s">
        <v>2512</v>
      </c>
      <c r="D695" s="61" t="s">
        <v>4174</v>
      </c>
      <c r="E695" s="61" t="s">
        <v>4175</v>
      </c>
      <c r="F695" s="61" t="s">
        <v>2845</v>
      </c>
      <c r="G695" s="61" t="s">
        <v>2512</v>
      </c>
      <c r="H695" s="61" t="s">
        <v>2854</v>
      </c>
      <c r="I695" s="63">
        <v>1</v>
      </c>
      <c r="J695" s="336">
        <v>172483820</v>
      </c>
      <c r="K695" s="63">
        <v>1</v>
      </c>
      <c r="L695" s="63">
        <v>0</v>
      </c>
      <c r="M695" s="15" t="s">
        <v>1503</v>
      </c>
      <c r="N695" s="336">
        <v>7</v>
      </c>
    </row>
    <row r="696" spans="1:14" x14ac:dyDescent="0.2">
      <c r="A696" s="61" t="s">
        <v>2511</v>
      </c>
      <c r="B696" s="61" t="s">
        <v>2688</v>
      </c>
      <c r="C696" s="61" t="s">
        <v>2512</v>
      </c>
      <c r="D696" s="61" t="s">
        <v>4176</v>
      </c>
      <c r="E696" s="61" t="s">
        <v>4177</v>
      </c>
      <c r="F696" s="61" t="s">
        <v>2789</v>
      </c>
      <c r="G696" s="61" t="s">
        <v>2512</v>
      </c>
      <c r="H696" s="61" t="s">
        <v>2854</v>
      </c>
      <c r="I696" s="63">
        <v>1</v>
      </c>
      <c r="J696" s="336">
        <v>172483820</v>
      </c>
      <c r="K696" s="63">
        <v>1</v>
      </c>
      <c r="L696" s="63">
        <v>0</v>
      </c>
      <c r="M696" s="15" t="s">
        <v>1503</v>
      </c>
      <c r="N696" s="336">
        <v>8</v>
      </c>
    </row>
    <row r="697" spans="1:14" x14ac:dyDescent="0.2">
      <c r="A697" s="61" t="s">
        <v>2511</v>
      </c>
      <c r="B697" s="61" t="s">
        <v>2688</v>
      </c>
      <c r="C697" s="61" t="s">
        <v>2512</v>
      </c>
      <c r="D697" s="61" t="s">
        <v>4178</v>
      </c>
      <c r="E697" s="61" t="s">
        <v>4179</v>
      </c>
      <c r="F697" s="61" t="s">
        <v>2694</v>
      </c>
      <c r="G697" s="61" t="s">
        <v>2512</v>
      </c>
      <c r="H697" s="61" t="s">
        <v>2854</v>
      </c>
      <c r="I697" s="63">
        <v>1</v>
      </c>
      <c r="J697" s="336">
        <v>172483820</v>
      </c>
      <c r="K697" s="63">
        <v>1</v>
      </c>
      <c r="L697" s="63">
        <v>0</v>
      </c>
      <c r="M697" s="15" t="s">
        <v>1503</v>
      </c>
      <c r="N697" s="336">
        <v>9</v>
      </c>
    </row>
    <row r="698" spans="1:14" x14ac:dyDescent="0.2">
      <c r="A698" s="61" t="s">
        <v>2511</v>
      </c>
      <c r="B698" s="61" t="s">
        <v>2688</v>
      </c>
      <c r="C698" s="61" t="s">
        <v>2512</v>
      </c>
      <c r="D698" s="61" t="s">
        <v>4180</v>
      </c>
      <c r="E698" s="61" t="s">
        <v>4181</v>
      </c>
      <c r="F698" s="61" t="s">
        <v>2824</v>
      </c>
      <c r="G698" s="61" t="s">
        <v>2512</v>
      </c>
      <c r="H698" s="61" t="s">
        <v>2854</v>
      </c>
      <c r="I698" s="63">
        <v>1</v>
      </c>
      <c r="J698" s="336">
        <v>172483820</v>
      </c>
      <c r="K698" s="63">
        <v>1</v>
      </c>
      <c r="L698" s="63">
        <v>0</v>
      </c>
      <c r="M698" s="15" t="s">
        <v>1503</v>
      </c>
      <c r="N698" s="336">
        <v>10</v>
      </c>
    </row>
    <row r="699" spans="1:14" x14ac:dyDescent="0.2">
      <c r="A699" s="61" t="s">
        <v>2511</v>
      </c>
      <c r="B699" s="61" t="s">
        <v>2688</v>
      </c>
      <c r="C699" s="61" t="s">
        <v>2512</v>
      </c>
      <c r="D699" s="61" t="s">
        <v>4182</v>
      </c>
      <c r="E699" s="61" t="s">
        <v>4183</v>
      </c>
      <c r="F699" s="61" t="s">
        <v>2989</v>
      </c>
      <c r="G699" s="61" t="s">
        <v>2512</v>
      </c>
      <c r="H699" s="61" t="s">
        <v>2854</v>
      </c>
      <c r="I699" s="63">
        <v>1</v>
      </c>
      <c r="J699" s="336">
        <v>172483820</v>
      </c>
      <c r="K699" s="63">
        <v>1</v>
      </c>
      <c r="L699" s="63">
        <v>0</v>
      </c>
      <c r="M699" s="15" t="s">
        <v>1503</v>
      </c>
      <c r="N699" s="336">
        <v>11</v>
      </c>
    </row>
    <row r="700" spans="1:14" x14ac:dyDescent="0.2">
      <c r="A700" s="61" t="s">
        <v>2511</v>
      </c>
      <c r="B700" s="61" t="s">
        <v>2688</v>
      </c>
      <c r="C700" s="61" t="s">
        <v>2512</v>
      </c>
      <c r="D700" s="61" t="s">
        <v>4184</v>
      </c>
      <c r="E700" s="61" t="s">
        <v>4185</v>
      </c>
      <c r="F700" s="61" t="s">
        <v>2785</v>
      </c>
      <c r="G700" s="61" t="s">
        <v>2512</v>
      </c>
      <c r="H700" s="61" t="s">
        <v>2854</v>
      </c>
      <c r="I700" s="63">
        <v>1</v>
      </c>
      <c r="J700" s="336">
        <v>172483820</v>
      </c>
      <c r="K700" s="63">
        <v>1</v>
      </c>
      <c r="L700" s="63">
        <v>0</v>
      </c>
      <c r="M700" s="15" t="s">
        <v>1503</v>
      </c>
      <c r="N700" s="336">
        <v>12</v>
      </c>
    </row>
    <row r="701" spans="1:14" x14ac:dyDescent="0.2">
      <c r="A701" s="61" t="s">
        <v>2511</v>
      </c>
      <c r="B701" s="61" t="s">
        <v>2688</v>
      </c>
      <c r="C701" s="61" t="s">
        <v>2512</v>
      </c>
      <c r="D701" s="61" t="s">
        <v>4186</v>
      </c>
      <c r="E701" s="61" t="s">
        <v>4187</v>
      </c>
      <c r="F701" s="61" t="s">
        <v>2883</v>
      </c>
      <c r="G701" s="61" t="s">
        <v>2512</v>
      </c>
      <c r="H701" s="61" t="s">
        <v>2854</v>
      </c>
      <c r="I701" s="63">
        <v>1</v>
      </c>
      <c r="J701" s="336">
        <v>172483820</v>
      </c>
      <c r="K701" s="63">
        <v>1</v>
      </c>
      <c r="L701" s="63">
        <v>0</v>
      </c>
      <c r="M701" s="15" t="s">
        <v>1503</v>
      </c>
      <c r="N701" s="336">
        <v>13</v>
      </c>
    </row>
    <row r="702" spans="1:14" x14ac:dyDescent="0.2">
      <c r="A702" s="61" t="s">
        <v>2511</v>
      </c>
      <c r="B702" s="61" t="s">
        <v>2688</v>
      </c>
      <c r="C702" s="61" t="s">
        <v>2512</v>
      </c>
      <c r="D702" s="61" t="s">
        <v>4188</v>
      </c>
      <c r="E702" s="61" t="s">
        <v>4189</v>
      </c>
      <c r="F702" s="61" t="s">
        <v>2915</v>
      </c>
      <c r="G702" s="61" t="s">
        <v>2512</v>
      </c>
      <c r="H702" s="61" t="s">
        <v>2854</v>
      </c>
      <c r="I702" s="63">
        <v>1</v>
      </c>
      <c r="J702" s="336">
        <v>172483820</v>
      </c>
      <c r="K702" s="63">
        <v>1</v>
      </c>
      <c r="L702" s="63">
        <v>0</v>
      </c>
      <c r="M702" s="15" t="s">
        <v>1503</v>
      </c>
      <c r="N702" s="336">
        <v>14</v>
      </c>
    </row>
    <row r="703" spans="1:14" x14ac:dyDescent="0.2">
      <c r="A703" s="61" t="s">
        <v>2520</v>
      </c>
      <c r="B703" s="61" t="s">
        <v>2688</v>
      </c>
      <c r="C703" s="61" t="s">
        <v>4190</v>
      </c>
      <c r="D703" s="61" t="s">
        <v>4191</v>
      </c>
      <c r="E703" s="61" t="s">
        <v>4192</v>
      </c>
      <c r="F703" s="61" t="s">
        <v>2688</v>
      </c>
      <c r="G703" s="61" t="s">
        <v>2521</v>
      </c>
      <c r="H703" s="61" t="s">
        <v>2854</v>
      </c>
      <c r="I703" s="63">
        <v>1</v>
      </c>
      <c r="J703" s="336">
        <v>172779321</v>
      </c>
      <c r="K703" s="63">
        <v>1</v>
      </c>
      <c r="L703" s="63">
        <v>0</v>
      </c>
      <c r="M703" s="15" t="s">
        <v>1503</v>
      </c>
      <c r="N703" s="336">
        <v>1</v>
      </c>
    </row>
    <row r="704" spans="1:14" x14ac:dyDescent="0.2">
      <c r="A704" s="61" t="s">
        <v>1972</v>
      </c>
      <c r="B704" s="61" t="s">
        <v>2688</v>
      </c>
      <c r="C704" s="61" t="s">
        <v>1973</v>
      </c>
      <c r="D704" s="61" t="s">
        <v>3378</v>
      </c>
      <c r="E704" s="61" t="s">
        <v>3379</v>
      </c>
      <c r="F704" s="61" t="s">
        <v>2688</v>
      </c>
      <c r="G704" s="61" t="s">
        <v>1973</v>
      </c>
      <c r="H704" s="61" t="s">
        <v>2854</v>
      </c>
      <c r="I704" s="63">
        <v>1</v>
      </c>
      <c r="J704" s="336">
        <v>173020761</v>
      </c>
      <c r="K704" s="63">
        <v>1</v>
      </c>
      <c r="L704" s="63">
        <v>0</v>
      </c>
      <c r="M704" s="15" t="s">
        <v>1503</v>
      </c>
      <c r="N704" s="336">
        <v>1</v>
      </c>
    </row>
    <row r="705" spans="1:14" x14ac:dyDescent="0.2">
      <c r="A705" s="61" t="s">
        <v>1972</v>
      </c>
      <c r="B705" s="61" t="s">
        <v>2688</v>
      </c>
      <c r="C705" s="61" t="s">
        <v>1973</v>
      </c>
      <c r="D705" s="61" t="s">
        <v>3382</v>
      </c>
      <c r="E705" s="61" t="s">
        <v>3383</v>
      </c>
      <c r="F705" s="61" t="s">
        <v>2723</v>
      </c>
      <c r="G705" s="61" t="s">
        <v>1973</v>
      </c>
      <c r="H705" s="61" t="s">
        <v>2854</v>
      </c>
      <c r="I705" s="63">
        <v>1</v>
      </c>
      <c r="J705" s="336">
        <v>173020761</v>
      </c>
      <c r="K705" s="63">
        <v>1</v>
      </c>
      <c r="L705" s="63">
        <v>0</v>
      </c>
      <c r="M705" s="15" t="s">
        <v>1503</v>
      </c>
      <c r="N705" s="336">
        <v>3</v>
      </c>
    </row>
    <row r="706" spans="1:14" x14ac:dyDescent="0.2">
      <c r="A706" s="61" t="s">
        <v>1972</v>
      </c>
      <c r="B706" s="61" t="s">
        <v>2688</v>
      </c>
      <c r="C706" s="61" t="s">
        <v>1973</v>
      </c>
      <c r="D706" s="61" t="s">
        <v>3384</v>
      </c>
      <c r="E706" s="61" t="s">
        <v>3385</v>
      </c>
      <c r="F706" s="61" t="s">
        <v>2697</v>
      </c>
      <c r="G706" s="61" t="s">
        <v>1973</v>
      </c>
      <c r="H706" s="61" t="s">
        <v>2854</v>
      </c>
      <c r="I706" s="63">
        <v>1</v>
      </c>
      <c r="J706" s="336">
        <v>173020761</v>
      </c>
      <c r="K706" s="63">
        <v>1</v>
      </c>
      <c r="L706" s="63">
        <v>0</v>
      </c>
      <c r="M706" s="15" t="s">
        <v>1503</v>
      </c>
      <c r="N706" s="336">
        <v>4</v>
      </c>
    </row>
    <row r="707" spans="1:14" x14ac:dyDescent="0.2">
      <c r="A707" s="61" t="s">
        <v>1972</v>
      </c>
      <c r="B707" s="61" t="s">
        <v>2688</v>
      </c>
      <c r="C707" s="61" t="s">
        <v>1973</v>
      </c>
      <c r="D707" s="61" t="s">
        <v>3386</v>
      </c>
      <c r="E707" s="61" t="s">
        <v>3387</v>
      </c>
      <c r="F707" s="61" t="s">
        <v>2787</v>
      </c>
      <c r="G707" s="61" t="s">
        <v>1973</v>
      </c>
      <c r="H707" s="61" t="s">
        <v>2854</v>
      </c>
      <c r="I707" s="63">
        <v>1</v>
      </c>
      <c r="J707" s="336">
        <v>173020761</v>
      </c>
      <c r="K707" s="63">
        <v>1</v>
      </c>
      <c r="L707" s="63">
        <v>0</v>
      </c>
      <c r="M707" s="15" t="s">
        <v>1503</v>
      </c>
      <c r="N707" s="336">
        <v>5</v>
      </c>
    </row>
    <row r="708" spans="1:14" x14ac:dyDescent="0.2">
      <c r="A708" s="61" t="s">
        <v>1972</v>
      </c>
      <c r="B708" s="61" t="s">
        <v>2688</v>
      </c>
      <c r="C708" s="61" t="s">
        <v>1973</v>
      </c>
      <c r="D708" s="61" t="s">
        <v>3388</v>
      </c>
      <c r="E708" s="61" t="s">
        <v>3389</v>
      </c>
      <c r="F708" s="61" t="s">
        <v>2833</v>
      </c>
      <c r="G708" s="61" t="s">
        <v>1973</v>
      </c>
      <c r="H708" s="61" t="s">
        <v>2854</v>
      </c>
      <c r="I708" s="63">
        <v>1</v>
      </c>
      <c r="J708" s="336">
        <v>173020761</v>
      </c>
      <c r="K708" s="63">
        <v>1</v>
      </c>
      <c r="L708" s="63">
        <v>0</v>
      </c>
      <c r="M708" s="15" t="s">
        <v>1503</v>
      </c>
      <c r="N708" s="336">
        <v>6</v>
      </c>
    </row>
    <row r="709" spans="1:14" x14ac:dyDescent="0.2">
      <c r="A709" s="61" t="s">
        <v>1972</v>
      </c>
      <c r="B709" s="61" t="s">
        <v>2688</v>
      </c>
      <c r="C709" s="61" t="s">
        <v>1973</v>
      </c>
      <c r="D709" s="61" t="s">
        <v>3390</v>
      </c>
      <c r="E709" s="61" t="s">
        <v>3391</v>
      </c>
      <c r="F709" s="61" t="s">
        <v>2845</v>
      </c>
      <c r="G709" s="61" t="s">
        <v>1973</v>
      </c>
      <c r="H709" s="61" t="s">
        <v>2854</v>
      </c>
      <c r="I709" s="63">
        <v>1</v>
      </c>
      <c r="J709" s="336">
        <v>173020761</v>
      </c>
      <c r="K709" s="63">
        <v>1</v>
      </c>
      <c r="L709" s="63">
        <v>0</v>
      </c>
      <c r="M709" s="15" t="s">
        <v>1503</v>
      </c>
      <c r="N709" s="336">
        <v>7</v>
      </c>
    </row>
    <row r="710" spans="1:14" x14ac:dyDescent="0.2">
      <c r="A710" s="61" t="s">
        <v>1972</v>
      </c>
      <c r="B710" s="61" t="s">
        <v>2697</v>
      </c>
      <c r="C710" s="61" t="s">
        <v>2794</v>
      </c>
      <c r="D710" s="61" t="s">
        <v>3386</v>
      </c>
      <c r="E710" s="61" t="s">
        <v>3387</v>
      </c>
      <c r="F710" s="61" t="s">
        <v>2789</v>
      </c>
      <c r="G710" s="61" t="s">
        <v>1973</v>
      </c>
      <c r="H710" s="61" t="s">
        <v>2854</v>
      </c>
      <c r="I710" s="63">
        <v>1</v>
      </c>
      <c r="J710" s="336">
        <v>173020761</v>
      </c>
      <c r="K710" s="63">
        <v>1</v>
      </c>
      <c r="L710" s="63">
        <v>0</v>
      </c>
      <c r="M710" s="15" t="s">
        <v>1503</v>
      </c>
      <c r="N710" s="336">
        <v>10</v>
      </c>
    </row>
    <row r="711" spans="1:14" x14ac:dyDescent="0.2">
      <c r="A711" s="61" t="s">
        <v>1972</v>
      </c>
      <c r="B711" s="61" t="s">
        <v>2697</v>
      </c>
      <c r="C711" s="61" t="s">
        <v>2794</v>
      </c>
      <c r="D711" s="61" t="s">
        <v>3388</v>
      </c>
      <c r="E711" s="61" t="s">
        <v>3389</v>
      </c>
      <c r="F711" s="61" t="s">
        <v>2694</v>
      </c>
      <c r="G711" s="61" t="s">
        <v>1973</v>
      </c>
      <c r="H711" s="61" t="s">
        <v>2854</v>
      </c>
      <c r="I711" s="63">
        <v>1</v>
      </c>
      <c r="J711" s="336">
        <v>173020761</v>
      </c>
      <c r="K711" s="63">
        <v>1</v>
      </c>
      <c r="L711" s="63">
        <v>0</v>
      </c>
      <c r="M711" s="15" t="s">
        <v>1503</v>
      </c>
      <c r="N711" s="336">
        <v>11</v>
      </c>
    </row>
    <row r="712" spans="1:14" x14ac:dyDescent="0.2">
      <c r="A712" s="61" t="s">
        <v>1972</v>
      </c>
      <c r="B712" s="61" t="s">
        <v>2697</v>
      </c>
      <c r="C712" s="61" t="s">
        <v>2794</v>
      </c>
      <c r="D712" s="61" t="s">
        <v>4193</v>
      </c>
      <c r="E712" s="61" t="s">
        <v>4194</v>
      </c>
      <c r="F712" s="61" t="s">
        <v>3215</v>
      </c>
      <c r="G712" s="61" t="s">
        <v>1973</v>
      </c>
      <c r="H712" s="61" t="s">
        <v>2851</v>
      </c>
      <c r="I712" s="63">
        <v>1</v>
      </c>
      <c r="J712" s="336">
        <v>173020761</v>
      </c>
      <c r="K712" s="63">
        <v>0</v>
      </c>
      <c r="L712" s="63">
        <v>0</v>
      </c>
      <c r="M712" s="15" t="s">
        <v>1503</v>
      </c>
      <c r="N712" s="336">
        <v>21</v>
      </c>
    </row>
    <row r="713" spans="1:14" x14ac:dyDescent="0.2">
      <c r="A713" s="61" t="s">
        <v>2524</v>
      </c>
      <c r="B713" s="61" t="s">
        <v>2688</v>
      </c>
      <c r="C713" s="61" t="s">
        <v>2525</v>
      </c>
      <c r="D713" s="61" t="s">
        <v>4195</v>
      </c>
      <c r="E713" s="61" t="s">
        <v>4196</v>
      </c>
      <c r="F713" s="61" t="s">
        <v>2688</v>
      </c>
      <c r="G713" s="61" t="s">
        <v>2525</v>
      </c>
      <c r="H713" s="61" t="s">
        <v>2854</v>
      </c>
      <c r="I713" s="63">
        <v>1</v>
      </c>
      <c r="J713" s="336">
        <v>173154598</v>
      </c>
      <c r="K713" s="63">
        <v>1</v>
      </c>
      <c r="L713" s="63">
        <v>1</v>
      </c>
      <c r="M713" s="15" t="s">
        <v>1503</v>
      </c>
      <c r="N713" s="336">
        <v>1</v>
      </c>
    </row>
    <row r="714" spans="1:14" x14ac:dyDescent="0.2">
      <c r="A714" s="61" t="s">
        <v>1747</v>
      </c>
      <c r="B714" s="61" t="s">
        <v>2688</v>
      </c>
      <c r="C714" s="61" t="s">
        <v>1748</v>
      </c>
      <c r="D714" s="61" t="s">
        <v>4197</v>
      </c>
      <c r="E714" s="61" t="s">
        <v>4198</v>
      </c>
      <c r="F714" s="61" t="s">
        <v>2688</v>
      </c>
      <c r="G714" s="61" t="s">
        <v>1748</v>
      </c>
      <c r="H714" s="61" t="s">
        <v>2851</v>
      </c>
      <c r="I714" s="63">
        <v>1</v>
      </c>
      <c r="J714" s="336">
        <v>173672773</v>
      </c>
      <c r="K714" s="63">
        <v>0</v>
      </c>
      <c r="L714" s="63">
        <v>0</v>
      </c>
      <c r="M714" s="15" t="s">
        <v>1503</v>
      </c>
      <c r="N714" s="336">
        <v>1</v>
      </c>
    </row>
    <row r="715" spans="1:14" x14ac:dyDescent="0.2">
      <c r="A715" s="61" t="s">
        <v>1747</v>
      </c>
      <c r="B715" s="61" t="s">
        <v>2736</v>
      </c>
      <c r="C715" s="61" t="s">
        <v>3122</v>
      </c>
      <c r="D715" s="61" t="s">
        <v>3640</v>
      </c>
      <c r="E715" s="61" t="s">
        <v>3641</v>
      </c>
      <c r="F715" s="61" t="s">
        <v>2736</v>
      </c>
      <c r="G715" s="61" t="s">
        <v>1748</v>
      </c>
      <c r="H715" s="61" t="s">
        <v>2854</v>
      </c>
      <c r="I715" s="63">
        <v>1</v>
      </c>
      <c r="J715" s="336">
        <v>173672773</v>
      </c>
      <c r="K715" s="63">
        <v>1</v>
      </c>
      <c r="L715" s="63">
        <v>0</v>
      </c>
      <c r="M715" s="15" t="s">
        <v>1503</v>
      </c>
      <c r="N715" s="336">
        <v>2</v>
      </c>
    </row>
    <row r="716" spans="1:14" x14ac:dyDescent="0.2">
      <c r="A716" s="61" t="s">
        <v>1747</v>
      </c>
      <c r="B716" s="61" t="s">
        <v>2736</v>
      </c>
      <c r="C716" s="61" t="s">
        <v>3122</v>
      </c>
      <c r="D716" s="61" t="s">
        <v>3640</v>
      </c>
      <c r="E716" s="61" t="s">
        <v>3641</v>
      </c>
      <c r="F716" s="61" t="s">
        <v>2697</v>
      </c>
      <c r="G716" s="61" t="s">
        <v>1748</v>
      </c>
      <c r="H716" s="61" t="s">
        <v>2854</v>
      </c>
      <c r="I716" s="63">
        <v>1</v>
      </c>
      <c r="J716" s="336">
        <v>173672773</v>
      </c>
      <c r="K716" s="63">
        <v>1</v>
      </c>
      <c r="L716" s="63">
        <v>0</v>
      </c>
      <c r="M716" s="15" t="s">
        <v>1503</v>
      </c>
      <c r="N716" s="336">
        <v>4</v>
      </c>
    </row>
    <row r="717" spans="1:14" x14ac:dyDescent="0.2">
      <c r="A717" s="61" t="s">
        <v>2647</v>
      </c>
      <c r="B717" s="61" t="s">
        <v>2688</v>
      </c>
      <c r="C717" s="61" t="s">
        <v>1358</v>
      </c>
      <c r="D717" s="61" t="s">
        <v>3589</v>
      </c>
      <c r="E717" s="61" t="s">
        <v>3590</v>
      </c>
      <c r="F717" s="61" t="s">
        <v>2688</v>
      </c>
      <c r="G717" s="61" t="s">
        <v>2648</v>
      </c>
      <c r="H717" s="61" t="s">
        <v>2854</v>
      </c>
      <c r="I717" s="63">
        <v>1</v>
      </c>
      <c r="J717" s="336">
        <v>173826310</v>
      </c>
      <c r="K717" s="63">
        <v>0</v>
      </c>
      <c r="L717" s="63">
        <v>0</v>
      </c>
      <c r="M717" s="15" t="s">
        <v>1503</v>
      </c>
      <c r="N717" s="336">
        <v>1</v>
      </c>
    </row>
    <row r="718" spans="1:14" x14ac:dyDescent="0.2">
      <c r="A718" s="61" t="s">
        <v>2129</v>
      </c>
      <c r="B718" s="61" t="s">
        <v>2688</v>
      </c>
      <c r="C718" s="61" t="s">
        <v>2130</v>
      </c>
      <c r="D718" s="61" t="s">
        <v>4028</v>
      </c>
      <c r="E718" s="61" t="s">
        <v>4029</v>
      </c>
      <c r="F718" s="61" t="s">
        <v>2688</v>
      </c>
      <c r="G718" s="61" t="s">
        <v>2130</v>
      </c>
      <c r="H718" s="61" t="s">
        <v>2851</v>
      </c>
      <c r="I718" s="63">
        <v>1</v>
      </c>
      <c r="J718" s="336">
        <v>173827233</v>
      </c>
      <c r="K718" s="63">
        <v>0</v>
      </c>
      <c r="L718" s="63">
        <v>0</v>
      </c>
      <c r="M718" s="15" t="s">
        <v>1503</v>
      </c>
      <c r="N718" s="336">
        <v>1</v>
      </c>
    </row>
    <row r="719" spans="1:14" x14ac:dyDescent="0.2">
      <c r="A719" s="61" t="s">
        <v>2527</v>
      </c>
      <c r="B719" s="61" t="s">
        <v>2723</v>
      </c>
      <c r="C719" s="61" t="s">
        <v>2528</v>
      </c>
      <c r="D719" s="61" t="s">
        <v>3718</v>
      </c>
      <c r="E719" s="61" t="s">
        <v>3719</v>
      </c>
      <c r="F719" s="61" t="s">
        <v>2883</v>
      </c>
      <c r="G719" s="61" t="s">
        <v>2528</v>
      </c>
      <c r="H719" s="61" t="s">
        <v>2854</v>
      </c>
      <c r="I719" s="63">
        <v>1</v>
      </c>
      <c r="J719" s="336">
        <v>174307747</v>
      </c>
      <c r="K719" s="63">
        <v>1</v>
      </c>
      <c r="L719" s="63">
        <v>0</v>
      </c>
      <c r="M719" s="15" t="s">
        <v>1503</v>
      </c>
      <c r="N719" s="336">
        <v>13</v>
      </c>
    </row>
    <row r="720" spans="1:14" x14ac:dyDescent="0.2">
      <c r="A720" s="61" t="s">
        <v>1692</v>
      </c>
      <c r="B720" s="61" t="s">
        <v>2736</v>
      </c>
      <c r="C720" s="61" t="s">
        <v>4199</v>
      </c>
      <c r="D720" s="61" t="s">
        <v>4200</v>
      </c>
      <c r="E720" s="61" t="s">
        <v>4201</v>
      </c>
      <c r="F720" s="61" t="s">
        <v>2688</v>
      </c>
      <c r="G720" s="61" t="s">
        <v>1693</v>
      </c>
      <c r="H720" s="61" t="s">
        <v>2854</v>
      </c>
      <c r="I720" s="63">
        <v>1</v>
      </c>
      <c r="J720" s="336">
        <v>174307749</v>
      </c>
      <c r="K720" s="63">
        <v>1</v>
      </c>
      <c r="L720" s="63">
        <v>0</v>
      </c>
      <c r="M720" s="15" t="s">
        <v>1503</v>
      </c>
      <c r="N720" s="336">
        <v>1</v>
      </c>
    </row>
    <row r="721" spans="1:14" x14ac:dyDescent="0.2">
      <c r="A721" s="61" t="s">
        <v>2544</v>
      </c>
      <c r="B721" s="61" t="s">
        <v>2736</v>
      </c>
      <c r="C721" s="61" t="s">
        <v>3157</v>
      </c>
      <c r="D721" s="61" t="s">
        <v>4202</v>
      </c>
      <c r="E721" s="61" t="s">
        <v>4203</v>
      </c>
      <c r="F721" s="61" t="s">
        <v>2688</v>
      </c>
      <c r="G721" s="61" t="s">
        <v>2545</v>
      </c>
      <c r="H721" s="61" t="s">
        <v>2851</v>
      </c>
      <c r="I721" s="63">
        <v>1</v>
      </c>
      <c r="J721" s="336">
        <v>174566704</v>
      </c>
      <c r="K721" s="63">
        <v>0</v>
      </c>
      <c r="L721" s="63">
        <v>0</v>
      </c>
      <c r="M721" s="15" t="s">
        <v>1503</v>
      </c>
      <c r="N721" s="336">
        <v>1</v>
      </c>
    </row>
    <row r="722" spans="1:14" x14ac:dyDescent="0.2">
      <c r="A722" s="61" t="s">
        <v>2544</v>
      </c>
      <c r="B722" s="61" t="s">
        <v>2736</v>
      </c>
      <c r="C722" s="61" t="s">
        <v>3157</v>
      </c>
      <c r="D722" s="61" t="s">
        <v>4204</v>
      </c>
      <c r="E722" s="61" t="s">
        <v>4205</v>
      </c>
      <c r="F722" s="61" t="s">
        <v>2736</v>
      </c>
      <c r="G722" s="61" t="s">
        <v>2545</v>
      </c>
      <c r="H722" s="61" t="s">
        <v>2851</v>
      </c>
      <c r="I722" s="63">
        <v>1</v>
      </c>
      <c r="J722" s="336">
        <v>174566704</v>
      </c>
      <c r="K722" s="63">
        <v>0</v>
      </c>
      <c r="L722" s="63">
        <v>0</v>
      </c>
      <c r="M722" s="15" t="s">
        <v>3560</v>
      </c>
      <c r="N722" s="336">
        <v>2</v>
      </c>
    </row>
    <row r="723" spans="1:14" x14ac:dyDescent="0.2">
      <c r="A723" s="61" t="s">
        <v>2544</v>
      </c>
      <c r="B723" s="61" t="s">
        <v>2736</v>
      </c>
      <c r="C723" s="61" t="s">
        <v>3157</v>
      </c>
      <c r="D723" s="61" t="s">
        <v>3803</v>
      </c>
      <c r="E723" s="61" t="s">
        <v>3804</v>
      </c>
      <c r="F723" s="61" t="s">
        <v>2697</v>
      </c>
      <c r="G723" s="61" t="s">
        <v>2545</v>
      </c>
      <c r="H723" s="61" t="s">
        <v>2851</v>
      </c>
      <c r="I723" s="63">
        <v>1</v>
      </c>
      <c r="J723" s="336">
        <v>174566704</v>
      </c>
      <c r="K723" s="63">
        <v>0</v>
      </c>
      <c r="L723" s="63">
        <v>0</v>
      </c>
      <c r="M723" s="15" t="s">
        <v>3560</v>
      </c>
      <c r="N723" s="336">
        <v>4</v>
      </c>
    </row>
    <row r="724" spans="1:14" x14ac:dyDescent="0.2">
      <c r="A724" s="61" t="s">
        <v>2000</v>
      </c>
      <c r="B724" s="61" t="s">
        <v>2736</v>
      </c>
      <c r="C724" s="61" t="s">
        <v>4206</v>
      </c>
      <c r="D724" s="61" t="s">
        <v>4207</v>
      </c>
      <c r="E724" s="61" t="s">
        <v>4208</v>
      </c>
      <c r="F724" s="61" t="s">
        <v>2736</v>
      </c>
      <c r="G724" s="61" t="s">
        <v>2001</v>
      </c>
      <c r="H724" s="61" t="s">
        <v>2851</v>
      </c>
      <c r="I724" s="63">
        <v>1</v>
      </c>
      <c r="J724" s="336">
        <v>174568443</v>
      </c>
      <c r="K724" s="63">
        <v>0</v>
      </c>
      <c r="L724" s="63">
        <v>0</v>
      </c>
      <c r="M724" s="15" t="s">
        <v>1503</v>
      </c>
      <c r="N724" s="336">
        <v>2</v>
      </c>
    </row>
    <row r="725" spans="1:14" x14ac:dyDescent="0.2">
      <c r="A725" s="61" t="s">
        <v>2000</v>
      </c>
      <c r="B725" s="61" t="s">
        <v>2736</v>
      </c>
      <c r="C725" s="61" t="s">
        <v>4206</v>
      </c>
      <c r="D725" s="61" t="s">
        <v>4209</v>
      </c>
      <c r="E725" s="61" t="s">
        <v>4210</v>
      </c>
      <c r="F725" s="61" t="s">
        <v>2723</v>
      </c>
      <c r="G725" s="61" t="s">
        <v>2001</v>
      </c>
      <c r="H725" s="61" t="s">
        <v>2851</v>
      </c>
      <c r="I725" s="63">
        <v>1</v>
      </c>
      <c r="J725" s="336">
        <v>174568443</v>
      </c>
      <c r="K725" s="63">
        <v>0</v>
      </c>
      <c r="L725" s="63">
        <v>0</v>
      </c>
      <c r="M725" s="15" t="s">
        <v>1503</v>
      </c>
      <c r="N725" s="336">
        <v>3</v>
      </c>
    </row>
    <row r="726" spans="1:14" x14ac:dyDescent="0.2">
      <c r="A726" s="61" t="s">
        <v>2221</v>
      </c>
      <c r="B726" s="61" t="s">
        <v>2688</v>
      </c>
      <c r="C726" s="61" t="s">
        <v>4211</v>
      </c>
      <c r="D726" s="61" t="s">
        <v>4212</v>
      </c>
      <c r="E726" s="61" t="s">
        <v>4213</v>
      </c>
      <c r="F726" s="61" t="s">
        <v>2688</v>
      </c>
      <c r="G726" s="61" t="s">
        <v>2222</v>
      </c>
      <c r="H726" s="61" t="s">
        <v>2851</v>
      </c>
      <c r="I726" s="63">
        <v>1</v>
      </c>
      <c r="J726" s="336">
        <v>175223030</v>
      </c>
      <c r="K726" s="63">
        <v>0</v>
      </c>
      <c r="L726" s="63">
        <v>0</v>
      </c>
      <c r="M726" s="15" t="s">
        <v>1503</v>
      </c>
      <c r="N726" s="336">
        <v>1</v>
      </c>
    </row>
    <row r="727" spans="1:14" x14ac:dyDescent="0.2">
      <c r="A727" s="61" t="s">
        <v>2197</v>
      </c>
      <c r="B727" s="61" t="s">
        <v>2736</v>
      </c>
      <c r="C727" s="61" t="s">
        <v>1363</v>
      </c>
      <c r="D727" s="61" t="s">
        <v>4214</v>
      </c>
      <c r="E727" s="61" t="s">
        <v>4215</v>
      </c>
      <c r="F727" s="61" t="s">
        <v>2736</v>
      </c>
      <c r="G727" s="61" t="s">
        <v>2198</v>
      </c>
      <c r="H727" s="61" t="s">
        <v>2854</v>
      </c>
      <c r="I727" s="63">
        <v>1</v>
      </c>
      <c r="J727" s="336">
        <v>175511673</v>
      </c>
      <c r="K727" s="63">
        <v>1</v>
      </c>
      <c r="L727" s="63">
        <v>0</v>
      </c>
      <c r="M727" s="15" t="s">
        <v>1503</v>
      </c>
      <c r="N727" s="336">
        <v>2</v>
      </c>
    </row>
    <row r="728" spans="1:14" x14ac:dyDescent="0.2">
      <c r="A728" s="61" t="s">
        <v>2197</v>
      </c>
      <c r="B728" s="61" t="s">
        <v>2736</v>
      </c>
      <c r="C728" s="61" t="s">
        <v>1363</v>
      </c>
      <c r="D728" s="61" t="s">
        <v>4216</v>
      </c>
      <c r="E728" s="61" t="s">
        <v>4217</v>
      </c>
      <c r="F728" s="61" t="s">
        <v>2723</v>
      </c>
      <c r="G728" s="61" t="s">
        <v>2198</v>
      </c>
      <c r="H728" s="61" t="s">
        <v>2854</v>
      </c>
      <c r="I728" s="63">
        <v>1</v>
      </c>
      <c r="J728" s="336">
        <v>175511673</v>
      </c>
      <c r="K728" s="63">
        <v>1</v>
      </c>
      <c r="L728" s="63">
        <v>0</v>
      </c>
      <c r="M728" s="15" t="s">
        <v>1503</v>
      </c>
      <c r="N728" s="336">
        <v>3</v>
      </c>
    </row>
    <row r="729" spans="1:14" x14ac:dyDescent="0.2">
      <c r="A729" s="61" t="s">
        <v>2197</v>
      </c>
      <c r="B729" s="61" t="s">
        <v>2723</v>
      </c>
      <c r="C729" s="61" t="s">
        <v>1364</v>
      </c>
      <c r="D729" s="61" t="s">
        <v>4216</v>
      </c>
      <c r="E729" s="61" t="s">
        <v>4217</v>
      </c>
      <c r="F729" s="61" t="s">
        <v>2697</v>
      </c>
      <c r="G729" s="61" t="s">
        <v>2198</v>
      </c>
      <c r="H729" s="61" t="s">
        <v>2851</v>
      </c>
      <c r="I729" s="63">
        <v>1</v>
      </c>
      <c r="J729" s="336">
        <v>175511673</v>
      </c>
      <c r="K729" s="63">
        <v>0</v>
      </c>
      <c r="L729" s="63">
        <v>0</v>
      </c>
      <c r="M729" s="15" t="s">
        <v>1503</v>
      </c>
      <c r="N729" s="336">
        <v>4</v>
      </c>
    </row>
    <row r="730" spans="1:14" x14ac:dyDescent="0.2">
      <c r="A730" s="61" t="s">
        <v>1555</v>
      </c>
      <c r="B730" s="61" t="s">
        <v>2688</v>
      </c>
      <c r="C730" s="61" t="s">
        <v>1350</v>
      </c>
      <c r="D730" s="61" t="s">
        <v>3292</v>
      </c>
      <c r="E730" s="61" t="s">
        <v>3293</v>
      </c>
      <c r="F730" s="61" t="s">
        <v>2688</v>
      </c>
      <c r="G730" s="61" t="s">
        <v>1350</v>
      </c>
      <c r="H730" s="61" t="s">
        <v>2854</v>
      </c>
      <c r="I730" s="63">
        <v>1</v>
      </c>
      <c r="J730" s="336">
        <v>175629931</v>
      </c>
      <c r="K730" s="63">
        <v>1</v>
      </c>
      <c r="L730" s="63">
        <v>0</v>
      </c>
      <c r="M730" s="15" t="s">
        <v>1503</v>
      </c>
      <c r="N730" s="336">
        <v>2</v>
      </c>
    </row>
    <row r="731" spans="1:14" x14ac:dyDescent="0.2">
      <c r="A731" s="61" t="s">
        <v>2674</v>
      </c>
      <c r="B731" s="61" t="s">
        <v>2736</v>
      </c>
      <c r="C731" s="61" t="s">
        <v>3609</v>
      </c>
      <c r="D731" s="61" t="s">
        <v>4218</v>
      </c>
      <c r="E731" s="61" t="s">
        <v>4219</v>
      </c>
      <c r="F731" s="61" t="s">
        <v>2688</v>
      </c>
      <c r="G731" s="61" t="s">
        <v>2675</v>
      </c>
      <c r="H731" s="61" t="s">
        <v>2854</v>
      </c>
      <c r="I731" s="63">
        <v>1</v>
      </c>
      <c r="J731" s="336">
        <v>176033301</v>
      </c>
      <c r="K731" s="63">
        <v>1</v>
      </c>
      <c r="L731" s="63">
        <v>0</v>
      </c>
      <c r="M731" s="15" t="s">
        <v>1503</v>
      </c>
      <c r="N731" s="336">
        <v>1</v>
      </c>
    </row>
    <row r="732" spans="1:14" x14ac:dyDescent="0.2">
      <c r="A732" s="61" t="s">
        <v>2558</v>
      </c>
      <c r="B732" s="61" t="s">
        <v>2688</v>
      </c>
      <c r="C732" s="61" t="s">
        <v>2559</v>
      </c>
      <c r="D732" s="61" t="s">
        <v>4220</v>
      </c>
      <c r="E732" s="61" t="s">
        <v>4221</v>
      </c>
      <c r="F732" s="61" t="s">
        <v>2688</v>
      </c>
      <c r="G732" s="61" t="s">
        <v>2559</v>
      </c>
      <c r="H732" s="61" t="s">
        <v>2851</v>
      </c>
      <c r="I732" s="63">
        <v>1</v>
      </c>
      <c r="J732" s="336">
        <v>176035653</v>
      </c>
      <c r="K732" s="63">
        <v>0</v>
      </c>
      <c r="L732" s="63">
        <v>0</v>
      </c>
      <c r="M732" s="15" t="s">
        <v>1503</v>
      </c>
      <c r="N732" s="336">
        <v>1</v>
      </c>
    </row>
    <row r="733" spans="1:14" x14ac:dyDescent="0.2">
      <c r="A733" s="61" t="s">
        <v>2151</v>
      </c>
      <c r="B733" s="61" t="s">
        <v>2688</v>
      </c>
      <c r="C733" s="61" t="s">
        <v>2152</v>
      </c>
      <c r="D733" s="61" t="s">
        <v>4222</v>
      </c>
      <c r="E733" s="61" t="s">
        <v>4223</v>
      </c>
      <c r="F733" s="61" t="s">
        <v>2688</v>
      </c>
      <c r="G733" s="61" t="s">
        <v>2152</v>
      </c>
      <c r="H733" s="61" t="s">
        <v>2854</v>
      </c>
      <c r="I733" s="63">
        <v>1</v>
      </c>
      <c r="J733" s="336">
        <v>176152564</v>
      </c>
      <c r="K733" s="63">
        <v>1</v>
      </c>
      <c r="L733" s="63">
        <v>1</v>
      </c>
      <c r="M733" s="15" t="s">
        <v>1503</v>
      </c>
      <c r="N733" s="336">
        <v>1</v>
      </c>
    </row>
    <row r="734" spans="1:14" x14ac:dyDescent="0.2">
      <c r="A734" s="61" t="s">
        <v>2151</v>
      </c>
      <c r="B734" s="61" t="s">
        <v>2736</v>
      </c>
      <c r="C734" s="61" t="s">
        <v>2152</v>
      </c>
      <c r="D734" s="61" t="s">
        <v>4224</v>
      </c>
      <c r="E734" s="61" t="s">
        <v>4225</v>
      </c>
      <c r="F734" s="61" t="s">
        <v>2723</v>
      </c>
      <c r="G734" s="61" t="s">
        <v>2152</v>
      </c>
      <c r="H734" s="61" t="s">
        <v>2851</v>
      </c>
      <c r="I734" s="63">
        <v>1</v>
      </c>
      <c r="J734" s="336">
        <v>176152564</v>
      </c>
      <c r="K734" s="63">
        <v>0</v>
      </c>
      <c r="L734" s="63">
        <v>0</v>
      </c>
      <c r="M734" s="15" t="s">
        <v>1503</v>
      </c>
      <c r="N734" s="336">
        <v>3</v>
      </c>
    </row>
    <row r="735" spans="1:14" x14ac:dyDescent="0.2">
      <c r="A735" s="61" t="s">
        <v>2020</v>
      </c>
      <c r="B735" s="61" t="s">
        <v>2688</v>
      </c>
      <c r="C735" s="61" t="s">
        <v>2021</v>
      </c>
      <c r="D735" s="61" t="s">
        <v>3884</v>
      </c>
      <c r="E735" s="61" t="s">
        <v>3885</v>
      </c>
      <c r="F735" s="61" t="s">
        <v>2688</v>
      </c>
      <c r="G735" s="61" t="s">
        <v>2021</v>
      </c>
      <c r="H735" s="61" t="s">
        <v>2854</v>
      </c>
      <c r="I735" s="63">
        <v>1</v>
      </c>
      <c r="J735" s="336">
        <v>176844525</v>
      </c>
      <c r="K735" s="63">
        <v>1</v>
      </c>
      <c r="L735" s="63">
        <v>0</v>
      </c>
      <c r="M735" s="15" t="s">
        <v>1503</v>
      </c>
      <c r="N735" s="336">
        <v>1</v>
      </c>
    </row>
    <row r="736" spans="1:14" x14ac:dyDescent="0.2">
      <c r="A736" s="61" t="s">
        <v>2020</v>
      </c>
      <c r="B736" s="61" t="s">
        <v>2688</v>
      </c>
      <c r="C736" s="61" t="s">
        <v>2021</v>
      </c>
      <c r="D736" s="61" t="s">
        <v>3403</v>
      </c>
      <c r="E736" s="61" t="s">
        <v>3404</v>
      </c>
      <c r="F736" s="61" t="s">
        <v>2736</v>
      </c>
      <c r="G736" s="61" t="s">
        <v>2021</v>
      </c>
      <c r="H736" s="61" t="s">
        <v>2854</v>
      </c>
      <c r="I736" s="63">
        <v>1</v>
      </c>
      <c r="J736" s="336">
        <v>176844525</v>
      </c>
      <c r="K736" s="63">
        <v>1</v>
      </c>
      <c r="L736" s="63">
        <v>1</v>
      </c>
      <c r="M736" s="15" t="s">
        <v>3405</v>
      </c>
      <c r="N736" s="336">
        <v>2</v>
      </c>
    </row>
    <row r="737" spans="1:14" x14ac:dyDescent="0.2">
      <c r="A737" s="61" t="s">
        <v>1561</v>
      </c>
      <c r="B737" s="61" t="s">
        <v>2736</v>
      </c>
      <c r="C737" s="61" t="s">
        <v>4226</v>
      </c>
      <c r="D737" s="61" t="s">
        <v>4227</v>
      </c>
      <c r="E737" s="61" t="s">
        <v>4228</v>
      </c>
      <c r="F737" s="61" t="s">
        <v>2688</v>
      </c>
      <c r="G737" s="61" t="s">
        <v>1562</v>
      </c>
      <c r="H737" s="61" t="s">
        <v>2851</v>
      </c>
      <c r="I737" s="63">
        <v>1</v>
      </c>
      <c r="J737" s="336">
        <v>177038226</v>
      </c>
      <c r="K737" s="63">
        <v>0</v>
      </c>
      <c r="L737" s="63">
        <v>0</v>
      </c>
      <c r="M737" s="15" t="s">
        <v>1503</v>
      </c>
      <c r="N737" s="336">
        <v>1</v>
      </c>
    </row>
    <row r="738" spans="1:14" x14ac:dyDescent="0.2">
      <c r="A738" s="61" t="s">
        <v>1561</v>
      </c>
      <c r="B738" s="61" t="s">
        <v>2736</v>
      </c>
      <c r="C738" s="61" t="s">
        <v>4226</v>
      </c>
      <c r="D738" s="61" t="s">
        <v>4229</v>
      </c>
      <c r="E738" s="61" t="s">
        <v>4230</v>
      </c>
      <c r="F738" s="61" t="s">
        <v>2723</v>
      </c>
      <c r="G738" s="61" t="s">
        <v>1562</v>
      </c>
      <c r="H738" s="61" t="s">
        <v>2851</v>
      </c>
      <c r="I738" s="63">
        <v>1</v>
      </c>
      <c r="J738" s="336">
        <v>177038226</v>
      </c>
      <c r="K738" s="63">
        <v>0</v>
      </c>
      <c r="L738" s="63">
        <v>0</v>
      </c>
      <c r="M738" s="15" t="s">
        <v>1503</v>
      </c>
      <c r="N738" s="336">
        <v>3</v>
      </c>
    </row>
    <row r="739" spans="1:14" x14ac:dyDescent="0.2">
      <c r="A739" s="61" t="s">
        <v>2029</v>
      </c>
      <c r="B739" s="61" t="s">
        <v>2688</v>
      </c>
      <c r="C739" s="61" t="s">
        <v>1366</v>
      </c>
      <c r="D739" s="61" t="s">
        <v>4231</v>
      </c>
      <c r="E739" s="61" t="s">
        <v>4232</v>
      </c>
      <c r="F739" s="61" t="s">
        <v>2688</v>
      </c>
      <c r="G739" s="61" t="s">
        <v>1366</v>
      </c>
      <c r="H739" s="61" t="s">
        <v>2854</v>
      </c>
      <c r="I739" s="63">
        <v>1</v>
      </c>
      <c r="J739" s="336">
        <v>177617575</v>
      </c>
      <c r="K739" s="63">
        <v>0</v>
      </c>
      <c r="L739" s="63">
        <v>0</v>
      </c>
      <c r="M739" s="15" t="s">
        <v>1503</v>
      </c>
      <c r="N739" s="336">
        <v>1</v>
      </c>
    </row>
    <row r="740" spans="1:14" x14ac:dyDescent="0.2">
      <c r="A740" s="61" t="s">
        <v>2032</v>
      </c>
      <c r="B740" s="61" t="s">
        <v>2688</v>
      </c>
      <c r="C740" s="61" t="s">
        <v>1368</v>
      </c>
      <c r="D740" s="61" t="s">
        <v>4233</v>
      </c>
      <c r="E740" s="61" t="s">
        <v>4234</v>
      </c>
      <c r="F740" s="61" t="s">
        <v>2736</v>
      </c>
      <c r="G740" s="61" t="s">
        <v>1368</v>
      </c>
      <c r="H740" s="61" t="s">
        <v>2854</v>
      </c>
      <c r="I740" s="63">
        <v>1</v>
      </c>
      <c r="J740" s="336">
        <v>177649357</v>
      </c>
      <c r="K740" s="63">
        <v>0</v>
      </c>
      <c r="L740" s="63">
        <v>0</v>
      </c>
      <c r="M740" s="15" t="s">
        <v>1503</v>
      </c>
      <c r="N740" s="336">
        <v>1</v>
      </c>
    </row>
    <row r="741" spans="1:14" x14ac:dyDescent="0.2">
      <c r="A741" s="61" t="s">
        <v>2032</v>
      </c>
      <c r="B741" s="61" t="s">
        <v>2688</v>
      </c>
      <c r="C741" s="61" t="s">
        <v>1368</v>
      </c>
      <c r="D741" s="61" t="s">
        <v>4233</v>
      </c>
      <c r="E741" s="61" t="s">
        <v>4234</v>
      </c>
      <c r="F741" s="61" t="s">
        <v>2697</v>
      </c>
      <c r="G741" s="61" t="s">
        <v>1368</v>
      </c>
      <c r="H741" s="61" t="s">
        <v>2854</v>
      </c>
      <c r="I741" s="63">
        <v>1</v>
      </c>
      <c r="J741" s="336">
        <v>177649357</v>
      </c>
      <c r="K741" s="63">
        <v>0</v>
      </c>
      <c r="L741" s="63">
        <v>0</v>
      </c>
      <c r="M741" s="15" t="s">
        <v>1503</v>
      </c>
      <c r="N741" s="336">
        <v>2</v>
      </c>
    </row>
    <row r="742" spans="1:14" x14ac:dyDescent="0.2">
      <c r="A742" s="61" t="s">
        <v>2035</v>
      </c>
      <c r="B742" s="61" t="s">
        <v>2736</v>
      </c>
      <c r="C742" s="61" t="s">
        <v>4235</v>
      </c>
      <c r="D742" s="61" t="s">
        <v>3780</v>
      </c>
      <c r="E742" s="61" t="s">
        <v>3781</v>
      </c>
      <c r="F742" s="61" t="s">
        <v>2688</v>
      </c>
      <c r="G742" s="61" t="s">
        <v>2036</v>
      </c>
      <c r="H742" s="61" t="s">
        <v>2854</v>
      </c>
      <c r="I742" s="63">
        <v>1</v>
      </c>
      <c r="J742" s="336">
        <v>177797876</v>
      </c>
      <c r="K742" s="63">
        <v>0</v>
      </c>
      <c r="L742" s="63">
        <v>0</v>
      </c>
      <c r="M742" s="15" t="s">
        <v>1503</v>
      </c>
      <c r="N742" s="336">
        <v>1</v>
      </c>
    </row>
    <row r="743" spans="1:14" x14ac:dyDescent="0.2">
      <c r="A743" s="61" t="s">
        <v>2035</v>
      </c>
      <c r="B743" s="61" t="s">
        <v>2736</v>
      </c>
      <c r="C743" s="61" t="s">
        <v>4235</v>
      </c>
      <c r="D743" s="61" t="s">
        <v>4236</v>
      </c>
      <c r="E743" s="61" t="s">
        <v>4237</v>
      </c>
      <c r="F743" s="61" t="s">
        <v>2736</v>
      </c>
      <c r="G743" s="61" t="s">
        <v>2036</v>
      </c>
      <c r="H743" s="61" t="s">
        <v>2854</v>
      </c>
      <c r="I743" s="63">
        <v>1</v>
      </c>
      <c r="J743" s="336">
        <v>177797876</v>
      </c>
      <c r="K743" s="63">
        <v>1</v>
      </c>
      <c r="L743" s="63">
        <v>0</v>
      </c>
      <c r="M743" s="15" t="s">
        <v>1503</v>
      </c>
      <c r="N743" s="336">
        <v>2</v>
      </c>
    </row>
    <row r="744" spans="1:14" x14ac:dyDescent="0.2">
      <c r="A744" s="61" t="s">
        <v>2682</v>
      </c>
      <c r="B744" s="61" t="s">
        <v>2736</v>
      </c>
      <c r="C744" s="61" t="s">
        <v>2916</v>
      </c>
      <c r="D744" s="61" t="s">
        <v>4238</v>
      </c>
      <c r="E744" s="61" t="s">
        <v>4239</v>
      </c>
      <c r="F744" s="61" t="s">
        <v>2688</v>
      </c>
      <c r="G744" s="61" t="s">
        <v>2683</v>
      </c>
      <c r="H744" s="61" t="s">
        <v>2854</v>
      </c>
      <c r="I744" s="63">
        <v>1</v>
      </c>
      <c r="J744" s="336">
        <v>120621355</v>
      </c>
      <c r="K744" s="63">
        <v>1</v>
      </c>
      <c r="L744" s="63">
        <v>0</v>
      </c>
      <c r="M744" s="15" t="s">
        <v>1503</v>
      </c>
      <c r="N744" s="336">
        <v>1</v>
      </c>
    </row>
    <row r="745" spans="1:14" x14ac:dyDescent="0.2">
      <c r="A745" s="61" t="s">
        <v>2570</v>
      </c>
      <c r="B745" s="61" t="s">
        <v>2688</v>
      </c>
      <c r="C745" s="61" t="s">
        <v>2571</v>
      </c>
      <c r="D745" s="61" t="s">
        <v>4240</v>
      </c>
      <c r="E745" s="61" t="s">
        <v>4241</v>
      </c>
      <c r="F745" s="61" t="s">
        <v>2688</v>
      </c>
      <c r="G745" s="61" t="s">
        <v>2571</v>
      </c>
      <c r="H745" s="61" t="s">
        <v>2854</v>
      </c>
      <c r="I745" s="63">
        <v>1</v>
      </c>
      <c r="J745" s="336">
        <v>125006296</v>
      </c>
      <c r="K745" s="63">
        <v>1</v>
      </c>
      <c r="L745" s="63">
        <v>0</v>
      </c>
      <c r="M745" s="15" t="s">
        <v>2872</v>
      </c>
      <c r="N745" s="336">
        <v>1</v>
      </c>
    </row>
    <row r="746" spans="1:14" x14ac:dyDescent="0.2">
      <c r="A746" s="61" t="s">
        <v>1655</v>
      </c>
      <c r="B746" s="61" t="s">
        <v>2736</v>
      </c>
      <c r="C746" s="61" t="s">
        <v>3545</v>
      </c>
      <c r="D746" s="61" t="s">
        <v>3650</v>
      </c>
      <c r="E746" s="61" t="s">
        <v>3651</v>
      </c>
      <c r="F746" s="61" t="s">
        <v>2736</v>
      </c>
      <c r="G746" s="61" t="s">
        <v>1656</v>
      </c>
      <c r="H746" s="61" t="s">
        <v>2854</v>
      </c>
      <c r="I746" s="63">
        <v>0.75</v>
      </c>
      <c r="J746" s="336">
        <v>165373607</v>
      </c>
      <c r="K746" s="63">
        <v>0.75</v>
      </c>
      <c r="L746" s="63">
        <v>0</v>
      </c>
      <c r="M746" s="15" t="s">
        <v>3652</v>
      </c>
      <c r="N746" s="336">
        <v>2</v>
      </c>
    </row>
    <row r="747" spans="1:14" x14ac:dyDescent="0.2">
      <c r="A747" s="61" t="s">
        <v>1706</v>
      </c>
      <c r="B747" s="61" t="s">
        <v>2833</v>
      </c>
      <c r="C747" s="61" t="s">
        <v>3440</v>
      </c>
      <c r="D747" s="61" t="s">
        <v>3650</v>
      </c>
      <c r="E747" s="61" t="s">
        <v>3651</v>
      </c>
      <c r="F747" s="61" t="s">
        <v>2694</v>
      </c>
      <c r="G747" s="61" t="s">
        <v>1707</v>
      </c>
      <c r="H747" s="61" t="s">
        <v>2854</v>
      </c>
      <c r="I747" s="63">
        <v>0.5</v>
      </c>
      <c r="J747" s="336">
        <v>154005468</v>
      </c>
      <c r="K747" s="63">
        <v>0.5</v>
      </c>
      <c r="L747" s="63">
        <v>0</v>
      </c>
      <c r="M747" s="15" t="s">
        <v>3652</v>
      </c>
      <c r="N747" s="336">
        <v>11</v>
      </c>
    </row>
    <row r="748" spans="1:14" x14ac:dyDescent="0.2">
      <c r="A748" s="61" t="s">
        <v>1795</v>
      </c>
      <c r="B748" s="61" t="s">
        <v>2688</v>
      </c>
      <c r="C748" s="61" t="s">
        <v>3093</v>
      </c>
      <c r="D748" s="61" t="s">
        <v>3644</v>
      </c>
      <c r="E748" s="61" t="s">
        <v>3645</v>
      </c>
      <c r="F748" s="61" t="s">
        <v>2789</v>
      </c>
      <c r="G748" s="61" t="s">
        <v>1796</v>
      </c>
      <c r="H748" s="61" t="s">
        <v>2854</v>
      </c>
      <c r="I748" s="63">
        <v>0</v>
      </c>
      <c r="J748" s="336">
        <v>145132892</v>
      </c>
      <c r="K748" s="63">
        <v>0</v>
      </c>
      <c r="L748" s="63">
        <v>0</v>
      </c>
      <c r="M748" s="15" t="s">
        <v>1503</v>
      </c>
      <c r="N748" s="336">
        <v>8</v>
      </c>
    </row>
    <row r="749" spans="1:14" x14ac:dyDescent="0.2">
      <c r="A749" s="61" t="s">
        <v>1737</v>
      </c>
      <c r="B749" s="61" t="s">
        <v>2688</v>
      </c>
      <c r="C749" s="61" t="s">
        <v>1739</v>
      </c>
      <c r="D749" s="61" t="s">
        <v>4242</v>
      </c>
      <c r="E749" s="61" t="s">
        <v>4243</v>
      </c>
      <c r="F749" s="61" t="s">
        <v>2688</v>
      </c>
      <c r="G749" s="61" t="s">
        <v>1739</v>
      </c>
      <c r="H749" s="61" t="s">
        <v>2939</v>
      </c>
      <c r="I749" s="63">
        <v>0</v>
      </c>
      <c r="J749" s="336">
        <v>148341952</v>
      </c>
      <c r="K749" s="63">
        <v>0</v>
      </c>
      <c r="L749" s="63">
        <v>0</v>
      </c>
      <c r="M749" s="15" t="s">
        <v>1503</v>
      </c>
      <c r="N749" s="336">
        <v>1</v>
      </c>
    </row>
    <row r="750" spans="1:14" x14ac:dyDescent="0.2">
      <c r="A750" s="61" t="s">
        <v>2066</v>
      </c>
      <c r="B750" s="61" t="s">
        <v>2694</v>
      </c>
      <c r="C750" s="61" t="s">
        <v>3436</v>
      </c>
      <c r="D750" s="61" t="s">
        <v>3129</v>
      </c>
      <c r="E750" s="61" t="s">
        <v>3130</v>
      </c>
      <c r="F750" s="61" t="s">
        <v>2989</v>
      </c>
      <c r="G750" s="61" t="s">
        <v>2067</v>
      </c>
      <c r="H750" s="61" t="s">
        <v>2854</v>
      </c>
      <c r="I750" s="63">
        <v>0</v>
      </c>
      <c r="J750" s="336">
        <v>153365359</v>
      </c>
      <c r="K750" s="63">
        <v>0</v>
      </c>
      <c r="L750" s="63">
        <v>0</v>
      </c>
      <c r="M750" s="15" t="s">
        <v>1503</v>
      </c>
      <c r="N750" s="336">
        <v>11</v>
      </c>
    </row>
    <row r="751" spans="1:14" x14ac:dyDescent="0.2">
      <c r="A751" s="61" t="s">
        <v>1868</v>
      </c>
      <c r="B751" s="61" t="s">
        <v>2688</v>
      </c>
      <c r="C751" s="61" t="s">
        <v>4244</v>
      </c>
      <c r="D751" s="61" t="s">
        <v>4233</v>
      </c>
      <c r="E751" s="61" t="s">
        <v>4234</v>
      </c>
      <c r="F751" s="61" t="s">
        <v>2688</v>
      </c>
      <c r="G751" s="61" t="s">
        <v>1869</v>
      </c>
      <c r="H751" s="61" t="s">
        <v>2854</v>
      </c>
      <c r="I751" s="63">
        <v>0</v>
      </c>
      <c r="J751" s="336">
        <v>159385132</v>
      </c>
      <c r="K751" s="63">
        <v>0</v>
      </c>
      <c r="L751" s="63">
        <v>0</v>
      </c>
      <c r="M751" s="15" t="s">
        <v>1503</v>
      </c>
      <c r="N751" s="336">
        <v>1</v>
      </c>
    </row>
    <row r="752" spans="1:14" x14ac:dyDescent="0.2">
      <c r="A752" s="61" t="s">
        <v>1868</v>
      </c>
      <c r="B752" s="61" t="s">
        <v>2688</v>
      </c>
      <c r="C752" s="61" t="s">
        <v>4244</v>
      </c>
      <c r="D752" s="61" t="s">
        <v>3815</v>
      </c>
      <c r="E752" s="61" t="s">
        <v>3816</v>
      </c>
      <c r="F752" s="61" t="s">
        <v>2787</v>
      </c>
      <c r="G752" s="61" t="s">
        <v>1869</v>
      </c>
      <c r="H752" s="61" t="s">
        <v>2939</v>
      </c>
      <c r="I752" s="63">
        <v>0</v>
      </c>
      <c r="J752" s="336">
        <v>159385132</v>
      </c>
      <c r="K752" s="63">
        <v>0</v>
      </c>
      <c r="L752" s="63">
        <v>0</v>
      </c>
      <c r="M752" s="15" t="s">
        <v>1503</v>
      </c>
      <c r="N752" s="336">
        <v>5</v>
      </c>
    </row>
    <row r="753" spans="1:14" x14ac:dyDescent="0.2">
      <c r="A753" s="61" t="s">
        <v>1868</v>
      </c>
      <c r="B753" s="61" t="s">
        <v>2697</v>
      </c>
      <c r="C753" s="61" t="s">
        <v>1361</v>
      </c>
      <c r="D753" s="61" t="s">
        <v>3815</v>
      </c>
      <c r="E753" s="61" t="s">
        <v>3816</v>
      </c>
      <c r="F753" s="61" t="s">
        <v>2833</v>
      </c>
      <c r="G753" s="61" t="s">
        <v>1869</v>
      </c>
      <c r="H753" s="61" t="s">
        <v>2854</v>
      </c>
      <c r="I753" s="63">
        <v>0</v>
      </c>
      <c r="J753" s="336">
        <v>159385132</v>
      </c>
      <c r="K753" s="63">
        <v>0</v>
      </c>
      <c r="L753" s="63">
        <v>0</v>
      </c>
      <c r="M753" s="15" t="s">
        <v>1503</v>
      </c>
      <c r="N753" s="336">
        <v>6</v>
      </c>
    </row>
    <row r="754" spans="1:14" x14ac:dyDescent="0.2">
      <c r="A754" s="61" t="s">
        <v>2440</v>
      </c>
      <c r="B754" s="61" t="s">
        <v>2688</v>
      </c>
      <c r="C754" s="61" t="s">
        <v>2441</v>
      </c>
      <c r="D754" s="61" t="s">
        <v>2974</v>
      </c>
      <c r="E754" s="61" t="s">
        <v>2975</v>
      </c>
      <c r="F754" s="61" t="s">
        <v>2688</v>
      </c>
      <c r="G754" s="61" t="s">
        <v>2441</v>
      </c>
      <c r="H754" s="61" t="s">
        <v>2854</v>
      </c>
      <c r="I754" s="63">
        <v>0</v>
      </c>
      <c r="J754" s="336">
        <v>160281476</v>
      </c>
      <c r="K754" s="63">
        <v>0</v>
      </c>
      <c r="L754" s="63">
        <v>0</v>
      </c>
      <c r="M754" s="15" t="s">
        <v>1503</v>
      </c>
      <c r="N754" s="336">
        <v>1</v>
      </c>
    </row>
    <row r="755" spans="1:14" x14ac:dyDescent="0.2">
      <c r="A755" s="61" t="s">
        <v>1893</v>
      </c>
      <c r="B755" s="61" t="s">
        <v>2688</v>
      </c>
      <c r="C755" s="61" t="s">
        <v>1325</v>
      </c>
      <c r="D755" s="61" t="s">
        <v>3891</v>
      </c>
      <c r="E755" s="61" t="s">
        <v>3892</v>
      </c>
      <c r="F755" s="61" t="s">
        <v>2688</v>
      </c>
      <c r="G755" s="61" t="s">
        <v>1894</v>
      </c>
      <c r="H755" s="61" t="s">
        <v>2854</v>
      </c>
      <c r="I755" s="63">
        <v>0</v>
      </c>
      <c r="J755" s="336">
        <v>162499210</v>
      </c>
      <c r="K755" s="63">
        <v>0</v>
      </c>
      <c r="L755" s="63">
        <v>0</v>
      </c>
      <c r="M755" s="15" t="s">
        <v>1503</v>
      </c>
      <c r="N755" s="336">
        <v>1</v>
      </c>
    </row>
    <row r="756" spans="1:14" x14ac:dyDescent="0.2">
      <c r="A756" s="61" t="s">
        <v>1893</v>
      </c>
      <c r="B756" s="61" t="s">
        <v>2915</v>
      </c>
      <c r="C756" s="61" t="s">
        <v>1340</v>
      </c>
      <c r="D756" s="61" t="s">
        <v>4245</v>
      </c>
      <c r="E756" s="61" t="s">
        <v>4246</v>
      </c>
      <c r="F756" s="61" t="s">
        <v>2883</v>
      </c>
      <c r="G756" s="61" t="s">
        <v>1894</v>
      </c>
      <c r="H756" s="61" t="s">
        <v>2854</v>
      </c>
      <c r="I756" s="63">
        <v>0</v>
      </c>
      <c r="J756" s="336">
        <v>162499210</v>
      </c>
      <c r="K756" s="63">
        <v>0</v>
      </c>
      <c r="L756" s="63">
        <v>0</v>
      </c>
      <c r="M756" s="15" t="s">
        <v>1503</v>
      </c>
      <c r="N756" s="336">
        <v>13</v>
      </c>
    </row>
    <row r="757" spans="1:14" x14ac:dyDescent="0.2">
      <c r="A757" s="61" t="s">
        <v>1893</v>
      </c>
      <c r="B757" s="61" t="s">
        <v>2915</v>
      </c>
      <c r="C757" s="61" t="s">
        <v>1340</v>
      </c>
      <c r="D757" s="61" t="s">
        <v>4247</v>
      </c>
      <c r="E757" s="61" t="s">
        <v>4248</v>
      </c>
      <c r="F757" s="61" t="s">
        <v>2915</v>
      </c>
      <c r="G757" s="61" t="s">
        <v>1894</v>
      </c>
      <c r="H757" s="61" t="s">
        <v>2854</v>
      </c>
      <c r="I757" s="63">
        <v>0</v>
      </c>
      <c r="J757" s="336">
        <v>162499210</v>
      </c>
      <c r="K757" s="63">
        <v>0</v>
      </c>
      <c r="L757" s="63">
        <v>0</v>
      </c>
      <c r="M757" s="15" t="s">
        <v>1503</v>
      </c>
      <c r="N757" s="336">
        <v>14</v>
      </c>
    </row>
    <row r="758" spans="1:14" x14ac:dyDescent="0.2">
      <c r="A758" s="61" t="s">
        <v>1893</v>
      </c>
      <c r="B758" s="61" t="s">
        <v>2915</v>
      </c>
      <c r="C758" s="61" t="s">
        <v>1340</v>
      </c>
      <c r="D758" s="61" t="s">
        <v>2881</v>
      </c>
      <c r="E758" s="61" t="s">
        <v>2882</v>
      </c>
      <c r="F758" s="61" t="s">
        <v>2963</v>
      </c>
      <c r="G758" s="61" t="s">
        <v>1894</v>
      </c>
      <c r="H758" s="61" t="s">
        <v>2854</v>
      </c>
      <c r="I758" s="63">
        <v>0</v>
      </c>
      <c r="J758" s="336">
        <v>162499210</v>
      </c>
      <c r="K758" s="63">
        <v>0</v>
      </c>
      <c r="L758" s="63">
        <v>0</v>
      </c>
      <c r="M758" s="15" t="s">
        <v>1503</v>
      </c>
      <c r="N758" s="336">
        <v>15</v>
      </c>
    </row>
    <row r="759" spans="1:14" x14ac:dyDescent="0.2">
      <c r="A759" s="61" t="s">
        <v>1711</v>
      </c>
      <c r="B759" s="61" t="s">
        <v>2787</v>
      </c>
      <c r="C759" s="61" t="s">
        <v>4044</v>
      </c>
      <c r="D759" s="61" t="s">
        <v>4045</v>
      </c>
      <c r="E759" s="61" t="s">
        <v>4046</v>
      </c>
      <c r="F759" s="61" t="s">
        <v>2787</v>
      </c>
      <c r="G759" s="61" t="s">
        <v>1712</v>
      </c>
      <c r="H759" s="61" t="s">
        <v>2854</v>
      </c>
      <c r="I759" s="63">
        <v>0</v>
      </c>
      <c r="J759" s="336">
        <v>165456634</v>
      </c>
      <c r="K759" s="63">
        <v>0</v>
      </c>
      <c r="L759" s="63">
        <v>0</v>
      </c>
      <c r="M759" s="15" t="s">
        <v>1503</v>
      </c>
      <c r="N759" s="336">
        <v>6</v>
      </c>
    </row>
    <row r="760" spans="1:14" x14ac:dyDescent="0.2">
      <c r="A760" s="61" t="s">
        <v>1914</v>
      </c>
      <c r="B760" s="61" t="s">
        <v>2688</v>
      </c>
      <c r="C760" s="61" t="s">
        <v>3140</v>
      </c>
      <c r="D760" s="61" t="s">
        <v>4249</v>
      </c>
      <c r="E760" s="61" t="s">
        <v>4250</v>
      </c>
      <c r="F760" s="61" t="s">
        <v>2688</v>
      </c>
      <c r="G760" s="61" t="s">
        <v>1915</v>
      </c>
      <c r="H760" s="61" t="s">
        <v>2854</v>
      </c>
      <c r="I760" s="63">
        <v>0</v>
      </c>
      <c r="J760" s="336">
        <v>165491832</v>
      </c>
      <c r="K760" s="63">
        <v>0</v>
      </c>
      <c r="L760" s="63">
        <v>0</v>
      </c>
      <c r="M760" s="15" t="s">
        <v>1503</v>
      </c>
      <c r="N760" s="336">
        <v>1</v>
      </c>
    </row>
    <row r="761" spans="1:14" x14ac:dyDescent="0.2">
      <c r="A761" s="61" t="s">
        <v>1914</v>
      </c>
      <c r="B761" s="61" t="s">
        <v>2688</v>
      </c>
      <c r="C761" s="61" t="s">
        <v>3140</v>
      </c>
      <c r="D761" s="61" t="s">
        <v>4251</v>
      </c>
      <c r="E761" s="61" t="s">
        <v>4252</v>
      </c>
      <c r="F761" s="61" t="s">
        <v>2736</v>
      </c>
      <c r="G761" s="61" t="s">
        <v>1915</v>
      </c>
      <c r="H761" s="61" t="s">
        <v>2854</v>
      </c>
      <c r="I761" s="63">
        <v>0</v>
      </c>
      <c r="J761" s="336">
        <v>165491832</v>
      </c>
      <c r="K761" s="63">
        <v>0</v>
      </c>
      <c r="L761" s="63">
        <v>0</v>
      </c>
      <c r="M761" s="15" t="s">
        <v>1503</v>
      </c>
      <c r="N761" s="336">
        <v>2</v>
      </c>
    </row>
    <row r="762" spans="1:14" x14ac:dyDescent="0.2">
      <c r="A762" s="61" t="s">
        <v>1914</v>
      </c>
      <c r="B762" s="61" t="s">
        <v>2688</v>
      </c>
      <c r="C762" s="61" t="s">
        <v>3140</v>
      </c>
      <c r="D762" s="61" t="s">
        <v>4253</v>
      </c>
      <c r="E762" s="61" t="s">
        <v>4254</v>
      </c>
      <c r="F762" s="61" t="s">
        <v>2723</v>
      </c>
      <c r="G762" s="61" t="s">
        <v>1915</v>
      </c>
      <c r="H762" s="61" t="s">
        <v>2854</v>
      </c>
      <c r="I762" s="63">
        <v>0</v>
      </c>
      <c r="J762" s="336">
        <v>165491832</v>
      </c>
      <c r="K762" s="63">
        <v>0</v>
      </c>
      <c r="L762" s="63">
        <v>0</v>
      </c>
      <c r="M762" s="15" t="s">
        <v>1503</v>
      </c>
      <c r="N762" s="336">
        <v>3</v>
      </c>
    </row>
    <row r="763" spans="1:14" x14ac:dyDescent="0.2">
      <c r="A763" s="61" t="s">
        <v>1914</v>
      </c>
      <c r="B763" s="61" t="s">
        <v>2688</v>
      </c>
      <c r="C763" s="61" t="s">
        <v>3140</v>
      </c>
      <c r="D763" s="61" t="s">
        <v>4255</v>
      </c>
      <c r="E763" s="61" t="s">
        <v>4256</v>
      </c>
      <c r="F763" s="61" t="s">
        <v>2697</v>
      </c>
      <c r="G763" s="61" t="s">
        <v>1915</v>
      </c>
      <c r="H763" s="61" t="s">
        <v>2854</v>
      </c>
      <c r="I763" s="63">
        <v>0</v>
      </c>
      <c r="J763" s="336">
        <v>165491832</v>
      </c>
      <c r="K763" s="63">
        <v>0</v>
      </c>
      <c r="L763" s="63">
        <v>0</v>
      </c>
      <c r="M763" s="15" t="s">
        <v>1503</v>
      </c>
      <c r="N763" s="336">
        <v>4</v>
      </c>
    </row>
    <row r="764" spans="1:14" x14ac:dyDescent="0.2">
      <c r="A764" s="61" t="s">
        <v>1914</v>
      </c>
      <c r="B764" s="61" t="s">
        <v>2688</v>
      </c>
      <c r="C764" s="61" t="s">
        <v>3140</v>
      </c>
      <c r="D764" s="61" t="s">
        <v>4257</v>
      </c>
      <c r="E764" s="61" t="s">
        <v>4258</v>
      </c>
      <c r="F764" s="61" t="s">
        <v>2787</v>
      </c>
      <c r="G764" s="61" t="s">
        <v>1915</v>
      </c>
      <c r="H764" s="61" t="s">
        <v>2854</v>
      </c>
      <c r="I764" s="63">
        <v>0</v>
      </c>
      <c r="J764" s="336">
        <v>165491832</v>
      </c>
      <c r="K764" s="63">
        <v>0</v>
      </c>
      <c r="L764" s="63">
        <v>0</v>
      </c>
      <c r="M764" s="15" t="s">
        <v>1503</v>
      </c>
      <c r="N764" s="336">
        <v>5</v>
      </c>
    </row>
    <row r="765" spans="1:14" x14ac:dyDescent="0.2">
      <c r="A765" s="61" t="s">
        <v>1914</v>
      </c>
      <c r="B765" s="61" t="s">
        <v>2688</v>
      </c>
      <c r="C765" s="61" t="s">
        <v>3140</v>
      </c>
      <c r="D765" s="61" t="s">
        <v>4259</v>
      </c>
      <c r="E765" s="61" t="s">
        <v>4260</v>
      </c>
      <c r="F765" s="61" t="s">
        <v>2833</v>
      </c>
      <c r="G765" s="61" t="s">
        <v>1915</v>
      </c>
      <c r="H765" s="61" t="s">
        <v>2854</v>
      </c>
      <c r="I765" s="63">
        <v>0</v>
      </c>
      <c r="J765" s="336">
        <v>165491832</v>
      </c>
      <c r="K765" s="63">
        <v>0</v>
      </c>
      <c r="L765" s="63">
        <v>0</v>
      </c>
      <c r="M765" s="15" t="s">
        <v>1503</v>
      </c>
      <c r="N765" s="336">
        <v>6</v>
      </c>
    </row>
    <row r="766" spans="1:14" x14ac:dyDescent="0.2">
      <c r="A766" s="61" t="s">
        <v>1715</v>
      </c>
      <c r="B766" s="61" t="s">
        <v>2723</v>
      </c>
      <c r="C766" s="61" t="s">
        <v>4261</v>
      </c>
      <c r="D766" s="61" t="s">
        <v>4045</v>
      </c>
      <c r="E766" s="61" t="s">
        <v>4046</v>
      </c>
      <c r="F766" s="61" t="s">
        <v>2736</v>
      </c>
      <c r="G766" s="61" t="s">
        <v>1716</v>
      </c>
      <c r="H766" s="61" t="s">
        <v>2939</v>
      </c>
      <c r="I766" s="63">
        <v>0</v>
      </c>
      <c r="J766" s="336">
        <v>169395507</v>
      </c>
      <c r="K766" s="63">
        <v>0</v>
      </c>
      <c r="L766" s="63">
        <v>0</v>
      </c>
      <c r="M766" s="15" t="s">
        <v>1503</v>
      </c>
      <c r="N766" s="336">
        <v>2</v>
      </c>
    </row>
    <row r="767" spans="1:14" x14ac:dyDescent="0.2">
      <c r="A767" s="61" t="s">
        <v>2491</v>
      </c>
      <c r="B767" s="61" t="s">
        <v>2833</v>
      </c>
      <c r="C767" s="61" t="s">
        <v>4262</v>
      </c>
      <c r="D767" s="61" t="s">
        <v>4263</v>
      </c>
      <c r="E767" s="61" t="s">
        <v>4264</v>
      </c>
      <c r="F767" s="61" t="s">
        <v>2833</v>
      </c>
      <c r="G767" s="61" t="s">
        <v>2492</v>
      </c>
      <c r="H767" s="61" t="s">
        <v>2939</v>
      </c>
      <c r="I767" s="63">
        <v>0</v>
      </c>
      <c r="J767" s="336">
        <v>169845946</v>
      </c>
      <c r="K767" s="63">
        <v>0</v>
      </c>
      <c r="L767" s="63">
        <v>0</v>
      </c>
      <c r="M767" s="15" t="s">
        <v>1503</v>
      </c>
      <c r="N767" s="336">
        <v>6</v>
      </c>
    </row>
    <row r="768" spans="1:14" x14ac:dyDescent="0.2">
      <c r="A768" s="61" t="s">
        <v>2620</v>
      </c>
      <c r="B768" s="61" t="s">
        <v>2688</v>
      </c>
      <c r="C768" s="61" t="s">
        <v>3153</v>
      </c>
      <c r="D768" s="61" t="s">
        <v>4265</v>
      </c>
      <c r="E768" s="61" t="s">
        <v>4266</v>
      </c>
      <c r="F768" s="61" t="s">
        <v>2723</v>
      </c>
      <c r="G768" s="61" t="s">
        <v>2621</v>
      </c>
      <c r="H768" s="61" t="s">
        <v>2854</v>
      </c>
      <c r="I768" s="63">
        <v>0</v>
      </c>
      <c r="J768" s="336">
        <v>170403696</v>
      </c>
      <c r="K768" s="63">
        <v>0</v>
      </c>
      <c r="L768" s="63">
        <v>0</v>
      </c>
      <c r="M768" s="15" t="s">
        <v>1503</v>
      </c>
      <c r="N768" s="336">
        <v>3</v>
      </c>
    </row>
    <row r="769" spans="1:14" x14ac:dyDescent="0.2">
      <c r="A769" s="61" t="s">
        <v>2620</v>
      </c>
      <c r="B769" s="61" t="s">
        <v>2688</v>
      </c>
      <c r="C769" s="61" t="s">
        <v>3153</v>
      </c>
      <c r="D769" s="61" t="s">
        <v>4154</v>
      </c>
      <c r="E769" s="61" t="s">
        <v>4155</v>
      </c>
      <c r="F769" s="61" t="s">
        <v>2697</v>
      </c>
      <c r="G769" s="61" t="s">
        <v>2621</v>
      </c>
      <c r="H769" s="61" t="s">
        <v>2854</v>
      </c>
      <c r="I769" s="63">
        <v>0</v>
      </c>
      <c r="J769" s="336">
        <v>170403696</v>
      </c>
      <c r="K769" s="63">
        <v>0</v>
      </c>
      <c r="L769" s="63">
        <v>0</v>
      </c>
      <c r="M769" s="15" t="s">
        <v>1503</v>
      </c>
      <c r="N769" s="336">
        <v>4</v>
      </c>
    </row>
    <row r="770" spans="1:14" x14ac:dyDescent="0.2">
      <c r="A770" s="61" t="s">
        <v>2620</v>
      </c>
      <c r="B770" s="61" t="s">
        <v>2688</v>
      </c>
      <c r="C770" s="61" t="s">
        <v>3153</v>
      </c>
      <c r="D770" s="61" t="s">
        <v>4156</v>
      </c>
      <c r="E770" s="61" t="s">
        <v>4157</v>
      </c>
      <c r="F770" s="61" t="s">
        <v>2787</v>
      </c>
      <c r="G770" s="61" t="s">
        <v>2621</v>
      </c>
      <c r="H770" s="61" t="s">
        <v>2854</v>
      </c>
      <c r="I770" s="63">
        <v>0</v>
      </c>
      <c r="J770" s="336">
        <v>170403696</v>
      </c>
      <c r="K770" s="63">
        <v>0</v>
      </c>
      <c r="L770" s="63">
        <v>0</v>
      </c>
      <c r="M770" s="15" t="s">
        <v>1503</v>
      </c>
      <c r="N770" s="336">
        <v>5</v>
      </c>
    </row>
    <row r="771" spans="1:14" x14ac:dyDescent="0.2">
      <c r="A771" s="61" t="s">
        <v>2620</v>
      </c>
      <c r="B771" s="61" t="s">
        <v>2688</v>
      </c>
      <c r="C771" s="61" t="s">
        <v>3153</v>
      </c>
      <c r="D771" s="61" t="s">
        <v>3456</v>
      </c>
      <c r="E771" s="61" t="s">
        <v>3457</v>
      </c>
      <c r="F771" s="61" t="s">
        <v>2833</v>
      </c>
      <c r="G771" s="61" t="s">
        <v>2621</v>
      </c>
      <c r="H771" s="61" t="s">
        <v>2854</v>
      </c>
      <c r="I771" s="63">
        <v>0</v>
      </c>
      <c r="J771" s="336">
        <v>170403696</v>
      </c>
      <c r="K771" s="63">
        <v>0</v>
      </c>
      <c r="L771" s="63">
        <v>0</v>
      </c>
      <c r="M771" s="15" t="s">
        <v>1503</v>
      </c>
      <c r="N771" s="336">
        <v>6</v>
      </c>
    </row>
    <row r="772" spans="1:14" x14ac:dyDescent="0.2">
      <c r="A772" s="61" t="s">
        <v>2620</v>
      </c>
      <c r="B772" s="61" t="s">
        <v>2688</v>
      </c>
      <c r="C772" s="61" t="s">
        <v>3153</v>
      </c>
      <c r="D772" s="61" t="s">
        <v>4267</v>
      </c>
      <c r="E772" s="61" t="s">
        <v>4268</v>
      </c>
      <c r="F772" s="61" t="s">
        <v>2845</v>
      </c>
      <c r="G772" s="61" t="s">
        <v>2621</v>
      </c>
      <c r="H772" s="61" t="s">
        <v>2854</v>
      </c>
      <c r="I772" s="63">
        <v>0</v>
      </c>
      <c r="J772" s="336">
        <v>170403696</v>
      </c>
      <c r="K772" s="63">
        <v>0</v>
      </c>
      <c r="L772" s="63">
        <v>0</v>
      </c>
      <c r="M772" s="15" t="s">
        <v>1503</v>
      </c>
      <c r="N772" s="336">
        <v>7</v>
      </c>
    </row>
    <row r="773" spans="1:14" x14ac:dyDescent="0.2">
      <c r="A773" s="61" t="s">
        <v>2620</v>
      </c>
      <c r="B773" s="61" t="s">
        <v>2688</v>
      </c>
      <c r="C773" s="61" t="s">
        <v>3153</v>
      </c>
      <c r="D773" s="61" t="s">
        <v>3193</v>
      </c>
      <c r="E773" s="61" t="s">
        <v>3194</v>
      </c>
      <c r="F773" s="61" t="s">
        <v>2789</v>
      </c>
      <c r="G773" s="61" t="s">
        <v>2621</v>
      </c>
      <c r="H773" s="61" t="s">
        <v>2854</v>
      </c>
      <c r="I773" s="63">
        <v>0</v>
      </c>
      <c r="J773" s="336">
        <v>170403696</v>
      </c>
      <c r="K773" s="63">
        <v>0</v>
      </c>
      <c r="L773" s="63">
        <v>0</v>
      </c>
      <c r="M773" s="15" t="s">
        <v>1503</v>
      </c>
      <c r="N773" s="336">
        <v>8</v>
      </c>
    </row>
    <row r="774" spans="1:14" x14ac:dyDescent="0.2">
      <c r="A774" s="61" t="s">
        <v>2620</v>
      </c>
      <c r="B774" s="61" t="s">
        <v>2688</v>
      </c>
      <c r="C774" s="61" t="s">
        <v>3153</v>
      </c>
      <c r="D774" s="61" t="s">
        <v>3611</v>
      </c>
      <c r="E774" s="61" t="s">
        <v>3612</v>
      </c>
      <c r="F774" s="61" t="s">
        <v>2694</v>
      </c>
      <c r="G774" s="61" t="s">
        <v>2621</v>
      </c>
      <c r="H774" s="61" t="s">
        <v>2854</v>
      </c>
      <c r="I774" s="63">
        <v>0</v>
      </c>
      <c r="J774" s="336">
        <v>170403696</v>
      </c>
      <c r="K774" s="63">
        <v>0</v>
      </c>
      <c r="L774" s="63">
        <v>0</v>
      </c>
      <c r="M774" s="15" t="s">
        <v>1503</v>
      </c>
      <c r="N774" s="336">
        <v>9</v>
      </c>
    </row>
    <row r="775" spans="1:14" x14ac:dyDescent="0.2">
      <c r="A775" s="61" t="s">
        <v>2620</v>
      </c>
      <c r="B775" s="61" t="s">
        <v>2688</v>
      </c>
      <c r="C775" s="61" t="s">
        <v>3153</v>
      </c>
      <c r="D775" s="61" t="s">
        <v>4158</v>
      </c>
      <c r="E775" s="61" t="s">
        <v>4159</v>
      </c>
      <c r="F775" s="61" t="s">
        <v>2824</v>
      </c>
      <c r="G775" s="61" t="s">
        <v>2621</v>
      </c>
      <c r="H775" s="61" t="s">
        <v>2854</v>
      </c>
      <c r="I775" s="63">
        <v>0</v>
      </c>
      <c r="J775" s="336">
        <v>170403696</v>
      </c>
      <c r="K775" s="63">
        <v>0</v>
      </c>
      <c r="L775" s="63">
        <v>0</v>
      </c>
      <c r="M775" s="15" t="s">
        <v>1503</v>
      </c>
      <c r="N775" s="336">
        <v>10</v>
      </c>
    </row>
    <row r="776" spans="1:14" x14ac:dyDescent="0.2">
      <c r="A776" s="61" t="s">
        <v>1967</v>
      </c>
      <c r="B776" s="61" t="s">
        <v>2688</v>
      </c>
      <c r="C776" s="61" t="s">
        <v>1360</v>
      </c>
      <c r="D776" s="61" t="s">
        <v>4269</v>
      </c>
      <c r="E776" s="61" t="s">
        <v>4270</v>
      </c>
      <c r="F776" s="61" t="s">
        <v>2688</v>
      </c>
      <c r="G776" s="61" t="s">
        <v>1968</v>
      </c>
      <c r="H776" s="61" t="s">
        <v>2854</v>
      </c>
      <c r="I776" s="63">
        <v>0</v>
      </c>
      <c r="J776" s="336">
        <v>172304729</v>
      </c>
      <c r="K776" s="63">
        <v>0</v>
      </c>
      <c r="L776" s="63">
        <v>0</v>
      </c>
      <c r="M776" s="15" t="s">
        <v>1503</v>
      </c>
      <c r="N776" s="336">
        <v>1</v>
      </c>
    </row>
    <row r="777" spans="1:14" x14ac:dyDescent="0.2">
      <c r="A777" s="61" t="s">
        <v>1972</v>
      </c>
      <c r="B777" s="61" t="s">
        <v>2688</v>
      </c>
      <c r="C777" s="61" t="s">
        <v>1973</v>
      </c>
      <c r="D777" s="61" t="s">
        <v>3380</v>
      </c>
      <c r="E777" s="61" t="s">
        <v>3381</v>
      </c>
      <c r="F777" s="61" t="s">
        <v>2736</v>
      </c>
      <c r="G777" s="61" t="s">
        <v>1973</v>
      </c>
      <c r="H777" s="61" t="s">
        <v>2854</v>
      </c>
      <c r="I777" s="63">
        <v>0</v>
      </c>
      <c r="J777" s="336">
        <v>173020761</v>
      </c>
      <c r="K777" s="63">
        <v>0</v>
      </c>
      <c r="L777" s="63">
        <v>0</v>
      </c>
      <c r="M777" s="15" t="s">
        <v>1503</v>
      </c>
      <c r="N777" s="336">
        <v>2</v>
      </c>
    </row>
    <row r="778" spans="1:14" x14ac:dyDescent="0.2">
      <c r="A778" s="61" t="s">
        <v>1991</v>
      </c>
      <c r="B778" s="61" t="s">
        <v>2736</v>
      </c>
      <c r="C778" s="61" t="s">
        <v>2798</v>
      </c>
      <c r="D778" s="61" t="s">
        <v>3119</v>
      </c>
      <c r="E778" s="61" t="s">
        <v>3120</v>
      </c>
      <c r="F778" s="61" t="s">
        <v>2883</v>
      </c>
      <c r="G778" s="61" t="s">
        <v>1992</v>
      </c>
      <c r="H778" s="61" t="s">
        <v>2854</v>
      </c>
      <c r="I778" s="63">
        <v>0</v>
      </c>
      <c r="J778" s="336">
        <v>174567054</v>
      </c>
      <c r="K778" s="63">
        <v>0</v>
      </c>
      <c r="L778" s="63">
        <v>0</v>
      </c>
      <c r="M778" s="15" t="s">
        <v>1503</v>
      </c>
      <c r="N778" s="336">
        <v>13</v>
      </c>
    </row>
    <row r="779" spans="1:14" x14ac:dyDescent="0.2">
      <c r="A779" s="61" t="s">
        <v>1991</v>
      </c>
      <c r="B779" s="61" t="s">
        <v>2736</v>
      </c>
      <c r="C779" s="61" t="s">
        <v>2798</v>
      </c>
      <c r="D779" s="61" t="s">
        <v>4271</v>
      </c>
      <c r="E779" s="61" t="s">
        <v>4272</v>
      </c>
      <c r="F779" s="61" t="s">
        <v>2915</v>
      </c>
      <c r="G779" s="61" t="s">
        <v>1992</v>
      </c>
      <c r="H779" s="61" t="s">
        <v>2854</v>
      </c>
      <c r="I779" s="63">
        <v>0</v>
      </c>
      <c r="J779" s="336">
        <v>174567054</v>
      </c>
      <c r="K779" s="63">
        <v>0</v>
      </c>
      <c r="L779" s="63">
        <v>0</v>
      </c>
      <c r="M779" s="15" t="s">
        <v>1503</v>
      </c>
      <c r="N779" s="336">
        <v>14</v>
      </c>
    </row>
    <row r="780" spans="1:14" x14ac:dyDescent="0.2">
      <c r="A780" s="61" t="s">
        <v>1991</v>
      </c>
      <c r="B780" s="61" t="s">
        <v>2736</v>
      </c>
      <c r="C780" s="61" t="s">
        <v>2798</v>
      </c>
      <c r="D780" s="61" t="s">
        <v>3306</v>
      </c>
      <c r="E780" s="61" t="s">
        <v>3307</v>
      </c>
      <c r="F780" s="61" t="s">
        <v>2963</v>
      </c>
      <c r="G780" s="61" t="s">
        <v>1992</v>
      </c>
      <c r="H780" s="61" t="s">
        <v>2854</v>
      </c>
      <c r="I780" s="63">
        <v>0</v>
      </c>
      <c r="J780" s="336">
        <v>174567054</v>
      </c>
      <c r="K780" s="63">
        <v>0</v>
      </c>
      <c r="L780" s="63">
        <v>0</v>
      </c>
      <c r="M780" s="15" t="s">
        <v>1503</v>
      </c>
      <c r="N780" s="336">
        <v>15</v>
      </c>
    </row>
    <row r="781" spans="1:14" x14ac:dyDescent="0.2">
      <c r="A781" s="61" t="s">
        <v>1991</v>
      </c>
      <c r="B781" s="61" t="s">
        <v>2736</v>
      </c>
      <c r="C781" s="61" t="s">
        <v>2798</v>
      </c>
      <c r="D781" s="61" t="s">
        <v>3421</v>
      </c>
      <c r="E781" s="61" t="s">
        <v>3422</v>
      </c>
      <c r="F781" s="61" t="s">
        <v>3114</v>
      </c>
      <c r="G781" s="61" t="s">
        <v>1992</v>
      </c>
      <c r="H781" s="61" t="s">
        <v>2854</v>
      </c>
      <c r="I781" s="63">
        <v>0</v>
      </c>
      <c r="J781" s="336">
        <v>174567054</v>
      </c>
      <c r="K781" s="63">
        <v>0</v>
      </c>
      <c r="L781" s="63">
        <v>0</v>
      </c>
      <c r="M781" s="15" t="s">
        <v>1503</v>
      </c>
      <c r="N781" s="336">
        <v>16</v>
      </c>
    </row>
    <row r="782" spans="1:14" x14ac:dyDescent="0.2">
      <c r="A782" s="61" t="s">
        <v>1991</v>
      </c>
      <c r="B782" s="61" t="s">
        <v>2736</v>
      </c>
      <c r="C782" s="61" t="s">
        <v>2798</v>
      </c>
      <c r="D782" s="61" t="s">
        <v>4273</v>
      </c>
      <c r="E782" s="61" t="s">
        <v>4274</v>
      </c>
      <c r="F782" s="61" t="s">
        <v>3520</v>
      </c>
      <c r="G782" s="61" t="s">
        <v>1992</v>
      </c>
      <c r="H782" s="61" t="s">
        <v>2854</v>
      </c>
      <c r="I782" s="63">
        <v>0</v>
      </c>
      <c r="J782" s="336">
        <v>174567054</v>
      </c>
      <c r="K782" s="63">
        <v>0</v>
      </c>
      <c r="L782" s="63">
        <v>0</v>
      </c>
      <c r="M782" s="15" t="s">
        <v>1503</v>
      </c>
      <c r="N782" s="336">
        <v>21</v>
      </c>
    </row>
    <row r="783" spans="1:14" x14ac:dyDescent="0.2">
      <c r="A783" s="61" t="s">
        <v>1991</v>
      </c>
      <c r="B783" s="61" t="s">
        <v>2736</v>
      </c>
      <c r="C783" s="61" t="s">
        <v>2798</v>
      </c>
      <c r="D783" s="61" t="s">
        <v>4275</v>
      </c>
      <c r="E783" s="61" t="s">
        <v>4276</v>
      </c>
      <c r="F783" s="61" t="s">
        <v>3523</v>
      </c>
      <c r="G783" s="61" t="s">
        <v>1992</v>
      </c>
      <c r="H783" s="61" t="s">
        <v>2854</v>
      </c>
      <c r="I783" s="63">
        <v>0</v>
      </c>
      <c r="J783" s="336">
        <v>174567054</v>
      </c>
      <c r="K783" s="63">
        <v>0</v>
      </c>
      <c r="L783" s="63">
        <v>0</v>
      </c>
      <c r="M783" s="15" t="s">
        <v>1503</v>
      </c>
      <c r="N783" s="336">
        <v>22</v>
      </c>
    </row>
    <row r="784" spans="1:14" x14ac:dyDescent="0.2">
      <c r="A784" s="61" t="s">
        <v>2671</v>
      </c>
      <c r="B784" s="61" t="s">
        <v>2688</v>
      </c>
      <c r="C784" s="61" t="s">
        <v>2672</v>
      </c>
      <c r="D784" s="61" t="s">
        <v>4277</v>
      </c>
      <c r="E784" s="61" t="s">
        <v>4278</v>
      </c>
      <c r="F784" s="61" t="s">
        <v>2688</v>
      </c>
      <c r="G784" s="61" t="s">
        <v>2672</v>
      </c>
      <c r="H784" s="61" t="s">
        <v>2854</v>
      </c>
      <c r="I784" s="63">
        <v>0</v>
      </c>
      <c r="J784" s="336">
        <v>174883931</v>
      </c>
      <c r="K784" s="63">
        <v>4</v>
      </c>
      <c r="L784" s="63">
        <v>0</v>
      </c>
      <c r="M784" s="15" t="s">
        <v>1503</v>
      </c>
      <c r="N784" s="336">
        <v>1</v>
      </c>
    </row>
    <row r="785" spans="1:14" x14ac:dyDescent="0.2">
      <c r="A785" s="61" t="s">
        <v>2671</v>
      </c>
      <c r="B785" s="61" t="s">
        <v>2688</v>
      </c>
      <c r="C785" s="61" t="s">
        <v>2672</v>
      </c>
      <c r="D785" s="61" t="s">
        <v>4279</v>
      </c>
      <c r="E785" s="61" t="s">
        <v>4280</v>
      </c>
      <c r="F785" s="61" t="s">
        <v>2736</v>
      </c>
      <c r="G785" s="61" t="s">
        <v>2672</v>
      </c>
      <c r="H785" s="61" t="s">
        <v>2854</v>
      </c>
      <c r="I785" s="63">
        <v>0</v>
      </c>
      <c r="J785" s="336">
        <v>174883931</v>
      </c>
      <c r="K785" s="63">
        <v>0</v>
      </c>
      <c r="L785" s="63">
        <v>0</v>
      </c>
      <c r="M785" s="15" t="s">
        <v>1503</v>
      </c>
      <c r="N785" s="336">
        <v>2</v>
      </c>
    </row>
    <row r="786" spans="1:14" x14ac:dyDescent="0.2">
      <c r="A786" s="61" t="s">
        <v>2671</v>
      </c>
      <c r="B786" s="61" t="s">
        <v>2688</v>
      </c>
      <c r="C786" s="61" t="s">
        <v>2672</v>
      </c>
      <c r="D786" s="61" t="s">
        <v>3348</v>
      </c>
      <c r="E786" s="61" t="s">
        <v>3349</v>
      </c>
      <c r="F786" s="61" t="s">
        <v>2723</v>
      </c>
      <c r="G786" s="61" t="s">
        <v>2672</v>
      </c>
      <c r="H786" s="61" t="s">
        <v>2854</v>
      </c>
      <c r="I786" s="63">
        <v>0</v>
      </c>
      <c r="J786" s="336">
        <v>174883931</v>
      </c>
      <c r="K786" s="63">
        <v>4</v>
      </c>
      <c r="L786" s="63">
        <v>0</v>
      </c>
      <c r="M786" s="15" t="s">
        <v>1503</v>
      </c>
      <c r="N786" s="336">
        <v>3</v>
      </c>
    </row>
    <row r="787" spans="1:14" x14ac:dyDescent="0.2">
      <c r="A787" s="61" t="s">
        <v>2671</v>
      </c>
      <c r="B787" s="61" t="s">
        <v>2688</v>
      </c>
      <c r="C787" s="61" t="s">
        <v>2672</v>
      </c>
      <c r="D787" s="61" t="s">
        <v>3346</v>
      </c>
      <c r="E787" s="61" t="s">
        <v>3347</v>
      </c>
      <c r="F787" s="61" t="s">
        <v>2697</v>
      </c>
      <c r="G787" s="61" t="s">
        <v>2672</v>
      </c>
      <c r="H787" s="61" t="s">
        <v>2854</v>
      </c>
      <c r="I787" s="63">
        <v>0</v>
      </c>
      <c r="J787" s="336">
        <v>174883931</v>
      </c>
      <c r="K787" s="63">
        <v>4</v>
      </c>
      <c r="L787" s="63">
        <v>0</v>
      </c>
      <c r="M787" s="15" t="s">
        <v>1503</v>
      </c>
      <c r="N787" s="336">
        <v>4</v>
      </c>
    </row>
    <row r="788" spans="1:14" x14ac:dyDescent="0.2">
      <c r="A788" s="61" t="s">
        <v>2671</v>
      </c>
      <c r="B788" s="61" t="s">
        <v>2688</v>
      </c>
      <c r="C788" s="61" t="s">
        <v>2672</v>
      </c>
      <c r="D788" s="61" t="s">
        <v>3350</v>
      </c>
      <c r="E788" s="61" t="s">
        <v>3351</v>
      </c>
      <c r="F788" s="61" t="s">
        <v>2787</v>
      </c>
      <c r="G788" s="61" t="s">
        <v>2672</v>
      </c>
      <c r="H788" s="61" t="s">
        <v>2939</v>
      </c>
      <c r="I788" s="63">
        <v>0</v>
      </c>
      <c r="J788" s="336">
        <v>174883931</v>
      </c>
      <c r="K788" s="63">
        <v>0</v>
      </c>
      <c r="L788" s="63">
        <v>0</v>
      </c>
      <c r="M788" s="15" t="s">
        <v>1503</v>
      </c>
      <c r="N788" s="336">
        <v>5</v>
      </c>
    </row>
    <row r="789" spans="1:14" x14ac:dyDescent="0.2">
      <c r="A789" s="61" t="s">
        <v>2671</v>
      </c>
      <c r="B789" s="61" t="s">
        <v>2688</v>
      </c>
      <c r="C789" s="61" t="s">
        <v>2672</v>
      </c>
      <c r="D789" s="61" t="s">
        <v>3296</v>
      </c>
      <c r="E789" s="61" t="s">
        <v>3297</v>
      </c>
      <c r="F789" s="61" t="s">
        <v>2833</v>
      </c>
      <c r="G789" s="61" t="s">
        <v>2672</v>
      </c>
      <c r="H789" s="61" t="s">
        <v>2939</v>
      </c>
      <c r="I789" s="63">
        <v>0</v>
      </c>
      <c r="J789" s="336">
        <v>174883931</v>
      </c>
      <c r="K789" s="63">
        <v>0</v>
      </c>
      <c r="L789" s="63">
        <v>0</v>
      </c>
      <c r="M789" s="15" t="s">
        <v>1503</v>
      </c>
      <c r="N789" s="336">
        <v>6</v>
      </c>
    </row>
    <row r="790" spans="1:14" x14ac:dyDescent="0.2">
      <c r="A790" s="61" t="s">
        <v>2671</v>
      </c>
      <c r="B790" s="61" t="s">
        <v>2688</v>
      </c>
      <c r="C790" s="61" t="s">
        <v>2672</v>
      </c>
      <c r="D790" s="61" t="s">
        <v>4277</v>
      </c>
      <c r="E790" s="61" t="s">
        <v>4278</v>
      </c>
      <c r="F790" s="61" t="s">
        <v>2845</v>
      </c>
      <c r="G790" s="61" t="s">
        <v>2672</v>
      </c>
      <c r="H790" s="61" t="s">
        <v>2939</v>
      </c>
      <c r="I790" s="63">
        <v>0</v>
      </c>
      <c r="J790" s="336">
        <v>174883931</v>
      </c>
      <c r="K790" s="63">
        <v>0</v>
      </c>
      <c r="L790" s="63">
        <v>0</v>
      </c>
      <c r="M790" s="15" t="s">
        <v>1503</v>
      </c>
      <c r="N790" s="336">
        <v>7</v>
      </c>
    </row>
  </sheetData>
  <protectedRanges>
    <protectedRange sqref="A2:T2" name="Rango1_2_6_2_1_1_3"/>
    <protectedRange sqref="O25:O185 S25:S185" name="Rango1_2_6_2_1_1_3_1"/>
    <protectedRange sqref="Q3:Q24" name="Rango1_2_6_2_1_1"/>
  </protectedRanges>
  <autoFilter ref="A2:V167" xr:uid="{2A2531B9-A848-4874-871C-70CE2FB4C7A1}"/>
  <pageMargins left="0.7" right="0.7" top="0.75" bottom="0.75" header="0.3" footer="0.3"/>
  <pageSetup orientation="portrait" horizontalDpi="90" verticalDpi="90"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1C7A1-E3CE-485D-B621-1BF80BCE162C}">
  <sheetPr codeName="Hoja6"/>
  <dimension ref="A1:V2589"/>
  <sheetViews>
    <sheetView zoomScale="85" zoomScaleNormal="85" workbookViewId="0">
      <selection activeCell="A2" sqref="A2:V790"/>
    </sheetView>
  </sheetViews>
  <sheetFormatPr baseColWidth="10" defaultColWidth="11.375" defaultRowHeight="12.9" x14ac:dyDescent="0.2"/>
  <cols>
    <col min="3" max="3" width="37.125" customWidth="1"/>
    <col min="12" max="12" width="12.75" bestFit="1" customWidth="1"/>
    <col min="14" max="14" width="15.125" customWidth="1"/>
  </cols>
  <sheetData>
    <row r="1" spans="1:22" ht="12.75" x14ac:dyDescent="0.2">
      <c r="A1" s="117" t="s">
        <v>1456</v>
      </c>
      <c r="B1" s="117" t="s">
        <v>1487</v>
      </c>
      <c r="C1" s="117" t="s">
        <v>1457</v>
      </c>
      <c r="D1" s="295" t="s">
        <v>1488</v>
      </c>
      <c r="E1" s="117" t="s">
        <v>1489</v>
      </c>
      <c r="F1" s="117" t="s">
        <v>1465</v>
      </c>
      <c r="G1" s="117" t="s">
        <v>1490</v>
      </c>
      <c r="H1" s="117" t="s">
        <v>218</v>
      </c>
      <c r="I1" s="117" t="s">
        <v>1491</v>
      </c>
      <c r="J1" s="117" t="s">
        <v>1492</v>
      </c>
      <c r="K1" s="14" t="s">
        <v>1493</v>
      </c>
      <c r="L1" s="14" t="s">
        <v>1494</v>
      </c>
      <c r="M1" s="14" t="s">
        <v>1495</v>
      </c>
      <c r="N1" s="14" t="s">
        <v>1496</v>
      </c>
    </row>
    <row r="2" spans="1:22" ht="13.6" x14ac:dyDescent="0.25">
      <c r="A2" s="399" t="s">
        <v>17</v>
      </c>
      <c r="B2" s="399" t="s">
        <v>1401</v>
      </c>
      <c r="C2" s="399" t="s">
        <v>1455</v>
      </c>
      <c r="D2" s="400" t="s">
        <v>1456</v>
      </c>
      <c r="E2" s="400" t="s">
        <v>1457</v>
      </c>
      <c r="F2" s="400" t="s">
        <v>1458</v>
      </c>
      <c r="G2" s="400" t="s">
        <v>1459</v>
      </c>
      <c r="H2" s="325" t="s">
        <v>1460</v>
      </c>
      <c r="I2" s="325" t="s">
        <v>1461</v>
      </c>
      <c r="J2" s="335" t="s">
        <v>1462</v>
      </c>
      <c r="K2" t="s">
        <v>1463</v>
      </c>
      <c r="L2" s="325" t="s">
        <v>1464</v>
      </c>
      <c r="M2" s="325" t="s">
        <v>1465</v>
      </c>
      <c r="N2" s="325" t="s">
        <v>1466</v>
      </c>
      <c r="O2" s="326" t="s">
        <v>1467</v>
      </c>
      <c r="P2" s="150" t="s">
        <v>1468</v>
      </c>
      <c r="Q2" s="150" t="s">
        <v>1469</v>
      </c>
      <c r="R2" s="150" t="s">
        <v>1454</v>
      </c>
      <c r="S2" s="173" t="s">
        <v>11</v>
      </c>
      <c r="T2" s="173" t="s">
        <v>1470</v>
      </c>
      <c r="U2" s="327" t="e">
        <f>+#REF!</f>
        <v>#REF!</v>
      </c>
      <c r="V2" s="327" t="e">
        <f>U2+#REF!</f>
        <v>#REF!</v>
      </c>
    </row>
    <row r="3" spans="1:22" ht="12.75" x14ac:dyDescent="0.2">
      <c r="A3" s="61" t="s">
        <v>2444</v>
      </c>
      <c r="B3" s="61" t="s">
        <v>2688</v>
      </c>
      <c r="C3" s="61" t="s">
        <v>2445</v>
      </c>
      <c r="D3" s="61" t="s">
        <v>2849</v>
      </c>
      <c r="E3" s="61" t="s">
        <v>2850</v>
      </c>
      <c r="F3" s="61" t="s">
        <v>2787</v>
      </c>
      <c r="G3" s="61" t="s">
        <v>2445</v>
      </c>
      <c r="H3" s="61" t="s">
        <v>2851</v>
      </c>
      <c r="I3" s="63">
        <v>6096</v>
      </c>
      <c r="J3" s="336">
        <v>160605636</v>
      </c>
      <c r="K3" s="63">
        <v>0</v>
      </c>
      <c r="L3" s="63">
        <v>0</v>
      </c>
      <c r="M3" s="15" t="s">
        <v>1503</v>
      </c>
      <c r="N3" s="336">
        <v>5</v>
      </c>
      <c r="O3" s="15" t="s">
        <v>1471</v>
      </c>
      <c r="P3" s="15" t="s">
        <v>1472</v>
      </c>
      <c r="Q3" s="15" t="s">
        <v>1473</v>
      </c>
      <c r="R3" s="203">
        <v>1</v>
      </c>
      <c r="S3" s="63">
        <v>0</v>
      </c>
      <c r="T3" s="15" t="s">
        <v>1474</v>
      </c>
      <c r="U3" s="241" t="e">
        <f>+VLOOKUP(VALUE(F3),ORDENES!$Y$2:$AC$359,4,0)</f>
        <v>#N/A</v>
      </c>
      <c r="V3" s="246" t="str">
        <f t="shared" ref="V3:V24" si="0">IF(L3=0," ",IF(ISNUMBER(L3),L3,DATE(MID(L3,1,4),MID(L3,6,2),MID(L3,9,2))))</f>
        <v xml:space="preserve"> </v>
      </c>
    </row>
    <row r="4" spans="1:22" ht="12.75" x14ac:dyDescent="0.2">
      <c r="A4" s="61" t="s">
        <v>2380</v>
      </c>
      <c r="B4" s="61" t="s">
        <v>2688</v>
      </c>
      <c r="C4" s="61" t="s">
        <v>2382</v>
      </c>
      <c r="D4" s="61" t="s">
        <v>2852</v>
      </c>
      <c r="E4" s="61" t="s">
        <v>2853</v>
      </c>
      <c r="F4" s="61" t="s">
        <v>2697</v>
      </c>
      <c r="G4" s="61" t="s">
        <v>2382</v>
      </c>
      <c r="H4" s="61" t="s">
        <v>2854</v>
      </c>
      <c r="I4" s="63">
        <v>4568.4269999999997</v>
      </c>
      <c r="J4" s="336">
        <v>160877842</v>
      </c>
      <c r="K4" s="63">
        <v>4568.4269999999997</v>
      </c>
      <c r="L4" s="63">
        <v>0</v>
      </c>
      <c r="M4" s="15" t="s">
        <v>1503</v>
      </c>
      <c r="N4" s="336">
        <v>4</v>
      </c>
      <c r="O4" s="15" t="s">
        <v>1475</v>
      </c>
      <c r="P4" s="15" t="s">
        <v>1472</v>
      </c>
      <c r="Q4" s="15" t="s">
        <v>1476</v>
      </c>
      <c r="R4" s="203">
        <v>2</v>
      </c>
      <c r="S4" s="63">
        <v>0</v>
      </c>
      <c r="T4" s="15" t="s">
        <v>1474</v>
      </c>
      <c r="U4" s="241" t="e">
        <f>+VLOOKUP(VALUE(F4),ORDENES!$Y$2:$AC$359,4,0)</f>
        <v>#N/A</v>
      </c>
      <c r="V4" s="246" t="str">
        <f t="shared" si="0"/>
        <v xml:space="preserve"> </v>
      </c>
    </row>
    <row r="5" spans="1:22" ht="12.75" x14ac:dyDescent="0.2">
      <c r="A5" s="61" t="s">
        <v>1786</v>
      </c>
      <c r="B5" s="61" t="s">
        <v>2688</v>
      </c>
      <c r="C5" s="61" t="s">
        <v>2855</v>
      </c>
      <c r="D5" s="61" t="s">
        <v>2856</v>
      </c>
      <c r="E5" s="61" t="s">
        <v>2857</v>
      </c>
      <c r="F5" s="61" t="s">
        <v>2688</v>
      </c>
      <c r="G5" s="61" t="s">
        <v>1787</v>
      </c>
      <c r="H5" s="61" t="s">
        <v>2854</v>
      </c>
      <c r="I5" s="63">
        <v>600</v>
      </c>
      <c r="J5" s="336">
        <v>169685248</v>
      </c>
      <c r="K5" s="63">
        <v>0</v>
      </c>
      <c r="L5" s="63">
        <v>0</v>
      </c>
      <c r="M5" s="15" t="s">
        <v>2858</v>
      </c>
      <c r="N5" s="336">
        <v>1</v>
      </c>
      <c r="O5" s="15" t="s">
        <v>1471</v>
      </c>
      <c r="P5" s="15" t="s">
        <v>1472</v>
      </c>
      <c r="Q5" s="15" t="s">
        <v>1476</v>
      </c>
      <c r="R5" s="203">
        <v>1</v>
      </c>
      <c r="S5" s="63">
        <v>0</v>
      </c>
      <c r="T5" s="15" t="s">
        <v>1474</v>
      </c>
      <c r="U5" s="241" t="e">
        <f>+VLOOKUP(VALUE(F5),ORDENES!$Y$2:$AC$359,4,0)</f>
        <v>#N/A</v>
      </c>
      <c r="V5" s="246" t="str">
        <f t="shared" si="0"/>
        <v xml:space="preserve"> </v>
      </c>
    </row>
    <row r="6" spans="1:22" ht="12.75" x14ac:dyDescent="0.2">
      <c r="A6" s="61" t="s">
        <v>2010</v>
      </c>
      <c r="B6" s="61" t="s">
        <v>2688</v>
      </c>
      <c r="C6" s="61" t="s">
        <v>2011</v>
      </c>
      <c r="D6" s="61" t="s">
        <v>2859</v>
      </c>
      <c r="E6" s="61" t="s">
        <v>2860</v>
      </c>
      <c r="F6" s="61" t="s">
        <v>2688</v>
      </c>
      <c r="G6" s="61" t="s">
        <v>2011</v>
      </c>
      <c r="H6" s="61" t="s">
        <v>2851</v>
      </c>
      <c r="I6" s="63">
        <v>200</v>
      </c>
      <c r="J6" s="336">
        <v>174628304</v>
      </c>
      <c r="K6" s="63">
        <v>0</v>
      </c>
      <c r="L6" s="63">
        <v>0</v>
      </c>
      <c r="M6" s="15" t="s">
        <v>1503</v>
      </c>
      <c r="N6" s="336">
        <v>1</v>
      </c>
      <c r="O6" s="15" t="s">
        <v>1475</v>
      </c>
      <c r="P6" s="15" t="s">
        <v>1472</v>
      </c>
      <c r="Q6" s="15" t="s">
        <v>1476</v>
      </c>
      <c r="R6" s="203">
        <v>2</v>
      </c>
      <c r="S6" s="63">
        <v>0</v>
      </c>
      <c r="T6" s="15" t="s">
        <v>1474</v>
      </c>
      <c r="U6" s="241" t="e">
        <f>+VLOOKUP(VALUE(F6),ORDENES!$Y$2:$AC$359,4,0)</f>
        <v>#N/A</v>
      </c>
      <c r="V6" s="246" t="str">
        <f t="shared" si="0"/>
        <v xml:space="preserve"> </v>
      </c>
    </row>
    <row r="7" spans="1:22" ht="12.75" x14ac:dyDescent="0.2">
      <c r="A7" s="61" t="s">
        <v>1765</v>
      </c>
      <c r="B7" s="61" t="s">
        <v>2723</v>
      </c>
      <c r="C7" s="61" t="s">
        <v>2861</v>
      </c>
      <c r="D7" s="61" t="s">
        <v>2862</v>
      </c>
      <c r="E7" s="61" t="s">
        <v>2863</v>
      </c>
      <c r="F7" s="61" t="s">
        <v>2736</v>
      </c>
      <c r="G7" s="61" t="s">
        <v>1766</v>
      </c>
      <c r="H7" s="61" t="s">
        <v>2854</v>
      </c>
      <c r="I7" s="63">
        <v>174</v>
      </c>
      <c r="J7" s="336">
        <v>155782027</v>
      </c>
      <c r="K7" s="63">
        <v>174</v>
      </c>
      <c r="L7" s="63">
        <v>0</v>
      </c>
      <c r="M7" s="15" t="s">
        <v>1503</v>
      </c>
      <c r="N7" s="336">
        <v>2</v>
      </c>
      <c r="O7" s="15" t="s">
        <v>1475</v>
      </c>
      <c r="P7" s="15" t="s">
        <v>1472</v>
      </c>
      <c r="Q7" s="15" t="s">
        <v>1476</v>
      </c>
      <c r="R7" s="203">
        <v>2</v>
      </c>
      <c r="S7" s="63">
        <v>0</v>
      </c>
      <c r="T7" s="15" t="s">
        <v>1474</v>
      </c>
      <c r="U7" s="241" t="e">
        <f>+VLOOKUP(VALUE(F7),ORDENES!$Y$2:$AC$359,4,0)</f>
        <v>#N/A</v>
      </c>
      <c r="V7" s="246" t="str">
        <f t="shared" si="0"/>
        <v xml:space="preserve"> </v>
      </c>
    </row>
    <row r="8" spans="1:22" ht="12.75" x14ac:dyDescent="0.2">
      <c r="A8" s="61" t="s">
        <v>1771</v>
      </c>
      <c r="B8" s="61" t="s">
        <v>2736</v>
      </c>
      <c r="C8" s="61" t="s">
        <v>2864</v>
      </c>
      <c r="D8" s="61" t="s">
        <v>2865</v>
      </c>
      <c r="E8" s="61" t="s">
        <v>2866</v>
      </c>
      <c r="F8" s="61" t="s">
        <v>2697</v>
      </c>
      <c r="G8" s="61" t="s">
        <v>1772</v>
      </c>
      <c r="H8" s="61" t="s">
        <v>2851</v>
      </c>
      <c r="I8" s="63">
        <v>140</v>
      </c>
      <c r="J8" s="336">
        <v>162912558</v>
      </c>
      <c r="K8" s="63">
        <v>0</v>
      </c>
      <c r="L8" s="63">
        <v>0</v>
      </c>
      <c r="M8" s="15" t="s">
        <v>1503</v>
      </c>
      <c r="N8" s="336">
        <v>4</v>
      </c>
      <c r="O8" s="15" t="s">
        <v>1471</v>
      </c>
      <c r="P8" s="15" t="s">
        <v>1472</v>
      </c>
      <c r="Q8" s="15" t="s">
        <v>1476</v>
      </c>
      <c r="R8" s="203">
        <v>1</v>
      </c>
      <c r="S8" s="63">
        <v>0</v>
      </c>
      <c r="T8" s="15" t="s">
        <v>1474</v>
      </c>
      <c r="U8" s="241" t="e">
        <f>+VLOOKUP(VALUE(F8),ORDENES!$Y$2:$AC$359,4,0)</f>
        <v>#N/A</v>
      </c>
      <c r="V8" s="246" t="str">
        <f t="shared" si="0"/>
        <v xml:space="preserve"> </v>
      </c>
    </row>
    <row r="9" spans="1:22" ht="12.75" x14ac:dyDescent="0.2">
      <c r="A9" s="61" t="s">
        <v>2241</v>
      </c>
      <c r="B9" s="61" t="s">
        <v>2688</v>
      </c>
      <c r="C9" s="61" t="s">
        <v>2242</v>
      </c>
      <c r="D9" s="61" t="s">
        <v>2867</v>
      </c>
      <c r="E9" s="61" t="s">
        <v>2868</v>
      </c>
      <c r="F9" s="61" t="s">
        <v>2697</v>
      </c>
      <c r="G9" s="61" t="s">
        <v>2242</v>
      </c>
      <c r="H9" s="61" t="s">
        <v>2854</v>
      </c>
      <c r="I9" s="63">
        <v>104</v>
      </c>
      <c r="J9" s="336">
        <v>168167897</v>
      </c>
      <c r="K9" s="63">
        <v>104</v>
      </c>
      <c r="L9" s="63">
        <v>50</v>
      </c>
      <c r="M9" s="15" t="s">
        <v>1503</v>
      </c>
      <c r="N9" s="336">
        <v>4</v>
      </c>
      <c r="O9" s="15" t="s">
        <v>1477</v>
      </c>
      <c r="P9" s="15" t="s">
        <v>1472</v>
      </c>
      <c r="Q9" s="15" t="s">
        <v>1476</v>
      </c>
      <c r="R9" s="203">
        <v>3</v>
      </c>
      <c r="S9" s="63">
        <v>0</v>
      </c>
      <c r="T9" s="15" t="s">
        <v>1474</v>
      </c>
      <c r="U9" s="241" t="e">
        <f>+VLOOKUP(VALUE(F9),ORDENES!$Y$2:$AC$359,4,0)</f>
        <v>#N/A</v>
      </c>
      <c r="V9" s="246">
        <f t="shared" si="0"/>
        <v>50</v>
      </c>
    </row>
    <row r="10" spans="1:22" ht="12.75" x14ac:dyDescent="0.2">
      <c r="A10" s="61" t="s">
        <v>2044</v>
      </c>
      <c r="B10" s="61" t="s">
        <v>2833</v>
      </c>
      <c r="C10" s="61" t="s">
        <v>2869</v>
      </c>
      <c r="D10" s="61" t="s">
        <v>2870</v>
      </c>
      <c r="E10" s="61" t="s">
        <v>2871</v>
      </c>
      <c r="F10" s="61" t="s">
        <v>2787</v>
      </c>
      <c r="G10" s="61" t="s">
        <v>2046</v>
      </c>
      <c r="H10" s="61" t="s">
        <v>2851</v>
      </c>
      <c r="I10" s="63">
        <v>100</v>
      </c>
      <c r="J10" s="336">
        <v>138668279</v>
      </c>
      <c r="K10" s="63">
        <v>0</v>
      </c>
      <c r="L10" s="63">
        <v>0</v>
      </c>
      <c r="M10" s="15" t="s">
        <v>2872</v>
      </c>
      <c r="N10" s="336">
        <v>5</v>
      </c>
      <c r="O10" s="15" t="s">
        <v>1471</v>
      </c>
      <c r="P10" s="15" t="s">
        <v>1472</v>
      </c>
      <c r="Q10" s="15" t="s">
        <v>1476</v>
      </c>
      <c r="R10" s="203">
        <v>1</v>
      </c>
      <c r="S10" s="63">
        <v>0</v>
      </c>
      <c r="T10" s="15" t="s">
        <v>1474</v>
      </c>
      <c r="U10" s="241" t="e">
        <f>+VLOOKUP(VALUE(F10),ORDENES!$Y$2:$AC$359,4,0)</f>
        <v>#N/A</v>
      </c>
      <c r="V10" s="246" t="str">
        <f t="shared" si="0"/>
        <v xml:space="preserve"> </v>
      </c>
    </row>
    <row r="11" spans="1:22" ht="12.75" x14ac:dyDescent="0.2">
      <c r="A11" s="61" t="s">
        <v>2578</v>
      </c>
      <c r="B11" s="61" t="s">
        <v>2688</v>
      </c>
      <c r="C11" s="61" t="s">
        <v>2873</v>
      </c>
      <c r="D11" s="61" t="s">
        <v>2862</v>
      </c>
      <c r="E11" s="61" t="s">
        <v>2863</v>
      </c>
      <c r="F11" s="61" t="s">
        <v>2787</v>
      </c>
      <c r="G11" s="61" t="s">
        <v>2579</v>
      </c>
      <c r="H11" s="61" t="s">
        <v>2854</v>
      </c>
      <c r="I11" s="63">
        <v>100</v>
      </c>
      <c r="J11" s="336">
        <v>140458173</v>
      </c>
      <c r="K11" s="63">
        <v>100</v>
      </c>
      <c r="L11" s="63">
        <v>0</v>
      </c>
      <c r="M11" s="15" t="s">
        <v>1503</v>
      </c>
      <c r="N11" s="336">
        <v>16</v>
      </c>
      <c r="O11" s="15" t="s">
        <v>1477</v>
      </c>
      <c r="P11" s="15" t="s">
        <v>1472</v>
      </c>
      <c r="Q11" s="15" t="s">
        <v>1476</v>
      </c>
      <c r="R11" s="203">
        <v>3</v>
      </c>
      <c r="S11" s="63">
        <v>0</v>
      </c>
      <c r="T11" s="15" t="s">
        <v>1474</v>
      </c>
      <c r="U11" s="241" t="e">
        <f>+VLOOKUP(VALUE(F11),ORDENES!$Y$2:$AC$359,4,0)</f>
        <v>#N/A</v>
      </c>
      <c r="V11" s="246" t="str">
        <f t="shared" si="0"/>
        <v xml:space="preserve"> </v>
      </c>
    </row>
    <row r="12" spans="1:22" ht="12.75" x14ac:dyDescent="0.2">
      <c r="A12" s="61" t="s">
        <v>1804</v>
      </c>
      <c r="B12" s="61" t="s">
        <v>2736</v>
      </c>
      <c r="C12" s="61" t="s">
        <v>1805</v>
      </c>
      <c r="D12" s="61" t="s">
        <v>2867</v>
      </c>
      <c r="E12" s="61" t="s">
        <v>2868</v>
      </c>
      <c r="F12" s="61" t="s">
        <v>2824</v>
      </c>
      <c r="G12" s="61" t="s">
        <v>1805</v>
      </c>
      <c r="H12" s="61" t="s">
        <v>2854</v>
      </c>
      <c r="I12" s="63">
        <v>100</v>
      </c>
      <c r="J12" s="336">
        <v>147476589</v>
      </c>
      <c r="K12" s="63">
        <v>100</v>
      </c>
      <c r="L12" s="63">
        <v>0</v>
      </c>
      <c r="M12" s="15" t="s">
        <v>1503</v>
      </c>
      <c r="N12" s="336">
        <v>11</v>
      </c>
      <c r="O12" s="15" t="s">
        <v>1478</v>
      </c>
      <c r="P12" s="15" t="s">
        <v>1472</v>
      </c>
      <c r="Q12" s="15" t="s">
        <v>1476</v>
      </c>
      <c r="R12" s="203">
        <v>2.5</v>
      </c>
      <c r="S12" s="63">
        <v>0</v>
      </c>
      <c r="T12" s="15" t="s">
        <v>1474</v>
      </c>
      <c r="U12" s="241" t="e">
        <f>+VLOOKUP(VALUE(F12),ORDENES!$Y$2:$AC$359,4,0)</f>
        <v>#N/A</v>
      </c>
      <c r="V12" s="246" t="str">
        <f t="shared" si="0"/>
        <v xml:space="preserve"> </v>
      </c>
    </row>
    <row r="13" spans="1:22" ht="12.75" x14ac:dyDescent="0.2">
      <c r="A13" s="61" t="s">
        <v>1775</v>
      </c>
      <c r="B13" s="61" t="s">
        <v>2845</v>
      </c>
      <c r="C13" s="61" t="s">
        <v>2874</v>
      </c>
      <c r="D13" s="61" t="s">
        <v>2875</v>
      </c>
      <c r="E13" s="61" t="s">
        <v>2876</v>
      </c>
      <c r="F13" s="61" t="s">
        <v>2877</v>
      </c>
      <c r="G13" s="61" t="s">
        <v>1776</v>
      </c>
      <c r="H13" s="61" t="s">
        <v>2851</v>
      </c>
      <c r="I13" s="63">
        <v>100</v>
      </c>
      <c r="J13" s="336">
        <v>168186865</v>
      </c>
      <c r="K13" s="63">
        <v>0</v>
      </c>
      <c r="L13" s="63">
        <v>0</v>
      </c>
      <c r="M13" s="15" t="s">
        <v>1503</v>
      </c>
      <c r="N13" s="336">
        <v>19</v>
      </c>
      <c r="O13" s="15" t="s">
        <v>1471</v>
      </c>
      <c r="P13" s="15" t="s">
        <v>1472</v>
      </c>
      <c r="Q13" s="15" t="s">
        <v>1476</v>
      </c>
      <c r="R13" s="203">
        <v>1</v>
      </c>
      <c r="S13" s="63">
        <v>0</v>
      </c>
      <c r="T13" s="15" t="s">
        <v>1474</v>
      </c>
      <c r="U13" s="241" t="e">
        <f>+VLOOKUP(VALUE(F13),ORDENES!$Y$2:$AC$359,4,0)</f>
        <v>#N/A</v>
      </c>
      <c r="V13" s="246" t="str">
        <f t="shared" si="0"/>
        <v xml:space="preserve"> </v>
      </c>
    </row>
    <row r="14" spans="1:22" ht="12.75" x14ac:dyDescent="0.2">
      <c r="A14" s="61" t="s">
        <v>2010</v>
      </c>
      <c r="B14" s="61" t="s">
        <v>2688</v>
      </c>
      <c r="C14" s="61" t="s">
        <v>2011</v>
      </c>
      <c r="D14" s="61" t="s">
        <v>2878</v>
      </c>
      <c r="E14" s="61" t="s">
        <v>2879</v>
      </c>
      <c r="F14" s="61" t="s">
        <v>2845</v>
      </c>
      <c r="G14" s="61" t="s">
        <v>2011</v>
      </c>
      <c r="H14" s="61" t="s">
        <v>2851</v>
      </c>
      <c r="I14" s="63">
        <v>100</v>
      </c>
      <c r="J14" s="336">
        <v>174628304</v>
      </c>
      <c r="K14" s="63">
        <v>0</v>
      </c>
      <c r="L14" s="63">
        <v>0</v>
      </c>
      <c r="M14" s="15" t="s">
        <v>1503</v>
      </c>
      <c r="N14" s="336">
        <v>8</v>
      </c>
      <c r="O14" s="15" t="s">
        <v>1479</v>
      </c>
      <c r="P14" s="15" t="s">
        <v>1472</v>
      </c>
      <c r="Q14" s="15" t="s">
        <v>1476</v>
      </c>
      <c r="R14" s="203">
        <v>0.5</v>
      </c>
      <c r="S14" s="63">
        <v>0</v>
      </c>
      <c r="T14" s="15" t="s">
        <v>1474</v>
      </c>
      <c r="U14" s="241" t="e">
        <f>+VLOOKUP(VALUE(F14),ORDENES!$Y$2:$AC$359,4,0)</f>
        <v>#N/A</v>
      </c>
      <c r="V14" s="246" t="str">
        <f t="shared" si="0"/>
        <v xml:space="preserve"> </v>
      </c>
    </row>
    <row r="15" spans="1:22" ht="12.75" x14ac:dyDescent="0.2">
      <c r="A15" s="61" t="s">
        <v>1975</v>
      </c>
      <c r="B15" s="61" t="s">
        <v>2736</v>
      </c>
      <c r="C15" s="61" t="s">
        <v>2880</v>
      </c>
      <c r="D15" s="61" t="s">
        <v>2881</v>
      </c>
      <c r="E15" s="61" t="s">
        <v>2882</v>
      </c>
      <c r="F15" s="61" t="s">
        <v>2883</v>
      </c>
      <c r="G15" s="61" t="s">
        <v>1976</v>
      </c>
      <c r="H15" s="61" t="s">
        <v>2851</v>
      </c>
      <c r="I15" s="63">
        <v>88</v>
      </c>
      <c r="J15" s="336">
        <v>174307755</v>
      </c>
      <c r="K15" s="63">
        <v>0</v>
      </c>
      <c r="L15" s="63">
        <v>0</v>
      </c>
      <c r="M15" s="15" t="s">
        <v>1503</v>
      </c>
      <c r="N15" s="336">
        <v>13</v>
      </c>
      <c r="O15" s="15" t="s">
        <v>1480</v>
      </c>
      <c r="P15" s="15" t="s">
        <v>1472</v>
      </c>
      <c r="Q15" s="15" t="s">
        <v>1476</v>
      </c>
      <c r="R15" s="203">
        <v>1.5</v>
      </c>
      <c r="S15" s="63">
        <v>0</v>
      </c>
      <c r="T15" s="15" t="s">
        <v>1474</v>
      </c>
      <c r="U15" s="241" t="e">
        <f>+VLOOKUP(VALUE(F15),ORDENES!$Y$2:$AC$359,4,0)</f>
        <v>#N/A</v>
      </c>
      <c r="V15" s="246" t="str">
        <f t="shared" si="0"/>
        <v xml:space="preserve"> </v>
      </c>
    </row>
    <row r="16" spans="1:22" ht="12.75" x14ac:dyDescent="0.2">
      <c r="A16" s="61" t="s">
        <v>1790</v>
      </c>
      <c r="B16" s="61" t="s">
        <v>2789</v>
      </c>
      <c r="C16" s="61" t="s">
        <v>2801</v>
      </c>
      <c r="D16" s="61" t="s">
        <v>3551</v>
      </c>
      <c r="E16" s="61" t="s">
        <v>3552</v>
      </c>
      <c r="F16" s="61" t="s">
        <v>2723</v>
      </c>
      <c r="G16" s="61" t="s">
        <v>1791</v>
      </c>
      <c r="H16" s="61" t="s">
        <v>2851</v>
      </c>
      <c r="I16" s="63">
        <v>86</v>
      </c>
      <c r="J16" s="336">
        <v>172809921</v>
      </c>
      <c r="K16" s="63">
        <v>0</v>
      </c>
      <c r="L16" s="63">
        <v>0</v>
      </c>
      <c r="M16" s="15" t="s">
        <v>1503</v>
      </c>
      <c r="N16" s="336">
        <v>3</v>
      </c>
      <c r="O16" s="15" t="s">
        <v>1481</v>
      </c>
      <c r="P16" s="15" t="s">
        <v>1472</v>
      </c>
      <c r="Q16" s="15" t="s">
        <v>1476</v>
      </c>
      <c r="R16" s="203">
        <v>1</v>
      </c>
      <c r="S16" s="63">
        <v>0</v>
      </c>
      <c r="T16" s="15" t="s">
        <v>1474</v>
      </c>
      <c r="U16" s="241" t="e">
        <f>+VLOOKUP(VALUE(F16),ORDENES!$Y$2:$AC$359,4,0)</f>
        <v>#N/A</v>
      </c>
      <c r="V16" s="246" t="str">
        <f t="shared" si="0"/>
        <v xml:space="preserve"> </v>
      </c>
    </row>
    <row r="17" spans="1:22" ht="12.75" x14ac:dyDescent="0.2">
      <c r="A17" s="61" t="s">
        <v>1664</v>
      </c>
      <c r="B17" s="61" t="s">
        <v>2723</v>
      </c>
      <c r="C17" s="61" t="s">
        <v>2884</v>
      </c>
      <c r="D17" s="61" t="s">
        <v>2885</v>
      </c>
      <c r="E17" s="61" t="s">
        <v>2886</v>
      </c>
      <c r="F17" s="61" t="s">
        <v>2723</v>
      </c>
      <c r="G17" s="61" t="s">
        <v>1666</v>
      </c>
      <c r="H17" s="61" t="s">
        <v>2854</v>
      </c>
      <c r="I17" s="63">
        <v>76</v>
      </c>
      <c r="J17" s="336">
        <v>146289774</v>
      </c>
      <c r="K17" s="63">
        <v>76</v>
      </c>
      <c r="L17" s="63">
        <v>0</v>
      </c>
      <c r="M17" s="15" t="s">
        <v>1503</v>
      </c>
      <c r="N17" s="336">
        <v>3</v>
      </c>
      <c r="O17" s="15" t="s">
        <v>1482</v>
      </c>
      <c r="P17" s="15" t="s">
        <v>1472</v>
      </c>
      <c r="Q17" s="15" t="s">
        <v>1476</v>
      </c>
      <c r="R17" s="203">
        <v>2.5</v>
      </c>
      <c r="S17" s="63">
        <v>0</v>
      </c>
      <c r="T17" s="15" t="s">
        <v>1474</v>
      </c>
      <c r="U17" s="241" t="e">
        <f>+VLOOKUP(VALUE(F17),ORDENES!$Y$2:$AC$359,4,0)</f>
        <v>#N/A</v>
      </c>
      <c r="V17" s="246" t="str">
        <f t="shared" si="0"/>
        <v xml:space="preserve"> </v>
      </c>
    </row>
    <row r="18" spans="1:22" ht="12.75" x14ac:dyDescent="0.2">
      <c r="A18" s="61" t="s">
        <v>1535</v>
      </c>
      <c r="B18" s="61" t="s">
        <v>2833</v>
      </c>
      <c r="C18" s="61" t="s">
        <v>2887</v>
      </c>
      <c r="D18" s="61" t="s">
        <v>2888</v>
      </c>
      <c r="E18" s="61" t="s">
        <v>2889</v>
      </c>
      <c r="F18" s="61" t="s">
        <v>2688</v>
      </c>
      <c r="G18" s="61" t="s">
        <v>1536</v>
      </c>
      <c r="H18" s="61" t="s">
        <v>2851</v>
      </c>
      <c r="I18" s="63">
        <v>50</v>
      </c>
      <c r="J18" s="336">
        <v>155564931</v>
      </c>
      <c r="K18" s="63">
        <v>0</v>
      </c>
      <c r="L18" s="63">
        <v>0</v>
      </c>
      <c r="M18" s="15" t="s">
        <v>2872</v>
      </c>
      <c r="N18" s="336">
        <v>1</v>
      </c>
      <c r="O18" s="15" t="s">
        <v>1480</v>
      </c>
      <c r="P18" s="15" t="s">
        <v>1472</v>
      </c>
      <c r="Q18" s="15" t="s">
        <v>1476</v>
      </c>
      <c r="R18" s="203">
        <v>1.5</v>
      </c>
      <c r="S18" s="63">
        <v>0</v>
      </c>
      <c r="T18" s="15" t="s">
        <v>1474</v>
      </c>
      <c r="U18" s="241" t="e">
        <f>+VLOOKUP(VALUE(F18),ORDENES!$Y$2:$AC$359,4,0)</f>
        <v>#N/A</v>
      </c>
      <c r="V18" s="246" t="str">
        <f t="shared" si="0"/>
        <v xml:space="preserve"> </v>
      </c>
    </row>
    <row r="19" spans="1:22" ht="12.75" x14ac:dyDescent="0.2">
      <c r="A19" s="61" t="s">
        <v>2241</v>
      </c>
      <c r="B19" s="61" t="s">
        <v>2688</v>
      </c>
      <c r="C19" s="61" t="s">
        <v>2242</v>
      </c>
      <c r="D19" s="61" t="s">
        <v>2890</v>
      </c>
      <c r="E19" s="61" t="s">
        <v>2891</v>
      </c>
      <c r="F19" s="61" t="s">
        <v>2723</v>
      </c>
      <c r="G19" s="61" t="s">
        <v>2242</v>
      </c>
      <c r="H19" s="61" t="s">
        <v>2854</v>
      </c>
      <c r="I19" s="63">
        <v>50</v>
      </c>
      <c r="J19" s="336">
        <v>168167897</v>
      </c>
      <c r="K19" s="63">
        <v>50</v>
      </c>
      <c r="L19" s="63">
        <v>50</v>
      </c>
      <c r="M19" s="15" t="s">
        <v>1503</v>
      </c>
      <c r="N19" s="336">
        <v>3</v>
      </c>
      <c r="O19" s="15" t="s">
        <v>1483</v>
      </c>
      <c r="P19" s="15" t="s">
        <v>1472</v>
      </c>
      <c r="Q19" s="15" t="s">
        <v>1476</v>
      </c>
      <c r="R19" s="203">
        <v>3</v>
      </c>
      <c r="S19" s="63">
        <v>0</v>
      </c>
      <c r="T19" s="15" t="s">
        <v>1474</v>
      </c>
      <c r="U19" s="241" t="e">
        <f>+VLOOKUP(VALUE(F19),ORDENES!$Y$2:$AC$359,4,0)</f>
        <v>#N/A</v>
      </c>
      <c r="V19" s="246">
        <f t="shared" si="0"/>
        <v>50</v>
      </c>
    </row>
    <row r="20" spans="1:22" ht="12.75" x14ac:dyDescent="0.2">
      <c r="A20" s="61" t="s">
        <v>2010</v>
      </c>
      <c r="B20" s="61" t="s">
        <v>2688</v>
      </c>
      <c r="C20" s="61" t="s">
        <v>2011</v>
      </c>
      <c r="D20" s="61" t="s">
        <v>2892</v>
      </c>
      <c r="E20" s="61" t="s">
        <v>2893</v>
      </c>
      <c r="F20" s="61" t="s">
        <v>2789</v>
      </c>
      <c r="G20" s="61" t="s">
        <v>2011</v>
      </c>
      <c r="H20" s="61" t="s">
        <v>2851</v>
      </c>
      <c r="I20" s="63">
        <v>50</v>
      </c>
      <c r="J20" s="336">
        <v>174628304</v>
      </c>
      <c r="K20" s="63">
        <v>0</v>
      </c>
      <c r="L20" s="63">
        <v>0</v>
      </c>
      <c r="M20" s="15" t="s">
        <v>1503</v>
      </c>
      <c r="N20" s="336">
        <v>9</v>
      </c>
      <c r="O20" s="15" t="s">
        <v>1477</v>
      </c>
      <c r="P20" s="15" t="s">
        <v>1472</v>
      </c>
      <c r="Q20" s="15" t="s">
        <v>1476</v>
      </c>
      <c r="R20" s="203">
        <v>3</v>
      </c>
      <c r="S20" s="63">
        <v>0</v>
      </c>
      <c r="T20" s="15" t="s">
        <v>1474</v>
      </c>
      <c r="U20" s="241" t="e">
        <f>+VLOOKUP(VALUE(F20),ORDENES!$Y$2:$AC$359,4,0)</f>
        <v>#N/A</v>
      </c>
      <c r="V20" s="246" t="str">
        <f t="shared" si="0"/>
        <v xml:space="preserve"> </v>
      </c>
    </row>
    <row r="21" spans="1:22" ht="12.75" x14ac:dyDescent="0.2">
      <c r="A21" s="61" t="s">
        <v>2409</v>
      </c>
      <c r="B21" s="61" t="s">
        <v>2736</v>
      </c>
      <c r="C21" s="61" t="s">
        <v>2894</v>
      </c>
      <c r="D21" s="61" t="s">
        <v>2895</v>
      </c>
      <c r="E21" s="61" t="s">
        <v>2896</v>
      </c>
      <c r="F21" s="61" t="s">
        <v>2723</v>
      </c>
      <c r="G21" s="61" t="s">
        <v>2410</v>
      </c>
      <c r="H21" s="61" t="s">
        <v>2851</v>
      </c>
      <c r="I21" s="63">
        <v>40</v>
      </c>
      <c r="J21" s="336">
        <v>146990824</v>
      </c>
      <c r="K21" s="63">
        <v>0</v>
      </c>
      <c r="L21" s="63">
        <v>0</v>
      </c>
      <c r="M21" s="15" t="s">
        <v>2872</v>
      </c>
      <c r="N21" s="336">
        <v>3</v>
      </c>
      <c r="O21" s="15" t="s">
        <v>1484</v>
      </c>
      <c r="P21" s="15" t="s">
        <v>1485</v>
      </c>
      <c r="Q21" s="15" t="s">
        <v>1476</v>
      </c>
      <c r="R21" s="203">
        <v>0.5</v>
      </c>
      <c r="S21" s="63">
        <v>0</v>
      </c>
      <c r="T21" s="15" t="s">
        <v>1474</v>
      </c>
      <c r="U21" s="241" t="e">
        <f>+VLOOKUP(VALUE(F21),ORDENES!$Y$2:$AC$359,4,0)</f>
        <v>#N/A</v>
      </c>
      <c r="V21" s="246" t="str">
        <f t="shared" si="0"/>
        <v xml:space="preserve"> </v>
      </c>
    </row>
    <row r="22" spans="1:22" ht="12.75" x14ac:dyDescent="0.2">
      <c r="A22" s="61" t="s">
        <v>2084</v>
      </c>
      <c r="B22" s="61" t="s">
        <v>2736</v>
      </c>
      <c r="C22" s="61" t="s">
        <v>2897</v>
      </c>
      <c r="D22" s="61" t="s">
        <v>2898</v>
      </c>
      <c r="E22" s="61" t="s">
        <v>2899</v>
      </c>
      <c r="F22" s="61" t="s">
        <v>2833</v>
      </c>
      <c r="G22" s="61" t="s">
        <v>2085</v>
      </c>
      <c r="H22" s="61" t="s">
        <v>2854</v>
      </c>
      <c r="I22" s="63">
        <v>34</v>
      </c>
      <c r="J22" s="336">
        <v>160839059</v>
      </c>
      <c r="K22" s="63">
        <v>0</v>
      </c>
      <c r="L22" s="63">
        <v>0</v>
      </c>
      <c r="M22" s="15" t="s">
        <v>1503</v>
      </c>
      <c r="N22" s="336">
        <v>7</v>
      </c>
      <c r="O22" s="15" t="s">
        <v>1486</v>
      </c>
      <c r="P22" s="15" t="s">
        <v>1472</v>
      </c>
      <c r="Q22" s="15" t="s">
        <v>1476</v>
      </c>
      <c r="R22" s="203">
        <v>0.7</v>
      </c>
      <c r="S22" s="63">
        <v>0</v>
      </c>
      <c r="T22" s="15" t="s">
        <v>1474</v>
      </c>
      <c r="U22" s="241" t="e">
        <f>+VLOOKUP(VALUE(F22),ORDENES!$Y$2:$AC$359,4,0)</f>
        <v>#N/A</v>
      </c>
      <c r="V22" s="246" t="str">
        <f t="shared" si="0"/>
        <v xml:space="preserve"> </v>
      </c>
    </row>
    <row r="23" spans="1:22" ht="12.75" x14ac:dyDescent="0.2">
      <c r="A23" s="61" t="s">
        <v>1897</v>
      </c>
      <c r="B23" s="61" t="s">
        <v>2723</v>
      </c>
      <c r="C23" s="61" t="s">
        <v>2900</v>
      </c>
      <c r="D23" s="61" t="s">
        <v>2901</v>
      </c>
      <c r="E23" s="61" t="s">
        <v>2902</v>
      </c>
      <c r="F23" s="61" t="s">
        <v>2845</v>
      </c>
      <c r="G23" s="61" t="s">
        <v>1898</v>
      </c>
      <c r="H23" s="61" t="s">
        <v>2854</v>
      </c>
      <c r="I23" s="63">
        <v>30.5</v>
      </c>
      <c r="J23" s="336">
        <v>162527514</v>
      </c>
      <c r="K23" s="63">
        <v>30.5</v>
      </c>
      <c r="L23" s="63">
        <v>0</v>
      </c>
      <c r="M23" s="15" t="s">
        <v>2872</v>
      </c>
      <c r="N23" s="336">
        <v>7</v>
      </c>
      <c r="O23" s="15" t="s">
        <v>1484</v>
      </c>
      <c r="P23" s="15" t="s">
        <v>1472</v>
      </c>
      <c r="Q23" s="15" t="s">
        <v>1476</v>
      </c>
      <c r="R23" s="203">
        <v>0.5</v>
      </c>
      <c r="S23" s="63">
        <v>0</v>
      </c>
      <c r="T23" s="15" t="s">
        <v>1474</v>
      </c>
      <c r="U23" s="241" t="e">
        <f>+VLOOKUP(VALUE(F23),ORDENES!$Y$2:$AC$359,4,0)</f>
        <v>#N/A</v>
      </c>
      <c r="V23" s="246" t="str">
        <f t="shared" si="0"/>
        <v xml:space="preserve"> </v>
      </c>
    </row>
    <row r="24" spans="1:22" ht="12.75" x14ac:dyDescent="0.2">
      <c r="A24" s="61" t="s">
        <v>1771</v>
      </c>
      <c r="B24" s="61" t="s">
        <v>2736</v>
      </c>
      <c r="C24" s="61" t="s">
        <v>2864</v>
      </c>
      <c r="D24" s="61" t="s">
        <v>2903</v>
      </c>
      <c r="E24" s="61" t="s">
        <v>2904</v>
      </c>
      <c r="F24" s="61" t="s">
        <v>2845</v>
      </c>
      <c r="G24" s="61" t="s">
        <v>1772</v>
      </c>
      <c r="H24" s="61" t="s">
        <v>2851</v>
      </c>
      <c r="I24" s="63">
        <v>30</v>
      </c>
      <c r="J24" s="336">
        <v>162912558</v>
      </c>
      <c r="K24" s="63">
        <v>0</v>
      </c>
      <c r="L24" s="63">
        <v>0</v>
      </c>
      <c r="M24" s="15" t="s">
        <v>1503</v>
      </c>
      <c r="N24" s="336">
        <v>7</v>
      </c>
      <c r="O24" s="15" t="s">
        <v>1475</v>
      </c>
      <c r="P24" s="15" t="s">
        <v>1472</v>
      </c>
      <c r="Q24" s="15" t="s">
        <v>1476</v>
      </c>
      <c r="R24" s="203">
        <v>2</v>
      </c>
      <c r="S24" s="63">
        <v>0</v>
      </c>
      <c r="T24" s="15" t="s">
        <v>1474</v>
      </c>
      <c r="U24" s="241" t="e">
        <f>+VLOOKUP(VALUE(F24),ORDENES!$Y$2:$AC$359,4,0)</f>
        <v>#N/A</v>
      </c>
      <c r="V24" s="246" t="str">
        <f t="shared" si="0"/>
        <v xml:space="preserve"> </v>
      </c>
    </row>
    <row r="25" spans="1:22" ht="12.75" x14ac:dyDescent="0.2">
      <c r="A25" s="61" t="s">
        <v>2488</v>
      </c>
      <c r="B25" s="61" t="s">
        <v>2697</v>
      </c>
      <c r="C25" s="61" t="s">
        <v>2905</v>
      </c>
      <c r="D25" s="61" t="s">
        <v>2906</v>
      </c>
      <c r="E25" s="61" t="s">
        <v>2907</v>
      </c>
      <c r="F25" s="61" t="s">
        <v>2723</v>
      </c>
      <c r="G25" s="61" t="s">
        <v>2489</v>
      </c>
      <c r="H25" s="61" t="s">
        <v>2851</v>
      </c>
      <c r="I25" s="63">
        <v>30</v>
      </c>
      <c r="J25" s="336">
        <v>169394760</v>
      </c>
      <c r="K25" s="63">
        <v>0</v>
      </c>
      <c r="L25" s="63">
        <v>0</v>
      </c>
      <c r="M25" s="15" t="s">
        <v>1503</v>
      </c>
      <c r="N25" s="336">
        <v>3</v>
      </c>
      <c r="O25" s="125" t="str">
        <f>+IF(OR(ISERROR(VLOOKUP(A25&amp;B25,OPER!$AO$2:$AO$500,1,0)),K25&gt;=I25),"no","SI")</f>
        <v>no</v>
      </c>
      <c r="P25" s="151" t="str">
        <f>+VLOOKUP(VALUE(A25),ORDENES!$Y$2:$AE$359,5,0)</f>
        <v>VARIOLINE OW - L4</v>
      </c>
      <c r="Q25" s="152" t="str">
        <f>+_xlfn.XLOOKUP(A25&amp;B25,OPER!$AO$2:$AO$500,OPER!$X$2:$X$500,"REPROG-"&amp;_xlfn.XLOOKUP(A25,OPER!$F$2:$F$500,OPER!$X$2:$X$500,"",0),0)</f>
        <v>REPROG-</v>
      </c>
      <c r="R25" s="153" t="e">
        <f>IF((I25-K25)*VLOOKUP(D25,'MM60 |ZBS P3M'!A:M,12,0)&lt;0,0,(I25-K25)*VLOOKUP(D25,'MM60 |ZBS P3M'!A:M,12,0))</f>
        <v>#VALUE!</v>
      </c>
      <c r="S25" s="174" t="str">
        <f t="shared" ref="S25:S88" si="1">IF(O25="Si",R25,"")</f>
        <v/>
      </c>
      <c r="T25" s="174"/>
    </row>
    <row r="26" spans="1:22" ht="12.75" x14ac:dyDescent="0.2">
      <c r="A26" s="61" t="s">
        <v>2117</v>
      </c>
      <c r="B26" s="61" t="s">
        <v>2688</v>
      </c>
      <c r="C26" s="61" t="s">
        <v>2908</v>
      </c>
      <c r="D26" s="61" t="s">
        <v>2909</v>
      </c>
      <c r="E26" s="61" t="s">
        <v>2910</v>
      </c>
      <c r="F26" s="61" t="s">
        <v>2723</v>
      </c>
      <c r="G26" s="61" t="s">
        <v>2118</v>
      </c>
      <c r="H26" s="61" t="s">
        <v>2854</v>
      </c>
      <c r="I26" s="63">
        <v>30</v>
      </c>
      <c r="J26" s="336">
        <v>171038774</v>
      </c>
      <c r="K26" s="63">
        <v>0</v>
      </c>
      <c r="L26" s="63">
        <v>0</v>
      </c>
      <c r="M26" s="15" t="s">
        <v>2872</v>
      </c>
      <c r="N26" s="336">
        <v>3</v>
      </c>
      <c r="O26" s="125" t="str">
        <f>+IF(OR(ISERROR(VLOOKUP(A26&amp;B26,OPER!$AO$2:$AO$500,1,0)),K26&gt;=I26),"no","SI")</f>
        <v>no</v>
      </c>
      <c r="P26" s="151" t="str">
        <f>+VLOOKUP(VALUE(A26),ORDENES!$Y$2:$AE$359,5,0)</f>
        <v>PALETIZADORA - L4</v>
      </c>
      <c r="Q26" s="152" t="str">
        <f>+_xlfn.XLOOKUP(A26&amp;B26,OPER!$AO$2:$AO$500,OPER!$X$2:$X$500,"REPROG-"&amp;_xlfn.XLOOKUP(A26,OPER!$F$2:$F$500,OPER!$X$2:$X$500,"",0),0)</f>
        <v>REPROG-</v>
      </c>
      <c r="R26" s="153" t="e">
        <f>IF((I26-K26)*VLOOKUP(D26,'MM60 |ZBS P3M'!A:M,12,0)&lt;0,0,(I26-K26)*VLOOKUP(D26,'MM60 |ZBS P3M'!A:M,12,0))</f>
        <v>#VALUE!</v>
      </c>
      <c r="S26" s="174" t="str">
        <f t="shared" si="1"/>
        <v/>
      </c>
      <c r="T26" s="174"/>
    </row>
    <row r="27" spans="1:22" ht="12.75" x14ac:dyDescent="0.2">
      <c r="A27" s="61" t="s">
        <v>2010</v>
      </c>
      <c r="B27" s="61" t="s">
        <v>2688</v>
      </c>
      <c r="C27" s="61" t="s">
        <v>2011</v>
      </c>
      <c r="D27" s="61" t="s">
        <v>2911</v>
      </c>
      <c r="E27" s="61" t="s">
        <v>2912</v>
      </c>
      <c r="F27" s="61" t="s">
        <v>2785</v>
      </c>
      <c r="G27" s="61" t="s">
        <v>2011</v>
      </c>
      <c r="H27" s="61" t="s">
        <v>2851</v>
      </c>
      <c r="I27" s="63">
        <v>30</v>
      </c>
      <c r="J27" s="336">
        <v>174628304</v>
      </c>
      <c r="K27" s="63">
        <v>0</v>
      </c>
      <c r="L27" s="63">
        <v>0</v>
      </c>
      <c r="M27" s="15" t="s">
        <v>1503</v>
      </c>
      <c r="N27" s="336">
        <v>13</v>
      </c>
      <c r="O27" s="125" t="str">
        <f>+IF(OR(ISERROR(VLOOKUP(A27&amp;B27,OPER!$AO$2:$AO$500,1,0)),K27&gt;=I27),"no","SI")</f>
        <v>no</v>
      </c>
      <c r="P27" s="151" t="str">
        <f>+VLOOKUP(VALUE(A27),ORDENES!$Y$2:$AE$359,5,0)</f>
        <v>LLENADORA DE BOTELLAS - L4</v>
      </c>
      <c r="Q27" s="152" t="str">
        <f>+_xlfn.XLOOKUP(A27&amp;B27,OPER!$AO$2:$AO$500,OPER!$X$2:$X$500,"REPROG-"&amp;_xlfn.XLOOKUP(A27,OPER!$F$2:$F$500,OPER!$X$2:$X$500,"",0),0)</f>
        <v>REPROG-</v>
      </c>
      <c r="R27" s="153" t="e">
        <f>IF((I27-K27)*VLOOKUP(D27,'MM60 |ZBS P3M'!A:M,12,0)&lt;0,0,(I27-K27)*VLOOKUP(D27,'MM60 |ZBS P3M'!A:M,12,0))</f>
        <v>#VALUE!</v>
      </c>
      <c r="S27" s="174" t="str">
        <f t="shared" si="1"/>
        <v/>
      </c>
      <c r="T27" s="174"/>
    </row>
    <row r="28" spans="1:22" ht="12.75" x14ac:dyDescent="0.2">
      <c r="A28" s="61" t="s">
        <v>2010</v>
      </c>
      <c r="B28" s="61" t="s">
        <v>2688</v>
      </c>
      <c r="C28" s="61" t="s">
        <v>2011</v>
      </c>
      <c r="D28" s="61" t="s">
        <v>2913</v>
      </c>
      <c r="E28" s="61" t="s">
        <v>2914</v>
      </c>
      <c r="F28" s="61" t="s">
        <v>2915</v>
      </c>
      <c r="G28" s="61" t="s">
        <v>2011</v>
      </c>
      <c r="H28" s="61" t="s">
        <v>2851</v>
      </c>
      <c r="I28" s="63">
        <v>30</v>
      </c>
      <c r="J28" s="336">
        <v>174628304</v>
      </c>
      <c r="K28" s="63">
        <v>0</v>
      </c>
      <c r="L28" s="63">
        <v>0</v>
      </c>
      <c r="M28" s="15" t="s">
        <v>1503</v>
      </c>
      <c r="N28" s="336">
        <v>15</v>
      </c>
      <c r="O28" s="125" t="str">
        <f>+IF(OR(ISERROR(VLOOKUP(A28&amp;B28,OPER!$AO$2:$AO$500,1,0)),K28&gt;=I28),"no","SI")</f>
        <v>no</v>
      </c>
      <c r="P28" s="151" t="str">
        <f>+VLOOKUP(VALUE(A28),ORDENES!$Y$2:$AE$359,5,0)</f>
        <v>LLENADORA DE BOTELLAS - L4</v>
      </c>
      <c r="Q28" s="152" t="str">
        <f>+_xlfn.XLOOKUP(A28&amp;B28,OPER!$AO$2:$AO$500,OPER!$X$2:$X$500,"REPROG-"&amp;_xlfn.XLOOKUP(A28,OPER!$F$2:$F$500,OPER!$X$2:$X$500,"",0),0)</f>
        <v>REPROG-</v>
      </c>
      <c r="R28" s="153" t="e">
        <f>IF((I28-K28)*VLOOKUP(D28,'MM60 |ZBS P3M'!A:M,12,0)&lt;0,0,(I28-K28)*VLOOKUP(D28,'MM60 |ZBS P3M'!A:M,12,0))</f>
        <v>#VALUE!</v>
      </c>
      <c r="S28" s="174" t="str">
        <f t="shared" si="1"/>
        <v/>
      </c>
      <c r="T28" s="174"/>
    </row>
    <row r="29" spans="1:22" ht="12.75" x14ac:dyDescent="0.2">
      <c r="A29" s="61" t="s">
        <v>2682</v>
      </c>
      <c r="B29" s="61" t="s">
        <v>2736</v>
      </c>
      <c r="C29" s="61" t="s">
        <v>2916</v>
      </c>
      <c r="D29" s="61" t="s">
        <v>2917</v>
      </c>
      <c r="E29" s="61" t="s">
        <v>2918</v>
      </c>
      <c r="F29" s="61" t="s">
        <v>2736</v>
      </c>
      <c r="G29" s="61" t="s">
        <v>2683</v>
      </c>
      <c r="H29" s="61" t="s">
        <v>2851</v>
      </c>
      <c r="I29" s="63">
        <v>28</v>
      </c>
      <c r="J29" s="336">
        <v>120621355</v>
      </c>
      <c r="K29" s="63">
        <v>0</v>
      </c>
      <c r="L29" s="63">
        <v>0</v>
      </c>
      <c r="M29" s="15" t="s">
        <v>1503</v>
      </c>
      <c r="N29" s="336">
        <v>2</v>
      </c>
      <c r="O29" s="125" t="str">
        <f>+IF(OR(ISERROR(VLOOKUP(A29&amp;B29,OPER!$AO$2:$AO$500,1,0)),K29&gt;=I29),"no","SI")</f>
        <v>no</v>
      </c>
      <c r="P29" s="151" t="str">
        <f>+VLOOKUP(VALUE(A29),ORDENES!$Y$2:$AE$359,5,0)</f>
        <v>VARIOLINE OW 2 - L4</v>
      </c>
      <c r="Q29" s="152" t="str">
        <f>+_xlfn.XLOOKUP(A29&amp;B29,OPER!$AO$2:$AO$500,OPER!$X$2:$X$500,"REPROG-"&amp;_xlfn.XLOOKUP(A29,OPER!$F$2:$F$500,OPER!$X$2:$X$500,"",0),0)</f>
        <v>REPROG-</v>
      </c>
      <c r="R29" s="153" t="e">
        <f>IF((I29-K29)*VLOOKUP(D29,'MM60 |ZBS P3M'!A:M,12,0)&lt;0,0,(I29-K29)*VLOOKUP(D29,'MM60 |ZBS P3M'!A:M,12,0))</f>
        <v>#N/A</v>
      </c>
      <c r="S29" s="174" t="str">
        <f t="shared" si="1"/>
        <v/>
      </c>
      <c r="T29" s="174"/>
    </row>
    <row r="30" spans="1:22" ht="12.75" x14ac:dyDescent="0.2">
      <c r="A30" s="61" t="s">
        <v>1771</v>
      </c>
      <c r="B30" s="61" t="s">
        <v>2785</v>
      </c>
      <c r="C30" s="61" t="s">
        <v>2919</v>
      </c>
      <c r="D30" s="61" t="s">
        <v>2920</v>
      </c>
      <c r="E30" s="61" t="s">
        <v>2921</v>
      </c>
      <c r="F30" s="61" t="s">
        <v>2922</v>
      </c>
      <c r="G30" s="61" t="s">
        <v>1772</v>
      </c>
      <c r="H30" s="61" t="s">
        <v>2854</v>
      </c>
      <c r="I30" s="63">
        <v>25</v>
      </c>
      <c r="J30" s="336">
        <v>162912558</v>
      </c>
      <c r="K30" s="63">
        <v>25</v>
      </c>
      <c r="L30" s="63">
        <v>0</v>
      </c>
      <c r="M30" s="15" t="s">
        <v>2872</v>
      </c>
      <c r="N30" s="336">
        <v>28</v>
      </c>
      <c r="O30" s="125" t="str">
        <f>+IF(OR(ISERROR(VLOOKUP(A30&amp;B30,OPER!$AO$2:$AO$500,1,0)),K30&gt;=I30),"no","SI")</f>
        <v>no</v>
      </c>
      <c r="P30" s="151" t="str">
        <f>+VLOOKUP(VALUE(A30),ORDENES!$Y$2:$AE$359,5,0)</f>
        <v>JUAGADORA RINSER OW -L4</v>
      </c>
      <c r="Q30" s="152" t="str">
        <f>+_xlfn.XLOOKUP(A30&amp;B30,OPER!$AO$2:$AO$500,OPER!$X$2:$X$500,"REPROG-"&amp;_xlfn.XLOOKUP(A30,OPER!$F$2:$F$500,OPER!$X$2:$X$500,"",0),0)</f>
        <v>REPROG-</v>
      </c>
      <c r="R30" s="153" t="e">
        <f>IF((I30-K30)*VLOOKUP(D30,'MM60 |ZBS P3M'!A:M,12,0)&lt;0,0,(I30-K30)*VLOOKUP(D30,'MM60 |ZBS P3M'!A:M,12,0))</f>
        <v>#N/A</v>
      </c>
      <c r="S30" s="174" t="str">
        <f t="shared" si="1"/>
        <v/>
      </c>
      <c r="T30" s="174"/>
    </row>
    <row r="31" spans="1:22" ht="12.75" x14ac:dyDescent="0.2">
      <c r="A31" s="61" t="s">
        <v>1790</v>
      </c>
      <c r="B31" s="61" t="s">
        <v>2789</v>
      </c>
      <c r="C31" s="61" t="s">
        <v>2801</v>
      </c>
      <c r="D31" s="61" t="s">
        <v>3551</v>
      </c>
      <c r="E31" s="61" t="s">
        <v>3552</v>
      </c>
      <c r="F31" s="61" t="s">
        <v>2697</v>
      </c>
      <c r="G31" s="61" t="s">
        <v>1791</v>
      </c>
      <c r="H31" s="61" t="s">
        <v>2851</v>
      </c>
      <c r="I31" s="63">
        <v>24</v>
      </c>
      <c r="J31" s="336">
        <v>172809921</v>
      </c>
      <c r="K31" s="63">
        <v>0</v>
      </c>
      <c r="L31" s="63">
        <v>0</v>
      </c>
      <c r="M31" s="15" t="s">
        <v>1503</v>
      </c>
      <c r="N31" s="336">
        <v>4</v>
      </c>
      <c r="O31" s="125" t="str">
        <f>+IF(OR(ISERROR(VLOOKUP(A31&amp;B31,OPER!$AO$2:$AO$500,1,0)),K31&gt;=I31),"no","SI")</f>
        <v>SI</v>
      </c>
      <c r="P31" s="151" t="str">
        <f>+VLOOKUP(VALUE(A31),ORDENES!$Y$2:$AE$359,5,0)</f>
        <v>JUAGADORA RINSER OW -L4</v>
      </c>
      <c r="Q31" s="152" t="str">
        <f>+_xlfn.XLOOKUP(A31&amp;B31,OPER!$AO$2:$AO$500,OPER!$X$2:$X$500,"REPROG-"&amp;_xlfn.XLOOKUP(A31,OPER!$F$2:$F$500,OPER!$X$2:$X$500,"",0),0)</f>
        <v>SEBASTIAN TOBON</v>
      </c>
      <c r="R31" s="153" t="e">
        <f>IF((I31-K31)*VLOOKUP(D31,'MM60 |ZBS P3M'!A:M,12,0)&lt;0,0,(I31-K31)*VLOOKUP(D31,'MM60 |ZBS P3M'!A:M,12,0))</f>
        <v>#VALUE!</v>
      </c>
      <c r="S31" s="174" t="e">
        <f t="shared" si="1"/>
        <v>#VALUE!</v>
      </c>
      <c r="T31" s="174"/>
    </row>
    <row r="32" spans="1:22" ht="12.75" x14ac:dyDescent="0.2">
      <c r="A32" s="61" t="s">
        <v>1771</v>
      </c>
      <c r="B32" s="61" t="s">
        <v>2785</v>
      </c>
      <c r="C32" s="61" t="s">
        <v>2919</v>
      </c>
      <c r="D32" s="61" t="s">
        <v>2923</v>
      </c>
      <c r="E32" s="61" t="s">
        <v>2924</v>
      </c>
      <c r="F32" s="61" t="s">
        <v>2925</v>
      </c>
      <c r="G32" s="61" t="s">
        <v>1772</v>
      </c>
      <c r="H32" s="61" t="s">
        <v>2854</v>
      </c>
      <c r="I32" s="63">
        <v>23</v>
      </c>
      <c r="J32" s="336">
        <v>162912558</v>
      </c>
      <c r="K32" s="63">
        <v>23</v>
      </c>
      <c r="L32" s="63">
        <v>0</v>
      </c>
      <c r="M32" s="15" t="s">
        <v>2872</v>
      </c>
      <c r="N32" s="336">
        <v>31</v>
      </c>
      <c r="O32" s="125" t="str">
        <f>+IF(OR(ISERROR(VLOOKUP(A32&amp;B32,OPER!$AO$2:$AO$500,1,0)),K32&gt;=I32),"no","SI")</f>
        <v>no</v>
      </c>
      <c r="P32" s="151" t="str">
        <f>+VLOOKUP(VALUE(A32),ORDENES!$Y$2:$AE$359,5,0)</f>
        <v>JUAGADORA RINSER OW -L4</v>
      </c>
      <c r="Q32" s="152" t="str">
        <f>+_xlfn.XLOOKUP(A32&amp;B32,OPER!$AO$2:$AO$500,OPER!$X$2:$X$500,"REPROG-"&amp;_xlfn.XLOOKUP(A32,OPER!$F$2:$F$500,OPER!$X$2:$X$500,"",0),0)</f>
        <v>REPROG-</v>
      </c>
      <c r="R32" s="153" t="e">
        <f>IF((I32-K32)*VLOOKUP(D32,'MM60 |ZBS P3M'!A:M,12,0)&lt;0,0,(I32-K32)*VLOOKUP(D32,'MM60 |ZBS P3M'!A:M,12,0))</f>
        <v>#VALUE!</v>
      </c>
      <c r="S32" s="174" t="str">
        <f t="shared" si="1"/>
        <v/>
      </c>
      <c r="T32" s="174"/>
    </row>
    <row r="33" spans="1:20" ht="12.75" x14ac:dyDescent="0.2">
      <c r="A33" s="61" t="s">
        <v>2440</v>
      </c>
      <c r="B33" s="61" t="s">
        <v>2688</v>
      </c>
      <c r="C33" s="61" t="s">
        <v>2441</v>
      </c>
      <c r="D33" s="61" t="s">
        <v>2926</v>
      </c>
      <c r="E33" s="61" t="s">
        <v>2927</v>
      </c>
      <c r="F33" s="61" t="s">
        <v>2697</v>
      </c>
      <c r="G33" s="61" t="s">
        <v>2441</v>
      </c>
      <c r="H33" s="61" t="s">
        <v>2851</v>
      </c>
      <c r="I33" s="63">
        <v>22</v>
      </c>
      <c r="J33" s="336">
        <v>160281476</v>
      </c>
      <c r="K33" s="63">
        <v>16</v>
      </c>
      <c r="L33" s="63">
        <v>0</v>
      </c>
      <c r="M33" s="15" t="s">
        <v>1503</v>
      </c>
      <c r="N33" s="336">
        <v>4</v>
      </c>
      <c r="O33" s="125" t="str">
        <f>+IF(OR(ISERROR(VLOOKUP(A33&amp;B33,OPER!$AO$2:$AO$500,1,0)),K33&gt;=I33),"no","SI")</f>
        <v>no</v>
      </c>
      <c r="P33" s="151" t="str">
        <f>+VLOOKUP(VALUE(A33),ORDENES!$Y$2:$AE$359,5,0)</f>
        <v>VARIOLINE OW - L4</v>
      </c>
      <c r="Q33" s="152" t="str">
        <f>+_xlfn.XLOOKUP(A33&amp;B33,OPER!$AO$2:$AO$500,OPER!$X$2:$X$500,"REPROG-"&amp;_xlfn.XLOOKUP(A33,OPER!$F$2:$F$500,OPER!$X$2:$X$500,"",0),0)</f>
        <v>REPROG-</v>
      </c>
      <c r="R33" s="153" t="e">
        <f>IF((I33-K33)*VLOOKUP(D33,'MM60 |ZBS P3M'!A:M,12,0)&lt;0,0,(I33-K33)*VLOOKUP(D33,'MM60 |ZBS P3M'!A:M,12,0))</f>
        <v>#VALUE!</v>
      </c>
      <c r="S33" s="174" t="str">
        <f t="shared" si="1"/>
        <v/>
      </c>
      <c r="T33" s="174"/>
    </row>
    <row r="34" spans="1:20" x14ac:dyDescent="0.2">
      <c r="A34" s="61" t="s">
        <v>1918</v>
      </c>
      <c r="B34" s="61" t="s">
        <v>2694</v>
      </c>
      <c r="C34" s="61" t="s">
        <v>4497</v>
      </c>
      <c r="D34" s="61" t="s">
        <v>4498</v>
      </c>
      <c r="E34" s="61" t="s">
        <v>4499</v>
      </c>
      <c r="F34" s="61" t="s">
        <v>2883</v>
      </c>
      <c r="G34" s="61" t="s">
        <v>1919</v>
      </c>
      <c r="H34" s="61" t="s">
        <v>2851</v>
      </c>
      <c r="I34" s="63">
        <v>22</v>
      </c>
      <c r="J34" s="336">
        <v>166959867</v>
      </c>
      <c r="K34" s="63">
        <v>0</v>
      </c>
      <c r="L34" s="63">
        <v>0</v>
      </c>
      <c r="M34" s="15" t="s">
        <v>1503</v>
      </c>
      <c r="N34" s="336">
        <v>13</v>
      </c>
      <c r="O34" s="125" t="str">
        <f>+IF(OR(ISERROR(VLOOKUP(A34&amp;B34,OPER!$AO$2:$AO$500,1,0)),K34&gt;=I34),"no","SI")</f>
        <v>no</v>
      </c>
      <c r="P34" s="151" t="str">
        <f>+VLOOKUP(VALUE(A34),ORDENES!$Y$2:$AE$359,5,0)</f>
        <v>LLENADORA DE BOTELLAS - L4</v>
      </c>
      <c r="Q34" s="152" t="str">
        <f>+_xlfn.XLOOKUP(A34&amp;B34,OPER!$AO$2:$AO$500,OPER!$X$2:$X$500,"REPROG-"&amp;_xlfn.XLOOKUP(A34,OPER!$F$2:$F$500,OPER!$X$2:$X$500,"",0),0)</f>
        <v>REPROG-JORGE HERNAN VELEZ ARANZAZU</v>
      </c>
      <c r="R34" s="153" t="e">
        <f>IF((I34-K34)*VLOOKUP(D34,'MM60 |ZBS P3M'!A:M,12,0)&lt;0,0,(I34-K34)*VLOOKUP(D34,'MM60 |ZBS P3M'!A:M,12,0))</f>
        <v>#N/A</v>
      </c>
      <c r="S34" s="174" t="str">
        <f t="shared" si="1"/>
        <v/>
      </c>
      <c r="T34" s="174"/>
    </row>
    <row r="35" spans="1:20" x14ac:dyDescent="0.2">
      <c r="A35" s="61" t="s">
        <v>2024</v>
      </c>
      <c r="B35" s="61" t="s">
        <v>2688</v>
      </c>
      <c r="C35" s="61" t="s">
        <v>2928</v>
      </c>
      <c r="D35" s="61" t="s">
        <v>2929</v>
      </c>
      <c r="E35" s="61" t="s">
        <v>2930</v>
      </c>
      <c r="F35" s="61" t="s">
        <v>2688</v>
      </c>
      <c r="G35" s="61" t="s">
        <v>2025</v>
      </c>
      <c r="H35" s="61" t="s">
        <v>2854</v>
      </c>
      <c r="I35" s="63">
        <v>22</v>
      </c>
      <c r="J35" s="336">
        <v>176847181</v>
      </c>
      <c r="K35" s="63">
        <v>22</v>
      </c>
      <c r="L35" s="63">
        <v>0</v>
      </c>
      <c r="M35" s="15" t="s">
        <v>1503</v>
      </c>
      <c r="N35" s="336">
        <v>1</v>
      </c>
      <c r="O35" s="125" t="str">
        <f>+IF(OR(ISERROR(VLOOKUP(A35&amp;B35,OPER!$AO$2:$AO$500,1,0)),K35&gt;=I35),"no","SI")</f>
        <v>no</v>
      </c>
      <c r="P35" s="151" t="str">
        <f>+VLOOKUP(VALUE(A35),ORDENES!$Y$2:$AE$359,5,0)</f>
        <v>LLENADORA DE BOTELLAS - L4</v>
      </c>
      <c r="Q35" s="152" t="str">
        <f>+_xlfn.XLOOKUP(A35&amp;B35,OPER!$AO$2:$AO$500,OPER!$X$2:$X$500,"REPROG-"&amp;_xlfn.XLOOKUP(A35,OPER!$F$2:$F$500,OPER!$X$2:$X$500,"",0),0)</f>
        <v xml:space="preserve">REPROG-ALEXANDER CARDONA </v>
      </c>
      <c r="R35" s="153" t="e">
        <f>IF((I35-K35)*VLOOKUP(D35,'MM60 |ZBS P3M'!A:M,12,0)&lt;0,0,(I35-K35)*VLOOKUP(D35,'MM60 |ZBS P3M'!A:M,12,0))</f>
        <v>#VALUE!</v>
      </c>
      <c r="S35" s="174" t="str">
        <f t="shared" si="1"/>
        <v/>
      </c>
      <c r="T35" s="174"/>
    </row>
    <row r="36" spans="1:20" x14ac:dyDescent="0.2">
      <c r="A36" s="61" t="s">
        <v>1816</v>
      </c>
      <c r="B36" s="61" t="s">
        <v>2688</v>
      </c>
      <c r="C36" s="61" t="s">
        <v>1817</v>
      </c>
      <c r="D36" s="61" t="s">
        <v>2931</v>
      </c>
      <c r="E36" s="61" t="s">
        <v>2932</v>
      </c>
      <c r="F36" s="61" t="s">
        <v>2688</v>
      </c>
      <c r="G36" s="61" t="s">
        <v>1817</v>
      </c>
      <c r="H36" s="61" t="s">
        <v>2851</v>
      </c>
      <c r="I36" s="63">
        <v>20</v>
      </c>
      <c r="J36" s="336">
        <v>148371919</v>
      </c>
      <c r="K36" s="63">
        <v>0</v>
      </c>
      <c r="L36" s="63">
        <v>0</v>
      </c>
      <c r="M36" s="15" t="s">
        <v>1503</v>
      </c>
      <c r="N36" s="336">
        <v>1</v>
      </c>
      <c r="O36" s="125" t="str">
        <f>+IF(OR(ISERROR(VLOOKUP(A36&amp;B36,OPER!$AO$2:$AO$500,1,0)),K36&gt;=I36),"no","SI")</f>
        <v>no</v>
      </c>
      <c r="P36" s="151" t="str">
        <f>+VLOOKUP(VALUE(A36),ORDENES!$Y$2:$AE$359,5,0)</f>
        <v>LLENADORA DE BOTELLAS - L4</v>
      </c>
      <c r="Q36" s="152" t="str">
        <f>+_xlfn.XLOOKUP(A36&amp;B36,OPER!$AO$2:$AO$500,OPER!$X$2:$X$500,"REPROG-"&amp;_xlfn.XLOOKUP(A36,OPER!$F$2:$F$500,OPER!$X$2:$X$500,"",0),0)</f>
        <v>REPROG-</v>
      </c>
      <c r="R36" s="153" t="e">
        <f>IF((I36-K36)*VLOOKUP(D36,'MM60 |ZBS P3M'!A:M,12,0)&lt;0,0,(I36-K36)*VLOOKUP(D36,'MM60 |ZBS P3M'!A:M,12,0))</f>
        <v>#VALUE!</v>
      </c>
      <c r="S36" s="174" t="str">
        <f t="shared" si="1"/>
        <v/>
      </c>
      <c r="T36" s="174"/>
    </row>
    <row r="37" spans="1:20" x14ac:dyDescent="0.2">
      <c r="A37" s="61" t="s">
        <v>1816</v>
      </c>
      <c r="B37" s="61" t="s">
        <v>2688</v>
      </c>
      <c r="C37" s="61" t="s">
        <v>1817</v>
      </c>
      <c r="D37" s="61" t="s">
        <v>2933</v>
      </c>
      <c r="E37" s="61" t="s">
        <v>2934</v>
      </c>
      <c r="F37" s="61" t="s">
        <v>2736</v>
      </c>
      <c r="G37" s="61" t="s">
        <v>1817</v>
      </c>
      <c r="H37" s="61" t="s">
        <v>2851</v>
      </c>
      <c r="I37" s="63">
        <v>20</v>
      </c>
      <c r="J37" s="336">
        <v>148371919</v>
      </c>
      <c r="K37" s="63">
        <v>0</v>
      </c>
      <c r="L37" s="63">
        <v>0</v>
      </c>
      <c r="M37" s="15" t="s">
        <v>1503</v>
      </c>
      <c r="N37" s="336">
        <v>2</v>
      </c>
      <c r="O37" s="125" t="str">
        <f>+IF(OR(ISERROR(VLOOKUP(A37&amp;B37,OPER!$AO$2:$AO$500,1,0)),K37&gt;=I37),"no","SI")</f>
        <v>no</v>
      </c>
      <c r="P37" s="151" t="str">
        <f>+VLOOKUP(VALUE(A37),ORDENES!$Y$2:$AE$359,5,0)</f>
        <v>LLENADORA DE BOTELLAS - L4</v>
      </c>
      <c r="Q37" s="152" t="str">
        <f>+_xlfn.XLOOKUP(A37&amp;B37,OPER!$AO$2:$AO$500,OPER!$X$2:$X$500,"REPROG-"&amp;_xlfn.XLOOKUP(A37,OPER!$F$2:$F$500,OPER!$X$2:$X$500,"",0),0)</f>
        <v>REPROG-</v>
      </c>
      <c r="R37" s="153" t="e">
        <f>IF((I37-K37)*VLOOKUP(D37,'MM60 |ZBS P3M'!A:M,12,0)&lt;0,0,(I37-K37)*VLOOKUP(D37,'MM60 |ZBS P3M'!A:M,12,0))</f>
        <v>#VALUE!</v>
      </c>
      <c r="S37" s="174" t="str">
        <f t="shared" si="1"/>
        <v/>
      </c>
      <c r="T37" s="174"/>
    </row>
    <row r="38" spans="1:20" x14ac:dyDescent="0.2">
      <c r="A38" s="61" t="s">
        <v>1816</v>
      </c>
      <c r="B38" s="61" t="s">
        <v>2688</v>
      </c>
      <c r="C38" s="61" t="s">
        <v>1817</v>
      </c>
      <c r="D38" s="61" t="s">
        <v>2935</v>
      </c>
      <c r="E38" s="61" t="s">
        <v>2936</v>
      </c>
      <c r="F38" s="61" t="s">
        <v>2723</v>
      </c>
      <c r="G38" s="61" t="s">
        <v>1817</v>
      </c>
      <c r="H38" s="61" t="s">
        <v>2851</v>
      </c>
      <c r="I38" s="63">
        <v>20</v>
      </c>
      <c r="J38" s="336">
        <v>148371919</v>
      </c>
      <c r="K38" s="63">
        <v>0</v>
      </c>
      <c r="L38" s="63">
        <v>0</v>
      </c>
      <c r="M38" s="15" t="s">
        <v>1503</v>
      </c>
      <c r="N38" s="336">
        <v>5</v>
      </c>
      <c r="O38" s="125" t="str">
        <f>+IF(OR(ISERROR(VLOOKUP(A38&amp;B38,OPER!$AO$2:$AO$500,1,0)),K38&gt;=I38),"no","SI")</f>
        <v>no</v>
      </c>
      <c r="P38" s="151" t="str">
        <f>+VLOOKUP(VALUE(A38),ORDENES!$Y$2:$AE$359,5,0)</f>
        <v>LLENADORA DE BOTELLAS - L4</v>
      </c>
      <c r="Q38" s="152" t="str">
        <f>+_xlfn.XLOOKUP(A38&amp;B38,OPER!$AO$2:$AO$500,OPER!$X$2:$X$500,"REPROG-"&amp;_xlfn.XLOOKUP(A38,OPER!$F$2:$F$500,OPER!$X$2:$X$500,"",0),0)</f>
        <v>REPROG-</v>
      </c>
      <c r="R38" s="153" t="e">
        <f>IF((I38-K38)*VLOOKUP(D38,'MM60 |ZBS P3M'!A:M,12,0)&lt;0,0,(I38-K38)*VLOOKUP(D38,'MM60 |ZBS P3M'!A:M,12,0))</f>
        <v>#VALUE!</v>
      </c>
      <c r="S38" s="174" t="str">
        <f t="shared" si="1"/>
        <v/>
      </c>
      <c r="T38" s="174"/>
    </row>
    <row r="39" spans="1:20" x14ac:dyDescent="0.2">
      <c r="A39" s="61" t="s">
        <v>2421</v>
      </c>
      <c r="B39" s="61" t="s">
        <v>2787</v>
      </c>
      <c r="C39" s="61" t="s">
        <v>2422</v>
      </c>
      <c r="D39" s="61" t="s">
        <v>2937</v>
      </c>
      <c r="E39" s="61" t="s">
        <v>2938</v>
      </c>
      <c r="F39" s="61" t="s">
        <v>2736</v>
      </c>
      <c r="G39" s="61" t="s">
        <v>2422</v>
      </c>
      <c r="H39" s="61" t="s">
        <v>2939</v>
      </c>
      <c r="I39" s="63">
        <v>20</v>
      </c>
      <c r="J39" s="336">
        <v>151944113</v>
      </c>
      <c r="K39" s="63">
        <v>0</v>
      </c>
      <c r="L39" s="63">
        <v>20</v>
      </c>
      <c r="M39" s="15" t="s">
        <v>1503</v>
      </c>
      <c r="N39" s="336">
        <v>2</v>
      </c>
      <c r="O39" s="125" t="str">
        <f>+IF(OR(ISERROR(VLOOKUP(A39&amp;B39,OPER!$AO$2:$AO$500,1,0)),K39&gt;=I39),"no","SI")</f>
        <v>no</v>
      </c>
      <c r="P39" s="151" t="str">
        <f>+VLOOKUP(VALUE(A39),ORDENES!$Y$2:$AE$359,5,0)</f>
        <v>VARIOLINE OW - L4</v>
      </c>
      <c r="Q39" s="152" t="str">
        <f>+_xlfn.XLOOKUP(A39&amp;B39,OPER!$AO$2:$AO$500,OPER!$X$2:$X$500,"REPROG-"&amp;_xlfn.XLOOKUP(A39,OPER!$F$2:$F$500,OPER!$X$2:$X$500,"",0),0)</f>
        <v>REPROG-</v>
      </c>
      <c r="R39" s="153" t="e">
        <f>IF((I39-K39)*VLOOKUP(D39,'MM60 |ZBS P3M'!A:M,12,0)&lt;0,0,(I39-K39)*VLOOKUP(D39,'MM60 |ZBS P3M'!A:M,12,0))</f>
        <v>#VALUE!</v>
      </c>
      <c r="S39" s="174" t="str">
        <f t="shared" si="1"/>
        <v/>
      </c>
      <c r="T39" s="174"/>
    </row>
    <row r="40" spans="1:20" x14ac:dyDescent="0.2">
      <c r="A40" s="61" t="s">
        <v>1535</v>
      </c>
      <c r="B40" s="61" t="s">
        <v>2833</v>
      </c>
      <c r="C40" s="61" t="s">
        <v>2887</v>
      </c>
      <c r="D40" s="61" t="s">
        <v>2940</v>
      </c>
      <c r="E40" s="61" t="s">
        <v>2941</v>
      </c>
      <c r="F40" s="61" t="s">
        <v>2736</v>
      </c>
      <c r="G40" s="61" t="s">
        <v>1536</v>
      </c>
      <c r="H40" s="61" t="s">
        <v>2851</v>
      </c>
      <c r="I40" s="63">
        <v>20</v>
      </c>
      <c r="J40" s="336">
        <v>155564931</v>
      </c>
      <c r="K40" s="63">
        <v>0</v>
      </c>
      <c r="L40" s="63">
        <v>0</v>
      </c>
      <c r="M40" s="15" t="s">
        <v>2872</v>
      </c>
      <c r="N40" s="336">
        <v>2</v>
      </c>
      <c r="O40" s="125" t="str">
        <f>+IF(OR(ISERROR(VLOOKUP(A40&amp;B40,OPER!$AO$2:$AO$500,1,0)),K40&gt;=I40),"no","SI")</f>
        <v>no</v>
      </c>
      <c r="P40" s="151" t="str">
        <f>+VLOOKUP(VALUE(A40),ORDENES!$Y$2:$AE$359,5,0)</f>
        <v/>
      </c>
      <c r="Q40" s="152" t="str">
        <f>+_xlfn.XLOOKUP(A40&amp;B40,OPER!$AO$2:$AO$500,OPER!$X$2:$X$500,"REPROG-"&amp;_xlfn.XLOOKUP(A40,OPER!$F$2:$F$500,OPER!$X$2:$X$500,"",0),0)</f>
        <v>REPROG-</v>
      </c>
      <c r="R40" s="153" t="e">
        <f>IF((I40-K40)*VLOOKUP(D40,'MM60 |ZBS P3M'!A:M,12,0)&lt;0,0,(I40-K40)*VLOOKUP(D40,'MM60 |ZBS P3M'!A:M,12,0))</f>
        <v>#VALUE!</v>
      </c>
      <c r="S40" s="174" t="str">
        <f t="shared" si="1"/>
        <v/>
      </c>
      <c r="T40" s="174"/>
    </row>
    <row r="41" spans="1:20" x14ac:dyDescent="0.2">
      <c r="A41" s="61" t="s">
        <v>2437</v>
      </c>
      <c r="B41" s="61" t="s">
        <v>2787</v>
      </c>
      <c r="C41" s="61" t="s">
        <v>2942</v>
      </c>
      <c r="D41" s="61" t="s">
        <v>2943</v>
      </c>
      <c r="E41" s="61" t="s">
        <v>2944</v>
      </c>
      <c r="F41" s="61" t="s">
        <v>2723</v>
      </c>
      <c r="G41" s="61" t="s">
        <v>2438</v>
      </c>
      <c r="H41" s="61" t="s">
        <v>2851</v>
      </c>
      <c r="I41" s="63">
        <v>20</v>
      </c>
      <c r="J41" s="336">
        <v>160085040</v>
      </c>
      <c r="K41" s="63">
        <v>0</v>
      </c>
      <c r="L41" s="63">
        <v>0</v>
      </c>
      <c r="M41" s="15" t="s">
        <v>1503</v>
      </c>
      <c r="N41" s="336">
        <v>4</v>
      </c>
      <c r="O41" s="125" t="str">
        <f>+IF(OR(ISERROR(VLOOKUP(A41&amp;B41,OPER!$AO$2:$AO$500,1,0)),K41&gt;=I41),"no","SI")</f>
        <v>no</v>
      </c>
      <c r="P41" s="151" t="str">
        <f>+VLOOKUP(VALUE(A41),ORDENES!$Y$2:$AE$359,5,0)</f>
        <v>VARIOLINE OW - L4</v>
      </c>
      <c r="Q41" s="152" t="str">
        <f>+_xlfn.XLOOKUP(A41&amp;B41,OPER!$AO$2:$AO$500,OPER!$X$2:$X$500,"REPROG-"&amp;_xlfn.XLOOKUP(A41,OPER!$F$2:$F$500,OPER!$X$2:$X$500,"",0),0)</f>
        <v>REPROG-</v>
      </c>
      <c r="R41" s="153" t="e">
        <f>IF((I41-K41)*VLOOKUP(D41,'MM60 |ZBS P3M'!A:M,12,0)&lt;0,0,(I41-K41)*VLOOKUP(D41,'MM60 |ZBS P3M'!A:M,12,0))</f>
        <v>#VALUE!</v>
      </c>
      <c r="S41" s="174" t="str">
        <f t="shared" si="1"/>
        <v/>
      </c>
      <c r="T41" s="174"/>
    </row>
    <row r="42" spans="1:20" x14ac:dyDescent="0.2">
      <c r="A42" s="61" t="s">
        <v>2444</v>
      </c>
      <c r="B42" s="61" t="s">
        <v>2688</v>
      </c>
      <c r="C42" s="61" t="s">
        <v>2445</v>
      </c>
      <c r="D42" s="61" t="s">
        <v>2945</v>
      </c>
      <c r="E42" s="61" t="s">
        <v>2946</v>
      </c>
      <c r="F42" s="61" t="s">
        <v>2845</v>
      </c>
      <c r="G42" s="61" t="s">
        <v>2445</v>
      </c>
      <c r="H42" s="61" t="s">
        <v>2851</v>
      </c>
      <c r="I42" s="63">
        <v>20</v>
      </c>
      <c r="J42" s="336">
        <v>160605636</v>
      </c>
      <c r="K42" s="63">
        <v>0</v>
      </c>
      <c r="L42" s="63">
        <v>0</v>
      </c>
      <c r="M42" s="15" t="s">
        <v>1503</v>
      </c>
      <c r="N42" s="336">
        <v>7</v>
      </c>
      <c r="O42" s="125" t="str">
        <f>+IF(OR(ISERROR(VLOOKUP(A42&amp;B42,OPER!$AO$2:$AO$500,1,0)),K42&gt;=I42),"no","SI")</f>
        <v>no</v>
      </c>
      <c r="P42" s="151" t="str">
        <f>+VLOOKUP(VALUE(A42),ORDENES!$Y$2:$AE$359,5,0)</f>
        <v>VARIOLINE OW - L4</v>
      </c>
      <c r="Q42" s="152" t="str">
        <f>+_xlfn.XLOOKUP(A42&amp;B42,OPER!$AO$2:$AO$500,OPER!$X$2:$X$500,"REPROG-"&amp;_xlfn.XLOOKUP(A42,OPER!$F$2:$F$500,OPER!$X$2:$X$500,"",0),0)</f>
        <v>REPROG-</v>
      </c>
      <c r="R42" s="153" t="e">
        <f>IF((I42-K42)*VLOOKUP(D42,'MM60 |ZBS P3M'!A:M,12,0)&lt;0,0,(I42-K42)*VLOOKUP(D42,'MM60 |ZBS P3M'!A:M,12,0))</f>
        <v>#VALUE!</v>
      </c>
      <c r="S42" s="174" t="str">
        <f t="shared" si="1"/>
        <v/>
      </c>
      <c r="T42" s="174"/>
    </row>
    <row r="43" spans="1:20" x14ac:dyDescent="0.2">
      <c r="A43" s="61" t="s">
        <v>2084</v>
      </c>
      <c r="B43" s="61" t="s">
        <v>2736</v>
      </c>
      <c r="C43" s="61" t="s">
        <v>2897</v>
      </c>
      <c r="D43" s="61" t="s">
        <v>2947</v>
      </c>
      <c r="E43" s="61" t="s">
        <v>2948</v>
      </c>
      <c r="F43" s="61" t="s">
        <v>2736</v>
      </c>
      <c r="G43" s="61" t="s">
        <v>2085</v>
      </c>
      <c r="H43" s="61" t="s">
        <v>2854</v>
      </c>
      <c r="I43" s="63">
        <v>20</v>
      </c>
      <c r="J43" s="336">
        <v>160839059</v>
      </c>
      <c r="K43" s="63">
        <v>0</v>
      </c>
      <c r="L43" s="63">
        <v>0</v>
      </c>
      <c r="M43" s="15" t="s">
        <v>1503</v>
      </c>
      <c r="N43" s="336">
        <v>3</v>
      </c>
      <c r="O43" s="125" t="str">
        <f>+IF(OR(ISERROR(VLOOKUP(A43&amp;B43,OPER!$AO$2:$AO$500,1,0)),K43&gt;=I43),"no","SI")</f>
        <v>no</v>
      </c>
      <c r="P43" s="151" t="str">
        <f>+VLOOKUP(VALUE(A43),ORDENES!$Y$2:$AE$359,5,0)</f>
        <v>PALETIZADORA - L4</v>
      </c>
      <c r="Q43" s="152" t="str">
        <f>+_xlfn.XLOOKUP(A43&amp;B43,OPER!$AO$2:$AO$500,OPER!$X$2:$X$500,"REPROG-"&amp;_xlfn.XLOOKUP(A43,OPER!$F$2:$F$500,OPER!$X$2:$X$500,"",0),0)</f>
        <v>REPROG-</v>
      </c>
      <c r="R43" s="153" t="e">
        <f>IF((I43-K43)*VLOOKUP(D43,'MM60 |ZBS P3M'!A:M,12,0)&lt;0,0,(I43-K43)*VLOOKUP(D43,'MM60 |ZBS P3M'!A:M,12,0))</f>
        <v>#VALUE!</v>
      </c>
      <c r="S43" s="174" t="str">
        <f t="shared" si="1"/>
        <v/>
      </c>
      <c r="T43" s="174"/>
    </row>
    <row r="44" spans="1:20" x14ac:dyDescent="0.2">
      <c r="A44" s="61" t="s">
        <v>1884</v>
      </c>
      <c r="B44" s="61" t="s">
        <v>2688</v>
      </c>
      <c r="C44" s="61" t="s">
        <v>2949</v>
      </c>
      <c r="D44" s="61" t="s">
        <v>2950</v>
      </c>
      <c r="E44" s="61" t="s">
        <v>2951</v>
      </c>
      <c r="F44" s="61" t="s">
        <v>2787</v>
      </c>
      <c r="G44" s="61" t="s">
        <v>1885</v>
      </c>
      <c r="H44" s="61" t="s">
        <v>2854</v>
      </c>
      <c r="I44" s="63">
        <v>20</v>
      </c>
      <c r="J44" s="336">
        <v>161986541</v>
      </c>
      <c r="K44" s="63">
        <v>20</v>
      </c>
      <c r="L44" s="63">
        <v>0</v>
      </c>
      <c r="M44" s="15" t="s">
        <v>1503</v>
      </c>
      <c r="N44" s="336">
        <v>5</v>
      </c>
      <c r="O44" s="125" t="str">
        <f>+IF(OR(ISERROR(VLOOKUP(A44&amp;B44,OPER!$AO$2:$AO$500,1,0)),K44&gt;=I44),"no","SI")</f>
        <v>no</v>
      </c>
      <c r="P44" s="151" t="str">
        <f>+VLOOKUP(VALUE(A44),ORDENES!$Y$2:$AE$359,5,0)</f>
        <v>LLENADORA DE BOTELLAS - L4</v>
      </c>
      <c r="Q44" s="152" t="str">
        <f>+_xlfn.XLOOKUP(A44&amp;B44,OPER!$AO$2:$AO$500,OPER!$X$2:$X$500,"REPROG-"&amp;_xlfn.XLOOKUP(A44,OPER!$F$2:$F$500,OPER!$X$2:$X$500,"",0),0)</f>
        <v>REPROG-</v>
      </c>
      <c r="R44" s="153" t="e">
        <f>IF((I44-K44)*VLOOKUP(D44,'MM60 |ZBS P3M'!A:M,12,0)&lt;0,0,(I44-K44)*VLOOKUP(D44,'MM60 |ZBS P3M'!A:M,12,0))</f>
        <v>#VALUE!</v>
      </c>
      <c r="S44" s="174" t="str">
        <f t="shared" si="1"/>
        <v/>
      </c>
      <c r="T44" s="174"/>
    </row>
    <row r="45" spans="1:20" x14ac:dyDescent="0.2">
      <c r="A45" s="61" t="s">
        <v>1786</v>
      </c>
      <c r="B45" s="61" t="s">
        <v>2723</v>
      </c>
      <c r="C45" s="61" t="s">
        <v>2855</v>
      </c>
      <c r="D45" s="61" t="s">
        <v>2862</v>
      </c>
      <c r="E45" s="61" t="s">
        <v>2863</v>
      </c>
      <c r="F45" s="61" t="s">
        <v>2736</v>
      </c>
      <c r="G45" s="61" t="s">
        <v>1787</v>
      </c>
      <c r="H45" s="61" t="s">
        <v>2854</v>
      </c>
      <c r="I45" s="63">
        <v>20</v>
      </c>
      <c r="J45" s="336">
        <v>169685248</v>
      </c>
      <c r="K45" s="63">
        <v>20</v>
      </c>
      <c r="L45" s="63">
        <v>0</v>
      </c>
      <c r="M45" s="15" t="s">
        <v>1503</v>
      </c>
      <c r="N45" s="336">
        <v>2</v>
      </c>
      <c r="O45" s="125" t="str">
        <f>+IF(OR(ISERROR(VLOOKUP(A45&amp;B45,OPER!$AO$2:$AO$500,1,0)),K45&gt;=I45),"no","SI")</f>
        <v>no</v>
      </c>
      <c r="P45" s="151" t="str">
        <f>+VLOOKUP(VALUE(A45),ORDENES!$Y$2:$AE$359,5,0)</f>
        <v>JUAGADORA RINSER OW -L4</v>
      </c>
      <c r="Q45" s="152" t="str">
        <f>+_xlfn.XLOOKUP(A45&amp;B45,OPER!$AO$2:$AO$500,OPER!$X$2:$X$500,"REPROG-"&amp;_xlfn.XLOOKUP(A45,OPER!$F$2:$F$500,OPER!$X$2:$X$500,"",0),0)</f>
        <v>REPROG-</v>
      </c>
      <c r="R45" s="153" t="e">
        <f>IF((I45-K45)*VLOOKUP(D45,'MM60 |ZBS P3M'!A:M,12,0)&lt;0,0,(I45-K45)*VLOOKUP(D45,'MM60 |ZBS P3M'!A:M,12,0))</f>
        <v>#N/A</v>
      </c>
      <c r="S45" s="174" t="str">
        <f t="shared" si="1"/>
        <v/>
      </c>
      <c r="T45" s="174"/>
    </row>
    <row r="46" spans="1:20" x14ac:dyDescent="0.2">
      <c r="A46" s="61" t="s">
        <v>2527</v>
      </c>
      <c r="B46" s="61" t="s">
        <v>2833</v>
      </c>
      <c r="C46" s="61" t="s">
        <v>2952</v>
      </c>
      <c r="D46" s="61" t="s">
        <v>2953</v>
      </c>
      <c r="E46" s="61" t="s">
        <v>2954</v>
      </c>
      <c r="F46" s="61" t="s">
        <v>2915</v>
      </c>
      <c r="G46" s="61" t="s">
        <v>2528</v>
      </c>
      <c r="H46" s="61" t="s">
        <v>2851</v>
      </c>
      <c r="I46" s="63">
        <v>20</v>
      </c>
      <c r="J46" s="336">
        <v>174307747</v>
      </c>
      <c r="K46" s="63">
        <v>0</v>
      </c>
      <c r="L46" s="63">
        <v>0</v>
      </c>
      <c r="M46" s="15" t="s">
        <v>1503</v>
      </c>
      <c r="N46" s="336">
        <v>18</v>
      </c>
      <c r="O46" s="125" t="str">
        <f>+IF(OR(ISERROR(VLOOKUP(A46&amp;B46,OPER!$AO$2:$AO$500,1,0)),K46&gt;=I46),"no","SI")</f>
        <v>no</v>
      </c>
      <c r="P46" s="151" t="str">
        <f>+VLOOKUP(VALUE(A46),ORDENES!$Y$2:$AE$359,5,0)</f>
        <v>VARIOLINE OW - L4</v>
      </c>
      <c r="Q46" s="152" t="str">
        <f>+_xlfn.XLOOKUP(A46&amp;B46,OPER!$AO$2:$AO$500,OPER!$X$2:$X$500,"REPROG-"&amp;_xlfn.XLOOKUP(A46,OPER!$F$2:$F$500,OPER!$X$2:$X$500,"",0),0)</f>
        <v>REPROG-</v>
      </c>
      <c r="R46" s="153" t="e">
        <f>IF((I46-K46)*VLOOKUP(D46,'MM60 |ZBS P3M'!A:M,12,0)&lt;0,0,(I46-K46)*VLOOKUP(D46,'MM60 |ZBS P3M'!A:M,12,0))</f>
        <v>#VALUE!</v>
      </c>
      <c r="S46" s="174" t="str">
        <f t="shared" si="1"/>
        <v/>
      </c>
      <c r="T46" s="174"/>
    </row>
    <row r="47" spans="1:20" x14ac:dyDescent="0.2">
      <c r="A47" s="61" t="s">
        <v>1991</v>
      </c>
      <c r="B47" s="61" t="s">
        <v>2736</v>
      </c>
      <c r="C47" s="61" t="s">
        <v>2798</v>
      </c>
      <c r="D47" s="61" t="s">
        <v>2955</v>
      </c>
      <c r="E47" s="61" t="s">
        <v>2956</v>
      </c>
      <c r="F47" s="61" t="s">
        <v>2723</v>
      </c>
      <c r="G47" s="61" t="s">
        <v>1992</v>
      </c>
      <c r="H47" s="61" t="s">
        <v>2939</v>
      </c>
      <c r="I47" s="63">
        <v>20</v>
      </c>
      <c r="J47" s="336">
        <v>174567054</v>
      </c>
      <c r="K47" s="63">
        <v>0</v>
      </c>
      <c r="L47" s="63">
        <v>20</v>
      </c>
      <c r="M47" s="15" t="s">
        <v>1503</v>
      </c>
      <c r="N47" s="336">
        <v>3</v>
      </c>
      <c r="O47" s="125" t="str">
        <f>+IF(OR(ISERROR(VLOOKUP(A47&amp;B47,OPER!$AO$2:$AO$500,1,0)),K47&gt;=I47),"no","SI")</f>
        <v>SI</v>
      </c>
      <c r="P47" s="151" t="str">
        <f>+VLOOKUP(VALUE(A47),ORDENES!$Y$2:$AE$359,5,0)</f>
        <v>LLENADORA DE BOTELLAS - L4</v>
      </c>
      <c r="Q47" s="152" t="str">
        <f>+_xlfn.XLOOKUP(A47&amp;B47,OPER!$AO$2:$AO$500,OPER!$X$2:$X$500,"REPROG-"&amp;_xlfn.XLOOKUP(A47,OPER!$F$2:$F$500,OPER!$X$2:$X$500,"",0),0)</f>
        <v>MATEO PEREZ DIAZ</v>
      </c>
      <c r="R47" s="153" t="e">
        <f>IF((I47-K47)*VLOOKUP(D47,'MM60 |ZBS P3M'!A:M,12,0)&lt;0,0,(I47-K47)*VLOOKUP(D47,'MM60 |ZBS P3M'!A:M,12,0))</f>
        <v>#VALUE!</v>
      </c>
      <c r="S47" s="174" t="e">
        <f t="shared" si="1"/>
        <v>#VALUE!</v>
      </c>
      <c r="T47" s="174"/>
    </row>
    <row r="48" spans="1:20" x14ac:dyDescent="0.2">
      <c r="A48" s="61" t="s">
        <v>2010</v>
      </c>
      <c r="B48" s="61" t="s">
        <v>2688</v>
      </c>
      <c r="C48" s="61" t="s">
        <v>2011</v>
      </c>
      <c r="D48" s="61" t="s">
        <v>2957</v>
      </c>
      <c r="E48" s="61" t="s">
        <v>2958</v>
      </c>
      <c r="F48" s="61" t="s">
        <v>2736</v>
      </c>
      <c r="G48" s="61" t="s">
        <v>2011</v>
      </c>
      <c r="H48" s="61" t="s">
        <v>2851</v>
      </c>
      <c r="I48" s="63">
        <v>20</v>
      </c>
      <c r="J48" s="336">
        <v>174628304</v>
      </c>
      <c r="K48" s="63">
        <v>0</v>
      </c>
      <c r="L48" s="63">
        <v>0</v>
      </c>
      <c r="M48" s="15" t="s">
        <v>1503</v>
      </c>
      <c r="N48" s="336">
        <v>2</v>
      </c>
      <c r="O48" s="125" t="str">
        <f>+IF(OR(ISERROR(VLOOKUP(A48&amp;B48,OPER!$AO$2:$AO$500,1,0)),K48&gt;=I48),"no","SI")</f>
        <v>no</v>
      </c>
      <c r="P48" s="151" t="str">
        <f>+VLOOKUP(VALUE(A48),ORDENES!$Y$2:$AE$359,5,0)</f>
        <v>LLENADORA DE BOTELLAS - L4</v>
      </c>
      <c r="Q48" s="152" t="str">
        <f>+_xlfn.XLOOKUP(A48&amp;B48,OPER!$AO$2:$AO$500,OPER!$X$2:$X$500,"REPROG-"&amp;_xlfn.XLOOKUP(A48,OPER!$F$2:$F$500,OPER!$X$2:$X$500,"",0),0)</f>
        <v>REPROG-</v>
      </c>
      <c r="R48" s="153" t="e">
        <f>IF((I48-K48)*VLOOKUP(D48,'MM60 |ZBS P3M'!A:M,12,0)&lt;0,0,(I48-K48)*VLOOKUP(D48,'MM60 |ZBS P3M'!A:M,12,0))</f>
        <v>#VALUE!</v>
      </c>
      <c r="S48" s="174" t="str">
        <f t="shared" si="1"/>
        <v/>
      </c>
      <c r="T48" s="174"/>
    </row>
    <row r="49" spans="1:20" x14ac:dyDescent="0.2">
      <c r="A49" s="61" t="s">
        <v>2010</v>
      </c>
      <c r="B49" s="61" t="s">
        <v>2688</v>
      </c>
      <c r="C49" s="61" t="s">
        <v>2011</v>
      </c>
      <c r="D49" s="61" t="s">
        <v>2959</v>
      </c>
      <c r="E49" s="61" t="s">
        <v>2960</v>
      </c>
      <c r="F49" s="61" t="s">
        <v>2694</v>
      </c>
      <c r="G49" s="61" t="s">
        <v>2011</v>
      </c>
      <c r="H49" s="61" t="s">
        <v>2851</v>
      </c>
      <c r="I49" s="63">
        <v>20</v>
      </c>
      <c r="J49" s="336">
        <v>174628304</v>
      </c>
      <c r="K49" s="63">
        <v>0</v>
      </c>
      <c r="L49" s="63">
        <v>0</v>
      </c>
      <c r="M49" s="15" t="s">
        <v>1503</v>
      </c>
      <c r="N49" s="336">
        <v>10</v>
      </c>
      <c r="O49" s="125" t="str">
        <f>+IF(OR(ISERROR(VLOOKUP(A49&amp;B49,OPER!$AO$2:$AO$500,1,0)),K49&gt;=I49),"no","SI")</f>
        <v>no</v>
      </c>
      <c r="P49" s="151" t="str">
        <f>+VLOOKUP(VALUE(A49),ORDENES!$Y$2:$AE$359,5,0)</f>
        <v>LLENADORA DE BOTELLAS - L4</v>
      </c>
      <c r="Q49" s="152" t="str">
        <f>+_xlfn.XLOOKUP(A49&amp;B49,OPER!$AO$2:$AO$500,OPER!$X$2:$X$500,"REPROG-"&amp;_xlfn.XLOOKUP(A49,OPER!$F$2:$F$500,OPER!$X$2:$X$500,"",0),0)</f>
        <v>REPROG-</v>
      </c>
      <c r="R49" s="153" t="e">
        <f>IF((I49-K49)*VLOOKUP(D49,'MM60 |ZBS P3M'!A:M,12,0)&lt;0,0,(I49-K49)*VLOOKUP(D49,'MM60 |ZBS P3M'!A:M,12,0))</f>
        <v>#VALUE!</v>
      </c>
      <c r="S49" s="174" t="str">
        <f t="shared" si="1"/>
        <v/>
      </c>
      <c r="T49" s="174"/>
    </row>
    <row r="50" spans="1:20" x14ac:dyDescent="0.2">
      <c r="A50" s="61" t="s">
        <v>2010</v>
      </c>
      <c r="B50" s="61" t="s">
        <v>2688</v>
      </c>
      <c r="C50" s="61" t="s">
        <v>2011</v>
      </c>
      <c r="D50" s="61" t="s">
        <v>2961</v>
      </c>
      <c r="E50" s="61" t="s">
        <v>2962</v>
      </c>
      <c r="F50" s="61" t="s">
        <v>2963</v>
      </c>
      <c r="G50" s="61" t="s">
        <v>2011</v>
      </c>
      <c r="H50" s="61" t="s">
        <v>2851</v>
      </c>
      <c r="I50" s="63">
        <v>20</v>
      </c>
      <c r="J50" s="336">
        <v>174628304</v>
      </c>
      <c r="K50" s="63">
        <v>0</v>
      </c>
      <c r="L50" s="63">
        <v>0</v>
      </c>
      <c r="M50" s="15" t="s">
        <v>1503</v>
      </c>
      <c r="N50" s="336">
        <v>16</v>
      </c>
      <c r="O50" s="125" t="str">
        <f>+IF(OR(ISERROR(VLOOKUP(A50&amp;B50,OPER!$AO$2:$AO$500,1,0)),K50&gt;=I50),"no","SI")</f>
        <v>no</v>
      </c>
      <c r="P50" s="151" t="str">
        <f>+VLOOKUP(VALUE(A50),ORDENES!$Y$2:$AE$359,5,0)</f>
        <v>LLENADORA DE BOTELLAS - L4</v>
      </c>
      <c r="Q50" s="152" t="str">
        <f>+_xlfn.XLOOKUP(A50&amp;B50,OPER!$AO$2:$AO$500,OPER!$X$2:$X$500,"REPROG-"&amp;_xlfn.XLOOKUP(A50,OPER!$F$2:$F$500,OPER!$X$2:$X$500,"",0),0)</f>
        <v>REPROG-</v>
      </c>
      <c r="R50" s="153" t="e">
        <f>IF((I50-K50)*VLOOKUP(D50,'MM60 |ZBS P3M'!A:M,12,0)&lt;0,0,(I50-K50)*VLOOKUP(D50,'MM60 |ZBS P3M'!A:M,12,0))</f>
        <v>#VALUE!</v>
      </c>
      <c r="S50" s="174" t="str">
        <f t="shared" si="1"/>
        <v/>
      </c>
      <c r="T50" s="174"/>
    </row>
    <row r="51" spans="1:20" x14ac:dyDescent="0.2">
      <c r="A51" s="61" t="s">
        <v>2015</v>
      </c>
      <c r="B51" s="61" t="s">
        <v>2688</v>
      </c>
      <c r="C51" s="61" t="s">
        <v>2964</v>
      </c>
      <c r="D51" s="61" t="s">
        <v>2965</v>
      </c>
      <c r="E51" s="61" t="s">
        <v>2966</v>
      </c>
      <c r="F51" s="61" t="s">
        <v>2688</v>
      </c>
      <c r="G51" s="61" t="s">
        <v>2016</v>
      </c>
      <c r="H51" s="61" t="s">
        <v>2851</v>
      </c>
      <c r="I51" s="63">
        <v>20</v>
      </c>
      <c r="J51" s="336">
        <v>176004283</v>
      </c>
      <c r="K51" s="63">
        <v>0</v>
      </c>
      <c r="L51" s="63">
        <v>0</v>
      </c>
      <c r="M51" s="15" t="s">
        <v>1503</v>
      </c>
      <c r="N51" s="336">
        <v>1</v>
      </c>
      <c r="O51" s="125" t="str">
        <f>+IF(OR(ISERROR(VLOOKUP(A51&amp;B51,OPER!$AO$2:$AO$500,1,0)),K51&gt;=I51),"no","SI")</f>
        <v>no</v>
      </c>
      <c r="P51" s="151" t="str">
        <f>+VLOOKUP(VALUE(A51),ORDENES!$Y$2:$AE$359,5,0)</f>
        <v>LLENADORA DE BOTELLAS - L4</v>
      </c>
      <c r="Q51" s="152" t="str">
        <f>+_xlfn.XLOOKUP(A51&amp;B51,OPER!$AO$2:$AO$500,OPER!$X$2:$X$500,"REPROG-"&amp;_xlfn.XLOOKUP(A51,OPER!$F$2:$F$500,OPER!$X$2:$X$500,"",0),0)</f>
        <v>REPROG-</v>
      </c>
      <c r="R51" s="153" t="e">
        <f>IF((I51-K51)*VLOOKUP(D51,'MM60 |ZBS P3M'!A:M,12,0)&lt;0,0,(I51-K51)*VLOOKUP(D51,'MM60 |ZBS P3M'!A:M,12,0))</f>
        <v>#VALUE!</v>
      </c>
      <c r="S51" s="174" t="str">
        <f t="shared" si="1"/>
        <v/>
      </c>
      <c r="T51" s="174"/>
    </row>
    <row r="52" spans="1:20" x14ac:dyDescent="0.2">
      <c r="A52" s="61" t="s">
        <v>2015</v>
      </c>
      <c r="B52" s="61" t="s">
        <v>2688</v>
      </c>
      <c r="C52" s="61" t="s">
        <v>2964</v>
      </c>
      <c r="D52" s="61" t="s">
        <v>2967</v>
      </c>
      <c r="E52" s="61" t="s">
        <v>2968</v>
      </c>
      <c r="F52" s="61" t="s">
        <v>2736</v>
      </c>
      <c r="G52" s="61" t="s">
        <v>2016</v>
      </c>
      <c r="H52" s="61" t="s">
        <v>2851</v>
      </c>
      <c r="I52" s="63">
        <v>20</v>
      </c>
      <c r="J52" s="336">
        <v>176004283</v>
      </c>
      <c r="K52" s="63">
        <v>0</v>
      </c>
      <c r="L52" s="63">
        <v>0</v>
      </c>
      <c r="M52" s="15" t="s">
        <v>1503</v>
      </c>
      <c r="N52" s="336">
        <v>2</v>
      </c>
      <c r="O52" s="125" t="str">
        <f>+IF(OR(ISERROR(VLOOKUP(A52&amp;B52,OPER!$AO$2:$AO$500,1,0)),K52&gt;=I52),"no","SI")</f>
        <v>no</v>
      </c>
      <c r="P52" s="151" t="str">
        <f>+VLOOKUP(VALUE(A52),ORDENES!$Y$2:$AE$359,5,0)</f>
        <v>LLENADORA DE BOTELLAS - L4</v>
      </c>
      <c r="Q52" s="152" t="str">
        <f>+_xlfn.XLOOKUP(A52&amp;B52,OPER!$AO$2:$AO$500,OPER!$X$2:$X$500,"REPROG-"&amp;_xlfn.XLOOKUP(A52,OPER!$F$2:$F$500,OPER!$X$2:$X$500,"",0),0)</f>
        <v>REPROG-</v>
      </c>
      <c r="R52" s="153" t="e">
        <f>IF((I52-K52)*VLOOKUP(D52,'MM60 |ZBS P3M'!A:M,12,0)&lt;0,0,(I52-K52)*VLOOKUP(D52,'MM60 |ZBS P3M'!A:M,12,0))</f>
        <v>#VALUE!</v>
      </c>
      <c r="S52" s="174" t="str">
        <f t="shared" si="1"/>
        <v/>
      </c>
      <c r="T52" s="174"/>
    </row>
    <row r="53" spans="1:20" x14ac:dyDescent="0.2">
      <c r="A53" s="61" t="s">
        <v>2015</v>
      </c>
      <c r="B53" s="61" t="s">
        <v>2688</v>
      </c>
      <c r="C53" s="61" t="s">
        <v>2964</v>
      </c>
      <c r="D53" s="61" t="s">
        <v>2969</v>
      </c>
      <c r="E53" s="61" t="s">
        <v>2970</v>
      </c>
      <c r="F53" s="61" t="s">
        <v>2723</v>
      </c>
      <c r="G53" s="61" t="s">
        <v>2016</v>
      </c>
      <c r="H53" s="61" t="s">
        <v>2851</v>
      </c>
      <c r="I53" s="63">
        <v>20</v>
      </c>
      <c r="J53" s="336">
        <v>176004283</v>
      </c>
      <c r="K53" s="63">
        <v>0</v>
      </c>
      <c r="L53" s="63">
        <v>0</v>
      </c>
      <c r="M53" s="15" t="s">
        <v>1503</v>
      </c>
      <c r="N53" s="336">
        <v>3</v>
      </c>
      <c r="O53" s="125" t="str">
        <f>+IF(OR(ISERROR(VLOOKUP(A53&amp;B53,OPER!$AO$2:$AO$500,1,0)),K53&gt;=I53),"no","SI")</f>
        <v>no</v>
      </c>
      <c r="P53" s="151" t="str">
        <f>+VLOOKUP(VALUE(A53),ORDENES!$Y$2:$AE$359,5,0)</f>
        <v>LLENADORA DE BOTELLAS - L4</v>
      </c>
      <c r="Q53" s="152" t="str">
        <f>+_xlfn.XLOOKUP(A53&amp;B53,OPER!$AO$2:$AO$500,OPER!$X$2:$X$500,"REPROG-"&amp;_xlfn.XLOOKUP(A53,OPER!$F$2:$F$500,OPER!$X$2:$X$500,"",0),0)</f>
        <v>REPROG-</v>
      </c>
      <c r="R53" s="153" t="e">
        <f>IF((I53-K53)*VLOOKUP(D53,'MM60 |ZBS P3M'!A:M,12,0)&lt;0,0,(I53-K53)*VLOOKUP(D53,'MM60 |ZBS P3M'!A:M,12,0))</f>
        <v>#VALUE!</v>
      </c>
      <c r="S53" s="174" t="str">
        <f t="shared" si="1"/>
        <v/>
      </c>
      <c r="T53" s="174"/>
    </row>
    <row r="54" spans="1:20" x14ac:dyDescent="0.2">
      <c r="A54" s="61" t="s">
        <v>2682</v>
      </c>
      <c r="B54" s="61" t="s">
        <v>2736</v>
      </c>
      <c r="C54" s="61" t="s">
        <v>2916</v>
      </c>
      <c r="D54" s="61" t="s">
        <v>2971</v>
      </c>
      <c r="E54" s="61" t="s">
        <v>2972</v>
      </c>
      <c r="F54" s="61" t="s">
        <v>2787</v>
      </c>
      <c r="G54" s="61" t="s">
        <v>2683</v>
      </c>
      <c r="H54" s="61" t="s">
        <v>2854</v>
      </c>
      <c r="I54" s="63">
        <v>20</v>
      </c>
      <c r="J54" s="336">
        <v>120621355</v>
      </c>
      <c r="K54" s="63">
        <v>20</v>
      </c>
      <c r="L54" s="63">
        <v>0</v>
      </c>
      <c r="M54" s="15" t="s">
        <v>1503</v>
      </c>
      <c r="N54" s="336">
        <v>5</v>
      </c>
      <c r="O54" s="125" t="str">
        <f>+IF(OR(ISERROR(VLOOKUP(A54&amp;B54,OPER!$AO$2:$AO$500,1,0)),K54&gt;=I54),"no","SI")</f>
        <v>no</v>
      </c>
      <c r="P54" s="151" t="str">
        <f>+VLOOKUP(VALUE(A54),ORDENES!$Y$2:$AE$359,5,0)</f>
        <v>VARIOLINE OW 2 - L4</v>
      </c>
      <c r="Q54" s="152" t="str">
        <f>+_xlfn.XLOOKUP(A54&amp;B54,OPER!$AO$2:$AO$500,OPER!$X$2:$X$500,"REPROG-"&amp;_xlfn.XLOOKUP(A54,OPER!$F$2:$F$500,OPER!$X$2:$X$500,"",0),0)</f>
        <v>REPROG-</v>
      </c>
      <c r="R54" s="153" t="e">
        <f>IF((I54-K54)*VLOOKUP(D54,'MM60 |ZBS P3M'!A:M,12,0)&lt;0,0,(I54-K54)*VLOOKUP(D54,'MM60 |ZBS P3M'!A:M,12,0))</f>
        <v>#VALUE!</v>
      </c>
      <c r="S54" s="174" t="str">
        <f t="shared" si="1"/>
        <v/>
      </c>
      <c r="T54" s="174"/>
    </row>
    <row r="55" spans="1:20" x14ac:dyDescent="0.2">
      <c r="A55" s="61" t="s">
        <v>2590</v>
      </c>
      <c r="B55" s="61" t="s">
        <v>2688</v>
      </c>
      <c r="C55" s="61" t="s">
        <v>2973</v>
      </c>
      <c r="D55" s="61" t="s">
        <v>2974</v>
      </c>
      <c r="E55" s="61" t="s">
        <v>2975</v>
      </c>
      <c r="F55" s="61" t="s">
        <v>2688</v>
      </c>
      <c r="G55" s="61" t="s">
        <v>2591</v>
      </c>
      <c r="H55" s="61" t="s">
        <v>2851</v>
      </c>
      <c r="I55" s="63">
        <v>18</v>
      </c>
      <c r="J55" s="336">
        <v>158538826</v>
      </c>
      <c r="K55" s="63">
        <v>0</v>
      </c>
      <c r="L55" s="63">
        <v>0</v>
      </c>
      <c r="M55" s="15" t="s">
        <v>1503</v>
      </c>
      <c r="N55" s="336">
        <v>1</v>
      </c>
      <c r="O55" s="125" t="str">
        <f>+IF(OR(ISERROR(VLOOKUP(A55&amp;B55,OPER!$AO$2:$AO$500,1,0)),K55&gt;=I55),"no","SI")</f>
        <v>no</v>
      </c>
      <c r="P55" s="151" t="str">
        <f>+VLOOKUP(VALUE(A55),ORDENES!$Y$2:$AE$359,5,0)</f>
        <v>VARIOLINE OW 2 - L4</v>
      </c>
      <c r="Q55" s="152" t="str">
        <f>+_xlfn.XLOOKUP(A55&amp;B55,OPER!$AO$2:$AO$500,OPER!$X$2:$X$500,"REPROG-"&amp;_xlfn.XLOOKUP(A55,OPER!$F$2:$F$500,OPER!$X$2:$X$500,"",0),0)</f>
        <v>REPROG-</v>
      </c>
      <c r="R55" s="153" t="e">
        <f>IF((I55-K55)*VLOOKUP(D55,'MM60 |ZBS P3M'!A:M,12,0)&lt;0,0,(I55-K55)*VLOOKUP(D55,'MM60 |ZBS P3M'!A:M,12,0))</f>
        <v>#VALUE!</v>
      </c>
      <c r="S55" s="174" t="str">
        <f t="shared" si="1"/>
        <v/>
      </c>
      <c r="T55" s="174"/>
    </row>
    <row r="56" spans="1:20" x14ac:dyDescent="0.2">
      <c r="A56" s="61" t="s">
        <v>2117</v>
      </c>
      <c r="B56" s="61" t="s">
        <v>2688</v>
      </c>
      <c r="C56" s="61" t="s">
        <v>2908</v>
      </c>
      <c r="D56" s="61" t="s">
        <v>2976</v>
      </c>
      <c r="E56" s="61" t="s">
        <v>2977</v>
      </c>
      <c r="F56" s="61" t="s">
        <v>2736</v>
      </c>
      <c r="G56" s="61" t="s">
        <v>2118</v>
      </c>
      <c r="H56" s="61" t="s">
        <v>2854</v>
      </c>
      <c r="I56" s="63">
        <v>18</v>
      </c>
      <c r="J56" s="336">
        <v>171038774</v>
      </c>
      <c r="K56" s="63">
        <v>18</v>
      </c>
      <c r="L56" s="63">
        <v>0</v>
      </c>
      <c r="M56" s="15" t="s">
        <v>2872</v>
      </c>
      <c r="N56" s="336">
        <v>2</v>
      </c>
      <c r="O56" s="125" t="str">
        <f>+IF(OR(ISERROR(VLOOKUP(A56&amp;B56,OPER!$AO$2:$AO$500,1,0)),K56&gt;=I56),"no","SI")</f>
        <v>no</v>
      </c>
      <c r="P56" s="151" t="str">
        <f>+VLOOKUP(VALUE(A56),ORDENES!$Y$2:$AE$359,5,0)</f>
        <v>PALETIZADORA - L4</v>
      </c>
      <c r="Q56" s="152" t="str">
        <f>+_xlfn.XLOOKUP(A56&amp;B56,OPER!$AO$2:$AO$500,OPER!$X$2:$X$500,"REPROG-"&amp;_xlfn.XLOOKUP(A56,OPER!$F$2:$F$500,OPER!$X$2:$X$500,"",0),0)</f>
        <v>REPROG-</v>
      </c>
      <c r="R56" s="153" t="e">
        <f>IF((I56-K56)*VLOOKUP(D56,'MM60 |ZBS P3M'!A:M,12,0)&lt;0,0,(I56-K56)*VLOOKUP(D56,'MM60 |ZBS P3M'!A:M,12,0))</f>
        <v>#VALUE!</v>
      </c>
      <c r="S56" s="174" t="str">
        <f t="shared" si="1"/>
        <v/>
      </c>
      <c r="T56" s="174"/>
    </row>
    <row r="57" spans="1:20" x14ac:dyDescent="0.2">
      <c r="A57" s="61" t="s">
        <v>1587</v>
      </c>
      <c r="B57" s="61" t="s">
        <v>2688</v>
      </c>
      <c r="C57" s="61" t="s">
        <v>1588</v>
      </c>
      <c r="D57" s="61" t="s">
        <v>2978</v>
      </c>
      <c r="E57" s="61" t="s">
        <v>2979</v>
      </c>
      <c r="F57" s="61" t="s">
        <v>2736</v>
      </c>
      <c r="G57" s="61" t="s">
        <v>1588</v>
      </c>
      <c r="H57" s="61" t="s">
        <v>2854</v>
      </c>
      <c r="I57" s="63">
        <v>16</v>
      </c>
      <c r="J57" s="336">
        <v>147977444</v>
      </c>
      <c r="K57" s="63">
        <v>16</v>
      </c>
      <c r="L57" s="63">
        <v>0</v>
      </c>
      <c r="M57" s="15" t="s">
        <v>1503</v>
      </c>
      <c r="N57" s="336">
        <v>2</v>
      </c>
      <c r="O57" s="125" t="str">
        <f>+IF(OR(ISERROR(VLOOKUP(A57&amp;B57,OPER!$AO$2:$AO$500,1,0)),K57&gt;=I57),"no","SI")</f>
        <v>no</v>
      </c>
      <c r="P57" s="151" t="str">
        <f>+VLOOKUP(VALUE(A57),ORDENES!$Y$2:$AE$359,5,0)</f>
        <v>DEPALETIZADOR A GRANEL OW - L4</v>
      </c>
      <c r="Q57" s="152" t="str">
        <f>+_xlfn.XLOOKUP(A57&amp;B57,OPER!$AO$2:$AO$500,OPER!$X$2:$X$500,"REPROG-"&amp;_xlfn.XLOOKUP(A57,OPER!$F$2:$F$500,OPER!$X$2:$X$500,"",0),0)</f>
        <v>REPROG-</v>
      </c>
      <c r="R57" s="153" t="e">
        <f>IF((I57-K57)*VLOOKUP(D57,'MM60 |ZBS P3M'!A:M,12,0)&lt;0,0,(I57-K57)*VLOOKUP(D57,'MM60 |ZBS P3M'!A:M,12,0))</f>
        <v>#VALUE!</v>
      </c>
      <c r="S57" s="174" t="str">
        <f t="shared" si="1"/>
        <v/>
      </c>
      <c r="T57" s="174"/>
    </row>
    <row r="58" spans="1:20" x14ac:dyDescent="0.2">
      <c r="A58" s="61" t="s">
        <v>2595</v>
      </c>
      <c r="B58" s="61" t="s">
        <v>2736</v>
      </c>
      <c r="C58" s="61" t="s">
        <v>2980</v>
      </c>
      <c r="D58" s="61" t="s">
        <v>2981</v>
      </c>
      <c r="E58" s="61" t="s">
        <v>2982</v>
      </c>
      <c r="F58" s="61" t="s">
        <v>2736</v>
      </c>
      <c r="G58" s="61" t="s">
        <v>2596</v>
      </c>
      <c r="H58" s="61" t="s">
        <v>2851</v>
      </c>
      <c r="I58" s="63">
        <v>16</v>
      </c>
      <c r="J58" s="336">
        <v>160809623</v>
      </c>
      <c r="K58" s="63">
        <v>0</v>
      </c>
      <c r="L58" s="63">
        <v>0</v>
      </c>
      <c r="M58" s="15" t="s">
        <v>1503</v>
      </c>
      <c r="N58" s="336">
        <v>2</v>
      </c>
      <c r="O58" s="125" t="str">
        <f>+IF(OR(ISERROR(VLOOKUP(A58&amp;B58,OPER!$AO$2:$AO$500,1,0)),K58&gt;=I58),"no","SI")</f>
        <v>no</v>
      </c>
      <c r="P58" s="151" t="str">
        <f>+VLOOKUP(VALUE(A58),ORDENES!$Y$2:$AE$359,5,0)</f>
        <v>VARIOLINE OW 2 - L4</v>
      </c>
      <c r="Q58" s="152" t="str">
        <f>+_xlfn.XLOOKUP(A58&amp;B58,OPER!$AO$2:$AO$500,OPER!$X$2:$X$500,"REPROG-"&amp;_xlfn.XLOOKUP(A58,OPER!$F$2:$F$500,OPER!$X$2:$X$500,"",0),0)</f>
        <v>REPROG-</v>
      </c>
      <c r="R58" s="153" t="e">
        <f>IF((I58-K58)*VLOOKUP(D58,'MM60 |ZBS P3M'!A:M,12,0)&lt;0,0,(I58-K58)*VLOOKUP(D58,'MM60 |ZBS P3M'!A:M,12,0))</f>
        <v>#VALUE!</v>
      </c>
      <c r="S58" s="174" t="str">
        <f t="shared" si="1"/>
        <v/>
      </c>
      <c r="T58" s="174"/>
    </row>
    <row r="59" spans="1:20" x14ac:dyDescent="0.2">
      <c r="A59" s="61" t="s">
        <v>1688</v>
      </c>
      <c r="B59" s="61" t="s">
        <v>2688</v>
      </c>
      <c r="C59" s="61" t="s">
        <v>1689</v>
      </c>
      <c r="D59" s="61" t="s">
        <v>2983</v>
      </c>
      <c r="E59" s="61" t="s">
        <v>2984</v>
      </c>
      <c r="F59" s="61" t="s">
        <v>2688</v>
      </c>
      <c r="G59" s="61" t="s">
        <v>1689</v>
      </c>
      <c r="H59" s="61" t="s">
        <v>2851</v>
      </c>
      <c r="I59" s="63">
        <v>16</v>
      </c>
      <c r="J59" s="336">
        <v>169470490</v>
      </c>
      <c r="K59" s="63">
        <v>0</v>
      </c>
      <c r="L59" s="63">
        <v>0</v>
      </c>
      <c r="M59" s="15" t="s">
        <v>1503</v>
      </c>
      <c r="N59" s="336">
        <v>1</v>
      </c>
      <c r="O59" s="125" t="str">
        <f>+IF(OR(ISERROR(VLOOKUP(A59&amp;B59,OPER!$AO$2:$AO$500,1,0)),K59&gt;=I59),"no","SI")</f>
        <v>no</v>
      </c>
      <c r="P59" s="151" t="str">
        <f>+VLOOKUP(VALUE(A59),ORDENES!$Y$2:$AE$359,5,0)</f>
        <v>ETIQUETADORA 4B MULTIMODUL II K408376</v>
      </c>
      <c r="Q59" s="152" t="str">
        <f>+_xlfn.XLOOKUP(A59&amp;B59,OPER!$AO$2:$AO$500,OPER!$X$2:$X$500,"REPROG-"&amp;_xlfn.XLOOKUP(A59,OPER!$F$2:$F$500,OPER!$X$2:$X$500,"",0),0)</f>
        <v>REPROG-</v>
      </c>
      <c r="R59" s="153" t="e">
        <f>IF((I59-K59)*VLOOKUP(D59,'MM60 |ZBS P3M'!A:M,12,0)&lt;0,0,(I59-K59)*VLOOKUP(D59,'MM60 |ZBS P3M'!A:M,12,0))</f>
        <v>#VALUE!</v>
      </c>
      <c r="S59" s="174" t="str">
        <f t="shared" si="1"/>
        <v/>
      </c>
      <c r="T59" s="174"/>
    </row>
    <row r="60" spans="1:20" x14ac:dyDescent="0.2">
      <c r="A60" s="61" t="s">
        <v>2117</v>
      </c>
      <c r="B60" s="61" t="s">
        <v>2688</v>
      </c>
      <c r="C60" s="61" t="s">
        <v>2908</v>
      </c>
      <c r="D60" s="61" t="s">
        <v>2985</v>
      </c>
      <c r="E60" s="61" t="s">
        <v>2986</v>
      </c>
      <c r="F60" s="61" t="s">
        <v>2688</v>
      </c>
      <c r="G60" s="61" t="s">
        <v>2118</v>
      </c>
      <c r="H60" s="61" t="s">
        <v>2854</v>
      </c>
      <c r="I60" s="63">
        <v>16</v>
      </c>
      <c r="J60" s="336">
        <v>171038774</v>
      </c>
      <c r="K60" s="63">
        <v>0</v>
      </c>
      <c r="L60" s="63">
        <v>0</v>
      </c>
      <c r="M60" s="15" t="s">
        <v>2872</v>
      </c>
      <c r="N60" s="336">
        <v>1</v>
      </c>
      <c r="O60" s="125" t="str">
        <f>+IF(OR(ISERROR(VLOOKUP(A60&amp;B60,OPER!$AO$2:$AO$500,1,0)),K60&gt;=I60),"no","SI")</f>
        <v>no</v>
      </c>
      <c r="P60" s="151" t="str">
        <f>+VLOOKUP(VALUE(A60),ORDENES!$Y$2:$AE$359,5,0)</f>
        <v>PALETIZADORA - L4</v>
      </c>
      <c r="Q60" s="152" t="str">
        <f>+_xlfn.XLOOKUP(A60&amp;B60,OPER!$AO$2:$AO$500,OPER!$X$2:$X$500,"REPROG-"&amp;_xlfn.XLOOKUP(A60,OPER!$F$2:$F$500,OPER!$X$2:$X$500,"",0),0)</f>
        <v>REPROG-</v>
      </c>
      <c r="R60" s="153" t="e">
        <f>IF((I60-K60)*VLOOKUP(D60,'MM60 |ZBS P3M'!A:M,12,0)&lt;0,0,(I60-K60)*VLOOKUP(D60,'MM60 |ZBS P3M'!A:M,12,0))</f>
        <v>#VALUE!</v>
      </c>
      <c r="S60" s="174" t="str">
        <f t="shared" si="1"/>
        <v/>
      </c>
      <c r="T60" s="174"/>
    </row>
    <row r="61" spans="1:20" x14ac:dyDescent="0.2">
      <c r="A61" s="61" t="s">
        <v>2625</v>
      </c>
      <c r="B61" s="61" t="s">
        <v>2688</v>
      </c>
      <c r="C61" s="61" t="s">
        <v>2626</v>
      </c>
      <c r="D61" s="61" t="s">
        <v>2987</v>
      </c>
      <c r="E61" s="61" t="s">
        <v>2988</v>
      </c>
      <c r="F61" s="61" t="s">
        <v>2688</v>
      </c>
      <c r="G61" s="61" t="s">
        <v>2626</v>
      </c>
      <c r="H61" s="61" t="s">
        <v>2851</v>
      </c>
      <c r="I61" s="63">
        <v>16</v>
      </c>
      <c r="J61" s="336">
        <v>171068435</v>
      </c>
      <c r="K61" s="63">
        <v>0</v>
      </c>
      <c r="L61" s="63">
        <v>0</v>
      </c>
      <c r="M61" s="15" t="s">
        <v>2872</v>
      </c>
      <c r="N61" s="336">
        <v>1</v>
      </c>
      <c r="O61" s="125" t="str">
        <f>+IF(OR(ISERROR(VLOOKUP(A61&amp;B61,OPER!$AO$2:$AO$500,1,0)),K61&gt;=I61),"no","SI")</f>
        <v>no</v>
      </c>
      <c r="P61" s="151" t="str">
        <f>+VLOOKUP(VALUE(A61),ORDENES!$Y$2:$AE$359,5,0)</f>
        <v>VARIOLINE OW 2 - L4</v>
      </c>
      <c r="Q61" s="152" t="str">
        <f>+_xlfn.XLOOKUP(A61&amp;B61,OPER!$AO$2:$AO$500,OPER!$X$2:$X$500,"REPROG-"&amp;_xlfn.XLOOKUP(A61,OPER!$F$2:$F$500,OPER!$X$2:$X$500,"",0),0)</f>
        <v xml:space="preserve">REPROG-ALEXANDER CARDONA </v>
      </c>
      <c r="R61" s="153" t="e">
        <f>IF((I61-K61)*VLOOKUP(D61,'MM60 |ZBS P3M'!A:M,12,0)&lt;0,0,(I61-K61)*VLOOKUP(D61,'MM60 |ZBS P3M'!A:M,12,0))</f>
        <v>#VALUE!</v>
      </c>
      <c r="S61" s="174" t="str">
        <f t="shared" si="1"/>
        <v/>
      </c>
      <c r="T61" s="174"/>
    </row>
    <row r="62" spans="1:20" x14ac:dyDescent="0.2">
      <c r="A62" s="61" t="s">
        <v>1893</v>
      </c>
      <c r="B62" s="61" t="s">
        <v>2989</v>
      </c>
      <c r="C62" s="61" t="s">
        <v>1339</v>
      </c>
      <c r="D62" s="61" t="s">
        <v>2990</v>
      </c>
      <c r="E62" s="61" t="s">
        <v>2991</v>
      </c>
      <c r="F62" s="61" t="s">
        <v>2694</v>
      </c>
      <c r="G62" s="61" t="s">
        <v>1894</v>
      </c>
      <c r="H62" s="61" t="s">
        <v>2854</v>
      </c>
      <c r="I62" s="63">
        <v>15</v>
      </c>
      <c r="J62" s="336">
        <v>162499210</v>
      </c>
      <c r="K62" s="63">
        <v>15</v>
      </c>
      <c r="L62" s="63">
        <v>0</v>
      </c>
      <c r="M62" s="15" t="s">
        <v>1503</v>
      </c>
      <c r="N62" s="336">
        <v>9</v>
      </c>
      <c r="O62" s="125" t="str">
        <f>+IF(OR(ISERROR(VLOOKUP(A62&amp;B62,OPER!$AO$2:$AO$500,1,0)),K62&gt;=I62),"no","SI")</f>
        <v>no</v>
      </c>
      <c r="P62" s="151" t="str">
        <f>+VLOOKUP(VALUE(A62),ORDENES!$Y$2:$AE$359,5,0)</f>
        <v>LLENADORA DE BOTELLAS - L4</v>
      </c>
      <c r="Q62" s="152" t="str">
        <f>+_xlfn.XLOOKUP(A62&amp;B62,OPER!$AO$2:$AO$500,OPER!$X$2:$X$500,"REPROG-"&amp;_xlfn.XLOOKUP(A62,OPER!$F$2:$F$500,OPER!$X$2:$X$500,"",0),0)</f>
        <v>REPROG-</v>
      </c>
      <c r="R62" s="153" t="e">
        <f>IF((I62-K62)*VLOOKUP(D62,'MM60 |ZBS P3M'!A:M,12,0)&lt;0,0,(I62-K62)*VLOOKUP(D62,'MM60 |ZBS P3M'!A:M,12,0))</f>
        <v>#VALUE!</v>
      </c>
      <c r="S62" s="174" t="str">
        <f t="shared" si="1"/>
        <v/>
      </c>
      <c r="T62" s="174"/>
    </row>
    <row r="63" spans="1:20" x14ac:dyDescent="0.2">
      <c r="A63" s="61" t="s">
        <v>2245</v>
      </c>
      <c r="B63" s="61" t="s">
        <v>2688</v>
      </c>
      <c r="C63" s="61" t="s">
        <v>2992</v>
      </c>
      <c r="D63" s="61" t="s">
        <v>2993</v>
      </c>
      <c r="E63" s="61" t="s">
        <v>2994</v>
      </c>
      <c r="F63" s="61" t="s">
        <v>2736</v>
      </c>
      <c r="G63" s="61" t="s">
        <v>2246</v>
      </c>
      <c r="H63" s="61" t="s">
        <v>2854</v>
      </c>
      <c r="I63" s="63">
        <v>15</v>
      </c>
      <c r="J63" s="336">
        <v>171813632</v>
      </c>
      <c r="K63" s="63">
        <v>15</v>
      </c>
      <c r="L63" s="63">
        <v>0</v>
      </c>
      <c r="M63" s="15" t="s">
        <v>2872</v>
      </c>
      <c r="N63" s="336">
        <v>3</v>
      </c>
      <c r="O63" s="125" t="str">
        <f>+IF(OR(ISERROR(VLOOKUP(A63&amp;B63,OPER!$AO$2:$AO$500,1,0)),K63&gt;=I63),"no","SI")</f>
        <v>no</v>
      </c>
      <c r="P63" s="151" t="str">
        <f>+VLOOKUP(VALUE(A63),ORDENES!$Y$2:$AE$359,5,0)</f>
        <v>ROBOPAC OW-L4</v>
      </c>
      <c r="Q63" s="152" t="str">
        <f>+_xlfn.XLOOKUP(A63&amp;B63,OPER!$AO$2:$AO$500,OPER!$X$2:$X$500,"REPROG-"&amp;_xlfn.XLOOKUP(A63,OPER!$F$2:$F$500,OPER!$X$2:$X$500,"",0),0)</f>
        <v>REPROG-</v>
      </c>
      <c r="R63" s="153" t="e">
        <f>IF((I63-K63)*VLOOKUP(D63,'MM60 |ZBS P3M'!A:M,12,0)&lt;0,0,(I63-K63)*VLOOKUP(D63,'MM60 |ZBS P3M'!A:M,12,0))</f>
        <v>#VALUE!</v>
      </c>
      <c r="S63" s="174" t="str">
        <f t="shared" si="1"/>
        <v/>
      </c>
      <c r="T63" s="174"/>
    </row>
    <row r="64" spans="1:20" x14ac:dyDescent="0.2">
      <c r="A64" s="61" t="s">
        <v>1991</v>
      </c>
      <c r="B64" s="61" t="s">
        <v>2736</v>
      </c>
      <c r="C64" s="61" t="s">
        <v>2798</v>
      </c>
      <c r="D64" s="61" t="s">
        <v>2995</v>
      </c>
      <c r="E64" s="61" t="s">
        <v>2996</v>
      </c>
      <c r="F64" s="61" t="s">
        <v>2997</v>
      </c>
      <c r="G64" s="61" t="s">
        <v>1992</v>
      </c>
      <c r="H64" s="61" t="s">
        <v>2939</v>
      </c>
      <c r="I64" s="63">
        <v>15</v>
      </c>
      <c r="J64" s="336">
        <v>174567054</v>
      </c>
      <c r="K64" s="63">
        <v>0</v>
      </c>
      <c r="L64" s="63">
        <v>15</v>
      </c>
      <c r="M64" s="15" t="s">
        <v>1503</v>
      </c>
      <c r="N64" s="336">
        <v>20</v>
      </c>
      <c r="O64" s="125" t="str">
        <f>+IF(OR(ISERROR(VLOOKUP(A64&amp;B64,OPER!$AO$2:$AO$500,1,0)),K64&gt;=I64),"no","SI")</f>
        <v>SI</v>
      </c>
      <c r="P64" s="151" t="str">
        <f>+VLOOKUP(VALUE(A64),ORDENES!$Y$2:$AE$359,5,0)</f>
        <v>LLENADORA DE BOTELLAS - L4</v>
      </c>
      <c r="Q64" s="152" t="str">
        <f>+_xlfn.XLOOKUP(A64&amp;B64,OPER!$AO$2:$AO$500,OPER!$X$2:$X$500,"REPROG-"&amp;_xlfn.XLOOKUP(A64,OPER!$F$2:$F$500,OPER!$X$2:$X$500,"",0),0)</f>
        <v>MATEO PEREZ DIAZ</v>
      </c>
      <c r="R64" s="153" t="e">
        <f>IF((I64-K64)*VLOOKUP(D64,'MM60 |ZBS P3M'!A:M,12,0)&lt;0,0,(I64-K64)*VLOOKUP(D64,'MM60 |ZBS P3M'!A:M,12,0))</f>
        <v>#VALUE!</v>
      </c>
      <c r="S64" s="174" t="e">
        <f t="shared" si="1"/>
        <v>#VALUE!</v>
      </c>
      <c r="T64" s="174"/>
    </row>
    <row r="65" spans="1:20" x14ac:dyDescent="0.2">
      <c r="A65" s="61" t="s">
        <v>2421</v>
      </c>
      <c r="B65" s="61" t="s">
        <v>2787</v>
      </c>
      <c r="C65" s="61" t="s">
        <v>2422</v>
      </c>
      <c r="D65" s="61" t="s">
        <v>2998</v>
      </c>
      <c r="E65" s="61" t="s">
        <v>2999</v>
      </c>
      <c r="F65" s="61" t="s">
        <v>2723</v>
      </c>
      <c r="G65" s="61" t="s">
        <v>2422</v>
      </c>
      <c r="H65" s="61" t="s">
        <v>2939</v>
      </c>
      <c r="I65" s="63">
        <v>12</v>
      </c>
      <c r="J65" s="336">
        <v>151944113</v>
      </c>
      <c r="K65" s="63">
        <v>0</v>
      </c>
      <c r="L65" s="63">
        <v>12</v>
      </c>
      <c r="M65" s="15" t="s">
        <v>1503</v>
      </c>
      <c r="N65" s="336">
        <v>3</v>
      </c>
      <c r="O65" s="125" t="str">
        <f>+IF(OR(ISERROR(VLOOKUP(A65&amp;B65,OPER!$AO$2:$AO$500,1,0)),K65&gt;=I65),"no","SI")</f>
        <v>no</v>
      </c>
      <c r="P65" s="151" t="str">
        <f>+VLOOKUP(VALUE(A65),ORDENES!$Y$2:$AE$359,5,0)</f>
        <v>VARIOLINE OW - L4</v>
      </c>
      <c r="Q65" s="152" t="str">
        <f>+_xlfn.XLOOKUP(A65&amp;B65,OPER!$AO$2:$AO$500,OPER!$X$2:$X$500,"REPROG-"&amp;_xlfn.XLOOKUP(A65,OPER!$F$2:$F$500,OPER!$X$2:$X$500,"",0),0)</f>
        <v>REPROG-</v>
      </c>
      <c r="R65" s="153" t="e">
        <f>IF((I65-K65)*VLOOKUP(D65,'MM60 |ZBS P3M'!A:M,12,0)&lt;0,0,(I65-K65)*VLOOKUP(D65,'MM60 |ZBS P3M'!A:M,12,0))</f>
        <v>#VALUE!</v>
      </c>
      <c r="S65" s="174" t="str">
        <f t="shared" si="1"/>
        <v/>
      </c>
      <c r="T65" s="174"/>
    </row>
    <row r="66" spans="1:20" x14ac:dyDescent="0.2">
      <c r="A66" s="61" t="s">
        <v>2421</v>
      </c>
      <c r="B66" s="61" t="s">
        <v>2833</v>
      </c>
      <c r="C66" s="61" t="s">
        <v>2422</v>
      </c>
      <c r="D66" s="61" t="s">
        <v>3000</v>
      </c>
      <c r="E66" s="61" t="s">
        <v>3001</v>
      </c>
      <c r="F66" s="61" t="s">
        <v>2833</v>
      </c>
      <c r="G66" s="61" t="s">
        <v>2422</v>
      </c>
      <c r="H66" s="61" t="s">
        <v>2851</v>
      </c>
      <c r="I66" s="63">
        <v>12</v>
      </c>
      <c r="J66" s="336">
        <v>151944113</v>
      </c>
      <c r="K66" s="63">
        <v>0</v>
      </c>
      <c r="L66" s="63">
        <v>0</v>
      </c>
      <c r="M66" s="15" t="s">
        <v>2872</v>
      </c>
      <c r="N66" s="336">
        <v>6</v>
      </c>
      <c r="O66" s="125" t="str">
        <f>+IF(OR(ISERROR(VLOOKUP(A66&amp;B66,OPER!$AO$2:$AO$500,1,0)),K66&gt;=I66),"no","SI")</f>
        <v>no</v>
      </c>
      <c r="P66" s="151" t="str">
        <f>+VLOOKUP(VALUE(A66),ORDENES!$Y$2:$AE$359,5,0)</f>
        <v>VARIOLINE OW - L4</v>
      </c>
      <c r="Q66" s="152" t="str">
        <f>+_xlfn.XLOOKUP(A66&amp;B66,OPER!$AO$2:$AO$500,OPER!$X$2:$X$500,"REPROG-"&amp;_xlfn.XLOOKUP(A66,OPER!$F$2:$F$500,OPER!$X$2:$X$500,"",0),0)</f>
        <v>REPROG-</v>
      </c>
      <c r="R66" s="153" t="e">
        <f>IF((I66-K66)*VLOOKUP(D66,'MM60 |ZBS P3M'!A:M,12,0)&lt;0,0,(I66-K66)*VLOOKUP(D66,'MM60 |ZBS P3M'!A:M,12,0))</f>
        <v>#VALUE!</v>
      </c>
      <c r="S66" s="174" t="str">
        <f t="shared" si="1"/>
        <v/>
      </c>
      <c r="T66" s="174"/>
    </row>
    <row r="67" spans="1:20" x14ac:dyDescent="0.2">
      <c r="A67" s="61" t="s">
        <v>2444</v>
      </c>
      <c r="B67" s="61" t="s">
        <v>2688</v>
      </c>
      <c r="C67" s="61" t="s">
        <v>2445</v>
      </c>
      <c r="D67" s="61" t="s">
        <v>3002</v>
      </c>
      <c r="E67" s="61" t="s">
        <v>3003</v>
      </c>
      <c r="F67" s="61" t="s">
        <v>2883</v>
      </c>
      <c r="G67" s="61" t="s">
        <v>2445</v>
      </c>
      <c r="H67" s="61" t="s">
        <v>2851</v>
      </c>
      <c r="I67" s="63">
        <v>12</v>
      </c>
      <c r="J67" s="336">
        <v>160605636</v>
      </c>
      <c r="K67" s="63">
        <v>0</v>
      </c>
      <c r="L67" s="63">
        <v>0</v>
      </c>
      <c r="M67" s="15" t="s">
        <v>1503</v>
      </c>
      <c r="N67" s="336">
        <v>13</v>
      </c>
      <c r="O67" s="125" t="str">
        <f>+IF(OR(ISERROR(VLOOKUP(A67&amp;B67,OPER!$AO$2:$AO$500,1,0)),K67&gt;=I67),"no","SI")</f>
        <v>no</v>
      </c>
      <c r="P67" s="151" t="str">
        <f>+VLOOKUP(VALUE(A67),ORDENES!$Y$2:$AE$359,5,0)</f>
        <v>VARIOLINE OW - L4</v>
      </c>
      <c r="Q67" s="152" t="str">
        <f>+_xlfn.XLOOKUP(A67&amp;B67,OPER!$AO$2:$AO$500,OPER!$X$2:$X$500,"REPROG-"&amp;_xlfn.XLOOKUP(A67,OPER!$F$2:$F$500,OPER!$X$2:$X$500,"",0),0)</f>
        <v>REPROG-</v>
      </c>
      <c r="R67" s="153" t="e">
        <f>IF((I67-K67)*VLOOKUP(D67,'MM60 |ZBS P3M'!A:M,12,0)&lt;0,0,(I67-K67)*VLOOKUP(D67,'MM60 |ZBS P3M'!A:M,12,0))</f>
        <v>#VALUE!</v>
      </c>
      <c r="S67" s="174" t="str">
        <f t="shared" si="1"/>
        <v/>
      </c>
      <c r="T67" s="174"/>
    </row>
    <row r="68" spans="1:20" x14ac:dyDescent="0.2">
      <c r="A68" s="61" t="s">
        <v>2444</v>
      </c>
      <c r="B68" s="61" t="s">
        <v>2688</v>
      </c>
      <c r="C68" s="61" t="s">
        <v>2445</v>
      </c>
      <c r="D68" s="61" t="s">
        <v>3004</v>
      </c>
      <c r="E68" s="61" t="s">
        <v>3005</v>
      </c>
      <c r="F68" s="61" t="s">
        <v>2915</v>
      </c>
      <c r="G68" s="61" t="s">
        <v>2445</v>
      </c>
      <c r="H68" s="61" t="s">
        <v>2851</v>
      </c>
      <c r="I68" s="63">
        <v>12</v>
      </c>
      <c r="J68" s="336">
        <v>160605636</v>
      </c>
      <c r="K68" s="63">
        <v>0</v>
      </c>
      <c r="L68" s="63">
        <v>0</v>
      </c>
      <c r="M68" s="15" t="s">
        <v>1503</v>
      </c>
      <c r="N68" s="336">
        <v>14</v>
      </c>
      <c r="O68" s="125" t="str">
        <f>+IF(OR(ISERROR(VLOOKUP(A68&amp;B68,OPER!$AO$2:$AO$500,1,0)),K68&gt;=I68),"no","SI")</f>
        <v>no</v>
      </c>
      <c r="P68" s="151" t="str">
        <f>+VLOOKUP(VALUE(A68),ORDENES!$Y$2:$AE$359,5,0)</f>
        <v>VARIOLINE OW - L4</v>
      </c>
      <c r="Q68" s="152" t="str">
        <f>+_xlfn.XLOOKUP(A68&amp;B68,OPER!$AO$2:$AO$500,OPER!$X$2:$X$500,"REPROG-"&amp;_xlfn.XLOOKUP(A68,OPER!$F$2:$F$500,OPER!$X$2:$X$500,"",0),0)</f>
        <v>REPROG-</v>
      </c>
      <c r="R68" s="153" t="e">
        <f>IF((I68-K68)*VLOOKUP(D68,'MM60 |ZBS P3M'!A:M,12,0)&lt;0,0,(I68-K68)*VLOOKUP(D68,'MM60 |ZBS P3M'!A:M,12,0))</f>
        <v>#VALUE!</v>
      </c>
      <c r="S68" s="174" t="str">
        <f t="shared" si="1"/>
        <v/>
      </c>
      <c r="T68" s="174"/>
    </row>
    <row r="69" spans="1:20" x14ac:dyDescent="0.2">
      <c r="A69" s="61" t="s">
        <v>2180</v>
      </c>
      <c r="B69" s="61" t="s">
        <v>2697</v>
      </c>
      <c r="C69" s="61" t="s">
        <v>3006</v>
      </c>
      <c r="D69" s="61" t="s">
        <v>2906</v>
      </c>
      <c r="E69" s="61" t="s">
        <v>2907</v>
      </c>
      <c r="F69" s="61" t="s">
        <v>2723</v>
      </c>
      <c r="G69" s="61" t="s">
        <v>2181</v>
      </c>
      <c r="H69" s="61" t="s">
        <v>2851</v>
      </c>
      <c r="I69" s="63">
        <v>12</v>
      </c>
      <c r="J69" s="336">
        <v>165135991</v>
      </c>
      <c r="K69" s="63">
        <v>0</v>
      </c>
      <c r="L69" s="63">
        <v>0</v>
      </c>
      <c r="M69" s="15" t="s">
        <v>1503</v>
      </c>
      <c r="N69" s="336">
        <v>3</v>
      </c>
      <c r="O69" s="125" t="str">
        <f>+IF(OR(ISERROR(VLOOKUP(A69&amp;B69,OPER!$AO$2:$AO$500,1,0)),K69&gt;=I69),"no","SI")</f>
        <v>no</v>
      </c>
      <c r="P69" s="151" t="str">
        <f>+VLOOKUP(VALUE(A69),ORDENES!$Y$2:$AE$359,5,0)</f>
        <v>PASTEURIZADOR TUNEL - L4</v>
      </c>
      <c r="Q69" s="152" t="str">
        <f>+_xlfn.XLOOKUP(A69&amp;B69,OPER!$AO$2:$AO$500,OPER!$X$2:$X$500,"REPROG-"&amp;_xlfn.XLOOKUP(A69,OPER!$F$2:$F$500,OPER!$X$2:$X$500,"",0),0)</f>
        <v>REPROG-</v>
      </c>
      <c r="R69" s="153" t="e">
        <f>IF((I69-K69)*VLOOKUP(D69,'MM60 |ZBS P3M'!A:M,12,0)&lt;0,0,(I69-K69)*VLOOKUP(D69,'MM60 |ZBS P3M'!A:M,12,0))</f>
        <v>#VALUE!</v>
      </c>
      <c r="S69" s="174" t="str">
        <f t="shared" si="1"/>
        <v/>
      </c>
      <c r="T69" s="174"/>
    </row>
    <row r="70" spans="1:20" x14ac:dyDescent="0.2">
      <c r="A70" s="61" t="s">
        <v>2183</v>
      </c>
      <c r="B70" s="61" t="s">
        <v>2736</v>
      </c>
      <c r="C70" s="61" t="s">
        <v>3007</v>
      </c>
      <c r="D70" s="61" t="s">
        <v>3008</v>
      </c>
      <c r="E70" s="61" t="s">
        <v>3009</v>
      </c>
      <c r="F70" s="61" t="s">
        <v>2736</v>
      </c>
      <c r="G70" s="61" t="s">
        <v>2184</v>
      </c>
      <c r="H70" s="61" t="s">
        <v>2854</v>
      </c>
      <c r="I70" s="63">
        <v>12</v>
      </c>
      <c r="J70" s="336">
        <v>165491838</v>
      </c>
      <c r="K70" s="63">
        <v>0</v>
      </c>
      <c r="L70" s="63">
        <v>0</v>
      </c>
      <c r="M70" s="15" t="s">
        <v>2872</v>
      </c>
      <c r="N70" s="336">
        <v>2</v>
      </c>
      <c r="O70" s="125" t="str">
        <f>+IF(OR(ISERROR(VLOOKUP(A70&amp;B70,OPER!$AO$2:$AO$500,1,0)),K70&gt;=I70),"no","SI")</f>
        <v>no</v>
      </c>
      <c r="P70" s="151" t="str">
        <f>+VLOOKUP(VALUE(A70),ORDENES!$Y$2:$AE$359,5,0)</f>
        <v>PASTEURIZADOR TUNEL - L4</v>
      </c>
      <c r="Q70" s="152" t="str">
        <f>+_xlfn.XLOOKUP(A70&amp;B70,OPER!$AO$2:$AO$500,OPER!$X$2:$X$500,"REPROG-"&amp;_xlfn.XLOOKUP(A70,OPER!$F$2:$F$500,OPER!$X$2:$X$500,"",0),0)</f>
        <v>REPROG-</v>
      </c>
      <c r="R70" s="153" t="e">
        <f>IF((I70-K70)*VLOOKUP(D70,'MM60 |ZBS P3M'!A:M,12,0)&lt;0,0,(I70-K70)*VLOOKUP(D70,'MM60 |ZBS P3M'!A:M,12,0))</f>
        <v>#VALUE!</v>
      </c>
      <c r="S70" s="174" t="str">
        <f t="shared" si="1"/>
        <v/>
      </c>
      <c r="T70" s="174"/>
    </row>
    <row r="71" spans="1:20" x14ac:dyDescent="0.2">
      <c r="A71" s="61" t="s">
        <v>2132</v>
      </c>
      <c r="B71" s="61" t="s">
        <v>2688</v>
      </c>
      <c r="C71" s="61" t="s">
        <v>2133</v>
      </c>
      <c r="D71" s="61" t="s">
        <v>3010</v>
      </c>
      <c r="E71" s="61" t="s">
        <v>3011</v>
      </c>
      <c r="F71" s="61" t="s">
        <v>2736</v>
      </c>
      <c r="G71" s="61" t="s">
        <v>2133</v>
      </c>
      <c r="H71" s="61" t="s">
        <v>2851</v>
      </c>
      <c r="I71" s="63">
        <v>12</v>
      </c>
      <c r="J71" s="336">
        <v>173851758</v>
      </c>
      <c r="K71" s="63">
        <v>0</v>
      </c>
      <c r="L71" s="63">
        <v>6</v>
      </c>
      <c r="M71" s="15" t="s">
        <v>2872</v>
      </c>
      <c r="N71" s="336">
        <v>2</v>
      </c>
      <c r="O71" s="125" t="str">
        <f>+IF(OR(ISERROR(VLOOKUP(A71&amp;B71,OPER!$AO$2:$AO$500,1,0)),K71&gt;=I71),"no","SI")</f>
        <v>no</v>
      </c>
      <c r="P71" s="151" t="str">
        <f>+VLOOKUP(VALUE(A71),ORDENES!$Y$2:$AE$359,5,0)</f>
        <v>PALETIZADORA - L4</v>
      </c>
      <c r="Q71" s="152" t="str">
        <f>+_xlfn.XLOOKUP(A71&amp;B71,OPER!$AO$2:$AO$500,OPER!$X$2:$X$500,"REPROG-"&amp;_xlfn.XLOOKUP(A71,OPER!$F$2:$F$500,OPER!$X$2:$X$500,"",0),0)</f>
        <v>REPROG-</v>
      </c>
      <c r="R71" s="153" t="e">
        <f>IF((I71-K71)*VLOOKUP(D71,'MM60 |ZBS P3M'!A:M,12,0)&lt;0,0,(I71-K71)*VLOOKUP(D71,'MM60 |ZBS P3M'!A:M,12,0))</f>
        <v>#VALUE!</v>
      </c>
      <c r="S71" s="174" t="str">
        <f t="shared" si="1"/>
        <v/>
      </c>
      <c r="T71" s="174"/>
    </row>
    <row r="72" spans="1:20" x14ac:dyDescent="0.2">
      <c r="A72" s="61" t="s">
        <v>2084</v>
      </c>
      <c r="B72" s="61" t="s">
        <v>2736</v>
      </c>
      <c r="C72" s="61" t="s">
        <v>2897</v>
      </c>
      <c r="D72" s="61" t="s">
        <v>3012</v>
      </c>
      <c r="E72" s="61" t="s">
        <v>3013</v>
      </c>
      <c r="F72" s="61" t="s">
        <v>2723</v>
      </c>
      <c r="G72" s="61" t="s">
        <v>2085</v>
      </c>
      <c r="H72" s="61" t="s">
        <v>2854</v>
      </c>
      <c r="I72" s="63">
        <v>11</v>
      </c>
      <c r="J72" s="336">
        <v>160839059</v>
      </c>
      <c r="K72" s="63">
        <v>0</v>
      </c>
      <c r="L72" s="63">
        <v>0</v>
      </c>
      <c r="M72" s="15" t="s">
        <v>1503</v>
      </c>
      <c r="N72" s="336">
        <v>4</v>
      </c>
      <c r="O72" s="125" t="str">
        <f>+IF(OR(ISERROR(VLOOKUP(A72&amp;B72,OPER!$AO$2:$AO$500,1,0)),K72&gt;=I72),"no","SI")</f>
        <v>no</v>
      </c>
      <c r="P72" s="151" t="str">
        <f>+VLOOKUP(VALUE(A72),ORDENES!$Y$2:$AE$359,5,0)</f>
        <v>PALETIZADORA - L4</v>
      </c>
      <c r="Q72" s="152" t="str">
        <f>+_xlfn.XLOOKUP(A72&amp;B72,OPER!$AO$2:$AO$500,OPER!$X$2:$X$500,"REPROG-"&amp;_xlfn.XLOOKUP(A72,OPER!$F$2:$F$500,OPER!$X$2:$X$500,"",0),0)</f>
        <v>REPROG-</v>
      </c>
      <c r="R72" s="153" t="e">
        <f>IF((I72-K72)*VLOOKUP(D72,'MM60 |ZBS P3M'!A:M,12,0)&lt;0,0,(I72-K72)*VLOOKUP(D72,'MM60 |ZBS P3M'!A:M,12,0))</f>
        <v>#VALUE!</v>
      </c>
      <c r="S72" s="174" t="str">
        <f t="shared" si="1"/>
        <v/>
      </c>
      <c r="T72" s="174"/>
    </row>
    <row r="73" spans="1:20" x14ac:dyDescent="0.2">
      <c r="A73" s="61" t="s">
        <v>2044</v>
      </c>
      <c r="B73" s="61" t="s">
        <v>2688</v>
      </c>
      <c r="C73" s="61" t="s">
        <v>3014</v>
      </c>
      <c r="D73" s="61" t="s">
        <v>3015</v>
      </c>
      <c r="E73" s="61" t="s">
        <v>3016</v>
      </c>
      <c r="F73" s="61" t="s">
        <v>2688</v>
      </c>
      <c r="G73" s="61" t="s">
        <v>2046</v>
      </c>
      <c r="H73" s="61" t="s">
        <v>2854</v>
      </c>
      <c r="I73" s="63">
        <v>10</v>
      </c>
      <c r="J73" s="336">
        <v>138668279</v>
      </c>
      <c r="K73" s="63">
        <v>10</v>
      </c>
      <c r="L73" s="63">
        <v>0</v>
      </c>
      <c r="M73" s="15" t="s">
        <v>1503</v>
      </c>
      <c r="N73" s="336">
        <v>1</v>
      </c>
      <c r="O73" s="125" t="str">
        <f>+IF(OR(ISERROR(VLOOKUP(A73&amp;B73,OPER!$AO$2:$AO$500,1,0)),K73&gt;=I73),"no","SI")</f>
        <v>no</v>
      </c>
      <c r="P73" s="151" t="str">
        <f>+VLOOKUP(VALUE(A73),ORDENES!$Y$2:$AE$359,5,0)</f>
        <v>PALETIZADORA - L4</v>
      </c>
      <c r="Q73" s="152" t="str">
        <f>+_xlfn.XLOOKUP(A73&amp;B73,OPER!$AO$2:$AO$500,OPER!$X$2:$X$500,"REPROG-"&amp;_xlfn.XLOOKUP(A73,OPER!$F$2:$F$500,OPER!$X$2:$X$500,"",0),0)</f>
        <v>REPROG-</v>
      </c>
      <c r="R73" s="153" t="e">
        <f>IF((I73-K73)*VLOOKUP(D73,'MM60 |ZBS P3M'!A:M,12,0)&lt;0,0,(I73-K73)*VLOOKUP(D73,'MM60 |ZBS P3M'!A:M,12,0))</f>
        <v>#VALUE!</v>
      </c>
      <c r="S73" s="174" t="str">
        <f t="shared" si="1"/>
        <v/>
      </c>
      <c r="T73" s="174"/>
    </row>
    <row r="74" spans="1:20" x14ac:dyDescent="0.2">
      <c r="A74" s="61" t="s">
        <v>1800</v>
      </c>
      <c r="B74" s="61" t="s">
        <v>2688</v>
      </c>
      <c r="C74" s="61" t="s">
        <v>1801</v>
      </c>
      <c r="D74" s="61" t="s">
        <v>3017</v>
      </c>
      <c r="E74" s="61" t="s">
        <v>3018</v>
      </c>
      <c r="F74" s="61" t="s">
        <v>2688</v>
      </c>
      <c r="G74" s="61" t="s">
        <v>1801</v>
      </c>
      <c r="H74" s="61" t="s">
        <v>2854</v>
      </c>
      <c r="I74" s="63">
        <v>10</v>
      </c>
      <c r="J74" s="336">
        <v>146289778</v>
      </c>
      <c r="K74" s="63">
        <v>10</v>
      </c>
      <c r="L74" s="63">
        <v>0</v>
      </c>
      <c r="M74" s="15" t="s">
        <v>1503</v>
      </c>
      <c r="N74" s="336">
        <v>1</v>
      </c>
      <c r="O74" s="125" t="str">
        <f>+IF(OR(ISERROR(VLOOKUP(A74&amp;B74,OPER!$AO$2:$AO$500,1,0)),K74&gt;=I74),"no","SI")</f>
        <v>no</v>
      </c>
      <c r="P74" s="151" t="str">
        <f>+VLOOKUP(VALUE(A74),ORDENES!$Y$2:$AE$359,5,0)</f>
        <v>LLENADORA DE BOTELLAS - L4</v>
      </c>
      <c r="Q74" s="152" t="str">
        <f>+_xlfn.XLOOKUP(A74&amp;B74,OPER!$AO$2:$AO$500,OPER!$X$2:$X$500,"REPROG-"&amp;_xlfn.XLOOKUP(A74,OPER!$F$2:$F$500,OPER!$X$2:$X$500,"",0),0)</f>
        <v>REPROG-</v>
      </c>
      <c r="R74" s="153" t="e">
        <f>IF((I74-K74)*VLOOKUP(D74,'MM60 |ZBS P3M'!A:M,12,0)&lt;0,0,(I74-K74)*VLOOKUP(D74,'MM60 |ZBS P3M'!A:M,12,0))</f>
        <v>#N/A</v>
      </c>
      <c r="S74" s="174" t="str">
        <f t="shared" si="1"/>
        <v/>
      </c>
      <c r="T74" s="174"/>
    </row>
    <row r="75" spans="1:20" x14ac:dyDescent="0.2">
      <c r="A75" s="61" t="s">
        <v>1800</v>
      </c>
      <c r="B75" s="61" t="s">
        <v>2789</v>
      </c>
      <c r="C75" s="61" t="s">
        <v>1801</v>
      </c>
      <c r="D75" s="61" t="s">
        <v>3017</v>
      </c>
      <c r="E75" s="61" t="s">
        <v>3018</v>
      </c>
      <c r="F75" s="61" t="s">
        <v>2736</v>
      </c>
      <c r="G75" s="61" t="s">
        <v>1801</v>
      </c>
      <c r="H75" s="61" t="s">
        <v>2851</v>
      </c>
      <c r="I75" s="63">
        <v>10</v>
      </c>
      <c r="J75" s="336">
        <v>146289778</v>
      </c>
      <c r="K75" s="63">
        <v>0</v>
      </c>
      <c r="L75" s="63">
        <v>0</v>
      </c>
      <c r="M75" s="15" t="s">
        <v>1503</v>
      </c>
      <c r="N75" s="336">
        <v>2</v>
      </c>
      <c r="O75" s="125" t="str">
        <f>+IF(OR(ISERROR(VLOOKUP(A75&amp;B75,OPER!$AO$2:$AO$500,1,0)),K75&gt;=I75),"no","SI")</f>
        <v>no</v>
      </c>
      <c r="P75" s="151" t="str">
        <f>+VLOOKUP(VALUE(A75),ORDENES!$Y$2:$AE$359,5,0)</f>
        <v>LLENADORA DE BOTELLAS - L4</v>
      </c>
      <c r="Q75" s="152" t="str">
        <f>+_xlfn.XLOOKUP(A75&amp;B75,OPER!$AO$2:$AO$500,OPER!$X$2:$X$500,"REPROG-"&amp;_xlfn.XLOOKUP(A75,OPER!$F$2:$F$500,OPER!$X$2:$X$500,"",0),0)</f>
        <v>REPROG-</v>
      </c>
      <c r="R75" s="153" t="e">
        <f>IF((I75-K75)*VLOOKUP(D75,'MM60 |ZBS P3M'!A:M,12,0)&lt;0,0,(I75-K75)*VLOOKUP(D75,'MM60 |ZBS P3M'!A:M,12,0))</f>
        <v>#N/A</v>
      </c>
      <c r="S75" s="174" t="str">
        <f t="shared" si="1"/>
        <v/>
      </c>
      <c r="T75" s="174"/>
    </row>
    <row r="76" spans="1:20" x14ac:dyDescent="0.2">
      <c r="A76" s="61" t="s">
        <v>1804</v>
      </c>
      <c r="B76" s="61" t="s">
        <v>2736</v>
      </c>
      <c r="C76" s="61" t="s">
        <v>1805</v>
      </c>
      <c r="D76" s="61" t="s">
        <v>2969</v>
      </c>
      <c r="E76" s="61" t="s">
        <v>2970</v>
      </c>
      <c r="F76" s="61" t="s">
        <v>2787</v>
      </c>
      <c r="G76" s="61" t="s">
        <v>1805</v>
      </c>
      <c r="H76" s="61" t="s">
        <v>2854</v>
      </c>
      <c r="I76" s="63">
        <v>10</v>
      </c>
      <c r="J76" s="336">
        <v>147476589</v>
      </c>
      <c r="K76" s="63">
        <v>10</v>
      </c>
      <c r="L76" s="63">
        <v>0</v>
      </c>
      <c r="M76" s="15" t="s">
        <v>1503</v>
      </c>
      <c r="N76" s="336">
        <v>6</v>
      </c>
      <c r="O76" s="125" t="str">
        <f>+IF(OR(ISERROR(VLOOKUP(A76&amp;B76,OPER!$AO$2:$AO$500,1,0)),K76&gt;=I76),"no","SI")</f>
        <v>no</v>
      </c>
      <c r="P76" s="151" t="str">
        <f>+VLOOKUP(VALUE(A76),ORDENES!$Y$2:$AE$359,5,0)</f>
        <v>LLENADORA DE BOTELLAS - L4</v>
      </c>
      <c r="Q76" s="152" t="str">
        <f>+_xlfn.XLOOKUP(A76&amp;B76,OPER!$AO$2:$AO$500,OPER!$X$2:$X$500,"REPROG-"&amp;_xlfn.XLOOKUP(A76,OPER!$F$2:$F$500,OPER!$X$2:$X$500,"",0),0)</f>
        <v>REPROG-</v>
      </c>
      <c r="R76" s="153" t="e">
        <f>IF((I76-K76)*VLOOKUP(D76,'MM60 |ZBS P3M'!A:M,12,0)&lt;0,0,(I76-K76)*VLOOKUP(D76,'MM60 |ZBS P3M'!A:M,12,0))</f>
        <v>#VALUE!</v>
      </c>
      <c r="S76" s="174" t="str">
        <f t="shared" si="1"/>
        <v/>
      </c>
      <c r="T76" s="174"/>
    </row>
    <row r="77" spans="1:20" x14ac:dyDescent="0.2">
      <c r="A77" s="61" t="s">
        <v>1804</v>
      </c>
      <c r="B77" s="61" t="s">
        <v>2736</v>
      </c>
      <c r="C77" s="61" t="s">
        <v>1805</v>
      </c>
      <c r="D77" s="61" t="s">
        <v>2967</v>
      </c>
      <c r="E77" s="61" t="s">
        <v>2968</v>
      </c>
      <c r="F77" s="61" t="s">
        <v>2833</v>
      </c>
      <c r="G77" s="61" t="s">
        <v>1805</v>
      </c>
      <c r="H77" s="61" t="s">
        <v>2854</v>
      </c>
      <c r="I77" s="63">
        <v>10</v>
      </c>
      <c r="J77" s="336">
        <v>147476589</v>
      </c>
      <c r="K77" s="63">
        <v>10</v>
      </c>
      <c r="L77" s="63">
        <v>0</v>
      </c>
      <c r="M77" s="15" t="s">
        <v>1503</v>
      </c>
      <c r="N77" s="336">
        <v>7</v>
      </c>
      <c r="O77" s="125" t="str">
        <f>+IF(OR(ISERROR(VLOOKUP(A77&amp;B77,OPER!$AO$2:$AO$500,1,0)),K77&gt;=I77),"no","SI")</f>
        <v>no</v>
      </c>
      <c r="P77" s="151" t="str">
        <f>+VLOOKUP(VALUE(A77),ORDENES!$Y$2:$AE$359,5,0)</f>
        <v>LLENADORA DE BOTELLAS - L4</v>
      </c>
      <c r="Q77" s="152" t="str">
        <f>+_xlfn.XLOOKUP(A77&amp;B77,OPER!$AO$2:$AO$500,OPER!$X$2:$X$500,"REPROG-"&amp;_xlfn.XLOOKUP(A77,OPER!$F$2:$F$500,OPER!$X$2:$X$500,"",0),0)</f>
        <v>REPROG-</v>
      </c>
      <c r="R77" s="153" t="e">
        <f>IF((I77-K77)*VLOOKUP(D77,'MM60 |ZBS P3M'!A:M,12,0)&lt;0,0,(I77-K77)*VLOOKUP(D77,'MM60 |ZBS P3M'!A:M,12,0))</f>
        <v>#VALUE!</v>
      </c>
      <c r="S77" s="174" t="str">
        <f t="shared" si="1"/>
        <v/>
      </c>
      <c r="T77" s="174"/>
    </row>
    <row r="78" spans="1:20" x14ac:dyDescent="0.2">
      <c r="A78" s="61" t="s">
        <v>1835</v>
      </c>
      <c r="B78" s="61" t="s">
        <v>2688</v>
      </c>
      <c r="C78" s="61" t="s">
        <v>3019</v>
      </c>
      <c r="D78" s="61" t="s">
        <v>3020</v>
      </c>
      <c r="E78" s="61" t="s">
        <v>3021</v>
      </c>
      <c r="F78" s="61" t="s">
        <v>2736</v>
      </c>
      <c r="G78" s="61" t="s">
        <v>1836</v>
      </c>
      <c r="H78" s="61" t="s">
        <v>2854</v>
      </c>
      <c r="I78" s="63">
        <v>10</v>
      </c>
      <c r="J78" s="336">
        <v>154074688</v>
      </c>
      <c r="K78" s="63">
        <v>10</v>
      </c>
      <c r="L78" s="63">
        <v>0</v>
      </c>
      <c r="M78" s="15" t="s">
        <v>1503</v>
      </c>
      <c r="N78" s="336">
        <v>2</v>
      </c>
      <c r="O78" s="125" t="str">
        <f>+IF(OR(ISERROR(VLOOKUP(A78&amp;B78,OPER!$AO$2:$AO$500,1,0)),K78&gt;=I78),"no","SI")</f>
        <v>no</v>
      </c>
      <c r="P78" s="151" t="str">
        <f>+VLOOKUP(VALUE(A78),ORDENES!$Y$2:$AE$359,5,0)</f>
        <v>LLENADORA DE BOTELLAS - L4</v>
      </c>
      <c r="Q78" s="152" t="str">
        <f>+_xlfn.XLOOKUP(A78&amp;B78,OPER!$AO$2:$AO$500,OPER!$X$2:$X$500,"REPROG-"&amp;_xlfn.XLOOKUP(A78,OPER!$F$2:$F$500,OPER!$X$2:$X$500,"",0),0)</f>
        <v>REPROG-</v>
      </c>
      <c r="R78" s="153" t="e">
        <f>IF((I78-K78)*VLOOKUP(D78,'MM60 |ZBS P3M'!A:M,12,0)&lt;0,0,(I78-K78)*VLOOKUP(D78,'MM60 |ZBS P3M'!A:M,12,0))</f>
        <v>#VALUE!</v>
      </c>
      <c r="S78" s="174" t="str">
        <f t="shared" si="1"/>
        <v/>
      </c>
      <c r="T78" s="174"/>
    </row>
    <row r="79" spans="1:20" x14ac:dyDescent="0.2">
      <c r="A79" s="61" t="s">
        <v>2444</v>
      </c>
      <c r="B79" s="61" t="s">
        <v>2688</v>
      </c>
      <c r="C79" s="61" t="s">
        <v>2445</v>
      </c>
      <c r="D79" s="61" t="s">
        <v>3022</v>
      </c>
      <c r="E79" s="61" t="s">
        <v>3023</v>
      </c>
      <c r="F79" s="61" t="s">
        <v>2694</v>
      </c>
      <c r="G79" s="61" t="s">
        <v>2445</v>
      </c>
      <c r="H79" s="61" t="s">
        <v>2851</v>
      </c>
      <c r="I79" s="63">
        <v>10</v>
      </c>
      <c r="J79" s="336">
        <v>160605636</v>
      </c>
      <c r="K79" s="63">
        <v>0</v>
      </c>
      <c r="L79" s="63">
        <v>0</v>
      </c>
      <c r="M79" s="15" t="s">
        <v>1503</v>
      </c>
      <c r="N79" s="336">
        <v>9</v>
      </c>
      <c r="O79" s="125" t="str">
        <f>+IF(OR(ISERROR(VLOOKUP(A79&amp;B79,OPER!$AO$2:$AO$500,1,0)),K79&gt;=I79),"no","SI")</f>
        <v>no</v>
      </c>
      <c r="P79" s="151" t="str">
        <f>+VLOOKUP(VALUE(A79),ORDENES!$Y$2:$AE$359,5,0)</f>
        <v>VARIOLINE OW - L4</v>
      </c>
      <c r="Q79" s="152" t="str">
        <f>+_xlfn.XLOOKUP(A79&amp;B79,OPER!$AO$2:$AO$500,OPER!$X$2:$X$500,"REPROG-"&amp;_xlfn.XLOOKUP(A79,OPER!$F$2:$F$500,OPER!$X$2:$X$500,"",0),0)</f>
        <v>REPROG-</v>
      </c>
      <c r="R79" s="153" t="e">
        <f>IF((I79-K79)*VLOOKUP(D79,'MM60 |ZBS P3M'!A:M,12,0)&lt;0,0,(I79-K79)*VLOOKUP(D79,'MM60 |ZBS P3M'!A:M,12,0))</f>
        <v>#VALUE!</v>
      </c>
      <c r="S79" s="174" t="str">
        <f t="shared" si="1"/>
        <v/>
      </c>
      <c r="T79" s="174"/>
    </row>
    <row r="80" spans="1:20" x14ac:dyDescent="0.2">
      <c r="A80" s="61" t="s">
        <v>2444</v>
      </c>
      <c r="B80" s="61" t="s">
        <v>2688</v>
      </c>
      <c r="C80" s="61" t="s">
        <v>2445</v>
      </c>
      <c r="D80" s="61" t="s">
        <v>3024</v>
      </c>
      <c r="E80" s="61" t="s">
        <v>3025</v>
      </c>
      <c r="F80" s="61" t="s">
        <v>2785</v>
      </c>
      <c r="G80" s="61" t="s">
        <v>2445</v>
      </c>
      <c r="H80" s="61" t="s">
        <v>2851</v>
      </c>
      <c r="I80" s="63">
        <v>10</v>
      </c>
      <c r="J80" s="336">
        <v>160605636</v>
      </c>
      <c r="K80" s="63">
        <v>0</v>
      </c>
      <c r="L80" s="63">
        <v>0</v>
      </c>
      <c r="M80" s="15" t="s">
        <v>1503</v>
      </c>
      <c r="N80" s="336">
        <v>12</v>
      </c>
      <c r="O80" s="125" t="str">
        <f>+IF(OR(ISERROR(VLOOKUP(A80&amp;B80,OPER!$AO$2:$AO$500,1,0)),K80&gt;=I80),"no","SI")</f>
        <v>no</v>
      </c>
      <c r="P80" s="151" t="str">
        <f>+VLOOKUP(VALUE(A80),ORDENES!$Y$2:$AE$359,5,0)</f>
        <v>VARIOLINE OW - L4</v>
      </c>
      <c r="Q80" s="152" t="str">
        <f>+_xlfn.XLOOKUP(A80&amp;B80,OPER!$AO$2:$AO$500,OPER!$X$2:$X$500,"REPROG-"&amp;_xlfn.XLOOKUP(A80,OPER!$F$2:$F$500,OPER!$X$2:$X$500,"",0),0)</f>
        <v>REPROG-</v>
      </c>
      <c r="R80" s="153" t="e">
        <f>IF((I80-K80)*VLOOKUP(D80,'MM60 |ZBS P3M'!A:M,12,0)&lt;0,0,(I80-K80)*VLOOKUP(D80,'MM60 |ZBS P3M'!A:M,12,0))</f>
        <v>#VALUE!</v>
      </c>
      <c r="S80" s="174" t="str">
        <f t="shared" si="1"/>
        <v/>
      </c>
      <c r="T80" s="174"/>
    </row>
    <row r="81" spans="1:20" x14ac:dyDescent="0.2">
      <c r="A81" s="61" t="s">
        <v>2449</v>
      </c>
      <c r="B81" s="61" t="s">
        <v>2723</v>
      </c>
      <c r="C81" s="61" t="s">
        <v>3026</v>
      </c>
      <c r="D81" s="61" t="s">
        <v>3027</v>
      </c>
      <c r="E81" s="61" t="s">
        <v>3028</v>
      </c>
      <c r="F81" s="61" t="s">
        <v>2824</v>
      </c>
      <c r="G81" s="61" t="s">
        <v>2450</v>
      </c>
      <c r="H81" s="61" t="s">
        <v>2854</v>
      </c>
      <c r="I81" s="63">
        <v>10</v>
      </c>
      <c r="J81" s="336">
        <v>160679692</v>
      </c>
      <c r="K81" s="63">
        <v>10</v>
      </c>
      <c r="L81" s="63">
        <v>0</v>
      </c>
      <c r="M81" s="15" t="s">
        <v>1503</v>
      </c>
      <c r="N81" s="336">
        <v>13</v>
      </c>
      <c r="O81" s="125" t="str">
        <f>+IF(OR(ISERROR(VLOOKUP(A81&amp;B81,OPER!$AO$2:$AO$500,1,0)),K81&gt;=I81),"no","SI")</f>
        <v>no</v>
      </c>
      <c r="P81" s="151" t="str">
        <f>+VLOOKUP(VALUE(A81),ORDENES!$Y$2:$AE$359,5,0)</f>
        <v>VARIOLINE OW - L4</v>
      </c>
      <c r="Q81" s="152" t="str">
        <f>+_xlfn.XLOOKUP(A81&amp;B81,OPER!$AO$2:$AO$500,OPER!$X$2:$X$500,"REPROG-"&amp;_xlfn.XLOOKUP(A81,OPER!$F$2:$F$500,OPER!$X$2:$X$500,"",0),0)</f>
        <v>REPROG-</v>
      </c>
      <c r="R81" s="153" t="e">
        <f>IF((I81-K81)*VLOOKUP(D81,'MM60 |ZBS P3M'!A:M,12,0)&lt;0,0,(I81-K81)*VLOOKUP(D81,'MM60 |ZBS P3M'!A:M,12,0))</f>
        <v>#VALUE!</v>
      </c>
      <c r="S81" s="174" t="str">
        <f t="shared" si="1"/>
        <v/>
      </c>
      <c r="T81" s="174"/>
    </row>
    <row r="82" spans="1:20" x14ac:dyDescent="0.2">
      <c r="A82" s="61" t="s">
        <v>2454</v>
      </c>
      <c r="B82" s="61" t="s">
        <v>2697</v>
      </c>
      <c r="C82" s="61" t="s">
        <v>3029</v>
      </c>
      <c r="D82" s="61" t="s">
        <v>3030</v>
      </c>
      <c r="E82" s="61" t="s">
        <v>3031</v>
      </c>
      <c r="F82" s="61" t="s">
        <v>2688</v>
      </c>
      <c r="G82" s="61" t="s">
        <v>2455</v>
      </c>
      <c r="H82" s="61" t="s">
        <v>2851</v>
      </c>
      <c r="I82" s="63">
        <v>10</v>
      </c>
      <c r="J82" s="336">
        <v>161785899</v>
      </c>
      <c r="K82" s="63">
        <v>0</v>
      </c>
      <c r="L82" s="63">
        <v>0</v>
      </c>
      <c r="M82" s="15" t="s">
        <v>1503</v>
      </c>
      <c r="N82" s="336">
        <v>1</v>
      </c>
      <c r="O82" s="125" t="str">
        <f>+IF(OR(ISERROR(VLOOKUP(A82&amp;B82,OPER!$AO$2:$AO$500,1,0)),K82&gt;=I82),"no","SI")</f>
        <v>no</v>
      </c>
      <c r="P82" s="151" t="str">
        <f>+VLOOKUP(VALUE(A82),ORDENES!$Y$2:$AE$359,5,0)</f>
        <v>VARIOLINE OW - L4</v>
      </c>
      <c r="Q82" s="152" t="str">
        <f>+_xlfn.XLOOKUP(A82&amp;B82,OPER!$AO$2:$AO$500,OPER!$X$2:$X$500,"REPROG-"&amp;_xlfn.XLOOKUP(A82,OPER!$F$2:$F$500,OPER!$X$2:$X$500,"",0),0)</f>
        <v>REPROG-</v>
      </c>
      <c r="R82" s="153" t="e">
        <f>IF((I82-K82)*VLOOKUP(D82,'MM60 |ZBS P3M'!A:M,12,0)&lt;0,0,(I82-K82)*VLOOKUP(D82,'MM60 |ZBS P3M'!A:M,12,0))</f>
        <v>#VALUE!</v>
      </c>
      <c r="S82" s="174" t="str">
        <f t="shared" si="1"/>
        <v/>
      </c>
      <c r="T82" s="174"/>
    </row>
    <row r="83" spans="1:20" x14ac:dyDescent="0.2">
      <c r="A83" s="61" t="s">
        <v>1771</v>
      </c>
      <c r="B83" s="61" t="s">
        <v>2736</v>
      </c>
      <c r="C83" s="61" t="s">
        <v>2864</v>
      </c>
      <c r="D83" s="61" t="s">
        <v>3032</v>
      </c>
      <c r="E83" s="61" t="s">
        <v>3033</v>
      </c>
      <c r="F83" s="61" t="s">
        <v>2736</v>
      </c>
      <c r="G83" s="61" t="s">
        <v>1772</v>
      </c>
      <c r="H83" s="61" t="s">
        <v>2851</v>
      </c>
      <c r="I83" s="63">
        <v>10</v>
      </c>
      <c r="J83" s="336">
        <v>162912558</v>
      </c>
      <c r="K83" s="63">
        <v>0</v>
      </c>
      <c r="L83" s="63">
        <v>0</v>
      </c>
      <c r="M83" s="15" t="s">
        <v>1503</v>
      </c>
      <c r="N83" s="336">
        <v>2</v>
      </c>
      <c r="O83" s="125" t="str">
        <f>+IF(OR(ISERROR(VLOOKUP(A83&amp;B83,OPER!$AO$2:$AO$500,1,0)),K83&gt;=I83),"no","SI")</f>
        <v>no</v>
      </c>
      <c r="P83" s="151" t="str">
        <f>+VLOOKUP(VALUE(A83),ORDENES!$Y$2:$AE$359,5,0)</f>
        <v>JUAGADORA RINSER OW -L4</v>
      </c>
      <c r="Q83" s="152" t="str">
        <f>+_xlfn.XLOOKUP(A83&amp;B83,OPER!$AO$2:$AO$500,OPER!$X$2:$X$500,"REPROG-"&amp;_xlfn.XLOOKUP(A83,OPER!$F$2:$F$500,OPER!$X$2:$X$500,"",0),0)</f>
        <v>REPROG-</v>
      </c>
      <c r="R83" s="153" t="e">
        <f>IF((I83-K83)*VLOOKUP(D83,'MM60 |ZBS P3M'!A:M,12,0)&lt;0,0,(I83-K83)*VLOOKUP(D83,'MM60 |ZBS P3M'!A:M,12,0))</f>
        <v>#VALUE!</v>
      </c>
      <c r="S83" s="174" t="str">
        <f t="shared" si="1"/>
        <v/>
      </c>
      <c r="T83" s="174"/>
    </row>
    <row r="84" spans="1:20" x14ac:dyDescent="0.2">
      <c r="A84" s="61" t="s">
        <v>1771</v>
      </c>
      <c r="B84" s="61" t="s">
        <v>2736</v>
      </c>
      <c r="C84" s="61" t="s">
        <v>2864</v>
      </c>
      <c r="D84" s="61" t="s">
        <v>3034</v>
      </c>
      <c r="E84" s="61" t="s">
        <v>3035</v>
      </c>
      <c r="F84" s="61" t="s">
        <v>2723</v>
      </c>
      <c r="G84" s="61" t="s">
        <v>1772</v>
      </c>
      <c r="H84" s="61" t="s">
        <v>2851</v>
      </c>
      <c r="I84" s="63">
        <v>10</v>
      </c>
      <c r="J84" s="336">
        <v>162912558</v>
      </c>
      <c r="K84" s="63">
        <v>0</v>
      </c>
      <c r="L84" s="63">
        <v>0</v>
      </c>
      <c r="M84" s="15" t="s">
        <v>1503</v>
      </c>
      <c r="N84" s="336">
        <v>3</v>
      </c>
      <c r="O84" s="125" t="str">
        <f>+IF(OR(ISERROR(VLOOKUP(A84&amp;B84,OPER!$AO$2:$AO$500,1,0)),K84&gt;=I84),"no","SI")</f>
        <v>no</v>
      </c>
      <c r="P84" s="151" t="str">
        <f>+VLOOKUP(VALUE(A84),ORDENES!$Y$2:$AE$359,5,0)</f>
        <v>JUAGADORA RINSER OW -L4</v>
      </c>
      <c r="Q84" s="152" t="str">
        <f>+_xlfn.XLOOKUP(A84&amp;B84,OPER!$AO$2:$AO$500,OPER!$X$2:$X$500,"REPROG-"&amp;_xlfn.XLOOKUP(A84,OPER!$F$2:$F$500,OPER!$X$2:$X$500,"",0),0)</f>
        <v>REPROG-</v>
      </c>
      <c r="R84" s="153" t="e">
        <f>IF((I84-K84)*VLOOKUP(D84,'MM60 |ZBS P3M'!A:M,12,0)&lt;0,0,(I84-K84)*VLOOKUP(D84,'MM60 |ZBS P3M'!A:M,12,0))</f>
        <v>#VALUE!</v>
      </c>
      <c r="S84" s="174" t="str">
        <f t="shared" si="1"/>
        <v/>
      </c>
      <c r="T84" s="174"/>
    </row>
    <row r="85" spans="1:20" x14ac:dyDescent="0.2">
      <c r="A85" s="61" t="s">
        <v>1771</v>
      </c>
      <c r="B85" s="61" t="s">
        <v>2736</v>
      </c>
      <c r="C85" s="61" t="s">
        <v>2864</v>
      </c>
      <c r="D85" s="61" t="s">
        <v>3036</v>
      </c>
      <c r="E85" s="61" t="s">
        <v>3037</v>
      </c>
      <c r="F85" s="61" t="s">
        <v>2833</v>
      </c>
      <c r="G85" s="61" t="s">
        <v>1772</v>
      </c>
      <c r="H85" s="61" t="s">
        <v>2851</v>
      </c>
      <c r="I85" s="63">
        <v>10</v>
      </c>
      <c r="J85" s="336">
        <v>162912558</v>
      </c>
      <c r="K85" s="63">
        <v>0</v>
      </c>
      <c r="L85" s="63">
        <v>0</v>
      </c>
      <c r="M85" s="15" t="s">
        <v>1503</v>
      </c>
      <c r="N85" s="336">
        <v>6</v>
      </c>
      <c r="O85" s="125" t="str">
        <f>+IF(OR(ISERROR(VLOOKUP(A85&amp;B85,OPER!$AO$2:$AO$500,1,0)),K85&gt;=I85),"no","SI")</f>
        <v>no</v>
      </c>
      <c r="P85" s="151" t="str">
        <f>+VLOOKUP(VALUE(A85),ORDENES!$Y$2:$AE$359,5,0)</f>
        <v>JUAGADORA RINSER OW -L4</v>
      </c>
      <c r="Q85" s="152" t="str">
        <f>+_xlfn.XLOOKUP(A85&amp;B85,OPER!$AO$2:$AO$500,OPER!$X$2:$X$500,"REPROG-"&amp;_xlfn.XLOOKUP(A85,OPER!$F$2:$F$500,OPER!$X$2:$X$500,"",0),0)</f>
        <v>REPROG-</v>
      </c>
      <c r="R85" s="153" t="e">
        <f>IF((I85-K85)*VLOOKUP(D85,'MM60 |ZBS P3M'!A:M,12,0)&lt;0,0,(I85-K85)*VLOOKUP(D85,'MM60 |ZBS P3M'!A:M,12,0))</f>
        <v>#VALUE!</v>
      </c>
      <c r="S85" s="174" t="str">
        <f t="shared" si="1"/>
        <v/>
      </c>
      <c r="T85" s="174"/>
    </row>
    <row r="86" spans="1:20" x14ac:dyDescent="0.2">
      <c r="A86" s="61" t="s">
        <v>2605</v>
      </c>
      <c r="B86" s="61" t="s">
        <v>2688</v>
      </c>
      <c r="C86" s="61" t="s">
        <v>3038</v>
      </c>
      <c r="D86" s="61" t="s">
        <v>2906</v>
      </c>
      <c r="E86" s="61" t="s">
        <v>2907</v>
      </c>
      <c r="F86" s="61" t="s">
        <v>2736</v>
      </c>
      <c r="G86" s="61" t="s">
        <v>2606</v>
      </c>
      <c r="H86" s="61" t="s">
        <v>2854</v>
      </c>
      <c r="I86" s="63">
        <v>10</v>
      </c>
      <c r="J86" s="336">
        <v>163958638</v>
      </c>
      <c r="K86" s="63">
        <v>0</v>
      </c>
      <c r="L86" s="63">
        <v>0</v>
      </c>
      <c r="M86" s="15" t="s">
        <v>1503</v>
      </c>
      <c r="N86" s="336">
        <v>2</v>
      </c>
      <c r="O86" s="125" t="str">
        <f>+IF(OR(ISERROR(VLOOKUP(A86&amp;B86,OPER!$AO$2:$AO$500,1,0)),K86&gt;=I86),"no","SI")</f>
        <v>no</v>
      </c>
      <c r="P86" s="151" t="str">
        <f>+VLOOKUP(VALUE(A86),ORDENES!$Y$2:$AE$359,5,0)</f>
        <v>VARIOLINE OW 2 - L4</v>
      </c>
      <c r="Q86" s="152" t="str">
        <f>+_xlfn.XLOOKUP(A86&amp;B86,OPER!$AO$2:$AO$500,OPER!$X$2:$X$500,"REPROG-"&amp;_xlfn.XLOOKUP(A86,OPER!$F$2:$F$500,OPER!$X$2:$X$500,"",0),0)</f>
        <v>REPROG-</v>
      </c>
      <c r="R86" s="153" t="e">
        <f>IF((I86-K86)*VLOOKUP(D86,'MM60 |ZBS P3M'!A:M,12,0)&lt;0,0,(I86-K86)*VLOOKUP(D86,'MM60 |ZBS P3M'!A:M,12,0))</f>
        <v>#VALUE!</v>
      </c>
      <c r="S86" s="174" t="str">
        <f t="shared" si="1"/>
        <v/>
      </c>
      <c r="T86" s="174"/>
    </row>
    <row r="87" spans="1:20" x14ac:dyDescent="0.2">
      <c r="A87" s="61" t="s">
        <v>2605</v>
      </c>
      <c r="B87" s="61" t="s">
        <v>2723</v>
      </c>
      <c r="C87" s="61" t="s">
        <v>3039</v>
      </c>
      <c r="D87" s="61" t="s">
        <v>3040</v>
      </c>
      <c r="E87" s="61" t="s">
        <v>3041</v>
      </c>
      <c r="F87" s="61" t="s">
        <v>2697</v>
      </c>
      <c r="G87" s="61" t="s">
        <v>2606</v>
      </c>
      <c r="H87" s="61" t="s">
        <v>2854</v>
      </c>
      <c r="I87" s="63">
        <v>10</v>
      </c>
      <c r="J87" s="336">
        <v>163958638</v>
      </c>
      <c r="K87" s="63">
        <v>10</v>
      </c>
      <c r="L87" s="63">
        <v>0</v>
      </c>
      <c r="M87" s="15" t="s">
        <v>1503</v>
      </c>
      <c r="N87" s="336">
        <v>4</v>
      </c>
      <c r="O87" s="125" t="str">
        <f>+IF(OR(ISERROR(VLOOKUP(A87&amp;B87,OPER!$AO$2:$AO$500,1,0)),K87&gt;=I87),"no","SI")</f>
        <v>no</v>
      </c>
      <c r="P87" s="151" t="str">
        <f>+VLOOKUP(VALUE(A87),ORDENES!$Y$2:$AE$359,5,0)</f>
        <v>VARIOLINE OW 2 - L4</v>
      </c>
      <c r="Q87" s="152" t="str">
        <f>+_xlfn.XLOOKUP(A87&amp;B87,OPER!$AO$2:$AO$500,OPER!$X$2:$X$500,"REPROG-"&amp;_xlfn.XLOOKUP(A87,OPER!$F$2:$F$500,OPER!$X$2:$X$500,"",0),0)</f>
        <v>REPROG-</v>
      </c>
      <c r="R87" s="153" t="e">
        <f>IF((I87-K87)*VLOOKUP(D87,'MM60 |ZBS P3M'!A:M,12,0)&lt;0,0,(I87-K87)*VLOOKUP(D87,'MM60 |ZBS P3M'!A:M,12,0))</f>
        <v>#VALUE!</v>
      </c>
      <c r="S87" s="174" t="str">
        <f t="shared" si="1"/>
        <v/>
      </c>
      <c r="T87" s="174"/>
    </row>
    <row r="88" spans="1:20" x14ac:dyDescent="0.2">
      <c r="A88" s="61" t="s">
        <v>1922</v>
      </c>
      <c r="B88" s="61" t="s">
        <v>2736</v>
      </c>
      <c r="C88" s="61" t="s">
        <v>3042</v>
      </c>
      <c r="D88" s="61" t="s">
        <v>3043</v>
      </c>
      <c r="E88" s="61" t="s">
        <v>3044</v>
      </c>
      <c r="F88" s="61" t="s">
        <v>2688</v>
      </c>
      <c r="G88" s="61" t="s">
        <v>1923</v>
      </c>
      <c r="H88" s="61" t="s">
        <v>2851</v>
      </c>
      <c r="I88" s="63">
        <v>10</v>
      </c>
      <c r="J88" s="336">
        <v>167184050</v>
      </c>
      <c r="K88" s="63">
        <v>0</v>
      </c>
      <c r="L88" s="63">
        <v>0</v>
      </c>
      <c r="M88" s="15" t="s">
        <v>1503</v>
      </c>
      <c r="N88" s="336">
        <v>1</v>
      </c>
      <c r="O88" s="125" t="str">
        <f>+IF(OR(ISERROR(VLOOKUP(A88&amp;B88,OPER!$AO$2:$AO$500,1,0)),K88&gt;=I88),"no","SI")</f>
        <v>no</v>
      </c>
      <c r="P88" s="151" t="str">
        <f>+VLOOKUP(VALUE(A88),ORDENES!$Y$2:$AE$359,5,0)</f>
        <v>LLENADORA DE BOTELLAS - L4</v>
      </c>
      <c r="Q88" s="152" t="str">
        <f>+_xlfn.XLOOKUP(A88&amp;B88,OPER!$AO$2:$AO$500,OPER!$X$2:$X$500,"REPROG-"&amp;_xlfn.XLOOKUP(A88,OPER!$F$2:$F$500,OPER!$X$2:$X$500,"",0),0)</f>
        <v>REPROG-</v>
      </c>
      <c r="R88" s="153" t="e">
        <f>IF((I88-K88)*VLOOKUP(D88,'MM60 |ZBS P3M'!A:M,12,0)&lt;0,0,(I88-K88)*VLOOKUP(D88,'MM60 |ZBS P3M'!A:M,12,0))</f>
        <v>#VALUE!</v>
      </c>
      <c r="S88" s="174" t="str">
        <f t="shared" si="1"/>
        <v/>
      </c>
      <c r="T88" s="174"/>
    </row>
    <row r="89" spans="1:20" x14ac:dyDescent="0.2">
      <c r="A89" s="61" t="s">
        <v>2472</v>
      </c>
      <c r="B89" s="61" t="s">
        <v>2688</v>
      </c>
      <c r="C89" s="61" t="s">
        <v>2473</v>
      </c>
      <c r="D89" s="61" t="s">
        <v>3045</v>
      </c>
      <c r="E89" s="61" t="s">
        <v>3046</v>
      </c>
      <c r="F89" s="61" t="s">
        <v>2688</v>
      </c>
      <c r="G89" s="61" t="s">
        <v>2473</v>
      </c>
      <c r="H89" s="61" t="s">
        <v>2854</v>
      </c>
      <c r="I89" s="63">
        <v>10</v>
      </c>
      <c r="J89" s="336">
        <v>167616022</v>
      </c>
      <c r="K89" s="63">
        <v>0</v>
      </c>
      <c r="L89" s="63">
        <v>0</v>
      </c>
      <c r="M89" s="15" t="s">
        <v>1503</v>
      </c>
      <c r="N89" s="336">
        <v>1</v>
      </c>
      <c r="O89" s="125" t="str">
        <f>+IF(OR(ISERROR(VLOOKUP(A89&amp;B89,OPER!$AO$2:$AO$500,1,0)),K89&gt;=I89),"no","SI")</f>
        <v>no</v>
      </c>
      <c r="P89" s="151" t="str">
        <f>+VLOOKUP(VALUE(A89),ORDENES!$Y$2:$AE$359,5,0)</f>
        <v>VARIOLINE OW - L4</v>
      </c>
      <c r="Q89" s="152" t="str">
        <f>+_xlfn.XLOOKUP(A89&amp;B89,OPER!$AO$2:$AO$500,OPER!$X$2:$X$500,"REPROG-"&amp;_xlfn.XLOOKUP(A89,OPER!$F$2:$F$500,OPER!$X$2:$X$500,"",0),0)</f>
        <v>REPROG-</v>
      </c>
      <c r="R89" s="153" t="e">
        <f>IF((I89-K89)*VLOOKUP(D89,'MM60 |ZBS P3M'!A:M,12,0)&lt;0,0,(I89-K89)*VLOOKUP(D89,'MM60 |ZBS P3M'!A:M,12,0))</f>
        <v>#VALUE!</v>
      </c>
      <c r="S89" s="174" t="str">
        <f t="shared" ref="S89:S152" si="2">IF(O89="Si",R89,"")</f>
        <v/>
      </c>
      <c r="T89" s="174"/>
    </row>
    <row r="90" spans="1:20" x14ac:dyDescent="0.2">
      <c r="A90" s="61" t="s">
        <v>1775</v>
      </c>
      <c r="B90" s="61" t="s">
        <v>2723</v>
      </c>
      <c r="C90" s="61" t="s">
        <v>3047</v>
      </c>
      <c r="D90" s="61" t="s">
        <v>3048</v>
      </c>
      <c r="E90" s="61" t="s">
        <v>3049</v>
      </c>
      <c r="F90" s="61" t="s">
        <v>2688</v>
      </c>
      <c r="G90" s="61" t="s">
        <v>1776</v>
      </c>
      <c r="H90" s="61" t="s">
        <v>2854</v>
      </c>
      <c r="I90" s="63">
        <v>10</v>
      </c>
      <c r="J90" s="336">
        <v>168186865</v>
      </c>
      <c r="K90" s="63">
        <v>0</v>
      </c>
      <c r="L90" s="63">
        <v>0</v>
      </c>
      <c r="M90" s="15" t="s">
        <v>1503</v>
      </c>
      <c r="N90" s="336">
        <v>1</v>
      </c>
      <c r="O90" s="125" t="str">
        <f>+IF(OR(ISERROR(VLOOKUP(A90&amp;B90,OPER!$AO$2:$AO$500,1,0)),K90&gt;=I90),"no","SI")</f>
        <v>no</v>
      </c>
      <c r="P90" s="151" t="str">
        <f>+VLOOKUP(VALUE(A90),ORDENES!$Y$2:$AE$359,5,0)</f>
        <v>JUAGADORA RINSER OW -L4</v>
      </c>
      <c r="Q90" s="152" t="str">
        <f>+_xlfn.XLOOKUP(A90&amp;B90,OPER!$AO$2:$AO$500,OPER!$X$2:$X$500,"REPROG-"&amp;_xlfn.XLOOKUP(A90,OPER!$F$2:$F$500,OPER!$X$2:$X$500,"",0),0)</f>
        <v>REPROG-</v>
      </c>
      <c r="R90" s="153" t="e">
        <f>IF((I90-K90)*VLOOKUP(D90,'MM60 |ZBS P3M'!A:M,12,0)&lt;0,0,(I90-K90)*VLOOKUP(D90,'MM60 |ZBS P3M'!A:M,12,0))</f>
        <v>#VALUE!</v>
      </c>
      <c r="S90" s="174" t="str">
        <f t="shared" si="2"/>
        <v/>
      </c>
      <c r="T90" s="174"/>
    </row>
    <row r="91" spans="1:20" x14ac:dyDescent="0.2">
      <c r="A91" s="61" t="s">
        <v>2397</v>
      </c>
      <c r="B91" s="61" t="s">
        <v>2736</v>
      </c>
      <c r="C91" s="61" t="s">
        <v>3050</v>
      </c>
      <c r="D91" s="61" t="s">
        <v>3051</v>
      </c>
      <c r="E91" s="61" t="s">
        <v>3052</v>
      </c>
      <c r="F91" s="61" t="s">
        <v>2688</v>
      </c>
      <c r="G91" s="61" t="s">
        <v>2399</v>
      </c>
      <c r="H91" s="61" t="s">
        <v>2851</v>
      </c>
      <c r="I91" s="63">
        <v>10</v>
      </c>
      <c r="J91" s="336">
        <v>169395006</v>
      </c>
      <c r="K91" s="63">
        <v>0</v>
      </c>
      <c r="L91" s="63">
        <v>0</v>
      </c>
      <c r="M91" s="15" t="s">
        <v>1503</v>
      </c>
      <c r="N91" s="336">
        <v>2</v>
      </c>
      <c r="O91" s="125" t="str">
        <f>+IF(OR(ISERROR(VLOOKUP(A91&amp;B91,OPER!$AO$2:$AO$500,1,0)),K91&gt;=I91),"no","SI")</f>
        <v>no</v>
      </c>
      <c r="P91" s="151" t="str">
        <f>+VLOOKUP(VALUE(A91),ORDENES!$Y$2:$AE$359,5,0)</f>
        <v>TRANS CAJAS VARIOLINE 2 PALETIZADORA L4</v>
      </c>
      <c r="Q91" s="152" t="str">
        <f>+_xlfn.XLOOKUP(A91&amp;B91,OPER!$AO$2:$AO$500,OPER!$X$2:$X$500,"REPROG-"&amp;_xlfn.XLOOKUP(A91,OPER!$F$2:$F$500,OPER!$X$2:$X$500,"",0),0)</f>
        <v>REPROG-</v>
      </c>
      <c r="R91" s="153" t="e">
        <f>IF((I91-K91)*VLOOKUP(D91,'MM60 |ZBS P3M'!A:M,12,0)&lt;0,0,(I91-K91)*VLOOKUP(D91,'MM60 |ZBS P3M'!A:M,12,0))</f>
        <v>#VALUE!</v>
      </c>
      <c r="S91" s="174" t="str">
        <f t="shared" si="2"/>
        <v/>
      </c>
      <c r="T91" s="174"/>
    </row>
    <row r="92" spans="1:20" x14ac:dyDescent="0.2">
      <c r="A92" s="61" t="s">
        <v>2620</v>
      </c>
      <c r="B92" s="61" t="s">
        <v>2845</v>
      </c>
      <c r="C92" s="61" t="s">
        <v>3053</v>
      </c>
      <c r="D92" s="61" t="s">
        <v>3054</v>
      </c>
      <c r="E92" s="61" t="s">
        <v>3055</v>
      </c>
      <c r="F92" s="61" t="s">
        <v>2989</v>
      </c>
      <c r="G92" s="61" t="s">
        <v>2621</v>
      </c>
      <c r="H92" s="61" t="s">
        <v>2851</v>
      </c>
      <c r="I92" s="63">
        <v>10</v>
      </c>
      <c r="J92" s="336">
        <v>170403696</v>
      </c>
      <c r="K92" s="63">
        <v>0</v>
      </c>
      <c r="L92" s="63">
        <v>0</v>
      </c>
      <c r="M92" s="15" t="s">
        <v>2872</v>
      </c>
      <c r="N92" s="336">
        <v>11</v>
      </c>
      <c r="O92" s="125" t="str">
        <f>+IF(OR(ISERROR(VLOOKUP(A92&amp;B92,OPER!$AO$2:$AO$500,1,0)),K92&gt;=I92),"no","SI")</f>
        <v>no</v>
      </c>
      <c r="P92" s="151" t="str">
        <f>+VLOOKUP(VALUE(A92),ORDENES!$Y$2:$AE$359,5,0)</f>
        <v>VARIOLINE OW 2 - L4</v>
      </c>
      <c r="Q92" s="152" t="str">
        <f>+_xlfn.XLOOKUP(A92&amp;B92,OPER!$AO$2:$AO$500,OPER!$X$2:$X$500,"REPROG-"&amp;_xlfn.XLOOKUP(A92,OPER!$F$2:$F$500,OPER!$X$2:$X$500,"",0),0)</f>
        <v>REPROG-</v>
      </c>
      <c r="R92" s="153" t="e">
        <f>IF((I92-K92)*VLOOKUP(D92,'MM60 |ZBS P3M'!A:M,12,0)&lt;0,0,(I92-K92)*VLOOKUP(D92,'MM60 |ZBS P3M'!A:M,12,0))</f>
        <v>#VALUE!</v>
      </c>
      <c r="S92" s="174" t="str">
        <f t="shared" si="2"/>
        <v/>
      </c>
      <c r="T92" s="174"/>
    </row>
    <row r="93" spans="1:20" x14ac:dyDescent="0.2">
      <c r="A93" s="61" t="s">
        <v>2620</v>
      </c>
      <c r="B93" s="61" t="s">
        <v>2845</v>
      </c>
      <c r="C93" s="61" t="s">
        <v>3053</v>
      </c>
      <c r="D93" s="61" t="s">
        <v>3056</v>
      </c>
      <c r="E93" s="61" t="s">
        <v>3057</v>
      </c>
      <c r="F93" s="61" t="s">
        <v>2785</v>
      </c>
      <c r="G93" s="61" t="s">
        <v>2621</v>
      </c>
      <c r="H93" s="61" t="s">
        <v>2851</v>
      </c>
      <c r="I93" s="63">
        <v>10</v>
      </c>
      <c r="J93" s="336">
        <v>170403696</v>
      </c>
      <c r="K93" s="63">
        <v>0</v>
      </c>
      <c r="L93" s="63">
        <v>0</v>
      </c>
      <c r="M93" s="15" t="s">
        <v>1503</v>
      </c>
      <c r="N93" s="336">
        <v>12</v>
      </c>
      <c r="O93" s="125" t="str">
        <f>+IF(OR(ISERROR(VLOOKUP(A93&amp;B93,OPER!$AO$2:$AO$500,1,0)),K93&gt;=I93),"no","SI")</f>
        <v>no</v>
      </c>
      <c r="P93" s="151" t="str">
        <f>+VLOOKUP(VALUE(A93),ORDENES!$Y$2:$AE$359,5,0)</f>
        <v>VARIOLINE OW 2 - L4</v>
      </c>
      <c r="Q93" s="152" t="str">
        <f>+_xlfn.XLOOKUP(A93&amp;B93,OPER!$AO$2:$AO$500,OPER!$X$2:$X$500,"REPROG-"&amp;_xlfn.XLOOKUP(A93,OPER!$F$2:$F$500,OPER!$X$2:$X$500,"",0),0)</f>
        <v>REPROG-</v>
      </c>
      <c r="R93" s="153" t="e">
        <f>IF((I93-K93)*VLOOKUP(D93,'MM60 |ZBS P3M'!A:M,12,0)&lt;0,0,(I93-K93)*VLOOKUP(D93,'MM60 |ZBS P3M'!A:M,12,0))</f>
        <v>#VALUE!</v>
      </c>
      <c r="S93" s="174" t="str">
        <f t="shared" si="2"/>
        <v/>
      </c>
      <c r="T93" s="174"/>
    </row>
    <row r="94" spans="1:20" x14ac:dyDescent="0.2">
      <c r="A94" s="61" t="s">
        <v>2639</v>
      </c>
      <c r="B94" s="61" t="s">
        <v>2697</v>
      </c>
      <c r="C94" s="61" t="s">
        <v>3058</v>
      </c>
      <c r="D94" s="61" t="s">
        <v>3059</v>
      </c>
      <c r="E94" s="61" t="s">
        <v>3060</v>
      </c>
      <c r="F94" s="61" t="s">
        <v>2688</v>
      </c>
      <c r="G94" s="61" t="s">
        <v>2640</v>
      </c>
      <c r="H94" s="61" t="s">
        <v>2854</v>
      </c>
      <c r="I94" s="63">
        <v>10</v>
      </c>
      <c r="J94" s="336">
        <v>172069583</v>
      </c>
      <c r="K94" s="63">
        <v>10</v>
      </c>
      <c r="L94" s="63">
        <v>0</v>
      </c>
      <c r="M94" s="15" t="s">
        <v>1503</v>
      </c>
      <c r="N94" s="336">
        <v>1</v>
      </c>
      <c r="O94" s="125" t="str">
        <f>+IF(OR(ISERROR(VLOOKUP(A94&amp;B94,OPER!$AO$2:$AO$500,1,0)),K94&gt;=I94),"no","SI")</f>
        <v>no</v>
      </c>
      <c r="P94" s="151" t="str">
        <f>+VLOOKUP(VALUE(A94),ORDENES!$Y$2:$AE$359,5,0)</f>
        <v>VARIOLINE OW 2 - L4</v>
      </c>
      <c r="Q94" s="152" t="str">
        <f>+_xlfn.XLOOKUP(A94&amp;B94,OPER!$AO$2:$AO$500,OPER!$X$2:$X$500,"REPROG-"&amp;_xlfn.XLOOKUP(A94,OPER!$F$2:$F$500,OPER!$X$2:$X$500,"",0),0)</f>
        <v>REPROG-</v>
      </c>
      <c r="R94" s="153" t="e">
        <f>IF((I94-K94)*VLOOKUP(D94,'MM60 |ZBS P3M'!A:M,12,0)&lt;0,0,(I94-K94)*VLOOKUP(D94,'MM60 |ZBS P3M'!A:M,12,0))</f>
        <v>#VALUE!</v>
      </c>
      <c r="S94" s="174" t="str">
        <f t="shared" si="2"/>
        <v/>
      </c>
      <c r="T94" s="174"/>
    </row>
    <row r="95" spans="1:20" x14ac:dyDescent="0.2">
      <c r="A95" s="61" t="s">
        <v>1991</v>
      </c>
      <c r="B95" s="61" t="s">
        <v>2736</v>
      </c>
      <c r="C95" s="61" t="s">
        <v>2798</v>
      </c>
      <c r="D95" s="61" t="s">
        <v>3061</v>
      </c>
      <c r="E95" s="61" t="s">
        <v>3062</v>
      </c>
      <c r="F95" s="61" t="s">
        <v>2697</v>
      </c>
      <c r="G95" s="61" t="s">
        <v>1992</v>
      </c>
      <c r="H95" s="61" t="s">
        <v>2939</v>
      </c>
      <c r="I95" s="63">
        <v>10</v>
      </c>
      <c r="J95" s="336">
        <v>174567054</v>
      </c>
      <c r="K95" s="63">
        <v>0</v>
      </c>
      <c r="L95" s="63">
        <v>10</v>
      </c>
      <c r="M95" s="15" t="s">
        <v>1503</v>
      </c>
      <c r="N95" s="336">
        <v>4</v>
      </c>
      <c r="O95" s="125" t="str">
        <f>+IF(OR(ISERROR(VLOOKUP(A95&amp;B95,OPER!$AO$2:$AO$500,1,0)),K95&gt;=I95),"no","SI")</f>
        <v>SI</v>
      </c>
      <c r="P95" s="151" t="str">
        <f>+VLOOKUP(VALUE(A95),ORDENES!$Y$2:$AE$359,5,0)</f>
        <v>LLENADORA DE BOTELLAS - L4</v>
      </c>
      <c r="Q95" s="152" t="str">
        <f>+_xlfn.XLOOKUP(A95&amp;B95,OPER!$AO$2:$AO$500,OPER!$X$2:$X$500,"REPROG-"&amp;_xlfn.XLOOKUP(A95,OPER!$F$2:$F$500,OPER!$X$2:$X$500,"",0),0)</f>
        <v>MATEO PEREZ DIAZ</v>
      </c>
      <c r="R95" s="153" t="e">
        <f>IF((I95-K95)*VLOOKUP(D95,'MM60 |ZBS P3M'!A:M,12,0)&lt;0,0,(I95-K95)*VLOOKUP(D95,'MM60 |ZBS P3M'!A:M,12,0))</f>
        <v>#VALUE!</v>
      </c>
      <c r="S95" s="174" t="e">
        <f t="shared" si="2"/>
        <v>#VALUE!</v>
      </c>
      <c r="T95" s="174"/>
    </row>
    <row r="96" spans="1:20" x14ac:dyDescent="0.2">
      <c r="A96" s="61" t="s">
        <v>1991</v>
      </c>
      <c r="B96" s="61" t="s">
        <v>2736</v>
      </c>
      <c r="C96" s="61" t="s">
        <v>2798</v>
      </c>
      <c r="D96" s="61" t="s">
        <v>3063</v>
      </c>
      <c r="E96" s="61" t="s">
        <v>3064</v>
      </c>
      <c r="F96" s="61" t="s">
        <v>2845</v>
      </c>
      <c r="G96" s="61" t="s">
        <v>1992</v>
      </c>
      <c r="H96" s="61" t="s">
        <v>2939</v>
      </c>
      <c r="I96" s="63">
        <v>10</v>
      </c>
      <c r="J96" s="336">
        <v>174567054</v>
      </c>
      <c r="K96" s="63">
        <v>0</v>
      </c>
      <c r="L96" s="63">
        <v>10</v>
      </c>
      <c r="M96" s="15" t="s">
        <v>1503</v>
      </c>
      <c r="N96" s="336">
        <v>7</v>
      </c>
      <c r="O96" s="125" t="str">
        <f>+IF(OR(ISERROR(VLOOKUP(A96&amp;B96,OPER!$AO$2:$AO$500,1,0)),K96&gt;=I96),"no","SI")</f>
        <v>SI</v>
      </c>
      <c r="P96" s="151" t="str">
        <f>+VLOOKUP(VALUE(A96),ORDENES!$Y$2:$AE$359,5,0)</f>
        <v>LLENADORA DE BOTELLAS - L4</v>
      </c>
      <c r="Q96" s="152" t="str">
        <f>+_xlfn.XLOOKUP(A96&amp;B96,OPER!$AO$2:$AO$500,OPER!$X$2:$X$500,"REPROG-"&amp;_xlfn.XLOOKUP(A96,OPER!$F$2:$F$500,OPER!$X$2:$X$500,"",0),0)</f>
        <v>MATEO PEREZ DIAZ</v>
      </c>
      <c r="R96" s="153" t="e">
        <f>IF((I96-K96)*VLOOKUP(D96,'MM60 |ZBS P3M'!A:M,12,0)&lt;0,0,(I96-K96)*VLOOKUP(D96,'MM60 |ZBS P3M'!A:M,12,0))</f>
        <v>#VALUE!</v>
      </c>
      <c r="S96" s="174" t="e">
        <f t="shared" si="2"/>
        <v>#VALUE!</v>
      </c>
      <c r="T96" s="174"/>
    </row>
    <row r="97" spans="1:20" x14ac:dyDescent="0.2">
      <c r="A97" s="61" t="s">
        <v>1991</v>
      </c>
      <c r="B97" s="61" t="s">
        <v>2736</v>
      </c>
      <c r="C97" s="61" t="s">
        <v>2798</v>
      </c>
      <c r="D97" s="61" t="s">
        <v>3065</v>
      </c>
      <c r="E97" s="61" t="s">
        <v>3066</v>
      </c>
      <c r="F97" s="61" t="s">
        <v>2789</v>
      </c>
      <c r="G97" s="61" t="s">
        <v>1992</v>
      </c>
      <c r="H97" s="61" t="s">
        <v>2851</v>
      </c>
      <c r="I97" s="63">
        <v>10</v>
      </c>
      <c r="J97" s="336">
        <v>174567054</v>
      </c>
      <c r="K97" s="63">
        <v>0</v>
      </c>
      <c r="L97" s="63">
        <v>0</v>
      </c>
      <c r="M97" s="15" t="s">
        <v>1503</v>
      </c>
      <c r="N97" s="336">
        <v>8</v>
      </c>
      <c r="O97" s="125" t="str">
        <f>+IF(OR(ISERROR(VLOOKUP(A97&amp;B97,OPER!$AO$2:$AO$500,1,0)),K97&gt;=I97),"no","SI")</f>
        <v>SI</v>
      </c>
      <c r="P97" s="151" t="str">
        <f>+VLOOKUP(VALUE(A97),ORDENES!$Y$2:$AE$359,5,0)</f>
        <v>LLENADORA DE BOTELLAS - L4</v>
      </c>
      <c r="Q97" s="152" t="str">
        <f>+_xlfn.XLOOKUP(A97&amp;B97,OPER!$AO$2:$AO$500,OPER!$X$2:$X$500,"REPROG-"&amp;_xlfn.XLOOKUP(A97,OPER!$F$2:$F$500,OPER!$X$2:$X$500,"",0),0)</f>
        <v>MATEO PEREZ DIAZ</v>
      </c>
      <c r="R97" s="153" t="e">
        <f>IF((I97-K97)*VLOOKUP(D97,'MM60 |ZBS P3M'!A:M,12,0)&lt;0,0,(I97-K97)*VLOOKUP(D97,'MM60 |ZBS P3M'!A:M,12,0))</f>
        <v>#VALUE!</v>
      </c>
      <c r="S97" s="174" t="e">
        <f t="shared" si="2"/>
        <v>#VALUE!</v>
      </c>
      <c r="T97" s="174"/>
    </row>
    <row r="98" spans="1:20" x14ac:dyDescent="0.2">
      <c r="A98" s="61" t="s">
        <v>1991</v>
      </c>
      <c r="B98" s="61" t="s">
        <v>2736</v>
      </c>
      <c r="C98" s="61" t="s">
        <v>2798</v>
      </c>
      <c r="D98" s="61" t="s">
        <v>3067</v>
      </c>
      <c r="E98" s="61" t="s">
        <v>3068</v>
      </c>
      <c r="F98" s="61" t="s">
        <v>2694</v>
      </c>
      <c r="G98" s="61" t="s">
        <v>1992</v>
      </c>
      <c r="H98" s="61" t="s">
        <v>2939</v>
      </c>
      <c r="I98" s="63">
        <v>10</v>
      </c>
      <c r="J98" s="336">
        <v>174567054</v>
      </c>
      <c r="K98" s="63">
        <v>0</v>
      </c>
      <c r="L98" s="63">
        <v>10</v>
      </c>
      <c r="M98" s="15" t="s">
        <v>1503</v>
      </c>
      <c r="N98" s="336">
        <v>9</v>
      </c>
      <c r="O98" s="125" t="str">
        <f>+IF(OR(ISERROR(VLOOKUP(A98&amp;B98,OPER!$AO$2:$AO$500,1,0)),K98&gt;=I98),"no","SI")</f>
        <v>SI</v>
      </c>
      <c r="P98" s="151" t="str">
        <f>+VLOOKUP(VALUE(A98),ORDENES!$Y$2:$AE$359,5,0)</f>
        <v>LLENADORA DE BOTELLAS - L4</v>
      </c>
      <c r="Q98" s="152" t="str">
        <f>+_xlfn.XLOOKUP(A98&amp;B98,OPER!$AO$2:$AO$500,OPER!$X$2:$X$500,"REPROG-"&amp;_xlfn.XLOOKUP(A98,OPER!$F$2:$F$500,OPER!$X$2:$X$500,"",0),0)</f>
        <v>MATEO PEREZ DIAZ</v>
      </c>
      <c r="R98" s="153" t="e">
        <f>IF((I98-K98)*VLOOKUP(D98,'MM60 |ZBS P3M'!A:M,12,0)&lt;0,0,(I98-K98)*VLOOKUP(D98,'MM60 |ZBS P3M'!A:M,12,0))</f>
        <v>#VALUE!</v>
      </c>
      <c r="S98" s="174" t="e">
        <f t="shared" si="2"/>
        <v>#VALUE!</v>
      </c>
      <c r="T98" s="174"/>
    </row>
    <row r="99" spans="1:20" x14ac:dyDescent="0.2">
      <c r="A99" s="61" t="s">
        <v>1991</v>
      </c>
      <c r="B99" s="61" t="s">
        <v>2736</v>
      </c>
      <c r="C99" s="61" t="s">
        <v>2798</v>
      </c>
      <c r="D99" s="61" t="s">
        <v>3069</v>
      </c>
      <c r="E99" s="61" t="s">
        <v>3070</v>
      </c>
      <c r="F99" s="61" t="s">
        <v>2824</v>
      </c>
      <c r="G99" s="61" t="s">
        <v>1992</v>
      </c>
      <c r="H99" s="61" t="s">
        <v>2939</v>
      </c>
      <c r="I99" s="63">
        <v>10</v>
      </c>
      <c r="J99" s="336">
        <v>174567054</v>
      </c>
      <c r="K99" s="63">
        <v>0</v>
      </c>
      <c r="L99" s="63">
        <v>10</v>
      </c>
      <c r="M99" s="15" t="s">
        <v>1503</v>
      </c>
      <c r="N99" s="336">
        <v>10</v>
      </c>
      <c r="O99" s="125" t="str">
        <f>+IF(OR(ISERROR(VLOOKUP(A99&amp;B99,OPER!$AO$2:$AO$500,1,0)),K99&gt;=I99),"no","SI")</f>
        <v>SI</v>
      </c>
      <c r="P99" s="151" t="str">
        <f>+VLOOKUP(VALUE(A99),ORDENES!$Y$2:$AE$359,5,0)</f>
        <v>LLENADORA DE BOTELLAS - L4</v>
      </c>
      <c r="Q99" s="152" t="str">
        <f>+_xlfn.XLOOKUP(A99&amp;B99,OPER!$AO$2:$AO$500,OPER!$X$2:$X$500,"REPROG-"&amp;_xlfn.XLOOKUP(A99,OPER!$F$2:$F$500,OPER!$X$2:$X$500,"",0),0)</f>
        <v>MATEO PEREZ DIAZ</v>
      </c>
      <c r="R99" s="153" t="e">
        <f>IF((I99-K99)*VLOOKUP(D99,'MM60 |ZBS P3M'!A:M,12,0)&lt;0,0,(I99-K99)*VLOOKUP(D99,'MM60 |ZBS P3M'!A:M,12,0))</f>
        <v>#VALUE!</v>
      </c>
      <c r="S99" s="174" t="e">
        <f t="shared" si="2"/>
        <v>#VALUE!</v>
      </c>
      <c r="T99" s="174"/>
    </row>
    <row r="100" spans="1:20" x14ac:dyDescent="0.2">
      <c r="A100" s="61" t="s">
        <v>1991</v>
      </c>
      <c r="B100" s="61" t="s">
        <v>2736</v>
      </c>
      <c r="C100" s="61" t="s">
        <v>2798</v>
      </c>
      <c r="D100" s="61" t="s">
        <v>3071</v>
      </c>
      <c r="E100" s="61" t="s">
        <v>3072</v>
      </c>
      <c r="F100" s="61" t="s">
        <v>2989</v>
      </c>
      <c r="G100" s="61" t="s">
        <v>1992</v>
      </c>
      <c r="H100" s="61" t="s">
        <v>2851</v>
      </c>
      <c r="I100" s="63">
        <v>10</v>
      </c>
      <c r="J100" s="336">
        <v>174567054</v>
      </c>
      <c r="K100" s="63">
        <v>0</v>
      </c>
      <c r="L100" s="63">
        <v>0</v>
      </c>
      <c r="M100" s="15" t="s">
        <v>1503</v>
      </c>
      <c r="N100" s="336">
        <v>11</v>
      </c>
      <c r="O100" s="125" t="str">
        <f>+IF(OR(ISERROR(VLOOKUP(A100&amp;B100,OPER!$AO$2:$AO$500,1,0)),K100&gt;=I100),"no","SI")</f>
        <v>SI</v>
      </c>
      <c r="P100" s="151" t="str">
        <f>+VLOOKUP(VALUE(A100),ORDENES!$Y$2:$AE$359,5,0)</f>
        <v>LLENADORA DE BOTELLAS - L4</v>
      </c>
      <c r="Q100" s="152" t="str">
        <f>+_xlfn.XLOOKUP(A100&amp;B100,OPER!$AO$2:$AO$500,OPER!$X$2:$X$500,"REPROG-"&amp;_xlfn.XLOOKUP(A100,OPER!$F$2:$F$500,OPER!$X$2:$X$500,"",0),0)</f>
        <v>MATEO PEREZ DIAZ</v>
      </c>
      <c r="R100" s="153" t="e">
        <f>IF((I100-K100)*VLOOKUP(D100,'MM60 |ZBS P3M'!A:M,12,0)&lt;0,0,(I100-K100)*VLOOKUP(D100,'MM60 |ZBS P3M'!A:M,12,0))</f>
        <v>#VALUE!</v>
      </c>
      <c r="S100" s="174" t="e">
        <f t="shared" si="2"/>
        <v>#VALUE!</v>
      </c>
      <c r="T100" s="174"/>
    </row>
    <row r="101" spans="1:20" x14ac:dyDescent="0.2">
      <c r="A101" s="61" t="s">
        <v>1991</v>
      </c>
      <c r="B101" s="61" t="s">
        <v>2736</v>
      </c>
      <c r="C101" s="61" t="s">
        <v>2798</v>
      </c>
      <c r="D101" s="61" t="s">
        <v>3073</v>
      </c>
      <c r="E101" s="61" t="s">
        <v>3074</v>
      </c>
      <c r="F101" s="61" t="s">
        <v>2785</v>
      </c>
      <c r="G101" s="61" t="s">
        <v>1992</v>
      </c>
      <c r="H101" s="61" t="s">
        <v>2939</v>
      </c>
      <c r="I101" s="63">
        <v>10</v>
      </c>
      <c r="J101" s="336">
        <v>174567054</v>
      </c>
      <c r="K101" s="63">
        <v>0</v>
      </c>
      <c r="L101" s="63">
        <v>10</v>
      </c>
      <c r="M101" s="15" t="s">
        <v>1503</v>
      </c>
      <c r="N101" s="336">
        <v>12</v>
      </c>
      <c r="O101" s="125" t="str">
        <f>+IF(OR(ISERROR(VLOOKUP(A101&amp;B101,OPER!$AO$2:$AO$500,1,0)),K101&gt;=I101),"no","SI")</f>
        <v>SI</v>
      </c>
      <c r="P101" s="151" t="str">
        <f>+VLOOKUP(VALUE(A101),ORDENES!$Y$2:$AE$359,5,0)</f>
        <v>LLENADORA DE BOTELLAS - L4</v>
      </c>
      <c r="Q101" s="152" t="str">
        <f>+_xlfn.XLOOKUP(A101&amp;B101,OPER!$AO$2:$AO$500,OPER!$X$2:$X$500,"REPROG-"&amp;_xlfn.XLOOKUP(A101,OPER!$F$2:$F$500,OPER!$X$2:$X$500,"",0),0)</f>
        <v>MATEO PEREZ DIAZ</v>
      </c>
      <c r="R101" s="153" t="e">
        <f>IF((I101-K101)*VLOOKUP(D101,'MM60 |ZBS P3M'!A:M,12,0)&lt;0,0,(I101-K101)*VLOOKUP(D101,'MM60 |ZBS P3M'!A:M,12,0))</f>
        <v>#VALUE!</v>
      </c>
      <c r="S101" s="174" t="e">
        <f t="shared" si="2"/>
        <v>#VALUE!</v>
      </c>
      <c r="T101" s="174"/>
    </row>
    <row r="102" spans="1:20" x14ac:dyDescent="0.2">
      <c r="A102" s="61" t="s">
        <v>2010</v>
      </c>
      <c r="B102" s="61" t="s">
        <v>2688</v>
      </c>
      <c r="C102" s="61" t="s">
        <v>2011</v>
      </c>
      <c r="D102" s="61" t="s">
        <v>3075</v>
      </c>
      <c r="E102" s="61" t="s">
        <v>3076</v>
      </c>
      <c r="F102" s="61" t="s">
        <v>2787</v>
      </c>
      <c r="G102" s="61" t="s">
        <v>2011</v>
      </c>
      <c r="H102" s="61" t="s">
        <v>2851</v>
      </c>
      <c r="I102" s="63">
        <v>10</v>
      </c>
      <c r="J102" s="336">
        <v>174628304</v>
      </c>
      <c r="K102" s="63">
        <v>0</v>
      </c>
      <c r="L102" s="63">
        <v>0</v>
      </c>
      <c r="M102" s="15" t="s">
        <v>1503</v>
      </c>
      <c r="N102" s="336">
        <v>6</v>
      </c>
      <c r="O102" s="125" t="str">
        <f>+IF(OR(ISERROR(VLOOKUP(A102&amp;B102,OPER!$AO$2:$AO$500,1,0)),K102&gt;=I102),"no","SI")</f>
        <v>no</v>
      </c>
      <c r="P102" s="151" t="str">
        <f>+VLOOKUP(VALUE(A102),ORDENES!$Y$2:$AE$359,5,0)</f>
        <v>LLENADORA DE BOTELLAS - L4</v>
      </c>
      <c r="Q102" s="152" t="str">
        <f>+_xlfn.XLOOKUP(A102&amp;B102,OPER!$AO$2:$AO$500,OPER!$X$2:$X$500,"REPROG-"&amp;_xlfn.XLOOKUP(A102,OPER!$F$2:$F$500,OPER!$X$2:$X$500,"",0),0)</f>
        <v>REPROG-</v>
      </c>
      <c r="R102" s="153" t="e">
        <f>IF((I102-K102)*VLOOKUP(D102,'MM60 |ZBS P3M'!A:M,12,0)&lt;0,0,(I102-K102)*VLOOKUP(D102,'MM60 |ZBS P3M'!A:M,12,0))</f>
        <v>#VALUE!</v>
      </c>
      <c r="S102" s="174" t="str">
        <f t="shared" si="2"/>
        <v/>
      </c>
      <c r="T102" s="174"/>
    </row>
    <row r="103" spans="1:20" x14ac:dyDescent="0.2">
      <c r="A103" s="61" t="s">
        <v>2010</v>
      </c>
      <c r="B103" s="61" t="s">
        <v>2688</v>
      </c>
      <c r="C103" s="61" t="s">
        <v>2011</v>
      </c>
      <c r="D103" s="61" t="s">
        <v>3077</v>
      </c>
      <c r="E103" s="61" t="s">
        <v>3078</v>
      </c>
      <c r="F103" s="61" t="s">
        <v>2833</v>
      </c>
      <c r="G103" s="61" t="s">
        <v>2011</v>
      </c>
      <c r="H103" s="61" t="s">
        <v>2851</v>
      </c>
      <c r="I103" s="63">
        <v>10</v>
      </c>
      <c r="J103" s="336">
        <v>174628304</v>
      </c>
      <c r="K103" s="63">
        <v>0</v>
      </c>
      <c r="L103" s="63">
        <v>0</v>
      </c>
      <c r="M103" s="15" t="s">
        <v>1503</v>
      </c>
      <c r="N103" s="336">
        <v>7</v>
      </c>
      <c r="O103" s="125" t="str">
        <f>+IF(OR(ISERROR(VLOOKUP(A103&amp;B103,OPER!$AO$2:$AO$500,1,0)),K103&gt;=I103),"no","SI")</f>
        <v>no</v>
      </c>
      <c r="P103" s="151" t="str">
        <f>+VLOOKUP(VALUE(A103),ORDENES!$Y$2:$AE$359,5,0)</f>
        <v>LLENADORA DE BOTELLAS - L4</v>
      </c>
      <c r="Q103" s="152" t="str">
        <f>+_xlfn.XLOOKUP(A103&amp;B103,OPER!$AO$2:$AO$500,OPER!$X$2:$X$500,"REPROG-"&amp;_xlfn.XLOOKUP(A103,OPER!$F$2:$F$500,OPER!$X$2:$X$500,"",0),0)</f>
        <v>REPROG-</v>
      </c>
      <c r="R103" s="153" t="e">
        <f>IF((I103-K103)*VLOOKUP(D103,'MM60 |ZBS P3M'!A:M,12,0)&lt;0,0,(I103-K103)*VLOOKUP(D103,'MM60 |ZBS P3M'!A:M,12,0))</f>
        <v>#VALUE!</v>
      </c>
      <c r="S103" s="174" t="str">
        <f t="shared" si="2"/>
        <v/>
      </c>
      <c r="T103" s="174"/>
    </row>
    <row r="104" spans="1:20" x14ac:dyDescent="0.2">
      <c r="A104" s="61" t="s">
        <v>2010</v>
      </c>
      <c r="B104" s="61" t="s">
        <v>2688</v>
      </c>
      <c r="C104" s="61" t="s">
        <v>2011</v>
      </c>
      <c r="D104" s="61" t="s">
        <v>3079</v>
      </c>
      <c r="E104" s="61" t="s">
        <v>3080</v>
      </c>
      <c r="F104" s="61" t="s">
        <v>2824</v>
      </c>
      <c r="G104" s="61" t="s">
        <v>2011</v>
      </c>
      <c r="H104" s="61" t="s">
        <v>2851</v>
      </c>
      <c r="I104" s="63">
        <v>10</v>
      </c>
      <c r="J104" s="336">
        <v>174628304</v>
      </c>
      <c r="K104" s="63">
        <v>0</v>
      </c>
      <c r="L104" s="63">
        <v>0</v>
      </c>
      <c r="M104" s="15" t="s">
        <v>1503</v>
      </c>
      <c r="N104" s="336">
        <v>11</v>
      </c>
      <c r="O104" s="125" t="str">
        <f>+IF(OR(ISERROR(VLOOKUP(A104&amp;B104,OPER!$AO$2:$AO$500,1,0)),K104&gt;=I104),"no","SI")</f>
        <v>no</v>
      </c>
      <c r="P104" s="151" t="str">
        <f>+VLOOKUP(VALUE(A104),ORDENES!$Y$2:$AE$359,5,0)</f>
        <v>LLENADORA DE BOTELLAS - L4</v>
      </c>
      <c r="Q104" s="152" t="str">
        <f>+_xlfn.XLOOKUP(A104&amp;B104,OPER!$AO$2:$AO$500,OPER!$X$2:$X$500,"REPROG-"&amp;_xlfn.XLOOKUP(A104,OPER!$F$2:$F$500,OPER!$X$2:$X$500,"",0),0)</f>
        <v>REPROG-</v>
      </c>
      <c r="R104" s="153" t="e">
        <f>IF((I104-K104)*VLOOKUP(D104,'MM60 |ZBS P3M'!A:M,12,0)&lt;0,0,(I104-K104)*VLOOKUP(D104,'MM60 |ZBS P3M'!A:M,12,0))</f>
        <v>#VALUE!</v>
      </c>
      <c r="S104" s="174" t="str">
        <f t="shared" si="2"/>
        <v/>
      </c>
      <c r="T104" s="174"/>
    </row>
    <row r="105" spans="1:20" x14ac:dyDescent="0.2">
      <c r="A105" s="61" t="s">
        <v>2010</v>
      </c>
      <c r="B105" s="61" t="s">
        <v>2688</v>
      </c>
      <c r="C105" s="61" t="s">
        <v>2011</v>
      </c>
      <c r="D105" s="61" t="s">
        <v>3081</v>
      </c>
      <c r="E105" s="61" t="s">
        <v>3082</v>
      </c>
      <c r="F105" s="61" t="s">
        <v>2989</v>
      </c>
      <c r="G105" s="61" t="s">
        <v>2011</v>
      </c>
      <c r="H105" s="61" t="s">
        <v>2851</v>
      </c>
      <c r="I105" s="63">
        <v>10</v>
      </c>
      <c r="J105" s="336">
        <v>174628304</v>
      </c>
      <c r="K105" s="63">
        <v>0</v>
      </c>
      <c r="L105" s="63">
        <v>0</v>
      </c>
      <c r="M105" s="15" t="s">
        <v>1503</v>
      </c>
      <c r="N105" s="336">
        <v>12</v>
      </c>
      <c r="O105" s="125" t="str">
        <f>+IF(OR(ISERROR(VLOOKUP(A105&amp;B105,OPER!$AO$2:$AO$500,1,0)),K105&gt;=I105),"no","SI")</f>
        <v>no</v>
      </c>
      <c r="P105" s="151" t="str">
        <f>+VLOOKUP(VALUE(A105),ORDENES!$Y$2:$AE$359,5,0)</f>
        <v>LLENADORA DE BOTELLAS - L4</v>
      </c>
      <c r="Q105" s="152" t="str">
        <f>+_xlfn.XLOOKUP(A105&amp;B105,OPER!$AO$2:$AO$500,OPER!$X$2:$X$500,"REPROG-"&amp;_xlfn.XLOOKUP(A105,OPER!$F$2:$F$500,OPER!$X$2:$X$500,"",0),0)</f>
        <v>REPROG-</v>
      </c>
      <c r="R105" s="153" t="e">
        <f>IF((I105-K105)*VLOOKUP(D105,'MM60 |ZBS P3M'!A:M,12,0)&lt;0,0,(I105-K105)*VLOOKUP(D105,'MM60 |ZBS P3M'!A:M,12,0))</f>
        <v>#VALUE!</v>
      </c>
      <c r="S105" s="174" t="str">
        <f t="shared" si="2"/>
        <v/>
      </c>
      <c r="T105" s="174"/>
    </row>
    <row r="106" spans="1:20" x14ac:dyDescent="0.2">
      <c r="A106" s="61" t="s">
        <v>2010</v>
      </c>
      <c r="B106" s="61" t="s">
        <v>2688</v>
      </c>
      <c r="C106" s="61" t="s">
        <v>2011</v>
      </c>
      <c r="D106" s="61" t="s">
        <v>3083</v>
      </c>
      <c r="E106" s="61" t="s">
        <v>3084</v>
      </c>
      <c r="F106" s="61" t="s">
        <v>2883</v>
      </c>
      <c r="G106" s="61" t="s">
        <v>2011</v>
      </c>
      <c r="H106" s="61" t="s">
        <v>2851</v>
      </c>
      <c r="I106" s="63">
        <v>10</v>
      </c>
      <c r="J106" s="336">
        <v>174628304</v>
      </c>
      <c r="K106" s="63">
        <v>0</v>
      </c>
      <c r="L106" s="63">
        <v>0</v>
      </c>
      <c r="M106" s="15" t="s">
        <v>1503</v>
      </c>
      <c r="N106" s="336">
        <v>14</v>
      </c>
      <c r="O106" s="125" t="str">
        <f>+IF(OR(ISERROR(VLOOKUP(A106&amp;B106,OPER!$AO$2:$AO$500,1,0)),K106&gt;=I106),"no","SI")</f>
        <v>no</v>
      </c>
      <c r="P106" s="151" t="str">
        <f>+VLOOKUP(VALUE(A106),ORDENES!$Y$2:$AE$359,5,0)</f>
        <v>LLENADORA DE BOTELLAS - L4</v>
      </c>
      <c r="Q106" s="152" t="str">
        <f>+_xlfn.XLOOKUP(A106&amp;B106,OPER!$AO$2:$AO$500,OPER!$X$2:$X$500,"REPROG-"&amp;_xlfn.XLOOKUP(A106,OPER!$F$2:$F$500,OPER!$X$2:$X$500,"",0),0)</f>
        <v>REPROG-</v>
      </c>
      <c r="R106" s="153" t="e">
        <f>IF((I106-K106)*VLOOKUP(D106,'MM60 |ZBS P3M'!A:M,12,0)&lt;0,0,(I106-K106)*VLOOKUP(D106,'MM60 |ZBS P3M'!A:M,12,0))</f>
        <v>#VALUE!</v>
      </c>
      <c r="S106" s="174" t="str">
        <f t="shared" si="2"/>
        <v/>
      </c>
      <c r="T106" s="174"/>
    </row>
    <row r="107" spans="1:20" x14ac:dyDescent="0.2">
      <c r="A107" s="61" t="s">
        <v>2197</v>
      </c>
      <c r="B107" s="61" t="s">
        <v>2688</v>
      </c>
      <c r="C107" s="61" t="s">
        <v>3085</v>
      </c>
      <c r="D107" s="61" t="s">
        <v>3008</v>
      </c>
      <c r="E107" s="61" t="s">
        <v>3009</v>
      </c>
      <c r="F107" s="61" t="s">
        <v>2787</v>
      </c>
      <c r="G107" s="61" t="s">
        <v>2198</v>
      </c>
      <c r="H107" s="61" t="s">
        <v>2854</v>
      </c>
      <c r="I107" s="63">
        <v>10</v>
      </c>
      <c r="J107" s="336">
        <v>175511673</v>
      </c>
      <c r="K107" s="63">
        <v>10</v>
      </c>
      <c r="L107" s="63">
        <v>0</v>
      </c>
      <c r="M107" s="15" t="s">
        <v>2872</v>
      </c>
      <c r="N107" s="336">
        <v>5</v>
      </c>
      <c r="O107" s="125" t="str">
        <f>+IF(OR(ISERROR(VLOOKUP(A107&amp;B107,OPER!$AO$2:$AO$500,1,0)),K107&gt;=I107),"no","SI")</f>
        <v>no</v>
      </c>
      <c r="P107" s="151" t="str">
        <f>+VLOOKUP(VALUE(A107),ORDENES!$Y$2:$AE$359,5,0)</f>
        <v>PASTEURIZADOR TUNEL - L4</v>
      </c>
      <c r="Q107" s="152" t="str">
        <f>+_xlfn.XLOOKUP(A107&amp;B107,OPER!$AO$2:$AO$500,OPER!$X$2:$X$500,"REPROG-"&amp;_xlfn.XLOOKUP(A107,OPER!$F$2:$F$500,OPER!$X$2:$X$500,"",0),0)</f>
        <v>REPROG-</v>
      </c>
      <c r="R107" s="153" t="e">
        <f>IF((I107-K107)*VLOOKUP(D107,'MM60 |ZBS P3M'!A:M,12,0)&lt;0,0,(I107-K107)*VLOOKUP(D107,'MM60 |ZBS P3M'!A:M,12,0))</f>
        <v>#VALUE!</v>
      </c>
      <c r="S107" s="174" t="str">
        <f t="shared" si="2"/>
        <v/>
      </c>
      <c r="T107" s="174"/>
    </row>
    <row r="108" spans="1:20" x14ac:dyDescent="0.2">
      <c r="A108" s="61" t="s">
        <v>2015</v>
      </c>
      <c r="B108" s="61" t="s">
        <v>2688</v>
      </c>
      <c r="C108" s="61" t="s">
        <v>2964</v>
      </c>
      <c r="D108" s="61" t="s">
        <v>3086</v>
      </c>
      <c r="E108" s="61" t="s">
        <v>3087</v>
      </c>
      <c r="F108" s="61" t="s">
        <v>2697</v>
      </c>
      <c r="G108" s="61" t="s">
        <v>2016</v>
      </c>
      <c r="H108" s="61" t="s">
        <v>2851</v>
      </c>
      <c r="I108" s="63">
        <v>10</v>
      </c>
      <c r="J108" s="336">
        <v>176004283</v>
      </c>
      <c r="K108" s="63">
        <v>0</v>
      </c>
      <c r="L108" s="63">
        <v>0</v>
      </c>
      <c r="M108" s="15" t="s">
        <v>1503</v>
      </c>
      <c r="N108" s="336">
        <v>4</v>
      </c>
      <c r="O108" s="125" t="str">
        <f>+IF(OR(ISERROR(VLOOKUP(A108&amp;B108,OPER!$AO$2:$AO$500,1,0)),K108&gt;=I108),"no","SI")</f>
        <v>no</v>
      </c>
      <c r="P108" s="151" t="str">
        <f>+VLOOKUP(VALUE(A108),ORDENES!$Y$2:$AE$359,5,0)</f>
        <v>LLENADORA DE BOTELLAS - L4</v>
      </c>
      <c r="Q108" s="152" t="str">
        <f>+_xlfn.XLOOKUP(A108&amp;B108,OPER!$AO$2:$AO$500,OPER!$X$2:$X$500,"REPROG-"&amp;_xlfn.XLOOKUP(A108,OPER!$F$2:$F$500,OPER!$X$2:$X$500,"",0),0)</f>
        <v>REPROG-</v>
      </c>
      <c r="R108" s="153" t="e">
        <f>IF((I108-K108)*VLOOKUP(D108,'MM60 |ZBS P3M'!A:M,12,0)&lt;0,0,(I108-K108)*VLOOKUP(D108,'MM60 |ZBS P3M'!A:M,12,0))</f>
        <v>#VALUE!</v>
      </c>
      <c r="S108" s="174" t="str">
        <f t="shared" si="2"/>
        <v/>
      </c>
      <c r="T108" s="174"/>
    </row>
    <row r="109" spans="1:20" x14ac:dyDescent="0.2">
      <c r="A109" s="61" t="s">
        <v>2678</v>
      </c>
      <c r="B109" s="61" t="s">
        <v>2688</v>
      </c>
      <c r="C109" s="61" t="s">
        <v>2679</v>
      </c>
      <c r="D109" s="61" t="s">
        <v>2901</v>
      </c>
      <c r="E109" s="61" t="s">
        <v>2902</v>
      </c>
      <c r="F109" s="61" t="s">
        <v>2688</v>
      </c>
      <c r="G109" s="61" t="s">
        <v>2679</v>
      </c>
      <c r="H109" s="61" t="s">
        <v>2854</v>
      </c>
      <c r="I109" s="63">
        <v>10</v>
      </c>
      <c r="J109" s="336">
        <v>177121202</v>
      </c>
      <c r="K109" s="63">
        <v>10</v>
      </c>
      <c r="L109" s="63">
        <v>0</v>
      </c>
      <c r="M109" s="15" t="s">
        <v>2872</v>
      </c>
      <c r="N109" s="336">
        <v>1</v>
      </c>
      <c r="O109" s="125" t="str">
        <f>+IF(OR(ISERROR(VLOOKUP(A109&amp;B109,OPER!$AO$2:$AO$500,1,0)),K109&gt;=I109),"no","SI")</f>
        <v>no</v>
      </c>
      <c r="P109" s="151" t="str">
        <f>+VLOOKUP(VALUE(A109),ORDENES!$Y$2:$AE$359,5,0)</f>
        <v>VARIOLINE OW 2 - L4</v>
      </c>
      <c r="Q109" s="152" t="str">
        <f>+_xlfn.XLOOKUP(A109&amp;B109,OPER!$AO$2:$AO$500,OPER!$X$2:$X$500,"REPROG-"&amp;_xlfn.XLOOKUP(A109,OPER!$F$2:$F$500,OPER!$X$2:$X$500,"",0),0)</f>
        <v>REPROG-</v>
      </c>
      <c r="R109" s="153" t="e">
        <f>IF((I109-K109)*VLOOKUP(D109,'MM60 |ZBS P3M'!A:M,12,0)&lt;0,0,(I109-K109)*VLOOKUP(D109,'MM60 |ZBS P3M'!A:M,12,0))</f>
        <v>#VALUE!</v>
      </c>
      <c r="S109" s="174" t="str">
        <f t="shared" si="2"/>
        <v/>
      </c>
      <c r="T109" s="174"/>
    </row>
    <row r="110" spans="1:20" x14ac:dyDescent="0.2">
      <c r="A110" s="61" t="s">
        <v>1771</v>
      </c>
      <c r="B110" s="61" t="s">
        <v>2723</v>
      </c>
      <c r="C110" s="61" t="s">
        <v>3088</v>
      </c>
      <c r="D110" s="61" t="s">
        <v>3089</v>
      </c>
      <c r="E110" s="61" t="s">
        <v>3090</v>
      </c>
      <c r="F110" s="61" t="s">
        <v>2785</v>
      </c>
      <c r="G110" s="61" t="s">
        <v>1772</v>
      </c>
      <c r="H110" s="61" t="s">
        <v>2854</v>
      </c>
      <c r="I110" s="63">
        <v>9</v>
      </c>
      <c r="J110" s="336">
        <v>162912558</v>
      </c>
      <c r="K110" s="63">
        <v>0</v>
      </c>
      <c r="L110" s="63">
        <v>0</v>
      </c>
      <c r="M110" s="15" t="s">
        <v>1503</v>
      </c>
      <c r="N110" s="336">
        <v>12</v>
      </c>
      <c r="O110" s="125" t="str">
        <f>+IF(OR(ISERROR(VLOOKUP(A110&amp;B110,OPER!$AO$2:$AO$500,1,0)),K110&gt;=I110),"no","SI")</f>
        <v>no</v>
      </c>
      <c r="P110" s="151" t="str">
        <f>+VLOOKUP(VALUE(A110),ORDENES!$Y$2:$AE$359,5,0)</f>
        <v>JUAGADORA RINSER OW -L4</v>
      </c>
      <c r="Q110" s="152" t="str">
        <f>+_xlfn.XLOOKUP(A110&amp;B110,OPER!$AO$2:$AO$500,OPER!$X$2:$X$500,"REPROG-"&amp;_xlfn.XLOOKUP(A110,OPER!$F$2:$F$500,OPER!$X$2:$X$500,"",0),0)</f>
        <v>REPROG-</v>
      </c>
      <c r="R110" s="153" t="e">
        <f>IF((I110-K110)*VLOOKUP(D110,'MM60 |ZBS P3M'!A:M,12,0)&lt;0,0,(I110-K110)*VLOOKUP(D110,'MM60 |ZBS P3M'!A:M,12,0))</f>
        <v>#N/A</v>
      </c>
      <c r="S110" s="174" t="str">
        <f t="shared" si="2"/>
        <v/>
      </c>
      <c r="T110" s="174"/>
    </row>
    <row r="111" spans="1:20" x14ac:dyDescent="0.2">
      <c r="A111" s="61" t="s">
        <v>1945</v>
      </c>
      <c r="B111" s="61" t="s">
        <v>2688</v>
      </c>
      <c r="C111" s="61" t="s">
        <v>1946</v>
      </c>
      <c r="D111" s="61" t="s">
        <v>3091</v>
      </c>
      <c r="E111" s="61" t="s">
        <v>3092</v>
      </c>
      <c r="F111" s="61" t="s">
        <v>2688</v>
      </c>
      <c r="G111" s="61" t="s">
        <v>1946</v>
      </c>
      <c r="H111" s="61" t="s">
        <v>2854</v>
      </c>
      <c r="I111" s="63">
        <v>9</v>
      </c>
      <c r="J111" s="336">
        <v>169174608</v>
      </c>
      <c r="K111" s="63">
        <v>9</v>
      </c>
      <c r="L111" s="63">
        <v>0</v>
      </c>
      <c r="M111" s="15" t="s">
        <v>2872</v>
      </c>
      <c r="N111" s="336">
        <v>1</v>
      </c>
      <c r="O111" s="125" t="str">
        <f>+IF(OR(ISERROR(VLOOKUP(A111&amp;B111,OPER!$AO$2:$AO$500,1,0)),K111&gt;=I111),"no","SI")</f>
        <v>no</v>
      </c>
      <c r="P111" s="151" t="str">
        <f>+VLOOKUP(VALUE(A111),ORDENES!$Y$2:$AE$359,5,0)</f>
        <v>LLENADORA DE BOTELLAS - L4</v>
      </c>
      <c r="Q111" s="152" t="str">
        <f>+_xlfn.XLOOKUP(A111&amp;B111,OPER!$AO$2:$AO$500,OPER!$X$2:$X$500,"REPROG-"&amp;_xlfn.XLOOKUP(A111,OPER!$F$2:$F$500,OPER!$X$2:$X$500,"",0),0)</f>
        <v>JAIME ANDRES MORENO SUAREZ</v>
      </c>
      <c r="R111" s="153" t="e">
        <f>IF((I111-K111)*VLOOKUP(D111,'MM60 |ZBS P3M'!A:M,12,0)&lt;0,0,(I111-K111)*VLOOKUP(D111,'MM60 |ZBS P3M'!A:M,12,0))</f>
        <v>#VALUE!</v>
      </c>
      <c r="S111" s="174" t="str">
        <f t="shared" si="2"/>
        <v/>
      </c>
      <c r="T111" s="174"/>
    </row>
    <row r="112" spans="1:20" x14ac:dyDescent="0.2">
      <c r="A112" s="61" t="s">
        <v>1795</v>
      </c>
      <c r="B112" s="61" t="s">
        <v>2688</v>
      </c>
      <c r="C112" s="61" t="s">
        <v>3093</v>
      </c>
      <c r="D112" s="61" t="s">
        <v>3094</v>
      </c>
      <c r="E112" s="61" t="s">
        <v>3095</v>
      </c>
      <c r="F112" s="61" t="s">
        <v>2845</v>
      </c>
      <c r="G112" s="61" t="s">
        <v>1796</v>
      </c>
      <c r="H112" s="61" t="s">
        <v>2854</v>
      </c>
      <c r="I112" s="63">
        <v>8</v>
      </c>
      <c r="J112" s="336">
        <v>145132892</v>
      </c>
      <c r="K112" s="63">
        <v>0</v>
      </c>
      <c r="L112" s="63">
        <v>0</v>
      </c>
      <c r="M112" s="15" t="s">
        <v>1503</v>
      </c>
      <c r="N112" s="336">
        <v>7</v>
      </c>
      <c r="O112" s="125" t="str">
        <f>+IF(OR(ISERROR(VLOOKUP(A112&amp;B112,OPER!$AO$2:$AO$500,1,0)),K112&gt;=I112),"no","SI")</f>
        <v>no</v>
      </c>
      <c r="P112" s="151" t="str">
        <f>+VLOOKUP(VALUE(A112),ORDENES!$Y$2:$AE$359,5,0)</f>
        <v>LLENADORA DE BOTELLAS - L4</v>
      </c>
      <c r="Q112" s="152" t="str">
        <f>+_xlfn.XLOOKUP(A112&amp;B112,OPER!$AO$2:$AO$500,OPER!$X$2:$X$500,"REPROG-"&amp;_xlfn.XLOOKUP(A112,OPER!$F$2:$F$500,OPER!$X$2:$X$500,"",0),0)</f>
        <v>REPROG-</v>
      </c>
      <c r="R112" s="153" t="e">
        <f>IF((I112-K112)*VLOOKUP(D112,'MM60 |ZBS P3M'!A:M,12,0)&lt;0,0,(I112-K112)*VLOOKUP(D112,'MM60 |ZBS P3M'!A:M,12,0))</f>
        <v>#VALUE!</v>
      </c>
      <c r="S112" s="174" t="str">
        <f t="shared" si="2"/>
        <v/>
      </c>
      <c r="T112" s="174"/>
    </row>
    <row r="113" spans="1:20" x14ac:dyDescent="0.2">
      <c r="A113" s="61" t="s">
        <v>1587</v>
      </c>
      <c r="B113" s="61" t="s">
        <v>2688</v>
      </c>
      <c r="C113" s="61" t="s">
        <v>1588</v>
      </c>
      <c r="D113" s="61" t="s">
        <v>3096</v>
      </c>
      <c r="E113" s="61" t="s">
        <v>3097</v>
      </c>
      <c r="F113" s="61" t="s">
        <v>2787</v>
      </c>
      <c r="G113" s="61" t="s">
        <v>1588</v>
      </c>
      <c r="H113" s="61" t="s">
        <v>2854</v>
      </c>
      <c r="I113" s="63">
        <v>8</v>
      </c>
      <c r="J113" s="336">
        <v>147977444</v>
      </c>
      <c r="K113" s="63">
        <v>8</v>
      </c>
      <c r="L113" s="63">
        <v>0</v>
      </c>
      <c r="M113" s="15" t="s">
        <v>1503</v>
      </c>
      <c r="N113" s="336">
        <v>5</v>
      </c>
      <c r="O113" s="125" t="str">
        <f>+IF(OR(ISERROR(VLOOKUP(A113&amp;B113,OPER!$AO$2:$AO$500,1,0)),K113&gt;=I113),"no","SI")</f>
        <v>no</v>
      </c>
      <c r="P113" s="151" t="str">
        <f>+VLOOKUP(VALUE(A113),ORDENES!$Y$2:$AE$359,5,0)</f>
        <v>DEPALETIZADOR A GRANEL OW - L4</v>
      </c>
      <c r="Q113" s="152" t="str">
        <f>+_xlfn.XLOOKUP(A113&amp;B113,OPER!$AO$2:$AO$500,OPER!$X$2:$X$500,"REPROG-"&amp;_xlfn.XLOOKUP(A113,OPER!$F$2:$F$500,OPER!$X$2:$X$500,"",0),0)</f>
        <v>REPROG-</v>
      </c>
      <c r="R113" s="153" t="e">
        <f>IF((I113-K113)*VLOOKUP(D113,'MM60 |ZBS P3M'!A:M,12,0)&lt;0,0,(I113-K113)*VLOOKUP(D113,'MM60 |ZBS P3M'!A:M,12,0))</f>
        <v>#VALUE!</v>
      </c>
      <c r="S113" s="174" t="str">
        <f t="shared" si="2"/>
        <v/>
      </c>
      <c r="T113" s="174"/>
    </row>
    <row r="114" spans="1:20" x14ac:dyDescent="0.2">
      <c r="A114" s="61" t="s">
        <v>1587</v>
      </c>
      <c r="B114" s="61" t="s">
        <v>2723</v>
      </c>
      <c r="C114" s="61" t="s">
        <v>3098</v>
      </c>
      <c r="D114" s="61" t="s">
        <v>3099</v>
      </c>
      <c r="E114" s="61" t="s">
        <v>3100</v>
      </c>
      <c r="F114" s="61" t="s">
        <v>2997</v>
      </c>
      <c r="G114" s="61" t="s">
        <v>1588</v>
      </c>
      <c r="H114" s="61" t="s">
        <v>2851</v>
      </c>
      <c r="I114" s="63">
        <v>8</v>
      </c>
      <c r="J114" s="336">
        <v>147977444</v>
      </c>
      <c r="K114" s="63">
        <v>0</v>
      </c>
      <c r="L114" s="63">
        <v>0</v>
      </c>
      <c r="M114" s="15" t="s">
        <v>1503</v>
      </c>
      <c r="N114" s="336">
        <v>20</v>
      </c>
      <c r="O114" s="125" t="str">
        <f>+IF(OR(ISERROR(VLOOKUP(A114&amp;B114,OPER!$AO$2:$AO$500,1,0)),K114&gt;=I114),"no","SI")</f>
        <v>no</v>
      </c>
      <c r="P114" s="151" t="str">
        <f>+VLOOKUP(VALUE(A114),ORDENES!$Y$2:$AE$359,5,0)</f>
        <v>DEPALETIZADOR A GRANEL OW - L4</v>
      </c>
      <c r="Q114" s="152" t="str">
        <f>+_xlfn.XLOOKUP(A114&amp;B114,OPER!$AO$2:$AO$500,OPER!$X$2:$X$500,"REPROG-"&amp;_xlfn.XLOOKUP(A114,OPER!$F$2:$F$500,OPER!$X$2:$X$500,"",0),0)</f>
        <v>REPROG-</v>
      </c>
      <c r="R114" s="153" t="e">
        <f>IF((I114-K114)*VLOOKUP(D114,'MM60 |ZBS P3M'!A:M,12,0)&lt;0,0,(I114-K114)*VLOOKUP(D114,'MM60 |ZBS P3M'!A:M,12,0))</f>
        <v>#VALUE!</v>
      </c>
      <c r="S114" s="174" t="str">
        <f t="shared" si="2"/>
        <v/>
      </c>
      <c r="T114" s="174"/>
    </row>
    <row r="115" spans="1:20" x14ac:dyDescent="0.2">
      <c r="A115" s="61" t="s">
        <v>2421</v>
      </c>
      <c r="B115" s="61" t="s">
        <v>2787</v>
      </c>
      <c r="C115" s="61" t="s">
        <v>2422</v>
      </c>
      <c r="D115" s="61" t="s">
        <v>3101</v>
      </c>
      <c r="E115" s="61" t="s">
        <v>3102</v>
      </c>
      <c r="F115" s="61" t="s">
        <v>2688</v>
      </c>
      <c r="G115" s="61" t="s">
        <v>2422</v>
      </c>
      <c r="H115" s="61" t="s">
        <v>2939</v>
      </c>
      <c r="I115" s="63">
        <v>8</v>
      </c>
      <c r="J115" s="336">
        <v>151944113</v>
      </c>
      <c r="K115" s="63">
        <v>0</v>
      </c>
      <c r="L115" s="63">
        <v>8</v>
      </c>
      <c r="M115" s="15" t="s">
        <v>1503</v>
      </c>
      <c r="N115" s="336">
        <v>1</v>
      </c>
      <c r="O115" s="125" t="str">
        <f>+IF(OR(ISERROR(VLOOKUP(A115&amp;B115,OPER!$AO$2:$AO$500,1,0)),K115&gt;=I115),"no","SI")</f>
        <v>no</v>
      </c>
      <c r="P115" s="151" t="str">
        <f>+VLOOKUP(VALUE(A115),ORDENES!$Y$2:$AE$359,5,0)</f>
        <v>VARIOLINE OW - L4</v>
      </c>
      <c r="Q115" s="152" t="str">
        <f>+_xlfn.XLOOKUP(A115&amp;B115,OPER!$AO$2:$AO$500,OPER!$X$2:$X$500,"REPROG-"&amp;_xlfn.XLOOKUP(A115,OPER!$F$2:$F$500,OPER!$X$2:$X$500,"",0),0)</f>
        <v>REPROG-</v>
      </c>
      <c r="R115" s="153" t="e">
        <f>IF((I115-K115)*VLOOKUP(D115,'MM60 |ZBS P3M'!A:M,12,0)&lt;0,0,(I115-K115)*VLOOKUP(D115,'MM60 |ZBS P3M'!A:M,12,0))</f>
        <v>#VALUE!</v>
      </c>
      <c r="S115" s="174" t="str">
        <f t="shared" si="2"/>
        <v/>
      </c>
      <c r="T115" s="174"/>
    </row>
    <row r="116" spans="1:20" x14ac:dyDescent="0.2">
      <c r="A116" s="61" t="s">
        <v>2421</v>
      </c>
      <c r="B116" s="61" t="s">
        <v>2787</v>
      </c>
      <c r="C116" s="61" t="s">
        <v>2422</v>
      </c>
      <c r="D116" s="61" t="s">
        <v>3103</v>
      </c>
      <c r="E116" s="61" t="s">
        <v>3104</v>
      </c>
      <c r="F116" s="61" t="s">
        <v>2697</v>
      </c>
      <c r="G116" s="61" t="s">
        <v>2422</v>
      </c>
      <c r="H116" s="61" t="s">
        <v>2939</v>
      </c>
      <c r="I116" s="63">
        <v>8</v>
      </c>
      <c r="J116" s="336">
        <v>151944113</v>
      </c>
      <c r="K116" s="63">
        <v>0</v>
      </c>
      <c r="L116" s="63">
        <v>8</v>
      </c>
      <c r="M116" s="15" t="s">
        <v>1503</v>
      </c>
      <c r="N116" s="336">
        <v>4</v>
      </c>
      <c r="O116" s="125" t="str">
        <f>+IF(OR(ISERROR(VLOOKUP(A116&amp;B116,OPER!$AO$2:$AO$500,1,0)),K116&gt;=I116),"no","SI")</f>
        <v>no</v>
      </c>
      <c r="P116" s="151" t="str">
        <f>+VLOOKUP(VALUE(A116),ORDENES!$Y$2:$AE$359,5,0)</f>
        <v>VARIOLINE OW - L4</v>
      </c>
      <c r="Q116" s="152" t="str">
        <f>+_xlfn.XLOOKUP(A116&amp;B116,OPER!$AO$2:$AO$500,OPER!$X$2:$X$500,"REPROG-"&amp;_xlfn.XLOOKUP(A116,OPER!$F$2:$F$500,OPER!$X$2:$X$500,"",0),0)</f>
        <v>REPROG-</v>
      </c>
      <c r="R116" s="153" t="e">
        <f>IF((I116-K116)*VLOOKUP(D116,'MM60 |ZBS P3M'!A:M,12,0)&lt;0,0,(I116-K116)*VLOOKUP(D116,'MM60 |ZBS P3M'!A:M,12,0))</f>
        <v>#VALUE!</v>
      </c>
      <c r="S116" s="174" t="str">
        <f t="shared" si="2"/>
        <v/>
      </c>
      <c r="T116" s="174"/>
    </row>
    <row r="117" spans="1:20" x14ac:dyDescent="0.2">
      <c r="A117" s="61" t="s">
        <v>2421</v>
      </c>
      <c r="B117" s="61" t="s">
        <v>2787</v>
      </c>
      <c r="C117" s="61" t="s">
        <v>2422</v>
      </c>
      <c r="D117" s="61" t="s">
        <v>3105</v>
      </c>
      <c r="E117" s="61" t="s">
        <v>3106</v>
      </c>
      <c r="F117" s="61" t="s">
        <v>2787</v>
      </c>
      <c r="G117" s="61" t="s">
        <v>2422</v>
      </c>
      <c r="H117" s="61" t="s">
        <v>2854</v>
      </c>
      <c r="I117" s="63">
        <v>8</v>
      </c>
      <c r="J117" s="336">
        <v>151944113</v>
      </c>
      <c r="K117" s="63">
        <v>0</v>
      </c>
      <c r="L117" s="63">
        <v>0</v>
      </c>
      <c r="M117" s="15" t="s">
        <v>1503</v>
      </c>
      <c r="N117" s="336">
        <v>5</v>
      </c>
      <c r="O117" s="125" t="str">
        <f>+IF(OR(ISERROR(VLOOKUP(A117&amp;B117,OPER!$AO$2:$AO$500,1,0)),K117&gt;=I117),"no","SI")</f>
        <v>no</v>
      </c>
      <c r="P117" s="151" t="str">
        <f>+VLOOKUP(VALUE(A117),ORDENES!$Y$2:$AE$359,5,0)</f>
        <v>VARIOLINE OW - L4</v>
      </c>
      <c r="Q117" s="152" t="str">
        <f>+_xlfn.XLOOKUP(A117&amp;B117,OPER!$AO$2:$AO$500,OPER!$X$2:$X$500,"REPROG-"&amp;_xlfn.XLOOKUP(A117,OPER!$F$2:$F$500,OPER!$X$2:$X$500,"",0),0)</f>
        <v>REPROG-</v>
      </c>
      <c r="R117" s="153" t="e">
        <f>IF((I117-K117)*VLOOKUP(D117,'MM60 |ZBS P3M'!A:M,12,0)&lt;0,0,(I117-K117)*VLOOKUP(D117,'MM60 |ZBS P3M'!A:M,12,0))</f>
        <v>#VALUE!</v>
      </c>
      <c r="S117" s="174" t="str">
        <f t="shared" si="2"/>
        <v/>
      </c>
      <c r="T117" s="174"/>
    </row>
    <row r="118" spans="1:20" x14ac:dyDescent="0.2">
      <c r="A118" s="61" t="s">
        <v>2586</v>
      </c>
      <c r="B118" s="61" t="s">
        <v>2723</v>
      </c>
      <c r="C118" s="61" t="s">
        <v>3107</v>
      </c>
      <c r="D118" s="61" t="s">
        <v>3108</v>
      </c>
      <c r="E118" s="61" t="s">
        <v>3109</v>
      </c>
      <c r="F118" s="61" t="s">
        <v>2723</v>
      </c>
      <c r="G118" s="61" t="s">
        <v>2587</v>
      </c>
      <c r="H118" s="61" t="s">
        <v>2854</v>
      </c>
      <c r="I118" s="63">
        <v>8</v>
      </c>
      <c r="J118" s="336">
        <v>154723528</v>
      </c>
      <c r="K118" s="63">
        <v>8</v>
      </c>
      <c r="L118" s="63">
        <v>0</v>
      </c>
      <c r="M118" s="15" t="s">
        <v>2872</v>
      </c>
      <c r="N118" s="336">
        <v>4</v>
      </c>
      <c r="O118" s="125" t="str">
        <f>+IF(OR(ISERROR(VLOOKUP(A118&amp;B118,OPER!$AO$2:$AO$500,1,0)),K118&gt;=I118),"no","SI")</f>
        <v>no</v>
      </c>
      <c r="P118" s="151" t="str">
        <f>+VLOOKUP(VALUE(A118),ORDENES!$Y$2:$AE$359,5,0)</f>
        <v>VARIOLINE OW 2 - L4</v>
      </c>
      <c r="Q118" s="152" t="str">
        <f>+_xlfn.XLOOKUP(A118&amp;B118,OPER!$AO$2:$AO$500,OPER!$X$2:$X$500,"REPROG-"&amp;_xlfn.XLOOKUP(A118,OPER!$F$2:$F$500,OPER!$X$2:$X$500,"",0),0)</f>
        <v>REPROG-</v>
      </c>
      <c r="R118" s="153" t="e">
        <f>IF((I118-K118)*VLOOKUP(D118,'MM60 |ZBS P3M'!A:M,12,0)&lt;0,0,(I118-K118)*VLOOKUP(D118,'MM60 |ZBS P3M'!A:M,12,0))</f>
        <v>#VALUE!</v>
      </c>
      <c r="S118" s="174" t="str">
        <f t="shared" si="2"/>
        <v/>
      </c>
      <c r="T118" s="174"/>
    </row>
    <row r="119" spans="1:20" x14ac:dyDescent="0.2">
      <c r="A119" s="61" t="s">
        <v>1876</v>
      </c>
      <c r="B119" s="61" t="s">
        <v>2688</v>
      </c>
      <c r="C119" s="61" t="s">
        <v>1877</v>
      </c>
      <c r="D119" s="61" t="s">
        <v>3110</v>
      </c>
      <c r="E119" s="61" t="s">
        <v>3111</v>
      </c>
      <c r="F119" s="61" t="s">
        <v>2723</v>
      </c>
      <c r="G119" s="61" t="s">
        <v>1877</v>
      </c>
      <c r="H119" s="61" t="s">
        <v>2851</v>
      </c>
      <c r="I119" s="63">
        <v>8</v>
      </c>
      <c r="J119" s="336">
        <v>160319051</v>
      </c>
      <c r="K119" s="63">
        <v>0</v>
      </c>
      <c r="L119" s="63">
        <v>0</v>
      </c>
      <c r="M119" s="15" t="s">
        <v>1503</v>
      </c>
      <c r="N119" s="336">
        <v>3</v>
      </c>
      <c r="O119" s="125" t="str">
        <f>+IF(OR(ISERROR(VLOOKUP(A119&amp;B119,OPER!$AO$2:$AO$500,1,0)),K119&gt;=I119),"no","SI")</f>
        <v>no</v>
      </c>
      <c r="P119" s="151" t="str">
        <f>+VLOOKUP(VALUE(A119),ORDENES!$Y$2:$AE$359,5,0)</f>
        <v>LLENADORA DE BOTELLAS - L4</v>
      </c>
      <c r="Q119" s="152" t="str">
        <f>+_xlfn.XLOOKUP(A119&amp;B119,OPER!$AO$2:$AO$500,OPER!$X$2:$X$500,"REPROG-"&amp;_xlfn.XLOOKUP(A119,OPER!$F$2:$F$500,OPER!$X$2:$X$500,"",0),0)</f>
        <v>REPROG-</v>
      </c>
      <c r="R119" s="153" t="e">
        <f>IF((I119-K119)*VLOOKUP(D119,'MM60 |ZBS P3M'!A:M,12,0)&lt;0,0,(I119-K119)*VLOOKUP(D119,'MM60 |ZBS P3M'!A:M,12,0))</f>
        <v>#N/A</v>
      </c>
      <c r="S119" s="174" t="str">
        <f t="shared" si="2"/>
        <v/>
      </c>
      <c r="T119" s="174"/>
    </row>
    <row r="120" spans="1:20" x14ac:dyDescent="0.2">
      <c r="A120" s="61" t="s">
        <v>2444</v>
      </c>
      <c r="B120" s="61" t="s">
        <v>2688</v>
      </c>
      <c r="C120" s="61" t="s">
        <v>2445</v>
      </c>
      <c r="D120" s="61" t="s">
        <v>3112</v>
      </c>
      <c r="E120" s="61" t="s">
        <v>3113</v>
      </c>
      <c r="F120" s="61" t="s">
        <v>3114</v>
      </c>
      <c r="G120" s="61" t="s">
        <v>2445</v>
      </c>
      <c r="H120" s="61" t="s">
        <v>2851</v>
      </c>
      <c r="I120" s="63">
        <v>8</v>
      </c>
      <c r="J120" s="336">
        <v>160605636</v>
      </c>
      <c r="K120" s="63">
        <v>0</v>
      </c>
      <c r="L120" s="63">
        <v>0</v>
      </c>
      <c r="M120" s="15" t="s">
        <v>1503</v>
      </c>
      <c r="N120" s="336">
        <v>16</v>
      </c>
      <c r="O120" s="125" t="str">
        <f>+IF(OR(ISERROR(VLOOKUP(A120&amp;B120,OPER!$AO$2:$AO$500,1,0)),K120&gt;=I120),"no","SI")</f>
        <v>no</v>
      </c>
      <c r="P120" s="151" t="str">
        <f>+VLOOKUP(VALUE(A120),ORDENES!$Y$2:$AE$359,5,0)</f>
        <v>VARIOLINE OW - L4</v>
      </c>
      <c r="Q120" s="152" t="str">
        <f>+_xlfn.XLOOKUP(A120&amp;B120,OPER!$AO$2:$AO$500,OPER!$X$2:$X$500,"REPROG-"&amp;_xlfn.XLOOKUP(A120,OPER!$F$2:$F$500,OPER!$X$2:$X$500,"",0),0)</f>
        <v>REPROG-</v>
      </c>
      <c r="R120" s="153" t="e">
        <f>IF((I120-K120)*VLOOKUP(D120,'MM60 |ZBS P3M'!A:M,12,0)&lt;0,0,(I120-K120)*VLOOKUP(D120,'MM60 |ZBS P3M'!A:M,12,0))</f>
        <v>#VALUE!</v>
      </c>
      <c r="S120" s="174" t="str">
        <f t="shared" si="2"/>
        <v/>
      </c>
      <c r="T120" s="174"/>
    </row>
    <row r="121" spans="1:20" x14ac:dyDescent="0.2">
      <c r="A121" s="61" t="s">
        <v>1771</v>
      </c>
      <c r="B121" s="61" t="s">
        <v>2723</v>
      </c>
      <c r="C121" s="61" t="s">
        <v>3088</v>
      </c>
      <c r="D121" s="61" t="s">
        <v>3115</v>
      </c>
      <c r="E121" s="61" t="s">
        <v>3116</v>
      </c>
      <c r="F121" s="61" t="s">
        <v>2789</v>
      </c>
      <c r="G121" s="61" t="s">
        <v>1772</v>
      </c>
      <c r="H121" s="61" t="s">
        <v>2854</v>
      </c>
      <c r="I121" s="63">
        <v>8</v>
      </c>
      <c r="J121" s="336">
        <v>162912558</v>
      </c>
      <c r="K121" s="63">
        <v>0</v>
      </c>
      <c r="L121" s="63">
        <v>0</v>
      </c>
      <c r="M121" s="15" t="s">
        <v>1503</v>
      </c>
      <c r="N121" s="336">
        <v>8</v>
      </c>
      <c r="O121" s="125" t="str">
        <f>+IF(OR(ISERROR(VLOOKUP(A121&amp;B121,OPER!$AO$2:$AO$500,1,0)),K121&gt;=I121),"no","SI")</f>
        <v>no</v>
      </c>
      <c r="P121" s="151" t="str">
        <f>+VLOOKUP(VALUE(A121),ORDENES!$Y$2:$AE$359,5,0)</f>
        <v>JUAGADORA RINSER OW -L4</v>
      </c>
      <c r="Q121" s="152" t="str">
        <f>+_xlfn.XLOOKUP(A121&amp;B121,OPER!$AO$2:$AO$500,OPER!$X$2:$X$500,"REPROG-"&amp;_xlfn.XLOOKUP(A121,OPER!$F$2:$F$500,OPER!$X$2:$X$500,"",0),0)</f>
        <v>REPROG-</v>
      </c>
      <c r="R121" s="153" t="e">
        <f>IF((I121-K121)*VLOOKUP(D121,'MM60 |ZBS P3M'!A:M,12,0)&lt;0,0,(I121-K121)*VLOOKUP(D121,'MM60 |ZBS P3M'!A:M,12,0))</f>
        <v>#VALUE!</v>
      </c>
      <c r="S121" s="174" t="str">
        <f t="shared" si="2"/>
        <v/>
      </c>
      <c r="T121" s="174"/>
    </row>
    <row r="122" spans="1:20" x14ac:dyDescent="0.2">
      <c r="A122" s="61" t="s">
        <v>2483</v>
      </c>
      <c r="B122" s="61" t="s">
        <v>2736</v>
      </c>
      <c r="C122" s="61" t="s">
        <v>3117</v>
      </c>
      <c r="D122" s="61" t="s">
        <v>2971</v>
      </c>
      <c r="E122" s="61" t="s">
        <v>2972</v>
      </c>
      <c r="F122" s="61" t="s">
        <v>2688</v>
      </c>
      <c r="G122" s="61" t="s">
        <v>2484</v>
      </c>
      <c r="H122" s="61" t="s">
        <v>2854</v>
      </c>
      <c r="I122" s="63">
        <v>8</v>
      </c>
      <c r="J122" s="336">
        <v>169148976</v>
      </c>
      <c r="K122" s="63">
        <v>8</v>
      </c>
      <c r="L122" s="63">
        <v>0</v>
      </c>
      <c r="M122" s="15" t="s">
        <v>1503</v>
      </c>
      <c r="N122" s="336">
        <v>1</v>
      </c>
      <c r="O122" s="125" t="str">
        <f>+IF(OR(ISERROR(VLOOKUP(A122&amp;B122,OPER!$AO$2:$AO$500,1,0)),K122&gt;=I122),"no","SI")</f>
        <v>no</v>
      </c>
      <c r="P122" s="151" t="str">
        <f>+VLOOKUP(VALUE(A122),ORDENES!$Y$2:$AE$359,5,0)</f>
        <v>VARIOLINE OW - L4</v>
      </c>
      <c r="Q122" s="152" t="str">
        <f>+_xlfn.XLOOKUP(A122&amp;B122,OPER!$AO$2:$AO$500,OPER!$X$2:$X$500,"REPROG-"&amp;_xlfn.XLOOKUP(A122,OPER!$F$2:$F$500,OPER!$X$2:$X$500,"",0),0)</f>
        <v>REPROG-</v>
      </c>
      <c r="R122" s="153" t="e">
        <f>IF((I122-K122)*VLOOKUP(D122,'MM60 |ZBS P3M'!A:M,12,0)&lt;0,0,(I122-K122)*VLOOKUP(D122,'MM60 |ZBS P3M'!A:M,12,0))</f>
        <v>#VALUE!</v>
      </c>
      <c r="S122" s="174" t="str">
        <f t="shared" si="2"/>
        <v/>
      </c>
      <c r="T122" s="174"/>
    </row>
    <row r="123" spans="1:20" x14ac:dyDescent="0.2">
      <c r="A123" s="61" t="s">
        <v>2483</v>
      </c>
      <c r="B123" s="61" t="s">
        <v>2736</v>
      </c>
      <c r="C123" s="61" t="s">
        <v>3117</v>
      </c>
      <c r="D123" s="61" t="s">
        <v>3027</v>
      </c>
      <c r="E123" s="61" t="s">
        <v>3028</v>
      </c>
      <c r="F123" s="61" t="s">
        <v>2833</v>
      </c>
      <c r="G123" s="61" t="s">
        <v>2484</v>
      </c>
      <c r="H123" s="61" t="s">
        <v>2854</v>
      </c>
      <c r="I123" s="63">
        <v>8</v>
      </c>
      <c r="J123" s="336">
        <v>169148976</v>
      </c>
      <c r="K123" s="63">
        <v>8</v>
      </c>
      <c r="L123" s="63">
        <v>0</v>
      </c>
      <c r="M123" s="15" t="s">
        <v>1503</v>
      </c>
      <c r="N123" s="336">
        <v>6</v>
      </c>
      <c r="O123" s="125" t="str">
        <f>+IF(OR(ISERROR(VLOOKUP(A123&amp;B123,OPER!$AO$2:$AO$500,1,0)),K123&gt;=I123),"no","SI")</f>
        <v>no</v>
      </c>
      <c r="P123" s="151" t="str">
        <f>+VLOOKUP(VALUE(A123),ORDENES!$Y$2:$AE$359,5,0)</f>
        <v>VARIOLINE OW - L4</v>
      </c>
      <c r="Q123" s="152" t="str">
        <f>+_xlfn.XLOOKUP(A123&amp;B123,OPER!$AO$2:$AO$500,OPER!$X$2:$X$500,"REPROG-"&amp;_xlfn.XLOOKUP(A123,OPER!$F$2:$F$500,OPER!$X$2:$X$500,"",0),0)</f>
        <v>REPROG-</v>
      </c>
      <c r="R123" s="153" t="e">
        <f>IF((I123-K123)*VLOOKUP(D123,'MM60 |ZBS P3M'!A:M,12,0)&lt;0,0,(I123-K123)*VLOOKUP(D123,'MM60 |ZBS P3M'!A:M,12,0))</f>
        <v>#VALUE!</v>
      </c>
      <c r="S123" s="174" t="str">
        <f t="shared" si="2"/>
        <v/>
      </c>
      <c r="T123" s="174"/>
    </row>
    <row r="124" spans="1:20" x14ac:dyDescent="0.2">
      <c r="A124" s="61" t="s">
        <v>2217</v>
      </c>
      <c r="B124" s="61" t="s">
        <v>2688</v>
      </c>
      <c r="C124" s="61" t="s">
        <v>2218</v>
      </c>
      <c r="D124" s="61" t="s">
        <v>3059</v>
      </c>
      <c r="E124" s="61" t="s">
        <v>3060</v>
      </c>
      <c r="F124" s="61" t="s">
        <v>2688</v>
      </c>
      <c r="G124" s="61" t="s">
        <v>2218</v>
      </c>
      <c r="H124" s="61" t="s">
        <v>2939</v>
      </c>
      <c r="I124" s="63">
        <v>8</v>
      </c>
      <c r="J124" s="336">
        <v>174853119</v>
      </c>
      <c r="K124" s="63">
        <v>0</v>
      </c>
      <c r="L124" s="63">
        <v>8</v>
      </c>
      <c r="M124" s="15" t="s">
        <v>1503</v>
      </c>
      <c r="N124" s="336">
        <v>1</v>
      </c>
      <c r="O124" s="125" t="str">
        <f>+IF(OR(ISERROR(VLOOKUP(A124&amp;B124,OPER!$AO$2:$AO$500,1,0)),K124&gt;=I124),"no","SI")</f>
        <v>no</v>
      </c>
      <c r="P124" s="151" t="str">
        <f>+VLOOKUP(VALUE(A124),ORDENES!$Y$2:$AE$359,5,0)</f>
        <v>PLANTA CIP - L4</v>
      </c>
      <c r="Q124" s="152" t="str">
        <f>+_xlfn.XLOOKUP(A124&amp;B124,OPER!$AO$2:$AO$500,OPER!$X$2:$X$500,"REPROG-"&amp;_xlfn.XLOOKUP(A124,OPER!$F$2:$F$500,OPER!$X$2:$X$500,"",0),0)</f>
        <v>REPROG-</v>
      </c>
      <c r="R124" s="153" t="e">
        <f>IF((I124-K124)*VLOOKUP(D124,'MM60 |ZBS P3M'!A:M,12,0)&lt;0,0,(I124-K124)*VLOOKUP(D124,'MM60 |ZBS P3M'!A:M,12,0))</f>
        <v>#VALUE!</v>
      </c>
      <c r="S124" s="174" t="str">
        <f t="shared" si="2"/>
        <v/>
      </c>
      <c r="T124" s="174"/>
    </row>
    <row r="125" spans="1:20" x14ac:dyDescent="0.2">
      <c r="A125" s="61" t="s">
        <v>1804</v>
      </c>
      <c r="B125" s="61" t="s">
        <v>2723</v>
      </c>
      <c r="C125" s="61" t="s">
        <v>3118</v>
      </c>
      <c r="D125" s="61" t="s">
        <v>3119</v>
      </c>
      <c r="E125" s="61" t="s">
        <v>3120</v>
      </c>
      <c r="F125" s="61" t="s">
        <v>2694</v>
      </c>
      <c r="G125" s="61" t="s">
        <v>1805</v>
      </c>
      <c r="H125" s="61" t="s">
        <v>2854</v>
      </c>
      <c r="I125" s="63">
        <v>7</v>
      </c>
      <c r="J125" s="336">
        <v>147476589</v>
      </c>
      <c r="K125" s="63">
        <v>7</v>
      </c>
      <c r="L125" s="63">
        <v>0</v>
      </c>
      <c r="M125" s="15" t="s">
        <v>1503</v>
      </c>
      <c r="N125" s="336">
        <v>10</v>
      </c>
      <c r="O125" s="125" t="str">
        <f>+IF(OR(ISERROR(VLOOKUP(A125&amp;B125,OPER!$AO$2:$AO$500,1,0)),K125&gt;=I125),"no","SI")</f>
        <v>no</v>
      </c>
      <c r="P125" s="151" t="str">
        <f>+VLOOKUP(VALUE(A125),ORDENES!$Y$2:$AE$359,5,0)</f>
        <v>LLENADORA DE BOTELLAS - L4</v>
      </c>
      <c r="Q125" s="152" t="str">
        <f>+_xlfn.XLOOKUP(A125&amp;B125,OPER!$AO$2:$AO$500,OPER!$X$2:$X$500,"REPROG-"&amp;_xlfn.XLOOKUP(A125,OPER!$F$2:$F$500,OPER!$X$2:$X$500,"",0),0)</f>
        <v>REPROG-</v>
      </c>
      <c r="R125" s="153" t="e">
        <f>IF((I125-K125)*VLOOKUP(D125,'MM60 |ZBS P3M'!A:M,12,0)&lt;0,0,(I125-K125)*VLOOKUP(D125,'MM60 |ZBS P3M'!A:M,12,0))</f>
        <v>#VALUE!</v>
      </c>
      <c r="S125" s="174" t="str">
        <f t="shared" si="2"/>
        <v/>
      </c>
      <c r="T125" s="174"/>
    </row>
    <row r="126" spans="1:20" x14ac:dyDescent="0.2">
      <c r="A126" s="61" t="s">
        <v>1860</v>
      </c>
      <c r="B126" s="61" t="s">
        <v>2883</v>
      </c>
      <c r="C126" s="61" t="s">
        <v>3121</v>
      </c>
      <c r="D126" s="61" t="s">
        <v>3008</v>
      </c>
      <c r="E126" s="61" t="s">
        <v>3009</v>
      </c>
      <c r="F126" s="61" t="s">
        <v>2688</v>
      </c>
      <c r="G126" s="61" t="s">
        <v>1861</v>
      </c>
      <c r="H126" s="61" t="s">
        <v>2851</v>
      </c>
      <c r="I126" s="63">
        <v>7</v>
      </c>
      <c r="J126" s="336">
        <v>157101051</v>
      </c>
      <c r="K126" s="63">
        <v>7</v>
      </c>
      <c r="L126" s="63">
        <v>0</v>
      </c>
      <c r="M126" s="15" t="s">
        <v>2872</v>
      </c>
      <c r="N126" s="336">
        <v>2</v>
      </c>
      <c r="O126" s="125" t="str">
        <f>+IF(OR(ISERROR(VLOOKUP(A126&amp;B126,OPER!$AO$2:$AO$500,1,0)),K126&gt;=I126),"no","SI")</f>
        <v>no</v>
      </c>
      <c r="P126" s="151" t="str">
        <f>+VLOOKUP(VALUE(A126),ORDENES!$Y$2:$AE$359,5,0)</f>
        <v>LLENADORA DE BOTELLAS - L4</v>
      </c>
      <c r="Q126" s="152" t="str">
        <f>+_xlfn.XLOOKUP(A126&amp;B126,OPER!$AO$2:$AO$500,OPER!$X$2:$X$500,"REPROG-"&amp;_xlfn.XLOOKUP(A126,OPER!$F$2:$F$500,OPER!$X$2:$X$500,"",0),0)</f>
        <v>REPROG-</v>
      </c>
      <c r="R126" s="153" t="e">
        <f>IF((I126-K126)*VLOOKUP(D126,'MM60 |ZBS P3M'!A:M,12,0)&lt;0,0,(I126-K126)*VLOOKUP(D126,'MM60 |ZBS P3M'!A:M,12,0))</f>
        <v>#VALUE!</v>
      </c>
      <c r="S126" s="174" t="str">
        <f t="shared" si="2"/>
        <v/>
      </c>
      <c r="T126" s="174"/>
    </row>
    <row r="127" spans="1:20" x14ac:dyDescent="0.2">
      <c r="A127" s="61" t="s">
        <v>1747</v>
      </c>
      <c r="B127" s="61" t="s">
        <v>2736</v>
      </c>
      <c r="C127" s="61" t="s">
        <v>3122</v>
      </c>
      <c r="D127" s="61" t="s">
        <v>3123</v>
      </c>
      <c r="E127" s="61" t="s">
        <v>3124</v>
      </c>
      <c r="F127" s="61" t="s">
        <v>2723</v>
      </c>
      <c r="G127" s="61" t="s">
        <v>1748</v>
      </c>
      <c r="H127" s="61" t="s">
        <v>2854</v>
      </c>
      <c r="I127" s="63">
        <v>7</v>
      </c>
      <c r="J127" s="336">
        <v>173672773</v>
      </c>
      <c r="K127" s="63">
        <v>7</v>
      </c>
      <c r="L127" s="63">
        <v>0</v>
      </c>
      <c r="M127" s="15" t="s">
        <v>1503</v>
      </c>
      <c r="N127" s="336">
        <v>3</v>
      </c>
      <c r="O127" s="125" t="str">
        <f>+IF(OR(ISERROR(VLOOKUP(A127&amp;B127,OPER!$AO$2:$AO$500,1,0)),K127&gt;=I127),"no","SI")</f>
        <v>no</v>
      </c>
      <c r="P127" s="151" t="str">
        <f>+VLOOKUP(VALUE(A127),ORDENES!$Y$2:$AE$359,5,0)</f>
        <v>INSPECTOR DE PRODUCTO TERMINADO 2 - L4</v>
      </c>
      <c r="Q127" s="152" t="str">
        <f>+_xlfn.XLOOKUP(A127&amp;B127,OPER!$AO$2:$AO$500,OPER!$X$2:$X$500,"REPROG-"&amp;_xlfn.XLOOKUP(A127,OPER!$F$2:$F$500,OPER!$X$2:$X$500,"",0),0)</f>
        <v>REPROG-</v>
      </c>
      <c r="R127" s="153" t="e">
        <f>IF((I127-K127)*VLOOKUP(D127,'MM60 |ZBS P3M'!A:M,12,0)&lt;0,0,(I127-K127)*VLOOKUP(D127,'MM60 |ZBS P3M'!A:M,12,0))</f>
        <v>#VALUE!</v>
      </c>
      <c r="S127" s="174" t="str">
        <f t="shared" si="2"/>
        <v/>
      </c>
      <c r="T127" s="174"/>
    </row>
    <row r="128" spans="1:20" x14ac:dyDescent="0.2">
      <c r="A128" s="61" t="s">
        <v>2409</v>
      </c>
      <c r="B128" s="61" t="s">
        <v>2688</v>
      </c>
      <c r="C128" s="61" t="s">
        <v>3125</v>
      </c>
      <c r="D128" s="61" t="s">
        <v>2895</v>
      </c>
      <c r="E128" s="61" t="s">
        <v>2896</v>
      </c>
      <c r="F128" s="61" t="s">
        <v>2736</v>
      </c>
      <c r="G128" s="61" t="s">
        <v>2410</v>
      </c>
      <c r="H128" s="61" t="s">
        <v>2854</v>
      </c>
      <c r="I128" s="63">
        <v>6</v>
      </c>
      <c r="J128" s="336">
        <v>146990824</v>
      </c>
      <c r="K128" s="63">
        <v>6</v>
      </c>
      <c r="L128" s="63">
        <v>0</v>
      </c>
      <c r="M128" s="15" t="s">
        <v>2872</v>
      </c>
      <c r="N128" s="336">
        <v>2</v>
      </c>
      <c r="O128" s="125" t="str">
        <f>+IF(OR(ISERROR(VLOOKUP(A128&amp;B128,OPER!$AO$2:$AO$500,1,0)),K128&gt;=I128),"no","SI")</f>
        <v>no</v>
      </c>
      <c r="P128" s="151" t="str">
        <f>+VLOOKUP(VALUE(A128),ORDENES!$Y$2:$AE$359,5,0)</f>
        <v>VARIOLINE OW - L4</v>
      </c>
      <c r="Q128" s="152" t="str">
        <f>+_xlfn.XLOOKUP(A128&amp;B128,OPER!$AO$2:$AO$500,OPER!$X$2:$X$500,"REPROG-"&amp;_xlfn.XLOOKUP(A128,OPER!$F$2:$F$500,OPER!$X$2:$X$500,"",0),0)</f>
        <v>REPROG-</v>
      </c>
      <c r="R128" s="153" t="e">
        <f>IF((I128-K128)*VLOOKUP(D128,'MM60 |ZBS P3M'!A:M,12,0)&lt;0,0,(I128-K128)*VLOOKUP(D128,'MM60 |ZBS P3M'!A:M,12,0))</f>
        <v>#VALUE!</v>
      </c>
      <c r="S128" s="174" t="str">
        <f t="shared" si="2"/>
        <v/>
      </c>
      <c r="T128" s="174"/>
    </row>
    <row r="129" spans="1:20" x14ac:dyDescent="0.2">
      <c r="A129" s="61" t="s">
        <v>2066</v>
      </c>
      <c r="B129" s="61" t="s">
        <v>2688</v>
      </c>
      <c r="C129" s="61" t="s">
        <v>3126</v>
      </c>
      <c r="D129" s="61" t="s">
        <v>3127</v>
      </c>
      <c r="E129" s="61" t="s">
        <v>3128</v>
      </c>
      <c r="F129" s="61" t="s">
        <v>2688</v>
      </c>
      <c r="G129" s="61" t="s">
        <v>2067</v>
      </c>
      <c r="H129" s="61" t="s">
        <v>2854</v>
      </c>
      <c r="I129" s="63">
        <v>6</v>
      </c>
      <c r="J129" s="336">
        <v>153365359</v>
      </c>
      <c r="K129" s="63">
        <v>6</v>
      </c>
      <c r="L129" s="63">
        <v>0</v>
      </c>
      <c r="M129" s="15" t="s">
        <v>1503</v>
      </c>
      <c r="N129" s="336">
        <v>1</v>
      </c>
      <c r="O129" s="125" t="str">
        <f>+IF(OR(ISERROR(VLOOKUP(A129&amp;B129,OPER!$AO$2:$AO$500,1,0)),K129&gt;=I129),"no","SI")</f>
        <v>no</v>
      </c>
      <c r="P129" s="151" t="str">
        <f>+VLOOKUP(VALUE(A129),ORDENES!$Y$2:$AE$359,5,0)</f>
        <v>PALETIZADORA - L4</v>
      </c>
      <c r="Q129" s="152" t="str">
        <f>+_xlfn.XLOOKUP(A129&amp;B129,OPER!$AO$2:$AO$500,OPER!$X$2:$X$500,"REPROG-"&amp;_xlfn.XLOOKUP(A129,OPER!$F$2:$F$500,OPER!$X$2:$X$500,"",0),0)</f>
        <v>REPROG-</v>
      </c>
      <c r="R129" s="153" t="e">
        <f>IF((I129-K129)*VLOOKUP(D129,'MM60 |ZBS P3M'!A:M,12,0)&lt;0,0,(I129-K129)*VLOOKUP(D129,'MM60 |ZBS P3M'!A:M,12,0))</f>
        <v>#VALUE!</v>
      </c>
      <c r="S129" s="174" t="str">
        <f t="shared" si="2"/>
        <v/>
      </c>
      <c r="T129" s="174"/>
    </row>
    <row r="130" spans="1:20" x14ac:dyDescent="0.2">
      <c r="A130" s="61" t="s">
        <v>2066</v>
      </c>
      <c r="B130" s="61" t="s">
        <v>2688</v>
      </c>
      <c r="C130" s="61" t="s">
        <v>3126</v>
      </c>
      <c r="D130" s="61" t="s">
        <v>3129</v>
      </c>
      <c r="E130" s="61" t="s">
        <v>3130</v>
      </c>
      <c r="F130" s="61" t="s">
        <v>2736</v>
      </c>
      <c r="G130" s="61" t="s">
        <v>2067</v>
      </c>
      <c r="H130" s="61" t="s">
        <v>2854</v>
      </c>
      <c r="I130" s="63">
        <v>6</v>
      </c>
      <c r="J130" s="336">
        <v>153365359</v>
      </c>
      <c r="K130" s="63">
        <v>6</v>
      </c>
      <c r="L130" s="63">
        <v>0</v>
      </c>
      <c r="M130" s="15" t="s">
        <v>1503</v>
      </c>
      <c r="N130" s="336">
        <v>2</v>
      </c>
      <c r="O130" s="125" t="str">
        <f>+IF(OR(ISERROR(VLOOKUP(A130&amp;B130,OPER!$AO$2:$AO$500,1,0)),K130&gt;=I130),"no","SI")</f>
        <v>no</v>
      </c>
      <c r="P130" s="151" t="str">
        <f>+VLOOKUP(VALUE(A130),ORDENES!$Y$2:$AE$359,5,0)</f>
        <v>PALETIZADORA - L4</v>
      </c>
      <c r="Q130" s="152" t="str">
        <f>+_xlfn.XLOOKUP(A130&amp;B130,OPER!$AO$2:$AO$500,OPER!$X$2:$X$500,"REPROG-"&amp;_xlfn.XLOOKUP(A130,OPER!$F$2:$F$500,OPER!$X$2:$X$500,"",0),0)</f>
        <v>REPROG-</v>
      </c>
      <c r="R130" s="153" t="e">
        <f>IF((I130-K130)*VLOOKUP(D130,'MM60 |ZBS P3M'!A:M,12,0)&lt;0,0,(I130-K130)*VLOOKUP(D130,'MM60 |ZBS P3M'!A:M,12,0))</f>
        <v>#VALUE!</v>
      </c>
      <c r="S130" s="174" t="str">
        <f t="shared" si="2"/>
        <v/>
      </c>
      <c r="T130" s="174"/>
    </row>
    <row r="131" spans="1:20" x14ac:dyDescent="0.2">
      <c r="A131" s="61" t="s">
        <v>2444</v>
      </c>
      <c r="B131" s="61" t="s">
        <v>2688</v>
      </c>
      <c r="C131" s="61" t="s">
        <v>2445</v>
      </c>
      <c r="D131" s="61" t="s">
        <v>3131</v>
      </c>
      <c r="E131" s="61" t="s">
        <v>3132</v>
      </c>
      <c r="F131" s="61" t="s">
        <v>2824</v>
      </c>
      <c r="G131" s="61" t="s">
        <v>2445</v>
      </c>
      <c r="H131" s="61" t="s">
        <v>2851</v>
      </c>
      <c r="I131" s="63">
        <v>6</v>
      </c>
      <c r="J131" s="336">
        <v>160605636</v>
      </c>
      <c r="K131" s="63">
        <v>0</v>
      </c>
      <c r="L131" s="63">
        <v>0</v>
      </c>
      <c r="M131" s="15" t="s">
        <v>1503</v>
      </c>
      <c r="N131" s="336">
        <v>10</v>
      </c>
      <c r="O131" s="125" t="str">
        <f>+IF(OR(ISERROR(VLOOKUP(A131&amp;B131,OPER!$AO$2:$AO$500,1,0)),K131&gt;=I131),"no","SI")</f>
        <v>no</v>
      </c>
      <c r="P131" s="151" t="str">
        <f>+VLOOKUP(VALUE(A131),ORDENES!$Y$2:$AE$359,5,0)</f>
        <v>VARIOLINE OW - L4</v>
      </c>
      <c r="Q131" s="152" t="str">
        <f>+_xlfn.XLOOKUP(A131&amp;B131,OPER!$AO$2:$AO$500,OPER!$X$2:$X$500,"REPROG-"&amp;_xlfn.XLOOKUP(A131,OPER!$F$2:$F$500,OPER!$X$2:$X$500,"",0),0)</f>
        <v>REPROG-</v>
      </c>
      <c r="R131" s="153" t="e">
        <f>IF((I131-K131)*VLOOKUP(D131,'MM60 |ZBS P3M'!A:M,12,0)&lt;0,0,(I131-K131)*VLOOKUP(D131,'MM60 |ZBS P3M'!A:M,12,0))</f>
        <v>#VALUE!</v>
      </c>
      <c r="S131" s="174" t="str">
        <f t="shared" si="2"/>
        <v/>
      </c>
      <c r="T131" s="174"/>
    </row>
    <row r="132" spans="1:20" x14ac:dyDescent="0.2">
      <c r="A132" s="61" t="s">
        <v>2380</v>
      </c>
      <c r="B132" s="61" t="s">
        <v>2688</v>
      </c>
      <c r="C132" s="61" t="s">
        <v>2382</v>
      </c>
      <c r="D132" s="61" t="s">
        <v>3051</v>
      </c>
      <c r="E132" s="61" t="s">
        <v>3052</v>
      </c>
      <c r="F132" s="61" t="s">
        <v>2688</v>
      </c>
      <c r="G132" s="61" t="s">
        <v>2382</v>
      </c>
      <c r="H132" s="61" t="s">
        <v>2854</v>
      </c>
      <c r="I132" s="63">
        <v>6</v>
      </c>
      <c r="J132" s="336">
        <v>160877842</v>
      </c>
      <c r="K132" s="63">
        <v>6</v>
      </c>
      <c r="L132" s="63">
        <v>6</v>
      </c>
      <c r="M132" s="15" t="s">
        <v>1503</v>
      </c>
      <c r="N132" s="336">
        <v>1</v>
      </c>
      <c r="O132" s="125" t="str">
        <f>+IF(OR(ISERROR(VLOOKUP(A132&amp;B132,OPER!$AO$2:$AO$500,1,0)),K132&gt;=I132),"no","SI")</f>
        <v>no</v>
      </c>
      <c r="P132" s="151" t="str">
        <f>+VLOOKUP(VALUE(A132),ORDENES!$Y$2:$AE$359,5,0)</f>
        <v>TRANS CAJAS VARIOLINE 1 PALETIZADORA L4</v>
      </c>
      <c r="Q132" s="152" t="str">
        <f>+_xlfn.XLOOKUP(A132&amp;B132,OPER!$AO$2:$AO$500,OPER!$X$2:$X$500,"REPROG-"&amp;_xlfn.XLOOKUP(A132,OPER!$F$2:$F$500,OPER!$X$2:$X$500,"",0),0)</f>
        <v>REPROG-</v>
      </c>
      <c r="R132" s="153" t="e">
        <f>IF((I132-K132)*VLOOKUP(D132,'MM60 |ZBS P3M'!A:M,12,0)&lt;0,0,(I132-K132)*VLOOKUP(D132,'MM60 |ZBS P3M'!A:M,12,0))</f>
        <v>#VALUE!</v>
      </c>
      <c r="S132" s="174" t="str">
        <f t="shared" si="2"/>
        <v/>
      </c>
      <c r="T132" s="174"/>
    </row>
    <row r="133" spans="1:20" x14ac:dyDescent="0.2">
      <c r="A133" s="61" t="s">
        <v>1893</v>
      </c>
      <c r="B133" s="61" t="s">
        <v>2989</v>
      </c>
      <c r="C133" s="61" t="s">
        <v>1339</v>
      </c>
      <c r="D133" s="61" t="s">
        <v>3133</v>
      </c>
      <c r="E133" s="61" t="s">
        <v>3134</v>
      </c>
      <c r="F133" s="61" t="s">
        <v>2824</v>
      </c>
      <c r="G133" s="61" t="s">
        <v>1894</v>
      </c>
      <c r="H133" s="61" t="s">
        <v>2854</v>
      </c>
      <c r="I133" s="63">
        <v>6</v>
      </c>
      <c r="J133" s="336">
        <v>162499210</v>
      </c>
      <c r="K133" s="63">
        <v>6</v>
      </c>
      <c r="L133" s="63">
        <v>0</v>
      </c>
      <c r="M133" s="15" t="s">
        <v>1503</v>
      </c>
      <c r="N133" s="336">
        <v>10</v>
      </c>
      <c r="O133" s="125" t="str">
        <f>+IF(OR(ISERROR(VLOOKUP(A133&amp;B133,OPER!$AO$2:$AO$500,1,0)),K133&gt;=I133),"no","SI")</f>
        <v>no</v>
      </c>
      <c r="P133" s="151" t="str">
        <f>+VLOOKUP(VALUE(A133),ORDENES!$Y$2:$AE$359,5,0)</f>
        <v>LLENADORA DE BOTELLAS - L4</v>
      </c>
      <c r="Q133" s="152" t="str">
        <f>+_xlfn.XLOOKUP(A133&amp;B133,OPER!$AO$2:$AO$500,OPER!$X$2:$X$500,"REPROG-"&amp;_xlfn.XLOOKUP(A133,OPER!$F$2:$F$500,OPER!$X$2:$X$500,"",0),0)</f>
        <v>REPROG-</v>
      </c>
      <c r="R133" s="153" t="e">
        <f>IF((I133-K133)*VLOOKUP(D133,'MM60 |ZBS P3M'!A:M,12,0)&lt;0,0,(I133-K133)*VLOOKUP(D133,'MM60 |ZBS P3M'!A:M,12,0))</f>
        <v>#VALUE!</v>
      </c>
      <c r="S133" s="174" t="str">
        <f t="shared" si="2"/>
        <v/>
      </c>
      <c r="T133" s="174"/>
    </row>
    <row r="134" spans="1:20" x14ac:dyDescent="0.2">
      <c r="A134" s="61" t="s">
        <v>1893</v>
      </c>
      <c r="B134" s="61" t="s">
        <v>2915</v>
      </c>
      <c r="C134" s="61" t="s">
        <v>1340</v>
      </c>
      <c r="D134" s="61" t="s">
        <v>3059</v>
      </c>
      <c r="E134" s="61" t="s">
        <v>3060</v>
      </c>
      <c r="F134" s="61" t="s">
        <v>3114</v>
      </c>
      <c r="G134" s="61" t="s">
        <v>1894</v>
      </c>
      <c r="H134" s="61" t="s">
        <v>2854</v>
      </c>
      <c r="I134" s="63">
        <v>6</v>
      </c>
      <c r="J134" s="336">
        <v>162499210</v>
      </c>
      <c r="K134" s="63">
        <v>6</v>
      </c>
      <c r="L134" s="63">
        <v>0</v>
      </c>
      <c r="M134" s="15" t="s">
        <v>1503</v>
      </c>
      <c r="N134" s="336">
        <v>16</v>
      </c>
      <c r="O134" s="125" t="str">
        <f>+IF(OR(ISERROR(VLOOKUP(A134&amp;B134,OPER!$AO$2:$AO$500,1,0)),K134&gt;=I134),"no","SI")</f>
        <v>no</v>
      </c>
      <c r="P134" s="151" t="str">
        <f>+VLOOKUP(VALUE(A134),ORDENES!$Y$2:$AE$359,5,0)</f>
        <v>LLENADORA DE BOTELLAS - L4</v>
      </c>
      <c r="Q134" s="152" t="str">
        <f>+_xlfn.XLOOKUP(A134&amp;B134,OPER!$AO$2:$AO$500,OPER!$X$2:$X$500,"REPROG-"&amp;_xlfn.XLOOKUP(A134,OPER!$F$2:$F$500,OPER!$X$2:$X$500,"",0),0)</f>
        <v>REPROG-</v>
      </c>
      <c r="R134" s="153" t="e">
        <f>IF((I134-K134)*VLOOKUP(D134,'MM60 |ZBS P3M'!A:M,12,0)&lt;0,0,(I134-K134)*VLOOKUP(D134,'MM60 |ZBS P3M'!A:M,12,0))</f>
        <v>#VALUE!</v>
      </c>
      <c r="S134" s="174" t="str">
        <f t="shared" si="2"/>
        <v/>
      </c>
      <c r="T134" s="174"/>
    </row>
    <row r="135" spans="1:20" x14ac:dyDescent="0.2">
      <c r="A135" s="61" t="s">
        <v>1897</v>
      </c>
      <c r="B135" s="61" t="s">
        <v>2697</v>
      </c>
      <c r="C135" s="61" t="s">
        <v>3135</v>
      </c>
      <c r="D135" s="61" t="s">
        <v>3136</v>
      </c>
      <c r="E135" s="61" t="s">
        <v>3137</v>
      </c>
      <c r="F135" s="61" t="s">
        <v>3138</v>
      </c>
      <c r="G135" s="61" t="s">
        <v>1898</v>
      </c>
      <c r="H135" s="61" t="s">
        <v>2851</v>
      </c>
      <c r="I135" s="63">
        <v>6</v>
      </c>
      <c r="J135" s="336">
        <v>162527514</v>
      </c>
      <c r="K135" s="63">
        <v>0</v>
      </c>
      <c r="L135" s="63">
        <v>0</v>
      </c>
      <c r="M135" s="15" t="s">
        <v>1503</v>
      </c>
      <c r="N135" s="336">
        <v>28</v>
      </c>
      <c r="O135" s="125" t="str">
        <f>+IF(OR(ISERROR(VLOOKUP(A135&amp;B135,OPER!$AO$2:$AO$500,1,0)),K135&gt;=I135),"no","SI")</f>
        <v>no</v>
      </c>
      <c r="P135" s="151" t="str">
        <f>+VLOOKUP(VALUE(A135),ORDENES!$Y$2:$AE$359,5,0)</f>
        <v>LLENADORA DE BOTELLAS - L4</v>
      </c>
      <c r="Q135" s="152" t="str">
        <f>+_xlfn.XLOOKUP(A135&amp;B135,OPER!$AO$2:$AO$500,OPER!$X$2:$X$500,"REPROG-"&amp;_xlfn.XLOOKUP(A135,OPER!$F$2:$F$500,OPER!$X$2:$X$500,"",0),0)</f>
        <v>REPROG-</v>
      </c>
      <c r="R135" s="153" t="e">
        <f>IF((I135-K135)*VLOOKUP(D135,'MM60 |ZBS P3M'!A:M,12,0)&lt;0,0,(I135-K135)*VLOOKUP(D135,'MM60 |ZBS P3M'!A:M,12,0))</f>
        <v>#VALUE!</v>
      </c>
      <c r="S135" s="174" t="str">
        <f t="shared" si="2"/>
        <v/>
      </c>
      <c r="T135" s="174"/>
    </row>
    <row r="136" spans="1:20" x14ac:dyDescent="0.2">
      <c r="A136" s="61" t="s">
        <v>2610</v>
      </c>
      <c r="B136" s="61" t="s">
        <v>2736</v>
      </c>
      <c r="C136" s="61" t="s">
        <v>3139</v>
      </c>
      <c r="D136" s="61" t="s">
        <v>3059</v>
      </c>
      <c r="E136" s="61" t="s">
        <v>3060</v>
      </c>
      <c r="F136" s="61" t="s">
        <v>2688</v>
      </c>
      <c r="G136" s="61" t="s">
        <v>2611</v>
      </c>
      <c r="H136" s="61" t="s">
        <v>2851</v>
      </c>
      <c r="I136" s="63">
        <v>6</v>
      </c>
      <c r="J136" s="336">
        <v>164906196</v>
      </c>
      <c r="K136" s="63">
        <v>0</v>
      </c>
      <c r="L136" s="63">
        <v>0</v>
      </c>
      <c r="M136" s="15" t="s">
        <v>1503</v>
      </c>
      <c r="N136" s="336">
        <v>1</v>
      </c>
      <c r="O136" s="125" t="str">
        <f>+IF(OR(ISERROR(VLOOKUP(A136&amp;B136,OPER!$AO$2:$AO$500,1,0)),K136&gt;=I136),"no","SI")</f>
        <v>no</v>
      </c>
      <c r="P136" s="151" t="str">
        <f>+VLOOKUP(VALUE(A136),ORDENES!$Y$2:$AE$359,5,0)</f>
        <v>VARIOLINE OW 2 - L4</v>
      </c>
      <c r="Q136" s="152" t="str">
        <f>+_xlfn.XLOOKUP(A136&amp;B136,OPER!$AO$2:$AO$500,OPER!$X$2:$X$500,"REPROG-"&amp;_xlfn.XLOOKUP(A136,OPER!$F$2:$F$500,OPER!$X$2:$X$500,"",0),0)</f>
        <v>REPROG-</v>
      </c>
      <c r="R136" s="153" t="e">
        <f>IF((I136-K136)*VLOOKUP(D136,'MM60 |ZBS P3M'!A:M,12,0)&lt;0,0,(I136-K136)*VLOOKUP(D136,'MM60 |ZBS P3M'!A:M,12,0))</f>
        <v>#VALUE!</v>
      </c>
      <c r="S136" s="174" t="str">
        <f t="shared" si="2"/>
        <v/>
      </c>
      <c r="T136" s="174"/>
    </row>
    <row r="137" spans="1:20" x14ac:dyDescent="0.2">
      <c r="A137" s="61" t="s">
        <v>1914</v>
      </c>
      <c r="B137" s="61" t="s">
        <v>2688</v>
      </c>
      <c r="C137" s="61" t="s">
        <v>3140</v>
      </c>
      <c r="D137" s="61" t="s">
        <v>3141</v>
      </c>
      <c r="E137" s="61" t="s">
        <v>3142</v>
      </c>
      <c r="F137" s="61" t="s">
        <v>2789</v>
      </c>
      <c r="G137" s="61" t="s">
        <v>1915</v>
      </c>
      <c r="H137" s="61" t="s">
        <v>2851</v>
      </c>
      <c r="I137" s="63">
        <v>6</v>
      </c>
      <c r="J137" s="336">
        <v>165491832</v>
      </c>
      <c r="K137" s="63">
        <v>0</v>
      </c>
      <c r="L137" s="63">
        <v>0</v>
      </c>
      <c r="M137" s="15" t="s">
        <v>1503</v>
      </c>
      <c r="N137" s="336">
        <v>8</v>
      </c>
      <c r="O137" s="125" t="str">
        <f>+IF(OR(ISERROR(VLOOKUP(A137&amp;B137,OPER!$AO$2:$AO$500,1,0)),K137&gt;=I137),"no","SI")</f>
        <v>no</v>
      </c>
      <c r="P137" s="151" t="str">
        <f>+VLOOKUP(VALUE(A137),ORDENES!$Y$2:$AE$359,5,0)</f>
        <v>LLENADORA DE BOTELLAS - L4</v>
      </c>
      <c r="Q137" s="152" t="str">
        <f>+_xlfn.XLOOKUP(A137&amp;B137,OPER!$AO$2:$AO$500,OPER!$X$2:$X$500,"REPROG-"&amp;_xlfn.XLOOKUP(A137,OPER!$F$2:$F$500,OPER!$X$2:$X$500,"",0),0)</f>
        <v>REPROG-</v>
      </c>
      <c r="R137" s="153" t="e">
        <f>IF((I137-K137)*VLOOKUP(D137,'MM60 |ZBS P3M'!A:M,12,0)&lt;0,0,(I137-K137)*VLOOKUP(D137,'MM60 |ZBS P3M'!A:M,12,0))</f>
        <v>#N/A</v>
      </c>
      <c r="S137" s="174" t="str">
        <f t="shared" si="2"/>
        <v/>
      </c>
      <c r="T137" s="174"/>
    </row>
    <row r="138" spans="1:20" x14ac:dyDescent="0.2">
      <c r="A138" s="61" t="s">
        <v>1914</v>
      </c>
      <c r="B138" s="61" t="s">
        <v>2688</v>
      </c>
      <c r="C138" s="61" t="s">
        <v>3140</v>
      </c>
      <c r="D138" s="61" t="s">
        <v>3143</v>
      </c>
      <c r="E138" s="61" t="s">
        <v>3144</v>
      </c>
      <c r="F138" s="61" t="s">
        <v>2694</v>
      </c>
      <c r="G138" s="61" t="s">
        <v>1915</v>
      </c>
      <c r="H138" s="61" t="s">
        <v>2854</v>
      </c>
      <c r="I138" s="63">
        <v>6</v>
      </c>
      <c r="J138" s="336">
        <v>165491832</v>
      </c>
      <c r="K138" s="63">
        <v>0</v>
      </c>
      <c r="L138" s="63">
        <v>0</v>
      </c>
      <c r="M138" s="15" t="s">
        <v>1503</v>
      </c>
      <c r="N138" s="336">
        <v>9</v>
      </c>
      <c r="O138" s="125" t="str">
        <f>+IF(OR(ISERROR(VLOOKUP(A138&amp;B138,OPER!$AO$2:$AO$500,1,0)),K138&gt;=I138),"no","SI")</f>
        <v>no</v>
      </c>
      <c r="P138" s="151" t="str">
        <f>+VLOOKUP(VALUE(A138),ORDENES!$Y$2:$AE$359,5,0)</f>
        <v>LLENADORA DE BOTELLAS - L4</v>
      </c>
      <c r="Q138" s="152" t="str">
        <f>+_xlfn.XLOOKUP(A138&amp;B138,OPER!$AO$2:$AO$500,OPER!$X$2:$X$500,"REPROG-"&amp;_xlfn.XLOOKUP(A138,OPER!$F$2:$F$500,OPER!$X$2:$X$500,"",0),0)</f>
        <v>REPROG-</v>
      </c>
      <c r="R138" s="153" t="e">
        <f>IF((I138-K138)*VLOOKUP(D138,'MM60 |ZBS P3M'!A:M,12,0)&lt;0,0,(I138-K138)*VLOOKUP(D138,'MM60 |ZBS P3M'!A:M,12,0))</f>
        <v>#N/A</v>
      </c>
      <c r="S138" s="174" t="str">
        <f t="shared" si="2"/>
        <v/>
      </c>
      <c r="T138" s="174"/>
    </row>
    <row r="139" spans="1:20" x14ac:dyDescent="0.2">
      <c r="A139" s="61" t="s">
        <v>1914</v>
      </c>
      <c r="B139" s="61" t="s">
        <v>2688</v>
      </c>
      <c r="C139" s="61" t="s">
        <v>3140</v>
      </c>
      <c r="D139" s="61" t="s">
        <v>3145</v>
      </c>
      <c r="E139" s="61" t="s">
        <v>3146</v>
      </c>
      <c r="F139" s="61" t="s">
        <v>2824</v>
      </c>
      <c r="G139" s="61" t="s">
        <v>1915</v>
      </c>
      <c r="H139" s="61" t="s">
        <v>2851</v>
      </c>
      <c r="I139" s="63">
        <v>6</v>
      </c>
      <c r="J139" s="336">
        <v>165491832</v>
      </c>
      <c r="K139" s="63">
        <v>0</v>
      </c>
      <c r="L139" s="63">
        <v>0</v>
      </c>
      <c r="M139" s="15" t="s">
        <v>1503</v>
      </c>
      <c r="N139" s="336">
        <v>10</v>
      </c>
      <c r="O139" s="125" t="str">
        <f>+IF(OR(ISERROR(VLOOKUP(A139&amp;B139,OPER!$AO$2:$AO$500,1,0)),K139&gt;=I139),"no","SI")</f>
        <v>no</v>
      </c>
      <c r="P139" s="151" t="str">
        <f>+VLOOKUP(VALUE(A139),ORDENES!$Y$2:$AE$359,5,0)</f>
        <v>LLENADORA DE BOTELLAS - L4</v>
      </c>
      <c r="Q139" s="152" t="str">
        <f>+_xlfn.XLOOKUP(A139&amp;B139,OPER!$AO$2:$AO$500,OPER!$X$2:$X$500,"REPROG-"&amp;_xlfn.XLOOKUP(A139,OPER!$F$2:$F$500,OPER!$X$2:$X$500,"",0),0)</f>
        <v>REPROG-</v>
      </c>
      <c r="R139" s="153" t="e">
        <f>IF((I139-K139)*VLOOKUP(D139,'MM60 |ZBS P3M'!A:M,12,0)&lt;0,0,(I139-K139)*VLOOKUP(D139,'MM60 |ZBS P3M'!A:M,12,0))</f>
        <v>#N/A</v>
      </c>
      <c r="S139" s="174" t="str">
        <f t="shared" si="2"/>
        <v/>
      </c>
      <c r="T139" s="174"/>
    </row>
    <row r="140" spans="1:20" x14ac:dyDescent="0.2">
      <c r="A140" s="61" t="s">
        <v>2467</v>
      </c>
      <c r="B140" s="61" t="s">
        <v>2723</v>
      </c>
      <c r="C140" s="61" t="s">
        <v>3147</v>
      </c>
      <c r="D140" s="61" t="s">
        <v>3148</v>
      </c>
      <c r="E140" s="61" t="s">
        <v>3149</v>
      </c>
      <c r="F140" s="61" t="s">
        <v>2723</v>
      </c>
      <c r="G140" s="61" t="s">
        <v>2468</v>
      </c>
      <c r="H140" s="61" t="s">
        <v>2854</v>
      </c>
      <c r="I140" s="63">
        <v>6</v>
      </c>
      <c r="J140" s="336">
        <v>166602216</v>
      </c>
      <c r="K140" s="63">
        <v>6</v>
      </c>
      <c r="L140" s="63">
        <v>0</v>
      </c>
      <c r="M140" s="15" t="s">
        <v>1503</v>
      </c>
      <c r="N140" s="336">
        <v>3</v>
      </c>
      <c r="O140" s="125" t="str">
        <f>+IF(OR(ISERROR(VLOOKUP(A140&amp;B140,OPER!$AO$2:$AO$500,1,0)),K140&gt;=I140),"no","SI")</f>
        <v>no</v>
      </c>
      <c r="P140" s="151" t="str">
        <f>+VLOOKUP(VALUE(A140),ORDENES!$Y$2:$AE$359,5,0)</f>
        <v>VARIOLINE OW - L4</v>
      </c>
      <c r="Q140" s="152" t="str">
        <f>+_xlfn.XLOOKUP(A140&amp;B140,OPER!$AO$2:$AO$500,OPER!$X$2:$X$500,"REPROG-"&amp;_xlfn.XLOOKUP(A140,OPER!$F$2:$F$500,OPER!$X$2:$X$500,"",0),0)</f>
        <v>REPROG-</v>
      </c>
      <c r="R140" s="153" t="e">
        <f>IF((I140-K140)*VLOOKUP(D140,'MM60 |ZBS P3M'!A:M,12,0)&lt;0,0,(I140-K140)*VLOOKUP(D140,'MM60 |ZBS P3M'!A:M,12,0))</f>
        <v>#VALUE!</v>
      </c>
      <c r="S140" s="174" t="str">
        <f t="shared" si="2"/>
        <v/>
      </c>
      <c r="T140" s="174"/>
    </row>
    <row r="141" spans="1:20" x14ac:dyDescent="0.2">
      <c r="A141" s="61" t="s">
        <v>1775</v>
      </c>
      <c r="B141" s="61" t="s">
        <v>2787</v>
      </c>
      <c r="C141" s="61" t="s">
        <v>3150</v>
      </c>
      <c r="D141" s="61" t="s">
        <v>3151</v>
      </c>
      <c r="E141" s="61" t="s">
        <v>3152</v>
      </c>
      <c r="F141" s="61" t="s">
        <v>2883</v>
      </c>
      <c r="G141" s="61" t="s">
        <v>1776</v>
      </c>
      <c r="H141" s="61" t="s">
        <v>2854</v>
      </c>
      <c r="I141" s="63">
        <v>6</v>
      </c>
      <c r="J141" s="336">
        <v>168186865</v>
      </c>
      <c r="K141" s="63">
        <v>6</v>
      </c>
      <c r="L141" s="63">
        <v>0</v>
      </c>
      <c r="M141" s="15" t="s">
        <v>1503</v>
      </c>
      <c r="N141" s="336">
        <v>14</v>
      </c>
      <c r="O141" s="125" t="str">
        <f>+IF(OR(ISERROR(VLOOKUP(A141&amp;B141,OPER!$AO$2:$AO$500,1,0)),K141&gt;=I141),"no","SI")</f>
        <v>no</v>
      </c>
      <c r="P141" s="151" t="str">
        <f>+VLOOKUP(VALUE(A141),ORDENES!$Y$2:$AE$359,5,0)</f>
        <v>JUAGADORA RINSER OW -L4</v>
      </c>
      <c r="Q141" s="152" t="str">
        <f>+_xlfn.XLOOKUP(A141&amp;B141,OPER!$AO$2:$AO$500,OPER!$X$2:$X$500,"REPROG-"&amp;_xlfn.XLOOKUP(A141,OPER!$F$2:$F$500,OPER!$X$2:$X$500,"",0),0)</f>
        <v>REPROG-</v>
      </c>
      <c r="R141" s="153" t="e">
        <f>IF((I141-K141)*VLOOKUP(D141,'MM60 |ZBS P3M'!A:M,12,0)&lt;0,0,(I141-K141)*VLOOKUP(D141,'MM60 |ZBS P3M'!A:M,12,0))</f>
        <v>#VALUE!</v>
      </c>
      <c r="S141" s="174" t="str">
        <f t="shared" si="2"/>
        <v/>
      </c>
      <c r="T141" s="174"/>
    </row>
    <row r="142" spans="1:20" x14ac:dyDescent="0.2">
      <c r="A142" s="61" t="s">
        <v>2620</v>
      </c>
      <c r="B142" s="61" t="s">
        <v>2688</v>
      </c>
      <c r="C142" s="61" t="s">
        <v>3153</v>
      </c>
      <c r="D142" s="61" t="s">
        <v>3059</v>
      </c>
      <c r="E142" s="61" t="s">
        <v>3060</v>
      </c>
      <c r="F142" s="61" t="s">
        <v>2688</v>
      </c>
      <c r="G142" s="61" t="s">
        <v>2621</v>
      </c>
      <c r="H142" s="61" t="s">
        <v>2854</v>
      </c>
      <c r="I142" s="63">
        <v>6</v>
      </c>
      <c r="J142" s="336">
        <v>170403696</v>
      </c>
      <c r="K142" s="63">
        <v>6</v>
      </c>
      <c r="L142" s="63">
        <v>6</v>
      </c>
      <c r="M142" s="15" t="s">
        <v>1503</v>
      </c>
      <c r="N142" s="336">
        <v>1</v>
      </c>
      <c r="O142" s="125" t="str">
        <f>+IF(OR(ISERROR(VLOOKUP(A142&amp;B142,OPER!$AO$2:$AO$500,1,0)),K142&gt;=I142),"no","SI")</f>
        <v>no</v>
      </c>
      <c r="P142" s="151" t="str">
        <f>+VLOOKUP(VALUE(A142),ORDENES!$Y$2:$AE$359,5,0)</f>
        <v>VARIOLINE OW 2 - L4</v>
      </c>
      <c r="Q142" s="152" t="str">
        <f>+_xlfn.XLOOKUP(A142&amp;B142,OPER!$AO$2:$AO$500,OPER!$X$2:$X$500,"REPROG-"&amp;_xlfn.XLOOKUP(A142,OPER!$F$2:$F$500,OPER!$X$2:$X$500,"",0),0)</f>
        <v>REPROG-</v>
      </c>
      <c r="R142" s="153" t="e">
        <f>IF((I142-K142)*VLOOKUP(D142,'MM60 |ZBS P3M'!A:M,12,0)&lt;0,0,(I142-K142)*VLOOKUP(D142,'MM60 |ZBS P3M'!A:M,12,0))</f>
        <v>#VALUE!</v>
      </c>
      <c r="S142" s="174" t="str">
        <f t="shared" si="2"/>
        <v/>
      </c>
      <c r="T142" s="174"/>
    </row>
    <row r="143" spans="1:20" x14ac:dyDescent="0.2">
      <c r="A143" s="61" t="s">
        <v>2136</v>
      </c>
      <c r="B143" s="61" t="s">
        <v>2736</v>
      </c>
      <c r="C143" s="61" t="s">
        <v>3154</v>
      </c>
      <c r="D143" s="61" t="s">
        <v>3155</v>
      </c>
      <c r="E143" s="61" t="s">
        <v>3156</v>
      </c>
      <c r="F143" s="61" t="s">
        <v>2723</v>
      </c>
      <c r="G143" s="61" t="s">
        <v>2137</v>
      </c>
      <c r="H143" s="61" t="s">
        <v>2851</v>
      </c>
      <c r="I143" s="63">
        <v>6</v>
      </c>
      <c r="J143" s="336">
        <v>174308001</v>
      </c>
      <c r="K143" s="63">
        <v>0</v>
      </c>
      <c r="L143" s="63">
        <v>0</v>
      </c>
      <c r="M143" s="15" t="s">
        <v>1503</v>
      </c>
      <c r="N143" s="336">
        <v>3</v>
      </c>
      <c r="O143" s="125" t="str">
        <f>+IF(OR(ISERROR(VLOOKUP(A143&amp;B143,OPER!$AO$2:$AO$500,1,0)),K143&gt;=I143),"no","SI")</f>
        <v>no</v>
      </c>
      <c r="P143" s="151" t="str">
        <f>+VLOOKUP(VALUE(A143),ORDENES!$Y$2:$AE$359,5,0)</f>
        <v>PALETIZADORA - L4</v>
      </c>
      <c r="Q143" s="152" t="str">
        <f>+_xlfn.XLOOKUP(A143&amp;B143,OPER!$AO$2:$AO$500,OPER!$X$2:$X$500,"REPROG-"&amp;_xlfn.XLOOKUP(A143,OPER!$F$2:$F$500,OPER!$X$2:$X$500,"",0),0)</f>
        <v>REPROG-</v>
      </c>
      <c r="R143" s="153" t="e">
        <f>IF((I143-K143)*VLOOKUP(D143,'MM60 |ZBS P3M'!A:M,12,0)&lt;0,0,(I143-K143)*VLOOKUP(D143,'MM60 |ZBS P3M'!A:M,12,0))</f>
        <v>#N/A</v>
      </c>
      <c r="S143" s="174" t="str">
        <f t="shared" si="2"/>
        <v/>
      </c>
      <c r="T143" s="174"/>
    </row>
    <row r="144" spans="1:20" x14ac:dyDescent="0.2">
      <c r="A144" s="61" t="s">
        <v>2544</v>
      </c>
      <c r="B144" s="61" t="s">
        <v>2736</v>
      </c>
      <c r="C144" s="61" t="s">
        <v>3157</v>
      </c>
      <c r="D144" s="61" t="s">
        <v>3158</v>
      </c>
      <c r="E144" s="61" t="s">
        <v>3159</v>
      </c>
      <c r="F144" s="61" t="s">
        <v>2723</v>
      </c>
      <c r="G144" s="61" t="s">
        <v>2545</v>
      </c>
      <c r="H144" s="61" t="s">
        <v>2851</v>
      </c>
      <c r="I144" s="63">
        <v>6</v>
      </c>
      <c r="J144" s="336">
        <v>174566704</v>
      </c>
      <c r="K144" s="63">
        <v>0</v>
      </c>
      <c r="L144" s="63">
        <v>0</v>
      </c>
      <c r="M144" s="15" t="s">
        <v>1503</v>
      </c>
      <c r="N144" s="336">
        <v>3</v>
      </c>
      <c r="O144" s="125" t="str">
        <f>+IF(OR(ISERROR(VLOOKUP(A144&amp;B144,OPER!$AO$2:$AO$500,1,0)),K144&gt;=I144),"no","SI")</f>
        <v>no</v>
      </c>
      <c r="P144" s="151" t="str">
        <f>+VLOOKUP(VALUE(A144),ORDENES!$Y$2:$AE$359,5,0)</f>
        <v>VARIOLINE OW - L4</v>
      </c>
      <c r="Q144" s="152" t="str">
        <f>+_xlfn.XLOOKUP(A144&amp;B144,OPER!$AO$2:$AO$500,OPER!$X$2:$X$500,"REPROG-"&amp;_xlfn.XLOOKUP(A144,OPER!$F$2:$F$500,OPER!$X$2:$X$500,"",0),0)</f>
        <v>REPROG-</v>
      </c>
      <c r="R144" s="153" t="e">
        <f>IF((I144-K144)*VLOOKUP(D144,'MM60 |ZBS P3M'!A:M,12,0)&lt;0,0,(I144-K144)*VLOOKUP(D144,'MM60 |ZBS P3M'!A:M,12,0))</f>
        <v>#VALUE!</v>
      </c>
      <c r="S144" s="174" t="str">
        <f t="shared" si="2"/>
        <v/>
      </c>
      <c r="T144" s="174"/>
    </row>
    <row r="145" spans="1:20" x14ac:dyDescent="0.2">
      <c r="A145" s="61" t="s">
        <v>2217</v>
      </c>
      <c r="B145" s="61" t="s">
        <v>2688</v>
      </c>
      <c r="C145" s="61" t="s">
        <v>2218</v>
      </c>
      <c r="D145" s="61" t="s">
        <v>3160</v>
      </c>
      <c r="E145" s="61" t="s">
        <v>3161</v>
      </c>
      <c r="F145" s="61" t="s">
        <v>2723</v>
      </c>
      <c r="G145" s="61" t="s">
        <v>2218</v>
      </c>
      <c r="H145" s="61" t="s">
        <v>2939</v>
      </c>
      <c r="I145" s="63">
        <v>6</v>
      </c>
      <c r="J145" s="336">
        <v>174853119</v>
      </c>
      <c r="K145" s="63">
        <v>0</v>
      </c>
      <c r="L145" s="63">
        <v>6</v>
      </c>
      <c r="M145" s="15" t="s">
        <v>1503</v>
      </c>
      <c r="N145" s="336">
        <v>3</v>
      </c>
      <c r="O145" s="125" t="str">
        <f>+IF(OR(ISERROR(VLOOKUP(A145&amp;B145,OPER!$AO$2:$AO$500,1,0)),K145&gt;=I145),"no","SI")</f>
        <v>no</v>
      </c>
      <c r="P145" s="151" t="str">
        <f>+VLOOKUP(VALUE(A145),ORDENES!$Y$2:$AE$359,5,0)</f>
        <v>PLANTA CIP - L4</v>
      </c>
      <c r="Q145" s="152" t="str">
        <f>+_xlfn.XLOOKUP(A145&amp;B145,OPER!$AO$2:$AO$500,OPER!$X$2:$X$500,"REPROG-"&amp;_xlfn.XLOOKUP(A145,OPER!$F$2:$F$500,OPER!$X$2:$X$500,"",0),0)</f>
        <v>REPROG-</v>
      </c>
      <c r="R145" s="153" t="e">
        <f>IF((I145-K145)*VLOOKUP(D145,'MM60 |ZBS P3M'!A:M,12,0)&lt;0,0,(I145-K145)*VLOOKUP(D145,'MM60 |ZBS P3M'!A:M,12,0))</f>
        <v>#N/A</v>
      </c>
      <c r="S145" s="174" t="str">
        <f t="shared" si="2"/>
        <v/>
      </c>
      <c r="T145" s="174"/>
    </row>
    <row r="146" spans="1:20" x14ac:dyDescent="0.2">
      <c r="A146" s="61" t="s">
        <v>2380</v>
      </c>
      <c r="B146" s="61" t="s">
        <v>2688</v>
      </c>
      <c r="C146" s="61" t="s">
        <v>2382</v>
      </c>
      <c r="D146" s="61" t="s">
        <v>3162</v>
      </c>
      <c r="E146" s="61" t="s">
        <v>3163</v>
      </c>
      <c r="F146" s="61" t="s">
        <v>2723</v>
      </c>
      <c r="G146" s="61" t="s">
        <v>2382</v>
      </c>
      <c r="H146" s="61" t="s">
        <v>2854</v>
      </c>
      <c r="I146" s="63">
        <v>5.67</v>
      </c>
      <c r="J146" s="336">
        <v>160877842</v>
      </c>
      <c r="K146" s="63">
        <v>5.67</v>
      </c>
      <c r="L146" s="63">
        <v>0</v>
      </c>
      <c r="M146" s="15" t="s">
        <v>2872</v>
      </c>
      <c r="N146" s="336">
        <v>3</v>
      </c>
      <c r="O146" s="125" t="str">
        <f>+IF(OR(ISERROR(VLOOKUP(A146&amp;B146,OPER!$AO$2:$AO$500,1,0)),K146&gt;=I146),"no","SI")</f>
        <v>no</v>
      </c>
      <c r="P146" s="151" t="str">
        <f>+VLOOKUP(VALUE(A146),ORDENES!$Y$2:$AE$359,5,0)</f>
        <v>TRANS CAJAS VARIOLINE 1 PALETIZADORA L4</v>
      </c>
      <c r="Q146" s="152" t="str">
        <f>+_xlfn.XLOOKUP(A146&amp;B146,OPER!$AO$2:$AO$500,OPER!$X$2:$X$500,"REPROG-"&amp;_xlfn.XLOOKUP(A146,OPER!$F$2:$F$500,OPER!$X$2:$X$500,"",0),0)</f>
        <v>REPROG-</v>
      </c>
      <c r="R146" s="153" t="e">
        <f>IF((I146-K146)*VLOOKUP(D146,'MM60 |ZBS P3M'!A:M,12,0)&lt;0,0,(I146-K146)*VLOOKUP(D146,'MM60 |ZBS P3M'!A:M,12,0))</f>
        <v>#VALUE!</v>
      </c>
      <c r="S146" s="174" t="str">
        <f t="shared" si="2"/>
        <v/>
      </c>
      <c r="T146" s="174"/>
    </row>
    <row r="147" spans="1:20" x14ac:dyDescent="0.2">
      <c r="A147" s="61" t="s">
        <v>1804</v>
      </c>
      <c r="B147" s="61" t="s">
        <v>2736</v>
      </c>
      <c r="C147" s="61" t="s">
        <v>1805</v>
      </c>
      <c r="D147" s="61" t="s">
        <v>3086</v>
      </c>
      <c r="E147" s="61" t="s">
        <v>3087</v>
      </c>
      <c r="F147" s="61" t="s">
        <v>2723</v>
      </c>
      <c r="G147" s="61" t="s">
        <v>1805</v>
      </c>
      <c r="H147" s="61" t="s">
        <v>2854</v>
      </c>
      <c r="I147" s="63">
        <v>5</v>
      </c>
      <c r="J147" s="336">
        <v>147476589</v>
      </c>
      <c r="K147" s="63">
        <v>5</v>
      </c>
      <c r="L147" s="63">
        <v>0</v>
      </c>
      <c r="M147" s="15" t="s">
        <v>1503</v>
      </c>
      <c r="N147" s="336">
        <v>3</v>
      </c>
      <c r="O147" s="125" t="str">
        <f>+IF(OR(ISERROR(VLOOKUP(A147&amp;B147,OPER!$AO$2:$AO$500,1,0)),K147&gt;=I147),"no","SI")</f>
        <v>no</v>
      </c>
      <c r="P147" s="151" t="str">
        <f>+VLOOKUP(VALUE(A147),ORDENES!$Y$2:$AE$359,5,0)</f>
        <v>LLENADORA DE BOTELLAS - L4</v>
      </c>
      <c r="Q147" s="152" t="str">
        <f>+_xlfn.XLOOKUP(A147&amp;B147,OPER!$AO$2:$AO$500,OPER!$X$2:$X$500,"REPROG-"&amp;_xlfn.XLOOKUP(A147,OPER!$F$2:$F$500,OPER!$X$2:$X$500,"",0),0)</f>
        <v>REPROG-</v>
      </c>
      <c r="R147" s="153" t="e">
        <f>IF((I147-K147)*VLOOKUP(D147,'MM60 |ZBS P3M'!A:M,12,0)&lt;0,0,(I147-K147)*VLOOKUP(D147,'MM60 |ZBS P3M'!A:M,12,0))</f>
        <v>#VALUE!</v>
      </c>
      <c r="S147" s="174" t="str">
        <f t="shared" si="2"/>
        <v/>
      </c>
      <c r="T147" s="174"/>
    </row>
    <row r="148" spans="1:20" x14ac:dyDescent="0.2">
      <c r="A148" s="61" t="s">
        <v>1828</v>
      </c>
      <c r="B148" s="61" t="s">
        <v>2833</v>
      </c>
      <c r="C148" s="61" t="s">
        <v>3164</v>
      </c>
      <c r="D148" s="61" t="s">
        <v>3165</v>
      </c>
      <c r="E148" s="61" t="s">
        <v>3166</v>
      </c>
      <c r="F148" s="61" t="s">
        <v>2694</v>
      </c>
      <c r="G148" s="61" t="s">
        <v>1829</v>
      </c>
      <c r="H148" s="61" t="s">
        <v>2854</v>
      </c>
      <c r="I148" s="63">
        <v>5</v>
      </c>
      <c r="J148" s="336">
        <v>151937089</v>
      </c>
      <c r="K148" s="63">
        <v>5</v>
      </c>
      <c r="L148" s="63">
        <v>0</v>
      </c>
      <c r="M148" s="15" t="s">
        <v>1503</v>
      </c>
      <c r="N148" s="336">
        <v>9</v>
      </c>
      <c r="O148" s="125" t="str">
        <f>+IF(OR(ISERROR(VLOOKUP(A148&amp;B148,OPER!$AO$2:$AO$500,1,0)),K148&gt;=I148),"no","SI")</f>
        <v>no</v>
      </c>
      <c r="P148" s="151" t="str">
        <f>+VLOOKUP(VALUE(A148),ORDENES!$Y$2:$AE$359,5,0)</f>
        <v>LLENADORA DE BOTELLAS - L4</v>
      </c>
      <c r="Q148" s="152" t="str">
        <f>+_xlfn.XLOOKUP(A148&amp;B148,OPER!$AO$2:$AO$500,OPER!$X$2:$X$500,"REPROG-"&amp;_xlfn.XLOOKUP(A148,OPER!$F$2:$F$500,OPER!$X$2:$X$500,"",0),0)</f>
        <v>REPROG-</v>
      </c>
      <c r="R148" s="153" t="e">
        <f>IF((I148-K148)*VLOOKUP(D148,'MM60 |ZBS P3M'!A:M,12,0)&lt;0,0,(I148-K148)*VLOOKUP(D148,'MM60 |ZBS P3M'!A:M,12,0))</f>
        <v>#VALUE!</v>
      </c>
      <c r="S148" s="174" t="str">
        <f t="shared" si="2"/>
        <v/>
      </c>
      <c r="T148" s="174"/>
    </row>
    <row r="149" spans="1:20" x14ac:dyDescent="0.2">
      <c r="A149" s="61" t="s">
        <v>2066</v>
      </c>
      <c r="B149" s="61" t="s">
        <v>2824</v>
      </c>
      <c r="C149" s="61" t="s">
        <v>3167</v>
      </c>
      <c r="D149" s="61" t="s">
        <v>3168</v>
      </c>
      <c r="E149" s="61" t="s">
        <v>3169</v>
      </c>
      <c r="F149" s="61" t="s">
        <v>2785</v>
      </c>
      <c r="G149" s="61" t="s">
        <v>2067</v>
      </c>
      <c r="H149" s="61" t="s">
        <v>2854</v>
      </c>
      <c r="I149" s="63">
        <v>5</v>
      </c>
      <c r="J149" s="336">
        <v>153365359</v>
      </c>
      <c r="K149" s="63">
        <v>0</v>
      </c>
      <c r="L149" s="63">
        <v>0</v>
      </c>
      <c r="M149" s="15" t="s">
        <v>2872</v>
      </c>
      <c r="N149" s="336">
        <v>12</v>
      </c>
      <c r="O149" s="125" t="str">
        <f>+IF(OR(ISERROR(VLOOKUP(A149&amp;B149,OPER!$AO$2:$AO$500,1,0)),K149&gt;=I149),"no","SI")</f>
        <v>no</v>
      </c>
      <c r="P149" s="151" t="str">
        <f>+VLOOKUP(VALUE(A149),ORDENES!$Y$2:$AE$359,5,0)</f>
        <v>PALETIZADORA - L4</v>
      </c>
      <c r="Q149" s="152" t="str">
        <f>+_xlfn.XLOOKUP(A149&amp;B149,OPER!$AO$2:$AO$500,OPER!$X$2:$X$500,"REPROG-"&amp;_xlfn.XLOOKUP(A149,OPER!$F$2:$F$500,OPER!$X$2:$X$500,"",0),0)</f>
        <v>REPROG-</v>
      </c>
      <c r="R149" s="153" t="e">
        <f>IF((I149-K149)*VLOOKUP(D149,'MM60 |ZBS P3M'!A:M,12,0)&lt;0,0,(I149-K149)*VLOOKUP(D149,'MM60 |ZBS P3M'!A:M,12,0))</f>
        <v>#VALUE!</v>
      </c>
      <c r="S149" s="174" t="str">
        <f t="shared" si="2"/>
        <v/>
      </c>
      <c r="T149" s="174"/>
    </row>
    <row r="150" spans="1:20" x14ac:dyDescent="0.2">
      <c r="A150" s="61" t="s">
        <v>2066</v>
      </c>
      <c r="B150" s="61" t="s">
        <v>2824</v>
      </c>
      <c r="C150" s="61" t="s">
        <v>3167</v>
      </c>
      <c r="D150" s="61" t="s">
        <v>3170</v>
      </c>
      <c r="E150" s="61" t="s">
        <v>3171</v>
      </c>
      <c r="F150" s="61" t="s">
        <v>2883</v>
      </c>
      <c r="G150" s="61" t="s">
        <v>2067</v>
      </c>
      <c r="H150" s="61" t="s">
        <v>2854</v>
      </c>
      <c r="I150" s="63">
        <v>5</v>
      </c>
      <c r="J150" s="336">
        <v>153365359</v>
      </c>
      <c r="K150" s="63">
        <v>0</v>
      </c>
      <c r="L150" s="63">
        <v>0</v>
      </c>
      <c r="M150" s="15" t="s">
        <v>2872</v>
      </c>
      <c r="N150" s="336">
        <v>13</v>
      </c>
      <c r="O150" s="125" t="str">
        <f>+IF(OR(ISERROR(VLOOKUP(A150&amp;B150,OPER!$AO$2:$AO$500,1,0)),K150&gt;=I150),"no","SI")</f>
        <v>no</v>
      </c>
      <c r="P150" s="151" t="str">
        <f>+VLOOKUP(VALUE(A150),ORDENES!$Y$2:$AE$359,5,0)</f>
        <v>PALETIZADORA - L4</v>
      </c>
      <c r="Q150" s="152" t="str">
        <f>+_xlfn.XLOOKUP(A150&amp;B150,OPER!$AO$2:$AO$500,OPER!$X$2:$X$500,"REPROG-"&amp;_xlfn.XLOOKUP(A150,OPER!$F$2:$F$500,OPER!$X$2:$X$500,"",0),0)</f>
        <v>REPROG-</v>
      </c>
      <c r="R150" s="153" t="e">
        <f>IF((I150-K150)*VLOOKUP(D150,'MM60 |ZBS P3M'!A:M,12,0)&lt;0,0,(I150-K150)*VLOOKUP(D150,'MM60 |ZBS P3M'!A:M,12,0))</f>
        <v>#VALUE!</v>
      </c>
      <c r="S150" s="174" t="str">
        <f t="shared" si="2"/>
        <v/>
      </c>
      <c r="T150" s="174"/>
    </row>
    <row r="151" spans="1:20" x14ac:dyDescent="0.2">
      <c r="A151" s="61" t="s">
        <v>1835</v>
      </c>
      <c r="B151" s="61" t="s">
        <v>2688</v>
      </c>
      <c r="C151" s="61" t="s">
        <v>3019</v>
      </c>
      <c r="D151" s="61" t="s">
        <v>3172</v>
      </c>
      <c r="E151" s="61" t="s">
        <v>3173</v>
      </c>
      <c r="F151" s="61" t="s">
        <v>2833</v>
      </c>
      <c r="G151" s="61" t="s">
        <v>1836</v>
      </c>
      <c r="H151" s="61" t="s">
        <v>2854</v>
      </c>
      <c r="I151" s="63">
        <v>5</v>
      </c>
      <c r="J151" s="336">
        <v>154074688</v>
      </c>
      <c r="K151" s="63">
        <v>5</v>
      </c>
      <c r="L151" s="63">
        <v>0</v>
      </c>
      <c r="M151" s="15" t="s">
        <v>1503</v>
      </c>
      <c r="N151" s="336">
        <v>6</v>
      </c>
      <c r="O151" s="125" t="str">
        <f>+IF(OR(ISERROR(VLOOKUP(A151&amp;B151,OPER!$AO$2:$AO$500,1,0)),K151&gt;=I151),"no","SI")</f>
        <v>no</v>
      </c>
      <c r="P151" s="151" t="str">
        <f>+VLOOKUP(VALUE(A151),ORDENES!$Y$2:$AE$359,5,0)</f>
        <v>LLENADORA DE BOTELLAS - L4</v>
      </c>
      <c r="Q151" s="152" t="str">
        <f>+_xlfn.XLOOKUP(A151&amp;B151,OPER!$AO$2:$AO$500,OPER!$X$2:$X$500,"REPROG-"&amp;_xlfn.XLOOKUP(A151,OPER!$F$2:$F$500,OPER!$X$2:$X$500,"",0),0)</f>
        <v>REPROG-</v>
      </c>
      <c r="R151" s="153" t="e">
        <f>IF((I151-K151)*VLOOKUP(D151,'MM60 |ZBS P3M'!A:M,12,0)&lt;0,0,(I151-K151)*VLOOKUP(D151,'MM60 |ZBS P3M'!A:M,12,0))</f>
        <v>#N/A</v>
      </c>
      <c r="S151" s="174" t="str">
        <f t="shared" si="2"/>
        <v/>
      </c>
      <c r="T151" s="174"/>
    </row>
    <row r="152" spans="1:20" x14ac:dyDescent="0.2">
      <c r="A152" s="61" t="s">
        <v>1835</v>
      </c>
      <c r="B152" s="61" t="s">
        <v>2688</v>
      </c>
      <c r="C152" s="61" t="s">
        <v>3019</v>
      </c>
      <c r="D152" s="61" t="s">
        <v>3174</v>
      </c>
      <c r="E152" s="61" t="s">
        <v>3175</v>
      </c>
      <c r="F152" s="61" t="s">
        <v>2845</v>
      </c>
      <c r="G152" s="61" t="s">
        <v>1836</v>
      </c>
      <c r="H152" s="61" t="s">
        <v>2854</v>
      </c>
      <c r="I152" s="63">
        <v>5</v>
      </c>
      <c r="J152" s="336">
        <v>154074688</v>
      </c>
      <c r="K152" s="63">
        <v>5</v>
      </c>
      <c r="L152" s="63">
        <v>0</v>
      </c>
      <c r="M152" s="15" t="s">
        <v>1503</v>
      </c>
      <c r="N152" s="336">
        <v>7</v>
      </c>
      <c r="O152" s="125" t="str">
        <f>+IF(OR(ISERROR(VLOOKUP(A152&amp;B152,OPER!$AO$2:$AO$500,1,0)),K152&gt;=I152),"no","SI")</f>
        <v>no</v>
      </c>
      <c r="P152" s="151" t="str">
        <f>+VLOOKUP(VALUE(A152),ORDENES!$Y$2:$AE$359,5,0)</f>
        <v>LLENADORA DE BOTELLAS - L4</v>
      </c>
      <c r="Q152" s="152" t="str">
        <f>+_xlfn.XLOOKUP(A152&amp;B152,OPER!$AO$2:$AO$500,OPER!$X$2:$X$500,"REPROG-"&amp;_xlfn.XLOOKUP(A152,OPER!$F$2:$F$500,OPER!$X$2:$X$500,"",0),0)</f>
        <v>REPROG-</v>
      </c>
      <c r="R152" s="153" t="e">
        <f>IF((I152-K152)*VLOOKUP(D152,'MM60 |ZBS P3M'!A:M,12,0)&lt;0,0,(I152-K152)*VLOOKUP(D152,'MM60 |ZBS P3M'!A:M,12,0))</f>
        <v>#VALUE!</v>
      </c>
      <c r="S152" s="174" t="str">
        <f t="shared" si="2"/>
        <v/>
      </c>
      <c r="T152" s="174"/>
    </row>
    <row r="153" spans="1:20" x14ac:dyDescent="0.2">
      <c r="A153" s="61" t="s">
        <v>2429</v>
      </c>
      <c r="B153" s="61" t="s">
        <v>2697</v>
      </c>
      <c r="C153" s="61" t="s">
        <v>3176</v>
      </c>
      <c r="D153" s="61" t="s">
        <v>3177</v>
      </c>
      <c r="E153" s="61" t="s">
        <v>3178</v>
      </c>
      <c r="F153" s="61" t="s">
        <v>2723</v>
      </c>
      <c r="G153" s="61" t="s">
        <v>2430</v>
      </c>
      <c r="H153" s="61" t="s">
        <v>2851</v>
      </c>
      <c r="I153" s="63">
        <v>5</v>
      </c>
      <c r="J153" s="336">
        <v>159625765</v>
      </c>
      <c r="K153" s="63">
        <v>0</v>
      </c>
      <c r="L153" s="63">
        <v>0</v>
      </c>
      <c r="M153" s="15" t="s">
        <v>1503</v>
      </c>
      <c r="N153" s="336">
        <v>3</v>
      </c>
      <c r="O153" s="125" t="str">
        <f>+IF(OR(ISERROR(VLOOKUP(A153&amp;B153,OPER!$AO$2:$AO$500,1,0)),K153&gt;=I153),"no","SI")</f>
        <v>no</v>
      </c>
      <c r="P153" s="151" t="str">
        <f>+VLOOKUP(VALUE(A153),ORDENES!$Y$2:$AE$359,5,0)</f>
        <v>VARIOLINE OW - L4</v>
      </c>
      <c r="Q153" s="152" t="str">
        <f>+_xlfn.XLOOKUP(A153&amp;B153,OPER!$AO$2:$AO$500,OPER!$X$2:$X$500,"REPROG-"&amp;_xlfn.XLOOKUP(A153,OPER!$F$2:$F$500,OPER!$X$2:$X$500,"",0),0)</f>
        <v>REPROG-</v>
      </c>
      <c r="R153" s="153" t="e">
        <f>IF((I153-K153)*VLOOKUP(D153,'MM60 |ZBS P3M'!A:M,12,0)&lt;0,0,(I153-K153)*VLOOKUP(D153,'MM60 |ZBS P3M'!A:M,12,0))</f>
        <v>#VALUE!</v>
      </c>
      <c r="S153" s="174" t="str">
        <f t="shared" ref="S153:S185" si="3">IF(O153="Si",R153,"")</f>
        <v/>
      </c>
      <c r="T153" s="174"/>
    </row>
    <row r="154" spans="1:20" x14ac:dyDescent="0.2">
      <c r="A154" s="61" t="s">
        <v>2437</v>
      </c>
      <c r="B154" s="61" t="s">
        <v>2688</v>
      </c>
      <c r="C154" s="61" t="s">
        <v>2438</v>
      </c>
      <c r="D154" s="61" t="s">
        <v>3179</v>
      </c>
      <c r="E154" s="61" t="s">
        <v>3180</v>
      </c>
      <c r="F154" s="61" t="s">
        <v>2688</v>
      </c>
      <c r="G154" s="61" t="s">
        <v>2438</v>
      </c>
      <c r="H154" s="61" t="s">
        <v>2854</v>
      </c>
      <c r="I154" s="63">
        <v>5</v>
      </c>
      <c r="J154" s="336">
        <v>160085040</v>
      </c>
      <c r="K154" s="63">
        <v>5</v>
      </c>
      <c r="L154" s="63">
        <v>0</v>
      </c>
      <c r="M154" s="15" t="s">
        <v>1503</v>
      </c>
      <c r="N154" s="336">
        <v>1</v>
      </c>
      <c r="O154" s="125" t="str">
        <f>+IF(OR(ISERROR(VLOOKUP(A154&amp;B154,OPER!$AO$2:$AO$500,1,0)),K154&gt;=I154),"no","SI")</f>
        <v>no</v>
      </c>
      <c r="P154" s="151" t="str">
        <f>+VLOOKUP(VALUE(A154),ORDENES!$Y$2:$AE$359,5,0)</f>
        <v>VARIOLINE OW - L4</v>
      </c>
      <c r="Q154" s="152" t="str">
        <f>+_xlfn.XLOOKUP(A154&amp;B154,OPER!$AO$2:$AO$500,OPER!$X$2:$X$500,"REPROG-"&amp;_xlfn.XLOOKUP(A154,OPER!$F$2:$F$500,OPER!$X$2:$X$500,"",0),0)</f>
        <v>REPROG-</v>
      </c>
      <c r="R154" s="153" t="e">
        <f>IF((I154-K154)*VLOOKUP(D154,'MM60 |ZBS P3M'!A:M,12,0)&lt;0,0,(I154-K154)*VLOOKUP(D154,'MM60 |ZBS P3M'!A:M,12,0))</f>
        <v>#VALUE!</v>
      </c>
      <c r="S154" s="174" t="str">
        <f t="shared" si="3"/>
        <v/>
      </c>
      <c r="T154" s="174"/>
    </row>
    <row r="155" spans="1:20" x14ac:dyDescent="0.2">
      <c r="A155" s="61" t="s">
        <v>2437</v>
      </c>
      <c r="B155" s="61" t="s">
        <v>2688</v>
      </c>
      <c r="C155" s="61" t="s">
        <v>2438</v>
      </c>
      <c r="D155" s="61" t="s">
        <v>2943</v>
      </c>
      <c r="E155" s="61" t="s">
        <v>2944</v>
      </c>
      <c r="F155" s="61" t="s">
        <v>2736</v>
      </c>
      <c r="G155" s="61" t="s">
        <v>2438</v>
      </c>
      <c r="H155" s="61" t="s">
        <v>2851</v>
      </c>
      <c r="I155" s="63">
        <v>5</v>
      </c>
      <c r="J155" s="336">
        <v>160085040</v>
      </c>
      <c r="K155" s="63">
        <v>0</v>
      </c>
      <c r="L155" s="63">
        <v>0</v>
      </c>
      <c r="M155" s="15" t="s">
        <v>1503</v>
      </c>
      <c r="N155" s="336">
        <v>2</v>
      </c>
      <c r="O155" s="125" t="str">
        <f>+IF(OR(ISERROR(VLOOKUP(A155&amp;B155,OPER!$AO$2:$AO$500,1,0)),K155&gt;=I155),"no","SI")</f>
        <v>no</v>
      </c>
      <c r="P155" s="151" t="str">
        <f>+VLOOKUP(VALUE(A155),ORDENES!$Y$2:$AE$359,5,0)</f>
        <v>VARIOLINE OW - L4</v>
      </c>
      <c r="Q155" s="152" t="str">
        <f>+_xlfn.XLOOKUP(A155&amp;B155,OPER!$AO$2:$AO$500,OPER!$X$2:$X$500,"REPROG-"&amp;_xlfn.XLOOKUP(A155,OPER!$F$2:$F$500,OPER!$X$2:$X$500,"",0),0)</f>
        <v>REPROG-</v>
      </c>
      <c r="R155" s="153" t="e">
        <f>IF((I155-K155)*VLOOKUP(D155,'MM60 |ZBS P3M'!A:M,12,0)&lt;0,0,(I155-K155)*VLOOKUP(D155,'MM60 |ZBS P3M'!A:M,12,0))</f>
        <v>#VALUE!</v>
      </c>
      <c r="S155" s="174" t="str">
        <f t="shared" si="3"/>
        <v/>
      </c>
      <c r="T155" s="174"/>
    </row>
    <row r="156" spans="1:20" x14ac:dyDescent="0.2">
      <c r="A156" s="61" t="s">
        <v>1884</v>
      </c>
      <c r="B156" s="61" t="s">
        <v>2736</v>
      </c>
      <c r="C156" s="61" t="s">
        <v>3181</v>
      </c>
      <c r="D156" s="61" t="s">
        <v>2878</v>
      </c>
      <c r="E156" s="61" t="s">
        <v>2879</v>
      </c>
      <c r="F156" s="61" t="s">
        <v>2697</v>
      </c>
      <c r="G156" s="61" t="s">
        <v>1885</v>
      </c>
      <c r="H156" s="61" t="s">
        <v>2854</v>
      </c>
      <c r="I156" s="63">
        <v>5</v>
      </c>
      <c r="J156" s="336">
        <v>161986541</v>
      </c>
      <c r="K156" s="63">
        <v>5</v>
      </c>
      <c r="L156" s="63">
        <v>0</v>
      </c>
      <c r="M156" s="15" t="s">
        <v>1503</v>
      </c>
      <c r="N156" s="336">
        <v>4</v>
      </c>
      <c r="O156" s="125" t="str">
        <f>+IF(OR(ISERROR(VLOOKUP(A156&amp;B156,OPER!$AO$2:$AO$500,1,0)),K156&gt;=I156),"no","SI")</f>
        <v>no</v>
      </c>
      <c r="P156" s="151" t="str">
        <f>+VLOOKUP(VALUE(A156),ORDENES!$Y$2:$AE$359,5,0)</f>
        <v>LLENADORA DE BOTELLAS - L4</v>
      </c>
      <c r="Q156" s="152" t="str">
        <f>+_xlfn.XLOOKUP(A156&amp;B156,OPER!$AO$2:$AO$500,OPER!$X$2:$X$500,"REPROG-"&amp;_xlfn.XLOOKUP(A156,OPER!$F$2:$F$500,OPER!$X$2:$X$500,"",0),0)</f>
        <v>REPROG-</v>
      </c>
      <c r="R156" s="153" t="e">
        <f>IF((I156-K156)*VLOOKUP(D156,'MM60 |ZBS P3M'!A:M,12,0)&lt;0,0,(I156-K156)*VLOOKUP(D156,'MM60 |ZBS P3M'!A:M,12,0))</f>
        <v>#VALUE!</v>
      </c>
      <c r="S156" s="174" t="str">
        <f t="shared" si="3"/>
        <v/>
      </c>
      <c r="T156" s="174"/>
    </row>
    <row r="157" spans="1:20" x14ac:dyDescent="0.2">
      <c r="A157" s="61" t="s">
        <v>1771</v>
      </c>
      <c r="B157" s="61" t="s">
        <v>2736</v>
      </c>
      <c r="C157" s="61" t="s">
        <v>2864</v>
      </c>
      <c r="D157" s="61" t="s">
        <v>3182</v>
      </c>
      <c r="E157" s="61" t="s">
        <v>3183</v>
      </c>
      <c r="F157" s="61" t="s">
        <v>2787</v>
      </c>
      <c r="G157" s="61" t="s">
        <v>1772</v>
      </c>
      <c r="H157" s="61" t="s">
        <v>2851</v>
      </c>
      <c r="I157" s="63">
        <v>5</v>
      </c>
      <c r="J157" s="336">
        <v>162912558</v>
      </c>
      <c r="K157" s="63">
        <v>0</v>
      </c>
      <c r="L157" s="63">
        <v>0</v>
      </c>
      <c r="M157" s="15" t="s">
        <v>1503</v>
      </c>
      <c r="N157" s="336">
        <v>5</v>
      </c>
      <c r="O157" s="125" t="str">
        <f>+IF(OR(ISERROR(VLOOKUP(A157&amp;B157,OPER!$AO$2:$AO$500,1,0)),K157&gt;=I157),"no","SI")</f>
        <v>no</v>
      </c>
      <c r="P157" s="151" t="str">
        <f>+VLOOKUP(VALUE(A157),ORDENES!$Y$2:$AE$359,5,0)</f>
        <v>JUAGADORA RINSER OW -L4</v>
      </c>
      <c r="Q157" s="152" t="str">
        <f>+_xlfn.XLOOKUP(A157&amp;B157,OPER!$AO$2:$AO$500,OPER!$X$2:$X$500,"REPROG-"&amp;_xlfn.XLOOKUP(A157,OPER!$F$2:$F$500,OPER!$X$2:$X$500,"",0),0)</f>
        <v>REPROG-</v>
      </c>
      <c r="R157" s="153" t="e">
        <f>IF((I157-K157)*VLOOKUP(D157,'MM60 |ZBS P3M'!A:M,12,0)&lt;0,0,(I157-K157)*VLOOKUP(D157,'MM60 |ZBS P3M'!A:M,12,0))</f>
        <v>#VALUE!</v>
      </c>
      <c r="S157" s="174" t="str">
        <f t="shared" si="3"/>
        <v/>
      </c>
      <c r="T157" s="174"/>
    </row>
    <row r="158" spans="1:20" x14ac:dyDescent="0.2">
      <c r="A158" s="61" t="s">
        <v>2462</v>
      </c>
      <c r="B158" s="61" t="s">
        <v>2723</v>
      </c>
      <c r="C158" s="61" t="s">
        <v>3184</v>
      </c>
      <c r="D158" s="61" t="s">
        <v>3185</v>
      </c>
      <c r="E158" s="61" t="s">
        <v>3186</v>
      </c>
      <c r="F158" s="61" t="s">
        <v>2688</v>
      </c>
      <c r="G158" s="61" t="s">
        <v>2463</v>
      </c>
      <c r="H158" s="61" t="s">
        <v>2851</v>
      </c>
      <c r="I158" s="63">
        <v>5</v>
      </c>
      <c r="J158" s="336">
        <v>166234563</v>
      </c>
      <c r="K158" s="63">
        <v>4</v>
      </c>
      <c r="L158" s="63">
        <v>0</v>
      </c>
      <c r="M158" s="15" t="s">
        <v>1503</v>
      </c>
      <c r="N158" s="336">
        <v>1</v>
      </c>
      <c r="O158" s="125" t="str">
        <f>+IF(OR(ISERROR(VLOOKUP(A158&amp;B158,OPER!$AO$2:$AO$500,1,0)),K158&gt;=I158),"no","SI")</f>
        <v>no</v>
      </c>
      <c r="P158" s="151" t="str">
        <f>+VLOOKUP(VALUE(A158),ORDENES!$Y$2:$AE$359,5,0)</f>
        <v>VARIOLINE OW - L4</v>
      </c>
      <c r="Q158" s="152" t="str">
        <f>+_xlfn.XLOOKUP(A158&amp;B158,OPER!$AO$2:$AO$500,OPER!$X$2:$X$500,"REPROG-"&amp;_xlfn.XLOOKUP(A158,OPER!$F$2:$F$500,OPER!$X$2:$X$500,"",0),0)</f>
        <v>REPROG-</v>
      </c>
      <c r="R158" s="153" t="e">
        <f>IF((I158-K158)*VLOOKUP(D158,'MM60 |ZBS P3M'!A:M,12,0)&lt;0,0,(I158-K158)*VLOOKUP(D158,'MM60 |ZBS P3M'!A:M,12,0))</f>
        <v>#VALUE!</v>
      </c>
      <c r="S158" s="174" t="str">
        <f t="shared" si="3"/>
        <v/>
      </c>
      <c r="T158" s="174"/>
    </row>
    <row r="159" spans="1:20" x14ac:dyDescent="0.2">
      <c r="A159" s="61" t="s">
        <v>2112</v>
      </c>
      <c r="B159" s="61" t="s">
        <v>2736</v>
      </c>
      <c r="C159" s="61" t="s">
        <v>3187</v>
      </c>
      <c r="D159" s="61" t="s">
        <v>3188</v>
      </c>
      <c r="E159" s="61" t="s">
        <v>3189</v>
      </c>
      <c r="F159" s="61" t="s">
        <v>2736</v>
      </c>
      <c r="G159" s="61" t="s">
        <v>2113</v>
      </c>
      <c r="H159" s="61" t="s">
        <v>2854</v>
      </c>
      <c r="I159" s="63">
        <v>5</v>
      </c>
      <c r="J159" s="336">
        <v>169394793</v>
      </c>
      <c r="K159" s="63">
        <v>5</v>
      </c>
      <c r="L159" s="63">
        <v>0</v>
      </c>
      <c r="M159" s="15" t="s">
        <v>1503</v>
      </c>
      <c r="N159" s="336">
        <v>2</v>
      </c>
      <c r="O159" s="125" t="str">
        <f>+IF(OR(ISERROR(VLOOKUP(A159&amp;B159,OPER!$AO$2:$AO$500,1,0)),K159&gt;=I159),"no","SI")</f>
        <v>no</v>
      </c>
      <c r="P159" s="151" t="str">
        <f>+VLOOKUP(VALUE(A159),ORDENES!$Y$2:$AE$359,5,0)</f>
        <v>PALETIZADORA - L4</v>
      </c>
      <c r="Q159" s="152" t="str">
        <f>+_xlfn.XLOOKUP(A159&amp;B159,OPER!$AO$2:$AO$500,OPER!$X$2:$X$500,"REPROG-"&amp;_xlfn.XLOOKUP(A159,OPER!$F$2:$F$500,OPER!$X$2:$X$500,"",0),0)</f>
        <v>REPROG-CM TRANSPORTES</v>
      </c>
      <c r="R159" s="153" t="e">
        <f>IF((I159-K159)*VLOOKUP(D159,'MM60 |ZBS P3M'!A:M,12,0)&lt;0,0,(I159-K159)*VLOOKUP(D159,'MM60 |ZBS P3M'!A:M,12,0))</f>
        <v>#VALUE!</v>
      </c>
      <c r="S159" s="174" t="str">
        <f t="shared" si="3"/>
        <v/>
      </c>
      <c r="T159" s="174"/>
    </row>
    <row r="160" spans="1:20" x14ac:dyDescent="0.2">
      <c r="A160" s="61" t="s">
        <v>2112</v>
      </c>
      <c r="B160" s="61" t="s">
        <v>2736</v>
      </c>
      <c r="C160" s="61" t="s">
        <v>3187</v>
      </c>
      <c r="D160" s="61" t="s">
        <v>3190</v>
      </c>
      <c r="E160" s="61" t="s">
        <v>3191</v>
      </c>
      <c r="F160" s="61" t="s">
        <v>2723</v>
      </c>
      <c r="G160" s="61" t="s">
        <v>2113</v>
      </c>
      <c r="H160" s="61" t="s">
        <v>2854</v>
      </c>
      <c r="I160" s="63">
        <v>5</v>
      </c>
      <c r="J160" s="336">
        <v>169394793</v>
      </c>
      <c r="K160" s="63">
        <v>5</v>
      </c>
      <c r="L160" s="63">
        <v>0</v>
      </c>
      <c r="M160" s="15" t="s">
        <v>1503</v>
      </c>
      <c r="N160" s="336">
        <v>3</v>
      </c>
      <c r="O160" s="125" t="str">
        <f>+IF(OR(ISERROR(VLOOKUP(A160&amp;B160,OPER!$AO$2:$AO$500,1,0)),K160&gt;=I160),"no","SI")</f>
        <v>no</v>
      </c>
      <c r="P160" s="151" t="str">
        <f>+VLOOKUP(VALUE(A160),ORDENES!$Y$2:$AE$359,5,0)</f>
        <v>PALETIZADORA - L4</v>
      </c>
      <c r="Q160" s="152" t="str">
        <f>+_xlfn.XLOOKUP(A160&amp;B160,OPER!$AO$2:$AO$500,OPER!$X$2:$X$500,"REPROG-"&amp;_xlfn.XLOOKUP(A160,OPER!$F$2:$F$500,OPER!$X$2:$X$500,"",0),0)</f>
        <v>REPROG-CM TRANSPORTES</v>
      </c>
      <c r="R160" s="153" t="e">
        <f>IF((I160-K160)*VLOOKUP(D160,'MM60 |ZBS P3M'!A:M,12,0)&lt;0,0,(I160-K160)*VLOOKUP(D160,'MM60 |ZBS P3M'!A:M,12,0))</f>
        <v>#VALUE!</v>
      </c>
      <c r="S160" s="174" t="str">
        <f t="shared" si="3"/>
        <v/>
      </c>
      <c r="T160" s="174"/>
    </row>
    <row r="161" spans="1:20" x14ac:dyDescent="0.2">
      <c r="A161" s="61" t="s">
        <v>2506</v>
      </c>
      <c r="B161" s="61" t="s">
        <v>2723</v>
      </c>
      <c r="C161" s="61" t="s">
        <v>3192</v>
      </c>
      <c r="D161" s="61" t="s">
        <v>3193</v>
      </c>
      <c r="E161" s="61" t="s">
        <v>3194</v>
      </c>
      <c r="F161" s="61" t="s">
        <v>2688</v>
      </c>
      <c r="G161" s="61" t="s">
        <v>2507</v>
      </c>
      <c r="H161" s="61" t="s">
        <v>2851</v>
      </c>
      <c r="I161" s="63">
        <v>5</v>
      </c>
      <c r="J161" s="336">
        <v>172270457</v>
      </c>
      <c r="K161" s="63">
        <v>0</v>
      </c>
      <c r="L161" s="63">
        <v>0</v>
      </c>
      <c r="M161" s="15" t="s">
        <v>1503</v>
      </c>
      <c r="N161" s="336">
        <v>1</v>
      </c>
      <c r="O161" s="125" t="str">
        <f>+IF(OR(ISERROR(VLOOKUP(A161&amp;B161,OPER!$AO$2:$AO$500,1,0)),K161&gt;=I161),"no","SI")</f>
        <v>no</v>
      </c>
      <c r="P161" s="151" t="str">
        <f>+VLOOKUP(VALUE(A161),ORDENES!$Y$2:$AE$359,5,0)</f>
        <v>VARIOLINE OW - L4</v>
      </c>
      <c r="Q161" s="152" t="str">
        <f>+_xlfn.XLOOKUP(A161&amp;B161,OPER!$AO$2:$AO$500,OPER!$X$2:$X$500,"REPROG-"&amp;_xlfn.XLOOKUP(A161,OPER!$F$2:$F$500,OPER!$X$2:$X$500,"",0),0)</f>
        <v>REPROG-</v>
      </c>
      <c r="R161" s="153" t="e">
        <f>IF((I161-K161)*VLOOKUP(D161,'MM60 |ZBS P3M'!A:M,12,0)&lt;0,0,(I161-K161)*VLOOKUP(D161,'MM60 |ZBS P3M'!A:M,12,0))</f>
        <v>#VALUE!</v>
      </c>
      <c r="S161" s="174" t="str">
        <f t="shared" si="3"/>
        <v/>
      </c>
      <c r="T161" s="174"/>
    </row>
    <row r="162" spans="1:20" x14ac:dyDescent="0.2">
      <c r="A162" s="61" t="s">
        <v>2520</v>
      </c>
      <c r="B162" s="61" t="s">
        <v>2697</v>
      </c>
      <c r="C162" s="61" t="s">
        <v>3195</v>
      </c>
      <c r="D162" s="61" t="s">
        <v>3196</v>
      </c>
      <c r="E162" s="61" t="s">
        <v>3197</v>
      </c>
      <c r="F162" s="61" t="s">
        <v>2736</v>
      </c>
      <c r="G162" s="61" t="s">
        <v>2521</v>
      </c>
      <c r="H162" s="61" t="s">
        <v>2851</v>
      </c>
      <c r="I162" s="63">
        <v>5</v>
      </c>
      <c r="J162" s="336">
        <v>172779321</v>
      </c>
      <c r="K162" s="63">
        <v>0</v>
      </c>
      <c r="L162" s="63">
        <v>0</v>
      </c>
      <c r="M162" s="15" t="s">
        <v>1503</v>
      </c>
      <c r="N162" s="336">
        <v>2</v>
      </c>
      <c r="O162" s="125" t="str">
        <f>+IF(OR(ISERROR(VLOOKUP(A162&amp;B162,OPER!$AO$2:$AO$500,1,0)),K162&gt;=I162),"no","SI")</f>
        <v>no</v>
      </c>
      <c r="P162" s="151" t="str">
        <f>+VLOOKUP(VALUE(A162),ORDENES!$Y$2:$AE$359,5,0)</f>
        <v>VARIOLINE OW - L4</v>
      </c>
      <c r="Q162" s="152" t="str">
        <f>+_xlfn.XLOOKUP(A162&amp;B162,OPER!$AO$2:$AO$500,OPER!$X$2:$X$500,"REPROG-"&amp;_xlfn.XLOOKUP(A162,OPER!$F$2:$F$500,OPER!$X$2:$X$500,"",0),0)</f>
        <v>REPROG-</v>
      </c>
      <c r="R162" s="153" t="e">
        <f>IF((I162-K162)*VLOOKUP(D162,'MM60 |ZBS P3M'!A:M,12,0)&lt;0,0,(I162-K162)*VLOOKUP(D162,'MM60 |ZBS P3M'!A:M,12,0))</f>
        <v>#VALUE!</v>
      </c>
      <c r="S162" s="174" t="str">
        <f t="shared" si="3"/>
        <v/>
      </c>
      <c r="T162" s="174"/>
    </row>
    <row r="163" spans="1:20" x14ac:dyDescent="0.2">
      <c r="A163" s="61" t="s">
        <v>2527</v>
      </c>
      <c r="B163" s="61" t="s">
        <v>2833</v>
      </c>
      <c r="C163" s="61" t="s">
        <v>2952</v>
      </c>
      <c r="D163" s="61" t="s">
        <v>3179</v>
      </c>
      <c r="E163" s="61" t="s">
        <v>3180</v>
      </c>
      <c r="F163" s="61" t="s">
        <v>3114</v>
      </c>
      <c r="G163" s="61" t="s">
        <v>2528</v>
      </c>
      <c r="H163" s="61" t="s">
        <v>2854</v>
      </c>
      <c r="I163" s="63">
        <v>5</v>
      </c>
      <c r="J163" s="336">
        <v>174307747</v>
      </c>
      <c r="K163" s="63">
        <v>5</v>
      </c>
      <c r="L163" s="63">
        <v>0</v>
      </c>
      <c r="M163" s="15" t="s">
        <v>1503</v>
      </c>
      <c r="N163" s="336">
        <v>20</v>
      </c>
      <c r="O163" s="125" t="str">
        <f>+IF(OR(ISERROR(VLOOKUP(A163&amp;B163,OPER!$AO$2:$AO$500,1,0)),K163&gt;=I163),"no","SI")</f>
        <v>no</v>
      </c>
      <c r="P163" s="151" t="str">
        <f>+VLOOKUP(VALUE(A163),ORDENES!$Y$2:$AE$359,5,0)</f>
        <v>VARIOLINE OW - L4</v>
      </c>
      <c r="Q163" s="152" t="str">
        <f>+_xlfn.XLOOKUP(A163&amp;B163,OPER!$AO$2:$AO$500,OPER!$X$2:$X$500,"REPROG-"&amp;_xlfn.XLOOKUP(A163,OPER!$F$2:$F$500,OPER!$X$2:$X$500,"",0),0)</f>
        <v>REPROG-</v>
      </c>
      <c r="R163" s="153" t="e">
        <f>IF((I163-K163)*VLOOKUP(D163,'MM60 |ZBS P3M'!A:M,12,0)&lt;0,0,(I163-K163)*VLOOKUP(D163,'MM60 |ZBS P3M'!A:M,12,0))</f>
        <v>#VALUE!</v>
      </c>
      <c r="S163" s="174" t="str">
        <f t="shared" si="3"/>
        <v/>
      </c>
      <c r="T163" s="174"/>
    </row>
    <row r="164" spans="1:20" x14ac:dyDescent="0.2">
      <c r="A164" s="61" t="s">
        <v>1638</v>
      </c>
      <c r="B164" s="61" t="s">
        <v>2688</v>
      </c>
      <c r="C164" s="61" t="s">
        <v>2706</v>
      </c>
      <c r="D164" s="61" t="s">
        <v>3198</v>
      </c>
      <c r="E164" s="61" t="s">
        <v>3199</v>
      </c>
      <c r="F164" s="61" t="s">
        <v>2688</v>
      </c>
      <c r="G164" s="61" t="s">
        <v>1635</v>
      </c>
      <c r="H164" s="61" t="s">
        <v>2854</v>
      </c>
      <c r="I164" s="63">
        <v>5</v>
      </c>
      <c r="J164" s="336">
        <v>174561741</v>
      </c>
      <c r="K164" s="63">
        <v>5</v>
      </c>
      <c r="L164" s="63">
        <v>0</v>
      </c>
      <c r="M164" s="15" t="s">
        <v>1503</v>
      </c>
      <c r="N164" s="336">
        <v>1</v>
      </c>
      <c r="O164" s="125" t="str">
        <f>+IF(OR(ISERROR(VLOOKUP(A164&amp;B164,OPER!$AO$2:$AO$500,1,0)),K164&gt;=I164),"no","SI")</f>
        <v>no</v>
      </c>
      <c r="P164" s="151" t="str">
        <f>+VLOOKUP(VALUE(A164),ORDENES!$Y$2:$AE$359,5,0)</f>
        <v>DEPALETIZADOR A GRANEL OW - L4</v>
      </c>
      <c r="Q164" s="152" t="str">
        <f>+_xlfn.XLOOKUP(A164&amp;B164,OPER!$AO$2:$AO$500,OPER!$X$2:$X$500,"REPROG-"&amp;_xlfn.XLOOKUP(A164,OPER!$F$2:$F$500,OPER!$X$2:$X$500,"",0),0)</f>
        <v>ANDRES FELIPE JURADO GIL</v>
      </c>
      <c r="R164" s="153" t="e">
        <f>IF((I164-K164)*VLOOKUP(D164,'MM60 |ZBS P3M'!A:M,12,0)&lt;0,0,(I164-K164)*VLOOKUP(D164,'MM60 |ZBS P3M'!A:M,12,0))</f>
        <v>#N/A</v>
      </c>
      <c r="S164" s="174" t="str">
        <f t="shared" si="3"/>
        <v/>
      </c>
      <c r="T164" s="174"/>
    </row>
    <row r="165" spans="1:20" x14ac:dyDescent="0.2">
      <c r="A165" s="61" t="s">
        <v>1991</v>
      </c>
      <c r="B165" s="61" t="s">
        <v>2688</v>
      </c>
      <c r="C165" s="61" t="s">
        <v>2796</v>
      </c>
      <c r="D165" s="61" t="s">
        <v>3200</v>
      </c>
      <c r="E165" s="61" t="s">
        <v>3201</v>
      </c>
      <c r="F165" s="61" t="s">
        <v>2688</v>
      </c>
      <c r="G165" s="61" t="s">
        <v>1992</v>
      </c>
      <c r="H165" s="61" t="s">
        <v>2939</v>
      </c>
      <c r="I165" s="63">
        <v>5</v>
      </c>
      <c r="J165" s="336">
        <v>174567054</v>
      </c>
      <c r="K165" s="63">
        <v>0</v>
      </c>
      <c r="L165" s="63">
        <v>5</v>
      </c>
      <c r="M165" s="15" t="s">
        <v>1503</v>
      </c>
      <c r="N165" s="336">
        <v>1</v>
      </c>
      <c r="O165" s="125" t="str">
        <f>+IF(OR(ISERROR(VLOOKUP(A165&amp;B165,OPER!$AO$2:$AO$500,1,0)),K165&gt;=I165),"no","SI")</f>
        <v>SI</v>
      </c>
      <c r="P165" s="151" t="str">
        <f>+VLOOKUP(VALUE(A165),ORDENES!$Y$2:$AE$359,5,0)</f>
        <v>LLENADORA DE BOTELLAS - L4</v>
      </c>
      <c r="Q165" s="152" t="str">
        <f>+_xlfn.XLOOKUP(A165&amp;B165,OPER!$AO$2:$AO$500,OPER!$X$2:$X$500,"REPROG-"&amp;_xlfn.XLOOKUP(A165,OPER!$F$2:$F$500,OPER!$X$2:$X$500,"",0),0)</f>
        <v>MATEO PEREZ DIAZ</v>
      </c>
      <c r="R165" s="153" t="e">
        <f>IF((I165-K165)*VLOOKUP(D165,'MM60 |ZBS P3M'!A:M,12,0)&lt;0,0,(I165-K165)*VLOOKUP(D165,'MM60 |ZBS P3M'!A:M,12,0))</f>
        <v>#VALUE!</v>
      </c>
      <c r="S165" s="174" t="e">
        <f t="shared" si="3"/>
        <v>#VALUE!</v>
      </c>
      <c r="T165" s="174"/>
    </row>
    <row r="166" spans="1:20" x14ac:dyDescent="0.2">
      <c r="A166" s="61" t="s">
        <v>1991</v>
      </c>
      <c r="B166" s="61" t="s">
        <v>2736</v>
      </c>
      <c r="C166" s="61" t="s">
        <v>2798</v>
      </c>
      <c r="D166" s="61" t="s">
        <v>3202</v>
      </c>
      <c r="E166" s="61" t="s">
        <v>3203</v>
      </c>
      <c r="F166" s="61" t="s">
        <v>2736</v>
      </c>
      <c r="G166" s="61" t="s">
        <v>1992</v>
      </c>
      <c r="H166" s="61" t="s">
        <v>2939</v>
      </c>
      <c r="I166" s="63">
        <v>5</v>
      </c>
      <c r="J166" s="336">
        <v>174567054</v>
      </c>
      <c r="K166" s="63">
        <v>0</v>
      </c>
      <c r="L166" s="63">
        <v>5</v>
      </c>
      <c r="M166" s="15" t="s">
        <v>1503</v>
      </c>
      <c r="N166" s="336">
        <v>2</v>
      </c>
      <c r="O166" s="125" t="str">
        <f>+IF(OR(ISERROR(VLOOKUP(A166&amp;B166,OPER!$AO$2:$AO$500,1,0)),K166&gt;=I166),"no","SI")</f>
        <v>SI</v>
      </c>
      <c r="P166" s="151" t="str">
        <f>+VLOOKUP(VALUE(A166),ORDENES!$Y$2:$AE$359,5,0)</f>
        <v>LLENADORA DE BOTELLAS - L4</v>
      </c>
      <c r="Q166" s="152" t="str">
        <f>+_xlfn.XLOOKUP(A166&amp;B166,OPER!$AO$2:$AO$500,OPER!$X$2:$X$500,"REPROG-"&amp;_xlfn.XLOOKUP(A166,OPER!$F$2:$F$500,OPER!$X$2:$X$500,"",0),0)</f>
        <v>MATEO PEREZ DIAZ</v>
      </c>
      <c r="R166" s="153" t="e">
        <f>IF((I166-K166)*VLOOKUP(D166,'MM60 |ZBS P3M'!A:M,12,0)&lt;0,0,(I166-K166)*VLOOKUP(D166,'MM60 |ZBS P3M'!A:M,12,0))</f>
        <v>#VALUE!</v>
      </c>
      <c r="S166" s="174" t="e">
        <f t="shared" si="3"/>
        <v>#VALUE!</v>
      </c>
      <c r="T166" s="174"/>
    </row>
    <row r="167" spans="1:20" x14ac:dyDescent="0.2">
      <c r="A167" s="61" t="s">
        <v>1991</v>
      </c>
      <c r="B167" s="61" t="s">
        <v>2736</v>
      </c>
      <c r="C167" s="61" t="s">
        <v>2798</v>
      </c>
      <c r="D167" s="61" t="s">
        <v>3204</v>
      </c>
      <c r="E167" s="61" t="s">
        <v>3205</v>
      </c>
      <c r="F167" s="61" t="s">
        <v>2787</v>
      </c>
      <c r="G167" s="61" t="s">
        <v>1992</v>
      </c>
      <c r="H167" s="61" t="s">
        <v>2939</v>
      </c>
      <c r="I167" s="63">
        <v>5</v>
      </c>
      <c r="J167" s="336">
        <v>174567054</v>
      </c>
      <c r="K167" s="63">
        <v>0</v>
      </c>
      <c r="L167" s="63">
        <v>5</v>
      </c>
      <c r="M167" s="15" t="s">
        <v>1503</v>
      </c>
      <c r="N167" s="336">
        <v>5</v>
      </c>
      <c r="O167" s="125" t="str">
        <f>+IF(OR(ISERROR(VLOOKUP(A167&amp;B167,OPER!$AO$2:$AO$500,1,0)),K167&gt;=I167),"no","SI")</f>
        <v>SI</v>
      </c>
      <c r="P167" s="151" t="str">
        <f>+VLOOKUP(VALUE(A167),ORDENES!$Y$2:$AE$359,5,0)</f>
        <v>LLENADORA DE BOTELLAS - L4</v>
      </c>
      <c r="Q167" s="152" t="str">
        <f>+_xlfn.XLOOKUP(A167&amp;B167,OPER!$AO$2:$AO$500,OPER!$X$2:$X$500,"REPROG-"&amp;_xlfn.XLOOKUP(A167,OPER!$F$2:$F$500,OPER!$X$2:$X$500,"",0),0)</f>
        <v>MATEO PEREZ DIAZ</v>
      </c>
      <c r="R167" s="153" t="e">
        <f>IF((I167-K167)*VLOOKUP(D167,'MM60 |ZBS P3M'!A:M,12,0)&lt;0,0,(I167-K167)*VLOOKUP(D167,'MM60 |ZBS P3M'!A:M,12,0))</f>
        <v>#VALUE!</v>
      </c>
      <c r="S167" s="174" t="e">
        <f t="shared" si="3"/>
        <v>#VALUE!</v>
      </c>
      <c r="T167" s="174"/>
    </row>
    <row r="168" spans="1:20" x14ac:dyDescent="0.2">
      <c r="A168" s="61" t="s">
        <v>1991</v>
      </c>
      <c r="B168" s="61" t="s">
        <v>2736</v>
      </c>
      <c r="C168" s="61" t="s">
        <v>2798</v>
      </c>
      <c r="D168" s="61" t="s">
        <v>3206</v>
      </c>
      <c r="E168" s="61" t="s">
        <v>3207</v>
      </c>
      <c r="F168" s="61" t="s">
        <v>2833</v>
      </c>
      <c r="G168" s="61" t="s">
        <v>1992</v>
      </c>
      <c r="H168" s="61" t="s">
        <v>2939</v>
      </c>
      <c r="I168" s="63">
        <v>5</v>
      </c>
      <c r="J168" s="336">
        <v>174567054</v>
      </c>
      <c r="K168" s="63">
        <v>0</v>
      </c>
      <c r="L168" s="63">
        <v>5</v>
      </c>
      <c r="M168" s="15" t="s">
        <v>1503</v>
      </c>
      <c r="N168" s="336">
        <v>6</v>
      </c>
      <c r="O168" s="125" t="str">
        <f>+IF(OR(ISERROR(VLOOKUP(A168&amp;B168,OPER!$AO$2:$AO$500,1,0)),K168&gt;=I168),"no","SI")</f>
        <v>SI</v>
      </c>
      <c r="P168" s="151" t="str">
        <f>+VLOOKUP(VALUE(A168),ORDENES!$Y$2:$AE$359,5,0)</f>
        <v>LLENADORA DE BOTELLAS - L4</v>
      </c>
      <c r="Q168" s="152" t="str">
        <f>+_xlfn.XLOOKUP(A168&amp;B168,OPER!$AO$2:$AO$500,OPER!$X$2:$X$500,"REPROG-"&amp;_xlfn.XLOOKUP(A168,OPER!$F$2:$F$500,OPER!$X$2:$X$500,"",0),0)</f>
        <v>MATEO PEREZ DIAZ</v>
      </c>
      <c r="R168" s="153" t="e">
        <f>IF((I168-K168)*VLOOKUP(D168,'MM60 |ZBS P3M'!A:M,12,0)&lt;0,0,(I168-K168)*VLOOKUP(D168,'MM60 |ZBS P3M'!A:M,12,0))</f>
        <v>#VALUE!</v>
      </c>
      <c r="S168" s="174" t="e">
        <f t="shared" si="3"/>
        <v>#VALUE!</v>
      </c>
      <c r="T168" s="174"/>
    </row>
    <row r="169" spans="1:20" x14ac:dyDescent="0.2">
      <c r="A169" s="61" t="s">
        <v>1991</v>
      </c>
      <c r="B169" s="61" t="s">
        <v>2736</v>
      </c>
      <c r="C169" s="61" t="s">
        <v>2798</v>
      </c>
      <c r="D169" s="61" t="s">
        <v>3208</v>
      </c>
      <c r="E169" s="61" t="s">
        <v>3209</v>
      </c>
      <c r="F169" s="61" t="s">
        <v>3210</v>
      </c>
      <c r="G169" s="61" t="s">
        <v>1992</v>
      </c>
      <c r="H169" s="61" t="s">
        <v>2939</v>
      </c>
      <c r="I169" s="63">
        <v>5</v>
      </c>
      <c r="J169" s="336">
        <v>174567054</v>
      </c>
      <c r="K169" s="63">
        <v>0</v>
      </c>
      <c r="L169" s="63">
        <v>5</v>
      </c>
      <c r="M169" s="15" t="s">
        <v>1503</v>
      </c>
      <c r="N169" s="336">
        <v>17</v>
      </c>
      <c r="O169" s="125" t="str">
        <f>+IF(OR(ISERROR(VLOOKUP(A169&amp;B169,OPER!$AO$2:$AO$500,1,0)),K169&gt;=I169),"no","SI")</f>
        <v>SI</v>
      </c>
      <c r="P169" s="151" t="str">
        <f>+VLOOKUP(VALUE(A169),ORDENES!$Y$2:$AE$359,5,0)</f>
        <v>LLENADORA DE BOTELLAS - L4</v>
      </c>
      <c r="Q169" s="152" t="str">
        <f>+_xlfn.XLOOKUP(A169&amp;B169,OPER!$AO$2:$AO$500,OPER!$X$2:$X$500,"REPROG-"&amp;_xlfn.XLOOKUP(A169,OPER!$F$2:$F$500,OPER!$X$2:$X$500,"",0),0)</f>
        <v>MATEO PEREZ DIAZ</v>
      </c>
      <c r="R169" s="153" t="e">
        <f>IF((I169-K169)*VLOOKUP(D169,'MM60 |ZBS P3M'!A:M,12,0)&lt;0,0,(I169-K169)*VLOOKUP(D169,'MM60 |ZBS P3M'!A:M,12,0))</f>
        <v>#VALUE!</v>
      </c>
      <c r="S169" s="174" t="e">
        <f t="shared" si="3"/>
        <v>#VALUE!</v>
      </c>
      <c r="T169" s="174"/>
    </row>
    <row r="170" spans="1:20" x14ac:dyDescent="0.2">
      <c r="A170" s="61" t="s">
        <v>1991</v>
      </c>
      <c r="B170" s="61" t="s">
        <v>2736</v>
      </c>
      <c r="C170" s="61" t="s">
        <v>2798</v>
      </c>
      <c r="D170" s="61" t="s">
        <v>3211</v>
      </c>
      <c r="E170" s="61" t="s">
        <v>3212</v>
      </c>
      <c r="F170" s="61" t="s">
        <v>2877</v>
      </c>
      <c r="G170" s="61" t="s">
        <v>1992</v>
      </c>
      <c r="H170" s="61" t="s">
        <v>2939</v>
      </c>
      <c r="I170" s="63">
        <v>5</v>
      </c>
      <c r="J170" s="336">
        <v>174567054</v>
      </c>
      <c r="K170" s="63">
        <v>0</v>
      </c>
      <c r="L170" s="63">
        <v>5</v>
      </c>
      <c r="M170" s="15" t="s">
        <v>1503</v>
      </c>
      <c r="N170" s="336">
        <v>18</v>
      </c>
      <c r="O170" s="125" t="str">
        <f>+IF(OR(ISERROR(VLOOKUP(A170&amp;B170,OPER!$AO$2:$AO$500,1,0)),K170&gt;=I170),"no","SI")</f>
        <v>SI</v>
      </c>
      <c r="P170" s="151" t="str">
        <f>+VLOOKUP(VALUE(A170),ORDENES!$Y$2:$AE$359,5,0)</f>
        <v>LLENADORA DE BOTELLAS - L4</v>
      </c>
      <c r="Q170" s="152" t="str">
        <f>+_xlfn.XLOOKUP(A170&amp;B170,OPER!$AO$2:$AO$500,OPER!$X$2:$X$500,"REPROG-"&amp;_xlfn.XLOOKUP(A170,OPER!$F$2:$F$500,OPER!$X$2:$X$500,"",0),0)</f>
        <v>MATEO PEREZ DIAZ</v>
      </c>
      <c r="R170" s="153" t="e">
        <f>IF((I170-K170)*VLOOKUP(D170,'MM60 |ZBS P3M'!A:M,12,0)&lt;0,0,(I170-K170)*VLOOKUP(D170,'MM60 |ZBS P3M'!A:M,12,0))</f>
        <v>#VALUE!</v>
      </c>
      <c r="S170" s="174" t="e">
        <f t="shared" si="3"/>
        <v>#VALUE!</v>
      </c>
      <c r="T170" s="174"/>
    </row>
    <row r="171" spans="1:20" x14ac:dyDescent="0.2">
      <c r="A171" s="61" t="s">
        <v>1991</v>
      </c>
      <c r="B171" s="61" t="s">
        <v>2736</v>
      </c>
      <c r="C171" s="61" t="s">
        <v>2798</v>
      </c>
      <c r="D171" s="61" t="s">
        <v>3213</v>
      </c>
      <c r="E171" s="61" t="s">
        <v>3214</v>
      </c>
      <c r="F171" s="61" t="s">
        <v>3215</v>
      </c>
      <c r="G171" s="61" t="s">
        <v>1992</v>
      </c>
      <c r="H171" s="61" t="s">
        <v>2939</v>
      </c>
      <c r="I171" s="63">
        <v>5</v>
      </c>
      <c r="J171" s="336">
        <v>174567054</v>
      </c>
      <c r="K171" s="63">
        <v>0</v>
      </c>
      <c r="L171" s="63">
        <v>5</v>
      </c>
      <c r="M171" s="15" t="s">
        <v>1503</v>
      </c>
      <c r="N171" s="336">
        <v>19</v>
      </c>
      <c r="O171" s="125" t="str">
        <f>+IF(OR(ISERROR(VLOOKUP(A171&amp;B171,OPER!$AO$2:$AO$500,1,0)),K171&gt;=I171),"no","SI")</f>
        <v>SI</v>
      </c>
      <c r="P171" s="151" t="str">
        <f>+VLOOKUP(VALUE(A171),ORDENES!$Y$2:$AE$359,5,0)</f>
        <v>LLENADORA DE BOTELLAS - L4</v>
      </c>
      <c r="Q171" s="152" t="str">
        <f>+_xlfn.XLOOKUP(A171&amp;B171,OPER!$AO$2:$AO$500,OPER!$X$2:$X$500,"REPROG-"&amp;_xlfn.XLOOKUP(A171,OPER!$F$2:$F$500,OPER!$X$2:$X$500,"",0),0)</f>
        <v>MATEO PEREZ DIAZ</v>
      </c>
      <c r="R171" s="153" t="e">
        <f>IF((I171-K171)*VLOOKUP(D171,'MM60 |ZBS P3M'!A:M,12,0)&lt;0,0,(I171-K171)*VLOOKUP(D171,'MM60 |ZBS P3M'!A:M,12,0))</f>
        <v>#VALUE!</v>
      </c>
      <c r="S171" s="174" t="e">
        <f t="shared" si="3"/>
        <v>#VALUE!</v>
      </c>
      <c r="T171" s="174"/>
    </row>
    <row r="172" spans="1:20" x14ac:dyDescent="0.2">
      <c r="A172" s="61" t="s">
        <v>2000</v>
      </c>
      <c r="B172" s="61" t="s">
        <v>2688</v>
      </c>
      <c r="C172" s="61" t="s">
        <v>3216</v>
      </c>
      <c r="D172" s="61" t="s">
        <v>3217</v>
      </c>
      <c r="E172" s="61" t="s">
        <v>3218</v>
      </c>
      <c r="F172" s="61" t="s">
        <v>2688</v>
      </c>
      <c r="G172" s="61" t="s">
        <v>2001</v>
      </c>
      <c r="H172" s="61" t="s">
        <v>2854</v>
      </c>
      <c r="I172" s="63">
        <v>5</v>
      </c>
      <c r="J172" s="336">
        <v>174568443</v>
      </c>
      <c r="K172" s="63">
        <v>5</v>
      </c>
      <c r="L172" s="63">
        <v>5</v>
      </c>
      <c r="M172" s="15" t="s">
        <v>1503</v>
      </c>
      <c r="N172" s="336">
        <v>1</v>
      </c>
      <c r="O172" s="125" t="str">
        <f>+IF(OR(ISERROR(VLOOKUP(A172&amp;B172,OPER!$AO$2:$AO$500,1,0)),K172&gt;=I172),"no","SI")</f>
        <v>no</v>
      </c>
      <c r="P172" s="151" t="str">
        <f>+VLOOKUP(VALUE(A172),ORDENES!$Y$2:$AE$359,5,0)</f>
        <v>LLENADORA DE BOTELLAS - L4</v>
      </c>
      <c r="Q172" s="152" t="str">
        <f>+_xlfn.XLOOKUP(A172&amp;B172,OPER!$AO$2:$AO$500,OPER!$X$2:$X$500,"REPROG-"&amp;_xlfn.XLOOKUP(A172,OPER!$F$2:$F$500,OPER!$X$2:$X$500,"",0),0)</f>
        <v>REPROG-</v>
      </c>
      <c r="R172" s="153" t="e">
        <f>IF((I172-K172)*VLOOKUP(D172,'MM60 |ZBS P3M'!A:M,12,0)&lt;0,0,(I172-K172)*VLOOKUP(D172,'MM60 |ZBS P3M'!A:M,12,0))</f>
        <v>#VALUE!</v>
      </c>
      <c r="S172" s="174" t="str">
        <f t="shared" si="3"/>
        <v/>
      </c>
      <c r="T172" s="174"/>
    </row>
    <row r="173" spans="1:20" x14ac:dyDescent="0.2">
      <c r="A173" s="61" t="s">
        <v>2349</v>
      </c>
      <c r="B173" s="61" t="s">
        <v>2688</v>
      </c>
      <c r="C173" s="61" t="s">
        <v>3219</v>
      </c>
      <c r="D173" s="61" t="s">
        <v>3220</v>
      </c>
      <c r="E173" s="61" t="s">
        <v>3221</v>
      </c>
      <c r="F173" s="61" t="s">
        <v>2688</v>
      </c>
      <c r="G173" s="61" t="s">
        <v>2350</v>
      </c>
      <c r="H173" s="61" t="s">
        <v>2854</v>
      </c>
      <c r="I173" s="63">
        <v>5</v>
      </c>
      <c r="J173" s="336">
        <v>176401898</v>
      </c>
      <c r="K173" s="63">
        <v>5</v>
      </c>
      <c r="L173" s="63">
        <v>0</v>
      </c>
      <c r="M173" s="15" t="s">
        <v>1503</v>
      </c>
      <c r="N173" s="336">
        <v>1</v>
      </c>
      <c r="O173" s="125" t="str">
        <f>+IF(OR(ISERROR(VLOOKUP(A173&amp;B173,OPER!$AO$2:$AO$500,1,0)),K173&gt;=I173),"no","SI")</f>
        <v>no</v>
      </c>
      <c r="P173" s="151" t="str">
        <f>+VLOOKUP(VALUE(A173),ORDENES!$Y$2:$AE$359,5,0)</f>
        <v>TRANS BOTELLAS-MESA 1 A ETIQUET 1 - L4</v>
      </c>
      <c r="Q173" s="152" t="str">
        <f>+_xlfn.XLOOKUP(A173&amp;B173,OPER!$AO$2:$AO$500,OPER!$X$2:$X$500,"REPROG-"&amp;_xlfn.XLOOKUP(A173,OPER!$F$2:$F$500,OPER!$X$2:$X$500,"",0),0)</f>
        <v>REPROG-</v>
      </c>
      <c r="R173" s="153" t="e">
        <f>IF((I173-K173)*VLOOKUP(D173,'MM60 |ZBS P3M'!A:M,12,0)&lt;0,0,(I173-K173)*VLOOKUP(D173,'MM60 |ZBS P3M'!A:M,12,0))</f>
        <v>#N/A</v>
      </c>
      <c r="S173" s="174" t="str">
        <f t="shared" si="3"/>
        <v/>
      </c>
      <c r="T173" s="174"/>
    </row>
    <row r="174" spans="1:20" x14ac:dyDescent="0.2">
      <c r="A174" s="61" t="s">
        <v>2162</v>
      </c>
      <c r="B174" s="61" t="s">
        <v>2736</v>
      </c>
      <c r="C174" s="61" t="s">
        <v>2163</v>
      </c>
      <c r="D174" s="61" t="s">
        <v>1512</v>
      </c>
      <c r="E174" s="61" t="s">
        <v>1513</v>
      </c>
      <c r="F174" s="61" t="s">
        <v>2736</v>
      </c>
      <c r="G174" s="61" t="s">
        <v>2163</v>
      </c>
      <c r="H174" s="61" t="s">
        <v>2854</v>
      </c>
      <c r="I174" s="63">
        <v>5</v>
      </c>
      <c r="J174" s="336">
        <v>132169480</v>
      </c>
      <c r="K174" s="63">
        <v>5</v>
      </c>
      <c r="L174" s="63">
        <v>0</v>
      </c>
      <c r="M174" s="15" t="s">
        <v>1503</v>
      </c>
      <c r="N174" s="336">
        <v>2</v>
      </c>
      <c r="O174" s="125" t="str">
        <f>+IF(OR(ISERROR(VLOOKUP(A174&amp;B174,OPER!$AO$2:$AO$500,1,0)),K174&gt;=I174),"no","SI")</f>
        <v>no</v>
      </c>
      <c r="P174" s="151" t="str">
        <f>+VLOOKUP(VALUE(A174),ORDENES!$Y$2:$AE$359,5,0)</f>
        <v>PALETIZADORA - L4</v>
      </c>
      <c r="Q174" s="152" t="str">
        <f>+_xlfn.XLOOKUP(A174&amp;B174,OPER!$AO$2:$AO$500,OPER!$X$2:$X$500,"REPROG-"&amp;_xlfn.XLOOKUP(A174,OPER!$F$2:$F$500,OPER!$X$2:$X$500,"",0),0)</f>
        <v>REPROG-</v>
      </c>
      <c r="R174" s="153" t="e">
        <f>IF((I174-K174)*VLOOKUP(D174,'MM60 |ZBS P3M'!A:M,12,0)&lt;0,0,(I174-K174)*VLOOKUP(D174,'MM60 |ZBS P3M'!A:M,12,0))</f>
        <v>#VALUE!</v>
      </c>
      <c r="S174" s="174" t="str">
        <f t="shared" si="3"/>
        <v/>
      </c>
      <c r="T174" s="174"/>
    </row>
    <row r="175" spans="1:20" x14ac:dyDescent="0.2">
      <c r="A175" s="61" t="s">
        <v>2429</v>
      </c>
      <c r="B175" s="61" t="s">
        <v>2697</v>
      </c>
      <c r="C175" s="61" t="s">
        <v>3176</v>
      </c>
      <c r="D175" s="61" t="s">
        <v>3222</v>
      </c>
      <c r="E175" s="61" t="s">
        <v>3223</v>
      </c>
      <c r="F175" s="61" t="s">
        <v>2833</v>
      </c>
      <c r="G175" s="61" t="s">
        <v>2430</v>
      </c>
      <c r="H175" s="61" t="s">
        <v>2854</v>
      </c>
      <c r="I175" s="63">
        <v>4.5720000000000001</v>
      </c>
      <c r="J175" s="336">
        <v>159625765</v>
      </c>
      <c r="K175" s="63">
        <v>4.5720000000000001</v>
      </c>
      <c r="L175" s="63">
        <v>0</v>
      </c>
      <c r="M175" s="15" t="s">
        <v>2872</v>
      </c>
      <c r="N175" s="336">
        <v>6</v>
      </c>
      <c r="O175" s="125" t="str">
        <f>+IF(OR(ISERROR(VLOOKUP(A175&amp;B175,OPER!$AO$2:$AO$500,1,0)),K175&gt;=I175),"no","SI")</f>
        <v>no</v>
      </c>
      <c r="P175" s="151" t="str">
        <f>+VLOOKUP(VALUE(A175),ORDENES!$Y$2:$AE$359,5,0)</f>
        <v>VARIOLINE OW - L4</v>
      </c>
      <c r="Q175" s="152" t="str">
        <f>+_xlfn.XLOOKUP(A175&amp;B175,OPER!$AO$2:$AO$500,OPER!$X$2:$X$500,"REPROG-"&amp;_xlfn.XLOOKUP(A175,OPER!$F$2:$F$500,OPER!$X$2:$X$500,"",0),0)</f>
        <v>REPROG-</v>
      </c>
      <c r="R175" s="153" t="e">
        <f>IF((I175-K175)*VLOOKUP(D175,'MM60 |ZBS P3M'!A:M,12,0)&lt;0,0,(I175-K175)*VLOOKUP(D175,'MM60 |ZBS P3M'!A:M,12,0))</f>
        <v>#VALUE!</v>
      </c>
      <c r="S175" s="174" t="str">
        <f t="shared" si="3"/>
        <v/>
      </c>
      <c r="T175" s="174"/>
    </row>
    <row r="176" spans="1:20" x14ac:dyDescent="0.2">
      <c r="A176" s="61" t="s">
        <v>1587</v>
      </c>
      <c r="B176" s="61" t="s">
        <v>2688</v>
      </c>
      <c r="C176" s="61" t="s">
        <v>1588</v>
      </c>
      <c r="D176" s="61" t="s">
        <v>3224</v>
      </c>
      <c r="E176" s="61" t="s">
        <v>3225</v>
      </c>
      <c r="F176" s="61" t="s">
        <v>2824</v>
      </c>
      <c r="G176" s="61" t="s">
        <v>1588</v>
      </c>
      <c r="H176" s="61" t="s">
        <v>2854</v>
      </c>
      <c r="I176" s="63">
        <v>4</v>
      </c>
      <c r="J176" s="336">
        <v>147977444</v>
      </c>
      <c r="K176" s="63">
        <v>4</v>
      </c>
      <c r="L176" s="63">
        <v>0</v>
      </c>
      <c r="M176" s="15" t="s">
        <v>1503</v>
      </c>
      <c r="N176" s="336">
        <v>10</v>
      </c>
      <c r="O176" s="125" t="str">
        <f>+IF(OR(ISERROR(VLOOKUP(A176&amp;B176,OPER!$AO$2:$AO$500,1,0)),K176&gt;=I176),"no","SI")</f>
        <v>no</v>
      </c>
      <c r="P176" s="151" t="str">
        <f>+VLOOKUP(VALUE(A176),ORDENES!$Y$2:$AE$359,5,0)</f>
        <v>DEPALETIZADOR A GRANEL OW - L4</v>
      </c>
      <c r="Q176" s="152" t="str">
        <f>+_xlfn.XLOOKUP(A176&amp;B176,OPER!$AO$2:$AO$500,OPER!$X$2:$X$500,"REPROG-"&amp;_xlfn.XLOOKUP(A176,OPER!$F$2:$F$500,OPER!$X$2:$X$500,"",0),0)</f>
        <v>REPROG-</v>
      </c>
      <c r="R176" s="153" t="e">
        <f>IF((I176-K176)*VLOOKUP(D176,'MM60 |ZBS P3M'!A:M,12,0)&lt;0,0,(I176-K176)*VLOOKUP(D176,'MM60 |ZBS P3M'!A:M,12,0))</f>
        <v>#VALUE!</v>
      </c>
      <c r="S176" s="174" t="str">
        <f t="shared" si="3"/>
        <v/>
      </c>
      <c r="T176" s="174"/>
    </row>
    <row r="177" spans="1:20" x14ac:dyDescent="0.2">
      <c r="A177" s="61" t="s">
        <v>1587</v>
      </c>
      <c r="B177" s="61" t="s">
        <v>2723</v>
      </c>
      <c r="C177" s="61" t="s">
        <v>3098</v>
      </c>
      <c r="D177" s="61" t="s">
        <v>3226</v>
      </c>
      <c r="E177" s="61" t="s">
        <v>3227</v>
      </c>
      <c r="F177" s="61" t="s">
        <v>2915</v>
      </c>
      <c r="G177" s="61" t="s">
        <v>1588</v>
      </c>
      <c r="H177" s="61" t="s">
        <v>2851</v>
      </c>
      <c r="I177" s="63">
        <v>4</v>
      </c>
      <c r="J177" s="336">
        <v>147977444</v>
      </c>
      <c r="K177" s="63">
        <v>0</v>
      </c>
      <c r="L177" s="63">
        <v>0</v>
      </c>
      <c r="M177" s="15" t="s">
        <v>1503</v>
      </c>
      <c r="N177" s="336">
        <v>14</v>
      </c>
      <c r="O177" s="125" t="str">
        <f>+IF(OR(ISERROR(VLOOKUP(A177&amp;B177,OPER!$AO$2:$AO$500,1,0)),K177&gt;=I177),"no","SI")</f>
        <v>no</v>
      </c>
      <c r="P177" s="151" t="str">
        <f>+VLOOKUP(VALUE(A177),ORDENES!$Y$2:$AE$359,5,0)</f>
        <v>DEPALETIZADOR A GRANEL OW - L4</v>
      </c>
      <c r="Q177" s="152" t="str">
        <f>+_xlfn.XLOOKUP(A177&amp;B177,OPER!$AO$2:$AO$500,OPER!$X$2:$X$500,"REPROG-"&amp;_xlfn.XLOOKUP(A177,OPER!$F$2:$F$500,OPER!$X$2:$X$500,"",0),0)</f>
        <v>REPROG-</v>
      </c>
      <c r="R177" s="153" t="e">
        <f>IF((I177-K177)*VLOOKUP(D177,'MM60 |ZBS P3M'!A:M,12,0)&lt;0,0,(I177-K177)*VLOOKUP(D177,'MM60 |ZBS P3M'!A:M,12,0))</f>
        <v>#VALUE!</v>
      </c>
      <c r="S177" s="174" t="str">
        <f t="shared" si="3"/>
        <v/>
      </c>
      <c r="T177" s="174"/>
    </row>
    <row r="178" spans="1:20" x14ac:dyDescent="0.2">
      <c r="A178" s="61" t="s">
        <v>1587</v>
      </c>
      <c r="B178" s="61" t="s">
        <v>2723</v>
      </c>
      <c r="C178" s="61" t="s">
        <v>3098</v>
      </c>
      <c r="D178" s="61" t="s">
        <v>3228</v>
      </c>
      <c r="E178" s="61" t="s">
        <v>3229</v>
      </c>
      <c r="F178" s="61" t="s">
        <v>2963</v>
      </c>
      <c r="G178" s="61" t="s">
        <v>1588</v>
      </c>
      <c r="H178" s="61" t="s">
        <v>2851</v>
      </c>
      <c r="I178" s="63">
        <v>4</v>
      </c>
      <c r="J178" s="336">
        <v>147977444</v>
      </c>
      <c r="K178" s="63">
        <v>0</v>
      </c>
      <c r="L178" s="63">
        <v>0</v>
      </c>
      <c r="M178" s="15" t="s">
        <v>1503</v>
      </c>
      <c r="N178" s="336">
        <v>15</v>
      </c>
      <c r="O178" s="125" t="str">
        <f>+IF(OR(ISERROR(VLOOKUP(A178&amp;B178,OPER!$AO$2:$AO$500,1,0)),K178&gt;=I178),"no","SI")</f>
        <v>no</v>
      </c>
      <c r="P178" s="151" t="str">
        <f>+VLOOKUP(VALUE(A178),ORDENES!$Y$2:$AE$359,5,0)</f>
        <v>DEPALETIZADOR A GRANEL OW - L4</v>
      </c>
      <c r="Q178" s="152" t="str">
        <f>+_xlfn.XLOOKUP(A178&amp;B178,OPER!$AO$2:$AO$500,OPER!$X$2:$X$500,"REPROG-"&amp;_xlfn.XLOOKUP(A178,OPER!$F$2:$F$500,OPER!$X$2:$X$500,"",0),0)</f>
        <v>REPROG-</v>
      </c>
      <c r="R178" s="153" t="e">
        <f>IF((I178-K178)*VLOOKUP(D178,'MM60 |ZBS P3M'!A:M,12,0)&lt;0,0,(I178-K178)*VLOOKUP(D178,'MM60 |ZBS P3M'!A:M,12,0))</f>
        <v>#VALUE!</v>
      </c>
      <c r="S178" s="174" t="str">
        <f t="shared" si="3"/>
        <v/>
      </c>
      <c r="T178" s="174"/>
    </row>
    <row r="179" spans="1:20" x14ac:dyDescent="0.2">
      <c r="A179" s="61" t="s">
        <v>1587</v>
      </c>
      <c r="B179" s="61" t="s">
        <v>2723</v>
      </c>
      <c r="C179" s="61" t="s">
        <v>3098</v>
      </c>
      <c r="D179" s="61" t="s">
        <v>3230</v>
      </c>
      <c r="E179" s="61" t="s">
        <v>3231</v>
      </c>
      <c r="F179" s="61" t="s">
        <v>3210</v>
      </c>
      <c r="G179" s="61" t="s">
        <v>1588</v>
      </c>
      <c r="H179" s="61" t="s">
        <v>2851</v>
      </c>
      <c r="I179" s="63">
        <v>4</v>
      </c>
      <c r="J179" s="336">
        <v>147977444</v>
      </c>
      <c r="K179" s="63">
        <v>0</v>
      </c>
      <c r="L179" s="63">
        <v>0</v>
      </c>
      <c r="M179" s="15" t="s">
        <v>1503</v>
      </c>
      <c r="N179" s="336">
        <v>17</v>
      </c>
      <c r="O179" s="125" t="str">
        <f>+IF(OR(ISERROR(VLOOKUP(A179&amp;B179,OPER!$AO$2:$AO$500,1,0)),K179&gt;=I179),"no","SI")</f>
        <v>no</v>
      </c>
      <c r="P179" s="151" t="str">
        <f>+VLOOKUP(VALUE(A179),ORDENES!$Y$2:$AE$359,5,0)</f>
        <v>DEPALETIZADOR A GRANEL OW - L4</v>
      </c>
      <c r="Q179" s="152" t="str">
        <f>+_xlfn.XLOOKUP(A179&amp;B179,OPER!$AO$2:$AO$500,OPER!$X$2:$X$500,"REPROG-"&amp;_xlfn.XLOOKUP(A179,OPER!$F$2:$F$500,OPER!$X$2:$X$500,"",0),0)</f>
        <v>REPROG-</v>
      </c>
      <c r="R179" s="153" t="e">
        <f>IF((I179-K179)*VLOOKUP(D179,'MM60 |ZBS P3M'!A:M,12,0)&lt;0,0,(I179-K179)*VLOOKUP(D179,'MM60 |ZBS P3M'!A:M,12,0))</f>
        <v>#VALUE!</v>
      </c>
      <c r="S179" s="174" t="str">
        <f t="shared" si="3"/>
        <v/>
      </c>
      <c r="T179" s="174"/>
    </row>
    <row r="180" spans="1:20" x14ac:dyDescent="0.2">
      <c r="A180" s="61" t="s">
        <v>1587</v>
      </c>
      <c r="B180" s="61" t="s">
        <v>2723</v>
      </c>
      <c r="C180" s="61" t="s">
        <v>3098</v>
      </c>
      <c r="D180" s="61" t="s">
        <v>3232</v>
      </c>
      <c r="E180" s="61" t="s">
        <v>3233</v>
      </c>
      <c r="F180" s="61" t="s">
        <v>2877</v>
      </c>
      <c r="G180" s="61" t="s">
        <v>1588</v>
      </c>
      <c r="H180" s="61" t="s">
        <v>2851</v>
      </c>
      <c r="I180" s="63">
        <v>4</v>
      </c>
      <c r="J180" s="336">
        <v>147977444</v>
      </c>
      <c r="K180" s="63">
        <v>0</v>
      </c>
      <c r="L180" s="63">
        <v>0</v>
      </c>
      <c r="M180" s="15" t="s">
        <v>1503</v>
      </c>
      <c r="N180" s="336">
        <v>18</v>
      </c>
      <c r="O180" s="125" t="str">
        <f>+IF(OR(ISERROR(VLOOKUP(A180&amp;B180,OPER!$AO$2:$AO$500,1,0)),K180&gt;=I180),"no","SI")</f>
        <v>no</v>
      </c>
      <c r="P180" s="151" t="str">
        <f>+VLOOKUP(VALUE(A180),ORDENES!$Y$2:$AE$359,5,0)</f>
        <v>DEPALETIZADOR A GRANEL OW - L4</v>
      </c>
      <c r="Q180" s="152" t="str">
        <f>+_xlfn.XLOOKUP(A180&amp;B180,OPER!$AO$2:$AO$500,OPER!$X$2:$X$500,"REPROG-"&amp;_xlfn.XLOOKUP(A180,OPER!$F$2:$F$500,OPER!$X$2:$X$500,"",0),0)</f>
        <v>REPROG-</v>
      </c>
      <c r="R180" s="153" t="e">
        <f>IF((I180-K180)*VLOOKUP(D180,'MM60 |ZBS P3M'!A:M,12,0)&lt;0,0,(I180-K180)*VLOOKUP(D180,'MM60 |ZBS P3M'!A:M,12,0))</f>
        <v>#VALUE!</v>
      </c>
      <c r="S180" s="174" t="str">
        <f t="shared" si="3"/>
        <v/>
      </c>
      <c r="T180" s="174"/>
    </row>
    <row r="181" spans="1:20" x14ac:dyDescent="0.2">
      <c r="A181" s="61" t="s">
        <v>1587</v>
      </c>
      <c r="B181" s="61" t="s">
        <v>2723</v>
      </c>
      <c r="C181" s="61" t="s">
        <v>3098</v>
      </c>
      <c r="D181" s="61" t="s">
        <v>3234</v>
      </c>
      <c r="E181" s="61" t="s">
        <v>3235</v>
      </c>
      <c r="F181" s="61" t="s">
        <v>3215</v>
      </c>
      <c r="G181" s="61" t="s">
        <v>1588</v>
      </c>
      <c r="H181" s="61" t="s">
        <v>2851</v>
      </c>
      <c r="I181" s="63">
        <v>4</v>
      </c>
      <c r="J181" s="336">
        <v>147977444</v>
      </c>
      <c r="K181" s="63">
        <v>0</v>
      </c>
      <c r="L181" s="63">
        <v>0</v>
      </c>
      <c r="M181" s="15" t="s">
        <v>1503</v>
      </c>
      <c r="N181" s="336">
        <v>19</v>
      </c>
      <c r="O181" s="125" t="str">
        <f>+IF(OR(ISERROR(VLOOKUP(A181&amp;B181,OPER!$AO$2:$AO$500,1,0)),K181&gt;=I181),"no","SI")</f>
        <v>no</v>
      </c>
      <c r="P181" s="151" t="str">
        <f>+VLOOKUP(VALUE(A181),ORDENES!$Y$2:$AE$359,5,0)</f>
        <v>DEPALETIZADOR A GRANEL OW - L4</v>
      </c>
      <c r="Q181" s="152" t="str">
        <f>+_xlfn.XLOOKUP(A181&amp;B181,OPER!$AO$2:$AO$500,OPER!$X$2:$X$500,"REPROG-"&amp;_xlfn.XLOOKUP(A181,OPER!$F$2:$F$500,OPER!$X$2:$X$500,"",0),0)</f>
        <v>REPROG-</v>
      </c>
      <c r="R181" s="153" t="e">
        <f>IF((I181-K181)*VLOOKUP(D181,'MM60 |ZBS P3M'!A:M,12,0)&lt;0,0,(I181-K181)*VLOOKUP(D181,'MM60 |ZBS P3M'!A:M,12,0))</f>
        <v>#VALUE!</v>
      </c>
      <c r="S181" s="174" t="str">
        <f t="shared" si="3"/>
        <v/>
      </c>
      <c r="T181" s="174"/>
    </row>
    <row r="182" spans="1:20" x14ac:dyDescent="0.2">
      <c r="A182" s="61" t="s">
        <v>2232</v>
      </c>
      <c r="B182" s="61" t="s">
        <v>2688</v>
      </c>
      <c r="C182" s="61" t="s">
        <v>3236</v>
      </c>
      <c r="D182" s="61" t="s">
        <v>3237</v>
      </c>
      <c r="E182" s="61" t="s">
        <v>3238</v>
      </c>
      <c r="F182" s="61" t="s">
        <v>2697</v>
      </c>
      <c r="G182" s="61" t="s">
        <v>2234</v>
      </c>
      <c r="H182" s="61" t="s">
        <v>2854</v>
      </c>
      <c r="I182" s="63">
        <v>4</v>
      </c>
      <c r="J182" s="336">
        <v>148411265</v>
      </c>
      <c r="K182" s="63">
        <v>4</v>
      </c>
      <c r="L182" s="63">
        <v>0</v>
      </c>
      <c r="M182" s="15" t="s">
        <v>1503</v>
      </c>
      <c r="N182" s="336">
        <v>4</v>
      </c>
      <c r="O182" s="125" t="str">
        <f>+IF(OR(ISERROR(VLOOKUP(A182&amp;B182,OPER!$AO$2:$AO$500,1,0)),K182&gt;=I182),"no","SI")</f>
        <v>no</v>
      </c>
      <c r="P182" s="151" t="str">
        <f>+VLOOKUP(VALUE(A182),ORDENES!$Y$2:$AE$359,5,0)</f>
        <v>RED LUBRICACION  JABON TRANSP - L4</v>
      </c>
      <c r="Q182" s="152" t="str">
        <f>+_xlfn.XLOOKUP(A182&amp;B182,OPER!$AO$2:$AO$500,OPER!$X$2:$X$500,"REPROG-"&amp;_xlfn.XLOOKUP(A182,OPER!$F$2:$F$500,OPER!$X$2:$X$500,"",0),0)</f>
        <v>REPROG-</v>
      </c>
      <c r="R182" s="153" t="e">
        <f>IF((I182-K182)*VLOOKUP(D182,'MM60 |ZBS P3M'!A:M,12,0)&lt;0,0,(I182-K182)*VLOOKUP(D182,'MM60 |ZBS P3M'!A:M,12,0))</f>
        <v>#N/A</v>
      </c>
      <c r="S182" s="174" t="str">
        <f t="shared" si="3"/>
        <v/>
      </c>
      <c r="T182" s="174"/>
    </row>
    <row r="183" spans="1:20" x14ac:dyDescent="0.2">
      <c r="A183" s="61" t="s">
        <v>2062</v>
      </c>
      <c r="B183" s="61" t="s">
        <v>2688</v>
      </c>
      <c r="C183" s="61" t="s">
        <v>3239</v>
      </c>
      <c r="D183" s="61" t="s">
        <v>3240</v>
      </c>
      <c r="E183" s="61" t="s">
        <v>3241</v>
      </c>
      <c r="F183" s="61" t="s">
        <v>2688</v>
      </c>
      <c r="G183" s="61" t="s">
        <v>2063</v>
      </c>
      <c r="H183" s="61" t="s">
        <v>2851</v>
      </c>
      <c r="I183" s="63">
        <v>4</v>
      </c>
      <c r="J183" s="336">
        <v>152364639</v>
      </c>
      <c r="K183" s="63">
        <v>0</v>
      </c>
      <c r="L183" s="63">
        <v>0</v>
      </c>
      <c r="M183" s="15" t="s">
        <v>1503</v>
      </c>
      <c r="N183" s="336">
        <v>1</v>
      </c>
      <c r="O183" s="125" t="str">
        <f>+IF(OR(ISERROR(VLOOKUP(A183&amp;B183,OPER!$AO$2:$AO$500,1,0)),K183&gt;=I183),"no","SI")</f>
        <v>no</v>
      </c>
      <c r="P183" s="151" t="str">
        <f>+VLOOKUP(VALUE(A183),ORDENES!$Y$2:$AE$359,5,0)</f>
        <v>PALETIZADORA - L4</v>
      </c>
      <c r="Q183" s="152" t="str">
        <f>+_xlfn.XLOOKUP(A183&amp;B183,OPER!$AO$2:$AO$500,OPER!$X$2:$X$500,"REPROG-"&amp;_xlfn.XLOOKUP(A183,OPER!$F$2:$F$500,OPER!$X$2:$X$500,"",0),0)</f>
        <v>REPROG-</v>
      </c>
      <c r="R183" s="153" t="e">
        <f>IF((I183-K183)*VLOOKUP(D183,'MM60 |ZBS P3M'!A:M,12,0)&lt;0,0,(I183-K183)*VLOOKUP(D183,'MM60 |ZBS P3M'!A:M,12,0))</f>
        <v>#VALUE!</v>
      </c>
      <c r="S183" s="174" t="str">
        <f t="shared" si="3"/>
        <v/>
      </c>
      <c r="T183" s="174"/>
    </row>
    <row r="184" spans="1:20" x14ac:dyDescent="0.2">
      <c r="A184" s="61" t="s">
        <v>1835</v>
      </c>
      <c r="B184" s="61" t="s">
        <v>2688</v>
      </c>
      <c r="C184" s="61" t="s">
        <v>3019</v>
      </c>
      <c r="D184" s="61" t="s">
        <v>3242</v>
      </c>
      <c r="E184" s="61" t="s">
        <v>3243</v>
      </c>
      <c r="F184" s="61" t="s">
        <v>2989</v>
      </c>
      <c r="G184" s="61" t="s">
        <v>1836</v>
      </c>
      <c r="H184" s="61" t="s">
        <v>2854</v>
      </c>
      <c r="I184" s="63">
        <v>4</v>
      </c>
      <c r="J184" s="336">
        <v>154074688</v>
      </c>
      <c r="K184" s="63">
        <v>4</v>
      </c>
      <c r="L184" s="63">
        <v>0</v>
      </c>
      <c r="M184" s="15" t="s">
        <v>1503</v>
      </c>
      <c r="N184" s="336">
        <v>12</v>
      </c>
      <c r="O184" s="125" t="str">
        <f>+IF(OR(ISERROR(VLOOKUP(A184&amp;B184,OPER!$AO$2:$AO$500,1,0)),K184&gt;=I184),"no","SI")</f>
        <v>no</v>
      </c>
      <c r="P184" s="151" t="str">
        <f>+VLOOKUP(VALUE(A184),ORDENES!$Y$2:$AE$359,5,0)</f>
        <v>LLENADORA DE BOTELLAS - L4</v>
      </c>
      <c r="Q184" s="152" t="str">
        <f>+_xlfn.XLOOKUP(A184&amp;B184,OPER!$AO$2:$AO$500,OPER!$X$2:$X$500,"REPROG-"&amp;_xlfn.XLOOKUP(A184,OPER!$F$2:$F$500,OPER!$X$2:$X$500,"",0),0)</f>
        <v>REPROG-</v>
      </c>
      <c r="R184" s="153" t="e">
        <f>IF((I184-K184)*VLOOKUP(D184,'MM60 |ZBS P3M'!A:M,12,0)&lt;0,0,(I184-K184)*VLOOKUP(D184,'MM60 |ZBS P3M'!A:M,12,0))</f>
        <v>#VALUE!</v>
      </c>
      <c r="S184" s="174" t="str">
        <f t="shared" si="3"/>
        <v/>
      </c>
      <c r="T184" s="174"/>
    </row>
    <row r="185" spans="1:20" x14ac:dyDescent="0.2">
      <c r="A185" s="61" t="s">
        <v>2069</v>
      </c>
      <c r="B185" s="61" t="s">
        <v>2697</v>
      </c>
      <c r="C185" s="61" t="s">
        <v>3244</v>
      </c>
      <c r="D185" s="61" t="s">
        <v>3245</v>
      </c>
      <c r="E185" s="61" t="s">
        <v>3246</v>
      </c>
      <c r="F185" s="61" t="s">
        <v>2688</v>
      </c>
      <c r="G185" s="61" t="s">
        <v>2070</v>
      </c>
      <c r="H185" s="61" t="s">
        <v>2851</v>
      </c>
      <c r="I185" s="63">
        <v>4</v>
      </c>
      <c r="J185" s="336">
        <v>159384929</v>
      </c>
      <c r="K185" s="63">
        <v>0</v>
      </c>
      <c r="L185" s="63">
        <v>0</v>
      </c>
      <c r="M185" s="15" t="s">
        <v>1503</v>
      </c>
      <c r="N185" s="336">
        <v>1</v>
      </c>
      <c r="O185" s="125" t="str">
        <f>+IF(OR(ISERROR(VLOOKUP(A185&amp;B185,OPER!$AO$2:$AO$500,1,0)),K185&gt;=I185),"no","SI")</f>
        <v>no</v>
      </c>
      <c r="P185" s="151" t="str">
        <f>+VLOOKUP(VALUE(A185),ORDENES!$Y$2:$AE$359,5,0)</f>
        <v>PALETIZADORA - L4</v>
      </c>
      <c r="Q185" s="152" t="str">
        <f>+_xlfn.XLOOKUP(A185&amp;B185,OPER!$AO$2:$AO$500,OPER!$X$2:$X$500,"REPROG-"&amp;_xlfn.XLOOKUP(A185,OPER!$F$2:$F$500,OPER!$X$2:$X$500,"",0),0)</f>
        <v>REPROG-</v>
      </c>
      <c r="R185" s="153" t="e">
        <f>IF((I185-K185)*VLOOKUP(D185,'MM60 |ZBS P3M'!A:M,12,0)&lt;0,0,(I185-K185)*VLOOKUP(D185,'MM60 |ZBS P3M'!A:M,12,0))</f>
        <v>#N/A</v>
      </c>
      <c r="S185" s="174" t="str">
        <f t="shared" si="3"/>
        <v/>
      </c>
      <c r="T185" s="174"/>
    </row>
    <row r="186" spans="1:20" x14ac:dyDescent="0.2">
      <c r="A186" s="61" t="s">
        <v>2069</v>
      </c>
      <c r="B186" s="61" t="s">
        <v>2697</v>
      </c>
      <c r="C186" s="61" t="s">
        <v>3244</v>
      </c>
      <c r="D186" s="61" t="s">
        <v>3247</v>
      </c>
      <c r="E186" s="61" t="s">
        <v>3248</v>
      </c>
      <c r="F186" s="61" t="s">
        <v>2736</v>
      </c>
      <c r="G186" s="61" t="s">
        <v>2070</v>
      </c>
      <c r="H186" s="61" t="s">
        <v>2851</v>
      </c>
      <c r="I186" s="63">
        <v>4</v>
      </c>
      <c r="J186" s="336">
        <v>159384929</v>
      </c>
      <c r="K186" s="63">
        <v>0</v>
      </c>
      <c r="L186" s="63">
        <v>0</v>
      </c>
      <c r="M186" s="15" t="s">
        <v>1503</v>
      </c>
      <c r="N186" s="336">
        <v>2</v>
      </c>
      <c r="O186" s="419"/>
    </row>
    <row r="187" spans="1:20" x14ac:dyDescent="0.2">
      <c r="A187" s="61" t="s">
        <v>2429</v>
      </c>
      <c r="B187" s="61" t="s">
        <v>2697</v>
      </c>
      <c r="C187" s="61" t="s">
        <v>3176</v>
      </c>
      <c r="D187" s="61" t="s">
        <v>2945</v>
      </c>
      <c r="E187" s="61" t="s">
        <v>2946</v>
      </c>
      <c r="F187" s="61" t="s">
        <v>2736</v>
      </c>
      <c r="G187" s="61" t="s">
        <v>2430</v>
      </c>
      <c r="H187" s="61" t="s">
        <v>2851</v>
      </c>
      <c r="I187" s="63">
        <v>4</v>
      </c>
      <c r="J187" s="336">
        <v>159625765</v>
      </c>
      <c r="K187" s="63">
        <v>0</v>
      </c>
      <c r="L187" s="63">
        <v>0</v>
      </c>
      <c r="M187" s="15" t="s">
        <v>1503</v>
      </c>
      <c r="N187" s="336">
        <v>2</v>
      </c>
      <c r="O187" s="419"/>
    </row>
    <row r="188" spans="1:20" x14ac:dyDescent="0.2">
      <c r="A188" s="61" t="s">
        <v>2075</v>
      </c>
      <c r="B188" s="61" t="s">
        <v>2723</v>
      </c>
      <c r="C188" s="61" t="s">
        <v>3249</v>
      </c>
      <c r="D188" s="61" t="s">
        <v>3250</v>
      </c>
      <c r="E188" s="61" t="s">
        <v>3251</v>
      </c>
      <c r="F188" s="61" t="s">
        <v>2833</v>
      </c>
      <c r="G188" s="61" t="s">
        <v>2076</v>
      </c>
      <c r="H188" s="61" t="s">
        <v>2851</v>
      </c>
      <c r="I188" s="63">
        <v>4</v>
      </c>
      <c r="J188" s="336">
        <v>159654070</v>
      </c>
      <c r="K188" s="63">
        <v>0</v>
      </c>
      <c r="L188" s="63">
        <v>0</v>
      </c>
      <c r="M188" s="15" t="s">
        <v>1503</v>
      </c>
      <c r="N188" s="336">
        <v>6</v>
      </c>
      <c r="O188" s="419"/>
    </row>
    <row r="189" spans="1:20" x14ac:dyDescent="0.2">
      <c r="A189" s="61" t="s">
        <v>2433</v>
      </c>
      <c r="B189" s="61" t="s">
        <v>2688</v>
      </c>
      <c r="C189" s="61" t="s">
        <v>2434</v>
      </c>
      <c r="D189" s="61" t="s">
        <v>3252</v>
      </c>
      <c r="E189" s="61" t="s">
        <v>3253</v>
      </c>
      <c r="F189" s="61" t="s">
        <v>2688</v>
      </c>
      <c r="G189" s="61" t="s">
        <v>2434</v>
      </c>
      <c r="H189" s="61" t="s">
        <v>2851</v>
      </c>
      <c r="I189" s="63">
        <v>4</v>
      </c>
      <c r="J189" s="336">
        <v>160085000</v>
      </c>
      <c r="K189" s="63">
        <v>0</v>
      </c>
      <c r="L189" s="63">
        <v>0</v>
      </c>
      <c r="M189" s="15" t="s">
        <v>1503</v>
      </c>
      <c r="N189" s="336">
        <v>1</v>
      </c>
      <c r="O189" s="419"/>
    </row>
    <row r="190" spans="1:20" x14ac:dyDescent="0.2">
      <c r="A190" s="61" t="s">
        <v>1876</v>
      </c>
      <c r="B190" s="61" t="s">
        <v>2688</v>
      </c>
      <c r="C190" s="61" t="s">
        <v>1877</v>
      </c>
      <c r="D190" s="61" t="s">
        <v>3254</v>
      </c>
      <c r="E190" s="61" t="s">
        <v>3255</v>
      </c>
      <c r="F190" s="61" t="s">
        <v>2688</v>
      </c>
      <c r="G190" s="61" t="s">
        <v>1877</v>
      </c>
      <c r="H190" s="61" t="s">
        <v>2851</v>
      </c>
      <c r="I190" s="63">
        <v>4</v>
      </c>
      <c r="J190" s="336">
        <v>160319051</v>
      </c>
      <c r="K190" s="63">
        <v>0</v>
      </c>
      <c r="L190" s="63">
        <v>0</v>
      </c>
      <c r="M190" s="15" t="s">
        <v>1503</v>
      </c>
      <c r="N190" s="336">
        <v>1</v>
      </c>
      <c r="O190" s="419"/>
    </row>
    <row r="191" spans="1:20" x14ac:dyDescent="0.2">
      <c r="A191" s="61" t="s">
        <v>1876</v>
      </c>
      <c r="B191" s="61" t="s">
        <v>2688</v>
      </c>
      <c r="C191" s="61" t="s">
        <v>1877</v>
      </c>
      <c r="D191" s="61" t="s">
        <v>3256</v>
      </c>
      <c r="E191" s="61" t="s">
        <v>3257</v>
      </c>
      <c r="F191" s="61" t="s">
        <v>2833</v>
      </c>
      <c r="G191" s="61" t="s">
        <v>1877</v>
      </c>
      <c r="H191" s="61" t="s">
        <v>2851</v>
      </c>
      <c r="I191" s="63">
        <v>4</v>
      </c>
      <c r="J191" s="336">
        <v>160319051</v>
      </c>
      <c r="K191" s="63">
        <v>0</v>
      </c>
      <c r="L191" s="63">
        <v>0</v>
      </c>
      <c r="M191" s="15" t="s">
        <v>1503</v>
      </c>
      <c r="N191" s="336">
        <v>6</v>
      </c>
      <c r="O191" s="419"/>
    </row>
    <row r="192" spans="1:20" x14ac:dyDescent="0.2">
      <c r="A192" s="61" t="s">
        <v>2444</v>
      </c>
      <c r="B192" s="61" t="s">
        <v>2688</v>
      </c>
      <c r="C192" s="61" t="s">
        <v>2445</v>
      </c>
      <c r="D192" s="61" t="s">
        <v>3258</v>
      </c>
      <c r="E192" s="61" t="s">
        <v>3259</v>
      </c>
      <c r="F192" s="61" t="s">
        <v>2833</v>
      </c>
      <c r="G192" s="61" t="s">
        <v>2445</v>
      </c>
      <c r="H192" s="61" t="s">
        <v>2851</v>
      </c>
      <c r="I192" s="63">
        <v>4</v>
      </c>
      <c r="J192" s="336">
        <v>160605636</v>
      </c>
      <c r="K192" s="63">
        <v>0</v>
      </c>
      <c r="L192" s="63">
        <v>0</v>
      </c>
      <c r="M192" s="15" t="s">
        <v>1503</v>
      </c>
      <c r="N192" s="336">
        <v>6</v>
      </c>
      <c r="O192" s="419"/>
    </row>
    <row r="193" spans="1:15" x14ac:dyDescent="0.2">
      <c r="A193" s="61" t="s">
        <v>2444</v>
      </c>
      <c r="B193" s="61" t="s">
        <v>2688</v>
      </c>
      <c r="C193" s="61" t="s">
        <v>2445</v>
      </c>
      <c r="D193" s="61" t="s">
        <v>3177</v>
      </c>
      <c r="E193" s="61" t="s">
        <v>3178</v>
      </c>
      <c r="F193" s="61" t="s">
        <v>2789</v>
      </c>
      <c r="G193" s="61" t="s">
        <v>2445</v>
      </c>
      <c r="H193" s="61" t="s">
        <v>2851</v>
      </c>
      <c r="I193" s="63">
        <v>4</v>
      </c>
      <c r="J193" s="336">
        <v>160605636</v>
      </c>
      <c r="K193" s="63">
        <v>0</v>
      </c>
      <c r="L193" s="63">
        <v>0</v>
      </c>
      <c r="M193" s="15" t="s">
        <v>1503</v>
      </c>
      <c r="N193" s="336">
        <v>8</v>
      </c>
      <c r="O193" s="419"/>
    </row>
    <row r="194" spans="1:15" x14ac:dyDescent="0.2">
      <c r="A194" s="61" t="s">
        <v>2449</v>
      </c>
      <c r="B194" s="61" t="s">
        <v>2688</v>
      </c>
      <c r="C194" s="61" t="s">
        <v>3260</v>
      </c>
      <c r="D194" s="61" t="s">
        <v>3261</v>
      </c>
      <c r="E194" s="61" t="s">
        <v>3262</v>
      </c>
      <c r="F194" s="61" t="s">
        <v>2723</v>
      </c>
      <c r="G194" s="61" t="s">
        <v>2450</v>
      </c>
      <c r="H194" s="61" t="s">
        <v>2854</v>
      </c>
      <c r="I194" s="63">
        <v>4</v>
      </c>
      <c r="J194" s="336">
        <v>160679692</v>
      </c>
      <c r="K194" s="63">
        <v>4</v>
      </c>
      <c r="L194" s="63">
        <v>0</v>
      </c>
      <c r="M194" s="15" t="s">
        <v>1503</v>
      </c>
      <c r="N194" s="336">
        <v>3</v>
      </c>
      <c r="O194" s="419"/>
    </row>
    <row r="195" spans="1:15" x14ac:dyDescent="0.2">
      <c r="A195" s="61" t="s">
        <v>2449</v>
      </c>
      <c r="B195" s="61" t="s">
        <v>2688</v>
      </c>
      <c r="C195" s="61" t="s">
        <v>3260</v>
      </c>
      <c r="D195" s="61" t="s">
        <v>3263</v>
      </c>
      <c r="E195" s="61" t="s">
        <v>3264</v>
      </c>
      <c r="F195" s="61" t="s">
        <v>2697</v>
      </c>
      <c r="G195" s="61" t="s">
        <v>2450</v>
      </c>
      <c r="H195" s="61" t="s">
        <v>2851</v>
      </c>
      <c r="I195" s="63">
        <v>4</v>
      </c>
      <c r="J195" s="336">
        <v>160679692</v>
      </c>
      <c r="K195" s="63">
        <v>4</v>
      </c>
      <c r="L195" s="63">
        <v>0</v>
      </c>
      <c r="M195" s="15" t="s">
        <v>1503</v>
      </c>
      <c r="N195" s="336">
        <v>5</v>
      </c>
      <c r="O195" s="419"/>
    </row>
    <row r="196" spans="1:15" x14ac:dyDescent="0.2">
      <c r="A196" s="61" t="s">
        <v>2449</v>
      </c>
      <c r="B196" s="61" t="s">
        <v>2688</v>
      </c>
      <c r="C196" s="61" t="s">
        <v>3260</v>
      </c>
      <c r="D196" s="61" t="s">
        <v>3265</v>
      </c>
      <c r="E196" s="61" t="s">
        <v>3266</v>
      </c>
      <c r="F196" s="61" t="s">
        <v>2787</v>
      </c>
      <c r="G196" s="61" t="s">
        <v>2450</v>
      </c>
      <c r="H196" s="61" t="s">
        <v>2851</v>
      </c>
      <c r="I196" s="63">
        <v>4</v>
      </c>
      <c r="J196" s="336">
        <v>160679692</v>
      </c>
      <c r="K196" s="63">
        <v>4</v>
      </c>
      <c r="L196" s="63">
        <v>0</v>
      </c>
      <c r="M196" s="15" t="s">
        <v>1503</v>
      </c>
      <c r="N196" s="336">
        <v>8</v>
      </c>
      <c r="O196" s="419"/>
    </row>
    <row r="197" spans="1:15" x14ac:dyDescent="0.2">
      <c r="A197" s="61" t="s">
        <v>2449</v>
      </c>
      <c r="B197" s="61" t="s">
        <v>2688</v>
      </c>
      <c r="C197" s="61" t="s">
        <v>3260</v>
      </c>
      <c r="D197" s="61" t="s">
        <v>3267</v>
      </c>
      <c r="E197" s="61" t="s">
        <v>3268</v>
      </c>
      <c r="F197" s="61" t="s">
        <v>2833</v>
      </c>
      <c r="G197" s="61" t="s">
        <v>2450</v>
      </c>
      <c r="H197" s="61" t="s">
        <v>2854</v>
      </c>
      <c r="I197" s="63">
        <v>4</v>
      </c>
      <c r="J197" s="336">
        <v>160679692</v>
      </c>
      <c r="K197" s="63">
        <v>4</v>
      </c>
      <c r="L197" s="63">
        <v>0</v>
      </c>
      <c r="M197" s="15" t="s">
        <v>1503</v>
      </c>
      <c r="N197" s="336">
        <v>9</v>
      </c>
      <c r="O197" s="419"/>
    </row>
    <row r="198" spans="1:15" x14ac:dyDescent="0.2">
      <c r="A198" s="61" t="s">
        <v>2449</v>
      </c>
      <c r="B198" s="61" t="s">
        <v>2736</v>
      </c>
      <c r="C198" s="61" t="s">
        <v>3269</v>
      </c>
      <c r="D198" s="61" t="s">
        <v>3270</v>
      </c>
      <c r="E198" s="61" t="s">
        <v>3271</v>
      </c>
      <c r="F198" s="61" t="s">
        <v>2789</v>
      </c>
      <c r="G198" s="61" t="s">
        <v>2450</v>
      </c>
      <c r="H198" s="61" t="s">
        <v>2854</v>
      </c>
      <c r="I198" s="63">
        <v>4</v>
      </c>
      <c r="J198" s="336">
        <v>160679692</v>
      </c>
      <c r="K198" s="63">
        <v>4</v>
      </c>
      <c r="L198" s="63">
        <v>0</v>
      </c>
      <c r="M198" s="15" t="s">
        <v>1503</v>
      </c>
      <c r="N198" s="336">
        <v>11</v>
      </c>
      <c r="O198" s="419"/>
    </row>
    <row r="199" spans="1:15" x14ac:dyDescent="0.2">
      <c r="A199" s="61" t="s">
        <v>2449</v>
      </c>
      <c r="B199" s="61" t="s">
        <v>2736</v>
      </c>
      <c r="C199" s="61" t="s">
        <v>3269</v>
      </c>
      <c r="D199" s="61" t="s">
        <v>3056</v>
      </c>
      <c r="E199" s="61" t="s">
        <v>3057</v>
      </c>
      <c r="F199" s="61" t="s">
        <v>2694</v>
      </c>
      <c r="G199" s="61" t="s">
        <v>2450</v>
      </c>
      <c r="H199" s="61" t="s">
        <v>2854</v>
      </c>
      <c r="I199" s="63">
        <v>4</v>
      </c>
      <c r="J199" s="336">
        <v>160679692</v>
      </c>
      <c r="K199" s="63">
        <v>4</v>
      </c>
      <c r="L199" s="63">
        <v>0</v>
      </c>
      <c r="M199" s="15" t="s">
        <v>1503</v>
      </c>
      <c r="N199" s="336">
        <v>12</v>
      </c>
      <c r="O199" s="419"/>
    </row>
    <row r="200" spans="1:15" x14ac:dyDescent="0.2">
      <c r="A200" s="61" t="s">
        <v>2084</v>
      </c>
      <c r="B200" s="61" t="s">
        <v>2736</v>
      </c>
      <c r="C200" s="61" t="s">
        <v>2897</v>
      </c>
      <c r="D200" s="61" t="s">
        <v>3272</v>
      </c>
      <c r="E200" s="61" t="s">
        <v>3273</v>
      </c>
      <c r="F200" s="61" t="s">
        <v>2787</v>
      </c>
      <c r="G200" s="61" t="s">
        <v>2085</v>
      </c>
      <c r="H200" s="61" t="s">
        <v>2854</v>
      </c>
      <c r="I200" s="63">
        <v>4</v>
      </c>
      <c r="J200" s="336">
        <v>160839059</v>
      </c>
      <c r="K200" s="63">
        <v>0</v>
      </c>
      <c r="L200" s="63">
        <v>0</v>
      </c>
      <c r="M200" s="15" t="s">
        <v>1503</v>
      </c>
      <c r="N200" s="336">
        <v>6</v>
      </c>
      <c r="O200" s="419"/>
    </row>
    <row r="201" spans="1:15" x14ac:dyDescent="0.2">
      <c r="A201" s="61" t="s">
        <v>1884</v>
      </c>
      <c r="B201" s="61" t="s">
        <v>2688</v>
      </c>
      <c r="C201" s="61" t="s">
        <v>2949</v>
      </c>
      <c r="D201" s="61" t="s">
        <v>3274</v>
      </c>
      <c r="E201" s="61" t="s">
        <v>3275</v>
      </c>
      <c r="F201" s="61" t="s">
        <v>2723</v>
      </c>
      <c r="G201" s="61" t="s">
        <v>1885</v>
      </c>
      <c r="H201" s="61" t="s">
        <v>2854</v>
      </c>
      <c r="I201" s="63">
        <v>4</v>
      </c>
      <c r="J201" s="336">
        <v>161986541</v>
      </c>
      <c r="K201" s="63">
        <v>4</v>
      </c>
      <c r="L201" s="63">
        <v>0</v>
      </c>
      <c r="M201" s="15" t="s">
        <v>1503</v>
      </c>
      <c r="N201" s="336">
        <v>3</v>
      </c>
      <c r="O201" s="419"/>
    </row>
    <row r="202" spans="1:15" x14ac:dyDescent="0.2">
      <c r="A202" s="61" t="s">
        <v>1897</v>
      </c>
      <c r="B202" s="61" t="s">
        <v>2697</v>
      </c>
      <c r="C202" s="61" t="s">
        <v>3135</v>
      </c>
      <c r="D202" s="61" t="s">
        <v>3276</v>
      </c>
      <c r="E202" s="61" t="s">
        <v>3277</v>
      </c>
      <c r="F202" s="61" t="s">
        <v>2997</v>
      </c>
      <c r="G202" s="61" t="s">
        <v>1898</v>
      </c>
      <c r="H202" s="61" t="s">
        <v>2851</v>
      </c>
      <c r="I202" s="63">
        <v>4</v>
      </c>
      <c r="J202" s="336">
        <v>162527514</v>
      </c>
      <c r="K202" s="63">
        <v>0</v>
      </c>
      <c r="L202" s="63">
        <v>0</v>
      </c>
      <c r="M202" s="15" t="s">
        <v>1503</v>
      </c>
      <c r="N202" s="336">
        <v>20</v>
      </c>
      <c r="O202" s="419"/>
    </row>
    <row r="203" spans="1:15" x14ac:dyDescent="0.2">
      <c r="A203" s="61" t="s">
        <v>1897</v>
      </c>
      <c r="B203" s="61" t="s">
        <v>2697</v>
      </c>
      <c r="C203" s="61" t="s">
        <v>3135</v>
      </c>
      <c r="D203" s="61" t="s">
        <v>3278</v>
      </c>
      <c r="E203" s="61" t="s">
        <v>3279</v>
      </c>
      <c r="F203" s="61" t="s">
        <v>3280</v>
      </c>
      <c r="G203" s="61" t="s">
        <v>1898</v>
      </c>
      <c r="H203" s="61" t="s">
        <v>2851</v>
      </c>
      <c r="I203" s="63">
        <v>4</v>
      </c>
      <c r="J203" s="336">
        <v>162527514</v>
      </c>
      <c r="K203" s="63">
        <v>0</v>
      </c>
      <c r="L203" s="63">
        <v>0</v>
      </c>
      <c r="M203" s="15" t="s">
        <v>1503</v>
      </c>
      <c r="N203" s="336">
        <v>24</v>
      </c>
      <c r="O203" s="419"/>
    </row>
    <row r="204" spans="1:15" x14ac:dyDescent="0.2">
      <c r="A204" s="61" t="s">
        <v>1897</v>
      </c>
      <c r="B204" s="61" t="s">
        <v>2697</v>
      </c>
      <c r="C204" s="61" t="s">
        <v>3135</v>
      </c>
      <c r="D204" s="61" t="s">
        <v>3281</v>
      </c>
      <c r="E204" s="61" t="s">
        <v>3282</v>
      </c>
      <c r="F204" s="61" t="s">
        <v>3283</v>
      </c>
      <c r="G204" s="61" t="s">
        <v>1898</v>
      </c>
      <c r="H204" s="61" t="s">
        <v>2851</v>
      </c>
      <c r="I204" s="63">
        <v>4</v>
      </c>
      <c r="J204" s="336">
        <v>162527514</v>
      </c>
      <c r="K204" s="63">
        <v>0</v>
      </c>
      <c r="L204" s="63">
        <v>0</v>
      </c>
      <c r="M204" s="15" t="s">
        <v>1503</v>
      </c>
      <c r="N204" s="336">
        <v>27</v>
      </c>
      <c r="O204" s="419"/>
    </row>
    <row r="205" spans="1:15" x14ac:dyDescent="0.2">
      <c r="A205" s="61" t="s">
        <v>1897</v>
      </c>
      <c r="B205" s="61" t="s">
        <v>2697</v>
      </c>
      <c r="C205" s="61" t="s">
        <v>3135</v>
      </c>
      <c r="D205" s="61" t="s">
        <v>3284</v>
      </c>
      <c r="E205" s="61" t="s">
        <v>3285</v>
      </c>
      <c r="F205" s="61" t="s">
        <v>3286</v>
      </c>
      <c r="G205" s="61" t="s">
        <v>1898</v>
      </c>
      <c r="H205" s="61" t="s">
        <v>2851</v>
      </c>
      <c r="I205" s="63">
        <v>4</v>
      </c>
      <c r="J205" s="336">
        <v>162527514</v>
      </c>
      <c r="K205" s="63">
        <v>0</v>
      </c>
      <c r="L205" s="63">
        <v>0</v>
      </c>
      <c r="M205" s="15" t="s">
        <v>1503</v>
      </c>
      <c r="N205" s="336">
        <v>35</v>
      </c>
      <c r="O205" s="419"/>
    </row>
    <row r="206" spans="1:15" x14ac:dyDescent="0.2">
      <c r="A206" s="61" t="s">
        <v>1914</v>
      </c>
      <c r="B206" s="61" t="s">
        <v>2688</v>
      </c>
      <c r="C206" s="61" t="s">
        <v>3140</v>
      </c>
      <c r="D206" s="61" t="s">
        <v>3287</v>
      </c>
      <c r="E206" s="61" t="s">
        <v>3288</v>
      </c>
      <c r="F206" s="61" t="s">
        <v>2845</v>
      </c>
      <c r="G206" s="61" t="s">
        <v>1915</v>
      </c>
      <c r="H206" s="61" t="s">
        <v>2854</v>
      </c>
      <c r="I206" s="63">
        <v>4</v>
      </c>
      <c r="J206" s="336">
        <v>165491832</v>
      </c>
      <c r="K206" s="63">
        <v>0</v>
      </c>
      <c r="L206" s="63">
        <v>0</v>
      </c>
      <c r="M206" s="15" t="s">
        <v>1503</v>
      </c>
      <c r="N206" s="336">
        <v>7</v>
      </c>
      <c r="O206" s="419"/>
    </row>
    <row r="207" spans="1:15" x14ac:dyDescent="0.2">
      <c r="A207" s="61" t="s">
        <v>2467</v>
      </c>
      <c r="B207" s="61" t="s">
        <v>2736</v>
      </c>
      <c r="C207" s="61" t="s">
        <v>3289</v>
      </c>
      <c r="D207" s="61" t="s">
        <v>3290</v>
      </c>
      <c r="E207" s="61" t="s">
        <v>3291</v>
      </c>
      <c r="F207" s="61" t="s">
        <v>2688</v>
      </c>
      <c r="G207" s="61" t="s">
        <v>2468</v>
      </c>
      <c r="H207" s="61" t="s">
        <v>2854</v>
      </c>
      <c r="I207" s="63">
        <v>4</v>
      </c>
      <c r="J207" s="336">
        <v>166602216</v>
      </c>
      <c r="K207" s="63">
        <v>4</v>
      </c>
      <c r="L207" s="63">
        <v>0</v>
      </c>
      <c r="M207" s="15" t="s">
        <v>1503</v>
      </c>
      <c r="N207" s="336">
        <v>1</v>
      </c>
      <c r="O207" s="419"/>
    </row>
    <row r="208" spans="1:15" x14ac:dyDescent="0.2">
      <c r="A208" s="61" t="s">
        <v>1775</v>
      </c>
      <c r="B208" s="61" t="s">
        <v>2787</v>
      </c>
      <c r="C208" s="61" t="s">
        <v>3150</v>
      </c>
      <c r="D208" s="61" t="s">
        <v>3292</v>
      </c>
      <c r="E208" s="61" t="s">
        <v>3293</v>
      </c>
      <c r="F208" s="61" t="s">
        <v>2915</v>
      </c>
      <c r="G208" s="61" t="s">
        <v>1776</v>
      </c>
      <c r="H208" s="61" t="s">
        <v>2854</v>
      </c>
      <c r="I208" s="63">
        <v>4</v>
      </c>
      <c r="J208" s="336">
        <v>168186865</v>
      </c>
      <c r="K208" s="63">
        <v>4</v>
      </c>
      <c r="L208" s="63">
        <v>0</v>
      </c>
      <c r="M208" s="15" t="s">
        <v>1503</v>
      </c>
      <c r="N208" s="336">
        <v>15</v>
      </c>
      <c r="O208" s="419"/>
    </row>
    <row r="209" spans="1:15" x14ac:dyDescent="0.2">
      <c r="A209" s="61" t="s">
        <v>1775</v>
      </c>
      <c r="B209" s="61" t="s">
        <v>2787</v>
      </c>
      <c r="C209" s="61" t="s">
        <v>3150</v>
      </c>
      <c r="D209" s="61" t="s">
        <v>3294</v>
      </c>
      <c r="E209" s="61" t="s">
        <v>3295</v>
      </c>
      <c r="F209" s="61" t="s">
        <v>3114</v>
      </c>
      <c r="G209" s="61" t="s">
        <v>1776</v>
      </c>
      <c r="H209" s="61" t="s">
        <v>2854</v>
      </c>
      <c r="I209" s="63">
        <v>4</v>
      </c>
      <c r="J209" s="336">
        <v>168186865</v>
      </c>
      <c r="K209" s="63">
        <v>4</v>
      </c>
      <c r="L209" s="63">
        <v>0</v>
      </c>
      <c r="M209" s="15" t="s">
        <v>1503</v>
      </c>
      <c r="N209" s="336">
        <v>17</v>
      </c>
      <c r="O209" s="419"/>
    </row>
    <row r="210" spans="1:15" x14ac:dyDescent="0.2">
      <c r="A210" s="61" t="s">
        <v>2483</v>
      </c>
      <c r="B210" s="61" t="s">
        <v>2736</v>
      </c>
      <c r="C210" s="61" t="s">
        <v>3117</v>
      </c>
      <c r="D210" s="61" t="s">
        <v>3296</v>
      </c>
      <c r="E210" s="61" t="s">
        <v>3297</v>
      </c>
      <c r="F210" s="61" t="s">
        <v>2787</v>
      </c>
      <c r="G210" s="61" t="s">
        <v>2484</v>
      </c>
      <c r="H210" s="61" t="s">
        <v>2854</v>
      </c>
      <c r="I210" s="63">
        <v>4</v>
      </c>
      <c r="J210" s="336">
        <v>169148976</v>
      </c>
      <c r="K210" s="63">
        <v>4</v>
      </c>
      <c r="L210" s="63">
        <v>0</v>
      </c>
      <c r="M210" s="15" t="s">
        <v>1503</v>
      </c>
      <c r="N210" s="336">
        <v>5</v>
      </c>
      <c r="O210" s="419"/>
    </row>
    <row r="211" spans="1:15" x14ac:dyDescent="0.2">
      <c r="A211" s="61" t="s">
        <v>2488</v>
      </c>
      <c r="B211" s="61" t="s">
        <v>2688</v>
      </c>
      <c r="C211" s="61" t="s">
        <v>3298</v>
      </c>
      <c r="D211" s="61" t="s">
        <v>2906</v>
      </c>
      <c r="E211" s="61" t="s">
        <v>2907</v>
      </c>
      <c r="F211" s="61" t="s">
        <v>2736</v>
      </c>
      <c r="G211" s="61" t="s">
        <v>2489</v>
      </c>
      <c r="H211" s="61" t="s">
        <v>2854</v>
      </c>
      <c r="I211" s="63">
        <v>4</v>
      </c>
      <c r="J211" s="336">
        <v>169394760</v>
      </c>
      <c r="K211" s="63">
        <v>4</v>
      </c>
      <c r="L211" s="63">
        <v>0</v>
      </c>
      <c r="M211" s="15" t="s">
        <v>1503</v>
      </c>
      <c r="N211" s="336">
        <v>2</v>
      </c>
      <c r="O211" s="419"/>
    </row>
    <row r="212" spans="1:15" x14ac:dyDescent="0.2">
      <c r="A212" s="61" t="s">
        <v>2491</v>
      </c>
      <c r="B212" s="61" t="s">
        <v>2736</v>
      </c>
      <c r="C212" s="61" t="s">
        <v>3299</v>
      </c>
      <c r="D212" s="61" t="s">
        <v>3300</v>
      </c>
      <c r="E212" s="61" t="s">
        <v>3301</v>
      </c>
      <c r="F212" s="61" t="s">
        <v>2736</v>
      </c>
      <c r="G212" s="61" t="s">
        <v>2492</v>
      </c>
      <c r="H212" s="61" t="s">
        <v>2854</v>
      </c>
      <c r="I212" s="63">
        <v>4</v>
      </c>
      <c r="J212" s="336">
        <v>169845946</v>
      </c>
      <c r="K212" s="63">
        <v>4</v>
      </c>
      <c r="L212" s="63">
        <v>0</v>
      </c>
      <c r="M212" s="15" t="s">
        <v>1503</v>
      </c>
      <c r="N212" s="336">
        <v>2</v>
      </c>
      <c r="O212" s="419"/>
    </row>
    <row r="213" spans="1:15" x14ac:dyDescent="0.2">
      <c r="A213" s="61" t="s">
        <v>2495</v>
      </c>
      <c r="B213" s="61" t="s">
        <v>2688</v>
      </c>
      <c r="C213" s="61" t="s">
        <v>3302</v>
      </c>
      <c r="D213" s="61" t="s">
        <v>3174</v>
      </c>
      <c r="E213" s="61" t="s">
        <v>3175</v>
      </c>
      <c r="F213" s="61" t="s">
        <v>2736</v>
      </c>
      <c r="G213" s="61" t="s">
        <v>2496</v>
      </c>
      <c r="H213" s="61" t="s">
        <v>2854</v>
      </c>
      <c r="I213" s="63">
        <v>4</v>
      </c>
      <c r="J213" s="336">
        <v>170022536</v>
      </c>
      <c r="K213" s="63">
        <v>0</v>
      </c>
      <c r="L213" s="63">
        <v>0</v>
      </c>
      <c r="M213" s="15" t="s">
        <v>1503</v>
      </c>
      <c r="N213" s="336">
        <v>2</v>
      </c>
      <c r="O213" s="419"/>
    </row>
    <row r="214" spans="1:15" x14ac:dyDescent="0.2">
      <c r="A214" s="61" t="s">
        <v>2515</v>
      </c>
      <c r="B214" s="61" t="s">
        <v>2736</v>
      </c>
      <c r="C214" s="61" t="s">
        <v>3303</v>
      </c>
      <c r="D214" s="61" t="s">
        <v>3304</v>
      </c>
      <c r="E214" s="61" t="s">
        <v>3305</v>
      </c>
      <c r="F214" s="61" t="s">
        <v>2697</v>
      </c>
      <c r="G214" s="61" t="s">
        <v>2516</v>
      </c>
      <c r="H214" s="61" t="s">
        <v>2851</v>
      </c>
      <c r="I214" s="63">
        <v>4</v>
      </c>
      <c r="J214" s="336">
        <v>172568031</v>
      </c>
      <c r="K214" s="63">
        <v>0</v>
      </c>
      <c r="L214" s="63">
        <v>0</v>
      </c>
      <c r="M214" s="15" t="s">
        <v>1503</v>
      </c>
      <c r="N214" s="336">
        <v>4</v>
      </c>
      <c r="O214" s="419"/>
    </row>
    <row r="215" spans="1:15" x14ac:dyDescent="0.2">
      <c r="A215" s="61" t="s">
        <v>2527</v>
      </c>
      <c r="B215" s="61" t="s">
        <v>2723</v>
      </c>
      <c r="C215" s="61" t="s">
        <v>2528</v>
      </c>
      <c r="D215" s="61" t="s">
        <v>3300</v>
      </c>
      <c r="E215" s="61" t="s">
        <v>3301</v>
      </c>
      <c r="F215" s="61" t="s">
        <v>2833</v>
      </c>
      <c r="G215" s="61" t="s">
        <v>2528</v>
      </c>
      <c r="H215" s="61" t="s">
        <v>2854</v>
      </c>
      <c r="I215" s="63">
        <v>4</v>
      </c>
      <c r="J215" s="336">
        <v>174307747</v>
      </c>
      <c r="K215" s="63">
        <v>4</v>
      </c>
      <c r="L215" s="63">
        <v>0</v>
      </c>
      <c r="M215" s="15" t="s">
        <v>1503</v>
      </c>
      <c r="N215" s="336">
        <v>6</v>
      </c>
      <c r="O215" s="419"/>
    </row>
    <row r="216" spans="1:15" x14ac:dyDescent="0.2">
      <c r="A216" s="61" t="s">
        <v>2010</v>
      </c>
      <c r="B216" s="61" t="s">
        <v>2688</v>
      </c>
      <c r="C216" s="61" t="s">
        <v>2011</v>
      </c>
      <c r="D216" s="61" t="s">
        <v>3306</v>
      </c>
      <c r="E216" s="61" t="s">
        <v>3307</v>
      </c>
      <c r="F216" s="61" t="s">
        <v>2723</v>
      </c>
      <c r="G216" s="61" t="s">
        <v>2011</v>
      </c>
      <c r="H216" s="61" t="s">
        <v>2851</v>
      </c>
      <c r="I216" s="63">
        <v>4</v>
      </c>
      <c r="J216" s="336">
        <v>174628304</v>
      </c>
      <c r="K216" s="63">
        <v>0</v>
      </c>
      <c r="L216" s="63">
        <v>0</v>
      </c>
      <c r="M216" s="15" t="s">
        <v>1503</v>
      </c>
      <c r="N216" s="336">
        <v>4</v>
      </c>
      <c r="O216" s="419"/>
    </row>
    <row r="217" spans="1:15" x14ac:dyDescent="0.2">
      <c r="A217" s="61" t="s">
        <v>2010</v>
      </c>
      <c r="B217" s="61" t="s">
        <v>2688</v>
      </c>
      <c r="C217" s="61" t="s">
        <v>2011</v>
      </c>
      <c r="D217" s="61" t="s">
        <v>3308</v>
      </c>
      <c r="E217" s="61" t="s">
        <v>3309</v>
      </c>
      <c r="F217" s="61" t="s">
        <v>3114</v>
      </c>
      <c r="G217" s="61" t="s">
        <v>2011</v>
      </c>
      <c r="H217" s="61" t="s">
        <v>2851</v>
      </c>
      <c r="I217" s="63">
        <v>4</v>
      </c>
      <c r="J217" s="336">
        <v>174628304</v>
      </c>
      <c r="K217" s="63">
        <v>0</v>
      </c>
      <c r="L217" s="63">
        <v>0</v>
      </c>
      <c r="M217" s="15" t="s">
        <v>1503</v>
      </c>
      <c r="N217" s="336">
        <v>17</v>
      </c>
      <c r="O217" s="419"/>
    </row>
    <row r="218" spans="1:15" x14ac:dyDescent="0.2">
      <c r="A218" s="61" t="s">
        <v>2671</v>
      </c>
      <c r="B218" s="61" t="s">
        <v>2688</v>
      </c>
      <c r="C218" s="61" t="s">
        <v>2672</v>
      </c>
      <c r="D218" s="61" t="s">
        <v>3265</v>
      </c>
      <c r="E218" s="61" t="s">
        <v>3266</v>
      </c>
      <c r="F218" s="61" t="s">
        <v>2789</v>
      </c>
      <c r="G218" s="61" t="s">
        <v>2672</v>
      </c>
      <c r="H218" s="61" t="s">
        <v>2854</v>
      </c>
      <c r="I218" s="63">
        <v>4</v>
      </c>
      <c r="J218" s="336">
        <v>174883931</v>
      </c>
      <c r="K218" s="63">
        <v>4</v>
      </c>
      <c r="L218" s="63">
        <v>0</v>
      </c>
      <c r="M218" s="15" t="s">
        <v>1503</v>
      </c>
      <c r="N218" s="336">
        <v>8</v>
      </c>
      <c r="O218" s="419"/>
    </row>
    <row r="219" spans="1:15" x14ac:dyDescent="0.2">
      <c r="A219" s="61" t="s">
        <v>2671</v>
      </c>
      <c r="B219" s="61" t="s">
        <v>2688</v>
      </c>
      <c r="C219" s="61" t="s">
        <v>2672</v>
      </c>
      <c r="D219" s="61" t="s">
        <v>3263</v>
      </c>
      <c r="E219" s="61" t="s">
        <v>3264</v>
      </c>
      <c r="F219" s="61" t="s">
        <v>2694</v>
      </c>
      <c r="G219" s="61" t="s">
        <v>2672</v>
      </c>
      <c r="H219" s="61" t="s">
        <v>2854</v>
      </c>
      <c r="I219" s="63">
        <v>4</v>
      </c>
      <c r="J219" s="336">
        <v>174883931</v>
      </c>
      <c r="K219" s="63">
        <v>4</v>
      </c>
      <c r="L219" s="63">
        <v>0</v>
      </c>
      <c r="M219" s="15" t="s">
        <v>1503</v>
      </c>
      <c r="N219" s="336">
        <v>9</v>
      </c>
      <c r="O219" s="419"/>
    </row>
    <row r="220" spans="1:15" x14ac:dyDescent="0.2">
      <c r="A220" s="61" t="s">
        <v>2682</v>
      </c>
      <c r="B220" s="61" t="s">
        <v>2736</v>
      </c>
      <c r="C220" s="61" t="s">
        <v>2916</v>
      </c>
      <c r="D220" s="61" t="s">
        <v>3310</v>
      </c>
      <c r="E220" s="61" t="s">
        <v>3311</v>
      </c>
      <c r="F220" s="61" t="s">
        <v>2697</v>
      </c>
      <c r="G220" s="61" t="s">
        <v>2683</v>
      </c>
      <c r="H220" s="61" t="s">
        <v>2854</v>
      </c>
      <c r="I220" s="63">
        <v>4</v>
      </c>
      <c r="J220" s="336">
        <v>120621355</v>
      </c>
      <c r="K220" s="63">
        <v>4</v>
      </c>
      <c r="L220" s="63">
        <v>0</v>
      </c>
      <c r="M220" s="15" t="s">
        <v>1503</v>
      </c>
      <c r="N220" s="336">
        <v>4</v>
      </c>
      <c r="O220" s="419"/>
    </row>
    <row r="221" spans="1:15" x14ac:dyDescent="0.2">
      <c r="A221" s="61" t="s">
        <v>2385</v>
      </c>
      <c r="B221" s="61" t="s">
        <v>2688</v>
      </c>
      <c r="C221" s="61" t="s">
        <v>3312</v>
      </c>
      <c r="D221" s="61" t="s">
        <v>3313</v>
      </c>
      <c r="E221" s="61" t="s">
        <v>3314</v>
      </c>
      <c r="F221" s="61" t="s">
        <v>2688</v>
      </c>
      <c r="G221" s="61" t="s">
        <v>2386</v>
      </c>
      <c r="H221" s="61" t="s">
        <v>2851</v>
      </c>
      <c r="I221" s="63">
        <v>3.0779999999999998</v>
      </c>
      <c r="J221" s="336">
        <v>166082173</v>
      </c>
      <c r="K221" s="63">
        <v>0</v>
      </c>
      <c r="L221" s="63">
        <v>0</v>
      </c>
      <c r="M221" s="15" t="s">
        <v>2872</v>
      </c>
      <c r="N221" s="336">
        <v>1</v>
      </c>
      <c r="O221" s="419"/>
    </row>
    <row r="222" spans="1:15" x14ac:dyDescent="0.2">
      <c r="A222" s="61" t="s">
        <v>2429</v>
      </c>
      <c r="B222" s="61" t="s">
        <v>2697</v>
      </c>
      <c r="C222" s="61" t="s">
        <v>3176</v>
      </c>
      <c r="D222" s="61" t="s">
        <v>3222</v>
      </c>
      <c r="E222" s="61" t="s">
        <v>3223</v>
      </c>
      <c r="F222" s="61" t="s">
        <v>2688</v>
      </c>
      <c r="G222" s="61" t="s">
        <v>2430</v>
      </c>
      <c r="H222" s="61" t="s">
        <v>2851</v>
      </c>
      <c r="I222" s="63">
        <v>3.048</v>
      </c>
      <c r="J222" s="336">
        <v>159625765</v>
      </c>
      <c r="K222" s="63">
        <v>0</v>
      </c>
      <c r="L222" s="63">
        <v>0</v>
      </c>
      <c r="M222" s="15" t="s">
        <v>2872</v>
      </c>
      <c r="N222" s="336">
        <v>1</v>
      </c>
      <c r="O222" s="419"/>
    </row>
    <row r="223" spans="1:15" x14ac:dyDescent="0.2">
      <c r="A223" s="61" t="s">
        <v>2084</v>
      </c>
      <c r="B223" s="61" t="s">
        <v>2688</v>
      </c>
      <c r="C223" s="61" t="s">
        <v>3315</v>
      </c>
      <c r="D223" s="61" t="s">
        <v>3316</v>
      </c>
      <c r="E223" s="61" t="s">
        <v>3317</v>
      </c>
      <c r="F223" s="61" t="s">
        <v>2845</v>
      </c>
      <c r="G223" s="61" t="s">
        <v>2085</v>
      </c>
      <c r="H223" s="61" t="s">
        <v>2854</v>
      </c>
      <c r="I223" s="63">
        <v>3.048</v>
      </c>
      <c r="J223" s="336">
        <v>160839059</v>
      </c>
      <c r="K223" s="63">
        <v>3.048</v>
      </c>
      <c r="L223" s="63">
        <v>0</v>
      </c>
      <c r="M223" s="15" t="s">
        <v>2872</v>
      </c>
      <c r="N223" s="336">
        <v>8</v>
      </c>
      <c r="O223" s="419"/>
    </row>
    <row r="224" spans="1:15" x14ac:dyDescent="0.2">
      <c r="A224" s="61" t="s">
        <v>1804</v>
      </c>
      <c r="B224" s="61" t="s">
        <v>2723</v>
      </c>
      <c r="C224" s="61" t="s">
        <v>3118</v>
      </c>
      <c r="D224" s="61" t="s">
        <v>3318</v>
      </c>
      <c r="E224" s="61" t="s">
        <v>3319</v>
      </c>
      <c r="F224" s="61" t="s">
        <v>2845</v>
      </c>
      <c r="G224" s="61" t="s">
        <v>1805</v>
      </c>
      <c r="H224" s="61" t="s">
        <v>2854</v>
      </c>
      <c r="I224" s="63">
        <v>3</v>
      </c>
      <c r="J224" s="336">
        <v>147476589</v>
      </c>
      <c r="K224" s="63">
        <v>3</v>
      </c>
      <c r="L224" s="63">
        <v>0</v>
      </c>
      <c r="M224" s="15" t="s">
        <v>1503</v>
      </c>
      <c r="N224" s="336">
        <v>8</v>
      </c>
      <c r="O224" s="419"/>
    </row>
    <row r="225" spans="1:15" x14ac:dyDescent="0.2">
      <c r="A225" s="61" t="s">
        <v>2582</v>
      </c>
      <c r="B225" s="61" t="s">
        <v>2688</v>
      </c>
      <c r="C225" s="61" t="s">
        <v>2583</v>
      </c>
      <c r="D225" s="61" t="s">
        <v>3320</v>
      </c>
      <c r="E225" s="61" t="s">
        <v>3321</v>
      </c>
      <c r="F225" s="61" t="s">
        <v>2688</v>
      </c>
      <c r="G225" s="61" t="s">
        <v>2583</v>
      </c>
      <c r="H225" s="61" t="s">
        <v>2851</v>
      </c>
      <c r="I225" s="63">
        <v>3</v>
      </c>
      <c r="J225" s="336">
        <v>150964568</v>
      </c>
      <c r="K225" s="63">
        <v>0</v>
      </c>
      <c r="L225" s="63">
        <v>0</v>
      </c>
      <c r="M225" s="15" t="s">
        <v>1503</v>
      </c>
      <c r="N225" s="336">
        <v>1</v>
      </c>
      <c r="O225" s="419"/>
    </row>
    <row r="226" spans="1:15" x14ac:dyDescent="0.2">
      <c r="A226" s="61" t="s">
        <v>1828</v>
      </c>
      <c r="B226" s="61" t="s">
        <v>2688</v>
      </c>
      <c r="C226" s="61" t="s">
        <v>1829</v>
      </c>
      <c r="D226" s="61" t="s">
        <v>3091</v>
      </c>
      <c r="E226" s="61" t="s">
        <v>3092</v>
      </c>
      <c r="F226" s="61" t="s">
        <v>2697</v>
      </c>
      <c r="G226" s="61" t="s">
        <v>1829</v>
      </c>
      <c r="H226" s="61" t="s">
        <v>2851</v>
      </c>
      <c r="I226" s="63">
        <v>3</v>
      </c>
      <c r="J226" s="336">
        <v>151937089</v>
      </c>
      <c r="K226" s="63">
        <v>0</v>
      </c>
      <c r="L226" s="63">
        <v>0</v>
      </c>
      <c r="M226" s="15" t="s">
        <v>2872</v>
      </c>
      <c r="N226" s="336">
        <v>4</v>
      </c>
      <c r="O226" s="419"/>
    </row>
    <row r="227" spans="1:15" x14ac:dyDescent="0.2">
      <c r="A227" s="61" t="s">
        <v>2418</v>
      </c>
      <c r="B227" s="61" t="s">
        <v>2688</v>
      </c>
      <c r="C227" s="61" t="s">
        <v>2419</v>
      </c>
      <c r="D227" s="61" t="s">
        <v>3322</v>
      </c>
      <c r="E227" s="61" t="s">
        <v>3323</v>
      </c>
      <c r="F227" s="61" t="s">
        <v>2688</v>
      </c>
      <c r="G227" s="61" t="s">
        <v>2419</v>
      </c>
      <c r="H227" s="61" t="s">
        <v>2851</v>
      </c>
      <c r="I227" s="63">
        <v>3</v>
      </c>
      <c r="J227" s="336">
        <v>151944051</v>
      </c>
      <c r="K227" s="63">
        <v>0</v>
      </c>
      <c r="L227" s="63">
        <v>0</v>
      </c>
      <c r="M227" s="15" t="s">
        <v>1503</v>
      </c>
      <c r="N227" s="336">
        <v>1</v>
      </c>
      <c r="O227" s="419"/>
    </row>
    <row r="228" spans="1:15" x14ac:dyDescent="0.2">
      <c r="A228" s="61" t="s">
        <v>2066</v>
      </c>
      <c r="B228" s="61" t="s">
        <v>2824</v>
      </c>
      <c r="C228" s="61" t="s">
        <v>3167</v>
      </c>
      <c r="D228" s="61" t="s">
        <v>3324</v>
      </c>
      <c r="E228" s="61" t="s">
        <v>3325</v>
      </c>
      <c r="F228" s="61" t="s">
        <v>2915</v>
      </c>
      <c r="G228" s="61" t="s">
        <v>2067</v>
      </c>
      <c r="H228" s="61" t="s">
        <v>2854</v>
      </c>
      <c r="I228" s="63">
        <v>3</v>
      </c>
      <c r="J228" s="336">
        <v>153365359</v>
      </c>
      <c r="K228" s="63">
        <v>0</v>
      </c>
      <c r="L228" s="63">
        <v>0</v>
      </c>
      <c r="M228" s="15" t="s">
        <v>2872</v>
      </c>
      <c r="N228" s="336">
        <v>14</v>
      </c>
      <c r="O228" s="419"/>
    </row>
    <row r="229" spans="1:15" x14ac:dyDescent="0.2">
      <c r="A229" s="61" t="s">
        <v>1835</v>
      </c>
      <c r="B229" s="61" t="s">
        <v>2688</v>
      </c>
      <c r="C229" s="61" t="s">
        <v>3019</v>
      </c>
      <c r="D229" s="61" t="s">
        <v>3326</v>
      </c>
      <c r="E229" s="61" t="s">
        <v>3327</v>
      </c>
      <c r="F229" s="61" t="s">
        <v>2688</v>
      </c>
      <c r="G229" s="61" t="s">
        <v>1836</v>
      </c>
      <c r="H229" s="61" t="s">
        <v>2854</v>
      </c>
      <c r="I229" s="63">
        <v>3</v>
      </c>
      <c r="J229" s="336">
        <v>154074688</v>
      </c>
      <c r="K229" s="63">
        <v>3</v>
      </c>
      <c r="L229" s="63">
        <v>0</v>
      </c>
      <c r="M229" s="15" t="s">
        <v>1503</v>
      </c>
      <c r="N229" s="336">
        <v>1</v>
      </c>
      <c r="O229" s="419"/>
    </row>
    <row r="230" spans="1:15" x14ac:dyDescent="0.2">
      <c r="A230" s="61" t="s">
        <v>1835</v>
      </c>
      <c r="B230" s="61" t="s">
        <v>2688</v>
      </c>
      <c r="C230" s="61" t="s">
        <v>3019</v>
      </c>
      <c r="D230" s="61" t="s">
        <v>3328</v>
      </c>
      <c r="E230" s="61" t="s">
        <v>3329</v>
      </c>
      <c r="F230" s="61" t="s">
        <v>2694</v>
      </c>
      <c r="G230" s="61" t="s">
        <v>1836</v>
      </c>
      <c r="H230" s="61" t="s">
        <v>2854</v>
      </c>
      <c r="I230" s="63">
        <v>3</v>
      </c>
      <c r="J230" s="336">
        <v>154074688</v>
      </c>
      <c r="K230" s="63">
        <v>3</v>
      </c>
      <c r="L230" s="63">
        <v>0</v>
      </c>
      <c r="M230" s="15" t="s">
        <v>1503</v>
      </c>
      <c r="N230" s="336">
        <v>10</v>
      </c>
      <c r="O230" s="419"/>
    </row>
    <row r="231" spans="1:15" x14ac:dyDescent="0.2">
      <c r="A231" s="61" t="s">
        <v>1835</v>
      </c>
      <c r="B231" s="61" t="s">
        <v>2688</v>
      </c>
      <c r="C231" s="61" t="s">
        <v>3019</v>
      </c>
      <c r="D231" s="61" t="s">
        <v>3330</v>
      </c>
      <c r="E231" s="61" t="s">
        <v>3331</v>
      </c>
      <c r="F231" s="61" t="s">
        <v>2824</v>
      </c>
      <c r="G231" s="61" t="s">
        <v>1836</v>
      </c>
      <c r="H231" s="61" t="s">
        <v>2854</v>
      </c>
      <c r="I231" s="63">
        <v>3</v>
      </c>
      <c r="J231" s="336">
        <v>154074688</v>
      </c>
      <c r="K231" s="63">
        <v>3</v>
      </c>
      <c r="L231" s="63">
        <v>0</v>
      </c>
      <c r="M231" s="15" t="s">
        <v>1503</v>
      </c>
      <c r="N231" s="336">
        <v>11</v>
      </c>
      <c r="O231" s="419"/>
    </row>
    <row r="232" spans="1:15" x14ac:dyDescent="0.2">
      <c r="A232" s="61" t="s">
        <v>1844</v>
      </c>
      <c r="B232" s="61" t="s">
        <v>2688</v>
      </c>
      <c r="C232" s="61" t="s">
        <v>3332</v>
      </c>
      <c r="D232" s="61" t="s">
        <v>3333</v>
      </c>
      <c r="E232" s="61" t="s">
        <v>3334</v>
      </c>
      <c r="F232" s="61" t="s">
        <v>2723</v>
      </c>
      <c r="G232" s="61" t="s">
        <v>1845</v>
      </c>
      <c r="H232" s="61" t="s">
        <v>2854</v>
      </c>
      <c r="I232" s="63">
        <v>3</v>
      </c>
      <c r="J232" s="336">
        <v>155603578</v>
      </c>
      <c r="K232" s="63">
        <v>3</v>
      </c>
      <c r="L232" s="63">
        <v>0</v>
      </c>
      <c r="M232" s="15" t="s">
        <v>1503</v>
      </c>
      <c r="N232" s="336">
        <v>3</v>
      </c>
      <c r="O232" s="419"/>
    </row>
    <row r="233" spans="1:15" x14ac:dyDescent="0.2">
      <c r="A233" s="61" t="s">
        <v>1847</v>
      </c>
      <c r="B233" s="61" t="s">
        <v>2688</v>
      </c>
      <c r="C233" s="61" t="s">
        <v>3335</v>
      </c>
      <c r="D233" s="61" t="s">
        <v>3141</v>
      </c>
      <c r="E233" s="61" t="s">
        <v>3142</v>
      </c>
      <c r="F233" s="61" t="s">
        <v>2787</v>
      </c>
      <c r="G233" s="61" t="s">
        <v>1848</v>
      </c>
      <c r="H233" s="61" t="s">
        <v>2854</v>
      </c>
      <c r="I233" s="63">
        <v>3</v>
      </c>
      <c r="J233" s="336">
        <v>155782017</v>
      </c>
      <c r="K233" s="63">
        <v>3</v>
      </c>
      <c r="L233" s="63">
        <v>0</v>
      </c>
      <c r="M233" s="15" t="s">
        <v>1503</v>
      </c>
      <c r="N233" s="336">
        <v>5</v>
      </c>
      <c r="O233" s="419"/>
    </row>
    <row r="234" spans="1:15" x14ac:dyDescent="0.2">
      <c r="A234" s="61" t="s">
        <v>2429</v>
      </c>
      <c r="B234" s="61" t="s">
        <v>2697</v>
      </c>
      <c r="C234" s="61" t="s">
        <v>3176</v>
      </c>
      <c r="D234" s="61" t="s">
        <v>3336</v>
      </c>
      <c r="E234" s="61" t="s">
        <v>3337</v>
      </c>
      <c r="F234" s="61" t="s">
        <v>2787</v>
      </c>
      <c r="G234" s="61" t="s">
        <v>2430</v>
      </c>
      <c r="H234" s="61" t="s">
        <v>2851</v>
      </c>
      <c r="I234" s="63">
        <v>3</v>
      </c>
      <c r="J234" s="336">
        <v>159625765</v>
      </c>
      <c r="K234" s="63">
        <v>0</v>
      </c>
      <c r="L234" s="63">
        <v>0</v>
      </c>
      <c r="M234" s="15" t="s">
        <v>1503</v>
      </c>
      <c r="N234" s="336">
        <v>5</v>
      </c>
      <c r="O234" s="419"/>
    </row>
    <row r="235" spans="1:15" x14ac:dyDescent="0.2">
      <c r="A235" s="61" t="s">
        <v>2444</v>
      </c>
      <c r="B235" s="61" t="s">
        <v>2688</v>
      </c>
      <c r="C235" s="61" t="s">
        <v>2445</v>
      </c>
      <c r="D235" s="61" t="s">
        <v>3338</v>
      </c>
      <c r="E235" s="61" t="s">
        <v>3339</v>
      </c>
      <c r="F235" s="61" t="s">
        <v>2963</v>
      </c>
      <c r="G235" s="61" t="s">
        <v>2445</v>
      </c>
      <c r="H235" s="61" t="s">
        <v>2851</v>
      </c>
      <c r="I235" s="63">
        <v>3</v>
      </c>
      <c r="J235" s="336">
        <v>160605636</v>
      </c>
      <c r="K235" s="63">
        <v>0</v>
      </c>
      <c r="L235" s="63">
        <v>0</v>
      </c>
      <c r="M235" s="15" t="s">
        <v>1503</v>
      </c>
      <c r="N235" s="336">
        <v>15</v>
      </c>
      <c r="O235" s="419"/>
    </row>
    <row r="236" spans="1:15" x14ac:dyDescent="0.2">
      <c r="A236" s="61" t="s">
        <v>1893</v>
      </c>
      <c r="B236" s="61" t="s">
        <v>2915</v>
      </c>
      <c r="C236" s="61" t="s">
        <v>1340</v>
      </c>
      <c r="D236" s="61" t="s">
        <v>3318</v>
      </c>
      <c r="E236" s="61" t="s">
        <v>3319</v>
      </c>
      <c r="F236" s="61" t="s">
        <v>2785</v>
      </c>
      <c r="G236" s="61" t="s">
        <v>1894</v>
      </c>
      <c r="H236" s="61" t="s">
        <v>2854</v>
      </c>
      <c r="I236" s="63">
        <v>3</v>
      </c>
      <c r="J236" s="336">
        <v>162499210</v>
      </c>
      <c r="K236" s="63">
        <v>3</v>
      </c>
      <c r="L236" s="63">
        <v>0</v>
      </c>
      <c r="M236" s="15" t="s">
        <v>1503</v>
      </c>
      <c r="N236" s="336">
        <v>12</v>
      </c>
      <c r="O236" s="419"/>
    </row>
    <row r="237" spans="1:15" x14ac:dyDescent="0.2">
      <c r="A237" s="61" t="s">
        <v>1679</v>
      </c>
      <c r="B237" s="61" t="s">
        <v>2688</v>
      </c>
      <c r="C237" s="61" t="s">
        <v>1680</v>
      </c>
      <c r="D237" s="61" t="s">
        <v>3340</v>
      </c>
      <c r="E237" s="61" t="s">
        <v>3341</v>
      </c>
      <c r="F237" s="61" t="s">
        <v>2723</v>
      </c>
      <c r="G237" s="61" t="s">
        <v>1680</v>
      </c>
      <c r="H237" s="61" t="s">
        <v>2851</v>
      </c>
      <c r="I237" s="63">
        <v>3</v>
      </c>
      <c r="J237" s="336">
        <v>163159189</v>
      </c>
      <c r="K237" s="63">
        <v>0</v>
      </c>
      <c r="L237" s="63">
        <v>0</v>
      </c>
      <c r="M237" s="15" t="s">
        <v>2872</v>
      </c>
      <c r="N237" s="336">
        <v>3</v>
      </c>
      <c r="O237" s="419"/>
    </row>
    <row r="238" spans="1:15" x14ac:dyDescent="0.2">
      <c r="A238" s="61" t="s">
        <v>2605</v>
      </c>
      <c r="B238" s="61" t="s">
        <v>2723</v>
      </c>
      <c r="C238" s="61" t="s">
        <v>3039</v>
      </c>
      <c r="D238" s="61" t="s">
        <v>3056</v>
      </c>
      <c r="E238" s="61" t="s">
        <v>3057</v>
      </c>
      <c r="F238" s="61" t="s">
        <v>2787</v>
      </c>
      <c r="G238" s="61" t="s">
        <v>2606</v>
      </c>
      <c r="H238" s="61" t="s">
        <v>2854</v>
      </c>
      <c r="I238" s="63">
        <v>3</v>
      </c>
      <c r="J238" s="336">
        <v>163958638</v>
      </c>
      <c r="K238" s="63">
        <v>3</v>
      </c>
      <c r="L238" s="63">
        <v>0</v>
      </c>
      <c r="M238" s="15" t="s">
        <v>1503</v>
      </c>
      <c r="N238" s="336">
        <v>5</v>
      </c>
      <c r="O238" s="419"/>
    </row>
    <row r="239" spans="1:15" x14ac:dyDescent="0.2">
      <c r="A239" s="61" t="s">
        <v>2183</v>
      </c>
      <c r="B239" s="61" t="s">
        <v>2688</v>
      </c>
      <c r="C239" s="61" t="s">
        <v>3007</v>
      </c>
      <c r="D239" s="61" t="s">
        <v>3342</v>
      </c>
      <c r="E239" s="61" t="s">
        <v>3343</v>
      </c>
      <c r="F239" s="61" t="s">
        <v>2688</v>
      </c>
      <c r="G239" s="61" t="s">
        <v>2184</v>
      </c>
      <c r="H239" s="61" t="s">
        <v>2854</v>
      </c>
      <c r="I239" s="63">
        <v>3</v>
      </c>
      <c r="J239" s="336">
        <v>165491838</v>
      </c>
      <c r="K239" s="63">
        <v>0</v>
      </c>
      <c r="L239" s="63">
        <v>0</v>
      </c>
      <c r="M239" s="15" t="s">
        <v>1503</v>
      </c>
      <c r="N239" s="336">
        <v>1</v>
      </c>
      <c r="O239" s="419"/>
    </row>
    <row r="240" spans="1:15" x14ac:dyDescent="0.2">
      <c r="A240" s="61" t="s">
        <v>2467</v>
      </c>
      <c r="B240" s="61" t="s">
        <v>2723</v>
      </c>
      <c r="C240" s="61" t="s">
        <v>3147</v>
      </c>
      <c r="D240" s="61" t="s">
        <v>3344</v>
      </c>
      <c r="E240" s="61" t="s">
        <v>3345</v>
      </c>
      <c r="F240" s="61" t="s">
        <v>2736</v>
      </c>
      <c r="G240" s="61" t="s">
        <v>2468</v>
      </c>
      <c r="H240" s="61" t="s">
        <v>2854</v>
      </c>
      <c r="I240" s="63">
        <v>3</v>
      </c>
      <c r="J240" s="336">
        <v>166602216</v>
      </c>
      <c r="K240" s="63">
        <v>3</v>
      </c>
      <c r="L240" s="63">
        <v>0</v>
      </c>
      <c r="M240" s="15" t="s">
        <v>1503</v>
      </c>
      <c r="N240" s="336">
        <v>2</v>
      </c>
      <c r="O240" s="419"/>
    </row>
    <row r="241" spans="1:15" x14ac:dyDescent="0.2">
      <c r="A241" s="61" t="s">
        <v>2467</v>
      </c>
      <c r="B241" s="61" t="s">
        <v>2723</v>
      </c>
      <c r="C241" s="61" t="s">
        <v>3147</v>
      </c>
      <c r="D241" s="61" t="s">
        <v>3346</v>
      </c>
      <c r="E241" s="61" t="s">
        <v>3347</v>
      </c>
      <c r="F241" s="61" t="s">
        <v>2697</v>
      </c>
      <c r="G241" s="61" t="s">
        <v>2468</v>
      </c>
      <c r="H241" s="61" t="s">
        <v>2851</v>
      </c>
      <c r="I241" s="63">
        <v>3</v>
      </c>
      <c r="J241" s="336">
        <v>166602216</v>
      </c>
      <c r="K241" s="63">
        <v>0</v>
      </c>
      <c r="L241" s="63">
        <v>0</v>
      </c>
      <c r="M241" s="15" t="s">
        <v>1503</v>
      </c>
      <c r="N241" s="336">
        <v>4</v>
      </c>
      <c r="O241" s="419"/>
    </row>
    <row r="242" spans="1:15" x14ac:dyDescent="0.2">
      <c r="A242" s="61" t="s">
        <v>2467</v>
      </c>
      <c r="B242" s="61" t="s">
        <v>2723</v>
      </c>
      <c r="C242" s="61" t="s">
        <v>3147</v>
      </c>
      <c r="D242" s="61" t="s">
        <v>3348</v>
      </c>
      <c r="E242" s="61" t="s">
        <v>3349</v>
      </c>
      <c r="F242" s="61" t="s">
        <v>2787</v>
      </c>
      <c r="G242" s="61" t="s">
        <v>2468</v>
      </c>
      <c r="H242" s="61" t="s">
        <v>2851</v>
      </c>
      <c r="I242" s="63">
        <v>3</v>
      </c>
      <c r="J242" s="336">
        <v>166602216</v>
      </c>
      <c r="K242" s="63">
        <v>0</v>
      </c>
      <c r="L242" s="63">
        <v>0</v>
      </c>
      <c r="M242" s="15" t="s">
        <v>1503</v>
      </c>
      <c r="N242" s="336">
        <v>5</v>
      </c>
      <c r="O242" s="419"/>
    </row>
    <row r="243" spans="1:15" x14ac:dyDescent="0.2">
      <c r="A243" s="61" t="s">
        <v>2467</v>
      </c>
      <c r="B243" s="61" t="s">
        <v>2723</v>
      </c>
      <c r="C243" s="61" t="s">
        <v>3147</v>
      </c>
      <c r="D243" s="61" t="s">
        <v>3296</v>
      </c>
      <c r="E243" s="61" t="s">
        <v>3297</v>
      </c>
      <c r="F243" s="61" t="s">
        <v>2833</v>
      </c>
      <c r="G243" s="61" t="s">
        <v>2468</v>
      </c>
      <c r="H243" s="61" t="s">
        <v>2851</v>
      </c>
      <c r="I243" s="63">
        <v>3</v>
      </c>
      <c r="J243" s="336">
        <v>166602216</v>
      </c>
      <c r="K243" s="63">
        <v>0</v>
      </c>
      <c r="L243" s="63">
        <v>0</v>
      </c>
      <c r="M243" s="15" t="s">
        <v>1503</v>
      </c>
      <c r="N243" s="336">
        <v>6</v>
      </c>
      <c r="O243" s="419"/>
    </row>
    <row r="244" spans="1:15" x14ac:dyDescent="0.2">
      <c r="A244" s="61" t="s">
        <v>2467</v>
      </c>
      <c r="B244" s="61" t="s">
        <v>2723</v>
      </c>
      <c r="C244" s="61" t="s">
        <v>3147</v>
      </c>
      <c r="D244" s="61" t="s">
        <v>3350</v>
      </c>
      <c r="E244" s="61" t="s">
        <v>3351</v>
      </c>
      <c r="F244" s="61" t="s">
        <v>2845</v>
      </c>
      <c r="G244" s="61" t="s">
        <v>2468</v>
      </c>
      <c r="H244" s="61" t="s">
        <v>2851</v>
      </c>
      <c r="I244" s="63">
        <v>3</v>
      </c>
      <c r="J244" s="336">
        <v>166602216</v>
      </c>
      <c r="K244" s="63">
        <v>0</v>
      </c>
      <c r="L244" s="63">
        <v>0</v>
      </c>
      <c r="M244" s="15" t="s">
        <v>1503</v>
      </c>
      <c r="N244" s="336">
        <v>7</v>
      </c>
      <c r="O244" s="419"/>
    </row>
    <row r="245" spans="1:15" x14ac:dyDescent="0.2">
      <c r="A245" s="61" t="s">
        <v>2467</v>
      </c>
      <c r="B245" s="61" t="s">
        <v>2723</v>
      </c>
      <c r="C245" s="61" t="s">
        <v>3147</v>
      </c>
      <c r="D245" s="61" t="s">
        <v>3263</v>
      </c>
      <c r="E245" s="61" t="s">
        <v>3264</v>
      </c>
      <c r="F245" s="61" t="s">
        <v>2694</v>
      </c>
      <c r="G245" s="61" t="s">
        <v>2468</v>
      </c>
      <c r="H245" s="61" t="s">
        <v>2851</v>
      </c>
      <c r="I245" s="63">
        <v>3</v>
      </c>
      <c r="J245" s="336">
        <v>166602216</v>
      </c>
      <c r="K245" s="63">
        <v>0</v>
      </c>
      <c r="L245" s="63">
        <v>0</v>
      </c>
      <c r="M245" s="15" t="s">
        <v>1503</v>
      </c>
      <c r="N245" s="336">
        <v>9</v>
      </c>
      <c r="O245" s="419"/>
    </row>
    <row r="246" spans="1:15" x14ac:dyDescent="0.2">
      <c r="A246" s="61" t="s">
        <v>2241</v>
      </c>
      <c r="B246" s="61" t="s">
        <v>2688</v>
      </c>
      <c r="C246" s="61" t="s">
        <v>2242</v>
      </c>
      <c r="D246" s="61" t="s">
        <v>3352</v>
      </c>
      <c r="E246" s="61" t="s">
        <v>3353</v>
      </c>
      <c r="F246" s="61" t="s">
        <v>2688</v>
      </c>
      <c r="G246" s="61" t="s">
        <v>2242</v>
      </c>
      <c r="H246" s="61" t="s">
        <v>2854</v>
      </c>
      <c r="I246" s="63">
        <v>3</v>
      </c>
      <c r="J246" s="336">
        <v>168167897</v>
      </c>
      <c r="K246" s="63">
        <v>3</v>
      </c>
      <c r="L246" s="63">
        <v>1</v>
      </c>
      <c r="M246" s="15" t="s">
        <v>1503</v>
      </c>
      <c r="N246" s="336">
        <v>1</v>
      </c>
      <c r="O246" s="419"/>
    </row>
    <row r="247" spans="1:15" x14ac:dyDescent="0.2">
      <c r="A247" s="61" t="s">
        <v>2241</v>
      </c>
      <c r="B247" s="61" t="s">
        <v>2688</v>
      </c>
      <c r="C247" s="61" t="s">
        <v>2242</v>
      </c>
      <c r="D247" s="61" t="s">
        <v>3354</v>
      </c>
      <c r="E247" s="61" t="s">
        <v>3355</v>
      </c>
      <c r="F247" s="61" t="s">
        <v>2736</v>
      </c>
      <c r="G247" s="61" t="s">
        <v>2242</v>
      </c>
      <c r="H247" s="61" t="s">
        <v>2939</v>
      </c>
      <c r="I247" s="63">
        <v>3</v>
      </c>
      <c r="J247" s="336">
        <v>168167897</v>
      </c>
      <c r="K247" s="63">
        <v>0</v>
      </c>
      <c r="L247" s="63">
        <v>3</v>
      </c>
      <c r="M247" s="15" t="s">
        <v>3356</v>
      </c>
      <c r="N247" s="336">
        <v>2</v>
      </c>
      <c r="O247" s="419"/>
    </row>
    <row r="248" spans="1:15" x14ac:dyDescent="0.2">
      <c r="A248" s="61" t="s">
        <v>1775</v>
      </c>
      <c r="B248" s="61" t="s">
        <v>2787</v>
      </c>
      <c r="C248" s="61" t="s">
        <v>3150</v>
      </c>
      <c r="D248" s="61" t="s">
        <v>3357</v>
      </c>
      <c r="E248" s="61" t="s">
        <v>3358</v>
      </c>
      <c r="F248" s="61" t="s">
        <v>2989</v>
      </c>
      <c r="G248" s="61" t="s">
        <v>1776</v>
      </c>
      <c r="H248" s="61" t="s">
        <v>2854</v>
      </c>
      <c r="I248" s="63">
        <v>3</v>
      </c>
      <c r="J248" s="336">
        <v>168186865</v>
      </c>
      <c r="K248" s="63">
        <v>3</v>
      </c>
      <c r="L248" s="63">
        <v>0</v>
      </c>
      <c r="M248" s="15" t="s">
        <v>1503</v>
      </c>
      <c r="N248" s="336">
        <v>12</v>
      </c>
      <c r="O248" s="419"/>
    </row>
    <row r="249" spans="1:15" x14ac:dyDescent="0.2">
      <c r="A249" s="61" t="s">
        <v>1775</v>
      </c>
      <c r="B249" s="61" t="s">
        <v>2787</v>
      </c>
      <c r="C249" s="61" t="s">
        <v>3150</v>
      </c>
      <c r="D249" s="61" t="s">
        <v>3359</v>
      </c>
      <c r="E249" s="61" t="s">
        <v>3360</v>
      </c>
      <c r="F249" s="61" t="s">
        <v>2785</v>
      </c>
      <c r="G249" s="61" t="s">
        <v>1776</v>
      </c>
      <c r="H249" s="61" t="s">
        <v>2854</v>
      </c>
      <c r="I249" s="63">
        <v>3</v>
      </c>
      <c r="J249" s="336">
        <v>168186865</v>
      </c>
      <c r="K249" s="63">
        <v>3</v>
      </c>
      <c r="L249" s="63">
        <v>0</v>
      </c>
      <c r="M249" s="15" t="s">
        <v>1503</v>
      </c>
      <c r="N249" s="336">
        <v>13</v>
      </c>
      <c r="O249" s="419"/>
    </row>
    <row r="250" spans="1:15" x14ac:dyDescent="0.2">
      <c r="A250" s="61" t="s">
        <v>2483</v>
      </c>
      <c r="B250" s="61" t="s">
        <v>2736</v>
      </c>
      <c r="C250" s="61" t="s">
        <v>3117</v>
      </c>
      <c r="D250" s="61" t="s">
        <v>3361</v>
      </c>
      <c r="E250" s="61" t="s">
        <v>3362</v>
      </c>
      <c r="F250" s="61" t="s">
        <v>2736</v>
      </c>
      <c r="G250" s="61" t="s">
        <v>2484</v>
      </c>
      <c r="H250" s="61" t="s">
        <v>2854</v>
      </c>
      <c r="I250" s="63">
        <v>3</v>
      </c>
      <c r="J250" s="336">
        <v>169148976</v>
      </c>
      <c r="K250" s="63">
        <v>3</v>
      </c>
      <c r="L250" s="63">
        <v>0</v>
      </c>
      <c r="M250" s="15" t="s">
        <v>1503</v>
      </c>
      <c r="N250" s="336">
        <v>2</v>
      </c>
      <c r="O250" s="419"/>
    </row>
    <row r="251" spans="1:15" x14ac:dyDescent="0.2">
      <c r="A251" s="61" t="s">
        <v>2483</v>
      </c>
      <c r="B251" s="61" t="s">
        <v>2736</v>
      </c>
      <c r="C251" s="61" t="s">
        <v>3117</v>
      </c>
      <c r="D251" s="61" t="s">
        <v>3363</v>
      </c>
      <c r="E251" s="61" t="s">
        <v>3364</v>
      </c>
      <c r="F251" s="61" t="s">
        <v>2723</v>
      </c>
      <c r="G251" s="61" t="s">
        <v>2484</v>
      </c>
      <c r="H251" s="61" t="s">
        <v>2851</v>
      </c>
      <c r="I251" s="63">
        <v>3</v>
      </c>
      <c r="J251" s="336">
        <v>169148976</v>
      </c>
      <c r="K251" s="63">
        <v>0</v>
      </c>
      <c r="L251" s="63">
        <v>0</v>
      </c>
      <c r="M251" s="15" t="s">
        <v>1503</v>
      </c>
      <c r="N251" s="336">
        <v>3</v>
      </c>
      <c r="O251" s="419"/>
    </row>
    <row r="252" spans="1:15" x14ac:dyDescent="0.2">
      <c r="A252" s="61" t="s">
        <v>2483</v>
      </c>
      <c r="B252" s="61" t="s">
        <v>2736</v>
      </c>
      <c r="C252" s="61" t="s">
        <v>3117</v>
      </c>
      <c r="D252" s="61" t="s">
        <v>3350</v>
      </c>
      <c r="E252" s="61" t="s">
        <v>3351</v>
      </c>
      <c r="F252" s="61" t="s">
        <v>2697</v>
      </c>
      <c r="G252" s="61" t="s">
        <v>2484</v>
      </c>
      <c r="H252" s="61" t="s">
        <v>2854</v>
      </c>
      <c r="I252" s="63">
        <v>3</v>
      </c>
      <c r="J252" s="336">
        <v>169148976</v>
      </c>
      <c r="K252" s="63">
        <v>3</v>
      </c>
      <c r="L252" s="63">
        <v>0</v>
      </c>
      <c r="M252" s="15" t="s">
        <v>1503</v>
      </c>
      <c r="N252" s="336">
        <v>4</v>
      </c>
      <c r="O252" s="419"/>
    </row>
    <row r="253" spans="1:15" x14ac:dyDescent="0.2">
      <c r="A253" s="61" t="s">
        <v>1786</v>
      </c>
      <c r="B253" s="61" t="s">
        <v>2697</v>
      </c>
      <c r="C253" s="61" t="s">
        <v>1348</v>
      </c>
      <c r="D253" s="61" t="s">
        <v>3294</v>
      </c>
      <c r="E253" s="61" t="s">
        <v>3295</v>
      </c>
      <c r="F253" s="61" t="s">
        <v>2723</v>
      </c>
      <c r="G253" s="61" t="s">
        <v>1787</v>
      </c>
      <c r="H253" s="61" t="s">
        <v>2854</v>
      </c>
      <c r="I253" s="63">
        <v>3</v>
      </c>
      <c r="J253" s="336">
        <v>169685248</v>
      </c>
      <c r="K253" s="63">
        <v>3</v>
      </c>
      <c r="L253" s="63">
        <v>0</v>
      </c>
      <c r="M253" s="15" t="s">
        <v>1503</v>
      </c>
      <c r="N253" s="336">
        <v>3</v>
      </c>
      <c r="O253" s="419"/>
    </row>
    <row r="254" spans="1:15" x14ac:dyDescent="0.2">
      <c r="A254" s="61" t="s">
        <v>2491</v>
      </c>
      <c r="B254" s="61" t="s">
        <v>2723</v>
      </c>
      <c r="C254" s="61" t="s">
        <v>3365</v>
      </c>
      <c r="D254" s="61" t="s">
        <v>3366</v>
      </c>
      <c r="E254" s="61" t="s">
        <v>3367</v>
      </c>
      <c r="F254" s="61" t="s">
        <v>2697</v>
      </c>
      <c r="G254" s="61" t="s">
        <v>2492</v>
      </c>
      <c r="H254" s="61" t="s">
        <v>2854</v>
      </c>
      <c r="I254" s="63">
        <v>3</v>
      </c>
      <c r="J254" s="336">
        <v>169845946</v>
      </c>
      <c r="K254" s="63">
        <v>0</v>
      </c>
      <c r="L254" s="63">
        <v>0</v>
      </c>
      <c r="M254" s="15" t="s">
        <v>1503</v>
      </c>
      <c r="N254" s="336">
        <v>4</v>
      </c>
      <c r="O254" s="419"/>
    </row>
    <row r="255" spans="1:15" x14ac:dyDescent="0.2">
      <c r="A255" s="61" t="s">
        <v>1967</v>
      </c>
      <c r="B255" s="61" t="s">
        <v>2736</v>
      </c>
      <c r="C255" s="61" t="s">
        <v>1361</v>
      </c>
      <c r="D255" s="61" t="s">
        <v>3368</v>
      </c>
      <c r="E255" s="61" t="s">
        <v>3369</v>
      </c>
      <c r="F255" s="61" t="s">
        <v>2736</v>
      </c>
      <c r="G255" s="61" t="s">
        <v>1968</v>
      </c>
      <c r="H255" s="61" t="s">
        <v>2854</v>
      </c>
      <c r="I255" s="63">
        <v>3</v>
      </c>
      <c r="J255" s="336">
        <v>172304729</v>
      </c>
      <c r="K255" s="63">
        <v>3</v>
      </c>
      <c r="L255" s="63">
        <v>0</v>
      </c>
      <c r="M255" s="15" t="s">
        <v>1503</v>
      </c>
      <c r="N255" s="336">
        <v>2</v>
      </c>
      <c r="O255" s="419"/>
    </row>
    <row r="256" spans="1:15" x14ac:dyDescent="0.2">
      <c r="A256" s="61" t="s">
        <v>2515</v>
      </c>
      <c r="B256" s="61" t="s">
        <v>2736</v>
      </c>
      <c r="C256" s="61" t="s">
        <v>3303</v>
      </c>
      <c r="D256" s="61" t="s">
        <v>3370</v>
      </c>
      <c r="E256" s="61" t="s">
        <v>3371</v>
      </c>
      <c r="F256" s="61" t="s">
        <v>2736</v>
      </c>
      <c r="G256" s="61" t="s">
        <v>2516</v>
      </c>
      <c r="H256" s="61" t="s">
        <v>2851</v>
      </c>
      <c r="I256" s="63">
        <v>3</v>
      </c>
      <c r="J256" s="336">
        <v>172568031</v>
      </c>
      <c r="K256" s="63">
        <v>0</v>
      </c>
      <c r="L256" s="63">
        <v>0</v>
      </c>
      <c r="M256" s="15" t="s">
        <v>1503</v>
      </c>
      <c r="N256" s="336">
        <v>2</v>
      </c>
      <c r="O256" s="419"/>
    </row>
    <row r="257" spans="1:15" x14ac:dyDescent="0.2">
      <c r="A257" s="61" t="s">
        <v>2515</v>
      </c>
      <c r="B257" s="61" t="s">
        <v>2736</v>
      </c>
      <c r="C257" s="61" t="s">
        <v>3303</v>
      </c>
      <c r="D257" s="61" t="s">
        <v>3372</v>
      </c>
      <c r="E257" s="61" t="s">
        <v>3373</v>
      </c>
      <c r="F257" s="61" t="s">
        <v>2723</v>
      </c>
      <c r="G257" s="61" t="s">
        <v>2516</v>
      </c>
      <c r="H257" s="61" t="s">
        <v>2851</v>
      </c>
      <c r="I257" s="63">
        <v>3</v>
      </c>
      <c r="J257" s="336">
        <v>172568031</v>
      </c>
      <c r="K257" s="63">
        <v>0</v>
      </c>
      <c r="L257" s="63">
        <v>0</v>
      </c>
      <c r="M257" s="15" t="s">
        <v>1503</v>
      </c>
      <c r="N257" s="336">
        <v>3</v>
      </c>
      <c r="O257" s="419"/>
    </row>
    <row r="258" spans="1:15" x14ac:dyDescent="0.2">
      <c r="A258" s="61" t="s">
        <v>1790</v>
      </c>
      <c r="B258" s="61" t="s">
        <v>2833</v>
      </c>
      <c r="C258" s="61" t="s">
        <v>3374</v>
      </c>
      <c r="D258" s="61" t="s">
        <v>3059</v>
      </c>
      <c r="E258" s="61" t="s">
        <v>3060</v>
      </c>
      <c r="F258" s="61" t="s">
        <v>2736</v>
      </c>
      <c r="G258" s="61" t="s">
        <v>1791</v>
      </c>
      <c r="H258" s="61" t="s">
        <v>2854</v>
      </c>
      <c r="I258" s="63">
        <v>3</v>
      </c>
      <c r="J258" s="336">
        <v>172809921</v>
      </c>
      <c r="K258" s="63">
        <v>3</v>
      </c>
      <c r="L258" s="63">
        <v>0</v>
      </c>
      <c r="M258" s="15" t="s">
        <v>1503</v>
      </c>
      <c r="N258" s="336">
        <v>2</v>
      </c>
      <c r="O258" s="419"/>
    </row>
    <row r="259" spans="1:15" x14ac:dyDescent="0.2">
      <c r="A259" s="61" t="s">
        <v>2643</v>
      </c>
      <c r="B259" s="61" t="s">
        <v>2688</v>
      </c>
      <c r="C259" s="61" t="s">
        <v>3375</v>
      </c>
      <c r="D259" s="61" t="s">
        <v>3376</v>
      </c>
      <c r="E259" s="61" t="s">
        <v>3377</v>
      </c>
      <c r="F259" s="61" t="s">
        <v>2723</v>
      </c>
      <c r="G259" s="61" t="s">
        <v>2644</v>
      </c>
      <c r="H259" s="61" t="s">
        <v>2851</v>
      </c>
      <c r="I259" s="63">
        <v>3</v>
      </c>
      <c r="J259" s="336">
        <v>172992523</v>
      </c>
      <c r="K259" s="63">
        <v>0</v>
      </c>
      <c r="L259" s="63">
        <v>0</v>
      </c>
      <c r="M259" s="15" t="s">
        <v>1503</v>
      </c>
      <c r="N259" s="336">
        <v>3</v>
      </c>
      <c r="O259" s="419"/>
    </row>
    <row r="260" spans="1:15" x14ac:dyDescent="0.2">
      <c r="A260" s="61" t="s">
        <v>1972</v>
      </c>
      <c r="B260" s="61" t="s">
        <v>2697</v>
      </c>
      <c r="C260" s="61" t="s">
        <v>2794</v>
      </c>
      <c r="D260" s="61" t="s">
        <v>3378</v>
      </c>
      <c r="E260" s="61" t="s">
        <v>3379</v>
      </c>
      <c r="F260" s="61" t="s">
        <v>2824</v>
      </c>
      <c r="G260" s="61" t="s">
        <v>1973</v>
      </c>
      <c r="H260" s="61" t="s">
        <v>2851</v>
      </c>
      <c r="I260" s="63">
        <v>3</v>
      </c>
      <c r="J260" s="336">
        <v>173020761</v>
      </c>
      <c r="K260" s="63">
        <v>0</v>
      </c>
      <c r="L260" s="63">
        <v>0</v>
      </c>
      <c r="M260" s="15" t="s">
        <v>1503</v>
      </c>
      <c r="N260" s="336">
        <v>12</v>
      </c>
      <c r="O260" s="419"/>
    </row>
    <row r="261" spans="1:15" x14ac:dyDescent="0.2">
      <c r="A261" s="61" t="s">
        <v>1972</v>
      </c>
      <c r="B261" s="61" t="s">
        <v>2697</v>
      </c>
      <c r="C261" s="61" t="s">
        <v>2794</v>
      </c>
      <c r="D261" s="61" t="s">
        <v>3380</v>
      </c>
      <c r="E261" s="61" t="s">
        <v>3381</v>
      </c>
      <c r="F261" s="61" t="s">
        <v>2989</v>
      </c>
      <c r="G261" s="61" t="s">
        <v>1973</v>
      </c>
      <c r="H261" s="61" t="s">
        <v>2851</v>
      </c>
      <c r="I261" s="63">
        <v>3</v>
      </c>
      <c r="J261" s="336">
        <v>173020761</v>
      </c>
      <c r="K261" s="63">
        <v>0</v>
      </c>
      <c r="L261" s="63">
        <v>0</v>
      </c>
      <c r="M261" s="15" t="s">
        <v>1503</v>
      </c>
      <c r="N261" s="336">
        <v>13</v>
      </c>
      <c r="O261" s="419"/>
    </row>
    <row r="262" spans="1:15" x14ac:dyDescent="0.2">
      <c r="A262" s="61" t="s">
        <v>1972</v>
      </c>
      <c r="B262" s="61" t="s">
        <v>2697</v>
      </c>
      <c r="C262" s="61" t="s">
        <v>2794</v>
      </c>
      <c r="D262" s="61" t="s">
        <v>3382</v>
      </c>
      <c r="E262" s="61" t="s">
        <v>3383</v>
      </c>
      <c r="F262" s="61" t="s">
        <v>2785</v>
      </c>
      <c r="G262" s="61" t="s">
        <v>1973</v>
      </c>
      <c r="H262" s="61" t="s">
        <v>2851</v>
      </c>
      <c r="I262" s="63">
        <v>3</v>
      </c>
      <c r="J262" s="336">
        <v>173020761</v>
      </c>
      <c r="K262" s="63">
        <v>0</v>
      </c>
      <c r="L262" s="63">
        <v>0</v>
      </c>
      <c r="M262" s="15" t="s">
        <v>1503</v>
      </c>
      <c r="N262" s="336">
        <v>14</v>
      </c>
      <c r="O262" s="419"/>
    </row>
    <row r="263" spans="1:15" x14ac:dyDescent="0.2">
      <c r="A263" s="61" t="s">
        <v>1972</v>
      </c>
      <c r="B263" s="61" t="s">
        <v>2697</v>
      </c>
      <c r="C263" s="61" t="s">
        <v>2794</v>
      </c>
      <c r="D263" s="61" t="s">
        <v>3384</v>
      </c>
      <c r="E263" s="61" t="s">
        <v>3385</v>
      </c>
      <c r="F263" s="61" t="s">
        <v>2883</v>
      </c>
      <c r="G263" s="61" t="s">
        <v>1973</v>
      </c>
      <c r="H263" s="61" t="s">
        <v>2851</v>
      </c>
      <c r="I263" s="63">
        <v>3</v>
      </c>
      <c r="J263" s="336">
        <v>173020761</v>
      </c>
      <c r="K263" s="63">
        <v>0</v>
      </c>
      <c r="L263" s="63">
        <v>0</v>
      </c>
      <c r="M263" s="15" t="s">
        <v>1503</v>
      </c>
      <c r="N263" s="336">
        <v>15</v>
      </c>
      <c r="O263" s="419"/>
    </row>
    <row r="264" spans="1:15" x14ac:dyDescent="0.2">
      <c r="A264" s="61" t="s">
        <v>1972</v>
      </c>
      <c r="B264" s="61" t="s">
        <v>2697</v>
      </c>
      <c r="C264" s="61" t="s">
        <v>2794</v>
      </c>
      <c r="D264" s="61" t="s">
        <v>3386</v>
      </c>
      <c r="E264" s="61" t="s">
        <v>3387</v>
      </c>
      <c r="F264" s="61" t="s">
        <v>2915</v>
      </c>
      <c r="G264" s="61" t="s">
        <v>1973</v>
      </c>
      <c r="H264" s="61" t="s">
        <v>2851</v>
      </c>
      <c r="I264" s="63">
        <v>3</v>
      </c>
      <c r="J264" s="336">
        <v>173020761</v>
      </c>
      <c r="K264" s="63">
        <v>0</v>
      </c>
      <c r="L264" s="63">
        <v>0</v>
      </c>
      <c r="M264" s="15" t="s">
        <v>1503</v>
      </c>
      <c r="N264" s="336">
        <v>16</v>
      </c>
      <c r="O264" s="419"/>
    </row>
    <row r="265" spans="1:15" x14ac:dyDescent="0.2">
      <c r="A265" s="61" t="s">
        <v>1972</v>
      </c>
      <c r="B265" s="61" t="s">
        <v>2697</v>
      </c>
      <c r="C265" s="61" t="s">
        <v>2794</v>
      </c>
      <c r="D265" s="61" t="s">
        <v>3388</v>
      </c>
      <c r="E265" s="61" t="s">
        <v>3389</v>
      </c>
      <c r="F265" s="61" t="s">
        <v>2963</v>
      </c>
      <c r="G265" s="61" t="s">
        <v>1973</v>
      </c>
      <c r="H265" s="61" t="s">
        <v>2851</v>
      </c>
      <c r="I265" s="63">
        <v>3</v>
      </c>
      <c r="J265" s="336">
        <v>173020761</v>
      </c>
      <c r="K265" s="63">
        <v>0</v>
      </c>
      <c r="L265" s="63">
        <v>0</v>
      </c>
      <c r="M265" s="15" t="s">
        <v>1503</v>
      </c>
      <c r="N265" s="336">
        <v>17</v>
      </c>
      <c r="O265" s="419"/>
    </row>
    <row r="266" spans="1:15" x14ac:dyDescent="0.2">
      <c r="A266" s="61" t="s">
        <v>1972</v>
      </c>
      <c r="B266" s="61" t="s">
        <v>2697</v>
      </c>
      <c r="C266" s="61" t="s">
        <v>2794</v>
      </c>
      <c r="D266" s="61" t="s">
        <v>3390</v>
      </c>
      <c r="E266" s="61" t="s">
        <v>3391</v>
      </c>
      <c r="F266" s="61" t="s">
        <v>3114</v>
      </c>
      <c r="G266" s="61" t="s">
        <v>1973</v>
      </c>
      <c r="H266" s="61" t="s">
        <v>2851</v>
      </c>
      <c r="I266" s="63">
        <v>3</v>
      </c>
      <c r="J266" s="336">
        <v>173020761</v>
      </c>
      <c r="K266" s="63">
        <v>0</v>
      </c>
      <c r="L266" s="63">
        <v>0</v>
      </c>
      <c r="M266" s="15" t="s">
        <v>1503</v>
      </c>
      <c r="N266" s="336">
        <v>18</v>
      </c>
      <c r="O266" s="419"/>
    </row>
    <row r="267" spans="1:15" x14ac:dyDescent="0.2">
      <c r="A267" s="61" t="s">
        <v>1972</v>
      </c>
      <c r="B267" s="61" t="s">
        <v>2697</v>
      </c>
      <c r="C267" s="61" t="s">
        <v>2794</v>
      </c>
      <c r="D267" s="61" t="s">
        <v>3386</v>
      </c>
      <c r="E267" s="61" t="s">
        <v>3387</v>
      </c>
      <c r="F267" s="61" t="s">
        <v>3210</v>
      </c>
      <c r="G267" s="61" t="s">
        <v>1973</v>
      </c>
      <c r="H267" s="61" t="s">
        <v>2851</v>
      </c>
      <c r="I267" s="63">
        <v>3</v>
      </c>
      <c r="J267" s="336">
        <v>173020761</v>
      </c>
      <c r="K267" s="63">
        <v>0</v>
      </c>
      <c r="L267" s="63">
        <v>0</v>
      </c>
      <c r="M267" s="15" t="s">
        <v>1503</v>
      </c>
      <c r="N267" s="336">
        <v>19</v>
      </c>
      <c r="O267" s="419"/>
    </row>
    <row r="268" spans="1:15" x14ac:dyDescent="0.2">
      <c r="A268" s="61" t="s">
        <v>1972</v>
      </c>
      <c r="B268" s="61" t="s">
        <v>2697</v>
      </c>
      <c r="C268" s="61" t="s">
        <v>2794</v>
      </c>
      <c r="D268" s="61" t="s">
        <v>3388</v>
      </c>
      <c r="E268" s="61" t="s">
        <v>3389</v>
      </c>
      <c r="F268" s="61" t="s">
        <v>2877</v>
      </c>
      <c r="G268" s="61" t="s">
        <v>1973</v>
      </c>
      <c r="H268" s="61" t="s">
        <v>2851</v>
      </c>
      <c r="I268" s="63">
        <v>3</v>
      </c>
      <c r="J268" s="336">
        <v>173020761</v>
      </c>
      <c r="K268" s="63">
        <v>0</v>
      </c>
      <c r="L268" s="63">
        <v>0</v>
      </c>
      <c r="M268" s="15" t="s">
        <v>1503</v>
      </c>
      <c r="N268" s="336">
        <v>20</v>
      </c>
      <c r="O268" s="419"/>
    </row>
    <row r="269" spans="1:15" x14ac:dyDescent="0.2">
      <c r="A269" s="61" t="s">
        <v>2524</v>
      </c>
      <c r="B269" s="61" t="s">
        <v>2688</v>
      </c>
      <c r="C269" s="61" t="s">
        <v>2525</v>
      </c>
      <c r="D269" s="61" t="s">
        <v>3392</v>
      </c>
      <c r="E269" s="61" t="s">
        <v>3393</v>
      </c>
      <c r="F269" s="61" t="s">
        <v>2736</v>
      </c>
      <c r="G269" s="61" t="s">
        <v>2525</v>
      </c>
      <c r="H269" s="61" t="s">
        <v>2854</v>
      </c>
      <c r="I269" s="63">
        <v>3</v>
      </c>
      <c r="J269" s="336">
        <v>173154598</v>
      </c>
      <c r="K269" s="63">
        <v>3</v>
      </c>
      <c r="L269" s="63">
        <v>3</v>
      </c>
      <c r="M269" s="15" t="s">
        <v>1503</v>
      </c>
      <c r="N269" s="336">
        <v>2</v>
      </c>
      <c r="O269" s="419"/>
    </row>
    <row r="270" spans="1:15" x14ac:dyDescent="0.2">
      <c r="A270" s="61" t="s">
        <v>2132</v>
      </c>
      <c r="B270" s="61" t="s">
        <v>2688</v>
      </c>
      <c r="C270" s="61" t="s">
        <v>2133</v>
      </c>
      <c r="D270" s="61" t="s">
        <v>3091</v>
      </c>
      <c r="E270" s="61" t="s">
        <v>3092</v>
      </c>
      <c r="F270" s="61" t="s">
        <v>2688</v>
      </c>
      <c r="G270" s="61" t="s">
        <v>2133</v>
      </c>
      <c r="H270" s="61" t="s">
        <v>2939</v>
      </c>
      <c r="I270" s="63">
        <v>3</v>
      </c>
      <c r="J270" s="336">
        <v>173851758</v>
      </c>
      <c r="K270" s="63">
        <v>0</v>
      </c>
      <c r="L270" s="63">
        <v>3</v>
      </c>
      <c r="M270" s="15" t="s">
        <v>2872</v>
      </c>
      <c r="N270" s="336">
        <v>1</v>
      </c>
      <c r="O270" s="419"/>
    </row>
    <row r="271" spans="1:15" x14ac:dyDescent="0.2">
      <c r="A271" s="61" t="s">
        <v>2136</v>
      </c>
      <c r="B271" s="61" t="s">
        <v>2736</v>
      </c>
      <c r="C271" s="61" t="s">
        <v>3154</v>
      </c>
      <c r="D271" s="61" t="s">
        <v>3394</v>
      </c>
      <c r="E271" s="61" t="s">
        <v>3395</v>
      </c>
      <c r="F271" s="61" t="s">
        <v>2688</v>
      </c>
      <c r="G271" s="61" t="s">
        <v>2137</v>
      </c>
      <c r="H271" s="61" t="s">
        <v>2851</v>
      </c>
      <c r="I271" s="63">
        <v>3</v>
      </c>
      <c r="J271" s="336">
        <v>174308001</v>
      </c>
      <c r="K271" s="63">
        <v>0</v>
      </c>
      <c r="L271" s="63">
        <v>0</v>
      </c>
      <c r="M271" s="15" t="s">
        <v>1503</v>
      </c>
      <c r="N271" s="336">
        <v>1</v>
      </c>
      <c r="O271" s="419"/>
    </row>
    <row r="272" spans="1:15" x14ac:dyDescent="0.2">
      <c r="A272" s="61" t="s">
        <v>2136</v>
      </c>
      <c r="B272" s="61" t="s">
        <v>2736</v>
      </c>
      <c r="C272" s="61" t="s">
        <v>3154</v>
      </c>
      <c r="D272" s="61" t="s">
        <v>3396</v>
      </c>
      <c r="E272" s="61" t="s">
        <v>3397</v>
      </c>
      <c r="F272" s="61" t="s">
        <v>2697</v>
      </c>
      <c r="G272" s="61" t="s">
        <v>2137</v>
      </c>
      <c r="H272" s="61" t="s">
        <v>2851</v>
      </c>
      <c r="I272" s="63">
        <v>3</v>
      </c>
      <c r="J272" s="336">
        <v>174308001</v>
      </c>
      <c r="K272" s="63">
        <v>0</v>
      </c>
      <c r="L272" s="63">
        <v>0</v>
      </c>
      <c r="M272" s="15" t="s">
        <v>1503</v>
      </c>
      <c r="N272" s="336">
        <v>4</v>
      </c>
      <c r="O272" s="419"/>
    </row>
    <row r="273" spans="1:15" x14ac:dyDescent="0.2">
      <c r="A273" s="61" t="s">
        <v>2217</v>
      </c>
      <c r="B273" s="61" t="s">
        <v>2688</v>
      </c>
      <c r="C273" s="61" t="s">
        <v>2218</v>
      </c>
      <c r="D273" s="61" t="s">
        <v>3270</v>
      </c>
      <c r="E273" s="61" t="s">
        <v>3271</v>
      </c>
      <c r="F273" s="61" t="s">
        <v>2736</v>
      </c>
      <c r="G273" s="61" t="s">
        <v>2218</v>
      </c>
      <c r="H273" s="61" t="s">
        <v>2851</v>
      </c>
      <c r="I273" s="63">
        <v>3</v>
      </c>
      <c r="J273" s="336">
        <v>174853119</v>
      </c>
      <c r="K273" s="63">
        <v>0</v>
      </c>
      <c r="L273" s="63">
        <v>0</v>
      </c>
      <c r="M273" s="15" t="s">
        <v>1503</v>
      </c>
      <c r="N273" s="336">
        <v>2</v>
      </c>
      <c r="O273" s="419"/>
    </row>
    <row r="274" spans="1:15" x14ac:dyDescent="0.2">
      <c r="A274" s="61" t="s">
        <v>2020</v>
      </c>
      <c r="B274" s="61" t="s">
        <v>2688</v>
      </c>
      <c r="C274" s="61" t="s">
        <v>2021</v>
      </c>
      <c r="D274" s="61" t="s">
        <v>3392</v>
      </c>
      <c r="E274" s="61" t="s">
        <v>3393</v>
      </c>
      <c r="F274" s="61" t="s">
        <v>2723</v>
      </c>
      <c r="G274" s="61" t="s">
        <v>2021</v>
      </c>
      <c r="H274" s="61" t="s">
        <v>2854</v>
      </c>
      <c r="I274" s="63">
        <v>3</v>
      </c>
      <c r="J274" s="336">
        <v>176844525</v>
      </c>
      <c r="K274" s="63">
        <v>3</v>
      </c>
      <c r="L274" s="63">
        <v>3</v>
      </c>
      <c r="M274" s="15" t="s">
        <v>1503</v>
      </c>
      <c r="N274" s="336">
        <v>3</v>
      </c>
      <c r="O274" s="419"/>
    </row>
    <row r="275" spans="1:15" x14ac:dyDescent="0.2">
      <c r="A275" s="61" t="s">
        <v>2162</v>
      </c>
      <c r="B275" s="61" t="s">
        <v>2736</v>
      </c>
      <c r="C275" s="61" t="s">
        <v>2163</v>
      </c>
      <c r="D275" s="61" t="s">
        <v>3398</v>
      </c>
      <c r="E275" s="61" t="s">
        <v>3399</v>
      </c>
      <c r="F275" s="61" t="s">
        <v>2723</v>
      </c>
      <c r="G275" s="61" t="s">
        <v>2163</v>
      </c>
      <c r="H275" s="61" t="s">
        <v>2854</v>
      </c>
      <c r="I275" s="63">
        <v>3</v>
      </c>
      <c r="J275" s="336">
        <v>132169480</v>
      </c>
      <c r="K275" s="63">
        <v>3</v>
      </c>
      <c r="L275" s="63">
        <v>0</v>
      </c>
      <c r="M275" s="15" t="s">
        <v>2872</v>
      </c>
      <c r="N275" s="336">
        <v>3</v>
      </c>
      <c r="O275" s="419"/>
    </row>
    <row r="276" spans="1:15" x14ac:dyDescent="0.2">
      <c r="A276" s="61" t="s">
        <v>2578</v>
      </c>
      <c r="B276" s="61" t="s">
        <v>2688</v>
      </c>
      <c r="C276" s="61" t="s">
        <v>2873</v>
      </c>
      <c r="D276" s="61" t="s">
        <v>3400</v>
      </c>
      <c r="E276" s="61" t="s">
        <v>3401</v>
      </c>
      <c r="F276" s="61" t="s">
        <v>2688</v>
      </c>
      <c r="G276" s="61" t="s">
        <v>2579</v>
      </c>
      <c r="H276" s="61" t="s">
        <v>2854</v>
      </c>
      <c r="I276" s="63">
        <v>2</v>
      </c>
      <c r="J276" s="336">
        <v>140458173</v>
      </c>
      <c r="K276" s="63">
        <v>2</v>
      </c>
      <c r="L276" s="63">
        <v>0</v>
      </c>
      <c r="M276" s="15" t="s">
        <v>3402</v>
      </c>
      <c r="N276" s="336">
        <v>1</v>
      </c>
      <c r="O276" s="419"/>
    </row>
    <row r="277" spans="1:15" x14ac:dyDescent="0.2">
      <c r="A277" s="61" t="s">
        <v>2578</v>
      </c>
      <c r="B277" s="61" t="s">
        <v>2688</v>
      </c>
      <c r="C277" s="61" t="s">
        <v>2873</v>
      </c>
      <c r="D277" s="61" t="s">
        <v>3403</v>
      </c>
      <c r="E277" s="61" t="s">
        <v>3404</v>
      </c>
      <c r="F277" s="61" t="s">
        <v>2833</v>
      </c>
      <c r="G277" s="61" t="s">
        <v>2579</v>
      </c>
      <c r="H277" s="61" t="s">
        <v>2854</v>
      </c>
      <c r="I277" s="63">
        <v>2</v>
      </c>
      <c r="J277" s="336">
        <v>140458173</v>
      </c>
      <c r="K277" s="63">
        <v>2</v>
      </c>
      <c r="L277" s="63">
        <v>0</v>
      </c>
      <c r="M277" s="15" t="s">
        <v>3405</v>
      </c>
      <c r="N277" s="336">
        <v>17</v>
      </c>
      <c r="O277" s="419"/>
    </row>
    <row r="278" spans="1:15" x14ac:dyDescent="0.2">
      <c r="A278" s="61" t="s">
        <v>2578</v>
      </c>
      <c r="B278" s="61" t="s">
        <v>2723</v>
      </c>
      <c r="C278" s="61" t="s">
        <v>3406</v>
      </c>
      <c r="D278" s="61" t="s">
        <v>3400</v>
      </c>
      <c r="E278" s="61" t="s">
        <v>3401</v>
      </c>
      <c r="F278" s="61" t="s">
        <v>2845</v>
      </c>
      <c r="G278" s="61" t="s">
        <v>2579</v>
      </c>
      <c r="H278" s="61" t="s">
        <v>2851</v>
      </c>
      <c r="I278" s="63">
        <v>2</v>
      </c>
      <c r="J278" s="336">
        <v>140458173</v>
      </c>
      <c r="K278" s="63">
        <v>0</v>
      </c>
      <c r="L278" s="63">
        <v>0</v>
      </c>
      <c r="M278" s="15" t="s">
        <v>3402</v>
      </c>
      <c r="N278" s="336">
        <v>18</v>
      </c>
      <c r="O278" s="419"/>
    </row>
    <row r="279" spans="1:15" x14ac:dyDescent="0.2">
      <c r="A279" s="61" t="s">
        <v>1575</v>
      </c>
      <c r="B279" s="61" t="s">
        <v>2688</v>
      </c>
      <c r="C279" s="61" t="s">
        <v>3407</v>
      </c>
      <c r="D279" s="61" t="s">
        <v>3408</v>
      </c>
      <c r="E279" s="61" t="s">
        <v>3409</v>
      </c>
      <c r="F279" s="61" t="s">
        <v>2736</v>
      </c>
      <c r="G279" s="61" t="s">
        <v>1577</v>
      </c>
      <c r="H279" s="61" t="s">
        <v>2851</v>
      </c>
      <c r="I279" s="63">
        <v>2</v>
      </c>
      <c r="J279" s="336">
        <v>140916228</v>
      </c>
      <c r="K279" s="63">
        <v>0</v>
      </c>
      <c r="L279" s="63">
        <v>0</v>
      </c>
      <c r="M279" s="15" t="s">
        <v>1503</v>
      </c>
      <c r="N279" s="336">
        <v>6</v>
      </c>
      <c r="O279" s="419"/>
    </row>
    <row r="280" spans="1:15" x14ac:dyDescent="0.2">
      <c r="A280" s="61" t="s">
        <v>1795</v>
      </c>
      <c r="B280" s="61" t="s">
        <v>2688</v>
      </c>
      <c r="C280" s="61" t="s">
        <v>3093</v>
      </c>
      <c r="D280" s="61" t="s">
        <v>3410</v>
      </c>
      <c r="E280" s="61" t="s">
        <v>3411</v>
      </c>
      <c r="F280" s="61" t="s">
        <v>2688</v>
      </c>
      <c r="G280" s="61" t="s">
        <v>1796</v>
      </c>
      <c r="H280" s="61" t="s">
        <v>2939</v>
      </c>
      <c r="I280" s="63">
        <v>2</v>
      </c>
      <c r="J280" s="336">
        <v>145132892</v>
      </c>
      <c r="K280" s="63">
        <v>0</v>
      </c>
      <c r="L280" s="63">
        <v>2</v>
      </c>
      <c r="M280" s="15" t="s">
        <v>1503</v>
      </c>
      <c r="N280" s="336">
        <v>1</v>
      </c>
      <c r="O280" s="419"/>
    </row>
    <row r="281" spans="1:15" x14ac:dyDescent="0.2">
      <c r="A281" s="61" t="s">
        <v>1795</v>
      </c>
      <c r="B281" s="61" t="s">
        <v>2688</v>
      </c>
      <c r="C281" s="61" t="s">
        <v>3093</v>
      </c>
      <c r="D281" s="61" t="s">
        <v>3412</v>
      </c>
      <c r="E281" s="61" t="s">
        <v>3413</v>
      </c>
      <c r="F281" s="61" t="s">
        <v>2736</v>
      </c>
      <c r="G281" s="61" t="s">
        <v>1796</v>
      </c>
      <c r="H281" s="61" t="s">
        <v>2939</v>
      </c>
      <c r="I281" s="63">
        <v>2</v>
      </c>
      <c r="J281" s="336">
        <v>145132892</v>
      </c>
      <c r="K281" s="63">
        <v>0</v>
      </c>
      <c r="L281" s="63">
        <v>2</v>
      </c>
      <c r="M281" s="15" t="s">
        <v>1503</v>
      </c>
      <c r="N281" s="336">
        <v>2</v>
      </c>
      <c r="O281" s="419"/>
    </row>
    <row r="282" spans="1:15" x14ac:dyDescent="0.2">
      <c r="A282" s="61" t="s">
        <v>1795</v>
      </c>
      <c r="B282" s="61" t="s">
        <v>2688</v>
      </c>
      <c r="C282" s="61" t="s">
        <v>3093</v>
      </c>
      <c r="D282" s="61" t="s">
        <v>3414</v>
      </c>
      <c r="E282" s="61" t="s">
        <v>3415</v>
      </c>
      <c r="F282" s="61" t="s">
        <v>2723</v>
      </c>
      <c r="G282" s="61" t="s">
        <v>1796</v>
      </c>
      <c r="H282" s="61" t="s">
        <v>2854</v>
      </c>
      <c r="I282" s="63">
        <v>2</v>
      </c>
      <c r="J282" s="336">
        <v>145132892</v>
      </c>
      <c r="K282" s="63">
        <v>0</v>
      </c>
      <c r="L282" s="63">
        <v>0</v>
      </c>
      <c r="M282" s="15" t="s">
        <v>1503</v>
      </c>
      <c r="N282" s="336">
        <v>3</v>
      </c>
      <c r="O282" s="419"/>
    </row>
    <row r="283" spans="1:15" x14ac:dyDescent="0.2">
      <c r="A283" s="61" t="s">
        <v>1795</v>
      </c>
      <c r="B283" s="61" t="s">
        <v>2688</v>
      </c>
      <c r="C283" s="61" t="s">
        <v>3093</v>
      </c>
      <c r="D283" s="61" t="s">
        <v>3416</v>
      </c>
      <c r="E283" s="61" t="s">
        <v>3417</v>
      </c>
      <c r="F283" s="61" t="s">
        <v>2833</v>
      </c>
      <c r="G283" s="61" t="s">
        <v>1796</v>
      </c>
      <c r="H283" s="61" t="s">
        <v>2939</v>
      </c>
      <c r="I283" s="63">
        <v>2</v>
      </c>
      <c r="J283" s="336">
        <v>145132892</v>
      </c>
      <c r="K283" s="63">
        <v>0</v>
      </c>
      <c r="L283" s="63">
        <v>2</v>
      </c>
      <c r="M283" s="15" t="s">
        <v>1503</v>
      </c>
      <c r="N283" s="336">
        <v>6</v>
      </c>
      <c r="O283" s="419"/>
    </row>
    <row r="284" spans="1:15" x14ac:dyDescent="0.2">
      <c r="A284" s="61" t="s">
        <v>1795</v>
      </c>
      <c r="B284" s="61" t="s">
        <v>2723</v>
      </c>
      <c r="C284" s="61" t="s">
        <v>3418</v>
      </c>
      <c r="D284" s="61" t="s">
        <v>3419</v>
      </c>
      <c r="E284" s="61" t="s">
        <v>3420</v>
      </c>
      <c r="F284" s="61" t="s">
        <v>2989</v>
      </c>
      <c r="G284" s="61" t="s">
        <v>1796</v>
      </c>
      <c r="H284" s="61" t="s">
        <v>2851</v>
      </c>
      <c r="I284" s="63">
        <v>2</v>
      </c>
      <c r="J284" s="336">
        <v>145132892</v>
      </c>
      <c r="K284" s="63">
        <v>0</v>
      </c>
      <c r="L284" s="63">
        <v>0</v>
      </c>
      <c r="M284" s="15" t="s">
        <v>1503</v>
      </c>
      <c r="N284" s="336">
        <v>11</v>
      </c>
      <c r="O284" s="419"/>
    </row>
    <row r="285" spans="1:15" x14ac:dyDescent="0.2">
      <c r="A285" s="61" t="s">
        <v>1804</v>
      </c>
      <c r="B285" s="61" t="s">
        <v>2723</v>
      </c>
      <c r="C285" s="61" t="s">
        <v>3118</v>
      </c>
      <c r="D285" s="61" t="s">
        <v>3421</v>
      </c>
      <c r="E285" s="61" t="s">
        <v>3422</v>
      </c>
      <c r="F285" s="61" t="s">
        <v>2789</v>
      </c>
      <c r="G285" s="61" t="s">
        <v>1805</v>
      </c>
      <c r="H285" s="61" t="s">
        <v>2854</v>
      </c>
      <c r="I285" s="63">
        <v>2</v>
      </c>
      <c r="J285" s="336">
        <v>147476589</v>
      </c>
      <c r="K285" s="63">
        <v>2</v>
      </c>
      <c r="L285" s="63">
        <v>0</v>
      </c>
      <c r="M285" s="15" t="s">
        <v>1503</v>
      </c>
      <c r="N285" s="336">
        <v>9</v>
      </c>
      <c r="O285" s="419"/>
    </row>
    <row r="286" spans="1:15" x14ac:dyDescent="0.2">
      <c r="A286" s="61" t="s">
        <v>1582</v>
      </c>
      <c r="B286" s="61" t="s">
        <v>2688</v>
      </c>
      <c r="C286" s="61" t="s">
        <v>1583</v>
      </c>
      <c r="D286" s="61" t="s">
        <v>3423</v>
      </c>
      <c r="E286" s="61" t="s">
        <v>3424</v>
      </c>
      <c r="F286" s="61" t="s">
        <v>2688</v>
      </c>
      <c r="G286" s="61" t="s">
        <v>1583</v>
      </c>
      <c r="H286" s="61" t="s">
        <v>2854</v>
      </c>
      <c r="I286" s="63">
        <v>2</v>
      </c>
      <c r="J286" s="336">
        <v>147729416</v>
      </c>
      <c r="K286" s="63">
        <v>2</v>
      </c>
      <c r="L286" s="63">
        <v>0</v>
      </c>
      <c r="M286" s="15" t="s">
        <v>1503</v>
      </c>
      <c r="N286" s="336">
        <v>1</v>
      </c>
      <c r="O286" s="419"/>
    </row>
    <row r="287" spans="1:15" x14ac:dyDescent="0.2">
      <c r="A287" s="61" t="s">
        <v>2415</v>
      </c>
      <c r="B287" s="61" t="s">
        <v>2688</v>
      </c>
      <c r="C287" s="61" t="s">
        <v>3425</v>
      </c>
      <c r="D287" s="61" t="s">
        <v>3354</v>
      </c>
      <c r="E287" s="61" t="s">
        <v>3355</v>
      </c>
      <c r="F287" s="61" t="s">
        <v>2688</v>
      </c>
      <c r="G287" s="61" t="s">
        <v>2416</v>
      </c>
      <c r="H287" s="61" t="s">
        <v>2851</v>
      </c>
      <c r="I287" s="63">
        <v>2</v>
      </c>
      <c r="J287" s="336">
        <v>147729471</v>
      </c>
      <c r="K287" s="63">
        <v>0</v>
      </c>
      <c r="L287" s="63">
        <v>0</v>
      </c>
      <c r="M287" s="15" t="s">
        <v>3356</v>
      </c>
      <c r="N287" s="336">
        <v>1</v>
      </c>
      <c r="O287" s="419"/>
    </row>
    <row r="288" spans="1:15" x14ac:dyDescent="0.2">
      <c r="A288" s="61" t="s">
        <v>1823</v>
      </c>
      <c r="B288" s="61" t="s">
        <v>2989</v>
      </c>
      <c r="C288" s="61" t="s">
        <v>3426</v>
      </c>
      <c r="D288" s="61" t="s">
        <v>3427</v>
      </c>
      <c r="E288" s="61" t="s">
        <v>3428</v>
      </c>
      <c r="F288" s="61" t="s">
        <v>2688</v>
      </c>
      <c r="G288" s="61" t="s">
        <v>1824</v>
      </c>
      <c r="H288" s="61" t="s">
        <v>2854</v>
      </c>
      <c r="I288" s="63">
        <v>2</v>
      </c>
      <c r="J288" s="336">
        <v>151385614</v>
      </c>
      <c r="K288" s="63">
        <v>0</v>
      </c>
      <c r="L288" s="63">
        <v>0</v>
      </c>
      <c r="M288" s="15" t="s">
        <v>1503</v>
      </c>
      <c r="N288" s="336">
        <v>16</v>
      </c>
      <c r="O288" s="419"/>
    </row>
    <row r="289" spans="1:15" x14ac:dyDescent="0.2">
      <c r="A289" s="61" t="s">
        <v>1823</v>
      </c>
      <c r="B289" s="61" t="s">
        <v>2989</v>
      </c>
      <c r="C289" s="61" t="s">
        <v>3426</v>
      </c>
      <c r="D289" s="61" t="s">
        <v>3429</v>
      </c>
      <c r="E289" s="61" t="s">
        <v>3430</v>
      </c>
      <c r="F289" s="61" t="s">
        <v>2736</v>
      </c>
      <c r="G289" s="61" t="s">
        <v>1824</v>
      </c>
      <c r="H289" s="61" t="s">
        <v>2854</v>
      </c>
      <c r="I289" s="63">
        <v>2</v>
      </c>
      <c r="J289" s="336">
        <v>151385614</v>
      </c>
      <c r="K289" s="63">
        <v>0</v>
      </c>
      <c r="L289" s="63">
        <v>0</v>
      </c>
      <c r="M289" s="15" t="s">
        <v>1503</v>
      </c>
      <c r="N289" s="336">
        <v>17</v>
      </c>
      <c r="O289" s="419"/>
    </row>
    <row r="290" spans="1:15" x14ac:dyDescent="0.2">
      <c r="A290" s="61" t="s">
        <v>1823</v>
      </c>
      <c r="B290" s="61" t="s">
        <v>3215</v>
      </c>
      <c r="C290" s="61" t="s">
        <v>3431</v>
      </c>
      <c r="D290" s="61" t="s">
        <v>3432</v>
      </c>
      <c r="E290" s="61" t="s">
        <v>3433</v>
      </c>
      <c r="F290" s="61" t="s">
        <v>2723</v>
      </c>
      <c r="G290" s="61" t="s">
        <v>1824</v>
      </c>
      <c r="H290" s="61" t="s">
        <v>2851</v>
      </c>
      <c r="I290" s="63">
        <v>2</v>
      </c>
      <c r="J290" s="336">
        <v>151385614</v>
      </c>
      <c r="K290" s="63">
        <v>0</v>
      </c>
      <c r="L290" s="63">
        <v>0</v>
      </c>
      <c r="M290" s="15" t="s">
        <v>1503</v>
      </c>
      <c r="N290" s="336">
        <v>18</v>
      </c>
      <c r="O290" s="419"/>
    </row>
    <row r="291" spans="1:15" x14ac:dyDescent="0.2">
      <c r="A291" s="61" t="s">
        <v>1823</v>
      </c>
      <c r="B291" s="61" t="s">
        <v>3215</v>
      </c>
      <c r="C291" s="61" t="s">
        <v>3431</v>
      </c>
      <c r="D291" s="61" t="s">
        <v>3416</v>
      </c>
      <c r="E291" s="61" t="s">
        <v>3417</v>
      </c>
      <c r="F291" s="61" t="s">
        <v>2833</v>
      </c>
      <c r="G291" s="61" t="s">
        <v>1824</v>
      </c>
      <c r="H291" s="61" t="s">
        <v>2851</v>
      </c>
      <c r="I291" s="63">
        <v>2</v>
      </c>
      <c r="J291" s="336">
        <v>151385614</v>
      </c>
      <c r="K291" s="63">
        <v>0</v>
      </c>
      <c r="L291" s="63">
        <v>0</v>
      </c>
      <c r="M291" s="15" t="s">
        <v>1503</v>
      </c>
      <c r="N291" s="336">
        <v>21</v>
      </c>
      <c r="O291" s="419"/>
    </row>
    <row r="292" spans="1:15" x14ac:dyDescent="0.2">
      <c r="A292" s="61" t="s">
        <v>1823</v>
      </c>
      <c r="B292" s="61" t="s">
        <v>3215</v>
      </c>
      <c r="C292" s="61" t="s">
        <v>3431</v>
      </c>
      <c r="D292" s="61" t="s">
        <v>3419</v>
      </c>
      <c r="E292" s="61" t="s">
        <v>3420</v>
      </c>
      <c r="F292" s="61" t="s">
        <v>2789</v>
      </c>
      <c r="G292" s="61" t="s">
        <v>1824</v>
      </c>
      <c r="H292" s="61" t="s">
        <v>2851</v>
      </c>
      <c r="I292" s="63">
        <v>2</v>
      </c>
      <c r="J292" s="336">
        <v>151385614</v>
      </c>
      <c r="K292" s="63">
        <v>0</v>
      </c>
      <c r="L292" s="63">
        <v>0</v>
      </c>
      <c r="M292" s="15" t="s">
        <v>1503</v>
      </c>
      <c r="N292" s="336">
        <v>23</v>
      </c>
      <c r="O292" s="419"/>
    </row>
    <row r="293" spans="1:15" x14ac:dyDescent="0.2">
      <c r="A293" s="61" t="s">
        <v>2066</v>
      </c>
      <c r="B293" s="61" t="s">
        <v>2688</v>
      </c>
      <c r="C293" s="61" t="s">
        <v>3126</v>
      </c>
      <c r="D293" s="61" t="s">
        <v>3434</v>
      </c>
      <c r="E293" s="61" t="s">
        <v>3435</v>
      </c>
      <c r="F293" s="61" t="s">
        <v>2723</v>
      </c>
      <c r="G293" s="61" t="s">
        <v>2067</v>
      </c>
      <c r="H293" s="61" t="s">
        <v>2854</v>
      </c>
      <c r="I293" s="63">
        <v>2</v>
      </c>
      <c r="J293" s="336">
        <v>153365359</v>
      </c>
      <c r="K293" s="63">
        <v>2</v>
      </c>
      <c r="L293" s="63">
        <v>0</v>
      </c>
      <c r="M293" s="15" t="s">
        <v>1503</v>
      </c>
      <c r="N293" s="336">
        <v>3</v>
      </c>
      <c r="O293" s="419"/>
    </row>
    <row r="294" spans="1:15" x14ac:dyDescent="0.2">
      <c r="A294" s="61" t="s">
        <v>2066</v>
      </c>
      <c r="B294" s="61" t="s">
        <v>2694</v>
      </c>
      <c r="C294" s="61" t="s">
        <v>3436</v>
      </c>
      <c r="D294" s="61" t="s">
        <v>3127</v>
      </c>
      <c r="E294" s="61" t="s">
        <v>3128</v>
      </c>
      <c r="F294" s="61" t="s">
        <v>2824</v>
      </c>
      <c r="G294" s="61" t="s">
        <v>2067</v>
      </c>
      <c r="H294" s="61" t="s">
        <v>2851</v>
      </c>
      <c r="I294" s="63">
        <v>2</v>
      </c>
      <c r="J294" s="336">
        <v>153365359</v>
      </c>
      <c r="K294" s="63">
        <v>0</v>
      </c>
      <c r="L294" s="63">
        <v>0</v>
      </c>
      <c r="M294" s="15" t="s">
        <v>1503</v>
      </c>
      <c r="N294" s="336">
        <v>10</v>
      </c>
      <c r="O294" s="419"/>
    </row>
    <row r="295" spans="1:15" x14ac:dyDescent="0.2">
      <c r="A295" s="61" t="s">
        <v>1706</v>
      </c>
      <c r="B295" s="61" t="s">
        <v>2736</v>
      </c>
      <c r="C295" s="61" t="s">
        <v>3437</v>
      </c>
      <c r="D295" s="61" t="s">
        <v>3438</v>
      </c>
      <c r="E295" s="61" t="s">
        <v>3439</v>
      </c>
      <c r="F295" s="61" t="s">
        <v>2833</v>
      </c>
      <c r="G295" s="61" t="s">
        <v>1707</v>
      </c>
      <c r="H295" s="61" t="s">
        <v>2854</v>
      </c>
      <c r="I295" s="63">
        <v>2</v>
      </c>
      <c r="J295" s="336">
        <v>154005468</v>
      </c>
      <c r="K295" s="63">
        <v>2</v>
      </c>
      <c r="L295" s="63">
        <v>0</v>
      </c>
      <c r="M295" s="15" t="s">
        <v>1503</v>
      </c>
      <c r="N295" s="336">
        <v>6</v>
      </c>
      <c r="O295" s="419"/>
    </row>
    <row r="296" spans="1:15" x14ac:dyDescent="0.2">
      <c r="A296" s="61" t="s">
        <v>1706</v>
      </c>
      <c r="B296" s="61" t="s">
        <v>2833</v>
      </c>
      <c r="C296" s="61" t="s">
        <v>3440</v>
      </c>
      <c r="D296" s="61" t="s">
        <v>3403</v>
      </c>
      <c r="E296" s="61" t="s">
        <v>3404</v>
      </c>
      <c r="F296" s="61" t="s">
        <v>2824</v>
      </c>
      <c r="G296" s="61" t="s">
        <v>1707</v>
      </c>
      <c r="H296" s="61" t="s">
        <v>2854</v>
      </c>
      <c r="I296" s="63">
        <v>2</v>
      </c>
      <c r="J296" s="336">
        <v>154005468</v>
      </c>
      <c r="K296" s="63">
        <v>2</v>
      </c>
      <c r="L296" s="63">
        <v>0</v>
      </c>
      <c r="M296" s="15" t="s">
        <v>3405</v>
      </c>
      <c r="N296" s="336">
        <v>12</v>
      </c>
      <c r="O296" s="419"/>
    </row>
    <row r="297" spans="1:15" x14ac:dyDescent="0.2">
      <c r="A297" s="61" t="s">
        <v>1706</v>
      </c>
      <c r="B297" s="61" t="s">
        <v>2833</v>
      </c>
      <c r="C297" s="61" t="s">
        <v>3440</v>
      </c>
      <c r="D297" s="61" t="s">
        <v>3441</v>
      </c>
      <c r="E297" s="61" t="s">
        <v>3442</v>
      </c>
      <c r="F297" s="61" t="s">
        <v>2989</v>
      </c>
      <c r="G297" s="61" t="s">
        <v>1707</v>
      </c>
      <c r="H297" s="61" t="s">
        <v>2854</v>
      </c>
      <c r="I297" s="63">
        <v>2</v>
      </c>
      <c r="J297" s="336">
        <v>154005468</v>
      </c>
      <c r="K297" s="63">
        <v>2</v>
      </c>
      <c r="L297" s="63">
        <v>0</v>
      </c>
      <c r="M297" s="15" t="s">
        <v>3443</v>
      </c>
      <c r="N297" s="336">
        <v>13</v>
      </c>
      <c r="O297" s="419"/>
    </row>
    <row r="298" spans="1:15" x14ac:dyDescent="0.2">
      <c r="A298" s="61" t="s">
        <v>1835</v>
      </c>
      <c r="B298" s="61" t="s">
        <v>2688</v>
      </c>
      <c r="C298" s="61" t="s">
        <v>3019</v>
      </c>
      <c r="D298" s="61" t="s">
        <v>3444</v>
      </c>
      <c r="E298" s="61" t="s">
        <v>3445</v>
      </c>
      <c r="F298" s="61" t="s">
        <v>2697</v>
      </c>
      <c r="G298" s="61" t="s">
        <v>1836</v>
      </c>
      <c r="H298" s="61" t="s">
        <v>2854</v>
      </c>
      <c r="I298" s="63">
        <v>2</v>
      </c>
      <c r="J298" s="336">
        <v>154074688</v>
      </c>
      <c r="K298" s="63">
        <v>2</v>
      </c>
      <c r="L298" s="63">
        <v>0</v>
      </c>
      <c r="M298" s="15" t="s">
        <v>1503</v>
      </c>
      <c r="N298" s="336">
        <v>4</v>
      </c>
      <c r="O298" s="419"/>
    </row>
    <row r="299" spans="1:15" x14ac:dyDescent="0.2">
      <c r="A299" s="61" t="s">
        <v>1835</v>
      </c>
      <c r="B299" s="61" t="s">
        <v>2688</v>
      </c>
      <c r="C299" s="61" t="s">
        <v>3019</v>
      </c>
      <c r="D299" s="61" t="s">
        <v>3446</v>
      </c>
      <c r="E299" s="61" t="s">
        <v>3447</v>
      </c>
      <c r="F299" s="61" t="s">
        <v>2787</v>
      </c>
      <c r="G299" s="61" t="s">
        <v>1836</v>
      </c>
      <c r="H299" s="61" t="s">
        <v>2854</v>
      </c>
      <c r="I299" s="63">
        <v>2</v>
      </c>
      <c r="J299" s="336">
        <v>154074688</v>
      </c>
      <c r="K299" s="63">
        <v>2</v>
      </c>
      <c r="L299" s="63">
        <v>0</v>
      </c>
      <c r="M299" s="15" t="s">
        <v>1503</v>
      </c>
      <c r="N299" s="336">
        <v>5</v>
      </c>
      <c r="O299" s="419"/>
    </row>
    <row r="300" spans="1:15" x14ac:dyDescent="0.2">
      <c r="A300" s="61" t="s">
        <v>1835</v>
      </c>
      <c r="B300" s="61" t="s">
        <v>2688</v>
      </c>
      <c r="C300" s="61" t="s">
        <v>3019</v>
      </c>
      <c r="D300" s="61" t="s">
        <v>3448</v>
      </c>
      <c r="E300" s="61" t="s">
        <v>3449</v>
      </c>
      <c r="F300" s="61" t="s">
        <v>2789</v>
      </c>
      <c r="G300" s="61" t="s">
        <v>1836</v>
      </c>
      <c r="H300" s="61" t="s">
        <v>2854</v>
      </c>
      <c r="I300" s="63">
        <v>2</v>
      </c>
      <c r="J300" s="336">
        <v>154074688</v>
      </c>
      <c r="K300" s="63">
        <v>2</v>
      </c>
      <c r="L300" s="63">
        <v>0</v>
      </c>
      <c r="M300" s="15" t="s">
        <v>1503</v>
      </c>
      <c r="N300" s="336">
        <v>8</v>
      </c>
      <c r="O300" s="419"/>
    </row>
    <row r="301" spans="1:15" x14ac:dyDescent="0.2">
      <c r="A301" s="61" t="s">
        <v>1835</v>
      </c>
      <c r="B301" s="61" t="s">
        <v>2688</v>
      </c>
      <c r="C301" s="61" t="s">
        <v>3019</v>
      </c>
      <c r="D301" s="61" t="s">
        <v>3450</v>
      </c>
      <c r="E301" s="61" t="s">
        <v>3451</v>
      </c>
      <c r="F301" s="61" t="s">
        <v>2785</v>
      </c>
      <c r="G301" s="61" t="s">
        <v>1836</v>
      </c>
      <c r="H301" s="61" t="s">
        <v>2854</v>
      </c>
      <c r="I301" s="63">
        <v>2</v>
      </c>
      <c r="J301" s="336">
        <v>154074688</v>
      </c>
      <c r="K301" s="63">
        <v>2</v>
      </c>
      <c r="L301" s="63">
        <v>0</v>
      </c>
      <c r="M301" s="15" t="s">
        <v>1503</v>
      </c>
      <c r="N301" s="336">
        <v>13</v>
      </c>
      <c r="O301" s="419"/>
    </row>
    <row r="302" spans="1:15" x14ac:dyDescent="0.2">
      <c r="A302" s="61" t="s">
        <v>1835</v>
      </c>
      <c r="B302" s="61" t="s">
        <v>2688</v>
      </c>
      <c r="C302" s="61" t="s">
        <v>3019</v>
      </c>
      <c r="D302" s="61" t="s">
        <v>3452</v>
      </c>
      <c r="E302" s="61" t="s">
        <v>3453</v>
      </c>
      <c r="F302" s="61" t="s">
        <v>2883</v>
      </c>
      <c r="G302" s="61" t="s">
        <v>1836</v>
      </c>
      <c r="H302" s="61" t="s">
        <v>2854</v>
      </c>
      <c r="I302" s="63">
        <v>2</v>
      </c>
      <c r="J302" s="336">
        <v>154074688</v>
      </c>
      <c r="K302" s="63">
        <v>2</v>
      </c>
      <c r="L302" s="63">
        <v>0</v>
      </c>
      <c r="M302" s="15" t="s">
        <v>1503</v>
      </c>
      <c r="N302" s="336">
        <v>15</v>
      </c>
      <c r="O302" s="419"/>
    </row>
    <row r="303" spans="1:15" x14ac:dyDescent="0.2">
      <c r="A303" s="61" t="s">
        <v>1835</v>
      </c>
      <c r="B303" s="61" t="s">
        <v>2688</v>
      </c>
      <c r="C303" s="61" t="s">
        <v>3019</v>
      </c>
      <c r="D303" s="61" t="s">
        <v>3217</v>
      </c>
      <c r="E303" s="61" t="s">
        <v>3218</v>
      </c>
      <c r="F303" s="61" t="s">
        <v>2915</v>
      </c>
      <c r="G303" s="61" t="s">
        <v>1836</v>
      </c>
      <c r="H303" s="61" t="s">
        <v>2854</v>
      </c>
      <c r="I303" s="63">
        <v>2</v>
      </c>
      <c r="J303" s="336">
        <v>154074688</v>
      </c>
      <c r="K303" s="63">
        <v>2</v>
      </c>
      <c r="L303" s="63">
        <v>0</v>
      </c>
      <c r="M303" s="15" t="s">
        <v>1503</v>
      </c>
      <c r="N303" s="336">
        <v>16</v>
      </c>
      <c r="O303" s="419"/>
    </row>
    <row r="304" spans="1:15" x14ac:dyDescent="0.2">
      <c r="A304" s="61" t="s">
        <v>2586</v>
      </c>
      <c r="B304" s="61" t="s">
        <v>2736</v>
      </c>
      <c r="C304" s="61" t="s">
        <v>2587</v>
      </c>
      <c r="D304" s="61" t="s">
        <v>3454</v>
      </c>
      <c r="E304" s="61" t="s">
        <v>3455</v>
      </c>
      <c r="F304" s="61" t="s">
        <v>2736</v>
      </c>
      <c r="G304" s="61" t="s">
        <v>2587</v>
      </c>
      <c r="H304" s="61" t="s">
        <v>2854</v>
      </c>
      <c r="I304" s="63">
        <v>2</v>
      </c>
      <c r="J304" s="336">
        <v>154723528</v>
      </c>
      <c r="K304" s="63">
        <v>0</v>
      </c>
      <c r="L304" s="63">
        <v>0</v>
      </c>
      <c r="M304" s="15" t="s">
        <v>1503</v>
      </c>
      <c r="N304" s="336">
        <v>3</v>
      </c>
      <c r="O304" s="419"/>
    </row>
    <row r="305" spans="1:15" x14ac:dyDescent="0.2">
      <c r="A305" s="61" t="s">
        <v>1844</v>
      </c>
      <c r="B305" s="61" t="s">
        <v>2688</v>
      </c>
      <c r="C305" s="61" t="s">
        <v>3332</v>
      </c>
      <c r="D305" s="61" t="s">
        <v>3333</v>
      </c>
      <c r="E305" s="61" t="s">
        <v>3334</v>
      </c>
      <c r="F305" s="61" t="s">
        <v>2697</v>
      </c>
      <c r="G305" s="61" t="s">
        <v>1845</v>
      </c>
      <c r="H305" s="61" t="s">
        <v>2854</v>
      </c>
      <c r="I305" s="63">
        <v>2</v>
      </c>
      <c r="J305" s="336">
        <v>155603578</v>
      </c>
      <c r="K305" s="63">
        <v>2</v>
      </c>
      <c r="L305" s="63">
        <v>0</v>
      </c>
      <c r="M305" s="15" t="s">
        <v>1503</v>
      </c>
      <c r="N305" s="336">
        <v>4</v>
      </c>
      <c r="O305" s="419"/>
    </row>
    <row r="306" spans="1:15" x14ac:dyDescent="0.2">
      <c r="A306" s="61" t="s">
        <v>1847</v>
      </c>
      <c r="B306" s="61" t="s">
        <v>2688</v>
      </c>
      <c r="C306" s="61" t="s">
        <v>3335</v>
      </c>
      <c r="D306" s="61" t="s">
        <v>3456</v>
      </c>
      <c r="E306" s="61" t="s">
        <v>3457</v>
      </c>
      <c r="F306" s="61" t="s">
        <v>2697</v>
      </c>
      <c r="G306" s="61" t="s">
        <v>1848</v>
      </c>
      <c r="H306" s="61" t="s">
        <v>2854</v>
      </c>
      <c r="I306" s="63">
        <v>2</v>
      </c>
      <c r="J306" s="336">
        <v>155782017</v>
      </c>
      <c r="K306" s="63">
        <v>2</v>
      </c>
      <c r="L306" s="63">
        <v>0</v>
      </c>
      <c r="M306" s="15" t="s">
        <v>1503</v>
      </c>
      <c r="N306" s="336">
        <v>4</v>
      </c>
      <c r="O306" s="419"/>
    </row>
    <row r="307" spans="1:15" x14ac:dyDescent="0.2">
      <c r="A307" s="61" t="s">
        <v>1765</v>
      </c>
      <c r="B307" s="61" t="s">
        <v>2723</v>
      </c>
      <c r="C307" s="61" t="s">
        <v>2861</v>
      </c>
      <c r="D307" s="61" t="s">
        <v>3458</v>
      </c>
      <c r="E307" s="61" t="s">
        <v>3459</v>
      </c>
      <c r="F307" s="61" t="s">
        <v>2787</v>
      </c>
      <c r="G307" s="61" t="s">
        <v>1766</v>
      </c>
      <c r="H307" s="61" t="s">
        <v>2854</v>
      </c>
      <c r="I307" s="63">
        <v>2</v>
      </c>
      <c r="J307" s="336">
        <v>155782027</v>
      </c>
      <c r="K307" s="63">
        <v>0</v>
      </c>
      <c r="L307" s="63">
        <v>0</v>
      </c>
      <c r="M307" s="15" t="s">
        <v>1503</v>
      </c>
      <c r="N307" s="336">
        <v>5</v>
      </c>
      <c r="O307" s="419"/>
    </row>
    <row r="308" spans="1:15" x14ac:dyDescent="0.2">
      <c r="A308" s="61" t="s">
        <v>1765</v>
      </c>
      <c r="B308" s="61" t="s">
        <v>2723</v>
      </c>
      <c r="C308" s="61" t="s">
        <v>2861</v>
      </c>
      <c r="D308" s="61" t="s">
        <v>3460</v>
      </c>
      <c r="E308" s="61" t="s">
        <v>3461</v>
      </c>
      <c r="F308" s="61" t="s">
        <v>2845</v>
      </c>
      <c r="G308" s="61" t="s">
        <v>1766</v>
      </c>
      <c r="H308" s="61" t="s">
        <v>2854</v>
      </c>
      <c r="I308" s="63">
        <v>2</v>
      </c>
      <c r="J308" s="336">
        <v>155782027</v>
      </c>
      <c r="K308" s="63">
        <v>2</v>
      </c>
      <c r="L308" s="63">
        <v>0</v>
      </c>
      <c r="M308" s="15" t="s">
        <v>1503</v>
      </c>
      <c r="N308" s="336">
        <v>7</v>
      </c>
      <c r="O308" s="419"/>
    </row>
    <row r="309" spans="1:15" x14ac:dyDescent="0.2">
      <c r="A309" s="61" t="s">
        <v>1765</v>
      </c>
      <c r="B309" s="61" t="s">
        <v>2723</v>
      </c>
      <c r="C309" s="61" t="s">
        <v>2861</v>
      </c>
      <c r="D309" s="61" t="s">
        <v>3462</v>
      </c>
      <c r="E309" s="61" t="s">
        <v>3463</v>
      </c>
      <c r="F309" s="61" t="s">
        <v>2789</v>
      </c>
      <c r="G309" s="61" t="s">
        <v>1766</v>
      </c>
      <c r="H309" s="61" t="s">
        <v>2854</v>
      </c>
      <c r="I309" s="63">
        <v>2</v>
      </c>
      <c r="J309" s="336">
        <v>155782027</v>
      </c>
      <c r="K309" s="63">
        <v>2</v>
      </c>
      <c r="L309" s="63">
        <v>0</v>
      </c>
      <c r="M309" s="15" t="s">
        <v>1503</v>
      </c>
      <c r="N309" s="336">
        <v>8</v>
      </c>
      <c r="O309" s="419"/>
    </row>
    <row r="310" spans="1:15" x14ac:dyDescent="0.2">
      <c r="A310" s="61" t="s">
        <v>1765</v>
      </c>
      <c r="B310" s="61" t="s">
        <v>2723</v>
      </c>
      <c r="C310" s="61" t="s">
        <v>2861</v>
      </c>
      <c r="D310" s="61" t="s">
        <v>3464</v>
      </c>
      <c r="E310" s="61" t="s">
        <v>3465</v>
      </c>
      <c r="F310" s="61" t="s">
        <v>2694</v>
      </c>
      <c r="G310" s="61" t="s">
        <v>1766</v>
      </c>
      <c r="H310" s="61" t="s">
        <v>2854</v>
      </c>
      <c r="I310" s="63">
        <v>2</v>
      </c>
      <c r="J310" s="336">
        <v>155782027</v>
      </c>
      <c r="K310" s="63">
        <v>2</v>
      </c>
      <c r="L310" s="63">
        <v>0</v>
      </c>
      <c r="M310" s="15" t="s">
        <v>1503</v>
      </c>
      <c r="N310" s="336">
        <v>9</v>
      </c>
      <c r="O310" s="419"/>
    </row>
    <row r="311" spans="1:15" x14ac:dyDescent="0.2">
      <c r="A311" s="61" t="s">
        <v>1860</v>
      </c>
      <c r="B311" s="61" t="s">
        <v>2963</v>
      </c>
      <c r="C311" s="61" t="s">
        <v>3466</v>
      </c>
      <c r="D311" s="61" t="s">
        <v>3467</v>
      </c>
      <c r="E311" s="61" t="s">
        <v>3468</v>
      </c>
      <c r="F311" s="61" t="s">
        <v>2723</v>
      </c>
      <c r="G311" s="61" t="s">
        <v>1861</v>
      </c>
      <c r="H311" s="61" t="s">
        <v>2854</v>
      </c>
      <c r="I311" s="63">
        <v>2</v>
      </c>
      <c r="J311" s="336">
        <v>157101051</v>
      </c>
      <c r="K311" s="63">
        <v>2</v>
      </c>
      <c r="L311" s="63">
        <v>0</v>
      </c>
      <c r="M311" s="15" t="s">
        <v>1503</v>
      </c>
      <c r="N311" s="336">
        <v>4</v>
      </c>
      <c r="O311" s="419"/>
    </row>
    <row r="312" spans="1:15" x14ac:dyDescent="0.2">
      <c r="A312" s="61" t="s">
        <v>2426</v>
      </c>
      <c r="B312" s="61" t="s">
        <v>2688</v>
      </c>
      <c r="C312" s="61" t="s">
        <v>3469</v>
      </c>
      <c r="D312" s="61" t="s">
        <v>3245</v>
      </c>
      <c r="E312" s="61" t="s">
        <v>3246</v>
      </c>
      <c r="F312" s="61" t="s">
        <v>2688</v>
      </c>
      <c r="G312" s="61" t="s">
        <v>2427</v>
      </c>
      <c r="H312" s="61" t="s">
        <v>2851</v>
      </c>
      <c r="I312" s="63">
        <v>2</v>
      </c>
      <c r="J312" s="336">
        <v>158190959</v>
      </c>
      <c r="K312" s="63">
        <v>0</v>
      </c>
      <c r="L312" s="63">
        <v>0</v>
      </c>
      <c r="M312" s="15" t="s">
        <v>1503</v>
      </c>
      <c r="N312" s="336">
        <v>1</v>
      </c>
      <c r="O312" s="419"/>
    </row>
    <row r="313" spans="1:15" x14ac:dyDescent="0.2">
      <c r="A313" s="61" t="s">
        <v>2590</v>
      </c>
      <c r="B313" s="61" t="s">
        <v>2688</v>
      </c>
      <c r="C313" s="61" t="s">
        <v>2973</v>
      </c>
      <c r="D313" s="61" t="s">
        <v>3470</v>
      </c>
      <c r="E313" s="61" t="s">
        <v>3471</v>
      </c>
      <c r="F313" s="61" t="s">
        <v>2833</v>
      </c>
      <c r="G313" s="61" t="s">
        <v>2591</v>
      </c>
      <c r="H313" s="61" t="s">
        <v>2854</v>
      </c>
      <c r="I313" s="63">
        <v>2</v>
      </c>
      <c r="J313" s="336">
        <v>158538826</v>
      </c>
      <c r="K313" s="63">
        <v>2</v>
      </c>
      <c r="L313" s="63">
        <v>0</v>
      </c>
      <c r="M313" s="15" t="s">
        <v>1503</v>
      </c>
      <c r="N313" s="336">
        <v>7</v>
      </c>
      <c r="O313" s="419"/>
    </row>
    <row r="314" spans="1:15" x14ac:dyDescent="0.2">
      <c r="A314" s="61" t="s">
        <v>2590</v>
      </c>
      <c r="B314" s="61" t="s">
        <v>2723</v>
      </c>
      <c r="C314" s="61" t="s">
        <v>3472</v>
      </c>
      <c r="D314" s="61" t="s">
        <v>3473</v>
      </c>
      <c r="E314" s="61" t="s">
        <v>3474</v>
      </c>
      <c r="F314" s="61" t="s">
        <v>2787</v>
      </c>
      <c r="G314" s="61" t="s">
        <v>2591</v>
      </c>
      <c r="H314" s="61" t="s">
        <v>2851</v>
      </c>
      <c r="I314" s="63">
        <v>2</v>
      </c>
      <c r="J314" s="336">
        <v>158538826</v>
      </c>
      <c r="K314" s="63">
        <v>0</v>
      </c>
      <c r="L314" s="63">
        <v>0</v>
      </c>
      <c r="M314" s="15" t="s">
        <v>1503</v>
      </c>
      <c r="N314" s="336">
        <v>6</v>
      </c>
      <c r="O314" s="419"/>
    </row>
    <row r="315" spans="1:15" x14ac:dyDescent="0.2">
      <c r="A315" s="61" t="s">
        <v>1868</v>
      </c>
      <c r="B315" s="61" t="s">
        <v>2736</v>
      </c>
      <c r="C315" s="61" t="s">
        <v>3475</v>
      </c>
      <c r="D315" s="61" t="s">
        <v>3476</v>
      </c>
      <c r="E315" s="61" t="s">
        <v>3477</v>
      </c>
      <c r="F315" s="61" t="s">
        <v>2736</v>
      </c>
      <c r="G315" s="61" t="s">
        <v>1869</v>
      </c>
      <c r="H315" s="61" t="s">
        <v>2854</v>
      </c>
      <c r="I315" s="63">
        <v>2</v>
      </c>
      <c r="J315" s="336">
        <v>159385132</v>
      </c>
      <c r="K315" s="63">
        <v>2</v>
      </c>
      <c r="L315" s="63">
        <v>0</v>
      </c>
      <c r="M315" s="15" t="s">
        <v>1503</v>
      </c>
      <c r="N315" s="336">
        <v>2</v>
      </c>
      <c r="O315" s="419"/>
    </row>
    <row r="316" spans="1:15" x14ac:dyDescent="0.2">
      <c r="A316" s="61" t="s">
        <v>1868</v>
      </c>
      <c r="B316" s="61" t="s">
        <v>2736</v>
      </c>
      <c r="C316" s="61" t="s">
        <v>3475</v>
      </c>
      <c r="D316" s="61" t="s">
        <v>3478</v>
      </c>
      <c r="E316" s="61" t="s">
        <v>3479</v>
      </c>
      <c r="F316" s="61" t="s">
        <v>2697</v>
      </c>
      <c r="G316" s="61" t="s">
        <v>1869</v>
      </c>
      <c r="H316" s="61" t="s">
        <v>2854</v>
      </c>
      <c r="I316" s="63">
        <v>2</v>
      </c>
      <c r="J316" s="336">
        <v>159385132</v>
      </c>
      <c r="K316" s="63">
        <v>2</v>
      </c>
      <c r="L316" s="63">
        <v>0</v>
      </c>
      <c r="M316" s="15" t="s">
        <v>1503</v>
      </c>
      <c r="N316" s="336">
        <v>4</v>
      </c>
      <c r="O316" s="419"/>
    </row>
    <row r="317" spans="1:15" x14ac:dyDescent="0.2">
      <c r="A317" s="61" t="s">
        <v>2075</v>
      </c>
      <c r="B317" s="61" t="s">
        <v>2723</v>
      </c>
      <c r="C317" s="61" t="s">
        <v>3249</v>
      </c>
      <c r="D317" s="61" t="s">
        <v>3480</v>
      </c>
      <c r="E317" s="61" t="s">
        <v>3481</v>
      </c>
      <c r="F317" s="61" t="s">
        <v>2688</v>
      </c>
      <c r="G317" s="61" t="s">
        <v>2076</v>
      </c>
      <c r="H317" s="61" t="s">
        <v>2851</v>
      </c>
      <c r="I317" s="63">
        <v>2</v>
      </c>
      <c r="J317" s="336">
        <v>159654070</v>
      </c>
      <c r="K317" s="63">
        <v>0</v>
      </c>
      <c r="L317" s="63">
        <v>0</v>
      </c>
      <c r="M317" s="15" t="s">
        <v>1503</v>
      </c>
      <c r="N317" s="336">
        <v>1</v>
      </c>
      <c r="O317" s="419"/>
    </row>
    <row r="318" spans="1:15" x14ac:dyDescent="0.2">
      <c r="A318" s="61" t="s">
        <v>2075</v>
      </c>
      <c r="B318" s="61" t="s">
        <v>2723</v>
      </c>
      <c r="C318" s="61" t="s">
        <v>3249</v>
      </c>
      <c r="D318" s="61" t="s">
        <v>3482</v>
      </c>
      <c r="E318" s="61" t="s">
        <v>3483</v>
      </c>
      <c r="F318" s="61" t="s">
        <v>2736</v>
      </c>
      <c r="G318" s="61" t="s">
        <v>2076</v>
      </c>
      <c r="H318" s="61" t="s">
        <v>2851</v>
      </c>
      <c r="I318" s="63">
        <v>2</v>
      </c>
      <c r="J318" s="336">
        <v>159654070</v>
      </c>
      <c r="K318" s="63">
        <v>0</v>
      </c>
      <c r="L318" s="63">
        <v>0</v>
      </c>
      <c r="M318" s="15" t="s">
        <v>1503</v>
      </c>
      <c r="N318" s="336">
        <v>2</v>
      </c>
      <c r="O318" s="419"/>
    </row>
    <row r="319" spans="1:15" x14ac:dyDescent="0.2">
      <c r="A319" s="61" t="s">
        <v>2075</v>
      </c>
      <c r="B319" s="61" t="s">
        <v>2723</v>
      </c>
      <c r="C319" s="61" t="s">
        <v>3249</v>
      </c>
      <c r="D319" s="61" t="s">
        <v>3484</v>
      </c>
      <c r="E319" s="61" t="s">
        <v>3485</v>
      </c>
      <c r="F319" s="61" t="s">
        <v>2723</v>
      </c>
      <c r="G319" s="61" t="s">
        <v>2076</v>
      </c>
      <c r="H319" s="61" t="s">
        <v>2851</v>
      </c>
      <c r="I319" s="63">
        <v>2</v>
      </c>
      <c r="J319" s="336">
        <v>159654070</v>
      </c>
      <c r="K319" s="63">
        <v>0</v>
      </c>
      <c r="L319" s="63">
        <v>0</v>
      </c>
      <c r="M319" s="15" t="s">
        <v>1503</v>
      </c>
      <c r="N319" s="336">
        <v>3</v>
      </c>
      <c r="O319" s="419"/>
    </row>
    <row r="320" spans="1:15" x14ac:dyDescent="0.2">
      <c r="A320" s="61" t="s">
        <v>2075</v>
      </c>
      <c r="B320" s="61" t="s">
        <v>2723</v>
      </c>
      <c r="C320" s="61" t="s">
        <v>3249</v>
      </c>
      <c r="D320" s="61" t="s">
        <v>3486</v>
      </c>
      <c r="E320" s="61" t="s">
        <v>3487</v>
      </c>
      <c r="F320" s="61" t="s">
        <v>2697</v>
      </c>
      <c r="G320" s="61" t="s">
        <v>2076</v>
      </c>
      <c r="H320" s="61" t="s">
        <v>2851</v>
      </c>
      <c r="I320" s="63">
        <v>2</v>
      </c>
      <c r="J320" s="336">
        <v>159654070</v>
      </c>
      <c r="K320" s="63">
        <v>0</v>
      </c>
      <c r="L320" s="63">
        <v>0</v>
      </c>
      <c r="M320" s="15" t="s">
        <v>1503</v>
      </c>
      <c r="N320" s="336">
        <v>4</v>
      </c>
      <c r="O320" s="419"/>
    </row>
    <row r="321" spans="1:15" x14ac:dyDescent="0.2">
      <c r="A321" s="61" t="s">
        <v>2075</v>
      </c>
      <c r="B321" s="61" t="s">
        <v>2723</v>
      </c>
      <c r="C321" s="61" t="s">
        <v>3249</v>
      </c>
      <c r="D321" s="61" t="s">
        <v>3488</v>
      </c>
      <c r="E321" s="61" t="s">
        <v>3489</v>
      </c>
      <c r="F321" s="61" t="s">
        <v>2787</v>
      </c>
      <c r="G321" s="61" t="s">
        <v>2076</v>
      </c>
      <c r="H321" s="61" t="s">
        <v>2851</v>
      </c>
      <c r="I321" s="63">
        <v>2</v>
      </c>
      <c r="J321" s="336">
        <v>159654070</v>
      </c>
      <c r="K321" s="63">
        <v>0</v>
      </c>
      <c r="L321" s="63">
        <v>0</v>
      </c>
      <c r="M321" s="15" t="s">
        <v>1503</v>
      </c>
      <c r="N321" s="336">
        <v>5</v>
      </c>
      <c r="O321" s="419"/>
    </row>
    <row r="322" spans="1:15" x14ac:dyDescent="0.2">
      <c r="A322" s="61" t="s">
        <v>2075</v>
      </c>
      <c r="B322" s="61" t="s">
        <v>2723</v>
      </c>
      <c r="C322" s="61" t="s">
        <v>3249</v>
      </c>
      <c r="D322" s="61" t="s">
        <v>3490</v>
      </c>
      <c r="E322" s="61" t="s">
        <v>3491</v>
      </c>
      <c r="F322" s="61" t="s">
        <v>2845</v>
      </c>
      <c r="G322" s="61" t="s">
        <v>2076</v>
      </c>
      <c r="H322" s="61" t="s">
        <v>2851</v>
      </c>
      <c r="I322" s="63">
        <v>2</v>
      </c>
      <c r="J322" s="336">
        <v>159654070</v>
      </c>
      <c r="K322" s="63">
        <v>0</v>
      </c>
      <c r="L322" s="63">
        <v>0</v>
      </c>
      <c r="M322" s="15" t="s">
        <v>1503</v>
      </c>
      <c r="N322" s="336">
        <v>7</v>
      </c>
      <c r="O322" s="419"/>
    </row>
    <row r="323" spans="1:15" x14ac:dyDescent="0.2">
      <c r="A323" s="61" t="s">
        <v>2075</v>
      </c>
      <c r="B323" s="61" t="s">
        <v>2723</v>
      </c>
      <c r="C323" s="61" t="s">
        <v>3249</v>
      </c>
      <c r="D323" s="61" t="s">
        <v>3492</v>
      </c>
      <c r="E323" s="61" t="s">
        <v>3493</v>
      </c>
      <c r="F323" s="61" t="s">
        <v>2789</v>
      </c>
      <c r="G323" s="61" t="s">
        <v>2076</v>
      </c>
      <c r="H323" s="61" t="s">
        <v>2851</v>
      </c>
      <c r="I323" s="63">
        <v>2</v>
      </c>
      <c r="J323" s="336">
        <v>159654070</v>
      </c>
      <c r="K323" s="63">
        <v>0</v>
      </c>
      <c r="L323" s="63">
        <v>0</v>
      </c>
      <c r="M323" s="15" t="s">
        <v>1503</v>
      </c>
      <c r="N323" s="336">
        <v>8</v>
      </c>
      <c r="O323" s="419"/>
    </row>
    <row r="324" spans="1:15" x14ac:dyDescent="0.2">
      <c r="A324" s="61" t="s">
        <v>2075</v>
      </c>
      <c r="B324" s="61" t="s">
        <v>2723</v>
      </c>
      <c r="C324" s="61" t="s">
        <v>3249</v>
      </c>
      <c r="D324" s="61" t="s">
        <v>3484</v>
      </c>
      <c r="E324" s="61" t="s">
        <v>3485</v>
      </c>
      <c r="F324" s="61" t="s">
        <v>2989</v>
      </c>
      <c r="G324" s="61" t="s">
        <v>2076</v>
      </c>
      <c r="H324" s="61" t="s">
        <v>2851</v>
      </c>
      <c r="I324" s="63">
        <v>2</v>
      </c>
      <c r="J324" s="336">
        <v>159654070</v>
      </c>
      <c r="K324" s="63">
        <v>0</v>
      </c>
      <c r="L324" s="63">
        <v>0</v>
      </c>
      <c r="M324" s="15" t="s">
        <v>1503</v>
      </c>
      <c r="N324" s="336">
        <v>11</v>
      </c>
      <c r="O324" s="419"/>
    </row>
    <row r="325" spans="1:15" x14ac:dyDescent="0.2">
      <c r="A325" s="61" t="s">
        <v>2075</v>
      </c>
      <c r="B325" s="61" t="s">
        <v>2723</v>
      </c>
      <c r="C325" s="61" t="s">
        <v>3249</v>
      </c>
      <c r="D325" s="61" t="s">
        <v>3494</v>
      </c>
      <c r="E325" s="61" t="s">
        <v>3495</v>
      </c>
      <c r="F325" s="61" t="s">
        <v>2785</v>
      </c>
      <c r="G325" s="61" t="s">
        <v>2076</v>
      </c>
      <c r="H325" s="61" t="s">
        <v>2851</v>
      </c>
      <c r="I325" s="63">
        <v>2</v>
      </c>
      <c r="J325" s="336">
        <v>159654070</v>
      </c>
      <c r="K325" s="63">
        <v>0</v>
      </c>
      <c r="L325" s="63">
        <v>0</v>
      </c>
      <c r="M325" s="15" t="s">
        <v>1503</v>
      </c>
      <c r="N325" s="336">
        <v>12</v>
      </c>
      <c r="O325" s="419"/>
    </row>
    <row r="326" spans="1:15" x14ac:dyDescent="0.2">
      <c r="A326" s="61" t="s">
        <v>2440</v>
      </c>
      <c r="B326" s="61" t="s">
        <v>2787</v>
      </c>
      <c r="C326" s="61" t="s">
        <v>3496</v>
      </c>
      <c r="D326" s="61" t="s">
        <v>3245</v>
      </c>
      <c r="E326" s="61" t="s">
        <v>3246</v>
      </c>
      <c r="F326" s="61" t="s">
        <v>2833</v>
      </c>
      <c r="G326" s="61" t="s">
        <v>2441</v>
      </c>
      <c r="H326" s="61" t="s">
        <v>2854</v>
      </c>
      <c r="I326" s="63">
        <v>2</v>
      </c>
      <c r="J326" s="336">
        <v>160281476</v>
      </c>
      <c r="K326" s="63">
        <v>2</v>
      </c>
      <c r="L326" s="63">
        <v>0</v>
      </c>
      <c r="M326" s="15" t="s">
        <v>1503</v>
      </c>
      <c r="N326" s="336">
        <v>6</v>
      </c>
      <c r="O326" s="419"/>
    </row>
    <row r="327" spans="1:15" x14ac:dyDescent="0.2">
      <c r="A327" s="61" t="s">
        <v>2440</v>
      </c>
      <c r="B327" s="61" t="s">
        <v>2787</v>
      </c>
      <c r="C327" s="61" t="s">
        <v>3496</v>
      </c>
      <c r="D327" s="61" t="s">
        <v>3497</v>
      </c>
      <c r="E327" s="61" t="s">
        <v>3498</v>
      </c>
      <c r="F327" s="61" t="s">
        <v>2845</v>
      </c>
      <c r="G327" s="61" t="s">
        <v>2441</v>
      </c>
      <c r="H327" s="61" t="s">
        <v>2854</v>
      </c>
      <c r="I327" s="63">
        <v>2</v>
      </c>
      <c r="J327" s="336">
        <v>160281476</v>
      </c>
      <c r="K327" s="63">
        <v>2</v>
      </c>
      <c r="L327" s="63">
        <v>0</v>
      </c>
      <c r="M327" s="15" t="s">
        <v>1503</v>
      </c>
      <c r="N327" s="336">
        <v>7</v>
      </c>
      <c r="O327" s="419"/>
    </row>
    <row r="328" spans="1:15" x14ac:dyDescent="0.2">
      <c r="A328" s="61" t="s">
        <v>2444</v>
      </c>
      <c r="B328" s="61" t="s">
        <v>2688</v>
      </c>
      <c r="C328" s="61" t="s">
        <v>2445</v>
      </c>
      <c r="D328" s="61" t="s">
        <v>3499</v>
      </c>
      <c r="E328" s="61" t="s">
        <v>3500</v>
      </c>
      <c r="F328" s="61" t="s">
        <v>2989</v>
      </c>
      <c r="G328" s="61" t="s">
        <v>2445</v>
      </c>
      <c r="H328" s="61" t="s">
        <v>2851</v>
      </c>
      <c r="I328" s="63">
        <v>2</v>
      </c>
      <c r="J328" s="336">
        <v>160605636</v>
      </c>
      <c r="K328" s="63">
        <v>0</v>
      </c>
      <c r="L328" s="63">
        <v>0</v>
      </c>
      <c r="M328" s="15" t="s">
        <v>1503</v>
      </c>
      <c r="N328" s="336">
        <v>11</v>
      </c>
      <c r="O328" s="419"/>
    </row>
    <row r="329" spans="1:15" x14ac:dyDescent="0.2">
      <c r="A329" s="61" t="s">
        <v>2444</v>
      </c>
      <c r="B329" s="61" t="s">
        <v>2688</v>
      </c>
      <c r="C329" s="61" t="s">
        <v>2445</v>
      </c>
      <c r="D329" s="61" t="s">
        <v>3501</v>
      </c>
      <c r="E329" s="61" t="s">
        <v>3502</v>
      </c>
      <c r="F329" s="61" t="s">
        <v>3215</v>
      </c>
      <c r="G329" s="61" t="s">
        <v>2445</v>
      </c>
      <c r="H329" s="61" t="s">
        <v>2851</v>
      </c>
      <c r="I329" s="63">
        <v>2</v>
      </c>
      <c r="J329" s="336">
        <v>160605636</v>
      </c>
      <c r="K329" s="63">
        <v>0</v>
      </c>
      <c r="L329" s="63">
        <v>0</v>
      </c>
      <c r="M329" s="15" t="s">
        <v>1503</v>
      </c>
      <c r="N329" s="336">
        <v>19</v>
      </c>
      <c r="O329" s="419"/>
    </row>
    <row r="330" spans="1:15" x14ac:dyDescent="0.2">
      <c r="A330" s="61" t="s">
        <v>2449</v>
      </c>
      <c r="B330" s="61" t="s">
        <v>2688</v>
      </c>
      <c r="C330" s="61" t="s">
        <v>3260</v>
      </c>
      <c r="D330" s="61" t="s">
        <v>3158</v>
      </c>
      <c r="E330" s="61" t="s">
        <v>3159</v>
      </c>
      <c r="F330" s="61" t="s">
        <v>2845</v>
      </c>
      <c r="G330" s="61" t="s">
        <v>2450</v>
      </c>
      <c r="H330" s="61" t="s">
        <v>2854</v>
      </c>
      <c r="I330" s="63">
        <v>2</v>
      </c>
      <c r="J330" s="336">
        <v>160679692</v>
      </c>
      <c r="K330" s="63">
        <v>2</v>
      </c>
      <c r="L330" s="63">
        <v>0</v>
      </c>
      <c r="M330" s="15" t="s">
        <v>1503</v>
      </c>
      <c r="N330" s="336">
        <v>10</v>
      </c>
      <c r="O330" s="419"/>
    </row>
    <row r="331" spans="1:15" x14ac:dyDescent="0.2">
      <c r="A331" s="61" t="s">
        <v>2084</v>
      </c>
      <c r="B331" s="61" t="s">
        <v>2736</v>
      </c>
      <c r="C331" s="61" t="s">
        <v>2897</v>
      </c>
      <c r="D331" s="61" t="s">
        <v>3503</v>
      </c>
      <c r="E331" s="61" t="s">
        <v>3504</v>
      </c>
      <c r="F331" s="61" t="s">
        <v>2688</v>
      </c>
      <c r="G331" s="61" t="s">
        <v>2085</v>
      </c>
      <c r="H331" s="61" t="s">
        <v>2854</v>
      </c>
      <c r="I331" s="63">
        <v>2</v>
      </c>
      <c r="J331" s="336">
        <v>160839059</v>
      </c>
      <c r="K331" s="63">
        <v>0</v>
      </c>
      <c r="L331" s="63">
        <v>0</v>
      </c>
      <c r="M331" s="15" t="s">
        <v>1503</v>
      </c>
      <c r="N331" s="336">
        <v>2</v>
      </c>
      <c r="O331" s="419"/>
    </row>
    <row r="332" spans="1:15" x14ac:dyDescent="0.2">
      <c r="A332" s="61" t="s">
        <v>2084</v>
      </c>
      <c r="B332" s="61" t="s">
        <v>2736</v>
      </c>
      <c r="C332" s="61" t="s">
        <v>2897</v>
      </c>
      <c r="D332" s="61" t="s">
        <v>3505</v>
      </c>
      <c r="E332" s="61" t="s">
        <v>3506</v>
      </c>
      <c r="F332" s="61" t="s">
        <v>2697</v>
      </c>
      <c r="G332" s="61" t="s">
        <v>2085</v>
      </c>
      <c r="H332" s="61" t="s">
        <v>2854</v>
      </c>
      <c r="I332" s="63">
        <v>2</v>
      </c>
      <c r="J332" s="336">
        <v>160839059</v>
      </c>
      <c r="K332" s="63">
        <v>0</v>
      </c>
      <c r="L332" s="63">
        <v>0</v>
      </c>
      <c r="M332" s="15" t="s">
        <v>1503</v>
      </c>
      <c r="N332" s="336">
        <v>5</v>
      </c>
      <c r="O332" s="419"/>
    </row>
    <row r="333" spans="1:15" x14ac:dyDescent="0.2">
      <c r="A333" s="61" t="s">
        <v>1880</v>
      </c>
      <c r="B333" s="61" t="s">
        <v>2723</v>
      </c>
      <c r="C333" s="61" t="s">
        <v>1881</v>
      </c>
      <c r="D333" s="61" t="s">
        <v>3507</v>
      </c>
      <c r="E333" s="61" t="s">
        <v>3508</v>
      </c>
      <c r="F333" s="61" t="s">
        <v>2688</v>
      </c>
      <c r="G333" s="61" t="s">
        <v>1881</v>
      </c>
      <c r="H333" s="61" t="s">
        <v>2854</v>
      </c>
      <c r="I333" s="63">
        <v>2</v>
      </c>
      <c r="J333" s="336">
        <v>161425568</v>
      </c>
      <c r="K333" s="63">
        <v>0</v>
      </c>
      <c r="L333" s="63">
        <v>0</v>
      </c>
      <c r="M333" s="15" t="s">
        <v>1503</v>
      </c>
      <c r="N333" s="336">
        <v>1</v>
      </c>
      <c r="O333" s="419"/>
    </row>
    <row r="334" spans="1:15" x14ac:dyDescent="0.2">
      <c r="A334" s="61" t="s">
        <v>1893</v>
      </c>
      <c r="B334" s="61" t="s">
        <v>2989</v>
      </c>
      <c r="C334" s="61" t="s">
        <v>1339</v>
      </c>
      <c r="D334" s="61" t="s">
        <v>3509</v>
      </c>
      <c r="E334" s="61" t="s">
        <v>3510</v>
      </c>
      <c r="F334" s="61" t="s">
        <v>2789</v>
      </c>
      <c r="G334" s="61" t="s">
        <v>1894</v>
      </c>
      <c r="H334" s="61" t="s">
        <v>2854</v>
      </c>
      <c r="I334" s="63">
        <v>2</v>
      </c>
      <c r="J334" s="336">
        <v>162499210</v>
      </c>
      <c r="K334" s="63">
        <v>2</v>
      </c>
      <c r="L334" s="63">
        <v>0</v>
      </c>
      <c r="M334" s="15" t="s">
        <v>1503</v>
      </c>
      <c r="N334" s="336">
        <v>8</v>
      </c>
      <c r="O334" s="419"/>
    </row>
    <row r="335" spans="1:15" x14ac:dyDescent="0.2">
      <c r="A335" s="61" t="s">
        <v>1897</v>
      </c>
      <c r="B335" s="61" t="s">
        <v>2736</v>
      </c>
      <c r="C335" s="61" t="s">
        <v>3511</v>
      </c>
      <c r="D335" s="61" t="s">
        <v>3512</v>
      </c>
      <c r="E335" s="61" t="s">
        <v>3513</v>
      </c>
      <c r="F335" s="61" t="s">
        <v>2833</v>
      </c>
      <c r="G335" s="61" t="s">
        <v>1898</v>
      </c>
      <c r="H335" s="61" t="s">
        <v>2854</v>
      </c>
      <c r="I335" s="63">
        <v>2</v>
      </c>
      <c r="J335" s="336">
        <v>162527514</v>
      </c>
      <c r="K335" s="63">
        <v>2</v>
      </c>
      <c r="L335" s="63">
        <v>0</v>
      </c>
      <c r="M335" s="15" t="s">
        <v>1503</v>
      </c>
      <c r="N335" s="336">
        <v>6</v>
      </c>
      <c r="O335" s="419"/>
    </row>
    <row r="336" spans="1:15" x14ac:dyDescent="0.2">
      <c r="A336" s="61" t="s">
        <v>1897</v>
      </c>
      <c r="B336" s="61" t="s">
        <v>2697</v>
      </c>
      <c r="C336" s="61" t="s">
        <v>3135</v>
      </c>
      <c r="D336" s="61" t="s">
        <v>3514</v>
      </c>
      <c r="E336" s="61" t="s">
        <v>3515</v>
      </c>
      <c r="F336" s="61" t="s">
        <v>2989</v>
      </c>
      <c r="G336" s="61" t="s">
        <v>1898</v>
      </c>
      <c r="H336" s="61" t="s">
        <v>2851</v>
      </c>
      <c r="I336" s="63">
        <v>2</v>
      </c>
      <c r="J336" s="336">
        <v>162527514</v>
      </c>
      <c r="K336" s="63">
        <v>0</v>
      </c>
      <c r="L336" s="63">
        <v>0</v>
      </c>
      <c r="M336" s="15" t="s">
        <v>1503</v>
      </c>
      <c r="N336" s="336">
        <v>11</v>
      </c>
      <c r="O336" s="419"/>
    </row>
    <row r="337" spans="1:15" x14ac:dyDescent="0.2">
      <c r="A337" s="61" t="s">
        <v>1897</v>
      </c>
      <c r="B337" s="61" t="s">
        <v>2697</v>
      </c>
      <c r="C337" s="61" t="s">
        <v>3135</v>
      </c>
      <c r="D337" s="61" t="s">
        <v>3516</v>
      </c>
      <c r="E337" s="61" t="s">
        <v>3517</v>
      </c>
      <c r="F337" s="61" t="s">
        <v>2785</v>
      </c>
      <c r="G337" s="61" t="s">
        <v>1898</v>
      </c>
      <c r="H337" s="61" t="s">
        <v>2851</v>
      </c>
      <c r="I337" s="63">
        <v>2</v>
      </c>
      <c r="J337" s="336">
        <v>162527514</v>
      </c>
      <c r="K337" s="63">
        <v>0</v>
      </c>
      <c r="L337" s="63">
        <v>0</v>
      </c>
      <c r="M337" s="15" t="s">
        <v>1503</v>
      </c>
      <c r="N337" s="336">
        <v>12</v>
      </c>
      <c r="O337" s="419"/>
    </row>
    <row r="338" spans="1:15" x14ac:dyDescent="0.2">
      <c r="A338" s="61" t="s">
        <v>1897</v>
      </c>
      <c r="B338" s="61" t="s">
        <v>2697</v>
      </c>
      <c r="C338" s="61" t="s">
        <v>3135</v>
      </c>
      <c r="D338" s="61" t="s">
        <v>3518</v>
      </c>
      <c r="E338" s="61" t="s">
        <v>3519</v>
      </c>
      <c r="F338" s="61" t="s">
        <v>3520</v>
      </c>
      <c r="G338" s="61" t="s">
        <v>1898</v>
      </c>
      <c r="H338" s="61" t="s">
        <v>2851</v>
      </c>
      <c r="I338" s="63">
        <v>2</v>
      </c>
      <c r="J338" s="336">
        <v>162527514</v>
      </c>
      <c r="K338" s="63">
        <v>0</v>
      </c>
      <c r="L338" s="63">
        <v>0</v>
      </c>
      <c r="M338" s="15" t="s">
        <v>1503</v>
      </c>
      <c r="N338" s="336">
        <v>21</v>
      </c>
      <c r="O338" s="419"/>
    </row>
    <row r="339" spans="1:15" x14ac:dyDescent="0.2">
      <c r="A339" s="61" t="s">
        <v>1897</v>
      </c>
      <c r="B339" s="61" t="s">
        <v>2697</v>
      </c>
      <c r="C339" s="61" t="s">
        <v>3135</v>
      </c>
      <c r="D339" s="61" t="s">
        <v>3521</v>
      </c>
      <c r="E339" s="61" t="s">
        <v>3522</v>
      </c>
      <c r="F339" s="61" t="s">
        <v>3523</v>
      </c>
      <c r="G339" s="61" t="s">
        <v>1898</v>
      </c>
      <c r="H339" s="61" t="s">
        <v>2851</v>
      </c>
      <c r="I339" s="63">
        <v>2</v>
      </c>
      <c r="J339" s="336">
        <v>162527514</v>
      </c>
      <c r="K339" s="63">
        <v>0</v>
      </c>
      <c r="L339" s="63">
        <v>0</v>
      </c>
      <c r="M339" s="15" t="s">
        <v>1503</v>
      </c>
      <c r="N339" s="336">
        <v>22</v>
      </c>
      <c r="O339" s="419"/>
    </row>
    <row r="340" spans="1:15" x14ac:dyDescent="0.2">
      <c r="A340" s="61" t="s">
        <v>1897</v>
      </c>
      <c r="B340" s="61" t="s">
        <v>2697</v>
      </c>
      <c r="C340" s="61" t="s">
        <v>3135</v>
      </c>
      <c r="D340" s="61" t="s">
        <v>3524</v>
      </c>
      <c r="E340" s="61" t="s">
        <v>3525</v>
      </c>
      <c r="F340" s="61" t="s">
        <v>2922</v>
      </c>
      <c r="G340" s="61" t="s">
        <v>1898</v>
      </c>
      <c r="H340" s="61" t="s">
        <v>2851</v>
      </c>
      <c r="I340" s="63">
        <v>2</v>
      </c>
      <c r="J340" s="336">
        <v>162527514</v>
      </c>
      <c r="K340" s="63">
        <v>0</v>
      </c>
      <c r="L340" s="63">
        <v>0</v>
      </c>
      <c r="M340" s="15" t="s">
        <v>1503</v>
      </c>
      <c r="N340" s="336">
        <v>26</v>
      </c>
      <c r="O340" s="419"/>
    </row>
    <row r="341" spans="1:15" x14ac:dyDescent="0.2">
      <c r="A341" s="61" t="s">
        <v>1897</v>
      </c>
      <c r="B341" s="61" t="s">
        <v>2697</v>
      </c>
      <c r="C341" s="61" t="s">
        <v>3135</v>
      </c>
      <c r="D341" s="61" t="s">
        <v>3526</v>
      </c>
      <c r="E341" s="61" t="s">
        <v>3527</v>
      </c>
      <c r="F341" s="61" t="s">
        <v>2925</v>
      </c>
      <c r="G341" s="61" t="s">
        <v>1898</v>
      </c>
      <c r="H341" s="61" t="s">
        <v>2851</v>
      </c>
      <c r="I341" s="63">
        <v>2</v>
      </c>
      <c r="J341" s="336">
        <v>162527514</v>
      </c>
      <c r="K341" s="63">
        <v>0</v>
      </c>
      <c r="L341" s="63">
        <v>0</v>
      </c>
      <c r="M341" s="15" t="s">
        <v>1503</v>
      </c>
      <c r="N341" s="336">
        <v>29</v>
      </c>
      <c r="O341" s="419"/>
    </row>
    <row r="342" spans="1:15" x14ac:dyDescent="0.2">
      <c r="A342" s="61" t="s">
        <v>1897</v>
      </c>
      <c r="B342" s="61" t="s">
        <v>2697</v>
      </c>
      <c r="C342" s="61" t="s">
        <v>3135</v>
      </c>
      <c r="D342" s="61" t="s">
        <v>3528</v>
      </c>
      <c r="E342" s="61" t="s">
        <v>3529</v>
      </c>
      <c r="F342" s="61" t="s">
        <v>3530</v>
      </c>
      <c r="G342" s="61" t="s">
        <v>1898</v>
      </c>
      <c r="H342" s="61" t="s">
        <v>2851</v>
      </c>
      <c r="I342" s="63">
        <v>2</v>
      </c>
      <c r="J342" s="336">
        <v>162527514</v>
      </c>
      <c r="K342" s="63">
        <v>0</v>
      </c>
      <c r="L342" s="63">
        <v>0</v>
      </c>
      <c r="M342" s="15" t="s">
        <v>1503</v>
      </c>
      <c r="N342" s="336">
        <v>31</v>
      </c>
      <c r="O342" s="419"/>
    </row>
    <row r="343" spans="1:15" x14ac:dyDescent="0.2">
      <c r="A343" s="61" t="s">
        <v>1897</v>
      </c>
      <c r="B343" s="61" t="s">
        <v>2697</v>
      </c>
      <c r="C343" s="61" t="s">
        <v>3135</v>
      </c>
      <c r="D343" s="61" t="s">
        <v>3531</v>
      </c>
      <c r="E343" s="61" t="s">
        <v>3532</v>
      </c>
      <c r="F343" s="61" t="s">
        <v>3533</v>
      </c>
      <c r="G343" s="61" t="s">
        <v>1898</v>
      </c>
      <c r="H343" s="61" t="s">
        <v>2851</v>
      </c>
      <c r="I343" s="63">
        <v>2</v>
      </c>
      <c r="J343" s="336">
        <v>162527514</v>
      </c>
      <c r="K343" s="63">
        <v>0</v>
      </c>
      <c r="L343" s="63">
        <v>0</v>
      </c>
      <c r="M343" s="15" t="s">
        <v>1503</v>
      </c>
      <c r="N343" s="336">
        <v>32</v>
      </c>
      <c r="O343" s="419"/>
    </row>
    <row r="344" spans="1:15" x14ac:dyDescent="0.2">
      <c r="A344" s="61" t="s">
        <v>1897</v>
      </c>
      <c r="B344" s="61" t="s">
        <v>2697</v>
      </c>
      <c r="C344" s="61" t="s">
        <v>3135</v>
      </c>
      <c r="D344" s="61" t="s">
        <v>3534</v>
      </c>
      <c r="E344" s="61" t="s">
        <v>3535</v>
      </c>
      <c r="F344" s="61" t="s">
        <v>3536</v>
      </c>
      <c r="G344" s="61" t="s">
        <v>1898</v>
      </c>
      <c r="H344" s="61" t="s">
        <v>2851</v>
      </c>
      <c r="I344" s="63">
        <v>2</v>
      </c>
      <c r="J344" s="336">
        <v>162527514</v>
      </c>
      <c r="K344" s="63">
        <v>0</v>
      </c>
      <c r="L344" s="63">
        <v>0</v>
      </c>
      <c r="M344" s="15" t="s">
        <v>1503</v>
      </c>
      <c r="N344" s="336">
        <v>36</v>
      </c>
      <c r="O344" s="419"/>
    </row>
    <row r="345" spans="1:15" x14ac:dyDescent="0.2">
      <c r="A345" s="61" t="s">
        <v>1905</v>
      </c>
      <c r="B345" s="61" t="s">
        <v>2736</v>
      </c>
      <c r="C345" s="61" t="s">
        <v>3537</v>
      </c>
      <c r="D345" s="61" t="s">
        <v>3538</v>
      </c>
      <c r="E345" s="61" t="s">
        <v>3539</v>
      </c>
      <c r="F345" s="61" t="s">
        <v>2736</v>
      </c>
      <c r="G345" s="61" t="s">
        <v>1906</v>
      </c>
      <c r="H345" s="61" t="s">
        <v>2851</v>
      </c>
      <c r="I345" s="63">
        <v>2</v>
      </c>
      <c r="J345" s="336">
        <v>163349721</v>
      </c>
      <c r="K345" s="63">
        <v>0</v>
      </c>
      <c r="L345" s="63">
        <v>0</v>
      </c>
      <c r="M345" s="15" t="s">
        <v>1503</v>
      </c>
      <c r="N345" s="336">
        <v>2</v>
      </c>
      <c r="O345" s="419"/>
    </row>
    <row r="346" spans="1:15" x14ac:dyDescent="0.2">
      <c r="A346" s="61" t="s">
        <v>1910</v>
      </c>
      <c r="B346" s="61" t="s">
        <v>2736</v>
      </c>
      <c r="C346" s="61" t="s">
        <v>3540</v>
      </c>
      <c r="D346" s="61" t="s">
        <v>3541</v>
      </c>
      <c r="E346" s="61" t="s">
        <v>3542</v>
      </c>
      <c r="F346" s="61" t="s">
        <v>2723</v>
      </c>
      <c r="G346" s="61" t="s">
        <v>1911</v>
      </c>
      <c r="H346" s="61" t="s">
        <v>2854</v>
      </c>
      <c r="I346" s="63">
        <v>2</v>
      </c>
      <c r="J346" s="336">
        <v>165098955</v>
      </c>
      <c r="K346" s="63">
        <v>2</v>
      </c>
      <c r="L346" s="63">
        <v>0</v>
      </c>
      <c r="M346" s="15" t="s">
        <v>1503</v>
      </c>
      <c r="N346" s="336">
        <v>3</v>
      </c>
      <c r="O346" s="419"/>
    </row>
    <row r="347" spans="1:15" x14ac:dyDescent="0.2">
      <c r="A347" s="61" t="s">
        <v>1910</v>
      </c>
      <c r="B347" s="61" t="s">
        <v>2736</v>
      </c>
      <c r="C347" s="61" t="s">
        <v>3540</v>
      </c>
      <c r="D347" s="61" t="s">
        <v>3217</v>
      </c>
      <c r="E347" s="61" t="s">
        <v>3218</v>
      </c>
      <c r="F347" s="61" t="s">
        <v>2789</v>
      </c>
      <c r="G347" s="61" t="s">
        <v>1911</v>
      </c>
      <c r="H347" s="61" t="s">
        <v>2851</v>
      </c>
      <c r="I347" s="63">
        <v>2</v>
      </c>
      <c r="J347" s="336">
        <v>165098955</v>
      </c>
      <c r="K347" s="63">
        <v>0</v>
      </c>
      <c r="L347" s="63">
        <v>0</v>
      </c>
      <c r="M347" s="15" t="s">
        <v>1503</v>
      </c>
      <c r="N347" s="336">
        <v>9</v>
      </c>
      <c r="O347" s="419"/>
    </row>
    <row r="348" spans="1:15" x14ac:dyDescent="0.2">
      <c r="A348" s="61" t="s">
        <v>1910</v>
      </c>
      <c r="B348" s="61" t="s">
        <v>2723</v>
      </c>
      <c r="C348" s="61" t="s">
        <v>3540</v>
      </c>
      <c r="D348" s="61" t="s">
        <v>3543</v>
      </c>
      <c r="E348" s="61" t="s">
        <v>3544</v>
      </c>
      <c r="F348" s="61" t="s">
        <v>2845</v>
      </c>
      <c r="G348" s="61" t="s">
        <v>1911</v>
      </c>
      <c r="H348" s="61" t="s">
        <v>2851</v>
      </c>
      <c r="I348" s="63">
        <v>2</v>
      </c>
      <c r="J348" s="336">
        <v>165098955</v>
      </c>
      <c r="K348" s="63">
        <v>0</v>
      </c>
      <c r="L348" s="63">
        <v>0</v>
      </c>
      <c r="M348" s="15" t="s">
        <v>1503</v>
      </c>
      <c r="N348" s="336">
        <v>8</v>
      </c>
      <c r="O348" s="419"/>
    </row>
    <row r="349" spans="1:15" x14ac:dyDescent="0.2">
      <c r="A349" s="61" t="s">
        <v>1655</v>
      </c>
      <c r="B349" s="61" t="s">
        <v>2736</v>
      </c>
      <c r="C349" s="61" t="s">
        <v>3545</v>
      </c>
      <c r="D349" s="61" t="s">
        <v>3441</v>
      </c>
      <c r="E349" s="61" t="s">
        <v>3442</v>
      </c>
      <c r="F349" s="61" t="s">
        <v>2688</v>
      </c>
      <c r="G349" s="61" t="s">
        <v>1656</v>
      </c>
      <c r="H349" s="61" t="s">
        <v>2854</v>
      </c>
      <c r="I349" s="63">
        <v>2</v>
      </c>
      <c r="J349" s="336">
        <v>165373607</v>
      </c>
      <c r="K349" s="63">
        <v>2</v>
      </c>
      <c r="L349" s="63">
        <v>0</v>
      </c>
      <c r="M349" s="15" t="s">
        <v>3443</v>
      </c>
      <c r="N349" s="336">
        <v>1</v>
      </c>
      <c r="O349" s="419"/>
    </row>
    <row r="350" spans="1:15" x14ac:dyDescent="0.2">
      <c r="A350" s="61" t="s">
        <v>2109</v>
      </c>
      <c r="B350" s="61" t="s">
        <v>2688</v>
      </c>
      <c r="C350" s="61" t="s">
        <v>2110</v>
      </c>
      <c r="D350" s="61" t="s">
        <v>3546</v>
      </c>
      <c r="E350" s="61" t="s">
        <v>3547</v>
      </c>
      <c r="F350" s="61" t="s">
        <v>2688</v>
      </c>
      <c r="G350" s="61" t="s">
        <v>2110</v>
      </c>
      <c r="H350" s="61" t="s">
        <v>2854</v>
      </c>
      <c r="I350" s="63">
        <v>2</v>
      </c>
      <c r="J350" s="336">
        <v>167135309</v>
      </c>
      <c r="K350" s="63">
        <v>2</v>
      </c>
      <c r="L350" s="63">
        <v>0</v>
      </c>
      <c r="M350" s="15" t="s">
        <v>1503</v>
      </c>
      <c r="N350" s="336">
        <v>1</v>
      </c>
      <c r="O350" s="419"/>
    </row>
    <row r="351" spans="1:15" x14ac:dyDescent="0.2">
      <c r="A351" s="61" t="s">
        <v>1775</v>
      </c>
      <c r="B351" s="61" t="s">
        <v>2697</v>
      </c>
      <c r="C351" s="61" t="s">
        <v>3548</v>
      </c>
      <c r="D351" s="61" t="s">
        <v>3549</v>
      </c>
      <c r="E351" s="61" t="s">
        <v>3550</v>
      </c>
      <c r="F351" s="61" t="s">
        <v>2723</v>
      </c>
      <c r="G351" s="61" t="s">
        <v>1776</v>
      </c>
      <c r="H351" s="61" t="s">
        <v>2854</v>
      </c>
      <c r="I351" s="63">
        <v>2</v>
      </c>
      <c r="J351" s="336">
        <v>168186865</v>
      </c>
      <c r="K351" s="63">
        <v>2</v>
      </c>
      <c r="L351" s="63">
        <v>0</v>
      </c>
      <c r="M351" s="15" t="s">
        <v>1503</v>
      </c>
      <c r="N351" s="336">
        <v>4</v>
      </c>
      <c r="O351" s="419"/>
    </row>
    <row r="352" spans="1:15" x14ac:dyDescent="0.2">
      <c r="A352" s="61" t="s">
        <v>1775</v>
      </c>
      <c r="B352" s="61" t="s">
        <v>2697</v>
      </c>
      <c r="C352" s="61" t="s">
        <v>3548</v>
      </c>
      <c r="D352" s="61" t="s">
        <v>3123</v>
      </c>
      <c r="E352" s="61" t="s">
        <v>3124</v>
      </c>
      <c r="F352" s="61" t="s">
        <v>2697</v>
      </c>
      <c r="G352" s="61" t="s">
        <v>1776</v>
      </c>
      <c r="H352" s="61" t="s">
        <v>2854</v>
      </c>
      <c r="I352" s="63">
        <v>2</v>
      </c>
      <c r="J352" s="336">
        <v>168186865</v>
      </c>
      <c r="K352" s="63">
        <v>2</v>
      </c>
      <c r="L352" s="63">
        <v>0</v>
      </c>
      <c r="M352" s="15" t="s">
        <v>1503</v>
      </c>
      <c r="N352" s="336">
        <v>5</v>
      </c>
      <c r="O352" s="419"/>
    </row>
    <row r="353" spans="1:15" x14ac:dyDescent="0.2">
      <c r="A353" s="61" t="s">
        <v>1775</v>
      </c>
      <c r="B353" s="61" t="s">
        <v>2787</v>
      </c>
      <c r="C353" s="61" t="s">
        <v>3150</v>
      </c>
      <c r="D353" s="61" t="s">
        <v>3551</v>
      </c>
      <c r="E353" s="61" t="s">
        <v>3552</v>
      </c>
      <c r="F353" s="61" t="s">
        <v>2963</v>
      </c>
      <c r="G353" s="61" t="s">
        <v>1776</v>
      </c>
      <c r="H353" s="61" t="s">
        <v>2854</v>
      </c>
      <c r="I353" s="63">
        <v>2</v>
      </c>
      <c r="J353" s="336">
        <v>168186865</v>
      </c>
      <c r="K353" s="63">
        <v>2</v>
      </c>
      <c r="L353" s="63">
        <v>0</v>
      </c>
      <c r="M353" s="15" t="s">
        <v>1503</v>
      </c>
      <c r="N353" s="336">
        <v>16</v>
      </c>
      <c r="O353" s="419"/>
    </row>
    <row r="354" spans="1:15" x14ac:dyDescent="0.2">
      <c r="A354" s="61" t="s">
        <v>1932</v>
      </c>
      <c r="B354" s="61" t="s">
        <v>2688</v>
      </c>
      <c r="C354" s="61" t="s">
        <v>1933</v>
      </c>
      <c r="D354" s="61" t="s">
        <v>3553</v>
      </c>
      <c r="E354" s="61" t="s">
        <v>3554</v>
      </c>
      <c r="F354" s="61" t="s">
        <v>2723</v>
      </c>
      <c r="G354" s="61" t="s">
        <v>1933</v>
      </c>
      <c r="H354" s="61" t="s">
        <v>2854</v>
      </c>
      <c r="I354" s="63">
        <v>2</v>
      </c>
      <c r="J354" s="336">
        <v>168518007</v>
      </c>
      <c r="K354" s="63">
        <v>2</v>
      </c>
      <c r="L354" s="63">
        <v>0</v>
      </c>
      <c r="M354" s="15" t="s">
        <v>1503</v>
      </c>
      <c r="N354" s="336">
        <v>3</v>
      </c>
      <c r="O354" s="419"/>
    </row>
    <row r="355" spans="1:15" x14ac:dyDescent="0.2">
      <c r="A355" s="61" t="s">
        <v>2258</v>
      </c>
      <c r="B355" s="61" t="s">
        <v>2697</v>
      </c>
      <c r="C355" s="61" t="s">
        <v>3555</v>
      </c>
      <c r="D355" s="61" t="s">
        <v>3556</v>
      </c>
      <c r="E355" s="61" t="s">
        <v>3557</v>
      </c>
      <c r="F355" s="61" t="s">
        <v>2688</v>
      </c>
      <c r="G355" s="61" t="s">
        <v>2259</v>
      </c>
      <c r="H355" s="61" t="s">
        <v>2854</v>
      </c>
      <c r="I355" s="63">
        <v>2</v>
      </c>
      <c r="J355" s="336">
        <v>169684915</v>
      </c>
      <c r="K355" s="63">
        <v>2</v>
      </c>
      <c r="L355" s="63">
        <v>0</v>
      </c>
      <c r="M355" s="15" t="s">
        <v>1503</v>
      </c>
      <c r="N355" s="336">
        <v>1</v>
      </c>
      <c r="O355" s="419"/>
    </row>
    <row r="356" spans="1:15" x14ac:dyDescent="0.2">
      <c r="A356" s="61" t="s">
        <v>1950</v>
      </c>
      <c r="B356" s="61" t="s">
        <v>2688</v>
      </c>
      <c r="C356" s="61" t="s">
        <v>1951</v>
      </c>
      <c r="D356" s="61" t="s">
        <v>3558</v>
      </c>
      <c r="E356" s="61" t="s">
        <v>3559</v>
      </c>
      <c r="F356" s="61" t="s">
        <v>2688</v>
      </c>
      <c r="G356" s="61" t="s">
        <v>1951</v>
      </c>
      <c r="H356" s="61" t="s">
        <v>2851</v>
      </c>
      <c r="I356" s="63">
        <v>2</v>
      </c>
      <c r="J356" s="336">
        <v>169685244</v>
      </c>
      <c r="K356" s="63">
        <v>0</v>
      </c>
      <c r="L356" s="63">
        <v>0</v>
      </c>
      <c r="M356" s="15" t="s">
        <v>3560</v>
      </c>
      <c r="N356" s="336">
        <v>1</v>
      </c>
      <c r="O356" s="419"/>
    </row>
    <row r="357" spans="1:15" x14ac:dyDescent="0.2">
      <c r="A357" s="61" t="s">
        <v>2293</v>
      </c>
      <c r="B357" s="61" t="s">
        <v>2688</v>
      </c>
      <c r="C357" s="61" t="s">
        <v>3561</v>
      </c>
      <c r="D357" s="61" t="s">
        <v>3562</v>
      </c>
      <c r="E357" s="61" t="s">
        <v>3563</v>
      </c>
      <c r="F357" s="61" t="s">
        <v>2736</v>
      </c>
      <c r="G357" s="61" t="s">
        <v>2295</v>
      </c>
      <c r="H357" s="61" t="s">
        <v>2854</v>
      </c>
      <c r="I357" s="63">
        <v>2</v>
      </c>
      <c r="J357" s="336">
        <v>169846017</v>
      </c>
      <c r="K357" s="63">
        <v>2</v>
      </c>
      <c r="L357" s="63">
        <v>0</v>
      </c>
      <c r="M357" s="15" t="s">
        <v>1503</v>
      </c>
      <c r="N357" s="336">
        <v>2</v>
      </c>
      <c r="O357" s="419"/>
    </row>
    <row r="358" spans="1:15" x14ac:dyDescent="0.2">
      <c r="A358" s="61" t="s">
        <v>2293</v>
      </c>
      <c r="B358" s="61" t="s">
        <v>2688</v>
      </c>
      <c r="C358" s="61" t="s">
        <v>3561</v>
      </c>
      <c r="D358" s="61" t="s">
        <v>3564</v>
      </c>
      <c r="E358" s="61" t="s">
        <v>3565</v>
      </c>
      <c r="F358" s="61" t="s">
        <v>2723</v>
      </c>
      <c r="G358" s="61" t="s">
        <v>2295</v>
      </c>
      <c r="H358" s="61" t="s">
        <v>2854</v>
      </c>
      <c r="I358" s="63">
        <v>2</v>
      </c>
      <c r="J358" s="336">
        <v>169846017</v>
      </c>
      <c r="K358" s="63">
        <v>2</v>
      </c>
      <c r="L358" s="63">
        <v>0</v>
      </c>
      <c r="M358" s="15" t="s">
        <v>1503</v>
      </c>
      <c r="N358" s="336">
        <v>3</v>
      </c>
      <c r="O358" s="419"/>
    </row>
    <row r="359" spans="1:15" x14ac:dyDescent="0.2">
      <c r="A359" s="61" t="s">
        <v>2495</v>
      </c>
      <c r="B359" s="61" t="s">
        <v>2688</v>
      </c>
      <c r="C359" s="61" t="s">
        <v>3302</v>
      </c>
      <c r="D359" s="61" t="s">
        <v>3566</v>
      </c>
      <c r="E359" s="61" t="s">
        <v>3567</v>
      </c>
      <c r="F359" s="61" t="s">
        <v>2688</v>
      </c>
      <c r="G359" s="61" t="s">
        <v>2496</v>
      </c>
      <c r="H359" s="61" t="s">
        <v>2854</v>
      </c>
      <c r="I359" s="63">
        <v>2</v>
      </c>
      <c r="J359" s="336">
        <v>170022536</v>
      </c>
      <c r="K359" s="63">
        <v>0</v>
      </c>
      <c r="L359" s="63">
        <v>0</v>
      </c>
      <c r="M359" s="15" t="s">
        <v>1503</v>
      </c>
      <c r="N359" s="336">
        <v>1</v>
      </c>
      <c r="O359" s="419"/>
    </row>
    <row r="360" spans="1:15" x14ac:dyDescent="0.2">
      <c r="A360" s="61" t="s">
        <v>2620</v>
      </c>
      <c r="B360" s="61" t="s">
        <v>2688</v>
      </c>
      <c r="C360" s="61" t="s">
        <v>3153</v>
      </c>
      <c r="D360" s="61" t="s">
        <v>3568</v>
      </c>
      <c r="E360" s="61" t="s">
        <v>3569</v>
      </c>
      <c r="F360" s="61" t="s">
        <v>2736</v>
      </c>
      <c r="G360" s="61" t="s">
        <v>2621</v>
      </c>
      <c r="H360" s="61" t="s">
        <v>2854</v>
      </c>
      <c r="I360" s="63">
        <v>2</v>
      </c>
      <c r="J360" s="336">
        <v>170403696</v>
      </c>
      <c r="K360" s="63">
        <v>2</v>
      </c>
      <c r="L360" s="63">
        <v>2</v>
      </c>
      <c r="M360" s="15" t="s">
        <v>1503</v>
      </c>
      <c r="N360" s="336">
        <v>2</v>
      </c>
      <c r="O360" s="419"/>
    </row>
    <row r="361" spans="1:15" x14ac:dyDescent="0.2">
      <c r="A361" s="61" t="s">
        <v>2376</v>
      </c>
      <c r="B361" s="61" t="s">
        <v>2688</v>
      </c>
      <c r="C361" s="61" t="s">
        <v>2377</v>
      </c>
      <c r="D361" s="61" t="s">
        <v>3570</v>
      </c>
      <c r="E361" s="61" t="s">
        <v>3571</v>
      </c>
      <c r="F361" s="61" t="s">
        <v>2688</v>
      </c>
      <c r="G361" s="61" t="s">
        <v>2377</v>
      </c>
      <c r="H361" s="61" t="s">
        <v>2854</v>
      </c>
      <c r="I361" s="63">
        <v>2</v>
      </c>
      <c r="J361" s="336">
        <v>171683337</v>
      </c>
      <c r="K361" s="63">
        <v>2</v>
      </c>
      <c r="L361" s="63">
        <v>0</v>
      </c>
      <c r="M361" s="15" t="s">
        <v>1503</v>
      </c>
      <c r="N361" s="336">
        <v>1</v>
      </c>
      <c r="O361" s="419"/>
    </row>
    <row r="362" spans="1:15" x14ac:dyDescent="0.2">
      <c r="A362" s="61" t="s">
        <v>2498</v>
      </c>
      <c r="B362" s="61" t="s">
        <v>2833</v>
      </c>
      <c r="C362" s="61" t="s">
        <v>3572</v>
      </c>
      <c r="D362" s="61" t="s">
        <v>3573</v>
      </c>
      <c r="E362" s="61" t="s">
        <v>3574</v>
      </c>
      <c r="F362" s="61" t="s">
        <v>2736</v>
      </c>
      <c r="G362" s="61" t="s">
        <v>2499</v>
      </c>
      <c r="H362" s="61" t="s">
        <v>2851</v>
      </c>
      <c r="I362" s="63">
        <v>2</v>
      </c>
      <c r="J362" s="336">
        <v>171813499</v>
      </c>
      <c r="K362" s="63">
        <v>0</v>
      </c>
      <c r="L362" s="63">
        <v>0</v>
      </c>
      <c r="M362" s="15" t="s">
        <v>1503</v>
      </c>
      <c r="N362" s="336">
        <v>2</v>
      </c>
      <c r="O362" s="419"/>
    </row>
    <row r="363" spans="1:15" x14ac:dyDescent="0.2">
      <c r="A363" s="61" t="s">
        <v>1724</v>
      </c>
      <c r="B363" s="61" t="s">
        <v>2688</v>
      </c>
      <c r="C363" s="61" t="s">
        <v>1725</v>
      </c>
      <c r="D363" s="61" t="s">
        <v>3458</v>
      </c>
      <c r="E363" s="61" t="s">
        <v>3459</v>
      </c>
      <c r="F363" s="61" t="s">
        <v>2736</v>
      </c>
      <c r="G363" s="61" t="s">
        <v>1725</v>
      </c>
      <c r="H363" s="61" t="s">
        <v>2854</v>
      </c>
      <c r="I363" s="63">
        <v>2</v>
      </c>
      <c r="J363" s="336">
        <v>171888908</v>
      </c>
      <c r="K363" s="63">
        <v>2</v>
      </c>
      <c r="L363" s="63">
        <v>0</v>
      </c>
      <c r="M363" s="15" t="s">
        <v>1503</v>
      </c>
      <c r="N363" s="336">
        <v>2</v>
      </c>
      <c r="O363" s="419"/>
    </row>
    <row r="364" spans="1:15" x14ac:dyDescent="0.2">
      <c r="A364" s="61" t="s">
        <v>1967</v>
      </c>
      <c r="B364" s="61" t="s">
        <v>2736</v>
      </c>
      <c r="C364" s="61" t="s">
        <v>1361</v>
      </c>
      <c r="D364" s="61" t="s">
        <v>3575</v>
      </c>
      <c r="E364" s="61" t="s">
        <v>3576</v>
      </c>
      <c r="F364" s="61" t="s">
        <v>2723</v>
      </c>
      <c r="G364" s="61" t="s">
        <v>1968</v>
      </c>
      <c r="H364" s="61" t="s">
        <v>2851</v>
      </c>
      <c r="I364" s="63">
        <v>2</v>
      </c>
      <c r="J364" s="336">
        <v>172304729</v>
      </c>
      <c r="K364" s="63">
        <v>0</v>
      </c>
      <c r="L364" s="63">
        <v>0</v>
      </c>
      <c r="M364" s="15" t="s">
        <v>1503</v>
      </c>
      <c r="N364" s="336">
        <v>3</v>
      </c>
      <c r="O364" s="419"/>
    </row>
    <row r="365" spans="1:15" x14ac:dyDescent="0.2">
      <c r="A365" s="61" t="s">
        <v>2122</v>
      </c>
      <c r="B365" s="61" t="s">
        <v>2688</v>
      </c>
      <c r="C365" s="61" t="s">
        <v>2123</v>
      </c>
      <c r="D365" s="61" t="s">
        <v>3577</v>
      </c>
      <c r="E365" s="61" t="s">
        <v>3578</v>
      </c>
      <c r="F365" s="61" t="s">
        <v>2688</v>
      </c>
      <c r="G365" s="61" t="s">
        <v>2123</v>
      </c>
      <c r="H365" s="61" t="s">
        <v>2854</v>
      </c>
      <c r="I365" s="63">
        <v>2</v>
      </c>
      <c r="J365" s="336">
        <v>172334950</v>
      </c>
      <c r="K365" s="63">
        <v>2</v>
      </c>
      <c r="L365" s="63">
        <v>0</v>
      </c>
      <c r="M365" s="15" t="s">
        <v>1503</v>
      </c>
      <c r="N365" s="336">
        <v>1</v>
      </c>
      <c r="O365" s="419"/>
    </row>
    <row r="366" spans="1:15" x14ac:dyDescent="0.2">
      <c r="A366" s="61" t="s">
        <v>2515</v>
      </c>
      <c r="B366" s="61" t="s">
        <v>2736</v>
      </c>
      <c r="C366" s="61" t="s">
        <v>3303</v>
      </c>
      <c r="D366" s="61" t="s">
        <v>3579</v>
      </c>
      <c r="E366" s="61" t="s">
        <v>3580</v>
      </c>
      <c r="F366" s="61" t="s">
        <v>2688</v>
      </c>
      <c r="G366" s="61" t="s">
        <v>2516</v>
      </c>
      <c r="H366" s="61" t="s">
        <v>2851</v>
      </c>
      <c r="I366" s="63">
        <v>2</v>
      </c>
      <c r="J366" s="336">
        <v>172568031</v>
      </c>
      <c r="K366" s="63">
        <v>0</v>
      </c>
      <c r="L366" s="63">
        <v>0</v>
      </c>
      <c r="M366" s="15" t="s">
        <v>1503</v>
      </c>
      <c r="N366" s="336">
        <v>1</v>
      </c>
      <c r="O366" s="419"/>
    </row>
    <row r="367" spans="1:15" x14ac:dyDescent="0.2">
      <c r="A367" s="61" t="s">
        <v>2515</v>
      </c>
      <c r="B367" s="61" t="s">
        <v>2736</v>
      </c>
      <c r="C367" s="61" t="s">
        <v>3303</v>
      </c>
      <c r="D367" s="61" t="s">
        <v>3581</v>
      </c>
      <c r="E367" s="61" t="s">
        <v>3582</v>
      </c>
      <c r="F367" s="61" t="s">
        <v>2787</v>
      </c>
      <c r="G367" s="61" t="s">
        <v>2516</v>
      </c>
      <c r="H367" s="61" t="s">
        <v>2851</v>
      </c>
      <c r="I367" s="63">
        <v>2</v>
      </c>
      <c r="J367" s="336">
        <v>172568031</v>
      </c>
      <c r="K367" s="63">
        <v>0</v>
      </c>
      <c r="L367" s="63">
        <v>0</v>
      </c>
      <c r="M367" s="15" t="s">
        <v>1503</v>
      </c>
      <c r="N367" s="336">
        <v>5</v>
      </c>
      <c r="O367" s="419"/>
    </row>
    <row r="368" spans="1:15" x14ac:dyDescent="0.2">
      <c r="A368" s="61" t="s">
        <v>1790</v>
      </c>
      <c r="B368" s="61" t="s">
        <v>2688</v>
      </c>
      <c r="C368" s="61" t="s">
        <v>3583</v>
      </c>
      <c r="D368" s="61" t="s">
        <v>3423</v>
      </c>
      <c r="E368" s="61" t="s">
        <v>3424</v>
      </c>
      <c r="F368" s="61" t="s">
        <v>2688</v>
      </c>
      <c r="G368" s="61" t="s">
        <v>1791</v>
      </c>
      <c r="H368" s="61" t="s">
        <v>2854</v>
      </c>
      <c r="I368" s="63">
        <v>2</v>
      </c>
      <c r="J368" s="336">
        <v>172809921</v>
      </c>
      <c r="K368" s="63">
        <v>2</v>
      </c>
      <c r="L368" s="63">
        <v>0</v>
      </c>
      <c r="M368" s="15" t="s">
        <v>1503</v>
      </c>
      <c r="N368" s="336">
        <v>1</v>
      </c>
      <c r="O368" s="419"/>
    </row>
    <row r="369" spans="1:15" x14ac:dyDescent="0.2">
      <c r="A369" s="61" t="s">
        <v>2643</v>
      </c>
      <c r="B369" s="61" t="s">
        <v>2688</v>
      </c>
      <c r="C369" s="61" t="s">
        <v>3375</v>
      </c>
      <c r="D369" s="61" t="s">
        <v>3584</v>
      </c>
      <c r="E369" s="61" t="s">
        <v>3585</v>
      </c>
      <c r="F369" s="61" t="s">
        <v>2688</v>
      </c>
      <c r="G369" s="61" t="s">
        <v>2644</v>
      </c>
      <c r="H369" s="61" t="s">
        <v>2851</v>
      </c>
      <c r="I369" s="63">
        <v>2</v>
      </c>
      <c r="J369" s="336">
        <v>172992523</v>
      </c>
      <c r="K369" s="63">
        <v>0</v>
      </c>
      <c r="L369" s="63">
        <v>0</v>
      </c>
      <c r="M369" s="15" t="s">
        <v>1503</v>
      </c>
      <c r="N369" s="336">
        <v>1</v>
      </c>
      <c r="O369" s="419"/>
    </row>
    <row r="370" spans="1:15" x14ac:dyDescent="0.2">
      <c r="A370" s="61" t="s">
        <v>2643</v>
      </c>
      <c r="B370" s="61" t="s">
        <v>2688</v>
      </c>
      <c r="C370" s="61" t="s">
        <v>3375</v>
      </c>
      <c r="D370" s="61" t="s">
        <v>3586</v>
      </c>
      <c r="E370" s="61" t="s">
        <v>3587</v>
      </c>
      <c r="F370" s="61" t="s">
        <v>2736</v>
      </c>
      <c r="G370" s="61" t="s">
        <v>2644</v>
      </c>
      <c r="H370" s="61" t="s">
        <v>2851</v>
      </c>
      <c r="I370" s="63">
        <v>2</v>
      </c>
      <c r="J370" s="336">
        <v>172992523</v>
      </c>
      <c r="K370" s="63">
        <v>0</v>
      </c>
      <c r="L370" s="63">
        <v>0</v>
      </c>
      <c r="M370" s="15" t="s">
        <v>1503</v>
      </c>
      <c r="N370" s="336">
        <v>2</v>
      </c>
      <c r="O370" s="419"/>
    </row>
    <row r="371" spans="1:15" x14ac:dyDescent="0.2">
      <c r="A371" s="61" t="s">
        <v>2125</v>
      </c>
      <c r="B371" s="61" t="s">
        <v>2736</v>
      </c>
      <c r="C371" s="61" t="s">
        <v>3588</v>
      </c>
      <c r="D371" s="61" t="s">
        <v>3396</v>
      </c>
      <c r="E371" s="61" t="s">
        <v>3397</v>
      </c>
      <c r="F371" s="61" t="s">
        <v>2688</v>
      </c>
      <c r="G371" s="61" t="s">
        <v>2126</v>
      </c>
      <c r="H371" s="61" t="s">
        <v>2851</v>
      </c>
      <c r="I371" s="63">
        <v>2</v>
      </c>
      <c r="J371" s="336">
        <v>173020296</v>
      </c>
      <c r="K371" s="63">
        <v>0</v>
      </c>
      <c r="L371" s="63">
        <v>0</v>
      </c>
      <c r="M371" s="15" t="s">
        <v>1503</v>
      </c>
      <c r="N371" s="336">
        <v>1</v>
      </c>
      <c r="O371" s="419"/>
    </row>
    <row r="372" spans="1:15" x14ac:dyDescent="0.2">
      <c r="A372" s="61" t="s">
        <v>2647</v>
      </c>
      <c r="B372" s="61" t="s">
        <v>2688</v>
      </c>
      <c r="C372" s="61" t="s">
        <v>1358</v>
      </c>
      <c r="D372" s="61" t="s">
        <v>3589</v>
      </c>
      <c r="E372" s="61" t="s">
        <v>3590</v>
      </c>
      <c r="F372" s="61" t="s">
        <v>2736</v>
      </c>
      <c r="G372" s="61" t="s">
        <v>2648</v>
      </c>
      <c r="H372" s="61" t="s">
        <v>2854</v>
      </c>
      <c r="I372" s="63">
        <v>2</v>
      </c>
      <c r="J372" s="336">
        <v>173826310</v>
      </c>
      <c r="K372" s="63">
        <v>0</v>
      </c>
      <c r="L372" s="63">
        <v>0</v>
      </c>
      <c r="M372" s="15" t="s">
        <v>1503</v>
      </c>
      <c r="N372" s="336">
        <v>2</v>
      </c>
      <c r="O372" s="419"/>
    </row>
    <row r="373" spans="1:15" x14ac:dyDescent="0.2">
      <c r="A373" s="61" t="s">
        <v>1975</v>
      </c>
      <c r="B373" s="61" t="s">
        <v>2688</v>
      </c>
      <c r="C373" s="61" t="s">
        <v>1976</v>
      </c>
      <c r="D373" s="61" t="s">
        <v>3591</v>
      </c>
      <c r="E373" s="61" t="s">
        <v>3592</v>
      </c>
      <c r="F373" s="61" t="s">
        <v>2688</v>
      </c>
      <c r="G373" s="61" t="s">
        <v>1976</v>
      </c>
      <c r="H373" s="61" t="s">
        <v>2854</v>
      </c>
      <c r="I373" s="63">
        <v>2</v>
      </c>
      <c r="J373" s="336">
        <v>174307755</v>
      </c>
      <c r="K373" s="63">
        <v>0</v>
      </c>
      <c r="L373" s="63">
        <v>0</v>
      </c>
      <c r="M373" s="15" t="s">
        <v>1503</v>
      </c>
      <c r="N373" s="336">
        <v>1</v>
      </c>
      <c r="O373" s="419"/>
    </row>
    <row r="374" spans="1:15" x14ac:dyDescent="0.2">
      <c r="A374" s="61" t="s">
        <v>1975</v>
      </c>
      <c r="B374" s="61" t="s">
        <v>2736</v>
      </c>
      <c r="C374" s="61" t="s">
        <v>2880</v>
      </c>
      <c r="D374" s="61" t="s">
        <v>3593</v>
      </c>
      <c r="E374" s="61" t="s">
        <v>3594</v>
      </c>
      <c r="F374" s="61" t="s">
        <v>2736</v>
      </c>
      <c r="G374" s="61" t="s">
        <v>1976</v>
      </c>
      <c r="H374" s="61" t="s">
        <v>2851</v>
      </c>
      <c r="I374" s="63">
        <v>2</v>
      </c>
      <c r="J374" s="336">
        <v>174307755</v>
      </c>
      <c r="K374" s="63">
        <v>0</v>
      </c>
      <c r="L374" s="63">
        <v>0</v>
      </c>
      <c r="M374" s="15" t="s">
        <v>1503</v>
      </c>
      <c r="N374" s="336">
        <v>2</v>
      </c>
      <c r="O374" s="419"/>
    </row>
    <row r="375" spans="1:15" x14ac:dyDescent="0.2">
      <c r="A375" s="61" t="s">
        <v>1975</v>
      </c>
      <c r="B375" s="61" t="s">
        <v>2736</v>
      </c>
      <c r="C375" s="61" t="s">
        <v>2880</v>
      </c>
      <c r="D375" s="61" t="s">
        <v>3595</v>
      </c>
      <c r="E375" s="61" t="s">
        <v>3596</v>
      </c>
      <c r="F375" s="61" t="s">
        <v>2723</v>
      </c>
      <c r="G375" s="61" t="s">
        <v>1976</v>
      </c>
      <c r="H375" s="61" t="s">
        <v>2851</v>
      </c>
      <c r="I375" s="63">
        <v>2</v>
      </c>
      <c r="J375" s="336">
        <v>174307755</v>
      </c>
      <c r="K375" s="63">
        <v>0</v>
      </c>
      <c r="L375" s="63">
        <v>0</v>
      </c>
      <c r="M375" s="15" t="s">
        <v>1503</v>
      </c>
      <c r="N375" s="336">
        <v>3</v>
      </c>
      <c r="O375" s="419"/>
    </row>
    <row r="376" spans="1:15" x14ac:dyDescent="0.2">
      <c r="A376" s="61" t="s">
        <v>1975</v>
      </c>
      <c r="B376" s="61" t="s">
        <v>2736</v>
      </c>
      <c r="C376" s="61" t="s">
        <v>2880</v>
      </c>
      <c r="D376" s="61" t="s">
        <v>3597</v>
      </c>
      <c r="E376" s="61" t="s">
        <v>3598</v>
      </c>
      <c r="F376" s="61" t="s">
        <v>2787</v>
      </c>
      <c r="G376" s="61" t="s">
        <v>1976</v>
      </c>
      <c r="H376" s="61" t="s">
        <v>2851</v>
      </c>
      <c r="I376" s="63">
        <v>2</v>
      </c>
      <c r="J376" s="336">
        <v>174307755</v>
      </c>
      <c r="K376" s="63">
        <v>0</v>
      </c>
      <c r="L376" s="63">
        <v>0</v>
      </c>
      <c r="M376" s="15" t="s">
        <v>1503</v>
      </c>
      <c r="N376" s="336">
        <v>5</v>
      </c>
      <c r="O376" s="419"/>
    </row>
    <row r="377" spans="1:15" x14ac:dyDescent="0.2">
      <c r="A377" s="61" t="s">
        <v>1975</v>
      </c>
      <c r="B377" s="61" t="s">
        <v>2736</v>
      </c>
      <c r="C377" s="61" t="s">
        <v>2880</v>
      </c>
      <c r="D377" s="61" t="s">
        <v>3599</v>
      </c>
      <c r="E377" s="61" t="s">
        <v>3600</v>
      </c>
      <c r="F377" s="61" t="s">
        <v>2833</v>
      </c>
      <c r="G377" s="61" t="s">
        <v>1976</v>
      </c>
      <c r="H377" s="61" t="s">
        <v>2851</v>
      </c>
      <c r="I377" s="63">
        <v>2</v>
      </c>
      <c r="J377" s="336">
        <v>174307755</v>
      </c>
      <c r="K377" s="63">
        <v>0</v>
      </c>
      <c r="L377" s="63">
        <v>0</v>
      </c>
      <c r="M377" s="15" t="s">
        <v>1503</v>
      </c>
      <c r="N377" s="336">
        <v>6</v>
      </c>
      <c r="O377" s="419"/>
    </row>
    <row r="378" spans="1:15" x14ac:dyDescent="0.2">
      <c r="A378" s="61" t="s">
        <v>1975</v>
      </c>
      <c r="B378" s="61" t="s">
        <v>2736</v>
      </c>
      <c r="C378" s="61" t="s">
        <v>2880</v>
      </c>
      <c r="D378" s="61" t="s">
        <v>3601</v>
      </c>
      <c r="E378" s="61" t="s">
        <v>3602</v>
      </c>
      <c r="F378" s="61" t="s">
        <v>2845</v>
      </c>
      <c r="G378" s="61" t="s">
        <v>1976</v>
      </c>
      <c r="H378" s="61" t="s">
        <v>2851</v>
      </c>
      <c r="I378" s="63">
        <v>2</v>
      </c>
      <c r="J378" s="336">
        <v>174307755</v>
      </c>
      <c r="K378" s="63">
        <v>0</v>
      </c>
      <c r="L378" s="63">
        <v>0</v>
      </c>
      <c r="M378" s="15" t="s">
        <v>1503</v>
      </c>
      <c r="N378" s="336">
        <v>7</v>
      </c>
      <c r="O378" s="419"/>
    </row>
    <row r="379" spans="1:15" x14ac:dyDescent="0.2">
      <c r="A379" s="61" t="s">
        <v>1975</v>
      </c>
      <c r="B379" s="61" t="s">
        <v>2736</v>
      </c>
      <c r="C379" s="61" t="s">
        <v>2880</v>
      </c>
      <c r="D379" s="61" t="s">
        <v>3603</v>
      </c>
      <c r="E379" s="61" t="s">
        <v>3604</v>
      </c>
      <c r="F379" s="61" t="s">
        <v>2824</v>
      </c>
      <c r="G379" s="61" t="s">
        <v>1976</v>
      </c>
      <c r="H379" s="61" t="s">
        <v>2851</v>
      </c>
      <c r="I379" s="63">
        <v>2</v>
      </c>
      <c r="J379" s="336">
        <v>174307755</v>
      </c>
      <c r="K379" s="63">
        <v>0</v>
      </c>
      <c r="L379" s="63">
        <v>0</v>
      </c>
      <c r="M379" s="15" t="s">
        <v>1503</v>
      </c>
      <c r="N379" s="336">
        <v>10</v>
      </c>
      <c r="O379" s="419"/>
    </row>
    <row r="380" spans="1:15" x14ac:dyDescent="0.2">
      <c r="A380" s="61" t="s">
        <v>2136</v>
      </c>
      <c r="B380" s="61" t="s">
        <v>2736</v>
      </c>
      <c r="C380" s="61" t="s">
        <v>3154</v>
      </c>
      <c r="D380" s="61" t="s">
        <v>3605</v>
      </c>
      <c r="E380" s="61" t="s">
        <v>3606</v>
      </c>
      <c r="F380" s="61" t="s">
        <v>2736</v>
      </c>
      <c r="G380" s="61" t="s">
        <v>2137</v>
      </c>
      <c r="H380" s="61" t="s">
        <v>2851</v>
      </c>
      <c r="I380" s="63">
        <v>2</v>
      </c>
      <c r="J380" s="336">
        <v>174308001</v>
      </c>
      <c r="K380" s="63">
        <v>0</v>
      </c>
      <c r="L380" s="63">
        <v>0</v>
      </c>
      <c r="M380" s="15" t="s">
        <v>1503</v>
      </c>
      <c r="N380" s="336">
        <v>2</v>
      </c>
      <c r="O380" s="419"/>
    </row>
    <row r="381" spans="1:15" x14ac:dyDescent="0.2">
      <c r="A381" s="61" t="s">
        <v>2010</v>
      </c>
      <c r="B381" s="61" t="s">
        <v>2688</v>
      </c>
      <c r="C381" s="61" t="s">
        <v>2011</v>
      </c>
      <c r="D381" s="61" t="s">
        <v>3607</v>
      </c>
      <c r="E381" s="61" t="s">
        <v>3608</v>
      </c>
      <c r="F381" s="61" t="s">
        <v>2697</v>
      </c>
      <c r="G381" s="61" t="s">
        <v>2011</v>
      </c>
      <c r="H381" s="61" t="s">
        <v>2851</v>
      </c>
      <c r="I381" s="63">
        <v>2</v>
      </c>
      <c r="J381" s="336">
        <v>174628304</v>
      </c>
      <c r="K381" s="63">
        <v>0</v>
      </c>
      <c r="L381" s="63">
        <v>0</v>
      </c>
      <c r="M381" s="15" t="s">
        <v>1503</v>
      </c>
      <c r="N381" s="336">
        <v>5</v>
      </c>
      <c r="O381" s="419"/>
    </row>
    <row r="382" spans="1:15" x14ac:dyDescent="0.2">
      <c r="A382" s="61" t="s">
        <v>2217</v>
      </c>
      <c r="B382" s="61" t="s">
        <v>2688</v>
      </c>
      <c r="C382" s="61" t="s">
        <v>2218</v>
      </c>
      <c r="D382" s="61" t="s">
        <v>3464</v>
      </c>
      <c r="E382" s="61" t="s">
        <v>3465</v>
      </c>
      <c r="F382" s="61" t="s">
        <v>2697</v>
      </c>
      <c r="G382" s="61" t="s">
        <v>2218</v>
      </c>
      <c r="H382" s="61" t="s">
        <v>2851</v>
      </c>
      <c r="I382" s="63">
        <v>2</v>
      </c>
      <c r="J382" s="336">
        <v>174853119</v>
      </c>
      <c r="K382" s="63">
        <v>0</v>
      </c>
      <c r="L382" s="63">
        <v>0</v>
      </c>
      <c r="M382" s="15" t="s">
        <v>1503</v>
      </c>
      <c r="N382" s="336">
        <v>4</v>
      </c>
      <c r="O382" s="419"/>
    </row>
    <row r="383" spans="1:15" x14ac:dyDescent="0.2">
      <c r="A383" s="61" t="s">
        <v>2674</v>
      </c>
      <c r="B383" s="61" t="s">
        <v>2736</v>
      </c>
      <c r="C383" s="61" t="s">
        <v>3609</v>
      </c>
      <c r="D383" s="61" t="s">
        <v>3245</v>
      </c>
      <c r="E383" s="61" t="s">
        <v>3246</v>
      </c>
      <c r="F383" s="61" t="s">
        <v>2736</v>
      </c>
      <c r="G383" s="61" t="s">
        <v>2675</v>
      </c>
      <c r="H383" s="61" t="s">
        <v>2854</v>
      </c>
      <c r="I383" s="63">
        <v>2</v>
      </c>
      <c r="J383" s="336">
        <v>176033301</v>
      </c>
      <c r="K383" s="63">
        <v>2</v>
      </c>
      <c r="L383" s="63">
        <v>0</v>
      </c>
      <c r="M383" s="15" t="s">
        <v>1503</v>
      </c>
      <c r="N383" s="336">
        <v>2</v>
      </c>
      <c r="O383" s="419"/>
    </row>
    <row r="384" spans="1:15" x14ac:dyDescent="0.2">
      <c r="A384" s="61" t="s">
        <v>2566</v>
      </c>
      <c r="B384" s="61" t="s">
        <v>2688</v>
      </c>
      <c r="C384" s="61" t="s">
        <v>3610</v>
      </c>
      <c r="D384" s="61" t="s">
        <v>3611</v>
      </c>
      <c r="E384" s="61" t="s">
        <v>3612</v>
      </c>
      <c r="F384" s="61" t="s">
        <v>2736</v>
      </c>
      <c r="G384" s="61" t="s">
        <v>2567</v>
      </c>
      <c r="H384" s="61" t="s">
        <v>2854</v>
      </c>
      <c r="I384" s="63">
        <v>2</v>
      </c>
      <c r="J384" s="336">
        <v>177412137</v>
      </c>
      <c r="K384" s="63">
        <v>0</v>
      </c>
      <c r="L384" s="63">
        <v>0</v>
      </c>
      <c r="M384" s="15" t="s">
        <v>1503</v>
      </c>
      <c r="N384" s="336">
        <v>2</v>
      </c>
      <c r="O384" s="419"/>
    </row>
    <row r="385" spans="1:15" x14ac:dyDescent="0.2">
      <c r="A385" s="61" t="s">
        <v>2162</v>
      </c>
      <c r="B385" s="61" t="s">
        <v>2688</v>
      </c>
      <c r="C385" s="61" t="s">
        <v>2163</v>
      </c>
      <c r="D385" s="61" t="s">
        <v>3613</v>
      </c>
      <c r="E385" s="61" t="s">
        <v>3614</v>
      </c>
      <c r="F385" s="61" t="s">
        <v>2688</v>
      </c>
      <c r="G385" s="61" t="s">
        <v>2163</v>
      </c>
      <c r="H385" s="61" t="s">
        <v>2854</v>
      </c>
      <c r="I385" s="63">
        <v>2</v>
      </c>
      <c r="J385" s="336">
        <v>132169480</v>
      </c>
      <c r="K385" s="63">
        <v>0</v>
      </c>
      <c r="L385" s="63">
        <v>0</v>
      </c>
      <c r="M385" s="15" t="s">
        <v>3560</v>
      </c>
      <c r="N385" s="336">
        <v>1</v>
      </c>
      <c r="O385" s="419"/>
    </row>
    <row r="386" spans="1:15" x14ac:dyDescent="0.2">
      <c r="A386" s="61" t="s">
        <v>2393</v>
      </c>
      <c r="B386" s="61" t="s">
        <v>2723</v>
      </c>
      <c r="C386" s="61" t="s">
        <v>3615</v>
      </c>
      <c r="D386" s="61" t="s">
        <v>3616</v>
      </c>
      <c r="E386" s="61" t="s">
        <v>3617</v>
      </c>
      <c r="F386" s="61" t="s">
        <v>2688</v>
      </c>
      <c r="G386" s="61" t="s">
        <v>2394</v>
      </c>
      <c r="H386" s="61" t="s">
        <v>2854</v>
      </c>
      <c r="I386" s="63">
        <v>1.0900000000000001</v>
      </c>
      <c r="J386" s="336">
        <v>171641197</v>
      </c>
      <c r="K386" s="63">
        <v>0</v>
      </c>
      <c r="L386" s="63">
        <v>0</v>
      </c>
      <c r="M386" s="15" t="s">
        <v>2872</v>
      </c>
      <c r="N386" s="336">
        <v>1</v>
      </c>
      <c r="O386" s="419"/>
    </row>
    <row r="387" spans="1:15" x14ac:dyDescent="0.2">
      <c r="A387" s="61" t="s">
        <v>2044</v>
      </c>
      <c r="B387" s="61" t="s">
        <v>2688</v>
      </c>
      <c r="C387" s="61" t="s">
        <v>3014</v>
      </c>
      <c r="D387" s="61" t="s">
        <v>3618</v>
      </c>
      <c r="E387" s="61" t="s">
        <v>3619</v>
      </c>
      <c r="F387" s="61" t="s">
        <v>2736</v>
      </c>
      <c r="G387" s="61" t="s">
        <v>2046</v>
      </c>
      <c r="H387" s="61" t="s">
        <v>2854</v>
      </c>
      <c r="I387" s="63">
        <v>1</v>
      </c>
      <c r="J387" s="336">
        <v>138668279</v>
      </c>
      <c r="K387" s="63">
        <v>1</v>
      </c>
      <c r="L387" s="63">
        <v>0</v>
      </c>
      <c r="M387" s="15" t="s">
        <v>1503</v>
      </c>
      <c r="N387" s="336">
        <v>2</v>
      </c>
      <c r="O387" s="419"/>
    </row>
    <row r="388" spans="1:15" x14ac:dyDescent="0.2">
      <c r="A388" s="61" t="s">
        <v>2044</v>
      </c>
      <c r="B388" s="61" t="s">
        <v>2688</v>
      </c>
      <c r="C388" s="61" t="s">
        <v>3014</v>
      </c>
      <c r="D388" s="61" t="s">
        <v>3620</v>
      </c>
      <c r="E388" s="61" t="s">
        <v>3621</v>
      </c>
      <c r="F388" s="61" t="s">
        <v>2723</v>
      </c>
      <c r="G388" s="61" t="s">
        <v>2046</v>
      </c>
      <c r="H388" s="61" t="s">
        <v>2854</v>
      </c>
      <c r="I388" s="63">
        <v>1</v>
      </c>
      <c r="J388" s="336">
        <v>138668279</v>
      </c>
      <c r="K388" s="63">
        <v>1</v>
      </c>
      <c r="L388" s="63">
        <v>0</v>
      </c>
      <c r="M388" s="15" t="s">
        <v>1503</v>
      </c>
      <c r="N388" s="336">
        <v>3</v>
      </c>
      <c r="O388" s="419"/>
    </row>
    <row r="389" spans="1:15" x14ac:dyDescent="0.2">
      <c r="A389" s="61" t="s">
        <v>2044</v>
      </c>
      <c r="B389" s="61" t="s">
        <v>2833</v>
      </c>
      <c r="C389" s="61" t="s">
        <v>2869</v>
      </c>
      <c r="D389" s="61" t="s">
        <v>3622</v>
      </c>
      <c r="E389" s="61" t="s">
        <v>3623</v>
      </c>
      <c r="F389" s="61" t="s">
        <v>2833</v>
      </c>
      <c r="G389" s="61" t="s">
        <v>2046</v>
      </c>
      <c r="H389" s="61" t="s">
        <v>2851</v>
      </c>
      <c r="I389" s="63">
        <v>1</v>
      </c>
      <c r="J389" s="336">
        <v>138668279</v>
      </c>
      <c r="K389" s="63">
        <v>0</v>
      </c>
      <c r="L389" s="63">
        <v>0</v>
      </c>
      <c r="M389" s="15" t="s">
        <v>1503</v>
      </c>
      <c r="N389" s="336">
        <v>6</v>
      </c>
      <c r="O389" s="419"/>
    </row>
    <row r="390" spans="1:15" x14ac:dyDescent="0.2">
      <c r="A390" s="61" t="s">
        <v>2044</v>
      </c>
      <c r="B390" s="61" t="s">
        <v>2833</v>
      </c>
      <c r="C390" s="61" t="s">
        <v>2869</v>
      </c>
      <c r="D390" s="61" t="s">
        <v>3624</v>
      </c>
      <c r="E390" s="61" t="s">
        <v>3625</v>
      </c>
      <c r="F390" s="61" t="s">
        <v>2845</v>
      </c>
      <c r="G390" s="61" t="s">
        <v>2046</v>
      </c>
      <c r="H390" s="61" t="s">
        <v>2851</v>
      </c>
      <c r="I390" s="63">
        <v>1</v>
      </c>
      <c r="J390" s="336">
        <v>138668279</v>
      </c>
      <c r="K390" s="63">
        <v>0</v>
      </c>
      <c r="L390" s="63">
        <v>0</v>
      </c>
      <c r="M390" s="15" t="s">
        <v>1503</v>
      </c>
      <c r="N390" s="336">
        <v>7</v>
      </c>
      <c r="O390" s="419"/>
    </row>
    <row r="391" spans="1:15" x14ac:dyDescent="0.2">
      <c r="A391" s="61" t="s">
        <v>2578</v>
      </c>
      <c r="B391" s="61" t="s">
        <v>2688</v>
      </c>
      <c r="C391" s="61" t="s">
        <v>2873</v>
      </c>
      <c r="D391" s="61" t="s">
        <v>3392</v>
      </c>
      <c r="E391" s="61" t="s">
        <v>3393</v>
      </c>
      <c r="F391" s="61" t="s">
        <v>2697</v>
      </c>
      <c r="G391" s="61" t="s">
        <v>2579</v>
      </c>
      <c r="H391" s="61" t="s">
        <v>2854</v>
      </c>
      <c r="I391" s="63">
        <v>1</v>
      </c>
      <c r="J391" s="336">
        <v>140458173</v>
      </c>
      <c r="K391" s="63">
        <v>1</v>
      </c>
      <c r="L391" s="63">
        <v>0</v>
      </c>
      <c r="M391" s="15" t="s">
        <v>1503</v>
      </c>
      <c r="N391" s="336">
        <v>15</v>
      </c>
      <c r="O391" s="419"/>
    </row>
    <row r="392" spans="1:15" x14ac:dyDescent="0.2">
      <c r="A392" s="61" t="s">
        <v>2578</v>
      </c>
      <c r="B392" s="61" t="s">
        <v>2736</v>
      </c>
      <c r="C392" s="61" t="s">
        <v>3626</v>
      </c>
      <c r="D392" s="61" t="s">
        <v>3627</v>
      </c>
      <c r="E392" s="61" t="s">
        <v>3628</v>
      </c>
      <c r="F392" s="61" t="s">
        <v>2723</v>
      </c>
      <c r="G392" s="61" t="s">
        <v>2579</v>
      </c>
      <c r="H392" s="61" t="s">
        <v>2854</v>
      </c>
      <c r="I392" s="63">
        <v>1</v>
      </c>
      <c r="J392" s="336">
        <v>140458173</v>
      </c>
      <c r="K392" s="63">
        <v>1</v>
      </c>
      <c r="L392" s="63">
        <v>0</v>
      </c>
      <c r="M392" s="15" t="s">
        <v>1503</v>
      </c>
      <c r="N392" s="336">
        <v>14</v>
      </c>
      <c r="O392" s="419"/>
    </row>
    <row r="393" spans="1:15" x14ac:dyDescent="0.2">
      <c r="A393" s="61" t="s">
        <v>2578</v>
      </c>
      <c r="B393" s="61" t="s">
        <v>2697</v>
      </c>
      <c r="C393" s="61" t="s">
        <v>3629</v>
      </c>
      <c r="D393" s="61" t="s">
        <v>3630</v>
      </c>
      <c r="E393" s="61" t="s">
        <v>3631</v>
      </c>
      <c r="F393" s="61" t="s">
        <v>2789</v>
      </c>
      <c r="G393" s="61" t="s">
        <v>2579</v>
      </c>
      <c r="H393" s="61" t="s">
        <v>2851</v>
      </c>
      <c r="I393" s="63">
        <v>1</v>
      </c>
      <c r="J393" s="336">
        <v>140458173</v>
      </c>
      <c r="K393" s="63">
        <v>0</v>
      </c>
      <c r="L393" s="63">
        <v>0</v>
      </c>
      <c r="M393" s="15" t="s">
        <v>1503</v>
      </c>
      <c r="N393" s="336">
        <v>19</v>
      </c>
      <c r="O393" s="419"/>
    </row>
    <row r="394" spans="1:15" x14ac:dyDescent="0.2">
      <c r="A394" s="61" t="s">
        <v>2578</v>
      </c>
      <c r="B394" s="61" t="s">
        <v>2787</v>
      </c>
      <c r="C394" s="61" t="s">
        <v>3632</v>
      </c>
      <c r="D394" s="61" t="s">
        <v>3633</v>
      </c>
      <c r="E394" s="61" t="s">
        <v>3634</v>
      </c>
      <c r="F394" s="61" t="s">
        <v>2694</v>
      </c>
      <c r="G394" s="61" t="s">
        <v>2579</v>
      </c>
      <c r="H394" s="61" t="s">
        <v>2851</v>
      </c>
      <c r="I394" s="63">
        <v>1</v>
      </c>
      <c r="J394" s="336">
        <v>140458173</v>
      </c>
      <c r="K394" s="63">
        <v>0</v>
      </c>
      <c r="L394" s="63">
        <v>0</v>
      </c>
      <c r="M394" s="15" t="s">
        <v>1503</v>
      </c>
      <c r="N394" s="336">
        <v>20</v>
      </c>
      <c r="O394" s="419"/>
    </row>
    <row r="395" spans="1:15" x14ac:dyDescent="0.2">
      <c r="A395" s="61" t="s">
        <v>1700</v>
      </c>
      <c r="B395" s="61" t="s">
        <v>2688</v>
      </c>
      <c r="C395" s="61" t="s">
        <v>1702</v>
      </c>
      <c r="D395" s="61" t="s">
        <v>3635</v>
      </c>
      <c r="E395" s="61" t="s">
        <v>3636</v>
      </c>
      <c r="F395" s="61" t="s">
        <v>2723</v>
      </c>
      <c r="G395" s="61" t="s">
        <v>1702</v>
      </c>
      <c r="H395" s="61" t="s">
        <v>2851</v>
      </c>
      <c r="I395" s="63">
        <v>1</v>
      </c>
      <c r="J395" s="336">
        <v>140570863</v>
      </c>
      <c r="K395" s="63">
        <v>0</v>
      </c>
      <c r="L395" s="63">
        <v>0</v>
      </c>
      <c r="M395" s="15" t="s">
        <v>1503</v>
      </c>
      <c r="N395" s="336">
        <v>3</v>
      </c>
      <c r="O395" s="419"/>
    </row>
    <row r="396" spans="1:15" x14ac:dyDescent="0.2">
      <c r="A396" s="61" t="s">
        <v>1700</v>
      </c>
      <c r="B396" s="61" t="s">
        <v>2736</v>
      </c>
      <c r="C396" s="61" t="s">
        <v>3637</v>
      </c>
      <c r="D396" s="61" t="s">
        <v>3638</v>
      </c>
      <c r="E396" s="61" t="s">
        <v>3639</v>
      </c>
      <c r="F396" s="61" t="s">
        <v>2736</v>
      </c>
      <c r="G396" s="61" t="s">
        <v>1702</v>
      </c>
      <c r="H396" s="61" t="s">
        <v>2854</v>
      </c>
      <c r="I396" s="63">
        <v>1</v>
      </c>
      <c r="J396" s="336">
        <v>140570863</v>
      </c>
      <c r="K396" s="63">
        <v>0</v>
      </c>
      <c r="L396" s="63">
        <v>0</v>
      </c>
      <c r="M396" s="15" t="s">
        <v>1503</v>
      </c>
      <c r="N396" s="336">
        <v>2</v>
      </c>
      <c r="O396" s="419"/>
    </row>
    <row r="397" spans="1:15" x14ac:dyDescent="0.2">
      <c r="A397" s="61" t="s">
        <v>1700</v>
      </c>
      <c r="B397" s="61" t="s">
        <v>2736</v>
      </c>
      <c r="C397" s="61" t="s">
        <v>3637</v>
      </c>
      <c r="D397" s="61" t="s">
        <v>3640</v>
      </c>
      <c r="E397" s="61" t="s">
        <v>3641</v>
      </c>
      <c r="F397" s="61" t="s">
        <v>2697</v>
      </c>
      <c r="G397" s="61" t="s">
        <v>1702</v>
      </c>
      <c r="H397" s="61" t="s">
        <v>2854</v>
      </c>
      <c r="I397" s="63">
        <v>1</v>
      </c>
      <c r="J397" s="336">
        <v>140570863</v>
      </c>
      <c r="K397" s="63">
        <v>1</v>
      </c>
      <c r="L397" s="63">
        <v>0</v>
      </c>
      <c r="M397" s="15" t="s">
        <v>1503</v>
      </c>
      <c r="N397" s="336">
        <v>4</v>
      </c>
      <c r="O397" s="419"/>
    </row>
    <row r="398" spans="1:15" x14ac:dyDescent="0.2">
      <c r="A398" s="61" t="s">
        <v>1575</v>
      </c>
      <c r="B398" s="61" t="s">
        <v>2688</v>
      </c>
      <c r="C398" s="61" t="s">
        <v>3407</v>
      </c>
      <c r="D398" s="61" t="s">
        <v>3642</v>
      </c>
      <c r="E398" s="61" t="s">
        <v>3643</v>
      </c>
      <c r="F398" s="61" t="s">
        <v>2688</v>
      </c>
      <c r="G398" s="61" t="s">
        <v>1577</v>
      </c>
      <c r="H398" s="61" t="s">
        <v>2851</v>
      </c>
      <c r="I398" s="63">
        <v>1</v>
      </c>
      <c r="J398" s="336">
        <v>140916228</v>
      </c>
      <c r="K398" s="63">
        <v>0</v>
      </c>
      <c r="L398" s="63">
        <v>0</v>
      </c>
      <c r="M398" s="15" t="s">
        <v>1503</v>
      </c>
      <c r="N398" s="336">
        <v>5</v>
      </c>
      <c r="O398" s="419"/>
    </row>
    <row r="399" spans="1:15" x14ac:dyDescent="0.2">
      <c r="A399" s="61" t="s">
        <v>1795</v>
      </c>
      <c r="B399" s="61" t="s">
        <v>2688</v>
      </c>
      <c r="C399" s="61" t="s">
        <v>3093</v>
      </c>
      <c r="D399" s="61" t="s">
        <v>3644</v>
      </c>
      <c r="E399" s="61" t="s">
        <v>3645</v>
      </c>
      <c r="F399" s="61" t="s">
        <v>2697</v>
      </c>
      <c r="G399" s="61" t="s">
        <v>1796</v>
      </c>
      <c r="H399" s="61" t="s">
        <v>2854</v>
      </c>
      <c r="I399" s="63">
        <v>1</v>
      </c>
      <c r="J399" s="336">
        <v>145132892</v>
      </c>
      <c r="K399" s="63">
        <v>1</v>
      </c>
      <c r="L399" s="63">
        <v>0</v>
      </c>
      <c r="M399" s="15" t="s">
        <v>1503</v>
      </c>
      <c r="N399" s="336">
        <v>4</v>
      </c>
      <c r="O399" s="419"/>
    </row>
    <row r="400" spans="1:15" x14ac:dyDescent="0.2">
      <c r="A400" s="61" t="s">
        <v>1795</v>
      </c>
      <c r="B400" s="61" t="s">
        <v>2688</v>
      </c>
      <c r="C400" s="61" t="s">
        <v>3093</v>
      </c>
      <c r="D400" s="61" t="s">
        <v>3646</v>
      </c>
      <c r="E400" s="61" t="s">
        <v>3647</v>
      </c>
      <c r="F400" s="61" t="s">
        <v>2787</v>
      </c>
      <c r="G400" s="61" t="s">
        <v>1796</v>
      </c>
      <c r="H400" s="61" t="s">
        <v>2854</v>
      </c>
      <c r="I400" s="63">
        <v>1</v>
      </c>
      <c r="J400" s="336">
        <v>145132892</v>
      </c>
      <c r="K400" s="63">
        <v>0</v>
      </c>
      <c r="L400" s="63">
        <v>0</v>
      </c>
      <c r="M400" s="15" t="s">
        <v>1503</v>
      </c>
      <c r="N400" s="336">
        <v>5</v>
      </c>
      <c r="O400" s="419"/>
    </row>
    <row r="401" spans="1:15" x14ac:dyDescent="0.2">
      <c r="A401" s="61" t="s">
        <v>1795</v>
      </c>
      <c r="B401" s="61" t="s">
        <v>2688</v>
      </c>
      <c r="C401" s="61" t="s">
        <v>3093</v>
      </c>
      <c r="D401" s="61" t="s">
        <v>3648</v>
      </c>
      <c r="E401" s="61" t="s">
        <v>3649</v>
      </c>
      <c r="F401" s="61" t="s">
        <v>2694</v>
      </c>
      <c r="G401" s="61" t="s">
        <v>1796</v>
      </c>
      <c r="H401" s="61" t="s">
        <v>2854</v>
      </c>
      <c r="I401" s="63">
        <v>1</v>
      </c>
      <c r="J401" s="336">
        <v>145132892</v>
      </c>
      <c r="K401" s="63">
        <v>1</v>
      </c>
      <c r="L401" s="63">
        <v>0</v>
      </c>
      <c r="M401" s="15" t="s">
        <v>1503</v>
      </c>
      <c r="N401" s="336">
        <v>9</v>
      </c>
      <c r="O401" s="419"/>
    </row>
    <row r="402" spans="1:15" x14ac:dyDescent="0.2">
      <c r="A402" s="61" t="s">
        <v>1795</v>
      </c>
      <c r="B402" s="61" t="s">
        <v>2688</v>
      </c>
      <c r="C402" s="61" t="s">
        <v>3093</v>
      </c>
      <c r="D402" s="61" t="s">
        <v>3650</v>
      </c>
      <c r="E402" s="61" t="s">
        <v>3651</v>
      </c>
      <c r="F402" s="61" t="s">
        <v>2785</v>
      </c>
      <c r="G402" s="61" t="s">
        <v>1796</v>
      </c>
      <c r="H402" s="61" t="s">
        <v>2851</v>
      </c>
      <c r="I402" s="63">
        <v>1</v>
      </c>
      <c r="J402" s="336">
        <v>145132892</v>
      </c>
      <c r="K402" s="63">
        <v>0</v>
      </c>
      <c r="L402" s="63">
        <v>0</v>
      </c>
      <c r="M402" s="15" t="s">
        <v>3652</v>
      </c>
      <c r="N402" s="336">
        <v>13</v>
      </c>
      <c r="O402" s="419"/>
    </row>
    <row r="403" spans="1:15" x14ac:dyDescent="0.2">
      <c r="A403" s="61" t="s">
        <v>1795</v>
      </c>
      <c r="B403" s="61" t="s">
        <v>2736</v>
      </c>
      <c r="C403" s="61" t="s">
        <v>3093</v>
      </c>
      <c r="D403" s="61" t="s">
        <v>3416</v>
      </c>
      <c r="E403" s="61" t="s">
        <v>3417</v>
      </c>
      <c r="F403" s="61" t="s">
        <v>2824</v>
      </c>
      <c r="G403" s="61" t="s">
        <v>1796</v>
      </c>
      <c r="H403" s="61" t="s">
        <v>2854</v>
      </c>
      <c r="I403" s="63">
        <v>1</v>
      </c>
      <c r="J403" s="336">
        <v>145132892</v>
      </c>
      <c r="K403" s="63">
        <v>1</v>
      </c>
      <c r="L403" s="63">
        <v>0</v>
      </c>
      <c r="M403" s="15" t="s">
        <v>1503</v>
      </c>
      <c r="N403" s="336">
        <v>10</v>
      </c>
      <c r="O403" s="419"/>
    </row>
    <row r="404" spans="1:15" x14ac:dyDescent="0.2">
      <c r="A404" s="61" t="s">
        <v>2401</v>
      </c>
      <c r="B404" s="61" t="s">
        <v>2688</v>
      </c>
      <c r="C404" s="61" t="s">
        <v>3653</v>
      </c>
      <c r="D404" s="61" t="s">
        <v>3654</v>
      </c>
      <c r="E404" s="61" t="s">
        <v>3655</v>
      </c>
      <c r="F404" s="61" t="s">
        <v>2736</v>
      </c>
      <c r="G404" s="61" t="s">
        <v>2402</v>
      </c>
      <c r="H404" s="61" t="s">
        <v>2854</v>
      </c>
      <c r="I404" s="63">
        <v>1</v>
      </c>
      <c r="J404" s="336">
        <v>145132929</v>
      </c>
      <c r="K404" s="63">
        <v>1</v>
      </c>
      <c r="L404" s="63">
        <v>0</v>
      </c>
      <c r="M404" s="15" t="s">
        <v>1503</v>
      </c>
      <c r="N404" s="336">
        <v>2</v>
      </c>
      <c r="O404" s="419"/>
    </row>
    <row r="405" spans="1:15" x14ac:dyDescent="0.2">
      <c r="A405" s="61" t="s">
        <v>2401</v>
      </c>
      <c r="B405" s="61" t="s">
        <v>2787</v>
      </c>
      <c r="C405" s="61" t="s">
        <v>3656</v>
      </c>
      <c r="D405" s="61" t="s">
        <v>3657</v>
      </c>
      <c r="E405" s="61" t="s">
        <v>3658</v>
      </c>
      <c r="F405" s="61" t="s">
        <v>2723</v>
      </c>
      <c r="G405" s="61" t="s">
        <v>2402</v>
      </c>
      <c r="H405" s="61" t="s">
        <v>2851</v>
      </c>
      <c r="I405" s="63">
        <v>1</v>
      </c>
      <c r="J405" s="336">
        <v>145132929</v>
      </c>
      <c r="K405" s="63">
        <v>0</v>
      </c>
      <c r="L405" s="63">
        <v>0</v>
      </c>
      <c r="M405" s="15" t="s">
        <v>1503</v>
      </c>
      <c r="N405" s="336">
        <v>3</v>
      </c>
      <c r="O405" s="419"/>
    </row>
    <row r="406" spans="1:15" x14ac:dyDescent="0.2">
      <c r="A406" s="61" t="s">
        <v>2401</v>
      </c>
      <c r="B406" s="61" t="s">
        <v>2787</v>
      </c>
      <c r="C406" s="61" t="s">
        <v>3656</v>
      </c>
      <c r="D406" s="61" t="s">
        <v>3659</v>
      </c>
      <c r="E406" s="61" t="s">
        <v>3660</v>
      </c>
      <c r="F406" s="61" t="s">
        <v>2697</v>
      </c>
      <c r="G406" s="61" t="s">
        <v>2402</v>
      </c>
      <c r="H406" s="61" t="s">
        <v>2854</v>
      </c>
      <c r="I406" s="63">
        <v>1</v>
      </c>
      <c r="J406" s="336">
        <v>145132929</v>
      </c>
      <c r="K406" s="63">
        <v>1</v>
      </c>
      <c r="L406" s="63">
        <v>0</v>
      </c>
      <c r="M406" s="15" t="s">
        <v>1503</v>
      </c>
      <c r="N406" s="336">
        <v>4</v>
      </c>
      <c r="O406" s="419"/>
    </row>
    <row r="407" spans="1:15" x14ac:dyDescent="0.2">
      <c r="A407" s="61" t="s">
        <v>2401</v>
      </c>
      <c r="B407" s="61" t="s">
        <v>2787</v>
      </c>
      <c r="C407" s="61" t="s">
        <v>3656</v>
      </c>
      <c r="D407" s="61" t="s">
        <v>3661</v>
      </c>
      <c r="E407" s="61" t="s">
        <v>3662</v>
      </c>
      <c r="F407" s="61" t="s">
        <v>2787</v>
      </c>
      <c r="G407" s="61" t="s">
        <v>2402</v>
      </c>
      <c r="H407" s="61" t="s">
        <v>2854</v>
      </c>
      <c r="I407" s="63">
        <v>1</v>
      </c>
      <c r="J407" s="336">
        <v>145132929</v>
      </c>
      <c r="K407" s="63">
        <v>1</v>
      </c>
      <c r="L407" s="63">
        <v>0</v>
      </c>
      <c r="M407" s="15" t="s">
        <v>1503</v>
      </c>
      <c r="N407" s="336">
        <v>5</v>
      </c>
      <c r="O407" s="419"/>
    </row>
    <row r="408" spans="1:15" x14ac:dyDescent="0.2">
      <c r="A408" s="61" t="s">
        <v>2401</v>
      </c>
      <c r="B408" s="61" t="s">
        <v>2787</v>
      </c>
      <c r="C408" s="61" t="s">
        <v>3656</v>
      </c>
      <c r="D408" s="61" t="s">
        <v>3663</v>
      </c>
      <c r="E408" s="61" t="s">
        <v>3664</v>
      </c>
      <c r="F408" s="61" t="s">
        <v>2833</v>
      </c>
      <c r="G408" s="61" t="s">
        <v>2402</v>
      </c>
      <c r="H408" s="61" t="s">
        <v>2854</v>
      </c>
      <c r="I408" s="63">
        <v>1</v>
      </c>
      <c r="J408" s="336">
        <v>145132929</v>
      </c>
      <c r="K408" s="63">
        <v>1</v>
      </c>
      <c r="L408" s="63">
        <v>0</v>
      </c>
      <c r="M408" s="15" t="s">
        <v>1503</v>
      </c>
      <c r="N408" s="336">
        <v>6</v>
      </c>
      <c r="O408" s="419"/>
    </row>
    <row r="409" spans="1:15" x14ac:dyDescent="0.2">
      <c r="A409" s="61" t="s">
        <v>2401</v>
      </c>
      <c r="B409" s="61" t="s">
        <v>2787</v>
      </c>
      <c r="C409" s="61" t="s">
        <v>3656</v>
      </c>
      <c r="D409" s="61" t="s">
        <v>3665</v>
      </c>
      <c r="E409" s="61" t="s">
        <v>3666</v>
      </c>
      <c r="F409" s="61" t="s">
        <v>2845</v>
      </c>
      <c r="G409" s="61" t="s">
        <v>2402</v>
      </c>
      <c r="H409" s="61" t="s">
        <v>2851</v>
      </c>
      <c r="I409" s="63">
        <v>1</v>
      </c>
      <c r="J409" s="336">
        <v>145132929</v>
      </c>
      <c r="K409" s="63">
        <v>0</v>
      </c>
      <c r="L409" s="63">
        <v>0</v>
      </c>
      <c r="M409" s="15" t="s">
        <v>1503</v>
      </c>
      <c r="N409" s="336">
        <v>7</v>
      </c>
      <c r="O409" s="419"/>
    </row>
    <row r="410" spans="1:15" x14ac:dyDescent="0.2">
      <c r="A410" s="61" t="s">
        <v>2401</v>
      </c>
      <c r="B410" s="61" t="s">
        <v>2787</v>
      </c>
      <c r="C410" s="61" t="s">
        <v>3656</v>
      </c>
      <c r="D410" s="61" t="s">
        <v>3667</v>
      </c>
      <c r="E410" s="61" t="s">
        <v>3668</v>
      </c>
      <c r="F410" s="61" t="s">
        <v>2789</v>
      </c>
      <c r="G410" s="61" t="s">
        <v>2402</v>
      </c>
      <c r="H410" s="61" t="s">
        <v>2854</v>
      </c>
      <c r="I410" s="63">
        <v>1</v>
      </c>
      <c r="J410" s="336">
        <v>145132929</v>
      </c>
      <c r="K410" s="63">
        <v>1</v>
      </c>
      <c r="L410" s="63">
        <v>0</v>
      </c>
      <c r="M410" s="15" t="s">
        <v>1503</v>
      </c>
      <c r="N410" s="336">
        <v>8</v>
      </c>
      <c r="O410" s="419"/>
    </row>
    <row r="411" spans="1:15" x14ac:dyDescent="0.2">
      <c r="A411" s="61" t="s">
        <v>2401</v>
      </c>
      <c r="B411" s="61" t="s">
        <v>2787</v>
      </c>
      <c r="C411" s="61" t="s">
        <v>3656</v>
      </c>
      <c r="D411" s="61" t="s">
        <v>3669</v>
      </c>
      <c r="E411" s="61" t="s">
        <v>3670</v>
      </c>
      <c r="F411" s="61" t="s">
        <v>2694</v>
      </c>
      <c r="G411" s="61" t="s">
        <v>2402</v>
      </c>
      <c r="H411" s="61" t="s">
        <v>2854</v>
      </c>
      <c r="I411" s="63">
        <v>1</v>
      </c>
      <c r="J411" s="336">
        <v>145132929</v>
      </c>
      <c r="K411" s="63">
        <v>1</v>
      </c>
      <c r="L411" s="63">
        <v>0</v>
      </c>
      <c r="M411" s="15" t="s">
        <v>1503</v>
      </c>
      <c r="N411" s="336">
        <v>9</v>
      </c>
      <c r="O411" s="419"/>
    </row>
    <row r="412" spans="1:15" x14ac:dyDescent="0.2">
      <c r="A412" s="61" t="s">
        <v>2401</v>
      </c>
      <c r="B412" s="61" t="s">
        <v>2787</v>
      </c>
      <c r="C412" s="61" t="s">
        <v>3656</v>
      </c>
      <c r="D412" s="61" t="s">
        <v>3671</v>
      </c>
      <c r="E412" s="61" t="s">
        <v>3672</v>
      </c>
      <c r="F412" s="61" t="s">
        <v>2824</v>
      </c>
      <c r="G412" s="61" t="s">
        <v>2402</v>
      </c>
      <c r="H412" s="61" t="s">
        <v>2854</v>
      </c>
      <c r="I412" s="63">
        <v>1</v>
      </c>
      <c r="J412" s="336">
        <v>145132929</v>
      </c>
      <c r="K412" s="63">
        <v>1</v>
      </c>
      <c r="L412" s="63">
        <v>0</v>
      </c>
      <c r="M412" s="15" t="s">
        <v>1503</v>
      </c>
      <c r="N412" s="336">
        <v>10</v>
      </c>
      <c r="O412" s="419"/>
    </row>
    <row r="413" spans="1:15" x14ac:dyDescent="0.2">
      <c r="A413" s="61" t="s">
        <v>2401</v>
      </c>
      <c r="B413" s="61" t="s">
        <v>2787</v>
      </c>
      <c r="C413" s="61" t="s">
        <v>3656</v>
      </c>
      <c r="D413" s="61" t="s">
        <v>3673</v>
      </c>
      <c r="E413" s="61" t="s">
        <v>3674</v>
      </c>
      <c r="F413" s="61" t="s">
        <v>2989</v>
      </c>
      <c r="G413" s="61" t="s">
        <v>2402</v>
      </c>
      <c r="H413" s="61" t="s">
        <v>2854</v>
      </c>
      <c r="I413" s="63">
        <v>1</v>
      </c>
      <c r="J413" s="336">
        <v>145132929</v>
      </c>
      <c r="K413" s="63">
        <v>1</v>
      </c>
      <c r="L413" s="63">
        <v>0</v>
      </c>
      <c r="M413" s="15" t="s">
        <v>1503</v>
      </c>
      <c r="N413" s="336">
        <v>11</v>
      </c>
      <c r="O413" s="419"/>
    </row>
    <row r="414" spans="1:15" x14ac:dyDescent="0.2">
      <c r="A414" s="61" t="s">
        <v>2401</v>
      </c>
      <c r="B414" s="61" t="s">
        <v>2787</v>
      </c>
      <c r="C414" s="61" t="s">
        <v>3656</v>
      </c>
      <c r="D414" s="61" t="s">
        <v>3675</v>
      </c>
      <c r="E414" s="61" t="s">
        <v>3676</v>
      </c>
      <c r="F414" s="61" t="s">
        <v>2785</v>
      </c>
      <c r="G414" s="61" t="s">
        <v>2402</v>
      </c>
      <c r="H414" s="61" t="s">
        <v>2854</v>
      </c>
      <c r="I414" s="63">
        <v>1</v>
      </c>
      <c r="J414" s="336">
        <v>145132929</v>
      </c>
      <c r="K414" s="63">
        <v>1</v>
      </c>
      <c r="L414" s="63">
        <v>0</v>
      </c>
      <c r="M414" s="15" t="s">
        <v>3560</v>
      </c>
      <c r="N414" s="336">
        <v>12</v>
      </c>
      <c r="O414" s="419"/>
    </row>
    <row r="415" spans="1:15" x14ac:dyDescent="0.2">
      <c r="A415" s="61" t="s">
        <v>2401</v>
      </c>
      <c r="B415" s="61" t="s">
        <v>2787</v>
      </c>
      <c r="C415" s="61" t="s">
        <v>3656</v>
      </c>
      <c r="D415" s="61" t="s">
        <v>3677</v>
      </c>
      <c r="E415" s="61" t="s">
        <v>3678</v>
      </c>
      <c r="F415" s="61" t="s">
        <v>2883</v>
      </c>
      <c r="G415" s="61" t="s">
        <v>2402</v>
      </c>
      <c r="H415" s="61" t="s">
        <v>2854</v>
      </c>
      <c r="I415" s="63">
        <v>1</v>
      </c>
      <c r="J415" s="336">
        <v>145132929</v>
      </c>
      <c r="K415" s="63">
        <v>1</v>
      </c>
      <c r="L415" s="63">
        <v>0</v>
      </c>
      <c r="M415" s="15" t="s">
        <v>1503</v>
      </c>
      <c r="N415" s="336">
        <v>13</v>
      </c>
      <c r="O415" s="419"/>
    </row>
    <row r="416" spans="1:15" x14ac:dyDescent="0.2">
      <c r="A416" s="61" t="s">
        <v>2401</v>
      </c>
      <c r="B416" s="61" t="s">
        <v>2787</v>
      </c>
      <c r="C416" s="61" t="s">
        <v>3656</v>
      </c>
      <c r="D416" s="61" t="s">
        <v>3679</v>
      </c>
      <c r="E416" s="61" t="s">
        <v>3680</v>
      </c>
      <c r="F416" s="61" t="s">
        <v>2915</v>
      </c>
      <c r="G416" s="61" t="s">
        <v>2402</v>
      </c>
      <c r="H416" s="61" t="s">
        <v>2854</v>
      </c>
      <c r="I416" s="63">
        <v>1</v>
      </c>
      <c r="J416" s="336">
        <v>145132929</v>
      </c>
      <c r="K416" s="63">
        <v>1</v>
      </c>
      <c r="L416" s="63">
        <v>0</v>
      </c>
      <c r="M416" s="15" t="s">
        <v>3560</v>
      </c>
      <c r="N416" s="336">
        <v>14</v>
      </c>
      <c r="O416" s="419"/>
    </row>
    <row r="417" spans="1:15" x14ac:dyDescent="0.2">
      <c r="A417" s="61" t="s">
        <v>2401</v>
      </c>
      <c r="B417" s="61" t="s">
        <v>2787</v>
      </c>
      <c r="C417" s="61" t="s">
        <v>3656</v>
      </c>
      <c r="D417" s="61" t="s">
        <v>3681</v>
      </c>
      <c r="E417" s="61" t="s">
        <v>3682</v>
      </c>
      <c r="F417" s="61" t="s">
        <v>2963</v>
      </c>
      <c r="G417" s="61" t="s">
        <v>2402</v>
      </c>
      <c r="H417" s="61" t="s">
        <v>2854</v>
      </c>
      <c r="I417" s="63">
        <v>1</v>
      </c>
      <c r="J417" s="336">
        <v>145132929</v>
      </c>
      <c r="K417" s="63">
        <v>1</v>
      </c>
      <c r="L417" s="63">
        <v>0</v>
      </c>
      <c r="M417" s="15" t="s">
        <v>1503</v>
      </c>
      <c r="N417" s="336">
        <v>15</v>
      </c>
      <c r="O417" s="419"/>
    </row>
    <row r="418" spans="1:15" x14ac:dyDescent="0.2">
      <c r="A418" s="61" t="s">
        <v>2401</v>
      </c>
      <c r="B418" s="61" t="s">
        <v>2787</v>
      </c>
      <c r="C418" s="61" t="s">
        <v>3656</v>
      </c>
      <c r="D418" s="61" t="s">
        <v>3683</v>
      </c>
      <c r="E418" s="61" t="s">
        <v>3684</v>
      </c>
      <c r="F418" s="61" t="s">
        <v>3114</v>
      </c>
      <c r="G418" s="61" t="s">
        <v>2402</v>
      </c>
      <c r="H418" s="61" t="s">
        <v>2854</v>
      </c>
      <c r="I418" s="63">
        <v>1</v>
      </c>
      <c r="J418" s="336">
        <v>145132929</v>
      </c>
      <c r="K418" s="63">
        <v>1</v>
      </c>
      <c r="L418" s="63">
        <v>0</v>
      </c>
      <c r="M418" s="15" t="s">
        <v>1503</v>
      </c>
      <c r="N418" s="336">
        <v>16</v>
      </c>
      <c r="O418" s="419"/>
    </row>
    <row r="419" spans="1:15" x14ac:dyDescent="0.2">
      <c r="A419" s="61" t="s">
        <v>2401</v>
      </c>
      <c r="B419" s="61" t="s">
        <v>2787</v>
      </c>
      <c r="C419" s="61" t="s">
        <v>3656</v>
      </c>
      <c r="D419" s="61" t="s">
        <v>3685</v>
      </c>
      <c r="E419" s="61" t="s">
        <v>3686</v>
      </c>
      <c r="F419" s="61" t="s">
        <v>3210</v>
      </c>
      <c r="G419" s="61" t="s">
        <v>2402</v>
      </c>
      <c r="H419" s="61" t="s">
        <v>2854</v>
      </c>
      <c r="I419" s="63">
        <v>1</v>
      </c>
      <c r="J419" s="336">
        <v>145132929</v>
      </c>
      <c r="K419" s="63">
        <v>1</v>
      </c>
      <c r="L419" s="63">
        <v>0</v>
      </c>
      <c r="M419" s="15" t="s">
        <v>1503</v>
      </c>
      <c r="N419" s="336">
        <v>17</v>
      </c>
      <c r="O419" s="419"/>
    </row>
    <row r="420" spans="1:15" x14ac:dyDescent="0.2">
      <c r="A420" s="61" t="s">
        <v>2401</v>
      </c>
      <c r="B420" s="61" t="s">
        <v>2787</v>
      </c>
      <c r="C420" s="61" t="s">
        <v>3656</v>
      </c>
      <c r="D420" s="61" t="s">
        <v>3687</v>
      </c>
      <c r="E420" s="61" t="s">
        <v>3688</v>
      </c>
      <c r="F420" s="61" t="s">
        <v>2877</v>
      </c>
      <c r="G420" s="61" t="s">
        <v>2402</v>
      </c>
      <c r="H420" s="61" t="s">
        <v>2854</v>
      </c>
      <c r="I420" s="63">
        <v>1</v>
      </c>
      <c r="J420" s="336">
        <v>145132929</v>
      </c>
      <c r="K420" s="63">
        <v>1</v>
      </c>
      <c r="L420" s="63">
        <v>0</v>
      </c>
      <c r="M420" s="15" t="s">
        <v>1503</v>
      </c>
      <c r="N420" s="336">
        <v>18</v>
      </c>
      <c r="O420" s="419"/>
    </row>
    <row r="421" spans="1:15" x14ac:dyDescent="0.2">
      <c r="A421" s="61" t="s">
        <v>2401</v>
      </c>
      <c r="B421" s="61" t="s">
        <v>2787</v>
      </c>
      <c r="C421" s="61" t="s">
        <v>3656</v>
      </c>
      <c r="D421" s="61" t="s">
        <v>3689</v>
      </c>
      <c r="E421" s="61" t="s">
        <v>3690</v>
      </c>
      <c r="F421" s="61" t="s">
        <v>3215</v>
      </c>
      <c r="G421" s="61" t="s">
        <v>2402</v>
      </c>
      <c r="H421" s="61" t="s">
        <v>2854</v>
      </c>
      <c r="I421" s="63">
        <v>1</v>
      </c>
      <c r="J421" s="336">
        <v>145132929</v>
      </c>
      <c r="K421" s="63">
        <v>1</v>
      </c>
      <c r="L421" s="63">
        <v>0</v>
      </c>
      <c r="M421" s="15" t="s">
        <v>1503</v>
      </c>
      <c r="N421" s="336">
        <v>19</v>
      </c>
      <c r="O421" s="419"/>
    </row>
    <row r="422" spans="1:15" x14ac:dyDescent="0.2">
      <c r="A422" s="61" t="s">
        <v>2401</v>
      </c>
      <c r="B422" s="61" t="s">
        <v>2787</v>
      </c>
      <c r="C422" s="61" t="s">
        <v>3656</v>
      </c>
      <c r="D422" s="61" t="s">
        <v>3691</v>
      </c>
      <c r="E422" s="61" t="s">
        <v>3692</v>
      </c>
      <c r="F422" s="61" t="s">
        <v>2997</v>
      </c>
      <c r="G422" s="61" t="s">
        <v>2402</v>
      </c>
      <c r="H422" s="61" t="s">
        <v>2854</v>
      </c>
      <c r="I422" s="63">
        <v>1</v>
      </c>
      <c r="J422" s="336">
        <v>145132929</v>
      </c>
      <c r="K422" s="63">
        <v>1</v>
      </c>
      <c r="L422" s="63">
        <v>0</v>
      </c>
      <c r="M422" s="15" t="s">
        <v>1503</v>
      </c>
      <c r="N422" s="336">
        <v>20</v>
      </c>
      <c r="O422" s="419"/>
    </row>
    <row r="423" spans="1:15" x14ac:dyDescent="0.2">
      <c r="A423" s="61" t="s">
        <v>2401</v>
      </c>
      <c r="B423" s="61" t="s">
        <v>2787</v>
      </c>
      <c r="C423" s="61" t="s">
        <v>3656</v>
      </c>
      <c r="D423" s="61" t="s">
        <v>3693</v>
      </c>
      <c r="E423" s="61" t="s">
        <v>3694</v>
      </c>
      <c r="F423" s="61" t="s">
        <v>3520</v>
      </c>
      <c r="G423" s="61" t="s">
        <v>2402</v>
      </c>
      <c r="H423" s="61" t="s">
        <v>2854</v>
      </c>
      <c r="I423" s="63">
        <v>1</v>
      </c>
      <c r="J423" s="336">
        <v>145132929</v>
      </c>
      <c r="K423" s="63">
        <v>1</v>
      </c>
      <c r="L423" s="63">
        <v>0</v>
      </c>
      <c r="M423" s="15" t="s">
        <v>1503</v>
      </c>
      <c r="N423" s="336">
        <v>21</v>
      </c>
      <c r="O423" s="419"/>
    </row>
    <row r="424" spans="1:15" x14ac:dyDescent="0.2">
      <c r="A424" s="61" t="s">
        <v>2401</v>
      </c>
      <c r="B424" s="61" t="s">
        <v>2787</v>
      </c>
      <c r="C424" s="61" t="s">
        <v>3656</v>
      </c>
      <c r="D424" s="61" t="s">
        <v>3695</v>
      </c>
      <c r="E424" s="61" t="s">
        <v>3696</v>
      </c>
      <c r="F424" s="61" t="s">
        <v>3523</v>
      </c>
      <c r="G424" s="61" t="s">
        <v>2402</v>
      </c>
      <c r="H424" s="61" t="s">
        <v>2854</v>
      </c>
      <c r="I424" s="63">
        <v>1</v>
      </c>
      <c r="J424" s="336">
        <v>145132929</v>
      </c>
      <c r="K424" s="63">
        <v>1</v>
      </c>
      <c r="L424" s="63">
        <v>0</v>
      </c>
      <c r="M424" s="15" t="s">
        <v>1503</v>
      </c>
      <c r="N424" s="336">
        <v>22</v>
      </c>
      <c r="O424" s="419"/>
    </row>
    <row r="425" spans="1:15" x14ac:dyDescent="0.2">
      <c r="A425" s="61" t="s">
        <v>2401</v>
      </c>
      <c r="B425" s="61" t="s">
        <v>2787</v>
      </c>
      <c r="C425" s="61" t="s">
        <v>3656</v>
      </c>
      <c r="D425" s="61" t="s">
        <v>3697</v>
      </c>
      <c r="E425" s="61" t="s">
        <v>3698</v>
      </c>
      <c r="F425" s="61" t="s">
        <v>3699</v>
      </c>
      <c r="G425" s="61" t="s">
        <v>2402</v>
      </c>
      <c r="H425" s="61" t="s">
        <v>2854</v>
      </c>
      <c r="I425" s="63">
        <v>1</v>
      </c>
      <c r="J425" s="336">
        <v>145132929</v>
      </c>
      <c r="K425" s="63">
        <v>1</v>
      </c>
      <c r="L425" s="63">
        <v>0</v>
      </c>
      <c r="M425" s="15" t="s">
        <v>1503</v>
      </c>
      <c r="N425" s="336">
        <v>23</v>
      </c>
      <c r="O425" s="419"/>
    </row>
    <row r="426" spans="1:15" x14ac:dyDescent="0.2">
      <c r="A426" s="61" t="s">
        <v>2401</v>
      </c>
      <c r="B426" s="61" t="s">
        <v>2787</v>
      </c>
      <c r="C426" s="61" t="s">
        <v>3656</v>
      </c>
      <c r="D426" s="61" t="s">
        <v>3700</v>
      </c>
      <c r="E426" s="61" t="s">
        <v>3701</v>
      </c>
      <c r="F426" s="61" t="s">
        <v>3280</v>
      </c>
      <c r="G426" s="61" t="s">
        <v>2402</v>
      </c>
      <c r="H426" s="61" t="s">
        <v>2854</v>
      </c>
      <c r="I426" s="63">
        <v>1</v>
      </c>
      <c r="J426" s="336">
        <v>145132929</v>
      </c>
      <c r="K426" s="63">
        <v>1</v>
      </c>
      <c r="L426" s="63">
        <v>0</v>
      </c>
      <c r="M426" s="15" t="s">
        <v>1503</v>
      </c>
      <c r="N426" s="336">
        <v>24</v>
      </c>
      <c r="O426" s="419"/>
    </row>
    <row r="427" spans="1:15" x14ac:dyDescent="0.2">
      <c r="A427" s="61" t="s">
        <v>2401</v>
      </c>
      <c r="B427" s="61" t="s">
        <v>2787</v>
      </c>
      <c r="C427" s="61" t="s">
        <v>3656</v>
      </c>
      <c r="D427" s="61" t="s">
        <v>3702</v>
      </c>
      <c r="E427" s="61" t="s">
        <v>3703</v>
      </c>
      <c r="F427" s="61" t="s">
        <v>3704</v>
      </c>
      <c r="G427" s="61" t="s">
        <v>2402</v>
      </c>
      <c r="H427" s="61" t="s">
        <v>2854</v>
      </c>
      <c r="I427" s="63">
        <v>1</v>
      </c>
      <c r="J427" s="336">
        <v>145132929</v>
      </c>
      <c r="K427" s="63">
        <v>1</v>
      </c>
      <c r="L427" s="63">
        <v>0</v>
      </c>
      <c r="M427" s="15" t="s">
        <v>1503</v>
      </c>
      <c r="N427" s="336">
        <v>25</v>
      </c>
      <c r="O427" s="419"/>
    </row>
    <row r="428" spans="1:15" x14ac:dyDescent="0.2">
      <c r="A428" s="61" t="s">
        <v>2401</v>
      </c>
      <c r="B428" s="61" t="s">
        <v>2787</v>
      </c>
      <c r="C428" s="61" t="s">
        <v>3656</v>
      </c>
      <c r="D428" s="61" t="s">
        <v>3705</v>
      </c>
      <c r="E428" s="61" t="s">
        <v>3706</v>
      </c>
      <c r="F428" s="61" t="s">
        <v>2922</v>
      </c>
      <c r="G428" s="61" t="s">
        <v>2402</v>
      </c>
      <c r="H428" s="61" t="s">
        <v>2854</v>
      </c>
      <c r="I428" s="63">
        <v>1</v>
      </c>
      <c r="J428" s="336">
        <v>145132929</v>
      </c>
      <c r="K428" s="63">
        <v>1</v>
      </c>
      <c r="L428" s="63">
        <v>0</v>
      </c>
      <c r="M428" s="15" t="s">
        <v>1503</v>
      </c>
      <c r="N428" s="336">
        <v>26</v>
      </c>
      <c r="O428" s="419"/>
    </row>
    <row r="429" spans="1:15" x14ac:dyDescent="0.2">
      <c r="A429" s="61" t="s">
        <v>2401</v>
      </c>
      <c r="B429" s="61" t="s">
        <v>2787</v>
      </c>
      <c r="C429" s="61" t="s">
        <v>3656</v>
      </c>
      <c r="D429" s="61" t="s">
        <v>3707</v>
      </c>
      <c r="E429" s="61" t="s">
        <v>3708</v>
      </c>
      <c r="F429" s="61" t="s">
        <v>3283</v>
      </c>
      <c r="G429" s="61" t="s">
        <v>2402</v>
      </c>
      <c r="H429" s="61" t="s">
        <v>2854</v>
      </c>
      <c r="I429" s="63">
        <v>1</v>
      </c>
      <c r="J429" s="336">
        <v>145132929</v>
      </c>
      <c r="K429" s="63">
        <v>1</v>
      </c>
      <c r="L429" s="63">
        <v>0</v>
      </c>
      <c r="M429" s="15" t="s">
        <v>1503</v>
      </c>
      <c r="N429" s="336">
        <v>27</v>
      </c>
      <c r="O429" s="419"/>
    </row>
    <row r="430" spans="1:15" x14ac:dyDescent="0.2">
      <c r="A430" s="61" t="s">
        <v>2401</v>
      </c>
      <c r="B430" s="61" t="s">
        <v>2787</v>
      </c>
      <c r="C430" s="61" t="s">
        <v>3656</v>
      </c>
      <c r="D430" s="61" t="s">
        <v>3709</v>
      </c>
      <c r="E430" s="61" t="s">
        <v>3710</v>
      </c>
      <c r="F430" s="61" t="s">
        <v>3138</v>
      </c>
      <c r="G430" s="61" t="s">
        <v>2402</v>
      </c>
      <c r="H430" s="61" t="s">
        <v>2854</v>
      </c>
      <c r="I430" s="63">
        <v>1</v>
      </c>
      <c r="J430" s="336">
        <v>145132929</v>
      </c>
      <c r="K430" s="63">
        <v>1</v>
      </c>
      <c r="L430" s="63">
        <v>0</v>
      </c>
      <c r="M430" s="15" t="s">
        <v>1503</v>
      </c>
      <c r="N430" s="336">
        <v>28</v>
      </c>
      <c r="O430" s="419"/>
    </row>
    <row r="431" spans="1:15" x14ac:dyDescent="0.2">
      <c r="A431" s="61" t="s">
        <v>2401</v>
      </c>
      <c r="B431" s="61" t="s">
        <v>2787</v>
      </c>
      <c r="C431" s="61" t="s">
        <v>3656</v>
      </c>
      <c r="D431" s="61" t="s">
        <v>3711</v>
      </c>
      <c r="E431" s="61" t="s">
        <v>3712</v>
      </c>
      <c r="F431" s="61" t="s">
        <v>2925</v>
      </c>
      <c r="G431" s="61" t="s">
        <v>2402</v>
      </c>
      <c r="H431" s="61" t="s">
        <v>2854</v>
      </c>
      <c r="I431" s="63">
        <v>1</v>
      </c>
      <c r="J431" s="336">
        <v>145132929</v>
      </c>
      <c r="K431" s="63">
        <v>1</v>
      </c>
      <c r="L431" s="63">
        <v>0</v>
      </c>
      <c r="M431" s="15" t="s">
        <v>1503</v>
      </c>
      <c r="N431" s="336">
        <v>29</v>
      </c>
      <c r="O431" s="419"/>
    </row>
    <row r="432" spans="1:15" x14ac:dyDescent="0.2">
      <c r="A432" s="61" t="s">
        <v>2401</v>
      </c>
      <c r="B432" s="61" t="s">
        <v>2787</v>
      </c>
      <c r="C432" s="61" t="s">
        <v>3656</v>
      </c>
      <c r="D432" s="61" t="s">
        <v>3713</v>
      </c>
      <c r="E432" s="61" t="s">
        <v>3714</v>
      </c>
      <c r="F432" s="61" t="s">
        <v>3715</v>
      </c>
      <c r="G432" s="61" t="s">
        <v>2402</v>
      </c>
      <c r="H432" s="61" t="s">
        <v>2854</v>
      </c>
      <c r="I432" s="63">
        <v>1</v>
      </c>
      <c r="J432" s="336">
        <v>145132929</v>
      </c>
      <c r="K432" s="63">
        <v>1</v>
      </c>
      <c r="L432" s="63">
        <v>0</v>
      </c>
      <c r="M432" s="15" t="s">
        <v>1503</v>
      </c>
      <c r="N432" s="336">
        <v>30</v>
      </c>
      <c r="O432" s="419"/>
    </row>
    <row r="433" spans="1:15" x14ac:dyDescent="0.2">
      <c r="A433" s="61" t="s">
        <v>2401</v>
      </c>
      <c r="B433" s="61" t="s">
        <v>2787</v>
      </c>
      <c r="C433" s="61" t="s">
        <v>3656</v>
      </c>
      <c r="D433" s="61" t="s">
        <v>3716</v>
      </c>
      <c r="E433" s="61" t="s">
        <v>3717</v>
      </c>
      <c r="F433" s="61" t="s">
        <v>3530</v>
      </c>
      <c r="G433" s="61" t="s">
        <v>2402</v>
      </c>
      <c r="H433" s="61" t="s">
        <v>2854</v>
      </c>
      <c r="I433" s="63">
        <v>1</v>
      </c>
      <c r="J433" s="336">
        <v>145132929</v>
      </c>
      <c r="K433" s="63">
        <v>1</v>
      </c>
      <c r="L433" s="63">
        <v>0</v>
      </c>
      <c r="M433" s="15" t="s">
        <v>1503</v>
      </c>
      <c r="N433" s="336">
        <v>31</v>
      </c>
      <c r="O433" s="419"/>
    </row>
    <row r="434" spans="1:15" x14ac:dyDescent="0.2">
      <c r="A434" s="61" t="s">
        <v>2401</v>
      </c>
      <c r="B434" s="61" t="s">
        <v>2787</v>
      </c>
      <c r="C434" s="61" t="s">
        <v>3656</v>
      </c>
      <c r="D434" s="61" t="s">
        <v>3718</v>
      </c>
      <c r="E434" s="61" t="s">
        <v>3719</v>
      </c>
      <c r="F434" s="61" t="s">
        <v>3533</v>
      </c>
      <c r="G434" s="61" t="s">
        <v>2402</v>
      </c>
      <c r="H434" s="61" t="s">
        <v>2854</v>
      </c>
      <c r="I434" s="63">
        <v>1</v>
      </c>
      <c r="J434" s="336">
        <v>145132929</v>
      </c>
      <c r="K434" s="63">
        <v>1</v>
      </c>
      <c r="L434" s="63">
        <v>0</v>
      </c>
      <c r="M434" s="15" t="s">
        <v>1503</v>
      </c>
      <c r="N434" s="336">
        <v>32</v>
      </c>
      <c r="O434" s="419"/>
    </row>
    <row r="435" spans="1:15" x14ac:dyDescent="0.2">
      <c r="A435" s="61" t="s">
        <v>2401</v>
      </c>
      <c r="B435" s="61" t="s">
        <v>2787</v>
      </c>
      <c r="C435" s="61" t="s">
        <v>3656</v>
      </c>
      <c r="D435" s="61" t="s">
        <v>3720</v>
      </c>
      <c r="E435" s="61" t="s">
        <v>3721</v>
      </c>
      <c r="F435" s="61" t="s">
        <v>3722</v>
      </c>
      <c r="G435" s="61" t="s">
        <v>2402</v>
      </c>
      <c r="H435" s="61" t="s">
        <v>2854</v>
      </c>
      <c r="I435" s="63">
        <v>1</v>
      </c>
      <c r="J435" s="336">
        <v>145132929</v>
      </c>
      <c r="K435" s="63">
        <v>1</v>
      </c>
      <c r="L435" s="63">
        <v>0</v>
      </c>
      <c r="M435" s="15" t="s">
        <v>1503</v>
      </c>
      <c r="N435" s="336">
        <v>33</v>
      </c>
      <c r="O435" s="419"/>
    </row>
    <row r="436" spans="1:15" x14ac:dyDescent="0.2">
      <c r="A436" s="61" t="s">
        <v>2401</v>
      </c>
      <c r="B436" s="61" t="s">
        <v>2787</v>
      </c>
      <c r="C436" s="61" t="s">
        <v>3656</v>
      </c>
      <c r="D436" s="61" t="s">
        <v>3723</v>
      </c>
      <c r="E436" s="61" t="s">
        <v>3724</v>
      </c>
      <c r="F436" s="61" t="s">
        <v>3725</v>
      </c>
      <c r="G436" s="61" t="s">
        <v>2402</v>
      </c>
      <c r="H436" s="61" t="s">
        <v>2854</v>
      </c>
      <c r="I436" s="63">
        <v>1</v>
      </c>
      <c r="J436" s="336">
        <v>145132929</v>
      </c>
      <c r="K436" s="63">
        <v>1</v>
      </c>
      <c r="L436" s="63">
        <v>0</v>
      </c>
      <c r="M436" s="15" t="s">
        <v>1503</v>
      </c>
      <c r="N436" s="336">
        <v>34</v>
      </c>
      <c r="O436" s="419"/>
    </row>
    <row r="437" spans="1:15" x14ac:dyDescent="0.2">
      <c r="A437" s="61" t="s">
        <v>2401</v>
      </c>
      <c r="B437" s="61" t="s">
        <v>2787</v>
      </c>
      <c r="C437" s="61" t="s">
        <v>3656</v>
      </c>
      <c r="D437" s="61" t="s">
        <v>3726</v>
      </c>
      <c r="E437" s="61" t="s">
        <v>3727</v>
      </c>
      <c r="F437" s="61" t="s">
        <v>3286</v>
      </c>
      <c r="G437" s="61" t="s">
        <v>2402</v>
      </c>
      <c r="H437" s="61" t="s">
        <v>2854</v>
      </c>
      <c r="I437" s="63">
        <v>1</v>
      </c>
      <c r="J437" s="336">
        <v>145132929</v>
      </c>
      <c r="K437" s="63">
        <v>1</v>
      </c>
      <c r="L437" s="63">
        <v>0</v>
      </c>
      <c r="M437" s="15" t="s">
        <v>1503</v>
      </c>
      <c r="N437" s="336">
        <v>35</v>
      </c>
      <c r="O437" s="419"/>
    </row>
    <row r="438" spans="1:15" x14ac:dyDescent="0.2">
      <c r="A438" s="61" t="s">
        <v>2401</v>
      </c>
      <c r="B438" s="61" t="s">
        <v>2787</v>
      </c>
      <c r="C438" s="61" t="s">
        <v>3656</v>
      </c>
      <c r="D438" s="61" t="s">
        <v>3728</v>
      </c>
      <c r="E438" s="61" t="s">
        <v>3729</v>
      </c>
      <c r="F438" s="61" t="s">
        <v>3536</v>
      </c>
      <c r="G438" s="61" t="s">
        <v>2402</v>
      </c>
      <c r="H438" s="61" t="s">
        <v>2854</v>
      </c>
      <c r="I438" s="63">
        <v>1</v>
      </c>
      <c r="J438" s="336">
        <v>145132929</v>
      </c>
      <c r="K438" s="63">
        <v>1</v>
      </c>
      <c r="L438" s="63">
        <v>0</v>
      </c>
      <c r="M438" s="15" t="s">
        <v>1503</v>
      </c>
      <c r="N438" s="336">
        <v>36</v>
      </c>
      <c r="O438" s="419"/>
    </row>
    <row r="439" spans="1:15" x14ac:dyDescent="0.2">
      <c r="A439" s="61" t="s">
        <v>2401</v>
      </c>
      <c r="B439" s="61" t="s">
        <v>2787</v>
      </c>
      <c r="C439" s="61" t="s">
        <v>3656</v>
      </c>
      <c r="D439" s="61" t="s">
        <v>3730</v>
      </c>
      <c r="E439" s="61" t="s">
        <v>3731</v>
      </c>
      <c r="F439" s="61" t="s">
        <v>3732</v>
      </c>
      <c r="G439" s="61" t="s">
        <v>2402</v>
      </c>
      <c r="H439" s="61" t="s">
        <v>2854</v>
      </c>
      <c r="I439" s="63">
        <v>1</v>
      </c>
      <c r="J439" s="336">
        <v>145132929</v>
      </c>
      <c r="K439" s="63">
        <v>1</v>
      </c>
      <c r="L439" s="63">
        <v>0</v>
      </c>
      <c r="M439" s="15" t="s">
        <v>3560</v>
      </c>
      <c r="N439" s="336">
        <v>37</v>
      </c>
      <c r="O439" s="419"/>
    </row>
    <row r="440" spans="1:15" x14ac:dyDescent="0.2">
      <c r="A440" s="61" t="s">
        <v>2401</v>
      </c>
      <c r="B440" s="61" t="s">
        <v>2787</v>
      </c>
      <c r="C440" s="61" t="s">
        <v>3656</v>
      </c>
      <c r="D440" s="61" t="s">
        <v>3733</v>
      </c>
      <c r="E440" s="61" t="s">
        <v>3734</v>
      </c>
      <c r="F440" s="61" t="s">
        <v>3735</v>
      </c>
      <c r="G440" s="61" t="s">
        <v>2402</v>
      </c>
      <c r="H440" s="61" t="s">
        <v>2854</v>
      </c>
      <c r="I440" s="63">
        <v>1</v>
      </c>
      <c r="J440" s="336">
        <v>145132929</v>
      </c>
      <c r="K440" s="63">
        <v>1</v>
      </c>
      <c r="L440" s="63">
        <v>0</v>
      </c>
      <c r="M440" s="15" t="s">
        <v>1503</v>
      </c>
      <c r="N440" s="336">
        <v>38</v>
      </c>
      <c r="O440" s="419"/>
    </row>
    <row r="441" spans="1:15" x14ac:dyDescent="0.2">
      <c r="A441" s="61" t="s">
        <v>2401</v>
      </c>
      <c r="B441" s="61" t="s">
        <v>2787</v>
      </c>
      <c r="C441" s="61" t="s">
        <v>3656</v>
      </c>
      <c r="D441" s="61" t="s">
        <v>3736</v>
      </c>
      <c r="E441" s="61" t="s">
        <v>3737</v>
      </c>
      <c r="F441" s="61" t="s">
        <v>3738</v>
      </c>
      <c r="G441" s="61" t="s">
        <v>2402</v>
      </c>
      <c r="H441" s="61" t="s">
        <v>2854</v>
      </c>
      <c r="I441" s="63">
        <v>1</v>
      </c>
      <c r="J441" s="336">
        <v>145132929</v>
      </c>
      <c r="K441" s="63">
        <v>1</v>
      </c>
      <c r="L441" s="63">
        <v>0</v>
      </c>
      <c r="M441" s="15" t="s">
        <v>1503</v>
      </c>
      <c r="N441" s="336">
        <v>39</v>
      </c>
      <c r="O441" s="419"/>
    </row>
    <row r="442" spans="1:15" x14ac:dyDescent="0.2">
      <c r="A442" s="61" t="s">
        <v>2401</v>
      </c>
      <c r="B442" s="61" t="s">
        <v>2787</v>
      </c>
      <c r="C442" s="61" t="s">
        <v>3656</v>
      </c>
      <c r="D442" s="61" t="s">
        <v>3739</v>
      </c>
      <c r="E442" s="61" t="s">
        <v>3740</v>
      </c>
      <c r="F442" s="61" t="s">
        <v>3741</v>
      </c>
      <c r="G442" s="61" t="s">
        <v>2402</v>
      </c>
      <c r="H442" s="61" t="s">
        <v>2854</v>
      </c>
      <c r="I442" s="63">
        <v>1</v>
      </c>
      <c r="J442" s="336">
        <v>145132929</v>
      </c>
      <c r="K442" s="63">
        <v>1</v>
      </c>
      <c r="L442" s="63">
        <v>0</v>
      </c>
      <c r="M442" s="15" t="s">
        <v>1503</v>
      </c>
      <c r="N442" s="336">
        <v>40</v>
      </c>
      <c r="O442" s="419"/>
    </row>
    <row r="443" spans="1:15" x14ac:dyDescent="0.2">
      <c r="A443" s="61" t="s">
        <v>2334</v>
      </c>
      <c r="B443" s="61" t="s">
        <v>2688</v>
      </c>
      <c r="C443" s="61" t="s">
        <v>3742</v>
      </c>
      <c r="D443" s="61" t="s">
        <v>3743</v>
      </c>
      <c r="E443" s="61" t="s">
        <v>3744</v>
      </c>
      <c r="F443" s="61" t="s">
        <v>2688</v>
      </c>
      <c r="G443" s="61" t="s">
        <v>2336</v>
      </c>
      <c r="H443" s="61" t="s">
        <v>2851</v>
      </c>
      <c r="I443" s="63">
        <v>1</v>
      </c>
      <c r="J443" s="336">
        <v>145213116</v>
      </c>
      <c r="K443" s="63">
        <v>0</v>
      </c>
      <c r="L443" s="63">
        <v>0</v>
      </c>
      <c r="M443" s="15" t="s">
        <v>1503</v>
      </c>
      <c r="N443" s="336">
        <v>1</v>
      </c>
      <c r="O443" s="419"/>
    </row>
    <row r="444" spans="1:15" x14ac:dyDescent="0.2">
      <c r="A444" s="61" t="s">
        <v>1664</v>
      </c>
      <c r="B444" s="61" t="s">
        <v>2736</v>
      </c>
      <c r="C444" s="61" t="s">
        <v>2741</v>
      </c>
      <c r="D444" s="61" t="s">
        <v>3745</v>
      </c>
      <c r="E444" s="61" t="s">
        <v>3746</v>
      </c>
      <c r="F444" s="61" t="s">
        <v>2688</v>
      </c>
      <c r="G444" s="61" t="s">
        <v>1666</v>
      </c>
      <c r="H444" s="61" t="s">
        <v>2851</v>
      </c>
      <c r="I444" s="63">
        <v>1</v>
      </c>
      <c r="J444" s="336">
        <v>146289774</v>
      </c>
      <c r="K444" s="63">
        <v>0</v>
      </c>
      <c r="L444" s="63">
        <v>0</v>
      </c>
      <c r="M444" s="15" t="s">
        <v>1503</v>
      </c>
      <c r="N444" s="336">
        <v>1</v>
      </c>
      <c r="O444" s="419"/>
    </row>
    <row r="445" spans="1:15" x14ac:dyDescent="0.2">
      <c r="A445" s="61" t="s">
        <v>1664</v>
      </c>
      <c r="B445" s="61" t="s">
        <v>2723</v>
      </c>
      <c r="C445" s="61" t="s">
        <v>2884</v>
      </c>
      <c r="D445" s="61" t="s">
        <v>3747</v>
      </c>
      <c r="E445" s="61" t="s">
        <v>3748</v>
      </c>
      <c r="F445" s="61" t="s">
        <v>2736</v>
      </c>
      <c r="G445" s="61" t="s">
        <v>1666</v>
      </c>
      <c r="H445" s="61" t="s">
        <v>2854</v>
      </c>
      <c r="I445" s="63">
        <v>1</v>
      </c>
      <c r="J445" s="336">
        <v>146289774</v>
      </c>
      <c r="K445" s="63">
        <v>1</v>
      </c>
      <c r="L445" s="63">
        <v>0</v>
      </c>
      <c r="M445" s="15" t="s">
        <v>1503</v>
      </c>
      <c r="N445" s="336">
        <v>2</v>
      </c>
      <c r="O445" s="419"/>
    </row>
    <row r="446" spans="1:15" x14ac:dyDescent="0.2">
      <c r="A446" s="61" t="s">
        <v>2409</v>
      </c>
      <c r="B446" s="61" t="s">
        <v>2736</v>
      </c>
      <c r="C446" s="61" t="s">
        <v>2894</v>
      </c>
      <c r="D446" s="61" t="s">
        <v>3749</v>
      </c>
      <c r="E446" s="61" t="s">
        <v>3750</v>
      </c>
      <c r="F446" s="61" t="s">
        <v>2697</v>
      </c>
      <c r="G446" s="61" t="s">
        <v>2410</v>
      </c>
      <c r="H446" s="61" t="s">
        <v>2851</v>
      </c>
      <c r="I446" s="63">
        <v>1</v>
      </c>
      <c r="J446" s="336">
        <v>146990824</v>
      </c>
      <c r="K446" s="63">
        <v>0</v>
      </c>
      <c r="L446" s="63">
        <v>0</v>
      </c>
      <c r="M446" s="15" t="s">
        <v>1503</v>
      </c>
      <c r="N446" s="336">
        <v>4</v>
      </c>
      <c r="O446" s="419"/>
    </row>
    <row r="447" spans="1:15" x14ac:dyDescent="0.2">
      <c r="A447" s="61" t="s">
        <v>1808</v>
      </c>
      <c r="B447" s="61" t="s">
        <v>2688</v>
      </c>
      <c r="C447" s="61" t="s">
        <v>1809</v>
      </c>
      <c r="D447" s="61" t="s">
        <v>3751</v>
      </c>
      <c r="E447" s="61" t="s">
        <v>3752</v>
      </c>
      <c r="F447" s="61" t="s">
        <v>2688</v>
      </c>
      <c r="G447" s="61" t="s">
        <v>1809</v>
      </c>
      <c r="H447" s="61" t="s">
        <v>2851</v>
      </c>
      <c r="I447" s="63">
        <v>1</v>
      </c>
      <c r="J447" s="336">
        <v>147615467</v>
      </c>
      <c r="K447" s="63">
        <v>0</v>
      </c>
      <c r="L447" s="63">
        <v>0</v>
      </c>
      <c r="M447" s="15" t="s">
        <v>1503</v>
      </c>
      <c r="N447" s="336">
        <v>1</v>
      </c>
      <c r="O447" s="419"/>
    </row>
    <row r="448" spans="1:15" x14ac:dyDescent="0.2">
      <c r="A448" s="61" t="s">
        <v>2415</v>
      </c>
      <c r="B448" s="61" t="s">
        <v>2688</v>
      </c>
      <c r="C448" s="61" t="s">
        <v>3425</v>
      </c>
      <c r="D448" s="61" t="s">
        <v>3753</v>
      </c>
      <c r="E448" s="61" t="s">
        <v>3754</v>
      </c>
      <c r="F448" s="61" t="s">
        <v>2697</v>
      </c>
      <c r="G448" s="61" t="s">
        <v>2416</v>
      </c>
      <c r="H448" s="61" t="s">
        <v>2854</v>
      </c>
      <c r="I448" s="63">
        <v>1</v>
      </c>
      <c r="J448" s="336">
        <v>147729471</v>
      </c>
      <c r="K448" s="63">
        <v>1</v>
      </c>
      <c r="L448" s="63">
        <v>0</v>
      </c>
      <c r="M448" s="15" t="s">
        <v>1503</v>
      </c>
      <c r="N448" s="336">
        <v>4</v>
      </c>
      <c r="O448" s="419"/>
    </row>
    <row r="449" spans="1:15" x14ac:dyDescent="0.2">
      <c r="A449" s="61" t="s">
        <v>2415</v>
      </c>
      <c r="B449" s="61" t="s">
        <v>2736</v>
      </c>
      <c r="C449" s="61" t="s">
        <v>3289</v>
      </c>
      <c r="D449" s="61" t="s">
        <v>3193</v>
      </c>
      <c r="E449" s="61" t="s">
        <v>3194</v>
      </c>
      <c r="F449" s="61" t="s">
        <v>2736</v>
      </c>
      <c r="G449" s="61" t="s">
        <v>2416</v>
      </c>
      <c r="H449" s="61" t="s">
        <v>2854</v>
      </c>
      <c r="I449" s="63">
        <v>1</v>
      </c>
      <c r="J449" s="336">
        <v>147729471</v>
      </c>
      <c r="K449" s="63">
        <v>1</v>
      </c>
      <c r="L449" s="63">
        <v>0</v>
      </c>
      <c r="M449" s="15" t="s">
        <v>1503</v>
      </c>
      <c r="N449" s="336">
        <v>2</v>
      </c>
      <c r="O449" s="419"/>
    </row>
    <row r="450" spans="1:15" x14ac:dyDescent="0.2">
      <c r="A450" s="61" t="s">
        <v>2415</v>
      </c>
      <c r="B450" s="61" t="s">
        <v>2736</v>
      </c>
      <c r="C450" s="61" t="s">
        <v>3289</v>
      </c>
      <c r="D450" s="61" t="s">
        <v>3185</v>
      </c>
      <c r="E450" s="61" t="s">
        <v>3186</v>
      </c>
      <c r="F450" s="61" t="s">
        <v>2723</v>
      </c>
      <c r="G450" s="61" t="s">
        <v>2416</v>
      </c>
      <c r="H450" s="61" t="s">
        <v>2854</v>
      </c>
      <c r="I450" s="63">
        <v>1</v>
      </c>
      <c r="J450" s="336">
        <v>147729471</v>
      </c>
      <c r="K450" s="63">
        <v>1</v>
      </c>
      <c r="L450" s="63">
        <v>0</v>
      </c>
      <c r="M450" s="15" t="s">
        <v>1503</v>
      </c>
      <c r="N450" s="336">
        <v>3</v>
      </c>
      <c r="O450" s="419"/>
    </row>
    <row r="451" spans="1:15" x14ac:dyDescent="0.2">
      <c r="A451" s="61" t="s">
        <v>1587</v>
      </c>
      <c r="B451" s="61" t="s">
        <v>2688</v>
      </c>
      <c r="C451" s="61" t="s">
        <v>1588</v>
      </c>
      <c r="D451" s="61" t="s">
        <v>3755</v>
      </c>
      <c r="E451" s="61" t="s">
        <v>3756</v>
      </c>
      <c r="F451" s="61" t="s">
        <v>2688</v>
      </c>
      <c r="G451" s="61" t="s">
        <v>1588</v>
      </c>
      <c r="H451" s="61" t="s">
        <v>2854</v>
      </c>
      <c r="I451" s="63">
        <v>1</v>
      </c>
      <c r="J451" s="336">
        <v>147977444</v>
      </c>
      <c r="K451" s="63">
        <v>1</v>
      </c>
      <c r="L451" s="63">
        <v>0</v>
      </c>
      <c r="M451" s="15" t="s">
        <v>1503</v>
      </c>
      <c r="N451" s="336">
        <v>1</v>
      </c>
      <c r="O451" s="419"/>
    </row>
    <row r="452" spans="1:15" x14ac:dyDescent="0.2">
      <c r="A452" s="61" t="s">
        <v>1587</v>
      </c>
      <c r="B452" s="61" t="s">
        <v>2688</v>
      </c>
      <c r="C452" s="61" t="s">
        <v>1588</v>
      </c>
      <c r="D452" s="61" t="s">
        <v>3757</v>
      </c>
      <c r="E452" s="61" t="s">
        <v>3758</v>
      </c>
      <c r="F452" s="61" t="s">
        <v>2723</v>
      </c>
      <c r="G452" s="61" t="s">
        <v>1588</v>
      </c>
      <c r="H452" s="61" t="s">
        <v>2854</v>
      </c>
      <c r="I452" s="63">
        <v>1</v>
      </c>
      <c r="J452" s="336">
        <v>147977444</v>
      </c>
      <c r="K452" s="63">
        <v>1</v>
      </c>
      <c r="L452" s="63">
        <v>0</v>
      </c>
      <c r="M452" s="15" t="s">
        <v>1503</v>
      </c>
      <c r="N452" s="336">
        <v>3</v>
      </c>
      <c r="O452" s="419"/>
    </row>
    <row r="453" spans="1:15" x14ac:dyDescent="0.2">
      <c r="A453" s="61" t="s">
        <v>1587</v>
      </c>
      <c r="B453" s="61" t="s">
        <v>2688</v>
      </c>
      <c r="C453" s="61" t="s">
        <v>1588</v>
      </c>
      <c r="D453" s="61" t="s">
        <v>3759</v>
      </c>
      <c r="E453" s="61" t="s">
        <v>3760</v>
      </c>
      <c r="F453" s="61" t="s">
        <v>2697</v>
      </c>
      <c r="G453" s="61" t="s">
        <v>1588</v>
      </c>
      <c r="H453" s="61" t="s">
        <v>2854</v>
      </c>
      <c r="I453" s="63">
        <v>1</v>
      </c>
      <c r="J453" s="336">
        <v>147977444</v>
      </c>
      <c r="K453" s="63">
        <v>1</v>
      </c>
      <c r="L453" s="63">
        <v>0</v>
      </c>
      <c r="M453" s="15" t="s">
        <v>1503</v>
      </c>
      <c r="N453" s="336">
        <v>4</v>
      </c>
      <c r="O453" s="419"/>
    </row>
    <row r="454" spans="1:15" x14ac:dyDescent="0.2">
      <c r="A454" s="61" t="s">
        <v>1587</v>
      </c>
      <c r="B454" s="61" t="s">
        <v>2688</v>
      </c>
      <c r="C454" s="61" t="s">
        <v>1588</v>
      </c>
      <c r="D454" s="61" t="s">
        <v>3761</v>
      </c>
      <c r="E454" s="61" t="s">
        <v>3762</v>
      </c>
      <c r="F454" s="61" t="s">
        <v>2833</v>
      </c>
      <c r="G454" s="61" t="s">
        <v>1588</v>
      </c>
      <c r="H454" s="61" t="s">
        <v>2854</v>
      </c>
      <c r="I454" s="63">
        <v>1</v>
      </c>
      <c r="J454" s="336">
        <v>147977444</v>
      </c>
      <c r="K454" s="63">
        <v>1</v>
      </c>
      <c r="L454" s="63">
        <v>0</v>
      </c>
      <c r="M454" s="15" t="s">
        <v>1503</v>
      </c>
      <c r="N454" s="336">
        <v>6</v>
      </c>
      <c r="O454" s="419"/>
    </row>
    <row r="455" spans="1:15" x14ac:dyDescent="0.2">
      <c r="A455" s="61" t="s">
        <v>1587</v>
      </c>
      <c r="B455" s="61" t="s">
        <v>2688</v>
      </c>
      <c r="C455" s="61" t="s">
        <v>1588</v>
      </c>
      <c r="D455" s="61" t="s">
        <v>3763</v>
      </c>
      <c r="E455" s="61" t="s">
        <v>3764</v>
      </c>
      <c r="F455" s="61" t="s">
        <v>2845</v>
      </c>
      <c r="G455" s="61" t="s">
        <v>1588</v>
      </c>
      <c r="H455" s="61" t="s">
        <v>2854</v>
      </c>
      <c r="I455" s="63">
        <v>1</v>
      </c>
      <c r="J455" s="336">
        <v>147977444</v>
      </c>
      <c r="K455" s="63">
        <v>1</v>
      </c>
      <c r="L455" s="63">
        <v>0</v>
      </c>
      <c r="M455" s="15" t="s">
        <v>1503</v>
      </c>
      <c r="N455" s="336">
        <v>7</v>
      </c>
      <c r="O455" s="419"/>
    </row>
    <row r="456" spans="1:15" x14ac:dyDescent="0.2">
      <c r="A456" s="61" t="s">
        <v>1587</v>
      </c>
      <c r="B456" s="61" t="s">
        <v>2688</v>
      </c>
      <c r="C456" s="61" t="s">
        <v>1588</v>
      </c>
      <c r="D456" s="61" t="s">
        <v>3765</v>
      </c>
      <c r="E456" s="61" t="s">
        <v>3766</v>
      </c>
      <c r="F456" s="61" t="s">
        <v>2789</v>
      </c>
      <c r="G456" s="61" t="s">
        <v>1588</v>
      </c>
      <c r="H456" s="61" t="s">
        <v>2854</v>
      </c>
      <c r="I456" s="63">
        <v>1</v>
      </c>
      <c r="J456" s="336">
        <v>147977444</v>
      </c>
      <c r="K456" s="63">
        <v>1</v>
      </c>
      <c r="L456" s="63">
        <v>0</v>
      </c>
      <c r="M456" s="15" t="s">
        <v>1503</v>
      </c>
      <c r="N456" s="336">
        <v>8</v>
      </c>
      <c r="O456" s="419"/>
    </row>
    <row r="457" spans="1:15" x14ac:dyDescent="0.2">
      <c r="A457" s="61" t="s">
        <v>1587</v>
      </c>
      <c r="B457" s="61" t="s">
        <v>2688</v>
      </c>
      <c r="C457" s="61" t="s">
        <v>1588</v>
      </c>
      <c r="D457" s="61" t="s">
        <v>3767</v>
      </c>
      <c r="E457" s="61" t="s">
        <v>3768</v>
      </c>
      <c r="F457" s="61" t="s">
        <v>2694</v>
      </c>
      <c r="G457" s="61" t="s">
        <v>1588</v>
      </c>
      <c r="H457" s="61" t="s">
        <v>2854</v>
      </c>
      <c r="I457" s="63">
        <v>1</v>
      </c>
      <c r="J457" s="336">
        <v>147977444</v>
      </c>
      <c r="K457" s="63">
        <v>1</v>
      </c>
      <c r="L457" s="63">
        <v>0</v>
      </c>
      <c r="M457" s="15" t="s">
        <v>1503</v>
      </c>
      <c r="N457" s="336">
        <v>9</v>
      </c>
      <c r="O457" s="419"/>
    </row>
    <row r="458" spans="1:15" x14ac:dyDescent="0.2">
      <c r="A458" s="61" t="s">
        <v>1587</v>
      </c>
      <c r="B458" s="61" t="s">
        <v>2723</v>
      </c>
      <c r="C458" s="61" t="s">
        <v>3098</v>
      </c>
      <c r="D458" s="61" t="s">
        <v>3757</v>
      </c>
      <c r="E458" s="61" t="s">
        <v>3758</v>
      </c>
      <c r="F458" s="61" t="s">
        <v>2989</v>
      </c>
      <c r="G458" s="61" t="s">
        <v>1588</v>
      </c>
      <c r="H458" s="61" t="s">
        <v>2851</v>
      </c>
      <c r="I458" s="63">
        <v>1</v>
      </c>
      <c r="J458" s="336">
        <v>147977444</v>
      </c>
      <c r="K458" s="63">
        <v>0</v>
      </c>
      <c r="L458" s="63">
        <v>0</v>
      </c>
      <c r="M458" s="15" t="s">
        <v>1503</v>
      </c>
      <c r="N458" s="336">
        <v>11</v>
      </c>
      <c r="O458" s="419"/>
    </row>
    <row r="459" spans="1:15" x14ac:dyDescent="0.2">
      <c r="A459" s="61" t="s">
        <v>1587</v>
      </c>
      <c r="B459" s="61" t="s">
        <v>2723</v>
      </c>
      <c r="C459" s="61" t="s">
        <v>3098</v>
      </c>
      <c r="D459" s="61" t="s">
        <v>3755</v>
      </c>
      <c r="E459" s="61" t="s">
        <v>3756</v>
      </c>
      <c r="F459" s="61" t="s">
        <v>2785</v>
      </c>
      <c r="G459" s="61" t="s">
        <v>1588</v>
      </c>
      <c r="H459" s="61" t="s">
        <v>2851</v>
      </c>
      <c r="I459" s="63">
        <v>1</v>
      </c>
      <c r="J459" s="336">
        <v>147977444</v>
      </c>
      <c r="K459" s="63">
        <v>0</v>
      </c>
      <c r="L459" s="63">
        <v>0</v>
      </c>
      <c r="M459" s="15" t="s">
        <v>1503</v>
      </c>
      <c r="N459" s="336">
        <v>12</v>
      </c>
      <c r="O459" s="419"/>
    </row>
    <row r="460" spans="1:15" x14ac:dyDescent="0.2">
      <c r="A460" s="61" t="s">
        <v>1587</v>
      </c>
      <c r="B460" s="61" t="s">
        <v>2723</v>
      </c>
      <c r="C460" s="61" t="s">
        <v>3098</v>
      </c>
      <c r="D460" s="61" t="s">
        <v>3769</v>
      </c>
      <c r="E460" s="61" t="s">
        <v>3770</v>
      </c>
      <c r="F460" s="61" t="s">
        <v>2883</v>
      </c>
      <c r="G460" s="61" t="s">
        <v>1588</v>
      </c>
      <c r="H460" s="61" t="s">
        <v>2851</v>
      </c>
      <c r="I460" s="63">
        <v>1</v>
      </c>
      <c r="J460" s="336">
        <v>147977444</v>
      </c>
      <c r="K460" s="63">
        <v>0</v>
      </c>
      <c r="L460" s="63">
        <v>0</v>
      </c>
      <c r="M460" s="15" t="s">
        <v>1503</v>
      </c>
      <c r="N460" s="336">
        <v>13</v>
      </c>
      <c r="O460" s="419"/>
    </row>
    <row r="461" spans="1:15" x14ac:dyDescent="0.2">
      <c r="A461" s="61" t="s">
        <v>1587</v>
      </c>
      <c r="B461" s="61" t="s">
        <v>2723</v>
      </c>
      <c r="C461" s="61" t="s">
        <v>3098</v>
      </c>
      <c r="D461" s="61" t="s">
        <v>3771</v>
      </c>
      <c r="E461" s="61" t="s">
        <v>3772</v>
      </c>
      <c r="F461" s="61" t="s">
        <v>3114</v>
      </c>
      <c r="G461" s="61" t="s">
        <v>1588</v>
      </c>
      <c r="H461" s="61" t="s">
        <v>2851</v>
      </c>
      <c r="I461" s="63">
        <v>1</v>
      </c>
      <c r="J461" s="336">
        <v>147977444</v>
      </c>
      <c r="K461" s="63">
        <v>0</v>
      </c>
      <c r="L461" s="63">
        <v>0</v>
      </c>
      <c r="M461" s="15" t="s">
        <v>1503</v>
      </c>
      <c r="N461" s="336">
        <v>16</v>
      </c>
      <c r="O461" s="419"/>
    </row>
    <row r="462" spans="1:15" x14ac:dyDescent="0.2">
      <c r="A462" s="61" t="s">
        <v>1587</v>
      </c>
      <c r="B462" s="61" t="s">
        <v>2723</v>
      </c>
      <c r="C462" s="61" t="s">
        <v>3098</v>
      </c>
      <c r="D462" s="61" t="s">
        <v>3773</v>
      </c>
      <c r="E462" s="61" t="s">
        <v>3774</v>
      </c>
      <c r="F462" s="61" t="s">
        <v>3520</v>
      </c>
      <c r="G462" s="61" t="s">
        <v>1588</v>
      </c>
      <c r="H462" s="61" t="s">
        <v>2851</v>
      </c>
      <c r="I462" s="63">
        <v>1</v>
      </c>
      <c r="J462" s="336">
        <v>147977444</v>
      </c>
      <c r="K462" s="63">
        <v>0</v>
      </c>
      <c r="L462" s="63">
        <v>0</v>
      </c>
      <c r="M462" s="15" t="s">
        <v>1503</v>
      </c>
      <c r="N462" s="336">
        <v>21</v>
      </c>
      <c r="O462" s="419"/>
    </row>
    <row r="463" spans="1:15" x14ac:dyDescent="0.2">
      <c r="A463" s="61" t="s">
        <v>1587</v>
      </c>
      <c r="B463" s="61" t="s">
        <v>2723</v>
      </c>
      <c r="C463" s="61" t="s">
        <v>3098</v>
      </c>
      <c r="D463" s="61" t="s">
        <v>3775</v>
      </c>
      <c r="E463" s="61" t="s">
        <v>3776</v>
      </c>
      <c r="F463" s="61" t="s">
        <v>3523</v>
      </c>
      <c r="G463" s="61" t="s">
        <v>1588</v>
      </c>
      <c r="H463" s="61" t="s">
        <v>2851</v>
      </c>
      <c r="I463" s="63">
        <v>1</v>
      </c>
      <c r="J463" s="336">
        <v>147977444</v>
      </c>
      <c r="K463" s="63">
        <v>0</v>
      </c>
      <c r="L463" s="63">
        <v>0</v>
      </c>
      <c r="M463" s="15" t="s">
        <v>1503</v>
      </c>
      <c r="N463" s="336">
        <v>22</v>
      </c>
      <c r="O463" s="419"/>
    </row>
    <row r="464" spans="1:15" x14ac:dyDescent="0.2">
      <c r="A464" s="61" t="s">
        <v>1812</v>
      </c>
      <c r="B464" s="61" t="s">
        <v>2688</v>
      </c>
      <c r="C464" s="61" t="s">
        <v>3777</v>
      </c>
      <c r="D464" s="61" t="s">
        <v>3778</v>
      </c>
      <c r="E464" s="61" t="s">
        <v>3779</v>
      </c>
      <c r="F464" s="61" t="s">
        <v>2688</v>
      </c>
      <c r="G464" s="61" t="s">
        <v>1813</v>
      </c>
      <c r="H464" s="61" t="s">
        <v>2851</v>
      </c>
      <c r="I464" s="63">
        <v>1</v>
      </c>
      <c r="J464" s="336">
        <v>148272918</v>
      </c>
      <c r="K464" s="63">
        <v>0</v>
      </c>
      <c r="L464" s="63">
        <v>0</v>
      </c>
      <c r="M464" s="15" t="s">
        <v>1503</v>
      </c>
      <c r="N464" s="336">
        <v>1</v>
      </c>
      <c r="O464" s="419"/>
    </row>
    <row r="465" spans="1:15" x14ac:dyDescent="0.2">
      <c r="A465" s="61" t="s">
        <v>1812</v>
      </c>
      <c r="B465" s="61" t="s">
        <v>2688</v>
      </c>
      <c r="C465" s="61" t="s">
        <v>3777</v>
      </c>
      <c r="D465" s="61" t="s">
        <v>3780</v>
      </c>
      <c r="E465" s="61" t="s">
        <v>3781</v>
      </c>
      <c r="F465" s="61" t="s">
        <v>2736</v>
      </c>
      <c r="G465" s="61" t="s">
        <v>1813</v>
      </c>
      <c r="H465" s="61" t="s">
        <v>2851</v>
      </c>
      <c r="I465" s="63">
        <v>1</v>
      </c>
      <c r="J465" s="336">
        <v>148272918</v>
      </c>
      <c r="K465" s="63">
        <v>0</v>
      </c>
      <c r="L465" s="63">
        <v>0</v>
      </c>
      <c r="M465" s="15" t="s">
        <v>1503</v>
      </c>
      <c r="N465" s="336">
        <v>2</v>
      </c>
      <c r="O465" s="419"/>
    </row>
    <row r="466" spans="1:15" x14ac:dyDescent="0.2">
      <c r="A466" s="61" t="s">
        <v>1812</v>
      </c>
      <c r="B466" s="61" t="s">
        <v>2688</v>
      </c>
      <c r="C466" s="61" t="s">
        <v>3777</v>
      </c>
      <c r="D466" s="61" t="s">
        <v>3782</v>
      </c>
      <c r="E466" s="61" t="s">
        <v>3783</v>
      </c>
      <c r="F466" s="61" t="s">
        <v>2723</v>
      </c>
      <c r="G466" s="61" t="s">
        <v>1813</v>
      </c>
      <c r="H466" s="61" t="s">
        <v>2851</v>
      </c>
      <c r="I466" s="63">
        <v>1</v>
      </c>
      <c r="J466" s="336">
        <v>148272918</v>
      </c>
      <c r="K466" s="63">
        <v>0</v>
      </c>
      <c r="L466" s="63">
        <v>0</v>
      </c>
      <c r="M466" s="15" t="s">
        <v>1503</v>
      </c>
      <c r="N466" s="336">
        <v>3</v>
      </c>
      <c r="O466" s="419"/>
    </row>
    <row r="467" spans="1:15" x14ac:dyDescent="0.2">
      <c r="A467" s="61" t="s">
        <v>2237</v>
      </c>
      <c r="B467" s="61" t="s">
        <v>2688</v>
      </c>
      <c r="C467" s="61" t="s">
        <v>3784</v>
      </c>
      <c r="D467" s="61" t="s">
        <v>3785</v>
      </c>
      <c r="E467" s="61" t="s">
        <v>3786</v>
      </c>
      <c r="F467" s="61" t="s">
        <v>2688</v>
      </c>
      <c r="G467" s="61" t="s">
        <v>2238</v>
      </c>
      <c r="H467" s="61" t="s">
        <v>2851</v>
      </c>
      <c r="I467" s="63">
        <v>1</v>
      </c>
      <c r="J467" s="336">
        <v>149472941</v>
      </c>
      <c r="K467" s="63">
        <v>0</v>
      </c>
      <c r="L467" s="63">
        <v>0</v>
      </c>
      <c r="M467" s="15" t="s">
        <v>1503</v>
      </c>
      <c r="N467" s="336">
        <v>1</v>
      </c>
      <c r="O467" s="419"/>
    </row>
    <row r="468" spans="1:15" x14ac:dyDescent="0.2">
      <c r="A468" s="61" t="s">
        <v>2054</v>
      </c>
      <c r="B468" s="61" t="s">
        <v>2736</v>
      </c>
      <c r="C468" s="61" t="s">
        <v>3787</v>
      </c>
      <c r="D468" s="61" t="s">
        <v>3788</v>
      </c>
      <c r="E468" s="61" t="s">
        <v>3789</v>
      </c>
      <c r="F468" s="61" t="s">
        <v>2688</v>
      </c>
      <c r="G468" s="61" t="s">
        <v>2055</v>
      </c>
      <c r="H468" s="61" t="s">
        <v>2851</v>
      </c>
      <c r="I468" s="63">
        <v>1</v>
      </c>
      <c r="J468" s="336">
        <v>150849615</v>
      </c>
      <c r="K468" s="63">
        <v>0</v>
      </c>
      <c r="L468" s="63">
        <v>0</v>
      </c>
      <c r="M468" s="15" t="s">
        <v>1503</v>
      </c>
      <c r="N468" s="336">
        <v>1</v>
      </c>
      <c r="O468" s="419"/>
    </row>
    <row r="469" spans="1:15" x14ac:dyDescent="0.2">
      <c r="A469" s="61" t="s">
        <v>2054</v>
      </c>
      <c r="B469" s="61" t="s">
        <v>2736</v>
      </c>
      <c r="C469" s="61" t="s">
        <v>3787</v>
      </c>
      <c r="D469" s="61" t="s">
        <v>3790</v>
      </c>
      <c r="E469" s="61" t="s">
        <v>3791</v>
      </c>
      <c r="F469" s="61" t="s">
        <v>2736</v>
      </c>
      <c r="G469" s="61" t="s">
        <v>2055</v>
      </c>
      <c r="H469" s="61" t="s">
        <v>2851</v>
      </c>
      <c r="I469" s="63">
        <v>1</v>
      </c>
      <c r="J469" s="336">
        <v>150849615</v>
      </c>
      <c r="K469" s="63">
        <v>0</v>
      </c>
      <c r="L469" s="63">
        <v>0</v>
      </c>
      <c r="M469" s="15" t="s">
        <v>1503</v>
      </c>
      <c r="N469" s="336">
        <v>2</v>
      </c>
      <c r="O469" s="419"/>
    </row>
    <row r="470" spans="1:15" x14ac:dyDescent="0.2">
      <c r="A470" s="61" t="s">
        <v>1669</v>
      </c>
      <c r="B470" s="61" t="s">
        <v>2688</v>
      </c>
      <c r="C470" s="61" t="s">
        <v>1670</v>
      </c>
      <c r="D470" s="61" t="s">
        <v>3792</v>
      </c>
      <c r="E470" s="61" t="s">
        <v>3793</v>
      </c>
      <c r="F470" s="61" t="s">
        <v>2688</v>
      </c>
      <c r="G470" s="61" t="s">
        <v>1670</v>
      </c>
      <c r="H470" s="61" t="s">
        <v>2854</v>
      </c>
      <c r="I470" s="63">
        <v>1</v>
      </c>
      <c r="J470" s="336">
        <v>150900874</v>
      </c>
      <c r="K470" s="63">
        <v>1</v>
      </c>
      <c r="L470" s="63">
        <v>0</v>
      </c>
      <c r="M470" s="15" t="s">
        <v>1503</v>
      </c>
      <c r="N470" s="336">
        <v>1</v>
      </c>
      <c r="O470" s="419"/>
    </row>
    <row r="471" spans="1:15" x14ac:dyDescent="0.2">
      <c r="A471" s="61" t="s">
        <v>1669</v>
      </c>
      <c r="B471" s="61" t="s">
        <v>2736</v>
      </c>
      <c r="C471" s="61" t="s">
        <v>1670</v>
      </c>
      <c r="D471" s="61" t="s">
        <v>3794</v>
      </c>
      <c r="E471" s="61" t="s">
        <v>3795</v>
      </c>
      <c r="F471" s="61" t="s">
        <v>2736</v>
      </c>
      <c r="G471" s="61" t="s">
        <v>1670</v>
      </c>
      <c r="H471" s="61" t="s">
        <v>2851</v>
      </c>
      <c r="I471" s="63">
        <v>1</v>
      </c>
      <c r="J471" s="336">
        <v>150900874</v>
      </c>
      <c r="K471" s="63">
        <v>0</v>
      </c>
      <c r="L471" s="63">
        <v>0</v>
      </c>
      <c r="M471" s="15" t="s">
        <v>1503</v>
      </c>
      <c r="N471" s="336">
        <v>2</v>
      </c>
      <c r="O471" s="419"/>
    </row>
    <row r="472" spans="1:15" x14ac:dyDescent="0.2">
      <c r="A472" s="61" t="s">
        <v>2582</v>
      </c>
      <c r="B472" s="61" t="s">
        <v>2736</v>
      </c>
      <c r="C472" s="61" t="s">
        <v>3796</v>
      </c>
      <c r="D472" s="61" t="s">
        <v>3797</v>
      </c>
      <c r="E472" s="61" t="s">
        <v>3798</v>
      </c>
      <c r="F472" s="61" t="s">
        <v>2736</v>
      </c>
      <c r="G472" s="61" t="s">
        <v>2583</v>
      </c>
      <c r="H472" s="61" t="s">
        <v>2854</v>
      </c>
      <c r="I472" s="63">
        <v>1</v>
      </c>
      <c r="J472" s="336">
        <v>150964568</v>
      </c>
      <c r="K472" s="63">
        <v>1</v>
      </c>
      <c r="L472" s="63">
        <v>0</v>
      </c>
      <c r="M472" s="15" t="s">
        <v>1503</v>
      </c>
      <c r="N472" s="336">
        <v>2</v>
      </c>
      <c r="O472" s="419"/>
    </row>
    <row r="473" spans="1:15" x14ac:dyDescent="0.2">
      <c r="A473" s="61" t="s">
        <v>2582</v>
      </c>
      <c r="B473" s="61" t="s">
        <v>2736</v>
      </c>
      <c r="C473" s="61" t="s">
        <v>3796</v>
      </c>
      <c r="D473" s="61" t="s">
        <v>3799</v>
      </c>
      <c r="E473" s="61" t="s">
        <v>3800</v>
      </c>
      <c r="F473" s="61" t="s">
        <v>2723</v>
      </c>
      <c r="G473" s="61" t="s">
        <v>2583</v>
      </c>
      <c r="H473" s="61" t="s">
        <v>2851</v>
      </c>
      <c r="I473" s="63">
        <v>1</v>
      </c>
      <c r="J473" s="336">
        <v>150964568</v>
      </c>
      <c r="K473" s="63">
        <v>0</v>
      </c>
      <c r="L473" s="63">
        <v>0</v>
      </c>
      <c r="M473" s="15" t="s">
        <v>1503</v>
      </c>
      <c r="N473" s="336">
        <v>3</v>
      </c>
      <c r="O473" s="419"/>
    </row>
    <row r="474" spans="1:15" x14ac:dyDescent="0.2">
      <c r="A474" s="61" t="s">
        <v>2582</v>
      </c>
      <c r="B474" s="61" t="s">
        <v>2736</v>
      </c>
      <c r="C474" s="61" t="s">
        <v>3796</v>
      </c>
      <c r="D474" s="61" t="s">
        <v>3801</v>
      </c>
      <c r="E474" s="61" t="s">
        <v>3802</v>
      </c>
      <c r="F474" s="61" t="s">
        <v>2697</v>
      </c>
      <c r="G474" s="61" t="s">
        <v>2583</v>
      </c>
      <c r="H474" s="61" t="s">
        <v>2854</v>
      </c>
      <c r="I474" s="63">
        <v>1</v>
      </c>
      <c r="J474" s="336">
        <v>150964568</v>
      </c>
      <c r="K474" s="63">
        <v>1</v>
      </c>
      <c r="L474" s="63">
        <v>0</v>
      </c>
      <c r="M474" s="15" t="s">
        <v>1503</v>
      </c>
      <c r="N474" s="336">
        <v>4</v>
      </c>
      <c r="O474" s="419"/>
    </row>
    <row r="475" spans="1:15" x14ac:dyDescent="0.2">
      <c r="A475" s="61" t="s">
        <v>2582</v>
      </c>
      <c r="B475" s="61" t="s">
        <v>2736</v>
      </c>
      <c r="C475" s="61" t="s">
        <v>3796</v>
      </c>
      <c r="D475" s="61" t="s">
        <v>3803</v>
      </c>
      <c r="E475" s="61" t="s">
        <v>3804</v>
      </c>
      <c r="F475" s="61" t="s">
        <v>2787</v>
      </c>
      <c r="G475" s="61" t="s">
        <v>2583</v>
      </c>
      <c r="H475" s="61" t="s">
        <v>2851</v>
      </c>
      <c r="I475" s="63">
        <v>1</v>
      </c>
      <c r="J475" s="336">
        <v>150964568</v>
      </c>
      <c r="K475" s="63">
        <v>0</v>
      </c>
      <c r="L475" s="63">
        <v>0</v>
      </c>
      <c r="M475" s="15" t="s">
        <v>3560</v>
      </c>
      <c r="N475" s="336">
        <v>5</v>
      </c>
      <c r="O475" s="419"/>
    </row>
    <row r="476" spans="1:15" x14ac:dyDescent="0.2">
      <c r="A476" s="61" t="s">
        <v>2582</v>
      </c>
      <c r="B476" s="61" t="s">
        <v>2723</v>
      </c>
      <c r="C476" s="61" t="s">
        <v>3805</v>
      </c>
      <c r="D476" s="61" t="s">
        <v>3803</v>
      </c>
      <c r="E476" s="61" t="s">
        <v>3804</v>
      </c>
      <c r="F476" s="61" t="s">
        <v>2833</v>
      </c>
      <c r="G476" s="61" t="s">
        <v>2583</v>
      </c>
      <c r="H476" s="61" t="s">
        <v>2854</v>
      </c>
      <c r="I476" s="63">
        <v>1</v>
      </c>
      <c r="J476" s="336">
        <v>150964568</v>
      </c>
      <c r="K476" s="63">
        <v>1</v>
      </c>
      <c r="L476" s="63">
        <v>0</v>
      </c>
      <c r="M476" s="15" t="s">
        <v>3560</v>
      </c>
      <c r="N476" s="336">
        <v>6</v>
      </c>
      <c r="O476" s="419"/>
    </row>
    <row r="477" spans="1:15" x14ac:dyDescent="0.2">
      <c r="A477" s="61" t="s">
        <v>2058</v>
      </c>
      <c r="B477" s="61" t="s">
        <v>2688</v>
      </c>
      <c r="C477" s="61" t="s">
        <v>3806</v>
      </c>
      <c r="D477" s="61" t="s">
        <v>3546</v>
      </c>
      <c r="E477" s="61" t="s">
        <v>3547</v>
      </c>
      <c r="F477" s="61" t="s">
        <v>2688</v>
      </c>
      <c r="G477" s="61" t="s">
        <v>2059</v>
      </c>
      <c r="H477" s="61" t="s">
        <v>2854</v>
      </c>
      <c r="I477" s="63">
        <v>1</v>
      </c>
      <c r="J477" s="336">
        <v>151000000</v>
      </c>
      <c r="K477" s="63">
        <v>1</v>
      </c>
      <c r="L477" s="63">
        <v>0</v>
      </c>
      <c r="M477" s="15" t="s">
        <v>1503</v>
      </c>
      <c r="N477" s="336">
        <v>1</v>
      </c>
      <c r="O477" s="419"/>
    </row>
    <row r="478" spans="1:15" x14ac:dyDescent="0.2">
      <c r="A478" s="61" t="s">
        <v>1823</v>
      </c>
      <c r="B478" s="61" t="s">
        <v>3215</v>
      </c>
      <c r="C478" s="61" t="s">
        <v>3431</v>
      </c>
      <c r="D478" s="61" t="s">
        <v>3807</v>
      </c>
      <c r="E478" s="61" t="s">
        <v>3808</v>
      </c>
      <c r="F478" s="61" t="s">
        <v>2697</v>
      </c>
      <c r="G478" s="61" t="s">
        <v>1824</v>
      </c>
      <c r="H478" s="61" t="s">
        <v>2851</v>
      </c>
      <c r="I478" s="63">
        <v>1</v>
      </c>
      <c r="J478" s="336">
        <v>151385614</v>
      </c>
      <c r="K478" s="63">
        <v>0</v>
      </c>
      <c r="L478" s="63">
        <v>0</v>
      </c>
      <c r="M478" s="15" t="s">
        <v>1503</v>
      </c>
      <c r="N478" s="336">
        <v>19</v>
      </c>
      <c r="O478" s="419"/>
    </row>
    <row r="479" spans="1:15" x14ac:dyDescent="0.2">
      <c r="A479" s="61" t="s">
        <v>1823</v>
      </c>
      <c r="B479" s="61" t="s">
        <v>3215</v>
      </c>
      <c r="C479" s="61" t="s">
        <v>3431</v>
      </c>
      <c r="D479" s="61" t="s">
        <v>3644</v>
      </c>
      <c r="E479" s="61" t="s">
        <v>3645</v>
      </c>
      <c r="F479" s="61" t="s">
        <v>2845</v>
      </c>
      <c r="G479" s="61" t="s">
        <v>1824</v>
      </c>
      <c r="H479" s="61" t="s">
        <v>2851</v>
      </c>
      <c r="I479" s="63">
        <v>1</v>
      </c>
      <c r="J479" s="336">
        <v>151385614</v>
      </c>
      <c r="K479" s="63">
        <v>0</v>
      </c>
      <c r="L479" s="63">
        <v>0</v>
      </c>
      <c r="M479" s="15" t="s">
        <v>1503</v>
      </c>
      <c r="N479" s="336">
        <v>22</v>
      </c>
      <c r="O479" s="419"/>
    </row>
    <row r="480" spans="1:15" x14ac:dyDescent="0.2">
      <c r="A480" s="61" t="s">
        <v>1759</v>
      </c>
      <c r="B480" s="61" t="s">
        <v>2688</v>
      </c>
      <c r="C480" s="61" t="s">
        <v>3809</v>
      </c>
      <c r="D480" s="61" t="s">
        <v>3810</v>
      </c>
      <c r="E480" s="61" t="s">
        <v>3811</v>
      </c>
      <c r="F480" s="61" t="s">
        <v>2688</v>
      </c>
      <c r="G480" s="61" t="s">
        <v>1761</v>
      </c>
      <c r="H480" s="61" t="s">
        <v>2851</v>
      </c>
      <c r="I480" s="63">
        <v>1</v>
      </c>
      <c r="J480" s="336">
        <v>151711808</v>
      </c>
      <c r="K480" s="63">
        <v>0</v>
      </c>
      <c r="L480" s="63">
        <v>0</v>
      </c>
      <c r="M480" s="15" t="s">
        <v>1503</v>
      </c>
      <c r="N480" s="336">
        <v>1</v>
      </c>
      <c r="O480" s="419"/>
    </row>
    <row r="481" spans="1:15" x14ac:dyDescent="0.2">
      <c r="A481" s="61" t="s">
        <v>1759</v>
      </c>
      <c r="B481" s="61" t="s">
        <v>2723</v>
      </c>
      <c r="C481" s="61" t="s">
        <v>3812</v>
      </c>
      <c r="D481" s="61" t="s">
        <v>3813</v>
      </c>
      <c r="E481" s="61" t="s">
        <v>3814</v>
      </c>
      <c r="F481" s="61" t="s">
        <v>2736</v>
      </c>
      <c r="G481" s="61" t="s">
        <v>1761</v>
      </c>
      <c r="H481" s="61" t="s">
        <v>2854</v>
      </c>
      <c r="I481" s="63">
        <v>1</v>
      </c>
      <c r="J481" s="336">
        <v>151711808</v>
      </c>
      <c r="K481" s="63">
        <v>1</v>
      </c>
      <c r="L481" s="63">
        <v>0</v>
      </c>
      <c r="M481" s="15" t="s">
        <v>1503</v>
      </c>
      <c r="N481" s="336">
        <v>2</v>
      </c>
      <c r="O481" s="419"/>
    </row>
    <row r="482" spans="1:15" x14ac:dyDescent="0.2">
      <c r="A482" s="61" t="s">
        <v>1828</v>
      </c>
      <c r="B482" s="61" t="s">
        <v>2688</v>
      </c>
      <c r="C482" s="61" t="s">
        <v>1829</v>
      </c>
      <c r="D482" s="61" t="s">
        <v>3622</v>
      </c>
      <c r="E482" s="61" t="s">
        <v>3623</v>
      </c>
      <c r="F482" s="61" t="s">
        <v>2688</v>
      </c>
      <c r="G482" s="61" t="s">
        <v>1829</v>
      </c>
      <c r="H482" s="61" t="s">
        <v>2851</v>
      </c>
      <c r="I482" s="63">
        <v>1</v>
      </c>
      <c r="J482" s="336">
        <v>151937089</v>
      </c>
      <c r="K482" s="63">
        <v>0</v>
      </c>
      <c r="L482" s="63">
        <v>0</v>
      </c>
      <c r="M482" s="15" t="s">
        <v>1503</v>
      </c>
      <c r="N482" s="336">
        <v>1</v>
      </c>
      <c r="O482" s="419"/>
    </row>
    <row r="483" spans="1:15" x14ac:dyDescent="0.2">
      <c r="A483" s="61" t="s">
        <v>1828</v>
      </c>
      <c r="B483" s="61" t="s">
        <v>2688</v>
      </c>
      <c r="C483" s="61" t="s">
        <v>1829</v>
      </c>
      <c r="D483" s="61" t="s">
        <v>3624</v>
      </c>
      <c r="E483" s="61" t="s">
        <v>3625</v>
      </c>
      <c r="F483" s="61" t="s">
        <v>2736</v>
      </c>
      <c r="G483" s="61" t="s">
        <v>1829</v>
      </c>
      <c r="H483" s="61" t="s">
        <v>2851</v>
      </c>
      <c r="I483" s="63">
        <v>1</v>
      </c>
      <c r="J483" s="336">
        <v>151937089</v>
      </c>
      <c r="K483" s="63">
        <v>0</v>
      </c>
      <c r="L483" s="63">
        <v>0</v>
      </c>
      <c r="M483" s="15" t="s">
        <v>1503</v>
      </c>
      <c r="N483" s="336">
        <v>2</v>
      </c>
      <c r="O483" s="419"/>
    </row>
    <row r="484" spans="1:15" x14ac:dyDescent="0.2">
      <c r="A484" s="61" t="s">
        <v>1828</v>
      </c>
      <c r="B484" s="61" t="s">
        <v>2688</v>
      </c>
      <c r="C484" s="61" t="s">
        <v>1829</v>
      </c>
      <c r="D484" s="61" t="s">
        <v>3815</v>
      </c>
      <c r="E484" s="61" t="s">
        <v>3816</v>
      </c>
      <c r="F484" s="61" t="s">
        <v>2723</v>
      </c>
      <c r="G484" s="61" t="s">
        <v>1829</v>
      </c>
      <c r="H484" s="61" t="s">
        <v>2851</v>
      </c>
      <c r="I484" s="63">
        <v>1</v>
      </c>
      <c r="J484" s="336">
        <v>151937089</v>
      </c>
      <c r="K484" s="63">
        <v>0</v>
      </c>
      <c r="L484" s="63">
        <v>0</v>
      </c>
      <c r="M484" s="15" t="s">
        <v>1503</v>
      </c>
      <c r="N484" s="336">
        <v>3</v>
      </c>
      <c r="O484" s="419"/>
    </row>
    <row r="485" spans="1:15" x14ac:dyDescent="0.2">
      <c r="A485" s="61" t="s">
        <v>1828</v>
      </c>
      <c r="B485" s="61" t="s">
        <v>2688</v>
      </c>
      <c r="C485" s="61" t="s">
        <v>1829</v>
      </c>
      <c r="D485" s="61" t="s">
        <v>3817</v>
      </c>
      <c r="E485" s="61" t="s">
        <v>3818</v>
      </c>
      <c r="F485" s="61" t="s">
        <v>2787</v>
      </c>
      <c r="G485" s="61" t="s">
        <v>1829</v>
      </c>
      <c r="H485" s="61" t="s">
        <v>2851</v>
      </c>
      <c r="I485" s="63">
        <v>1</v>
      </c>
      <c r="J485" s="336">
        <v>151937089</v>
      </c>
      <c r="K485" s="63">
        <v>0</v>
      </c>
      <c r="L485" s="63">
        <v>0</v>
      </c>
      <c r="M485" s="15" t="s">
        <v>1503</v>
      </c>
      <c r="N485" s="336">
        <v>5</v>
      </c>
      <c r="O485" s="419"/>
    </row>
    <row r="486" spans="1:15" x14ac:dyDescent="0.2">
      <c r="A486" s="61" t="s">
        <v>1828</v>
      </c>
      <c r="B486" s="61" t="s">
        <v>2833</v>
      </c>
      <c r="C486" s="61" t="s">
        <v>3164</v>
      </c>
      <c r="D486" s="61" t="s">
        <v>3476</v>
      </c>
      <c r="E486" s="61" t="s">
        <v>3477</v>
      </c>
      <c r="F486" s="61" t="s">
        <v>2833</v>
      </c>
      <c r="G486" s="61" t="s">
        <v>1829</v>
      </c>
      <c r="H486" s="61" t="s">
        <v>2854</v>
      </c>
      <c r="I486" s="63">
        <v>1</v>
      </c>
      <c r="J486" s="336">
        <v>151937089</v>
      </c>
      <c r="K486" s="63">
        <v>1</v>
      </c>
      <c r="L486" s="63">
        <v>0</v>
      </c>
      <c r="M486" s="15" t="s">
        <v>1503</v>
      </c>
      <c r="N486" s="336">
        <v>6</v>
      </c>
      <c r="O486" s="419"/>
    </row>
    <row r="487" spans="1:15" x14ac:dyDescent="0.2">
      <c r="A487" s="61" t="s">
        <v>1828</v>
      </c>
      <c r="B487" s="61" t="s">
        <v>2833</v>
      </c>
      <c r="C487" s="61" t="s">
        <v>3164</v>
      </c>
      <c r="D487" s="61" t="s">
        <v>3819</v>
      </c>
      <c r="E487" s="61" t="s">
        <v>3820</v>
      </c>
      <c r="F487" s="61" t="s">
        <v>2845</v>
      </c>
      <c r="G487" s="61" t="s">
        <v>1829</v>
      </c>
      <c r="H487" s="61" t="s">
        <v>2851</v>
      </c>
      <c r="I487" s="63">
        <v>1</v>
      </c>
      <c r="J487" s="336">
        <v>151937089</v>
      </c>
      <c r="K487" s="63">
        <v>0</v>
      </c>
      <c r="L487" s="63">
        <v>0</v>
      </c>
      <c r="M487" s="15" t="s">
        <v>1503</v>
      </c>
      <c r="N487" s="336">
        <v>7</v>
      </c>
      <c r="O487" s="419"/>
    </row>
    <row r="488" spans="1:15" x14ac:dyDescent="0.2">
      <c r="A488" s="61" t="s">
        <v>1828</v>
      </c>
      <c r="B488" s="61" t="s">
        <v>2833</v>
      </c>
      <c r="C488" s="61" t="s">
        <v>3164</v>
      </c>
      <c r="D488" s="61" t="s">
        <v>3821</v>
      </c>
      <c r="E488" s="61" t="s">
        <v>3822</v>
      </c>
      <c r="F488" s="61" t="s">
        <v>2789</v>
      </c>
      <c r="G488" s="61" t="s">
        <v>1829</v>
      </c>
      <c r="H488" s="61" t="s">
        <v>2851</v>
      </c>
      <c r="I488" s="63">
        <v>1</v>
      </c>
      <c r="J488" s="336">
        <v>151937089</v>
      </c>
      <c r="K488" s="63">
        <v>0</v>
      </c>
      <c r="L488" s="63">
        <v>0</v>
      </c>
      <c r="M488" s="15" t="s">
        <v>1503</v>
      </c>
      <c r="N488" s="336">
        <v>8</v>
      </c>
      <c r="O488" s="419"/>
    </row>
    <row r="489" spans="1:15" x14ac:dyDescent="0.2">
      <c r="A489" s="61" t="s">
        <v>2062</v>
      </c>
      <c r="B489" s="61" t="s">
        <v>2736</v>
      </c>
      <c r="C489" s="61" t="s">
        <v>3823</v>
      </c>
      <c r="D489" s="61" t="s">
        <v>3824</v>
      </c>
      <c r="E489" s="61" t="s">
        <v>3825</v>
      </c>
      <c r="F489" s="61" t="s">
        <v>2736</v>
      </c>
      <c r="G489" s="61" t="s">
        <v>2063</v>
      </c>
      <c r="H489" s="61" t="s">
        <v>2854</v>
      </c>
      <c r="I489" s="63">
        <v>1</v>
      </c>
      <c r="J489" s="336">
        <v>152364639</v>
      </c>
      <c r="K489" s="63">
        <v>1</v>
      </c>
      <c r="L489" s="63">
        <v>0</v>
      </c>
      <c r="M489" s="15" t="s">
        <v>1503</v>
      </c>
      <c r="N489" s="336">
        <v>2</v>
      </c>
      <c r="O489" s="419"/>
    </row>
    <row r="490" spans="1:15" x14ac:dyDescent="0.2">
      <c r="A490" s="61" t="s">
        <v>2066</v>
      </c>
      <c r="B490" s="61" t="s">
        <v>2787</v>
      </c>
      <c r="C490" s="61" t="s">
        <v>3826</v>
      </c>
      <c r="D490" s="61" t="s">
        <v>3827</v>
      </c>
      <c r="E490" s="61" t="s">
        <v>3828</v>
      </c>
      <c r="F490" s="61" t="s">
        <v>2697</v>
      </c>
      <c r="G490" s="61" t="s">
        <v>2067</v>
      </c>
      <c r="H490" s="61" t="s">
        <v>2854</v>
      </c>
      <c r="I490" s="63">
        <v>1</v>
      </c>
      <c r="J490" s="336">
        <v>153365359</v>
      </c>
      <c r="K490" s="63">
        <v>1</v>
      </c>
      <c r="L490" s="63">
        <v>0</v>
      </c>
      <c r="M490" s="15" t="s">
        <v>1503</v>
      </c>
      <c r="N490" s="336">
        <v>4</v>
      </c>
      <c r="O490" s="419"/>
    </row>
    <row r="491" spans="1:15" x14ac:dyDescent="0.2">
      <c r="A491" s="61" t="s">
        <v>2066</v>
      </c>
      <c r="B491" s="61" t="s">
        <v>2833</v>
      </c>
      <c r="C491" s="61" t="s">
        <v>3826</v>
      </c>
      <c r="D491" s="61" t="s">
        <v>3829</v>
      </c>
      <c r="E491" s="61" t="s">
        <v>3830</v>
      </c>
      <c r="F491" s="61" t="s">
        <v>2787</v>
      </c>
      <c r="G491" s="61" t="s">
        <v>2067</v>
      </c>
      <c r="H491" s="61" t="s">
        <v>2854</v>
      </c>
      <c r="I491" s="63">
        <v>1</v>
      </c>
      <c r="J491" s="336">
        <v>153365359</v>
      </c>
      <c r="K491" s="63">
        <v>1</v>
      </c>
      <c r="L491" s="63">
        <v>0</v>
      </c>
      <c r="M491" s="15" t="s">
        <v>1503</v>
      </c>
      <c r="N491" s="336">
        <v>5</v>
      </c>
      <c r="O491" s="419"/>
    </row>
    <row r="492" spans="1:15" x14ac:dyDescent="0.2">
      <c r="A492" s="61" t="s">
        <v>2066</v>
      </c>
      <c r="B492" s="61" t="s">
        <v>2694</v>
      </c>
      <c r="C492" s="61" t="s">
        <v>3436</v>
      </c>
      <c r="D492" s="61" t="s">
        <v>3827</v>
      </c>
      <c r="E492" s="61" t="s">
        <v>3828</v>
      </c>
      <c r="F492" s="61" t="s">
        <v>2694</v>
      </c>
      <c r="G492" s="61" t="s">
        <v>2067</v>
      </c>
      <c r="H492" s="61" t="s">
        <v>2851</v>
      </c>
      <c r="I492" s="63">
        <v>1</v>
      </c>
      <c r="J492" s="336">
        <v>153365359</v>
      </c>
      <c r="K492" s="63">
        <v>0</v>
      </c>
      <c r="L492" s="63">
        <v>0</v>
      </c>
      <c r="M492" s="15" t="s">
        <v>1503</v>
      </c>
      <c r="N492" s="336">
        <v>9</v>
      </c>
      <c r="O492" s="419"/>
    </row>
    <row r="493" spans="1:15" x14ac:dyDescent="0.2">
      <c r="A493" s="61" t="s">
        <v>1832</v>
      </c>
      <c r="B493" s="61" t="s">
        <v>2688</v>
      </c>
      <c r="C493" s="61" t="s">
        <v>3831</v>
      </c>
      <c r="D493" s="61" t="s">
        <v>3832</v>
      </c>
      <c r="E493" s="61" t="s">
        <v>3833</v>
      </c>
      <c r="F493" s="61" t="s">
        <v>2688</v>
      </c>
      <c r="G493" s="61" t="s">
        <v>1833</v>
      </c>
      <c r="H493" s="61" t="s">
        <v>2854</v>
      </c>
      <c r="I493" s="63">
        <v>1</v>
      </c>
      <c r="J493" s="336">
        <v>153871787</v>
      </c>
      <c r="K493" s="63">
        <v>1</v>
      </c>
      <c r="L493" s="63">
        <v>0</v>
      </c>
      <c r="M493" s="15" t="s">
        <v>1503</v>
      </c>
      <c r="N493" s="336">
        <v>1</v>
      </c>
      <c r="O493" s="419"/>
    </row>
    <row r="494" spans="1:15" x14ac:dyDescent="0.2">
      <c r="A494" s="61" t="s">
        <v>1832</v>
      </c>
      <c r="B494" s="61" t="s">
        <v>2688</v>
      </c>
      <c r="C494" s="61" t="s">
        <v>3831</v>
      </c>
      <c r="D494" s="61" t="s">
        <v>3834</v>
      </c>
      <c r="E494" s="61" t="s">
        <v>3835</v>
      </c>
      <c r="F494" s="61" t="s">
        <v>2736</v>
      </c>
      <c r="G494" s="61" t="s">
        <v>1833</v>
      </c>
      <c r="H494" s="61" t="s">
        <v>2854</v>
      </c>
      <c r="I494" s="63">
        <v>1</v>
      </c>
      <c r="J494" s="336">
        <v>153871787</v>
      </c>
      <c r="K494" s="63">
        <v>1</v>
      </c>
      <c r="L494" s="63">
        <v>0</v>
      </c>
      <c r="M494" s="15" t="s">
        <v>1503</v>
      </c>
      <c r="N494" s="336">
        <v>2</v>
      </c>
      <c r="O494" s="419"/>
    </row>
    <row r="495" spans="1:15" x14ac:dyDescent="0.2">
      <c r="A495" s="61" t="s">
        <v>1832</v>
      </c>
      <c r="B495" s="61" t="s">
        <v>2688</v>
      </c>
      <c r="C495" s="61" t="s">
        <v>3831</v>
      </c>
      <c r="D495" s="61" t="s">
        <v>3836</v>
      </c>
      <c r="E495" s="61" t="s">
        <v>3837</v>
      </c>
      <c r="F495" s="61" t="s">
        <v>2723</v>
      </c>
      <c r="G495" s="61" t="s">
        <v>1833</v>
      </c>
      <c r="H495" s="61" t="s">
        <v>2854</v>
      </c>
      <c r="I495" s="63">
        <v>1</v>
      </c>
      <c r="J495" s="336">
        <v>153871787</v>
      </c>
      <c r="K495" s="63">
        <v>1</v>
      </c>
      <c r="L495" s="63">
        <v>0</v>
      </c>
      <c r="M495" s="15" t="s">
        <v>1503</v>
      </c>
      <c r="N495" s="336">
        <v>3</v>
      </c>
      <c r="O495" s="419"/>
    </row>
    <row r="496" spans="1:15" x14ac:dyDescent="0.2">
      <c r="A496" s="61" t="s">
        <v>1832</v>
      </c>
      <c r="B496" s="61" t="s">
        <v>2789</v>
      </c>
      <c r="C496" s="61" t="s">
        <v>3838</v>
      </c>
      <c r="D496" s="61" t="s">
        <v>3839</v>
      </c>
      <c r="E496" s="61" t="s">
        <v>3840</v>
      </c>
      <c r="F496" s="61" t="s">
        <v>2697</v>
      </c>
      <c r="G496" s="61" t="s">
        <v>1833</v>
      </c>
      <c r="H496" s="61" t="s">
        <v>2854</v>
      </c>
      <c r="I496" s="63">
        <v>1</v>
      </c>
      <c r="J496" s="336">
        <v>153871787</v>
      </c>
      <c r="K496" s="63">
        <v>0</v>
      </c>
      <c r="L496" s="63">
        <v>0</v>
      </c>
      <c r="M496" s="15" t="s">
        <v>1503</v>
      </c>
      <c r="N496" s="336">
        <v>4</v>
      </c>
      <c r="O496" s="419"/>
    </row>
    <row r="497" spans="1:15" x14ac:dyDescent="0.2">
      <c r="A497" s="61" t="s">
        <v>1706</v>
      </c>
      <c r="B497" s="61" t="s">
        <v>2688</v>
      </c>
      <c r="C497" s="61" t="s">
        <v>3841</v>
      </c>
      <c r="D497" s="61" t="s">
        <v>3842</v>
      </c>
      <c r="E497" s="61" t="s">
        <v>3843</v>
      </c>
      <c r="F497" s="61" t="s">
        <v>2688</v>
      </c>
      <c r="G497" s="61" t="s">
        <v>1707</v>
      </c>
      <c r="H497" s="61" t="s">
        <v>2851</v>
      </c>
      <c r="I497" s="63">
        <v>1</v>
      </c>
      <c r="J497" s="336">
        <v>154005468</v>
      </c>
      <c r="K497" s="63">
        <v>0</v>
      </c>
      <c r="L497" s="63">
        <v>0</v>
      </c>
      <c r="M497" s="15" t="s">
        <v>1503</v>
      </c>
      <c r="N497" s="336">
        <v>1</v>
      </c>
      <c r="O497" s="419"/>
    </row>
    <row r="498" spans="1:15" x14ac:dyDescent="0.2">
      <c r="A498" s="61" t="s">
        <v>1706</v>
      </c>
      <c r="B498" s="61" t="s">
        <v>2688</v>
      </c>
      <c r="C498" s="61" t="s">
        <v>3841</v>
      </c>
      <c r="D498" s="61" t="s">
        <v>3844</v>
      </c>
      <c r="E498" s="61" t="s">
        <v>3845</v>
      </c>
      <c r="F498" s="61" t="s">
        <v>2736</v>
      </c>
      <c r="G498" s="61" t="s">
        <v>1707</v>
      </c>
      <c r="H498" s="61" t="s">
        <v>2851</v>
      </c>
      <c r="I498" s="63">
        <v>1</v>
      </c>
      <c r="J498" s="336">
        <v>154005468</v>
      </c>
      <c r="K498" s="63">
        <v>0</v>
      </c>
      <c r="L498" s="63">
        <v>0</v>
      </c>
      <c r="M498" s="15" t="s">
        <v>1503</v>
      </c>
      <c r="N498" s="336">
        <v>2</v>
      </c>
      <c r="O498" s="419"/>
    </row>
    <row r="499" spans="1:15" x14ac:dyDescent="0.2">
      <c r="A499" s="61" t="s">
        <v>1706</v>
      </c>
      <c r="B499" s="61" t="s">
        <v>2688</v>
      </c>
      <c r="C499" s="61" t="s">
        <v>3841</v>
      </c>
      <c r="D499" s="61" t="s">
        <v>3846</v>
      </c>
      <c r="E499" s="61" t="s">
        <v>3847</v>
      </c>
      <c r="F499" s="61" t="s">
        <v>2723</v>
      </c>
      <c r="G499" s="61" t="s">
        <v>1707</v>
      </c>
      <c r="H499" s="61" t="s">
        <v>2851</v>
      </c>
      <c r="I499" s="63">
        <v>1</v>
      </c>
      <c r="J499" s="336">
        <v>154005468</v>
      </c>
      <c r="K499" s="63">
        <v>0</v>
      </c>
      <c r="L499" s="63">
        <v>0</v>
      </c>
      <c r="M499" s="15" t="s">
        <v>1503</v>
      </c>
      <c r="N499" s="336">
        <v>3</v>
      </c>
      <c r="O499" s="419"/>
    </row>
    <row r="500" spans="1:15" x14ac:dyDescent="0.2">
      <c r="A500" s="61" t="s">
        <v>1706</v>
      </c>
      <c r="B500" s="61" t="s">
        <v>2688</v>
      </c>
      <c r="C500" s="61" t="s">
        <v>3841</v>
      </c>
      <c r="D500" s="61" t="s">
        <v>3848</v>
      </c>
      <c r="E500" s="61" t="s">
        <v>3849</v>
      </c>
      <c r="F500" s="61" t="s">
        <v>2697</v>
      </c>
      <c r="G500" s="61" t="s">
        <v>1707</v>
      </c>
      <c r="H500" s="61" t="s">
        <v>2851</v>
      </c>
      <c r="I500" s="63">
        <v>1</v>
      </c>
      <c r="J500" s="336">
        <v>154005468</v>
      </c>
      <c r="K500" s="63">
        <v>0</v>
      </c>
      <c r="L500" s="63">
        <v>0</v>
      </c>
      <c r="M500" s="15" t="s">
        <v>1503</v>
      </c>
      <c r="N500" s="336">
        <v>4</v>
      </c>
      <c r="O500" s="419"/>
    </row>
    <row r="501" spans="1:15" x14ac:dyDescent="0.2">
      <c r="A501" s="61" t="s">
        <v>1706</v>
      </c>
      <c r="B501" s="61" t="s">
        <v>2736</v>
      </c>
      <c r="C501" s="61" t="s">
        <v>3437</v>
      </c>
      <c r="D501" s="61" t="s">
        <v>3850</v>
      </c>
      <c r="E501" s="61" t="s">
        <v>3851</v>
      </c>
      <c r="F501" s="61" t="s">
        <v>2787</v>
      </c>
      <c r="G501" s="61" t="s">
        <v>1707</v>
      </c>
      <c r="H501" s="61" t="s">
        <v>2854</v>
      </c>
      <c r="I501" s="63">
        <v>1</v>
      </c>
      <c r="J501" s="336">
        <v>154005468</v>
      </c>
      <c r="K501" s="63">
        <v>1</v>
      </c>
      <c r="L501" s="63">
        <v>0</v>
      </c>
      <c r="M501" s="15" t="s">
        <v>1503</v>
      </c>
      <c r="N501" s="336">
        <v>5</v>
      </c>
      <c r="O501" s="419"/>
    </row>
    <row r="502" spans="1:15" x14ac:dyDescent="0.2">
      <c r="A502" s="61" t="s">
        <v>1706</v>
      </c>
      <c r="B502" s="61" t="s">
        <v>2736</v>
      </c>
      <c r="C502" s="61" t="s">
        <v>3437</v>
      </c>
      <c r="D502" s="61" t="s">
        <v>3852</v>
      </c>
      <c r="E502" s="61" t="s">
        <v>3853</v>
      </c>
      <c r="F502" s="61" t="s">
        <v>2883</v>
      </c>
      <c r="G502" s="61" t="s">
        <v>1707</v>
      </c>
      <c r="H502" s="61" t="s">
        <v>2854</v>
      </c>
      <c r="I502" s="63">
        <v>1</v>
      </c>
      <c r="J502" s="336">
        <v>154005468</v>
      </c>
      <c r="K502" s="63">
        <v>1</v>
      </c>
      <c r="L502" s="63">
        <v>0</v>
      </c>
      <c r="M502" s="15" t="s">
        <v>1503</v>
      </c>
      <c r="N502" s="336">
        <v>15</v>
      </c>
      <c r="O502" s="419"/>
    </row>
    <row r="503" spans="1:15" x14ac:dyDescent="0.2">
      <c r="A503" s="61" t="s">
        <v>1706</v>
      </c>
      <c r="B503" s="61" t="s">
        <v>2697</v>
      </c>
      <c r="C503" s="61" t="s">
        <v>3854</v>
      </c>
      <c r="D503" s="61" t="s">
        <v>3852</v>
      </c>
      <c r="E503" s="61" t="s">
        <v>3853</v>
      </c>
      <c r="F503" s="61" t="s">
        <v>2845</v>
      </c>
      <c r="G503" s="61" t="s">
        <v>1707</v>
      </c>
      <c r="H503" s="61" t="s">
        <v>2854</v>
      </c>
      <c r="I503" s="63">
        <v>1</v>
      </c>
      <c r="J503" s="336">
        <v>154005468</v>
      </c>
      <c r="K503" s="63">
        <v>0</v>
      </c>
      <c r="L503" s="63">
        <v>0</v>
      </c>
      <c r="M503" s="15" t="s">
        <v>1503</v>
      </c>
      <c r="N503" s="336">
        <v>7</v>
      </c>
      <c r="O503" s="419"/>
    </row>
    <row r="504" spans="1:15" x14ac:dyDescent="0.2">
      <c r="A504" s="61" t="s">
        <v>1706</v>
      </c>
      <c r="B504" s="61" t="s">
        <v>2833</v>
      </c>
      <c r="C504" s="61" t="s">
        <v>3440</v>
      </c>
      <c r="D504" s="61" t="s">
        <v>3855</v>
      </c>
      <c r="E504" s="61" t="s">
        <v>3856</v>
      </c>
      <c r="F504" s="61" t="s">
        <v>2789</v>
      </c>
      <c r="G504" s="61" t="s">
        <v>1707</v>
      </c>
      <c r="H504" s="61" t="s">
        <v>2851</v>
      </c>
      <c r="I504" s="63">
        <v>1</v>
      </c>
      <c r="J504" s="336">
        <v>154005468</v>
      </c>
      <c r="K504" s="63">
        <v>0</v>
      </c>
      <c r="L504" s="63">
        <v>0</v>
      </c>
      <c r="M504" s="15" t="s">
        <v>1503</v>
      </c>
      <c r="N504" s="336">
        <v>8</v>
      </c>
      <c r="O504" s="419"/>
    </row>
    <row r="505" spans="1:15" x14ac:dyDescent="0.2">
      <c r="A505" s="61" t="s">
        <v>1706</v>
      </c>
      <c r="B505" s="61" t="s">
        <v>2833</v>
      </c>
      <c r="C505" s="61" t="s">
        <v>3440</v>
      </c>
      <c r="D505" s="61" t="s">
        <v>3857</v>
      </c>
      <c r="E505" s="61" t="s">
        <v>3858</v>
      </c>
      <c r="F505" s="61" t="s">
        <v>2785</v>
      </c>
      <c r="G505" s="61" t="s">
        <v>1707</v>
      </c>
      <c r="H505" s="61" t="s">
        <v>2851</v>
      </c>
      <c r="I505" s="63">
        <v>1</v>
      </c>
      <c r="J505" s="336">
        <v>154005468</v>
      </c>
      <c r="K505" s="63">
        <v>0</v>
      </c>
      <c r="L505" s="63">
        <v>0</v>
      </c>
      <c r="M505" s="15" t="s">
        <v>3405</v>
      </c>
      <c r="N505" s="336">
        <v>14</v>
      </c>
      <c r="O505" s="419"/>
    </row>
    <row r="506" spans="1:15" x14ac:dyDescent="0.2">
      <c r="A506" s="61" t="s">
        <v>1835</v>
      </c>
      <c r="B506" s="61" t="s">
        <v>2688</v>
      </c>
      <c r="C506" s="61" t="s">
        <v>3019</v>
      </c>
      <c r="D506" s="61" t="s">
        <v>3859</v>
      </c>
      <c r="E506" s="61" t="s">
        <v>3860</v>
      </c>
      <c r="F506" s="61" t="s">
        <v>2723</v>
      </c>
      <c r="G506" s="61" t="s">
        <v>1836</v>
      </c>
      <c r="H506" s="61" t="s">
        <v>2854</v>
      </c>
      <c r="I506" s="63">
        <v>1</v>
      </c>
      <c r="J506" s="336">
        <v>154074688</v>
      </c>
      <c r="K506" s="63">
        <v>1</v>
      </c>
      <c r="L506" s="63">
        <v>0</v>
      </c>
      <c r="M506" s="15" t="s">
        <v>1503</v>
      </c>
      <c r="N506" s="336">
        <v>3</v>
      </c>
      <c r="O506" s="419"/>
    </row>
    <row r="507" spans="1:15" x14ac:dyDescent="0.2">
      <c r="A507" s="61" t="s">
        <v>1835</v>
      </c>
      <c r="B507" s="61" t="s">
        <v>2688</v>
      </c>
      <c r="C507" s="61" t="s">
        <v>3019</v>
      </c>
      <c r="D507" s="61" t="s">
        <v>3861</v>
      </c>
      <c r="E507" s="61" t="s">
        <v>3862</v>
      </c>
      <c r="F507" s="61" t="s">
        <v>2963</v>
      </c>
      <c r="G507" s="61" t="s">
        <v>1836</v>
      </c>
      <c r="H507" s="61" t="s">
        <v>2851</v>
      </c>
      <c r="I507" s="63">
        <v>1</v>
      </c>
      <c r="J507" s="336">
        <v>154074688</v>
      </c>
      <c r="K507" s="63">
        <v>0</v>
      </c>
      <c r="L507" s="63">
        <v>0</v>
      </c>
      <c r="M507" s="15" t="s">
        <v>1503</v>
      </c>
      <c r="N507" s="336">
        <v>17</v>
      </c>
      <c r="O507" s="419"/>
    </row>
    <row r="508" spans="1:15" x14ac:dyDescent="0.2">
      <c r="A508" s="61" t="s">
        <v>1567</v>
      </c>
      <c r="B508" s="61" t="s">
        <v>2736</v>
      </c>
      <c r="C508" s="61" t="s">
        <v>3863</v>
      </c>
      <c r="D508" s="61" t="s">
        <v>3864</v>
      </c>
      <c r="E508" s="61" t="s">
        <v>3865</v>
      </c>
      <c r="F508" s="61" t="s">
        <v>2688</v>
      </c>
      <c r="G508" s="61" t="s">
        <v>1569</v>
      </c>
      <c r="H508" s="61" t="s">
        <v>2851</v>
      </c>
      <c r="I508" s="63">
        <v>1</v>
      </c>
      <c r="J508" s="336">
        <v>154074693</v>
      </c>
      <c r="K508" s="63">
        <v>0</v>
      </c>
      <c r="L508" s="63">
        <v>0</v>
      </c>
      <c r="M508" s="15" t="s">
        <v>1503</v>
      </c>
      <c r="N508" s="336">
        <v>2</v>
      </c>
      <c r="O508" s="419"/>
    </row>
    <row r="509" spans="1:15" x14ac:dyDescent="0.2">
      <c r="A509" s="61" t="s">
        <v>1839</v>
      </c>
      <c r="B509" s="61" t="s">
        <v>2688</v>
      </c>
      <c r="C509" s="61" t="s">
        <v>1840</v>
      </c>
      <c r="D509" s="61" t="s">
        <v>3866</v>
      </c>
      <c r="E509" s="61" t="s">
        <v>3867</v>
      </c>
      <c r="F509" s="61" t="s">
        <v>2688</v>
      </c>
      <c r="G509" s="61" t="s">
        <v>1840</v>
      </c>
      <c r="H509" s="61" t="s">
        <v>2851</v>
      </c>
      <c r="I509" s="63">
        <v>1</v>
      </c>
      <c r="J509" s="336">
        <v>154268566</v>
      </c>
      <c r="K509" s="63">
        <v>0</v>
      </c>
      <c r="L509" s="63">
        <v>0</v>
      </c>
      <c r="M509" s="15" t="s">
        <v>1503</v>
      </c>
      <c r="N509" s="336">
        <v>1</v>
      </c>
      <c r="O509" s="419"/>
    </row>
    <row r="510" spans="1:15" x14ac:dyDescent="0.2">
      <c r="A510" s="61" t="s">
        <v>2586</v>
      </c>
      <c r="B510" s="61" t="s">
        <v>2688</v>
      </c>
      <c r="C510" s="61" t="s">
        <v>2587</v>
      </c>
      <c r="D510" s="61" t="s">
        <v>3868</v>
      </c>
      <c r="E510" s="61" t="s">
        <v>3869</v>
      </c>
      <c r="F510" s="61" t="s">
        <v>2697</v>
      </c>
      <c r="G510" s="61" t="s">
        <v>2587</v>
      </c>
      <c r="H510" s="61" t="s">
        <v>2854</v>
      </c>
      <c r="I510" s="63">
        <v>1</v>
      </c>
      <c r="J510" s="336">
        <v>154723528</v>
      </c>
      <c r="K510" s="63">
        <v>1</v>
      </c>
      <c r="L510" s="63">
        <v>0</v>
      </c>
      <c r="M510" s="15" t="s">
        <v>1503</v>
      </c>
      <c r="N510" s="336">
        <v>5</v>
      </c>
      <c r="O510" s="419"/>
    </row>
    <row r="511" spans="1:15" x14ac:dyDescent="0.2">
      <c r="A511" s="61" t="s">
        <v>1844</v>
      </c>
      <c r="B511" s="61" t="s">
        <v>2688</v>
      </c>
      <c r="C511" s="61" t="s">
        <v>3332</v>
      </c>
      <c r="D511" s="61" t="s">
        <v>3870</v>
      </c>
      <c r="E511" s="61" t="s">
        <v>3871</v>
      </c>
      <c r="F511" s="61" t="s">
        <v>2736</v>
      </c>
      <c r="G511" s="61" t="s">
        <v>1845</v>
      </c>
      <c r="H511" s="61" t="s">
        <v>2851</v>
      </c>
      <c r="I511" s="63">
        <v>1</v>
      </c>
      <c r="J511" s="336">
        <v>155603578</v>
      </c>
      <c r="K511" s="63">
        <v>0</v>
      </c>
      <c r="L511" s="63">
        <v>0</v>
      </c>
      <c r="M511" s="15" t="s">
        <v>1503</v>
      </c>
      <c r="N511" s="336">
        <v>2</v>
      </c>
      <c r="O511" s="419"/>
    </row>
    <row r="512" spans="1:15" x14ac:dyDescent="0.2">
      <c r="A512" s="61" t="s">
        <v>1847</v>
      </c>
      <c r="B512" s="61" t="s">
        <v>2688</v>
      </c>
      <c r="C512" s="61" t="s">
        <v>3335</v>
      </c>
      <c r="D512" s="61" t="s">
        <v>3872</v>
      </c>
      <c r="E512" s="61" t="s">
        <v>3873</v>
      </c>
      <c r="F512" s="61" t="s">
        <v>2688</v>
      </c>
      <c r="G512" s="61" t="s">
        <v>1848</v>
      </c>
      <c r="H512" s="61" t="s">
        <v>2854</v>
      </c>
      <c r="I512" s="63">
        <v>1</v>
      </c>
      <c r="J512" s="336">
        <v>155782017</v>
      </c>
      <c r="K512" s="63">
        <v>1</v>
      </c>
      <c r="L512" s="63">
        <v>0</v>
      </c>
      <c r="M512" s="15" t="s">
        <v>1503</v>
      </c>
      <c r="N512" s="336">
        <v>1</v>
      </c>
      <c r="O512" s="419"/>
    </row>
    <row r="513" spans="1:15" x14ac:dyDescent="0.2">
      <c r="A513" s="61" t="s">
        <v>1847</v>
      </c>
      <c r="B513" s="61" t="s">
        <v>2688</v>
      </c>
      <c r="C513" s="61" t="s">
        <v>3335</v>
      </c>
      <c r="D513" s="61" t="s">
        <v>3874</v>
      </c>
      <c r="E513" s="61" t="s">
        <v>3875</v>
      </c>
      <c r="F513" s="61" t="s">
        <v>2736</v>
      </c>
      <c r="G513" s="61" t="s">
        <v>1848</v>
      </c>
      <c r="H513" s="61" t="s">
        <v>2854</v>
      </c>
      <c r="I513" s="63">
        <v>1</v>
      </c>
      <c r="J513" s="336">
        <v>155782017</v>
      </c>
      <c r="K513" s="63">
        <v>1</v>
      </c>
      <c r="L513" s="63">
        <v>0</v>
      </c>
      <c r="M513" s="15" t="s">
        <v>1503</v>
      </c>
      <c r="N513" s="336">
        <v>2</v>
      </c>
      <c r="O513" s="419"/>
    </row>
    <row r="514" spans="1:15" x14ac:dyDescent="0.2">
      <c r="A514" s="61" t="s">
        <v>1765</v>
      </c>
      <c r="B514" s="61" t="s">
        <v>2736</v>
      </c>
      <c r="C514" s="61" t="s">
        <v>3876</v>
      </c>
      <c r="D514" s="61" t="s">
        <v>1497</v>
      </c>
      <c r="E514" s="61" t="s">
        <v>1500</v>
      </c>
      <c r="F514" s="61" t="s">
        <v>2688</v>
      </c>
      <c r="G514" s="61" t="s">
        <v>1766</v>
      </c>
      <c r="H514" s="61" t="s">
        <v>2851</v>
      </c>
      <c r="I514" s="63">
        <v>1</v>
      </c>
      <c r="J514" s="336">
        <v>155782027</v>
      </c>
      <c r="K514" s="63">
        <v>0</v>
      </c>
      <c r="L514" s="63">
        <v>0</v>
      </c>
      <c r="M514" s="15" t="s">
        <v>1503</v>
      </c>
      <c r="N514" s="336">
        <v>1</v>
      </c>
      <c r="O514" s="419"/>
    </row>
    <row r="515" spans="1:15" x14ac:dyDescent="0.2">
      <c r="A515" s="61" t="s">
        <v>1765</v>
      </c>
      <c r="B515" s="61" t="s">
        <v>2723</v>
      </c>
      <c r="C515" s="61" t="s">
        <v>2861</v>
      </c>
      <c r="D515" s="61" t="s">
        <v>3877</v>
      </c>
      <c r="E515" s="61" t="s">
        <v>3878</v>
      </c>
      <c r="F515" s="61" t="s">
        <v>2723</v>
      </c>
      <c r="G515" s="61" t="s">
        <v>1766</v>
      </c>
      <c r="H515" s="61" t="s">
        <v>2854</v>
      </c>
      <c r="I515" s="63">
        <v>1</v>
      </c>
      <c r="J515" s="336">
        <v>155782027</v>
      </c>
      <c r="K515" s="63">
        <v>1</v>
      </c>
      <c r="L515" s="63">
        <v>0</v>
      </c>
      <c r="M515" s="15" t="s">
        <v>1503</v>
      </c>
      <c r="N515" s="336">
        <v>3</v>
      </c>
      <c r="O515" s="419"/>
    </row>
    <row r="516" spans="1:15" x14ac:dyDescent="0.2">
      <c r="A516" s="61" t="s">
        <v>1765</v>
      </c>
      <c r="B516" s="61" t="s">
        <v>2723</v>
      </c>
      <c r="C516" s="61" t="s">
        <v>2861</v>
      </c>
      <c r="D516" s="61" t="s">
        <v>3879</v>
      </c>
      <c r="E516" s="61" t="s">
        <v>3880</v>
      </c>
      <c r="F516" s="61" t="s">
        <v>2697</v>
      </c>
      <c r="G516" s="61" t="s">
        <v>1766</v>
      </c>
      <c r="H516" s="61" t="s">
        <v>2854</v>
      </c>
      <c r="I516" s="63">
        <v>1</v>
      </c>
      <c r="J516" s="336">
        <v>155782027</v>
      </c>
      <c r="K516" s="63">
        <v>1</v>
      </c>
      <c r="L516" s="63">
        <v>0</v>
      </c>
      <c r="M516" s="15" t="s">
        <v>1503</v>
      </c>
      <c r="N516" s="336">
        <v>4</v>
      </c>
      <c r="O516" s="419"/>
    </row>
    <row r="517" spans="1:15" x14ac:dyDescent="0.2">
      <c r="A517" s="61" t="s">
        <v>1765</v>
      </c>
      <c r="B517" s="61" t="s">
        <v>2723</v>
      </c>
      <c r="C517" s="61" t="s">
        <v>2861</v>
      </c>
      <c r="D517" s="61" t="s">
        <v>3342</v>
      </c>
      <c r="E517" s="61" t="s">
        <v>3343</v>
      </c>
      <c r="F517" s="61" t="s">
        <v>2833</v>
      </c>
      <c r="G517" s="61" t="s">
        <v>1766</v>
      </c>
      <c r="H517" s="61" t="s">
        <v>2854</v>
      </c>
      <c r="I517" s="63">
        <v>1</v>
      </c>
      <c r="J517" s="336">
        <v>155782027</v>
      </c>
      <c r="K517" s="63">
        <v>0</v>
      </c>
      <c r="L517" s="63">
        <v>0</v>
      </c>
      <c r="M517" s="15" t="s">
        <v>1503</v>
      </c>
      <c r="N517" s="336">
        <v>6</v>
      </c>
      <c r="O517" s="419"/>
    </row>
    <row r="518" spans="1:15" x14ac:dyDescent="0.2">
      <c r="A518" s="61" t="s">
        <v>1765</v>
      </c>
      <c r="B518" s="61" t="s">
        <v>2723</v>
      </c>
      <c r="C518" s="61" t="s">
        <v>2861</v>
      </c>
      <c r="D518" s="61" t="s">
        <v>3872</v>
      </c>
      <c r="E518" s="61" t="s">
        <v>3873</v>
      </c>
      <c r="F518" s="61" t="s">
        <v>2824</v>
      </c>
      <c r="G518" s="61" t="s">
        <v>1766</v>
      </c>
      <c r="H518" s="61" t="s">
        <v>2854</v>
      </c>
      <c r="I518" s="63">
        <v>1</v>
      </c>
      <c r="J518" s="336">
        <v>155782027</v>
      </c>
      <c r="K518" s="63">
        <v>1</v>
      </c>
      <c r="L518" s="63">
        <v>0</v>
      </c>
      <c r="M518" s="15" t="s">
        <v>1503</v>
      </c>
      <c r="N518" s="336">
        <v>10</v>
      </c>
      <c r="O518" s="419"/>
    </row>
    <row r="519" spans="1:15" x14ac:dyDescent="0.2">
      <c r="A519" s="61" t="s">
        <v>1765</v>
      </c>
      <c r="B519" s="61" t="s">
        <v>2723</v>
      </c>
      <c r="C519" s="61" t="s">
        <v>2861</v>
      </c>
      <c r="D519" s="61" t="s">
        <v>3874</v>
      </c>
      <c r="E519" s="61" t="s">
        <v>3875</v>
      </c>
      <c r="F519" s="61" t="s">
        <v>2989</v>
      </c>
      <c r="G519" s="61" t="s">
        <v>1766</v>
      </c>
      <c r="H519" s="61" t="s">
        <v>2854</v>
      </c>
      <c r="I519" s="63">
        <v>1</v>
      </c>
      <c r="J519" s="336">
        <v>155782027</v>
      </c>
      <c r="K519" s="63">
        <v>1</v>
      </c>
      <c r="L519" s="63">
        <v>0</v>
      </c>
      <c r="M519" s="15" t="s">
        <v>1503</v>
      </c>
      <c r="N519" s="336">
        <v>11</v>
      </c>
      <c r="O519" s="419"/>
    </row>
    <row r="520" spans="1:15" x14ac:dyDescent="0.2">
      <c r="A520" s="61" t="s">
        <v>1852</v>
      </c>
      <c r="B520" s="61" t="s">
        <v>2688</v>
      </c>
      <c r="C520" s="61" t="s">
        <v>3881</v>
      </c>
      <c r="D520" s="61" t="s">
        <v>3882</v>
      </c>
      <c r="E520" s="61" t="s">
        <v>3883</v>
      </c>
      <c r="F520" s="61" t="s">
        <v>2688</v>
      </c>
      <c r="G520" s="61" t="s">
        <v>1853</v>
      </c>
      <c r="H520" s="61" t="s">
        <v>2854</v>
      </c>
      <c r="I520" s="63">
        <v>1</v>
      </c>
      <c r="J520" s="336">
        <v>156028477</v>
      </c>
      <c r="K520" s="63">
        <v>1</v>
      </c>
      <c r="L520" s="63">
        <v>0</v>
      </c>
      <c r="M520" s="15" t="s">
        <v>1503</v>
      </c>
      <c r="N520" s="336">
        <v>1</v>
      </c>
      <c r="O520" s="419"/>
    </row>
    <row r="521" spans="1:15" x14ac:dyDescent="0.2">
      <c r="A521" s="61" t="s">
        <v>1852</v>
      </c>
      <c r="B521" s="61" t="s">
        <v>2688</v>
      </c>
      <c r="C521" s="61" t="s">
        <v>3881</v>
      </c>
      <c r="D521" s="61" t="s">
        <v>3884</v>
      </c>
      <c r="E521" s="61" t="s">
        <v>3885</v>
      </c>
      <c r="F521" s="61" t="s">
        <v>2736</v>
      </c>
      <c r="G521" s="61" t="s">
        <v>1853</v>
      </c>
      <c r="H521" s="61" t="s">
        <v>2854</v>
      </c>
      <c r="I521" s="63">
        <v>1</v>
      </c>
      <c r="J521" s="336">
        <v>156028477</v>
      </c>
      <c r="K521" s="63">
        <v>1</v>
      </c>
      <c r="L521" s="63">
        <v>0</v>
      </c>
      <c r="M521" s="15" t="s">
        <v>1503</v>
      </c>
      <c r="N521" s="336">
        <v>2</v>
      </c>
      <c r="O521" s="419"/>
    </row>
    <row r="522" spans="1:15" x14ac:dyDescent="0.2">
      <c r="A522" s="61" t="s">
        <v>1852</v>
      </c>
      <c r="B522" s="61" t="s">
        <v>2688</v>
      </c>
      <c r="C522" s="61" t="s">
        <v>3881</v>
      </c>
      <c r="D522" s="61" t="s">
        <v>3886</v>
      </c>
      <c r="E522" s="61" t="s">
        <v>3887</v>
      </c>
      <c r="F522" s="61" t="s">
        <v>2723</v>
      </c>
      <c r="G522" s="61" t="s">
        <v>1853</v>
      </c>
      <c r="H522" s="61" t="s">
        <v>2854</v>
      </c>
      <c r="I522" s="63">
        <v>1</v>
      </c>
      <c r="J522" s="336">
        <v>156028477</v>
      </c>
      <c r="K522" s="63">
        <v>1</v>
      </c>
      <c r="L522" s="63">
        <v>0</v>
      </c>
      <c r="M522" s="15" t="s">
        <v>1503</v>
      </c>
      <c r="N522" s="336">
        <v>3</v>
      </c>
      <c r="O522" s="419"/>
    </row>
    <row r="523" spans="1:15" x14ac:dyDescent="0.2">
      <c r="A523" s="61" t="s">
        <v>1852</v>
      </c>
      <c r="B523" s="61" t="s">
        <v>2688</v>
      </c>
      <c r="C523" s="61" t="s">
        <v>3881</v>
      </c>
      <c r="D523" s="61" t="s">
        <v>3884</v>
      </c>
      <c r="E523" s="61" t="s">
        <v>3885</v>
      </c>
      <c r="F523" s="61" t="s">
        <v>2697</v>
      </c>
      <c r="G523" s="61" t="s">
        <v>1853</v>
      </c>
      <c r="H523" s="61" t="s">
        <v>2854</v>
      </c>
      <c r="I523" s="63">
        <v>1</v>
      </c>
      <c r="J523" s="336">
        <v>156028477</v>
      </c>
      <c r="K523" s="63">
        <v>1</v>
      </c>
      <c r="L523" s="63">
        <v>0</v>
      </c>
      <c r="M523" s="15" t="s">
        <v>1503</v>
      </c>
      <c r="N523" s="336">
        <v>4</v>
      </c>
      <c r="O523" s="419"/>
    </row>
    <row r="524" spans="1:15" x14ac:dyDescent="0.2">
      <c r="A524" s="61" t="s">
        <v>1860</v>
      </c>
      <c r="B524" s="61" t="s">
        <v>2915</v>
      </c>
      <c r="C524" s="61" t="s">
        <v>3888</v>
      </c>
      <c r="D524" s="61" t="s">
        <v>3889</v>
      </c>
      <c r="E524" s="61" t="s">
        <v>3890</v>
      </c>
      <c r="F524" s="61" t="s">
        <v>2736</v>
      </c>
      <c r="G524" s="61" t="s">
        <v>1861</v>
      </c>
      <c r="H524" s="61" t="s">
        <v>2854</v>
      </c>
      <c r="I524" s="63">
        <v>1</v>
      </c>
      <c r="J524" s="336">
        <v>157101051</v>
      </c>
      <c r="K524" s="63">
        <v>1</v>
      </c>
      <c r="L524" s="63">
        <v>0</v>
      </c>
      <c r="M524" s="15" t="s">
        <v>1503</v>
      </c>
      <c r="N524" s="336">
        <v>3</v>
      </c>
      <c r="O524" s="419"/>
    </row>
    <row r="525" spans="1:15" x14ac:dyDescent="0.2">
      <c r="A525" s="61" t="s">
        <v>1864</v>
      </c>
      <c r="B525" s="61" t="s">
        <v>2688</v>
      </c>
      <c r="C525" s="61" t="s">
        <v>1865</v>
      </c>
      <c r="D525" s="61" t="s">
        <v>3891</v>
      </c>
      <c r="E525" s="61" t="s">
        <v>3892</v>
      </c>
      <c r="F525" s="61" t="s">
        <v>2688</v>
      </c>
      <c r="G525" s="61" t="s">
        <v>1865</v>
      </c>
      <c r="H525" s="61" t="s">
        <v>2854</v>
      </c>
      <c r="I525" s="63">
        <v>1</v>
      </c>
      <c r="J525" s="336">
        <v>157136272</v>
      </c>
      <c r="K525" s="63">
        <v>1</v>
      </c>
      <c r="L525" s="63">
        <v>0</v>
      </c>
      <c r="M525" s="15" t="s">
        <v>1503</v>
      </c>
      <c r="N525" s="336">
        <v>3</v>
      </c>
      <c r="O525" s="419"/>
    </row>
    <row r="526" spans="1:15" x14ac:dyDescent="0.2">
      <c r="A526" s="61" t="s">
        <v>1649</v>
      </c>
      <c r="B526" s="61" t="s">
        <v>2736</v>
      </c>
      <c r="C526" s="61" t="s">
        <v>3893</v>
      </c>
      <c r="D526" s="61" t="s">
        <v>3467</v>
      </c>
      <c r="E526" s="61" t="s">
        <v>3468</v>
      </c>
      <c r="F526" s="61" t="s">
        <v>2688</v>
      </c>
      <c r="G526" s="61" t="s">
        <v>1651</v>
      </c>
      <c r="H526" s="61" t="s">
        <v>2854</v>
      </c>
      <c r="I526" s="63">
        <v>1</v>
      </c>
      <c r="J526" s="336">
        <v>157312511</v>
      </c>
      <c r="K526" s="63">
        <v>1</v>
      </c>
      <c r="L526" s="63">
        <v>0</v>
      </c>
      <c r="M526" s="15" t="s">
        <v>1503</v>
      </c>
      <c r="N526" s="336">
        <v>1</v>
      </c>
      <c r="O526" s="419"/>
    </row>
    <row r="527" spans="1:15" x14ac:dyDescent="0.2">
      <c r="A527" s="61" t="s">
        <v>2171</v>
      </c>
      <c r="B527" s="61" t="s">
        <v>2688</v>
      </c>
      <c r="C527" s="61" t="s">
        <v>3894</v>
      </c>
      <c r="D527" s="61" t="s">
        <v>3895</v>
      </c>
      <c r="E527" s="61" t="s">
        <v>3896</v>
      </c>
      <c r="F527" s="61" t="s">
        <v>2688</v>
      </c>
      <c r="G527" s="61" t="s">
        <v>2172</v>
      </c>
      <c r="H527" s="61" t="s">
        <v>2854</v>
      </c>
      <c r="I527" s="63">
        <v>1</v>
      </c>
      <c r="J527" s="336">
        <v>158503037</v>
      </c>
      <c r="K527" s="63">
        <v>0</v>
      </c>
      <c r="L527" s="63">
        <v>0</v>
      </c>
      <c r="M527" s="15" t="s">
        <v>1503</v>
      </c>
      <c r="N527" s="336">
        <v>1</v>
      </c>
      <c r="O527" s="419"/>
    </row>
    <row r="528" spans="1:15" x14ac:dyDescent="0.2">
      <c r="A528" s="61" t="s">
        <v>2171</v>
      </c>
      <c r="B528" s="61" t="s">
        <v>2736</v>
      </c>
      <c r="C528" s="61" t="s">
        <v>3897</v>
      </c>
      <c r="D528" s="61" t="s">
        <v>3898</v>
      </c>
      <c r="E528" s="61" t="s">
        <v>3899</v>
      </c>
      <c r="F528" s="61" t="s">
        <v>2736</v>
      </c>
      <c r="G528" s="61" t="s">
        <v>2172</v>
      </c>
      <c r="H528" s="61" t="s">
        <v>2854</v>
      </c>
      <c r="I528" s="63">
        <v>1</v>
      </c>
      <c r="J528" s="336">
        <v>158503037</v>
      </c>
      <c r="K528" s="63">
        <v>1</v>
      </c>
      <c r="L528" s="63">
        <v>0</v>
      </c>
      <c r="M528" s="15" t="s">
        <v>1503</v>
      </c>
      <c r="N528" s="336">
        <v>2</v>
      </c>
      <c r="O528" s="419"/>
    </row>
    <row r="529" spans="1:15" x14ac:dyDescent="0.2">
      <c r="A529" s="61" t="s">
        <v>2171</v>
      </c>
      <c r="B529" s="61" t="s">
        <v>2723</v>
      </c>
      <c r="C529" s="61" t="s">
        <v>3900</v>
      </c>
      <c r="D529" s="61" t="s">
        <v>3901</v>
      </c>
      <c r="E529" s="61" t="s">
        <v>3902</v>
      </c>
      <c r="F529" s="61" t="s">
        <v>2723</v>
      </c>
      <c r="G529" s="61" t="s">
        <v>2172</v>
      </c>
      <c r="H529" s="61" t="s">
        <v>2854</v>
      </c>
      <c r="I529" s="63">
        <v>1</v>
      </c>
      <c r="J529" s="336">
        <v>158503037</v>
      </c>
      <c r="K529" s="63">
        <v>0</v>
      </c>
      <c r="L529" s="63">
        <v>0</v>
      </c>
      <c r="M529" s="15" t="s">
        <v>3560</v>
      </c>
      <c r="N529" s="336">
        <v>3</v>
      </c>
      <c r="O529" s="419"/>
    </row>
    <row r="530" spans="1:15" x14ac:dyDescent="0.2">
      <c r="A530" s="61" t="s">
        <v>2171</v>
      </c>
      <c r="B530" s="61" t="s">
        <v>2833</v>
      </c>
      <c r="C530" s="61" t="s">
        <v>3900</v>
      </c>
      <c r="D530" s="61" t="s">
        <v>3903</v>
      </c>
      <c r="E530" s="61" t="s">
        <v>3904</v>
      </c>
      <c r="F530" s="61" t="s">
        <v>2697</v>
      </c>
      <c r="G530" s="61" t="s">
        <v>2172</v>
      </c>
      <c r="H530" s="61" t="s">
        <v>2851</v>
      </c>
      <c r="I530" s="63">
        <v>1</v>
      </c>
      <c r="J530" s="336">
        <v>158503037</v>
      </c>
      <c r="K530" s="63">
        <v>1</v>
      </c>
      <c r="L530" s="63">
        <v>0</v>
      </c>
      <c r="M530" s="15" t="s">
        <v>1503</v>
      </c>
      <c r="N530" s="336">
        <v>4</v>
      </c>
      <c r="O530" s="419"/>
    </row>
    <row r="531" spans="1:15" x14ac:dyDescent="0.2">
      <c r="A531" s="61" t="s">
        <v>2590</v>
      </c>
      <c r="B531" s="61" t="s">
        <v>2723</v>
      </c>
      <c r="C531" s="61" t="s">
        <v>3472</v>
      </c>
      <c r="D531" s="61" t="s">
        <v>3320</v>
      </c>
      <c r="E531" s="61" t="s">
        <v>3321</v>
      </c>
      <c r="F531" s="61" t="s">
        <v>2736</v>
      </c>
      <c r="G531" s="61" t="s">
        <v>2591</v>
      </c>
      <c r="H531" s="61" t="s">
        <v>2851</v>
      </c>
      <c r="I531" s="63">
        <v>1</v>
      </c>
      <c r="J531" s="336">
        <v>158538826</v>
      </c>
      <c r="K531" s="63">
        <v>0</v>
      </c>
      <c r="L531" s="63">
        <v>0</v>
      </c>
      <c r="M531" s="15" t="s">
        <v>1503</v>
      </c>
      <c r="N531" s="336">
        <v>2</v>
      </c>
      <c r="O531" s="419"/>
    </row>
    <row r="532" spans="1:15" x14ac:dyDescent="0.2">
      <c r="A532" s="61" t="s">
        <v>2590</v>
      </c>
      <c r="B532" s="61" t="s">
        <v>2723</v>
      </c>
      <c r="C532" s="61" t="s">
        <v>3472</v>
      </c>
      <c r="D532" s="61" t="s">
        <v>3905</v>
      </c>
      <c r="E532" s="61" t="s">
        <v>3906</v>
      </c>
      <c r="F532" s="61" t="s">
        <v>2723</v>
      </c>
      <c r="G532" s="61" t="s">
        <v>2591</v>
      </c>
      <c r="H532" s="61" t="s">
        <v>2854</v>
      </c>
      <c r="I532" s="63">
        <v>1</v>
      </c>
      <c r="J532" s="336">
        <v>158538826</v>
      </c>
      <c r="K532" s="63">
        <v>1</v>
      </c>
      <c r="L532" s="63">
        <v>0</v>
      </c>
      <c r="M532" s="15" t="s">
        <v>1503</v>
      </c>
      <c r="N532" s="336">
        <v>3</v>
      </c>
      <c r="O532" s="419"/>
    </row>
    <row r="533" spans="1:15" x14ac:dyDescent="0.2">
      <c r="A533" s="61" t="s">
        <v>2590</v>
      </c>
      <c r="B533" s="61" t="s">
        <v>2723</v>
      </c>
      <c r="C533" s="61" t="s">
        <v>3472</v>
      </c>
      <c r="D533" s="61" t="s">
        <v>3907</v>
      </c>
      <c r="E533" s="61" t="s">
        <v>3908</v>
      </c>
      <c r="F533" s="61" t="s">
        <v>2697</v>
      </c>
      <c r="G533" s="61" t="s">
        <v>2591</v>
      </c>
      <c r="H533" s="61" t="s">
        <v>2851</v>
      </c>
      <c r="I533" s="63">
        <v>1</v>
      </c>
      <c r="J533" s="336">
        <v>158538826</v>
      </c>
      <c r="K533" s="63">
        <v>0</v>
      </c>
      <c r="L533" s="63">
        <v>0</v>
      </c>
      <c r="M533" s="15" t="s">
        <v>1503</v>
      </c>
      <c r="N533" s="336">
        <v>5</v>
      </c>
      <c r="O533" s="419"/>
    </row>
    <row r="534" spans="1:15" x14ac:dyDescent="0.2">
      <c r="A534" s="61" t="s">
        <v>2429</v>
      </c>
      <c r="B534" s="61" t="s">
        <v>2697</v>
      </c>
      <c r="C534" s="61" t="s">
        <v>3176</v>
      </c>
      <c r="D534" s="61" t="s">
        <v>3909</v>
      </c>
      <c r="E534" s="61" t="s">
        <v>3910</v>
      </c>
      <c r="F534" s="61" t="s">
        <v>2697</v>
      </c>
      <c r="G534" s="61" t="s">
        <v>2430</v>
      </c>
      <c r="H534" s="61" t="s">
        <v>2851</v>
      </c>
      <c r="I534" s="63">
        <v>1</v>
      </c>
      <c r="J534" s="336">
        <v>159625765</v>
      </c>
      <c r="K534" s="63">
        <v>0</v>
      </c>
      <c r="L534" s="63">
        <v>0</v>
      </c>
      <c r="M534" s="15" t="s">
        <v>1503</v>
      </c>
      <c r="N534" s="336">
        <v>4</v>
      </c>
      <c r="O534" s="419"/>
    </row>
    <row r="535" spans="1:15" x14ac:dyDescent="0.2">
      <c r="A535" s="61" t="s">
        <v>2075</v>
      </c>
      <c r="B535" s="61" t="s">
        <v>2723</v>
      </c>
      <c r="C535" s="61" t="s">
        <v>3249</v>
      </c>
      <c r="D535" s="61" t="s">
        <v>3911</v>
      </c>
      <c r="E535" s="61" t="s">
        <v>3912</v>
      </c>
      <c r="F535" s="61" t="s">
        <v>2694</v>
      </c>
      <c r="G535" s="61" t="s">
        <v>2076</v>
      </c>
      <c r="H535" s="61" t="s">
        <v>2851</v>
      </c>
      <c r="I535" s="63">
        <v>1</v>
      </c>
      <c r="J535" s="336">
        <v>159654070</v>
      </c>
      <c r="K535" s="63">
        <v>0</v>
      </c>
      <c r="L535" s="63">
        <v>0</v>
      </c>
      <c r="M535" s="15" t="s">
        <v>1503</v>
      </c>
      <c r="N535" s="336">
        <v>9</v>
      </c>
      <c r="O535" s="419"/>
    </row>
    <row r="536" spans="1:15" x14ac:dyDescent="0.2">
      <c r="A536" s="61" t="s">
        <v>2075</v>
      </c>
      <c r="B536" s="61" t="s">
        <v>2723</v>
      </c>
      <c r="C536" s="61" t="s">
        <v>3249</v>
      </c>
      <c r="D536" s="61" t="s">
        <v>3913</v>
      </c>
      <c r="E536" s="61" t="s">
        <v>3914</v>
      </c>
      <c r="F536" s="61" t="s">
        <v>2824</v>
      </c>
      <c r="G536" s="61" t="s">
        <v>2076</v>
      </c>
      <c r="H536" s="61" t="s">
        <v>2851</v>
      </c>
      <c r="I536" s="63">
        <v>1</v>
      </c>
      <c r="J536" s="336">
        <v>159654070</v>
      </c>
      <c r="K536" s="63">
        <v>0</v>
      </c>
      <c r="L536" s="63">
        <v>0</v>
      </c>
      <c r="M536" s="15" t="s">
        <v>1503</v>
      </c>
      <c r="N536" s="336">
        <v>10</v>
      </c>
      <c r="O536" s="419"/>
    </row>
    <row r="537" spans="1:15" x14ac:dyDescent="0.2">
      <c r="A537" s="61" t="s">
        <v>2075</v>
      </c>
      <c r="B537" s="61" t="s">
        <v>2723</v>
      </c>
      <c r="C537" s="61" t="s">
        <v>3249</v>
      </c>
      <c r="D537" s="61" t="s">
        <v>3824</v>
      </c>
      <c r="E537" s="61" t="s">
        <v>3825</v>
      </c>
      <c r="F537" s="61" t="s">
        <v>2883</v>
      </c>
      <c r="G537" s="61" t="s">
        <v>2076</v>
      </c>
      <c r="H537" s="61" t="s">
        <v>2851</v>
      </c>
      <c r="I537" s="63">
        <v>1</v>
      </c>
      <c r="J537" s="336">
        <v>159654070</v>
      </c>
      <c r="K537" s="63">
        <v>0</v>
      </c>
      <c r="L537" s="63">
        <v>0</v>
      </c>
      <c r="M537" s="15" t="s">
        <v>1503</v>
      </c>
      <c r="N537" s="336">
        <v>13</v>
      </c>
      <c r="O537" s="419"/>
    </row>
    <row r="538" spans="1:15" x14ac:dyDescent="0.2">
      <c r="A538" s="61" t="s">
        <v>2075</v>
      </c>
      <c r="B538" s="61" t="s">
        <v>2723</v>
      </c>
      <c r="C538" s="61" t="s">
        <v>3249</v>
      </c>
      <c r="D538" s="61" t="s">
        <v>3915</v>
      </c>
      <c r="E538" s="61" t="s">
        <v>3916</v>
      </c>
      <c r="F538" s="61" t="s">
        <v>2915</v>
      </c>
      <c r="G538" s="61" t="s">
        <v>2076</v>
      </c>
      <c r="H538" s="61" t="s">
        <v>2851</v>
      </c>
      <c r="I538" s="63">
        <v>1</v>
      </c>
      <c r="J538" s="336">
        <v>159654070</v>
      </c>
      <c r="K538" s="63">
        <v>0</v>
      </c>
      <c r="L538" s="63">
        <v>0</v>
      </c>
      <c r="M538" s="15" t="s">
        <v>1503</v>
      </c>
      <c r="N538" s="336">
        <v>14</v>
      </c>
      <c r="O538" s="419"/>
    </row>
    <row r="539" spans="1:15" x14ac:dyDescent="0.2">
      <c r="A539" s="61" t="s">
        <v>2404</v>
      </c>
      <c r="B539" s="61" t="s">
        <v>2697</v>
      </c>
      <c r="C539" s="61" t="s">
        <v>1344</v>
      </c>
      <c r="D539" s="61" t="s">
        <v>3917</v>
      </c>
      <c r="E539" s="61" t="s">
        <v>3918</v>
      </c>
      <c r="F539" s="61" t="s">
        <v>2688</v>
      </c>
      <c r="G539" s="61" t="s">
        <v>1342</v>
      </c>
      <c r="H539" s="61" t="s">
        <v>2854</v>
      </c>
      <c r="I539" s="63">
        <v>1</v>
      </c>
      <c r="J539" s="336">
        <v>160085692</v>
      </c>
      <c r="K539" s="63">
        <v>0</v>
      </c>
      <c r="L539" s="63">
        <v>0</v>
      </c>
      <c r="M539" s="15" t="s">
        <v>1503</v>
      </c>
      <c r="N539" s="336">
        <v>1</v>
      </c>
      <c r="O539" s="419"/>
    </row>
    <row r="540" spans="1:15" x14ac:dyDescent="0.2">
      <c r="A540" s="61" t="s">
        <v>2440</v>
      </c>
      <c r="B540" s="61" t="s">
        <v>2688</v>
      </c>
      <c r="C540" s="61" t="s">
        <v>2441</v>
      </c>
      <c r="D540" s="61" t="s">
        <v>3919</v>
      </c>
      <c r="E540" s="61" t="s">
        <v>3920</v>
      </c>
      <c r="F540" s="61" t="s">
        <v>2789</v>
      </c>
      <c r="G540" s="61" t="s">
        <v>2441</v>
      </c>
      <c r="H540" s="61" t="s">
        <v>2851</v>
      </c>
      <c r="I540" s="63">
        <v>1</v>
      </c>
      <c r="J540" s="336">
        <v>160281476</v>
      </c>
      <c r="K540" s="63">
        <v>0</v>
      </c>
      <c r="L540" s="63">
        <v>0</v>
      </c>
      <c r="M540" s="15" t="s">
        <v>1503</v>
      </c>
      <c r="N540" s="336">
        <v>8</v>
      </c>
      <c r="O540" s="419"/>
    </row>
    <row r="541" spans="1:15" x14ac:dyDescent="0.2">
      <c r="A541" s="61" t="s">
        <v>2440</v>
      </c>
      <c r="B541" s="61" t="s">
        <v>2688</v>
      </c>
      <c r="C541" s="61" t="s">
        <v>2441</v>
      </c>
      <c r="D541" s="61" t="s">
        <v>3921</v>
      </c>
      <c r="E541" s="61" t="s">
        <v>3922</v>
      </c>
      <c r="F541" s="61" t="s">
        <v>2694</v>
      </c>
      <c r="G541" s="61" t="s">
        <v>2441</v>
      </c>
      <c r="H541" s="61" t="s">
        <v>2851</v>
      </c>
      <c r="I541" s="63">
        <v>1</v>
      </c>
      <c r="J541" s="336">
        <v>160281476</v>
      </c>
      <c r="K541" s="63">
        <v>0</v>
      </c>
      <c r="L541" s="63">
        <v>0</v>
      </c>
      <c r="M541" s="15" t="s">
        <v>1503</v>
      </c>
      <c r="N541" s="336">
        <v>9</v>
      </c>
      <c r="O541" s="419"/>
    </row>
    <row r="542" spans="1:15" x14ac:dyDescent="0.2">
      <c r="A542" s="61" t="s">
        <v>2440</v>
      </c>
      <c r="B542" s="61" t="s">
        <v>2723</v>
      </c>
      <c r="C542" s="61" t="s">
        <v>3923</v>
      </c>
      <c r="D542" s="61" t="s">
        <v>3924</v>
      </c>
      <c r="E542" s="61" t="s">
        <v>3925</v>
      </c>
      <c r="F542" s="61" t="s">
        <v>2736</v>
      </c>
      <c r="G542" s="61" t="s">
        <v>2441</v>
      </c>
      <c r="H542" s="61" t="s">
        <v>2851</v>
      </c>
      <c r="I542" s="63">
        <v>1</v>
      </c>
      <c r="J542" s="336">
        <v>160281476</v>
      </c>
      <c r="K542" s="63">
        <v>0</v>
      </c>
      <c r="L542" s="63">
        <v>0</v>
      </c>
      <c r="M542" s="15" t="s">
        <v>1503</v>
      </c>
      <c r="N542" s="336">
        <v>2</v>
      </c>
      <c r="O542" s="419"/>
    </row>
    <row r="543" spans="1:15" x14ac:dyDescent="0.2">
      <c r="A543" s="61" t="s">
        <v>2440</v>
      </c>
      <c r="B543" s="61" t="s">
        <v>2723</v>
      </c>
      <c r="C543" s="61" t="s">
        <v>3923</v>
      </c>
      <c r="D543" s="61" t="s">
        <v>3926</v>
      </c>
      <c r="E543" s="61" t="s">
        <v>3927</v>
      </c>
      <c r="F543" s="61" t="s">
        <v>2723</v>
      </c>
      <c r="G543" s="61" t="s">
        <v>2441</v>
      </c>
      <c r="H543" s="61" t="s">
        <v>2851</v>
      </c>
      <c r="I543" s="63">
        <v>1</v>
      </c>
      <c r="J543" s="336">
        <v>160281476</v>
      </c>
      <c r="K543" s="63">
        <v>0</v>
      </c>
      <c r="L543" s="63">
        <v>0</v>
      </c>
      <c r="M543" s="15" t="s">
        <v>1503</v>
      </c>
      <c r="N543" s="336">
        <v>3</v>
      </c>
      <c r="O543" s="419"/>
    </row>
    <row r="544" spans="1:15" x14ac:dyDescent="0.2">
      <c r="A544" s="61" t="s">
        <v>2440</v>
      </c>
      <c r="B544" s="61" t="s">
        <v>2787</v>
      </c>
      <c r="C544" s="61" t="s">
        <v>3496</v>
      </c>
      <c r="D544" s="61" t="s">
        <v>3928</v>
      </c>
      <c r="E544" s="61" t="s">
        <v>3929</v>
      </c>
      <c r="F544" s="61" t="s">
        <v>2787</v>
      </c>
      <c r="G544" s="61" t="s">
        <v>2441</v>
      </c>
      <c r="H544" s="61" t="s">
        <v>2854</v>
      </c>
      <c r="I544" s="63">
        <v>1</v>
      </c>
      <c r="J544" s="336">
        <v>160281476</v>
      </c>
      <c r="K544" s="63">
        <v>1</v>
      </c>
      <c r="L544" s="63">
        <v>0</v>
      </c>
      <c r="M544" s="15" t="s">
        <v>1503</v>
      </c>
      <c r="N544" s="336">
        <v>5</v>
      </c>
      <c r="O544" s="419"/>
    </row>
    <row r="545" spans="1:15" x14ac:dyDescent="0.2">
      <c r="A545" s="61" t="s">
        <v>1872</v>
      </c>
      <c r="B545" s="61" t="s">
        <v>2688</v>
      </c>
      <c r="C545" s="61" t="s">
        <v>1873</v>
      </c>
      <c r="D545" s="61" t="s">
        <v>3930</v>
      </c>
      <c r="E545" s="61" t="s">
        <v>3931</v>
      </c>
      <c r="F545" s="61" t="s">
        <v>2688</v>
      </c>
      <c r="G545" s="61" t="s">
        <v>1873</v>
      </c>
      <c r="H545" s="61" t="s">
        <v>2854</v>
      </c>
      <c r="I545" s="63">
        <v>1</v>
      </c>
      <c r="J545" s="336">
        <v>160281594</v>
      </c>
      <c r="K545" s="63">
        <v>1</v>
      </c>
      <c r="L545" s="63">
        <v>0</v>
      </c>
      <c r="M545" s="15" t="s">
        <v>1503</v>
      </c>
      <c r="N545" s="336">
        <v>1</v>
      </c>
      <c r="O545" s="419"/>
    </row>
    <row r="546" spans="1:15" x14ac:dyDescent="0.2">
      <c r="A546" s="61" t="s">
        <v>1872</v>
      </c>
      <c r="B546" s="61" t="s">
        <v>2736</v>
      </c>
      <c r="C546" s="61" t="s">
        <v>3932</v>
      </c>
      <c r="D546" s="61" t="s">
        <v>3930</v>
      </c>
      <c r="E546" s="61" t="s">
        <v>3931</v>
      </c>
      <c r="F546" s="61" t="s">
        <v>2736</v>
      </c>
      <c r="G546" s="61" t="s">
        <v>1873</v>
      </c>
      <c r="H546" s="61" t="s">
        <v>2851</v>
      </c>
      <c r="I546" s="63">
        <v>1</v>
      </c>
      <c r="J546" s="336">
        <v>160281594</v>
      </c>
      <c r="K546" s="63">
        <v>0</v>
      </c>
      <c r="L546" s="63">
        <v>0</v>
      </c>
      <c r="M546" s="15" t="s">
        <v>1503</v>
      </c>
      <c r="N546" s="336">
        <v>2</v>
      </c>
      <c r="O546" s="419"/>
    </row>
    <row r="547" spans="1:15" x14ac:dyDescent="0.2">
      <c r="A547" s="61" t="s">
        <v>1876</v>
      </c>
      <c r="B547" s="61" t="s">
        <v>2688</v>
      </c>
      <c r="C547" s="61" t="s">
        <v>1877</v>
      </c>
      <c r="D547" s="61" t="s">
        <v>3933</v>
      </c>
      <c r="E547" s="61" t="s">
        <v>3934</v>
      </c>
      <c r="F547" s="61" t="s">
        <v>2697</v>
      </c>
      <c r="G547" s="61" t="s">
        <v>1877</v>
      </c>
      <c r="H547" s="61" t="s">
        <v>2854</v>
      </c>
      <c r="I547" s="63">
        <v>1</v>
      </c>
      <c r="J547" s="336">
        <v>160319051</v>
      </c>
      <c r="K547" s="63">
        <v>1</v>
      </c>
      <c r="L547" s="63">
        <v>0</v>
      </c>
      <c r="M547" s="15" t="s">
        <v>1503</v>
      </c>
      <c r="N547" s="336">
        <v>4</v>
      </c>
      <c r="O547" s="419"/>
    </row>
    <row r="548" spans="1:15" x14ac:dyDescent="0.2">
      <c r="A548" s="61" t="s">
        <v>1876</v>
      </c>
      <c r="B548" s="61" t="s">
        <v>2688</v>
      </c>
      <c r="C548" s="61" t="s">
        <v>1877</v>
      </c>
      <c r="D548" s="61" t="s">
        <v>3935</v>
      </c>
      <c r="E548" s="61" t="s">
        <v>3936</v>
      </c>
      <c r="F548" s="61" t="s">
        <v>2787</v>
      </c>
      <c r="G548" s="61" t="s">
        <v>1877</v>
      </c>
      <c r="H548" s="61" t="s">
        <v>2854</v>
      </c>
      <c r="I548" s="63">
        <v>1</v>
      </c>
      <c r="J548" s="336">
        <v>160319051</v>
      </c>
      <c r="K548" s="63">
        <v>1</v>
      </c>
      <c r="L548" s="63">
        <v>0</v>
      </c>
      <c r="M548" s="15" t="s">
        <v>1503</v>
      </c>
      <c r="N548" s="336">
        <v>5</v>
      </c>
      <c r="O548" s="419"/>
    </row>
    <row r="549" spans="1:15" x14ac:dyDescent="0.2">
      <c r="A549" s="61" t="s">
        <v>2444</v>
      </c>
      <c r="B549" s="61" t="s">
        <v>2688</v>
      </c>
      <c r="C549" s="61" t="s">
        <v>2445</v>
      </c>
      <c r="D549" s="61" t="s">
        <v>3336</v>
      </c>
      <c r="E549" s="61" t="s">
        <v>3337</v>
      </c>
      <c r="F549" s="61" t="s">
        <v>2688</v>
      </c>
      <c r="G549" s="61" t="s">
        <v>2445</v>
      </c>
      <c r="H549" s="61" t="s">
        <v>2851</v>
      </c>
      <c r="I549" s="63">
        <v>1</v>
      </c>
      <c r="J549" s="336">
        <v>160605636</v>
      </c>
      <c r="K549" s="63">
        <v>0</v>
      </c>
      <c r="L549" s="63">
        <v>0</v>
      </c>
      <c r="M549" s="15" t="s">
        <v>1503</v>
      </c>
      <c r="N549" s="336">
        <v>1</v>
      </c>
      <c r="O549" s="419"/>
    </row>
    <row r="550" spans="1:15" x14ac:dyDescent="0.2">
      <c r="A550" s="61" t="s">
        <v>2444</v>
      </c>
      <c r="B550" s="61" t="s">
        <v>2688</v>
      </c>
      <c r="C550" s="61" t="s">
        <v>2445</v>
      </c>
      <c r="D550" s="61" t="s">
        <v>3909</v>
      </c>
      <c r="E550" s="61" t="s">
        <v>3910</v>
      </c>
      <c r="F550" s="61" t="s">
        <v>2736</v>
      </c>
      <c r="G550" s="61" t="s">
        <v>2445</v>
      </c>
      <c r="H550" s="61" t="s">
        <v>2851</v>
      </c>
      <c r="I550" s="63">
        <v>1</v>
      </c>
      <c r="J550" s="336">
        <v>160605636</v>
      </c>
      <c r="K550" s="63">
        <v>0</v>
      </c>
      <c r="L550" s="63">
        <v>0</v>
      </c>
      <c r="M550" s="15" t="s">
        <v>1503</v>
      </c>
      <c r="N550" s="336">
        <v>2</v>
      </c>
      <c r="O550" s="419"/>
    </row>
    <row r="551" spans="1:15" x14ac:dyDescent="0.2">
      <c r="A551" s="61" t="s">
        <v>2444</v>
      </c>
      <c r="B551" s="61" t="s">
        <v>2688</v>
      </c>
      <c r="C551" s="61" t="s">
        <v>2445</v>
      </c>
      <c r="D551" s="61" t="s">
        <v>3336</v>
      </c>
      <c r="E551" s="61" t="s">
        <v>3337</v>
      </c>
      <c r="F551" s="61" t="s">
        <v>2723</v>
      </c>
      <c r="G551" s="61" t="s">
        <v>2445</v>
      </c>
      <c r="H551" s="61" t="s">
        <v>2851</v>
      </c>
      <c r="I551" s="63">
        <v>1</v>
      </c>
      <c r="J551" s="336">
        <v>160605636</v>
      </c>
      <c r="K551" s="63">
        <v>0</v>
      </c>
      <c r="L551" s="63">
        <v>0</v>
      </c>
      <c r="M551" s="15" t="s">
        <v>1503</v>
      </c>
      <c r="N551" s="336">
        <v>3</v>
      </c>
      <c r="O551" s="419"/>
    </row>
    <row r="552" spans="1:15" x14ac:dyDescent="0.2">
      <c r="A552" s="61" t="s">
        <v>2444</v>
      </c>
      <c r="B552" s="61" t="s">
        <v>2688</v>
      </c>
      <c r="C552" s="61" t="s">
        <v>2445</v>
      </c>
      <c r="D552" s="61" t="s">
        <v>3336</v>
      </c>
      <c r="E552" s="61" t="s">
        <v>3337</v>
      </c>
      <c r="F552" s="61" t="s">
        <v>2697</v>
      </c>
      <c r="G552" s="61" t="s">
        <v>2445</v>
      </c>
      <c r="H552" s="61" t="s">
        <v>2851</v>
      </c>
      <c r="I552" s="63">
        <v>1</v>
      </c>
      <c r="J552" s="336">
        <v>160605636</v>
      </c>
      <c r="K552" s="63">
        <v>0</v>
      </c>
      <c r="L552" s="63">
        <v>0</v>
      </c>
      <c r="M552" s="15" t="s">
        <v>1503</v>
      </c>
      <c r="N552" s="336">
        <v>4</v>
      </c>
      <c r="O552" s="419"/>
    </row>
    <row r="553" spans="1:15" x14ac:dyDescent="0.2">
      <c r="A553" s="61" t="s">
        <v>2444</v>
      </c>
      <c r="B553" s="61" t="s">
        <v>2688</v>
      </c>
      <c r="C553" s="61" t="s">
        <v>2445</v>
      </c>
      <c r="D553" s="61" t="s">
        <v>3937</v>
      </c>
      <c r="E553" s="61" t="s">
        <v>3938</v>
      </c>
      <c r="F553" s="61" t="s">
        <v>3210</v>
      </c>
      <c r="G553" s="61" t="s">
        <v>2445</v>
      </c>
      <c r="H553" s="61" t="s">
        <v>2851</v>
      </c>
      <c r="I553" s="63">
        <v>1</v>
      </c>
      <c r="J553" s="336">
        <v>160605636</v>
      </c>
      <c r="K553" s="63">
        <v>0</v>
      </c>
      <c r="L553" s="63">
        <v>0</v>
      </c>
      <c r="M553" s="15" t="s">
        <v>1503</v>
      </c>
      <c r="N553" s="336">
        <v>17</v>
      </c>
      <c r="O553" s="419"/>
    </row>
    <row r="554" spans="1:15" x14ac:dyDescent="0.2">
      <c r="A554" s="61" t="s">
        <v>2444</v>
      </c>
      <c r="B554" s="61" t="s">
        <v>2688</v>
      </c>
      <c r="C554" s="61" t="s">
        <v>2445</v>
      </c>
      <c r="D554" s="61" t="s">
        <v>3939</v>
      </c>
      <c r="E554" s="61" t="s">
        <v>3940</v>
      </c>
      <c r="F554" s="61" t="s">
        <v>2877</v>
      </c>
      <c r="G554" s="61" t="s">
        <v>2445</v>
      </c>
      <c r="H554" s="61" t="s">
        <v>2851</v>
      </c>
      <c r="I554" s="63">
        <v>1</v>
      </c>
      <c r="J554" s="336">
        <v>160605636</v>
      </c>
      <c r="K554" s="63">
        <v>0</v>
      </c>
      <c r="L554" s="63">
        <v>0</v>
      </c>
      <c r="M554" s="15" t="s">
        <v>1503</v>
      </c>
      <c r="N554" s="336">
        <v>18</v>
      </c>
      <c r="O554" s="419"/>
    </row>
    <row r="555" spans="1:15" x14ac:dyDescent="0.2">
      <c r="A555" s="61" t="s">
        <v>2449</v>
      </c>
      <c r="B555" s="61" t="s">
        <v>2688</v>
      </c>
      <c r="C555" s="61" t="s">
        <v>3260</v>
      </c>
      <c r="D555" s="61" t="s">
        <v>3566</v>
      </c>
      <c r="E555" s="61" t="s">
        <v>3567</v>
      </c>
      <c r="F555" s="61" t="s">
        <v>2688</v>
      </c>
      <c r="G555" s="61" t="s">
        <v>2450</v>
      </c>
      <c r="H555" s="61" t="s">
        <v>2851</v>
      </c>
      <c r="I555" s="63">
        <v>1</v>
      </c>
      <c r="J555" s="336">
        <v>160679692</v>
      </c>
      <c r="K555" s="63">
        <v>0</v>
      </c>
      <c r="L555" s="63">
        <v>0</v>
      </c>
      <c r="M555" s="15" t="s">
        <v>1503</v>
      </c>
      <c r="N555" s="336">
        <v>1</v>
      </c>
      <c r="O555" s="419"/>
    </row>
    <row r="556" spans="1:15" x14ac:dyDescent="0.2">
      <c r="A556" s="61" t="s">
        <v>2449</v>
      </c>
      <c r="B556" s="61" t="s">
        <v>2688</v>
      </c>
      <c r="C556" s="61" t="s">
        <v>3260</v>
      </c>
      <c r="D556" s="61" t="s">
        <v>3941</v>
      </c>
      <c r="E556" s="61" t="s">
        <v>3942</v>
      </c>
      <c r="F556" s="61" t="s">
        <v>2736</v>
      </c>
      <c r="G556" s="61" t="s">
        <v>2450</v>
      </c>
      <c r="H556" s="61" t="s">
        <v>2851</v>
      </c>
      <c r="I556" s="63">
        <v>1</v>
      </c>
      <c r="J556" s="336">
        <v>160679692</v>
      </c>
      <c r="K556" s="63">
        <v>0</v>
      </c>
      <c r="L556" s="63">
        <v>0</v>
      </c>
      <c r="M556" s="15" t="s">
        <v>1503</v>
      </c>
      <c r="N556" s="336">
        <v>2</v>
      </c>
      <c r="O556" s="419"/>
    </row>
    <row r="557" spans="1:15" x14ac:dyDescent="0.2">
      <c r="A557" s="61" t="s">
        <v>2595</v>
      </c>
      <c r="B557" s="61" t="s">
        <v>2688</v>
      </c>
      <c r="C557" s="61" t="s">
        <v>3943</v>
      </c>
      <c r="D557" s="61" t="s">
        <v>3905</v>
      </c>
      <c r="E557" s="61" t="s">
        <v>3906</v>
      </c>
      <c r="F557" s="61" t="s">
        <v>2688</v>
      </c>
      <c r="G557" s="61" t="s">
        <v>2596</v>
      </c>
      <c r="H557" s="61" t="s">
        <v>2939</v>
      </c>
      <c r="I557" s="63">
        <v>1</v>
      </c>
      <c r="J557" s="336">
        <v>160809623</v>
      </c>
      <c r="K557" s="63">
        <v>0</v>
      </c>
      <c r="L557" s="63">
        <v>1</v>
      </c>
      <c r="M557" s="15" t="s">
        <v>1503</v>
      </c>
      <c r="N557" s="336">
        <v>1</v>
      </c>
      <c r="O557" s="419"/>
    </row>
    <row r="558" spans="1:15" x14ac:dyDescent="0.2">
      <c r="A558" s="61" t="s">
        <v>2380</v>
      </c>
      <c r="B558" s="61" t="s">
        <v>2787</v>
      </c>
      <c r="C558" s="61" t="s">
        <v>3944</v>
      </c>
      <c r="D558" s="61" t="s">
        <v>3915</v>
      </c>
      <c r="E558" s="61" t="s">
        <v>3916</v>
      </c>
      <c r="F558" s="61" t="s">
        <v>2787</v>
      </c>
      <c r="G558" s="61" t="s">
        <v>2382</v>
      </c>
      <c r="H558" s="61" t="s">
        <v>2851</v>
      </c>
      <c r="I558" s="63">
        <v>1</v>
      </c>
      <c r="J558" s="336">
        <v>160877842</v>
      </c>
      <c r="K558" s="63">
        <v>0</v>
      </c>
      <c r="L558" s="63">
        <v>0</v>
      </c>
      <c r="M558" s="15" t="s">
        <v>1503</v>
      </c>
      <c r="N558" s="336">
        <v>7</v>
      </c>
      <c r="O558" s="419"/>
    </row>
    <row r="559" spans="1:15" x14ac:dyDescent="0.2">
      <c r="A559" s="61" t="s">
        <v>2380</v>
      </c>
      <c r="B559" s="61" t="s">
        <v>2787</v>
      </c>
      <c r="C559" s="61" t="s">
        <v>3944</v>
      </c>
      <c r="D559" s="61" t="s">
        <v>3824</v>
      </c>
      <c r="E559" s="61" t="s">
        <v>3825</v>
      </c>
      <c r="F559" s="61" t="s">
        <v>2833</v>
      </c>
      <c r="G559" s="61" t="s">
        <v>2382</v>
      </c>
      <c r="H559" s="61" t="s">
        <v>2851</v>
      </c>
      <c r="I559" s="63">
        <v>1</v>
      </c>
      <c r="J559" s="336">
        <v>160877842</v>
      </c>
      <c r="K559" s="63">
        <v>0</v>
      </c>
      <c r="L559" s="63">
        <v>0</v>
      </c>
      <c r="M559" s="15" t="s">
        <v>1503</v>
      </c>
      <c r="N559" s="336">
        <v>8</v>
      </c>
      <c r="O559" s="419"/>
    </row>
    <row r="560" spans="1:15" x14ac:dyDescent="0.2">
      <c r="A560" s="61" t="s">
        <v>2088</v>
      </c>
      <c r="B560" s="61" t="s">
        <v>2736</v>
      </c>
      <c r="C560" s="61" t="s">
        <v>2089</v>
      </c>
      <c r="D560" s="61" t="s">
        <v>3945</v>
      </c>
      <c r="E560" s="61" t="s">
        <v>3946</v>
      </c>
      <c r="F560" s="61" t="s">
        <v>2688</v>
      </c>
      <c r="G560" s="61" t="s">
        <v>2089</v>
      </c>
      <c r="H560" s="61" t="s">
        <v>2851</v>
      </c>
      <c r="I560" s="63">
        <v>1</v>
      </c>
      <c r="J560" s="336">
        <v>161458486</v>
      </c>
      <c r="K560" s="63">
        <v>0</v>
      </c>
      <c r="L560" s="63">
        <v>0</v>
      </c>
      <c r="M560" s="15" t="s">
        <v>1503</v>
      </c>
      <c r="N560" s="336">
        <v>1</v>
      </c>
      <c r="O560" s="419"/>
    </row>
    <row r="561" spans="1:15" x14ac:dyDescent="0.2">
      <c r="A561" s="61" t="s">
        <v>2088</v>
      </c>
      <c r="B561" s="61" t="s">
        <v>2736</v>
      </c>
      <c r="C561" s="61" t="s">
        <v>2089</v>
      </c>
      <c r="D561" s="61" t="s">
        <v>3947</v>
      </c>
      <c r="E561" s="61" t="s">
        <v>3948</v>
      </c>
      <c r="F561" s="61" t="s">
        <v>2736</v>
      </c>
      <c r="G561" s="61" t="s">
        <v>2089</v>
      </c>
      <c r="H561" s="61" t="s">
        <v>2854</v>
      </c>
      <c r="I561" s="63">
        <v>1</v>
      </c>
      <c r="J561" s="336">
        <v>161458486</v>
      </c>
      <c r="K561" s="63">
        <v>1</v>
      </c>
      <c r="L561" s="63">
        <v>0</v>
      </c>
      <c r="M561" s="15" t="s">
        <v>1503</v>
      </c>
      <c r="N561" s="336">
        <v>2</v>
      </c>
      <c r="O561" s="419"/>
    </row>
    <row r="562" spans="1:15" x14ac:dyDescent="0.2">
      <c r="A562" s="61" t="s">
        <v>2088</v>
      </c>
      <c r="B562" s="61" t="s">
        <v>2736</v>
      </c>
      <c r="C562" s="61" t="s">
        <v>2089</v>
      </c>
      <c r="D562" s="61" t="s">
        <v>3949</v>
      </c>
      <c r="E562" s="61" t="s">
        <v>3950</v>
      </c>
      <c r="F562" s="61" t="s">
        <v>2723</v>
      </c>
      <c r="G562" s="61" t="s">
        <v>2089</v>
      </c>
      <c r="H562" s="61" t="s">
        <v>2851</v>
      </c>
      <c r="I562" s="63">
        <v>1</v>
      </c>
      <c r="J562" s="336">
        <v>161458486</v>
      </c>
      <c r="K562" s="63">
        <v>0</v>
      </c>
      <c r="L562" s="63">
        <v>0</v>
      </c>
      <c r="M562" s="15" t="s">
        <v>1503</v>
      </c>
      <c r="N562" s="336">
        <v>3</v>
      </c>
      <c r="O562" s="419"/>
    </row>
    <row r="563" spans="1:15" x14ac:dyDescent="0.2">
      <c r="A563" s="61" t="s">
        <v>2088</v>
      </c>
      <c r="B563" s="61" t="s">
        <v>2723</v>
      </c>
      <c r="C563" s="61" t="s">
        <v>2776</v>
      </c>
      <c r="D563" s="61" t="s">
        <v>3951</v>
      </c>
      <c r="E563" s="61" t="s">
        <v>3952</v>
      </c>
      <c r="F563" s="61" t="s">
        <v>2697</v>
      </c>
      <c r="G563" s="61" t="s">
        <v>2089</v>
      </c>
      <c r="H563" s="61" t="s">
        <v>2851</v>
      </c>
      <c r="I563" s="63">
        <v>1</v>
      </c>
      <c r="J563" s="336">
        <v>161458486</v>
      </c>
      <c r="K563" s="63">
        <v>0</v>
      </c>
      <c r="L563" s="63">
        <v>0</v>
      </c>
      <c r="M563" s="15" t="s">
        <v>1503</v>
      </c>
      <c r="N563" s="336">
        <v>4</v>
      </c>
      <c r="O563" s="419"/>
    </row>
    <row r="564" spans="1:15" x14ac:dyDescent="0.2">
      <c r="A564" s="61" t="s">
        <v>1601</v>
      </c>
      <c r="B564" s="61" t="s">
        <v>2688</v>
      </c>
      <c r="C564" s="61" t="s">
        <v>1602</v>
      </c>
      <c r="D564" s="61" t="s">
        <v>3953</v>
      </c>
      <c r="E564" s="61" t="s">
        <v>3954</v>
      </c>
      <c r="F564" s="61" t="s">
        <v>2688</v>
      </c>
      <c r="G564" s="61" t="s">
        <v>1602</v>
      </c>
      <c r="H564" s="61" t="s">
        <v>2851</v>
      </c>
      <c r="I564" s="63">
        <v>1</v>
      </c>
      <c r="J564" s="336">
        <v>162019976</v>
      </c>
      <c r="K564" s="63">
        <v>0</v>
      </c>
      <c r="L564" s="63">
        <v>0</v>
      </c>
      <c r="M564" s="15" t="s">
        <v>1503</v>
      </c>
      <c r="N564" s="336">
        <v>1</v>
      </c>
      <c r="O564" s="419"/>
    </row>
    <row r="565" spans="1:15" x14ac:dyDescent="0.2">
      <c r="A565" s="61" t="s">
        <v>1888</v>
      </c>
      <c r="B565" s="61" t="s">
        <v>2688</v>
      </c>
      <c r="C565" s="61" t="s">
        <v>1889</v>
      </c>
      <c r="D565" s="61" t="s">
        <v>3955</v>
      </c>
      <c r="E565" s="61" t="s">
        <v>3956</v>
      </c>
      <c r="F565" s="61" t="s">
        <v>2688</v>
      </c>
      <c r="G565" s="61" t="s">
        <v>1889</v>
      </c>
      <c r="H565" s="61" t="s">
        <v>2851</v>
      </c>
      <c r="I565" s="63">
        <v>1</v>
      </c>
      <c r="J565" s="336">
        <v>162172203</v>
      </c>
      <c r="K565" s="63">
        <v>0</v>
      </c>
      <c r="L565" s="63">
        <v>0</v>
      </c>
      <c r="M565" s="15" t="s">
        <v>1503</v>
      </c>
      <c r="N565" s="336">
        <v>1</v>
      </c>
      <c r="O565" s="419"/>
    </row>
    <row r="566" spans="1:15" x14ac:dyDescent="0.2">
      <c r="A566" s="61" t="s">
        <v>1888</v>
      </c>
      <c r="B566" s="61" t="s">
        <v>2688</v>
      </c>
      <c r="C566" s="61" t="s">
        <v>1889</v>
      </c>
      <c r="D566" s="61" t="s">
        <v>3957</v>
      </c>
      <c r="E566" s="61" t="s">
        <v>3958</v>
      </c>
      <c r="F566" s="61" t="s">
        <v>2736</v>
      </c>
      <c r="G566" s="61" t="s">
        <v>1889</v>
      </c>
      <c r="H566" s="61" t="s">
        <v>2851</v>
      </c>
      <c r="I566" s="63">
        <v>1</v>
      </c>
      <c r="J566" s="336">
        <v>162172203</v>
      </c>
      <c r="K566" s="63">
        <v>0</v>
      </c>
      <c r="L566" s="63">
        <v>0</v>
      </c>
      <c r="M566" s="15" t="s">
        <v>1503</v>
      </c>
      <c r="N566" s="336">
        <v>2</v>
      </c>
      <c r="O566" s="419"/>
    </row>
    <row r="567" spans="1:15" x14ac:dyDescent="0.2">
      <c r="A567" s="61" t="s">
        <v>1893</v>
      </c>
      <c r="B567" s="61" t="s">
        <v>2688</v>
      </c>
      <c r="C567" s="61" t="s">
        <v>1325</v>
      </c>
      <c r="D567" s="61" t="s">
        <v>3959</v>
      </c>
      <c r="E567" s="61" t="s">
        <v>3960</v>
      </c>
      <c r="F567" s="61" t="s">
        <v>3210</v>
      </c>
      <c r="G567" s="61" t="s">
        <v>1894</v>
      </c>
      <c r="H567" s="61" t="s">
        <v>2851</v>
      </c>
      <c r="I567" s="63">
        <v>1</v>
      </c>
      <c r="J567" s="336">
        <v>162499210</v>
      </c>
      <c r="K567" s="63">
        <v>0</v>
      </c>
      <c r="L567" s="63">
        <v>0</v>
      </c>
      <c r="M567" s="15" t="s">
        <v>1503</v>
      </c>
      <c r="N567" s="336">
        <v>17</v>
      </c>
      <c r="O567" s="419"/>
    </row>
    <row r="568" spans="1:15" x14ac:dyDescent="0.2">
      <c r="A568" s="61" t="s">
        <v>1893</v>
      </c>
      <c r="B568" s="61" t="s">
        <v>2736</v>
      </c>
      <c r="C568" s="61" t="s">
        <v>1328</v>
      </c>
      <c r="D568" s="61" t="s">
        <v>3961</v>
      </c>
      <c r="E568" s="61" t="s">
        <v>3962</v>
      </c>
      <c r="F568" s="61" t="s">
        <v>2736</v>
      </c>
      <c r="G568" s="61" t="s">
        <v>1894</v>
      </c>
      <c r="H568" s="61" t="s">
        <v>2854</v>
      </c>
      <c r="I568" s="63">
        <v>1</v>
      </c>
      <c r="J568" s="336">
        <v>162499210</v>
      </c>
      <c r="K568" s="63">
        <v>1</v>
      </c>
      <c r="L568" s="63">
        <v>0</v>
      </c>
      <c r="M568" s="15" t="s">
        <v>1503</v>
      </c>
      <c r="N568" s="336">
        <v>2</v>
      </c>
      <c r="O568" s="419"/>
    </row>
    <row r="569" spans="1:15" x14ac:dyDescent="0.2">
      <c r="A569" s="61" t="s">
        <v>1893</v>
      </c>
      <c r="B569" s="61" t="s">
        <v>2989</v>
      </c>
      <c r="C569" s="61" t="s">
        <v>1339</v>
      </c>
      <c r="D569" s="61" t="s">
        <v>3963</v>
      </c>
      <c r="E569" s="61" t="s">
        <v>3964</v>
      </c>
      <c r="F569" s="61" t="s">
        <v>2723</v>
      </c>
      <c r="G569" s="61" t="s">
        <v>1894</v>
      </c>
      <c r="H569" s="61" t="s">
        <v>2854</v>
      </c>
      <c r="I569" s="63">
        <v>1</v>
      </c>
      <c r="J569" s="336">
        <v>162499210</v>
      </c>
      <c r="K569" s="63">
        <v>1</v>
      </c>
      <c r="L569" s="63">
        <v>0</v>
      </c>
      <c r="M569" s="15" t="s">
        <v>1503</v>
      </c>
      <c r="N569" s="336">
        <v>3</v>
      </c>
      <c r="O569" s="419"/>
    </row>
    <row r="570" spans="1:15" x14ac:dyDescent="0.2">
      <c r="A570" s="61" t="s">
        <v>1893</v>
      </c>
      <c r="B570" s="61" t="s">
        <v>2989</v>
      </c>
      <c r="C570" s="61" t="s">
        <v>1339</v>
      </c>
      <c r="D570" s="61" t="s">
        <v>3965</v>
      </c>
      <c r="E570" s="61" t="s">
        <v>3966</v>
      </c>
      <c r="F570" s="61" t="s">
        <v>2697</v>
      </c>
      <c r="G570" s="61" t="s">
        <v>1894</v>
      </c>
      <c r="H570" s="61" t="s">
        <v>2854</v>
      </c>
      <c r="I570" s="63">
        <v>1</v>
      </c>
      <c r="J570" s="336">
        <v>162499210</v>
      </c>
      <c r="K570" s="63">
        <v>1</v>
      </c>
      <c r="L570" s="63">
        <v>0</v>
      </c>
      <c r="M570" s="15" t="s">
        <v>1503</v>
      </c>
      <c r="N570" s="336">
        <v>4</v>
      </c>
      <c r="O570" s="419"/>
    </row>
    <row r="571" spans="1:15" x14ac:dyDescent="0.2">
      <c r="A571" s="61" t="s">
        <v>1893</v>
      </c>
      <c r="B571" s="61" t="s">
        <v>2989</v>
      </c>
      <c r="C571" s="61" t="s">
        <v>1339</v>
      </c>
      <c r="D571" s="61" t="s">
        <v>3967</v>
      </c>
      <c r="E571" s="61" t="s">
        <v>3968</v>
      </c>
      <c r="F571" s="61" t="s">
        <v>2787</v>
      </c>
      <c r="G571" s="61" t="s">
        <v>1894</v>
      </c>
      <c r="H571" s="61" t="s">
        <v>2854</v>
      </c>
      <c r="I571" s="63">
        <v>1</v>
      </c>
      <c r="J571" s="336">
        <v>162499210</v>
      </c>
      <c r="K571" s="63">
        <v>1</v>
      </c>
      <c r="L571" s="63">
        <v>0</v>
      </c>
      <c r="M571" s="15" t="s">
        <v>1503</v>
      </c>
      <c r="N571" s="336">
        <v>5</v>
      </c>
      <c r="O571" s="419"/>
    </row>
    <row r="572" spans="1:15" x14ac:dyDescent="0.2">
      <c r="A572" s="61" t="s">
        <v>1893</v>
      </c>
      <c r="B572" s="61" t="s">
        <v>2989</v>
      </c>
      <c r="C572" s="61" t="s">
        <v>1339</v>
      </c>
      <c r="D572" s="61" t="s">
        <v>3969</v>
      </c>
      <c r="E572" s="61" t="s">
        <v>3970</v>
      </c>
      <c r="F572" s="61" t="s">
        <v>2833</v>
      </c>
      <c r="G572" s="61" t="s">
        <v>1894</v>
      </c>
      <c r="H572" s="61" t="s">
        <v>2854</v>
      </c>
      <c r="I572" s="63">
        <v>1</v>
      </c>
      <c r="J572" s="336">
        <v>162499210</v>
      </c>
      <c r="K572" s="63">
        <v>1</v>
      </c>
      <c r="L572" s="63">
        <v>0</v>
      </c>
      <c r="M572" s="15" t="s">
        <v>1503</v>
      </c>
      <c r="N572" s="336">
        <v>6</v>
      </c>
      <c r="O572" s="419"/>
    </row>
    <row r="573" spans="1:15" x14ac:dyDescent="0.2">
      <c r="A573" s="61" t="s">
        <v>1893</v>
      </c>
      <c r="B573" s="61" t="s">
        <v>2989</v>
      </c>
      <c r="C573" s="61" t="s">
        <v>1339</v>
      </c>
      <c r="D573" s="61" t="s">
        <v>3971</v>
      </c>
      <c r="E573" s="61" t="s">
        <v>3972</v>
      </c>
      <c r="F573" s="61" t="s">
        <v>2845</v>
      </c>
      <c r="G573" s="61" t="s">
        <v>1894</v>
      </c>
      <c r="H573" s="61" t="s">
        <v>2854</v>
      </c>
      <c r="I573" s="63">
        <v>1</v>
      </c>
      <c r="J573" s="336">
        <v>162499210</v>
      </c>
      <c r="K573" s="63">
        <v>1</v>
      </c>
      <c r="L573" s="63">
        <v>0</v>
      </c>
      <c r="M573" s="15" t="s">
        <v>1503</v>
      </c>
      <c r="N573" s="336">
        <v>7</v>
      </c>
      <c r="O573" s="419"/>
    </row>
    <row r="574" spans="1:15" x14ac:dyDescent="0.2">
      <c r="A574" s="61" t="s">
        <v>1893</v>
      </c>
      <c r="B574" s="61" t="s">
        <v>2915</v>
      </c>
      <c r="C574" s="61" t="s">
        <v>1340</v>
      </c>
      <c r="D574" s="61" t="s">
        <v>3973</v>
      </c>
      <c r="E574" s="61" t="s">
        <v>3974</v>
      </c>
      <c r="F574" s="61" t="s">
        <v>2989</v>
      </c>
      <c r="G574" s="61" t="s">
        <v>1894</v>
      </c>
      <c r="H574" s="61" t="s">
        <v>2854</v>
      </c>
      <c r="I574" s="63">
        <v>1</v>
      </c>
      <c r="J574" s="336">
        <v>162499210</v>
      </c>
      <c r="K574" s="63">
        <v>1</v>
      </c>
      <c r="L574" s="63">
        <v>0</v>
      </c>
      <c r="M574" s="15" t="s">
        <v>1503</v>
      </c>
      <c r="N574" s="336">
        <v>11</v>
      </c>
      <c r="O574" s="419"/>
    </row>
    <row r="575" spans="1:15" x14ac:dyDescent="0.2">
      <c r="A575" s="61" t="s">
        <v>1897</v>
      </c>
      <c r="B575" s="61" t="s">
        <v>2723</v>
      </c>
      <c r="C575" s="61" t="s">
        <v>2900</v>
      </c>
      <c r="D575" s="61" t="s">
        <v>3975</v>
      </c>
      <c r="E575" s="61" t="s">
        <v>3976</v>
      </c>
      <c r="F575" s="61" t="s">
        <v>2789</v>
      </c>
      <c r="G575" s="61" t="s">
        <v>1898</v>
      </c>
      <c r="H575" s="61" t="s">
        <v>2854</v>
      </c>
      <c r="I575" s="63">
        <v>1</v>
      </c>
      <c r="J575" s="336">
        <v>162527514</v>
      </c>
      <c r="K575" s="63">
        <v>1</v>
      </c>
      <c r="L575" s="63">
        <v>0</v>
      </c>
      <c r="M575" s="15" t="s">
        <v>1503</v>
      </c>
      <c r="N575" s="336">
        <v>8</v>
      </c>
      <c r="O575" s="419"/>
    </row>
    <row r="576" spans="1:15" x14ac:dyDescent="0.2">
      <c r="A576" s="61" t="s">
        <v>1897</v>
      </c>
      <c r="B576" s="61" t="s">
        <v>2697</v>
      </c>
      <c r="C576" s="61" t="s">
        <v>3135</v>
      </c>
      <c r="D576" s="61" t="s">
        <v>3977</v>
      </c>
      <c r="E576" s="61" t="s">
        <v>3978</v>
      </c>
      <c r="F576" s="61" t="s">
        <v>2694</v>
      </c>
      <c r="G576" s="61" t="s">
        <v>1898</v>
      </c>
      <c r="H576" s="61" t="s">
        <v>2851</v>
      </c>
      <c r="I576" s="63">
        <v>1</v>
      </c>
      <c r="J576" s="336">
        <v>162527514</v>
      </c>
      <c r="K576" s="63">
        <v>0</v>
      </c>
      <c r="L576" s="63">
        <v>0</v>
      </c>
      <c r="M576" s="15" t="s">
        <v>1503</v>
      </c>
      <c r="N576" s="336">
        <v>9</v>
      </c>
      <c r="O576" s="419"/>
    </row>
    <row r="577" spans="1:15" x14ac:dyDescent="0.2">
      <c r="A577" s="61" t="s">
        <v>1897</v>
      </c>
      <c r="B577" s="61" t="s">
        <v>2697</v>
      </c>
      <c r="C577" s="61" t="s">
        <v>3135</v>
      </c>
      <c r="D577" s="61" t="s">
        <v>3979</v>
      </c>
      <c r="E577" s="61" t="s">
        <v>3980</v>
      </c>
      <c r="F577" s="61" t="s">
        <v>2824</v>
      </c>
      <c r="G577" s="61" t="s">
        <v>1898</v>
      </c>
      <c r="H577" s="61" t="s">
        <v>2851</v>
      </c>
      <c r="I577" s="63">
        <v>1</v>
      </c>
      <c r="J577" s="336">
        <v>162527514</v>
      </c>
      <c r="K577" s="63">
        <v>0</v>
      </c>
      <c r="L577" s="63">
        <v>0</v>
      </c>
      <c r="M577" s="15" t="s">
        <v>1503</v>
      </c>
      <c r="N577" s="336">
        <v>10</v>
      </c>
      <c r="O577" s="419"/>
    </row>
    <row r="578" spans="1:15" x14ac:dyDescent="0.2">
      <c r="A578" s="61" t="s">
        <v>1897</v>
      </c>
      <c r="B578" s="61" t="s">
        <v>2697</v>
      </c>
      <c r="C578" s="61" t="s">
        <v>3135</v>
      </c>
      <c r="D578" s="61" t="s">
        <v>3981</v>
      </c>
      <c r="E578" s="61" t="s">
        <v>3982</v>
      </c>
      <c r="F578" s="61" t="s">
        <v>2883</v>
      </c>
      <c r="G578" s="61" t="s">
        <v>1898</v>
      </c>
      <c r="H578" s="61" t="s">
        <v>2851</v>
      </c>
      <c r="I578" s="63">
        <v>1</v>
      </c>
      <c r="J578" s="336">
        <v>162527514</v>
      </c>
      <c r="K578" s="63">
        <v>0</v>
      </c>
      <c r="L578" s="63">
        <v>0</v>
      </c>
      <c r="M578" s="15" t="s">
        <v>1503</v>
      </c>
      <c r="N578" s="336">
        <v>13</v>
      </c>
      <c r="O578" s="419"/>
    </row>
    <row r="579" spans="1:15" x14ac:dyDescent="0.2">
      <c r="A579" s="61" t="s">
        <v>1897</v>
      </c>
      <c r="B579" s="61" t="s">
        <v>2697</v>
      </c>
      <c r="C579" s="61" t="s">
        <v>3135</v>
      </c>
      <c r="D579" s="61" t="s">
        <v>3983</v>
      </c>
      <c r="E579" s="61" t="s">
        <v>3984</v>
      </c>
      <c r="F579" s="61" t="s">
        <v>2915</v>
      </c>
      <c r="G579" s="61" t="s">
        <v>1898</v>
      </c>
      <c r="H579" s="61" t="s">
        <v>2851</v>
      </c>
      <c r="I579" s="63">
        <v>1</v>
      </c>
      <c r="J579" s="336">
        <v>162527514</v>
      </c>
      <c r="K579" s="63">
        <v>0</v>
      </c>
      <c r="L579" s="63">
        <v>0</v>
      </c>
      <c r="M579" s="15" t="s">
        <v>1503</v>
      </c>
      <c r="N579" s="336">
        <v>14</v>
      </c>
      <c r="O579" s="419"/>
    </row>
    <row r="580" spans="1:15" x14ac:dyDescent="0.2">
      <c r="A580" s="61" t="s">
        <v>1897</v>
      </c>
      <c r="B580" s="61" t="s">
        <v>2697</v>
      </c>
      <c r="C580" s="61" t="s">
        <v>3135</v>
      </c>
      <c r="D580" s="61" t="s">
        <v>3985</v>
      </c>
      <c r="E580" s="61" t="s">
        <v>3986</v>
      </c>
      <c r="F580" s="61" t="s">
        <v>2963</v>
      </c>
      <c r="G580" s="61" t="s">
        <v>1898</v>
      </c>
      <c r="H580" s="61" t="s">
        <v>2851</v>
      </c>
      <c r="I580" s="63">
        <v>1</v>
      </c>
      <c r="J580" s="336">
        <v>162527514</v>
      </c>
      <c r="K580" s="63">
        <v>0</v>
      </c>
      <c r="L580" s="63">
        <v>0</v>
      </c>
      <c r="M580" s="15" t="s">
        <v>1503</v>
      </c>
      <c r="N580" s="336">
        <v>15</v>
      </c>
      <c r="O580" s="419"/>
    </row>
    <row r="581" spans="1:15" x14ac:dyDescent="0.2">
      <c r="A581" s="61" t="s">
        <v>1897</v>
      </c>
      <c r="B581" s="61" t="s">
        <v>2697</v>
      </c>
      <c r="C581" s="61" t="s">
        <v>3135</v>
      </c>
      <c r="D581" s="61" t="s">
        <v>3987</v>
      </c>
      <c r="E581" s="61" t="s">
        <v>3988</v>
      </c>
      <c r="F581" s="61" t="s">
        <v>3114</v>
      </c>
      <c r="G581" s="61" t="s">
        <v>1898</v>
      </c>
      <c r="H581" s="61" t="s">
        <v>2851</v>
      </c>
      <c r="I581" s="63">
        <v>1</v>
      </c>
      <c r="J581" s="336">
        <v>162527514</v>
      </c>
      <c r="K581" s="63">
        <v>0</v>
      </c>
      <c r="L581" s="63">
        <v>0</v>
      </c>
      <c r="M581" s="15" t="s">
        <v>1503</v>
      </c>
      <c r="N581" s="336">
        <v>16</v>
      </c>
      <c r="O581" s="419"/>
    </row>
    <row r="582" spans="1:15" x14ac:dyDescent="0.2">
      <c r="A582" s="61" t="s">
        <v>1897</v>
      </c>
      <c r="B582" s="61" t="s">
        <v>2697</v>
      </c>
      <c r="C582" s="61" t="s">
        <v>3135</v>
      </c>
      <c r="D582" s="61" t="s">
        <v>3989</v>
      </c>
      <c r="E582" s="61" t="s">
        <v>3990</v>
      </c>
      <c r="F582" s="61" t="s">
        <v>3210</v>
      </c>
      <c r="G582" s="61" t="s">
        <v>1898</v>
      </c>
      <c r="H582" s="61" t="s">
        <v>2851</v>
      </c>
      <c r="I582" s="63">
        <v>1</v>
      </c>
      <c r="J582" s="336">
        <v>162527514</v>
      </c>
      <c r="K582" s="63">
        <v>0</v>
      </c>
      <c r="L582" s="63">
        <v>0</v>
      </c>
      <c r="M582" s="15" t="s">
        <v>1503</v>
      </c>
      <c r="N582" s="336">
        <v>17</v>
      </c>
      <c r="O582" s="419"/>
    </row>
    <row r="583" spans="1:15" x14ac:dyDescent="0.2">
      <c r="A583" s="61" t="s">
        <v>1897</v>
      </c>
      <c r="B583" s="61" t="s">
        <v>2697</v>
      </c>
      <c r="C583" s="61" t="s">
        <v>3135</v>
      </c>
      <c r="D583" s="61" t="s">
        <v>3991</v>
      </c>
      <c r="E583" s="61" t="s">
        <v>3992</v>
      </c>
      <c r="F583" s="61" t="s">
        <v>2877</v>
      </c>
      <c r="G583" s="61" t="s">
        <v>1898</v>
      </c>
      <c r="H583" s="61" t="s">
        <v>2851</v>
      </c>
      <c r="I583" s="63">
        <v>1</v>
      </c>
      <c r="J583" s="336">
        <v>162527514</v>
      </c>
      <c r="K583" s="63">
        <v>0</v>
      </c>
      <c r="L583" s="63">
        <v>0</v>
      </c>
      <c r="M583" s="15" t="s">
        <v>1503</v>
      </c>
      <c r="N583" s="336">
        <v>18</v>
      </c>
      <c r="O583" s="419"/>
    </row>
    <row r="584" spans="1:15" x14ac:dyDescent="0.2">
      <c r="A584" s="61" t="s">
        <v>1897</v>
      </c>
      <c r="B584" s="61" t="s">
        <v>2697</v>
      </c>
      <c r="C584" s="61" t="s">
        <v>3135</v>
      </c>
      <c r="D584" s="61" t="s">
        <v>3993</v>
      </c>
      <c r="E584" s="61" t="s">
        <v>3994</v>
      </c>
      <c r="F584" s="61" t="s">
        <v>3215</v>
      </c>
      <c r="G584" s="61" t="s">
        <v>1898</v>
      </c>
      <c r="H584" s="61" t="s">
        <v>2851</v>
      </c>
      <c r="I584" s="63">
        <v>1</v>
      </c>
      <c r="J584" s="336">
        <v>162527514</v>
      </c>
      <c r="K584" s="63">
        <v>0</v>
      </c>
      <c r="L584" s="63">
        <v>0</v>
      </c>
      <c r="M584" s="15" t="s">
        <v>1503</v>
      </c>
      <c r="N584" s="336">
        <v>19</v>
      </c>
      <c r="O584" s="419"/>
    </row>
    <row r="585" spans="1:15" x14ac:dyDescent="0.2">
      <c r="A585" s="61" t="s">
        <v>1897</v>
      </c>
      <c r="B585" s="61" t="s">
        <v>2697</v>
      </c>
      <c r="C585" s="61" t="s">
        <v>3135</v>
      </c>
      <c r="D585" s="61" t="s">
        <v>3995</v>
      </c>
      <c r="E585" s="61" t="s">
        <v>3996</v>
      </c>
      <c r="F585" s="61" t="s">
        <v>3699</v>
      </c>
      <c r="G585" s="61" t="s">
        <v>1898</v>
      </c>
      <c r="H585" s="61" t="s">
        <v>2851</v>
      </c>
      <c r="I585" s="63">
        <v>1</v>
      </c>
      <c r="J585" s="336">
        <v>162527514</v>
      </c>
      <c r="K585" s="63">
        <v>0</v>
      </c>
      <c r="L585" s="63">
        <v>0</v>
      </c>
      <c r="M585" s="15" t="s">
        <v>1503</v>
      </c>
      <c r="N585" s="336">
        <v>23</v>
      </c>
      <c r="O585" s="419"/>
    </row>
    <row r="586" spans="1:15" x14ac:dyDescent="0.2">
      <c r="A586" s="61" t="s">
        <v>1897</v>
      </c>
      <c r="B586" s="61" t="s">
        <v>2697</v>
      </c>
      <c r="C586" s="61" t="s">
        <v>3135</v>
      </c>
      <c r="D586" s="61" t="s">
        <v>3997</v>
      </c>
      <c r="E586" s="61" t="s">
        <v>3998</v>
      </c>
      <c r="F586" s="61" t="s">
        <v>3704</v>
      </c>
      <c r="G586" s="61" t="s">
        <v>1898</v>
      </c>
      <c r="H586" s="61" t="s">
        <v>2851</v>
      </c>
      <c r="I586" s="63">
        <v>1</v>
      </c>
      <c r="J586" s="336">
        <v>162527514</v>
      </c>
      <c r="K586" s="63">
        <v>0</v>
      </c>
      <c r="L586" s="63">
        <v>0</v>
      </c>
      <c r="M586" s="15" t="s">
        <v>1503</v>
      </c>
      <c r="N586" s="336">
        <v>25</v>
      </c>
      <c r="O586" s="419"/>
    </row>
    <row r="587" spans="1:15" x14ac:dyDescent="0.2">
      <c r="A587" s="61" t="s">
        <v>1897</v>
      </c>
      <c r="B587" s="61" t="s">
        <v>2697</v>
      </c>
      <c r="C587" s="61" t="s">
        <v>3135</v>
      </c>
      <c r="D587" s="61" t="s">
        <v>3999</v>
      </c>
      <c r="E587" s="61" t="s">
        <v>4000</v>
      </c>
      <c r="F587" s="61" t="s">
        <v>3715</v>
      </c>
      <c r="G587" s="61" t="s">
        <v>1898</v>
      </c>
      <c r="H587" s="61" t="s">
        <v>2851</v>
      </c>
      <c r="I587" s="63">
        <v>1</v>
      </c>
      <c r="J587" s="336">
        <v>162527514</v>
      </c>
      <c r="K587" s="63">
        <v>0</v>
      </c>
      <c r="L587" s="63">
        <v>0</v>
      </c>
      <c r="M587" s="15" t="s">
        <v>1503</v>
      </c>
      <c r="N587" s="336">
        <v>30</v>
      </c>
      <c r="O587" s="419"/>
    </row>
    <row r="588" spans="1:15" x14ac:dyDescent="0.2">
      <c r="A588" s="61" t="s">
        <v>1897</v>
      </c>
      <c r="B588" s="61" t="s">
        <v>2697</v>
      </c>
      <c r="C588" s="61" t="s">
        <v>3135</v>
      </c>
      <c r="D588" s="61" t="s">
        <v>4001</v>
      </c>
      <c r="E588" s="61" t="s">
        <v>4002</v>
      </c>
      <c r="F588" s="61" t="s">
        <v>3722</v>
      </c>
      <c r="G588" s="61" t="s">
        <v>1898</v>
      </c>
      <c r="H588" s="61" t="s">
        <v>2851</v>
      </c>
      <c r="I588" s="63">
        <v>1</v>
      </c>
      <c r="J588" s="336">
        <v>162527514</v>
      </c>
      <c r="K588" s="63">
        <v>0</v>
      </c>
      <c r="L588" s="63">
        <v>0</v>
      </c>
      <c r="M588" s="15" t="s">
        <v>1503</v>
      </c>
      <c r="N588" s="336">
        <v>33</v>
      </c>
      <c r="O588" s="419"/>
    </row>
    <row r="589" spans="1:15" x14ac:dyDescent="0.2">
      <c r="A589" s="61" t="s">
        <v>1897</v>
      </c>
      <c r="B589" s="61" t="s">
        <v>2697</v>
      </c>
      <c r="C589" s="61" t="s">
        <v>3135</v>
      </c>
      <c r="D589" s="61" t="s">
        <v>4003</v>
      </c>
      <c r="E589" s="61" t="s">
        <v>4004</v>
      </c>
      <c r="F589" s="61" t="s">
        <v>3725</v>
      </c>
      <c r="G589" s="61" t="s">
        <v>1898</v>
      </c>
      <c r="H589" s="61" t="s">
        <v>2851</v>
      </c>
      <c r="I589" s="63">
        <v>1</v>
      </c>
      <c r="J589" s="336">
        <v>162527514</v>
      </c>
      <c r="K589" s="63">
        <v>0</v>
      </c>
      <c r="L589" s="63">
        <v>0</v>
      </c>
      <c r="M589" s="15" t="s">
        <v>1503</v>
      </c>
      <c r="N589" s="336">
        <v>34</v>
      </c>
      <c r="O589" s="419"/>
    </row>
    <row r="590" spans="1:15" x14ac:dyDescent="0.2">
      <c r="A590" s="61" t="s">
        <v>1771</v>
      </c>
      <c r="B590" s="61" t="s">
        <v>2688</v>
      </c>
      <c r="C590" s="61" t="s">
        <v>4005</v>
      </c>
      <c r="D590" s="61" t="s">
        <v>4006</v>
      </c>
      <c r="E590" s="61" t="s">
        <v>4007</v>
      </c>
      <c r="F590" s="61" t="s">
        <v>3715</v>
      </c>
      <c r="G590" s="61" t="s">
        <v>1772</v>
      </c>
      <c r="H590" s="61" t="s">
        <v>2851</v>
      </c>
      <c r="I590" s="63">
        <v>1</v>
      </c>
      <c r="J590" s="336">
        <v>162912558</v>
      </c>
      <c r="K590" s="63">
        <v>0</v>
      </c>
      <c r="L590" s="63">
        <v>0</v>
      </c>
      <c r="M590" s="15" t="s">
        <v>1503</v>
      </c>
      <c r="N590" s="336">
        <v>32</v>
      </c>
      <c r="O590" s="419"/>
    </row>
    <row r="591" spans="1:15" x14ac:dyDescent="0.2">
      <c r="A591" s="61" t="s">
        <v>1771</v>
      </c>
      <c r="B591" s="61" t="s">
        <v>2736</v>
      </c>
      <c r="C591" s="61" t="s">
        <v>2864</v>
      </c>
      <c r="D591" s="61" t="s">
        <v>4008</v>
      </c>
      <c r="E591" s="61" t="s">
        <v>4009</v>
      </c>
      <c r="F591" s="61" t="s">
        <v>3530</v>
      </c>
      <c r="G591" s="61" t="s">
        <v>1772</v>
      </c>
      <c r="H591" s="61" t="s">
        <v>2851</v>
      </c>
      <c r="I591" s="63">
        <v>1</v>
      </c>
      <c r="J591" s="336">
        <v>162912558</v>
      </c>
      <c r="K591" s="63">
        <v>0</v>
      </c>
      <c r="L591" s="63">
        <v>0</v>
      </c>
      <c r="M591" s="15" t="s">
        <v>1503</v>
      </c>
      <c r="N591" s="336">
        <v>33</v>
      </c>
      <c r="O591" s="419"/>
    </row>
    <row r="592" spans="1:15" x14ac:dyDescent="0.2">
      <c r="A592" s="61" t="s">
        <v>1771</v>
      </c>
      <c r="B592" s="61" t="s">
        <v>2723</v>
      </c>
      <c r="C592" s="61" t="s">
        <v>3088</v>
      </c>
      <c r="D592" s="61" t="s">
        <v>3718</v>
      </c>
      <c r="E592" s="61" t="s">
        <v>3719</v>
      </c>
      <c r="F592" s="61" t="s">
        <v>2694</v>
      </c>
      <c r="G592" s="61" t="s">
        <v>1772</v>
      </c>
      <c r="H592" s="61" t="s">
        <v>2854</v>
      </c>
      <c r="I592" s="63">
        <v>1</v>
      </c>
      <c r="J592" s="336">
        <v>162912558</v>
      </c>
      <c r="K592" s="63">
        <v>0</v>
      </c>
      <c r="L592" s="63">
        <v>0</v>
      </c>
      <c r="M592" s="15" t="s">
        <v>1503</v>
      </c>
      <c r="N592" s="336">
        <v>9</v>
      </c>
      <c r="O592" s="419"/>
    </row>
    <row r="593" spans="1:15" x14ac:dyDescent="0.2">
      <c r="A593" s="61" t="s">
        <v>1771</v>
      </c>
      <c r="B593" s="61" t="s">
        <v>2723</v>
      </c>
      <c r="C593" s="61" t="s">
        <v>3088</v>
      </c>
      <c r="D593" s="61" t="s">
        <v>4010</v>
      </c>
      <c r="E593" s="61" t="s">
        <v>4011</v>
      </c>
      <c r="F593" s="61" t="s">
        <v>2824</v>
      </c>
      <c r="G593" s="61" t="s">
        <v>1772</v>
      </c>
      <c r="H593" s="61" t="s">
        <v>2854</v>
      </c>
      <c r="I593" s="63">
        <v>1</v>
      </c>
      <c r="J593" s="336">
        <v>162912558</v>
      </c>
      <c r="K593" s="63">
        <v>0</v>
      </c>
      <c r="L593" s="63">
        <v>0</v>
      </c>
      <c r="M593" s="15" t="s">
        <v>1503</v>
      </c>
      <c r="N593" s="336">
        <v>10</v>
      </c>
      <c r="O593" s="419"/>
    </row>
    <row r="594" spans="1:15" x14ac:dyDescent="0.2">
      <c r="A594" s="61" t="s">
        <v>1771</v>
      </c>
      <c r="B594" s="61" t="s">
        <v>2723</v>
      </c>
      <c r="C594" s="61" t="s">
        <v>3088</v>
      </c>
      <c r="D594" s="61" t="s">
        <v>3709</v>
      </c>
      <c r="E594" s="61" t="s">
        <v>3710</v>
      </c>
      <c r="F594" s="61" t="s">
        <v>2989</v>
      </c>
      <c r="G594" s="61" t="s">
        <v>1772</v>
      </c>
      <c r="H594" s="61" t="s">
        <v>2854</v>
      </c>
      <c r="I594" s="63">
        <v>1</v>
      </c>
      <c r="J594" s="336">
        <v>162912558</v>
      </c>
      <c r="K594" s="63">
        <v>0</v>
      </c>
      <c r="L594" s="63">
        <v>0</v>
      </c>
      <c r="M594" s="15" t="s">
        <v>1503</v>
      </c>
      <c r="N594" s="336">
        <v>11</v>
      </c>
      <c r="O594" s="419"/>
    </row>
    <row r="595" spans="1:15" x14ac:dyDescent="0.2">
      <c r="A595" s="61" t="s">
        <v>1771</v>
      </c>
      <c r="B595" s="61" t="s">
        <v>2697</v>
      </c>
      <c r="C595" s="61" t="s">
        <v>3088</v>
      </c>
      <c r="D595" s="61" t="s">
        <v>4012</v>
      </c>
      <c r="E595" s="61" t="s">
        <v>4013</v>
      </c>
      <c r="F595" s="61" t="s">
        <v>2915</v>
      </c>
      <c r="G595" s="61" t="s">
        <v>1772</v>
      </c>
      <c r="H595" s="61" t="s">
        <v>2851</v>
      </c>
      <c r="I595" s="63">
        <v>1</v>
      </c>
      <c r="J595" s="336">
        <v>162912558</v>
      </c>
      <c r="K595" s="63">
        <v>0</v>
      </c>
      <c r="L595" s="63">
        <v>0</v>
      </c>
      <c r="M595" s="15" t="s">
        <v>1503</v>
      </c>
      <c r="N595" s="336">
        <v>14</v>
      </c>
      <c r="O595" s="419"/>
    </row>
    <row r="596" spans="1:15" x14ac:dyDescent="0.2">
      <c r="A596" s="61" t="s">
        <v>1771</v>
      </c>
      <c r="B596" s="61" t="s">
        <v>2989</v>
      </c>
      <c r="C596" s="61" t="s">
        <v>4014</v>
      </c>
      <c r="D596" s="61" t="s">
        <v>3551</v>
      </c>
      <c r="E596" s="61" t="s">
        <v>3552</v>
      </c>
      <c r="F596" s="61" t="s">
        <v>3699</v>
      </c>
      <c r="G596" s="61" t="s">
        <v>1772</v>
      </c>
      <c r="H596" s="61" t="s">
        <v>2851</v>
      </c>
      <c r="I596" s="63">
        <v>1</v>
      </c>
      <c r="J596" s="336">
        <v>162912558</v>
      </c>
      <c r="K596" s="63">
        <v>0</v>
      </c>
      <c r="L596" s="63">
        <v>0</v>
      </c>
      <c r="M596" s="15" t="s">
        <v>1503</v>
      </c>
      <c r="N596" s="336">
        <v>23</v>
      </c>
      <c r="O596" s="419"/>
    </row>
    <row r="597" spans="1:15" x14ac:dyDescent="0.2">
      <c r="A597" s="61" t="s">
        <v>1771</v>
      </c>
      <c r="B597" s="61" t="s">
        <v>2989</v>
      </c>
      <c r="C597" s="61" t="s">
        <v>4014</v>
      </c>
      <c r="D597" s="61" t="s">
        <v>3294</v>
      </c>
      <c r="E597" s="61" t="s">
        <v>3295</v>
      </c>
      <c r="F597" s="61" t="s">
        <v>3280</v>
      </c>
      <c r="G597" s="61" t="s">
        <v>1772</v>
      </c>
      <c r="H597" s="61" t="s">
        <v>2851</v>
      </c>
      <c r="I597" s="63">
        <v>1</v>
      </c>
      <c r="J597" s="336">
        <v>162912558</v>
      </c>
      <c r="K597" s="63">
        <v>0</v>
      </c>
      <c r="L597" s="63">
        <v>0</v>
      </c>
      <c r="M597" s="15" t="s">
        <v>1503</v>
      </c>
      <c r="N597" s="336">
        <v>24</v>
      </c>
      <c r="O597" s="419"/>
    </row>
    <row r="598" spans="1:15" x14ac:dyDescent="0.2">
      <c r="A598" s="61" t="s">
        <v>2600</v>
      </c>
      <c r="B598" s="61" t="s">
        <v>2688</v>
      </c>
      <c r="C598" s="61" t="s">
        <v>2601</v>
      </c>
      <c r="D598" s="61" t="s">
        <v>4015</v>
      </c>
      <c r="E598" s="61" t="s">
        <v>4016</v>
      </c>
      <c r="F598" s="61" t="s">
        <v>2688</v>
      </c>
      <c r="G598" s="61" t="s">
        <v>2601</v>
      </c>
      <c r="H598" s="61" t="s">
        <v>2854</v>
      </c>
      <c r="I598" s="63">
        <v>1</v>
      </c>
      <c r="J598" s="336">
        <v>163127199</v>
      </c>
      <c r="K598" s="63">
        <v>1</v>
      </c>
      <c r="L598" s="63">
        <v>1</v>
      </c>
      <c r="M598" s="15" t="s">
        <v>1503</v>
      </c>
      <c r="N598" s="336">
        <v>1</v>
      </c>
      <c r="O598" s="419"/>
    </row>
    <row r="599" spans="1:15" x14ac:dyDescent="0.2">
      <c r="A599" s="61" t="s">
        <v>2600</v>
      </c>
      <c r="B599" s="61" t="s">
        <v>2736</v>
      </c>
      <c r="C599" s="61" t="s">
        <v>4017</v>
      </c>
      <c r="D599" s="61" t="s">
        <v>4018</v>
      </c>
      <c r="E599" s="61" t="s">
        <v>4019</v>
      </c>
      <c r="F599" s="61" t="s">
        <v>2736</v>
      </c>
      <c r="G599" s="61" t="s">
        <v>2601</v>
      </c>
      <c r="H599" s="61" t="s">
        <v>2854</v>
      </c>
      <c r="I599" s="63">
        <v>1</v>
      </c>
      <c r="J599" s="336">
        <v>163127199</v>
      </c>
      <c r="K599" s="63">
        <v>1</v>
      </c>
      <c r="L599" s="63">
        <v>0</v>
      </c>
      <c r="M599" s="15" t="s">
        <v>1503</v>
      </c>
      <c r="N599" s="336">
        <v>2</v>
      </c>
      <c r="O599" s="419"/>
    </row>
    <row r="600" spans="1:15" x14ac:dyDescent="0.2">
      <c r="A600" s="61" t="s">
        <v>2600</v>
      </c>
      <c r="B600" s="61" t="s">
        <v>2723</v>
      </c>
      <c r="C600" s="61" t="s">
        <v>4020</v>
      </c>
      <c r="D600" s="61" t="s">
        <v>3749</v>
      </c>
      <c r="E600" s="61" t="s">
        <v>3750</v>
      </c>
      <c r="F600" s="61" t="s">
        <v>2723</v>
      </c>
      <c r="G600" s="61" t="s">
        <v>2601</v>
      </c>
      <c r="H600" s="61" t="s">
        <v>2854</v>
      </c>
      <c r="I600" s="63">
        <v>1</v>
      </c>
      <c r="J600" s="336">
        <v>163127199</v>
      </c>
      <c r="K600" s="63">
        <v>1</v>
      </c>
      <c r="L600" s="63">
        <v>0</v>
      </c>
      <c r="M600" s="15" t="s">
        <v>1503</v>
      </c>
      <c r="N600" s="336">
        <v>3</v>
      </c>
      <c r="O600" s="419"/>
    </row>
    <row r="601" spans="1:15" x14ac:dyDescent="0.2">
      <c r="A601" s="61" t="s">
        <v>1679</v>
      </c>
      <c r="B601" s="61" t="s">
        <v>2688</v>
      </c>
      <c r="C601" s="61" t="s">
        <v>1680</v>
      </c>
      <c r="D601" s="61" t="s">
        <v>4021</v>
      </c>
      <c r="E601" s="61" t="s">
        <v>4022</v>
      </c>
      <c r="F601" s="61" t="s">
        <v>2736</v>
      </c>
      <c r="G601" s="61" t="s">
        <v>1680</v>
      </c>
      <c r="H601" s="61" t="s">
        <v>2851</v>
      </c>
      <c r="I601" s="63">
        <v>1</v>
      </c>
      <c r="J601" s="336">
        <v>163159189</v>
      </c>
      <c r="K601" s="63">
        <v>0</v>
      </c>
      <c r="L601" s="63">
        <v>0</v>
      </c>
      <c r="M601" s="15" t="s">
        <v>1503</v>
      </c>
      <c r="N601" s="336">
        <v>2</v>
      </c>
      <c r="O601" s="419"/>
    </row>
    <row r="602" spans="1:15" x14ac:dyDescent="0.2">
      <c r="A602" s="61" t="s">
        <v>1679</v>
      </c>
      <c r="B602" s="61" t="s">
        <v>2736</v>
      </c>
      <c r="C602" s="61" t="s">
        <v>4023</v>
      </c>
      <c r="D602" s="61" t="s">
        <v>4024</v>
      </c>
      <c r="E602" s="61" t="s">
        <v>4025</v>
      </c>
      <c r="F602" s="61" t="s">
        <v>2688</v>
      </c>
      <c r="G602" s="61" t="s">
        <v>1680</v>
      </c>
      <c r="H602" s="61" t="s">
        <v>2854</v>
      </c>
      <c r="I602" s="63">
        <v>1</v>
      </c>
      <c r="J602" s="336">
        <v>163159189</v>
      </c>
      <c r="K602" s="63">
        <v>1</v>
      </c>
      <c r="L602" s="63">
        <v>0</v>
      </c>
      <c r="M602" s="15" t="s">
        <v>1503</v>
      </c>
      <c r="N602" s="336">
        <v>1</v>
      </c>
      <c r="O602" s="419"/>
    </row>
    <row r="603" spans="1:15" x14ac:dyDescent="0.2">
      <c r="A603" s="61" t="s">
        <v>1905</v>
      </c>
      <c r="B603" s="61" t="s">
        <v>2736</v>
      </c>
      <c r="C603" s="61" t="s">
        <v>3537</v>
      </c>
      <c r="D603" s="61" t="s">
        <v>4026</v>
      </c>
      <c r="E603" s="61" t="s">
        <v>4027</v>
      </c>
      <c r="F603" s="61" t="s">
        <v>2688</v>
      </c>
      <c r="G603" s="61" t="s">
        <v>1906</v>
      </c>
      <c r="H603" s="61" t="s">
        <v>2851</v>
      </c>
      <c r="I603" s="63">
        <v>1</v>
      </c>
      <c r="J603" s="336">
        <v>163349721</v>
      </c>
      <c r="K603" s="63">
        <v>0</v>
      </c>
      <c r="L603" s="63">
        <v>0</v>
      </c>
      <c r="M603" s="15" t="s">
        <v>1503</v>
      </c>
      <c r="N603" s="336">
        <v>1</v>
      </c>
      <c r="O603" s="419"/>
    </row>
    <row r="604" spans="1:15" x14ac:dyDescent="0.2">
      <c r="A604" s="61" t="s">
        <v>2605</v>
      </c>
      <c r="B604" s="61" t="s">
        <v>2688</v>
      </c>
      <c r="C604" s="61" t="s">
        <v>3038</v>
      </c>
      <c r="D604" s="61" t="s">
        <v>4028</v>
      </c>
      <c r="E604" s="61" t="s">
        <v>4029</v>
      </c>
      <c r="F604" s="61" t="s">
        <v>2723</v>
      </c>
      <c r="G604" s="61" t="s">
        <v>2606</v>
      </c>
      <c r="H604" s="61" t="s">
        <v>2854</v>
      </c>
      <c r="I604" s="63">
        <v>1</v>
      </c>
      <c r="J604" s="336">
        <v>163958638</v>
      </c>
      <c r="K604" s="63">
        <v>1</v>
      </c>
      <c r="L604" s="63">
        <v>0</v>
      </c>
      <c r="M604" s="15" t="s">
        <v>1503</v>
      </c>
      <c r="N604" s="336">
        <v>3</v>
      </c>
      <c r="O604" s="419"/>
    </row>
    <row r="605" spans="1:15" x14ac:dyDescent="0.2">
      <c r="A605" s="61" t="s">
        <v>2605</v>
      </c>
      <c r="B605" s="61" t="s">
        <v>2723</v>
      </c>
      <c r="C605" s="61" t="s">
        <v>3039</v>
      </c>
      <c r="D605" s="61" t="s">
        <v>2981</v>
      </c>
      <c r="E605" s="61" t="s">
        <v>2982</v>
      </c>
      <c r="F605" s="61" t="s">
        <v>2824</v>
      </c>
      <c r="G605" s="61" t="s">
        <v>2606</v>
      </c>
      <c r="H605" s="61" t="s">
        <v>2854</v>
      </c>
      <c r="I605" s="63">
        <v>1</v>
      </c>
      <c r="J605" s="336">
        <v>163958638</v>
      </c>
      <c r="K605" s="63">
        <v>1</v>
      </c>
      <c r="L605" s="63">
        <v>0</v>
      </c>
      <c r="M605" s="15" t="s">
        <v>1503</v>
      </c>
      <c r="N605" s="336">
        <v>10</v>
      </c>
      <c r="O605" s="419"/>
    </row>
    <row r="606" spans="1:15" x14ac:dyDescent="0.2">
      <c r="A606" s="61" t="s">
        <v>2605</v>
      </c>
      <c r="B606" s="61" t="s">
        <v>2723</v>
      </c>
      <c r="C606" s="61" t="s">
        <v>3039</v>
      </c>
      <c r="D606" s="61" t="s">
        <v>4030</v>
      </c>
      <c r="E606" s="61" t="s">
        <v>4031</v>
      </c>
      <c r="F606" s="61" t="s">
        <v>2989</v>
      </c>
      <c r="G606" s="61" t="s">
        <v>2606</v>
      </c>
      <c r="H606" s="61" t="s">
        <v>2854</v>
      </c>
      <c r="I606" s="63">
        <v>1</v>
      </c>
      <c r="J606" s="336">
        <v>163958638</v>
      </c>
      <c r="K606" s="63">
        <v>1</v>
      </c>
      <c r="L606" s="63">
        <v>0</v>
      </c>
      <c r="M606" s="15" t="s">
        <v>1503</v>
      </c>
      <c r="N606" s="336">
        <v>11</v>
      </c>
      <c r="O606" s="419"/>
    </row>
    <row r="607" spans="1:15" x14ac:dyDescent="0.2">
      <c r="A607" s="61" t="s">
        <v>2096</v>
      </c>
      <c r="B607" s="61" t="s">
        <v>2736</v>
      </c>
      <c r="C607" s="61" t="s">
        <v>2097</v>
      </c>
      <c r="D607" s="61" t="s">
        <v>4032</v>
      </c>
      <c r="E607" s="61" t="s">
        <v>4033</v>
      </c>
      <c r="F607" s="61" t="s">
        <v>2688</v>
      </c>
      <c r="G607" s="61" t="s">
        <v>2097</v>
      </c>
      <c r="H607" s="61" t="s">
        <v>2851</v>
      </c>
      <c r="I607" s="63">
        <v>1</v>
      </c>
      <c r="J607" s="336">
        <v>164795641</v>
      </c>
      <c r="K607" s="63">
        <v>0</v>
      </c>
      <c r="L607" s="63">
        <v>0</v>
      </c>
      <c r="M607" s="15" t="s">
        <v>1503</v>
      </c>
      <c r="N607" s="336">
        <v>2</v>
      </c>
      <c r="O607" s="419"/>
    </row>
    <row r="608" spans="1:15" x14ac:dyDescent="0.2">
      <c r="A608" s="61" t="s">
        <v>2458</v>
      </c>
      <c r="B608" s="61" t="s">
        <v>2688</v>
      </c>
      <c r="C608" s="61" t="s">
        <v>2459</v>
      </c>
      <c r="D608" s="61" t="s">
        <v>3467</v>
      </c>
      <c r="E608" s="61" t="s">
        <v>3468</v>
      </c>
      <c r="F608" s="61" t="s">
        <v>2736</v>
      </c>
      <c r="G608" s="61" t="s">
        <v>2459</v>
      </c>
      <c r="H608" s="61" t="s">
        <v>2854</v>
      </c>
      <c r="I608" s="63">
        <v>1</v>
      </c>
      <c r="J608" s="336">
        <v>165043835</v>
      </c>
      <c r="K608" s="63">
        <v>1</v>
      </c>
      <c r="L608" s="63">
        <v>0</v>
      </c>
      <c r="M608" s="15" t="s">
        <v>1503</v>
      </c>
      <c r="N608" s="336">
        <v>2</v>
      </c>
      <c r="O608" s="419"/>
    </row>
    <row r="609" spans="1:15" x14ac:dyDescent="0.2">
      <c r="A609" s="61" t="s">
        <v>1910</v>
      </c>
      <c r="B609" s="61" t="s">
        <v>2736</v>
      </c>
      <c r="C609" s="61" t="s">
        <v>3540</v>
      </c>
      <c r="D609" s="61" t="s">
        <v>3601</v>
      </c>
      <c r="E609" s="61" t="s">
        <v>3602</v>
      </c>
      <c r="F609" s="61" t="s">
        <v>2688</v>
      </c>
      <c r="G609" s="61" t="s">
        <v>1911</v>
      </c>
      <c r="H609" s="61" t="s">
        <v>2854</v>
      </c>
      <c r="I609" s="63">
        <v>1</v>
      </c>
      <c r="J609" s="336">
        <v>165098955</v>
      </c>
      <c r="K609" s="63">
        <v>1</v>
      </c>
      <c r="L609" s="63">
        <v>0</v>
      </c>
      <c r="M609" s="15" t="s">
        <v>1503</v>
      </c>
      <c r="N609" s="336">
        <v>1</v>
      </c>
      <c r="O609" s="419"/>
    </row>
    <row r="610" spans="1:15" x14ac:dyDescent="0.2">
      <c r="A610" s="61" t="s">
        <v>1910</v>
      </c>
      <c r="B610" s="61" t="s">
        <v>2736</v>
      </c>
      <c r="C610" s="61" t="s">
        <v>3540</v>
      </c>
      <c r="D610" s="61" t="s">
        <v>4034</v>
      </c>
      <c r="E610" s="61" t="s">
        <v>4035</v>
      </c>
      <c r="F610" s="61" t="s">
        <v>2736</v>
      </c>
      <c r="G610" s="61" t="s">
        <v>1911</v>
      </c>
      <c r="H610" s="61" t="s">
        <v>2854</v>
      </c>
      <c r="I610" s="63">
        <v>1</v>
      </c>
      <c r="J610" s="336">
        <v>165098955</v>
      </c>
      <c r="K610" s="63">
        <v>0</v>
      </c>
      <c r="L610" s="63">
        <v>0</v>
      </c>
      <c r="M610" s="15" t="s">
        <v>1503</v>
      </c>
      <c r="N610" s="336">
        <v>2</v>
      </c>
      <c r="O610" s="419"/>
    </row>
    <row r="611" spans="1:15" x14ac:dyDescent="0.2">
      <c r="A611" s="61" t="s">
        <v>1910</v>
      </c>
      <c r="B611" s="61" t="s">
        <v>2736</v>
      </c>
      <c r="C611" s="61" t="s">
        <v>3540</v>
      </c>
      <c r="D611" s="61" t="s">
        <v>3603</v>
      </c>
      <c r="E611" s="61" t="s">
        <v>3604</v>
      </c>
      <c r="F611" s="61" t="s">
        <v>2697</v>
      </c>
      <c r="G611" s="61" t="s">
        <v>1911</v>
      </c>
      <c r="H611" s="61" t="s">
        <v>2854</v>
      </c>
      <c r="I611" s="63">
        <v>1</v>
      </c>
      <c r="J611" s="336">
        <v>165098955</v>
      </c>
      <c r="K611" s="63">
        <v>0</v>
      </c>
      <c r="L611" s="63">
        <v>0</v>
      </c>
      <c r="M611" s="15" t="s">
        <v>1503</v>
      </c>
      <c r="N611" s="336">
        <v>4</v>
      </c>
      <c r="O611" s="419"/>
    </row>
    <row r="612" spans="1:15" x14ac:dyDescent="0.2">
      <c r="A612" s="61" t="s">
        <v>1910</v>
      </c>
      <c r="B612" s="61" t="s">
        <v>2736</v>
      </c>
      <c r="C612" s="61" t="s">
        <v>3540</v>
      </c>
      <c r="D612" s="61" t="s">
        <v>3597</v>
      </c>
      <c r="E612" s="61" t="s">
        <v>3598</v>
      </c>
      <c r="F612" s="61" t="s">
        <v>2787</v>
      </c>
      <c r="G612" s="61" t="s">
        <v>1911</v>
      </c>
      <c r="H612" s="61" t="s">
        <v>2854</v>
      </c>
      <c r="I612" s="63">
        <v>1</v>
      </c>
      <c r="J612" s="336">
        <v>165098955</v>
      </c>
      <c r="K612" s="63">
        <v>0</v>
      </c>
      <c r="L612" s="63">
        <v>0</v>
      </c>
      <c r="M612" s="15" t="s">
        <v>1503</v>
      </c>
      <c r="N612" s="336">
        <v>5</v>
      </c>
      <c r="O612" s="419"/>
    </row>
    <row r="613" spans="1:15" x14ac:dyDescent="0.2">
      <c r="A613" s="61" t="s">
        <v>1910</v>
      </c>
      <c r="B613" s="61" t="s">
        <v>2736</v>
      </c>
      <c r="C613" s="61" t="s">
        <v>3540</v>
      </c>
      <c r="D613" s="61" t="s">
        <v>3599</v>
      </c>
      <c r="E613" s="61" t="s">
        <v>3600</v>
      </c>
      <c r="F613" s="61" t="s">
        <v>2833</v>
      </c>
      <c r="G613" s="61" t="s">
        <v>1911</v>
      </c>
      <c r="H613" s="61" t="s">
        <v>2854</v>
      </c>
      <c r="I613" s="63">
        <v>1</v>
      </c>
      <c r="J613" s="336">
        <v>165098955</v>
      </c>
      <c r="K613" s="63">
        <v>0</v>
      </c>
      <c r="L613" s="63">
        <v>0</v>
      </c>
      <c r="M613" s="15" t="s">
        <v>1503</v>
      </c>
      <c r="N613" s="336">
        <v>7</v>
      </c>
      <c r="O613" s="419"/>
    </row>
    <row r="614" spans="1:15" x14ac:dyDescent="0.2">
      <c r="A614" s="61" t="s">
        <v>2180</v>
      </c>
      <c r="B614" s="61" t="s">
        <v>2697</v>
      </c>
      <c r="C614" s="61" t="s">
        <v>3006</v>
      </c>
      <c r="D614" s="61" t="s">
        <v>3848</v>
      </c>
      <c r="E614" s="61" t="s">
        <v>3849</v>
      </c>
      <c r="F614" s="61" t="s">
        <v>2736</v>
      </c>
      <c r="G614" s="61" t="s">
        <v>2181</v>
      </c>
      <c r="H614" s="61" t="s">
        <v>2851</v>
      </c>
      <c r="I614" s="63">
        <v>1</v>
      </c>
      <c r="J614" s="336">
        <v>165135991</v>
      </c>
      <c r="K614" s="63">
        <v>0</v>
      </c>
      <c r="L614" s="63">
        <v>0</v>
      </c>
      <c r="M614" s="15" t="s">
        <v>1503</v>
      </c>
      <c r="N614" s="336">
        <v>2</v>
      </c>
      <c r="O614" s="419"/>
    </row>
    <row r="615" spans="1:15" x14ac:dyDescent="0.2">
      <c r="A615" s="61" t="s">
        <v>1711</v>
      </c>
      <c r="B615" s="61" t="s">
        <v>2688</v>
      </c>
      <c r="C615" s="61" t="s">
        <v>4036</v>
      </c>
      <c r="D615" s="61" t="s">
        <v>4037</v>
      </c>
      <c r="E615" s="61" t="s">
        <v>4038</v>
      </c>
      <c r="F615" s="61" t="s">
        <v>2688</v>
      </c>
      <c r="G615" s="61" t="s">
        <v>1712</v>
      </c>
      <c r="H615" s="61" t="s">
        <v>2854</v>
      </c>
      <c r="I615" s="63">
        <v>1</v>
      </c>
      <c r="J615" s="336">
        <v>165456634</v>
      </c>
      <c r="K615" s="63">
        <v>1</v>
      </c>
      <c r="L615" s="63">
        <v>0</v>
      </c>
      <c r="M615" s="15" t="s">
        <v>1503</v>
      </c>
      <c r="N615" s="336">
        <v>1</v>
      </c>
      <c r="O615" s="419"/>
    </row>
    <row r="616" spans="1:15" x14ac:dyDescent="0.2">
      <c r="A616" s="61" t="s">
        <v>1711</v>
      </c>
      <c r="B616" s="61" t="s">
        <v>2688</v>
      </c>
      <c r="C616" s="61" t="s">
        <v>4036</v>
      </c>
      <c r="D616" s="61" t="s">
        <v>4039</v>
      </c>
      <c r="E616" s="61" t="s">
        <v>4040</v>
      </c>
      <c r="F616" s="61" t="s">
        <v>2736</v>
      </c>
      <c r="G616" s="61" t="s">
        <v>1712</v>
      </c>
      <c r="H616" s="61" t="s">
        <v>2854</v>
      </c>
      <c r="I616" s="63">
        <v>1</v>
      </c>
      <c r="J616" s="336">
        <v>165456634</v>
      </c>
      <c r="K616" s="63">
        <v>0</v>
      </c>
      <c r="L616" s="63">
        <v>0</v>
      </c>
      <c r="M616" s="15" t="s">
        <v>1503</v>
      </c>
      <c r="N616" s="336">
        <v>3</v>
      </c>
      <c r="O616" s="419"/>
    </row>
    <row r="617" spans="1:15" x14ac:dyDescent="0.2">
      <c r="A617" s="61" t="s">
        <v>1711</v>
      </c>
      <c r="B617" s="61" t="s">
        <v>2697</v>
      </c>
      <c r="C617" s="61" t="s">
        <v>4041</v>
      </c>
      <c r="D617" s="61" t="s">
        <v>4042</v>
      </c>
      <c r="E617" s="61" t="s">
        <v>4043</v>
      </c>
      <c r="F617" s="61" t="s">
        <v>2723</v>
      </c>
      <c r="G617" s="61" t="s">
        <v>1712</v>
      </c>
      <c r="H617" s="61" t="s">
        <v>2854</v>
      </c>
      <c r="I617" s="63">
        <v>1</v>
      </c>
      <c r="J617" s="336">
        <v>165456634</v>
      </c>
      <c r="K617" s="63">
        <v>0</v>
      </c>
      <c r="L617" s="63">
        <v>0</v>
      </c>
      <c r="M617" s="15" t="s">
        <v>1503</v>
      </c>
      <c r="N617" s="336">
        <v>4</v>
      </c>
      <c r="O617" s="419"/>
    </row>
    <row r="618" spans="1:15" x14ac:dyDescent="0.2">
      <c r="A618" s="61" t="s">
        <v>1711</v>
      </c>
      <c r="B618" s="61" t="s">
        <v>2787</v>
      </c>
      <c r="C618" s="61" t="s">
        <v>4044</v>
      </c>
      <c r="D618" s="61" t="s">
        <v>4045</v>
      </c>
      <c r="E618" s="61" t="s">
        <v>4046</v>
      </c>
      <c r="F618" s="61" t="s">
        <v>2697</v>
      </c>
      <c r="G618" s="61" t="s">
        <v>1712</v>
      </c>
      <c r="H618" s="61" t="s">
        <v>2854</v>
      </c>
      <c r="I618" s="63">
        <v>1</v>
      </c>
      <c r="J618" s="336">
        <v>165456634</v>
      </c>
      <c r="K618" s="63">
        <v>1</v>
      </c>
      <c r="L618" s="63">
        <v>0</v>
      </c>
      <c r="M618" s="15" t="s">
        <v>1503</v>
      </c>
      <c r="N618" s="336">
        <v>5</v>
      </c>
      <c r="O618" s="419"/>
    </row>
    <row r="619" spans="1:15" x14ac:dyDescent="0.2">
      <c r="A619" s="61" t="s">
        <v>1711</v>
      </c>
      <c r="B619" s="61" t="s">
        <v>2694</v>
      </c>
      <c r="C619" s="61" t="s">
        <v>4047</v>
      </c>
      <c r="D619" s="61" t="s">
        <v>4048</v>
      </c>
      <c r="E619" s="61" t="s">
        <v>4049</v>
      </c>
      <c r="F619" s="61" t="s">
        <v>2833</v>
      </c>
      <c r="G619" s="61" t="s">
        <v>1712</v>
      </c>
      <c r="H619" s="61" t="s">
        <v>2854</v>
      </c>
      <c r="I619" s="63">
        <v>1</v>
      </c>
      <c r="J619" s="336">
        <v>165456634</v>
      </c>
      <c r="K619" s="63">
        <v>1</v>
      </c>
      <c r="L619" s="63">
        <v>0</v>
      </c>
      <c r="M619" s="15" t="s">
        <v>1503</v>
      </c>
      <c r="N619" s="336">
        <v>7</v>
      </c>
      <c r="O619" s="419"/>
    </row>
    <row r="620" spans="1:15" x14ac:dyDescent="0.2">
      <c r="A620" s="61" t="s">
        <v>2183</v>
      </c>
      <c r="B620" s="61" t="s">
        <v>2736</v>
      </c>
      <c r="C620" s="61" t="s">
        <v>3007</v>
      </c>
      <c r="D620" s="61" t="s">
        <v>4050</v>
      </c>
      <c r="E620" s="61" t="s">
        <v>4051</v>
      </c>
      <c r="F620" s="61" t="s">
        <v>2723</v>
      </c>
      <c r="G620" s="61" t="s">
        <v>2184</v>
      </c>
      <c r="H620" s="61" t="s">
        <v>2854</v>
      </c>
      <c r="I620" s="63">
        <v>1</v>
      </c>
      <c r="J620" s="336">
        <v>165491838</v>
      </c>
      <c r="K620" s="63">
        <v>0</v>
      </c>
      <c r="L620" s="63">
        <v>0</v>
      </c>
      <c r="M620" s="15" t="s">
        <v>1503</v>
      </c>
      <c r="N620" s="336">
        <v>3</v>
      </c>
      <c r="O620" s="419"/>
    </row>
    <row r="621" spans="1:15" x14ac:dyDescent="0.2">
      <c r="A621" s="61" t="s">
        <v>2100</v>
      </c>
      <c r="B621" s="61" t="s">
        <v>2736</v>
      </c>
      <c r="C621" s="61" t="s">
        <v>4052</v>
      </c>
      <c r="D621" s="61" t="s">
        <v>4053</v>
      </c>
      <c r="E621" s="61" t="s">
        <v>4054</v>
      </c>
      <c r="F621" s="61" t="s">
        <v>2688</v>
      </c>
      <c r="G621" s="61" t="s">
        <v>2101</v>
      </c>
      <c r="H621" s="61" t="s">
        <v>2854</v>
      </c>
      <c r="I621" s="63">
        <v>1</v>
      </c>
      <c r="J621" s="336">
        <v>166512337</v>
      </c>
      <c r="K621" s="63">
        <v>0</v>
      </c>
      <c r="L621" s="63">
        <v>0</v>
      </c>
      <c r="M621" s="15" t="s">
        <v>1503</v>
      </c>
      <c r="N621" s="336">
        <v>1</v>
      </c>
      <c r="O621" s="419"/>
    </row>
    <row r="622" spans="1:15" x14ac:dyDescent="0.2">
      <c r="A622" s="61" t="s">
        <v>2100</v>
      </c>
      <c r="B622" s="61" t="s">
        <v>2787</v>
      </c>
      <c r="C622" s="61" t="s">
        <v>4055</v>
      </c>
      <c r="D622" s="61" t="s">
        <v>4056</v>
      </c>
      <c r="E622" s="61" t="s">
        <v>4057</v>
      </c>
      <c r="F622" s="61" t="s">
        <v>2736</v>
      </c>
      <c r="G622" s="61" t="s">
        <v>2101</v>
      </c>
      <c r="H622" s="61" t="s">
        <v>2851</v>
      </c>
      <c r="I622" s="63">
        <v>1</v>
      </c>
      <c r="J622" s="336">
        <v>166512337</v>
      </c>
      <c r="K622" s="63">
        <v>0</v>
      </c>
      <c r="L622" s="63">
        <v>0</v>
      </c>
      <c r="M622" s="15" t="s">
        <v>1503</v>
      </c>
      <c r="N622" s="336">
        <v>2</v>
      </c>
      <c r="O622" s="419"/>
    </row>
    <row r="623" spans="1:15" x14ac:dyDescent="0.2">
      <c r="A623" s="61" t="s">
        <v>2467</v>
      </c>
      <c r="B623" s="61" t="s">
        <v>2723</v>
      </c>
      <c r="C623" s="61" t="s">
        <v>3147</v>
      </c>
      <c r="D623" s="61" t="s">
        <v>3265</v>
      </c>
      <c r="E623" s="61" t="s">
        <v>3266</v>
      </c>
      <c r="F623" s="61" t="s">
        <v>2789</v>
      </c>
      <c r="G623" s="61" t="s">
        <v>2468</v>
      </c>
      <c r="H623" s="61" t="s">
        <v>2851</v>
      </c>
      <c r="I623" s="63">
        <v>1</v>
      </c>
      <c r="J623" s="336">
        <v>166602216</v>
      </c>
      <c r="K623" s="63">
        <v>0</v>
      </c>
      <c r="L623" s="63">
        <v>0</v>
      </c>
      <c r="M623" s="15" t="s">
        <v>1503</v>
      </c>
      <c r="N623" s="336">
        <v>8</v>
      </c>
      <c r="O623" s="419"/>
    </row>
    <row r="624" spans="1:15" x14ac:dyDescent="0.2">
      <c r="A624" s="61" t="s">
        <v>1607</v>
      </c>
      <c r="B624" s="61" t="s">
        <v>2688</v>
      </c>
      <c r="C624" s="61" t="s">
        <v>1608</v>
      </c>
      <c r="D624" s="61" t="s">
        <v>4058</v>
      </c>
      <c r="E624" s="61" t="s">
        <v>4059</v>
      </c>
      <c r="F624" s="61" t="s">
        <v>2688</v>
      </c>
      <c r="G624" s="61" t="s">
        <v>1608</v>
      </c>
      <c r="H624" s="61" t="s">
        <v>2851</v>
      </c>
      <c r="I624" s="63">
        <v>1</v>
      </c>
      <c r="J624" s="336">
        <v>166806892</v>
      </c>
      <c r="K624" s="63">
        <v>0</v>
      </c>
      <c r="L624" s="63">
        <v>0</v>
      </c>
      <c r="M624" s="15" t="s">
        <v>1503</v>
      </c>
      <c r="N624" s="336">
        <v>1</v>
      </c>
      <c r="O624" s="419"/>
    </row>
    <row r="625" spans="1:15" x14ac:dyDescent="0.2">
      <c r="A625" s="61" t="s">
        <v>1607</v>
      </c>
      <c r="B625" s="61" t="s">
        <v>2688</v>
      </c>
      <c r="C625" s="61" t="s">
        <v>1608</v>
      </c>
      <c r="D625" s="61" t="s">
        <v>4060</v>
      </c>
      <c r="E625" s="61" t="s">
        <v>4061</v>
      </c>
      <c r="F625" s="61" t="s">
        <v>2736</v>
      </c>
      <c r="G625" s="61" t="s">
        <v>1608</v>
      </c>
      <c r="H625" s="61" t="s">
        <v>2851</v>
      </c>
      <c r="I625" s="63">
        <v>1</v>
      </c>
      <c r="J625" s="336">
        <v>166806892</v>
      </c>
      <c r="K625" s="63">
        <v>0</v>
      </c>
      <c r="L625" s="63">
        <v>0</v>
      </c>
      <c r="M625" s="15" t="s">
        <v>1503</v>
      </c>
      <c r="N625" s="336">
        <v>2</v>
      </c>
      <c r="O625" s="419"/>
    </row>
    <row r="626" spans="1:15" x14ac:dyDescent="0.2">
      <c r="A626" s="61" t="s">
        <v>1918</v>
      </c>
      <c r="B626" s="61" t="s">
        <v>2688</v>
      </c>
      <c r="C626" s="61" t="s">
        <v>1919</v>
      </c>
      <c r="D626" s="61" t="s">
        <v>4062</v>
      </c>
      <c r="E626" s="61" t="s">
        <v>4063</v>
      </c>
      <c r="F626" s="61" t="s">
        <v>2989</v>
      </c>
      <c r="G626" s="61" t="s">
        <v>1919</v>
      </c>
      <c r="H626" s="61" t="s">
        <v>2854</v>
      </c>
      <c r="I626" s="63">
        <v>1</v>
      </c>
      <c r="J626" s="336">
        <v>166959867</v>
      </c>
      <c r="K626" s="63">
        <v>1</v>
      </c>
      <c r="L626" s="63">
        <v>0</v>
      </c>
      <c r="M626" s="15" t="s">
        <v>1503</v>
      </c>
      <c r="N626" s="336">
        <v>11</v>
      </c>
      <c r="O626" s="419"/>
    </row>
    <row r="627" spans="1:15" x14ac:dyDescent="0.2">
      <c r="A627" s="61" t="s">
        <v>1918</v>
      </c>
      <c r="B627" s="61" t="s">
        <v>2723</v>
      </c>
      <c r="C627" s="61" t="s">
        <v>4064</v>
      </c>
      <c r="D627" s="61" t="s">
        <v>4065</v>
      </c>
      <c r="E627" s="61" t="s">
        <v>4066</v>
      </c>
      <c r="F627" s="61" t="s">
        <v>2785</v>
      </c>
      <c r="G627" s="61" t="s">
        <v>1919</v>
      </c>
      <c r="H627" s="61" t="s">
        <v>2854</v>
      </c>
      <c r="I627" s="63">
        <v>1</v>
      </c>
      <c r="J627" s="336">
        <v>166959867</v>
      </c>
      <c r="K627" s="63">
        <v>1</v>
      </c>
      <c r="L627" s="63">
        <v>0</v>
      </c>
      <c r="M627" s="15" t="s">
        <v>2872</v>
      </c>
      <c r="N627" s="336">
        <v>12</v>
      </c>
      <c r="O627" s="419"/>
    </row>
    <row r="628" spans="1:15" x14ac:dyDescent="0.2">
      <c r="A628" s="61" t="s">
        <v>1611</v>
      </c>
      <c r="B628" s="61" t="s">
        <v>2824</v>
      </c>
      <c r="C628" s="61" t="s">
        <v>4067</v>
      </c>
      <c r="D628" s="61" t="s">
        <v>3354</v>
      </c>
      <c r="E628" s="61" t="s">
        <v>3355</v>
      </c>
      <c r="F628" s="61" t="s">
        <v>2688</v>
      </c>
      <c r="G628" s="61" t="s">
        <v>1612</v>
      </c>
      <c r="H628" s="61" t="s">
        <v>2854</v>
      </c>
      <c r="I628" s="63">
        <v>1</v>
      </c>
      <c r="J628" s="336">
        <v>166959879</v>
      </c>
      <c r="K628" s="63">
        <v>1</v>
      </c>
      <c r="L628" s="63">
        <v>0</v>
      </c>
      <c r="M628" s="15" t="s">
        <v>3356</v>
      </c>
      <c r="N628" s="336">
        <v>2</v>
      </c>
      <c r="O628" s="419"/>
    </row>
    <row r="629" spans="1:15" x14ac:dyDescent="0.2">
      <c r="A629" s="61" t="s">
        <v>1611</v>
      </c>
      <c r="B629" s="61" t="s">
        <v>2824</v>
      </c>
      <c r="C629" s="61" t="s">
        <v>4067</v>
      </c>
      <c r="D629" s="61" t="s">
        <v>4068</v>
      </c>
      <c r="E629" s="61" t="s">
        <v>4069</v>
      </c>
      <c r="F629" s="61" t="s">
        <v>2736</v>
      </c>
      <c r="G629" s="61" t="s">
        <v>1612</v>
      </c>
      <c r="H629" s="61" t="s">
        <v>2851</v>
      </c>
      <c r="I629" s="63">
        <v>1</v>
      </c>
      <c r="J629" s="336">
        <v>166959879</v>
      </c>
      <c r="K629" s="63">
        <v>0</v>
      </c>
      <c r="L629" s="63">
        <v>0</v>
      </c>
      <c r="M629" s="15" t="s">
        <v>3356</v>
      </c>
      <c r="N629" s="336">
        <v>3</v>
      </c>
      <c r="O629" s="419"/>
    </row>
    <row r="630" spans="1:15" x14ac:dyDescent="0.2">
      <c r="A630" s="61" t="s">
        <v>2613</v>
      </c>
      <c r="B630" s="61" t="s">
        <v>2688</v>
      </c>
      <c r="C630" s="61" t="s">
        <v>4070</v>
      </c>
      <c r="D630" s="61" t="s">
        <v>3797</v>
      </c>
      <c r="E630" s="61" t="s">
        <v>3798</v>
      </c>
      <c r="F630" s="61" t="s">
        <v>2688</v>
      </c>
      <c r="G630" s="61" t="s">
        <v>2614</v>
      </c>
      <c r="H630" s="61" t="s">
        <v>2854</v>
      </c>
      <c r="I630" s="63">
        <v>1</v>
      </c>
      <c r="J630" s="336">
        <v>167135228</v>
      </c>
      <c r="K630" s="63">
        <v>1</v>
      </c>
      <c r="L630" s="63">
        <v>0</v>
      </c>
      <c r="M630" s="15" t="s">
        <v>1503</v>
      </c>
      <c r="N630" s="336">
        <v>3</v>
      </c>
      <c r="O630" s="419"/>
    </row>
    <row r="631" spans="1:15" x14ac:dyDescent="0.2">
      <c r="A631" s="61" t="s">
        <v>2613</v>
      </c>
      <c r="B631" s="61" t="s">
        <v>2697</v>
      </c>
      <c r="C631" s="61" t="s">
        <v>4071</v>
      </c>
      <c r="D631" s="61" t="s">
        <v>3799</v>
      </c>
      <c r="E631" s="61" t="s">
        <v>3800</v>
      </c>
      <c r="F631" s="61" t="s">
        <v>2736</v>
      </c>
      <c r="G631" s="61" t="s">
        <v>2614</v>
      </c>
      <c r="H631" s="61" t="s">
        <v>2854</v>
      </c>
      <c r="I631" s="63">
        <v>1</v>
      </c>
      <c r="J631" s="336">
        <v>167135228</v>
      </c>
      <c r="K631" s="63">
        <v>1</v>
      </c>
      <c r="L631" s="63">
        <v>0</v>
      </c>
      <c r="M631" s="15" t="s">
        <v>1503</v>
      </c>
      <c r="N631" s="336">
        <v>4</v>
      </c>
      <c r="O631" s="419"/>
    </row>
    <row r="632" spans="1:15" x14ac:dyDescent="0.2">
      <c r="A632" s="61" t="s">
        <v>1922</v>
      </c>
      <c r="B632" s="61" t="s">
        <v>2723</v>
      </c>
      <c r="C632" s="61" t="s">
        <v>4072</v>
      </c>
      <c r="D632" s="61" t="s">
        <v>4073</v>
      </c>
      <c r="E632" s="61" t="s">
        <v>4074</v>
      </c>
      <c r="F632" s="61" t="s">
        <v>2736</v>
      </c>
      <c r="G632" s="61" t="s">
        <v>1923</v>
      </c>
      <c r="H632" s="61" t="s">
        <v>2854</v>
      </c>
      <c r="I632" s="63">
        <v>1</v>
      </c>
      <c r="J632" s="336">
        <v>167184050</v>
      </c>
      <c r="K632" s="63">
        <v>1</v>
      </c>
      <c r="L632" s="63">
        <v>0</v>
      </c>
      <c r="M632" s="15" t="s">
        <v>1503</v>
      </c>
      <c r="N632" s="336">
        <v>2</v>
      </c>
      <c r="O632" s="419"/>
    </row>
    <row r="633" spans="1:15" x14ac:dyDescent="0.2">
      <c r="A633" s="61" t="s">
        <v>1922</v>
      </c>
      <c r="B633" s="61" t="s">
        <v>2697</v>
      </c>
      <c r="C633" s="61" t="s">
        <v>4075</v>
      </c>
      <c r="D633" s="61" t="s">
        <v>4076</v>
      </c>
      <c r="E633" s="61" t="s">
        <v>4077</v>
      </c>
      <c r="F633" s="61" t="s">
        <v>2723</v>
      </c>
      <c r="G633" s="61" t="s">
        <v>1923</v>
      </c>
      <c r="H633" s="61" t="s">
        <v>2851</v>
      </c>
      <c r="I633" s="63">
        <v>1</v>
      </c>
      <c r="J633" s="336">
        <v>167184050</v>
      </c>
      <c r="K633" s="63">
        <v>0</v>
      </c>
      <c r="L633" s="63">
        <v>0</v>
      </c>
      <c r="M633" s="15" t="s">
        <v>1503</v>
      </c>
      <c r="N633" s="336">
        <v>3</v>
      </c>
      <c r="O633" s="419"/>
    </row>
    <row r="634" spans="1:15" x14ac:dyDescent="0.2">
      <c r="A634" s="61" t="s">
        <v>1922</v>
      </c>
      <c r="B634" s="61" t="s">
        <v>2697</v>
      </c>
      <c r="C634" s="61" t="s">
        <v>4075</v>
      </c>
      <c r="D634" s="61" t="s">
        <v>3245</v>
      </c>
      <c r="E634" s="61" t="s">
        <v>3246</v>
      </c>
      <c r="F634" s="61" t="s">
        <v>2697</v>
      </c>
      <c r="G634" s="61" t="s">
        <v>1923</v>
      </c>
      <c r="H634" s="61" t="s">
        <v>2851</v>
      </c>
      <c r="I634" s="63">
        <v>1</v>
      </c>
      <c r="J634" s="336">
        <v>167184050</v>
      </c>
      <c r="K634" s="63">
        <v>0</v>
      </c>
      <c r="L634" s="63">
        <v>0</v>
      </c>
      <c r="M634" s="15" t="s">
        <v>1503</v>
      </c>
      <c r="N634" s="336">
        <v>4</v>
      </c>
      <c r="O634" s="419"/>
    </row>
    <row r="635" spans="1:15" x14ac:dyDescent="0.2">
      <c r="A635" s="61" t="s">
        <v>2472</v>
      </c>
      <c r="B635" s="61" t="s">
        <v>2736</v>
      </c>
      <c r="C635" s="61" t="s">
        <v>1370</v>
      </c>
      <c r="D635" s="61" t="s">
        <v>4078</v>
      </c>
      <c r="E635" s="61" t="s">
        <v>4079</v>
      </c>
      <c r="F635" s="61" t="s">
        <v>2736</v>
      </c>
      <c r="G635" s="61" t="s">
        <v>2473</v>
      </c>
      <c r="H635" s="61" t="s">
        <v>2851</v>
      </c>
      <c r="I635" s="63">
        <v>1</v>
      </c>
      <c r="J635" s="336">
        <v>167616022</v>
      </c>
      <c r="K635" s="63">
        <v>0</v>
      </c>
      <c r="L635" s="63">
        <v>0</v>
      </c>
      <c r="M635" s="15" t="s">
        <v>1503</v>
      </c>
      <c r="N635" s="336">
        <v>2</v>
      </c>
      <c r="O635" s="419"/>
    </row>
    <row r="636" spans="1:15" x14ac:dyDescent="0.2">
      <c r="A636" s="61" t="s">
        <v>2472</v>
      </c>
      <c r="B636" s="61" t="s">
        <v>2736</v>
      </c>
      <c r="C636" s="61" t="s">
        <v>1370</v>
      </c>
      <c r="D636" s="61" t="s">
        <v>3620</v>
      </c>
      <c r="E636" s="61" t="s">
        <v>3621</v>
      </c>
      <c r="F636" s="61" t="s">
        <v>2723</v>
      </c>
      <c r="G636" s="61" t="s">
        <v>2473</v>
      </c>
      <c r="H636" s="61" t="s">
        <v>2851</v>
      </c>
      <c r="I636" s="63">
        <v>1</v>
      </c>
      <c r="J636" s="336">
        <v>167616022</v>
      </c>
      <c r="K636" s="63">
        <v>0</v>
      </c>
      <c r="L636" s="63">
        <v>0</v>
      </c>
      <c r="M636" s="15" t="s">
        <v>1503</v>
      </c>
      <c r="N636" s="336">
        <v>3</v>
      </c>
      <c r="O636" s="419"/>
    </row>
    <row r="637" spans="1:15" x14ac:dyDescent="0.2">
      <c r="A637" s="61" t="s">
        <v>2480</v>
      </c>
      <c r="B637" s="61" t="s">
        <v>2845</v>
      </c>
      <c r="C637" s="61" t="s">
        <v>4080</v>
      </c>
      <c r="D637" s="61" t="s">
        <v>4081</v>
      </c>
      <c r="E637" s="61" t="s">
        <v>4082</v>
      </c>
      <c r="F637" s="61" t="s">
        <v>2723</v>
      </c>
      <c r="G637" s="61" t="s">
        <v>2481</v>
      </c>
      <c r="H637" s="61" t="s">
        <v>2854</v>
      </c>
      <c r="I637" s="63">
        <v>1</v>
      </c>
      <c r="J637" s="336">
        <v>168186767</v>
      </c>
      <c r="K637" s="63">
        <v>1</v>
      </c>
      <c r="L637" s="63">
        <v>0</v>
      </c>
      <c r="M637" s="15" t="s">
        <v>1503</v>
      </c>
      <c r="N637" s="336">
        <v>3</v>
      </c>
      <c r="O637" s="419"/>
    </row>
    <row r="638" spans="1:15" x14ac:dyDescent="0.2">
      <c r="A638" s="61" t="s">
        <v>2480</v>
      </c>
      <c r="B638" s="61" t="s">
        <v>2789</v>
      </c>
      <c r="C638" s="61" t="s">
        <v>4083</v>
      </c>
      <c r="D638" s="61" t="s">
        <v>4084</v>
      </c>
      <c r="E638" s="61" t="s">
        <v>4085</v>
      </c>
      <c r="F638" s="61" t="s">
        <v>2697</v>
      </c>
      <c r="G638" s="61" t="s">
        <v>2481</v>
      </c>
      <c r="H638" s="61" t="s">
        <v>2851</v>
      </c>
      <c r="I638" s="63">
        <v>1</v>
      </c>
      <c r="J638" s="336">
        <v>168186767</v>
      </c>
      <c r="K638" s="63">
        <v>0</v>
      </c>
      <c r="L638" s="63">
        <v>0</v>
      </c>
      <c r="M638" s="15" t="s">
        <v>1503</v>
      </c>
      <c r="N638" s="336">
        <v>4</v>
      </c>
      <c r="O638" s="419"/>
    </row>
    <row r="639" spans="1:15" x14ac:dyDescent="0.2">
      <c r="A639" s="61" t="s">
        <v>1775</v>
      </c>
      <c r="B639" s="61" t="s">
        <v>2697</v>
      </c>
      <c r="C639" s="61" t="s">
        <v>3548</v>
      </c>
      <c r="D639" s="61" t="s">
        <v>4086</v>
      </c>
      <c r="E639" s="61" t="s">
        <v>4087</v>
      </c>
      <c r="F639" s="61" t="s">
        <v>2736</v>
      </c>
      <c r="G639" s="61" t="s">
        <v>1776</v>
      </c>
      <c r="H639" s="61" t="s">
        <v>2854</v>
      </c>
      <c r="I639" s="63">
        <v>1</v>
      </c>
      <c r="J639" s="336">
        <v>168186865</v>
      </c>
      <c r="K639" s="63">
        <v>1</v>
      </c>
      <c r="L639" s="63">
        <v>0</v>
      </c>
      <c r="M639" s="15" t="s">
        <v>1503</v>
      </c>
      <c r="N639" s="336">
        <v>2</v>
      </c>
      <c r="O639" s="419"/>
    </row>
    <row r="640" spans="1:15" x14ac:dyDescent="0.2">
      <c r="A640" s="61" t="s">
        <v>1775</v>
      </c>
      <c r="B640" s="61" t="s">
        <v>2697</v>
      </c>
      <c r="C640" s="61" t="s">
        <v>3548</v>
      </c>
      <c r="D640" s="61" t="s">
        <v>3294</v>
      </c>
      <c r="E640" s="61" t="s">
        <v>3295</v>
      </c>
      <c r="F640" s="61" t="s">
        <v>2787</v>
      </c>
      <c r="G640" s="61" t="s">
        <v>1776</v>
      </c>
      <c r="H640" s="61" t="s">
        <v>2854</v>
      </c>
      <c r="I640" s="63">
        <v>1</v>
      </c>
      <c r="J640" s="336">
        <v>168186865</v>
      </c>
      <c r="K640" s="63">
        <v>1</v>
      </c>
      <c r="L640" s="63">
        <v>0</v>
      </c>
      <c r="M640" s="15" t="s">
        <v>1503</v>
      </c>
      <c r="N640" s="336">
        <v>6</v>
      </c>
      <c r="O640" s="419"/>
    </row>
    <row r="641" spans="1:15" x14ac:dyDescent="0.2">
      <c r="A641" s="61" t="s">
        <v>1775</v>
      </c>
      <c r="B641" s="61" t="s">
        <v>2697</v>
      </c>
      <c r="C641" s="61" t="s">
        <v>3548</v>
      </c>
      <c r="D641" s="61" t="s">
        <v>4088</v>
      </c>
      <c r="E641" s="61" t="s">
        <v>4089</v>
      </c>
      <c r="F641" s="61" t="s">
        <v>2833</v>
      </c>
      <c r="G641" s="61" t="s">
        <v>1776</v>
      </c>
      <c r="H641" s="61" t="s">
        <v>2851</v>
      </c>
      <c r="I641" s="63">
        <v>1</v>
      </c>
      <c r="J641" s="336">
        <v>168186865</v>
      </c>
      <c r="K641" s="63">
        <v>0</v>
      </c>
      <c r="L641" s="63">
        <v>0</v>
      </c>
      <c r="M641" s="15" t="s">
        <v>1503</v>
      </c>
      <c r="N641" s="336">
        <v>7</v>
      </c>
      <c r="O641" s="419"/>
    </row>
    <row r="642" spans="1:15" x14ac:dyDescent="0.2">
      <c r="A642" s="61" t="s">
        <v>1775</v>
      </c>
      <c r="B642" s="61" t="s">
        <v>2697</v>
      </c>
      <c r="C642" s="61" t="s">
        <v>3548</v>
      </c>
      <c r="D642" s="61" t="s">
        <v>3551</v>
      </c>
      <c r="E642" s="61" t="s">
        <v>3552</v>
      </c>
      <c r="F642" s="61" t="s">
        <v>2845</v>
      </c>
      <c r="G642" s="61" t="s">
        <v>1776</v>
      </c>
      <c r="H642" s="61" t="s">
        <v>2854</v>
      </c>
      <c r="I642" s="63">
        <v>1</v>
      </c>
      <c r="J642" s="336">
        <v>168186865</v>
      </c>
      <c r="K642" s="63">
        <v>1</v>
      </c>
      <c r="L642" s="63">
        <v>0</v>
      </c>
      <c r="M642" s="15" t="s">
        <v>1503</v>
      </c>
      <c r="N642" s="336">
        <v>8</v>
      </c>
      <c r="O642" s="419"/>
    </row>
    <row r="643" spans="1:15" x14ac:dyDescent="0.2">
      <c r="A643" s="61" t="s">
        <v>1775</v>
      </c>
      <c r="B643" s="61" t="s">
        <v>2697</v>
      </c>
      <c r="C643" s="61" t="s">
        <v>3548</v>
      </c>
      <c r="D643" s="61" t="s">
        <v>3292</v>
      </c>
      <c r="E643" s="61" t="s">
        <v>3293</v>
      </c>
      <c r="F643" s="61" t="s">
        <v>2789</v>
      </c>
      <c r="G643" s="61" t="s">
        <v>1776</v>
      </c>
      <c r="H643" s="61" t="s">
        <v>2854</v>
      </c>
      <c r="I643" s="63">
        <v>1</v>
      </c>
      <c r="J643" s="336">
        <v>168186865</v>
      </c>
      <c r="K643" s="63">
        <v>1</v>
      </c>
      <c r="L643" s="63">
        <v>0</v>
      </c>
      <c r="M643" s="15" t="s">
        <v>1503</v>
      </c>
      <c r="N643" s="336">
        <v>9</v>
      </c>
      <c r="O643" s="419"/>
    </row>
    <row r="644" spans="1:15" x14ac:dyDescent="0.2">
      <c r="A644" s="61" t="s">
        <v>1775</v>
      </c>
      <c r="B644" s="61" t="s">
        <v>2697</v>
      </c>
      <c r="C644" s="61" t="s">
        <v>3548</v>
      </c>
      <c r="D644" s="61" t="s">
        <v>4090</v>
      </c>
      <c r="E644" s="61" t="s">
        <v>4091</v>
      </c>
      <c r="F644" s="61" t="s">
        <v>2694</v>
      </c>
      <c r="G644" s="61" t="s">
        <v>1776</v>
      </c>
      <c r="H644" s="61" t="s">
        <v>2854</v>
      </c>
      <c r="I644" s="63">
        <v>1</v>
      </c>
      <c r="J644" s="336">
        <v>168186865</v>
      </c>
      <c r="K644" s="63">
        <v>1</v>
      </c>
      <c r="L644" s="63">
        <v>0</v>
      </c>
      <c r="M644" s="15" t="s">
        <v>1503</v>
      </c>
      <c r="N644" s="336">
        <v>10</v>
      </c>
      <c r="O644" s="419"/>
    </row>
    <row r="645" spans="1:15" x14ac:dyDescent="0.2">
      <c r="A645" s="61" t="s">
        <v>1775</v>
      </c>
      <c r="B645" s="61" t="s">
        <v>2787</v>
      </c>
      <c r="C645" s="61" t="s">
        <v>3150</v>
      </c>
      <c r="D645" s="61" t="s">
        <v>3813</v>
      </c>
      <c r="E645" s="61" t="s">
        <v>3814</v>
      </c>
      <c r="F645" s="61" t="s">
        <v>2824</v>
      </c>
      <c r="G645" s="61" t="s">
        <v>1776</v>
      </c>
      <c r="H645" s="61" t="s">
        <v>2854</v>
      </c>
      <c r="I645" s="63">
        <v>1</v>
      </c>
      <c r="J645" s="336">
        <v>168186865</v>
      </c>
      <c r="K645" s="63">
        <v>1</v>
      </c>
      <c r="L645" s="63">
        <v>0</v>
      </c>
      <c r="M645" s="15" t="s">
        <v>1503</v>
      </c>
      <c r="N645" s="336">
        <v>11</v>
      </c>
      <c r="O645" s="419"/>
    </row>
    <row r="646" spans="1:15" x14ac:dyDescent="0.2">
      <c r="A646" s="61" t="s">
        <v>1775</v>
      </c>
      <c r="B646" s="61" t="s">
        <v>2787</v>
      </c>
      <c r="C646" s="61" t="s">
        <v>3150</v>
      </c>
      <c r="D646" s="61" t="s">
        <v>2885</v>
      </c>
      <c r="E646" s="61" t="s">
        <v>2886</v>
      </c>
      <c r="F646" s="61" t="s">
        <v>3210</v>
      </c>
      <c r="G646" s="61" t="s">
        <v>1776</v>
      </c>
      <c r="H646" s="61" t="s">
        <v>2854</v>
      </c>
      <c r="I646" s="63">
        <v>1</v>
      </c>
      <c r="J646" s="336">
        <v>168186865</v>
      </c>
      <c r="K646" s="63">
        <v>1</v>
      </c>
      <c r="L646" s="63">
        <v>0</v>
      </c>
      <c r="M646" s="15" t="s">
        <v>1503</v>
      </c>
      <c r="N646" s="336">
        <v>18</v>
      </c>
      <c r="O646" s="419"/>
    </row>
    <row r="647" spans="1:15" x14ac:dyDescent="0.2">
      <c r="A647" s="61" t="s">
        <v>1932</v>
      </c>
      <c r="B647" s="61" t="s">
        <v>2688</v>
      </c>
      <c r="C647" s="61" t="s">
        <v>1933</v>
      </c>
      <c r="D647" s="61" t="s">
        <v>3342</v>
      </c>
      <c r="E647" s="61" t="s">
        <v>3343</v>
      </c>
      <c r="F647" s="61" t="s">
        <v>2688</v>
      </c>
      <c r="G647" s="61" t="s">
        <v>1933</v>
      </c>
      <c r="H647" s="61" t="s">
        <v>2854</v>
      </c>
      <c r="I647" s="63">
        <v>1</v>
      </c>
      <c r="J647" s="336">
        <v>168518007</v>
      </c>
      <c r="K647" s="63">
        <v>0</v>
      </c>
      <c r="L647" s="63">
        <v>0</v>
      </c>
      <c r="M647" s="15" t="s">
        <v>1503</v>
      </c>
      <c r="N647" s="336">
        <v>1</v>
      </c>
      <c r="O647" s="419"/>
    </row>
    <row r="648" spans="1:15" x14ac:dyDescent="0.2">
      <c r="A648" s="61" t="s">
        <v>1935</v>
      </c>
      <c r="B648" s="61" t="s">
        <v>2736</v>
      </c>
      <c r="C648" s="61" t="s">
        <v>1936</v>
      </c>
      <c r="D648" s="61" t="s">
        <v>4092</v>
      </c>
      <c r="E648" s="61" t="s">
        <v>4093</v>
      </c>
      <c r="F648" s="61" t="s">
        <v>2736</v>
      </c>
      <c r="G648" s="61" t="s">
        <v>1936</v>
      </c>
      <c r="H648" s="61" t="s">
        <v>2854</v>
      </c>
      <c r="I648" s="63">
        <v>1</v>
      </c>
      <c r="J648" s="336">
        <v>168518010</v>
      </c>
      <c r="K648" s="63">
        <v>0</v>
      </c>
      <c r="L648" s="63">
        <v>0</v>
      </c>
      <c r="M648" s="15" t="s">
        <v>1503</v>
      </c>
      <c r="N648" s="336">
        <v>2</v>
      </c>
      <c r="O648" s="419"/>
    </row>
    <row r="649" spans="1:15" x14ac:dyDescent="0.2">
      <c r="A649" s="61" t="s">
        <v>2190</v>
      </c>
      <c r="B649" s="61" t="s">
        <v>2688</v>
      </c>
      <c r="C649" s="61" t="s">
        <v>4094</v>
      </c>
      <c r="D649" s="61" t="s">
        <v>4095</v>
      </c>
      <c r="E649" s="61" t="s">
        <v>4096</v>
      </c>
      <c r="F649" s="61" t="s">
        <v>2688</v>
      </c>
      <c r="G649" s="61" t="s">
        <v>2191</v>
      </c>
      <c r="H649" s="61" t="s">
        <v>2851</v>
      </c>
      <c r="I649" s="63">
        <v>1</v>
      </c>
      <c r="J649" s="336">
        <v>168520713</v>
      </c>
      <c r="K649" s="63">
        <v>0</v>
      </c>
      <c r="L649" s="63">
        <v>0</v>
      </c>
      <c r="M649" s="15" t="s">
        <v>1503</v>
      </c>
      <c r="N649" s="336">
        <v>1</v>
      </c>
      <c r="O649" s="419"/>
    </row>
    <row r="650" spans="1:15" x14ac:dyDescent="0.2">
      <c r="A650" s="61" t="s">
        <v>2616</v>
      </c>
      <c r="B650" s="61" t="s">
        <v>2736</v>
      </c>
      <c r="C650" s="61" t="s">
        <v>4097</v>
      </c>
      <c r="D650" s="61" t="s">
        <v>4098</v>
      </c>
      <c r="E650" s="61" t="s">
        <v>4099</v>
      </c>
      <c r="F650" s="61" t="s">
        <v>2688</v>
      </c>
      <c r="G650" s="61" t="s">
        <v>2617</v>
      </c>
      <c r="H650" s="61" t="s">
        <v>2854</v>
      </c>
      <c r="I650" s="63">
        <v>1</v>
      </c>
      <c r="J650" s="336">
        <v>168808832</v>
      </c>
      <c r="K650" s="63">
        <v>0</v>
      </c>
      <c r="L650" s="63">
        <v>0</v>
      </c>
      <c r="M650" s="15" t="s">
        <v>1503</v>
      </c>
      <c r="N650" s="336">
        <v>2</v>
      </c>
      <c r="O650" s="419"/>
    </row>
    <row r="651" spans="1:15" x14ac:dyDescent="0.2">
      <c r="A651" s="61" t="s">
        <v>2287</v>
      </c>
      <c r="B651" s="61" t="s">
        <v>2688</v>
      </c>
      <c r="C651" s="61" t="s">
        <v>2819</v>
      </c>
      <c r="D651" s="61" t="s">
        <v>4100</v>
      </c>
      <c r="E651" s="61" t="s">
        <v>4101</v>
      </c>
      <c r="F651" s="61" t="s">
        <v>2688</v>
      </c>
      <c r="G651" s="61" t="s">
        <v>2289</v>
      </c>
      <c r="H651" s="61" t="s">
        <v>2854</v>
      </c>
      <c r="I651" s="63">
        <v>1</v>
      </c>
      <c r="J651" s="336">
        <v>169149305</v>
      </c>
      <c r="K651" s="63">
        <v>1</v>
      </c>
      <c r="L651" s="63">
        <v>0</v>
      </c>
      <c r="M651" s="15" t="s">
        <v>1503</v>
      </c>
      <c r="N651" s="336">
        <v>1</v>
      </c>
      <c r="O651" s="419"/>
    </row>
    <row r="652" spans="1:15" x14ac:dyDescent="0.2">
      <c r="A652" s="61" t="s">
        <v>1781</v>
      </c>
      <c r="B652" s="61" t="s">
        <v>2697</v>
      </c>
      <c r="C652" s="61" t="s">
        <v>4102</v>
      </c>
      <c r="D652" s="61" t="s">
        <v>4012</v>
      </c>
      <c r="E652" s="61" t="s">
        <v>4013</v>
      </c>
      <c r="F652" s="61" t="s">
        <v>2736</v>
      </c>
      <c r="G652" s="61" t="s">
        <v>1782</v>
      </c>
      <c r="H652" s="61" t="s">
        <v>2854</v>
      </c>
      <c r="I652" s="63">
        <v>1</v>
      </c>
      <c r="J652" s="336">
        <v>169262229</v>
      </c>
      <c r="K652" s="63">
        <v>1</v>
      </c>
      <c r="L652" s="63">
        <v>0</v>
      </c>
      <c r="M652" s="15" t="s">
        <v>1503</v>
      </c>
      <c r="N652" s="336">
        <v>3</v>
      </c>
      <c r="O652" s="419"/>
    </row>
    <row r="653" spans="1:15" x14ac:dyDescent="0.2">
      <c r="A653" s="61" t="s">
        <v>2112</v>
      </c>
      <c r="B653" s="61" t="s">
        <v>2688</v>
      </c>
      <c r="C653" s="61" t="s">
        <v>2821</v>
      </c>
      <c r="D653" s="61" t="s">
        <v>4103</v>
      </c>
      <c r="E653" s="61" t="s">
        <v>4104</v>
      </c>
      <c r="F653" s="61" t="s">
        <v>2688</v>
      </c>
      <c r="G653" s="61" t="s">
        <v>2113</v>
      </c>
      <c r="H653" s="61" t="s">
        <v>2851</v>
      </c>
      <c r="I653" s="63">
        <v>1</v>
      </c>
      <c r="J653" s="336">
        <v>169394793</v>
      </c>
      <c r="K653" s="63">
        <v>1</v>
      </c>
      <c r="L653" s="63">
        <v>0</v>
      </c>
      <c r="M653" s="15" t="s">
        <v>1503</v>
      </c>
      <c r="N653" s="336">
        <v>1</v>
      </c>
      <c r="O653" s="419"/>
    </row>
    <row r="654" spans="1:15" x14ac:dyDescent="0.2">
      <c r="A654" s="61" t="s">
        <v>2112</v>
      </c>
      <c r="B654" s="61" t="s">
        <v>2694</v>
      </c>
      <c r="C654" s="61" t="s">
        <v>2821</v>
      </c>
      <c r="D654" s="61" t="s">
        <v>4103</v>
      </c>
      <c r="E654" s="61" t="s">
        <v>4104</v>
      </c>
      <c r="F654" s="61" t="s">
        <v>2697</v>
      </c>
      <c r="G654" s="61" t="s">
        <v>2113</v>
      </c>
      <c r="H654" s="61" t="s">
        <v>2851</v>
      </c>
      <c r="I654" s="63">
        <v>1</v>
      </c>
      <c r="J654" s="336">
        <v>169394793</v>
      </c>
      <c r="K654" s="63">
        <v>0</v>
      </c>
      <c r="L654" s="63">
        <v>0</v>
      </c>
      <c r="M654" s="15" t="s">
        <v>1503</v>
      </c>
      <c r="N654" s="336">
        <v>4</v>
      </c>
      <c r="O654" s="419"/>
    </row>
    <row r="655" spans="1:15" x14ac:dyDescent="0.2">
      <c r="A655" s="61" t="s">
        <v>2112</v>
      </c>
      <c r="B655" s="61" t="s">
        <v>2824</v>
      </c>
      <c r="C655" s="61" t="s">
        <v>2825</v>
      </c>
      <c r="D655" s="61" t="s">
        <v>4105</v>
      </c>
      <c r="E655" s="61" t="s">
        <v>4106</v>
      </c>
      <c r="F655" s="61" t="s">
        <v>2787</v>
      </c>
      <c r="G655" s="61" t="s">
        <v>2113</v>
      </c>
      <c r="H655" s="61" t="s">
        <v>2851</v>
      </c>
      <c r="I655" s="63">
        <v>1</v>
      </c>
      <c r="J655" s="336">
        <v>169394793</v>
      </c>
      <c r="K655" s="63">
        <v>0</v>
      </c>
      <c r="L655" s="63">
        <v>0</v>
      </c>
      <c r="M655" s="15" t="s">
        <v>1503</v>
      </c>
      <c r="N655" s="336">
        <v>5</v>
      </c>
      <c r="O655" s="419"/>
    </row>
    <row r="656" spans="1:15" x14ac:dyDescent="0.2">
      <c r="A656" s="61" t="s">
        <v>2112</v>
      </c>
      <c r="B656" s="61" t="s">
        <v>2824</v>
      </c>
      <c r="C656" s="61" t="s">
        <v>2825</v>
      </c>
      <c r="D656" s="61" t="s">
        <v>4107</v>
      </c>
      <c r="E656" s="61" t="s">
        <v>4108</v>
      </c>
      <c r="F656" s="61" t="s">
        <v>2833</v>
      </c>
      <c r="G656" s="61" t="s">
        <v>2113</v>
      </c>
      <c r="H656" s="61" t="s">
        <v>2851</v>
      </c>
      <c r="I656" s="63">
        <v>1</v>
      </c>
      <c r="J656" s="336">
        <v>169394793</v>
      </c>
      <c r="K656" s="63">
        <v>0</v>
      </c>
      <c r="L656" s="63">
        <v>0</v>
      </c>
      <c r="M656" s="15" t="s">
        <v>1503</v>
      </c>
      <c r="N656" s="336">
        <v>6</v>
      </c>
      <c r="O656" s="419"/>
    </row>
    <row r="657" spans="1:15" x14ac:dyDescent="0.2">
      <c r="A657" s="61" t="s">
        <v>2112</v>
      </c>
      <c r="B657" s="61" t="s">
        <v>2824</v>
      </c>
      <c r="C657" s="61" t="s">
        <v>2825</v>
      </c>
      <c r="D657" s="61" t="s">
        <v>4109</v>
      </c>
      <c r="E657" s="61" t="s">
        <v>4110</v>
      </c>
      <c r="F657" s="61" t="s">
        <v>2845</v>
      </c>
      <c r="G657" s="61" t="s">
        <v>2113</v>
      </c>
      <c r="H657" s="61" t="s">
        <v>2851</v>
      </c>
      <c r="I657" s="63">
        <v>1</v>
      </c>
      <c r="J657" s="336">
        <v>169394793</v>
      </c>
      <c r="K657" s="63">
        <v>0</v>
      </c>
      <c r="L657" s="63">
        <v>0</v>
      </c>
      <c r="M657" s="15" t="s">
        <v>1503</v>
      </c>
      <c r="N657" s="336">
        <v>7</v>
      </c>
      <c r="O657" s="419"/>
    </row>
    <row r="658" spans="1:15" x14ac:dyDescent="0.2">
      <c r="A658" s="61" t="s">
        <v>1625</v>
      </c>
      <c r="B658" s="61" t="s">
        <v>2688</v>
      </c>
      <c r="C658" s="61" t="s">
        <v>1626</v>
      </c>
      <c r="D658" s="61" t="s">
        <v>4056</v>
      </c>
      <c r="E658" s="61" t="s">
        <v>4057</v>
      </c>
      <c r="F658" s="61" t="s">
        <v>2688</v>
      </c>
      <c r="G658" s="61" t="s">
        <v>1626</v>
      </c>
      <c r="H658" s="61" t="s">
        <v>2854</v>
      </c>
      <c r="I658" s="63">
        <v>1</v>
      </c>
      <c r="J658" s="336">
        <v>169395015</v>
      </c>
      <c r="K658" s="63">
        <v>1</v>
      </c>
      <c r="L658" s="63">
        <v>0</v>
      </c>
      <c r="M658" s="15" t="s">
        <v>1503</v>
      </c>
      <c r="N658" s="336">
        <v>1</v>
      </c>
      <c r="O658" s="419"/>
    </row>
    <row r="659" spans="1:15" x14ac:dyDescent="0.2">
      <c r="A659" s="61" t="s">
        <v>1625</v>
      </c>
      <c r="B659" s="61" t="s">
        <v>2688</v>
      </c>
      <c r="C659" s="61" t="s">
        <v>1626</v>
      </c>
      <c r="D659" s="61" t="s">
        <v>4111</v>
      </c>
      <c r="E659" s="61" t="s">
        <v>4112</v>
      </c>
      <c r="F659" s="61" t="s">
        <v>2736</v>
      </c>
      <c r="G659" s="61" t="s">
        <v>1626</v>
      </c>
      <c r="H659" s="61" t="s">
        <v>2854</v>
      </c>
      <c r="I659" s="63">
        <v>1</v>
      </c>
      <c r="J659" s="336">
        <v>169395015</v>
      </c>
      <c r="K659" s="63">
        <v>1</v>
      </c>
      <c r="L659" s="63">
        <v>0</v>
      </c>
      <c r="M659" s="15" t="s">
        <v>1503</v>
      </c>
      <c r="N659" s="336">
        <v>2</v>
      </c>
      <c r="O659" s="419"/>
    </row>
    <row r="660" spans="1:15" x14ac:dyDescent="0.2">
      <c r="A660" s="61" t="s">
        <v>1625</v>
      </c>
      <c r="B660" s="61" t="s">
        <v>2688</v>
      </c>
      <c r="C660" s="61" t="s">
        <v>1626</v>
      </c>
      <c r="D660" s="61" t="s">
        <v>4113</v>
      </c>
      <c r="E660" s="61" t="s">
        <v>4114</v>
      </c>
      <c r="F660" s="61" t="s">
        <v>2723</v>
      </c>
      <c r="G660" s="61" t="s">
        <v>1626</v>
      </c>
      <c r="H660" s="61" t="s">
        <v>2854</v>
      </c>
      <c r="I660" s="63">
        <v>1</v>
      </c>
      <c r="J660" s="336">
        <v>169395015</v>
      </c>
      <c r="K660" s="63">
        <v>1</v>
      </c>
      <c r="L660" s="63">
        <v>0</v>
      </c>
      <c r="M660" s="15" t="s">
        <v>1503</v>
      </c>
      <c r="N660" s="336">
        <v>3</v>
      </c>
      <c r="O660" s="419"/>
    </row>
    <row r="661" spans="1:15" x14ac:dyDescent="0.2">
      <c r="A661" s="61" t="s">
        <v>1715</v>
      </c>
      <c r="B661" s="61" t="s">
        <v>2688</v>
      </c>
      <c r="C661" s="61" t="s">
        <v>4115</v>
      </c>
      <c r="D661" s="61" t="s">
        <v>4116</v>
      </c>
      <c r="E661" s="61" t="s">
        <v>4117</v>
      </c>
      <c r="F661" s="61" t="s">
        <v>2688</v>
      </c>
      <c r="G661" s="61" t="s">
        <v>1716</v>
      </c>
      <c r="H661" s="61" t="s">
        <v>2854</v>
      </c>
      <c r="I661" s="63">
        <v>1</v>
      </c>
      <c r="J661" s="336">
        <v>169395507</v>
      </c>
      <c r="K661" s="63">
        <v>1</v>
      </c>
      <c r="L661" s="63">
        <v>0</v>
      </c>
      <c r="M661" s="15" t="s">
        <v>1503</v>
      </c>
      <c r="N661" s="336">
        <v>1</v>
      </c>
      <c r="O661" s="419"/>
    </row>
    <row r="662" spans="1:15" x14ac:dyDescent="0.2">
      <c r="A662" s="61" t="s">
        <v>2258</v>
      </c>
      <c r="B662" s="61" t="s">
        <v>2697</v>
      </c>
      <c r="C662" s="61" t="s">
        <v>3555</v>
      </c>
      <c r="D662" s="61" t="s">
        <v>4118</v>
      </c>
      <c r="E662" s="61" t="s">
        <v>4119</v>
      </c>
      <c r="F662" s="61" t="s">
        <v>2736</v>
      </c>
      <c r="G662" s="61" t="s">
        <v>2259</v>
      </c>
      <c r="H662" s="61" t="s">
        <v>2854</v>
      </c>
      <c r="I662" s="63">
        <v>1</v>
      </c>
      <c r="J662" s="336">
        <v>169684915</v>
      </c>
      <c r="K662" s="63">
        <v>0</v>
      </c>
      <c r="L662" s="63">
        <v>0</v>
      </c>
      <c r="M662" s="15" t="s">
        <v>1503</v>
      </c>
      <c r="N662" s="336">
        <v>2</v>
      </c>
      <c r="O662" s="419"/>
    </row>
    <row r="663" spans="1:15" x14ac:dyDescent="0.2">
      <c r="A663" s="61" t="s">
        <v>2491</v>
      </c>
      <c r="B663" s="61" t="s">
        <v>2688</v>
      </c>
      <c r="C663" s="61" t="s">
        <v>2492</v>
      </c>
      <c r="D663" s="61" t="s">
        <v>3366</v>
      </c>
      <c r="E663" s="61" t="s">
        <v>3367</v>
      </c>
      <c r="F663" s="61" t="s">
        <v>2723</v>
      </c>
      <c r="G663" s="61" t="s">
        <v>2492</v>
      </c>
      <c r="H663" s="61" t="s">
        <v>2854</v>
      </c>
      <c r="I663" s="63">
        <v>1</v>
      </c>
      <c r="J663" s="336">
        <v>169845946</v>
      </c>
      <c r="K663" s="63">
        <v>1</v>
      </c>
      <c r="L663" s="63">
        <v>0</v>
      </c>
      <c r="M663" s="15" t="s">
        <v>1503</v>
      </c>
      <c r="N663" s="336">
        <v>3</v>
      </c>
      <c r="O663" s="419"/>
    </row>
    <row r="664" spans="1:15" x14ac:dyDescent="0.2">
      <c r="A664" s="61" t="s">
        <v>2293</v>
      </c>
      <c r="B664" s="61" t="s">
        <v>2723</v>
      </c>
      <c r="C664" s="61" t="s">
        <v>4120</v>
      </c>
      <c r="D664" s="61" t="s">
        <v>4121</v>
      </c>
      <c r="E664" s="61" t="s">
        <v>4122</v>
      </c>
      <c r="F664" s="61" t="s">
        <v>2697</v>
      </c>
      <c r="G664" s="61" t="s">
        <v>2295</v>
      </c>
      <c r="H664" s="61" t="s">
        <v>2854</v>
      </c>
      <c r="I664" s="63">
        <v>1</v>
      </c>
      <c r="J664" s="336">
        <v>169846017</v>
      </c>
      <c r="K664" s="63">
        <v>1</v>
      </c>
      <c r="L664" s="63">
        <v>0</v>
      </c>
      <c r="M664" s="15" t="s">
        <v>1503</v>
      </c>
      <c r="N664" s="336">
        <v>4</v>
      </c>
      <c r="O664" s="419"/>
    </row>
    <row r="665" spans="1:15" x14ac:dyDescent="0.2">
      <c r="A665" s="61" t="s">
        <v>2293</v>
      </c>
      <c r="B665" s="61" t="s">
        <v>2723</v>
      </c>
      <c r="C665" s="61" t="s">
        <v>4120</v>
      </c>
      <c r="D665" s="61" t="s">
        <v>4123</v>
      </c>
      <c r="E665" s="61" t="s">
        <v>4124</v>
      </c>
      <c r="F665" s="61" t="s">
        <v>2833</v>
      </c>
      <c r="G665" s="61" t="s">
        <v>2295</v>
      </c>
      <c r="H665" s="61" t="s">
        <v>2851</v>
      </c>
      <c r="I665" s="63">
        <v>1</v>
      </c>
      <c r="J665" s="336">
        <v>169846017</v>
      </c>
      <c r="K665" s="63">
        <v>0</v>
      </c>
      <c r="L665" s="63">
        <v>0</v>
      </c>
      <c r="M665" s="15" t="s">
        <v>1503</v>
      </c>
      <c r="N665" s="336">
        <v>6</v>
      </c>
      <c r="O665" s="419"/>
    </row>
    <row r="666" spans="1:15" x14ac:dyDescent="0.2">
      <c r="A666" s="61" t="s">
        <v>2293</v>
      </c>
      <c r="B666" s="61" t="s">
        <v>2723</v>
      </c>
      <c r="C666" s="61" t="s">
        <v>4120</v>
      </c>
      <c r="D666" s="61" t="s">
        <v>4125</v>
      </c>
      <c r="E666" s="61" t="s">
        <v>4126</v>
      </c>
      <c r="F666" s="61" t="s">
        <v>2845</v>
      </c>
      <c r="G666" s="61" t="s">
        <v>2295</v>
      </c>
      <c r="H666" s="61" t="s">
        <v>2851</v>
      </c>
      <c r="I666" s="63">
        <v>1</v>
      </c>
      <c r="J666" s="336">
        <v>169846017</v>
      </c>
      <c r="K666" s="63">
        <v>0</v>
      </c>
      <c r="L666" s="63">
        <v>0</v>
      </c>
      <c r="M666" s="15" t="s">
        <v>1503</v>
      </c>
      <c r="N666" s="336">
        <v>7</v>
      </c>
      <c r="O666" s="419"/>
    </row>
    <row r="667" spans="1:15" x14ac:dyDescent="0.2">
      <c r="A667" s="61" t="s">
        <v>2293</v>
      </c>
      <c r="B667" s="61" t="s">
        <v>2723</v>
      </c>
      <c r="C667" s="61" t="s">
        <v>4120</v>
      </c>
      <c r="D667" s="61" t="s">
        <v>4042</v>
      </c>
      <c r="E667" s="61" t="s">
        <v>4043</v>
      </c>
      <c r="F667" s="61" t="s">
        <v>2789</v>
      </c>
      <c r="G667" s="61" t="s">
        <v>2295</v>
      </c>
      <c r="H667" s="61" t="s">
        <v>2851</v>
      </c>
      <c r="I667" s="63">
        <v>1</v>
      </c>
      <c r="J667" s="336">
        <v>169846017</v>
      </c>
      <c r="K667" s="63">
        <v>0</v>
      </c>
      <c r="L667" s="63">
        <v>0</v>
      </c>
      <c r="M667" s="15" t="s">
        <v>1503</v>
      </c>
      <c r="N667" s="336">
        <v>8</v>
      </c>
      <c r="O667" s="419"/>
    </row>
    <row r="668" spans="1:15" x14ac:dyDescent="0.2">
      <c r="A668" s="61" t="s">
        <v>2495</v>
      </c>
      <c r="B668" s="61" t="s">
        <v>2736</v>
      </c>
      <c r="C668" s="61" t="s">
        <v>3302</v>
      </c>
      <c r="D668" s="61" t="s">
        <v>3354</v>
      </c>
      <c r="E668" s="61" t="s">
        <v>3355</v>
      </c>
      <c r="F668" s="61" t="s">
        <v>2723</v>
      </c>
      <c r="G668" s="61" t="s">
        <v>2496</v>
      </c>
      <c r="H668" s="61" t="s">
        <v>2851</v>
      </c>
      <c r="I668" s="63">
        <v>1</v>
      </c>
      <c r="J668" s="336">
        <v>170022536</v>
      </c>
      <c r="K668" s="63">
        <v>0</v>
      </c>
      <c r="L668" s="63">
        <v>0</v>
      </c>
      <c r="M668" s="15" t="s">
        <v>3356</v>
      </c>
      <c r="N668" s="336">
        <v>3</v>
      </c>
      <c r="O668" s="419"/>
    </row>
    <row r="669" spans="1:15" x14ac:dyDescent="0.2">
      <c r="A669" s="61" t="s">
        <v>2495</v>
      </c>
      <c r="B669" s="61" t="s">
        <v>2736</v>
      </c>
      <c r="C669" s="61" t="s">
        <v>3302</v>
      </c>
      <c r="D669" s="61" t="s">
        <v>3354</v>
      </c>
      <c r="E669" s="61" t="s">
        <v>3355</v>
      </c>
      <c r="F669" s="61" t="s">
        <v>2697</v>
      </c>
      <c r="G669" s="61" t="s">
        <v>2496</v>
      </c>
      <c r="H669" s="61" t="s">
        <v>2851</v>
      </c>
      <c r="I669" s="63">
        <v>1</v>
      </c>
      <c r="J669" s="336">
        <v>170022536</v>
      </c>
      <c r="K669" s="63">
        <v>0</v>
      </c>
      <c r="L669" s="63">
        <v>0</v>
      </c>
      <c r="M669" s="15" t="s">
        <v>3356</v>
      </c>
      <c r="N669" s="336">
        <v>4</v>
      </c>
      <c r="O669" s="419"/>
    </row>
    <row r="670" spans="1:15" x14ac:dyDescent="0.2">
      <c r="A670" s="61" t="s">
        <v>2625</v>
      </c>
      <c r="B670" s="61" t="s">
        <v>2723</v>
      </c>
      <c r="C670" s="61" t="s">
        <v>4127</v>
      </c>
      <c r="D670" s="61" t="s">
        <v>4128</v>
      </c>
      <c r="E670" s="61" t="s">
        <v>4129</v>
      </c>
      <c r="F670" s="61" t="s">
        <v>2736</v>
      </c>
      <c r="G670" s="61" t="s">
        <v>2626</v>
      </c>
      <c r="H670" s="61" t="s">
        <v>2854</v>
      </c>
      <c r="I670" s="63">
        <v>1</v>
      </c>
      <c r="J670" s="336">
        <v>171068435</v>
      </c>
      <c r="K670" s="63">
        <v>1</v>
      </c>
      <c r="L670" s="63">
        <v>0</v>
      </c>
      <c r="M670" s="15" t="s">
        <v>1503</v>
      </c>
      <c r="N670" s="336">
        <v>2</v>
      </c>
      <c r="O670" s="419"/>
    </row>
    <row r="671" spans="1:15" x14ac:dyDescent="0.2">
      <c r="A671" s="61" t="s">
        <v>1719</v>
      </c>
      <c r="B671" s="61" t="s">
        <v>2688</v>
      </c>
      <c r="C671" s="61" t="s">
        <v>1720</v>
      </c>
      <c r="D671" s="61" t="s">
        <v>4130</v>
      </c>
      <c r="E671" s="61" t="s">
        <v>4131</v>
      </c>
      <c r="F671" s="61" t="s">
        <v>2688</v>
      </c>
      <c r="G671" s="61" t="s">
        <v>1720</v>
      </c>
      <c r="H671" s="61" t="s">
        <v>2851</v>
      </c>
      <c r="I671" s="63">
        <v>1</v>
      </c>
      <c r="J671" s="336">
        <v>171169138</v>
      </c>
      <c r="K671" s="63">
        <v>0</v>
      </c>
      <c r="L671" s="63">
        <v>0</v>
      </c>
      <c r="M671" s="15" t="s">
        <v>1503</v>
      </c>
      <c r="N671" s="336">
        <v>1</v>
      </c>
      <c r="O671" s="419"/>
    </row>
    <row r="672" spans="1:15" x14ac:dyDescent="0.2">
      <c r="A672" s="61" t="s">
        <v>1719</v>
      </c>
      <c r="B672" s="61" t="s">
        <v>2688</v>
      </c>
      <c r="C672" s="61" t="s">
        <v>1720</v>
      </c>
      <c r="D672" s="61" t="s">
        <v>4132</v>
      </c>
      <c r="E672" s="61" t="s">
        <v>4133</v>
      </c>
      <c r="F672" s="61" t="s">
        <v>2736</v>
      </c>
      <c r="G672" s="61" t="s">
        <v>1720</v>
      </c>
      <c r="H672" s="61" t="s">
        <v>2851</v>
      </c>
      <c r="I672" s="63">
        <v>1</v>
      </c>
      <c r="J672" s="336">
        <v>171169138</v>
      </c>
      <c r="K672" s="63">
        <v>0</v>
      </c>
      <c r="L672" s="63">
        <v>0</v>
      </c>
      <c r="M672" s="15" t="s">
        <v>1503</v>
      </c>
      <c r="N672" s="336">
        <v>2</v>
      </c>
      <c r="O672" s="419"/>
    </row>
    <row r="673" spans="1:15" x14ac:dyDescent="0.2">
      <c r="A673" s="61" t="s">
        <v>1719</v>
      </c>
      <c r="B673" s="61" t="s">
        <v>2688</v>
      </c>
      <c r="C673" s="61" t="s">
        <v>1720</v>
      </c>
      <c r="D673" s="61" t="s">
        <v>4134</v>
      </c>
      <c r="E673" s="61" t="s">
        <v>4135</v>
      </c>
      <c r="F673" s="61" t="s">
        <v>2723</v>
      </c>
      <c r="G673" s="61" t="s">
        <v>1720</v>
      </c>
      <c r="H673" s="61" t="s">
        <v>2851</v>
      </c>
      <c r="I673" s="63">
        <v>1</v>
      </c>
      <c r="J673" s="336">
        <v>171169138</v>
      </c>
      <c r="K673" s="63">
        <v>0</v>
      </c>
      <c r="L673" s="63">
        <v>0</v>
      </c>
      <c r="M673" s="15" t="s">
        <v>1503</v>
      </c>
      <c r="N673" s="336">
        <v>3</v>
      </c>
      <c r="O673" s="419"/>
    </row>
    <row r="674" spans="1:15" x14ac:dyDescent="0.2">
      <c r="A674" s="61" t="s">
        <v>1719</v>
      </c>
      <c r="B674" s="61" t="s">
        <v>2688</v>
      </c>
      <c r="C674" s="61" t="s">
        <v>1720</v>
      </c>
      <c r="D674" s="61" t="s">
        <v>4136</v>
      </c>
      <c r="E674" s="61" t="s">
        <v>4137</v>
      </c>
      <c r="F674" s="61" t="s">
        <v>2697</v>
      </c>
      <c r="G674" s="61" t="s">
        <v>1720</v>
      </c>
      <c r="H674" s="61" t="s">
        <v>2851</v>
      </c>
      <c r="I674" s="63">
        <v>1</v>
      </c>
      <c r="J674" s="336">
        <v>171169138</v>
      </c>
      <c r="K674" s="63">
        <v>0</v>
      </c>
      <c r="L674" s="63">
        <v>0</v>
      </c>
      <c r="M674" s="15" t="s">
        <v>1503</v>
      </c>
      <c r="N674" s="336">
        <v>4</v>
      </c>
      <c r="O674" s="419"/>
    </row>
    <row r="675" spans="1:15" x14ac:dyDescent="0.2">
      <c r="A675" s="61" t="s">
        <v>1954</v>
      </c>
      <c r="B675" s="61" t="s">
        <v>2688</v>
      </c>
      <c r="C675" s="61" t="s">
        <v>1955</v>
      </c>
      <c r="D675" s="61" t="s">
        <v>4138</v>
      </c>
      <c r="E675" s="61" t="s">
        <v>4139</v>
      </c>
      <c r="F675" s="61" t="s">
        <v>2688</v>
      </c>
      <c r="G675" s="61" t="s">
        <v>1955</v>
      </c>
      <c r="H675" s="61" t="s">
        <v>2851</v>
      </c>
      <c r="I675" s="63">
        <v>1</v>
      </c>
      <c r="J675" s="336">
        <v>171248936</v>
      </c>
      <c r="K675" s="63">
        <v>0</v>
      </c>
      <c r="L675" s="63">
        <v>0</v>
      </c>
      <c r="M675" s="15" t="s">
        <v>1503</v>
      </c>
      <c r="N675" s="336">
        <v>1</v>
      </c>
      <c r="O675" s="419"/>
    </row>
    <row r="676" spans="1:15" x14ac:dyDescent="0.2">
      <c r="A676" s="61" t="s">
        <v>1954</v>
      </c>
      <c r="B676" s="61" t="s">
        <v>2736</v>
      </c>
      <c r="C676" s="61" t="s">
        <v>4140</v>
      </c>
      <c r="D676" s="61" t="s">
        <v>4141</v>
      </c>
      <c r="E676" s="61" t="s">
        <v>4142</v>
      </c>
      <c r="F676" s="61" t="s">
        <v>2736</v>
      </c>
      <c r="G676" s="61" t="s">
        <v>1955</v>
      </c>
      <c r="H676" s="61" t="s">
        <v>2854</v>
      </c>
      <c r="I676" s="63">
        <v>1</v>
      </c>
      <c r="J676" s="336">
        <v>171248936</v>
      </c>
      <c r="K676" s="63">
        <v>1</v>
      </c>
      <c r="L676" s="63">
        <v>0</v>
      </c>
      <c r="M676" s="15" t="s">
        <v>1503</v>
      </c>
      <c r="N676" s="336">
        <v>2</v>
      </c>
      <c r="O676" s="419"/>
    </row>
    <row r="677" spans="1:15" x14ac:dyDescent="0.2">
      <c r="A677" s="61" t="s">
        <v>1958</v>
      </c>
      <c r="B677" s="61" t="s">
        <v>2688</v>
      </c>
      <c r="C677" s="61" t="s">
        <v>4143</v>
      </c>
      <c r="D677" s="61" t="s">
        <v>4144</v>
      </c>
      <c r="E677" s="61" t="s">
        <v>4145</v>
      </c>
      <c r="F677" s="61" t="s">
        <v>2688</v>
      </c>
      <c r="G677" s="61" t="s">
        <v>1959</v>
      </c>
      <c r="H677" s="61" t="s">
        <v>2851</v>
      </c>
      <c r="I677" s="63">
        <v>1</v>
      </c>
      <c r="J677" s="336">
        <v>171248940</v>
      </c>
      <c r="K677" s="63">
        <v>0</v>
      </c>
      <c r="L677" s="63">
        <v>0</v>
      </c>
      <c r="M677" s="15" t="s">
        <v>1503</v>
      </c>
      <c r="N677" s="336">
        <v>1</v>
      </c>
      <c r="O677" s="419"/>
    </row>
    <row r="678" spans="1:15" x14ac:dyDescent="0.2">
      <c r="A678" s="61" t="s">
        <v>1963</v>
      </c>
      <c r="B678" s="61" t="s">
        <v>2688</v>
      </c>
      <c r="C678" s="61" t="s">
        <v>4146</v>
      </c>
      <c r="D678" s="61" t="s">
        <v>4086</v>
      </c>
      <c r="E678" s="61" t="s">
        <v>4087</v>
      </c>
      <c r="F678" s="61" t="s">
        <v>2688</v>
      </c>
      <c r="G678" s="61" t="s">
        <v>1964</v>
      </c>
      <c r="H678" s="61" t="s">
        <v>2854</v>
      </c>
      <c r="I678" s="63">
        <v>1</v>
      </c>
      <c r="J678" s="336">
        <v>171475268</v>
      </c>
      <c r="K678" s="63">
        <v>1</v>
      </c>
      <c r="L678" s="63">
        <v>1</v>
      </c>
      <c r="M678" s="15" t="s">
        <v>1503</v>
      </c>
      <c r="N678" s="336">
        <v>1</v>
      </c>
      <c r="O678" s="419"/>
    </row>
    <row r="679" spans="1:15" x14ac:dyDescent="0.2">
      <c r="A679" s="61" t="s">
        <v>2498</v>
      </c>
      <c r="B679" s="61" t="s">
        <v>2723</v>
      </c>
      <c r="C679" s="61" t="s">
        <v>4147</v>
      </c>
      <c r="D679" s="61" t="s">
        <v>4148</v>
      </c>
      <c r="E679" s="61" t="s">
        <v>4149</v>
      </c>
      <c r="F679" s="61" t="s">
        <v>2688</v>
      </c>
      <c r="G679" s="61" t="s">
        <v>2499</v>
      </c>
      <c r="H679" s="61" t="s">
        <v>2851</v>
      </c>
      <c r="I679" s="63">
        <v>1</v>
      </c>
      <c r="J679" s="336">
        <v>171813499</v>
      </c>
      <c r="K679" s="63">
        <v>0</v>
      </c>
      <c r="L679" s="63">
        <v>0</v>
      </c>
      <c r="M679" s="15" t="s">
        <v>1503</v>
      </c>
      <c r="N679" s="336">
        <v>1</v>
      </c>
      <c r="O679" s="419"/>
    </row>
    <row r="680" spans="1:15" x14ac:dyDescent="0.2">
      <c r="A680" s="61" t="s">
        <v>2631</v>
      </c>
      <c r="B680" s="61" t="s">
        <v>2723</v>
      </c>
      <c r="C680" s="61" t="s">
        <v>4147</v>
      </c>
      <c r="D680" s="61" t="s">
        <v>4148</v>
      </c>
      <c r="E680" s="61" t="s">
        <v>4149</v>
      </c>
      <c r="F680" s="61" t="s">
        <v>2688</v>
      </c>
      <c r="G680" s="61" t="s">
        <v>2632</v>
      </c>
      <c r="H680" s="61" t="s">
        <v>2851</v>
      </c>
      <c r="I680" s="63">
        <v>1</v>
      </c>
      <c r="J680" s="336">
        <v>171863713</v>
      </c>
      <c r="K680" s="63">
        <v>0</v>
      </c>
      <c r="L680" s="63">
        <v>0</v>
      </c>
      <c r="M680" s="15" t="s">
        <v>1503</v>
      </c>
      <c r="N680" s="336">
        <v>1</v>
      </c>
      <c r="O680" s="419"/>
    </row>
    <row r="681" spans="1:15" x14ac:dyDescent="0.2">
      <c r="A681" s="61" t="s">
        <v>1724</v>
      </c>
      <c r="B681" s="61" t="s">
        <v>2688</v>
      </c>
      <c r="C681" s="61" t="s">
        <v>1725</v>
      </c>
      <c r="D681" s="61" t="s">
        <v>4150</v>
      </c>
      <c r="E681" s="61" t="s">
        <v>4151</v>
      </c>
      <c r="F681" s="61" t="s">
        <v>2688</v>
      </c>
      <c r="G681" s="61" t="s">
        <v>1725</v>
      </c>
      <c r="H681" s="61" t="s">
        <v>2851</v>
      </c>
      <c r="I681" s="63">
        <v>1</v>
      </c>
      <c r="J681" s="336">
        <v>171888908</v>
      </c>
      <c r="K681" s="63">
        <v>0</v>
      </c>
      <c r="L681" s="63">
        <v>0</v>
      </c>
      <c r="M681" s="15" t="s">
        <v>1503</v>
      </c>
      <c r="N681" s="336">
        <v>1</v>
      </c>
      <c r="O681" s="419"/>
    </row>
    <row r="682" spans="1:15" x14ac:dyDescent="0.2">
      <c r="A682" s="61" t="s">
        <v>1724</v>
      </c>
      <c r="B682" s="61" t="s">
        <v>2688</v>
      </c>
      <c r="C682" s="61" t="s">
        <v>1725</v>
      </c>
      <c r="D682" s="61" t="s">
        <v>4152</v>
      </c>
      <c r="E682" s="61" t="s">
        <v>4153</v>
      </c>
      <c r="F682" s="61" t="s">
        <v>2723</v>
      </c>
      <c r="G682" s="61" t="s">
        <v>1725</v>
      </c>
      <c r="H682" s="61" t="s">
        <v>2854</v>
      </c>
      <c r="I682" s="63">
        <v>1</v>
      </c>
      <c r="J682" s="336">
        <v>171888908</v>
      </c>
      <c r="K682" s="63">
        <v>1</v>
      </c>
      <c r="L682" s="63">
        <v>0</v>
      </c>
      <c r="M682" s="15" t="s">
        <v>1503</v>
      </c>
      <c r="N682" s="336">
        <v>3</v>
      </c>
      <c r="O682" s="419"/>
    </row>
    <row r="683" spans="1:15" x14ac:dyDescent="0.2">
      <c r="A683" s="61" t="s">
        <v>2635</v>
      </c>
      <c r="B683" s="61" t="s">
        <v>2688</v>
      </c>
      <c r="C683" s="61" t="s">
        <v>2636</v>
      </c>
      <c r="D683" s="61" t="s">
        <v>4154</v>
      </c>
      <c r="E683" s="61" t="s">
        <v>4155</v>
      </c>
      <c r="F683" s="61" t="s">
        <v>2688</v>
      </c>
      <c r="G683" s="61" t="s">
        <v>2636</v>
      </c>
      <c r="H683" s="61" t="s">
        <v>2854</v>
      </c>
      <c r="I683" s="63">
        <v>1</v>
      </c>
      <c r="J683" s="336">
        <v>172044472</v>
      </c>
      <c r="K683" s="63">
        <v>1</v>
      </c>
      <c r="L683" s="63">
        <v>0</v>
      </c>
      <c r="M683" s="15" t="s">
        <v>1503</v>
      </c>
      <c r="N683" s="336">
        <v>1</v>
      </c>
      <c r="O683" s="419"/>
    </row>
    <row r="684" spans="1:15" x14ac:dyDescent="0.2">
      <c r="A684" s="61" t="s">
        <v>2635</v>
      </c>
      <c r="B684" s="61" t="s">
        <v>2688</v>
      </c>
      <c r="C684" s="61" t="s">
        <v>2636</v>
      </c>
      <c r="D684" s="61" t="s">
        <v>4156</v>
      </c>
      <c r="E684" s="61" t="s">
        <v>4157</v>
      </c>
      <c r="F684" s="61" t="s">
        <v>2723</v>
      </c>
      <c r="G684" s="61" t="s">
        <v>2636</v>
      </c>
      <c r="H684" s="61" t="s">
        <v>2854</v>
      </c>
      <c r="I684" s="63">
        <v>1</v>
      </c>
      <c r="J684" s="336">
        <v>172044472</v>
      </c>
      <c r="K684" s="63">
        <v>1</v>
      </c>
      <c r="L684" s="63">
        <v>0</v>
      </c>
      <c r="M684" s="15" t="s">
        <v>1503</v>
      </c>
      <c r="N684" s="336">
        <v>3</v>
      </c>
      <c r="O684" s="419"/>
    </row>
    <row r="685" spans="1:15" x14ac:dyDescent="0.2">
      <c r="A685" s="61" t="s">
        <v>2635</v>
      </c>
      <c r="B685" s="61" t="s">
        <v>2688</v>
      </c>
      <c r="C685" s="61" t="s">
        <v>2636</v>
      </c>
      <c r="D685" s="61" t="s">
        <v>4158</v>
      </c>
      <c r="E685" s="61" t="s">
        <v>4159</v>
      </c>
      <c r="F685" s="61" t="s">
        <v>2697</v>
      </c>
      <c r="G685" s="61" t="s">
        <v>2636</v>
      </c>
      <c r="H685" s="61" t="s">
        <v>2854</v>
      </c>
      <c r="I685" s="63">
        <v>1</v>
      </c>
      <c r="J685" s="336">
        <v>172044472</v>
      </c>
      <c r="K685" s="63">
        <v>1</v>
      </c>
      <c r="L685" s="63">
        <v>0</v>
      </c>
      <c r="M685" s="15" t="s">
        <v>1503</v>
      </c>
      <c r="N685" s="336">
        <v>4</v>
      </c>
      <c r="O685" s="419"/>
    </row>
    <row r="686" spans="1:15" x14ac:dyDescent="0.2">
      <c r="A686" s="61" t="s">
        <v>2635</v>
      </c>
      <c r="B686" s="61" t="s">
        <v>2688</v>
      </c>
      <c r="C686" s="61" t="s">
        <v>2636</v>
      </c>
      <c r="D686" s="61" t="s">
        <v>4160</v>
      </c>
      <c r="E686" s="61" t="s">
        <v>4161</v>
      </c>
      <c r="F686" s="61" t="s">
        <v>2787</v>
      </c>
      <c r="G686" s="61" t="s">
        <v>2636</v>
      </c>
      <c r="H686" s="61" t="s">
        <v>2851</v>
      </c>
      <c r="I686" s="63">
        <v>1</v>
      </c>
      <c r="J686" s="336">
        <v>172044472</v>
      </c>
      <c r="K686" s="63">
        <v>0</v>
      </c>
      <c r="L686" s="63">
        <v>0</v>
      </c>
      <c r="M686" s="15" t="s">
        <v>1503</v>
      </c>
      <c r="N686" s="336">
        <v>6</v>
      </c>
      <c r="O686" s="419"/>
    </row>
    <row r="687" spans="1:15" x14ac:dyDescent="0.2">
      <c r="A687" s="61" t="s">
        <v>2506</v>
      </c>
      <c r="B687" s="61" t="s">
        <v>2723</v>
      </c>
      <c r="C687" s="61" t="s">
        <v>3192</v>
      </c>
      <c r="D687" s="61" t="s">
        <v>4121</v>
      </c>
      <c r="E687" s="61" t="s">
        <v>4122</v>
      </c>
      <c r="F687" s="61" t="s">
        <v>2736</v>
      </c>
      <c r="G687" s="61" t="s">
        <v>2507</v>
      </c>
      <c r="H687" s="61" t="s">
        <v>2851</v>
      </c>
      <c r="I687" s="63">
        <v>1</v>
      </c>
      <c r="J687" s="336">
        <v>172270457</v>
      </c>
      <c r="K687" s="63">
        <v>0</v>
      </c>
      <c r="L687" s="63">
        <v>0</v>
      </c>
      <c r="M687" s="15" t="s">
        <v>1503</v>
      </c>
      <c r="N687" s="336">
        <v>2</v>
      </c>
      <c r="O687" s="419"/>
    </row>
    <row r="688" spans="1:15" x14ac:dyDescent="0.2">
      <c r="A688" s="61" t="s">
        <v>1967</v>
      </c>
      <c r="B688" s="61" t="s">
        <v>2736</v>
      </c>
      <c r="C688" s="61" t="s">
        <v>1361</v>
      </c>
      <c r="D688" s="61" t="s">
        <v>4162</v>
      </c>
      <c r="E688" s="61" t="s">
        <v>4163</v>
      </c>
      <c r="F688" s="61" t="s">
        <v>2697</v>
      </c>
      <c r="G688" s="61" t="s">
        <v>1968</v>
      </c>
      <c r="H688" s="61" t="s">
        <v>2854</v>
      </c>
      <c r="I688" s="63">
        <v>1</v>
      </c>
      <c r="J688" s="336">
        <v>172304729</v>
      </c>
      <c r="K688" s="63">
        <v>1</v>
      </c>
      <c r="L688" s="63">
        <v>0</v>
      </c>
      <c r="M688" s="15" t="s">
        <v>1503</v>
      </c>
      <c r="N688" s="336">
        <v>4</v>
      </c>
      <c r="O688" s="419"/>
    </row>
    <row r="689" spans="1:15" x14ac:dyDescent="0.2">
      <c r="A689" s="61" t="s">
        <v>2511</v>
      </c>
      <c r="B689" s="61" t="s">
        <v>2688</v>
      </c>
      <c r="C689" s="61" t="s">
        <v>2512</v>
      </c>
      <c r="D689" s="61" t="s">
        <v>4164</v>
      </c>
      <c r="E689" s="61" t="s">
        <v>4165</v>
      </c>
      <c r="F689" s="61" t="s">
        <v>2688</v>
      </c>
      <c r="G689" s="61" t="s">
        <v>2512</v>
      </c>
      <c r="H689" s="61" t="s">
        <v>2854</v>
      </c>
      <c r="I689" s="63">
        <v>1</v>
      </c>
      <c r="J689" s="336">
        <v>172483820</v>
      </c>
      <c r="K689" s="63">
        <v>1</v>
      </c>
      <c r="L689" s="63">
        <v>0</v>
      </c>
      <c r="M689" s="15" t="s">
        <v>1503</v>
      </c>
      <c r="N689" s="336">
        <v>1</v>
      </c>
      <c r="O689" s="419"/>
    </row>
    <row r="690" spans="1:15" x14ac:dyDescent="0.2">
      <c r="A690" s="61" t="s">
        <v>2511</v>
      </c>
      <c r="B690" s="61" t="s">
        <v>2688</v>
      </c>
      <c r="C690" s="61" t="s">
        <v>2512</v>
      </c>
      <c r="D690" s="61" t="s">
        <v>4166</v>
      </c>
      <c r="E690" s="61" t="s">
        <v>4167</v>
      </c>
      <c r="F690" s="61" t="s">
        <v>2736</v>
      </c>
      <c r="G690" s="61" t="s">
        <v>2512</v>
      </c>
      <c r="H690" s="61" t="s">
        <v>2854</v>
      </c>
      <c r="I690" s="63">
        <v>1</v>
      </c>
      <c r="J690" s="336">
        <v>172483820</v>
      </c>
      <c r="K690" s="63">
        <v>1</v>
      </c>
      <c r="L690" s="63">
        <v>0</v>
      </c>
      <c r="M690" s="15" t="s">
        <v>1503</v>
      </c>
      <c r="N690" s="336">
        <v>2</v>
      </c>
      <c r="O690" s="419"/>
    </row>
    <row r="691" spans="1:15" x14ac:dyDescent="0.2">
      <c r="A691" s="61" t="s">
        <v>2511</v>
      </c>
      <c r="B691" s="61" t="s">
        <v>2688</v>
      </c>
      <c r="C691" s="61" t="s">
        <v>2512</v>
      </c>
      <c r="D691" s="61" t="s">
        <v>4168</v>
      </c>
      <c r="E691" s="61" t="s">
        <v>4169</v>
      </c>
      <c r="F691" s="61" t="s">
        <v>2723</v>
      </c>
      <c r="G691" s="61" t="s">
        <v>2512</v>
      </c>
      <c r="H691" s="61" t="s">
        <v>2854</v>
      </c>
      <c r="I691" s="63">
        <v>1</v>
      </c>
      <c r="J691" s="336">
        <v>172483820</v>
      </c>
      <c r="K691" s="63">
        <v>1</v>
      </c>
      <c r="L691" s="63">
        <v>0</v>
      </c>
      <c r="M691" s="15" t="s">
        <v>1503</v>
      </c>
      <c r="N691" s="336">
        <v>3</v>
      </c>
      <c r="O691" s="419"/>
    </row>
    <row r="692" spans="1:15" x14ac:dyDescent="0.2">
      <c r="A692" s="61" t="s">
        <v>2511</v>
      </c>
      <c r="B692" s="61" t="s">
        <v>2688</v>
      </c>
      <c r="C692" s="61" t="s">
        <v>2512</v>
      </c>
      <c r="D692" s="61" t="s">
        <v>3782</v>
      </c>
      <c r="E692" s="61" t="s">
        <v>3783</v>
      </c>
      <c r="F692" s="61" t="s">
        <v>2697</v>
      </c>
      <c r="G692" s="61" t="s">
        <v>2512</v>
      </c>
      <c r="H692" s="61" t="s">
        <v>2854</v>
      </c>
      <c r="I692" s="63">
        <v>1</v>
      </c>
      <c r="J692" s="336">
        <v>172483820</v>
      </c>
      <c r="K692" s="63">
        <v>1</v>
      </c>
      <c r="L692" s="63">
        <v>0</v>
      </c>
      <c r="M692" s="15" t="s">
        <v>1503</v>
      </c>
      <c r="N692" s="336">
        <v>4</v>
      </c>
      <c r="O692" s="419"/>
    </row>
    <row r="693" spans="1:15" x14ac:dyDescent="0.2">
      <c r="A693" s="61" t="s">
        <v>2511</v>
      </c>
      <c r="B693" s="61" t="s">
        <v>2688</v>
      </c>
      <c r="C693" s="61" t="s">
        <v>2512</v>
      </c>
      <c r="D693" s="61" t="s">
        <v>4170</v>
      </c>
      <c r="E693" s="61" t="s">
        <v>4171</v>
      </c>
      <c r="F693" s="61" t="s">
        <v>2787</v>
      </c>
      <c r="G693" s="61" t="s">
        <v>2512</v>
      </c>
      <c r="H693" s="61" t="s">
        <v>2854</v>
      </c>
      <c r="I693" s="63">
        <v>1</v>
      </c>
      <c r="J693" s="336">
        <v>172483820</v>
      </c>
      <c r="K693" s="63">
        <v>1</v>
      </c>
      <c r="L693" s="63">
        <v>0</v>
      </c>
      <c r="M693" s="15" t="s">
        <v>1503</v>
      </c>
      <c r="N693" s="336">
        <v>5</v>
      </c>
      <c r="O693" s="419"/>
    </row>
    <row r="694" spans="1:15" x14ac:dyDescent="0.2">
      <c r="A694" s="61" t="s">
        <v>2511</v>
      </c>
      <c r="B694" s="61" t="s">
        <v>2688</v>
      </c>
      <c r="C694" s="61" t="s">
        <v>2512</v>
      </c>
      <c r="D694" s="61" t="s">
        <v>4172</v>
      </c>
      <c r="E694" s="61" t="s">
        <v>4173</v>
      </c>
      <c r="F694" s="61" t="s">
        <v>2833</v>
      </c>
      <c r="G694" s="61" t="s">
        <v>2512</v>
      </c>
      <c r="H694" s="61" t="s">
        <v>2854</v>
      </c>
      <c r="I694" s="63">
        <v>1</v>
      </c>
      <c r="J694" s="336">
        <v>172483820</v>
      </c>
      <c r="K694" s="63">
        <v>1</v>
      </c>
      <c r="L694" s="63">
        <v>0</v>
      </c>
      <c r="M694" s="15" t="s">
        <v>1503</v>
      </c>
      <c r="N694" s="336">
        <v>6</v>
      </c>
      <c r="O694" s="419"/>
    </row>
    <row r="695" spans="1:15" x14ac:dyDescent="0.2">
      <c r="A695" s="61" t="s">
        <v>2511</v>
      </c>
      <c r="B695" s="61" t="s">
        <v>2688</v>
      </c>
      <c r="C695" s="61" t="s">
        <v>2512</v>
      </c>
      <c r="D695" s="61" t="s">
        <v>4174</v>
      </c>
      <c r="E695" s="61" t="s">
        <v>4175</v>
      </c>
      <c r="F695" s="61" t="s">
        <v>2845</v>
      </c>
      <c r="G695" s="61" t="s">
        <v>2512</v>
      </c>
      <c r="H695" s="61" t="s">
        <v>2854</v>
      </c>
      <c r="I695" s="63">
        <v>1</v>
      </c>
      <c r="J695" s="336">
        <v>172483820</v>
      </c>
      <c r="K695" s="63">
        <v>1</v>
      </c>
      <c r="L695" s="63">
        <v>0</v>
      </c>
      <c r="M695" s="15" t="s">
        <v>1503</v>
      </c>
      <c r="N695" s="336">
        <v>7</v>
      </c>
      <c r="O695" s="419"/>
    </row>
    <row r="696" spans="1:15" x14ac:dyDescent="0.2">
      <c r="A696" s="61" t="s">
        <v>2511</v>
      </c>
      <c r="B696" s="61" t="s">
        <v>2688</v>
      </c>
      <c r="C696" s="61" t="s">
        <v>2512</v>
      </c>
      <c r="D696" s="61" t="s">
        <v>4176</v>
      </c>
      <c r="E696" s="61" t="s">
        <v>4177</v>
      </c>
      <c r="F696" s="61" t="s">
        <v>2789</v>
      </c>
      <c r="G696" s="61" t="s">
        <v>2512</v>
      </c>
      <c r="H696" s="61" t="s">
        <v>2854</v>
      </c>
      <c r="I696" s="63">
        <v>1</v>
      </c>
      <c r="J696" s="336">
        <v>172483820</v>
      </c>
      <c r="K696" s="63">
        <v>1</v>
      </c>
      <c r="L696" s="63">
        <v>0</v>
      </c>
      <c r="M696" s="15" t="s">
        <v>1503</v>
      </c>
      <c r="N696" s="336">
        <v>8</v>
      </c>
      <c r="O696" s="419"/>
    </row>
    <row r="697" spans="1:15" x14ac:dyDescent="0.2">
      <c r="A697" s="61" t="s">
        <v>2511</v>
      </c>
      <c r="B697" s="61" t="s">
        <v>2688</v>
      </c>
      <c r="C697" s="61" t="s">
        <v>2512</v>
      </c>
      <c r="D697" s="61" t="s">
        <v>4178</v>
      </c>
      <c r="E697" s="61" t="s">
        <v>4179</v>
      </c>
      <c r="F697" s="61" t="s">
        <v>2694</v>
      </c>
      <c r="G697" s="61" t="s">
        <v>2512</v>
      </c>
      <c r="H697" s="61" t="s">
        <v>2854</v>
      </c>
      <c r="I697" s="63">
        <v>1</v>
      </c>
      <c r="J697" s="336">
        <v>172483820</v>
      </c>
      <c r="K697" s="63">
        <v>1</v>
      </c>
      <c r="L697" s="63">
        <v>0</v>
      </c>
      <c r="M697" s="15" t="s">
        <v>1503</v>
      </c>
      <c r="N697" s="336">
        <v>9</v>
      </c>
      <c r="O697" s="419"/>
    </row>
    <row r="698" spans="1:15" x14ac:dyDescent="0.2">
      <c r="A698" s="61" t="s">
        <v>2511</v>
      </c>
      <c r="B698" s="61" t="s">
        <v>2688</v>
      </c>
      <c r="C698" s="61" t="s">
        <v>2512</v>
      </c>
      <c r="D698" s="61" t="s">
        <v>4180</v>
      </c>
      <c r="E698" s="61" t="s">
        <v>4181</v>
      </c>
      <c r="F698" s="61" t="s">
        <v>2824</v>
      </c>
      <c r="G698" s="61" t="s">
        <v>2512</v>
      </c>
      <c r="H698" s="61" t="s">
        <v>2854</v>
      </c>
      <c r="I698" s="63">
        <v>1</v>
      </c>
      <c r="J698" s="336">
        <v>172483820</v>
      </c>
      <c r="K698" s="63">
        <v>1</v>
      </c>
      <c r="L698" s="63">
        <v>0</v>
      </c>
      <c r="M698" s="15" t="s">
        <v>1503</v>
      </c>
      <c r="N698" s="336">
        <v>10</v>
      </c>
      <c r="O698" s="419"/>
    </row>
    <row r="699" spans="1:15" x14ac:dyDescent="0.2">
      <c r="A699" s="61" t="s">
        <v>2511</v>
      </c>
      <c r="B699" s="61" t="s">
        <v>2688</v>
      </c>
      <c r="C699" s="61" t="s">
        <v>2512</v>
      </c>
      <c r="D699" s="61" t="s">
        <v>4182</v>
      </c>
      <c r="E699" s="61" t="s">
        <v>4183</v>
      </c>
      <c r="F699" s="61" t="s">
        <v>2989</v>
      </c>
      <c r="G699" s="61" t="s">
        <v>2512</v>
      </c>
      <c r="H699" s="61" t="s">
        <v>2854</v>
      </c>
      <c r="I699" s="63">
        <v>1</v>
      </c>
      <c r="J699" s="336">
        <v>172483820</v>
      </c>
      <c r="K699" s="63">
        <v>1</v>
      </c>
      <c r="L699" s="63">
        <v>0</v>
      </c>
      <c r="M699" s="15" t="s">
        <v>1503</v>
      </c>
      <c r="N699" s="336">
        <v>11</v>
      </c>
      <c r="O699" s="419"/>
    </row>
    <row r="700" spans="1:15" x14ac:dyDescent="0.2">
      <c r="A700" s="61" t="s">
        <v>2511</v>
      </c>
      <c r="B700" s="61" t="s">
        <v>2688</v>
      </c>
      <c r="C700" s="61" t="s">
        <v>2512</v>
      </c>
      <c r="D700" s="61" t="s">
        <v>4184</v>
      </c>
      <c r="E700" s="61" t="s">
        <v>4185</v>
      </c>
      <c r="F700" s="61" t="s">
        <v>2785</v>
      </c>
      <c r="G700" s="61" t="s">
        <v>2512</v>
      </c>
      <c r="H700" s="61" t="s">
        <v>2854</v>
      </c>
      <c r="I700" s="63">
        <v>1</v>
      </c>
      <c r="J700" s="336">
        <v>172483820</v>
      </c>
      <c r="K700" s="63">
        <v>1</v>
      </c>
      <c r="L700" s="63">
        <v>0</v>
      </c>
      <c r="M700" s="15" t="s">
        <v>1503</v>
      </c>
      <c r="N700" s="336">
        <v>12</v>
      </c>
      <c r="O700" s="419"/>
    </row>
    <row r="701" spans="1:15" x14ac:dyDescent="0.2">
      <c r="A701" s="61" t="s">
        <v>2511</v>
      </c>
      <c r="B701" s="61" t="s">
        <v>2688</v>
      </c>
      <c r="C701" s="61" t="s">
        <v>2512</v>
      </c>
      <c r="D701" s="61" t="s">
        <v>4186</v>
      </c>
      <c r="E701" s="61" t="s">
        <v>4187</v>
      </c>
      <c r="F701" s="61" t="s">
        <v>2883</v>
      </c>
      <c r="G701" s="61" t="s">
        <v>2512</v>
      </c>
      <c r="H701" s="61" t="s">
        <v>2854</v>
      </c>
      <c r="I701" s="63">
        <v>1</v>
      </c>
      <c r="J701" s="336">
        <v>172483820</v>
      </c>
      <c r="K701" s="63">
        <v>1</v>
      </c>
      <c r="L701" s="63">
        <v>0</v>
      </c>
      <c r="M701" s="15" t="s">
        <v>1503</v>
      </c>
      <c r="N701" s="336">
        <v>13</v>
      </c>
      <c r="O701" s="419"/>
    </row>
    <row r="702" spans="1:15" x14ac:dyDescent="0.2">
      <c r="A702" s="61" t="s">
        <v>2511</v>
      </c>
      <c r="B702" s="61" t="s">
        <v>2688</v>
      </c>
      <c r="C702" s="61" t="s">
        <v>2512</v>
      </c>
      <c r="D702" s="61" t="s">
        <v>4188</v>
      </c>
      <c r="E702" s="61" t="s">
        <v>4189</v>
      </c>
      <c r="F702" s="61" t="s">
        <v>2915</v>
      </c>
      <c r="G702" s="61" t="s">
        <v>2512</v>
      </c>
      <c r="H702" s="61" t="s">
        <v>2854</v>
      </c>
      <c r="I702" s="63">
        <v>1</v>
      </c>
      <c r="J702" s="336">
        <v>172483820</v>
      </c>
      <c r="K702" s="63">
        <v>1</v>
      </c>
      <c r="L702" s="63">
        <v>0</v>
      </c>
      <c r="M702" s="15" t="s">
        <v>1503</v>
      </c>
      <c r="N702" s="336">
        <v>14</v>
      </c>
      <c r="O702" s="419"/>
    </row>
    <row r="703" spans="1:15" x14ac:dyDescent="0.2">
      <c r="A703" s="61" t="s">
        <v>2520</v>
      </c>
      <c r="B703" s="61" t="s">
        <v>2688</v>
      </c>
      <c r="C703" s="61" t="s">
        <v>4190</v>
      </c>
      <c r="D703" s="61" t="s">
        <v>4191</v>
      </c>
      <c r="E703" s="61" t="s">
        <v>4192</v>
      </c>
      <c r="F703" s="61" t="s">
        <v>2688</v>
      </c>
      <c r="G703" s="61" t="s">
        <v>2521</v>
      </c>
      <c r="H703" s="61" t="s">
        <v>2854</v>
      </c>
      <c r="I703" s="63">
        <v>1</v>
      </c>
      <c r="J703" s="336">
        <v>172779321</v>
      </c>
      <c r="K703" s="63">
        <v>1</v>
      </c>
      <c r="L703" s="63">
        <v>0</v>
      </c>
      <c r="M703" s="15" t="s">
        <v>1503</v>
      </c>
      <c r="N703" s="336">
        <v>1</v>
      </c>
      <c r="O703" s="419"/>
    </row>
    <row r="704" spans="1:15" x14ac:dyDescent="0.2">
      <c r="A704" s="61" t="s">
        <v>1972</v>
      </c>
      <c r="B704" s="61" t="s">
        <v>2688</v>
      </c>
      <c r="C704" s="61" t="s">
        <v>1973</v>
      </c>
      <c r="D704" s="61" t="s">
        <v>3378</v>
      </c>
      <c r="E704" s="61" t="s">
        <v>3379</v>
      </c>
      <c r="F704" s="61" t="s">
        <v>2688</v>
      </c>
      <c r="G704" s="61" t="s">
        <v>1973</v>
      </c>
      <c r="H704" s="61" t="s">
        <v>2854</v>
      </c>
      <c r="I704" s="63">
        <v>1</v>
      </c>
      <c r="J704" s="336">
        <v>173020761</v>
      </c>
      <c r="K704" s="63">
        <v>1</v>
      </c>
      <c r="L704" s="63">
        <v>0</v>
      </c>
      <c r="M704" s="15" t="s">
        <v>1503</v>
      </c>
      <c r="N704" s="336">
        <v>1</v>
      </c>
      <c r="O704" s="419"/>
    </row>
    <row r="705" spans="1:15" x14ac:dyDescent="0.2">
      <c r="A705" s="61" t="s">
        <v>1972</v>
      </c>
      <c r="B705" s="61" t="s">
        <v>2688</v>
      </c>
      <c r="C705" s="61" t="s">
        <v>1973</v>
      </c>
      <c r="D705" s="61" t="s">
        <v>3382</v>
      </c>
      <c r="E705" s="61" t="s">
        <v>3383</v>
      </c>
      <c r="F705" s="61" t="s">
        <v>2723</v>
      </c>
      <c r="G705" s="61" t="s">
        <v>1973</v>
      </c>
      <c r="H705" s="61" t="s">
        <v>2854</v>
      </c>
      <c r="I705" s="63">
        <v>1</v>
      </c>
      <c r="J705" s="336">
        <v>173020761</v>
      </c>
      <c r="K705" s="63">
        <v>1</v>
      </c>
      <c r="L705" s="63">
        <v>0</v>
      </c>
      <c r="M705" s="15" t="s">
        <v>1503</v>
      </c>
      <c r="N705" s="336">
        <v>3</v>
      </c>
      <c r="O705" s="419"/>
    </row>
    <row r="706" spans="1:15" x14ac:dyDescent="0.2">
      <c r="A706" s="61" t="s">
        <v>1972</v>
      </c>
      <c r="B706" s="61" t="s">
        <v>2688</v>
      </c>
      <c r="C706" s="61" t="s">
        <v>1973</v>
      </c>
      <c r="D706" s="61" t="s">
        <v>3384</v>
      </c>
      <c r="E706" s="61" t="s">
        <v>3385</v>
      </c>
      <c r="F706" s="61" t="s">
        <v>2697</v>
      </c>
      <c r="G706" s="61" t="s">
        <v>1973</v>
      </c>
      <c r="H706" s="61" t="s">
        <v>2854</v>
      </c>
      <c r="I706" s="63">
        <v>1</v>
      </c>
      <c r="J706" s="336">
        <v>173020761</v>
      </c>
      <c r="K706" s="63">
        <v>1</v>
      </c>
      <c r="L706" s="63">
        <v>0</v>
      </c>
      <c r="M706" s="15" t="s">
        <v>1503</v>
      </c>
      <c r="N706" s="336">
        <v>4</v>
      </c>
      <c r="O706" s="419"/>
    </row>
    <row r="707" spans="1:15" x14ac:dyDescent="0.2">
      <c r="A707" s="61" t="s">
        <v>1972</v>
      </c>
      <c r="B707" s="61" t="s">
        <v>2688</v>
      </c>
      <c r="C707" s="61" t="s">
        <v>1973</v>
      </c>
      <c r="D707" s="61" t="s">
        <v>3386</v>
      </c>
      <c r="E707" s="61" t="s">
        <v>3387</v>
      </c>
      <c r="F707" s="61" t="s">
        <v>2787</v>
      </c>
      <c r="G707" s="61" t="s">
        <v>1973</v>
      </c>
      <c r="H707" s="61" t="s">
        <v>2854</v>
      </c>
      <c r="I707" s="63">
        <v>1</v>
      </c>
      <c r="J707" s="336">
        <v>173020761</v>
      </c>
      <c r="K707" s="63">
        <v>1</v>
      </c>
      <c r="L707" s="63">
        <v>0</v>
      </c>
      <c r="M707" s="15" t="s">
        <v>1503</v>
      </c>
      <c r="N707" s="336">
        <v>5</v>
      </c>
      <c r="O707" s="419"/>
    </row>
    <row r="708" spans="1:15" x14ac:dyDescent="0.2">
      <c r="A708" s="61" t="s">
        <v>1972</v>
      </c>
      <c r="B708" s="61" t="s">
        <v>2688</v>
      </c>
      <c r="C708" s="61" t="s">
        <v>1973</v>
      </c>
      <c r="D708" s="61" t="s">
        <v>3388</v>
      </c>
      <c r="E708" s="61" t="s">
        <v>3389</v>
      </c>
      <c r="F708" s="61" t="s">
        <v>2833</v>
      </c>
      <c r="G708" s="61" t="s">
        <v>1973</v>
      </c>
      <c r="H708" s="61" t="s">
        <v>2854</v>
      </c>
      <c r="I708" s="63">
        <v>1</v>
      </c>
      <c r="J708" s="336">
        <v>173020761</v>
      </c>
      <c r="K708" s="63">
        <v>1</v>
      </c>
      <c r="L708" s="63">
        <v>0</v>
      </c>
      <c r="M708" s="15" t="s">
        <v>1503</v>
      </c>
      <c r="N708" s="336">
        <v>6</v>
      </c>
      <c r="O708" s="419"/>
    </row>
    <row r="709" spans="1:15" x14ac:dyDescent="0.2">
      <c r="A709" s="61" t="s">
        <v>1972</v>
      </c>
      <c r="B709" s="61" t="s">
        <v>2688</v>
      </c>
      <c r="C709" s="61" t="s">
        <v>1973</v>
      </c>
      <c r="D709" s="61" t="s">
        <v>3390</v>
      </c>
      <c r="E709" s="61" t="s">
        <v>3391</v>
      </c>
      <c r="F709" s="61" t="s">
        <v>2845</v>
      </c>
      <c r="G709" s="61" t="s">
        <v>1973</v>
      </c>
      <c r="H709" s="61" t="s">
        <v>2854</v>
      </c>
      <c r="I709" s="63">
        <v>1</v>
      </c>
      <c r="J709" s="336">
        <v>173020761</v>
      </c>
      <c r="K709" s="63">
        <v>1</v>
      </c>
      <c r="L709" s="63">
        <v>0</v>
      </c>
      <c r="M709" s="15" t="s">
        <v>1503</v>
      </c>
      <c r="N709" s="336">
        <v>7</v>
      </c>
      <c r="O709" s="419"/>
    </row>
    <row r="710" spans="1:15" x14ac:dyDescent="0.2">
      <c r="A710" s="61" t="s">
        <v>1972</v>
      </c>
      <c r="B710" s="61" t="s">
        <v>2697</v>
      </c>
      <c r="C710" s="61" t="s">
        <v>2794</v>
      </c>
      <c r="D710" s="61" t="s">
        <v>3386</v>
      </c>
      <c r="E710" s="61" t="s">
        <v>3387</v>
      </c>
      <c r="F710" s="61" t="s">
        <v>2789</v>
      </c>
      <c r="G710" s="61" t="s">
        <v>1973</v>
      </c>
      <c r="H710" s="61" t="s">
        <v>2854</v>
      </c>
      <c r="I710" s="63">
        <v>1</v>
      </c>
      <c r="J710" s="336">
        <v>173020761</v>
      </c>
      <c r="K710" s="63">
        <v>1</v>
      </c>
      <c r="L710" s="63">
        <v>0</v>
      </c>
      <c r="M710" s="15" t="s">
        <v>1503</v>
      </c>
      <c r="N710" s="336">
        <v>10</v>
      </c>
      <c r="O710" s="419"/>
    </row>
    <row r="711" spans="1:15" x14ac:dyDescent="0.2">
      <c r="A711" s="61" t="s">
        <v>1972</v>
      </c>
      <c r="B711" s="61" t="s">
        <v>2697</v>
      </c>
      <c r="C711" s="61" t="s">
        <v>2794</v>
      </c>
      <c r="D711" s="61" t="s">
        <v>3388</v>
      </c>
      <c r="E711" s="61" t="s">
        <v>3389</v>
      </c>
      <c r="F711" s="61" t="s">
        <v>2694</v>
      </c>
      <c r="G711" s="61" t="s">
        <v>1973</v>
      </c>
      <c r="H711" s="61" t="s">
        <v>2854</v>
      </c>
      <c r="I711" s="63">
        <v>1</v>
      </c>
      <c r="J711" s="336">
        <v>173020761</v>
      </c>
      <c r="K711" s="63">
        <v>1</v>
      </c>
      <c r="L711" s="63">
        <v>0</v>
      </c>
      <c r="M711" s="15" t="s">
        <v>1503</v>
      </c>
      <c r="N711" s="336">
        <v>11</v>
      </c>
      <c r="O711" s="419"/>
    </row>
    <row r="712" spans="1:15" x14ac:dyDescent="0.2">
      <c r="A712" s="61" t="s">
        <v>1972</v>
      </c>
      <c r="B712" s="61" t="s">
        <v>2697</v>
      </c>
      <c r="C712" s="61" t="s">
        <v>2794</v>
      </c>
      <c r="D712" s="61" t="s">
        <v>4193</v>
      </c>
      <c r="E712" s="61" t="s">
        <v>4194</v>
      </c>
      <c r="F712" s="61" t="s">
        <v>3215</v>
      </c>
      <c r="G712" s="61" t="s">
        <v>1973</v>
      </c>
      <c r="H712" s="61" t="s">
        <v>2851</v>
      </c>
      <c r="I712" s="63">
        <v>1</v>
      </c>
      <c r="J712" s="336">
        <v>173020761</v>
      </c>
      <c r="K712" s="63">
        <v>0</v>
      </c>
      <c r="L712" s="63">
        <v>0</v>
      </c>
      <c r="M712" s="15" t="s">
        <v>1503</v>
      </c>
      <c r="N712" s="336">
        <v>21</v>
      </c>
      <c r="O712" s="419"/>
    </row>
    <row r="713" spans="1:15" x14ac:dyDescent="0.2">
      <c r="A713" s="61" t="s">
        <v>2524</v>
      </c>
      <c r="B713" s="61" t="s">
        <v>2688</v>
      </c>
      <c r="C713" s="61" t="s">
        <v>2525</v>
      </c>
      <c r="D713" s="61" t="s">
        <v>4195</v>
      </c>
      <c r="E713" s="61" t="s">
        <v>4196</v>
      </c>
      <c r="F713" s="61" t="s">
        <v>2688</v>
      </c>
      <c r="G713" s="61" t="s">
        <v>2525</v>
      </c>
      <c r="H713" s="61" t="s">
        <v>2854</v>
      </c>
      <c r="I713" s="63">
        <v>1</v>
      </c>
      <c r="J713" s="336">
        <v>173154598</v>
      </c>
      <c r="K713" s="63">
        <v>1</v>
      </c>
      <c r="L713" s="63">
        <v>1</v>
      </c>
      <c r="M713" s="15" t="s">
        <v>1503</v>
      </c>
      <c r="N713" s="336">
        <v>1</v>
      </c>
      <c r="O713" s="419"/>
    </row>
    <row r="714" spans="1:15" x14ac:dyDescent="0.2">
      <c r="A714" s="61" t="s">
        <v>1747</v>
      </c>
      <c r="B714" s="61" t="s">
        <v>2688</v>
      </c>
      <c r="C714" s="61" t="s">
        <v>1748</v>
      </c>
      <c r="D714" s="61" t="s">
        <v>4197</v>
      </c>
      <c r="E714" s="61" t="s">
        <v>4198</v>
      </c>
      <c r="F714" s="61" t="s">
        <v>2688</v>
      </c>
      <c r="G714" s="61" t="s">
        <v>1748</v>
      </c>
      <c r="H714" s="61" t="s">
        <v>2851</v>
      </c>
      <c r="I714" s="63">
        <v>1</v>
      </c>
      <c r="J714" s="336">
        <v>173672773</v>
      </c>
      <c r="K714" s="63">
        <v>0</v>
      </c>
      <c r="L714" s="63">
        <v>0</v>
      </c>
      <c r="M714" s="15" t="s">
        <v>1503</v>
      </c>
      <c r="N714" s="336">
        <v>1</v>
      </c>
      <c r="O714" s="419"/>
    </row>
    <row r="715" spans="1:15" x14ac:dyDescent="0.2">
      <c r="A715" s="61" t="s">
        <v>1747</v>
      </c>
      <c r="B715" s="61" t="s">
        <v>2736</v>
      </c>
      <c r="C715" s="61" t="s">
        <v>3122</v>
      </c>
      <c r="D715" s="61" t="s">
        <v>3640</v>
      </c>
      <c r="E715" s="61" t="s">
        <v>3641</v>
      </c>
      <c r="F715" s="61" t="s">
        <v>2736</v>
      </c>
      <c r="G715" s="61" t="s">
        <v>1748</v>
      </c>
      <c r="H715" s="61" t="s">
        <v>2854</v>
      </c>
      <c r="I715" s="63">
        <v>1</v>
      </c>
      <c r="J715" s="336">
        <v>173672773</v>
      </c>
      <c r="K715" s="63">
        <v>1</v>
      </c>
      <c r="L715" s="63">
        <v>0</v>
      </c>
      <c r="M715" s="15" t="s">
        <v>1503</v>
      </c>
      <c r="N715" s="336">
        <v>2</v>
      </c>
      <c r="O715" s="419"/>
    </row>
    <row r="716" spans="1:15" x14ac:dyDescent="0.2">
      <c r="A716" s="61" t="s">
        <v>1747</v>
      </c>
      <c r="B716" s="61" t="s">
        <v>2736</v>
      </c>
      <c r="C716" s="61" t="s">
        <v>3122</v>
      </c>
      <c r="D716" s="61" t="s">
        <v>3640</v>
      </c>
      <c r="E716" s="61" t="s">
        <v>3641</v>
      </c>
      <c r="F716" s="61" t="s">
        <v>2697</v>
      </c>
      <c r="G716" s="61" t="s">
        <v>1748</v>
      </c>
      <c r="H716" s="61" t="s">
        <v>2854</v>
      </c>
      <c r="I716" s="63">
        <v>1</v>
      </c>
      <c r="J716" s="336">
        <v>173672773</v>
      </c>
      <c r="K716" s="63">
        <v>1</v>
      </c>
      <c r="L716" s="63">
        <v>0</v>
      </c>
      <c r="M716" s="15" t="s">
        <v>1503</v>
      </c>
      <c r="N716" s="336">
        <v>4</v>
      </c>
      <c r="O716" s="419"/>
    </row>
    <row r="717" spans="1:15" x14ac:dyDescent="0.2">
      <c r="A717" s="61" t="s">
        <v>2647</v>
      </c>
      <c r="B717" s="61" t="s">
        <v>2688</v>
      </c>
      <c r="C717" s="61" t="s">
        <v>1358</v>
      </c>
      <c r="D717" s="61" t="s">
        <v>3589</v>
      </c>
      <c r="E717" s="61" t="s">
        <v>3590</v>
      </c>
      <c r="F717" s="61" t="s">
        <v>2688</v>
      </c>
      <c r="G717" s="61" t="s">
        <v>2648</v>
      </c>
      <c r="H717" s="61" t="s">
        <v>2854</v>
      </c>
      <c r="I717" s="63">
        <v>1</v>
      </c>
      <c r="J717" s="336">
        <v>173826310</v>
      </c>
      <c r="K717" s="63">
        <v>0</v>
      </c>
      <c r="L717" s="63">
        <v>0</v>
      </c>
      <c r="M717" s="15" t="s">
        <v>1503</v>
      </c>
      <c r="N717" s="336">
        <v>1</v>
      </c>
      <c r="O717" s="419"/>
    </row>
    <row r="718" spans="1:15" x14ac:dyDescent="0.2">
      <c r="A718" s="61" t="s">
        <v>2129</v>
      </c>
      <c r="B718" s="61" t="s">
        <v>2688</v>
      </c>
      <c r="C718" s="61" t="s">
        <v>2130</v>
      </c>
      <c r="D718" s="61" t="s">
        <v>4028</v>
      </c>
      <c r="E718" s="61" t="s">
        <v>4029</v>
      </c>
      <c r="F718" s="61" t="s">
        <v>2688</v>
      </c>
      <c r="G718" s="61" t="s">
        <v>2130</v>
      </c>
      <c r="H718" s="61" t="s">
        <v>2851</v>
      </c>
      <c r="I718" s="63">
        <v>1</v>
      </c>
      <c r="J718" s="336">
        <v>173827233</v>
      </c>
      <c r="K718" s="63">
        <v>0</v>
      </c>
      <c r="L718" s="63">
        <v>0</v>
      </c>
      <c r="M718" s="15" t="s">
        <v>1503</v>
      </c>
      <c r="N718" s="336">
        <v>1</v>
      </c>
      <c r="O718" s="419"/>
    </row>
    <row r="719" spans="1:15" x14ac:dyDescent="0.2">
      <c r="A719" s="61" t="s">
        <v>2527</v>
      </c>
      <c r="B719" s="61" t="s">
        <v>2723</v>
      </c>
      <c r="C719" s="61" t="s">
        <v>2528</v>
      </c>
      <c r="D719" s="61" t="s">
        <v>3718</v>
      </c>
      <c r="E719" s="61" t="s">
        <v>3719</v>
      </c>
      <c r="F719" s="61" t="s">
        <v>2883</v>
      </c>
      <c r="G719" s="61" t="s">
        <v>2528</v>
      </c>
      <c r="H719" s="61" t="s">
        <v>2854</v>
      </c>
      <c r="I719" s="63">
        <v>1</v>
      </c>
      <c r="J719" s="336">
        <v>174307747</v>
      </c>
      <c r="K719" s="63">
        <v>1</v>
      </c>
      <c r="L719" s="63">
        <v>0</v>
      </c>
      <c r="M719" s="15" t="s">
        <v>1503</v>
      </c>
      <c r="N719" s="336">
        <v>13</v>
      </c>
      <c r="O719" s="419"/>
    </row>
    <row r="720" spans="1:15" x14ac:dyDescent="0.2">
      <c r="A720" s="61" t="s">
        <v>1692</v>
      </c>
      <c r="B720" s="61" t="s">
        <v>2736</v>
      </c>
      <c r="C720" s="61" t="s">
        <v>4199</v>
      </c>
      <c r="D720" s="61" t="s">
        <v>4200</v>
      </c>
      <c r="E720" s="61" t="s">
        <v>4201</v>
      </c>
      <c r="F720" s="61" t="s">
        <v>2688</v>
      </c>
      <c r="G720" s="61" t="s">
        <v>1693</v>
      </c>
      <c r="H720" s="61" t="s">
        <v>2854</v>
      </c>
      <c r="I720" s="63">
        <v>1</v>
      </c>
      <c r="J720" s="336">
        <v>174307749</v>
      </c>
      <c r="K720" s="63">
        <v>1</v>
      </c>
      <c r="L720" s="63">
        <v>0</v>
      </c>
      <c r="M720" s="15" t="s">
        <v>1503</v>
      </c>
      <c r="N720" s="336">
        <v>1</v>
      </c>
      <c r="O720" s="419"/>
    </row>
    <row r="721" spans="1:15" x14ac:dyDescent="0.2">
      <c r="A721" s="61" t="s">
        <v>2544</v>
      </c>
      <c r="B721" s="61" t="s">
        <v>2736</v>
      </c>
      <c r="C721" s="61" t="s">
        <v>3157</v>
      </c>
      <c r="D721" s="61" t="s">
        <v>4202</v>
      </c>
      <c r="E721" s="61" t="s">
        <v>4203</v>
      </c>
      <c r="F721" s="61" t="s">
        <v>2688</v>
      </c>
      <c r="G721" s="61" t="s">
        <v>2545</v>
      </c>
      <c r="H721" s="61" t="s">
        <v>2851</v>
      </c>
      <c r="I721" s="63">
        <v>1</v>
      </c>
      <c r="J721" s="336">
        <v>174566704</v>
      </c>
      <c r="K721" s="63">
        <v>0</v>
      </c>
      <c r="L721" s="63">
        <v>0</v>
      </c>
      <c r="M721" s="15" t="s">
        <v>1503</v>
      </c>
      <c r="N721" s="336">
        <v>1</v>
      </c>
      <c r="O721" s="419"/>
    </row>
    <row r="722" spans="1:15" x14ac:dyDescent="0.2">
      <c r="A722" s="61" t="s">
        <v>2544</v>
      </c>
      <c r="B722" s="61" t="s">
        <v>2736</v>
      </c>
      <c r="C722" s="61" t="s">
        <v>3157</v>
      </c>
      <c r="D722" s="61" t="s">
        <v>4204</v>
      </c>
      <c r="E722" s="61" t="s">
        <v>4205</v>
      </c>
      <c r="F722" s="61" t="s">
        <v>2736</v>
      </c>
      <c r="G722" s="61" t="s">
        <v>2545</v>
      </c>
      <c r="H722" s="61" t="s">
        <v>2851</v>
      </c>
      <c r="I722" s="63">
        <v>1</v>
      </c>
      <c r="J722" s="336">
        <v>174566704</v>
      </c>
      <c r="K722" s="63">
        <v>0</v>
      </c>
      <c r="L722" s="63">
        <v>0</v>
      </c>
      <c r="M722" s="15" t="s">
        <v>3560</v>
      </c>
      <c r="N722" s="336">
        <v>2</v>
      </c>
      <c r="O722" s="419"/>
    </row>
    <row r="723" spans="1:15" x14ac:dyDescent="0.2">
      <c r="A723" s="61" t="s">
        <v>2544</v>
      </c>
      <c r="B723" s="61" t="s">
        <v>2736</v>
      </c>
      <c r="C723" s="61" t="s">
        <v>3157</v>
      </c>
      <c r="D723" s="61" t="s">
        <v>3803</v>
      </c>
      <c r="E723" s="61" t="s">
        <v>3804</v>
      </c>
      <c r="F723" s="61" t="s">
        <v>2697</v>
      </c>
      <c r="G723" s="61" t="s">
        <v>2545</v>
      </c>
      <c r="H723" s="61" t="s">
        <v>2851</v>
      </c>
      <c r="I723" s="63">
        <v>1</v>
      </c>
      <c r="J723" s="336">
        <v>174566704</v>
      </c>
      <c r="K723" s="63">
        <v>0</v>
      </c>
      <c r="L723" s="63">
        <v>0</v>
      </c>
      <c r="M723" s="15" t="s">
        <v>3560</v>
      </c>
      <c r="N723" s="336">
        <v>4</v>
      </c>
      <c r="O723" s="419"/>
    </row>
    <row r="724" spans="1:15" x14ac:dyDescent="0.2">
      <c r="A724" s="61" t="s">
        <v>2000</v>
      </c>
      <c r="B724" s="61" t="s">
        <v>2736</v>
      </c>
      <c r="C724" s="61" t="s">
        <v>4206</v>
      </c>
      <c r="D724" s="61" t="s">
        <v>4207</v>
      </c>
      <c r="E724" s="61" t="s">
        <v>4208</v>
      </c>
      <c r="F724" s="61" t="s">
        <v>2736</v>
      </c>
      <c r="G724" s="61" t="s">
        <v>2001</v>
      </c>
      <c r="H724" s="61" t="s">
        <v>2851</v>
      </c>
      <c r="I724" s="63">
        <v>1</v>
      </c>
      <c r="J724" s="336">
        <v>174568443</v>
      </c>
      <c r="K724" s="63">
        <v>0</v>
      </c>
      <c r="L724" s="63">
        <v>0</v>
      </c>
      <c r="M724" s="15" t="s">
        <v>1503</v>
      </c>
      <c r="N724" s="336">
        <v>2</v>
      </c>
      <c r="O724" s="419"/>
    </row>
    <row r="725" spans="1:15" x14ac:dyDescent="0.2">
      <c r="A725" s="61" t="s">
        <v>2000</v>
      </c>
      <c r="B725" s="61" t="s">
        <v>2736</v>
      </c>
      <c r="C725" s="61" t="s">
        <v>4206</v>
      </c>
      <c r="D725" s="61" t="s">
        <v>4209</v>
      </c>
      <c r="E725" s="61" t="s">
        <v>4210</v>
      </c>
      <c r="F725" s="61" t="s">
        <v>2723</v>
      </c>
      <c r="G725" s="61" t="s">
        <v>2001</v>
      </c>
      <c r="H725" s="61" t="s">
        <v>2851</v>
      </c>
      <c r="I725" s="63">
        <v>1</v>
      </c>
      <c r="J725" s="336">
        <v>174568443</v>
      </c>
      <c r="K725" s="63">
        <v>0</v>
      </c>
      <c r="L725" s="63">
        <v>0</v>
      </c>
      <c r="M725" s="15" t="s">
        <v>1503</v>
      </c>
      <c r="N725" s="336">
        <v>3</v>
      </c>
      <c r="O725" s="419"/>
    </row>
    <row r="726" spans="1:15" x14ac:dyDescent="0.2">
      <c r="A726" s="61" t="s">
        <v>2221</v>
      </c>
      <c r="B726" s="61" t="s">
        <v>2688</v>
      </c>
      <c r="C726" s="61" t="s">
        <v>4211</v>
      </c>
      <c r="D726" s="61" t="s">
        <v>4212</v>
      </c>
      <c r="E726" s="61" t="s">
        <v>4213</v>
      </c>
      <c r="F726" s="61" t="s">
        <v>2688</v>
      </c>
      <c r="G726" s="61" t="s">
        <v>2222</v>
      </c>
      <c r="H726" s="61" t="s">
        <v>2851</v>
      </c>
      <c r="I726" s="63">
        <v>1</v>
      </c>
      <c r="J726" s="336">
        <v>175223030</v>
      </c>
      <c r="K726" s="63">
        <v>0</v>
      </c>
      <c r="L726" s="63">
        <v>0</v>
      </c>
      <c r="M726" s="15" t="s">
        <v>1503</v>
      </c>
      <c r="N726" s="336">
        <v>1</v>
      </c>
      <c r="O726" s="419"/>
    </row>
    <row r="727" spans="1:15" x14ac:dyDescent="0.2">
      <c r="A727" s="61" t="s">
        <v>2197</v>
      </c>
      <c r="B727" s="61" t="s">
        <v>2736</v>
      </c>
      <c r="C727" s="61" t="s">
        <v>1363</v>
      </c>
      <c r="D727" s="61" t="s">
        <v>4214</v>
      </c>
      <c r="E727" s="61" t="s">
        <v>4215</v>
      </c>
      <c r="F727" s="61" t="s">
        <v>2736</v>
      </c>
      <c r="G727" s="61" t="s">
        <v>2198</v>
      </c>
      <c r="H727" s="61" t="s">
        <v>2854</v>
      </c>
      <c r="I727" s="63">
        <v>1</v>
      </c>
      <c r="J727" s="336">
        <v>175511673</v>
      </c>
      <c r="K727" s="63">
        <v>1</v>
      </c>
      <c r="L727" s="63">
        <v>0</v>
      </c>
      <c r="M727" s="15" t="s">
        <v>1503</v>
      </c>
      <c r="N727" s="336">
        <v>2</v>
      </c>
      <c r="O727" s="419"/>
    </row>
    <row r="728" spans="1:15" x14ac:dyDescent="0.2">
      <c r="A728" s="61" t="s">
        <v>2197</v>
      </c>
      <c r="B728" s="61" t="s">
        <v>2736</v>
      </c>
      <c r="C728" s="61" t="s">
        <v>1363</v>
      </c>
      <c r="D728" s="61" t="s">
        <v>4216</v>
      </c>
      <c r="E728" s="61" t="s">
        <v>4217</v>
      </c>
      <c r="F728" s="61" t="s">
        <v>2723</v>
      </c>
      <c r="G728" s="61" t="s">
        <v>2198</v>
      </c>
      <c r="H728" s="61" t="s">
        <v>2854</v>
      </c>
      <c r="I728" s="63">
        <v>1</v>
      </c>
      <c r="J728" s="336">
        <v>175511673</v>
      </c>
      <c r="K728" s="63">
        <v>1</v>
      </c>
      <c r="L728" s="63">
        <v>0</v>
      </c>
      <c r="M728" s="15" t="s">
        <v>1503</v>
      </c>
      <c r="N728" s="336">
        <v>3</v>
      </c>
      <c r="O728" s="419"/>
    </row>
    <row r="729" spans="1:15" x14ac:dyDescent="0.2">
      <c r="A729" s="61" t="s">
        <v>2197</v>
      </c>
      <c r="B729" s="61" t="s">
        <v>2723</v>
      </c>
      <c r="C729" s="61" t="s">
        <v>1364</v>
      </c>
      <c r="D729" s="61" t="s">
        <v>4216</v>
      </c>
      <c r="E729" s="61" t="s">
        <v>4217</v>
      </c>
      <c r="F729" s="61" t="s">
        <v>2697</v>
      </c>
      <c r="G729" s="61" t="s">
        <v>2198</v>
      </c>
      <c r="H729" s="61" t="s">
        <v>2851</v>
      </c>
      <c r="I729" s="63">
        <v>1</v>
      </c>
      <c r="J729" s="336">
        <v>175511673</v>
      </c>
      <c r="K729" s="63">
        <v>0</v>
      </c>
      <c r="L729" s="63">
        <v>0</v>
      </c>
      <c r="M729" s="15" t="s">
        <v>1503</v>
      </c>
      <c r="N729" s="336">
        <v>4</v>
      </c>
      <c r="O729" s="419"/>
    </row>
    <row r="730" spans="1:15" x14ac:dyDescent="0.2">
      <c r="A730" s="61" t="s">
        <v>1555</v>
      </c>
      <c r="B730" s="61" t="s">
        <v>2688</v>
      </c>
      <c r="C730" s="61" t="s">
        <v>1350</v>
      </c>
      <c r="D730" s="61" t="s">
        <v>3292</v>
      </c>
      <c r="E730" s="61" t="s">
        <v>3293</v>
      </c>
      <c r="F730" s="61" t="s">
        <v>2688</v>
      </c>
      <c r="G730" s="61" t="s">
        <v>1350</v>
      </c>
      <c r="H730" s="61" t="s">
        <v>2854</v>
      </c>
      <c r="I730" s="63">
        <v>1</v>
      </c>
      <c r="J730" s="336">
        <v>175629931</v>
      </c>
      <c r="K730" s="63">
        <v>1</v>
      </c>
      <c r="L730" s="63">
        <v>0</v>
      </c>
      <c r="M730" s="15" t="s">
        <v>1503</v>
      </c>
      <c r="N730" s="336">
        <v>2</v>
      </c>
      <c r="O730" s="419"/>
    </row>
    <row r="731" spans="1:15" x14ac:dyDescent="0.2">
      <c r="A731" s="61" t="s">
        <v>2674</v>
      </c>
      <c r="B731" s="61" t="s">
        <v>2736</v>
      </c>
      <c r="C731" s="61" t="s">
        <v>3609</v>
      </c>
      <c r="D731" s="61" t="s">
        <v>4218</v>
      </c>
      <c r="E731" s="61" t="s">
        <v>4219</v>
      </c>
      <c r="F731" s="61" t="s">
        <v>2688</v>
      </c>
      <c r="G731" s="61" t="s">
        <v>2675</v>
      </c>
      <c r="H731" s="61" t="s">
        <v>2854</v>
      </c>
      <c r="I731" s="63">
        <v>1</v>
      </c>
      <c r="J731" s="336">
        <v>176033301</v>
      </c>
      <c r="K731" s="63">
        <v>1</v>
      </c>
      <c r="L731" s="63">
        <v>0</v>
      </c>
      <c r="M731" s="15" t="s">
        <v>1503</v>
      </c>
      <c r="N731" s="336">
        <v>1</v>
      </c>
      <c r="O731" s="419"/>
    </row>
    <row r="732" spans="1:15" x14ac:dyDescent="0.2">
      <c r="A732" s="61" t="s">
        <v>2558</v>
      </c>
      <c r="B732" s="61" t="s">
        <v>2688</v>
      </c>
      <c r="C732" s="61" t="s">
        <v>2559</v>
      </c>
      <c r="D732" s="61" t="s">
        <v>4220</v>
      </c>
      <c r="E732" s="61" t="s">
        <v>4221</v>
      </c>
      <c r="F732" s="61" t="s">
        <v>2688</v>
      </c>
      <c r="G732" s="61" t="s">
        <v>2559</v>
      </c>
      <c r="H732" s="61" t="s">
        <v>2851</v>
      </c>
      <c r="I732" s="63">
        <v>1</v>
      </c>
      <c r="J732" s="336">
        <v>176035653</v>
      </c>
      <c r="K732" s="63">
        <v>0</v>
      </c>
      <c r="L732" s="63">
        <v>0</v>
      </c>
      <c r="M732" s="15" t="s">
        <v>1503</v>
      </c>
      <c r="N732" s="336">
        <v>1</v>
      </c>
      <c r="O732" s="419"/>
    </row>
    <row r="733" spans="1:15" x14ac:dyDescent="0.2">
      <c r="A733" s="61" t="s">
        <v>2151</v>
      </c>
      <c r="B733" s="61" t="s">
        <v>2688</v>
      </c>
      <c r="C733" s="61" t="s">
        <v>2152</v>
      </c>
      <c r="D733" s="61" t="s">
        <v>4222</v>
      </c>
      <c r="E733" s="61" t="s">
        <v>4223</v>
      </c>
      <c r="F733" s="61" t="s">
        <v>2688</v>
      </c>
      <c r="G733" s="61" t="s">
        <v>2152</v>
      </c>
      <c r="H733" s="61" t="s">
        <v>2854</v>
      </c>
      <c r="I733" s="63">
        <v>1</v>
      </c>
      <c r="J733" s="336">
        <v>176152564</v>
      </c>
      <c r="K733" s="63">
        <v>1</v>
      </c>
      <c r="L733" s="63">
        <v>1</v>
      </c>
      <c r="M733" s="15" t="s">
        <v>1503</v>
      </c>
      <c r="N733" s="336">
        <v>1</v>
      </c>
      <c r="O733" s="419"/>
    </row>
    <row r="734" spans="1:15" x14ac:dyDescent="0.2">
      <c r="A734" s="61" t="s">
        <v>2151</v>
      </c>
      <c r="B734" s="61" t="s">
        <v>2736</v>
      </c>
      <c r="C734" s="61" t="s">
        <v>2152</v>
      </c>
      <c r="D734" s="61" t="s">
        <v>4224</v>
      </c>
      <c r="E734" s="61" t="s">
        <v>4225</v>
      </c>
      <c r="F734" s="61" t="s">
        <v>2723</v>
      </c>
      <c r="G734" s="61" t="s">
        <v>2152</v>
      </c>
      <c r="H734" s="61" t="s">
        <v>2851</v>
      </c>
      <c r="I734" s="63">
        <v>1</v>
      </c>
      <c r="J734" s="336">
        <v>176152564</v>
      </c>
      <c r="K734" s="63">
        <v>0</v>
      </c>
      <c r="L734" s="63">
        <v>0</v>
      </c>
      <c r="M734" s="15" t="s">
        <v>1503</v>
      </c>
      <c r="N734" s="336">
        <v>3</v>
      </c>
      <c r="O734" s="419"/>
    </row>
    <row r="735" spans="1:15" x14ac:dyDescent="0.2">
      <c r="A735" s="61" t="s">
        <v>2020</v>
      </c>
      <c r="B735" s="61" t="s">
        <v>2688</v>
      </c>
      <c r="C735" s="61" t="s">
        <v>2021</v>
      </c>
      <c r="D735" s="61" t="s">
        <v>3884</v>
      </c>
      <c r="E735" s="61" t="s">
        <v>3885</v>
      </c>
      <c r="F735" s="61" t="s">
        <v>2688</v>
      </c>
      <c r="G735" s="61" t="s">
        <v>2021</v>
      </c>
      <c r="H735" s="61" t="s">
        <v>2854</v>
      </c>
      <c r="I735" s="63">
        <v>1</v>
      </c>
      <c r="J735" s="336">
        <v>176844525</v>
      </c>
      <c r="K735" s="63">
        <v>1</v>
      </c>
      <c r="L735" s="63">
        <v>0</v>
      </c>
      <c r="M735" s="15" t="s">
        <v>1503</v>
      </c>
      <c r="N735" s="336">
        <v>1</v>
      </c>
      <c r="O735" s="419"/>
    </row>
    <row r="736" spans="1:15" x14ac:dyDescent="0.2">
      <c r="A736" s="61" t="s">
        <v>2020</v>
      </c>
      <c r="B736" s="61" t="s">
        <v>2688</v>
      </c>
      <c r="C736" s="61" t="s">
        <v>2021</v>
      </c>
      <c r="D736" s="61" t="s">
        <v>3403</v>
      </c>
      <c r="E736" s="61" t="s">
        <v>3404</v>
      </c>
      <c r="F736" s="61" t="s">
        <v>2736</v>
      </c>
      <c r="G736" s="61" t="s">
        <v>2021</v>
      </c>
      <c r="H736" s="61" t="s">
        <v>2854</v>
      </c>
      <c r="I736" s="63">
        <v>1</v>
      </c>
      <c r="J736" s="336">
        <v>176844525</v>
      </c>
      <c r="K736" s="63">
        <v>1</v>
      </c>
      <c r="L736" s="63">
        <v>1</v>
      </c>
      <c r="M736" s="15" t="s">
        <v>3405</v>
      </c>
      <c r="N736" s="336">
        <v>2</v>
      </c>
      <c r="O736" s="419"/>
    </row>
    <row r="737" spans="1:15" x14ac:dyDescent="0.2">
      <c r="A737" s="61" t="s">
        <v>1561</v>
      </c>
      <c r="B737" s="61" t="s">
        <v>2736</v>
      </c>
      <c r="C737" s="61" t="s">
        <v>4226</v>
      </c>
      <c r="D737" s="61" t="s">
        <v>4227</v>
      </c>
      <c r="E737" s="61" t="s">
        <v>4228</v>
      </c>
      <c r="F737" s="61" t="s">
        <v>2688</v>
      </c>
      <c r="G737" s="61" t="s">
        <v>1562</v>
      </c>
      <c r="H737" s="61" t="s">
        <v>2851</v>
      </c>
      <c r="I737" s="63">
        <v>1</v>
      </c>
      <c r="J737" s="336">
        <v>177038226</v>
      </c>
      <c r="K737" s="63">
        <v>0</v>
      </c>
      <c r="L737" s="63">
        <v>0</v>
      </c>
      <c r="M737" s="15" t="s">
        <v>1503</v>
      </c>
      <c r="N737" s="336">
        <v>1</v>
      </c>
      <c r="O737" s="419"/>
    </row>
    <row r="738" spans="1:15" x14ac:dyDescent="0.2">
      <c r="A738" s="61" t="s">
        <v>1561</v>
      </c>
      <c r="B738" s="61" t="s">
        <v>2736</v>
      </c>
      <c r="C738" s="61" t="s">
        <v>4226</v>
      </c>
      <c r="D738" s="61" t="s">
        <v>4229</v>
      </c>
      <c r="E738" s="61" t="s">
        <v>4230</v>
      </c>
      <c r="F738" s="61" t="s">
        <v>2723</v>
      </c>
      <c r="G738" s="61" t="s">
        <v>1562</v>
      </c>
      <c r="H738" s="61" t="s">
        <v>2851</v>
      </c>
      <c r="I738" s="63">
        <v>1</v>
      </c>
      <c r="J738" s="336">
        <v>177038226</v>
      </c>
      <c r="K738" s="63">
        <v>0</v>
      </c>
      <c r="L738" s="63">
        <v>0</v>
      </c>
      <c r="M738" s="15" t="s">
        <v>1503</v>
      </c>
      <c r="N738" s="336">
        <v>3</v>
      </c>
      <c r="O738" s="419"/>
    </row>
    <row r="739" spans="1:15" x14ac:dyDescent="0.2">
      <c r="A739" s="61" t="s">
        <v>2029</v>
      </c>
      <c r="B739" s="61" t="s">
        <v>2688</v>
      </c>
      <c r="C739" s="61" t="s">
        <v>1366</v>
      </c>
      <c r="D739" s="61" t="s">
        <v>4231</v>
      </c>
      <c r="E739" s="61" t="s">
        <v>4232</v>
      </c>
      <c r="F739" s="61" t="s">
        <v>2688</v>
      </c>
      <c r="G739" s="61" t="s">
        <v>1366</v>
      </c>
      <c r="H739" s="61" t="s">
        <v>2854</v>
      </c>
      <c r="I739" s="63">
        <v>1</v>
      </c>
      <c r="J739" s="336">
        <v>177617575</v>
      </c>
      <c r="K739" s="63">
        <v>0</v>
      </c>
      <c r="L739" s="63">
        <v>0</v>
      </c>
      <c r="M739" s="15" t="s">
        <v>1503</v>
      </c>
      <c r="N739" s="336">
        <v>1</v>
      </c>
      <c r="O739" s="419"/>
    </row>
    <row r="740" spans="1:15" x14ac:dyDescent="0.2">
      <c r="A740" s="61" t="s">
        <v>2032</v>
      </c>
      <c r="B740" s="61" t="s">
        <v>2688</v>
      </c>
      <c r="C740" s="61" t="s">
        <v>1368</v>
      </c>
      <c r="D740" s="61" t="s">
        <v>4233</v>
      </c>
      <c r="E740" s="61" t="s">
        <v>4234</v>
      </c>
      <c r="F740" s="61" t="s">
        <v>2736</v>
      </c>
      <c r="G740" s="61" t="s">
        <v>1368</v>
      </c>
      <c r="H740" s="61" t="s">
        <v>2854</v>
      </c>
      <c r="I740" s="63">
        <v>1</v>
      </c>
      <c r="J740" s="336">
        <v>177649357</v>
      </c>
      <c r="K740" s="63">
        <v>0</v>
      </c>
      <c r="L740" s="63">
        <v>0</v>
      </c>
      <c r="M740" s="15" t="s">
        <v>1503</v>
      </c>
      <c r="N740" s="336">
        <v>1</v>
      </c>
      <c r="O740" s="419"/>
    </row>
    <row r="741" spans="1:15" x14ac:dyDescent="0.2">
      <c r="A741" s="61" t="s">
        <v>2032</v>
      </c>
      <c r="B741" s="61" t="s">
        <v>2688</v>
      </c>
      <c r="C741" s="61" t="s">
        <v>1368</v>
      </c>
      <c r="D741" s="61" t="s">
        <v>4233</v>
      </c>
      <c r="E741" s="61" t="s">
        <v>4234</v>
      </c>
      <c r="F741" s="61" t="s">
        <v>2697</v>
      </c>
      <c r="G741" s="61" t="s">
        <v>1368</v>
      </c>
      <c r="H741" s="61" t="s">
        <v>2854</v>
      </c>
      <c r="I741" s="63">
        <v>1</v>
      </c>
      <c r="J741" s="336">
        <v>177649357</v>
      </c>
      <c r="K741" s="63">
        <v>0</v>
      </c>
      <c r="L741" s="63">
        <v>0</v>
      </c>
      <c r="M741" s="15" t="s">
        <v>1503</v>
      </c>
      <c r="N741" s="336">
        <v>2</v>
      </c>
      <c r="O741" s="419"/>
    </row>
    <row r="742" spans="1:15" x14ac:dyDescent="0.2">
      <c r="A742" s="61" t="s">
        <v>2035</v>
      </c>
      <c r="B742" s="61" t="s">
        <v>2736</v>
      </c>
      <c r="C742" s="61" t="s">
        <v>4235</v>
      </c>
      <c r="D742" s="61" t="s">
        <v>3780</v>
      </c>
      <c r="E742" s="61" t="s">
        <v>3781</v>
      </c>
      <c r="F742" s="61" t="s">
        <v>2688</v>
      </c>
      <c r="G742" s="61" t="s">
        <v>2036</v>
      </c>
      <c r="H742" s="61" t="s">
        <v>2854</v>
      </c>
      <c r="I742" s="63">
        <v>1</v>
      </c>
      <c r="J742" s="336">
        <v>177797876</v>
      </c>
      <c r="K742" s="63">
        <v>0</v>
      </c>
      <c r="L742" s="63">
        <v>0</v>
      </c>
      <c r="M742" s="15" t="s">
        <v>1503</v>
      </c>
      <c r="N742" s="336">
        <v>1</v>
      </c>
      <c r="O742" s="419"/>
    </row>
    <row r="743" spans="1:15" x14ac:dyDescent="0.2">
      <c r="A743" s="61" t="s">
        <v>2035</v>
      </c>
      <c r="B743" s="61" t="s">
        <v>2736</v>
      </c>
      <c r="C743" s="61" t="s">
        <v>4235</v>
      </c>
      <c r="D743" s="61" t="s">
        <v>4236</v>
      </c>
      <c r="E743" s="61" t="s">
        <v>4237</v>
      </c>
      <c r="F743" s="61" t="s">
        <v>2736</v>
      </c>
      <c r="G743" s="61" t="s">
        <v>2036</v>
      </c>
      <c r="H743" s="61" t="s">
        <v>2854</v>
      </c>
      <c r="I743" s="63">
        <v>1</v>
      </c>
      <c r="J743" s="336">
        <v>177797876</v>
      </c>
      <c r="K743" s="63">
        <v>1</v>
      </c>
      <c r="L743" s="63">
        <v>0</v>
      </c>
      <c r="M743" s="15" t="s">
        <v>1503</v>
      </c>
      <c r="N743" s="336">
        <v>2</v>
      </c>
      <c r="O743" s="419"/>
    </row>
    <row r="744" spans="1:15" x14ac:dyDescent="0.2">
      <c r="A744" s="61" t="s">
        <v>2682</v>
      </c>
      <c r="B744" s="61" t="s">
        <v>2736</v>
      </c>
      <c r="C744" s="61" t="s">
        <v>2916</v>
      </c>
      <c r="D744" s="61" t="s">
        <v>4238</v>
      </c>
      <c r="E744" s="61" t="s">
        <v>4239</v>
      </c>
      <c r="F744" s="61" t="s">
        <v>2688</v>
      </c>
      <c r="G744" s="61" t="s">
        <v>2683</v>
      </c>
      <c r="H744" s="61" t="s">
        <v>2854</v>
      </c>
      <c r="I744" s="63">
        <v>1</v>
      </c>
      <c r="J744" s="336">
        <v>120621355</v>
      </c>
      <c r="K744" s="63">
        <v>1</v>
      </c>
      <c r="L744" s="63">
        <v>0</v>
      </c>
      <c r="M744" s="15" t="s">
        <v>1503</v>
      </c>
      <c r="N744" s="336">
        <v>1</v>
      </c>
      <c r="O744" s="419"/>
    </row>
    <row r="745" spans="1:15" x14ac:dyDescent="0.2">
      <c r="A745" s="61" t="s">
        <v>2570</v>
      </c>
      <c r="B745" s="61" t="s">
        <v>2688</v>
      </c>
      <c r="C745" s="61" t="s">
        <v>2571</v>
      </c>
      <c r="D745" s="61" t="s">
        <v>4240</v>
      </c>
      <c r="E745" s="61" t="s">
        <v>4241</v>
      </c>
      <c r="F745" s="61" t="s">
        <v>2688</v>
      </c>
      <c r="G745" s="61" t="s">
        <v>2571</v>
      </c>
      <c r="H745" s="61" t="s">
        <v>2854</v>
      </c>
      <c r="I745" s="63">
        <v>1</v>
      </c>
      <c r="J745" s="336">
        <v>125006296</v>
      </c>
      <c r="K745" s="63">
        <v>1</v>
      </c>
      <c r="L745" s="63">
        <v>0</v>
      </c>
      <c r="M745" s="15" t="s">
        <v>2872</v>
      </c>
      <c r="N745" s="336">
        <v>1</v>
      </c>
      <c r="O745" s="419"/>
    </row>
    <row r="746" spans="1:15" x14ac:dyDescent="0.2">
      <c r="A746" s="61" t="s">
        <v>1655</v>
      </c>
      <c r="B746" s="61" t="s">
        <v>2736</v>
      </c>
      <c r="C746" s="61" t="s">
        <v>3545</v>
      </c>
      <c r="D746" s="61" t="s">
        <v>3650</v>
      </c>
      <c r="E746" s="61" t="s">
        <v>3651</v>
      </c>
      <c r="F746" s="61" t="s">
        <v>2736</v>
      </c>
      <c r="G746" s="61" t="s">
        <v>1656</v>
      </c>
      <c r="H746" s="61" t="s">
        <v>2854</v>
      </c>
      <c r="I746" s="63">
        <v>0.75</v>
      </c>
      <c r="J746" s="336">
        <v>165373607</v>
      </c>
      <c r="K746" s="63">
        <v>0.75</v>
      </c>
      <c r="L746" s="63">
        <v>0</v>
      </c>
      <c r="M746" s="15" t="s">
        <v>3652</v>
      </c>
      <c r="N746" s="336">
        <v>2</v>
      </c>
      <c r="O746" s="419"/>
    </row>
    <row r="747" spans="1:15" x14ac:dyDescent="0.2">
      <c r="A747" s="61" t="s">
        <v>1706</v>
      </c>
      <c r="B747" s="61" t="s">
        <v>2833</v>
      </c>
      <c r="C747" s="61" t="s">
        <v>3440</v>
      </c>
      <c r="D747" s="61" t="s">
        <v>3650</v>
      </c>
      <c r="E747" s="61" t="s">
        <v>3651</v>
      </c>
      <c r="F747" s="61" t="s">
        <v>2694</v>
      </c>
      <c r="G747" s="61" t="s">
        <v>1707</v>
      </c>
      <c r="H747" s="61" t="s">
        <v>2854</v>
      </c>
      <c r="I747" s="63">
        <v>0.5</v>
      </c>
      <c r="J747" s="336">
        <v>154005468</v>
      </c>
      <c r="K747" s="63">
        <v>0.5</v>
      </c>
      <c r="L747" s="63">
        <v>0</v>
      </c>
      <c r="M747" s="15" t="s">
        <v>3652</v>
      </c>
      <c r="N747" s="336">
        <v>11</v>
      </c>
      <c r="O747" s="419"/>
    </row>
    <row r="748" spans="1:15" x14ac:dyDescent="0.2">
      <c r="A748" s="61" t="s">
        <v>1795</v>
      </c>
      <c r="B748" s="61" t="s">
        <v>2688</v>
      </c>
      <c r="C748" s="61" t="s">
        <v>3093</v>
      </c>
      <c r="D748" s="61" t="s">
        <v>3644</v>
      </c>
      <c r="E748" s="61" t="s">
        <v>3645</v>
      </c>
      <c r="F748" s="61" t="s">
        <v>2789</v>
      </c>
      <c r="G748" s="61" t="s">
        <v>1796</v>
      </c>
      <c r="H748" s="61" t="s">
        <v>2854</v>
      </c>
      <c r="I748" s="63">
        <v>0</v>
      </c>
      <c r="J748" s="336">
        <v>145132892</v>
      </c>
      <c r="K748" s="63">
        <v>0</v>
      </c>
      <c r="L748" s="63">
        <v>0</v>
      </c>
      <c r="M748" s="15" t="s">
        <v>1503</v>
      </c>
      <c r="N748" s="336">
        <v>8</v>
      </c>
      <c r="O748" s="419"/>
    </row>
    <row r="749" spans="1:15" x14ac:dyDescent="0.2">
      <c r="A749" s="61" t="s">
        <v>1737</v>
      </c>
      <c r="B749" s="61" t="s">
        <v>2688</v>
      </c>
      <c r="C749" s="61" t="s">
        <v>1739</v>
      </c>
      <c r="D749" s="61" t="s">
        <v>4242</v>
      </c>
      <c r="E749" s="61" t="s">
        <v>4243</v>
      </c>
      <c r="F749" s="61" t="s">
        <v>2688</v>
      </c>
      <c r="G749" s="61" t="s">
        <v>1739</v>
      </c>
      <c r="H749" s="61" t="s">
        <v>2939</v>
      </c>
      <c r="I749" s="63">
        <v>0</v>
      </c>
      <c r="J749" s="336">
        <v>148341952</v>
      </c>
      <c r="K749" s="63">
        <v>0</v>
      </c>
      <c r="L749" s="63">
        <v>0</v>
      </c>
      <c r="M749" s="15" t="s">
        <v>1503</v>
      </c>
      <c r="N749" s="336">
        <v>1</v>
      </c>
      <c r="O749" s="419"/>
    </row>
    <row r="750" spans="1:15" x14ac:dyDescent="0.2">
      <c r="A750" s="61" t="s">
        <v>2066</v>
      </c>
      <c r="B750" s="61" t="s">
        <v>2694</v>
      </c>
      <c r="C750" s="61" t="s">
        <v>3436</v>
      </c>
      <c r="D750" s="61" t="s">
        <v>3129</v>
      </c>
      <c r="E750" s="61" t="s">
        <v>3130</v>
      </c>
      <c r="F750" s="61" t="s">
        <v>2989</v>
      </c>
      <c r="G750" s="61" t="s">
        <v>2067</v>
      </c>
      <c r="H750" s="61" t="s">
        <v>2854</v>
      </c>
      <c r="I750" s="63">
        <v>0</v>
      </c>
      <c r="J750" s="336">
        <v>153365359</v>
      </c>
      <c r="K750" s="63">
        <v>0</v>
      </c>
      <c r="L750" s="63">
        <v>0</v>
      </c>
      <c r="M750" s="15" t="s">
        <v>1503</v>
      </c>
      <c r="N750" s="336">
        <v>11</v>
      </c>
      <c r="O750" s="419"/>
    </row>
    <row r="751" spans="1:15" x14ac:dyDescent="0.2">
      <c r="A751" s="61" t="s">
        <v>1868</v>
      </c>
      <c r="B751" s="61" t="s">
        <v>2688</v>
      </c>
      <c r="C751" s="61" t="s">
        <v>4244</v>
      </c>
      <c r="D751" s="61" t="s">
        <v>4233</v>
      </c>
      <c r="E751" s="61" t="s">
        <v>4234</v>
      </c>
      <c r="F751" s="61" t="s">
        <v>2688</v>
      </c>
      <c r="G751" s="61" t="s">
        <v>1869</v>
      </c>
      <c r="H751" s="61" t="s">
        <v>2854</v>
      </c>
      <c r="I751" s="63">
        <v>0</v>
      </c>
      <c r="J751" s="336">
        <v>159385132</v>
      </c>
      <c r="K751" s="63">
        <v>0</v>
      </c>
      <c r="L751" s="63">
        <v>0</v>
      </c>
      <c r="M751" s="15" t="s">
        <v>1503</v>
      </c>
      <c r="N751" s="336">
        <v>1</v>
      </c>
      <c r="O751" s="419"/>
    </row>
    <row r="752" spans="1:15" x14ac:dyDescent="0.2">
      <c r="A752" s="61" t="s">
        <v>1868</v>
      </c>
      <c r="B752" s="61" t="s">
        <v>2688</v>
      </c>
      <c r="C752" s="61" t="s">
        <v>4244</v>
      </c>
      <c r="D752" s="61" t="s">
        <v>3815</v>
      </c>
      <c r="E752" s="61" t="s">
        <v>3816</v>
      </c>
      <c r="F752" s="61" t="s">
        <v>2787</v>
      </c>
      <c r="G752" s="61" t="s">
        <v>1869</v>
      </c>
      <c r="H752" s="61" t="s">
        <v>2939</v>
      </c>
      <c r="I752" s="63">
        <v>0</v>
      </c>
      <c r="J752" s="336">
        <v>159385132</v>
      </c>
      <c r="K752" s="63">
        <v>0</v>
      </c>
      <c r="L752" s="63">
        <v>0</v>
      </c>
      <c r="M752" s="15" t="s">
        <v>1503</v>
      </c>
      <c r="N752" s="336">
        <v>5</v>
      </c>
      <c r="O752" s="419"/>
    </row>
    <row r="753" spans="1:15" x14ac:dyDescent="0.2">
      <c r="A753" s="61" t="s">
        <v>1868</v>
      </c>
      <c r="B753" s="61" t="s">
        <v>2697</v>
      </c>
      <c r="C753" s="61" t="s">
        <v>1361</v>
      </c>
      <c r="D753" s="61" t="s">
        <v>3815</v>
      </c>
      <c r="E753" s="61" t="s">
        <v>3816</v>
      </c>
      <c r="F753" s="61" t="s">
        <v>2833</v>
      </c>
      <c r="G753" s="61" t="s">
        <v>1869</v>
      </c>
      <c r="H753" s="61" t="s">
        <v>2854</v>
      </c>
      <c r="I753" s="63">
        <v>0</v>
      </c>
      <c r="J753" s="336">
        <v>159385132</v>
      </c>
      <c r="K753" s="63">
        <v>0</v>
      </c>
      <c r="L753" s="63">
        <v>0</v>
      </c>
      <c r="M753" s="15" t="s">
        <v>1503</v>
      </c>
      <c r="N753" s="336">
        <v>6</v>
      </c>
      <c r="O753" s="419"/>
    </row>
    <row r="754" spans="1:15" x14ac:dyDescent="0.2">
      <c r="A754" s="61" t="s">
        <v>2440</v>
      </c>
      <c r="B754" s="61" t="s">
        <v>2688</v>
      </c>
      <c r="C754" s="61" t="s">
        <v>2441</v>
      </c>
      <c r="D754" s="61" t="s">
        <v>2974</v>
      </c>
      <c r="E754" s="61" t="s">
        <v>2975</v>
      </c>
      <c r="F754" s="61" t="s">
        <v>2688</v>
      </c>
      <c r="G754" s="61" t="s">
        <v>2441</v>
      </c>
      <c r="H754" s="61" t="s">
        <v>2854</v>
      </c>
      <c r="I754" s="63">
        <v>0</v>
      </c>
      <c r="J754" s="336">
        <v>160281476</v>
      </c>
      <c r="K754" s="63">
        <v>0</v>
      </c>
      <c r="L754" s="63">
        <v>0</v>
      </c>
      <c r="M754" s="15" t="s">
        <v>1503</v>
      </c>
      <c r="N754" s="336">
        <v>1</v>
      </c>
      <c r="O754" s="419"/>
    </row>
    <row r="755" spans="1:15" x14ac:dyDescent="0.2">
      <c r="A755" s="61" t="s">
        <v>1893</v>
      </c>
      <c r="B755" s="61" t="s">
        <v>2688</v>
      </c>
      <c r="C755" s="61" t="s">
        <v>1325</v>
      </c>
      <c r="D755" s="61" t="s">
        <v>3891</v>
      </c>
      <c r="E755" s="61" t="s">
        <v>3892</v>
      </c>
      <c r="F755" s="61" t="s">
        <v>2688</v>
      </c>
      <c r="G755" s="61" t="s">
        <v>1894</v>
      </c>
      <c r="H755" s="61" t="s">
        <v>2854</v>
      </c>
      <c r="I755" s="63">
        <v>0</v>
      </c>
      <c r="J755" s="336">
        <v>162499210</v>
      </c>
      <c r="K755" s="63">
        <v>0</v>
      </c>
      <c r="L755" s="63">
        <v>0</v>
      </c>
      <c r="M755" s="15" t="s">
        <v>1503</v>
      </c>
      <c r="N755" s="336">
        <v>1</v>
      </c>
      <c r="O755" s="419"/>
    </row>
    <row r="756" spans="1:15" x14ac:dyDescent="0.2">
      <c r="A756" s="61" t="s">
        <v>1893</v>
      </c>
      <c r="B756" s="61" t="s">
        <v>2915</v>
      </c>
      <c r="C756" s="61" t="s">
        <v>1340</v>
      </c>
      <c r="D756" s="61" t="s">
        <v>4245</v>
      </c>
      <c r="E756" s="61" t="s">
        <v>4246</v>
      </c>
      <c r="F756" s="61" t="s">
        <v>2883</v>
      </c>
      <c r="G756" s="61" t="s">
        <v>1894</v>
      </c>
      <c r="H756" s="61" t="s">
        <v>2854</v>
      </c>
      <c r="I756" s="63">
        <v>0</v>
      </c>
      <c r="J756" s="336">
        <v>162499210</v>
      </c>
      <c r="K756" s="63">
        <v>0</v>
      </c>
      <c r="L756" s="63">
        <v>0</v>
      </c>
      <c r="M756" s="15" t="s">
        <v>1503</v>
      </c>
      <c r="N756" s="336">
        <v>13</v>
      </c>
      <c r="O756" s="419"/>
    </row>
    <row r="757" spans="1:15" x14ac:dyDescent="0.2">
      <c r="A757" s="61" t="s">
        <v>1893</v>
      </c>
      <c r="B757" s="61" t="s">
        <v>2915</v>
      </c>
      <c r="C757" s="61" t="s">
        <v>1340</v>
      </c>
      <c r="D757" s="61" t="s">
        <v>4247</v>
      </c>
      <c r="E757" s="61" t="s">
        <v>4248</v>
      </c>
      <c r="F757" s="61" t="s">
        <v>2915</v>
      </c>
      <c r="G757" s="61" t="s">
        <v>1894</v>
      </c>
      <c r="H757" s="61" t="s">
        <v>2854</v>
      </c>
      <c r="I757" s="63">
        <v>0</v>
      </c>
      <c r="J757" s="336">
        <v>162499210</v>
      </c>
      <c r="K757" s="63">
        <v>0</v>
      </c>
      <c r="L757" s="63">
        <v>0</v>
      </c>
      <c r="M757" s="15" t="s">
        <v>1503</v>
      </c>
      <c r="N757" s="336">
        <v>14</v>
      </c>
      <c r="O757" s="419"/>
    </row>
    <row r="758" spans="1:15" x14ac:dyDescent="0.2">
      <c r="A758" s="61" t="s">
        <v>1893</v>
      </c>
      <c r="B758" s="61" t="s">
        <v>2915</v>
      </c>
      <c r="C758" s="61" t="s">
        <v>1340</v>
      </c>
      <c r="D758" s="61" t="s">
        <v>2881</v>
      </c>
      <c r="E758" s="61" t="s">
        <v>2882</v>
      </c>
      <c r="F758" s="61" t="s">
        <v>2963</v>
      </c>
      <c r="G758" s="61" t="s">
        <v>1894</v>
      </c>
      <c r="H758" s="61" t="s">
        <v>2854</v>
      </c>
      <c r="I758" s="63">
        <v>0</v>
      </c>
      <c r="J758" s="336">
        <v>162499210</v>
      </c>
      <c r="K758" s="63">
        <v>0</v>
      </c>
      <c r="L758" s="63">
        <v>0</v>
      </c>
      <c r="M758" s="15" t="s">
        <v>1503</v>
      </c>
      <c r="N758" s="336">
        <v>15</v>
      </c>
      <c r="O758" s="419"/>
    </row>
    <row r="759" spans="1:15" x14ac:dyDescent="0.2">
      <c r="A759" s="61" t="s">
        <v>1711</v>
      </c>
      <c r="B759" s="61" t="s">
        <v>2787</v>
      </c>
      <c r="C759" s="61" t="s">
        <v>4044</v>
      </c>
      <c r="D759" s="61" t="s">
        <v>4045</v>
      </c>
      <c r="E759" s="61" t="s">
        <v>4046</v>
      </c>
      <c r="F759" s="61" t="s">
        <v>2787</v>
      </c>
      <c r="G759" s="61" t="s">
        <v>1712</v>
      </c>
      <c r="H759" s="61" t="s">
        <v>2854</v>
      </c>
      <c r="I759" s="63">
        <v>0</v>
      </c>
      <c r="J759" s="336">
        <v>165456634</v>
      </c>
      <c r="K759" s="63">
        <v>0</v>
      </c>
      <c r="L759" s="63">
        <v>0</v>
      </c>
      <c r="M759" s="15" t="s">
        <v>1503</v>
      </c>
      <c r="N759" s="336">
        <v>6</v>
      </c>
      <c r="O759" s="419"/>
    </row>
    <row r="760" spans="1:15" x14ac:dyDescent="0.2">
      <c r="A760" s="61" t="s">
        <v>1914</v>
      </c>
      <c r="B760" s="61" t="s">
        <v>2688</v>
      </c>
      <c r="C760" s="61" t="s">
        <v>3140</v>
      </c>
      <c r="D760" s="61" t="s">
        <v>4249</v>
      </c>
      <c r="E760" s="61" t="s">
        <v>4250</v>
      </c>
      <c r="F760" s="61" t="s">
        <v>2688</v>
      </c>
      <c r="G760" s="61" t="s">
        <v>1915</v>
      </c>
      <c r="H760" s="61" t="s">
        <v>2854</v>
      </c>
      <c r="I760" s="63">
        <v>0</v>
      </c>
      <c r="J760" s="336">
        <v>165491832</v>
      </c>
      <c r="K760" s="63">
        <v>0</v>
      </c>
      <c r="L760" s="63">
        <v>0</v>
      </c>
      <c r="M760" s="15" t="s">
        <v>1503</v>
      </c>
      <c r="N760" s="336">
        <v>1</v>
      </c>
      <c r="O760" s="419"/>
    </row>
    <row r="761" spans="1:15" x14ac:dyDescent="0.2">
      <c r="A761" s="61" t="s">
        <v>1914</v>
      </c>
      <c r="B761" s="61" t="s">
        <v>2688</v>
      </c>
      <c r="C761" s="61" t="s">
        <v>3140</v>
      </c>
      <c r="D761" s="61" t="s">
        <v>4251</v>
      </c>
      <c r="E761" s="61" t="s">
        <v>4252</v>
      </c>
      <c r="F761" s="61" t="s">
        <v>2736</v>
      </c>
      <c r="G761" s="61" t="s">
        <v>1915</v>
      </c>
      <c r="H761" s="61" t="s">
        <v>2854</v>
      </c>
      <c r="I761" s="63">
        <v>0</v>
      </c>
      <c r="J761" s="336">
        <v>165491832</v>
      </c>
      <c r="K761" s="63">
        <v>0</v>
      </c>
      <c r="L761" s="63">
        <v>0</v>
      </c>
      <c r="M761" s="15" t="s">
        <v>1503</v>
      </c>
      <c r="N761" s="336">
        <v>2</v>
      </c>
      <c r="O761" s="419"/>
    </row>
    <row r="762" spans="1:15" x14ac:dyDescent="0.2">
      <c r="A762" s="61" t="s">
        <v>1914</v>
      </c>
      <c r="B762" s="61" t="s">
        <v>2688</v>
      </c>
      <c r="C762" s="61" t="s">
        <v>3140</v>
      </c>
      <c r="D762" s="61" t="s">
        <v>4253</v>
      </c>
      <c r="E762" s="61" t="s">
        <v>4254</v>
      </c>
      <c r="F762" s="61" t="s">
        <v>2723</v>
      </c>
      <c r="G762" s="61" t="s">
        <v>1915</v>
      </c>
      <c r="H762" s="61" t="s">
        <v>2854</v>
      </c>
      <c r="I762" s="63">
        <v>0</v>
      </c>
      <c r="J762" s="336">
        <v>165491832</v>
      </c>
      <c r="K762" s="63">
        <v>0</v>
      </c>
      <c r="L762" s="63">
        <v>0</v>
      </c>
      <c r="M762" s="15" t="s">
        <v>1503</v>
      </c>
      <c r="N762" s="336">
        <v>3</v>
      </c>
      <c r="O762" s="419"/>
    </row>
    <row r="763" spans="1:15" x14ac:dyDescent="0.2">
      <c r="A763" s="61" t="s">
        <v>1914</v>
      </c>
      <c r="B763" s="61" t="s">
        <v>2688</v>
      </c>
      <c r="C763" s="61" t="s">
        <v>3140</v>
      </c>
      <c r="D763" s="61" t="s">
        <v>4255</v>
      </c>
      <c r="E763" s="61" t="s">
        <v>4256</v>
      </c>
      <c r="F763" s="61" t="s">
        <v>2697</v>
      </c>
      <c r="G763" s="61" t="s">
        <v>1915</v>
      </c>
      <c r="H763" s="61" t="s">
        <v>2854</v>
      </c>
      <c r="I763" s="63">
        <v>0</v>
      </c>
      <c r="J763" s="336">
        <v>165491832</v>
      </c>
      <c r="K763" s="63">
        <v>0</v>
      </c>
      <c r="L763" s="63">
        <v>0</v>
      </c>
      <c r="M763" s="15" t="s">
        <v>1503</v>
      </c>
      <c r="N763" s="336">
        <v>4</v>
      </c>
      <c r="O763" s="419"/>
    </row>
    <row r="764" spans="1:15" x14ac:dyDescent="0.2">
      <c r="A764" s="61" t="s">
        <v>1914</v>
      </c>
      <c r="B764" s="61" t="s">
        <v>2688</v>
      </c>
      <c r="C764" s="61" t="s">
        <v>3140</v>
      </c>
      <c r="D764" s="61" t="s">
        <v>4257</v>
      </c>
      <c r="E764" s="61" t="s">
        <v>4258</v>
      </c>
      <c r="F764" s="61" t="s">
        <v>2787</v>
      </c>
      <c r="G764" s="61" t="s">
        <v>1915</v>
      </c>
      <c r="H764" s="61" t="s">
        <v>2854</v>
      </c>
      <c r="I764" s="63">
        <v>0</v>
      </c>
      <c r="J764" s="336">
        <v>165491832</v>
      </c>
      <c r="K764" s="63">
        <v>0</v>
      </c>
      <c r="L764" s="63">
        <v>0</v>
      </c>
      <c r="M764" s="15" t="s">
        <v>1503</v>
      </c>
      <c r="N764" s="336">
        <v>5</v>
      </c>
      <c r="O764" s="419"/>
    </row>
    <row r="765" spans="1:15" x14ac:dyDescent="0.2">
      <c r="A765" s="61" t="s">
        <v>1914</v>
      </c>
      <c r="B765" s="61" t="s">
        <v>2688</v>
      </c>
      <c r="C765" s="61" t="s">
        <v>3140</v>
      </c>
      <c r="D765" s="61" t="s">
        <v>4259</v>
      </c>
      <c r="E765" s="61" t="s">
        <v>4260</v>
      </c>
      <c r="F765" s="61" t="s">
        <v>2833</v>
      </c>
      <c r="G765" s="61" t="s">
        <v>1915</v>
      </c>
      <c r="H765" s="61" t="s">
        <v>2854</v>
      </c>
      <c r="I765" s="63">
        <v>0</v>
      </c>
      <c r="J765" s="336">
        <v>165491832</v>
      </c>
      <c r="K765" s="63">
        <v>0</v>
      </c>
      <c r="L765" s="63">
        <v>0</v>
      </c>
      <c r="M765" s="15" t="s">
        <v>1503</v>
      </c>
      <c r="N765" s="336">
        <v>6</v>
      </c>
      <c r="O765" s="419"/>
    </row>
    <row r="766" spans="1:15" x14ac:dyDescent="0.2">
      <c r="A766" s="61" t="s">
        <v>1715</v>
      </c>
      <c r="B766" s="61" t="s">
        <v>2723</v>
      </c>
      <c r="C766" s="61" t="s">
        <v>4261</v>
      </c>
      <c r="D766" s="61" t="s">
        <v>4045</v>
      </c>
      <c r="E766" s="61" t="s">
        <v>4046</v>
      </c>
      <c r="F766" s="61" t="s">
        <v>2736</v>
      </c>
      <c r="G766" s="61" t="s">
        <v>1716</v>
      </c>
      <c r="H766" s="61" t="s">
        <v>2939</v>
      </c>
      <c r="I766" s="63">
        <v>0</v>
      </c>
      <c r="J766" s="336">
        <v>169395507</v>
      </c>
      <c r="K766" s="63">
        <v>0</v>
      </c>
      <c r="L766" s="63">
        <v>0</v>
      </c>
      <c r="M766" s="15" t="s">
        <v>1503</v>
      </c>
      <c r="N766" s="336">
        <v>2</v>
      </c>
      <c r="O766" s="419"/>
    </row>
    <row r="767" spans="1:15" x14ac:dyDescent="0.2">
      <c r="A767" s="61" t="s">
        <v>2491</v>
      </c>
      <c r="B767" s="61" t="s">
        <v>2833</v>
      </c>
      <c r="C767" s="61" t="s">
        <v>4262</v>
      </c>
      <c r="D767" s="61" t="s">
        <v>4263</v>
      </c>
      <c r="E767" s="61" t="s">
        <v>4264</v>
      </c>
      <c r="F767" s="61" t="s">
        <v>2833</v>
      </c>
      <c r="G767" s="61" t="s">
        <v>2492</v>
      </c>
      <c r="H767" s="61" t="s">
        <v>2939</v>
      </c>
      <c r="I767" s="63">
        <v>0</v>
      </c>
      <c r="J767" s="336">
        <v>169845946</v>
      </c>
      <c r="K767" s="63">
        <v>0</v>
      </c>
      <c r="L767" s="63">
        <v>0</v>
      </c>
      <c r="M767" s="15" t="s">
        <v>1503</v>
      </c>
      <c r="N767" s="336">
        <v>6</v>
      </c>
      <c r="O767" s="419"/>
    </row>
    <row r="768" spans="1:15" x14ac:dyDescent="0.2">
      <c r="A768" s="61" t="s">
        <v>2620</v>
      </c>
      <c r="B768" s="61" t="s">
        <v>2688</v>
      </c>
      <c r="C768" s="61" t="s">
        <v>3153</v>
      </c>
      <c r="D768" s="61" t="s">
        <v>4265</v>
      </c>
      <c r="E768" s="61" t="s">
        <v>4266</v>
      </c>
      <c r="F768" s="61" t="s">
        <v>2723</v>
      </c>
      <c r="G768" s="61" t="s">
        <v>2621</v>
      </c>
      <c r="H768" s="61" t="s">
        <v>2854</v>
      </c>
      <c r="I768" s="63">
        <v>0</v>
      </c>
      <c r="J768" s="336">
        <v>170403696</v>
      </c>
      <c r="K768" s="63">
        <v>0</v>
      </c>
      <c r="L768" s="63">
        <v>0</v>
      </c>
      <c r="M768" s="15" t="s">
        <v>1503</v>
      </c>
      <c r="N768" s="336">
        <v>3</v>
      </c>
      <c r="O768" s="419"/>
    </row>
    <row r="769" spans="1:15" x14ac:dyDescent="0.2">
      <c r="A769" s="61" t="s">
        <v>2620</v>
      </c>
      <c r="B769" s="61" t="s">
        <v>2688</v>
      </c>
      <c r="C769" s="61" t="s">
        <v>3153</v>
      </c>
      <c r="D769" s="61" t="s">
        <v>4154</v>
      </c>
      <c r="E769" s="61" t="s">
        <v>4155</v>
      </c>
      <c r="F769" s="61" t="s">
        <v>2697</v>
      </c>
      <c r="G769" s="61" t="s">
        <v>2621</v>
      </c>
      <c r="H769" s="61" t="s">
        <v>2854</v>
      </c>
      <c r="I769" s="63">
        <v>0</v>
      </c>
      <c r="J769" s="336">
        <v>170403696</v>
      </c>
      <c r="K769" s="63">
        <v>0</v>
      </c>
      <c r="L769" s="63">
        <v>0</v>
      </c>
      <c r="M769" s="15" t="s">
        <v>1503</v>
      </c>
      <c r="N769" s="336">
        <v>4</v>
      </c>
      <c r="O769" s="419"/>
    </row>
    <row r="770" spans="1:15" x14ac:dyDescent="0.2">
      <c r="A770" s="61" t="s">
        <v>2620</v>
      </c>
      <c r="B770" s="61" t="s">
        <v>2688</v>
      </c>
      <c r="C770" s="61" t="s">
        <v>3153</v>
      </c>
      <c r="D770" s="61" t="s">
        <v>4156</v>
      </c>
      <c r="E770" s="61" t="s">
        <v>4157</v>
      </c>
      <c r="F770" s="61" t="s">
        <v>2787</v>
      </c>
      <c r="G770" s="61" t="s">
        <v>2621</v>
      </c>
      <c r="H770" s="61" t="s">
        <v>2854</v>
      </c>
      <c r="I770" s="63">
        <v>0</v>
      </c>
      <c r="J770" s="336">
        <v>170403696</v>
      </c>
      <c r="K770" s="63">
        <v>0</v>
      </c>
      <c r="L770" s="63">
        <v>0</v>
      </c>
      <c r="M770" s="15" t="s">
        <v>1503</v>
      </c>
      <c r="N770" s="336">
        <v>5</v>
      </c>
      <c r="O770" s="419"/>
    </row>
    <row r="771" spans="1:15" x14ac:dyDescent="0.2">
      <c r="A771" s="61" t="s">
        <v>2620</v>
      </c>
      <c r="B771" s="61" t="s">
        <v>2688</v>
      </c>
      <c r="C771" s="61" t="s">
        <v>3153</v>
      </c>
      <c r="D771" s="61" t="s">
        <v>3456</v>
      </c>
      <c r="E771" s="61" t="s">
        <v>3457</v>
      </c>
      <c r="F771" s="61" t="s">
        <v>2833</v>
      </c>
      <c r="G771" s="61" t="s">
        <v>2621</v>
      </c>
      <c r="H771" s="61" t="s">
        <v>2854</v>
      </c>
      <c r="I771" s="63">
        <v>0</v>
      </c>
      <c r="J771" s="336">
        <v>170403696</v>
      </c>
      <c r="K771" s="63">
        <v>0</v>
      </c>
      <c r="L771" s="63">
        <v>0</v>
      </c>
      <c r="M771" s="15" t="s">
        <v>1503</v>
      </c>
      <c r="N771" s="336">
        <v>6</v>
      </c>
      <c r="O771" s="419"/>
    </row>
    <row r="772" spans="1:15" x14ac:dyDescent="0.2">
      <c r="A772" s="61" t="s">
        <v>2620</v>
      </c>
      <c r="B772" s="61" t="s">
        <v>2688</v>
      </c>
      <c r="C772" s="61" t="s">
        <v>3153</v>
      </c>
      <c r="D772" s="61" t="s">
        <v>4267</v>
      </c>
      <c r="E772" s="61" t="s">
        <v>4268</v>
      </c>
      <c r="F772" s="61" t="s">
        <v>2845</v>
      </c>
      <c r="G772" s="61" t="s">
        <v>2621</v>
      </c>
      <c r="H772" s="61" t="s">
        <v>2854</v>
      </c>
      <c r="I772" s="63">
        <v>0</v>
      </c>
      <c r="J772" s="336">
        <v>170403696</v>
      </c>
      <c r="K772" s="63">
        <v>0</v>
      </c>
      <c r="L772" s="63">
        <v>0</v>
      </c>
      <c r="M772" s="15" t="s">
        <v>1503</v>
      </c>
      <c r="N772" s="336">
        <v>7</v>
      </c>
      <c r="O772" s="419"/>
    </row>
    <row r="773" spans="1:15" x14ac:dyDescent="0.2">
      <c r="A773" s="61" t="s">
        <v>2620</v>
      </c>
      <c r="B773" s="61" t="s">
        <v>2688</v>
      </c>
      <c r="C773" s="61" t="s">
        <v>3153</v>
      </c>
      <c r="D773" s="61" t="s">
        <v>3193</v>
      </c>
      <c r="E773" s="61" t="s">
        <v>3194</v>
      </c>
      <c r="F773" s="61" t="s">
        <v>2789</v>
      </c>
      <c r="G773" s="61" t="s">
        <v>2621</v>
      </c>
      <c r="H773" s="61" t="s">
        <v>2854</v>
      </c>
      <c r="I773" s="63">
        <v>0</v>
      </c>
      <c r="J773" s="336">
        <v>170403696</v>
      </c>
      <c r="K773" s="63">
        <v>0</v>
      </c>
      <c r="L773" s="63">
        <v>0</v>
      </c>
      <c r="M773" s="15" t="s">
        <v>1503</v>
      </c>
      <c r="N773" s="336">
        <v>8</v>
      </c>
      <c r="O773" s="419"/>
    </row>
    <row r="774" spans="1:15" x14ac:dyDescent="0.2">
      <c r="A774" s="61" t="s">
        <v>2620</v>
      </c>
      <c r="B774" s="61" t="s">
        <v>2688</v>
      </c>
      <c r="C774" s="61" t="s">
        <v>3153</v>
      </c>
      <c r="D774" s="61" t="s">
        <v>3611</v>
      </c>
      <c r="E774" s="61" t="s">
        <v>3612</v>
      </c>
      <c r="F774" s="61" t="s">
        <v>2694</v>
      </c>
      <c r="G774" s="61" t="s">
        <v>2621</v>
      </c>
      <c r="H774" s="61" t="s">
        <v>2854</v>
      </c>
      <c r="I774" s="63">
        <v>0</v>
      </c>
      <c r="J774" s="336">
        <v>170403696</v>
      </c>
      <c r="K774" s="63">
        <v>0</v>
      </c>
      <c r="L774" s="63">
        <v>0</v>
      </c>
      <c r="M774" s="15" t="s">
        <v>1503</v>
      </c>
      <c r="N774" s="336">
        <v>9</v>
      </c>
      <c r="O774" s="419"/>
    </row>
    <row r="775" spans="1:15" x14ac:dyDescent="0.2">
      <c r="A775" s="61" t="s">
        <v>2620</v>
      </c>
      <c r="B775" s="61" t="s">
        <v>2688</v>
      </c>
      <c r="C775" s="61" t="s">
        <v>3153</v>
      </c>
      <c r="D775" s="61" t="s">
        <v>4158</v>
      </c>
      <c r="E775" s="61" t="s">
        <v>4159</v>
      </c>
      <c r="F775" s="61" t="s">
        <v>2824</v>
      </c>
      <c r="G775" s="61" t="s">
        <v>2621</v>
      </c>
      <c r="H775" s="61" t="s">
        <v>2854</v>
      </c>
      <c r="I775" s="63">
        <v>0</v>
      </c>
      <c r="J775" s="336">
        <v>170403696</v>
      </c>
      <c r="K775" s="63">
        <v>0</v>
      </c>
      <c r="L775" s="63">
        <v>0</v>
      </c>
      <c r="M775" s="15" t="s">
        <v>1503</v>
      </c>
      <c r="N775" s="336">
        <v>10</v>
      </c>
      <c r="O775" s="419"/>
    </row>
    <row r="776" spans="1:15" x14ac:dyDescent="0.2">
      <c r="A776" s="61" t="s">
        <v>1967</v>
      </c>
      <c r="B776" s="61" t="s">
        <v>2688</v>
      </c>
      <c r="C776" s="61" t="s">
        <v>1360</v>
      </c>
      <c r="D776" s="61" t="s">
        <v>4269</v>
      </c>
      <c r="E776" s="61" t="s">
        <v>4270</v>
      </c>
      <c r="F776" s="61" t="s">
        <v>2688</v>
      </c>
      <c r="G776" s="61" t="s">
        <v>1968</v>
      </c>
      <c r="H776" s="61" t="s">
        <v>2854</v>
      </c>
      <c r="I776" s="63">
        <v>0</v>
      </c>
      <c r="J776" s="336">
        <v>172304729</v>
      </c>
      <c r="K776" s="63">
        <v>0</v>
      </c>
      <c r="L776" s="63">
        <v>0</v>
      </c>
      <c r="M776" s="15" t="s">
        <v>1503</v>
      </c>
      <c r="N776" s="336">
        <v>1</v>
      </c>
      <c r="O776" s="419"/>
    </row>
    <row r="777" spans="1:15" x14ac:dyDescent="0.2">
      <c r="A777" s="61" t="s">
        <v>1972</v>
      </c>
      <c r="B777" s="61" t="s">
        <v>2688</v>
      </c>
      <c r="C777" s="61" t="s">
        <v>1973</v>
      </c>
      <c r="D777" s="61" t="s">
        <v>3380</v>
      </c>
      <c r="E777" s="61" t="s">
        <v>3381</v>
      </c>
      <c r="F777" s="61" t="s">
        <v>2736</v>
      </c>
      <c r="G777" s="61" t="s">
        <v>1973</v>
      </c>
      <c r="H777" s="61" t="s">
        <v>2854</v>
      </c>
      <c r="I777" s="63">
        <v>0</v>
      </c>
      <c r="J777" s="336">
        <v>173020761</v>
      </c>
      <c r="K777" s="63">
        <v>0</v>
      </c>
      <c r="L777" s="63">
        <v>0</v>
      </c>
      <c r="M777" s="15" t="s">
        <v>1503</v>
      </c>
      <c r="N777" s="336">
        <v>2</v>
      </c>
      <c r="O777" s="419"/>
    </row>
    <row r="778" spans="1:15" x14ac:dyDescent="0.2">
      <c r="A778" s="61" t="s">
        <v>1991</v>
      </c>
      <c r="B778" s="61" t="s">
        <v>2736</v>
      </c>
      <c r="C778" s="61" t="s">
        <v>2798</v>
      </c>
      <c r="D778" s="61" t="s">
        <v>3119</v>
      </c>
      <c r="E778" s="61" t="s">
        <v>3120</v>
      </c>
      <c r="F778" s="61" t="s">
        <v>2883</v>
      </c>
      <c r="G778" s="61" t="s">
        <v>1992</v>
      </c>
      <c r="H778" s="61" t="s">
        <v>2854</v>
      </c>
      <c r="I778" s="63">
        <v>0</v>
      </c>
      <c r="J778" s="336">
        <v>174567054</v>
      </c>
      <c r="K778" s="63">
        <v>0</v>
      </c>
      <c r="L778" s="63">
        <v>0</v>
      </c>
      <c r="M778" s="15" t="s">
        <v>1503</v>
      </c>
      <c r="N778" s="336">
        <v>13</v>
      </c>
      <c r="O778" s="419"/>
    </row>
    <row r="779" spans="1:15" x14ac:dyDescent="0.2">
      <c r="A779" s="61" t="s">
        <v>1991</v>
      </c>
      <c r="B779" s="61" t="s">
        <v>2736</v>
      </c>
      <c r="C779" s="61" t="s">
        <v>2798</v>
      </c>
      <c r="D779" s="61" t="s">
        <v>4271</v>
      </c>
      <c r="E779" s="61" t="s">
        <v>4272</v>
      </c>
      <c r="F779" s="61" t="s">
        <v>2915</v>
      </c>
      <c r="G779" s="61" t="s">
        <v>1992</v>
      </c>
      <c r="H779" s="61" t="s">
        <v>2854</v>
      </c>
      <c r="I779" s="63">
        <v>0</v>
      </c>
      <c r="J779" s="336">
        <v>174567054</v>
      </c>
      <c r="K779" s="63">
        <v>0</v>
      </c>
      <c r="L779" s="63">
        <v>0</v>
      </c>
      <c r="M779" s="15" t="s">
        <v>1503</v>
      </c>
      <c r="N779" s="336">
        <v>14</v>
      </c>
      <c r="O779" s="419"/>
    </row>
    <row r="780" spans="1:15" x14ac:dyDescent="0.2">
      <c r="A780" s="61" t="s">
        <v>1991</v>
      </c>
      <c r="B780" s="61" t="s">
        <v>2736</v>
      </c>
      <c r="C780" s="61" t="s">
        <v>2798</v>
      </c>
      <c r="D780" s="61" t="s">
        <v>3306</v>
      </c>
      <c r="E780" s="61" t="s">
        <v>3307</v>
      </c>
      <c r="F780" s="61" t="s">
        <v>2963</v>
      </c>
      <c r="G780" s="61" t="s">
        <v>1992</v>
      </c>
      <c r="H780" s="61" t="s">
        <v>2854</v>
      </c>
      <c r="I780" s="63">
        <v>0</v>
      </c>
      <c r="J780" s="336">
        <v>174567054</v>
      </c>
      <c r="K780" s="63">
        <v>0</v>
      </c>
      <c r="L780" s="63">
        <v>0</v>
      </c>
      <c r="M780" s="15" t="s">
        <v>1503</v>
      </c>
      <c r="N780" s="336">
        <v>15</v>
      </c>
      <c r="O780" s="419"/>
    </row>
    <row r="781" spans="1:15" x14ac:dyDescent="0.2">
      <c r="A781" s="61" t="s">
        <v>1991</v>
      </c>
      <c r="B781" s="61" t="s">
        <v>2736</v>
      </c>
      <c r="C781" s="61" t="s">
        <v>2798</v>
      </c>
      <c r="D781" s="61" t="s">
        <v>3421</v>
      </c>
      <c r="E781" s="61" t="s">
        <v>3422</v>
      </c>
      <c r="F781" s="61" t="s">
        <v>3114</v>
      </c>
      <c r="G781" s="61" t="s">
        <v>1992</v>
      </c>
      <c r="H781" s="61" t="s">
        <v>2854</v>
      </c>
      <c r="I781" s="63">
        <v>0</v>
      </c>
      <c r="J781" s="336">
        <v>174567054</v>
      </c>
      <c r="K781" s="63">
        <v>0</v>
      </c>
      <c r="L781" s="63">
        <v>0</v>
      </c>
      <c r="M781" s="15" t="s">
        <v>1503</v>
      </c>
      <c r="N781" s="336">
        <v>16</v>
      </c>
      <c r="O781" s="419"/>
    </row>
    <row r="782" spans="1:15" x14ac:dyDescent="0.2">
      <c r="A782" s="61" t="s">
        <v>1991</v>
      </c>
      <c r="B782" s="61" t="s">
        <v>2736</v>
      </c>
      <c r="C782" s="61" t="s">
        <v>2798</v>
      </c>
      <c r="D782" s="61" t="s">
        <v>4273</v>
      </c>
      <c r="E782" s="61" t="s">
        <v>4274</v>
      </c>
      <c r="F782" s="61" t="s">
        <v>3520</v>
      </c>
      <c r="G782" s="61" t="s">
        <v>1992</v>
      </c>
      <c r="H782" s="61" t="s">
        <v>2854</v>
      </c>
      <c r="I782" s="63">
        <v>0</v>
      </c>
      <c r="J782" s="336">
        <v>174567054</v>
      </c>
      <c r="K782" s="63">
        <v>0</v>
      </c>
      <c r="L782" s="63">
        <v>0</v>
      </c>
      <c r="M782" s="15" t="s">
        <v>1503</v>
      </c>
      <c r="N782" s="336">
        <v>21</v>
      </c>
      <c r="O782" s="419"/>
    </row>
    <row r="783" spans="1:15" x14ac:dyDescent="0.2">
      <c r="A783" s="61" t="s">
        <v>1991</v>
      </c>
      <c r="B783" s="61" t="s">
        <v>2736</v>
      </c>
      <c r="C783" s="61" t="s">
        <v>2798</v>
      </c>
      <c r="D783" s="61" t="s">
        <v>4275</v>
      </c>
      <c r="E783" s="61" t="s">
        <v>4276</v>
      </c>
      <c r="F783" s="61" t="s">
        <v>3523</v>
      </c>
      <c r="G783" s="61" t="s">
        <v>1992</v>
      </c>
      <c r="H783" s="61" t="s">
        <v>2854</v>
      </c>
      <c r="I783" s="63">
        <v>0</v>
      </c>
      <c r="J783" s="336">
        <v>174567054</v>
      </c>
      <c r="K783" s="63">
        <v>0</v>
      </c>
      <c r="L783" s="63">
        <v>0</v>
      </c>
      <c r="M783" s="15" t="s">
        <v>1503</v>
      </c>
      <c r="N783" s="336">
        <v>22</v>
      </c>
      <c r="O783" s="419"/>
    </row>
    <row r="784" spans="1:15" x14ac:dyDescent="0.2">
      <c r="A784" s="61" t="s">
        <v>2671</v>
      </c>
      <c r="B784" s="61" t="s">
        <v>2688</v>
      </c>
      <c r="C784" s="61" t="s">
        <v>2672</v>
      </c>
      <c r="D784" s="61" t="s">
        <v>4277</v>
      </c>
      <c r="E784" s="61" t="s">
        <v>4278</v>
      </c>
      <c r="F784" s="61" t="s">
        <v>2688</v>
      </c>
      <c r="G784" s="61" t="s">
        <v>2672</v>
      </c>
      <c r="H784" s="61" t="s">
        <v>2854</v>
      </c>
      <c r="I784" s="63">
        <v>0</v>
      </c>
      <c r="J784" s="336">
        <v>174883931</v>
      </c>
      <c r="K784" s="63">
        <v>4</v>
      </c>
      <c r="L784" s="63">
        <v>0</v>
      </c>
      <c r="M784" s="15" t="s">
        <v>1503</v>
      </c>
      <c r="N784" s="336">
        <v>1</v>
      </c>
      <c r="O784" s="419"/>
    </row>
    <row r="785" spans="1:17" x14ac:dyDescent="0.2">
      <c r="A785" s="61" t="s">
        <v>2671</v>
      </c>
      <c r="B785" s="61" t="s">
        <v>2688</v>
      </c>
      <c r="C785" s="61" t="s">
        <v>2672</v>
      </c>
      <c r="D785" s="61" t="s">
        <v>4279</v>
      </c>
      <c r="E785" s="61" t="s">
        <v>4280</v>
      </c>
      <c r="F785" s="61" t="s">
        <v>2736</v>
      </c>
      <c r="G785" s="61" t="s">
        <v>2672</v>
      </c>
      <c r="H785" s="61" t="s">
        <v>2854</v>
      </c>
      <c r="I785" s="63">
        <v>0</v>
      </c>
      <c r="J785" s="336">
        <v>174883931</v>
      </c>
      <c r="K785" s="63">
        <v>0</v>
      </c>
      <c r="L785" s="63">
        <v>0</v>
      </c>
      <c r="M785" s="15" t="s">
        <v>1503</v>
      </c>
      <c r="N785" s="336">
        <v>2</v>
      </c>
      <c r="O785" s="419"/>
    </row>
    <row r="786" spans="1:17" x14ac:dyDescent="0.2">
      <c r="A786" s="61" t="s">
        <v>2671</v>
      </c>
      <c r="B786" s="61" t="s">
        <v>2688</v>
      </c>
      <c r="C786" s="61" t="s">
        <v>2672</v>
      </c>
      <c r="D786" s="61" t="s">
        <v>3348</v>
      </c>
      <c r="E786" s="61" t="s">
        <v>3349</v>
      </c>
      <c r="F786" s="61" t="s">
        <v>2723</v>
      </c>
      <c r="G786" s="61" t="s">
        <v>2672</v>
      </c>
      <c r="H786" s="61" t="s">
        <v>2854</v>
      </c>
      <c r="I786" s="63">
        <v>0</v>
      </c>
      <c r="J786" s="336">
        <v>174883931</v>
      </c>
      <c r="K786" s="63">
        <v>4</v>
      </c>
      <c r="L786" s="63">
        <v>0</v>
      </c>
      <c r="M786" s="15" t="s">
        <v>1503</v>
      </c>
      <c r="N786" s="336">
        <v>3</v>
      </c>
      <c r="O786" s="419"/>
    </row>
    <row r="787" spans="1:17" x14ac:dyDescent="0.2">
      <c r="A787" s="61" t="s">
        <v>2671</v>
      </c>
      <c r="B787" s="61" t="s">
        <v>2688</v>
      </c>
      <c r="C787" s="61" t="s">
        <v>2672</v>
      </c>
      <c r="D787" s="61" t="s">
        <v>3346</v>
      </c>
      <c r="E787" s="61" t="s">
        <v>3347</v>
      </c>
      <c r="F787" s="61" t="s">
        <v>2697</v>
      </c>
      <c r="G787" s="61" t="s">
        <v>2672</v>
      </c>
      <c r="H787" s="61" t="s">
        <v>2854</v>
      </c>
      <c r="I787" s="63">
        <v>0</v>
      </c>
      <c r="J787" s="336">
        <v>174883931</v>
      </c>
      <c r="K787" s="63">
        <v>4</v>
      </c>
      <c r="L787" s="63">
        <v>0</v>
      </c>
      <c r="M787" s="15" t="s">
        <v>1503</v>
      </c>
      <c r="N787" s="336">
        <v>4</v>
      </c>
      <c r="O787" s="419"/>
    </row>
    <row r="788" spans="1:17" x14ac:dyDescent="0.2">
      <c r="A788" s="61" t="s">
        <v>2671</v>
      </c>
      <c r="B788" s="61" t="s">
        <v>2688</v>
      </c>
      <c r="C788" s="61" t="s">
        <v>2672</v>
      </c>
      <c r="D788" s="61" t="s">
        <v>3350</v>
      </c>
      <c r="E788" s="61" t="s">
        <v>3351</v>
      </c>
      <c r="F788" s="61" t="s">
        <v>2787</v>
      </c>
      <c r="G788" s="61" t="s">
        <v>2672</v>
      </c>
      <c r="H788" s="61" t="s">
        <v>2939</v>
      </c>
      <c r="I788" s="63">
        <v>0</v>
      </c>
      <c r="J788" s="336">
        <v>174883931</v>
      </c>
      <c r="K788" s="63">
        <v>0</v>
      </c>
      <c r="L788" s="63">
        <v>0</v>
      </c>
      <c r="M788" s="15" t="s">
        <v>1503</v>
      </c>
      <c r="N788" s="336">
        <v>5</v>
      </c>
      <c r="O788" s="419"/>
    </row>
    <row r="789" spans="1:17" x14ac:dyDescent="0.2">
      <c r="A789" s="61" t="s">
        <v>2671</v>
      </c>
      <c r="B789" s="61" t="s">
        <v>2688</v>
      </c>
      <c r="C789" s="61" t="s">
        <v>2672</v>
      </c>
      <c r="D789" s="61" t="s">
        <v>3296</v>
      </c>
      <c r="E789" s="61" t="s">
        <v>3297</v>
      </c>
      <c r="F789" s="61" t="s">
        <v>2833</v>
      </c>
      <c r="G789" s="61" t="s">
        <v>2672</v>
      </c>
      <c r="H789" s="61" t="s">
        <v>2939</v>
      </c>
      <c r="I789" s="63">
        <v>0</v>
      </c>
      <c r="J789" s="336">
        <v>174883931</v>
      </c>
      <c r="K789" s="63">
        <v>0</v>
      </c>
      <c r="L789" s="63">
        <v>0</v>
      </c>
      <c r="M789" s="15" t="s">
        <v>1503</v>
      </c>
      <c r="N789" s="336">
        <v>6</v>
      </c>
      <c r="O789" s="419"/>
    </row>
    <row r="790" spans="1:17" x14ac:dyDescent="0.2">
      <c r="A790" s="61" t="s">
        <v>2671</v>
      </c>
      <c r="B790" s="61" t="s">
        <v>2688</v>
      </c>
      <c r="C790" s="61" t="s">
        <v>2672</v>
      </c>
      <c r="D790" s="61" t="s">
        <v>4277</v>
      </c>
      <c r="E790" s="61" t="s">
        <v>4278</v>
      </c>
      <c r="F790" s="61" t="s">
        <v>2845</v>
      </c>
      <c r="G790" s="61" t="s">
        <v>2672</v>
      </c>
      <c r="H790" s="61" t="s">
        <v>2939</v>
      </c>
      <c r="I790" s="63">
        <v>0</v>
      </c>
      <c r="J790" s="336">
        <v>174883931</v>
      </c>
      <c r="K790" s="63">
        <v>0</v>
      </c>
      <c r="L790" s="63">
        <v>0</v>
      </c>
      <c r="M790" s="15" t="s">
        <v>1503</v>
      </c>
      <c r="N790" s="336">
        <v>7</v>
      </c>
      <c r="O790" s="419"/>
    </row>
    <row r="791" spans="1:17" x14ac:dyDescent="0.2">
      <c r="A791" s="61" t="s">
        <v>3903</v>
      </c>
      <c r="B791" s="61" t="s">
        <v>4281</v>
      </c>
      <c r="C791" s="61" t="s">
        <v>1314</v>
      </c>
      <c r="D791" s="61" t="s">
        <v>3904</v>
      </c>
      <c r="E791" s="61" t="s">
        <v>4303</v>
      </c>
      <c r="F791" s="61" t="s">
        <v>4335</v>
      </c>
      <c r="G791" s="61" t="s">
        <v>1503</v>
      </c>
      <c r="H791" s="61" t="s">
        <v>1504</v>
      </c>
      <c r="I791" s="61" t="s">
        <v>1314</v>
      </c>
      <c r="J791" s="61" t="s">
        <v>1506</v>
      </c>
      <c r="K791" s="61" t="s">
        <v>4321</v>
      </c>
      <c r="L791" s="61" t="s">
        <v>1508</v>
      </c>
      <c r="M791" s="61" t="s">
        <v>4333</v>
      </c>
      <c r="N791" s="355">
        <v>46048</v>
      </c>
      <c r="O791" s="19">
        <v>760000</v>
      </c>
      <c r="P791" s="15" t="s">
        <v>1510</v>
      </c>
      <c r="Q791" s="336">
        <v>1</v>
      </c>
    </row>
    <row r="792" spans="1:17" x14ac:dyDescent="0.2">
      <c r="A792" s="61" t="s">
        <v>3903</v>
      </c>
      <c r="B792" s="61" t="s">
        <v>4282</v>
      </c>
      <c r="C792" s="61" t="s">
        <v>1314</v>
      </c>
      <c r="D792" s="61" t="s">
        <v>3904</v>
      </c>
      <c r="E792" s="61" t="s">
        <v>4303</v>
      </c>
      <c r="F792" s="61" t="s">
        <v>4335</v>
      </c>
      <c r="G792" s="61" t="s">
        <v>1503</v>
      </c>
      <c r="H792" s="61" t="s">
        <v>1504</v>
      </c>
      <c r="I792" s="61" t="s">
        <v>4302</v>
      </c>
      <c r="J792" s="61" t="s">
        <v>4287</v>
      </c>
      <c r="K792" s="61" t="s">
        <v>4321</v>
      </c>
      <c r="L792" s="61" t="s">
        <v>1508</v>
      </c>
      <c r="M792" s="61" t="s">
        <v>4333</v>
      </c>
      <c r="N792" s="355">
        <v>46048</v>
      </c>
      <c r="O792" s="19">
        <v>4867920</v>
      </c>
      <c r="P792" s="15" t="s">
        <v>1510</v>
      </c>
      <c r="Q792" s="336">
        <v>1</v>
      </c>
    </row>
    <row r="793" spans="1:17" x14ac:dyDescent="0.2">
      <c r="A793" s="61" t="s">
        <v>3903</v>
      </c>
      <c r="B793" s="61" t="s">
        <v>4283</v>
      </c>
      <c r="C793" s="61" t="s">
        <v>1314</v>
      </c>
      <c r="D793" s="61" t="s">
        <v>3904</v>
      </c>
      <c r="E793" s="61" t="s">
        <v>4303</v>
      </c>
      <c r="F793" s="61" t="s">
        <v>4335</v>
      </c>
      <c r="G793" s="61" t="s">
        <v>1503</v>
      </c>
      <c r="H793" s="61" t="s">
        <v>1504</v>
      </c>
      <c r="I793" s="61" t="s">
        <v>1505</v>
      </c>
      <c r="J793" s="61" t="s">
        <v>1506</v>
      </c>
      <c r="K793" s="61" t="s">
        <v>4321</v>
      </c>
      <c r="L793" s="61" t="s">
        <v>1508</v>
      </c>
      <c r="M793" s="61" t="s">
        <v>4333</v>
      </c>
      <c r="N793" s="355">
        <v>46048</v>
      </c>
      <c r="O793" s="19">
        <v>100</v>
      </c>
      <c r="P793" s="15" t="s">
        <v>1510</v>
      </c>
      <c r="Q793" s="336">
        <v>1</v>
      </c>
    </row>
    <row r="794" spans="1:17" x14ac:dyDescent="0.2">
      <c r="A794" s="61" t="s">
        <v>3903</v>
      </c>
      <c r="B794" s="61" t="s">
        <v>4284</v>
      </c>
      <c r="C794" s="61" t="s">
        <v>1314</v>
      </c>
      <c r="D794" s="61" t="s">
        <v>3904</v>
      </c>
      <c r="E794" s="61" t="s">
        <v>4303</v>
      </c>
      <c r="F794" s="61" t="s">
        <v>4335</v>
      </c>
      <c r="G794" s="61" t="s">
        <v>1503</v>
      </c>
      <c r="H794" s="61" t="s">
        <v>1504</v>
      </c>
      <c r="I794" s="61" t="s">
        <v>1505</v>
      </c>
      <c r="J794" s="61" t="s">
        <v>1506</v>
      </c>
      <c r="K794" s="61" t="s">
        <v>4321</v>
      </c>
      <c r="L794" s="61" t="s">
        <v>1508</v>
      </c>
      <c r="M794" s="61" t="s">
        <v>4333</v>
      </c>
      <c r="N794" s="355">
        <v>46048</v>
      </c>
      <c r="O794" s="19">
        <v>1097560.8999999999</v>
      </c>
      <c r="P794" s="15" t="s">
        <v>1510</v>
      </c>
      <c r="Q794" s="336">
        <v>1</v>
      </c>
    </row>
    <row r="795" spans="1:17" x14ac:dyDescent="0.2">
      <c r="A795" s="61" t="s">
        <v>3903</v>
      </c>
      <c r="B795" s="61" t="s">
        <v>1498</v>
      </c>
      <c r="C795" s="61" t="s">
        <v>1314</v>
      </c>
      <c r="D795" s="61" t="s">
        <v>3904</v>
      </c>
      <c r="E795" s="61" t="s">
        <v>4303</v>
      </c>
      <c r="F795" s="61" t="s">
        <v>4335</v>
      </c>
      <c r="G795" s="61" t="s">
        <v>1503</v>
      </c>
      <c r="H795" s="61" t="s">
        <v>1504</v>
      </c>
      <c r="I795" s="61" t="s">
        <v>4302</v>
      </c>
      <c r="J795" s="61" t="s">
        <v>4287</v>
      </c>
      <c r="K795" s="61" t="s">
        <v>4321</v>
      </c>
      <c r="L795" s="61" t="s">
        <v>1508</v>
      </c>
      <c r="M795" s="61" t="s">
        <v>4333</v>
      </c>
      <c r="N795" s="355">
        <v>46048</v>
      </c>
      <c r="O795" s="19">
        <v>5067625</v>
      </c>
      <c r="P795" s="15" t="s">
        <v>1510</v>
      </c>
      <c r="Q795" s="336">
        <v>1</v>
      </c>
    </row>
    <row r="796" spans="1:17" x14ac:dyDescent="0.2">
      <c r="A796" s="61" t="s">
        <v>3903</v>
      </c>
      <c r="B796" s="61" t="s">
        <v>4292</v>
      </c>
      <c r="C796" s="61" t="s">
        <v>1314</v>
      </c>
      <c r="D796" s="61" t="s">
        <v>3904</v>
      </c>
      <c r="E796" s="61" t="s">
        <v>4303</v>
      </c>
      <c r="F796" s="61" t="s">
        <v>4335</v>
      </c>
      <c r="G796" s="61" t="s">
        <v>1503</v>
      </c>
      <c r="H796" s="61" t="s">
        <v>4305</v>
      </c>
      <c r="I796" s="61" t="s">
        <v>1314</v>
      </c>
      <c r="J796" s="61" t="s">
        <v>1506</v>
      </c>
      <c r="K796" s="61" t="s">
        <v>4321</v>
      </c>
      <c r="L796" s="61" t="s">
        <v>1508</v>
      </c>
      <c r="M796" s="61" t="s">
        <v>4333</v>
      </c>
      <c r="N796" s="355">
        <v>46048</v>
      </c>
      <c r="O796" s="19">
        <v>790900</v>
      </c>
      <c r="P796" s="15" t="s">
        <v>1510</v>
      </c>
      <c r="Q796" s="336">
        <v>1</v>
      </c>
    </row>
    <row r="797" spans="1:17" x14ac:dyDescent="0.2">
      <c r="A797" s="61" t="s">
        <v>3903</v>
      </c>
      <c r="B797" s="61" t="s">
        <v>1518</v>
      </c>
      <c r="C797" s="61" t="s">
        <v>1314</v>
      </c>
      <c r="D797" s="61" t="s">
        <v>3904</v>
      </c>
      <c r="E797" s="61" t="s">
        <v>4303</v>
      </c>
      <c r="F797" s="61" t="s">
        <v>4335</v>
      </c>
      <c r="G797" s="61" t="s">
        <v>1503</v>
      </c>
      <c r="H797" s="61" t="s">
        <v>1504</v>
      </c>
      <c r="I797" s="61" t="s">
        <v>1505</v>
      </c>
      <c r="J797" s="61" t="s">
        <v>1506</v>
      </c>
      <c r="K797" s="61" t="s">
        <v>4321</v>
      </c>
      <c r="L797" s="61" t="s">
        <v>1508</v>
      </c>
      <c r="M797" s="61" t="s">
        <v>4333</v>
      </c>
      <c r="N797" s="355">
        <v>46048</v>
      </c>
      <c r="O797" s="19">
        <v>920613.94</v>
      </c>
      <c r="P797" s="15" t="s">
        <v>1510</v>
      </c>
      <c r="Q797" s="336">
        <v>1</v>
      </c>
    </row>
    <row r="798" spans="1:17" x14ac:dyDescent="0.2">
      <c r="A798" s="61" t="s">
        <v>4105</v>
      </c>
      <c r="B798" s="61" t="s">
        <v>4307</v>
      </c>
      <c r="C798" s="61" t="s">
        <v>1314</v>
      </c>
      <c r="D798" s="61" t="s">
        <v>4106</v>
      </c>
      <c r="E798" s="61" t="s">
        <v>4303</v>
      </c>
      <c r="F798" s="61" t="s">
        <v>4336</v>
      </c>
      <c r="G798" s="61" t="s">
        <v>1503</v>
      </c>
      <c r="H798" s="61" t="s">
        <v>4301</v>
      </c>
      <c r="I798" s="61" t="s">
        <v>1314</v>
      </c>
      <c r="J798" s="61" t="s">
        <v>1506</v>
      </c>
      <c r="K798" s="61" t="s">
        <v>4306</v>
      </c>
      <c r="L798" s="61" t="s">
        <v>1508</v>
      </c>
      <c r="M798" s="61" t="s">
        <v>4334</v>
      </c>
      <c r="N798" s="355">
        <v>46034</v>
      </c>
      <c r="O798" s="19">
        <v>835218.23</v>
      </c>
      <c r="P798" s="15" t="s">
        <v>1510</v>
      </c>
      <c r="Q798" s="336">
        <v>1</v>
      </c>
    </row>
    <row r="799" spans="1:17" x14ac:dyDescent="0.2">
      <c r="A799" s="61" t="s">
        <v>4105</v>
      </c>
      <c r="B799" s="61" t="s">
        <v>4284</v>
      </c>
      <c r="C799" s="61" t="s">
        <v>1314</v>
      </c>
      <c r="D799" s="61" t="s">
        <v>4106</v>
      </c>
      <c r="E799" s="61" t="s">
        <v>4303</v>
      </c>
      <c r="F799" s="61" t="s">
        <v>4336</v>
      </c>
      <c r="G799" s="61" t="s">
        <v>1503</v>
      </c>
      <c r="H799" s="61" t="s">
        <v>4301</v>
      </c>
      <c r="I799" s="61" t="s">
        <v>4317</v>
      </c>
      <c r="J799" s="61" t="s">
        <v>1506</v>
      </c>
      <c r="K799" s="61" t="s">
        <v>4306</v>
      </c>
      <c r="L799" s="61" t="s">
        <v>1508</v>
      </c>
      <c r="M799" s="61" t="s">
        <v>4334</v>
      </c>
      <c r="N799" s="355">
        <v>46034</v>
      </c>
      <c r="O799" s="19">
        <v>1006976.13</v>
      </c>
      <c r="P799" s="15" t="s">
        <v>1510</v>
      </c>
      <c r="Q799" s="336">
        <v>1</v>
      </c>
    </row>
    <row r="800" spans="1:17" x14ac:dyDescent="0.2">
      <c r="A800" s="61" t="s">
        <v>4105</v>
      </c>
      <c r="B800" s="61" t="s">
        <v>1498</v>
      </c>
      <c r="C800" s="61" t="s">
        <v>1314</v>
      </c>
      <c r="D800" s="61" t="s">
        <v>4106</v>
      </c>
      <c r="E800" s="61" t="s">
        <v>4303</v>
      </c>
      <c r="F800" s="61" t="s">
        <v>4336</v>
      </c>
      <c r="G800" s="61" t="s">
        <v>1503</v>
      </c>
      <c r="H800" s="61" t="s">
        <v>4301</v>
      </c>
      <c r="I800" s="61" t="s">
        <v>1505</v>
      </c>
      <c r="J800" s="61" t="s">
        <v>1506</v>
      </c>
      <c r="K800" s="61" t="s">
        <v>4306</v>
      </c>
      <c r="L800" s="61" t="s">
        <v>1508</v>
      </c>
      <c r="M800" s="61" t="s">
        <v>4334</v>
      </c>
      <c r="N800" s="355">
        <v>46034</v>
      </c>
      <c r="O800" s="19">
        <v>0</v>
      </c>
      <c r="P800" s="15" t="s">
        <v>1510</v>
      </c>
      <c r="Q800" s="336">
        <v>1</v>
      </c>
    </row>
    <row r="801" spans="1:17" x14ac:dyDescent="0.2">
      <c r="A801" s="61" t="s">
        <v>4105</v>
      </c>
      <c r="B801" s="61" t="s">
        <v>4300</v>
      </c>
      <c r="C801" s="61" t="s">
        <v>1314</v>
      </c>
      <c r="D801" s="61" t="s">
        <v>4106</v>
      </c>
      <c r="E801" s="61" t="s">
        <v>4303</v>
      </c>
      <c r="F801" s="61" t="s">
        <v>4336</v>
      </c>
      <c r="G801" s="61" t="s">
        <v>1503</v>
      </c>
      <c r="H801" s="61" t="s">
        <v>4301</v>
      </c>
      <c r="I801" s="61" t="s">
        <v>1505</v>
      </c>
      <c r="J801" s="61" t="s">
        <v>1506</v>
      </c>
      <c r="K801" s="61" t="s">
        <v>4306</v>
      </c>
      <c r="L801" s="61" t="s">
        <v>1508</v>
      </c>
      <c r="M801" s="61" t="s">
        <v>4334</v>
      </c>
      <c r="N801" s="355">
        <v>46034</v>
      </c>
      <c r="O801" s="19">
        <v>671223.39</v>
      </c>
      <c r="P801" s="15" t="s">
        <v>1510</v>
      </c>
      <c r="Q801" s="336">
        <v>1</v>
      </c>
    </row>
    <row r="802" spans="1:17" x14ac:dyDescent="0.2">
      <c r="A802" s="61" t="s">
        <v>4105</v>
      </c>
      <c r="B802" s="61" t="s">
        <v>4292</v>
      </c>
      <c r="C802" s="61" t="s">
        <v>1314</v>
      </c>
      <c r="D802" s="61" t="s">
        <v>4106</v>
      </c>
      <c r="E802" s="61" t="s">
        <v>4303</v>
      </c>
      <c r="F802" s="61" t="s">
        <v>4336</v>
      </c>
      <c r="G802" s="61" t="s">
        <v>1503</v>
      </c>
      <c r="H802" s="61" t="s">
        <v>4301</v>
      </c>
      <c r="I802" s="61" t="s">
        <v>1314</v>
      </c>
      <c r="J802" s="61" t="s">
        <v>1506</v>
      </c>
      <c r="K802" s="61" t="s">
        <v>4306</v>
      </c>
      <c r="L802" s="61" t="s">
        <v>1508</v>
      </c>
      <c r="M802" s="61" t="s">
        <v>4334</v>
      </c>
      <c r="N802" s="355">
        <v>46034</v>
      </c>
      <c r="O802" s="19">
        <v>1006976.13</v>
      </c>
      <c r="P802" s="15" t="s">
        <v>1510</v>
      </c>
      <c r="Q802" s="336">
        <v>1</v>
      </c>
    </row>
    <row r="803" spans="1:17" x14ac:dyDescent="0.2">
      <c r="A803" s="61" t="s">
        <v>4105</v>
      </c>
      <c r="B803" s="61" t="s">
        <v>4326</v>
      </c>
      <c r="C803" s="61" t="s">
        <v>1314</v>
      </c>
      <c r="D803" s="61" t="s">
        <v>4106</v>
      </c>
      <c r="E803" s="61" t="s">
        <v>4303</v>
      </c>
      <c r="F803" s="61" t="s">
        <v>4336</v>
      </c>
      <c r="G803" s="61" t="s">
        <v>1503</v>
      </c>
      <c r="H803" s="61" t="s">
        <v>4301</v>
      </c>
      <c r="I803" s="61" t="s">
        <v>1314</v>
      </c>
      <c r="J803" s="61" t="s">
        <v>1506</v>
      </c>
      <c r="K803" s="61" t="s">
        <v>4306</v>
      </c>
      <c r="L803" s="61" t="s">
        <v>1508</v>
      </c>
      <c r="M803" s="61" t="s">
        <v>4334</v>
      </c>
      <c r="N803" s="355">
        <v>46034</v>
      </c>
      <c r="O803" s="19">
        <v>835218.23</v>
      </c>
      <c r="P803" s="15" t="s">
        <v>1510</v>
      </c>
      <c r="Q803" s="336">
        <v>1</v>
      </c>
    </row>
    <row r="804" spans="1:17" x14ac:dyDescent="0.2">
      <c r="A804" s="61" t="s">
        <v>3556</v>
      </c>
      <c r="B804" s="61" t="s">
        <v>4293</v>
      </c>
      <c r="C804" s="61" t="s">
        <v>1314</v>
      </c>
      <c r="D804" s="61" t="s">
        <v>3557</v>
      </c>
      <c r="E804" s="61" t="s">
        <v>4303</v>
      </c>
      <c r="F804" s="61" t="s">
        <v>4316</v>
      </c>
      <c r="G804" s="61" t="s">
        <v>1503</v>
      </c>
      <c r="H804" s="61" t="s">
        <v>1504</v>
      </c>
      <c r="I804" s="61" t="s">
        <v>1505</v>
      </c>
      <c r="J804" s="61" t="s">
        <v>1506</v>
      </c>
      <c r="K804" s="61" t="s">
        <v>4306</v>
      </c>
      <c r="L804" s="61" t="s">
        <v>1508</v>
      </c>
      <c r="M804" s="61" t="s">
        <v>4334</v>
      </c>
      <c r="N804" s="355">
        <v>46034</v>
      </c>
      <c r="O804" s="19">
        <v>3600</v>
      </c>
      <c r="P804" s="15" t="s">
        <v>1510</v>
      </c>
      <c r="Q804" s="336">
        <v>1</v>
      </c>
    </row>
    <row r="805" spans="1:17" x14ac:dyDescent="0.2">
      <c r="A805" s="61" t="s">
        <v>3556</v>
      </c>
      <c r="B805" s="61" t="s">
        <v>4282</v>
      </c>
      <c r="C805" s="61" t="s">
        <v>1314</v>
      </c>
      <c r="D805" s="61" t="s">
        <v>3557</v>
      </c>
      <c r="E805" s="61" t="s">
        <v>4303</v>
      </c>
      <c r="F805" s="61" t="s">
        <v>4316</v>
      </c>
      <c r="G805" s="61" t="s">
        <v>1503</v>
      </c>
      <c r="H805" s="61" t="s">
        <v>1504</v>
      </c>
      <c r="I805" s="61" t="s">
        <v>1505</v>
      </c>
      <c r="J805" s="61" t="s">
        <v>1506</v>
      </c>
      <c r="K805" s="61" t="s">
        <v>4306</v>
      </c>
      <c r="L805" s="61" t="s">
        <v>1508</v>
      </c>
      <c r="M805" s="61" t="s">
        <v>4334</v>
      </c>
      <c r="N805" s="355">
        <v>46034</v>
      </c>
      <c r="O805" s="19">
        <v>3605</v>
      </c>
      <c r="P805" s="15" t="s">
        <v>1510</v>
      </c>
      <c r="Q805" s="336">
        <v>1</v>
      </c>
    </row>
    <row r="806" spans="1:17" x14ac:dyDescent="0.2">
      <c r="A806" s="61" t="s">
        <v>3556</v>
      </c>
      <c r="B806" s="61" t="s">
        <v>1498</v>
      </c>
      <c r="C806" s="61" t="s">
        <v>1314</v>
      </c>
      <c r="D806" s="61" t="s">
        <v>3557</v>
      </c>
      <c r="E806" s="61" t="s">
        <v>4303</v>
      </c>
      <c r="F806" s="61" t="s">
        <v>4316</v>
      </c>
      <c r="G806" s="61" t="s">
        <v>1503</v>
      </c>
      <c r="H806" s="61" t="s">
        <v>1504</v>
      </c>
      <c r="I806" s="61" t="s">
        <v>1505</v>
      </c>
      <c r="J806" s="61" t="s">
        <v>1506</v>
      </c>
      <c r="K806" s="61" t="s">
        <v>4306</v>
      </c>
      <c r="L806" s="61" t="s">
        <v>1508</v>
      </c>
      <c r="M806" s="61" t="s">
        <v>4334</v>
      </c>
      <c r="N806" s="355">
        <v>46034</v>
      </c>
      <c r="O806" s="19">
        <v>1330</v>
      </c>
      <c r="P806" s="15" t="s">
        <v>1510</v>
      </c>
      <c r="Q806" s="336">
        <v>1</v>
      </c>
    </row>
    <row r="807" spans="1:17" x14ac:dyDescent="0.2">
      <c r="A807" s="61" t="s">
        <v>4247</v>
      </c>
      <c r="B807" s="61" t="s">
        <v>4284</v>
      </c>
      <c r="C807" s="61" t="s">
        <v>1314</v>
      </c>
      <c r="D807" s="61" t="s">
        <v>4248</v>
      </c>
      <c r="E807" s="61" t="s">
        <v>4303</v>
      </c>
      <c r="F807" s="61" t="s">
        <v>4310</v>
      </c>
      <c r="G807" s="61" t="s">
        <v>1503</v>
      </c>
      <c r="H807" s="61" t="s">
        <v>1504</v>
      </c>
      <c r="I807" s="61" t="s">
        <v>1505</v>
      </c>
      <c r="J807" s="61" t="s">
        <v>1506</v>
      </c>
      <c r="K807" s="61" t="s">
        <v>4306</v>
      </c>
      <c r="L807" s="61" t="s">
        <v>1508</v>
      </c>
      <c r="M807" s="61" t="s">
        <v>4334</v>
      </c>
      <c r="N807" s="355">
        <v>45687</v>
      </c>
      <c r="O807" s="19">
        <v>40000</v>
      </c>
      <c r="P807" s="15" t="s">
        <v>1510</v>
      </c>
      <c r="Q807" s="336">
        <v>1</v>
      </c>
    </row>
    <row r="808" spans="1:17" x14ac:dyDescent="0.2">
      <c r="A808" s="61" t="s">
        <v>4247</v>
      </c>
      <c r="B808" s="61" t="s">
        <v>1498</v>
      </c>
      <c r="C808" s="61" t="s">
        <v>1314</v>
      </c>
      <c r="D808" s="61" t="s">
        <v>4248</v>
      </c>
      <c r="E808" s="61" t="s">
        <v>4303</v>
      </c>
      <c r="F808" s="61" t="s">
        <v>4310</v>
      </c>
      <c r="G808" s="61" t="s">
        <v>1503</v>
      </c>
      <c r="H808" s="61" t="s">
        <v>1504</v>
      </c>
      <c r="I808" s="61" t="s">
        <v>1505</v>
      </c>
      <c r="J808" s="61" t="s">
        <v>1506</v>
      </c>
      <c r="K808" s="61" t="s">
        <v>4306</v>
      </c>
      <c r="L808" s="61" t="s">
        <v>1508</v>
      </c>
      <c r="M808" s="61" t="s">
        <v>4334</v>
      </c>
      <c r="N808" s="355">
        <v>45687</v>
      </c>
      <c r="O808" s="19">
        <v>0</v>
      </c>
      <c r="P808" s="15" t="s">
        <v>1510</v>
      </c>
      <c r="Q808" s="336">
        <v>1</v>
      </c>
    </row>
    <row r="809" spans="1:17" x14ac:dyDescent="0.2">
      <c r="A809" s="61" t="s">
        <v>4247</v>
      </c>
      <c r="B809" s="61" t="s">
        <v>4292</v>
      </c>
      <c r="C809" s="61" t="s">
        <v>1314</v>
      </c>
      <c r="D809" s="61" t="s">
        <v>4248</v>
      </c>
      <c r="E809" s="61" t="s">
        <v>4303</v>
      </c>
      <c r="F809" s="61" t="s">
        <v>4310</v>
      </c>
      <c r="G809" s="61" t="s">
        <v>1503</v>
      </c>
      <c r="H809" s="61" t="s">
        <v>4285</v>
      </c>
      <c r="I809" s="61" t="s">
        <v>1314</v>
      </c>
      <c r="J809" s="61" t="s">
        <v>1506</v>
      </c>
      <c r="K809" s="61" t="s">
        <v>4306</v>
      </c>
      <c r="L809" s="61" t="s">
        <v>1508</v>
      </c>
      <c r="M809" s="61" t="s">
        <v>4334</v>
      </c>
      <c r="N809" s="355">
        <v>45687</v>
      </c>
      <c r="O809" s="19">
        <v>40000</v>
      </c>
      <c r="P809" s="15" t="s">
        <v>1510</v>
      </c>
      <c r="Q809" s="336">
        <v>1</v>
      </c>
    </row>
    <row r="810" spans="1:17" x14ac:dyDescent="0.2">
      <c r="A810" s="61" t="s">
        <v>4242</v>
      </c>
      <c r="B810" s="61" t="s">
        <v>4293</v>
      </c>
      <c r="C810" s="61" t="s">
        <v>1314</v>
      </c>
      <c r="D810" s="61" t="s">
        <v>4243</v>
      </c>
      <c r="E810" s="61" t="s">
        <v>4303</v>
      </c>
      <c r="F810" s="61" t="s">
        <v>4337</v>
      </c>
      <c r="G810" s="61" t="s">
        <v>1503</v>
      </c>
      <c r="H810" s="61" t="s">
        <v>1504</v>
      </c>
      <c r="I810" s="61" t="s">
        <v>4302</v>
      </c>
      <c r="J810" s="61" t="s">
        <v>4287</v>
      </c>
      <c r="K810" s="61" t="s">
        <v>4321</v>
      </c>
      <c r="L810" s="61" t="s">
        <v>1508</v>
      </c>
      <c r="M810" s="61" t="s">
        <v>4338</v>
      </c>
      <c r="N810" s="355">
        <v>46034</v>
      </c>
      <c r="O810" s="19">
        <v>1979060.85</v>
      </c>
      <c r="P810" s="15" t="s">
        <v>1510</v>
      </c>
      <c r="Q810" s="336">
        <v>1</v>
      </c>
    </row>
    <row r="811" spans="1:17" x14ac:dyDescent="0.2">
      <c r="A811" s="61" t="s">
        <v>4242</v>
      </c>
      <c r="B811" s="61" t="s">
        <v>4284</v>
      </c>
      <c r="C811" s="61" t="s">
        <v>1314</v>
      </c>
      <c r="D811" s="61" t="s">
        <v>4243</v>
      </c>
      <c r="E811" s="61" t="s">
        <v>4303</v>
      </c>
      <c r="F811" s="61" t="s">
        <v>4337</v>
      </c>
      <c r="G811" s="61" t="s">
        <v>1503</v>
      </c>
      <c r="H811" s="61" t="s">
        <v>1504</v>
      </c>
      <c r="I811" s="61" t="s">
        <v>4302</v>
      </c>
      <c r="J811" s="61" t="s">
        <v>4287</v>
      </c>
      <c r="K811" s="61" t="s">
        <v>4321</v>
      </c>
      <c r="L811" s="61" t="s">
        <v>1508</v>
      </c>
      <c r="M811" s="61" t="s">
        <v>4338</v>
      </c>
      <c r="N811" s="355">
        <v>46034</v>
      </c>
      <c r="O811" s="19">
        <v>1823203.36</v>
      </c>
      <c r="P811" s="15" t="s">
        <v>1510</v>
      </c>
      <c r="Q811" s="336">
        <v>1</v>
      </c>
    </row>
    <row r="812" spans="1:17" x14ac:dyDescent="0.2">
      <c r="A812" s="61" t="s">
        <v>4242</v>
      </c>
      <c r="B812" s="61" t="s">
        <v>1498</v>
      </c>
      <c r="C812" s="61" t="s">
        <v>1314</v>
      </c>
      <c r="D812" s="61" t="s">
        <v>4243</v>
      </c>
      <c r="E812" s="61" t="s">
        <v>4303</v>
      </c>
      <c r="F812" s="61" t="s">
        <v>4337</v>
      </c>
      <c r="G812" s="61" t="s">
        <v>1503</v>
      </c>
      <c r="H812" s="61" t="s">
        <v>1504</v>
      </c>
      <c r="I812" s="61" t="s">
        <v>1505</v>
      </c>
      <c r="J812" s="61" t="s">
        <v>1506</v>
      </c>
      <c r="K812" s="61" t="s">
        <v>4319</v>
      </c>
      <c r="L812" s="61" t="s">
        <v>1508</v>
      </c>
      <c r="M812" s="61" t="s">
        <v>4338</v>
      </c>
      <c r="N812" s="355">
        <v>46034</v>
      </c>
      <c r="O812" s="19">
        <v>938743.51</v>
      </c>
      <c r="P812" s="15" t="s">
        <v>1510</v>
      </c>
      <c r="Q812" s="336">
        <v>1</v>
      </c>
    </row>
    <row r="813" spans="1:17" x14ac:dyDescent="0.2">
      <c r="A813" s="61" t="s">
        <v>4242</v>
      </c>
      <c r="B813" s="61" t="s">
        <v>1518</v>
      </c>
      <c r="C813" s="61" t="s">
        <v>1314</v>
      </c>
      <c r="D813" s="61" t="s">
        <v>4243</v>
      </c>
      <c r="E813" s="61" t="s">
        <v>4303</v>
      </c>
      <c r="F813" s="61" t="s">
        <v>4337</v>
      </c>
      <c r="G813" s="61" t="s">
        <v>1503</v>
      </c>
      <c r="H813" s="61" t="s">
        <v>1504</v>
      </c>
      <c r="I813" s="61" t="s">
        <v>1505</v>
      </c>
      <c r="J813" s="61" t="s">
        <v>1506</v>
      </c>
      <c r="K813" s="61" t="s">
        <v>4321</v>
      </c>
      <c r="L813" s="61" t="s">
        <v>1508</v>
      </c>
      <c r="M813" s="61" t="s">
        <v>4338</v>
      </c>
      <c r="N813" s="355">
        <v>46034</v>
      </c>
      <c r="O813" s="19">
        <v>1381835.63</v>
      </c>
      <c r="P813" s="15" t="s">
        <v>1510</v>
      </c>
      <c r="Q813" s="336">
        <v>1</v>
      </c>
    </row>
    <row r="814" spans="1:17" x14ac:dyDescent="0.2">
      <c r="A814" s="61" t="s">
        <v>4242</v>
      </c>
      <c r="B814" s="61" t="s">
        <v>4339</v>
      </c>
      <c r="C814" s="61" t="s">
        <v>1314</v>
      </c>
      <c r="D814" s="61" t="s">
        <v>4243</v>
      </c>
      <c r="E814" s="61" t="s">
        <v>4303</v>
      </c>
      <c r="F814" s="61" t="s">
        <v>4337</v>
      </c>
      <c r="G814" s="61" t="s">
        <v>1503</v>
      </c>
      <c r="H814" s="61" t="s">
        <v>4301</v>
      </c>
      <c r="I814" s="61" t="s">
        <v>1314</v>
      </c>
      <c r="J814" s="61" t="s">
        <v>1506</v>
      </c>
      <c r="K814" s="61" t="s">
        <v>4306</v>
      </c>
      <c r="L814" s="61" t="s">
        <v>1508</v>
      </c>
      <c r="M814" s="61" t="s">
        <v>4338</v>
      </c>
      <c r="N814" s="355">
        <v>46034</v>
      </c>
      <c r="O814" s="19">
        <v>0</v>
      </c>
      <c r="P814" s="15" t="s">
        <v>1510</v>
      </c>
      <c r="Q814" s="336">
        <v>1</v>
      </c>
    </row>
    <row r="815" spans="1:17" x14ac:dyDescent="0.2">
      <c r="A815" s="61" t="s">
        <v>4134</v>
      </c>
      <c r="B815" s="61" t="s">
        <v>4293</v>
      </c>
      <c r="C815" s="61" t="s">
        <v>1314</v>
      </c>
      <c r="D815" s="61" t="s">
        <v>4135</v>
      </c>
      <c r="E815" s="61" t="s">
        <v>4303</v>
      </c>
      <c r="F815" s="61" t="s">
        <v>4340</v>
      </c>
      <c r="G815" s="61" t="s">
        <v>1503</v>
      </c>
      <c r="H815" s="61" t="s">
        <v>4301</v>
      </c>
      <c r="I815" s="61" t="s">
        <v>4302</v>
      </c>
      <c r="J815" s="61" t="s">
        <v>4287</v>
      </c>
      <c r="K815" s="61" t="s">
        <v>4321</v>
      </c>
      <c r="L815" s="61" t="s">
        <v>1508</v>
      </c>
      <c r="M815" s="61" t="s">
        <v>4341</v>
      </c>
      <c r="N815" s="355">
        <v>46034</v>
      </c>
      <c r="O815" s="19">
        <v>1017772.79</v>
      </c>
      <c r="P815" s="15" t="s">
        <v>1510</v>
      </c>
      <c r="Q815" s="336">
        <v>1</v>
      </c>
    </row>
    <row r="816" spans="1:17" x14ac:dyDescent="0.2">
      <c r="A816" s="61" t="s">
        <v>4134</v>
      </c>
      <c r="B816" s="61" t="s">
        <v>4281</v>
      </c>
      <c r="C816" s="61" t="s">
        <v>1314</v>
      </c>
      <c r="D816" s="61" t="s">
        <v>4135</v>
      </c>
      <c r="E816" s="61" t="s">
        <v>4303</v>
      </c>
      <c r="F816" s="61" t="s">
        <v>4340</v>
      </c>
      <c r="G816" s="61" t="s">
        <v>1503</v>
      </c>
      <c r="H816" s="61" t="s">
        <v>1504</v>
      </c>
      <c r="I816" s="61" t="s">
        <v>1314</v>
      </c>
      <c r="J816" s="61" t="s">
        <v>1506</v>
      </c>
      <c r="K816" s="61" t="s">
        <v>4321</v>
      </c>
      <c r="L816" s="61" t="s">
        <v>1508</v>
      </c>
      <c r="M816" s="61" t="s">
        <v>4341</v>
      </c>
      <c r="N816" s="355">
        <v>46034</v>
      </c>
      <c r="O816" s="19">
        <v>412958.59</v>
      </c>
      <c r="P816" s="15" t="s">
        <v>1510</v>
      </c>
      <c r="Q816" s="336">
        <v>1</v>
      </c>
    </row>
    <row r="817" spans="1:17" x14ac:dyDescent="0.2">
      <c r="A817" s="61" t="s">
        <v>4134</v>
      </c>
      <c r="B817" s="61" t="s">
        <v>4282</v>
      </c>
      <c r="C817" s="61" t="s">
        <v>1314</v>
      </c>
      <c r="D817" s="61" t="s">
        <v>4135</v>
      </c>
      <c r="E817" s="61" t="s">
        <v>4303</v>
      </c>
      <c r="F817" s="61" t="s">
        <v>4340</v>
      </c>
      <c r="G817" s="61" t="s">
        <v>1503</v>
      </c>
      <c r="H817" s="61" t="s">
        <v>4301</v>
      </c>
      <c r="I817" s="61" t="s">
        <v>1505</v>
      </c>
      <c r="J817" s="61" t="s">
        <v>1506</v>
      </c>
      <c r="K817" s="61" t="s">
        <v>4321</v>
      </c>
      <c r="L817" s="61" t="s">
        <v>1508</v>
      </c>
      <c r="M817" s="61" t="s">
        <v>4341</v>
      </c>
      <c r="N817" s="355">
        <v>46034</v>
      </c>
      <c r="O817" s="19">
        <v>611898.29</v>
      </c>
      <c r="P817" s="15" t="s">
        <v>1510</v>
      </c>
      <c r="Q817" s="336">
        <v>1</v>
      </c>
    </row>
    <row r="818" spans="1:17" x14ac:dyDescent="0.2">
      <c r="A818" s="61" t="s">
        <v>4134</v>
      </c>
      <c r="B818" s="61" t="s">
        <v>4291</v>
      </c>
      <c r="C818" s="61" t="s">
        <v>1314</v>
      </c>
      <c r="D818" s="61" t="s">
        <v>4135</v>
      </c>
      <c r="E818" s="61" t="s">
        <v>4303</v>
      </c>
      <c r="F818" s="61" t="s">
        <v>4340</v>
      </c>
      <c r="G818" s="61" t="s">
        <v>1503</v>
      </c>
      <c r="H818" s="61" t="s">
        <v>4301</v>
      </c>
      <c r="I818" s="61" t="s">
        <v>1314</v>
      </c>
      <c r="J818" s="61" t="s">
        <v>1506</v>
      </c>
      <c r="K818" s="61" t="s">
        <v>4321</v>
      </c>
      <c r="L818" s="61" t="s">
        <v>1508</v>
      </c>
      <c r="M818" s="61" t="s">
        <v>4341</v>
      </c>
      <c r="N818" s="355">
        <v>46034</v>
      </c>
      <c r="O818" s="19">
        <v>428684.2</v>
      </c>
      <c r="P818" s="15" t="s">
        <v>1510</v>
      </c>
      <c r="Q818" s="336">
        <v>1</v>
      </c>
    </row>
    <row r="819" spans="1:17" x14ac:dyDescent="0.2">
      <c r="A819" s="61" t="s">
        <v>4134</v>
      </c>
      <c r="B819" s="61" t="s">
        <v>4283</v>
      </c>
      <c r="C819" s="61" t="s">
        <v>1314</v>
      </c>
      <c r="D819" s="61" t="s">
        <v>4135</v>
      </c>
      <c r="E819" s="61" t="s">
        <v>4303</v>
      </c>
      <c r="F819" s="61" t="s">
        <v>4340</v>
      </c>
      <c r="G819" s="61" t="s">
        <v>1503</v>
      </c>
      <c r="H819" s="61" t="s">
        <v>1504</v>
      </c>
      <c r="I819" s="61" t="s">
        <v>1505</v>
      </c>
      <c r="J819" s="61" t="s">
        <v>1506</v>
      </c>
      <c r="K819" s="61" t="s">
        <v>4319</v>
      </c>
      <c r="L819" s="61" t="s">
        <v>1508</v>
      </c>
      <c r="M819" s="61" t="s">
        <v>4341</v>
      </c>
      <c r="N819" s="355">
        <v>46034</v>
      </c>
      <c r="O819" s="19">
        <v>0</v>
      </c>
      <c r="P819" s="15" t="s">
        <v>1510</v>
      </c>
      <c r="Q819" s="336">
        <v>1</v>
      </c>
    </row>
    <row r="820" spans="1:17" x14ac:dyDescent="0.2">
      <c r="A820" s="61" t="s">
        <v>4134</v>
      </c>
      <c r="B820" s="61" t="s">
        <v>4283</v>
      </c>
      <c r="C820" s="61" t="s">
        <v>4312</v>
      </c>
      <c r="D820" s="61" t="s">
        <v>4135</v>
      </c>
      <c r="E820" s="61" t="s">
        <v>4303</v>
      </c>
      <c r="F820" s="61" t="s">
        <v>4340</v>
      </c>
      <c r="G820" s="61" t="s">
        <v>1503</v>
      </c>
      <c r="H820" s="61" t="s">
        <v>1504</v>
      </c>
      <c r="I820" s="61" t="s">
        <v>1505</v>
      </c>
      <c r="J820" s="61" t="s">
        <v>1506</v>
      </c>
      <c r="K820" s="61" t="s">
        <v>4319</v>
      </c>
      <c r="L820" s="61" t="s">
        <v>1508</v>
      </c>
      <c r="M820" s="61" t="s">
        <v>4341</v>
      </c>
      <c r="N820" s="355">
        <v>46034</v>
      </c>
      <c r="O820" s="19">
        <v>0</v>
      </c>
      <c r="P820" s="15" t="s">
        <v>1510</v>
      </c>
      <c r="Q820" s="336">
        <v>1</v>
      </c>
    </row>
    <row r="821" spans="1:17" x14ac:dyDescent="0.2">
      <c r="A821" s="61" t="s">
        <v>4134</v>
      </c>
      <c r="B821" s="61" t="s">
        <v>4283</v>
      </c>
      <c r="C821" s="61" t="s">
        <v>4313</v>
      </c>
      <c r="D821" s="61" t="s">
        <v>4135</v>
      </c>
      <c r="E821" s="61" t="s">
        <v>4303</v>
      </c>
      <c r="F821" s="61" t="s">
        <v>4340</v>
      </c>
      <c r="G821" s="61" t="s">
        <v>1503</v>
      </c>
      <c r="H821" s="61" t="s">
        <v>1504</v>
      </c>
      <c r="I821" s="61" t="s">
        <v>1505</v>
      </c>
      <c r="J821" s="61" t="s">
        <v>1506</v>
      </c>
      <c r="K821" s="61" t="s">
        <v>4319</v>
      </c>
      <c r="L821" s="61" t="s">
        <v>1508</v>
      </c>
      <c r="M821" s="61" t="s">
        <v>4341</v>
      </c>
      <c r="N821" s="355">
        <v>46034</v>
      </c>
      <c r="O821" s="19">
        <v>0</v>
      </c>
      <c r="P821" s="15" t="s">
        <v>1510</v>
      </c>
      <c r="Q821" s="336">
        <v>1</v>
      </c>
    </row>
    <row r="822" spans="1:17" x14ac:dyDescent="0.2">
      <c r="A822" s="61" t="s">
        <v>4134</v>
      </c>
      <c r="B822" s="61" t="s">
        <v>4307</v>
      </c>
      <c r="C822" s="61" t="s">
        <v>1314</v>
      </c>
      <c r="D822" s="61" t="s">
        <v>4135</v>
      </c>
      <c r="E822" s="61" t="s">
        <v>4303</v>
      </c>
      <c r="F822" s="61" t="s">
        <v>4340</v>
      </c>
      <c r="G822" s="61" t="s">
        <v>1503</v>
      </c>
      <c r="H822" s="61" t="s">
        <v>4301</v>
      </c>
      <c r="I822" s="61" t="s">
        <v>1314</v>
      </c>
      <c r="J822" s="61" t="s">
        <v>1506</v>
      </c>
      <c r="K822" s="61" t="s">
        <v>4321</v>
      </c>
      <c r="L822" s="61" t="s">
        <v>1508</v>
      </c>
      <c r="M822" s="61" t="s">
        <v>4341</v>
      </c>
      <c r="N822" s="355">
        <v>46034</v>
      </c>
      <c r="O822" s="19">
        <v>1607064.4</v>
      </c>
      <c r="P822" s="15" t="s">
        <v>1510</v>
      </c>
      <c r="Q822" s="336">
        <v>1</v>
      </c>
    </row>
    <row r="823" spans="1:17" x14ac:dyDescent="0.2">
      <c r="A823" s="61" t="s">
        <v>4134</v>
      </c>
      <c r="B823" s="61" t="s">
        <v>4284</v>
      </c>
      <c r="C823" s="61" t="s">
        <v>1314</v>
      </c>
      <c r="D823" s="61" t="s">
        <v>4135</v>
      </c>
      <c r="E823" s="61" t="s">
        <v>4303</v>
      </c>
      <c r="F823" s="61" t="s">
        <v>4340</v>
      </c>
      <c r="G823" s="61" t="s">
        <v>1503</v>
      </c>
      <c r="H823" s="61" t="s">
        <v>4301</v>
      </c>
      <c r="I823" s="61" t="s">
        <v>4302</v>
      </c>
      <c r="J823" s="61" t="s">
        <v>4287</v>
      </c>
      <c r="K823" s="61" t="s">
        <v>4321</v>
      </c>
      <c r="L823" s="61" t="s">
        <v>1508</v>
      </c>
      <c r="M823" s="61" t="s">
        <v>4341</v>
      </c>
      <c r="N823" s="355">
        <v>46034</v>
      </c>
      <c r="O823" s="19">
        <v>1483846.09</v>
      </c>
      <c r="P823" s="15" t="s">
        <v>1510</v>
      </c>
      <c r="Q823" s="336">
        <v>1</v>
      </c>
    </row>
    <row r="824" spans="1:17" x14ac:dyDescent="0.2">
      <c r="A824" s="61" t="s">
        <v>4134</v>
      </c>
      <c r="B824" s="61" t="s">
        <v>1498</v>
      </c>
      <c r="C824" s="61" t="s">
        <v>1314</v>
      </c>
      <c r="D824" s="61" t="s">
        <v>4135</v>
      </c>
      <c r="E824" s="61" t="s">
        <v>4303</v>
      </c>
      <c r="F824" s="61" t="s">
        <v>4340</v>
      </c>
      <c r="G824" s="61" t="s">
        <v>1503</v>
      </c>
      <c r="H824" s="61" t="s">
        <v>4301</v>
      </c>
      <c r="I824" s="61" t="s">
        <v>1505</v>
      </c>
      <c r="J824" s="61" t="s">
        <v>1506</v>
      </c>
      <c r="K824" s="61" t="s">
        <v>4321</v>
      </c>
      <c r="L824" s="61" t="s">
        <v>1508</v>
      </c>
      <c r="M824" s="61" t="s">
        <v>4341</v>
      </c>
      <c r="N824" s="355">
        <v>46034</v>
      </c>
      <c r="O824" s="19">
        <v>0</v>
      </c>
      <c r="P824" s="15" t="s">
        <v>1510</v>
      </c>
      <c r="Q824" s="336">
        <v>1</v>
      </c>
    </row>
    <row r="825" spans="1:17" x14ac:dyDescent="0.2">
      <c r="A825" s="61" t="s">
        <v>4134</v>
      </c>
      <c r="B825" s="61" t="s">
        <v>4300</v>
      </c>
      <c r="C825" s="61" t="s">
        <v>1314</v>
      </c>
      <c r="D825" s="61" t="s">
        <v>4135</v>
      </c>
      <c r="E825" s="61" t="s">
        <v>4303</v>
      </c>
      <c r="F825" s="61" t="s">
        <v>4340</v>
      </c>
      <c r="G825" s="61" t="s">
        <v>1503</v>
      </c>
      <c r="H825" s="61" t="s">
        <v>4301</v>
      </c>
      <c r="I825" s="61" t="s">
        <v>1314</v>
      </c>
      <c r="J825" s="61" t="s">
        <v>1506</v>
      </c>
      <c r="K825" s="61" t="s">
        <v>4306</v>
      </c>
      <c r="L825" s="61" t="s">
        <v>1508</v>
      </c>
      <c r="M825" s="61" t="s">
        <v>4341</v>
      </c>
      <c r="N825" s="355">
        <v>46034</v>
      </c>
      <c r="O825" s="19">
        <v>1004900.95</v>
      </c>
      <c r="P825" s="15" t="s">
        <v>1510</v>
      </c>
      <c r="Q825" s="336">
        <v>1</v>
      </c>
    </row>
    <row r="826" spans="1:17" x14ac:dyDescent="0.2">
      <c r="A826" s="61" t="s">
        <v>4134</v>
      </c>
      <c r="B826" s="61" t="s">
        <v>4326</v>
      </c>
      <c r="C826" s="61" t="s">
        <v>1314</v>
      </c>
      <c r="D826" s="61" t="s">
        <v>4135</v>
      </c>
      <c r="E826" s="61" t="s">
        <v>4303</v>
      </c>
      <c r="F826" s="61" t="s">
        <v>4340</v>
      </c>
      <c r="G826" s="61" t="s">
        <v>1503</v>
      </c>
      <c r="H826" s="61" t="s">
        <v>4301</v>
      </c>
      <c r="I826" s="61" t="s">
        <v>1314</v>
      </c>
      <c r="J826" s="61" t="s">
        <v>1314</v>
      </c>
      <c r="K826" s="61" t="s">
        <v>4321</v>
      </c>
      <c r="L826" s="61" t="s">
        <v>1508</v>
      </c>
      <c r="M826" s="61" t="s">
        <v>4341</v>
      </c>
      <c r="N826" s="355">
        <v>46034</v>
      </c>
      <c r="O826" s="19">
        <v>0</v>
      </c>
      <c r="P826" s="15" t="s">
        <v>1510</v>
      </c>
      <c r="Q826" s="336">
        <v>1</v>
      </c>
    </row>
    <row r="827" spans="1:17" x14ac:dyDescent="0.2">
      <c r="A827" s="61" t="s">
        <v>4134</v>
      </c>
      <c r="B827" s="61" t="s">
        <v>1518</v>
      </c>
      <c r="C827" s="61" t="s">
        <v>1314</v>
      </c>
      <c r="D827" s="61" t="s">
        <v>4135</v>
      </c>
      <c r="E827" s="61" t="s">
        <v>4303</v>
      </c>
      <c r="F827" s="61" t="s">
        <v>4340</v>
      </c>
      <c r="G827" s="61" t="s">
        <v>1503</v>
      </c>
      <c r="H827" s="61" t="s">
        <v>4301</v>
      </c>
      <c r="I827" s="61" t="s">
        <v>1505</v>
      </c>
      <c r="J827" s="61" t="s">
        <v>1506</v>
      </c>
      <c r="K827" s="61" t="s">
        <v>4321</v>
      </c>
      <c r="L827" s="61" t="s">
        <v>1508</v>
      </c>
      <c r="M827" s="61" t="s">
        <v>4341</v>
      </c>
      <c r="N827" s="355">
        <v>46034</v>
      </c>
      <c r="O827" s="19">
        <v>0</v>
      </c>
      <c r="P827" s="15" t="s">
        <v>1510</v>
      </c>
      <c r="Q827" s="336">
        <v>1</v>
      </c>
    </row>
    <row r="828" spans="1:17" x14ac:dyDescent="0.2">
      <c r="A828" s="61" t="s">
        <v>4134</v>
      </c>
      <c r="B828" s="61" t="s">
        <v>4339</v>
      </c>
      <c r="C828" s="61" t="s">
        <v>1314</v>
      </c>
      <c r="D828" s="61" t="s">
        <v>4135</v>
      </c>
      <c r="E828" s="61" t="s">
        <v>4303</v>
      </c>
      <c r="F828" s="61" t="s">
        <v>4340</v>
      </c>
      <c r="G828" s="61" t="s">
        <v>1503</v>
      </c>
      <c r="H828" s="61" t="s">
        <v>4301</v>
      </c>
      <c r="I828" s="61" t="s">
        <v>1505</v>
      </c>
      <c r="J828" s="61" t="s">
        <v>1506</v>
      </c>
      <c r="K828" s="61" t="s">
        <v>4321</v>
      </c>
      <c r="L828" s="61" t="s">
        <v>1508</v>
      </c>
      <c r="M828" s="61" t="s">
        <v>4341</v>
      </c>
      <c r="N828" s="355">
        <v>46034</v>
      </c>
      <c r="O828" s="19">
        <v>0</v>
      </c>
      <c r="P828" s="15" t="s">
        <v>1510</v>
      </c>
      <c r="Q828" s="336">
        <v>1</v>
      </c>
    </row>
    <row r="829" spans="1:17" x14ac:dyDescent="0.2">
      <c r="A829" s="61" t="s">
        <v>3640</v>
      </c>
      <c r="B829" s="61" t="s">
        <v>4293</v>
      </c>
      <c r="C829" s="61" t="s">
        <v>1314</v>
      </c>
      <c r="D829" s="61" t="s">
        <v>3641</v>
      </c>
      <c r="E829" s="61" t="s">
        <v>4303</v>
      </c>
      <c r="F829" s="61" t="s">
        <v>4337</v>
      </c>
      <c r="G829" s="61" t="s">
        <v>1503</v>
      </c>
      <c r="H829" s="61" t="s">
        <v>4301</v>
      </c>
      <c r="I829" s="61" t="s">
        <v>4302</v>
      </c>
      <c r="J829" s="61" t="s">
        <v>4287</v>
      </c>
      <c r="K829" s="61" t="s">
        <v>4321</v>
      </c>
      <c r="L829" s="61" t="s">
        <v>1508</v>
      </c>
      <c r="M829" s="61" t="s">
        <v>4341</v>
      </c>
      <c r="N829" s="355">
        <v>46048</v>
      </c>
      <c r="O829" s="19">
        <v>6685471.9400000004</v>
      </c>
      <c r="P829" s="15" t="s">
        <v>1510</v>
      </c>
      <c r="Q829" s="336">
        <v>1</v>
      </c>
    </row>
    <row r="830" spans="1:17" x14ac:dyDescent="0.2">
      <c r="A830" s="61" t="s">
        <v>3640</v>
      </c>
      <c r="B830" s="61" t="s">
        <v>4281</v>
      </c>
      <c r="C830" s="61" t="s">
        <v>1314</v>
      </c>
      <c r="D830" s="61" t="s">
        <v>3641</v>
      </c>
      <c r="E830" s="61" t="s">
        <v>4303</v>
      </c>
      <c r="F830" s="61" t="s">
        <v>4337</v>
      </c>
      <c r="G830" s="61" t="s">
        <v>1503</v>
      </c>
      <c r="H830" s="61" t="s">
        <v>4301</v>
      </c>
      <c r="I830" s="61" t="s">
        <v>1314</v>
      </c>
      <c r="J830" s="61" t="s">
        <v>1506</v>
      </c>
      <c r="K830" s="61" t="s">
        <v>4321</v>
      </c>
      <c r="L830" s="61" t="s">
        <v>1508</v>
      </c>
      <c r="M830" s="61" t="s">
        <v>4341</v>
      </c>
      <c r="N830" s="355">
        <v>46048</v>
      </c>
      <c r="O830" s="19">
        <v>1921302.98</v>
      </c>
      <c r="P830" s="15" t="s">
        <v>1510</v>
      </c>
      <c r="Q830" s="336">
        <v>1</v>
      </c>
    </row>
    <row r="831" spans="1:17" x14ac:dyDescent="0.2">
      <c r="A831" s="61" t="s">
        <v>3640</v>
      </c>
      <c r="B831" s="61" t="s">
        <v>4282</v>
      </c>
      <c r="C831" s="61" t="s">
        <v>1314</v>
      </c>
      <c r="D831" s="61" t="s">
        <v>3641</v>
      </c>
      <c r="E831" s="61" t="s">
        <v>4303</v>
      </c>
      <c r="F831" s="61" t="s">
        <v>4337</v>
      </c>
      <c r="G831" s="61" t="s">
        <v>1503</v>
      </c>
      <c r="H831" s="61" t="s">
        <v>4301</v>
      </c>
      <c r="I831" s="61" t="s">
        <v>4302</v>
      </c>
      <c r="J831" s="61" t="s">
        <v>4287</v>
      </c>
      <c r="K831" s="61" t="s">
        <v>4321</v>
      </c>
      <c r="L831" s="61" t="s">
        <v>1508</v>
      </c>
      <c r="M831" s="61" t="s">
        <v>4341</v>
      </c>
      <c r="N831" s="355">
        <v>46048</v>
      </c>
      <c r="O831" s="19">
        <v>7077333.29</v>
      </c>
      <c r="P831" s="15" t="s">
        <v>1510</v>
      </c>
      <c r="Q831" s="336">
        <v>1</v>
      </c>
    </row>
    <row r="832" spans="1:17" x14ac:dyDescent="0.2">
      <c r="A832" s="61" t="s">
        <v>3640</v>
      </c>
      <c r="B832" s="61" t="s">
        <v>4291</v>
      </c>
      <c r="C832" s="61" t="s">
        <v>1314</v>
      </c>
      <c r="D832" s="61" t="s">
        <v>3641</v>
      </c>
      <c r="E832" s="61" t="s">
        <v>4303</v>
      </c>
      <c r="F832" s="61" t="s">
        <v>4337</v>
      </c>
      <c r="G832" s="61" t="s">
        <v>1503</v>
      </c>
      <c r="H832" s="61" t="s">
        <v>4301</v>
      </c>
      <c r="I832" s="61" t="s">
        <v>1314</v>
      </c>
      <c r="J832" s="61" t="s">
        <v>1506</v>
      </c>
      <c r="K832" s="61" t="s">
        <v>4321</v>
      </c>
      <c r="L832" s="61" t="s">
        <v>1508</v>
      </c>
      <c r="M832" s="61" t="s">
        <v>4341</v>
      </c>
      <c r="N832" s="355">
        <v>46048</v>
      </c>
      <c r="O832" s="19">
        <v>1920505.24</v>
      </c>
      <c r="P832" s="15" t="s">
        <v>1510</v>
      </c>
      <c r="Q832" s="336">
        <v>1</v>
      </c>
    </row>
    <row r="833" spans="1:17" x14ac:dyDescent="0.2">
      <c r="A833" s="61" t="s">
        <v>3640</v>
      </c>
      <c r="B833" s="61" t="s">
        <v>4283</v>
      </c>
      <c r="C833" s="61" t="s">
        <v>1314</v>
      </c>
      <c r="D833" s="61" t="s">
        <v>3641</v>
      </c>
      <c r="E833" s="61" t="s">
        <v>4303</v>
      </c>
      <c r="F833" s="61" t="s">
        <v>4337</v>
      </c>
      <c r="G833" s="61" t="s">
        <v>1503</v>
      </c>
      <c r="H833" s="61" t="s">
        <v>4301</v>
      </c>
      <c r="I833" s="61" t="s">
        <v>1505</v>
      </c>
      <c r="J833" s="61" t="s">
        <v>1506</v>
      </c>
      <c r="K833" s="61" t="s">
        <v>4319</v>
      </c>
      <c r="L833" s="61" t="s">
        <v>1508</v>
      </c>
      <c r="M833" s="61" t="s">
        <v>4341</v>
      </c>
      <c r="N833" s="355">
        <v>46048</v>
      </c>
      <c r="O833" s="19">
        <v>1</v>
      </c>
      <c r="P833" s="15" t="s">
        <v>1510</v>
      </c>
      <c r="Q833" s="336">
        <v>1</v>
      </c>
    </row>
    <row r="834" spans="1:17" x14ac:dyDescent="0.2">
      <c r="A834" s="61" t="s">
        <v>3640</v>
      </c>
      <c r="B834" s="61" t="s">
        <v>4294</v>
      </c>
      <c r="C834" s="61" t="s">
        <v>1314</v>
      </c>
      <c r="D834" s="61" t="s">
        <v>3641</v>
      </c>
      <c r="E834" s="61" t="s">
        <v>4303</v>
      </c>
      <c r="F834" s="61" t="s">
        <v>4337</v>
      </c>
      <c r="G834" s="61" t="s">
        <v>1503</v>
      </c>
      <c r="H834" s="61" t="s">
        <v>4301</v>
      </c>
      <c r="I834" s="61" t="s">
        <v>1505</v>
      </c>
      <c r="J834" s="61" t="s">
        <v>1506</v>
      </c>
      <c r="K834" s="61" t="s">
        <v>4321</v>
      </c>
      <c r="L834" s="61" t="s">
        <v>1508</v>
      </c>
      <c r="M834" s="61" t="s">
        <v>4341</v>
      </c>
      <c r="N834" s="355">
        <v>46048</v>
      </c>
      <c r="O834" s="19">
        <v>0</v>
      </c>
      <c r="P834" s="15" t="s">
        <v>1510</v>
      </c>
      <c r="Q834" s="336">
        <v>1</v>
      </c>
    </row>
    <row r="835" spans="1:17" x14ac:dyDescent="0.2">
      <c r="A835" s="61" t="s">
        <v>3640</v>
      </c>
      <c r="B835" s="61" t="s">
        <v>4307</v>
      </c>
      <c r="C835" s="61" t="s">
        <v>1314</v>
      </c>
      <c r="D835" s="61" t="s">
        <v>3641</v>
      </c>
      <c r="E835" s="61" t="s">
        <v>4303</v>
      </c>
      <c r="F835" s="61" t="s">
        <v>4337</v>
      </c>
      <c r="G835" s="61" t="s">
        <v>1503</v>
      </c>
      <c r="H835" s="61" t="s">
        <v>4301</v>
      </c>
      <c r="I835" s="61" t="s">
        <v>1314</v>
      </c>
      <c r="J835" s="61" t="s">
        <v>1506</v>
      </c>
      <c r="K835" s="61" t="s">
        <v>4321</v>
      </c>
      <c r="L835" s="61" t="s">
        <v>1508</v>
      </c>
      <c r="M835" s="61" t="s">
        <v>4341</v>
      </c>
      <c r="N835" s="355">
        <v>46048</v>
      </c>
      <c r="O835" s="19">
        <v>7606065.5899999999</v>
      </c>
      <c r="P835" s="15" t="s">
        <v>1510</v>
      </c>
      <c r="Q835" s="336">
        <v>1</v>
      </c>
    </row>
    <row r="836" spans="1:17" x14ac:dyDescent="0.2">
      <c r="A836" s="61" t="s">
        <v>3640</v>
      </c>
      <c r="B836" s="61" t="s">
        <v>4284</v>
      </c>
      <c r="C836" s="61" t="s">
        <v>1314</v>
      </c>
      <c r="D836" s="61" t="s">
        <v>3641</v>
      </c>
      <c r="E836" s="61" t="s">
        <v>4303</v>
      </c>
      <c r="F836" s="61" t="s">
        <v>4337</v>
      </c>
      <c r="G836" s="61" t="s">
        <v>1503</v>
      </c>
      <c r="H836" s="61" t="s">
        <v>4301</v>
      </c>
      <c r="I836" s="61" t="s">
        <v>4302</v>
      </c>
      <c r="J836" s="61" t="s">
        <v>4287</v>
      </c>
      <c r="K836" s="61" t="s">
        <v>4321</v>
      </c>
      <c r="L836" s="61" t="s">
        <v>1508</v>
      </c>
      <c r="M836" s="61" t="s">
        <v>4341</v>
      </c>
      <c r="N836" s="355">
        <v>46048</v>
      </c>
      <c r="O836" s="19">
        <v>6685471.9400000004</v>
      </c>
      <c r="P836" s="15" t="s">
        <v>1510</v>
      </c>
      <c r="Q836" s="336">
        <v>1</v>
      </c>
    </row>
    <row r="837" spans="1:17" x14ac:dyDescent="0.2">
      <c r="A837" s="61" t="s">
        <v>3640</v>
      </c>
      <c r="B837" s="61" t="s">
        <v>1498</v>
      </c>
      <c r="C837" s="61" t="s">
        <v>1314</v>
      </c>
      <c r="D837" s="61" t="s">
        <v>3641</v>
      </c>
      <c r="E837" s="61" t="s">
        <v>4303</v>
      </c>
      <c r="F837" s="61" t="s">
        <v>4337</v>
      </c>
      <c r="G837" s="61" t="s">
        <v>1503</v>
      </c>
      <c r="H837" s="61" t="s">
        <v>4301</v>
      </c>
      <c r="I837" s="61" t="s">
        <v>4302</v>
      </c>
      <c r="J837" s="61" t="s">
        <v>4287</v>
      </c>
      <c r="K837" s="61" t="s">
        <v>4321</v>
      </c>
      <c r="L837" s="61" t="s">
        <v>1508</v>
      </c>
      <c r="M837" s="61" t="s">
        <v>4341</v>
      </c>
      <c r="N837" s="355">
        <v>46048</v>
      </c>
      <c r="O837" s="19">
        <v>2752414.27</v>
      </c>
      <c r="P837" s="15" t="s">
        <v>1510</v>
      </c>
      <c r="Q837" s="336">
        <v>1</v>
      </c>
    </row>
    <row r="838" spans="1:17" x14ac:dyDescent="0.2">
      <c r="A838" s="61" t="s">
        <v>3640</v>
      </c>
      <c r="B838" s="61" t="s">
        <v>4300</v>
      </c>
      <c r="C838" s="61" t="s">
        <v>1314</v>
      </c>
      <c r="D838" s="61" t="s">
        <v>3641</v>
      </c>
      <c r="E838" s="61" t="s">
        <v>4303</v>
      </c>
      <c r="F838" s="61" t="s">
        <v>4337</v>
      </c>
      <c r="G838" s="61" t="s">
        <v>1503</v>
      </c>
      <c r="H838" s="61" t="s">
        <v>4301</v>
      </c>
      <c r="I838" s="61" t="s">
        <v>1314</v>
      </c>
      <c r="J838" s="61" t="s">
        <v>1506</v>
      </c>
      <c r="K838" s="61" t="s">
        <v>4306</v>
      </c>
      <c r="L838" s="61" t="s">
        <v>1508</v>
      </c>
      <c r="M838" s="61" t="s">
        <v>4341</v>
      </c>
      <c r="N838" s="355">
        <v>46048</v>
      </c>
      <c r="O838" s="19">
        <v>4503354.4400000004</v>
      </c>
      <c r="P838" s="15" t="s">
        <v>1510</v>
      </c>
      <c r="Q838" s="336">
        <v>1</v>
      </c>
    </row>
    <row r="839" spans="1:17" x14ac:dyDescent="0.2">
      <c r="A839" s="61" t="s">
        <v>3640</v>
      </c>
      <c r="B839" s="61" t="s">
        <v>4326</v>
      </c>
      <c r="C839" s="61" t="s">
        <v>1314</v>
      </c>
      <c r="D839" s="61" t="s">
        <v>3641</v>
      </c>
      <c r="E839" s="61" t="s">
        <v>4303</v>
      </c>
      <c r="F839" s="61" t="s">
        <v>4337</v>
      </c>
      <c r="G839" s="61" t="s">
        <v>1503</v>
      </c>
      <c r="H839" s="61" t="s">
        <v>4301</v>
      </c>
      <c r="I839" s="61" t="s">
        <v>1314</v>
      </c>
      <c r="J839" s="61" t="s">
        <v>1314</v>
      </c>
      <c r="K839" s="61" t="s">
        <v>4321</v>
      </c>
      <c r="L839" s="61" t="s">
        <v>1508</v>
      </c>
      <c r="M839" s="61" t="s">
        <v>4341</v>
      </c>
      <c r="N839" s="355">
        <v>46048</v>
      </c>
      <c r="O839" s="19">
        <v>0</v>
      </c>
      <c r="P839" s="15" t="s">
        <v>1510</v>
      </c>
      <c r="Q839" s="336">
        <v>1</v>
      </c>
    </row>
    <row r="840" spans="1:17" x14ac:dyDescent="0.2">
      <c r="A840" s="61" t="s">
        <v>3640</v>
      </c>
      <c r="B840" s="61" t="s">
        <v>1518</v>
      </c>
      <c r="C840" s="61" t="s">
        <v>1314</v>
      </c>
      <c r="D840" s="61" t="s">
        <v>3641</v>
      </c>
      <c r="E840" s="61" t="s">
        <v>4303</v>
      </c>
      <c r="F840" s="61" t="s">
        <v>4337</v>
      </c>
      <c r="G840" s="61" t="s">
        <v>1503</v>
      </c>
      <c r="H840" s="61" t="s">
        <v>4301</v>
      </c>
      <c r="I840" s="61" t="s">
        <v>1505</v>
      </c>
      <c r="J840" s="61" t="s">
        <v>1506</v>
      </c>
      <c r="K840" s="61" t="s">
        <v>4321</v>
      </c>
      <c r="L840" s="61" t="s">
        <v>1508</v>
      </c>
      <c r="M840" s="61" t="s">
        <v>4341</v>
      </c>
      <c r="N840" s="355">
        <v>46048</v>
      </c>
      <c r="O840" s="19">
        <v>1921301.98</v>
      </c>
      <c r="P840" s="15" t="s">
        <v>1510</v>
      </c>
      <c r="Q840" s="336">
        <v>1</v>
      </c>
    </row>
    <row r="841" spans="1:17" x14ac:dyDescent="0.2">
      <c r="A841" s="61" t="s">
        <v>3640</v>
      </c>
      <c r="B841" s="61" t="s">
        <v>4339</v>
      </c>
      <c r="C841" s="61" t="s">
        <v>1314</v>
      </c>
      <c r="D841" s="61" t="s">
        <v>3641</v>
      </c>
      <c r="E841" s="61" t="s">
        <v>4303</v>
      </c>
      <c r="F841" s="61" t="s">
        <v>4337</v>
      </c>
      <c r="G841" s="61" t="s">
        <v>1503</v>
      </c>
      <c r="H841" s="61" t="s">
        <v>4301</v>
      </c>
      <c r="I841" s="61" t="s">
        <v>1314</v>
      </c>
      <c r="J841" s="61" t="s">
        <v>1506</v>
      </c>
      <c r="K841" s="61" t="s">
        <v>4321</v>
      </c>
      <c r="L841" s="61" t="s">
        <v>1508</v>
      </c>
      <c r="M841" s="61" t="s">
        <v>4341</v>
      </c>
      <c r="N841" s="355">
        <v>46048</v>
      </c>
      <c r="O841" s="19">
        <v>0</v>
      </c>
      <c r="P841" s="15" t="s">
        <v>1510</v>
      </c>
      <c r="Q841" s="336">
        <v>1</v>
      </c>
    </row>
    <row r="842" spans="1:17" x14ac:dyDescent="0.2">
      <c r="A842" s="61" t="s">
        <v>2990</v>
      </c>
      <c r="B842" s="61" t="s">
        <v>1498</v>
      </c>
      <c r="C842" s="61" t="s">
        <v>1314</v>
      </c>
      <c r="D842" s="61" t="s">
        <v>2991</v>
      </c>
      <c r="E842" s="61" t="s">
        <v>4303</v>
      </c>
      <c r="F842" s="61" t="s">
        <v>4310</v>
      </c>
      <c r="G842" s="61" t="s">
        <v>1503</v>
      </c>
      <c r="H842" s="61" t="s">
        <v>4301</v>
      </c>
      <c r="I842" s="61" t="s">
        <v>1505</v>
      </c>
      <c r="J842" s="61" t="s">
        <v>1506</v>
      </c>
      <c r="K842" s="61" t="s">
        <v>4306</v>
      </c>
      <c r="L842" s="61" t="s">
        <v>1508</v>
      </c>
      <c r="M842" s="61" t="s">
        <v>4342</v>
      </c>
      <c r="N842" s="355">
        <v>45534</v>
      </c>
      <c r="O842" s="19">
        <v>0</v>
      </c>
      <c r="P842" s="15" t="s">
        <v>1510</v>
      </c>
      <c r="Q842" s="336">
        <v>1</v>
      </c>
    </row>
    <row r="843" spans="1:17" x14ac:dyDescent="0.2">
      <c r="A843" s="61" t="s">
        <v>2990</v>
      </c>
      <c r="B843" s="61" t="s">
        <v>4300</v>
      </c>
      <c r="C843" s="61" t="s">
        <v>1314</v>
      </c>
      <c r="D843" s="61" t="s">
        <v>2991</v>
      </c>
      <c r="E843" s="61" t="s">
        <v>4303</v>
      </c>
      <c r="F843" s="61" t="s">
        <v>4310</v>
      </c>
      <c r="G843" s="61" t="s">
        <v>1503</v>
      </c>
      <c r="H843" s="61" t="s">
        <v>4301</v>
      </c>
      <c r="I843" s="61" t="s">
        <v>1314</v>
      </c>
      <c r="J843" s="61" t="s">
        <v>1506</v>
      </c>
      <c r="K843" s="61" t="s">
        <v>4306</v>
      </c>
      <c r="L843" s="61" t="s">
        <v>1508</v>
      </c>
      <c r="M843" s="61" t="s">
        <v>4342</v>
      </c>
      <c r="N843" s="355">
        <v>45534</v>
      </c>
      <c r="O843" s="19">
        <v>0</v>
      </c>
      <c r="P843" s="15" t="s">
        <v>1510</v>
      </c>
      <c r="Q843" s="336">
        <v>1</v>
      </c>
    </row>
    <row r="844" spans="1:17" x14ac:dyDescent="0.2">
      <c r="A844" s="61" t="s">
        <v>3661</v>
      </c>
      <c r="B844" s="61" t="s">
        <v>1498</v>
      </c>
      <c r="C844" s="61" t="s">
        <v>1314</v>
      </c>
      <c r="D844" s="61" t="s">
        <v>3662</v>
      </c>
      <c r="E844" s="61" t="s">
        <v>4303</v>
      </c>
      <c r="F844" s="61" t="s">
        <v>4343</v>
      </c>
      <c r="G844" s="61" t="s">
        <v>1503</v>
      </c>
      <c r="H844" s="61" t="s">
        <v>4301</v>
      </c>
      <c r="I844" s="61" t="s">
        <v>1505</v>
      </c>
      <c r="J844" s="61" t="s">
        <v>1506</v>
      </c>
      <c r="K844" s="61" t="s">
        <v>4321</v>
      </c>
      <c r="L844" s="61" t="s">
        <v>1508</v>
      </c>
      <c r="M844" s="61" t="s">
        <v>4342</v>
      </c>
      <c r="N844" s="355">
        <v>45534</v>
      </c>
      <c r="O844" s="19">
        <v>784861.28</v>
      </c>
      <c r="P844" s="15" t="s">
        <v>1510</v>
      </c>
      <c r="Q844" s="336">
        <v>1</v>
      </c>
    </row>
    <row r="845" spans="1:17" x14ac:dyDescent="0.2">
      <c r="A845" s="61" t="s">
        <v>3661</v>
      </c>
      <c r="B845" s="61" t="s">
        <v>4300</v>
      </c>
      <c r="C845" s="61" t="s">
        <v>1314</v>
      </c>
      <c r="D845" s="61" t="s">
        <v>3662</v>
      </c>
      <c r="E845" s="61" t="s">
        <v>4303</v>
      </c>
      <c r="F845" s="61" t="s">
        <v>4343</v>
      </c>
      <c r="G845" s="61" t="s">
        <v>1503</v>
      </c>
      <c r="H845" s="61" t="s">
        <v>4301</v>
      </c>
      <c r="I845" s="61" t="s">
        <v>1314</v>
      </c>
      <c r="J845" s="61" t="s">
        <v>1506</v>
      </c>
      <c r="K845" s="61" t="s">
        <v>4321</v>
      </c>
      <c r="L845" s="61" t="s">
        <v>1508</v>
      </c>
      <c r="M845" s="61" t="s">
        <v>4342</v>
      </c>
      <c r="N845" s="355">
        <v>45534</v>
      </c>
      <c r="O845" s="19">
        <v>11331434.800000001</v>
      </c>
      <c r="P845" s="15" t="s">
        <v>1510</v>
      </c>
      <c r="Q845" s="336">
        <v>1</v>
      </c>
    </row>
    <row r="846" spans="1:17" x14ac:dyDescent="0.2">
      <c r="A846" s="61" t="s">
        <v>3558</v>
      </c>
      <c r="B846" s="61" t="s">
        <v>4282</v>
      </c>
      <c r="C846" s="61" t="s">
        <v>1314</v>
      </c>
      <c r="D846" s="61" t="s">
        <v>3559</v>
      </c>
      <c r="E846" s="61" t="s">
        <v>4303</v>
      </c>
      <c r="F846" s="61" t="s">
        <v>1515</v>
      </c>
      <c r="G846" s="61" t="s">
        <v>3560</v>
      </c>
      <c r="H846" s="61" t="s">
        <v>1504</v>
      </c>
      <c r="I846" s="61" t="s">
        <v>1505</v>
      </c>
      <c r="J846" s="61" t="s">
        <v>1506</v>
      </c>
      <c r="K846" s="61" t="s">
        <v>4306</v>
      </c>
      <c r="L846" s="61" t="s">
        <v>1508</v>
      </c>
      <c r="M846" s="61" t="s">
        <v>4342</v>
      </c>
      <c r="N846" s="355">
        <v>46034</v>
      </c>
      <c r="O846" s="19">
        <v>0</v>
      </c>
      <c r="P846" s="15" t="s">
        <v>1510</v>
      </c>
      <c r="Q846" s="336">
        <v>1</v>
      </c>
    </row>
    <row r="847" spans="1:17" x14ac:dyDescent="0.2">
      <c r="A847" s="61" t="s">
        <v>3558</v>
      </c>
      <c r="B847" s="61" t="s">
        <v>4282</v>
      </c>
      <c r="C847" s="61" t="s">
        <v>4312</v>
      </c>
      <c r="D847" s="61" t="s">
        <v>3559</v>
      </c>
      <c r="E847" s="61" t="s">
        <v>4303</v>
      </c>
      <c r="F847" s="61" t="s">
        <v>1515</v>
      </c>
      <c r="G847" s="61" t="s">
        <v>3560</v>
      </c>
      <c r="H847" s="61" t="s">
        <v>1504</v>
      </c>
      <c r="I847" s="61" t="s">
        <v>1505</v>
      </c>
      <c r="J847" s="61" t="s">
        <v>1506</v>
      </c>
      <c r="K847" s="61" t="s">
        <v>4306</v>
      </c>
      <c r="L847" s="61" t="s">
        <v>1508</v>
      </c>
      <c r="M847" s="61" t="s">
        <v>4342</v>
      </c>
      <c r="N847" s="355">
        <v>46034</v>
      </c>
      <c r="O847" s="19">
        <v>0</v>
      </c>
      <c r="P847" s="15" t="s">
        <v>1510</v>
      </c>
      <c r="Q847" s="336">
        <v>1</v>
      </c>
    </row>
    <row r="848" spans="1:17" x14ac:dyDescent="0.2">
      <c r="A848" s="61" t="s">
        <v>3558</v>
      </c>
      <c r="B848" s="61" t="s">
        <v>4282</v>
      </c>
      <c r="C848" s="61" t="s">
        <v>4313</v>
      </c>
      <c r="D848" s="61" t="s">
        <v>3559</v>
      </c>
      <c r="E848" s="61" t="s">
        <v>4303</v>
      </c>
      <c r="F848" s="61" t="s">
        <v>1515</v>
      </c>
      <c r="G848" s="61" t="s">
        <v>3560</v>
      </c>
      <c r="H848" s="61" t="s">
        <v>1504</v>
      </c>
      <c r="I848" s="61" t="s">
        <v>1505</v>
      </c>
      <c r="J848" s="61" t="s">
        <v>1506</v>
      </c>
      <c r="K848" s="61" t="s">
        <v>4306</v>
      </c>
      <c r="L848" s="61" t="s">
        <v>1508</v>
      </c>
      <c r="M848" s="61" t="s">
        <v>4342</v>
      </c>
      <c r="N848" s="355">
        <v>46034</v>
      </c>
      <c r="O848" s="19">
        <v>0</v>
      </c>
      <c r="P848" s="15" t="s">
        <v>1510</v>
      </c>
      <c r="Q848" s="336">
        <v>1</v>
      </c>
    </row>
    <row r="849" spans="1:17" x14ac:dyDescent="0.2">
      <c r="A849" s="61" t="s">
        <v>3558</v>
      </c>
      <c r="B849" s="61" t="s">
        <v>4294</v>
      </c>
      <c r="C849" s="61" t="s">
        <v>1314</v>
      </c>
      <c r="D849" s="61" t="s">
        <v>3559</v>
      </c>
      <c r="E849" s="61" t="s">
        <v>4303</v>
      </c>
      <c r="F849" s="61" t="s">
        <v>1515</v>
      </c>
      <c r="G849" s="61" t="s">
        <v>3560</v>
      </c>
      <c r="H849" s="61" t="s">
        <v>1504</v>
      </c>
      <c r="I849" s="61" t="s">
        <v>1505</v>
      </c>
      <c r="J849" s="61" t="s">
        <v>1506</v>
      </c>
      <c r="K849" s="61" t="s">
        <v>4331</v>
      </c>
      <c r="L849" s="61" t="s">
        <v>1508</v>
      </c>
      <c r="M849" s="61" t="s">
        <v>4342</v>
      </c>
      <c r="N849" s="355">
        <v>46034</v>
      </c>
      <c r="O849" s="19">
        <v>140000</v>
      </c>
      <c r="P849" s="15" t="s">
        <v>1510</v>
      </c>
      <c r="Q849" s="336">
        <v>1</v>
      </c>
    </row>
    <row r="850" spans="1:17" x14ac:dyDescent="0.2">
      <c r="A850" s="61" t="s">
        <v>3558</v>
      </c>
      <c r="B850" s="61" t="s">
        <v>1498</v>
      </c>
      <c r="C850" s="61" t="s">
        <v>1314</v>
      </c>
      <c r="D850" s="61" t="s">
        <v>3559</v>
      </c>
      <c r="E850" s="61" t="s">
        <v>4303</v>
      </c>
      <c r="F850" s="61" t="s">
        <v>1515</v>
      </c>
      <c r="G850" s="61" t="s">
        <v>3560</v>
      </c>
      <c r="H850" s="61" t="s">
        <v>1504</v>
      </c>
      <c r="I850" s="61" t="s">
        <v>1505</v>
      </c>
      <c r="J850" s="61" t="s">
        <v>1506</v>
      </c>
      <c r="K850" s="61" t="s">
        <v>4331</v>
      </c>
      <c r="L850" s="61" t="s">
        <v>1508</v>
      </c>
      <c r="M850" s="61" t="s">
        <v>4342</v>
      </c>
      <c r="N850" s="355">
        <v>46034</v>
      </c>
      <c r="O850" s="19">
        <v>100</v>
      </c>
      <c r="P850" s="15" t="s">
        <v>1510</v>
      </c>
      <c r="Q850" s="336">
        <v>1</v>
      </c>
    </row>
    <row r="851" spans="1:17" x14ac:dyDescent="0.2">
      <c r="A851" s="61" t="s">
        <v>3558</v>
      </c>
      <c r="B851" s="61" t="s">
        <v>4296</v>
      </c>
      <c r="C851" s="61" t="s">
        <v>1314</v>
      </c>
      <c r="D851" s="61" t="s">
        <v>3559</v>
      </c>
      <c r="E851" s="61" t="s">
        <v>4303</v>
      </c>
      <c r="F851" s="61" t="s">
        <v>1515</v>
      </c>
      <c r="G851" s="61" t="s">
        <v>3560</v>
      </c>
      <c r="H851" s="61" t="s">
        <v>4297</v>
      </c>
      <c r="I851" s="61" t="s">
        <v>1505</v>
      </c>
      <c r="J851" s="61" t="s">
        <v>1506</v>
      </c>
      <c r="K851" s="61" t="s">
        <v>4331</v>
      </c>
      <c r="L851" s="61" t="s">
        <v>1508</v>
      </c>
      <c r="M851" s="61" t="s">
        <v>4342</v>
      </c>
      <c r="N851" s="355">
        <v>46034</v>
      </c>
      <c r="O851" s="19">
        <v>0</v>
      </c>
      <c r="P851" s="15" t="s">
        <v>1510</v>
      </c>
      <c r="Q851" s="336">
        <v>1</v>
      </c>
    </row>
    <row r="852" spans="1:17" x14ac:dyDescent="0.2">
      <c r="A852" s="61" t="s">
        <v>3558</v>
      </c>
      <c r="B852" s="61" t="s">
        <v>4288</v>
      </c>
      <c r="C852" s="61" t="s">
        <v>1314</v>
      </c>
      <c r="D852" s="61" t="s">
        <v>3559</v>
      </c>
      <c r="E852" s="61" t="s">
        <v>4303</v>
      </c>
      <c r="F852" s="61" t="s">
        <v>1515</v>
      </c>
      <c r="G852" s="61" t="s">
        <v>3560</v>
      </c>
      <c r="H852" s="61" t="s">
        <v>1504</v>
      </c>
      <c r="I852" s="61" t="s">
        <v>1505</v>
      </c>
      <c r="J852" s="61" t="s">
        <v>1506</v>
      </c>
      <c r="K852" s="61" t="s">
        <v>4306</v>
      </c>
      <c r="L852" s="61" t="s">
        <v>1508</v>
      </c>
      <c r="M852" s="61" t="s">
        <v>4342</v>
      </c>
      <c r="N852" s="355">
        <v>46034</v>
      </c>
      <c r="O852" s="19">
        <v>21</v>
      </c>
      <c r="P852" s="15" t="s">
        <v>1510</v>
      </c>
      <c r="Q852" s="336">
        <v>1</v>
      </c>
    </row>
    <row r="853" spans="1:17" x14ac:dyDescent="0.2">
      <c r="A853" s="61" t="s">
        <v>3558</v>
      </c>
      <c r="B853" s="61" t="s">
        <v>4288</v>
      </c>
      <c r="C853" s="61" t="s">
        <v>4312</v>
      </c>
      <c r="D853" s="61" t="s">
        <v>3559</v>
      </c>
      <c r="E853" s="61" t="s">
        <v>4303</v>
      </c>
      <c r="F853" s="61" t="s">
        <v>1515</v>
      </c>
      <c r="G853" s="61" t="s">
        <v>3560</v>
      </c>
      <c r="H853" s="61" t="s">
        <v>1504</v>
      </c>
      <c r="I853" s="61" t="s">
        <v>1505</v>
      </c>
      <c r="J853" s="61" t="s">
        <v>1506</v>
      </c>
      <c r="K853" s="61" t="s">
        <v>4306</v>
      </c>
      <c r="L853" s="61" t="s">
        <v>1508</v>
      </c>
      <c r="M853" s="61" t="s">
        <v>4342</v>
      </c>
      <c r="N853" s="355">
        <v>46034</v>
      </c>
      <c r="O853" s="19">
        <v>1</v>
      </c>
      <c r="P853" s="15" t="s">
        <v>1510</v>
      </c>
      <c r="Q853" s="336">
        <v>1</v>
      </c>
    </row>
    <row r="854" spans="1:17" x14ac:dyDescent="0.2">
      <c r="A854" s="61" t="s">
        <v>3558</v>
      </c>
      <c r="B854" s="61" t="s">
        <v>4288</v>
      </c>
      <c r="C854" s="61" t="s">
        <v>4313</v>
      </c>
      <c r="D854" s="61" t="s">
        <v>3559</v>
      </c>
      <c r="E854" s="61" t="s">
        <v>4303</v>
      </c>
      <c r="F854" s="61" t="s">
        <v>1515</v>
      </c>
      <c r="G854" s="61" t="s">
        <v>3560</v>
      </c>
      <c r="H854" s="61" t="s">
        <v>1504</v>
      </c>
      <c r="I854" s="61" t="s">
        <v>1505</v>
      </c>
      <c r="J854" s="61" t="s">
        <v>1506</v>
      </c>
      <c r="K854" s="61" t="s">
        <v>4306</v>
      </c>
      <c r="L854" s="61" t="s">
        <v>1508</v>
      </c>
      <c r="M854" s="61" t="s">
        <v>4342</v>
      </c>
      <c r="N854" s="355">
        <v>46034</v>
      </c>
      <c r="O854" s="19">
        <v>1</v>
      </c>
      <c r="P854" s="15" t="s">
        <v>1510</v>
      </c>
      <c r="Q854" s="336">
        <v>1</v>
      </c>
    </row>
    <row r="855" spans="1:17" x14ac:dyDescent="0.2">
      <c r="A855" s="61" t="s">
        <v>3558</v>
      </c>
      <c r="B855" s="61" t="s">
        <v>4289</v>
      </c>
      <c r="C855" s="61" t="s">
        <v>1314</v>
      </c>
      <c r="D855" s="61" t="s">
        <v>3559</v>
      </c>
      <c r="E855" s="61" t="s">
        <v>4303</v>
      </c>
      <c r="F855" s="61" t="s">
        <v>1515</v>
      </c>
      <c r="G855" s="61" t="s">
        <v>3560</v>
      </c>
      <c r="H855" s="61" t="s">
        <v>1504</v>
      </c>
      <c r="I855" s="61" t="s">
        <v>1505</v>
      </c>
      <c r="J855" s="61" t="s">
        <v>1506</v>
      </c>
      <c r="K855" s="61" t="s">
        <v>4331</v>
      </c>
      <c r="L855" s="61" t="s">
        <v>1508</v>
      </c>
      <c r="M855" s="61" t="s">
        <v>4342</v>
      </c>
      <c r="N855" s="355">
        <v>46034</v>
      </c>
      <c r="O855" s="19">
        <v>79600</v>
      </c>
      <c r="P855" s="15" t="s">
        <v>1510</v>
      </c>
      <c r="Q855" s="336">
        <v>1</v>
      </c>
    </row>
    <row r="856" spans="1:17" x14ac:dyDescent="0.2">
      <c r="A856" s="61" t="s">
        <v>3558</v>
      </c>
      <c r="B856" s="61" t="s">
        <v>4290</v>
      </c>
      <c r="C856" s="61" t="s">
        <v>1314</v>
      </c>
      <c r="D856" s="61" t="s">
        <v>3559</v>
      </c>
      <c r="E856" s="61" t="s">
        <v>4303</v>
      </c>
      <c r="F856" s="61" t="s">
        <v>1515</v>
      </c>
      <c r="G856" s="61" t="s">
        <v>3560</v>
      </c>
      <c r="H856" s="61" t="s">
        <v>1504</v>
      </c>
      <c r="I856" s="61" t="s">
        <v>1505</v>
      </c>
      <c r="J856" s="61" t="s">
        <v>1506</v>
      </c>
      <c r="K856" s="61" t="s">
        <v>4331</v>
      </c>
      <c r="L856" s="61" t="s">
        <v>1508</v>
      </c>
      <c r="M856" s="61" t="s">
        <v>4342</v>
      </c>
      <c r="N856" s="355">
        <v>46034</v>
      </c>
      <c r="O856" s="19">
        <v>79600</v>
      </c>
      <c r="P856" s="15" t="s">
        <v>1510</v>
      </c>
      <c r="Q856" s="336">
        <v>1</v>
      </c>
    </row>
    <row r="857" spans="1:17" x14ac:dyDescent="0.2">
      <c r="A857" s="61" t="s">
        <v>3824</v>
      </c>
      <c r="B857" s="61" t="s">
        <v>4293</v>
      </c>
      <c r="C857" s="61" t="s">
        <v>1314</v>
      </c>
      <c r="D857" s="61" t="s">
        <v>3825</v>
      </c>
      <c r="E857" s="61" t="s">
        <v>4303</v>
      </c>
      <c r="F857" s="61" t="s">
        <v>4337</v>
      </c>
      <c r="G857" s="61" t="s">
        <v>1503</v>
      </c>
      <c r="H857" s="61" t="s">
        <v>1504</v>
      </c>
      <c r="I857" s="61" t="s">
        <v>1505</v>
      </c>
      <c r="J857" s="61" t="s">
        <v>1506</v>
      </c>
      <c r="K857" s="61" t="s">
        <v>4321</v>
      </c>
      <c r="L857" s="61" t="s">
        <v>1508</v>
      </c>
      <c r="M857" s="61" t="s">
        <v>4344</v>
      </c>
      <c r="N857" s="355">
        <v>46048</v>
      </c>
      <c r="O857" s="19">
        <v>525813.44999999995</v>
      </c>
      <c r="P857" s="15" t="s">
        <v>1510</v>
      </c>
      <c r="Q857" s="336">
        <v>1</v>
      </c>
    </row>
    <row r="858" spans="1:17" x14ac:dyDescent="0.2">
      <c r="A858" s="61" t="s">
        <v>3824</v>
      </c>
      <c r="B858" s="61" t="s">
        <v>4281</v>
      </c>
      <c r="C858" s="61" t="s">
        <v>1314</v>
      </c>
      <c r="D858" s="61" t="s">
        <v>3825</v>
      </c>
      <c r="E858" s="61" t="s">
        <v>4303</v>
      </c>
      <c r="F858" s="61" t="s">
        <v>4337</v>
      </c>
      <c r="G858" s="61" t="s">
        <v>1503</v>
      </c>
      <c r="H858" s="61" t="s">
        <v>1504</v>
      </c>
      <c r="I858" s="61" t="s">
        <v>1314</v>
      </c>
      <c r="J858" s="61" t="s">
        <v>1506</v>
      </c>
      <c r="K858" s="61" t="s">
        <v>4321</v>
      </c>
      <c r="L858" s="61" t="s">
        <v>1508</v>
      </c>
      <c r="M858" s="61" t="s">
        <v>4344</v>
      </c>
      <c r="N858" s="355">
        <v>46048</v>
      </c>
      <c r="O858" s="19">
        <v>269739.12</v>
      </c>
      <c r="P858" s="15" t="s">
        <v>1510</v>
      </c>
      <c r="Q858" s="336">
        <v>1</v>
      </c>
    </row>
    <row r="859" spans="1:17" x14ac:dyDescent="0.2">
      <c r="A859" s="61" t="s">
        <v>3824</v>
      </c>
      <c r="B859" s="61" t="s">
        <v>4282</v>
      </c>
      <c r="C859" s="61" t="s">
        <v>1314</v>
      </c>
      <c r="D859" s="61" t="s">
        <v>3825</v>
      </c>
      <c r="E859" s="61" t="s">
        <v>4303</v>
      </c>
      <c r="F859" s="61" t="s">
        <v>4337</v>
      </c>
      <c r="G859" s="61" t="s">
        <v>1503</v>
      </c>
      <c r="H859" s="61" t="s">
        <v>1504</v>
      </c>
      <c r="I859" s="61" t="s">
        <v>4317</v>
      </c>
      <c r="J859" s="61" t="s">
        <v>1506</v>
      </c>
      <c r="K859" s="61" t="s">
        <v>4321</v>
      </c>
      <c r="L859" s="61" t="s">
        <v>1508</v>
      </c>
      <c r="M859" s="61" t="s">
        <v>4344</v>
      </c>
      <c r="N859" s="355">
        <v>46048</v>
      </c>
      <c r="O859" s="19">
        <v>200000</v>
      </c>
      <c r="P859" s="15" t="s">
        <v>1510</v>
      </c>
      <c r="Q859" s="336">
        <v>1</v>
      </c>
    </row>
    <row r="860" spans="1:17" x14ac:dyDescent="0.2">
      <c r="A860" s="61" t="s">
        <v>3824</v>
      </c>
      <c r="B860" s="61" t="s">
        <v>1498</v>
      </c>
      <c r="C860" s="61" t="s">
        <v>1314</v>
      </c>
      <c r="D860" s="61" t="s">
        <v>3825</v>
      </c>
      <c r="E860" s="61" t="s">
        <v>4303</v>
      </c>
      <c r="F860" s="61" t="s">
        <v>4337</v>
      </c>
      <c r="G860" s="61" t="s">
        <v>1503</v>
      </c>
      <c r="H860" s="61" t="s">
        <v>1504</v>
      </c>
      <c r="I860" s="61" t="s">
        <v>4286</v>
      </c>
      <c r="J860" s="61" t="s">
        <v>4287</v>
      </c>
      <c r="K860" s="61" t="s">
        <v>4319</v>
      </c>
      <c r="L860" s="61" t="s">
        <v>1508</v>
      </c>
      <c r="M860" s="61" t="s">
        <v>4344</v>
      </c>
      <c r="N860" s="355">
        <v>46048</v>
      </c>
      <c r="O860" s="19">
        <v>799223.49</v>
      </c>
      <c r="P860" s="15" t="s">
        <v>1510</v>
      </c>
      <c r="Q860" s="336">
        <v>1</v>
      </c>
    </row>
    <row r="861" spans="1:17" x14ac:dyDescent="0.2">
      <c r="A861" s="61" t="s">
        <v>3824</v>
      </c>
      <c r="B861" s="61" t="s">
        <v>1518</v>
      </c>
      <c r="C861" s="61" t="s">
        <v>1314</v>
      </c>
      <c r="D861" s="61" t="s">
        <v>3825</v>
      </c>
      <c r="E861" s="61" t="s">
        <v>4303</v>
      </c>
      <c r="F861" s="61" t="s">
        <v>4337</v>
      </c>
      <c r="G861" s="61" t="s">
        <v>1503</v>
      </c>
      <c r="H861" s="61" t="s">
        <v>1504</v>
      </c>
      <c r="I861" s="61" t="s">
        <v>1505</v>
      </c>
      <c r="J861" s="61" t="s">
        <v>1506</v>
      </c>
      <c r="K861" s="61" t="s">
        <v>4321</v>
      </c>
      <c r="L861" s="61" t="s">
        <v>1508</v>
      </c>
      <c r="M861" s="61" t="s">
        <v>4344</v>
      </c>
      <c r="N861" s="355">
        <v>46048</v>
      </c>
      <c r="O861" s="19">
        <v>0</v>
      </c>
      <c r="P861" s="15" t="s">
        <v>1510</v>
      </c>
      <c r="Q861" s="336">
        <v>1</v>
      </c>
    </row>
    <row r="862" spans="1:17" x14ac:dyDescent="0.2">
      <c r="A862" s="61" t="s">
        <v>2976</v>
      </c>
      <c r="B862" s="61" t="s">
        <v>4283</v>
      </c>
      <c r="C862" s="61" t="s">
        <v>1314</v>
      </c>
      <c r="D862" s="61" t="s">
        <v>2977</v>
      </c>
      <c r="E862" s="61" t="s">
        <v>4303</v>
      </c>
      <c r="F862" s="61" t="s">
        <v>4310</v>
      </c>
      <c r="G862" s="61" t="s">
        <v>2872</v>
      </c>
      <c r="H862" s="61" t="s">
        <v>1504</v>
      </c>
      <c r="I862" s="61" t="s">
        <v>1505</v>
      </c>
      <c r="J862" s="61" t="s">
        <v>1506</v>
      </c>
      <c r="K862" s="61" t="s">
        <v>4306</v>
      </c>
      <c r="L862" s="61" t="s">
        <v>1508</v>
      </c>
      <c r="M862" s="61" t="s">
        <v>4344</v>
      </c>
      <c r="N862" s="355">
        <v>45937</v>
      </c>
      <c r="O862" s="19">
        <v>22681.3</v>
      </c>
      <c r="P862" s="15" t="s">
        <v>1510</v>
      </c>
      <c r="Q862" s="336">
        <v>1</v>
      </c>
    </row>
    <row r="863" spans="1:17" x14ac:dyDescent="0.2">
      <c r="A863" s="61" t="s">
        <v>2976</v>
      </c>
      <c r="B863" s="61" t="s">
        <v>1498</v>
      </c>
      <c r="C863" s="61" t="s">
        <v>1314</v>
      </c>
      <c r="D863" s="61" t="s">
        <v>2977</v>
      </c>
      <c r="E863" s="61" t="s">
        <v>4303</v>
      </c>
      <c r="F863" s="61" t="s">
        <v>4310</v>
      </c>
      <c r="G863" s="61" t="s">
        <v>2872</v>
      </c>
      <c r="H863" s="61" t="s">
        <v>1504</v>
      </c>
      <c r="I863" s="61" t="s">
        <v>1505</v>
      </c>
      <c r="J863" s="61" t="s">
        <v>1506</v>
      </c>
      <c r="K863" s="61" t="s">
        <v>4306</v>
      </c>
      <c r="L863" s="61" t="s">
        <v>1508</v>
      </c>
      <c r="M863" s="61" t="s">
        <v>4344</v>
      </c>
      <c r="N863" s="355">
        <v>45937</v>
      </c>
      <c r="O863" s="19">
        <v>0</v>
      </c>
      <c r="P863" s="15" t="s">
        <v>1510</v>
      </c>
      <c r="Q863" s="336">
        <v>1</v>
      </c>
    </row>
    <row r="864" spans="1:17" x14ac:dyDescent="0.2">
      <c r="A864" s="61" t="s">
        <v>2901</v>
      </c>
      <c r="B864" s="61" t="s">
        <v>4293</v>
      </c>
      <c r="C864" s="61" t="s">
        <v>1314</v>
      </c>
      <c r="D864" s="61" t="s">
        <v>2902</v>
      </c>
      <c r="E864" s="61" t="s">
        <v>4303</v>
      </c>
      <c r="F864" s="61" t="s">
        <v>4324</v>
      </c>
      <c r="G864" s="61" t="s">
        <v>2872</v>
      </c>
      <c r="H864" s="61" t="s">
        <v>1504</v>
      </c>
      <c r="I864" s="61" t="s">
        <v>1505</v>
      </c>
      <c r="J864" s="61" t="s">
        <v>1506</v>
      </c>
      <c r="K864" s="61" t="s">
        <v>4306</v>
      </c>
      <c r="L864" s="61" t="s">
        <v>1508</v>
      </c>
      <c r="M864" s="61" t="s">
        <v>4344</v>
      </c>
      <c r="N864" s="355">
        <v>46057</v>
      </c>
      <c r="O864" s="19">
        <v>5000</v>
      </c>
      <c r="P864" s="15" t="s">
        <v>1510</v>
      </c>
      <c r="Q864" s="336">
        <v>1</v>
      </c>
    </row>
    <row r="865" spans="1:17" x14ac:dyDescent="0.2">
      <c r="A865" s="61" t="s">
        <v>2901</v>
      </c>
      <c r="B865" s="61" t="s">
        <v>4282</v>
      </c>
      <c r="C865" s="61" t="s">
        <v>1314</v>
      </c>
      <c r="D865" s="61" t="s">
        <v>2902</v>
      </c>
      <c r="E865" s="61" t="s">
        <v>4303</v>
      </c>
      <c r="F865" s="61" t="s">
        <v>4324</v>
      </c>
      <c r="G865" s="61" t="s">
        <v>2872</v>
      </c>
      <c r="H865" s="61" t="s">
        <v>1504</v>
      </c>
      <c r="I865" s="61" t="s">
        <v>1505</v>
      </c>
      <c r="J865" s="61" t="s">
        <v>1506</v>
      </c>
      <c r="K865" s="61" t="s">
        <v>4306</v>
      </c>
      <c r="L865" s="61" t="s">
        <v>1508</v>
      </c>
      <c r="M865" s="61" t="s">
        <v>4344</v>
      </c>
      <c r="N865" s="355">
        <v>46057</v>
      </c>
      <c r="O865" s="19">
        <v>7489.32</v>
      </c>
      <c r="P865" s="15" t="s">
        <v>1510</v>
      </c>
      <c r="Q865" s="336">
        <v>1</v>
      </c>
    </row>
    <row r="866" spans="1:17" x14ac:dyDescent="0.2">
      <c r="A866" s="61" t="s">
        <v>2901</v>
      </c>
      <c r="B866" s="61" t="s">
        <v>4283</v>
      </c>
      <c r="C866" s="61" t="s">
        <v>1314</v>
      </c>
      <c r="D866" s="61" t="s">
        <v>2902</v>
      </c>
      <c r="E866" s="61" t="s">
        <v>4303</v>
      </c>
      <c r="F866" s="61" t="s">
        <v>4324</v>
      </c>
      <c r="G866" s="61" t="s">
        <v>2872</v>
      </c>
      <c r="H866" s="61" t="s">
        <v>1504</v>
      </c>
      <c r="I866" s="61" t="s">
        <v>1505</v>
      </c>
      <c r="J866" s="61" t="s">
        <v>1506</v>
      </c>
      <c r="K866" s="61" t="s">
        <v>4306</v>
      </c>
      <c r="L866" s="61" t="s">
        <v>1508</v>
      </c>
      <c r="M866" s="61" t="s">
        <v>4344</v>
      </c>
      <c r="N866" s="355">
        <v>46057</v>
      </c>
      <c r="O866" s="19">
        <v>7489.32</v>
      </c>
      <c r="P866" s="15" t="s">
        <v>1510</v>
      </c>
      <c r="Q866" s="336">
        <v>1</v>
      </c>
    </row>
    <row r="867" spans="1:17" x14ac:dyDescent="0.2">
      <c r="A867" s="61" t="s">
        <v>2901</v>
      </c>
      <c r="B867" s="61" t="s">
        <v>4294</v>
      </c>
      <c r="C867" s="61" t="s">
        <v>1314</v>
      </c>
      <c r="D867" s="61" t="s">
        <v>2902</v>
      </c>
      <c r="E867" s="61" t="s">
        <v>4303</v>
      </c>
      <c r="F867" s="61" t="s">
        <v>4324</v>
      </c>
      <c r="G867" s="61" t="s">
        <v>2872</v>
      </c>
      <c r="H867" s="61" t="s">
        <v>1504</v>
      </c>
      <c r="I867" s="61" t="s">
        <v>4286</v>
      </c>
      <c r="J867" s="61" t="s">
        <v>4287</v>
      </c>
      <c r="K867" s="61" t="s">
        <v>4306</v>
      </c>
      <c r="L867" s="61" t="s">
        <v>1508</v>
      </c>
      <c r="M867" s="61" t="s">
        <v>4344</v>
      </c>
      <c r="N867" s="355">
        <v>46057</v>
      </c>
      <c r="O867" s="19">
        <v>4559.76</v>
      </c>
      <c r="P867" s="15" t="s">
        <v>1510</v>
      </c>
      <c r="Q867" s="336">
        <v>1</v>
      </c>
    </row>
    <row r="868" spans="1:17" x14ac:dyDescent="0.2">
      <c r="A868" s="61" t="s">
        <v>2901</v>
      </c>
      <c r="B868" s="61" t="s">
        <v>4284</v>
      </c>
      <c r="C868" s="61" t="s">
        <v>1314</v>
      </c>
      <c r="D868" s="61" t="s">
        <v>2902</v>
      </c>
      <c r="E868" s="61" t="s">
        <v>4303</v>
      </c>
      <c r="F868" s="61" t="s">
        <v>4324</v>
      </c>
      <c r="G868" s="61" t="s">
        <v>2872</v>
      </c>
      <c r="H868" s="61" t="s">
        <v>1504</v>
      </c>
      <c r="I868" s="61" t="s">
        <v>4286</v>
      </c>
      <c r="J868" s="61" t="s">
        <v>4287</v>
      </c>
      <c r="K868" s="61" t="s">
        <v>4306</v>
      </c>
      <c r="L868" s="61" t="s">
        <v>1508</v>
      </c>
      <c r="M868" s="61" t="s">
        <v>4344</v>
      </c>
      <c r="N868" s="355">
        <v>46057</v>
      </c>
      <c r="O868" s="19">
        <v>10996.36</v>
      </c>
      <c r="P868" s="15" t="s">
        <v>1510</v>
      </c>
      <c r="Q868" s="336">
        <v>1</v>
      </c>
    </row>
    <row r="869" spans="1:17" x14ac:dyDescent="0.2">
      <c r="A869" s="61" t="s">
        <v>2901</v>
      </c>
      <c r="B869" s="61" t="s">
        <v>4295</v>
      </c>
      <c r="C869" s="61" t="s">
        <v>1314</v>
      </c>
      <c r="D869" s="61" t="s">
        <v>2902</v>
      </c>
      <c r="E869" s="61" t="s">
        <v>4303</v>
      </c>
      <c r="F869" s="61" t="s">
        <v>4324</v>
      </c>
      <c r="G869" s="61" t="s">
        <v>2872</v>
      </c>
      <c r="H869" s="61" t="s">
        <v>1504</v>
      </c>
      <c r="I869" s="61" t="s">
        <v>4286</v>
      </c>
      <c r="J869" s="61" t="s">
        <v>4287</v>
      </c>
      <c r="K869" s="61" t="s">
        <v>4306</v>
      </c>
      <c r="L869" s="61" t="s">
        <v>1508</v>
      </c>
      <c r="M869" s="61" t="s">
        <v>4344</v>
      </c>
      <c r="N869" s="355">
        <v>46057</v>
      </c>
      <c r="O869" s="19">
        <v>9575.5</v>
      </c>
      <c r="P869" s="15" t="s">
        <v>1510</v>
      </c>
      <c r="Q869" s="336">
        <v>1</v>
      </c>
    </row>
    <row r="870" spans="1:17" x14ac:dyDescent="0.2">
      <c r="A870" s="61" t="s">
        <v>2901</v>
      </c>
      <c r="B870" s="61" t="s">
        <v>4295</v>
      </c>
      <c r="C870" s="61" t="s">
        <v>4312</v>
      </c>
      <c r="D870" s="61" t="s">
        <v>2902</v>
      </c>
      <c r="E870" s="61" t="s">
        <v>4303</v>
      </c>
      <c r="F870" s="61" t="s">
        <v>4324</v>
      </c>
      <c r="G870" s="61" t="s">
        <v>2872</v>
      </c>
      <c r="H870" s="61" t="s">
        <v>1504</v>
      </c>
      <c r="I870" s="61" t="s">
        <v>4286</v>
      </c>
      <c r="J870" s="61" t="s">
        <v>4287</v>
      </c>
      <c r="K870" s="61" t="s">
        <v>4306</v>
      </c>
      <c r="L870" s="61" t="s">
        <v>1508</v>
      </c>
      <c r="M870" s="61" t="s">
        <v>4344</v>
      </c>
      <c r="N870" s="355">
        <v>46057</v>
      </c>
      <c r="O870" s="19">
        <v>9575.5</v>
      </c>
      <c r="P870" s="15" t="s">
        <v>1510</v>
      </c>
      <c r="Q870" s="336">
        <v>1</v>
      </c>
    </row>
    <row r="871" spans="1:17" x14ac:dyDescent="0.2">
      <c r="A871" s="61" t="s">
        <v>2901</v>
      </c>
      <c r="B871" s="61" t="s">
        <v>4295</v>
      </c>
      <c r="C871" s="61" t="s">
        <v>4313</v>
      </c>
      <c r="D871" s="61" t="s">
        <v>2902</v>
      </c>
      <c r="E871" s="61" t="s">
        <v>4303</v>
      </c>
      <c r="F871" s="61" t="s">
        <v>4324</v>
      </c>
      <c r="G871" s="61" t="s">
        <v>2872</v>
      </c>
      <c r="H871" s="61" t="s">
        <v>1504</v>
      </c>
      <c r="I871" s="61" t="s">
        <v>4286</v>
      </c>
      <c r="J871" s="61" t="s">
        <v>4287</v>
      </c>
      <c r="K871" s="61" t="s">
        <v>4306</v>
      </c>
      <c r="L871" s="61" t="s">
        <v>1508</v>
      </c>
      <c r="M871" s="61" t="s">
        <v>4344</v>
      </c>
      <c r="N871" s="355">
        <v>46057</v>
      </c>
      <c r="O871" s="19">
        <v>0</v>
      </c>
      <c r="P871" s="15" t="s">
        <v>1510</v>
      </c>
      <c r="Q871" s="336">
        <v>1</v>
      </c>
    </row>
    <row r="872" spans="1:17" x14ac:dyDescent="0.2">
      <c r="A872" s="61" t="s">
        <v>2901</v>
      </c>
      <c r="B872" s="61" t="s">
        <v>1498</v>
      </c>
      <c r="C872" s="61" t="s">
        <v>1314</v>
      </c>
      <c r="D872" s="61" t="s">
        <v>2902</v>
      </c>
      <c r="E872" s="61" t="s">
        <v>4303</v>
      </c>
      <c r="F872" s="61" t="s">
        <v>4324</v>
      </c>
      <c r="G872" s="61" t="s">
        <v>2872</v>
      </c>
      <c r="H872" s="61" t="s">
        <v>1504</v>
      </c>
      <c r="I872" s="61" t="s">
        <v>4286</v>
      </c>
      <c r="J872" s="61" t="s">
        <v>4287</v>
      </c>
      <c r="K872" s="61" t="s">
        <v>4306</v>
      </c>
      <c r="L872" s="61" t="s">
        <v>1508</v>
      </c>
      <c r="M872" s="61" t="s">
        <v>4344</v>
      </c>
      <c r="N872" s="355">
        <v>46057</v>
      </c>
      <c r="O872" s="19">
        <v>9575.5</v>
      </c>
      <c r="P872" s="15" t="s">
        <v>1510</v>
      </c>
      <c r="Q872" s="336">
        <v>1</v>
      </c>
    </row>
    <row r="873" spans="1:17" x14ac:dyDescent="0.2">
      <c r="A873" s="61" t="s">
        <v>2901</v>
      </c>
      <c r="B873" s="61" t="s">
        <v>4314</v>
      </c>
      <c r="C873" s="61" t="s">
        <v>1314</v>
      </c>
      <c r="D873" s="61" t="s">
        <v>2902</v>
      </c>
      <c r="E873" s="61" t="s">
        <v>4303</v>
      </c>
      <c r="F873" s="61" t="s">
        <v>4324</v>
      </c>
      <c r="G873" s="61" t="s">
        <v>2872</v>
      </c>
      <c r="H873" s="61" t="s">
        <v>4315</v>
      </c>
      <c r="I873" s="61" t="s">
        <v>1505</v>
      </c>
      <c r="J873" s="61" t="s">
        <v>1506</v>
      </c>
      <c r="K873" s="61" t="s">
        <v>4306</v>
      </c>
      <c r="L873" s="61" t="s">
        <v>1508</v>
      </c>
      <c r="M873" s="61" t="s">
        <v>4344</v>
      </c>
      <c r="N873" s="355">
        <v>46057</v>
      </c>
      <c r="O873" s="19">
        <v>1</v>
      </c>
      <c r="P873" s="15" t="s">
        <v>1510</v>
      </c>
      <c r="Q873" s="336">
        <v>1</v>
      </c>
    </row>
    <row r="874" spans="1:17" x14ac:dyDescent="0.2">
      <c r="A874" s="61" t="s">
        <v>2901</v>
      </c>
      <c r="B874" s="61" t="s">
        <v>4314</v>
      </c>
      <c r="C874" s="61" t="s">
        <v>4312</v>
      </c>
      <c r="D874" s="61" t="s">
        <v>2902</v>
      </c>
      <c r="E874" s="61" t="s">
        <v>4303</v>
      </c>
      <c r="F874" s="61" t="s">
        <v>4324</v>
      </c>
      <c r="G874" s="61" t="s">
        <v>2872</v>
      </c>
      <c r="H874" s="61" t="s">
        <v>4315</v>
      </c>
      <c r="I874" s="61" t="s">
        <v>1505</v>
      </c>
      <c r="J874" s="61" t="s">
        <v>1506</v>
      </c>
      <c r="K874" s="61" t="s">
        <v>4306</v>
      </c>
      <c r="L874" s="61" t="s">
        <v>1508</v>
      </c>
      <c r="M874" s="61" t="s">
        <v>4344</v>
      </c>
      <c r="N874" s="355">
        <v>46057</v>
      </c>
      <c r="O874" s="19">
        <v>1</v>
      </c>
      <c r="P874" s="15" t="s">
        <v>1510</v>
      </c>
      <c r="Q874" s="336">
        <v>1</v>
      </c>
    </row>
    <row r="875" spans="1:17" x14ac:dyDescent="0.2">
      <c r="A875" s="61" t="s">
        <v>2901</v>
      </c>
      <c r="B875" s="61" t="s">
        <v>4314</v>
      </c>
      <c r="C875" s="61" t="s">
        <v>4313</v>
      </c>
      <c r="D875" s="61" t="s">
        <v>2902</v>
      </c>
      <c r="E875" s="61" t="s">
        <v>4303</v>
      </c>
      <c r="F875" s="61" t="s">
        <v>4324</v>
      </c>
      <c r="G875" s="61" t="s">
        <v>2872</v>
      </c>
      <c r="H875" s="61" t="s">
        <v>4315</v>
      </c>
      <c r="I875" s="61" t="s">
        <v>1505</v>
      </c>
      <c r="J875" s="61" t="s">
        <v>1506</v>
      </c>
      <c r="K875" s="61" t="s">
        <v>4306</v>
      </c>
      <c r="L875" s="61" t="s">
        <v>1508</v>
      </c>
      <c r="M875" s="61" t="s">
        <v>4344</v>
      </c>
      <c r="N875" s="355">
        <v>46057</v>
      </c>
      <c r="O875" s="19">
        <v>1</v>
      </c>
      <c r="P875" s="15" t="s">
        <v>1510</v>
      </c>
      <c r="Q875" s="336">
        <v>1</v>
      </c>
    </row>
    <row r="876" spans="1:17" x14ac:dyDescent="0.2">
      <c r="A876" s="61" t="s">
        <v>2901</v>
      </c>
      <c r="B876" s="61" t="s">
        <v>4296</v>
      </c>
      <c r="C876" s="61" t="s">
        <v>1314</v>
      </c>
      <c r="D876" s="61" t="s">
        <v>2902</v>
      </c>
      <c r="E876" s="61" t="s">
        <v>4303</v>
      </c>
      <c r="F876" s="61" t="s">
        <v>4324</v>
      </c>
      <c r="G876" s="61" t="s">
        <v>2872</v>
      </c>
      <c r="H876" s="61" t="s">
        <v>4297</v>
      </c>
      <c r="I876" s="61" t="s">
        <v>1505</v>
      </c>
      <c r="J876" s="61" t="s">
        <v>1506</v>
      </c>
      <c r="K876" s="61" t="s">
        <v>4306</v>
      </c>
      <c r="L876" s="61" t="s">
        <v>1508</v>
      </c>
      <c r="M876" s="61" t="s">
        <v>4344</v>
      </c>
      <c r="N876" s="355">
        <v>46057</v>
      </c>
      <c r="O876" s="19">
        <v>100</v>
      </c>
      <c r="P876" s="15" t="s">
        <v>1510</v>
      </c>
      <c r="Q876" s="336">
        <v>1</v>
      </c>
    </row>
    <row r="877" spans="1:17" x14ac:dyDescent="0.2">
      <c r="A877" s="61" t="s">
        <v>2901</v>
      </c>
      <c r="B877" s="61" t="s">
        <v>4288</v>
      </c>
      <c r="C877" s="61" t="s">
        <v>1314</v>
      </c>
      <c r="D877" s="61" t="s">
        <v>2902</v>
      </c>
      <c r="E877" s="61" t="s">
        <v>4303</v>
      </c>
      <c r="F877" s="61" t="s">
        <v>4324</v>
      </c>
      <c r="G877" s="61" t="s">
        <v>2872</v>
      </c>
      <c r="H877" s="61" t="s">
        <v>1504</v>
      </c>
      <c r="I877" s="61" t="s">
        <v>1505</v>
      </c>
      <c r="J877" s="61" t="s">
        <v>1506</v>
      </c>
      <c r="K877" s="61" t="s">
        <v>4306</v>
      </c>
      <c r="L877" s="61" t="s">
        <v>1508</v>
      </c>
      <c r="M877" s="61" t="s">
        <v>4344</v>
      </c>
      <c r="N877" s="355">
        <v>46057</v>
      </c>
      <c r="O877" s="19">
        <v>4810.3999999999996</v>
      </c>
      <c r="P877" s="15" t="s">
        <v>1510</v>
      </c>
      <c r="Q877" s="336">
        <v>1</v>
      </c>
    </row>
    <row r="878" spans="1:17" x14ac:dyDescent="0.2">
      <c r="A878" s="61" t="s">
        <v>2901</v>
      </c>
      <c r="B878" s="61" t="s">
        <v>1518</v>
      </c>
      <c r="C878" s="61" t="s">
        <v>1314</v>
      </c>
      <c r="D878" s="61" t="s">
        <v>2902</v>
      </c>
      <c r="E878" s="61" t="s">
        <v>4303</v>
      </c>
      <c r="F878" s="61" t="s">
        <v>4324</v>
      </c>
      <c r="G878" s="61" t="s">
        <v>2872</v>
      </c>
      <c r="H878" s="61" t="s">
        <v>1504</v>
      </c>
      <c r="I878" s="61" t="s">
        <v>1505</v>
      </c>
      <c r="J878" s="61" t="s">
        <v>1506</v>
      </c>
      <c r="K878" s="61" t="s">
        <v>4306</v>
      </c>
      <c r="L878" s="61" t="s">
        <v>1508</v>
      </c>
      <c r="M878" s="61" t="s">
        <v>4344</v>
      </c>
      <c r="N878" s="355">
        <v>46057</v>
      </c>
      <c r="O878" s="19">
        <v>4810.3999999999996</v>
      </c>
      <c r="P878" s="15" t="s">
        <v>1510</v>
      </c>
      <c r="Q878" s="336">
        <v>1</v>
      </c>
    </row>
    <row r="879" spans="1:17" x14ac:dyDescent="0.2">
      <c r="A879" s="61" t="s">
        <v>3613</v>
      </c>
      <c r="B879" s="61" t="s">
        <v>4293</v>
      </c>
      <c r="C879" s="61" t="s">
        <v>1314</v>
      </c>
      <c r="D879" s="61" t="s">
        <v>3614</v>
      </c>
      <c r="E879" s="61" t="s">
        <v>4303</v>
      </c>
      <c r="F879" s="61" t="s">
        <v>4310</v>
      </c>
      <c r="G879" s="61" t="s">
        <v>3560</v>
      </c>
      <c r="H879" s="61" t="s">
        <v>1504</v>
      </c>
      <c r="I879" s="61" t="s">
        <v>1505</v>
      </c>
      <c r="J879" s="61" t="s">
        <v>1506</v>
      </c>
      <c r="K879" s="61" t="s">
        <v>4306</v>
      </c>
      <c r="L879" s="61" t="s">
        <v>1508</v>
      </c>
      <c r="M879" s="61" t="s">
        <v>4344</v>
      </c>
      <c r="N879" s="355">
        <v>46034</v>
      </c>
      <c r="O879" s="19">
        <v>13500</v>
      </c>
      <c r="P879" s="15" t="s">
        <v>1510</v>
      </c>
      <c r="Q879" s="336">
        <v>1</v>
      </c>
    </row>
    <row r="880" spans="1:17" x14ac:dyDescent="0.2">
      <c r="A880" s="61" t="s">
        <v>3613</v>
      </c>
      <c r="B880" s="61" t="s">
        <v>4281</v>
      </c>
      <c r="C880" s="61" t="s">
        <v>1314</v>
      </c>
      <c r="D880" s="61" t="s">
        <v>3614</v>
      </c>
      <c r="E880" s="61" t="s">
        <v>4303</v>
      </c>
      <c r="F880" s="61" t="s">
        <v>4310</v>
      </c>
      <c r="G880" s="61" t="s">
        <v>3560</v>
      </c>
      <c r="H880" s="61" t="s">
        <v>1504</v>
      </c>
      <c r="I880" s="61" t="s">
        <v>1314</v>
      </c>
      <c r="J880" s="61" t="s">
        <v>1506</v>
      </c>
      <c r="K880" s="61" t="s">
        <v>4306</v>
      </c>
      <c r="L880" s="61" t="s">
        <v>1508</v>
      </c>
      <c r="M880" s="61" t="s">
        <v>4344</v>
      </c>
      <c r="N880" s="355">
        <v>46034</v>
      </c>
      <c r="O880" s="19">
        <v>109600</v>
      </c>
      <c r="P880" s="15" t="s">
        <v>1510</v>
      </c>
      <c r="Q880" s="336">
        <v>1</v>
      </c>
    </row>
    <row r="881" spans="1:17" x14ac:dyDescent="0.2">
      <c r="A881" s="61" t="s">
        <v>3613</v>
      </c>
      <c r="B881" s="61" t="s">
        <v>4282</v>
      </c>
      <c r="C881" s="61" t="s">
        <v>1314</v>
      </c>
      <c r="D881" s="61" t="s">
        <v>3614</v>
      </c>
      <c r="E881" s="61" t="s">
        <v>4303</v>
      </c>
      <c r="F881" s="61" t="s">
        <v>4310</v>
      </c>
      <c r="G881" s="61" t="s">
        <v>3560</v>
      </c>
      <c r="H881" s="61" t="s">
        <v>1504</v>
      </c>
      <c r="I881" s="61" t="s">
        <v>1505</v>
      </c>
      <c r="J881" s="61" t="s">
        <v>1506</v>
      </c>
      <c r="K881" s="61" t="s">
        <v>4306</v>
      </c>
      <c r="L881" s="61" t="s">
        <v>1508</v>
      </c>
      <c r="M881" s="61" t="s">
        <v>4344</v>
      </c>
      <c r="N881" s="355">
        <v>46034</v>
      </c>
      <c r="O881" s="19">
        <v>330000</v>
      </c>
      <c r="P881" s="15" t="s">
        <v>1510</v>
      </c>
      <c r="Q881" s="336">
        <v>1</v>
      </c>
    </row>
    <row r="882" spans="1:17" x14ac:dyDescent="0.2">
      <c r="A882" s="61" t="s">
        <v>3613</v>
      </c>
      <c r="B882" s="61" t="s">
        <v>4283</v>
      </c>
      <c r="C882" s="61" t="s">
        <v>1314</v>
      </c>
      <c r="D882" s="61" t="s">
        <v>3614</v>
      </c>
      <c r="E882" s="61" t="s">
        <v>4303</v>
      </c>
      <c r="F882" s="61" t="s">
        <v>4310</v>
      </c>
      <c r="G882" s="61" t="s">
        <v>3560</v>
      </c>
      <c r="H882" s="61" t="s">
        <v>1504</v>
      </c>
      <c r="I882" s="61" t="s">
        <v>1505</v>
      </c>
      <c r="J882" s="61" t="s">
        <v>4311</v>
      </c>
      <c r="K882" s="61" t="s">
        <v>4306</v>
      </c>
      <c r="L882" s="61" t="s">
        <v>1508</v>
      </c>
      <c r="M882" s="61" t="s">
        <v>4344</v>
      </c>
      <c r="N882" s="355">
        <v>46034</v>
      </c>
      <c r="O882" s="19">
        <v>19750.060000000001</v>
      </c>
      <c r="P882" s="15" t="s">
        <v>1510</v>
      </c>
      <c r="Q882" s="336">
        <v>1</v>
      </c>
    </row>
    <row r="883" spans="1:17" x14ac:dyDescent="0.2">
      <c r="A883" s="61" t="s">
        <v>3613</v>
      </c>
      <c r="B883" s="61" t="s">
        <v>4294</v>
      </c>
      <c r="C883" s="61" t="s">
        <v>1314</v>
      </c>
      <c r="D883" s="61" t="s">
        <v>3614</v>
      </c>
      <c r="E883" s="61" t="s">
        <v>4303</v>
      </c>
      <c r="F883" s="61" t="s">
        <v>4310</v>
      </c>
      <c r="G883" s="61" t="s">
        <v>3560</v>
      </c>
      <c r="H883" s="61" t="s">
        <v>1504</v>
      </c>
      <c r="I883" s="61" t="s">
        <v>1505</v>
      </c>
      <c r="J883" s="61" t="s">
        <v>1506</v>
      </c>
      <c r="K883" s="61" t="s">
        <v>4306</v>
      </c>
      <c r="L883" s="61" t="s">
        <v>1508</v>
      </c>
      <c r="M883" s="61" t="s">
        <v>4344</v>
      </c>
      <c r="N883" s="355">
        <v>46034</v>
      </c>
      <c r="O883" s="19">
        <v>273408</v>
      </c>
      <c r="P883" s="15" t="s">
        <v>1510</v>
      </c>
      <c r="Q883" s="336">
        <v>1</v>
      </c>
    </row>
    <row r="884" spans="1:17" x14ac:dyDescent="0.2">
      <c r="A884" s="61" t="s">
        <v>3613</v>
      </c>
      <c r="B884" s="61" t="s">
        <v>4295</v>
      </c>
      <c r="C884" s="61" t="s">
        <v>1314</v>
      </c>
      <c r="D884" s="61" t="s">
        <v>3614</v>
      </c>
      <c r="E884" s="61" t="s">
        <v>4303</v>
      </c>
      <c r="F884" s="61" t="s">
        <v>4310</v>
      </c>
      <c r="G884" s="61" t="s">
        <v>3560</v>
      </c>
      <c r="H884" s="61" t="s">
        <v>1504</v>
      </c>
      <c r="I884" s="61" t="s">
        <v>1505</v>
      </c>
      <c r="J884" s="61" t="s">
        <v>1506</v>
      </c>
      <c r="K884" s="61" t="s">
        <v>4306</v>
      </c>
      <c r="L884" s="61" t="s">
        <v>1508</v>
      </c>
      <c r="M884" s="61" t="s">
        <v>4344</v>
      </c>
      <c r="N884" s="355">
        <v>46034</v>
      </c>
      <c r="O884" s="19">
        <v>21</v>
      </c>
      <c r="P884" s="15" t="s">
        <v>1510</v>
      </c>
      <c r="Q884" s="336">
        <v>1</v>
      </c>
    </row>
    <row r="885" spans="1:17" x14ac:dyDescent="0.2">
      <c r="A885" s="61" t="s">
        <v>3613</v>
      </c>
      <c r="B885" s="61" t="s">
        <v>4295</v>
      </c>
      <c r="C885" s="61" t="s">
        <v>4312</v>
      </c>
      <c r="D885" s="61" t="s">
        <v>3614</v>
      </c>
      <c r="E885" s="61" t="s">
        <v>4303</v>
      </c>
      <c r="F885" s="61" t="s">
        <v>4310</v>
      </c>
      <c r="G885" s="61" t="s">
        <v>3560</v>
      </c>
      <c r="H885" s="61" t="s">
        <v>1504</v>
      </c>
      <c r="I885" s="61" t="s">
        <v>1505</v>
      </c>
      <c r="J885" s="61" t="s">
        <v>1506</v>
      </c>
      <c r="K885" s="61" t="s">
        <v>4306</v>
      </c>
      <c r="L885" s="61" t="s">
        <v>1508</v>
      </c>
      <c r="M885" s="61" t="s">
        <v>4344</v>
      </c>
      <c r="N885" s="355">
        <v>46034</v>
      </c>
      <c r="O885" s="19">
        <v>0</v>
      </c>
      <c r="P885" s="15" t="s">
        <v>1510</v>
      </c>
      <c r="Q885" s="336">
        <v>1</v>
      </c>
    </row>
    <row r="886" spans="1:17" x14ac:dyDescent="0.2">
      <c r="A886" s="61" t="s">
        <v>3613</v>
      </c>
      <c r="B886" s="61" t="s">
        <v>4295</v>
      </c>
      <c r="C886" s="61" t="s">
        <v>4313</v>
      </c>
      <c r="D886" s="61" t="s">
        <v>3614</v>
      </c>
      <c r="E886" s="61" t="s">
        <v>4303</v>
      </c>
      <c r="F886" s="61" t="s">
        <v>4310</v>
      </c>
      <c r="G886" s="61" t="s">
        <v>3560</v>
      </c>
      <c r="H886" s="61" t="s">
        <v>1504</v>
      </c>
      <c r="I886" s="61" t="s">
        <v>1505</v>
      </c>
      <c r="J886" s="61" t="s">
        <v>1506</v>
      </c>
      <c r="K886" s="61" t="s">
        <v>4306</v>
      </c>
      <c r="L886" s="61" t="s">
        <v>1508</v>
      </c>
      <c r="M886" s="61" t="s">
        <v>4344</v>
      </c>
      <c r="N886" s="355">
        <v>46034</v>
      </c>
      <c r="O886" s="19">
        <v>0</v>
      </c>
      <c r="P886" s="15" t="s">
        <v>1510</v>
      </c>
      <c r="Q886" s="336">
        <v>1</v>
      </c>
    </row>
    <row r="887" spans="1:17" x14ac:dyDescent="0.2">
      <c r="A887" s="61" t="s">
        <v>3613</v>
      </c>
      <c r="B887" s="61" t="s">
        <v>1498</v>
      </c>
      <c r="C887" s="61" t="s">
        <v>1314</v>
      </c>
      <c r="D887" s="61" t="s">
        <v>3614</v>
      </c>
      <c r="E887" s="61" t="s">
        <v>4303</v>
      </c>
      <c r="F887" s="61" t="s">
        <v>4310</v>
      </c>
      <c r="G887" s="61" t="s">
        <v>3560</v>
      </c>
      <c r="H887" s="61" t="s">
        <v>1504</v>
      </c>
      <c r="I887" s="61" t="s">
        <v>1505</v>
      </c>
      <c r="J887" s="61" t="s">
        <v>1506</v>
      </c>
      <c r="K887" s="61" t="s">
        <v>4306</v>
      </c>
      <c r="L887" s="61" t="s">
        <v>1508</v>
      </c>
      <c r="M887" s="61" t="s">
        <v>4344</v>
      </c>
      <c r="N887" s="355">
        <v>46034</v>
      </c>
      <c r="O887" s="19">
        <v>97600</v>
      </c>
      <c r="P887" s="15" t="s">
        <v>1510</v>
      </c>
      <c r="Q887" s="336">
        <v>1</v>
      </c>
    </row>
    <row r="888" spans="1:17" x14ac:dyDescent="0.2">
      <c r="A888" s="61" t="s">
        <v>3613</v>
      </c>
      <c r="B888" s="61" t="s">
        <v>4288</v>
      </c>
      <c r="C888" s="61" t="s">
        <v>1314</v>
      </c>
      <c r="D888" s="61" t="s">
        <v>3614</v>
      </c>
      <c r="E888" s="61" t="s">
        <v>4303</v>
      </c>
      <c r="F888" s="61" t="s">
        <v>4310</v>
      </c>
      <c r="G888" s="61" t="s">
        <v>3560</v>
      </c>
      <c r="H888" s="61" t="s">
        <v>1504</v>
      </c>
      <c r="I888" s="61" t="s">
        <v>1505</v>
      </c>
      <c r="J888" s="61" t="s">
        <v>1506</v>
      </c>
      <c r="K888" s="61" t="s">
        <v>4306</v>
      </c>
      <c r="L888" s="61" t="s">
        <v>1508</v>
      </c>
      <c r="M888" s="61" t="s">
        <v>4344</v>
      </c>
      <c r="N888" s="355">
        <v>46034</v>
      </c>
      <c r="O888" s="19">
        <v>13700</v>
      </c>
      <c r="P888" s="15" t="s">
        <v>1510</v>
      </c>
      <c r="Q888" s="336">
        <v>1</v>
      </c>
    </row>
    <row r="889" spans="1:17" x14ac:dyDescent="0.2">
      <c r="A889" s="61" t="s">
        <v>3613</v>
      </c>
      <c r="B889" s="61" t="s">
        <v>1518</v>
      </c>
      <c r="C889" s="61" t="s">
        <v>1314</v>
      </c>
      <c r="D889" s="61" t="s">
        <v>3614</v>
      </c>
      <c r="E889" s="61" t="s">
        <v>4303</v>
      </c>
      <c r="F889" s="61" t="s">
        <v>4310</v>
      </c>
      <c r="G889" s="61" t="s">
        <v>3560</v>
      </c>
      <c r="H889" s="61" t="s">
        <v>1504</v>
      </c>
      <c r="I889" s="61" t="s">
        <v>1505</v>
      </c>
      <c r="J889" s="61" t="s">
        <v>1506</v>
      </c>
      <c r="K889" s="61" t="s">
        <v>4306</v>
      </c>
      <c r="L889" s="61" t="s">
        <v>1508</v>
      </c>
      <c r="M889" s="61" t="s">
        <v>4344</v>
      </c>
      <c r="N889" s="355">
        <v>46034</v>
      </c>
      <c r="O889" s="19">
        <v>330000</v>
      </c>
      <c r="P889" s="15" t="s">
        <v>1510</v>
      </c>
      <c r="Q889" s="336">
        <v>1</v>
      </c>
    </row>
    <row r="890" spans="1:17" x14ac:dyDescent="0.2">
      <c r="A890" s="61" t="s">
        <v>3174</v>
      </c>
      <c r="B890" s="61" t="s">
        <v>4293</v>
      </c>
      <c r="C890" s="61" t="s">
        <v>1314</v>
      </c>
      <c r="D890" s="61" t="s">
        <v>3175</v>
      </c>
      <c r="E890" s="61" t="s">
        <v>4303</v>
      </c>
      <c r="F890" s="61" t="s">
        <v>4310</v>
      </c>
      <c r="G890" s="61" t="s">
        <v>1503</v>
      </c>
      <c r="H890" s="61" t="s">
        <v>1504</v>
      </c>
      <c r="I890" s="61" t="s">
        <v>1505</v>
      </c>
      <c r="J890" s="61" t="s">
        <v>1506</v>
      </c>
      <c r="K890" s="61" t="s">
        <v>4306</v>
      </c>
      <c r="L890" s="61" t="s">
        <v>1508</v>
      </c>
      <c r="M890" s="61" t="s">
        <v>4342</v>
      </c>
      <c r="N890" s="355">
        <v>46034</v>
      </c>
      <c r="O890" s="19">
        <v>49640.2</v>
      </c>
      <c r="P890" s="15" t="s">
        <v>1510</v>
      </c>
      <c r="Q890" s="336">
        <v>1</v>
      </c>
    </row>
    <row r="891" spans="1:17" x14ac:dyDescent="0.2">
      <c r="A891" s="61" t="s">
        <v>3174</v>
      </c>
      <c r="B891" s="61" t="s">
        <v>4281</v>
      </c>
      <c r="C891" s="61" t="s">
        <v>1314</v>
      </c>
      <c r="D891" s="61" t="s">
        <v>3175</v>
      </c>
      <c r="E891" s="61" t="s">
        <v>4303</v>
      </c>
      <c r="F891" s="61" t="s">
        <v>4310</v>
      </c>
      <c r="G891" s="61" t="s">
        <v>1503</v>
      </c>
      <c r="H891" s="61" t="s">
        <v>1504</v>
      </c>
      <c r="I891" s="61" t="s">
        <v>1314</v>
      </c>
      <c r="J891" s="61" t="s">
        <v>1506</v>
      </c>
      <c r="K891" s="61" t="s">
        <v>4306</v>
      </c>
      <c r="L891" s="61" t="s">
        <v>1508</v>
      </c>
      <c r="M891" s="61" t="s">
        <v>4342</v>
      </c>
      <c r="N891" s="355">
        <v>46034</v>
      </c>
      <c r="O891" s="19">
        <v>29100</v>
      </c>
      <c r="P891" s="15" t="s">
        <v>1510</v>
      </c>
      <c r="Q891" s="336">
        <v>1</v>
      </c>
    </row>
    <row r="892" spans="1:17" x14ac:dyDescent="0.2">
      <c r="A892" s="61" t="s">
        <v>3174</v>
      </c>
      <c r="B892" s="61" t="s">
        <v>4282</v>
      </c>
      <c r="C892" s="61" t="s">
        <v>1314</v>
      </c>
      <c r="D892" s="61" t="s">
        <v>3175</v>
      </c>
      <c r="E892" s="61" t="s">
        <v>4303</v>
      </c>
      <c r="F892" s="61" t="s">
        <v>4310</v>
      </c>
      <c r="G892" s="61" t="s">
        <v>1503</v>
      </c>
      <c r="H892" s="61" t="s">
        <v>1504</v>
      </c>
      <c r="I892" s="61" t="s">
        <v>1505</v>
      </c>
      <c r="J892" s="61" t="s">
        <v>1506</v>
      </c>
      <c r="K892" s="61" t="s">
        <v>4306</v>
      </c>
      <c r="L892" s="61" t="s">
        <v>1508</v>
      </c>
      <c r="M892" s="61" t="s">
        <v>4342</v>
      </c>
      <c r="N892" s="355">
        <v>46034</v>
      </c>
      <c r="O892" s="19">
        <v>25750</v>
      </c>
      <c r="P892" s="15" t="s">
        <v>1510</v>
      </c>
      <c r="Q892" s="336">
        <v>1</v>
      </c>
    </row>
    <row r="893" spans="1:17" x14ac:dyDescent="0.2">
      <c r="A893" s="61" t="s">
        <v>3174</v>
      </c>
      <c r="B893" s="61" t="s">
        <v>4283</v>
      </c>
      <c r="C893" s="61" t="s">
        <v>1314</v>
      </c>
      <c r="D893" s="61" t="s">
        <v>3175</v>
      </c>
      <c r="E893" s="61" t="s">
        <v>4303</v>
      </c>
      <c r="F893" s="61" t="s">
        <v>4310</v>
      </c>
      <c r="G893" s="61" t="s">
        <v>1503</v>
      </c>
      <c r="H893" s="61" t="s">
        <v>1504</v>
      </c>
      <c r="I893" s="61" t="s">
        <v>1505</v>
      </c>
      <c r="J893" s="61" t="s">
        <v>1506</v>
      </c>
      <c r="K893" s="61" t="s">
        <v>4306</v>
      </c>
      <c r="L893" s="61" t="s">
        <v>1508</v>
      </c>
      <c r="M893" s="61" t="s">
        <v>4342</v>
      </c>
      <c r="N893" s="355">
        <v>46034</v>
      </c>
      <c r="O893" s="19">
        <v>27700</v>
      </c>
      <c r="P893" s="15" t="s">
        <v>1510</v>
      </c>
      <c r="Q893" s="336">
        <v>1</v>
      </c>
    </row>
    <row r="894" spans="1:17" x14ac:dyDescent="0.2">
      <c r="A894" s="61" t="s">
        <v>3174</v>
      </c>
      <c r="B894" s="61" t="s">
        <v>4284</v>
      </c>
      <c r="C894" s="61" t="s">
        <v>1314</v>
      </c>
      <c r="D894" s="61" t="s">
        <v>3175</v>
      </c>
      <c r="E894" s="61" t="s">
        <v>4303</v>
      </c>
      <c r="F894" s="61" t="s">
        <v>4310</v>
      </c>
      <c r="G894" s="61" t="s">
        <v>1503</v>
      </c>
      <c r="H894" s="61" t="s">
        <v>1504</v>
      </c>
      <c r="I894" s="61" t="s">
        <v>1505</v>
      </c>
      <c r="J894" s="61" t="s">
        <v>1506</v>
      </c>
      <c r="K894" s="61" t="s">
        <v>4306</v>
      </c>
      <c r="L894" s="61" t="s">
        <v>1508</v>
      </c>
      <c r="M894" s="61" t="s">
        <v>4342</v>
      </c>
      <c r="N894" s="355">
        <v>46034</v>
      </c>
      <c r="O894" s="19">
        <v>20400</v>
      </c>
      <c r="P894" s="15" t="s">
        <v>1510</v>
      </c>
      <c r="Q894" s="336">
        <v>1</v>
      </c>
    </row>
    <row r="895" spans="1:17" x14ac:dyDescent="0.2">
      <c r="A895" s="61" t="s">
        <v>3174</v>
      </c>
      <c r="B895" s="61" t="s">
        <v>1498</v>
      </c>
      <c r="C895" s="61" t="s">
        <v>1314</v>
      </c>
      <c r="D895" s="61" t="s">
        <v>3175</v>
      </c>
      <c r="E895" s="61" t="s">
        <v>4303</v>
      </c>
      <c r="F895" s="61" t="s">
        <v>4310</v>
      </c>
      <c r="G895" s="61" t="s">
        <v>1503</v>
      </c>
      <c r="H895" s="61" t="s">
        <v>1504</v>
      </c>
      <c r="I895" s="61" t="s">
        <v>4286</v>
      </c>
      <c r="J895" s="61" t="s">
        <v>4287</v>
      </c>
      <c r="K895" s="61" t="s">
        <v>4306</v>
      </c>
      <c r="L895" s="61" t="s">
        <v>1508</v>
      </c>
      <c r="M895" s="61" t="s">
        <v>4342</v>
      </c>
      <c r="N895" s="355">
        <v>46034</v>
      </c>
      <c r="O895" s="19">
        <v>66091.59</v>
      </c>
      <c r="P895" s="15" t="s">
        <v>1510</v>
      </c>
      <c r="Q895" s="336">
        <v>1</v>
      </c>
    </row>
    <row r="896" spans="1:17" x14ac:dyDescent="0.2">
      <c r="A896" s="61" t="s">
        <v>3174</v>
      </c>
      <c r="B896" s="61" t="s">
        <v>1518</v>
      </c>
      <c r="C896" s="61" t="s">
        <v>1314</v>
      </c>
      <c r="D896" s="61" t="s">
        <v>3175</v>
      </c>
      <c r="E896" s="61" t="s">
        <v>4303</v>
      </c>
      <c r="F896" s="61" t="s">
        <v>4310</v>
      </c>
      <c r="G896" s="61" t="s">
        <v>1503</v>
      </c>
      <c r="H896" s="61" t="s">
        <v>1504</v>
      </c>
      <c r="I896" s="61" t="s">
        <v>4302</v>
      </c>
      <c r="J896" s="61" t="s">
        <v>4287</v>
      </c>
      <c r="K896" s="61" t="s">
        <v>4306</v>
      </c>
      <c r="L896" s="61" t="s">
        <v>1508</v>
      </c>
      <c r="M896" s="61" t="s">
        <v>4342</v>
      </c>
      <c r="N896" s="355">
        <v>46034</v>
      </c>
      <c r="O896" s="19">
        <v>25000</v>
      </c>
      <c r="P896" s="15" t="s">
        <v>1510</v>
      </c>
      <c r="Q896" s="336">
        <v>1</v>
      </c>
    </row>
    <row r="897" spans="1:17" x14ac:dyDescent="0.2">
      <c r="A897" s="61" t="s">
        <v>3794</v>
      </c>
      <c r="B897" s="61" t="s">
        <v>4293</v>
      </c>
      <c r="C897" s="61" t="s">
        <v>1314</v>
      </c>
      <c r="D897" s="61" t="s">
        <v>3795</v>
      </c>
      <c r="E897" s="61" t="s">
        <v>4303</v>
      </c>
      <c r="F897" s="61" t="s">
        <v>4310</v>
      </c>
      <c r="G897" s="61" t="s">
        <v>1503</v>
      </c>
      <c r="H897" s="61" t="s">
        <v>1504</v>
      </c>
      <c r="I897" s="61" t="s">
        <v>1505</v>
      </c>
      <c r="J897" s="61" t="s">
        <v>1506</v>
      </c>
      <c r="K897" s="61" t="s">
        <v>4306</v>
      </c>
      <c r="L897" s="61" t="s">
        <v>1508</v>
      </c>
      <c r="M897" s="61" t="s">
        <v>4344</v>
      </c>
      <c r="N897" s="355">
        <v>46034</v>
      </c>
      <c r="O897" s="19">
        <v>45115.97</v>
      </c>
      <c r="P897" s="15" t="s">
        <v>1510</v>
      </c>
      <c r="Q897" s="336">
        <v>1</v>
      </c>
    </row>
    <row r="898" spans="1:17" x14ac:dyDescent="0.2">
      <c r="A898" s="61" t="s">
        <v>3794</v>
      </c>
      <c r="B898" s="61" t="s">
        <v>4281</v>
      </c>
      <c r="C898" s="61" t="s">
        <v>1314</v>
      </c>
      <c r="D898" s="61" t="s">
        <v>3795</v>
      </c>
      <c r="E898" s="61" t="s">
        <v>4303</v>
      </c>
      <c r="F898" s="61" t="s">
        <v>4310</v>
      </c>
      <c r="G898" s="61" t="s">
        <v>1503</v>
      </c>
      <c r="H898" s="61" t="s">
        <v>1504</v>
      </c>
      <c r="I898" s="61" t="s">
        <v>1314</v>
      </c>
      <c r="J898" s="61" t="s">
        <v>1506</v>
      </c>
      <c r="K898" s="61" t="s">
        <v>4306</v>
      </c>
      <c r="L898" s="61" t="s">
        <v>1508</v>
      </c>
      <c r="M898" s="61" t="s">
        <v>4344</v>
      </c>
      <c r="N898" s="355">
        <v>46034</v>
      </c>
      <c r="O898" s="19">
        <v>0</v>
      </c>
      <c r="P898" s="15" t="s">
        <v>1510</v>
      </c>
      <c r="Q898" s="336">
        <v>1</v>
      </c>
    </row>
    <row r="899" spans="1:17" x14ac:dyDescent="0.2">
      <c r="A899" s="61" t="s">
        <v>3794</v>
      </c>
      <c r="B899" s="61" t="s">
        <v>4282</v>
      </c>
      <c r="C899" s="61" t="s">
        <v>1314</v>
      </c>
      <c r="D899" s="61" t="s">
        <v>3795</v>
      </c>
      <c r="E899" s="61" t="s">
        <v>4303</v>
      </c>
      <c r="F899" s="61" t="s">
        <v>4310</v>
      </c>
      <c r="G899" s="61" t="s">
        <v>1503</v>
      </c>
      <c r="H899" s="61" t="s">
        <v>1504</v>
      </c>
      <c r="I899" s="61" t="s">
        <v>1505</v>
      </c>
      <c r="J899" s="61" t="s">
        <v>1506</v>
      </c>
      <c r="K899" s="61" t="s">
        <v>4306</v>
      </c>
      <c r="L899" s="61" t="s">
        <v>1508</v>
      </c>
      <c r="M899" s="61" t="s">
        <v>4344</v>
      </c>
      <c r="N899" s="355">
        <v>46034</v>
      </c>
      <c r="O899" s="19">
        <v>1</v>
      </c>
      <c r="P899" s="15" t="s">
        <v>1510</v>
      </c>
      <c r="Q899" s="336">
        <v>1</v>
      </c>
    </row>
    <row r="900" spans="1:17" x14ac:dyDescent="0.2">
      <c r="A900" s="61" t="s">
        <v>3794</v>
      </c>
      <c r="B900" s="61" t="s">
        <v>4284</v>
      </c>
      <c r="C900" s="61" t="s">
        <v>1314</v>
      </c>
      <c r="D900" s="61" t="s">
        <v>3795</v>
      </c>
      <c r="E900" s="61" t="s">
        <v>4303</v>
      </c>
      <c r="F900" s="61" t="s">
        <v>4310</v>
      </c>
      <c r="G900" s="61" t="s">
        <v>1503</v>
      </c>
      <c r="H900" s="61" t="s">
        <v>1504</v>
      </c>
      <c r="I900" s="61" t="s">
        <v>1505</v>
      </c>
      <c r="J900" s="61" t="s">
        <v>1506</v>
      </c>
      <c r="K900" s="61" t="s">
        <v>4306</v>
      </c>
      <c r="L900" s="61" t="s">
        <v>1508</v>
      </c>
      <c r="M900" s="61" t="s">
        <v>4344</v>
      </c>
      <c r="N900" s="355">
        <v>46034</v>
      </c>
      <c r="O900" s="19">
        <v>22806.44</v>
      </c>
      <c r="P900" s="15" t="s">
        <v>1510</v>
      </c>
      <c r="Q900" s="336">
        <v>1</v>
      </c>
    </row>
    <row r="901" spans="1:17" x14ac:dyDescent="0.2">
      <c r="A901" s="61" t="s">
        <v>3794</v>
      </c>
      <c r="B901" s="61" t="s">
        <v>1498</v>
      </c>
      <c r="C901" s="61" t="s">
        <v>1314</v>
      </c>
      <c r="D901" s="61" t="s">
        <v>3795</v>
      </c>
      <c r="E901" s="61" t="s">
        <v>4303</v>
      </c>
      <c r="F901" s="61" t="s">
        <v>4310</v>
      </c>
      <c r="G901" s="61" t="s">
        <v>1503</v>
      </c>
      <c r="H901" s="61" t="s">
        <v>1504</v>
      </c>
      <c r="I901" s="61" t="s">
        <v>1505</v>
      </c>
      <c r="J901" s="61" t="s">
        <v>1506</v>
      </c>
      <c r="K901" s="61" t="s">
        <v>4306</v>
      </c>
      <c r="L901" s="61" t="s">
        <v>1508</v>
      </c>
      <c r="M901" s="61" t="s">
        <v>4344</v>
      </c>
      <c r="N901" s="355">
        <v>46034</v>
      </c>
      <c r="O901" s="19">
        <v>0</v>
      </c>
      <c r="P901" s="15" t="s">
        <v>1510</v>
      </c>
      <c r="Q901" s="336">
        <v>1</v>
      </c>
    </row>
    <row r="902" spans="1:17" x14ac:dyDescent="0.2">
      <c r="A902" s="61" t="s">
        <v>3509</v>
      </c>
      <c r="B902" s="61" t="s">
        <v>4281</v>
      </c>
      <c r="C902" s="61" t="s">
        <v>1314</v>
      </c>
      <c r="D902" s="61" t="s">
        <v>3510</v>
      </c>
      <c r="E902" s="61" t="s">
        <v>4303</v>
      </c>
      <c r="F902" s="61" t="s">
        <v>4310</v>
      </c>
      <c r="G902" s="61" t="s">
        <v>1503</v>
      </c>
      <c r="H902" s="61" t="s">
        <v>4301</v>
      </c>
      <c r="I902" s="61" t="s">
        <v>1314</v>
      </c>
      <c r="J902" s="61" t="s">
        <v>1506</v>
      </c>
      <c r="K902" s="61" t="s">
        <v>4306</v>
      </c>
      <c r="L902" s="61" t="s">
        <v>1508</v>
      </c>
      <c r="M902" s="61" t="s">
        <v>4344</v>
      </c>
      <c r="N902" s="355">
        <v>46070</v>
      </c>
      <c r="O902" s="19">
        <v>1141.99</v>
      </c>
      <c r="P902" s="15" t="s">
        <v>1510</v>
      </c>
      <c r="Q902" s="336">
        <v>1</v>
      </c>
    </row>
    <row r="903" spans="1:17" x14ac:dyDescent="0.2">
      <c r="A903" s="61" t="s">
        <v>3509</v>
      </c>
      <c r="B903" s="61" t="s">
        <v>4307</v>
      </c>
      <c r="C903" s="61" t="s">
        <v>1314</v>
      </c>
      <c r="D903" s="61" t="s">
        <v>3510</v>
      </c>
      <c r="E903" s="61" t="s">
        <v>4303</v>
      </c>
      <c r="F903" s="61" t="s">
        <v>4310</v>
      </c>
      <c r="G903" s="61" t="s">
        <v>1503</v>
      </c>
      <c r="H903" s="61" t="s">
        <v>4301</v>
      </c>
      <c r="I903" s="61" t="s">
        <v>1314</v>
      </c>
      <c r="J903" s="61" t="s">
        <v>1506</v>
      </c>
      <c r="K903" s="61" t="s">
        <v>4306</v>
      </c>
      <c r="L903" s="61" t="s">
        <v>1508</v>
      </c>
      <c r="M903" s="61" t="s">
        <v>4344</v>
      </c>
      <c r="N903" s="355">
        <v>46070</v>
      </c>
      <c r="O903" s="19">
        <v>1184.46</v>
      </c>
      <c r="P903" s="15" t="s">
        <v>1510</v>
      </c>
      <c r="Q903" s="336">
        <v>1</v>
      </c>
    </row>
    <row r="904" spans="1:17" x14ac:dyDescent="0.2">
      <c r="A904" s="61" t="s">
        <v>3509</v>
      </c>
      <c r="B904" s="61" t="s">
        <v>4284</v>
      </c>
      <c r="C904" s="61" t="s">
        <v>1314</v>
      </c>
      <c r="D904" s="61" t="s">
        <v>3510</v>
      </c>
      <c r="E904" s="61" t="s">
        <v>4303</v>
      </c>
      <c r="F904" s="61" t="s">
        <v>4310</v>
      </c>
      <c r="G904" s="61" t="s">
        <v>1503</v>
      </c>
      <c r="H904" s="61" t="s">
        <v>4301</v>
      </c>
      <c r="I904" s="61" t="s">
        <v>1505</v>
      </c>
      <c r="J904" s="61" t="s">
        <v>1506</v>
      </c>
      <c r="K904" s="61" t="s">
        <v>4306</v>
      </c>
      <c r="L904" s="61" t="s">
        <v>1508</v>
      </c>
      <c r="M904" s="61" t="s">
        <v>4344</v>
      </c>
      <c r="N904" s="355">
        <v>46070</v>
      </c>
      <c r="O904" s="19">
        <v>0</v>
      </c>
      <c r="P904" s="15" t="s">
        <v>1510</v>
      </c>
      <c r="Q904" s="336">
        <v>1</v>
      </c>
    </row>
    <row r="905" spans="1:17" x14ac:dyDescent="0.2">
      <c r="A905" s="61" t="s">
        <v>3509</v>
      </c>
      <c r="B905" s="61" t="s">
        <v>1498</v>
      </c>
      <c r="C905" s="61" t="s">
        <v>1314</v>
      </c>
      <c r="D905" s="61" t="s">
        <v>3510</v>
      </c>
      <c r="E905" s="61" t="s">
        <v>4303</v>
      </c>
      <c r="F905" s="61" t="s">
        <v>4310</v>
      </c>
      <c r="G905" s="61" t="s">
        <v>1503</v>
      </c>
      <c r="H905" s="61" t="s">
        <v>4301</v>
      </c>
      <c r="I905" s="61" t="s">
        <v>4302</v>
      </c>
      <c r="J905" s="61" t="s">
        <v>4287</v>
      </c>
      <c r="K905" s="61" t="s">
        <v>4306</v>
      </c>
      <c r="L905" s="61" t="s">
        <v>1508</v>
      </c>
      <c r="M905" s="61" t="s">
        <v>4344</v>
      </c>
      <c r="N905" s="355">
        <v>46070</v>
      </c>
      <c r="O905" s="19">
        <v>467.3</v>
      </c>
      <c r="P905" s="15" t="s">
        <v>1510</v>
      </c>
      <c r="Q905" s="336">
        <v>1</v>
      </c>
    </row>
    <row r="906" spans="1:17" x14ac:dyDescent="0.2">
      <c r="A906" s="61" t="s">
        <v>3509</v>
      </c>
      <c r="B906" s="61" t="s">
        <v>4300</v>
      </c>
      <c r="C906" s="61" t="s">
        <v>1314</v>
      </c>
      <c r="D906" s="61" t="s">
        <v>3510</v>
      </c>
      <c r="E906" s="61" t="s">
        <v>4303</v>
      </c>
      <c r="F906" s="61" t="s">
        <v>4310</v>
      </c>
      <c r="G906" s="61" t="s">
        <v>1503</v>
      </c>
      <c r="H906" s="61" t="s">
        <v>4301</v>
      </c>
      <c r="I906" s="61" t="s">
        <v>1314</v>
      </c>
      <c r="J906" s="61" t="s">
        <v>1506</v>
      </c>
      <c r="K906" s="61" t="s">
        <v>4306</v>
      </c>
      <c r="L906" s="61" t="s">
        <v>1508</v>
      </c>
      <c r="M906" s="61" t="s">
        <v>4344</v>
      </c>
      <c r="N906" s="355">
        <v>46070</v>
      </c>
      <c r="O906" s="19">
        <v>1448.72</v>
      </c>
      <c r="P906" s="15" t="s">
        <v>1510</v>
      </c>
      <c r="Q906" s="336">
        <v>1</v>
      </c>
    </row>
    <row r="907" spans="1:17" x14ac:dyDescent="0.2">
      <c r="A907" s="61" t="s">
        <v>4092</v>
      </c>
      <c r="B907" s="61" t="s">
        <v>4282</v>
      </c>
      <c r="C907" s="61" t="s">
        <v>1314</v>
      </c>
      <c r="D907" s="61" t="s">
        <v>4093</v>
      </c>
      <c r="E907" s="61" t="s">
        <v>4303</v>
      </c>
      <c r="F907" s="61" t="s">
        <v>4310</v>
      </c>
      <c r="G907" s="61" t="s">
        <v>1503</v>
      </c>
      <c r="H907" s="61" t="s">
        <v>1504</v>
      </c>
      <c r="I907" s="61" t="s">
        <v>1505</v>
      </c>
      <c r="J907" s="61" t="s">
        <v>1506</v>
      </c>
      <c r="K907" s="61" t="s">
        <v>4306</v>
      </c>
      <c r="L907" s="61" t="s">
        <v>1508</v>
      </c>
      <c r="M907" s="61" t="s">
        <v>4342</v>
      </c>
      <c r="N907" s="355">
        <v>46048</v>
      </c>
      <c r="O907" s="19">
        <v>1</v>
      </c>
      <c r="P907" s="15" t="s">
        <v>1510</v>
      </c>
      <c r="Q907" s="336">
        <v>1</v>
      </c>
    </row>
    <row r="908" spans="1:17" x14ac:dyDescent="0.2">
      <c r="A908" s="61" t="s">
        <v>4092</v>
      </c>
      <c r="B908" s="61" t="s">
        <v>4284</v>
      </c>
      <c r="C908" s="61" t="s">
        <v>1314</v>
      </c>
      <c r="D908" s="61" t="s">
        <v>4093</v>
      </c>
      <c r="E908" s="61" t="s">
        <v>4303</v>
      </c>
      <c r="F908" s="61" t="s">
        <v>4310</v>
      </c>
      <c r="G908" s="61" t="s">
        <v>1503</v>
      </c>
      <c r="H908" s="61" t="s">
        <v>1504</v>
      </c>
      <c r="I908" s="61" t="s">
        <v>1505</v>
      </c>
      <c r="J908" s="61" t="s">
        <v>1506</v>
      </c>
      <c r="K908" s="61" t="s">
        <v>4306</v>
      </c>
      <c r="L908" s="61" t="s">
        <v>1508</v>
      </c>
      <c r="M908" s="61" t="s">
        <v>4342</v>
      </c>
      <c r="N908" s="355">
        <v>46048</v>
      </c>
      <c r="O908" s="19">
        <v>52665</v>
      </c>
      <c r="P908" s="15" t="s">
        <v>1510</v>
      </c>
      <c r="Q908" s="336">
        <v>1</v>
      </c>
    </row>
    <row r="909" spans="1:17" x14ac:dyDescent="0.2">
      <c r="A909" s="61" t="s">
        <v>4092</v>
      </c>
      <c r="B909" s="61" t="s">
        <v>1498</v>
      </c>
      <c r="C909" s="61" t="s">
        <v>1314</v>
      </c>
      <c r="D909" s="61" t="s">
        <v>4093</v>
      </c>
      <c r="E909" s="61" t="s">
        <v>4303</v>
      </c>
      <c r="F909" s="61" t="s">
        <v>4310</v>
      </c>
      <c r="G909" s="61" t="s">
        <v>1503</v>
      </c>
      <c r="H909" s="61" t="s">
        <v>1504</v>
      </c>
      <c r="I909" s="61" t="s">
        <v>1505</v>
      </c>
      <c r="J909" s="61" t="s">
        <v>1506</v>
      </c>
      <c r="K909" s="61" t="s">
        <v>4321</v>
      </c>
      <c r="L909" s="61" t="s">
        <v>1508</v>
      </c>
      <c r="M909" s="61" t="s">
        <v>4342</v>
      </c>
      <c r="N909" s="355">
        <v>46048</v>
      </c>
      <c r="O909" s="19">
        <v>1</v>
      </c>
      <c r="P909" s="15" t="s">
        <v>1510</v>
      </c>
      <c r="Q909" s="336">
        <v>1</v>
      </c>
    </row>
    <row r="910" spans="1:17" x14ac:dyDescent="0.2">
      <c r="A910" s="61" t="s">
        <v>4092</v>
      </c>
      <c r="B910" s="61" t="s">
        <v>1498</v>
      </c>
      <c r="C910" s="61" t="s">
        <v>4312</v>
      </c>
      <c r="D910" s="61" t="s">
        <v>4093</v>
      </c>
      <c r="E910" s="61" t="s">
        <v>4303</v>
      </c>
      <c r="F910" s="61" t="s">
        <v>4310</v>
      </c>
      <c r="G910" s="61" t="s">
        <v>1503</v>
      </c>
      <c r="H910" s="61" t="s">
        <v>1504</v>
      </c>
      <c r="I910" s="61" t="s">
        <v>1505</v>
      </c>
      <c r="J910" s="61" t="s">
        <v>1506</v>
      </c>
      <c r="K910" s="61" t="s">
        <v>4321</v>
      </c>
      <c r="L910" s="61" t="s">
        <v>1508</v>
      </c>
      <c r="M910" s="61" t="s">
        <v>4342</v>
      </c>
      <c r="N910" s="355">
        <v>46048</v>
      </c>
      <c r="O910" s="19">
        <v>1</v>
      </c>
      <c r="P910" s="15" t="s">
        <v>1510</v>
      </c>
      <c r="Q910" s="336">
        <v>1</v>
      </c>
    </row>
    <row r="911" spans="1:17" x14ac:dyDescent="0.2">
      <c r="A911" s="61" t="s">
        <v>4092</v>
      </c>
      <c r="B911" s="61" t="s">
        <v>1498</v>
      </c>
      <c r="C911" s="61" t="s">
        <v>4313</v>
      </c>
      <c r="D911" s="61" t="s">
        <v>4093</v>
      </c>
      <c r="E911" s="61" t="s">
        <v>4303</v>
      </c>
      <c r="F911" s="61" t="s">
        <v>4310</v>
      </c>
      <c r="G911" s="61" t="s">
        <v>1503</v>
      </c>
      <c r="H911" s="61" t="s">
        <v>1504</v>
      </c>
      <c r="I911" s="61" t="s">
        <v>1505</v>
      </c>
      <c r="J911" s="61" t="s">
        <v>1506</v>
      </c>
      <c r="K911" s="61" t="s">
        <v>4321</v>
      </c>
      <c r="L911" s="61" t="s">
        <v>1508</v>
      </c>
      <c r="M911" s="61" t="s">
        <v>4342</v>
      </c>
      <c r="N911" s="355">
        <v>46048</v>
      </c>
      <c r="O911" s="19">
        <v>1</v>
      </c>
      <c r="P911" s="15" t="s">
        <v>1510</v>
      </c>
      <c r="Q911" s="336">
        <v>1</v>
      </c>
    </row>
    <row r="912" spans="1:17" x14ac:dyDescent="0.2">
      <c r="A912" s="61" t="s">
        <v>4092</v>
      </c>
      <c r="B912" s="61" t="s">
        <v>4288</v>
      </c>
      <c r="C912" s="61" t="s">
        <v>1314</v>
      </c>
      <c r="D912" s="61" t="s">
        <v>4093</v>
      </c>
      <c r="E912" s="61" t="s">
        <v>4303</v>
      </c>
      <c r="F912" s="61" t="s">
        <v>4310</v>
      </c>
      <c r="G912" s="61" t="s">
        <v>1503</v>
      </c>
      <c r="H912" s="61" t="s">
        <v>1504</v>
      </c>
      <c r="I912" s="61" t="s">
        <v>1505</v>
      </c>
      <c r="J912" s="61" t="s">
        <v>1506</v>
      </c>
      <c r="K912" s="61" t="s">
        <v>4306</v>
      </c>
      <c r="L912" s="61" t="s">
        <v>1508</v>
      </c>
      <c r="M912" s="61" t="s">
        <v>4342</v>
      </c>
      <c r="N912" s="355">
        <v>46048</v>
      </c>
      <c r="O912" s="19">
        <v>21</v>
      </c>
      <c r="P912" s="15" t="s">
        <v>1510</v>
      </c>
      <c r="Q912" s="336">
        <v>1</v>
      </c>
    </row>
    <row r="913" spans="1:17" x14ac:dyDescent="0.2">
      <c r="A913" s="61" t="s">
        <v>4092</v>
      </c>
      <c r="B913" s="61" t="s">
        <v>4288</v>
      </c>
      <c r="C913" s="61" t="s">
        <v>4312</v>
      </c>
      <c r="D913" s="61" t="s">
        <v>4093</v>
      </c>
      <c r="E913" s="61" t="s">
        <v>4303</v>
      </c>
      <c r="F913" s="61" t="s">
        <v>4310</v>
      </c>
      <c r="G913" s="61" t="s">
        <v>1503</v>
      </c>
      <c r="H913" s="61" t="s">
        <v>1504</v>
      </c>
      <c r="I913" s="61" t="s">
        <v>1505</v>
      </c>
      <c r="J913" s="61" t="s">
        <v>1506</v>
      </c>
      <c r="K913" s="61" t="s">
        <v>4306</v>
      </c>
      <c r="L913" s="61" t="s">
        <v>1508</v>
      </c>
      <c r="M913" s="61" t="s">
        <v>4342</v>
      </c>
      <c r="N913" s="355">
        <v>46048</v>
      </c>
      <c r="O913" s="19">
        <v>0</v>
      </c>
      <c r="P913" s="15" t="s">
        <v>1510</v>
      </c>
      <c r="Q913" s="336">
        <v>1</v>
      </c>
    </row>
    <row r="914" spans="1:17" x14ac:dyDescent="0.2">
      <c r="A914" s="61" t="s">
        <v>4092</v>
      </c>
      <c r="B914" s="61" t="s">
        <v>4288</v>
      </c>
      <c r="C914" s="61" t="s">
        <v>4313</v>
      </c>
      <c r="D914" s="61" t="s">
        <v>4093</v>
      </c>
      <c r="E914" s="61" t="s">
        <v>4303</v>
      </c>
      <c r="F914" s="61" t="s">
        <v>4310</v>
      </c>
      <c r="G914" s="61" t="s">
        <v>1503</v>
      </c>
      <c r="H914" s="61" t="s">
        <v>1504</v>
      </c>
      <c r="I914" s="61" t="s">
        <v>1505</v>
      </c>
      <c r="J914" s="61" t="s">
        <v>1506</v>
      </c>
      <c r="K914" s="61" t="s">
        <v>4306</v>
      </c>
      <c r="L914" s="61" t="s">
        <v>1508</v>
      </c>
      <c r="M914" s="61" t="s">
        <v>4342</v>
      </c>
      <c r="N914" s="355">
        <v>46048</v>
      </c>
      <c r="O914" s="19">
        <v>0</v>
      </c>
      <c r="P914" s="15" t="s">
        <v>1510</v>
      </c>
      <c r="Q914" s="336">
        <v>1</v>
      </c>
    </row>
    <row r="915" spans="1:17" x14ac:dyDescent="0.2">
      <c r="A915" s="61" t="s">
        <v>3874</v>
      </c>
      <c r="B915" s="61" t="s">
        <v>4284</v>
      </c>
      <c r="C915" s="61" t="s">
        <v>1314</v>
      </c>
      <c r="D915" s="61" t="s">
        <v>3875</v>
      </c>
      <c r="E915" s="61" t="s">
        <v>4303</v>
      </c>
      <c r="F915" s="61" t="s">
        <v>4327</v>
      </c>
      <c r="G915" s="61" t="s">
        <v>1503</v>
      </c>
      <c r="H915" s="61" t="s">
        <v>1504</v>
      </c>
      <c r="I915" s="61" t="s">
        <v>1505</v>
      </c>
      <c r="J915" s="61" t="s">
        <v>1506</v>
      </c>
      <c r="K915" s="61" t="s">
        <v>4306</v>
      </c>
      <c r="L915" s="61" t="s">
        <v>1508</v>
      </c>
      <c r="M915" s="61" t="s">
        <v>4342</v>
      </c>
      <c r="N915" s="355">
        <v>45937</v>
      </c>
      <c r="O915" s="19">
        <v>58068</v>
      </c>
      <c r="P915" s="15" t="s">
        <v>1510</v>
      </c>
      <c r="Q915" s="336">
        <v>1</v>
      </c>
    </row>
    <row r="916" spans="1:17" x14ac:dyDescent="0.2">
      <c r="A916" s="61" t="s">
        <v>3874</v>
      </c>
      <c r="B916" s="61" t="s">
        <v>1498</v>
      </c>
      <c r="C916" s="61" t="s">
        <v>1314</v>
      </c>
      <c r="D916" s="61" t="s">
        <v>3875</v>
      </c>
      <c r="E916" s="61" t="s">
        <v>4303</v>
      </c>
      <c r="F916" s="61" t="s">
        <v>4327</v>
      </c>
      <c r="G916" s="61" t="s">
        <v>1503</v>
      </c>
      <c r="H916" s="61" t="s">
        <v>1504</v>
      </c>
      <c r="I916" s="61" t="s">
        <v>4286</v>
      </c>
      <c r="J916" s="61" t="s">
        <v>4287</v>
      </c>
      <c r="K916" s="61" t="s">
        <v>4306</v>
      </c>
      <c r="L916" s="61" t="s">
        <v>1508</v>
      </c>
      <c r="M916" s="61" t="s">
        <v>4342</v>
      </c>
      <c r="N916" s="355">
        <v>45937</v>
      </c>
      <c r="O916" s="19">
        <v>77282.600000000006</v>
      </c>
      <c r="P916" s="15" t="s">
        <v>1510</v>
      </c>
      <c r="Q916" s="336">
        <v>1</v>
      </c>
    </row>
    <row r="917" spans="1:17" x14ac:dyDescent="0.2">
      <c r="A917" s="61" t="s">
        <v>3874</v>
      </c>
      <c r="B917" s="61" t="s">
        <v>4314</v>
      </c>
      <c r="C917" s="61" t="s">
        <v>1314</v>
      </c>
      <c r="D917" s="61" t="s">
        <v>3875</v>
      </c>
      <c r="E917" s="61" t="s">
        <v>4303</v>
      </c>
      <c r="F917" s="61" t="s">
        <v>4327</v>
      </c>
      <c r="G917" s="61" t="s">
        <v>1503</v>
      </c>
      <c r="H917" s="61" t="s">
        <v>4315</v>
      </c>
      <c r="I917" s="61" t="s">
        <v>1505</v>
      </c>
      <c r="J917" s="61" t="s">
        <v>1506</v>
      </c>
      <c r="K917" s="61" t="s">
        <v>4319</v>
      </c>
      <c r="L917" s="61" t="s">
        <v>1508</v>
      </c>
      <c r="M917" s="61" t="s">
        <v>4342</v>
      </c>
      <c r="N917" s="355">
        <v>45937</v>
      </c>
      <c r="O917" s="19">
        <v>67468.61</v>
      </c>
      <c r="P917" s="15" t="s">
        <v>1510</v>
      </c>
      <c r="Q917" s="336">
        <v>1</v>
      </c>
    </row>
    <row r="918" spans="1:17" x14ac:dyDescent="0.2">
      <c r="A918" s="61" t="s">
        <v>3971</v>
      </c>
      <c r="B918" s="61" t="s">
        <v>1498</v>
      </c>
      <c r="C918" s="61" t="s">
        <v>1314</v>
      </c>
      <c r="D918" s="61" t="s">
        <v>3972</v>
      </c>
      <c r="E918" s="61" t="s">
        <v>4303</v>
      </c>
      <c r="F918" s="61" t="s">
        <v>4345</v>
      </c>
      <c r="G918" s="61" t="s">
        <v>1503</v>
      </c>
      <c r="H918" s="61" t="s">
        <v>1504</v>
      </c>
      <c r="I918" s="61" t="s">
        <v>4302</v>
      </c>
      <c r="J918" s="61" t="s">
        <v>4287</v>
      </c>
      <c r="K918" s="61" t="s">
        <v>4319</v>
      </c>
      <c r="L918" s="61" t="s">
        <v>1508</v>
      </c>
      <c r="M918" s="61" t="s">
        <v>4342</v>
      </c>
      <c r="N918" s="355">
        <v>45413</v>
      </c>
      <c r="O918" s="19">
        <v>0</v>
      </c>
      <c r="P918" s="15" t="s">
        <v>1510</v>
      </c>
      <c r="Q918" s="336">
        <v>1</v>
      </c>
    </row>
    <row r="919" spans="1:17" x14ac:dyDescent="0.2">
      <c r="A919" s="61" t="s">
        <v>3941</v>
      </c>
      <c r="B919" s="61" t="s">
        <v>4293</v>
      </c>
      <c r="C919" s="61" t="s">
        <v>1314</v>
      </c>
      <c r="D919" s="61" t="s">
        <v>3942</v>
      </c>
      <c r="E919" s="61" t="s">
        <v>4303</v>
      </c>
      <c r="F919" s="61" t="s">
        <v>4346</v>
      </c>
      <c r="G919" s="61" t="s">
        <v>1503</v>
      </c>
      <c r="H919" s="61" t="s">
        <v>1504</v>
      </c>
      <c r="I919" s="61" t="s">
        <v>1505</v>
      </c>
      <c r="J919" s="61" t="s">
        <v>1506</v>
      </c>
      <c r="K919" s="61" t="s">
        <v>4306</v>
      </c>
      <c r="L919" s="61" t="s">
        <v>1508</v>
      </c>
      <c r="M919" s="61" t="s">
        <v>4342</v>
      </c>
      <c r="N919" s="355">
        <v>46034</v>
      </c>
      <c r="O919" s="19">
        <v>236540.17</v>
      </c>
      <c r="P919" s="15" t="s">
        <v>1510</v>
      </c>
      <c r="Q919" s="336">
        <v>1</v>
      </c>
    </row>
    <row r="920" spans="1:17" x14ac:dyDescent="0.2">
      <c r="A920" s="61" t="s">
        <v>3941</v>
      </c>
      <c r="B920" s="61" t="s">
        <v>4281</v>
      </c>
      <c r="C920" s="61" t="s">
        <v>1314</v>
      </c>
      <c r="D920" s="61" t="s">
        <v>3942</v>
      </c>
      <c r="E920" s="61" t="s">
        <v>4303</v>
      </c>
      <c r="F920" s="61" t="s">
        <v>4346</v>
      </c>
      <c r="G920" s="61" t="s">
        <v>1503</v>
      </c>
      <c r="H920" s="61" t="s">
        <v>1504</v>
      </c>
      <c r="I920" s="61" t="s">
        <v>1314</v>
      </c>
      <c r="J920" s="61" t="s">
        <v>1506</v>
      </c>
      <c r="K920" s="61" t="s">
        <v>4306</v>
      </c>
      <c r="L920" s="61" t="s">
        <v>1508</v>
      </c>
      <c r="M920" s="61" t="s">
        <v>4342</v>
      </c>
      <c r="N920" s="355">
        <v>46034</v>
      </c>
      <c r="O920" s="19">
        <v>180411.67</v>
      </c>
      <c r="P920" s="15" t="s">
        <v>1510</v>
      </c>
      <c r="Q920" s="336">
        <v>1</v>
      </c>
    </row>
    <row r="921" spans="1:17" x14ac:dyDescent="0.2">
      <c r="A921" s="61" t="s">
        <v>3941</v>
      </c>
      <c r="B921" s="61" t="s">
        <v>4282</v>
      </c>
      <c r="C921" s="61" t="s">
        <v>1314</v>
      </c>
      <c r="D921" s="61" t="s">
        <v>3942</v>
      </c>
      <c r="E921" s="61" t="s">
        <v>4303</v>
      </c>
      <c r="F921" s="61" t="s">
        <v>4346</v>
      </c>
      <c r="G921" s="61" t="s">
        <v>1503</v>
      </c>
      <c r="H921" s="61" t="s">
        <v>1504</v>
      </c>
      <c r="I921" s="61" t="s">
        <v>1505</v>
      </c>
      <c r="J921" s="61" t="s">
        <v>1506</v>
      </c>
      <c r="K921" s="61" t="s">
        <v>4306</v>
      </c>
      <c r="L921" s="61" t="s">
        <v>1508</v>
      </c>
      <c r="M921" s="61" t="s">
        <v>4342</v>
      </c>
      <c r="N921" s="355">
        <v>46034</v>
      </c>
      <c r="O921" s="19">
        <v>247274.25</v>
      </c>
      <c r="P921" s="15" t="s">
        <v>1510</v>
      </c>
      <c r="Q921" s="336">
        <v>1</v>
      </c>
    </row>
    <row r="922" spans="1:17" x14ac:dyDescent="0.2">
      <c r="A922" s="61" t="s">
        <v>3941</v>
      </c>
      <c r="B922" s="61" t="s">
        <v>4283</v>
      </c>
      <c r="C922" s="61" t="s">
        <v>1314</v>
      </c>
      <c r="D922" s="61" t="s">
        <v>3942</v>
      </c>
      <c r="E922" s="61" t="s">
        <v>4303</v>
      </c>
      <c r="F922" s="61" t="s">
        <v>4346</v>
      </c>
      <c r="G922" s="61" t="s">
        <v>1503</v>
      </c>
      <c r="H922" s="61" t="s">
        <v>1504</v>
      </c>
      <c r="I922" s="61" t="s">
        <v>1505</v>
      </c>
      <c r="J922" s="61" t="s">
        <v>1506</v>
      </c>
      <c r="K922" s="61" t="s">
        <v>4306</v>
      </c>
      <c r="L922" s="61" t="s">
        <v>1508</v>
      </c>
      <c r="M922" s="61" t="s">
        <v>4342</v>
      </c>
      <c r="N922" s="355">
        <v>46034</v>
      </c>
      <c r="O922" s="19">
        <v>200683.01</v>
      </c>
      <c r="P922" s="15" t="s">
        <v>1510</v>
      </c>
      <c r="Q922" s="336">
        <v>1</v>
      </c>
    </row>
    <row r="923" spans="1:17" x14ac:dyDescent="0.2">
      <c r="A923" s="61" t="s">
        <v>3941</v>
      </c>
      <c r="B923" s="61" t="s">
        <v>1498</v>
      </c>
      <c r="C923" s="61" t="s">
        <v>1314</v>
      </c>
      <c r="D923" s="61" t="s">
        <v>3942</v>
      </c>
      <c r="E923" s="61" t="s">
        <v>4303</v>
      </c>
      <c r="F923" s="61" t="s">
        <v>4346</v>
      </c>
      <c r="G923" s="61" t="s">
        <v>1503</v>
      </c>
      <c r="H923" s="61" t="s">
        <v>1504</v>
      </c>
      <c r="I923" s="61" t="s">
        <v>1505</v>
      </c>
      <c r="J923" s="61" t="s">
        <v>1506</v>
      </c>
      <c r="K923" s="61" t="s">
        <v>4319</v>
      </c>
      <c r="L923" s="61" t="s">
        <v>1508</v>
      </c>
      <c r="M923" s="61" t="s">
        <v>4342</v>
      </c>
      <c r="N923" s="355">
        <v>46034</v>
      </c>
      <c r="O923" s="19">
        <v>0</v>
      </c>
      <c r="P923" s="15" t="s">
        <v>1510</v>
      </c>
      <c r="Q923" s="336">
        <v>1</v>
      </c>
    </row>
    <row r="924" spans="1:17" x14ac:dyDescent="0.2">
      <c r="A924" s="61" t="s">
        <v>3941</v>
      </c>
      <c r="B924" s="61" t="s">
        <v>4300</v>
      </c>
      <c r="C924" s="61" t="s">
        <v>1314</v>
      </c>
      <c r="D924" s="61" t="s">
        <v>3942</v>
      </c>
      <c r="E924" s="61" t="s">
        <v>4303</v>
      </c>
      <c r="F924" s="61" t="s">
        <v>4346</v>
      </c>
      <c r="G924" s="61" t="s">
        <v>1503</v>
      </c>
      <c r="H924" s="61" t="s">
        <v>4301</v>
      </c>
      <c r="I924" s="61" t="s">
        <v>1505</v>
      </c>
      <c r="J924" s="61" t="s">
        <v>1506</v>
      </c>
      <c r="K924" s="61" t="s">
        <v>4306</v>
      </c>
      <c r="L924" s="61" t="s">
        <v>1508</v>
      </c>
      <c r="M924" s="61" t="s">
        <v>4342</v>
      </c>
      <c r="N924" s="355">
        <v>46034</v>
      </c>
      <c r="O924" s="19">
        <v>21</v>
      </c>
      <c r="P924" s="15" t="s">
        <v>1510</v>
      </c>
      <c r="Q924" s="336">
        <v>1</v>
      </c>
    </row>
    <row r="925" spans="1:17" x14ac:dyDescent="0.2">
      <c r="A925" s="61" t="s">
        <v>3941</v>
      </c>
      <c r="B925" s="61" t="s">
        <v>4300</v>
      </c>
      <c r="C925" s="61" t="s">
        <v>4312</v>
      </c>
      <c r="D925" s="61" t="s">
        <v>3942</v>
      </c>
      <c r="E925" s="61" t="s">
        <v>4303</v>
      </c>
      <c r="F925" s="61" t="s">
        <v>4346</v>
      </c>
      <c r="G925" s="61" t="s">
        <v>1503</v>
      </c>
      <c r="H925" s="61" t="s">
        <v>4301</v>
      </c>
      <c r="I925" s="61" t="s">
        <v>1505</v>
      </c>
      <c r="J925" s="61" t="s">
        <v>1506</v>
      </c>
      <c r="K925" s="61" t="s">
        <v>4306</v>
      </c>
      <c r="L925" s="61" t="s">
        <v>1508</v>
      </c>
      <c r="M925" s="61" t="s">
        <v>4342</v>
      </c>
      <c r="N925" s="355">
        <v>46034</v>
      </c>
      <c r="O925" s="19">
        <v>1</v>
      </c>
      <c r="P925" s="15" t="s">
        <v>1510</v>
      </c>
      <c r="Q925" s="336">
        <v>1</v>
      </c>
    </row>
    <row r="926" spans="1:17" x14ac:dyDescent="0.2">
      <c r="A926" s="61" t="s">
        <v>3941</v>
      </c>
      <c r="B926" s="61" t="s">
        <v>4300</v>
      </c>
      <c r="C926" s="61" t="s">
        <v>4313</v>
      </c>
      <c r="D926" s="61" t="s">
        <v>3942</v>
      </c>
      <c r="E926" s="61" t="s">
        <v>4303</v>
      </c>
      <c r="F926" s="61" t="s">
        <v>4346</v>
      </c>
      <c r="G926" s="61" t="s">
        <v>1503</v>
      </c>
      <c r="H926" s="61" t="s">
        <v>4301</v>
      </c>
      <c r="I926" s="61" t="s">
        <v>1505</v>
      </c>
      <c r="J926" s="61" t="s">
        <v>1506</v>
      </c>
      <c r="K926" s="61" t="s">
        <v>4306</v>
      </c>
      <c r="L926" s="61" t="s">
        <v>1508</v>
      </c>
      <c r="M926" s="61" t="s">
        <v>4342</v>
      </c>
      <c r="N926" s="355">
        <v>46034</v>
      </c>
      <c r="O926" s="19">
        <v>1</v>
      </c>
      <c r="P926" s="15" t="s">
        <v>1510</v>
      </c>
      <c r="Q926" s="336">
        <v>1</v>
      </c>
    </row>
    <row r="927" spans="1:17" x14ac:dyDescent="0.2">
      <c r="A927" s="61" t="s">
        <v>3941</v>
      </c>
      <c r="B927" s="61" t="s">
        <v>1518</v>
      </c>
      <c r="C927" s="61" t="s">
        <v>1314</v>
      </c>
      <c r="D927" s="61" t="s">
        <v>3942</v>
      </c>
      <c r="E927" s="61" t="s">
        <v>4303</v>
      </c>
      <c r="F927" s="61" t="s">
        <v>4346</v>
      </c>
      <c r="G927" s="61" t="s">
        <v>1503</v>
      </c>
      <c r="H927" s="61" t="s">
        <v>1504</v>
      </c>
      <c r="I927" s="61" t="s">
        <v>1505</v>
      </c>
      <c r="J927" s="61" t="s">
        <v>1506</v>
      </c>
      <c r="K927" s="61" t="s">
        <v>4306</v>
      </c>
      <c r="L927" s="61" t="s">
        <v>1508</v>
      </c>
      <c r="M927" s="61" t="s">
        <v>4342</v>
      </c>
      <c r="N927" s="355">
        <v>46034</v>
      </c>
      <c r="O927" s="19">
        <v>287779</v>
      </c>
      <c r="P927" s="15" t="s">
        <v>1510</v>
      </c>
      <c r="Q927" s="336">
        <v>1</v>
      </c>
    </row>
    <row r="928" spans="1:17" x14ac:dyDescent="0.2">
      <c r="A928" s="61" t="s">
        <v>4178</v>
      </c>
      <c r="B928" s="61" t="s">
        <v>1498</v>
      </c>
      <c r="C928" s="61" t="s">
        <v>1314</v>
      </c>
      <c r="D928" s="61" t="s">
        <v>4179</v>
      </c>
      <c r="E928" s="61" t="s">
        <v>4303</v>
      </c>
      <c r="F928" s="61" t="s">
        <v>4310</v>
      </c>
      <c r="G928" s="61" t="s">
        <v>1503</v>
      </c>
      <c r="H928" s="61" t="s">
        <v>1504</v>
      </c>
      <c r="I928" s="61" t="s">
        <v>4302</v>
      </c>
      <c r="J928" s="61" t="s">
        <v>4287</v>
      </c>
      <c r="K928" s="61" t="s">
        <v>4306</v>
      </c>
      <c r="L928" s="61" t="s">
        <v>1508</v>
      </c>
      <c r="M928" s="61" t="s">
        <v>4347</v>
      </c>
      <c r="N928" s="355">
        <v>45961</v>
      </c>
      <c r="O928" s="19">
        <v>0</v>
      </c>
      <c r="P928" s="15" t="s">
        <v>1510</v>
      </c>
      <c r="Q928" s="336">
        <v>1</v>
      </c>
    </row>
    <row r="929" spans="1:17" x14ac:dyDescent="0.2">
      <c r="A929" s="61" t="s">
        <v>2923</v>
      </c>
      <c r="B929" s="61" t="s">
        <v>4282</v>
      </c>
      <c r="C929" s="61" t="s">
        <v>1314</v>
      </c>
      <c r="D929" s="61" t="s">
        <v>2924</v>
      </c>
      <c r="E929" s="61" t="s">
        <v>4303</v>
      </c>
      <c r="F929" s="61" t="s">
        <v>4324</v>
      </c>
      <c r="G929" s="61" t="s">
        <v>2872</v>
      </c>
      <c r="H929" s="61" t="s">
        <v>1504</v>
      </c>
      <c r="I929" s="61" t="s">
        <v>4317</v>
      </c>
      <c r="J929" s="61" t="s">
        <v>1506</v>
      </c>
      <c r="K929" s="61" t="s">
        <v>4306</v>
      </c>
      <c r="L929" s="61" t="s">
        <v>1508</v>
      </c>
      <c r="M929" s="61" t="s">
        <v>4342</v>
      </c>
      <c r="N929" s="355">
        <v>46034</v>
      </c>
      <c r="O929" s="19">
        <v>11701.53</v>
      </c>
      <c r="P929" s="15" t="s">
        <v>1510</v>
      </c>
      <c r="Q929" s="336">
        <v>1</v>
      </c>
    </row>
    <row r="930" spans="1:17" x14ac:dyDescent="0.2">
      <c r="A930" s="61" t="s">
        <v>2923</v>
      </c>
      <c r="B930" s="61" t="s">
        <v>4283</v>
      </c>
      <c r="C930" s="61" t="s">
        <v>1314</v>
      </c>
      <c r="D930" s="61" t="s">
        <v>2924</v>
      </c>
      <c r="E930" s="61" t="s">
        <v>4303</v>
      </c>
      <c r="F930" s="61" t="s">
        <v>4324</v>
      </c>
      <c r="G930" s="61" t="s">
        <v>2872</v>
      </c>
      <c r="H930" s="61" t="s">
        <v>4320</v>
      </c>
      <c r="I930" s="61" t="s">
        <v>1505</v>
      </c>
      <c r="J930" s="61" t="s">
        <v>1506</v>
      </c>
      <c r="K930" s="61" t="s">
        <v>4321</v>
      </c>
      <c r="L930" s="61" t="s">
        <v>1508</v>
      </c>
      <c r="M930" s="61" t="s">
        <v>4342</v>
      </c>
      <c r="N930" s="355">
        <v>46034</v>
      </c>
      <c r="O930" s="19">
        <v>1</v>
      </c>
      <c r="P930" s="15" t="s">
        <v>1510</v>
      </c>
      <c r="Q930" s="336">
        <v>1</v>
      </c>
    </row>
    <row r="931" spans="1:17" x14ac:dyDescent="0.2">
      <c r="A931" s="61" t="s">
        <v>2923</v>
      </c>
      <c r="B931" s="61" t="s">
        <v>4284</v>
      </c>
      <c r="C931" s="61" t="s">
        <v>1314</v>
      </c>
      <c r="D931" s="61" t="s">
        <v>2924</v>
      </c>
      <c r="E931" s="61" t="s">
        <v>4303</v>
      </c>
      <c r="F931" s="61" t="s">
        <v>4324</v>
      </c>
      <c r="G931" s="61" t="s">
        <v>2872</v>
      </c>
      <c r="H931" s="61" t="s">
        <v>1504</v>
      </c>
      <c r="I931" s="61" t="s">
        <v>1505</v>
      </c>
      <c r="J931" s="61" t="s">
        <v>1506</v>
      </c>
      <c r="K931" s="61" t="s">
        <v>4306</v>
      </c>
      <c r="L931" s="61" t="s">
        <v>1508</v>
      </c>
      <c r="M931" s="61" t="s">
        <v>4342</v>
      </c>
      <c r="N931" s="355">
        <v>46034</v>
      </c>
      <c r="O931" s="19">
        <v>9996.73</v>
      </c>
      <c r="P931" s="15" t="s">
        <v>1510</v>
      </c>
      <c r="Q931" s="336">
        <v>1</v>
      </c>
    </row>
    <row r="932" spans="1:17" x14ac:dyDescent="0.2">
      <c r="A932" s="61" t="s">
        <v>2923</v>
      </c>
      <c r="B932" s="61" t="s">
        <v>1498</v>
      </c>
      <c r="C932" s="61" t="s">
        <v>1314</v>
      </c>
      <c r="D932" s="61" t="s">
        <v>2924</v>
      </c>
      <c r="E932" s="61" t="s">
        <v>4303</v>
      </c>
      <c r="F932" s="61" t="s">
        <v>4324</v>
      </c>
      <c r="G932" s="61" t="s">
        <v>2872</v>
      </c>
      <c r="H932" s="61" t="s">
        <v>1504</v>
      </c>
      <c r="I932" s="61" t="s">
        <v>1505</v>
      </c>
      <c r="J932" s="61" t="s">
        <v>1506</v>
      </c>
      <c r="K932" s="61" t="s">
        <v>4306</v>
      </c>
      <c r="L932" s="61" t="s">
        <v>1508</v>
      </c>
      <c r="M932" s="61" t="s">
        <v>4342</v>
      </c>
      <c r="N932" s="355">
        <v>46034</v>
      </c>
      <c r="O932" s="19">
        <v>0</v>
      </c>
      <c r="P932" s="15" t="s">
        <v>1510</v>
      </c>
      <c r="Q932" s="336">
        <v>1</v>
      </c>
    </row>
    <row r="933" spans="1:17" x14ac:dyDescent="0.2">
      <c r="A933" s="61" t="s">
        <v>2923</v>
      </c>
      <c r="B933" s="61" t="s">
        <v>4314</v>
      </c>
      <c r="C933" s="61" t="s">
        <v>1314</v>
      </c>
      <c r="D933" s="61" t="s">
        <v>2924</v>
      </c>
      <c r="E933" s="61" t="s">
        <v>4303</v>
      </c>
      <c r="F933" s="61" t="s">
        <v>4324</v>
      </c>
      <c r="G933" s="61" t="s">
        <v>2872</v>
      </c>
      <c r="H933" s="61" t="s">
        <v>4315</v>
      </c>
      <c r="I933" s="61" t="s">
        <v>1505</v>
      </c>
      <c r="J933" s="61" t="s">
        <v>1506</v>
      </c>
      <c r="K933" s="61" t="s">
        <v>4306</v>
      </c>
      <c r="L933" s="61" t="s">
        <v>1508</v>
      </c>
      <c r="M933" s="61" t="s">
        <v>4342</v>
      </c>
      <c r="N933" s="355">
        <v>46034</v>
      </c>
      <c r="O933" s="19">
        <v>0</v>
      </c>
      <c r="P933" s="15" t="s">
        <v>1510</v>
      </c>
      <c r="Q933" s="336">
        <v>1</v>
      </c>
    </row>
    <row r="934" spans="1:17" x14ac:dyDescent="0.2">
      <c r="A934" s="61" t="s">
        <v>2923</v>
      </c>
      <c r="B934" s="61" t="s">
        <v>1518</v>
      </c>
      <c r="C934" s="61" t="s">
        <v>1314</v>
      </c>
      <c r="D934" s="61" t="s">
        <v>2924</v>
      </c>
      <c r="E934" s="61" t="s">
        <v>4303</v>
      </c>
      <c r="F934" s="61" t="s">
        <v>4324</v>
      </c>
      <c r="G934" s="61" t="s">
        <v>2872</v>
      </c>
      <c r="H934" s="61" t="s">
        <v>1504</v>
      </c>
      <c r="I934" s="61" t="s">
        <v>1505</v>
      </c>
      <c r="J934" s="61" t="s">
        <v>1506</v>
      </c>
      <c r="K934" s="61" t="s">
        <v>4306</v>
      </c>
      <c r="L934" s="61" t="s">
        <v>1508</v>
      </c>
      <c r="M934" s="61" t="s">
        <v>4342</v>
      </c>
      <c r="N934" s="355">
        <v>46034</v>
      </c>
      <c r="O934" s="19">
        <v>10552.2</v>
      </c>
      <c r="P934" s="15" t="s">
        <v>1510</v>
      </c>
      <c r="Q934" s="336">
        <v>1</v>
      </c>
    </row>
    <row r="935" spans="1:17" x14ac:dyDescent="0.2">
      <c r="A935" s="61" t="s">
        <v>4125</v>
      </c>
      <c r="B935" s="61" t="s">
        <v>4284</v>
      </c>
      <c r="C935" s="61" t="s">
        <v>1314</v>
      </c>
      <c r="D935" s="61" t="s">
        <v>4126</v>
      </c>
      <c r="E935" s="61" t="s">
        <v>4303</v>
      </c>
      <c r="F935" s="61" t="s">
        <v>4348</v>
      </c>
      <c r="G935" s="61" t="s">
        <v>1503</v>
      </c>
      <c r="H935" s="61" t="s">
        <v>1504</v>
      </c>
      <c r="I935" s="61" t="s">
        <v>1505</v>
      </c>
      <c r="J935" s="61" t="s">
        <v>1506</v>
      </c>
      <c r="K935" s="61" t="s">
        <v>4319</v>
      </c>
      <c r="L935" s="61" t="s">
        <v>1508</v>
      </c>
      <c r="M935" s="61" t="s">
        <v>4342</v>
      </c>
      <c r="N935" s="355">
        <v>45790</v>
      </c>
      <c r="O935" s="19">
        <v>36710</v>
      </c>
      <c r="P935" s="15" t="s">
        <v>1510</v>
      </c>
      <c r="Q935" s="336">
        <v>1</v>
      </c>
    </row>
    <row r="936" spans="1:17" x14ac:dyDescent="0.2">
      <c r="A936" s="61" t="s">
        <v>4125</v>
      </c>
      <c r="B936" s="61" t="s">
        <v>1498</v>
      </c>
      <c r="C936" s="61" t="s">
        <v>1314</v>
      </c>
      <c r="D936" s="61" t="s">
        <v>4126</v>
      </c>
      <c r="E936" s="61" t="s">
        <v>4303</v>
      </c>
      <c r="F936" s="61" t="s">
        <v>4348</v>
      </c>
      <c r="G936" s="61" t="s">
        <v>1503</v>
      </c>
      <c r="H936" s="61" t="s">
        <v>1504</v>
      </c>
      <c r="I936" s="61" t="s">
        <v>4302</v>
      </c>
      <c r="J936" s="61" t="s">
        <v>4287</v>
      </c>
      <c r="K936" s="61" t="s">
        <v>4319</v>
      </c>
      <c r="L936" s="61" t="s">
        <v>1508</v>
      </c>
      <c r="M936" s="61" t="s">
        <v>4342</v>
      </c>
      <c r="N936" s="355">
        <v>45790</v>
      </c>
      <c r="O936" s="19">
        <v>82377.789999999994</v>
      </c>
      <c r="P936" s="15" t="s">
        <v>1510</v>
      </c>
      <c r="Q936" s="336">
        <v>1</v>
      </c>
    </row>
    <row r="937" spans="1:17" x14ac:dyDescent="0.2">
      <c r="A937" s="61" t="s">
        <v>3438</v>
      </c>
      <c r="B937" s="61" t="s">
        <v>4284</v>
      </c>
      <c r="C937" s="61" t="s">
        <v>1314</v>
      </c>
      <c r="D937" s="61" t="s">
        <v>3439</v>
      </c>
      <c r="E937" s="61" t="s">
        <v>4303</v>
      </c>
      <c r="F937" s="61" t="s">
        <v>4349</v>
      </c>
      <c r="G937" s="61" t="s">
        <v>1503</v>
      </c>
      <c r="H937" s="61" t="s">
        <v>1504</v>
      </c>
      <c r="I937" s="61" t="s">
        <v>1505</v>
      </c>
      <c r="J937" s="61" t="s">
        <v>1506</v>
      </c>
      <c r="K937" s="61" t="s">
        <v>4319</v>
      </c>
      <c r="L937" s="61" t="s">
        <v>1508</v>
      </c>
      <c r="M937" s="61" t="s">
        <v>4342</v>
      </c>
      <c r="N937" s="355">
        <v>45763</v>
      </c>
      <c r="O937" s="19">
        <v>36710</v>
      </c>
      <c r="P937" s="15" t="s">
        <v>1510</v>
      </c>
      <c r="Q937" s="336">
        <v>1</v>
      </c>
    </row>
    <row r="938" spans="1:17" x14ac:dyDescent="0.2">
      <c r="A938" s="61" t="s">
        <v>3438</v>
      </c>
      <c r="B938" s="61" t="s">
        <v>1498</v>
      </c>
      <c r="C938" s="61" t="s">
        <v>1314</v>
      </c>
      <c r="D938" s="61" t="s">
        <v>3439</v>
      </c>
      <c r="E938" s="61" t="s">
        <v>4303</v>
      </c>
      <c r="F938" s="61" t="s">
        <v>4349</v>
      </c>
      <c r="G938" s="61" t="s">
        <v>1503</v>
      </c>
      <c r="H938" s="61" t="s">
        <v>1504</v>
      </c>
      <c r="I938" s="61" t="s">
        <v>4302</v>
      </c>
      <c r="J938" s="61" t="s">
        <v>4287</v>
      </c>
      <c r="K938" s="61" t="s">
        <v>4319</v>
      </c>
      <c r="L938" s="61" t="s">
        <v>1508</v>
      </c>
      <c r="M938" s="61" t="s">
        <v>4342</v>
      </c>
      <c r="N938" s="355">
        <v>45763</v>
      </c>
      <c r="O938" s="19">
        <v>85344.23</v>
      </c>
      <c r="P938" s="15" t="s">
        <v>1510</v>
      </c>
      <c r="Q938" s="336">
        <v>1</v>
      </c>
    </row>
    <row r="939" spans="1:17" x14ac:dyDescent="0.2">
      <c r="A939" s="61" t="s">
        <v>4123</v>
      </c>
      <c r="B939" s="61" t="s">
        <v>4293</v>
      </c>
      <c r="C939" s="61" t="s">
        <v>1314</v>
      </c>
      <c r="D939" s="61" t="s">
        <v>4124</v>
      </c>
      <c r="E939" s="61" t="s">
        <v>4303</v>
      </c>
      <c r="F939" s="61" t="s">
        <v>4349</v>
      </c>
      <c r="G939" s="61" t="s">
        <v>1503</v>
      </c>
      <c r="H939" s="61" t="s">
        <v>1504</v>
      </c>
      <c r="I939" s="61" t="s">
        <v>1505</v>
      </c>
      <c r="J939" s="61" t="s">
        <v>1506</v>
      </c>
      <c r="K939" s="61" t="s">
        <v>4319</v>
      </c>
      <c r="L939" s="61" t="s">
        <v>1508</v>
      </c>
      <c r="M939" s="61" t="s">
        <v>4342</v>
      </c>
      <c r="N939" s="355">
        <v>46034</v>
      </c>
      <c r="O939" s="19">
        <v>36400</v>
      </c>
      <c r="P939" s="15" t="s">
        <v>1510</v>
      </c>
      <c r="Q939" s="336">
        <v>1</v>
      </c>
    </row>
    <row r="940" spans="1:17" x14ac:dyDescent="0.2">
      <c r="A940" s="61" t="s">
        <v>4123</v>
      </c>
      <c r="B940" s="61" t="s">
        <v>4283</v>
      </c>
      <c r="C940" s="61" t="s">
        <v>1314</v>
      </c>
      <c r="D940" s="61" t="s">
        <v>4124</v>
      </c>
      <c r="E940" s="61" t="s">
        <v>4303</v>
      </c>
      <c r="F940" s="61" t="s">
        <v>4349</v>
      </c>
      <c r="G940" s="61" t="s">
        <v>1503</v>
      </c>
      <c r="H940" s="61" t="s">
        <v>1504</v>
      </c>
      <c r="I940" s="61" t="s">
        <v>1505</v>
      </c>
      <c r="J940" s="61" t="s">
        <v>1506</v>
      </c>
      <c r="K940" s="61" t="s">
        <v>4319</v>
      </c>
      <c r="L940" s="61" t="s">
        <v>1508</v>
      </c>
      <c r="M940" s="61" t="s">
        <v>4342</v>
      </c>
      <c r="N940" s="355">
        <v>46034</v>
      </c>
      <c r="O940" s="19">
        <v>1</v>
      </c>
      <c r="P940" s="15" t="s">
        <v>1510</v>
      </c>
      <c r="Q940" s="336">
        <v>1</v>
      </c>
    </row>
    <row r="941" spans="1:17" x14ac:dyDescent="0.2">
      <c r="A941" s="61" t="s">
        <v>4123</v>
      </c>
      <c r="B941" s="61" t="s">
        <v>4283</v>
      </c>
      <c r="C941" s="61" t="s">
        <v>4312</v>
      </c>
      <c r="D941" s="61" t="s">
        <v>4124</v>
      </c>
      <c r="E941" s="61" t="s">
        <v>4303</v>
      </c>
      <c r="F941" s="61" t="s">
        <v>4349</v>
      </c>
      <c r="G941" s="61" t="s">
        <v>1503</v>
      </c>
      <c r="H941" s="61" t="s">
        <v>1504</v>
      </c>
      <c r="I941" s="61" t="s">
        <v>1505</v>
      </c>
      <c r="J941" s="61" t="s">
        <v>1506</v>
      </c>
      <c r="K941" s="61" t="s">
        <v>4319</v>
      </c>
      <c r="L941" s="61" t="s">
        <v>1508</v>
      </c>
      <c r="M941" s="61" t="s">
        <v>4342</v>
      </c>
      <c r="N941" s="355">
        <v>46034</v>
      </c>
      <c r="O941" s="19">
        <v>0</v>
      </c>
      <c r="P941" s="15" t="s">
        <v>1510</v>
      </c>
      <c r="Q941" s="336">
        <v>1</v>
      </c>
    </row>
    <row r="942" spans="1:17" x14ac:dyDescent="0.2">
      <c r="A942" s="61" t="s">
        <v>4123</v>
      </c>
      <c r="B942" s="61" t="s">
        <v>1498</v>
      </c>
      <c r="C942" s="61" t="s">
        <v>1314</v>
      </c>
      <c r="D942" s="61" t="s">
        <v>4124</v>
      </c>
      <c r="E942" s="61" t="s">
        <v>4303</v>
      </c>
      <c r="F942" s="61" t="s">
        <v>4349</v>
      </c>
      <c r="G942" s="61" t="s">
        <v>1503</v>
      </c>
      <c r="H942" s="61" t="s">
        <v>1504</v>
      </c>
      <c r="I942" s="61" t="s">
        <v>4286</v>
      </c>
      <c r="J942" s="61" t="s">
        <v>4287</v>
      </c>
      <c r="K942" s="61" t="s">
        <v>4319</v>
      </c>
      <c r="L942" s="61" t="s">
        <v>1508</v>
      </c>
      <c r="M942" s="61" t="s">
        <v>4342</v>
      </c>
      <c r="N942" s="355">
        <v>46034</v>
      </c>
      <c r="O942" s="19">
        <v>84950.46</v>
      </c>
      <c r="P942" s="15" t="s">
        <v>1510</v>
      </c>
      <c r="Q942" s="336">
        <v>1</v>
      </c>
    </row>
    <row r="943" spans="1:17" x14ac:dyDescent="0.2">
      <c r="A943" s="61" t="s">
        <v>4191</v>
      </c>
      <c r="B943" s="61" t="s">
        <v>4282</v>
      </c>
      <c r="C943" s="61" t="s">
        <v>1314</v>
      </c>
      <c r="D943" s="61" t="s">
        <v>4192</v>
      </c>
      <c r="E943" s="61" t="s">
        <v>4303</v>
      </c>
      <c r="F943" s="61" t="s">
        <v>4329</v>
      </c>
      <c r="G943" s="61" t="s">
        <v>1503</v>
      </c>
      <c r="H943" s="61" t="s">
        <v>1504</v>
      </c>
      <c r="I943" s="61" t="s">
        <v>1505</v>
      </c>
      <c r="J943" s="61" t="s">
        <v>1506</v>
      </c>
      <c r="K943" s="61" t="s">
        <v>4319</v>
      </c>
      <c r="L943" s="61" t="s">
        <v>1508</v>
      </c>
      <c r="M943" s="61" t="s">
        <v>4342</v>
      </c>
      <c r="N943" s="355">
        <v>46034</v>
      </c>
      <c r="O943" s="19">
        <v>50000</v>
      </c>
      <c r="P943" s="15" t="s">
        <v>1510</v>
      </c>
      <c r="Q943" s="336">
        <v>1</v>
      </c>
    </row>
    <row r="944" spans="1:17" x14ac:dyDescent="0.2">
      <c r="A944" s="61" t="s">
        <v>4191</v>
      </c>
      <c r="B944" s="61" t="s">
        <v>1498</v>
      </c>
      <c r="C944" s="61" t="s">
        <v>1314</v>
      </c>
      <c r="D944" s="61" t="s">
        <v>4192</v>
      </c>
      <c r="E944" s="61" t="s">
        <v>4303</v>
      </c>
      <c r="F944" s="61" t="s">
        <v>4329</v>
      </c>
      <c r="G944" s="61" t="s">
        <v>1503</v>
      </c>
      <c r="H944" s="61" t="s">
        <v>1504</v>
      </c>
      <c r="I944" s="61" t="s">
        <v>4302</v>
      </c>
      <c r="J944" s="61" t="s">
        <v>4287</v>
      </c>
      <c r="K944" s="61" t="s">
        <v>4319</v>
      </c>
      <c r="L944" s="61" t="s">
        <v>1508</v>
      </c>
      <c r="M944" s="61" t="s">
        <v>4342</v>
      </c>
      <c r="N944" s="355">
        <v>46034</v>
      </c>
      <c r="O944" s="19">
        <v>205042.5</v>
      </c>
      <c r="P944" s="15" t="s">
        <v>1510</v>
      </c>
      <c r="Q944" s="336">
        <v>1</v>
      </c>
    </row>
    <row r="945" spans="1:17" x14ac:dyDescent="0.2">
      <c r="A945" s="61" t="s">
        <v>3792</v>
      </c>
      <c r="B945" s="61" t="s">
        <v>4293</v>
      </c>
      <c r="C945" s="61" t="s">
        <v>1314</v>
      </c>
      <c r="D945" s="61" t="s">
        <v>3793</v>
      </c>
      <c r="E945" s="61" t="s">
        <v>4303</v>
      </c>
      <c r="F945" s="61" t="s">
        <v>4310</v>
      </c>
      <c r="G945" s="61" t="s">
        <v>1503</v>
      </c>
      <c r="H945" s="61" t="s">
        <v>1504</v>
      </c>
      <c r="I945" s="61" t="s">
        <v>1505</v>
      </c>
      <c r="J945" s="61" t="s">
        <v>1506</v>
      </c>
      <c r="K945" s="61" t="s">
        <v>4306</v>
      </c>
      <c r="L945" s="61" t="s">
        <v>1508</v>
      </c>
      <c r="M945" s="61" t="s">
        <v>4342</v>
      </c>
      <c r="N945" s="355">
        <v>46034</v>
      </c>
      <c r="O945" s="19">
        <v>18603.18</v>
      </c>
      <c r="P945" s="15" t="s">
        <v>1510</v>
      </c>
      <c r="Q945" s="336">
        <v>1</v>
      </c>
    </row>
    <row r="946" spans="1:17" x14ac:dyDescent="0.2">
      <c r="A946" s="61" t="s">
        <v>3792</v>
      </c>
      <c r="B946" s="61" t="s">
        <v>4283</v>
      </c>
      <c r="C946" s="61" t="s">
        <v>1314</v>
      </c>
      <c r="D946" s="61" t="s">
        <v>3793</v>
      </c>
      <c r="E946" s="61" t="s">
        <v>4303</v>
      </c>
      <c r="F946" s="61" t="s">
        <v>4310</v>
      </c>
      <c r="G946" s="61" t="s">
        <v>1503</v>
      </c>
      <c r="H946" s="61" t="s">
        <v>1504</v>
      </c>
      <c r="I946" s="61" t="s">
        <v>1505</v>
      </c>
      <c r="J946" s="61" t="s">
        <v>1506</v>
      </c>
      <c r="K946" s="61" t="s">
        <v>4306</v>
      </c>
      <c r="L946" s="61" t="s">
        <v>1508</v>
      </c>
      <c r="M946" s="61" t="s">
        <v>4342</v>
      </c>
      <c r="N946" s="355">
        <v>46034</v>
      </c>
      <c r="O946" s="19">
        <v>21</v>
      </c>
      <c r="P946" s="15" t="s">
        <v>1510</v>
      </c>
      <c r="Q946" s="336">
        <v>1</v>
      </c>
    </row>
    <row r="947" spans="1:17" x14ac:dyDescent="0.2">
      <c r="A947" s="61" t="s">
        <v>3792</v>
      </c>
      <c r="B947" s="61" t="s">
        <v>4283</v>
      </c>
      <c r="C947" s="61" t="s">
        <v>4312</v>
      </c>
      <c r="D947" s="61" t="s">
        <v>3793</v>
      </c>
      <c r="E947" s="61" t="s">
        <v>4303</v>
      </c>
      <c r="F947" s="61" t="s">
        <v>4310</v>
      </c>
      <c r="G947" s="61" t="s">
        <v>1503</v>
      </c>
      <c r="H947" s="61" t="s">
        <v>1504</v>
      </c>
      <c r="I947" s="61" t="s">
        <v>1505</v>
      </c>
      <c r="J947" s="61" t="s">
        <v>1506</v>
      </c>
      <c r="K947" s="61" t="s">
        <v>4306</v>
      </c>
      <c r="L947" s="61" t="s">
        <v>1508</v>
      </c>
      <c r="M947" s="61" t="s">
        <v>4342</v>
      </c>
      <c r="N947" s="355">
        <v>46034</v>
      </c>
      <c r="O947" s="19">
        <v>0</v>
      </c>
      <c r="P947" s="15" t="s">
        <v>1510</v>
      </c>
      <c r="Q947" s="336">
        <v>1</v>
      </c>
    </row>
    <row r="948" spans="1:17" x14ac:dyDescent="0.2">
      <c r="A948" s="61" t="s">
        <v>3792</v>
      </c>
      <c r="B948" s="61" t="s">
        <v>4283</v>
      </c>
      <c r="C948" s="61" t="s">
        <v>4313</v>
      </c>
      <c r="D948" s="61" t="s">
        <v>3793</v>
      </c>
      <c r="E948" s="61" t="s">
        <v>4303</v>
      </c>
      <c r="F948" s="61" t="s">
        <v>4310</v>
      </c>
      <c r="G948" s="61" t="s">
        <v>1503</v>
      </c>
      <c r="H948" s="61" t="s">
        <v>1504</v>
      </c>
      <c r="I948" s="61" t="s">
        <v>1505</v>
      </c>
      <c r="J948" s="61" t="s">
        <v>1506</v>
      </c>
      <c r="K948" s="61" t="s">
        <v>4306</v>
      </c>
      <c r="L948" s="61" t="s">
        <v>1508</v>
      </c>
      <c r="M948" s="61" t="s">
        <v>4342</v>
      </c>
      <c r="N948" s="355">
        <v>46034</v>
      </c>
      <c r="O948" s="19">
        <v>0</v>
      </c>
      <c r="P948" s="15" t="s">
        <v>1510</v>
      </c>
      <c r="Q948" s="336">
        <v>1</v>
      </c>
    </row>
    <row r="949" spans="1:17" x14ac:dyDescent="0.2">
      <c r="A949" s="61" t="s">
        <v>3792</v>
      </c>
      <c r="B949" s="61" t="s">
        <v>1498</v>
      </c>
      <c r="C949" s="61" t="s">
        <v>1314</v>
      </c>
      <c r="D949" s="61" t="s">
        <v>3793</v>
      </c>
      <c r="E949" s="61" t="s">
        <v>4303</v>
      </c>
      <c r="F949" s="61" t="s">
        <v>4310</v>
      </c>
      <c r="G949" s="61" t="s">
        <v>1503</v>
      </c>
      <c r="H949" s="61" t="s">
        <v>1504</v>
      </c>
      <c r="I949" s="61" t="s">
        <v>1505</v>
      </c>
      <c r="J949" s="61" t="s">
        <v>1506</v>
      </c>
      <c r="K949" s="61" t="s">
        <v>4306</v>
      </c>
      <c r="L949" s="61" t="s">
        <v>1508</v>
      </c>
      <c r="M949" s="61" t="s">
        <v>4342</v>
      </c>
      <c r="N949" s="355">
        <v>46034</v>
      </c>
      <c r="O949" s="19">
        <v>0</v>
      </c>
      <c r="P949" s="15" t="s">
        <v>1510</v>
      </c>
      <c r="Q949" s="336">
        <v>1</v>
      </c>
    </row>
    <row r="950" spans="1:17" x14ac:dyDescent="0.2">
      <c r="A950" s="61" t="s">
        <v>3792</v>
      </c>
      <c r="B950" s="61" t="s">
        <v>1518</v>
      </c>
      <c r="C950" s="61" t="s">
        <v>1314</v>
      </c>
      <c r="D950" s="61" t="s">
        <v>3793</v>
      </c>
      <c r="E950" s="61" t="s">
        <v>4303</v>
      </c>
      <c r="F950" s="61" t="s">
        <v>4310</v>
      </c>
      <c r="G950" s="61" t="s">
        <v>1503</v>
      </c>
      <c r="H950" s="61" t="s">
        <v>1504</v>
      </c>
      <c r="I950" s="61" t="s">
        <v>1505</v>
      </c>
      <c r="J950" s="61" t="s">
        <v>1506</v>
      </c>
      <c r="K950" s="61" t="s">
        <v>4306</v>
      </c>
      <c r="L950" s="61" t="s">
        <v>1508</v>
      </c>
      <c r="M950" s="61" t="s">
        <v>4342</v>
      </c>
      <c r="N950" s="355">
        <v>46034</v>
      </c>
      <c r="O950" s="19">
        <v>16000.4</v>
      </c>
      <c r="P950" s="15" t="s">
        <v>1510</v>
      </c>
      <c r="Q950" s="336">
        <v>1</v>
      </c>
    </row>
    <row r="951" spans="1:17" x14ac:dyDescent="0.2">
      <c r="A951" s="61" t="s">
        <v>4186</v>
      </c>
      <c r="B951" s="61" t="s">
        <v>1498</v>
      </c>
      <c r="C951" s="61" t="s">
        <v>1314</v>
      </c>
      <c r="D951" s="61" t="s">
        <v>4187</v>
      </c>
      <c r="E951" s="61" t="s">
        <v>4303</v>
      </c>
      <c r="F951" s="61" t="s">
        <v>4350</v>
      </c>
      <c r="G951" s="61" t="s">
        <v>1503</v>
      </c>
      <c r="H951" s="61" t="s">
        <v>4301</v>
      </c>
      <c r="I951" s="61" t="s">
        <v>4302</v>
      </c>
      <c r="J951" s="61" t="s">
        <v>4287</v>
      </c>
      <c r="K951" s="61" t="s">
        <v>4319</v>
      </c>
      <c r="L951" s="61" t="s">
        <v>1508</v>
      </c>
      <c r="M951" s="61" t="s">
        <v>4342</v>
      </c>
      <c r="N951" s="355">
        <v>46048</v>
      </c>
      <c r="O951" s="19">
        <v>281244.86</v>
      </c>
      <c r="P951" s="15" t="s">
        <v>1510</v>
      </c>
      <c r="Q951" s="336">
        <v>1</v>
      </c>
    </row>
    <row r="952" spans="1:17" x14ac:dyDescent="0.2">
      <c r="A952" s="61" t="s">
        <v>4186</v>
      </c>
      <c r="B952" s="61" t="s">
        <v>4300</v>
      </c>
      <c r="C952" s="61" t="s">
        <v>1314</v>
      </c>
      <c r="D952" s="61" t="s">
        <v>4187</v>
      </c>
      <c r="E952" s="61" t="s">
        <v>4303</v>
      </c>
      <c r="F952" s="61" t="s">
        <v>4350</v>
      </c>
      <c r="G952" s="61" t="s">
        <v>1503</v>
      </c>
      <c r="H952" s="61" t="s">
        <v>4301</v>
      </c>
      <c r="I952" s="61" t="s">
        <v>1314</v>
      </c>
      <c r="J952" s="61" t="s">
        <v>1506</v>
      </c>
      <c r="K952" s="61" t="s">
        <v>4319</v>
      </c>
      <c r="L952" s="61" t="s">
        <v>1508</v>
      </c>
      <c r="M952" s="61" t="s">
        <v>4342</v>
      </c>
      <c r="N952" s="355">
        <v>46048</v>
      </c>
      <c r="O952" s="19">
        <v>378118.08</v>
      </c>
      <c r="P952" s="15" t="s">
        <v>1510</v>
      </c>
      <c r="Q952" s="336">
        <v>1</v>
      </c>
    </row>
    <row r="953" spans="1:17" x14ac:dyDescent="0.2">
      <c r="A953" s="61" t="s">
        <v>3591</v>
      </c>
      <c r="B953" s="61" t="s">
        <v>1498</v>
      </c>
      <c r="C953" s="61" t="s">
        <v>1314</v>
      </c>
      <c r="D953" s="61" t="s">
        <v>3592</v>
      </c>
      <c r="E953" s="61" t="s">
        <v>4303</v>
      </c>
      <c r="F953" s="61" t="s">
        <v>4310</v>
      </c>
      <c r="G953" s="61" t="s">
        <v>1503</v>
      </c>
      <c r="H953" s="61" t="s">
        <v>1504</v>
      </c>
      <c r="I953" s="61" t="s">
        <v>1505</v>
      </c>
      <c r="J953" s="61" t="s">
        <v>1506</v>
      </c>
      <c r="K953" s="61" t="s">
        <v>4306</v>
      </c>
      <c r="L953" s="61" t="s">
        <v>1508</v>
      </c>
      <c r="M953" s="61" t="s">
        <v>4342</v>
      </c>
      <c r="N953" s="355">
        <v>45639</v>
      </c>
      <c r="O953" s="19">
        <v>151200</v>
      </c>
      <c r="P953" s="15" t="s">
        <v>1510</v>
      </c>
      <c r="Q953" s="336">
        <v>1</v>
      </c>
    </row>
    <row r="954" spans="1:17" x14ac:dyDescent="0.2">
      <c r="A954" s="61" t="s">
        <v>3917</v>
      </c>
      <c r="B954" s="61" t="s">
        <v>4293</v>
      </c>
      <c r="C954" s="61" t="s">
        <v>1314</v>
      </c>
      <c r="D954" s="61" t="s">
        <v>3918</v>
      </c>
      <c r="E954" s="61" t="s">
        <v>4303</v>
      </c>
      <c r="F954" s="61" t="s">
        <v>4345</v>
      </c>
      <c r="G954" s="61" t="s">
        <v>1503</v>
      </c>
      <c r="H954" s="61" t="s">
        <v>1504</v>
      </c>
      <c r="I954" s="61" t="s">
        <v>4317</v>
      </c>
      <c r="J954" s="61" t="s">
        <v>1506</v>
      </c>
      <c r="K954" s="61" t="s">
        <v>4319</v>
      </c>
      <c r="L954" s="61" t="s">
        <v>1508</v>
      </c>
      <c r="M954" s="61" t="s">
        <v>4351</v>
      </c>
      <c r="N954" s="355">
        <v>46034</v>
      </c>
      <c r="O954" s="19">
        <v>2000</v>
      </c>
      <c r="P954" s="15" t="s">
        <v>1510</v>
      </c>
      <c r="Q954" s="336">
        <v>1</v>
      </c>
    </row>
    <row r="955" spans="1:17" x14ac:dyDescent="0.2">
      <c r="A955" s="61" t="s">
        <v>3917</v>
      </c>
      <c r="B955" s="61" t="s">
        <v>1498</v>
      </c>
      <c r="C955" s="61" t="s">
        <v>1314</v>
      </c>
      <c r="D955" s="61" t="s">
        <v>3918</v>
      </c>
      <c r="E955" s="61" t="s">
        <v>4303</v>
      </c>
      <c r="F955" s="61" t="s">
        <v>4345</v>
      </c>
      <c r="G955" s="61" t="s">
        <v>1503</v>
      </c>
      <c r="H955" s="61" t="s">
        <v>1504</v>
      </c>
      <c r="I955" s="61" t="s">
        <v>1505</v>
      </c>
      <c r="J955" s="61" t="s">
        <v>1506</v>
      </c>
      <c r="K955" s="61" t="s">
        <v>4319</v>
      </c>
      <c r="L955" s="61" t="s">
        <v>1508</v>
      </c>
      <c r="M955" s="61" t="s">
        <v>4351</v>
      </c>
      <c r="N955" s="355">
        <v>46034</v>
      </c>
      <c r="O955" s="19">
        <v>21</v>
      </c>
      <c r="P955" s="15" t="s">
        <v>1510</v>
      </c>
      <c r="Q955" s="336">
        <v>1</v>
      </c>
    </row>
    <row r="956" spans="1:17" x14ac:dyDescent="0.2">
      <c r="A956" s="61" t="s">
        <v>3917</v>
      </c>
      <c r="B956" s="61" t="s">
        <v>1498</v>
      </c>
      <c r="C956" s="61" t="s">
        <v>4312</v>
      </c>
      <c r="D956" s="61" t="s">
        <v>3918</v>
      </c>
      <c r="E956" s="61" t="s">
        <v>4303</v>
      </c>
      <c r="F956" s="61" t="s">
        <v>4345</v>
      </c>
      <c r="G956" s="61" t="s">
        <v>1503</v>
      </c>
      <c r="H956" s="61" t="s">
        <v>1504</v>
      </c>
      <c r="I956" s="61" t="s">
        <v>1505</v>
      </c>
      <c r="J956" s="61" t="s">
        <v>1506</v>
      </c>
      <c r="K956" s="61" t="s">
        <v>4319</v>
      </c>
      <c r="L956" s="61" t="s">
        <v>1508</v>
      </c>
      <c r="M956" s="61" t="s">
        <v>4351</v>
      </c>
      <c r="N956" s="355">
        <v>46034</v>
      </c>
      <c r="O956" s="19">
        <v>0</v>
      </c>
      <c r="P956" s="15" t="s">
        <v>1510</v>
      </c>
      <c r="Q956" s="336">
        <v>1</v>
      </c>
    </row>
    <row r="957" spans="1:17" x14ac:dyDescent="0.2">
      <c r="A957" s="61" t="s">
        <v>3917</v>
      </c>
      <c r="B957" s="61" t="s">
        <v>1498</v>
      </c>
      <c r="C957" s="61" t="s">
        <v>4313</v>
      </c>
      <c r="D957" s="61" t="s">
        <v>3918</v>
      </c>
      <c r="E957" s="61" t="s">
        <v>4303</v>
      </c>
      <c r="F957" s="61" t="s">
        <v>4345</v>
      </c>
      <c r="G957" s="61" t="s">
        <v>1503</v>
      </c>
      <c r="H957" s="61" t="s">
        <v>1504</v>
      </c>
      <c r="I957" s="61" t="s">
        <v>1505</v>
      </c>
      <c r="J957" s="61" t="s">
        <v>1506</v>
      </c>
      <c r="K957" s="61" t="s">
        <v>4319</v>
      </c>
      <c r="L957" s="61" t="s">
        <v>1508</v>
      </c>
      <c r="M957" s="61" t="s">
        <v>4351</v>
      </c>
      <c r="N957" s="355">
        <v>46034</v>
      </c>
      <c r="O957" s="19">
        <v>0</v>
      </c>
      <c r="P957" s="15" t="s">
        <v>1510</v>
      </c>
      <c r="Q957" s="336">
        <v>1</v>
      </c>
    </row>
    <row r="958" spans="1:17" x14ac:dyDescent="0.2">
      <c r="A958" s="61" t="s">
        <v>3099</v>
      </c>
      <c r="B958" s="61" t="s">
        <v>4281</v>
      </c>
      <c r="C958" s="61" t="s">
        <v>1314</v>
      </c>
      <c r="D958" s="61" t="s">
        <v>3100</v>
      </c>
      <c r="E958" s="61" t="s">
        <v>4303</v>
      </c>
      <c r="F958" s="61" t="s">
        <v>4310</v>
      </c>
      <c r="G958" s="61" t="s">
        <v>1503</v>
      </c>
      <c r="H958" s="61" t="s">
        <v>4301</v>
      </c>
      <c r="I958" s="61" t="s">
        <v>1314</v>
      </c>
      <c r="J958" s="61" t="s">
        <v>1506</v>
      </c>
      <c r="K958" s="61" t="s">
        <v>4306</v>
      </c>
      <c r="L958" s="61" t="s">
        <v>1508</v>
      </c>
      <c r="M958" s="61" t="s">
        <v>4342</v>
      </c>
      <c r="N958" s="355">
        <v>46034</v>
      </c>
      <c r="O958" s="19">
        <v>4990.79</v>
      </c>
      <c r="P958" s="15" t="s">
        <v>1510</v>
      </c>
      <c r="Q958" s="336">
        <v>1</v>
      </c>
    </row>
    <row r="959" spans="1:17" x14ac:dyDescent="0.2">
      <c r="A959" s="61" t="s">
        <v>3099</v>
      </c>
      <c r="B959" s="61" t="s">
        <v>4307</v>
      </c>
      <c r="C959" s="61" t="s">
        <v>1314</v>
      </c>
      <c r="D959" s="61" t="s">
        <v>3100</v>
      </c>
      <c r="E959" s="61" t="s">
        <v>4303</v>
      </c>
      <c r="F959" s="61" t="s">
        <v>4310</v>
      </c>
      <c r="G959" s="61" t="s">
        <v>1503</v>
      </c>
      <c r="H959" s="61" t="s">
        <v>4301</v>
      </c>
      <c r="I959" s="61" t="s">
        <v>1314</v>
      </c>
      <c r="J959" s="61" t="s">
        <v>1506</v>
      </c>
      <c r="K959" s="61" t="s">
        <v>4306</v>
      </c>
      <c r="L959" s="61" t="s">
        <v>1508</v>
      </c>
      <c r="M959" s="61" t="s">
        <v>4342</v>
      </c>
      <c r="N959" s="355">
        <v>46034</v>
      </c>
      <c r="O959" s="19">
        <v>7377.95</v>
      </c>
      <c r="P959" s="15" t="s">
        <v>1510</v>
      </c>
      <c r="Q959" s="336">
        <v>1</v>
      </c>
    </row>
    <row r="960" spans="1:17" x14ac:dyDescent="0.2">
      <c r="A960" s="61" t="s">
        <v>3099</v>
      </c>
      <c r="B960" s="61" t="s">
        <v>4284</v>
      </c>
      <c r="C960" s="61" t="s">
        <v>1314</v>
      </c>
      <c r="D960" s="61" t="s">
        <v>3100</v>
      </c>
      <c r="E960" s="61" t="s">
        <v>4303</v>
      </c>
      <c r="F960" s="61" t="s">
        <v>4310</v>
      </c>
      <c r="G960" s="61" t="s">
        <v>1503</v>
      </c>
      <c r="H960" s="61" t="s">
        <v>4301</v>
      </c>
      <c r="I960" s="61" t="s">
        <v>1505</v>
      </c>
      <c r="J960" s="61" t="s">
        <v>1506</v>
      </c>
      <c r="K960" s="61" t="s">
        <v>4306</v>
      </c>
      <c r="L960" s="61" t="s">
        <v>1508</v>
      </c>
      <c r="M960" s="61" t="s">
        <v>4342</v>
      </c>
      <c r="N960" s="355">
        <v>46034</v>
      </c>
      <c r="O960" s="19">
        <v>7377.95</v>
      </c>
      <c r="P960" s="15" t="s">
        <v>1510</v>
      </c>
      <c r="Q960" s="336">
        <v>1</v>
      </c>
    </row>
    <row r="961" spans="1:17" x14ac:dyDescent="0.2">
      <c r="A961" s="61" t="s">
        <v>3099</v>
      </c>
      <c r="B961" s="61" t="s">
        <v>1498</v>
      </c>
      <c r="C961" s="61" t="s">
        <v>1314</v>
      </c>
      <c r="D961" s="61" t="s">
        <v>3100</v>
      </c>
      <c r="E961" s="61" t="s">
        <v>4303</v>
      </c>
      <c r="F961" s="61" t="s">
        <v>4310</v>
      </c>
      <c r="G961" s="61" t="s">
        <v>1503</v>
      </c>
      <c r="H961" s="61" t="s">
        <v>4301</v>
      </c>
      <c r="I961" s="61" t="s">
        <v>1505</v>
      </c>
      <c r="J961" s="61" t="s">
        <v>1506</v>
      </c>
      <c r="K961" s="61" t="s">
        <v>4306</v>
      </c>
      <c r="L961" s="61" t="s">
        <v>1508</v>
      </c>
      <c r="M961" s="61" t="s">
        <v>4342</v>
      </c>
      <c r="N961" s="355">
        <v>46034</v>
      </c>
      <c r="O961" s="19">
        <v>0</v>
      </c>
      <c r="P961" s="15" t="s">
        <v>1510</v>
      </c>
      <c r="Q961" s="336">
        <v>1</v>
      </c>
    </row>
    <row r="962" spans="1:17" x14ac:dyDescent="0.2">
      <c r="A962" s="61" t="s">
        <v>3099</v>
      </c>
      <c r="B962" s="61" t="s">
        <v>1498</v>
      </c>
      <c r="C962" s="61" t="s">
        <v>4312</v>
      </c>
      <c r="D962" s="61" t="s">
        <v>3100</v>
      </c>
      <c r="E962" s="61" t="s">
        <v>4303</v>
      </c>
      <c r="F962" s="61" t="s">
        <v>4310</v>
      </c>
      <c r="G962" s="61" t="s">
        <v>1503</v>
      </c>
      <c r="H962" s="61" t="s">
        <v>4301</v>
      </c>
      <c r="I962" s="61" t="s">
        <v>1505</v>
      </c>
      <c r="J962" s="61" t="s">
        <v>1506</v>
      </c>
      <c r="K962" s="61" t="s">
        <v>4306</v>
      </c>
      <c r="L962" s="61" t="s">
        <v>1508</v>
      </c>
      <c r="M962" s="61" t="s">
        <v>4342</v>
      </c>
      <c r="N962" s="355">
        <v>46034</v>
      </c>
      <c r="O962" s="19">
        <v>1</v>
      </c>
      <c r="P962" s="15" t="s">
        <v>1510</v>
      </c>
      <c r="Q962" s="336">
        <v>1</v>
      </c>
    </row>
    <row r="963" spans="1:17" x14ac:dyDescent="0.2">
      <c r="A963" s="61" t="s">
        <v>3099</v>
      </c>
      <c r="B963" s="61" t="s">
        <v>1498</v>
      </c>
      <c r="C963" s="61" t="s">
        <v>4313</v>
      </c>
      <c r="D963" s="61" t="s">
        <v>3100</v>
      </c>
      <c r="E963" s="61" t="s">
        <v>4303</v>
      </c>
      <c r="F963" s="61" t="s">
        <v>4310</v>
      </c>
      <c r="G963" s="61" t="s">
        <v>1503</v>
      </c>
      <c r="H963" s="61" t="s">
        <v>4301</v>
      </c>
      <c r="I963" s="61" t="s">
        <v>1505</v>
      </c>
      <c r="J963" s="61" t="s">
        <v>1506</v>
      </c>
      <c r="K963" s="61" t="s">
        <v>4306</v>
      </c>
      <c r="L963" s="61" t="s">
        <v>1508</v>
      </c>
      <c r="M963" s="61" t="s">
        <v>4342</v>
      </c>
      <c r="N963" s="355">
        <v>46034</v>
      </c>
      <c r="O963" s="19">
        <v>0</v>
      </c>
      <c r="P963" s="15" t="s">
        <v>1510</v>
      </c>
      <c r="Q963" s="336">
        <v>1</v>
      </c>
    </row>
    <row r="964" spans="1:17" x14ac:dyDescent="0.2">
      <c r="A964" s="61" t="s">
        <v>3099</v>
      </c>
      <c r="B964" s="61" t="s">
        <v>4300</v>
      </c>
      <c r="C964" s="61" t="s">
        <v>1314</v>
      </c>
      <c r="D964" s="61" t="s">
        <v>3100</v>
      </c>
      <c r="E964" s="61" t="s">
        <v>4303</v>
      </c>
      <c r="F964" s="61" t="s">
        <v>4310</v>
      </c>
      <c r="G964" s="61" t="s">
        <v>1503</v>
      </c>
      <c r="H964" s="61" t="s">
        <v>4301</v>
      </c>
      <c r="I964" s="61" t="s">
        <v>1505</v>
      </c>
      <c r="J964" s="61" t="s">
        <v>1506</v>
      </c>
      <c r="K964" s="61" t="s">
        <v>4306</v>
      </c>
      <c r="L964" s="61" t="s">
        <v>1508</v>
      </c>
      <c r="M964" s="61" t="s">
        <v>4342</v>
      </c>
      <c r="N964" s="355">
        <v>46034</v>
      </c>
      <c r="O964" s="19">
        <v>43435.15</v>
      </c>
      <c r="P964" s="15" t="s">
        <v>1510</v>
      </c>
      <c r="Q964" s="336">
        <v>1</v>
      </c>
    </row>
    <row r="965" spans="1:17" x14ac:dyDescent="0.2">
      <c r="A965" s="61" t="s">
        <v>3663</v>
      </c>
      <c r="B965" s="61" t="s">
        <v>1498</v>
      </c>
      <c r="C965" s="61" t="s">
        <v>1314</v>
      </c>
      <c r="D965" s="61" t="s">
        <v>3664</v>
      </c>
      <c r="E965" s="61" t="s">
        <v>4303</v>
      </c>
      <c r="F965" s="61" t="s">
        <v>4310</v>
      </c>
      <c r="G965" s="61" t="s">
        <v>1503</v>
      </c>
      <c r="H965" s="61" t="s">
        <v>4352</v>
      </c>
      <c r="I965" s="61" t="s">
        <v>1505</v>
      </c>
      <c r="J965" s="61" t="s">
        <v>1506</v>
      </c>
      <c r="K965" s="61" t="s">
        <v>4306</v>
      </c>
      <c r="L965" s="61" t="s">
        <v>1508</v>
      </c>
      <c r="M965" s="61" t="s">
        <v>4353</v>
      </c>
      <c r="N965" s="355">
        <v>45735</v>
      </c>
      <c r="O965" s="19">
        <v>0</v>
      </c>
      <c r="P965" s="15" t="s">
        <v>1510</v>
      </c>
      <c r="Q965" s="336">
        <v>1</v>
      </c>
    </row>
    <row r="966" spans="1:17" x14ac:dyDescent="0.2">
      <c r="A966" s="61" t="s">
        <v>3755</v>
      </c>
      <c r="B966" s="61" t="s">
        <v>4281</v>
      </c>
      <c r="C966" s="61" t="s">
        <v>1314</v>
      </c>
      <c r="D966" s="61" t="s">
        <v>3756</v>
      </c>
      <c r="E966" s="61" t="s">
        <v>4303</v>
      </c>
      <c r="F966" s="61" t="s">
        <v>4310</v>
      </c>
      <c r="G966" s="61" t="s">
        <v>1503</v>
      </c>
      <c r="H966" s="61" t="s">
        <v>4301</v>
      </c>
      <c r="I966" s="61" t="s">
        <v>1314</v>
      </c>
      <c r="J966" s="61" t="s">
        <v>1506</v>
      </c>
      <c r="K966" s="61" t="s">
        <v>4306</v>
      </c>
      <c r="L966" s="61" t="s">
        <v>1508</v>
      </c>
      <c r="M966" s="61" t="s">
        <v>4353</v>
      </c>
      <c r="N966" s="355">
        <v>46043</v>
      </c>
      <c r="O966" s="19">
        <v>2000</v>
      </c>
      <c r="P966" s="15" t="s">
        <v>1510</v>
      </c>
      <c r="Q966" s="336">
        <v>1</v>
      </c>
    </row>
    <row r="967" spans="1:17" x14ac:dyDescent="0.2">
      <c r="A967" s="61" t="s">
        <v>3755</v>
      </c>
      <c r="B967" s="61" t="s">
        <v>4307</v>
      </c>
      <c r="C967" s="61" t="s">
        <v>1314</v>
      </c>
      <c r="D967" s="61" t="s">
        <v>3756</v>
      </c>
      <c r="E967" s="61" t="s">
        <v>4303</v>
      </c>
      <c r="F967" s="61" t="s">
        <v>4310</v>
      </c>
      <c r="G967" s="61" t="s">
        <v>1503</v>
      </c>
      <c r="H967" s="61" t="s">
        <v>4301</v>
      </c>
      <c r="I967" s="61" t="s">
        <v>1314</v>
      </c>
      <c r="J967" s="61" t="s">
        <v>1314</v>
      </c>
      <c r="K967" s="61" t="s">
        <v>4306</v>
      </c>
      <c r="L967" s="61" t="s">
        <v>1508</v>
      </c>
      <c r="M967" s="61" t="s">
        <v>4353</v>
      </c>
      <c r="N967" s="355">
        <v>46043</v>
      </c>
      <c r="O967" s="19">
        <v>2000</v>
      </c>
      <c r="P967" s="15" t="s">
        <v>1510</v>
      </c>
      <c r="Q967" s="336">
        <v>1</v>
      </c>
    </row>
    <row r="968" spans="1:17" x14ac:dyDescent="0.2">
      <c r="A968" s="61" t="s">
        <v>3755</v>
      </c>
      <c r="B968" s="61" t="s">
        <v>4284</v>
      </c>
      <c r="C968" s="61" t="s">
        <v>1314</v>
      </c>
      <c r="D968" s="61" t="s">
        <v>3756</v>
      </c>
      <c r="E968" s="61" t="s">
        <v>4303</v>
      </c>
      <c r="F968" s="61" t="s">
        <v>4310</v>
      </c>
      <c r="G968" s="61" t="s">
        <v>1503</v>
      </c>
      <c r="H968" s="61" t="s">
        <v>4301</v>
      </c>
      <c r="I968" s="61" t="s">
        <v>4317</v>
      </c>
      <c r="J968" s="61" t="s">
        <v>1506</v>
      </c>
      <c r="K968" s="61" t="s">
        <v>4306</v>
      </c>
      <c r="L968" s="61" t="s">
        <v>1508</v>
      </c>
      <c r="M968" s="61" t="s">
        <v>4353</v>
      </c>
      <c r="N968" s="355">
        <v>46043</v>
      </c>
      <c r="O968" s="19">
        <v>2000</v>
      </c>
      <c r="P968" s="15" t="s">
        <v>1510</v>
      </c>
      <c r="Q968" s="336">
        <v>1</v>
      </c>
    </row>
    <row r="969" spans="1:17" x14ac:dyDescent="0.2">
      <c r="A969" s="61" t="s">
        <v>3755</v>
      </c>
      <c r="B969" s="61" t="s">
        <v>1498</v>
      </c>
      <c r="C969" s="61" t="s">
        <v>1314</v>
      </c>
      <c r="D969" s="61" t="s">
        <v>3756</v>
      </c>
      <c r="E969" s="61" t="s">
        <v>4303</v>
      </c>
      <c r="F969" s="61" t="s">
        <v>4310</v>
      </c>
      <c r="G969" s="61" t="s">
        <v>1503</v>
      </c>
      <c r="H969" s="61" t="s">
        <v>4301</v>
      </c>
      <c r="I969" s="61" t="s">
        <v>1505</v>
      </c>
      <c r="J969" s="61" t="s">
        <v>1506</v>
      </c>
      <c r="K969" s="61" t="s">
        <v>4306</v>
      </c>
      <c r="L969" s="61" t="s">
        <v>1508</v>
      </c>
      <c r="M969" s="61" t="s">
        <v>4353</v>
      </c>
      <c r="N969" s="355">
        <v>46043</v>
      </c>
      <c r="O969" s="19">
        <v>0</v>
      </c>
      <c r="P969" s="15" t="s">
        <v>1510</v>
      </c>
      <c r="Q969" s="336">
        <v>1</v>
      </c>
    </row>
    <row r="970" spans="1:17" x14ac:dyDescent="0.2">
      <c r="A970" s="61" t="s">
        <v>3755</v>
      </c>
      <c r="B970" s="61" t="s">
        <v>4300</v>
      </c>
      <c r="C970" s="61" t="s">
        <v>1314</v>
      </c>
      <c r="D970" s="61" t="s">
        <v>3756</v>
      </c>
      <c r="E970" s="61" t="s">
        <v>4303</v>
      </c>
      <c r="F970" s="61" t="s">
        <v>4310</v>
      </c>
      <c r="G970" s="61" t="s">
        <v>1503</v>
      </c>
      <c r="H970" s="61" t="s">
        <v>4301</v>
      </c>
      <c r="I970" s="61" t="s">
        <v>1314</v>
      </c>
      <c r="J970" s="61" t="s">
        <v>1506</v>
      </c>
      <c r="K970" s="61" t="s">
        <v>4306</v>
      </c>
      <c r="L970" s="61" t="s">
        <v>1508</v>
      </c>
      <c r="M970" s="61" t="s">
        <v>4353</v>
      </c>
      <c r="N970" s="355">
        <v>46043</v>
      </c>
      <c r="O970" s="19">
        <v>757759.55</v>
      </c>
      <c r="P970" s="15" t="s">
        <v>1510</v>
      </c>
      <c r="Q970" s="336">
        <v>1</v>
      </c>
    </row>
    <row r="971" spans="1:17" x14ac:dyDescent="0.2">
      <c r="A971" s="61" t="s">
        <v>4098</v>
      </c>
      <c r="B971" s="61" t="s">
        <v>1498</v>
      </c>
      <c r="C971" s="61" t="s">
        <v>1314</v>
      </c>
      <c r="D971" s="61" t="s">
        <v>4099</v>
      </c>
      <c r="E971" s="61" t="s">
        <v>4303</v>
      </c>
      <c r="F971" s="61" t="s">
        <v>4310</v>
      </c>
      <c r="G971" s="61" t="s">
        <v>1503</v>
      </c>
      <c r="H971" s="61" t="s">
        <v>1504</v>
      </c>
      <c r="I971" s="61" t="s">
        <v>1505</v>
      </c>
      <c r="J971" s="61" t="s">
        <v>1506</v>
      </c>
      <c r="K971" s="61" t="s">
        <v>4306</v>
      </c>
      <c r="L971" s="61" t="s">
        <v>1508</v>
      </c>
      <c r="M971" s="61" t="s">
        <v>4353</v>
      </c>
      <c r="N971" s="355">
        <v>45534</v>
      </c>
      <c r="O971" s="19">
        <v>1873552</v>
      </c>
      <c r="P971" s="15" t="s">
        <v>1510</v>
      </c>
      <c r="Q971" s="336">
        <v>1</v>
      </c>
    </row>
    <row r="972" spans="1:17" x14ac:dyDescent="0.2">
      <c r="A972" s="61" t="s">
        <v>3665</v>
      </c>
      <c r="B972" s="61" t="s">
        <v>4281</v>
      </c>
      <c r="C972" s="61" t="s">
        <v>1314</v>
      </c>
      <c r="D972" s="61" t="s">
        <v>3666</v>
      </c>
      <c r="E972" s="61" t="s">
        <v>4303</v>
      </c>
      <c r="F972" s="61" t="s">
        <v>4354</v>
      </c>
      <c r="G972" s="61" t="s">
        <v>1503</v>
      </c>
      <c r="H972" s="61" t="s">
        <v>4301</v>
      </c>
      <c r="I972" s="61" t="s">
        <v>1314</v>
      </c>
      <c r="J972" s="61" t="s">
        <v>1506</v>
      </c>
      <c r="K972" s="61" t="s">
        <v>4306</v>
      </c>
      <c r="L972" s="61" t="s">
        <v>1508</v>
      </c>
      <c r="M972" s="61" t="s">
        <v>4355</v>
      </c>
      <c r="N972" s="355">
        <v>45534</v>
      </c>
      <c r="O972" s="19">
        <v>951891.44</v>
      </c>
      <c r="P972" s="15" t="s">
        <v>1510</v>
      </c>
      <c r="Q972" s="336">
        <v>1</v>
      </c>
    </row>
    <row r="973" spans="1:17" x14ac:dyDescent="0.2">
      <c r="A973" s="61" t="s">
        <v>3665</v>
      </c>
      <c r="B973" s="61" t="s">
        <v>4283</v>
      </c>
      <c r="C973" s="61" t="s">
        <v>1314</v>
      </c>
      <c r="D973" s="61" t="s">
        <v>3666</v>
      </c>
      <c r="E973" s="61" t="s">
        <v>4303</v>
      </c>
      <c r="F973" s="61" t="s">
        <v>4354</v>
      </c>
      <c r="G973" s="61" t="s">
        <v>1503</v>
      </c>
      <c r="H973" s="61" t="s">
        <v>4301</v>
      </c>
      <c r="I973" s="61" t="s">
        <v>1505</v>
      </c>
      <c r="J973" s="61" t="s">
        <v>1506</v>
      </c>
      <c r="K973" s="61" t="s">
        <v>4306</v>
      </c>
      <c r="L973" s="61" t="s">
        <v>1508</v>
      </c>
      <c r="M973" s="61" t="s">
        <v>4355</v>
      </c>
      <c r="N973" s="355">
        <v>45534</v>
      </c>
      <c r="O973" s="19">
        <v>1000</v>
      </c>
      <c r="P973" s="15" t="s">
        <v>1510</v>
      </c>
      <c r="Q973" s="336">
        <v>1</v>
      </c>
    </row>
    <row r="974" spans="1:17" x14ac:dyDescent="0.2">
      <c r="A974" s="61" t="s">
        <v>3665</v>
      </c>
      <c r="B974" s="61" t="s">
        <v>4307</v>
      </c>
      <c r="C974" s="61" t="s">
        <v>1314</v>
      </c>
      <c r="D974" s="61" t="s">
        <v>3666</v>
      </c>
      <c r="E974" s="61" t="s">
        <v>4303</v>
      </c>
      <c r="F974" s="61" t="s">
        <v>4354</v>
      </c>
      <c r="G974" s="61" t="s">
        <v>1503</v>
      </c>
      <c r="H974" s="61" t="s">
        <v>4301</v>
      </c>
      <c r="I974" s="61" t="s">
        <v>1314</v>
      </c>
      <c r="J974" s="61" t="s">
        <v>1506</v>
      </c>
      <c r="K974" s="61" t="s">
        <v>4306</v>
      </c>
      <c r="L974" s="61" t="s">
        <v>1508</v>
      </c>
      <c r="M974" s="61" t="s">
        <v>4355</v>
      </c>
      <c r="N974" s="355">
        <v>45534</v>
      </c>
      <c r="O974" s="19">
        <v>778097.11</v>
      </c>
      <c r="P974" s="15" t="s">
        <v>1510</v>
      </c>
      <c r="Q974" s="336">
        <v>1</v>
      </c>
    </row>
    <row r="975" spans="1:17" x14ac:dyDescent="0.2">
      <c r="A975" s="61" t="s">
        <v>3665</v>
      </c>
      <c r="B975" s="61" t="s">
        <v>1498</v>
      </c>
      <c r="C975" s="61" t="s">
        <v>1314</v>
      </c>
      <c r="D975" s="61" t="s">
        <v>3666</v>
      </c>
      <c r="E975" s="61" t="s">
        <v>4303</v>
      </c>
      <c r="F975" s="61" t="s">
        <v>4354</v>
      </c>
      <c r="G975" s="61" t="s">
        <v>1503</v>
      </c>
      <c r="H975" s="61" t="s">
        <v>4301</v>
      </c>
      <c r="I975" s="61" t="s">
        <v>1505</v>
      </c>
      <c r="J975" s="61" t="s">
        <v>1506</v>
      </c>
      <c r="K975" s="61" t="s">
        <v>4306</v>
      </c>
      <c r="L975" s="61" t="s">
        <v>1508</v>
      </c>
      <c r="M975" s="61" t="s">
        <v>4355</v>
      </c>
      <c r="N975" s="355">
        <v>45534</v>
      </c>
      <c r="O975" s="19">
        <v>985218.37</v>
      </c>
      <c r="P975" s="15" t="s">
        <v>1510</v>
      </c>
      <c r="Q975" s="336">
        <v>1</v>
      </c>
    </row>
    <row r="976" spans="1:17" x14ac:dyDescent="0.2">
      <c r="A976" s="61" t="s">
        <v>3665</v>
      </c>
      <c r="B976" s="61" t="s">
        <v>4300</v>
      </c>
      <c r="C976" s="61" t="s">
        <v>1314</v>
      </c>
      <c r="D976" s="61" t="s">
        <v>3666</v>
      </c>
      <c r="E976" s="61" t="s">
        <v>4303</v>
      </c>
      <c r="F976" s="61" t="s">
        <v>4354</v>
      </c>
      <c r="G976" s="61" t="s">
        <v>1503</v>
      </c>
      <c r="H976" s="61" t="s">
        <v>4301</v>
      </c>
      <c r="I976" s="61" t="s">
        <v>4286</v>
      </c>
      <c r="J976" s="61" t="s">
        <v>1506</v>
      </c>
      <c r="K976" s="61" t="s">
        <v>4306</v>
      </c>
      <c r="L976" s="61" t="s">
        <v>1508</v>
      </c>
      <c r="M976" s="61" t="s">
        <v>4355</v>
      </c>
      <c r="N976" s="355">
        <v>45534</v>
      </c>
      <c r="O976" s="19">
        <v>985218.37</v>
      </c>
      <c r="P976" s="15" t="s">
        <v>1510</v>
      </c>
      <c r="Q976" s="336">
        <v>1</v>
      </c>
    </row>
    <row r="977" spans="1:17" x14ac:dyDescent="0.2">
      <c r="A977" s="61" t="s">
        <v>3864</v>
      </c>
      <c r="B977" s="61" t="s">
        <v>4293</v>
      </c>
      <c r="C977" s="61" t="s">
        <v>1314</v>
      </c>
      <c r="D977" s="61" t="s">
        <v>3865</v>
      </c>
      <c r="E977" s="61" t="s">
        <v>4303</v>
      </c>
      <c r="F977" s="61" t="s">
        <v>4349</v>
      </c>
      <c r="G977" s="61" t="s">
        <v>1503</v>
      </c>
      <c r="H977" s="61" t="s">
        <v>1504</v>
      </c>
      <c r="I977" s="61" t="s">
        <v>1505</v>
      </c>
      <c r="J977" s="61" t="s">
        <v>1506</v>
      </c>
      <c r="K977" s="61" t="s">
        <v>4319</v>
      </c>
      <c r="L977" s="61" t="s">
        <v>1508</v>
      </c>
      <c r="M977" s="61" t="s">
        <v>4355</v>
      </c>
      <c r="N977" s="355">
        <v>46048</v>
      </c>
      <c r="O977" s="19">
        <v>0</v>
      </c>
      <c r="P977" s="15" t="s">
        <v>1510</v>
      </c>
      <c r="Q977" s="336">
        <v>1</v>
      </c>
    </row>
    <row r="978" spans="1:17" x14ac:dyDescent="0.2">
      <c r="A978" s="61" t="s">
        <v>3864</v>
      </c>
      <c r="B978" s="61" t="s">
        <v>4293</v>
      </c>
      <c r="C978" s="61" t="s">
        <v>4312</v>
      </c>
      <c r="D978" s="61" t="s">
        <v>3865</v>
      </c>
      <c r="E978" s="61" t="s">
        <v>4303</v>
      </c>
      <c r="F978" s="61" t="s">
        <v>4349</v>
      </c>
      <c r="G978" s="61" t="s">
        <v>1503</v>
      </c>
      <c r="H978" s="61" t="s">
        <v>1504</v>
      </c>
      <c r="I978" s="61" t="s">
        <v>1505</v>
      </c>
      <c r="J978" s="61" t="s">
        <v>1506</v>
      </c>
      <c r="K978" s="61" t="s">
        <v>4319</v>
      </c>
      <c r="L978" s="61" t="s">
        <v>1508</v>
      </c>
      <c r="M978" s="61" t="s">
        <v>4355</v>
      </c>
      <c r="N978" s="355">
        <v>46048</v>
      </c>
      <c r="O978" s="19">
        <v>0</v>
      </c>
      <c r="P978" s="15" t="s">
        <v>1510</v>
      </c>
      <c r="Q978" s="336">
        <v>1</v>
      </c>
    </row>
    <row r="979" spans="1:17" x14ac:dyDescent="0.2">
      <c r="A979" s="61" t="s">
        <v>3864</v>
      </c>
      <c r="B979" s="61" t="s">
        <v>4293</v>
      </c>
      <c r="C979" s="61" t="s">
        <v>4313</v>
      </c>
      <c r="D979" s="61" t="s">
        <v>3865</v>
      </c>
      <c r="E979" s="61" t="s">
        <v>4303</v>
      </c>
      <c r="F979" s="61" t="s">
        <v>4349</v>
      </c>
      <c r="G979" s="61" t="s">
        <v>1503</v>
      </c>
      <c r="H979" s="61" t="s">
        <v>1504</v>
      </c>
      <c r="I979" s="61" t="s">
        <v>1505</v>
      </c>
      <c r="J979" s="61" t="s">
        <v>1506</v>
      </c>
      <c r="K979" s="61" t="s">
        <v>4319</v>
      </c>
      <c r="L979" s="61" t="s">
        <v>1508</v>
      </c>
      <c r="M979" s="61" t="s">
        <v>4355</v>
      </c>
      <c r="N979" s="355">
        <v>46048</v>
      </c>
      <c r="O979" s="19">
        <v>0</v>
      </c>
      <c r="P979" s="15" t="s">
        <v>1510</v>
      </c>
      <c r="Q979" s="336">
        <v>1</v>
      </c>
    </row>
    <row r="980" spans="1:17" x14ac:dyDescent="0.2">
      <c r="A980" s="61" t="s">
        <v>3864</v>
      </c>
      <c r="B980" s="61" t="s">
        <v>1498</v>
      </c>
      <c r="C980" s="61" t="s">
        <v>1314</v>
      </c>
      <c r="D980" s="61" t="s">
        <v>3865</v>
      </c>
      <c r="E980" s="61" t="s">
        <v>4303</v>
      </c>
      <c r="F980" s="61" t="s">
        <v>4349</v>
      </c>
      <c r="G980" s="61" t="s">
        <v>1503</v>
      </c>
      <c r="H980" s="61" t="s">
        <v>1504</v>
      </c>
      <c r="I980" s="61" t="s">
        <v>1505</v>
      </c>
      <c r="J980" s="61" t="s">
        <v>1506</v>
      </c>
      <c r="K980" s="61" t="s">
        <v>4321</v>
      </c>
      <c r="L980" s="61" t="s">
        <v>1508</v>
      </c>
      <c r="M980" s="61" t="s">
        <v>4355</v>
      </c>
      <c r="N980" s="355">
        <v>46048</v>
      </c>
      <c r="O980" s="19">
        <v>2204365.3199999998</v>
      </c>
      <c r="P980" s="15" t="s">
        <v>1510</v>
      </c>
      <c r="Q980" s="336">
        <v>1</v>
      </c>
    </row>
    <row r="981" spans="1:17" x14ac:dyDescent="0.2">
      <c r="A981" s="61" t="s">
        <v>3864</v>
      </c>
      <c r="B981" s="61" t="s">
        <v>4300</v>
      </c>
      <c r="C981" s="61" t="s">
        <v>1314</v>
      </c>
      <c r="D981" s="61" t="s">
        <v>3865</v>
      </c>
      <c r="E981" s="61" t="s">
        <v>4303</v>
      </c>
      <c r="F981" s="61" t="s">
        <v>4349</v>
      </c>
      <c r="G981" s="61" t="s">
        <v>1503</v>
      </c>
      <c r="H981" s="61" t="s">
        <v>4301</v>
      </c>
      <c r="I981" s="61" t="s">
        <v>1314</v>
      </c>
      <c r="J981" s="61" t="s">
        <v>1506</v>
      </c>
      <c r="K981" s="61" t="s">
        <v>4321</v>
      </c>
      <c r="L981" s="61" t="s">
        <v>1508</v>
      </c>
      <c r="M981" s="61" t="s">
        <v>4355</v>
      </c>
      <c r="N981" s="355">
        <v>46048</v>
      </c>
      <c r="O981" s="19">
        <v>10</v>
      </c>
      <c r="P981" s="15" t="s">
        <v>1510</v>
      </c>
      <c r="Q981" s="336">
        <v>1</v>
      </c>
    </row>
    <row r="982" spans="1:17" x14ac:dyDescent="0.2">
      <c r="A982" s="61" t="s">
        <v>3864</v>
      </c>
      <c r="B982" s="61" t="s">
        <v>1518</v>
      </c>
      <c r="C982" s="61" t="s">
        <v>1314</v>
      </c>
      <c r="D982" s="61" t="s">
        <v>3865</v>
      </c>
      <c r="E982" s="61" t="s">
        <v>4303</v>
      </c>
      <c r="F982" s="61" t="s">
        <v>4349</v>
      </c>
      <c r="G982" s="61" t="s">
        <v>1503</v>
      </c>
      <c r="H982" s="61" t="s">
        <v>1504</v>
      </c>
      <c r="I982" s="61" t="s">
        <v>1505</v>
      </c>
      <c r="J982" s="61" t="s">
        <v>1506</v>
      </c>
      <c r="K982" s="61" t="s">
        <v>4321</v>
      </c>
      <c r="L982" s="61" t="s">
        <v>1508</v>
      </c>
      <c r="M982" s="61" t="s">
        <v>4355</v>
      </c>
      <c r="N982" s="355">
        <v>46048</v>
      </c>
      <c r="O982" s="19">
        <v>1</v>
      </c>
      <c r="P982" s="15" t="s">
        <v>1510</v>
      </c>
      <c r="Q982" s="336">
        <v>1</v>
      </c>
    </row>
    <row r="983" spans="1:17" x14ac:dyDescent="0.2">
      <c r="A983" s="61" t="s">
        <v>3648</v>
      </c>
      <c r="B983" s="61" t="s">
        <v>1498</v>
      </c>
      <c r="C983" s="61" t="s">
        <v>1314</v>
      </c>
      <c r="D983" s="61" t="s">
        <v>3649</v>
      </c>
      <c r="E983" s="61" t="s">
        <v>4303</v>
      </c>
      <c r="F983" s="61" t="s">
        <v>4310</v>
      </c>
      <c r="G983" s="61" t="s">
        <v>1503</v>
      </c>
      <c r="H983" s="61" t="s">
        <v>1504</v>
      </c>
      <c r="I983" s="61" t="s">
        <v>4286</v>
      </c>
      <c r="J983" s="61" t="s">
        <v>4287</v>
      </c>
      <c r="K983" s="61" t="s">
        <v>4306</v>
      </c>
      <c r="L983" s="61" t="s">
        <v>1508</v>
      </c>
      <c r="M983" s="61" t="s">
        <v>4355</v>
      </c>
      <c r="N983" s="355">
        <v>45533</v>
      </c>
      <c r="O983" s="19">
        <v>12204.94</v>
      </c>
      <c r="P983" s="15" t="s">
        <v>1510</v>
      </c>
      <c r="Q983" s="336">
        <v>1</v>
      </c>
    </row>
    <row r="984" spans="1:17" x14ac:dyDescent="0.2">
      <c r="A984" s="61" t="s">
        <v>4263</v>
      </c>
      <c r="B984" s="61" t="s">
        <v>4293</v>
      </c>
      <c r="C984" s="61" t="s">
        <v>1314</v>
      </c>
      <c r="D984" s="61" t="s">
        <v>4264</v>
      </c>
      <c r="E984" s="61" t="s">
        <v>4303</v>
      </c>
      <c r="F984" s="61" t="s">
        <v>4327</v>
      </c>
      <c r="G984" s="61" t="s">
        <v>1503</v>
      </c>
      <c r="H984" s="61" t="s">
        <v>1504</v>
      </c>
      <c r="I984" s="61" t="s">
        <v>1505</v>
      </c>
      <c r="J984" s="61" t="s">
        <v>1506</v>
      </c>
      <c r="K984" s="61" t="s">
        <v>4319</v>
      </c>
      <c r="L984" s="61" t="s">
        <v>1508</v>
      </c>
      <c r="M984" s="61" t="s">
        <v>4356</v>
      </c>
      <c r="N984" s="355">
        <v>46034</v>
      </c>
      <c r="O984" s="19">
        <v>50000</v>
      </c>
      <c r="P984" s="15" t="s">
        <v>1510</v>
      </c>
      <c r="Q984" s="336">
        <v>1</v>
      </c>
    </row>
    <row r="985" spans="1:17" x14ac:dyDescent="0.2">
      <c r="A985" s="61" t="s">
        <v>4263</v>
      </c>
      <c r="B985" s="61" t="s">
        <v>4283</v>
      </c>
      <c r="C985" s="61" t="s">
        <v>1314</v>
      </c>
      <c r="D985" s="61" t="s">
        <v>4264</v>
      </c>
      <c r="E985" s="61" t="s">
        <v>4303</v>
      </c>
      <c r="F985" s="61" t="s">
        <v>4327</v>
      </c>
      <c r="G985" s="61" t="s">
        <v>1503</v>
      </c>
      <c r="H985" s="61" t="s">
        <v>1504</v>
      </c>
      <c r="I985" s="61" t="s">
        <v>1505</v>
      </c>
      <c r="J985" s="61" t="s">
        <v>1506</v>
      </c>
      <c r="K985" s="61" t="s">
        <v>4321</v>
      </c>
      <c r="L985" s="61" t="s">
        <v>1508</v>
      </c>
      <c r="M985" s="61" t="s">
        <v>4356</v>
      </c>
      <c r="N985" s="355">
        <v>46034</v>
      </c>
      <c r="O985" s="19">
        <v>1</v>
      </c>
      <c r="P985" s="15" t="s">
        <v>1510</v>
      </c>
      <c r="Q985" s="336">
        <v>1</v>
      </c>
    </row>
    <row r="986" spans="1:17" x14ac:dyDescent="0.2">
      <c r="A986" s="61" t="s">
        <v>4263</v>
      </c>
      <c r="B986" s="61" t="s">
        <v>1498</v>
      </c>
      <c r="C986" s="61" t="s">
        <v>1314</v>
      </c>
      <c r="D986" s="61" t="s">
        <v>4264</v>
      </c>
      <c r="E986" s="61" t="s">
        <v>4303</v>
      </c>
      <c r="F986" s="61" t="s">
        <v>4327</v>
      </c>
      <c r="G986" s="61" t="s">
        <v>1503</v>
      </c>
      <c r="H986" s="61" t="s">
        <v>1504</v>
      </c>
      <c r="I986" s="61" t="s">
        <v>1505</v>
      </c>
      <c r="J986" s="61" t="s">
        <v>1506</v>
      </c>
      <c r="K986" s="61" t="s">
        <v>4319</v>
      </c>
      <c r="L986" s="61" t="s">
        <v>1508</v>
      </c>
      <c r="M986" s="61" t="s">
        <v>4356</v>
      </c>
      <c r="N986" s="355">
        <v>46034</v>
      </c>
      <c r="O986" s="19">
        <v>0</v>
      </c>
      <c r="P986" s="15" t="s">
        <v>1510</v>
      </c>
      <c r="Q986" s="336">
        <v>1</v>
      </c>
    </row>
    <row r="987" spans="1:17" x14ac:dyDescent="0.2">
      <c r="A987" s="61" t="s">
        <v>4263</v>
      </c>
      <c r="B987" s="61" t="s">
        <v>4314</v>
      </c>
      <c r="C987" s="61" t="s">
        <v>1314</v>
      </c>
      <c r="D987" s="61" t="s">
        <v>4264</v>
      </c>
      <c r="E987" s="61" t="s">
        <v>4303</v>
      </c>
      <c r="F987" s="61" t="s">
        <v>4327</v>
      </c>
      <c r="G987" s="61" t="s">
        <v>1503</v>
      </c>
      <c r="H987" s="61" t="s">
        <v>4315</v>
      </c>
      <c r="I987" s="61" t="s">
        <v>1505</v>
      </c>
      <c r="J987" s="61" t="s">
        <v>1506</v>
      </c>
      <c r="K987" s="61" t="s">
        <v>4319</v>
      </c>
      <c r="L987" s="61" t="s">
        <v>1508</v>
      </c>
      <c r="M987" s="61" t="s">
        <v>4356</v>
      </c>
      <c r="N987" s="355">
        <v>46034</v>
      </c>
      <c r="O987" s="19">
        <v>98124</v>
      </c>
      <c r="P987" s="15" t="s">
        <v>1510</v>
      </c>
      <c r="Q987" s="336">
        <v>1</v>
      </c>
    </row>
    <row r="988" spans="1:17" x14ac:dyDescent="0.2">
      <c r="A988" s="61" t="s">
        <v>3959</v>
      </c>
      <c r="B988" s="61" t="s">
        <v>1498</v>
      </c>
      <c r="C988" s="61" t="s">
        <v>1314</v>
      </c>
      <c r="D988" s="61" t="s">
        <v>3960</v>
      </c>
      <c r="E988" s="61" t="s">
        <v>4303</v>
      </c>
      <c r="F988" s="61" t="s">
        <v>4357</v>
      </c>
      <c r="G988" s="61" t="s">
        <v>1503</v>
      </c>
      <c r="H988" s="61" t="s">
        <v>1504</v>
      </c>
      <c r="I988" s="61" t="s">
        <v>4302</v>
      </c>
      <c r="J988" s="61" t="s">
        <v>4287</v>
      </c>
      <c r="K988" s="61" t="s">
        <v>4321</v>
      </c>
      <c r="L988" s="61" t="s">
        <v>1508</v>
      </c>
      <c r="M988" s="61" t="s">
        <v>4355</v>
      </c>
      <c r="N988" s="355">
        <v>45686</v>
      </c>
      <c r="O988" s="19">
        <v>3822449.68</v>
      </c>
      <c r="P988" s="15" t="s">
        <v>1510</v>
      </c>
      <c r="Q988" s="336">
        <v>1</v>
      </c>
    </row>
    <row r="989" spans="1:17" x14ac:dyDescent="0.2">
      <c r="A989" s="61" t="s">
        <v>4180</v>
      </c>
      <c r="B989" s="61" t="s">
        <v>1498</v>
      </c>
      <c r="C989" s="61" t="s">
        <v>1314</v>
      </c>
      <c r="D989" s="61" t="s">
        <v>4181</v>
      </c>
      <c r="E989" s="61" t="s">
        <v>4303</v>
      </c>
      <c r="F989" s="61" t="s">
        <v>4358</v>
      </c>
      <c r="G989" s="61" t="s">
        <v>1503</v>
      </c>
      <c r="H989" s="61" t="s">
        <v>4301</v>
      </c>
      <c r="I989" s="61" t="s">
        <v>4302</v>
      </c>
      <c r="J989" s="61" t="s">
        <v>4287</v>
      </c>
      <c r="K989" s="61" t="s">
        <v>4306</v>
      </c>
      <c r="L989" s="61" t="s">
        <v>1508</v>
      </c>
      <c r="M989" s="61" t="s">
        <v>4355</v>
      </c>
      <c r="N989" s="355">
        <v>45959</v>
      </c>
      <c r="O989" s="19">
        <v>349405.75</v>
      </c>
      <c r="P989" s="15" t="s">
        <v>1510</v>
      </c>
      <c r="Q989" s="336">
        <v>1</v>
      </c>
    </row>
    <row r="990" spans="1:17" x14ac:dyDescent="0.2">
      <c r="A990" s="61" t="s">
        <v>4180</v>
      </c>
      <c r="B990" s="61" t="s">
        <v>4300</v>
      </c>
      <c r="C990" s="61" t="s">
        <v>1314</v>
      </c>
      <c r="D990" s="61" t="s">
        <v>4181</v>
      </c>
      <c r="E990" s="61" t="s">
        <v>4303</v>
      </c>
      <c r="F990" s="61" t="s">
        <v>4358</v>
      </c>
      <c r="G990" s="61" t="s">
        <v>1503</v>
      </c>
      <c r="H990" s="61" t="s">
        <v>4301</v>
      </c>
      <c r="I990" s="61" t="s">
        <v>1314</v>
      </c>
      <c r="J990" s="61" t="s">
        <v>1506</v>
      </c>
      <c r="K990" s="61" t="s">
        <v>4306</v>
      </c>
      <c r="L990" s="61" t="s">
        <v>1508</v>
      </c>
      <c r="M990" s="61" t="s">
        <v>4355</v>
      </c>
      <c r="N990" s="355">
        <v>45959</v>
      </c>
      <c r="O990" s="19">
        <v>502138.88</v>
      </c>
      <c r="P990" s="15" t="s">
        <v>1510</v>
      </c>
      <c r="Q990" s="336">
        <v>1</v>
      </c>
    </row>
    <row r="991" spans="1:17" x14ac:dyDescent="0.2">
      <c r="A991" s="61" t="s">
        <v>3328</v>
      </c>
      <c r="B991" s="61" t="s">
        <v>1498</v>
      </c>
      <c r="C991" s="61" t="s">
        <v>1314</v>
      </c>
      <c r="D991" s="61" t="s">
        <v>3329</v>
      </c>
      <c r="E991" s="61" t="s">
        <v>4303</v>
      </c>
      <c r="F991" s="61" t="s">
        <v>4310</v>
      </c>
      <c r="G991" s="61" t="s">
        <v>1503</v>
      </c>
      <c r="H991" s="61" t="s">
        <v>1504</v>
      </c>
      <c r="I991" s="61" t="s">
        <v>1505</v>
      </c>
      <c r="J991" s="61" t="s">
        <v>1506</v>
      </c>
      <c r="K991" s="61" t="s">
        <v>4306</v>
      </c>
      <c r="L991" s="61" t="s">
        <v>1508</v>
      </c>
      <c r="M991" s="61" t="s">
        <v>4351</v>
      </c>
      <c r="N991" s="355">
        <v>46034</v>
      </c>
      <c r="O991" s="19">
        <v>0</v>
      </c>
      <c r="P991" s="15" t="s">
        <v>1510</v>
      </c>
      <c r="Q991" s="336">
        <v>1</v>
      </c>
    </row>
    <row r="992" spans="1:17" x14ac:dyDescent="0.2">
      <c r="A992" s="61" t="s">
        <v>3328</v>
      </c>
      <c r="B992" s="61" t="s">
        <v>1498</v>
      </c>
      <c r="C992" s="61" t="s">
        <v>4312</v>
      </c>
      <c r="D992" s="61" t="s">
        <v>3329</v>
      </c>
      <c r="E992" s="61" t="s">
        <v>4303</v>
      </c>
      <c r="F992" s="61" t="s">
        <v>4310</v>
      </c>
      <c r="G992" s="61" t="s">
        <v>1503</v>
      </c>
      <c r="H992" s="61" t="s">
        <v>1504</v>
      </c>
      <c r="I992" s="61" t="s">
        <v>1505</v>
      </c>
      <c r="J992" s="61" t="s">
        <v>1506</v>
      </c>
      <c r="K992" s="61" t="s">
        <v>4306</v>
      </c>
      <c r="L992" s="61" t="s">
        <v>1508</v>
      </c>
      <c r="M992" s="61" t="s">
        <v>4351</v>
      </c>
      <c r="N992" s="355">
        <v>46034</v>
      </c>
      <c r="O992" s="19">
        <v>0</v>
      </c>
      <c r="P992" s="15" t="s">
        <v>1510</v>
      </c>
      <c r="Q992" s="336">
        <v>1</v>
      </c>
    </row>
    <row r="993" spans="1:17" x14ac:dyDescent="0.2">
      <c r="A993" s="61" t="s">
        <v>3328</v>
      </c>
      <c r="B993" s="61" t="s">
        <v>1498</v>
      </c>
      <c r="C993" s="61" t="s">
        <v>4313</v>
      </c>
      <c r="D993" s="61" t="s">
        <v>3329</v>
      </c>
      <c r="E993" s="61" t="s">
        <v>4303</v>
      </c>
      <c r="F993" s="61" t="s">
        <v>4310</v>
      </c>
      <c r="G993" s="61" t="s">
        <v>1503</v>
      </c>
      <c r="H993" s="61" t="s">
        <v>1504</v>
      </c>
      <c r="I993" s="61" t="s">
        <v>1505</v>
      </c>
      <c r="J993" s="61" t="s">
        <v>1506</v>
      </c>
      <c r="K993" s="61" t="s">
        <v>4306</v>
      </c>
      <c r="L993" s="61" t="s">
        <v>1508</v>
      </c>
      <c r="M993" s="61" t="s">
        <v>4351</v>
      </c>
      <c r="N993" s="355">
        <v>46034</v>
      </c>
      <c r="O993" s="19">
        <v>0</v>
      </c>
      <c r="P993" s="15" t="s">
        <v>1510</v>
      </c>
      <c r="Q993" s="336">
        <v>1</v>
      </c>
    </row>
    <row r="994" spans="1:17" x14ac:dyDescent="0.2">
      <c r="A994" s="61" t="s">
        <v>4166</v>
      </c>
      <c r="B994" s="61" t="s">
        <v>1498</v>
      </c>
      <c r="C994" s="61" t="s">
        <v>1314</v>
      </c>
      <c r="D994" s="61" t="s">
        <v>4167</v>
      </c>
      <c r="E994" s="61" t="s">
        <v>4303</v>
      </c>
      <c r="F994" s="61" t="s">
        <v>4359</v>
      </c>
      <c r="G994" s="61" t="s">
        <v>1503</v>
      </c>
      <c r="H994" s="61" t="s">
        <v>4301</v>
      </c>
      <c r="I994" s="61" t="s">
        <v>1505</v>
      </c>
      <c r="J994" s="61" t="s">
        <v>1506</v>
      </c>
      <c r="K994" s="61" t="s">
        <v>4306</v>
      </c>
      <c r="L994" s="61" t="s">
        <v>1508</v>
      </c>
      <c r="M994" s="61" t="s">
        <v>4342</v>
      </c>
      <c r="N994" s="355">
        <v>45972</v>
      </c>
      <c r="O994" s="19">
        <v>0</v>
      </c>
      <c r="P994" s="15" t="s">
        <v>1510</v>
      </c>
      <c r="Q994" s="336">
        <v>1</v>
      </c>
    </row>
    <row r="995" spans="1:17" x14ac:dyDescent="0.2">
      <c r="A995" s="61" t="s">
        <v>4166</v>
      </c>
      <c r="B995" s="61" t="s">
        <v>4300</v>
      </c>
      <c r="C995" s="61" t="s">
        <v>1314</v>
      </c>
      <c r="D995" s="61" t="s">
        <v>4167</v>
      </c>
      <c r="E995" s="61" t="s">
        <v>4303</v>
      </c>
      <c r="F995" s="61" t="s">
        <v>4359</v>
      </c>
      <c r="G995" s="61" t="s">
        <v>1503</v>
      </c>
      <c r="H995" s="61" t="s">
        <v>4301</v>
      </c>
      <c r="I995" s="61" t="s">
        <v>1314</v>
      </c>
      <c r="J995" s="61" t="s">
        <v>1506</v>
      </c>
      <c r="K995" s="61" t="s">
        <v>4306</v>
      </c>
      <c r="L995" s="61" t="s">
        <v>1508</v>
      </c>
      <c r="M995" s="61" t="s">
        <v>4342</v>
      </c>
      <c r="N995" s="355">
        <v>45972</v>
      </c>
      <c r="O995" s="19">
        <v>467721.89</v>
      </c>
      <c r="P995" s="15" t="s">
        <v>1510</v>
      </c>
      <c r="Q995" s="336">
        <v>1</v>
      </c>
    </row>
    <row r="996" spans="1:17" x14ac:dyDescent="0.2">
      <c r="A996" s="61" t="s">
        <v>4176</v>
      </c>
      <c r="B996" s="61" t="s">
        <v>1498</v>
      </c>
      <c r="C996" s="61" t="s">
        <v>1314</v>
      </c>
      <c r="D996" s="61" t="s">
        <v>4177</v>
      </c>
      <c r="E996" s="61" t="s">
        <v>4303</v>
      </c>
      <c r="F996" s="61" t="s">
        <v>4358</v>
      </c>
      <c r="G996" s="61" t="s">
        <v>1503</v>
      </c>
      <c r="H996" s="61" t="s">
        <v>4301</v>
      </c>
      <c r="I996" s="61" t="s">
        <v>4302</v>
      </c>
      <c r="J996" s="61" t="s">
        <v>4287</v>
      </c>
      <c r="K996" s="61" t="s">
        <v>4306</v>
      </c>
      <c r="L996" s="61" t="s">
        <v>1508</v>
      </c>
      <c r="M996" s="61" t="s">
        <v>4342</v>
      </c>
      <c r="N996" s="355">
        <v>46014</v>
      </c>
      <c r="O996" s="19">
        <v>258859.67</v>
      </c>
      <c r="P996" s="15" t="s">
        <v>1510</v>
      </c>
      <c r="Q996" s="336">
        <v>1</v>
      </c>
    </row>
    <row r="997" spans="1:17" x14ac:dyDescent="0.2">
      <c r="A997" s="61" t="s">
        <v>4176</v>
      </c>
      <c r="B997" s="61" t="s">
        <v>4300</v>
      </c>
      <c r="C997" s="61" t="s">
        <v>1314</v>
      </c>
      <c r="D997" s="61" t="s">
        <v>4177</v>
      </c>
      <c r="E997" s="61" t="s">
        <v>4303</v>
      </c>
      <c r="F997" s="61" t="s">
        <v>4358</v>
      </c>
      <c r="G997" s="61" t="s">
        <v>1503</v>
      </c>
      <c r="H997" s="61" t="s">
        <v>4301</v>
      </c>
      <c r="I997" s="61" t="s">
        <v>1314</v>
      </c>
      <c r="J997" s="61" t="s">
        <v>1506</v>
      </c>
      <c r="K997" s="61" t="s">
        <v>4306</v>
      </c>
      <c r="L997" s="61" t="s">
        <v>1508</v>
      </c>
      <c r="M997" s="61" t="s">
        <v>4342</v>
      </c>
      <c r="N997" s="355">
        <v>46014</v>
      </c>
      <c r="O997" s="19">
        <v>513088.85</v>
      </c>
      <c r="P997" s="15" t="s">
        <v>1510</v>
      </c>
      <c r="Q997" s="336">
        <v>1</v>
      </c>
    </row>
    <row r="998" spans="1:17" x14ac:dyDescent="0.2">
      <c r="A998" s="61" t="s">
        <v>3162</v>
      </c>
      <c r="B998" s="61" t="s">
        <v>4307</v>
      </c>
      <c r="C998" s="61" t="s">
        <v>1314</v>
      </c>
      <c r="D998" s="61" t="s">
        <v>3163</v>
      </c>
      <c r="E998" s="61" t="s">
        <v>4303</v>
      </c>
      <c r="F998" s="61" t="s">
        <v>4310</v>
      </c>
      <c r="G998" s="61" t="s">
        <v>2872</v>
      </c>
      <c r="H998" s="61" t="s">
        <v>4301</v>
      </c>
      <c r="I998" s="61" t="s">
        <v>1314</v>
      </c>
      <c r="J998" s="61" t="s">
        <v>1506</v>
      </c>
      <c r="K998" s="61" t="s">
        <v>4306</v>
      </c>
      <c r="L998" s="61" t="s">
        <v>1508</v>
      </c>
      <c r="M998" s="61" t="s">
        <v>4353</v>
      </c>
      <c r="N998" s="355">
        <v>45835</v>
      </c>
      <c r="O998" s="19">
        <v>0</v>
      </c>
      <c r="P998" s="15" t="s">
        <v>1510</v>
      </c>
      <c r="Q998" s="336">
        <v>1</v>
      </c>
    </row>
    <row r="999" spans="1:17" x14ac:dyDescent="0.2">
      <c r="A999" s="61" t="s">
        <v>3162</v>
      </c>
      <c r="B999" s="61" t="s">
        <v>4284</v>
      </c>
      <c r="C999" s="61" t="s">
        <v>1314</v>
      </c>
      <c r="D999" s="61" t="s">
        <v>3163</v>
      </c>
      <c r="E999" s="61" t="s">
        <v>4303</v>
      </c>
      <c r="F999" s="61" t="s">
        <v>4310</v>
      </c>
      <c r="G999" s="61" t="s">
        <v>2872</v>
      </c>
      <c r="H999" s="61" t="s">
        <v>4301</v>
      </c>
      <c r="I999" s="61" t="s">
        <v>1505</v>
      </c>
      <c r="J999" s="61" t="s">
        <v>1506</v>
      </c>
      <c r="K999" s="61" t="s">
        <v>4306</v>
      </c>
      <c r="L999" s="61" t="s">
        <v>1508</v>
      </c>
      <c r="M999" s="61" t="s">
        <v>4353</v>
      </c>
      <c r="N999" s="355">
        <v>45835</v>
      </c>
      <c r="O999" s="19">
        <v>50000</v>
      </c>
      <c r="P999" s="15" t="s">
        <v>1510</v>
      </c>
      <c r="Q999" s="336">
        <v>1</v>
      </c>
    </row>
    <row r="1000" spans="1:17" x14ac:dyDescent="0.2">
      <c r="A1000" s="61" t="s">
        <v>3162</v>
      </c>
      <c r="B1000" s="61" t="s">
        <v>1498</v>
      </c>
      <c r="C1000" s="61" t="s">
        <v>1314</v>
      </c>
      <c r="D1000" s="61" t="s">
        <v>3163</v>
      </c>
      <c r="E1000" s="61" t="s">
        <v>4303</v>
      </c>
      <c r="F1000" s="61" t="s">
        <v>4310</v>
      </c>
      <c r="G1000" s="61" t="s">
        <v>2872</v>
      </c>
      <c r="H1000" s="61" t="s">
        <v>4301</v>
      </c>
      <c r="I1000" s="61" t="s">
        <v>1505</v>
      </c>
      <c r="J1000" s="61" t="s">
        <v>1506</v>
      </c>
      <c r="K1000" s="61" t="s">
        <v>4306</v>
      </c>
      <c r="L1000" s="61" t="s">
        <v>1508</v>
      </c>
      <c r="M1000" s="61" t="s">
        <v>4353</v>
      </c>
      <c r="N1000" s="355">
        <v>45835</v>
      </c>
      <c r="O1000" s="19">
        <v>0</v>
      </c>
      <c r="P1000" s="15" t="s">
        <v>1510</v>
      </c>
      <c r="Q1000" s="336">
        <v>1</v>
      </c>
    </row>
    <row r="1001" spans="1:17" x14ac:dyDescent="0.2">
      <c r="A1001" s="61" t="s">
        <v>3162</v>
      </c>
      <c r="B1001" s="61" t="s">
        <v>4300</v>
      </c>
      <c r="C1001" s="61" t="s">
        <v>1314</v>
      </c>
      <c r="D1001" s="61" t="s">
        <v>3163</v>
      </c>
      <c r="E1001" s="61" t="s">
        <v>4303</v>
      </c>
      <c r="F1001" s="61" t="s">
        <v>4310</v>
      </c>
      <c r="G1001" s="61" t="s">
        <v>2872</v>
      </c>
      <c r="H1001" s="61" t="s">
        <v>4301</v>
      </c>
      <c r="I1001" s="61" t="s">
        <v>1314</v>
      </c>
      <c r="J1001" s="61" t="s">
        <v>1506</v>
      </c>
      <c r="K1001" s="61" t="s">
        <v>4306</v>
      </c>
      <c r="L1001" s="61" t="s">
        <v>1508</v>
      </c>
      <c r="M1001" s="61" t="s">
        <v>4353</v>
      </c>
      <c r="N1001" s="355">
        <v>45835</v>
      </c>
      <c r="O1001" s="19">
        <v>1166943.33</v>
      </c>
      <c r="P1001" s="15" t="s">
        <v>1510</v>
      </c>
      <c r="Q1001" s="336">
        <v>1</v>
      </c>
    </row>
    <row r="1002" spans="1:17" x14ac:dyDescent="0.2">
      <c r="A1002" s="61" t="s">
        <v>4160</v>
      </c>
      <c r="B1002" s="61" t="s">
        <v>4282</v>
      </c>
      <c r="C1002" s="61" t="s">
        <v>1314</v>
      </c>
      <c r="D1002" s="61" t="s">
        <v>4161</v>
      </c>
      <c r="E1002" s="61" t="s">
        <v>4303</v>
      </c>
      <c r="F1002" s="61" t="s">
        <v>4332</v>
      </c>
      <c r="G1002" s="61" t="s">
        <v>1503</v>
      </c>
      <c r="H1002" s="61" t="s">
        <v>1504</v>
      </c>
      <c r="I1002" s="61" t="s">
        <v>1505</v>
      </c>
      <c r="J1002" s="61" t="s">
        <v>1506</v>
      </c>
      <c r="K1002" s="61" t="s">
        <v>4306</v>
      </c>
      <c r="L1002" s="61" t="s">
        <v>1508</v>
      </c>
      <c r="M1002" s="61" t="s">
        <v>4360</v>
      </c>
      <c r="N1002" s="355">
        <v>46034</v>
      </c>
      <c r="O1002" s="19">
        <v>277571</v>
      </c>
      <c r="P1002" s="15" t="s">
        <v>1510</v>
      </c>
      <c r="Q1002" s="336">
        <v>1</v>
      </c>
    </row>
    <row r="1003" spans="1:17" x14ac:dyDescent="0.2">
      <c r="A1003" s="61" t="s">
        <v>4160</v>
      </c>
      <c r="B1003" s="61" t="s">
        <v>4284</v>
      </c>
      <c r="C1003" s="61" t="s">
        <v>1314</v>
      </c>
      <c r="D1003" s="61" t="s">
        <v>4161</v>
      </c>
      <c r="E1003" s="61" t="s">
        <v>4303</v>
      </c>
      <c r="F1003" s="61" t="s">
        <v>4332</v>
      </c>
      <c r="G1003" s="61" t="s">
        <v>1503</v>
      </c>
      <c r="H1003" s="61" t="s">
        <v>1504</v>
      </c>
      <c r="I1003" s="61" t="s">
        <v>1505</v>
      </c>
      <c r="J1003" s="61" t="s">
        <v>1506</v>
      </c>
      <c r="K1003" s="61" t="s">
        <v>4306</v>
      </c>
      <c r="L1003" s="61" t="s">
        <v>1508</v>
      </c>
      <c r="M1003" s="61" t="s">
        <v>4360</v>
      </c>
      <c r="N1003" s="355">
        <v>46034</v>
      </c>
      <c r="O1003" s="19">
        <v>224055.39</v>
      </c>
      <c r="P1003" s="15" t="s">
        <v>1510</v>
      </c>
      <c r="Q1003" s="336">
        <v>1</v>
      </c>
    </row>
    <row r="1004" spans="1:17" x14ac:dyDescent="0.2">
      <c r="A1004" s="61" t="s">
        <v>4160</v>
      </c>
      <c r="B1004" s="61" t="s">
        <v>1498</v>
      </c>
      <c r="C1004" s="61" t="s">
        <v>1314</v>
      </c>
      <c r="D1004" s="61" t="s">
        <v>4161</v>
      </c>
      <c r="E1004" s="61" t="s">
        <v>4303</v>
      </c>
      <c r="F1004" s="61" t="s">
        <v>4332</v>
      </c>
      <c r="G1004" s="61" t="s">
        <v>1503</v>
      </c>
      <c r="H1004" s="61" t="s">
        <v>1504</v>
      </c>
      <c r="I1004" s="61" t="s">
        <v>1505</v>
      </c>
      <c r="J1004" s="61" t="s">
        <v>1506</v>
      </c>
      <c r="K1004" s="61" t="s">
        <v>4306</v>
      </c>
      <c r="L1004" s="61" t="s">
        <v>1508</v>
      </c>
      <c r="M1004" s="61" t="s">
        <v>4360</v>
      </c>
      <c r="N1004" s="355">
        <v>46034</v>
      </c>
      <c r="O1004" s="19">
        <v>249985.71</v>
      </c>
      <c r="P1004" s="15" t="s">
        <v>1510</v>
      </c>
      <c r="Q1004" s="336">
        <v>1</v>
      </c>
    </row>
    <row r="1005" spans="1:17" x14ac:dyDescent="0.2">
      <c r="A1005" s="61" t="s">
        <v>4160</v>
      </c>
      <c r="B1005" s="61" t="s">
        <v>1518</v>
      </c>
      <c r="C1005" s="61" t="s">
        <v>1314</v>
      </c>
      <c r="D1005" s="61" t="s">
        <v>4161</v>
      </c>
      <c r="E1005" s="61" t="s">
        <v>4303</v>
      </c>
      <c r="F1005" s="61" t="s">
        <v>4332</v>
      </c>
      <c r="G1005" s="61" t="s">
        <v>1503</v>
      </c>
      <c r="H1005" s="61" t="s">
        <v>1504</v>
      </c>
      <c r="I1005" s="61" t="s">
        <v>1505</v>
      </c>
      <c r="J1005" s="61" t="s">
        <v>1506</v>
      </c>
      <c r="K1005" s="61" t="s">
        <v>4306</v>
      </c>
      <c r="L1005" s="61" t="s">
        <v>1508</v>
      </c>
      <c r="M1005" s="61" t="s">
        <v>4360</v>
      </c>
      <c r="N1005" s="355">
        <v>46034</v>
      </c>
      <c r="O1005" s="19">
        <v>249985.71</v>
      </c>
      <c r="P1005" s="15" t="s">
        <v>1510</v>
      </c>
      <c r="Q1005" s="336">
        <v>1</v>
      </c>
    </row>
    <row r="1006" spans="1:17" x14ac:dyDescent="0.2">
      <c r="A1006" s="61" t="s">
        <v>3667</v>
      </c>
      <c r="B1006" s="61" t="s">
        <v>1498</v>
      </c>
      <c r="C1006" s="61" t="s">
        <v>1314</v>
      </c>
      <c r="D1006" s="61" t="s">
        <v>3668</v>
      </c>
      <c r="E1006" s="61" t="s">
        <v>4303</v>
      </c>
      <c r="F1006" s="61" t="s">
        <v>4325</v>
      </c>
      <c r="G1006" s="61" t="s">
        <v>1503</v>
      </c>
      <c r="H1006" s="61" t="s">
        <v>4301</v>
      </c>
      <c r="I1006" s="61" t="s">
        <v>1505</v>
      </c>
      <c r="J1006" s="61" t="s">
        <v>1506</v>
      </c>
      <c r="K1006" s="61" t="s">
        <v>4321</v>
      </c>
      <c r="L1006" s="61" t="s">
        <v>1508</v>
      </c>
      <c r="M1006" s="61" t="s">
        <v>4353</v>
      </c>
      <c r="N1006" s="355">
        <v>45537</v>
      </c>
      <c r="O1006" s="19">
        <v>0</v>
      </c>
      <c r="P1006" s="15" t="s">
        <v>1510</v>
      </c>
      <c r="Q1006" s="336">
        <v>1</v>
      </c>
    </row>
    <row r="1007" spans="1:17" x14ac:dyDescent="0.2">
      <c r="A1007" s="61" t="s">
        <v>3667</v>
      </c>
      <c r="B1007" s="61" t="s">
        <v>4300</v>
      </c>
      <c r="C1007" s="61" t="s">
        <v>1314</v>
      </c>
      <c r="D1007" s="61" t="s">
        <v>3668</v>
      </c>
      <c r="E1007" s="61" t="s">
        <v>4303</v>
      </c>
      <c r="F1007" s="61" t="s">
        <v>4325</v>
      </c>
      <c r="G1007" s="61" t="s">
        <v>1503</v>
      </c>
      <c r="H1007" s="61" t="s">
        <v>4301</v>
      </c>
      <c r="I1007" s="61" t="s">
        <v>1314</v>
      </c>
      <c r="J1007" s="61" t="s">
        <v>1506</v>
      </c>
      <c r="K1007" s="61" t="s">
        <v>4321</v>
      </c>
      <c r="L1007" s="61" t="s">
        <v>1508</v>
      </c>
      <c r="M1007" s="61" t="s">
        <v>4353</v>
      </c>
      <c r="N1007" s="355">
        <v>45537</v>
      </c>
      <c r="O1007" s="19">
        <v>741659.12</v>
      </c>
      <c r="P1007" s="15" t="s">
        <v>1510</v>
      </c>
      <c r="Q1007" s="336">
        <v>1</v>
      </c>
    </row>
    <row r="1008" spans="1:17" x14ac:dyDescent="0.2">
      <c r="A1008" s="61" t="s">
        <v>3022</v>
      </c>
      <c r="B1008" s="61" t="s">
        <v>4283</v>
      </c>
      <c r="C1008" s="61" t="s">
        <v>1314</v>
      </c>
      <c r="D1008" s="61" t="s">
        <v>3023</v>
      </c>
      <c r="E1008" s="61" t="s">
        <v>4303</v>
      </c>
      <c r="F1008" s="61" t="s">
        <v>4318</v>
      </c>
      <c r="G1008" s="61" t="s">
        <v>1503</v>
      </c>
      <c r="H1008" s="61" t="s">
        <v>4301</v>
      </c>
      <c r="I1008" s="61" t="s">
        <v>1505</v>
      </c>
      <c r="J1008" s="61" t="s">
        <v>1506</v>
      </c>
      <c r="K1008" s="61" t="s">
        <v>4306</v>
      </c>
      <c r="L1008" s="61" t="s">
        <v>1508</v>
      </c>
      <c r="M1008" s="61" t="s">
        <v>4361</v>
      </c>
      <c r="N1008" s="355">
        <v>46048</v>
      </c>
      <c r="O1008" s="19">
        <v>0</v>
      </c>
      <c r="P1008" s="15" t="s">
        <v>1510</v>
      </c>
      <c r="Q1008" s="336">
        <v>1</v>
      </c>
    </row>
    <row r="1009" spans="1:17" x14ac:dyDescent="0.2">
      <c r="A1009" s="61" t="s">
        <v>3022</v>
      </c>
      <c r="B1009" s="61" t="s">
        <v>4307</v>
      </c>
      <c r="C1009" s="61" t="s">
        <v>1314</v>
      </c>
      <c r="D1009" s="61" t="s">
        <v>3023</v>
      </c>
      <c r="E1009" s="61" t="s">
        <v>4303</v>
      </c>
      <c r="F1009" s="61" t="s">
        <v>4318</v>
      </c>
      <c r="G1009" s="61" t="s">
        <v>1503</v>
      </c>
      <c r="H1009" s="61" t="s">
        <v>4301</v>
      </c>
      <c r="I1009" s="61" t="s">
        <v>1314</v>
      </c>
      <c r="J1009" s="61" t="s">
        <v>1506</v>
      </c>
      <c r="K1009" s="61" t="s">
        <v>4306</v>
      </c>
      <c r="L1009" s="61" t="s">
        <v>1508</v>
      </c>
      <c r="M1009" s="61" t="s">
        <v>4361</v>
      </c>
      <c r="N1009" s="355">
        <v>46048</v>
      </c>
      <c r="O1009" s="19">
        <v>2382.36</v>
      </c>
      <c r="P1009" s="15" t="s">
        <v>1510</v>
      </c>
      <c r="Q1009" s="336">
        <v>1</v>
      </c>
    </row>
    <row r="1010" spans="1:17" x14ac:dyDescent="0.2">
      <c r="A1010" s="61" t="s">
        <v>3022</v>
      </c>
      <c r="B1010" s="61" t="s">
        <v>4284</v>
      </c>
      <c r="C1010" s="61" t="s">
        <v>1314</v>
      </c>
      <c r="D1010" s="61" t="s">
        <v>3023</v>
      </c>
      <c r="E1010" s="61" t="s">
        <v>4303</v>
      </c>
      <c r="F1010" s="61" t="s">
        <v>4318</v>
      </c>
      <c r="G1010" s="61" t="s">
        <v>1503</v>
      </c>
      <c r="H1010" s="61" t="s">
        <v>4301</v>
      </c>
      <c r="I1010" s="61" t="s">
        <v>1505</v>
      </c>
      <c r="J1010" s="61" t="s">
        <v>1506</v>
      </c>
      <c r="K1010" s="61" t="s">
        <v>4306</v>
      </c>
      <c r="L1010" s="61" t="s">
        <v>1508</v>
      </c>
      <c r="M1010" s="61" t="s">
        <v>4361</v>
      </c>
      <c r="N1010" s="355">
        <v>46048</v>
      </c>
      <c r="O1010" s="19">
        <v>2382.36</v>
      </c>
      <c r="P1010" s="15" t="s">
        <v>1510</v>
      </c>
      <c r="Q1010" s="336">
        <v>1</v>
      </c>
    </row>
    <row r="1011" spans="1:17" x14ac:dyDescent="0.2">
      <c r="A1011" s="61" t="s">
        <v>3022</v>
      </c>
      <c r="B1011" s="61" t="s">
        <v>1498</v>
      </c>
      <c r="C1011" s="61" t="s">
        <v>1314</v>
      </c>
      <c r="D1011" s="61" t="s">
        <v>3023</v>
      </c>
      <c r="E1011" s="61" t="s">
        <v>4303</v>
      </c>
      <c r="F1011" s="61" t="s">
        <v>4318</v>
      </c>
      <c r="G1011" s="61" t="s">
        <v>1503</v>
      </c>
      <c r="H1011" s="61" t="s">
        <v>4301</v>
      </c>
      <c r="I1011" s="61" t="s">
        <v>1505</v>
      </c>
      <c r="J1011" s="61" t="s">
        <v>1506</v>
      </c>
      <c r="K1011" s="61" t="s">
        <v>4306</v>
      </c>
      <c r="L1011" s="61" t="s">
        <v>1508</v>
      </c>
      <c r="M1011" s="61" t="s">
        <v>4361</v>
      </c>
      <c r="N1011" s="355">
        <v>46048</v>
      </c>
      <c r="O1011" s="19">
        <v>0</v>
      </c>
      <c r="P1011" s="15" t="s">
        <v>1510</v>
      </c>
      <c r="Q1011" s="336">
        <v>1</v>
      </c>
    </row>
    <row r="1012" spans="1:17" x14ac:dyDescent="0.2">
      <c r="A1012" s="61" t="s">
        <v>3022</v>
      </c>
      <c r="B1012" s="61" t="s">
        <v>4300</v>
      </c>
      <c r="C1012" s="61" t="s">
        <v>1314</v>
      </c>
      <c r="D1012" s="61" t="s">
        <v>3023</v>
      </c>
      <c r="E1012" s="61" t="s">
        <v>4303</v>
      </c>
      <c r="F1012" s="61" t="s">
        <v>4318</v>
      </c>
      <c r="G1012" s="61" t="s">
        <v>1503</v>
      </c>
      <c r="H1012" s="61" t="s">
        <v>4301</v>
      </c>
      <c r="I1012" s="61" t="s">
        <v>1505</v>
      </c>
      <c r="J1012" s="61" t="s">
        <v>1506</v>
      </c>
      <c r="K1012" s="61" t="s">
        <v>4306</v>
      </c>
      <c r="L1012" s="61" t="s">
        <v>1508</v>
      </c>
      <c r="M1012" s="61" t="s">
        <v>4361</v>
      </c>
      <c r="N1012" s="355">
        <v>46048</v>
      </c>
      <c r="O1012" s="19">
        <v>3964.62</v>
      </c>
      <c r="P1012" s="15" t="s">
        <v>1510</v>
      </c>
      <c r="Q1012" s="336">
        <v>1</v>
      </c>
    </row>
    <row r="1013" spans="1:17" x14ac:dyDescent="0.2">
      <c r="A1013" s="61" t="s">
        <v>2935</v>
      </c>
      <c r="B1013" s="61" t="s">
        <v>1498</v>
      </c>
      <c r="C1013" s="61" t="s">
        <v>1314</v>
      </c>
      <c r="D1013" s="61" t="s">
        <v>2936</v>
      </c>
      <c r="E1013" s="61" t="s">
        <v>4303</v>
      </c>
      <c r="F1013" s="61" t="s">
        <v>4310</v>
      </c>
      <c r="G1013" s="61" t="s">
        <v>1503</v>
      </c>
      <c r="H1013" s="61" t="s">
        <v>1504</v>
      </c>
      <c r="I1013" s="61" t="s">
        <v>1505</v>
      </c>
      <c r="J1013" s="61" t="s">
        <v>1506</v>
      </c>
      <c r="K1013" s="61" t="s">
        <v>4306</v>
      </c>
      <c r="L1013" s="61" t="s">
        <v>1508</v>
      </c>
      <c r="M1013" s="61" t="s">
        <v>4353</v>
      </c>
      <c r="N1013" s="355">
        <v>45534</v>
      </c>
      <c r="O1013" s="19">
        <v>18452</v>
      </c>
      <c r="P1013" s="15" t="s">
        <v>1510</v>
      </c>
      <c r="Q1013" s="336">
        <v>1</v>
      </c>
    </row>
    <row r="1014" spans="1:17" x14ac:dyDescent="0.2">
      <c r="A1014" s="61" t="s">
        <v>2931</v>
      </c>
      <c r="B1014" s="61" t="s">
        <v>1498</v>
      </c>
      <c r="C1014" s="61" t="s">
        <v>1314</v>
      </c>
      <c r="D1014" s="61" t="s">
        <v>2932</v>
      </c>
      <c r="E1014" s="61" t="s">
        <v>4303</v>
      </c>
      <c r="F1014" s="61" t="s">
        <v>4310</v>
      </c>
      <c r="G1014" s="61" t="s">
        <v>1503</v>
      </c>
      <c r="H1014" s="61" t="s">
        <v>1504</v>
      </c>
      <c r="I1014" s="61" t="s">
        <v>1505</v>
      </c>
      <c r="J1014" s="61" t="s">
        <v>1506</v>
      </c>
      <c r="K1014" s="61" t="s">
        <v>4306</v>
      </c>
      <c r="L1014" s="61" t="s">
        <v>1508</v>
      </c>
      <c r="M1014" s="61" t="s">
        <v>4353</v>
      </c>
      <c r="N1014" s="355">
        <v>45553</v>
      </c>
      <c r="O1014" s="19">
        <v>0</v>
      </c>
      <c r="P1014" s="15" t="s">
        <v>1510</v>
      </c>
      <c r="Q1014" s="336">
        <v>1</v>
      </c>
    </row>
    <row r="1015" spans="1:17" x14ac:dyDescent="0.2">
      <c r="A1015" s="61" t="s">
        <v>2933</v>
      </c>
      <c r="B1015" s="61" t="s">
        <v>1498</v>
      </c>
      <c r="C1015" s="61" t="s">
        <v>1314</v>
      </c>
      <c r="D1015" s="61" t="s">
        <v>2934</v>
      </c>
      <c r="E1015" s="61" t="s">
        <v>4303</v>
      </c>
      <c r="F1015" s="61" t="s">
        <v>4310</v>
      </c>
      <c r="G1015" s="61" t="s">
        <v>1503</v>
      </c>
      <c r="H1015" s="61" t="s">
        <v>1504</v>
      </c>
      <c r="I1015" s="61" t="s">
        <v>1505</v>
      </c>
      <c r="J1015" s="61" t="s">
        <v>1506</v>
      </c>
      <c r="K1015" s="61" t="s">
        <v>4306</v>
      </c>
      <c r="L1015" s="61" t="s">
        <v>1508</v>
      </c>
      <c r="M1015" s="61" t="s">
        <v>4353</v>
      </c>
      <c r="N1015" s="355">
        <v>45553</v>
      </c>
      <c r="O1015" s="19">
        <v>0</v>
      </c>
      <c r="P1015" s="15" t="s">
        <v>1510</v>
      </c>
      <c r="Q1015" s="336">
        <v>1</v>
      </c>
    </row>
    <row r="1016" spans="1:17" x14ac:dyDescent="0.2">
      <c r="A1016" s="61" t="s">
        <v>3620</v>
      </c>
      <c r="B1016" s="61" t="s">
        <v>4284</v>
      </c>
      <c r="C1016" s="61" t="s">
        <v>1314</v>
      </c>
      <c r="D1016" s="61" t="s">
        <v>3621</v>
      </c>
      <c r="E1016" s="61" t="s">
        <v>4303</v>
      </c>
      <c r="F1016" s="61" t="s">
        <v>4330</v>
      </c>
      <c r="G1016" s="61" t="s">
        <v>1503</v>
      </c>
      <c r="H1016" s="61" t="s">
        <v>1504</v>
      </c>
      <c r="I1016" s="61" t="s">
        <v>1505</v>
      </c>
      <c r="J1016" s="61" t="s">
        <v>1506</v>
      </c>
      <c r="K1016" s="61" t="s">
        <v>4321</v>
      </c>
      <c r="L1016" s="61" t="s">
        <v>1508</v>
      </c>
      <c r="M1016" s="61" t="s">
        <v>4298</v>
      </c>
      <c r="N1016" s="355">
        <v>45534</v>
      </c>
      <c r="O1016" s="19">
        <v>1</v>
      </c>
      <c r="P1016" s="15" t="s">
        <v>1510</v>
      </c>
      <c r="Q1016" s="336">
        <v>1</v>
      </c>
    </row>
    <row r="1017" spans="1:17" x14ac:dyDescent="0.2">
      <c r="A1017" s="61" t="s">
        <v>3620</v>
      </c>
      <c r="B1017" s="61" t="s">
        <v>1498</v>
      </c>
      <c r="C1017" s="61" t="s">
        <v>1314</v>
      </c>
      <c r="D1017" s="61" t="s">
        <v>3621</v>
      </c>
      <c r="E1017" s="61" t="s">
        <v>4303</v>
      </c>
      <c r="F1017" s="61" t="s">
        <v>4330</v>
      </c>
      <c r="G1017" s="61" t="s">
        <v>1503</v>
      </c>
      <c r="H1017" s="61" t="s">
        <v>1504</v>
      </c>
      <c r="I1017" s="61" t="s">
        <v>4302</v>
      </c>
      <c r="J1017" s="61" t="s">
        <v>4287</v>
      </c>
      <c r="K1017" s="61" t="s">
        <v>4319</v>
      </c>
      <c r="L1017" s="61" t="s">
        <v>1508</v>
      </c>
      <c r="M1017" s="61" t="s">
        <v>4298</v>
      </c>
      <c r="N1017" s="355">
        <v>45534</v>
      </c>
      <c r="O1017" s="19">
        <v>521063.6</v>
      </c>
      <c r="P1017" s="15" t="s">
        <v>1510</v>
      </c>
      <c r="Q1017" s="336">
        <v>1</v>
      </c>
    </row>
    <row r="1018" spans="1:17" x14ac:dyDescent="0.2">
      <c r="A1018" s="61" t="s">
        <v>4024</v>
      </c>
      <c r="B1018" s="61" t="s">
        <v>4293</v>
      </c>
      <c r="C1018" s="61" t="s">
        <v>1314</v>
      </c>
      <c r="D1018" s="61" t="s">
        <v>4025</v>
      </c>
      <c r="E1018" s="61" t="s">
        <v>4303</v>
      </c>
      <c r="F1018" s="61" t="s">
        <v>4362</v>
      </c>
      <c r="G1018" s="61" t="s">
        <v>1503</v>
      </c>
      <c r="H1018" s="61" t="s">
        <v>4301</v>
      </c>
      <c r="I1018" s="61" t="s">
        <v>1505</v>
      </c>
      <c r="J1018" s="61" t="s">
        <v>1506</v>
      </c>
      <c r="K1018" s="61" t="s">
        <v>4319</v>
      </c>
      <c r="L1018" s="61" t="s">
        <v>1508</v>
      </c>
      <c r="M1018" s="61" t="s">
        <v>4363</v>
      </c>
      <c r="N1018" s="355">
        <v>45994</v>
      </c>
      <c r="O1018" s="19">
        <v>1</v>
      </c>
      <c r="P1018" s="15" t="s">
        <v>1510</v>
      </c>
      <c r="Q1018" s="336">
        <v>1</v>
      </c>
    </row>
    <row r="1019" spans="1:17" x14ac:dyDescent="0.2">
      <c r="A1019" s="61" t="s">
        <v>4024</v>
      </c>
      <c r="B1019" s="61" t="s">
        <v>4307</v>
      </c>
      <c r="C1019" s="61" t="s">
        <v>1314</v>
      </c>
      <c r="D1019" s="61" t="s">
        <v>4025</v>
      </c>
      <c r="E1019" s="61" t="s">
        <v>4303</v>
      </c>
      <c r="F1019" s="61" t="s">
        <v>4362</v>
      </c>
      <c r="G1019" s="61" t="s">
        <v>1503</v>
      </c>
      <c r="H1019" s="61" t="s">
        <v>4301</v>
      </c>
      <c r="I1019" s="61" t="s">
        <v>1505</v>
      </c>
      <c r="J1019" s="61" t="s">
        <v>1506</v>
      </c>
      <c r="K1019" s="61" t="s">
        <v>4319</v>
      </c>
      <c r="L1019" s="61" t="s">
        <v>1508</v>
      </c>
      <c r="M1019" s="61" t="s">
        <v>4363</v>
      </c>
      <c r="N1019" s="355">
        <v>45994</v>
      </c>
      <c r="O1019" s="19">
        <v>100</v>
      </c>
      <c r="P1019" s="15" t="s">
        <v>1510</v>
      </c>
      <c r="Q1019" s="336">
        <v>1</v>
      </c>
    </row>
    <row r="1020" spans="1:17" x14ac:dyDescent="0.2">
      <c r="A1020" s="61" t="s">
        <v>4024</v>
      </c>
      <c r="B1020" s="61" t="s">
        <v>4284</v>
      </c>
      <c r="C1020" s="61" t="s">
        <v>1314</v>
      </c>
      <c r="D1020" s="61" t="s">
        <v>4025</v>
      </c>
      <c r="E1020" s="61" t="s">
        <v>4303</v>
      </c>
      <c r="F1020" s="61" t="s">
        <v>4362</v>
      </c>
      <c r="G1020" s="61" t="s">
        <v>1503</v>
      </c>
      <c r="H1020" s="61" t="s">
        <v>4301</v>
      </c>
      <c r="I1020" s="61" t="s">
        <v>1505</v>
      </c>
      <c r="J1020" s="61" t="s">
        <v>1506</v>
      </c>
      <c r="K1020" s="61" t="s">
        <v>4319</v>
      </c>
      <c r="L1020" s="61" t="s">
        <v>1508</v>
      </c>
      <c r="M1020" s="61" t="s">
        <v>4363</v>
      </c>
      <c r="N1020" s="355">
        <v>45994</v>
      </c>
      <c r="O1020" s="19">
        <v>100</v>
      </c>
      <c r="P1020" s="15" t="s">
        <v>1510</v>
      </c>
      <c r="Q1020" s="336">
        <v>1</v>
      </c>
    </row>
    <row r="1021" spans="1:17" x14ac:dyDescent="0.2">
      <c r="A1021" s="61" t="s">
        <v>4024</v>
      </c>
      <c r="B1021" s="61" t="s">
        <v>4295</v>
      </c>
      <c r="C1021" s="61" t="s">
        <v>1314</v>
      </c>
      <c r="D1021" s="61" t="s">
        <v>4025</v>
      </c>
      <c r="E1021" s="61" t="s">
        <v>4303</v>
      </c>
      <c r="F1021" s="61" t="s">
        <v>4362</v>
      </c>
      <c r="G1021" s="61" t="s">
        <v>1503</v>
      </c>
      <c r="H1021" s="61" t="s">
        <v>4364</v>
      </c>
      <c r="I1021" s="61" t="s">
        <v>1505</v>
      </c>
      <c r="J1021" s="61" t="s">
        <v>1506</v>
      </c>
      <c r="K1021" s="61" t="s">
        <v>4306</v>
      </c>
      <c r="L1021" s="61" t="s">
        <v>1508</v>
      </c>
      <c r="M1021" s="61" t="s">
        <v>4363</v>
      </c>
      <c r="N1021" s="355">
        <v>45994</v>
      </c>
      <c r="O1021" s="19">
        <v>0</v>
      </c>
      <c r="P1021" s="15" t="s">
        <v>1510</v>
      </c>
      <c r="Q1021" s="336">
        <v>1</v>
      </c>
    </row>
    <row r="1022" spans="1:17" x14ac:dyDescent="0.2">
      <c r="A1022" s="61" t="s">
        <v>4024</v>
      </c>
      <c r="B1022" s="61" t="s">
        <v>4295</v>
      </c>
      <c r="C1022" s="61" t="s">
        <v>4312</v>
      </c>
      <c r="D1022" s="61" t="s">
        <v>4025</v>
      </c>
      <c r="E1022" s="61" t="s">
        <v>4303</v>
      </c>
      <c r="F1022" s="61" t="s">
        <v>4362</v>
      </c>
      <c r="G1022" s="61" t="s">
        <v>1503</v>
      </c>
      <c r="H1022" s="61" t="s">
        <v>4364</v>
      </c>
      <c r="I1022" s="61" t="s">
        <v>1505</v>
      </c>
      <c r="J1022" s="61" t="s">
        <v>1506</v>
      </c>
      <c r="K1022" s="61" t="s">
        <v>4306</v>
      </c>
      <c r="L1022" s="61" t="s">
        <v>1508</v>
      </c>
      <c r="M1022" s="61" t="s">
        <v>4363</v>
      </c>
      <c r="N1022" s="355">
        <v>45994</v>
      </c>
      <c r="O1022" s="19">
        <v>0</v>
      </c>
      <c r="P1022" s="15" t="s">
        <v>1510</v>
      </c>
      <c r="Q1022" s="336">
        <v>1</v>
      </c>
    </row>
    <row r="1023" spans="1:17" x14ac:dyDescent="0.2">
      <c r="A1023" s="61" t="s">
        <v>4024</v>
      </c>
      <c r="B1023" s="61" t="s">
        <v>4295</v>
      </c>
      <c r="C1023" s="61" t="s">
        <v>4313</v>
      </c>
      <c r="D1023" s="61" t="s">
        <v>4025</v>
      </c>
      <c r="E1023" s="61" t="s">
        <v>4303</v>
      </c>
      <c r="F1023" s="61" t="s">
        <v>4362</v>
      </c>
      <c r="G1023" s="61" t="s">
        <v>1503</v>
      </c>
      <c r="H1023" s="61" t="s">
        <v>4364</v>
      </c>
      <c r="I1023" s="61" t="s">
        <v>1505</v>
      </c>
      <c r="J1023" s="61" t="s">
        <v>1506</v>
      </c>
      <c r="K1023" s="61" t="s">
        <v>4306</v>
      </c>
      <c r="L1023" s="61" t="s">
        <v>1508</v>
      </c>
      <c r="M1023" s="61" t="s">
        <v>4363</v>
      </c>
      <c r="N1023" s="355">
        <v>45994</v>
      </c>
      <c r="O1023" s="19">
        <v>0</v>
      </c>
      <c r="P1023" s="15" t="s">
        <v>1510</v>
      </c>
      <c r="Q1023" s="336">
        <v>1</v>
      </c>
    </row>
    <row r="1024" spans="1:17" x14ac:dyDescent="0.2">
      <c r="A1024" s="61" t="s">
        <v>4024</v>
      </c>
      <c r="B1024" s="61" t="s">
        <v>1498</v>
      </c>
      <c r="C1024" s="61" t="s">
        <v>1314</v>
      </c>
      <c r="D1024" s="61" t="s">
        <v>4025</v>
      </c>
      <c r="E1024" s="61" t="s">
        <v>4303</v>
      </c>
      <c r="F1024" s="61" t="s">
        <v>4362</v>
      </c>
      <c r="G1024" s="61" t="s">
        <v>1503</v>
      </c>
      <c r="H1024" s="61" t="s">
        <v>4301</v>
      </c>
      <c r="I1024" s="61" t="s">
        <v>1505</v>
      </c>
      <c r="J1024" s="61" t="s">
        <v>1506</v>
      </c>
      <c r="K1024" s="61" t="s">
        <v>4319</v>
      </c>
      <c r="L1024" s="61" t="s">
        <v>1508</v>
      </c>
      <c r="M1024" s="61" t="s">
        <v>4363</v>
      </c>
      <c r="N1024" s="355">
        <v>45994</v>
      </c>
      <c r="O1024" s="19">
        <v>0</v>
      </c>
      <c r="P1024" s="15" t="s">
        <v>1510</v>
      </c>
      <c r="Q1024" s="336">
        <v>1</v>
      </c>
    </row>
    <row r="1025" spans="1:17" x14ac:dyDescent="0.2">
      <c r="A1025" s="61" t="s">
        <v>4024</v>
      </c>
      <c r="B1025" s="61" t="s">
        <v>4300</v>
      </c>
      <c r="C1025" s="61" t="s">
        <v>1314</v>
      </c>
      <c r="D1025" s="61" t="s">
        <v>4025</v>
      </c>
      <c r="E1025" s="61" t="s">
        <v>4303</v>
      </c>
      <c r="F1025" s="61" t="s">
        <v>4362</v>
      </c>
      <c r="G1025" s="61" t="s">
        <v>1503</v>
      </c>
      <c r="H1025" s="61" t="s">
        <v>4301</v>
      </c>
      <c r="I1025" s="61" t="s">
        <v>1314</v>
      </c>
      <c r="J1025" s="61" t="s">
        <v>1506</v>
      </c>
      <c r="K1025" s="61" t="s">
        <v>4319</v>
      </c>
      <c r="L1025" s="61" t="s">
        <v>1508</v>
      </c>
      <c r="M1025" s="61" t="s">
        <v>4363</v>
      </c>
      <c r="N1025" s="355">
        <v>45994</v>
      </c>
      <c r="O1025" s="19">
        <v>497835.18</v>
      </c>
      <c r="P1025" s="15" t="s">
        <v>1510</v>
      </c>
      <c r="Q1025" s="336">
        <v>1</v>
      </c>
    </row>
    <row r="1026" spans="1:17" x14ac:dyDescent="0.2">
      <c r="A1026" s="61" t="s">
        <v>3870</v>
      </c>
      <c r="B1026" s="61" t="s">
        <v>4293</v>
      </c>
      <c r="C1026" s="61" t="s">
        <v>1314</v>
      </c>
      <c r="D1026" s="61" t="s">
        <v>3871</v>
      </c>
      <c r="E1026" s="61" t="s">
        <v>4303</v>
      </c>
      <c r="F1026" s="61" t="s">
        <v>4365</v>
      </c>
      <c r="G1026" s="61" t="s">
        <v>1503</v>
      </c>
      <c r="H1026" s="61" t="s">
        <v>1504</v>
      </c>
      <c r="I1026" s="61" t="s">
        <v>4286</v>
      </c>
      <c r="J1026" s="61" t="s">
        <v>4287</v>
      </c>
      <c r="K1026" s="61" t="s">
        <v>4306</v>
      </c>
      <c r="L1026" s="61" t="s">
        <v>1508</v>
      </c>
      <c r="M1026" s="61" t="s">
        <v>4342</v>
      </c>
      <c r="N1026" s="355">
        <v>46034</v>
      </c>
      <c r="O1026" s="19">
        <v>68920.210000000006</v>
      </c>
      <c r="P1026" s="15" t="s">
        <v>1510</v>
      </c>
      <c r="Q1026" s="336">
        <v>1</v>
      </c>
    </row>
    <row r="1027" spans="1:17" x14ac:dyDescent="0.2">
      <c r="A1027" s="61" t="s">
        <v>3870</v>
      </c>
      <c r="B1027" s="61" t="s">
        <v>4282</v>
      </c>
      <c r="C1027" s="61" t="s">
        <v>1314</v>
      </c>
      <c r="D1027" s="61" t="s">
        <v>3871</v>
      </c>
      <c r="E1027" s="61" t="s">
        <v>4303</v>
      </c>
      <c r="F1027" s="61" t="s">
        <v>4365</v>
      </c>
      <c r="G1027" s="61" t="s">
        <v>1503</v>
      </c>
      <c r="H1027" s="61" t="s">
        <v>1504</v>
      </c>
      <c r="I1027" s="61" t="s">
        <v>1505</v>
      </c>
      <c r="J1027" s="61" t="s">
        <v>1506</v>
      </c>
      <c r="K1027" s="61" t="s">
        <v>4306</v>
      </c>
      <c r="L1027" s="61" t="s">
        <v>1508</v>
      </c>
      <c r="M1027" s="61" t="s">
        <v>4342</v>
      </c>
      <c r="N1027" s="355">
        <v>46034</v>
      </c>
      <c r="O1027" s="19">
        <v>1</v>
      </c>
      <c r="P1027" s="15" t="s">
        <v>1510</v>
      </c>
      <c r="Q1027" s="336">
        <v>1</v>
      </c>
    </row>
    <row r="1028" spans="1:17" x14ac:dyDescent="0.2">
      <c r="A1028" s="61" t="s">
        <v>3870</v>
      </c>
      <c r="B1028" s="61" t="s">
        <v>4283</v>
      </c>
      <c r="C1028" s="61" t="s">
        <v>1314</v>
      </c>
      <c r="D1028" s="61" t="s">
        <v>3871</v>
      </c>
      <c r="E1028" s="61" t="s">
        <v>4303</v>
      </c>
      <c r="F1028" s="61" t="s">
        <v>4365</v>
      </c>
      <c r="G1028" s="61" t="s">
        <v>1503</v>
      </c>
      <c r="H1028" s="61" t="s">
        <v>1504</v>
      </c>
      <c r="I1028" s="61" t="s">
        <v>1505</v>
      </c>
      <c r="J1028" s="61" t="s">
        <v>1506</v>
      </c>
      <c r="K1028" s="61" t="s">
        <v>4306</v>
      </c>
      <c r="L1028" s="61" t="s">
        <v>1508</v>
      </c>
      <c r="M1028" s="61" t="s">
        <v>4342</v>
      </c>
      <c r="N1028" s="355">
        <v>46034</v>
      </c>
      <c r="O1028" s="19">
        <v>38000</v>
      </c>
      <c r="P1028" s="15" t="s">
        <v>1510</v>
      </c>
      <c r="Q1028" s="336">
        <v>1</v>
      </c>
    </row>
    <row r="1029" spans="1:17" x14ac:dyDescent="0.2">
      <c r="A1029" s="61" t="s">
        <v>3870</v>
      </c>
      <c r="B1029" s="61" t="s">
        <v>4295</v>
      </c>
      <c r="C1029" s="61" t="s">
        <v>1314</v>
      </c>
      <c r="D1029" s="61" t="s">
        <v>3871</v>
      </c>
      <c r="E1029" s="61" t="s">
        <v>4303</v>
      </c>
      <c r="F1029" s="61" t="s">
        <v>4365</v>
      </c>
      <c r="G1029" s="61" t="s">
        <v>1503</v>
      </c>
      <c r="H1029" s="61" t="s">
        <v>1504</v>
      </c>
      <c r="I1029" s="61" t="s">
        <v>1505</v>
      </c>
      <c r="J1029" s="61" t="s">
        <v>1506</v>
      </c>
      <c r="K1029" s="61" t="s">
        <v>4306</v>
      </c>
      <c r="L1029" s="61" t="s">
        <v>1508</v>
      </c>
      <c r="M1029" s="61" t="s">
        <v>4342</v>
      </c>
      <c r="N1029" s="355">
        <v>46034</v>
      </c>
      <c r="O1029" s="19">
        <v>21</v>
      </c>
      <c r="P1029" s="15" t="s">
        <v>1510</v>
      </c>
      <c r="Q1029" s="336">
        <v>1</v>
      </c>
    </row>
    <row r="1030" spans="1:17" x14ac:dyDescent="0.2">
      <c r="A1030" s="61" t="s">
        <v>3870</v>
      </c>
      <c r="B1030" s="61" t="s">
        <v>4295</v>
      </c>
      <c r="C1030" s="61" t="s">
        <v>4312</v>
      </c>
      <c r="D1030" s="61" t="s">
        <v>3871</v>
      </c>
      <c r="E1030" s="61" t="s">
        <v>4303</v>
      </c>
      <c r="F1030" s="61" t="s">
        <v>4365</v>
      </c>
      <c r="G1030" s="61" t="s">
        <v>1503</v>
      </c>
      <c r="H1030" s="61" t="s">
        <v>1504</v>
      </c>
      <c r="I1030" s="61" t="s">
        <v>1505</v>
      </c>
      <c r="J1030" s="61" t="s">
        <v>1506</v>
      </c>
      <c r="K1030" s="61" t="s">
        <v>4306</v>
      </c>
      <c r="L1030" s="61" t="s">
        <v>1508</v>
      </c>
      <c r="M1030" s="61" t="s">
        <v>4342</v>
      </c>
      <c r="N1030" s="355">
        <v>46034</v>
      </c>
      <c r="O1030" s="19">
        <v>0</v>
      </c>
      <c r="P1030" s="15" t="s">
        <v>1510</v>
      </c>
      <c r="Q1030" s="336">
        <v>1</v>
      </c>
    </row>
    <row r="1031" spans="1:17" x14ac:dyDescent="0.2">
      <c r="A1031" s="61" t="s">
        <v>3870</v>
      </c>
      <c r="B1031" s="61" t="s">
        <v>4295</v>
      </c>
      <c r="C1031" s="61" t="s">
        <v>4313</v>
      </c>
      <c r="D1031" s="61" t="s">
        <v>3871</v>
      </c>
      <c r="E1031" s="61" t="s">
        <v>4303</v>
      </c>
      <c r="F1031" s="61" t="s">
        <v>4365</v>
      </c>
      <c r="G1031" s="61" t="s">
        <v>1503</v>
      </c>
      <c r="H1031" s="61" t="s">
        <v>1504</v>
      </c>
      <c r="I1031" s="61" t="s">
        <v>1505</v>
      </c>
      <c r="J1031" s="61" t="s">
        <v>1506</v>
      </c>
      <c r="K1031" s="61" t="s">
        <v>4306</v>
      </c>
      <c r="L1031" s="61" t="s">
        <v>1508</v>
      </c>
      <c r="M1031" s="61" t="s">
        <v>4342</v>
      </c>
      <c r="N1031" s="355">
        <v>46034</v>
      </c>
      <c r="O1031" s="19">
        <v>0</v>
      </c>
      <c r="P1031" s="15" t="s">
        <v>1510</v>
      </c>
      <c r="Q1031" s="336">
        <v>1</v>
      </c>
    </row>
    <row r="1032" spans="1:17" x14ac:dyDescent="0.2">
      <c r="A1032" s="61" t="s">
        <v>3870</v>
      </c>
      <c r="B1032" s="61" t="s">
        <v>1498</v>
      </c>
      <c r="C1032" s="61" t="s">
        <v>1314</v>
      </c>
      <c r="D1032" s="61" t="s">
        <v>3871</v>
      </c>
      <c r="E1032" s="61" t="s">
        <v>4303</v>
      </c>
      <c r="F1032" s="61" t="s">
        <v>4365</v>
      </c>
      <c r="G1032" s="61" t="s">
        <v>1503</v>
      </c>
      <c r="H1032" s="61" t="s">
        <v>1504</v>
      </c>
      <c r="I1032" s="61" t="s">
        <v>4302</v>
      </c>
      <c r="J1032" s="61" t="s">
        <v>4287</v>
      </c>
      <c r="K1032" s="61" t="s">
        <v>4306</v>
      </c>
      <c r="L1032" s="61" t="s">
        <v>1508</v>
      </c>
      <c r="M1032" s="61" t="s">
        <v>4342</v>
      </c>
      <c r="N1032" s="355">
        <v>46034</v>
      </c>
      <c r="O1032" s="19">
        <v>62907.68</v>
      </c>
      <c r="P1032" s="15" t="s">
        <v>1510</v>
      </c>
      <c r="Q1032" s="336">
        <v>1</v>
      </c>
    </row>
    <row r="1033" spans="1:17" x14ac:dyDescent="0.2">
      <c r="A1033" s="61" t="s">
        <v>3454</v>
      </c>
      <c r="B1033" s="61" t="s">
        <v>4283</v>
      </c>
      <c r="C1033" s="61" t="s">
        <v>1314</v>
      </c>
      <c r="D1033" s="61" t="s">
        <v>3455</v>
      </c>
      <c r="E1033" s="61" t="s">
        <v>4303</v>
      </c>
      <c r="F1033" s="61" t="s">
        <v>4346</v>
      </c>
      <c r="G1033" s="61" t="s">
        <v>1503</v>
      </c>
      <c r="H1033" s="61" t="s">
        <v>1504</v>
      </c>
      <c r="I1033" s="61" t="s">
        <v>1505</v>
      </c>
      <c r="J1033" s="61" t="s">
        <v>1506</v>
      </c>
      <c r="K1033" s="61" t="s">
        <v>4321</v>
      </c>
      <c r="L1033" s="61" t="s">
        <v>1508</v>
      </c>
      <c r="M1033" s="61" t="s">
        <v>4363</v>
      </c>
      <c r="N1033" s="355">
        <v>45789</v>
      </c>
      <c r="O1033" s="19">
        <v>100</v>
      </c>
      <c r="P1033" s="15" t="s">
        <v>1510</v>
      </c>
      <c r="Q1033" s="336">
        <v>1</v>
      </c>
    </row>
    <row r="1034" spans="1:17" x14ac:dyDescent="0.2">
      <c r="A1034" s="61" t="s">
        <v>3454</v>
      </c>
      <c r="B1034" s="61" t="s">
        <v>1498</v>
      </c>
      <c r="C1034" s="61" t="s">
        <v>1314</v>
      </c>
      <c r="D1034" s="61" t="s">
        <v>3455</v>
      </c>
      <c r="E1034" s="61" t="s">
        <v>4303</v>
      </c>
      <c r="F1034" s="61" t="s">
        <v>4346</v>
      </c>
      <c r="G1034" s="61" t="s">
        <v>1503</v>
      </c>
      <c r="H1034" s="61" t="s">
        <v>1504</v>
      </c>
      <c r="I1034" s="61" t="s">
        <v>1505</v>
      </c>
      <c r="J1034" s="61" t="s">
        <v>1506</v>
      </c>
      <c r="K1034" s="61" t="s">
        <v>4306</v>
      </c>
      <c r="L1034" s="61" t="s">
        <v>1508</v>
      </c>
      <c r="M1034" s="61" t="s">
        <v>4363</v>
      </c>
      <c r="N1034" s="355">
        <v>45789</v>
      </c>
      <c r="O1034" s="19">
        <v>0</v>
      </c>
      <c r="P1034" s="15" t="s">
        <v>1510</v>
      </c>
      <c r="Q1034" s="336">
        <v>1</v>
      </c>
    </row>
    <row r="1035" spans="1:17" x14ac:dyDescent="0.2">
      <c r="A1035" s="61" t="s">
        <v>4081</v>
      </c>
      <c r="B1035" s="61" t="s">
        <v>4293</v>
      </c>
      <c r="C1035" s="61" t="s">
        <v>1314</v>
      </c>
      <c r="D1035" s="61" t="s">
        <v>4082</v>
      </c>
      <c r="E1035" s="61" t="s">
        <v>4303</v>
      </c>
      <c r="F1035" s="61" t="s">
        <v>4310</v>
      </c>
      <c r="G1035" s="61" t="s">
        <v>1503</v>
      </c>
      <c r="H1035" s="61" t="s">
        <v>1504</v>
      </c>
      <c r="I1035" s="61" t="s">
        <v>1505</v>
      </c>
      <c r="J1035" s="61" t="s">
        <v>1506</v>
      </c>
      <c r="K1035" s="61" t="s">
        <v>4306</v>
      </c>
      <c r="L1035" s="61" t="s">
        <v>1508</v>
      </c>
      <c r="M1035" s="61" t="s">
        <v>4361</v>
      </c>
      <c r="N1035" s="355">
        <v>45687</v>
      </c>
      <c r="O1035" s="19">
        <v>100000</v>
      </c>
      <c r="P1035" s="15" t="s">
        <v>1510</v>
      </c>
      <c r="Q1035" s="336">
        <v>1</v>
      </c>
    </row>
    <row r="1036" spans="1:17" x14ac:dyDescent="0.2">
      <c r="A1036" s="61" t="s">
        <v>4081</v>
      </c>
      <c r="B1036" s="61" t="s">
        <v>1498</v>
      </c>
      <c r="C1036" s="61" t="s">
        <v>1314</v>
      </c>
      <c r="D1036" s="61" t="s">
        <v>4082</v>
      </c>
      <c r="E1036" s="61" t="s">
        <v>4303</v>
      </c>
      <c r="F1036" s="61" t="s">
        <v>4310</v>
      </c>
      <c r="G1036" s="61" t="s">
        <v>1503</v>
      </c>
      <c r="H1036" s="61" t="s">
        <v>1504</v>
      </c>
      <c r="I1036" s="61" t="s">
        <v>1505</v>
      </c>
      <c r="J1036" s="61" t="s">
        <v>1506</v>
      </c>
      <c r="K1036" s="61" t="s">
        <v>4306</v>
      </c>
      <c r="L1036" s="61" t="s">
        <v>1508</v>
      </c>
      <c r="M1036" s="61" t="s">
        <v>4361</v>
      </c>
      <c r="N1036" s="355">
        <v>45687</v>
      </c>
      <c r="O1036" s="19">
        <v>0</v>
      </c>
      <c r="P1036" s="15" t="s">
        <v>1510</v>
      </c>
      <c r="Q1036" s="336">
        <v>1</v>
      </c>
    </row>
    <row r="1037" spans="1:17" x14ac:dyDescent="0.2">
      <c r="A1037" s="61" t="s">
        <v>3429</v>
      </c>
      <c r="B1037" s="61" t="s">
        <v>4284</v>
      </c>
      <c r="C1037" s="61" t="s">
        <v>1314</v>
      </c>
      <c r="D1037" s="61" t="s">
        <v>3430</v>
      </c>
      <c r="E1037" s="61" t="s">
        <v>4303</v>
      </c>
      <c r="F1037" s="61" t="s">
        <v>4310</v>
      </c>
      <c r="G1037" s="61" t="s">
        <v>1503</v>
      </c>
      <c r="H1037" s="61" t="s">
        <v>1504</v>
      </c>
      <c r="I1037" s="61" t="s">
        <v>1505</v>
      </c>
      <c r="J1037" s="61" t="s">
        <v>1506</v>
      </c>
      <c r="K1037" s="61" t="s">
        <v>4306</v>
      </c>
      <c r="L1037" s="61" t="s">
        <v>1508</v>
      </c>
      <c r="M1037" s="61" t="s">
        <v>4353</v>
      </c>
      <c r="N1037" s="355">
        <v>45784</v>
      </c>
      <c r="O1037" s="19">
        <v>43129.25</v>
      </c>
      <c r="P1037" s="15" t="s">
        <v>1510</v>
      </c>
      <c r="Q1037" s="336">
        <v>1</v>
      </c>
    </row>
    <row r="1038" spans="1:17" x14ac:dyDescent="0.2">
      <c r="A1038" s="61" t="s">
        <v>3429</v>
      </c>
      <c r="B1038" s="61" t="s">
        <v>1498</v>
      </c>
      <c r="C1038" s="61" t="s">
        <v>1314</v>
      </c>
      <c r="D1038" s="61" t="s">
        <v>3430</v>
      </c>
      <c r="E1038" s="61" t="s">
        <v>4303</v>
      </c>
      <c r="F1038" s="61" t="s">
        <v>4310</v>
      </c>
      <c r="G1038" s="61" t="s">
        <v>1503</v>
      </c>
      <c r="H1038" s="61" t="s">
        <v>1504</v>
      </c>
      <c r="I1038" s="61" t="s">
        <v>1505</v>
      </c>
      <c r="J1038" s="61" t="s">
        <v>1506</v>
      </c>
      <c r="K1038" s="61" t="s">
        <v>4306</v>
      </c>
      <c r="L1038" s="61" t="s">
        <v>1508</v>
      </c>
      <c r="M1038" s="61" t="s">
        <v>4353</v>
      </c>
      <c r="N1038" s="355">
        <v>45784</v>
      </c>
      <c r="O1038" s="19">
        <v>0</v>
      </c>
      <c r="P1038" s="15" t="s">
        <v>1510</v>
      </c>
      <c r="Q1038" s="336">
        <v>1</v>
      </c>
    </row>
    <row r="1039" spans="1:17" x14ac:dyDescent="0.2">
      <c r="A1039" s="61" t="s">
        <v>4062</v>
      </c>
      <c r="B1039" s="61" t="s">
        <v>1498</v>
      </c>
      <c r="C1039" s="61" t="s">
        <v>1314</v>
      </c>
      <c r="D1039" s="61" t="s">
        <v>4063</v>
      </c>
      <c r="E1039" s="61" t="s">
        <v>4303</v>
      </c>
      <c r="F1039" s="61" t="s">
        <v>4310</v>
      </c>
      <c r="G1039" s="61" t="s">
        <v>1503</v>
      </c>
      <c r="H1039" s="61" t="s">
        <v>1504</v>
      </c>
      <c r="I1039" s="61" t="s">
        <v>1505</v>
      </c>
      <c r="J1039" s="61" t="s">
        <v>1506</v>
      </c>
      <c r="K1039" s="61" t="s">
        <v>4306</v>
      </c>
      <c r="L1039" s="61" t="s">
        <v>1508</v>
      </c>
      <c r="M1039" s="61" t="s">
        <v>4353</v>
      </c>
      <c r="N1039" s="355">
        <v>45534</v>
      </c>
      <c r="O1039" s="19">
        <v>0</v>
      </c>
      <c r="P1039" s="15" t="s">
        <v>1510</v>
      </c>
      <c r="Q1039" s="336">
        <v>1</v>
      </c>
    </row>
    <row r="1040" spans="1:17" x14ac:dyDescent="0.2">
      <c r="A1040" s="61" t="s">
        <v>4168</v>
      </c>
      <c r="B1040" s="61" t="s">
        <v>1498</v>
      </c>
      <c r="C1040" s="61" t="s">
        <v>1314</v>
      </c>
      <c r="D1040" s="61" t="s">
        <v>4169</v>
      </c>
      <c r="E1040" s="61" t="s">
        <v>4303</v>
      </c>
      <c r="F1040" s="61" t="s">
        <v>4366</v>
      </c>
      <c r="G1040" s="61" t="s">
        <v>1503</v>
      </c>
      <c r="H1040" s="61" t="s">
        <v>4301</v>
      </c>
      <c r="I1040" s="61" t="s">
        <v>1505</v>
      </c>
      <c r="J1040" s="61" t="s">
        <v>1506</v>
      </c>
      <c r="K1040" s="61" t="s">
        <v>4306</v>
      </c>
      <c r="L1040" s="61" t="s">
        <v>1508</v>
      </c>
      <c r="M1040" s="61" t="s">
        <v>4361</v>
      </c>
      <c r="N1040" s="355">
        <v>46034</v>
      </c>
      <c r="O1040" s="19">
        <v>0</v>
      </c>
      <c r="P1040" s="15" t="s">
        <v>1510</v>
      </c>
      <c r="Q1040" s="336">
        <v>1</v>
      </c>
    </row>
    <row r="1041" spans="1:17" x14ac:dyDescent="0.2">
      <c r="A1041" s="61" t="s">
        <v>4168</v>
      </c>
      <c r="B1041" s="61" t="s">
        <v>4300</v>
      </c>
      <c r="C1041" s="61" t="s">
        <v>1314</v>
      </c>
      <c r="D1041" s="61" t="s">
        <v>4169</v>
      </c>
      <c r="E1041" s="61" t="s">
        <v>4303</v>
      </c>
      <c r="F1041" s="61" t="s">
        <v>4366</v>
      </c>
      <c r="G1041" s="61" t="s">
        <v>1503</v>
      </c>
      <c r="H1041" s="61" t="s">
        <v>4301</v>
      </c>
      <c r="I1041" s="61" t="s">
        <v>1314</v>
      </c>
      <c r="J1041" s="61" t="s">
        <v>1506</v>
      </c>
      <c r="K1041" s="61" t="s">
        <v>4306</v>
      </c>
      <c r="L1041" s="61" t="s">
        <v>1508</v>
      </c>
      <c r="M1041" s="61" t="s">
        <v>4361</v>
      </c>
      <c r="N1041" s="355">
        <v>46034</v>
      </c>
      <c r="O1041" s="19">
        <v>449436.43</v>
      </c>
      <c r="P1041" s="15" t="s">
        <v>1510</v>
      </c>
      <c r="Q1041" s="336">
        <v>1</v>
      </c>
    </row>
    <row r="1042" spans="1:17" x14ac:dyDescent="0.2">
      <c r="A1042" s="61" t="s">
        <v>3859</v>
      </c>
      <c r="B1042" s="61" t="s">
        <v>4282</v>
      </c>
      <c r="C1042" s="61" t="s">
        <v>1314</v>
      </c>
      <c r="D1042" s="61" t="s">
        <v>3860</v>
      </c>
      <c r="E1042" s="61" t="s">
        <v>4303</v>
      </c>
      <c r="F1042" s="61" t="s">
        <v>4328</v>
      </c>
      <c r="G1042" s="61" t="s">
        <v>1503</v>
      </c>
      <c r="H1042" s="61" t="s">
        <v>1504</v>
      </c>
      <c r="I1042" s="61" t="s">
        <v>1505</v>
      </c>
      <c r="J1042" s="61" t="s">
        <v>1506</v>
      </c>
      <c r="K1042" s="61" t="s">
        <v>4319</v>
      </c>
      <c r="L1042" s="61" t="s">
        <v>1508</v>
      </c>
      <c r="M1042" s="61" t="s">
        <v>4367</v>
      </c>
      <c r="N1042" s="355">
        <v>46034</v>
      </c>
      <c r="O1042" s="19">
        <v>0</v>
      </c>
      <c r="P1042" s="15" t="s">
        <v>1510</v>
      </c>
      <c r="Q1042" s="336">
        <v>1</v>
      </c>
    </row>
    <row r="1043" spans="1:17" x14ac:dyDescent="0.2">
      <c r="A1043" s="61" t="s">
        <v>3859</v>
      </c>
      <c r="B1043" s="61" t="s">
        <v>1498</v>
      </c>
      <c r="C1043" s="61" t="s">
        <v>1314</v>
      </c>
      <c r="D1043" s="61" t="s">
        <v>3860</v>
      </c>
      <c r="E1043" s="61" t="s">
        <v>4303</v>
      </c>
      <c r="F1043" s="61" t="s">
        <v>4328</v>
      </c>
      <c r="G1043" s="61" t="s">
        <v>1503</v>
      </c>
      <c r="H1043" s="61" t="s">
        <v>1504</v>
      </c>
      <c r="I1043" s="61" t="s">
        <v>1505</v>
      </c>
      <c r="J1043" s="61" t="s">
        <v>1506</v>
      </c>
      <c r="K1043" s="61" t="s">
        <v>4319</v>
      </c>
      <c r="L1043" s="61" t="s">
        <v>1508</v>
      </c>
      <c r="M1043" s="61" t="s">
        <v>4367</v>
      </c>
      <c r="N1043" s="355">
        <v>46034</v>
      </c>
      <c r="O1043" s="19">
        <v>0</v>
      </c>
      <c r="P1043" s="15" t="s">
        <v>1510</v>
      </c>
      <c r="Q1043" s="336">
        <v>1</v>
      </c>
    </row>
    <row r="1044" spans="1:17" x14ac:dyDescent="0.2">
      <c r="A1044" s="61" t="s">
        <v>3669</v>
      </c>
      <c r="B1044" s="61" t="s">
        <v>4293</v>
      </c>
      <c r="C1044" s="61" t="s">
        <v>1314</v>
      </c>
      <c r="D1044" s="61" t="s">
        <v>3670</v>
      </c>
      <c r="E1044" s="61" t="s">
        <v>4303</v>
      </c>
      <c r="F1044" s="61" t="s">
        <v>4330</v>
      </c>
      <c r="G1044" s="61" t="s">
        <v>1503</v>
      </c>
      <c r="H1044" s="61" t="s">
        <v>1504</v>
      </c>
      <c r="I1044" s="61" t="s">
        <v>1505</v>
      </c>
      <c r="J1044" s="61" t="s">
        <v>1506</v>
      </c>
      <c r="K1044" s="61" t="s">
        <v>4306</v>
      </c>
      <c r="L1044" s="61" t="s">
        <v>1508</v>
      </c>
      <c r="M1044" s="61" t="s">
        <v>4368</v>
      </c>
      <c r="N1044" s="355">
        <v>46034</v>
      </c>
      <c r="O1044" s="19">
        <v>3000000</v>
      </c>
      <c r="P1044" s="15" t="s">
        <v>1510</v>
      </c>
      <c r="Q1044" s="336">
        <v>1</v>
      </c>
    </row>
    <row r="1045" spans="1:17" x14ac:dyDescent="0.2">
      <c r="A1045" s="61" t="s">
        <v>3669</v>
      </c>
      <c r="B1045" s="61" t="s">
        <v>4307</v>
      </c>
      <c r="C1045" s="61" t="s">
        <v>1314</v>
      </c>
      <c r="D1045" s="61" t="s">
        <v>3670</v>
      </c>
      <c r="E1045" s="61" t="s">
        <v>4303</v>
      </c>
      <c r="F1045" s="61" t="s">
        <v>4330</v>
      </c>
      <c r="G1045" s="61" t="s">
        <v>1503</v>
      </c>
      <c r="H1045" s="61" t="s">
        <v>4301</v>
      </c>
      <c r="I1045" s="61" t="s">
        <v>1314</v>
      </c>
      <c r="J1045" s="61" t="s">
        <v>1506</v>
      </c>
      <c r="K1045" s="61" t="s">
        <v>4306</v>
      </c>
      <c r="L1045" s="61" t="s">
        <v>1508</v>
      </c>
      <c r="M1045" s="61" t="s">
        <v>4368</v>
      </c>
      <c r="N1045" s="355">
        <v>46034</v>
      </c>
      <c r="O1045" s="19">
        <v>10000</v>
      </c>
      <c r="P1045" s="15" t="s">
        <v>1510</v>
      </c>
      <c r="Q1045" s="336">
        <v>1</v>
      </c>
    </row>
    <row r="1046" spans="1:17" x14ac:dyDescent="0.2">
      <c r="A1046" s="61" t="s">
        <v>3669</v>
      </c>
      <c r="B1046" s="61" t="s">
        <v>1498</v>
      </c>
      <c r="C1046" s="61" t="s">
        <v>1314</v>
      </c>
      <c r="D1046" s="61" t="s">
        <v>3670</v>
      </c>
      <c r="E1046" s="61" t="s">
        <v>4303</v>
      </c>
      <c r="F1046" s="61" t="s">
        <v>4330</v>
      </c>
      <c r="G1046" s="61" t="s">
        <v>1503</v>
      </c>
      <c r="H1046" s="61" t="s">
        <v>4301</v>
      </c>
      <c r="I1046" s="61" t="s">
        <v>1505</v>
      </c>
      <c r="J1046" s="61" t="s">
        <v>1506</v>
      </c>
      <c r="K1046" s="61" t="s">
        <v>4306</v>
      </c>
      <c r="L1046" s="61" t="s">
        <v>1508</v>
      </c>
      <c r="M1046" s="61" t="s">
        <v>4368</v>
      </c>
      <c r="N1046" s="355">
        <v>46034</v>
      </c>
      <c r="O1046" s="19">
        <v>627200</v>
      </c>
      <c r="P1046" s="15" t="s">
        <v>1510</v>
      </c>
      <c r="Q1046" s="336">
        <v>1</v>
      </c>
    </row>
    <row r="1047" spans="1:17" x14ac:dyDescent="0.2">
      <c r="A1047" s="61" t="s">
        <v>3669</v>
      </c>
      <c r="B1047" s="61" t="s">
        <v>4300</v>
      </c>
      <c r="C1047" s="61" t="s">
        <v>1314</v>
      </c>
      <c r="D1047" s="61" t="s">
        <v>3670</v>
      </c>
      <c r="E1047" s="61" t="s">
        <v>4303</v>
      </c>
      <c r="F1047" s="61" t="s">
        <v>4330</v>
      </c>
      <c r="G1047" s="61" t="s">
        <v>1503</v>
      </c>
      <c r="H1047" s="61" t="s">
        <v>4301</v>
      </c>
      <c r="I1047" s="61" t="s">
        <v>1314</v>
      </c>
      <c r="J1047" s="61" t="s">
        <v>1506</v>
      </c>
      <c r="K1047" s="61" t="s">
        <v>4306</v>
      </c>
      <c r="L1047" s="61" t="s">
        <v>1508</v>
      </c>
      <c r="M1047" s="61" t="s">
        <v>4368</v>
      </c>
      <c r="N1047" s="355">
        <v>46034</v>
      </c>
      <c r="O1047" s="19">
        <v>10000</v>
      </c>
      <c r="P1047" s="15" t="s">
        <v>1510</v>
      </c>
      <c r="Q1047" s="336">
        <v>1</v>
      </c>
    </row>
    <row r="1048" spans="1:17" x14ac:dyDescent="0.2">
      <c r="A1048" s="61" t="s">
        <v>3915</v>
      </c>
      <c r="B1048" s="61" t="s">
        <v>4293</v>
      </c>
      <c r="C1048" s="61" t="s">
        <v>1314</v>
      </c>
      <c r="D1048" s="61" t="s">
        <v>3916</v>
      </c>
      <c r="E1048" s="61" t="s">
        <v>4303</v>
      </c>
      <c r="F1048" s="61" t="s">
        <v>4310</v>
      </c>
      <c r="G1048" s="61" t="s">
        <v>1503</v>
      </c>
      <c r="H1048" s="61" t="s">
        <v>1504</v>
      </c>
      <c r="I1048" s="61" t="s">
        <v>4302</v>
      </c>
      <c r="J1048" s="61" t="s">
        <v>4287</v>
      </c>
      <c r="K1048" s="61" t="s">
        <v>4319</v>
      </c>
      <c r="L1048" s="61" t="s">
        <v>1508</v>
      </c>
      <c r="M1048" s="61" t="s">
        <v>4369</v>
      </c>
      <c r="N1048" s="355">
        <v>46034</v>
      </c>
      <c r="O1048" s="19">
        <v>78284.350000000006</v>
      </c>
      <c r="P1048" s="15" t="s">
        <v>1510</v>
      </c>
      <c r="Q1048" s="336">
        <v>1</v>
      </c>
    </row>
    <row r="1049" spans="1:17" x14ac:dyDescent="0.2">
      <c r="A1049" s="61" t="s">
        <v>3915</v>
      </c>
      <c r="B1049" s="61" t="s">
        <v>4282</v>
      </c>
      <c r="C1049" s="61" t="s">
        <v>1314</v>
      </c>
      <c r="D1049" s="61" t="s">
        <v>3916</v>
      </c>
      <c r="E1049" s="61" t="s">
        <v>4303</v>
      </c>
      <c r="F1049" s="61" t="s">
        <v>4310</v>
      </c>
      <c r="G1049" s="61" t="s">
        <v>1503</v>
      </c>
      <c r="H1049" s="61" t="s">
        <v>1504</v>
      </c>
      <c r="I1049" s="61" t="s">
        <v>1505</v>
      </c>
      <c r="J1049" s="61" t="s">
        <v>1506</v>
      </c>
      <c r="K1049" s="61" t="s">
        <v>4319</v>
      </c>
      <c r="L1049" s="61" t="s">
        <v>1508</v>
      </c>
      <c r="M1049" s="61" t="s">
        <v>4369</v>
      </c>
      <c r="N1049" s="355">
        <v>46034</v>
      </c>
      <c r="O1049" s="19">
        <v>52360</v>
      </c>
      <c r="P1049" s="15" t="s">
        <v>1510</v>
      </c>
      <c r="Q1049" s="336">
        <v>1</v>
      </c>
    </row>
    <row r="1050" spans="1:17" x14ac:dyDescent="0.2">
      <c r="A1050" s="61" t="s">
        <v>3915</v>
      </c>
      <c r="B1050" s="61" t="s">
        <v>1498</v>
      </c>
      <c r="C1050" s="61" t="s">
        <v>1314</v>
      </c>
      <c r="D1050" s="61" t="s">
        <v>3916</v>
      </c>
      <c r="E1050" s="61" t="s">
        <v>4303</v>
      </c>
      <c r="F1050" s="61" t="s">
        <v>4310</v>
      </c>
      <c r="G1050" s="61" t="s">
        <v>1503</v>
      </c>
      <c r="H1050" s="61" t="s">
        <v>1504</v>
      </c>
      <c r="I1050" s="61" t="s">
        <v>4302</v>
      </c>
      <c r="J1050" s="61" t="s">
        <v>4287</v>
      </c>
      <c r="K1050" s="61" t="s">
        <v>4319</v>
      </c>
      <c r="L1050" s="61" t="s">
        <v>1508</v>
      </c>
      <c r="M1050" s="61" t="s">
        <v>4369</v>
      </c>
      <c r="N1050" s="355">
        <v>46034</v>
      </c>
      <c r="O1050" s="19">
        <v>79380</v>
      </c>
      <c r="P1050" s="15" t="s">
        <v>1510</v>
      </c>
      <c r="Q1050" s="336">
        <v>1</v>
      </c>
    </row>
    <row r="1051" spans="1:17" x14ac:dyDescent="0.2">
      <c r="A1051" s="61" t="s">
        <v>4182</v>
      </c>
      <c r="B1051" s="61" t="s">
        <v>1498</v>
      </c>
      <c r="C1051" s="61" t="s">
        <v>1314</v>
      </c>
      <c r="D1051" s="61" t="s">
        <v>4183</v>
      </c>
      <c r="E1051" s="61" t="s">
        <v>4303</v>
      </c>
      <c r="F1051" s="61" t="s">
        <v>4345</v>
      </c>
      <c r="G1051" s="61" t="s">
        <v>1503</v>
      </c>
      <c r="H1051" s="61" t="s">
        <v>1504</v>
      </c>
      <c r="I1051" s="61" t="s">
        <v>4302</v>
      </c>
      <c r="J1051" s="61" t="s">
        <v>4287</v>
      </c>
      <c r="K1051" s="61" t="s">
        <v>4319</v>
      </c>
      <c r="L1051" s="61" t="s">
        <v>1508</v>
      </c>
      <c r="M1051" s="61" t="s">
        <v>4342</v>
      </c>
      <c r="N1051" s="355">
        <v>45959</v>
      </c>
      <c r="O1051" s="19">
        <v>295360</v>
      </c>
      <c r="P1051" s="15" t="s">
        <v>1510</v>
      </c>
      <c r="Q1051" s="336">
        <v>1</v>
      </c>
    </row>
    <row r="1052" spans="1:17" x14ac:dyDescent="0.2">
      <c r="A1052" s="61" t="s">
        <v>3254</v>
      </c>
      <c r="B1052" s="61" t="s">
        <v>4307</v>
      </c>
      <c r="C1052" s="61" t="s">
        <v>1314</v>
      </c>
      <c r="D1052" s="61" t="s">
        <v>3255</v>
      </c>
      <c r="E1052" s="61" t="s">
        <v>4303</v>
      </c>
      <c r="F1052" s="61" t="s">
        <v>4310</v>
      </c>
      <c r="G1052" s="61" t="s">
        <v>1503</v>
      </c>
      <c r="H1052" s="61" t="s">
        <v>4301</v>
      </c>
      <c r="I1052" s="61" t="s">
        <v>1314</v>
      </c>
      <c r="J1052" s="61" t="s">
        <v>1506</v>
      </c>
      <c r="K1052" s="61" t="s">
        <v>4306</v>
      </c>
      <c r="L1052" s="61" t="s">
        <v>1508</v>
      </c>
      <c r="M1052" s="61" t="s">
        <v>4342</v>
      </c>
      <c r="N1052" s="355">
        <v>46034</v>
      </c>
      <c r="O1052" s="19">
        <v>100</v>
      </c>
      <c r="P1052" s="15" t="s">
        <v>1510</v>
      </c>
      <c r="Q1052" s="336">
        <v>1</v>
      </c>
    </row>
    <row r="1053" spans="1:17" x14ac:dyDescent="0.2">
      <c r="A1053" s="61" t="s">
        <v>3254</v>
      </c>
      <c r="B1053" s="61" t="s">
        <v>4284</v>
      </c>
      <c r="C1053" s="61" t="s">
        <v>1314</v>
      </c>
      <c r="D1053" s="61" t="s">
        <v>3255</v>
      </c>
      <c r="E1053" s="61" t="s">
        <v>4303</v>
      </c>
      <c r="F1053" s="61" t="s">
        <v>4310</v>
      </c>
      <c r="G1053" s="61" t="s">
        <v>1503</v>
      </c>
      <c r="H1053" s="61" t="s">
        <v>1504</v>
      </c>
      <c r="I1053" s="61" t="s">
        <v>1505</v>
      </c>
      <c r="J1053" s="61" t="s">
        <v>1506</v>
      </c>
      <c r="K1053" s="61" t="s">
        <v>4306</v>
      </c>
      <c r="L1053" s="61" t="s">
        <v>1508</v>
      </c>
      <c r="M1053" s="61" t="s">
        <v>4342</v>
      </c>
      <c r="N1053" s="355">
        <v>46034</v>
      </c>
      <c r="O1053" s="19">
        <v>100</v>
      </c>
      <c r="P1053" s="15" t="s">
        <v>1510</v>
      </c>
      <c r="Q1053" s="336">
        <v>1</v>
      </c>
    </row>
    <row r="1054" spans="1:17" x14ac:dyDescent="0.2">
      <c r="A1054" s="61" t="s">
        <v>3254</v>
      </c>
      <c r="B1054" s="61" t="s">
        <v>1498</v>
      </c>
      <c r="C1054" s="61" t="s">
        <v>1314</v>
      </c>
      <c r="D1054" s="61" t="s">
        <v>3255</v>
      </c>
      <c r="E1054" s="61" t="s">
        <v>4303</v>
      </c>
      <c r="F1054" s="61" t="s">
        <v>4310</v>
      </c>
      <c r="G1054" s="61" t="s">
        <v>1503</v>
      </c>
      <c r="H1054" s="61" t="s">
        <v>4301</v>
      </c>
      <c r="I1054" s="61" t="s">
        <v>1505</v>
      </c>
      <c r="J1054" s="61" t="s">
        <v>1506</v>
      </c>
      <c r="K1054" s="61" t="s">
        <v>4306</v>
      </c>
      <c r="L1054" s="61" t="s">
        <v>1508</v>
      </c>
      <c r="M1054" s="61" t="s">
        <v>4342</v>
      </c>
      <c r="N1054" s="355">
        <v>46034</v>
      </c>
      <c r="O1054" s="19">
        <v>0</v>
      </c>
      <c r="P1054" s="15" t="s">
        <v>1510</v>
      </c>
      <c r="Q1054" s="336">
        <v>1</v>
      </c>
    </row>
    <row r="1055" spans="1:17" x14ac:dyDescent="0.2">
      <c r="A1055" s="61" t="s">
        <v>3254</v>
      </c>
      <c r="B1055" s="61" t="s">
        <v>4300</v>
      </c>
      <c r="C1055" s="61" t="s">
        <v>1314</v>
      </c>
      <c r="D1055" s="61" t="s">
        <v>3255</v>
      </c>
      <c r="E1055" s="61" t="s">
        <v>4303</v>
      </c>
      <c r="F1055" s="61" t="s">
        <v>4310</v>
      </c>
      <c r="G1055" s="61" t="s">
        <v>1503</v>
      </c>
      <c r="H1055" s="61" t="s">
        <v>4301</v>
      </c>
      <c r="I1055" s="61" t="s">
        <v>1505</v>
      </c>
      <c r="J1055" s="61" t="s">
        <v>1506</v>
      </c>
      <c r="K1055" s="61" t="s">
        <v>4306</v>
      </c>
      <c r="L1055" s="61" t="s">
        <v>1508</v>
      </c>
      <c r="M1055" s="61" t="s">
        <v>4342</v>
      </c>
      <c r="N1055" s="355">
        <v>46034</v>
      </c>
      <c r="O1055" s="19">
        <v>6984.32</v>
      </c>
      <c r="P1055" s="15" t="s">
        <v>1510</v>
      </c>
      <c r="Q1055" s="336">
        <v>1</v>
      </c>
    </row>
    <row r="1056" spans="1:17" x14ac:dyDescent="0.2">
      <c r="A1056" s="61" t="s">
        <v>3254</v>
      </c>
      <c r="B1056" s="61" t="s">
        <v>4300</v>
      </c>
      <c r="C1056" s="61" t="s">
        <v>4312</v>
      </c>
      <c r="D1056" s="61" t="s">
        <v>3255</v>
      </c>
      <c r="E1056" s="61" t="s">
        <v>4303</v>
      </c>
      <c r="F1056" s="61" t="s">
        <v>4310</v>
      </c>
      <c r="G1056" s="61" t="s">
        <v>1503</v>
      </c>
      <c r="H1056" s="61" t="s">
        <v>4301</v>
      </c>
      <c r="I1056" s="61" t="s">
        <v>1505</v>
      </c>
      <c r="J1056" s="61" t="s">
        <v>1506</v>
      </c>
      <c r="K1056" s="61" t="s">
        <v>4306</v>
      </c>
      <c r="L1056" s="61" t="s">
        <v>1508</v>
      </c>
      <c r="M1056" s="61" t="s">
        <v>4342</v>
      </c>
      <c r="N1056" s="355">
        <v>46034</v>
      </c>
      <c r="O1056" s="19">
        <v>6984.32</v>
      </c>
      <c r="P1056" s="15" t="s">
        <v>1510</v>
      </c>
      <c r="Q1056" s="336">
        <v>1</v>
      </c>
    </row>
    <row r="1057" spans="1:17" x14ac:dyDescent="0.2">
      <c r="A1057" s="61" t="s">
        <v>4265</v>
      </c>
      <c r="B1057" s="61" t="s">
        <v>4283</v>
      </c>
      <c r="C1057" s="61" t="s">
        <v>1314</v>
      </c>
      <c r="D1057" s="61" t="s">
        <v>4266</v>
      </c>
      <c r="E1057" s="61" t="s">
        <v>4303</v>
      </c>
      <c r="F1057" s="61" t="s">
        <v>4310</v>
      </c>
      <c r="G1057" s="61" t="s">
        <v>1503</v>
      </c>
      <c r="H1057" s="61" t="s">
        <v>4301</v>
      </c>
      <c r="I1057" s="61" t="s">
        <v>1505</v>
      </c>
      <c r="J1057" s="61" t="s">
        <v>1506</v>
      </c>
      <c r="K1057" s="61" t="s">
        <v>4306</v>
      </c>
      <c r="L1057" s="61" t="s">
        <v>1508</v>
      </c>
      <c r="M1057" s="61" t="s">
        <v>4353</v>
      </c>
      <c r="N1057" s="355">
        <v>46036</v>
      </c>
      <c r="O1057" s="19">
        <v>100</v>
      </c>
      <c r="P1057" s="15" t="s">
        <v>1510</v>
      </c>
      <c r="Q1057" s="336">
        <v>1</v>
      </c>
    </row>
    <row r="1058" spans="1:17" x14ac:dyDescent="0.2">
      <c r="A1058" s="61" t="s">
        <v>4265</v>
      </c>
      <c r="B1058" s="61" t="s">
        <v>4307</v>
      </c>
      <c r="C1058" s="61" t="s">
        <v>1314</v>
      </c>
      <c r="D1058" s="61" t="s">
        <v>4266</v>
      </c>
      <c r="E1058" s="61" t="s">
        <v>4303</v>
      </c>
      <c r="F1058" s="61" t="s">
        <v>4310</v>
      </c>
      <c r="G1058" s="61" t="s">
        <v>1503</v>
      </c>
      <c r="H1058" s="61" t="s">
        <v>4301</v>
      </c>
      <c r="I1058" s="61" t="s">
        <v>1314</v>
      </c>
      <c r="J1058" s="61" t="s">
        <v>1506</v>
      </c>
      <c r="K1058" s="61" t="s">
        <v>4306</v>
      </c>
      <c r="L1058" s="61" t="s">
        <v>1508</v>
      </c>
      <c r="M1058" s="61" t="s">
        <v>4353</v>
      </c>
      <c r="N1058" s="355">
        <v>46036</v>
      </c>
      <c r="O1058" s="19">
        <v>100</v>
      </c>
      <c r="P1058" s="15" t="s">
        <v>1510</v>
      </c>
      <c r="Q1058" s="336">
        <v>1</v>
      </c>
    </row>
    <row r="1059" spans="1:17" x14ac:dyDescent="0.2">
      <c r="A1059" s="61" t="s">
        <v>4265</v>
      </c>
      <c r="B1059" s="61" t="s">
        <v>4295</v>
      </c>
      <c r="C1059" s="61" t="s">
        <v>1314</v>
      </c>
      <c r="D1059" s="61" t="s">
        <v>4266</v>
      </c>
      <c r="E1059" s="61" t="s">
        <v>4303</v>
      </c>
      <c r="F1059" s="61" t="s">
        <v>4310</v>
      </c>
      <c r="G1059" s="61" t="s">
        <v>1503</v>
      </c>
      <c r="H1059" s="61" t="s">
        <v>4352</v>
      </c>
      <c r="I1059" s="61" t="s">
        <v>1505</v>
      </c>
      <c r="J1059" s="61" t="s">
        <v>1506</v>
      </c>
      <c r="K1059" s="61" t="s">
        <v>4306</v>
      </c>
      <c r="L1059" s="61" t="s">
        <v>1508</v>
      </c>
      <c r="M1059" s="61" t="s">
        <v>4353</v>
      </c>
      <c r="N1059" s="355">
        <v>46036</v>
      </c>
      <c r="O1059" s="19">
        <v>0</v>
      </c>
      <c r="P1059" s="15" t="s">
        <v>1510</v>
      </c>
      <c r="Q1059" s="336">
        <v>1</v>
      </c>
    </row>
    <row r="1060" spans="1:17" x14ac:dyDescent="0.2">
      <c r="A1060" s="61" t="s">
        <v>4265</v>
      </c>
      <c r="B1060" s="61" t="s">
        <v>4295</v>
      </c>
      <c r="C1060" s="61" t="s">
        <v>4312</v>
      </c>
      <c r="D1060" s="61" t="s">
        <v>4266</v>
      </c>
      <c r="E1060" s="61" t="s">
        <v>4303</v>
      </c>
      <c r="F1060" s="61" t="s">
        <v>4310</v>
      </c>
      <c r="G1060" s="61" t="s">
        <v>1503</v>
      </c>
      <c r="H1060" s="61" t="s">
        <v>4352</v>
      </c>
      <c r="I1060" s="61" t="s">
        <v>1505</v>
      </c>
      <c r="J1060" s="61" t="s">
        <v>1506</v>
      </c>
      <c r="K1060" s="61" t="s">
        <v>4306</v>
      </c>
      <c r="L1060" s="61" t="s">
        <v>1508</v>
      </c>
      <c r="M1060" s="61" t="s">
        <v>4353</v>
      </c>
      <c r="N1060" s="355">
        <v>46036</v>
      </c>
      <c r="O1060" s="19">
        <v>0</v>
      </c>
      <c r="P1060" s="15" t="s">
        <v>1510</v>
      </c>
      <c r="Q1060" s="336">
        <v>1</v>
      </c>
    </row>
    <row r="1061" spans="1:17" x14ac:dyDescent="0.2">
      <c r="A1061" s="61" t="s">
        <v>4265</v>
      </c>
      <c r="B1061" s="61" t="s">
        <v>4295</v>
      </c>
      <c r="C1061" s="61" t="s">
        <v>4313</v>
      </c>
      <c r="D1061" s="61" t="s">
        <v>4266</v>
      </c>
      <c r="E1061" s="61" t="s">
        <v>4303</v>
      </c>
      <c r="F1061" s="61" t="s">
        <v>4310</v>
      </c>
      <c r="G1061" s="61" t="s">
        <v>1503</v>
      </c>
      <c r="H1061" s="61" t="s">
        <v>4352</v>
      </c>
      <c r="I1061" s="61" t="s">
        <v>1505</v>
      </c>
      <c r="J1061" s="61" t="s">
        <v>1506</v>
      </c>
      <c r="K1061" s="61" t="s">
        <v>4306</v>
      </c>
      <c r="L1061" s="61" t="s">
        <v>1508</v>
      </c>
      <c r="M1061" s="61" t="s">
        <v>4353</v>
      </c>
      <c r="N1061" s="355">
        <v>46036</v>
      </c>
      <c r="O1061" s="19">
        <v>0</v>
      </c>
      <c r="P1061" s="15" t="s">
        <v>1510</v>
      </c>
      <c r="Q1061" s="336">
        <v>1</v>
      </c>
    </row>
    <row r="1062" spans="1:17" x14ac:dyDescent="0.2">
      <c r="A1062" s="61" t="s">
        <v>4265</v>
      </c>
      <c r="B1062" s="61" t="s">
        <v>1498</v>
      </c>
      <c r="C1062" s="61" t="s">
        <v>1314</v>
      </c>
      <c r="D1062" s="61" t="s">
        <v>4266</v>
      </c>
      <c r="E1062" s="61" t="s">
        <v>4303</v>
      </c>
      <c r="F1062" s="61" t="s">
        <v>4310</v>
      </c>
      <c r="G1062" s="61" t="s">
        <v>1503</v>
      </c>
      <c r="H1062" s="61" t="s">
        <v>4301</v>
      </c>
      <c r="I1062" s="61" t="s">
        <v>1505</v>
      </c>
      <c r="J1062" s="61" t="s">
        <v>1506</v>
      </c>
      <c r="K1062" s="61" t="s">
        <v>4306</v>
      </c>
      <c r="L1062" s="61" t="s">
        <v>1508</v>
      </c>
      <c r="M1062" s="61" t="s">
        <v>4353</v>
      </c>
      <c r="N1062" s="355">
        <v>46036</v>
      </c>
      <c r="O1062" s="19">
        <v>1</v>
      </c>
      <c r="P1062" s="15" t="s">
        <v>1510</v>
      </c>
      <c r="Q1062" s="336">
        <v>1</v>
      </c>
    </row>
    <row r="1063" spans="1:17" x14ac:dyDescent="0.2">
      <c r="A1063" s="61" t="s">
        <v>4265</v>
      </c>
      <c r="B1063" s="61" t="s">
        <v>1498</v>
      </c>
      <c r="C1063" s="61" t="s">
        <v>4312</v>
      </c>
      <c r="D1063" s="61" t="s">
        <v>4266</v>
      </c>
      <c r="E1063" s="61" t="s">
        <v>4303</v>
      </c>
      <c r="F1063" s="61" t="s">
        <v>4310</v>
      </c>
      <c r="G1063" s="61" t="s">
        <v>1503</v>
      </c>
      <c r="H1063" s="61" t="s">
        <v>4301</v>
      </c>
      <c r="I1063" s="61" t="s">
        <v>1505</v>
      </c>
      <c r="J1063" s="61" t="s">
        <v>1506</v>
      </c>
      <c r="K1063" s="61" t="s">
        <v>4306</v>
      </c>
      <c r="L1063" s="61" t="s">
        <v>1508</v>
      </c>
      <c r="M1063" s="61" t="s">
        <v>4353</v>
      </c>
      <c r="N1063" s="355">
        <v>46036</v>
      </c>
      <c r="O1063" s="19">
        <v>1</v>
      </c>
      <c r="P1063" s="15" t="s">
        <v>1510</v>
      </c>
      <c r="Q1063" s="336">
        <v>1</v>
      </c>
    </row>
    <row r="1064" spans="1:17" x14ac:dyDescent="0.2">
      <c r="A1064" s="61" t="s">
        <v>4265</v>
      </c>
      <c r="B1064" s="61" t="s">
        <v>1498</v>
      </c>
      <c r="C1064" s="61" t="s">
        <v>4313</v>
      </c>
      <c r="D1064" s="61" t="s">
        <v>4266</v>
      </c>
      <c r="E1064" s="61" t="s">
        <v>4303</v>
      </c>
      <c r="F1064" s="61" t="s">
        <v>4310</v>
      </c>
      <c r="G1064" s="61" t="s">
        <v>1503</v>
      </c>
      <c r="H1064" s="61" t="s">
        <v>4301</v>
      </c>
      <c r="I1064" s="61" t="s">
        <v>1505</v>
      </c>
      <c r="J1064" s="61" t="s">
        <v>1506</v>
      </c>
      <c r="K1064" s="61" t="s">
        <v>4306</v>
      </c>
      <c r="L1064" s="61" t="s">
        <v>1508</v>
      </c>
      <c r="M1064" s="61" t="s">
        <v>4353</v>
      </c>
      <c r="N1064" s="355">
        <v>46036</v>
      </c>
      <c r="O1064" s="19">
        <v>1</v>
      </c>
      <c r="P1064" s="15" t="s">
        <v>1510</v>
      </c>
      <c r="Q1064" s="336">
        <v>1</v>
      </c>
    </row>
    <row r="1065" spans="1:17" x14ac:dyDescent="0.2">
      <c r="A1065" s="61" t="s">
        <v>4265</v>
      </c>
      <c r="B1065" s="61" t="s">
        <v>4300</v>
      </c>
      <c r="C1065" s="61" t="s">
        <v>1314</v>
      </c>
      <c r="D1065" s="61" t="s">
        <v>4266</v>
      </c>
      <c r="E1065" s="61" t="s">
        <v>4303</v>
      </c>
      <c r="F1065" s="61" t="s">
        <v>4310</v>
      </c>
      <c r="G1065" s="61" t="s">
        <v>1503</v>
      </c>
      <c r="H1065" s="61" t="s">
        <v>4301</v>
      </c>
      <c r="I1065" s="61" t="s">
        <v>4302</v>
      </c>
      <c r="J1065" s="61" t="s">
        <v>1506</v>
      </c>
      <c r="K1065" s="61" t="s">
        <v>4306</v>
      </c>
      <c r="L1065" s="61" t="s">
        <v>1508</v>
      </c>
      <c r="M1065" s="61" t="s">
        <v>4353</v>
      </c>
      <c r="N1065" s="355">
        <v>46036</v>
      </c>
      <c r="O1065" s="19">
        <v>2219.17</v>
      </c>
      <c r="P1065" s="15" t="s">
        <v>1510</v>
      </c>
      <c r="Q1065" s="336">
        <v>1</v>
      </c>
    </row>
    <row r="1066" spans="1:17" x14ac:dyDescent="0.2">
      <c r="A1066" s="61" t="s">
        <v>3531</v>
      </c>
      <c r="B1066" s="61" t="s">
        <v>1498</v>
      </c>
      <c r="C1066" s="61" t="s">
        <v>1314</v>
      </c>
      <c r="D1066" s="61" t="s">
        <v>3532</v>
      </c>
      <c r="E1066" s="61" t="s">
        <v>4303</v>
      </c>
      <c r="F1066" s="61" t="s">
        <v>4310</v>
      </c>
      <c r="G1066" s="61" t="s">
        <v>1503</v>
      </c>
      <c r="H1066" s="61" t="s">
        <v>4301</v>
      </c>
      <c r="I1066" s="61" t="s">
        <v>1505</v>
      </c>
      <c r="J1066" s="61" t="s">
        <v>1506</v>
      </c>
      <c r="K1066" s="61" t="s">
        <v>4306</v>
      </c>
      <c r="L1066" s="61" t="s">
        <v>1508</v>
      </c>
      <c r="M1066" s="61" t="s">
        <v>4353</v>
      </c>
      <c r="N1066" s="355">
        <v>45534</v>
      </c>
      <c r="O1066" s="19">
        <v>140</v>
      </c>
      <c r="P1066" s="15" t="s">
        <v>1510</v>
      </c>
      <c r="Q1066" s="336">
        <v>1</v>
      </c>
    </row>
    <row r="1067" spans="1:17" x14ac:dyDescent="0.2">
      <c r="A1067" s="61" t="s">
        <v>3531</v>
      </c>
      <c r="B1067" s="61" t="s">
        <v>4300</v>
      </c>
      <c r="C1067" s="61" t="s">
        <v>1314</v>
      </c>
      <c r="D1067" s="61" t="s">
        <v>3532</v>
      </c>
      <c r="E1067" s="61" t="s">
        <v>4303</v>
      </c>
      <c r="F1067" s="61" t="s">
        <v>4310</v>
      </c>
      <c r="G1067" s="61" t="s">
        <v>1503</v>
      </c>
      <c r="H1067" s="61" t="s">
        <v>4301</v>
      </c>
      <c r="I1067" s="61" t="s">
        <v>1314</v>
      </c>
      <c r="J1067" s="61" t="s">
        <v>1506</v>
      </c>
      <c r="K1067" s="61" t="s">
        <v>4306</v>
      </c>
      <c r="L1067" s="61" t="s">
        <v>1508</v>
      </c>
      <c r="M1067" s="61" t="s">
        <v>4353</v>
      </c>
      <c r="N1067" s="355">
        <v>45534</v>
      </c>
      <c r="O1067" s="19">
        <v>160</v>
      </c>
      <c r="P1067" s="15" t="s">
        <v>1510</v>
      </c>
      <c r="Q1067" s="336">
        <v>1</v>
      </c>
    </row>
    <row r="1068" spans="1:17" x14ac:dyDescent="0.2">
      <c r="A1068" s="61" t="s">
        <v>3222</v>
      </c>
      <c r="B1068" s="61" t="s">
        <v>1498</v>
      </c>
      <c r="C1068" s="61" t="s">
        <v>1314</v>
      </c>
      <c r="D1068" s="61" t="s">
        <v>3223</v>
      </c>
      <c r="E1068" s="61" t="s">
        <v>4303</v>
      </c>
      <c r="F1068" s="61" t="s">
        <v>4310</v>
      </c>
      <c r="G1068" s="61" t="s">
        <v>2872</v>
      </c>
      <c r="H1068" s="61" t="s">
        <v>4301</v>
      </c>
      <c r="I1068" s="61" t="s">
        <v>1505</v>
      </c>
      <c r="J1068" s="61" t="s">
        <v>1506</v>
      </c>
      <c r="K1068" s="61" t="s">
        <v>4306</v>
      </c>
      <c r="L1068" s="61" t="s">
        <v>1508</v>
      </c>
      <c r="M1068" s="61" t="s">
        <v>4353</v>
      </c>
      <c r="N1068" s="355">
        <v>45937</v>
      </c>
      <c r="O1068" s="19">
        <v>0</v>
      </c>
      <c r="P1068" s="15" t="s">
        <v>1510</v>
      </c>
      <c r="Q1068" s="336">
        <v>1</v>
      </c>
    </row>
    <row r="1069" spans="1:17" x14ac:dyDescent="0.2">
      <c r="A1069" s="61" t="s">
        <v>3222</v>
      </c>
      <c r="B1069" s="61" t="s">
        <v>4300</v>
      </c>
      <c r="C1069" s="61" t="s">
        <v>1314</v>
      </c>
      <c r="D1069" s="61" t="s">
        <v>3223</v>
      </c>
      <c r="E1069" s="61" t="s">
        <v>4303</v>
      </c>
      <c r="F1069" s="61" t="s">
        <v>4310</v>
      </c>
      <c r="G1069" s="61" t="s">
        <v>2872</v>
      </c>
      <c r="H1069" s="61" t="s">
        <v>4301</v>
      </c>
      <c r="I1069" s="61" t="s">
        <v>1314</v>
      </c>
      <c r="J1069" s="61" t="s">
        <v>1506</v>
      </c>
      <c r="K1069" s="61" t="s">
        <v>4306</v>
      </c>
      <c r="L1069" s="61" t="s">
        <v>1508</v>
      </c>
      <c r="M1069" s="61" t="s">
        <v>4353</v>
      </c>
      <c r="N1069" s="355">
        <v>45937</v>
      </c>
      <c r="O1069" s="19">
        <v>200000</v>
      </c>
      <c r="P1069" s="15" t="s">
        <v>1510</v>
      </c>
      <c r="Q1069" s="336">
        <v>1</v>
      </c>
    </row>
    <row r="1070" spans="1:17" x14ac:dyDescent="0.2">
      <c r="A1070" s="61" t="s">
        <v>3357</v>
      </c>
      <c r="B1070" s="61" t="s">
        <v>1498</v>
      </c>
      <c r="C1070" s="61" t="s">
        <v>1314</v>
      </c>
      <c r="D1070" s="61" t="s">
        <v>3358</v>
      </c>
      <c r="E1070" s="61" t="s">
        <v>4303</v>
      </c>
      <c r="F1070" s="61" t="s">
        <v>4370</v>
      </c>
      <c r="G1070" s="61" t="s">
        <v>1503</v>
      </c>
      <c r="H1070" s="61" t="s">
        <v>4301</v>
      </c>
      <c r="I1070" s="61" t="s">
        <v>1505</v>
      </c>
      <c r="J1070" s="61" t="s">
        <v>1506</v>
      </c>
      <c r="K1070" s="61" t="s">
        <v>4306</v>
      </c>
      <c r="L1070" s="61" t="s">
        <v>1508</v>
      </c>
      <c r="M1070" s="61" t="s">
        <v>4371</v>
      </c>
      <c r="N1070" s="355">
        <v>45898</v>
      </c>
      <c r="O1070" s="19">
        <v>0</v>
      </c>
      <c r="P1070" s="15" t="s">
        <v>1510</v>
      </c>
      <c r="Q1070" s="336">
        <v>1</v>
      </c>
    </row>
    <row r="1071" spans="1:17" x14ac:dyDescent="0.2">
      <c r="A1071" s="61" t="s">
        <v>3357</v>
      </c>
      <c r="B1071" s="61" t="s">
        <v>4300</v>
      </c>
      <c r="C1071" s="61" t="s">
        <v>1314</v>
      </c>
      <c r="D1071" s="61" t="s">
        <v>3358</v>
      </c>
      <c r="E1071" s="61" t="s">
        <v>4303</v>
      </c>
      <c r="F1071" s="61" t="s">
        <v>4370</v>
      </c>
      <c r="G1071" s="61" t="s">
        <v>1503</v>
      </c>
      <c r="H1071" s="61" t="s">
        <v>4301</v>
      </c>
      <c r="I1071" s="61" t="s">
        <v>1505</v>
      </c>
      <c r="J1071" s="61" t="s">
        <v>1506</v>
      </c>
      <c r="K1071" s="61" t="s">
        <v>4306</v>
      </c>
      <c r="L1071" s="61" t="s">
        <v>1508</v>
      </c>
      <c r="M1071" s="61" t="s">
        <v>4371</v>
      </c>
      <c r="N1071" s="355">
        <v>45898</v>
      </c>
      <c r="O1071" s="19">
        <v>11784.94</v>
      </c>
      <c r="P1071" s="15" t="s">
        <v>1510</v>
      </c>
      <c r="Q1071" s="336">
        <v>1</v>
      </c>
    </row>
    <row r="1072" spans="1:17" x14ac:dyDescent="0.2">
      <c r="A1072" s="61" t="s">
        <v>3671</v>
      </c>
      <c r="B1072" s="61" t="s">
        <v>1498</v>
      </c>
      <c r="C1072" s="61" t="s">
        <v>1314</v>
      </c>
      <c r="D1072" s="61" t="s">
        <v>3672</v>
      </c>
      <c r="E1072" s="61" t="s">
        <v>4303</v>
      </c>
      <c r="F1072" s="61" t="s">
        <v>4310</v>
      </c>
      <c r="G1072" s="61" t="s">
        <v>1503</v>
      </c>
      <c r="H1072" s="61" t="s">
        <v>4301</v>
      </c>
      <c r="I1072" s="61" t="s">
        <v>1505</v>
      </c>
      <c r="J1072" s="61" t="s">
        <v>1506</v>
      </c>
      <c r="K1072" s="61" t="s">
        <v>4306</v>
      </c>
      <c r="L1072" s="61" t="s">
        <v>1508</v>
      </c>
      <c r="M1072" s="61" t="s">
        <v>4353</v>
      </c>
      <c r="N1072" s="355">
        <v>45534</v>
      </c>
      <c r="O1072" s="19">
        <v>0</v>
      </c>
      <c r="P1072" s="15" t="s">
        <v>1510</v>
      </c>
      <c r="Q1072" s="336">
        <v>1</v>
      </c>
    </row>
    <row r="1073" spans="1:17" x14ac:dyDescent="0.2">
      <c r="A1073" s="61" t="s">
        <v>3671</v>
      </c>
      <c r="B1073" s="61" t="s">
        <v>4300</v>
      </c>
      <c r="C1073" s="61" t="s">
        <v>1314</v>
      </c>
      <c r="D1073" s="61" t="s">
        <v>3672</v>
      </c>
      <c r="E1073" s="61" t="s">
        <v>4303</v>
      </c>
      <c r="F1073" s="61" t="s">
        <v>4310</v>
      </c>
      <c r="G1073" s="61" t="s">
        <v>1503</v>
      </c>
      <c r="H1073" s="61" t="s">
        <v>4301</v>
      </c>
      <c r="I1073" s="61" t="s">
        <v>1314</v>
      </c>
      <c r="J1073" s="61" t="s">
        <v>1506</v>
      </c>
      <c r="K1073" s="61" t="s">
        <v>4306</v>
      </c>
      <c r="L1073" s="61" t="s">
        <v>1508</v>
      </c>
      <c r="M1073" s="61" t="s">
        <v>4353</v>
      </c>
      <c r="N1073" s="355">
        <v>45534</v>
      </c>
      <c r="O1073" s="19">
        <v>401191.98</v>
      </c>
      <c r="P1073" s="15" t="s">
        <v>1510</v>
      </c>
      <c r="Q1073" s="336">
        <v>1</v>
      </c>
    </row>
    <row r="1074" spans="1:17" x14ac:dyDescent="0.2">
      <c r="A1074" s="61" t="s">
        <v>3061</v>
      </c>
      <c r="B1074" s="61" t="s">
        <v>4282</v>
      </c>
      <c r="C1074" s="61" t="s">
        <v>1314</v>
      </c>
      <c r="D1074" s="61" t="s">
        <v>3062</v>
      </c>
      <c r="E1074" s="61" t="s">
        <v>4303</v>
      </c>
      <c r="F1074" s="61" t="s">
        <v>4310</v>
      </c>
      <c r="G1074" s="61" t="s">
        <v>1503</v>
      </c>
      <c r="H1074" s="61" t="s">
        <v>4301</v>
      </c>
      <c r="I1074" s="61" t="s">
        <v>1505</v>
      </c>
      <c r="J1074" s="61" t="s">
        <v>1506</v>
      </c>
      <c r="K1074" s="61" t="s">
        <v>4306</v>
      </c>
      <c r="L1074" s="61" t="s">
        <v>1508</v>
      </c>
      <c r="M1074" s="61" t="s">
        <v>4353</v>
      </c>
      <c r="N1074" s="355">
        <v>46043</v>
      </c>
      <c r="O1074" s="19">
        <v>1</v>
      </c>
      <c r="P1074" s="15" t="s">
        <v>1510</v>
      </c>
      <c r="Q1074" s="336">
        <v>1</v>
      </c>
    </row>
    <row r="1075" spans="1:17" x14ac:dyDescent="0.2">
      <c r="A1075" s="61" t="s">
        <v>3061</v>
      </c>
      <c r="B1075" s="61" t="s">
        <v>4307</v>
      </c>
      <c r="C1075" s="61" t="s">
        <v>1314</v>
      </c>
      <c r="D1075" s="61" t="s">
        <v>3062</v>
      </c>
      <c r="E1075" s="61" t="s">
        <v>4303</v>
      </c>
      <c r="F1075" s="61" t="s">
        <v>4310</v>
      </c>
      <c r="G1075" s="61" t="s">
        <v>1503</v>
      </c>
      <c r="H1075" s="61" t="s">
        <v>4301</v>
      </c>
      <c r="I1075" s="61" t="s">
        <v>4286</v>
      </c>
      <c r="J1075" s="61" t="s">
        <v>1506</v>
      </c>
      <c r="K1075" s="61" t="s">
        <v>4306</v>
      </c>
      <c r="L1075" s="61" t="s">
        <v>1508</v>
      </c>
      <c r="M1075" s="61" t="s">
        <v>4353</v>
      </c>
      <c r="N1075" s="355">
        <v>46043</v>
      </c>
      <c r="O1075" s="19">
        <v>523.53</v>
      </c>
      <c r="P1075" s="15" t="s">
        <v>1510</v>
      </c>
      <c r="Q1075" s="336">
        <v>1</v>
      </c>
    </row>
    <row r="1076" spans="1:17" x14ac:dyDescent="0.2">
      <c r="A1076" s="61" t="s">
        <v>3061</v>
      </c>
      <c r="B1076" s="61" t="s">
        <v>4307</v>
      </c>
      <c r="C1076" s="61" t="s">
        <v>4312</v>
      </c>
      <c r="D1076" s="61" t="s">
        <v>3062</v>
      </c>
      <c r="E1076" s="61" t="s">
        <v>4303</v>
      </c>
      <c r="F1076" s="61" t="s">
        <v>4310</v>
      </c>
      <c r="G1076" s="61" t="s">
        <v>1503</v>
      </c>
      <c r="H1076" s="61" t="s">
        <v>4301</v>
      </c>
      <c r="I1076" s="61" t="s">
        <v>4286</v>
      </c>
      <c r="J1076" s="61" t="s">
        <v>1506</v>
      </c>
      <c r="K1076" s="61" t="s">
        <v>4306</v>
      </c>
      <c r="L1076" s="61" t="s">
        <v>1508</v>
      </c>
      <c r="M1076" s="61" t="s">
        <v>4353</v>
      </c>
      <c r="N1076" s="355">
        <v>46043</v>
      </c>
      <c r="O1076" s="19">
        <v>523.53</v>
      </c>
      <c r="P1076" s="15" t="s">
        <v>1510</v>
      </c>
      <c r="Q1076" s="336">
        <v>1</v>
      </c>
    </row>
    <row r="1077" spans="1:17" x14ac:dyDescent="0.2">
      <c r="A1077" s="61" t="s">
        <v>3061</v>
      </c>
      <c r="B1077" s="61" t="s">
        <v>4307</v>
      </c>
      <c r="C1077" s="61" t="s">
        <v>4313</v>
      </c>
      <c r="D1077" s="61" t="s">
        <v>3062</v>
      </c>
      <c r="E1077" s="61" t="s">
        <v>4303</v>
      </c>
      <c r="F1077" s="61" t="s">
        <v>4310</v>
      </c>
      <c r="G1077" s="61" t="s">
        <v>1503</v>
      </c>
      <c r="H1077" s="61" t="s">
        <v>4301</v>
      </c>
      <c r="I1077" s="61" t="s">
        <v>4286</v>
      </c>
      <c r="J1077" s="61" t="s">
        <v>1506</v>
      </c>
      <c r="K1077" s="61" t="s">
        <v>4306</v>
      </c>
      <c r="L1077" s="61" t="s">
        <v>1508</v>
      </c>
      <c r="M1077" s="61" t="s">
        <v>4353</v>
      </c>
      <c r="N1077" s="355">
        <v>46043</v>
      </c>
      <c r="O1077" s="19">
        <v>1</v>
      </c>
      <c r="P1077" s="15" t="s">
        <v>1510</v>
      </c>
      <c r="Q1077" s="336">
        <v>1</v>
      </c>
    </row>
    <row r="1078" spans="1:17" x14ac:dyDescent="0.2">
      <c r="A1078" s="61" t="s">
        <v>3061</v>
      </c>
      <c r="B1078" s="61" t="s">
        <v>1498</v>
      </c>
      <c r="C1078" s="61" t="s">
        <v>1314</v>
      </c>
      <c r="D1078" s="61" t="s">
        <v>3062</v>
      </c>
      <c r="E1078" s="61" t="s">
        <v>4303</v>
      </c>
      <c r="F1078" s="61" t="s">
        <v>4310</v>
      </c>
      <c r="G1078" s="61" t="s">
        <v>1503</v>
      </c>
      <c r="H1078" s="61" t="s">
        <v>4301</v>
      </c>
      <c r="I1078" s="61" t="s">
        <v>4286</v>
      </c>
      <c r="J1078" s="61" t="s">
        <v>4287</v>
      </c>
      <c r="K1078" s="61" t="s">
        <v>4306</v>
      </c>
      <c r="L1078" s="61" t="s">
        <v>1508</v>
      </c>
      <c r="M1078" s="61" t="s">
        <v>4353</v>
      </c>
      <c r="N1078" s="355">
        <v>46043</v>
      </c>
      <c r="O1078" s="19">
        <v>63.85</v>
      </c>
      <c r="P1078" s="15" t="s">
        <v>1510</v>
      </c>
      <c r="Q1078" s="336">
        <v>1</v>
      </c>
    </row>
    <row r="1079" spans="1:17" x14ac:dyDescent="0.2">
      <c r="A1079" s="61" t="s">
        <v>3061</v>
      </c>
      <c r="B1079" s="61" t="s">
        <v>4300</v>
      </c>
      <c r="C1079" s="61" t="s">
        <v>1314</v>
      </c>
      <c r="D1079" s="61" t="s">
        <v>3062</v>
      </c>
      <c r="E1079" s="61" t="s">
        <v>4303</v>
      </c>
      <c r="F1079" s="61" t="s">
        <v>4310</v>
      </c>
      <c r="G1079" s="61" t="s">
        <v>1503</v>
      </c>
      <c r="H1079" s="61" t="s">
        <v>4301</v>
      </c>
      <c r="I1079" s="61" t="s">
        <v>1314</v>
      </c>
      <c r="J1079" s="61" t="s">
        <v>1506</v>
      </c>
      <c r="K1079" s="61" t="s">
        <v>4306</v>
      </c>
      <c r="L1079" s="61" t="s">
        <v>1508</v>
      </c>
      <c r="M1079" s="61" t="s">
        <v>4353</v>
      </c>
      <c r="N1079" s="355">
        <v>46043</v>
      </c>
      <c r="O1079" s="19">
        <v>482.72</v>
      </c>
      <c r="P1079" s="15" t="s">
        <v>1510</v>
      </c>
      <c r="Q1079" s="336">
        <v>1</v>
      </c>
    </row>
    <row r="1080" spans="1:17" x14ac:dyDescent="0.2">
      <c r="A1080" s="61" t="s">
        <v>3119</v>
      </c>
      <c r="B1080" s="61" t="s">
        <v>4282</v>
      </c>
      <c r="C1080" s="61" t="s">
        <v>1314</v>
      </c>
      <c r="D1080" s="61" t="s">
        <v>3120</v>
      </c>
      <c r="E1080" s="61" t="s">
        <v>4303</v>
      </c>
      <c r="F1080" s="61" t="s">
        <v>4310</v>
      </c>
      <c r="G1080" s="61" t="s">
        <v>1503</v>
      </c>
      <c r="H1080" s="61" t="s">
        <v>4301</v>
      </c>
      <c r="I1080" s="61" t="s">
        <v>1505</v>
      </c>
      <c r="J1080" s="61" t="s">
        <v>1506</v>
      </c>
      <c r="K1080" s="61" t="s">
        <v>4306</v>
      </c>
      <c r="L1080" s="61" t="s">
        <v>1508</v>
      </c>
      <c r="M1080" s="61" t="s">
        <v>4353</v>
      </c>
      <c r="N1080" s="355">
        <v>46043</v>
      </c>
      <c r="O1080" s="19">
        <v>1</v>
      </c>
      <c r="P1080" s="15" t="s">
        <v>1510</v>
      </c>
      <c r="Q1080" s="336">
        <v>1</v>
      </c>
    </row>
    <row r="1081" spans="1:17" x14ac:dyDescent="0.2">
      <c r="A1081" s="61" t="s">
        <v>3119</v>
      </c>
      <c r="B1081" s="61" t="s">
        <v>4282</v>
      </c>
      <c r="C1081" s="61" t="s">
        <v>4312</v>
      </c>
      <c r="D1081" s="61" t="s">
        <v>3120</v>
      </c>
      <c r="E1081" s="61" t="s">
        <v>4303</v>
      </c>
      <c r="F1081" s="61" t="s">
        <v>4310</v>
      </c>
      <c r="G1081" s="61" t="s">
        <v>1503</v>
      </c>
      <c r="H1081" s="61" t="s">
        <v>4301</v>
      </c>
      <c r="I1081" s="61" t="s">
        <v>1505</v>
      </c>
      <c r="J1081" s="61" t="s">
        <v>1506</v>
      </c>
      <c r="K1081" s="61" t="s">
        <v>4306</v>
      </c>
      <c r="L1081" s="61" t="s">
        <v>1508</v>
      </c>
      <c r="M1081" s="61" t="s">
        <v>4353</v>
      </c>
      <c r="N1081" s="355">
        <v>46043</v>
      </c>
      <c r="O1081" s="19">
        <v>0</v>
      </c>
      <c r="P1081" s="15" t="s">
        <v>1510</v>
      </c>
      <c r="Q1081" s="336">
        <v>1</v>
      </c>
    </row>
    <row r="1082" spans="1:17" x14ac:dyDescent="0.2">
      <c r="A1082" s="61" t="s">
        <v>3119</v>
      </c>
      <c r="B1082" s="61" t="s">
        <v>4307</v>
      </c>
      <c r="C1082" s="61" t="s">
        <v>1314</v>
      </c>
      <c r="D1082" s="61" t="s">
        <v>3120</v>
      </c>
      <c r="E1082" s="61" t="s">
        <v>4303</v>
      </c>
      <c r="F1082" s="61" t="s">
        <v>4310</v>
      </c>
      <c r="G1082" s="61" t="s">
        <v>1503</v>
      </c>
      <c r="H1082" s="61" t="s">
        <v>4301</v>
      </c>
      <c r="I1082" s="61" t="s">
        <v>4286</v>
      </c>
      <c r="J1082" s="61" t="s">
        <v>1506</v>
      </c>
      <c r="K1082" s="61" t="s">
        <v>4306</v>
      </c>
      <c r="L1082" s="61" t="s">
        <v>1508</v>
      </c>
      <c r="M1082" s="61" t="s">
        <v>4353</v>
      </c>
      <c r="N1082" s="355">
        <v>46043</v>
      </c>
      <c r="O1082" s="19">
        <v>1</v>
      </c>
      <c r="P1082" s="15" t="s">
        <v>1510</v>
      </c>
      <c r="Q1082" s="336">
        <v>1</v>
      </c>
    </row>
    <row r="1083" spans="1:17" x14ac:dyDescent="0.2">
      <c r="A1083" s="61" t="s">
        <v>3119</v>
      </c>
      <c r="B1083" s="61" t="s">
        <v>1498</v>
      </c>
      <c r="C1083" s="61" t="s">
        <v>1314</v>
      </c>
      <c r="D1083" s="61" t="s">
        <v>3120</v>
      </c>
      <c r="E1083" s="61" t="s">
        <v>4303</v>
      </c>
      <c r="F1083" s="61" t="s">
        <v>4310</v>
      </c>
      <c r="G1083" s="61" t="s">
        <v>1503</v>
      </c>
      <c r="H1083" s="61" t="s">
        <v>4301</v>
      </c>
      <c r="I1083" s="61" t="s">
        <v>4286</v>
      </c>
      <c r="J1083" s="61" t="s">
        <v>4287</v>
      </c>
      <c r="K1083" s="61" t="s">
        <v>4306</v>
      </c>
      <c r="L1083" s="61" t="s">
        <v>1508</v>
      </c>
      <c r="M1083" s="61" t="s">
        <v>4353</v>
      </c>
      <c r="N1083" s="355">
        <v>46043</v>
      </c>
      <c r="O1083" s="19">
        <v>7.72</v>
      </c>
      <c r="P1083" s="15" t="s">
        <v>1510</v>
      </c>
      <c r="Q1083" s="336">
        <v>1</v>
      </c>
    </row>
    <row r="1084" spans="1:17" x14ac:dyDescent="0.2">
      <c r="A1084" s="61" t="s">
        <v>3119</v>
      </c>
      <c r="B1084" s="61" t="s">
        <v>4300</v>
      </c>
      <c r="C1084" s="61" t="s">
        <v>1314</v>
      </c>
      <c r="D1084" s="61" t="s">
        <v>3120</v>
      </c>
      <c r="E1084" s="61" t="s">
        <v>4303</v>
      </c>
      <c r="F1084" s="61" t="s">
        <v>4310</v>
      </c>
      <c r="G1084" s="61" t="s">
        <v>1503</v>
      </c>
      <c r="H1084" s="61" t="s">
        <v>4301</v>
      </c>
      <c r="I1084" s="61" t="s">
        <v>1314</v>
      </c>
      <c r="J1084" s="61" t="s">
        <v>1506</v>
      </c>
      <c r="K1084" s="61" t="s">
        <v>4306</v>
      </c>
      <c r="L1084" s="61" t="s">
        <v>1508</v>
      </c>
      <c r="M1084" s="61" t="s">
        <v>4353</v>
      </c>
      <c r="N1084" s="355">
        <v>46043</v>
      </c>
      <c r="O1084" s="19">
        <v>955.65</v>
      </c>
      <c r="P1084" s="15" t="s">
        <v>1510</v>
      </c>
      <c r="Q1084" s="336">
        <v>1</v>
      </c>
    </row>
    <row r="1085" spans="1:17" x14ac:dyDescent="0.2">
      <c r="A1085" s="61" t="s">
        <v>3549</v>
      </c>
      <c r="B1085" s="61" t="s">
        <v>4282</v>
      </c>
      <c r="C1085" s="61" t="s">
        <v>1314</v>
      </c>
      <c r="D1085" s="61" t="s">
        <v>3550</v>
      </c>
      <c r="E1085" s="61" t="s">
        <v>4303</v>
      </c>
      <c r="F1085" s="61" t="s">
        <v>4310</v>
      </c>
      <c r="G1085" s="61" t="s">
        <v>1503</v>
      </c>
      <c r="H1085" s="61" t="s">
        <v>4301</v>
      </c>
      <c r="I1085" s="61" t="s">
        <v>1505</v>
      </c>
      <c r="J1085" s="61" t="s">
        <v>1506</v>
      </c>
      <c r="K1085" s="61" t="s">
        <v>4306</v>
      </c>
      <c r="L1085" s="61" t="s">
        <v>1508</v>
      </c>
      <c r="M1085" s="61" t="s">
        <v>4353</v>
      </c>
      <c r="N1085" s="355">
        <v>46043</v>
      </c>
      <c r="O1085" s="19">
        <v>1</v>
      </c>
      <c r="P1085" s="15" t="s">
        <v>1510</v>
      </c>
      <c r="Q1085" s="336">
        <v>1</v>
      </c>
    </row>
    <row r="1086" spans="1:17" x14ac:dyDescent="0.2">
      <c r="A1086" s="61" t="s">
        <v>3549</v>
      </c>
      <c r="B1086" s="61" t="s">
        <v>4307</v>
      </c>
      <c r="C1086" s="61" t="s">
        <v>1314</v>
      </c>
      <c r="D1086" s="61" t="s">
        <v>3550</v>
      </c>
      <c r="E1086" s="61" t="s">
        <v>4303</v>
      </c>
      <c r="F1086" s="61" t="s">
        <v>4310</v>
      </c>
      <c r="G1086" s="61" t="s">
        <v>1503</v>
      </c>
      <c r="H1086" s="61" t="s">
        <v>4301</v>
      </c>
      <c r="I1086" s="61" t="s">
        <v>1505</v>
      </c>
      <c r="J1086" s="61" t="s">
        <v>1506</v>
      </c>
      <c r="K1086" s="61" t="s">
        <v>4306</v>
      </c>
      <c r="L1086" s="61" t="s">
        <v>1508</v>
      </c>
      <c r="M1086" s="61" t="s">
        <v>4353</v>
      </c>
      <c r="N1086" s="355">
        <v>46043</v>
      </c>
      <c r="O1086" s="19">
        <v>1</v>
      </c>
      <c r="P1086" s="15" t="s">
        <v>1510</v>
      </c>
      <c r="Q1086" s="336">
        <v>1</v>
      </c>
    </row>
    <row r="1087" spans="1:17" x14ac:dyDescent="0.2">
      <c r="A1087" s="61" t="s">
        <v>3549</v>
      </c>
      <c r="B1087" s="61" t="s">
        <v>1498</v>
      </c>
      <c r="C1087" s="61" t="s">
        <v>1314</v>
      </c>
      <c r="D1087" s="61" t="s">
        <v>3550</v>
      </c>
      <c r="E1087" s="61" t="s">
        <v>4303</v>
      </c>
      <c r="F1087" s="61" t="s">
        <v>4310</v>
      </c>
      <c r="G1087" s="61" t="s">
        <v>1503</v>
      </c>
      <c r="H1087" s="61" t="s">
        <v>4301</v>
      </c>
      <c r="I1087" s="61" t="s">
        <v>4286</v>
      </c>
      <c r="J1087" s="61" t="s">
        <v>4287</v>
      </c>
      <c r="K1087" s="61" t="s">
        <v>4306</v>
      </c>
      <c r="L1087" s="61" t="s">
        <v>1508</v>
      </c>
      <c r="M1087" s="61" t="s">
        <v>4353</v>
      </c>
      <c r="N1087" s="355">
        <v>46043</v>
      </c>
      <c r="O1087" s="19">
        <v>365.05</v>
      </c>
      <c r="P1087" s="15" t="s">
        <v>1510</v>
      </c>
      <c r="Q1087" s="336">
        <v>1</v>
      </c>
    </row>
    <row r="1088" spans="1:17" x14ac:dyDescent="0.2">
      <c r="A1088" s="61" t="s">
        <v>3549</v>
      </c>
      <c r="B1088" s="61" t="s">
        <v>4300</v>
      </c>
      <c r="C1088" s="61" t="s">
        <v>1314</v>
      </c>
      <c r="D1088" s="61" t="s">
        <v>3550</v>
      </c>
      <c r="E1088" s="61" t="s">
        <v>4303</v>
      </c>
      <c r="F1088" s="61" t="s">
        <v>4310</v>
      </c>
      <c r="G1088" s="61" t="s">
        <v>1503</v>
      </c>
      <c r="H1088" s="61" t="s">
        <v>4301</v>
      </c>
      <c r="I1088" s="61" t="s">
        <v>1314</v>
      </c>
      <c r="J1088" s="61" t="s">
        <v>1506</v>
      </c>
      <c r="K1088" s="61" t="s">
        <v>4306</v>
      </c>
      <c r="L1088" s="61" t="s">
        <v>1508</v>
      </c>
      <c r="M1088" s="61" t="s">
        <v>4353</v>
      </c>
      <c r="N1088" s="355">
        <v>46043</v>
      </c>
      <c r="O1088" s="19">
        <v>1235.3499999999999</v>
      </c>
      <c r="P1088" s="15" t="s">
        <v>1510</v>
      </c>
      <c r="Q1088" s="336">
        <v>1</v>
      </c>
    </row>
    <row r="1089" spans="1:17" x14ac:dyDescent="0.2">
      <c r="A1089" s="61" t="s">
        <v>3063</v>
      </c>
      <c r="B1089" s="61" t="s">
        <v>4282</v>
      </c>
      <c r="C1089" s="61" t="s">
        <v>1314</v>
      </c>
      <c r="D1089" s="61" t="s">
        <v>3064</v>
      </c>
      <c r="E1089" s="61" t="s">
        <v>4303</v>
      </c>
      <c r="F1089" s="61" t="s">
        <v>4365</v>
      </c>
      <c r="G1089" s="61" t="s">
        <v>1503</v>
      </c>
      <c r="H1089" s="61" t="s">
        <v>4301</v>
      </c>
      <c r="I1089" s="61" t="s">
        <v>1505</v>
      </c>
      <c r="J1089" s="61" t="s">
        <v>1506</v>
      </c>
      <c r="K1089" s="61" t="s">
        <v>4306</v>
      </c>
      <c r="L1089" s="61" t="s">
        <v>1508</v>
      </c>
      <c r="M1089" s="61" t="s">
        <v>4353</v>
      </c>
      <c r="N1089" s="355">
        <v>46009</v>
      </c>
      <c r="O1089" s="19">
        <v>1</v>
      </c>
      <c r="P1089" s="15" t="s">
        <v>1510</v>
      </c>
      <c r="Q1089" s="336">
        <v>1</v>
      </c>
    </row>
    <row r="1090" spans="1:17" x14ac:dyDescent="0.2">
      <c r="A1090" s="61" t="s">
        <v>3063</v>
      </c>
      <c r="B1090" s="61" t="s">
        <v>4307</v>
      </c>
      <c r="C1090" s="61" t="s">
        <v>1314</v>
      </c>
      <c r="D1090" s="61" t="s">
        <v>3064</v>
      </c>
      <c r="E1090" s="61" t="s">
        <v>4303</v>
      </c>
      <c r="F1090" s="61" t="s">
        <v>4365</v>
      </c>
      <c r="G1090" s="61" t="s">
        <v>1503</v>
      </c>
      <c r="H1090" s="61" t="s">
        <v>4301</v>
      </c>
      <c r="I1090" s="61" t="s">
        <v>4286</v>
      </c>
      <c r="J1090" s="61" t="s">
        <v>1506</v>
      </c>
      <c r="K1090" s="61" t="s">
        <v>4306</v>
      </c>
      <c r="L1090" s="61" t="s">
        <v>1508</v>
      </c>
      <c r="M1090" s="61" t="s">
        <v>4353</v>
      </c>
      <c r="N1090" s="355">
        <v>46009</v>
      </c>
      <c r="O1090" s="19">
        <v>1477.59</v>
      </c>
      <c r="P1090" s="15" t="s">
        <v>1510</v>
      </c>
      <c r="Q1090" s="336">
        <v>1</v>
      </c>
    </row>
    <row r="1091" spans="1:17" x14ac:dyDescent="0.2">
      <c r="A1091" s="61" t="s">
        <v>3063</v>
      </c>
      <c r="B1091" s="61" t="s">
        <v>4307</v>
      </c>
      <c r="C1091" s="61" t="s">
        <v>4312</v>
      </c>
      <c r="D1091" s="61" t="s">
        <v>3064</v>
      </c>
      <c r="E1091" s="61" t="s">
        <v>4303</v>
      </c>
      <c r="F1091" s="61" t="s">
        <v>4365</v>
      </c>
      <c r="G1091" s="61" t="s">
        <v>1503</v>
      </c>
      <c r="H1091" s="61" t="s">
        <v>4301</v>
      </c>
      <c r="I1091" s="61" t="s">
        <v>4286</v>
      </c>
      <c r="J1091" s="61" t="s">
        <v>1506</v>
      </c>
      <c r="K1091" s="61" t="s">
        <v>4306</v>
      </c>
      <c r="L1091" s="61" t="s">
        <v>1508</v>
      </c>
      <c r="M1091" s="61" t="s">
        <v>4353</v>
      </c>
      <c r="N1091" s="355">
        <v>46009</v>
      </c>
      <c r="O1091" s="19">
        <v>1477.59</v>
      </c>
      <c r="P1091" s="15" t="s">
        <v>1510</v>
      </c>
      <c r="Q1091" s="336">
        <v>1</v>
      </c>
    </row>
    <row r="1092" spans="1:17" x14ac:dyDescent="0.2">
      <c r="A1092" s="61" t="s">
        <v>3063</v>
      </c>
      <c r="B1092" s="61" t="s">
        <v>4307</v>
      </c>
      <c r="C1092" s="61" t="s">
        <v>4313</v>
      </c>
      <c r="D1092" s="61" t="s">
        <v>3064</v>
      </c>
      <c r="E1092" s="61" t="s">
        <v>4303</v>
      </c>
      <c r="F1092" s="61" t="s">
        <v>4365</v>
      </c>
      <c r="G1092" s="61" t="s">
        <v>1503</v>
      </c>
      <c r="H1092" s="61" t="s">
        <v>4301</v>
      </c>
      <c r="I1092" s="61" t="s">
        <v>4286</v>
      </c>
      <c r="J1092" s="61" t="s">
        <v>1506</v>
      </c>
      <c r="K1092" s="61" t="s">
        <v>4306</v>
      </c>
      <c r="L1092" s="61" t="s">
        <v>1508</v>
      </c>
      <c r="M1092" s="61" t="s">
        <v>4353</v>
      </c>
      <c r="N1092" s="355">
        <v>46009</v>
      </c>
      <c r="O1092" s="19">
        <v>1</v>
      </c>
      <c r="P1092" s="15" t="s">
        <v>1510</v>
      </c>
      <c r="Q1092" s="336">
        <v>1</v>
      </c>
    </row>
    <row r="1093" spans="1:17" x14ac:dyDescent="0.2">
      <c r="A1093" s="61" t="s">
        <v>3063</v>
      </c>
      <c r="B1093" s="61" t="s">
        <v>1498</v>
      </c>
      <c r="C1093" s="61" t="s">
        <v>1314</v>
      </c>
      <c r="D1093" s="61" t="s">
        <v>3064</v>
      </c>
      <c r="E1093" s="61" t="s">
        <v>4303</v>
      </c>
      <c r="F1093" s="61" t="s">
        <v>4365</v>
      </c>
      <c r="G1093" s="61" t="s">
        <v>1503</v>
      </c>
      <c r="H1093" s="61" t="s">
        <v>4301</v>
      </c>
      <c r="I1093" s="61" t="s">
        <v>4286</v>
      </c>
      <c r="J1093" s="61" t="s">
        <v>4287</v>
      </c>
      <c r="K1093" s="61" t="s">
        <v>4306</v>
      </c>
      <c r="L1093" s="61" t="s">
        <v>1508</v>
      </c>
      <c r="M1093" s="61" t="s">
        <v>4353</v>
      </c>
      <c r="N1093" s="355">
        <v>46009</v>
      </c>
      <c r="O1093" s="19">
        <v>1728.41</v>
      </c>
      <c r="P1093" s="15" t="s">
        <v>1510</v>
      </c>
      <c r="Q1093" s="336">
        <v>1</v>
      </c>
    </row>
    <row r="1094" spans="1:17" x14ac:dyDescent="0.2">
      <c r="A1094" s="61" t="s">
        <v>3063</v>
      </c>
      <c r="B1094" s="61" t="s">
        <v>4300</v>
      </c>
      <c r="C1094" s="61" t="s">
        <v>1314</v>
      </c>
      <c r="D1094" s="61" t="s">
        <v>3064</v>
      </c>
      <c r="E1094" s="61" t="s">
        <v>4303</v>
      </c>
      <c r="F1094" s="61" t="s">
        <v>4365</v>
      </c>
      <c r="G1094" s="61" t="s">
        <v>1503</v>
      </c>
      <c r="H1094" s="61" t="s">
        <v>4301</v>
      </c>
      <c r="I1094" s="61" t="s">
        <v>1314</v>
      </c>
      <c r="J1094" s="61" t="s">
        <v>1506</v>
      </c>
      <c r="K1094" s="61" t="s">
        <v>4306</v>
      </c>
      <c r="L1094" s="61" t="s">
        <v>1508</v>
      </c>
      <c r="M1094" s="61" t="s">
        <v>4353</v>
      </c>
      <c r="N1094" s="355">
        <v>46009</v>
      </c>
      <c r="O1094" s="19">
        <v>1774.38</v>
      </c>
      <c r="P1094" s="15" t="s">
        <v>1510</v>
      </c>
      <c r="Q1094" s="336">
        <v>1</v>
      </c>
    </row>
    <row r="1095" spans="1:17" x14ac:dyDescent="0.2">
      <c r="A1095" s="61" t="s">
        <v>3601</v>
      </c>
      <c r="B1095" s="61" t="s">
        <v>1498</v>
      </c>
      <c r="C1095" s="61" t="s">
        <v>1314</v>
      </c>
      <c r="D1095" s="61" t="s">
        <v>3602</v>
      </c>
      <c r="E1095" s="61" t="s">
        <v>4303</v>
      </c>
      <c r="F1095" s="61" t="s">
        <v>4370</v>
      </c>
      <c r="G1095" s="61" t="s">
        <v>1503</v>
      </c>
      <c r="H1095" s="61" t="s">
        <v>4301</v>
      </c>
      <c r="I1095" s="61" t="s">
        <v>1505</v>
      </c>
      <c r="J1095" s="61" t="s">
        <v>1506</v>
      </c>
      <c r="K1095" s="61" t="s">
        <v>4306</v>
      </c>
      <c r="L1095" s="61" t="s">
        <v>1508</v>
      </c>
      <c r="M1095" s="61" t="s">
        <v>4353</v>
      </c>
      <c r="N1095" s="355">
        <v>46002</v>
      </c>
      <c r="O1095" s="19">
        <v>0</v>
      </c>
      <c r="P1095" s="15" t="s">
        <v>1510</v>
      </c>
      <c r="Q1095" s="336">
        <v>1</v>
      </c>
    </row>
    <row r="1096" spans="1:17" x14ac:dyDescent="0.2">
      <c r="A1096" s="61" t="s">
        <v>3601</v>
      </c>
      <c r="B1096" s="61" t="s">
        <v>4300</v>
      </c>
      <c r="C1096" s="61" t="s">
        <v>1314</v>
      </c>
      <c r="D1096" s="61" t="s">
        <v>3602</v>
      </c>
      <c r="E1096" s="61" t="s">
        <v>4303</v>
      </c>
      <c r="F1096" s="61" t="s">
        <v>4370</v>
      </c>
      <c r="G1096" s="61" t="s">
        <v>1503</v>
      </c>
      <c r="H1096" s="61" t="s">
        <v>4301</v>
      </c>
      <c r="I1096" s="61" t="s">
        <v>1314</v>
      </c>
      <c r="J1096" s="61" t="s">
        <v>1506</v>
      </c>
      <c r="K1096" s="61" t="s">
        <v>4306</v>
      </c>
      <c r="L1096" s="61" t="s">
        <v>1508</v>
      </c>
      <c r="M1096" s="61" t="s">
        <v>4353</v>
      </c>
      <c r="N1096" s="355">
        <v>46002</v>
      </c>
      <c r="O1096" s="19">
        <v>1857423.67</v>
      </c>
      <c r="P1096" s="15" t="s">
        <v>1510</v>
      </c>
      <c r="Q1096" s="336">
        <v>1</v>
      </c>
    </row>
    <row r="1097" spans="1:17" x14ac:dyDescent="0.2">
      <c r="A1097" s="61" t="s">
        <v>3204</v>
      </c>
      <c r="B1097" s="61" t="s">
        <v>4282</v>
      </c>
      <c r="C1097" s="61" t="s">
        <v>1314</v>
      </c>
      <c r="D1097" s="61" t="s">
        <v>3205</v>
      </c>
      <c r="E1097" s="61" t="s">
        <v>4303</v>
      </c>
      <c r="F1097" s="61" t="s">
        <v>4354</v>
      </c>
      <c r="G1097" s="61" t="s">
        <v>1503</v>
      </c>
      <c r="H1097" s="61" t="s">
        <v>4301</v>
      </c>
      <c r="I1097" s="61" t="s">
        <v>1505</v>
      </c>
      <c r="J1097" s="61" t="s">
        <v>1506</v>
      </c>
      <c r="K1097" s="61" t="s">
        <v>4306</v>
      </c>
      <c r="L1097" s="61" t="s">
        <v>1508</v>
      </c>
      <c r="M1097" s="61" t="s">
        <v>4353</v>
      </c>
      <c r="N1097" s="355">
        <v>46009</v>
      </c>
      <c r="O1097" s="19">
        <v>1</v>
      </c>
      <c r="P1097" s="15" t="s">
        <v>1510</v>
      </c>
      <c r="Q1097" s="336">
        <v>1</v>
      </c>
    </row>
    <row r="1098" spans="1:17" x14ac:dyDescent="0.2">
      <c r="A1098" s="61" t="s">
        <v>3204</v>
      </c>
      <c r="B1098" s="61" t="s">
        <v>4307</v>
      </c>
      <c r="C1098" s="61" t="s">
        <v>1314</v>
      </c>
      <c r="D1098" s="61" t="s">
        <v>3205</v>
      </c>
      <c r="E1098" s="61" t="s">
        <v>4303</v>
      </c>
      <c r="F1098" s="61" t="s">
        <v>4354</v>
      </c>
      <c r="G1098" s="61" t="s">
        <v>1503</v>
      </c>
      <c r="H1098" s="61" t="s">
        <v>4301</v>
      </c>
      <c r="I1098" s="61" t="s">
        <v>4286</v>
      </c>
      <c r="J1098" s="61" t="s">
        <v>1506</v>
      </c>
      <c r="K1098" s="61" t="s">
        <v>4306</v>
      </c>
      <c r="L1098" s="61" t="s">
        <v>1508</v>
      </c>
      <c r="M1098" s="61" t="s">
        <v>4353</v>
      </c>
      <c r="N1098" s="355">
        <v>46009</v>
      </c>
      <c r="O1098" s="19">
        <v>252735.91</v>
      </c>
      <c r="P1098" s="15" t="s">
        <v>1510</v>
      </c>
      <c r="Q1098" s="336">
        <v>1</v>
      </c>
    </row>
    <row r="1099" spans="1:17" x14ac:dyDescent="0.2">
      <c r="A1099" s="61" t="s">
        <v>3204</v>
      </c>
      <c r="B1099" s="61" t="s">
        <v>4307</v>
      </c>
      <c r="C1099" s="61" t="s">
        <v>4312</v>
      </c>
      <c r="D1099" s="61" t="s">
        <v>3205</v>
      </c>
      <c r="E1099" s="61" t="s">
        <v>4303</v>
      </c>
      <c r="F1099" s="61" t="s">
        <v>4354</v>
      </c>
      <c r="G1099" s="61" t="s">
        <v>1503</v>
      </c>
      <c r="H1099" s="61" t="s">
        <v>4301</v>
      </c>
      <c r="I1099" s="61" t="s">
        <v>4286</v>
      </c>
      <c r="J1099" s="61" t="s">
        <v>1506</v>
      </c>
      <c r="K1099" s="61" t="s">
        <v>4306</v>
      </c>
      <c r="L1099" s="61" t="s">
        <v>1508</v>
      </c>
      <c r="M1099" s="61" t="s">
        <v>4353</v>
      </c>
      <c r="N1099" s="355">
        <v>46009</v>
      </c>
      <c r="O1099" s="19">
        <v>252735.91</v>
      </c>
      <c r="P1099" s="15" t="s">
        <v>1510</v>
      </c>
      <c r="Q1099" s="336">
        <v>1</v>
      </c>
    </row>
    <row r="1100" spans="1:17" x14ac:dyDescent="0.2">
      <c r="A1100" s="61" t="s">
        <v>3204</v>
      </c>
      <c r="B1100" s="61" t="s">
        <v>4307</v>
      </c>
      <c r="C1100" s="61" t="s">
        <v>4313</v>
      </c>
      <c r="D1100" s="61" t="s">
        <v>3205</v>
      </c>
      <c r="E1100" s="61" t="s">
        <v>4303</v>
      </c>
      <c r="F1100" s="61" t="s">
        <v>4354</v>
      </c>
      <c r="G1100" s="61" t="s">
        <v>1503</v>
      </c>
      <c r="H1100" s="61" t="s">
        <v>4301</v>
      </c>
      <c r="I1100" s="61" t="s">
        <v>4286</v>
      </c>
      <c r="J1100" s="61" t="s">
        <v>1506</v>
      </c>
      <c r="K1100" s="61" t="s">
        <v>4306</v>
      </c>
      <c r="L1100" s="61" t="s">
        <v>1508</v>
      </c>
      <c r="M1100" s="61" t="s">
        <v>4353</v>
      </c>
      <c r="N1100" s="355">
        <v>46009</v>
      </c>
      <c r="O1100" s="19">
        <v>1</v>
      </c>
      <c r="P1100" s="15" t="s">
        <v>1510</v>
      </c>
      <c r="Q1100" s="336">
        <v>1</v>
      </c>
    </row>
    <row r="1101" spans="1:17" x14ac:dyDescent="0.2">
      <c r="A1101" s="61" t="s">
        <v>3204</v>
      </c>
      <c r="B1101" s="61" t="s">
        <v>1498</v>
      </c>
      <c r="C1101" s="61" t="s">
        <v>1314</v>
      </c>
      <c r="D1101" s="61" t="s">
        <v>3205</v>
      </c>
      <c r="E1101" s="61" t="s">
        <v>4303</v>
      </c>
      <c r="F1101" s="61" t="s">
        <v>4354</v>
      </c>
      <c r="G1101" s="61" t="s">
        <v>1503</v>
      </c>
      <c r="H1101" s="61" t="s">
        <v>4301</v>
      </c>
      <c r="I1101" s="61" t="s">
        <v>4286</v>
      </c>
      <c r="J1101" s="61" t="s">
        <v>4287</v>
      </c>
      <c r="K1101" s="61" t="s">
        <v>4306</v>
      </c>
      <c r="L1101" s="61" t="s">
        <v>1508</v>
      </c>
      <c r="M1101" s="61" t="s">
        <v>4353</v>
      </c>
      <c r="N1101" s="355">
        <v>46009</v>
      </c>
      <c r="O1101" s="19">
        <v>6469.76</v>
      </c>
      <c r="P1101" s="15" t="s">
        <v>1510</v>
      </c>
      <c r="Q1101" s="336">
        <v>1</v>
      </c>
    </row>
    <row r="1102" spans="1:17" x14ac:dyDescent="0.2">
      <c r="A1102" s="61" t="s">
        <v>3204</v>
      </c>
      <c r="B1102" s="61" t="s">
        <v>4300</v>
      </c>
      <c r="C1102" s="61" t="s">
        <v>1314</v>
      </c>
      <c r="D1102" s="61" t="s">
        <v>3205</v>
      </c>
      <c r="E1102" s="61" t="s">
        <v>4303</v>
      </c>
      <c r="F1102" s="61" t="s">
        <v>4354</v>
      </c>
      <c r="G1102" s="61" t="s">
        <v>1503</v>
      </c>
      <c r="H1102" s="61" t="s">
        <v>4301</v>
      </c>
      <c r="I1102" s="61" t="s">
        <v>1314</v>
      </c>
      <c r="J1102" s="61" t="s">
        <v>1506</v>
      </c>
      <c r="K1102" s="61" t="s">
        <v>4306</v>
      </c>
      <c r="L1102" s="61" t="s">
        <v>1508</v>
      </c>
      <c r="M1102" s="61" t="s">
        <v>4353</v>
      </c>
      <c r="N1102" s="355">
        <v>46009</v>
      </c>
      <c r="O1102" s="19">
        <v>57868.44</v>
      </c>
      <c r="P1102" s="15" t="s">
        <v>1510</v>
      </c>
      <c r="Q1102" s="336">
        <v>1</v>
      </c>
    </row>
    <row r="1103" spans="1:17" x14ac:dyDescent="0.2">
      <c r="A1103" s="61" t="s">
        <v>3200</v>
      </c>
      <c r="B1103" s="61" t="s">
        <v>1498</v>
      </c>
      <c r="C1103" s="61" t="s">
        <v>1314</v>
      </c>
      <c r="D1103" s="61" t="s">
        <v>3201</v>
      </c>
      <c r="E1103" s="61" t="s">
        <v>4303</v>
      </c>
      <c r="F1103" s="61" t="s">
        <v>4310</v>
      </c>
      <c r="G1103" s="61" t="s">
        <v>1503</v>
      </c>
      <c r="H1103" s="61" t="s">
        <v>4301</v>
      </c>
      <c r="I1103" s="61" t="s">
        <v>4286</v>
      </c>
      <c r="J1103" s="61" t="s">
        <v>4287</v>
      </c>
      <c r="K1103" s="61" t="s">
        <v>4306</v>
      </c>
      <c r="L1103" s="61" t="s">
        <v>1508</v>
      </c>
      <c r="M1103" s="61" t="s">
        <v>4353</v>
      </c>
      <c r="N1103" s="355">
        <v>45967</v>
      </c>
      <c r="O1103" s="19">
        <v>25673.79</v>
      </c>
      <c r="P1103" s="15" t="s">
        <v>1510</v>
      </c>
      <c r="Q1103" s="336">
        <v>1</v>
      </c>
    </row>
    <row r="1104" spans="1:17" x14ac:dyDescent="0.2">
      <c r="A1104" s="61" t="s">
        <v>3200</v>
      </c>
      <c r="B1104" s="61" t="s">
        <v>4300</v>
      </c>
      <c r="C1104" s="61" t="s">
        <v>1314</v>
      </c>
      <c r="D1104" s="61" t="s">
        <v>3201</v>
      </c>
      <c r="E1104" s="61" t="s">
        <v>4303</v>
      </c>
      <c r="F1104" s="61" t="s">
        <v>4310</v>
      </c>
      <c r="G1104" s="61" t="s">
        <v>1503</v>
      </c>
      <c r="H1104" s="61" t="s">
        <v>4301</v>
      </c>
      <c r="I1104" s="61" t="s">
        <v>1314</v>
      </c>
      <c r="J1104" s="61" t="s">
        <v>1506</v>
      </c>
      <c r="K1104" s="61" t="s">
        <v>4306</v>
      </c>
      <c r="L1104" s="61" t="s">
        <v>1508</v>
      </c>
      <c r="M1104" s="61" t="s">
        <v>4353</v>
      </c>
      <c r="N1104" s="355">
        <v>45967</v>
      </c>
      <c r="O1104" s="19">
        <v>256737.89</v>
      </c>
      <c r="P1104" s="15" t="s">
        <v>1510</v>
      </c>
      <c r="Q1104" s="336">
        <v>1</v>
      </c>
    </row>
    <row r="1105" spans="1:17" x14ac:dyDescent="0.2">
      <c r="A1105" s="61" t="s">
        <v>3599</v>
      </c>
      <c r="B1105" s="61" t="s">
        <v>4282</v>
      </c>
      <c r="C1105" s="61" t="s">
        <v>1314</v>
      </c>
      <c r="D1105" s="61" t="s">
        <v>3600</v>
      </c>
      <c r="E1105" s="61" t="s">
        <v>4303</v>
      </c>
      <c r="F1105" s="61" t="s">
        <v>4310</v>
      </c>
      <c r="G1105" s="61" t="s">
        <v>1503</v>
      </c>
      <c r="H1105" s="61" t="s">
        <v>4301</v>
      </c>
      <c r="I1105" s="61" t="s">
        <v>1505</v>
      </c>
      <c r="J1105" s="61" t="s">
        <v>1506</v>
      </c>
      <c r="K1105" s="61" t="s">
        <v>4306</v>
      </c>
      <c r="L1105" s="61" t="s">
        <v>1508</v>
      </c>
      <c r="M1105" s="61" t="s">
        <v>4353</v>
      </c>
      <c r="N1105" s="355">
        <v>46034</v>
      </c>
      <c r="O1105" s="19">
        <v>0</v>
      </c>
      <c r="P1105" s="15" t="s">
        <v>1510</v>
      </c>
      <c r="Q1105" s="336">
        <v>1</v>
      </c>
    </row>
    <row r="1106" spans="1:17" x14ac:dyDescent="0.2">
      <c r="A1106" s="61" t="s">
        <v>3599</v>
      </c>
      <c r="B1106" s="61" t="s">
        <v>4307</v>
      </c>
      <c r="C1106" s="61" t="s">
        <v>1314</v>
      </c>
      <c r="D1106" s="61" t="s">
        <v>3600</v>
      </c>
      <c r="E1106" s="61" t="s">
        <v>4303</v>
      </c>
      <c r="F1106" s="61" t="s">
        <v>4310</v>
      </c>
      <c r="G1106" s="61" t="s">
        <v>1503</v>
      </c>
      <c r="H1106" s="61" t="s">
        <v>4301</v>
      </c>
      <c r="I1106" s="61" t="s">
        <v>4286</v>
      </c>
      <c r="J1106" s="61" t="s">
        <v>1506</v>
      </c>
      <c r="K1106" s="61" t="s">
        <v>4306</v>
      </c>
      <c r="L1106" s="61" t="s">
        <v>1508</v>
      </c>
      <c r="M1106" s="61" t="s">
        <v>4353</v>
      </c>
      <c r="N1106" s="355">
        <v>46034</v>
      </c>
      <c r="O1106" s="19">
        <v>1</v>
      </c>
      <c r="P1106" s="15" t="s">
        <v>1510</v>
      </c>
      <c r="Q1106" s="336">
        <v>1</v>
      </c>
    </row>
    <row r="1107" spans="1:17" x14ac:dyDescent="0.2">
      <c r="A1107" s="61" t="s">
        <v>3599</v>
      </c>
      <c r="B1107" s="61" t="s">
        <v>1498</v>
      </c>
      <c r="C1107" s="61" t="s">
        <v>1314</v>
      </c>
      <c r="D1107" s="61" t="s">
        <v>3600</v>
      </c>
      <c r="E1107" s="61" t="s">
        <v>4303</v>
      </c>
      <c r="F1107" s="61" t="s">
        <v>4310</v>
      </c>
      <c r="G1107" s="61" t="s">
        <v>1503</v>
      </c>
      <c r="H1107" s="61" t="s">
        <v>4301</v>
      </c>
      <c r="I1107" s="61" t="s">
        <v>1505</v>
      </c>
      <c r="J1107" s="61" t="s">
        <v>1506</v>
      </c>
      <c r="K1107" s="61" t="s">
        <v>4306</v>
      </c>
      <c r="L1107" s="61" t="s">
        <v>1508</v>
      </c>
      <c r="M1107" s="61" t="s">
        <v>4353</v>
      </c>
      <c r="N1107" s="355">
        <v>46034</v>
      </c>
      <c r="O1107" s="19">
        <v>822.87</v>
      </c>
      <c r="P1107" s="15" t="s">
        <v>1510</v>
      </c>
      <c r="Q1107" s="336">
        <v>1</v>
      </c>
    </row>
    <row r="1108" spans="1:17" x14ac:dyDescent="0.2">
      <c r="A1108" s="61" t="s">
        <v>3599</v>
      </c>
      <c r="B1108" s="61" t="s">
        <v>4300</v>
      </c>
      <c r="C1108" s="61" t="s">
        <v>1314</v>
      </c>
      <c r="D1108" s="61" t="s">
        <v>3600</v>
      </c>
      <c r="E1108" s="61" t="s">
        <v>4303</v>
      </c>
      <c r="F1108" s="61" t="s">
        <v>4310</v>
      </c>
      <c r="G1108" s="61" t="s">
        <v>1503</v>
      </c>
      <c r="H1108" s="61" t="s">
        <v>4301</v>
      </c>
      <c r="I1108" s="61" t="s">
        <v>1314</v>
      </c>
      <c r="J1108" s="61" t="s">
        <v>1506</v>
      </c>
      <c r="K1108" s="61" t="s">
        <v>4306</v>
      </c>
      <c r="L1108" s="61" t="s">
        <v>1508</v>
      </c>
      <c r="M1108" s="61" t="s">
        <v>4353</v>
      </c>
      <c r="N1108" s="355">
        <v>46034</v>
      </c>
      <c r="O1108" s="19">
        <v>176539.51</v>
      </c>
      <c r="P1108" s="15" t="s">
        <v>1510</v>
      </c>
      <c r="Q1108" s="336">
        <v>1</v>
      </c>
    </row>
    <row r="1109" spans="1:17" x14ac:dyDescent="0.2">
      <c r="A1109" s="61" t="s">
        <v>2881</v>
      </c>
      <c r="B1109" s="61" t="s">
        <v>4282</v>
      </c>
      <c r="C1109" s="61" t="s">
        <v>1314</v>
      </c>
      <c r="D1109" s="61" t="s">
        <v>2882</v>
      </c>
      <c r="E1109" s="61" t="s">
        <v>4303</v>
      </c>
      <c r="F1109" s="61" t="s">
        <v>4358</v>
      </c>
      <c r="G1109" s="61" t="s">
        <v>1503</v>
      </c>
      <c r="H1109" s="61" t="s">
        <v>4301</v>
      </c>
      <c r="I1109" s="61" t="s">
        <v>1505</v>
      </c>
      <c r="J1109" s="61" t="s">
        <v>1506</v>
      </c>
      <c r="K1109" s="61" t="s">
        <v>4306</v>
      </c>
      <c r="L1109" s="61" t="s">
        <v>1508</v>
      </c>
      <c r="M1109" s="61" t="s">
        <v>4353</v>
      </c>
      <c r="N1109" s="355">
        <v>46034</v>
      </c>
      <c r="O1109" s="19">
        <v>1</v>
      </c>
      <c r="P1109" s="15" t="s">
        <v>1510</v>
      </c>
      <c r="Q1109" s="336">
        <v>1</v>
      </c>
    </row>
    <row r="1110" spans="1:17" x14ac:dyDescent="0.2">
      <c r="A1110" s="61" t="s">
        <v>2881</v>
      </c>
      <c r="B1110" s="61" t="s">
        <v>4282</v>
      </c>
      <c r="C1110" s="61" t="s">
        <v>4312</v>
      </c>
      <c r="D1110" s="61" t="s">
        <v>2882</v>
      </c>
      <c r="E1110" s="61" t="s">
        <v>4303</v>
      </c>
      <c r="F1110" s="61" t="s">
        <v>4358</v>
      </c>
      <c r="G1110" s="61" t="s">
        <v>1503</v>
      </c>
      <c r="H1110" s="61" t="s">
        <v>4301</v>
      </c>
      <c r="I1110" s="61" t="s">
        <v>1505</v>
      </c>
      <c r="J1110" s="61" t="s">
        <v>1506</v>
      </c>
      <c r="K1110" s="61" t="s">
        <v>4306</v>
      </c>
      <c r="L1110" s="61" t="s">
        <v>1508</v>
      </c>
      <c r="M1110" s="61" t="s">
        <v>4353</v>
      </c>
      <c r="N1110" s="355">
        <v>46034</v>
      </c>
      <c r="O1110" s="19">
        <v>1</v>
      </c>
      <c r="P1110" s="15" t="s">
        <v>1510</v>
      </c>
      <c r="Q1110" s="336">
        <v>1</v>
      </c>
    </row>
    <row r="1111" spans="1:17" x14ac:dyDescent="0.2">
      <c r="A1111" s="61" t="s">
        <v>2881</v>
      </c>
      <c r="B1111" s="61" t="s">
        <v>4307</v>
      </c>
      <c r="C1111" s="61" t="s">
        <v>1314</v>
      </c>
      <c r="D1111" s="61" t="s">
        <v>2882</v>
      </c>
      <c r="E1111" s="61" t="s">
        <v>4303</v>
      </c>
      <c r="F1111" s="61" t="s">
        <v>4358</v>
      </c>
      <c r="G1111" s="61" t="s">
        <v>1503</v>
      </c>
      <c r="H1111" s="61" t="s">
        <v>4301</v>
      </c>
      <c r="I1111" s="61" t="s">
        <v>4286</v>
      </c>
      <c r="J1111" s="61" t="s">
        <v>1506</v>
      </c>
      <c r="K1111" s="61" t="s">
        <v>4306</v>
      </c>
      <c r="L1111" s="61" t="s">
        <v>1508</v>
      </c>
      <c r="M1111" s="61" t="s">
        <v>4353</v>
      </c>
      <c r="N1111" s="355">
        <v>46034</v>
      </c>
      <c r="O1111" s="19">
        <v>16378.14</v>
      </c>
      <c r="P1111" s="15" t="s">
        <v>1510</v>
      </c>
      <c r="Q1111" s="336">
        <v>1</v>
      </c>
    </row>
    <row r="1112" spans="1:17" x14ac:dyDescent="0.2">
      <c r="A1112" s="61" t="s">
        <v>2881</v>
      </c>
      <c r="B1112" s="61" t="s">
        <v>4307</v>
      </c>
      <c r="C1112" s="61" t="s">
        <v>4312</v>
      </c>
      <c r="D1112" s="61" t="s">
        <v>2882</v>
      </c>
      <c r="E1112" s="61" t="s">
        <v>4303</v>
      </c>
      <c r="F1112" s="61" t="s">
        <v>4358</v>
      </c>
      <c r="G1112" s="61" t="s">
        <v>1503</v>
      </c>
      <c r="H1112" s="61" t="s">
        <v>4301</v>
      </c>
      <c r="I1112" s="61" t="s">
        <v>4286</v>
      </c>
      <c r="J1112" s="61" t="s">
        <v>1506</v>
      </c>
      <c r="K1112" s="61" t="s">
        <v>4306</v>
      </c>
      <c r="L1112" s="61" t="s">
        <v>1508</v>
      </c>
      <c r="M1112" s="61" t="s">
        <v>4353</v>
      </c>
      <c r="N1112" s="355">
        <v>46034</v>
      </c>
      <c r="O1112" s="19">
        <v>16378.14</v>
      </c>
      <c r="P1112" s="15" t="s">
        <v>1510</v>
      </c>
      <c r="Q1112" s="336">
        <v>1</v>
      </c>
    </row>
    <row r="1113" spans="1:17" x14ac:dyDescent="0.2">
      <c r="A1113" s="61" t="s">
        <v>2881</v>
      </c>
      <c r="B1113" s="61" t="s">
        <v>1498</v>
      </c>
      <c r="C1113" s="61" t="s">
        <v>1314</v>
      </c>
      <c r="D1113" s="61" t="s">
        <v>2882</v>
      </c>
      <c r="E1113" s="61" t="s">
        <v>4303</v>
      </c>
      <c r="F1113" s="61" t="s">
        <v>4358</v>
      </c>
      <c r="G1113" s="61" t="s">
        <v>1503</v>
      </c>
      <c r="H1113" s="61" t="s">
        <v>4301</v>
      </c>
      <c r="I1113" s="61" t="s">
        <v>1505</v>
      </c>
      <c r="J1113" s="61" t="s">
        <v>1506</v>
      </c>
      <c r="K1113" s="61" t="s">
        <v>4306</v>
      </c>
      <c r="L1113" s="61" t="s">
        <v>1508</v>
      </c>
      <c r="M1113" s="61" t="s">
        <v>4353</v>
      </c>
      <c r="N1113" s="355">
        <v>46034</v>
      </c>
      <c r="O1113" s="19">
        <v>0</v>
      </c>
      <c r="P1113" s="15" t="s">
        <v>1510</v>
      </c>
      <c r="Q1113" s="336">
        <v>1</v>
      </c>
    </row>
    <row r="1114" spans="1:17" x14ac:dyDescent="0.2">
      <c r="A1114" s="61" t="s">
        <v>2881</v>
      </c>
      <c r="B1114" s="61" t="s">
        <v>4300</v>
      </c>
      <c r="C1114" s="61" t="s">
        <v>1314</v>
      </c>
      <c r="D1114" s="61" t="s">
        <v>2882</v>
      </c>
      <c r="E1114" s="61" t="s">
        <v>4303</v>
      </c>
      <c r="F1114" s="61" t="s">
        <v>4358</v>
      </c>
      <c r="G1114" s="61" t="s">
        <v>1503</v>
      </c>
      <c r="H1114" s="61" t="s">
        <v>4301</v>
      </c>
      <c r="I1114" s="61" t="s">
        <v>1314</v>
      </c>
      <c r="J1114" s="61" t="s">
        <v>1506</v>
      </c>
      <c r="K1114" s="61" t="s">
        <v>4306</v>
      </c>
      <c r="L1114" s="61" t="s">
        <v>1508</v>
      </c>
      <c r="M1114" s="61" t="s">
        <v>4353</v>
      </c>
      <c r="N1114" s="355">
        <v>46034</v>
      </c>
      <c r="O1114" s="19">
        <v>27313.16</v>
      </c>
      <c r="P1114" s="15" t="s">
        <v>1510</v>
      </c>
      <c r="Q1114" s="336">
        <v>1</v>
      </c>
    </row>
    <row r="1115" spans="1:17" x14ac:dyDescent="0.2">
      <c r="A1115" s="61" t="s">
        <v>3603</v>
      </c>
      <c r="B1115" s="61" t="s">
        <v>4282</v>
      </c>
      <c r="C1115" s="61" t="s">
        <v>1314</v>
      </c>
      <c r="D1115" s="61" t="s">
        <v>3604</v>
      </c>
      <c r="E1115" s="61" t="s">
        <v>4303</v>
      </c>
      <c r="F1115" s="61" t="s">
        <v>4372</v>
      </c>
      <c r="G1115" s="61" t="s">
        <v>1503</v>
      </c>
      <c r="H1115" s="61" t="s">
        <v>4301</v>
      </c>
      <c r="I1115" s="61" t="s">
        <v>1505</v>
      </c>
      <c r="J1115" s="61" t="s">
        <v>1506</v>
      </c>
      <c r="K1115" s="61" t="s">
        <v>4306</v>
      </c>
      <c r="L1115" s="61" t="s">
        <v>1508</v>
      </c>
      <c r="M1115" s="61" t="s">
        <v>4353</v>
      </c>
      <c r="N1115" s="355">
        <v>46034</v>
      </c>
      <c r="O1115" s="19">
        <v>0</v>
      </c>
      <c r="P1115" s="15" t="s">
        <v>1510</v>
      </c>
      <c r="Q1115" s="336">
        <v>1</v>
      </c>
    </row>
    <row r="1116" spans="1:17" x14ac:dyDescent="0.2">
      <c r="A1116" s="61" t="s">
        <v>3603</v>
      </c>
      <c r="B1116" s="61" t="s">
        <v>4307</v>
      </c>
      <c r="C1116" s="61" t="s">
        <v>1314</v>
      </c>
      <c r="D1116" s="61" t="s">
        <v>3604</v>
      </c>
      <c r="E1116" s="61" t="s">
        <v>4303</v>
      </c>
      <c r="F1116" s="61" t="s">
        <v>4372</v>
      </c>
      <c r="G1116" s="61" t="s">
        <v>1503</v>
      </c>
      <c r="H1116" s="61" t="s">
        <v>4301</v>
      </c>
      <c r="I1116" s="61" t="s">
        <v>4286</v>
      </c>
      <c r="J1116" s="61" t="s">
        <v>1506</v>
      </c>
      <c r="K1116" s="61" t="s">
        <v>4306</v>
      </c>
      <c r="L1116" s="61" t="s">
        <v>1508</v>
      </c>
      <c r="M1116" s="61" t="s">
        <v>4353</v>
      </c>
      <c r="N1116" s="355">
        <v>46034</v>
      </c>
      <c r="O1116" s="19">
        <v>1</v>
      </c>
      <c r="P1116" s="15" t="s">
        <v>1510</v>
      </c>
      <c r="Q1116" s="336">
        <v>1</v>
      </c>
    </row>
    <row r="1117" spans="1:17" x14ac:dyDescent="0.2">
      <c r="A1117" s="61" t="s">
        <v>3603</v>
      </c>
      <c r="B1117" s="61" t="s">
        <v>1498</v>
      </c>
      <c r="C1117" s="61" t="s">
        <v>1314</v>
      </c>
      <c r="D1117" s="61" t="s">
        <v>3604</v>
      </c>
      <c r="E1117" s="61" t="s">
        <v>4303</v>
      </c>
      <c r="F1117" s="61" t="s">
        <v>4372</v>
      </c>
      <c r="G1117" s="61" t="s">
        <v>1503</v>
      </c>
      <c r="H1117" s="61" t="s">
        <v>4301</v>
      </c>
      <c r="I1117" s="61" t="s">
        <v>1505</v>
      </c>
      <c r="J1117" s="61" t="s">
        <v>1506</v>
      </c>
      <c r="K1117" s="61" t="s">
        <v>4306</v>
      </c>
      <c r="L1117" s="61" t="s">
        <v>1508</v>
      </c>
      <c r="M1117" s="61" t="s">
        <v>4353</v>
      </c>
      <c r="N1117" s="355">
        <v>46034</v>
      </c>
      <c r="O1117" s="19">
        <v>822.8</v>
      </c>
      <c r="P1117" s="15" t="s">
        <v>1510</v>
      </c>
      <c r="Q1117" s="336">
        <v>1</v>
      </c>
    </row>
    <row r="1118" spans="1:17" x14ac:dyDescent="0.2">
      <c r="A1118" s="61" t="s">
        <v>3603</v>
      </c>
      <c r="B1118" s="61" t="s">
        <v>4300</v>
      </c>
      <c r="C1118" s="61" t="s">
        <v>1314</v>
      </c>
      <c r="D1118" s="61" t="s">
        <v>3604</v>
      </c>
      <c r="E1118" s="61" t="s">
        <v>4303</v>
      </c>
      <c r="F1118" s="61" t="s">
        <v>4372</v>
      </c>
      <c r="G1118" s="61" t="s">
        <v>1503</v>
      </c>
      <c r="H1118" s="61" t="s">
        <v>4301</v>
      </c>
      <c r="I1118" s="61" t="s">
        <v>1314</v>
      </c>
      <c r="J1118" s="61" t="s">
        <v>1506</v>
      </c>
      <c r="K1118" s="61" t="s">
        <v>4306</v>
      </c>
      <c r="L1118" s="61" t="s">
        <v>1508</v>
      </c>
      <c r="M1118" s="61" t="s">
        <v>4353</v>
      </c>
      <c r="N1118" s="355">
        <v>46034</v>
      </c>
      <c r="O1118" s="19">
        <v>123951.37</v>
      </c>
      <c r="P1118" s="15" t="s">
        <v>1510</v>
      </c>
      <c r="Q1118" s="336">
        <v>1</v>
      </c>
    </row>
    <row r="1119" spans="1:17" x14ac:dyDescent="0.2">
      <c r="A1119" s="61" t="s">
        <v>3597</v>
      </c>
      <c r="B1119" s="61" t="s">
        <v>4282</v>
      </c>
      <c r="C1119" s="61" t="s">
        <v>1314</v>
      </c>
      <c r="D1119" s="61" t="s">
        <v>3598</v>
      </c>
      <c r="E1119" s="61" t="s">
        <v>4303</v>
      </c>
      <c r="F1119" s="61" t="s">
        <v>4372</v>
      </c>
      <c r="G1119" s="61" t="s">
        <v>1503</v>
      </c>
      <c r="H1119" s="61" t="s">
        <v>4301</v>
      </c>
      <c r="I1119" s="61" t="s">
        <v>1505</v>
      </c>
      <c r="J1119" s="61" t="s">
        <v>1506</v>
      </c>
      <c r="K1119" s="61" t="s">
        <v>4306</v>
      </c>
      <c r="L1119" s="61" t="s">
        <v>1508</v>
      </c>
      <c r="M1119" s="61" t="s">
        <v>4353</v>
      </c>
      <c r="N1119" s="355">
        <v>46034</v>
      </c>
      <c r="O1119" s="19">
        <v>1</v>
      </c>
      <c r="P1119" s="15" t="s">
        <v>1510</v>
      </c>
      <c r="Q1119" s="336">
        <v>1</v>
      </c>
    </row>
    <row r="1120" spans="1:17" x14ac:dyDescent="0.2">
      <c r="A1120" s="61" t="s">
        <v>3597</v>
      </c>
      <c r="B1120" s="61" t="s">
        <v>4282</v>
      </c>
      <c r="C1120" s="61" t="s">
        <v>4312</v>
      </c>
      <c r="D1120" s="61" t="s">
        <v>3598</v>
      </c>
      <c r="E1120" s="61" t="s">
        <v>4303</v>
      </c>
      <c r="F1120" s="61" t="s">
        <v>4372</v>
      </c>
      <c r="G1120" s="61" t="s">
        <v>1503</v>
      </c>
      <c r="H1120" s="61" t="s">
        <v>4301</v>
      </c>
      <c r="I1120" s="61" t="s">
        <v>1505</v>
      </c>
      <c r="J1120" s="61" t="s">
        <v>1506</v>
      </c>
      <c r="K1120" s="61" t="s">
        <v>4306</v>
      </c>
      <c r="L1120" s="61" t="s">
        <v>1508</v>
      </c>
      <c r="M1120" s="61" t="s">
        <v>4353</v>
      </c>
      <c r="N1120" s="355">
        <v>46034</v>
      </c>
      <c r="O1120" s="19">
        <v>0</v>
      </c>
      <c r="P1120" s="15" t="s">
        <v>1510</v>
      </c>
      <c r="Q1120" s="336">
        <v>1</v>
      </c>
    </row>
    <row r="1121" spans="1:17" x14ac:dyDescent="0.2">
      <c r="A1121" s="61" t="s">
        <v>3597</v>
      </c>
      <c r="B1121" s="61" t="s">
        <v>4307</v>
      </c>
      <c r="C1121" s="61" t="s">
        <v>1314</v>
      </c>
      <c r="D1121" s="61" t="s">
        <v>3598</v>
      </c>
      <c r="E1121" s="61" t="s">
        <v>4303</v>
      </c>
      <c r="F1121" s="61" t="s">
        <v>4372</v>
      </c>
      <c r="G1121" s="61" t="s">
        <v>1503</v>
      </c>
      <c r="H1121" s="61" t="s">
        <v>4301</v>
      </c>
      <c r="I1121" s="61" t="s">
        <v>4286</v>
      </c>
      <c r="J1121" s="61" t="s">
        <v>1506</v>
      </c>
      <c r="K1121" s="61" t="s">
        <v>4306</v>
      </c>
      <c r="L1121" s="61" t="s">
        <v>1508</v>
      </c>
      <c r="M1121" s="61" t="s">
        <v>4353</v>
      </c>
      <c r="N1121" s="355">
        <v>46034</v>
      </c>
      <c r="O1121" s="19">
        <v>1</v>
      </c>
      <c r="P1121" s="15" t="s">
        <v>1510</v>
      </c>
      <c r="Q1121" s="336">
        <v>1</v>
      </c>
    </row>
    <row r="1122" spans="1:17" x14ac:dyDescent="0.2">
      <c r="A1122" s="61" t="s">
        <v>3597</v>
      </c>
      <c r="B1122" s="61" t="s">
        <v>4307</v>
      </c>
      <c r="C1122" s="61" t="s">
        <v>4312</v>
      </c>
      <c r="D1122" s="61" t="s">
        <v>3598</v>
      </c>
      <c r="E1122" s="61" t="s">
        <v>4303</v>
      </c>
      <c r="F1122" s="61" t="s">
        <v>4372</v>
      </c>
      <c r="G1122" s="61" t="s">
        <v>1503</v>
      </c>
      <c r="H1122" s="61" t="s">
        <v>4301</v>
      </c>
      <c r="I1122" s="61" t="s">
        <v>4286</v>
      </c>
      <c r="J1122" s="61" t="s">
        <v>1506</v>
      </c>
      <c r="K1122" s="61" t="s">
        <v>4306</v>
      </c>
      <c r="L1122" s="61" t="s">
        <v>1508</v>
      </c>
      <c r="M1122" s="61" t="s">
        <v>4353</v>
      </c>
      <c r="N1122" s="355">
        <v>46034</v>
      </c>
      <c r="O1122" s="19">
        <v>0</v>
      </c>
      <c r="P1122" s="15" t="s">
        <v>1510</v>
      </c>
      <c r="Q1122" s="336">
        <v>1</v>
      </c>
    </row>
    <row r="1123" spans="1:17" x14ac:dyDescent="0.2">
      <c r="A1123" s="61" t="s">
        <v>3597</v>
      </c>
      <c r="B1123" s="61" t="s">
        <v>1498</v>
      </c>
      <c r="C1123" s="61" t="s">
        <v>1314</v>
      </c>
      <c r="D1123" s="61" t="s">
        <v>3598</v>
      </c>
      <c r="E1123" s="61" t="s">
        <v>4303</v>
      </c>
      <c r="F1123" s="61" t="s">
        <v>4372</v>
      </c>
      <c r="G1123" s="61" t="s">
        <v>1503</v>
      </c>
      <c r="H1123" s="61" t="s">
        <v>4301</v>
      </c>
      <c r="I1123" s="61" t="s">
        <v>1505</v>
      </c>
      <c r="J1123" s="61" t="s">
        <v>1506</v>
      </c>
      <c r="K1123" s="61" t="s">
        <v>4306</v>
      </c>
      <c r="L1123" s="61" t="s">
        <v>1508</v>
      </c>
      <c r="M1123" s="61" t="s">
        <v>4353</v>
      </c>
      <c r="N1123" s="355">
        <v>46034</v>
      </c>
      <c r="O1123" s="19">
        <v>2423.7399999999998</v>
      </c>
      <c r="P1123" s="15" t="s">
        <v>1510</v>
      </c>
      <c r="Q1123" s="336">
        <v>1</v>
      </c>
    </row>
    <row r="1124" spans="1:17" x14ac:dyDescent="0.2">
      <c r="A1124" s="61" t="s">
        <v>3597</v>
      </c>
      <c r="B1124" s="61" t="s">
        <v>4300</v>
      </c>
      <c r="C1124" s="61" t="s">
        <v>1314</v>
      </c>
      <c r="D1124" s="61" t="s">
        <v>3598</v>
      </c>
      <c r="E1124" s="61" t="s">
        <v>4303</v>
      </c>
      <c r="F1124" s="61" t="s">
        <v>4372</v>
      </c>
      <c r="G1124" s="61" t="s">
        <v>1503</v>
      </c>
      <c r="H1124" s="61" t="s">
        <v>4301</v>
      </c>
      <c r="I1124" s="61" t="s">
        <v>1314</v>
      </c>
      <c r="J1124" s="61" t="s">
        <v>1506</v>
      </c>
      <c r="K1124" s="61" t="s">
        <v>4306</v>
      </c>
      <c r="L1124" s="61" t="s">
        <v>1508</v>
      </c>
      <c r="M1124" s="61" t="s">
        <v>4353</v>
      </c>
      <c r="N1124" s="355">
        <v>46034</v>
      </c>
      <c r="O1124" s="19">
        <v>187115.73</v>
      </c>
      <c r="P1124" s="15" t="s">
        <v>1510</v>
      </c>
      <c r="Q1124" s="336">
        <v>1</v>
      </c>
    </row>
    <row r="1125" spans="1:17" x14ac:dyDescent="0.2">
      <c r="A1125" s="61" t="s">
        <v>4236</v>
      </c>
      <c r="B1125" s="61" t="s">
        <v>1498</v>
      </c>
      <c r="C1125" s="61" t="s">
        <v>1314</v>
      </c>
      <c r="D1125" s="61" t="s">
        <v>4237</v>
      </c>
      <c r="E1125" s="61" t="s">
        <v>4303</v>
      </c>
      <c r="F1125" s="61" t="s">
        <v>4310</v>
      </c>
      <c r="G1125" s="61" t="s">
        <v>1503</v>
      </c>
      <c r="H1125" s="61" t="s">
        <v>4301</v>
      </c>
      <c r="I1125" s="61" t="s">
        <v>4302</v>
      </c>
      <c r="J1125" s="61" t="s">
        <v>4287</v>
      </c>
      <c r="K1125" s="61" t="s">
        <v>4306</v>
      </c>
      <c r="L1125" s="61" t="s">
        <v>1508</v>
      </c>
      <c r="M1125" s="61" t="s">
        <v>4353</v>
      </c>
      <c r="N1125" s="355">
        <v>45989</v>
      </c>
      <c r="O1125" s="19">
        <v>623004.49</v>
      </c>
      <c r="P1125" s="15" t="s">
        <v>1510</v>
      </c>
      <c r="Q1125" s="336">
        <v>1</v>
      </c>
    </row>
    <row r="1126" spans="1:17" x14ac:dyDescent="0.2">
      <c r="A1126" s="61" t="s">
        <v>4236</v>
      </c>
      <c r="B1126" s="61" t="s">
        <v>4300</v>
      </c>
      <c r="C1126" s="61" t="s">
        <v>1314</v>
      </c>
      <c r="D1126" s="61" t="s">
        <v>4237</v>
      </c>
      <c r="E1126" s="61" t="s">
        <v>4303</v>
      </c>
      <c r="F1126" s="61" t="s">
        <v>4310</v>
      </c>
      <c r="G1126" s="61" t="s">
        <v>1503</v>
      </c>
      <c r="H1126" s="61" t="s">
        <v>4301</v>
      </c>
      <c r="I1126" s="61" t="s">
        <v>1314</v>
      </c>
      <c r="J1126" s="61" t="s">
        <v>1506</v>
      </c>
      <c r="K1126" s="61" t="s">
        <v>4306</v>
      </c>
      <c r="L1126" s="61" t="s">
        <v>1508</v>
      </c>
      <c r="M1126" s="61" t="s">
        <v>4353</v>
      </c>
      <c r="N1126" s="355">
        <v>45989</v>
      </c>
      <c r="O1126" s="19">
        <v>1246008.99</v>
      </c>
      <c r="P1126" s="15" t="s">
        <v>1510</v>
      </c>
      <c r="Q1126" s="336">
        <v>1</v>
      </c>
    </row>
    <row r="1127" spans="1:17" x14ac:dyDescent="0.2">
      <c r="A1127" s="61" t="s">
        <v>3782</v>
      </c>
      <c r="B1127" s="61" t="s">
        <v>1498</v>
      </c>
      <c r="C1127" s="61" t="s">
        <v>1314</v>
      </c>
      <c r="D1127" s="61" t="s">
        <v>3783</v>
      </c>
      <c r="E1127" s="61" t="s">
        <v>4303</v>
      </c>
      <c r="F1127" s="61" t="s">
        <v>4358</v>
      </c>
      <c r="G1127" s="61" t="s">
        <v>1503</v>
      </c>
      <c r="H1127" s="61" t="s">
        <v>4301</v>
      </c>
      <c r="I1127" s="61" t="s">
        <v>4302</v>
      </c>
      <c r="J1127" s="61" t="s">
        <v>4287</v>
      </c>
      <c r="K1127" s="61" t="s">
        <v>4306</v>
      </c>
      <c r="L1127" s="61" t="s">
        <v>1508</v>
      </c>
      <c r="M1127" s="61" t="s">
        <v>4353</v>
      </c>
      <c r="N1127" s="355">
        <v>45961</v>
      </c>
      <c r="O1127" s="19">
        <v>1903692.49</v>
      </c>
      <c r="P1127" s="15" t="s">
        <v>1510</v>
      </c>
      <c r="Q1127" s="336">
        <v>1</v>
      </c>
    </row>
    <row r="1128" spans="1:17" x14ac:dyDescent="0.2">
      <c r="A1128" s="61" t="s">
        <v>3782</v>
      </c>
      <c r="B1128" s="61" t="s">
        <v>4300</v>
      </c>
      <c r="C1128" s="61" t="s">
        <v>1314</v>
      </c>
      <c r="D1128" s="61" t="s">
        <v>3783</v>
      </c>
      <c r="E1128" s="61" t="s">
        <v>4303</v>
      </c>
      <c r="F1128" s="61" t="s">
        <v>4358</v>
      </c>
      <c r="G1128" s="61" t="s">
        <v>1503</v>
      </c>
      <c r="H1128" s="61" t="s">
        <v>4301</v>
      </c>
      <c r="I1128" s="61" t="s">
        <v>1314</v>
      </c>
      <c r="J1128" s="61" t="s">
        <v>1506</v>
      </c>
      <c r="K1128" s="61" t="s">
        <v>4306</v>
      </c>
      <c r="L1128" s="61" t="s">
        <v>1508</v>
      </c>
      <c r="M1128" s="61" t="s">
        <v>4353</v>
      </c>
      <c r="N1128" s="355">
        <v>45961</v>
      </c>
      <c r="O1128" s="19">
        <v>7614769.9400000004</v>
      </c>
      <c r="P1128" s="15" t="s">
        <v>1510</v>
      </c>
      <c r="Q1128" s="336">
        <v>1</v>
      </c>
    </row>
    <row r="1129" spans="1:17" x14ac:dyDescent="0.2">
      <c r="A1129" s="61" t="s">
        <v>3780</v>
      </c>
      <c r="B1129" s="61" t="s">
        <v>1498</v>
      </c>
      <c r="C1129" s="61" t="s">
        <v>1314</v>
      </c>
      <c r="D1129" s="61" t="s">
        <v>3781</v>
      </c>
      <c r="E1129" s="61" t="s">
        <v>4303</v>
      </c>
      <c r="F1129" s="61" t="s">
        <v>4358</v>
      </c>
      <c r="G1129" s="61" t="s">
        <v>1503</v>
      </c>
      <c r="H1129" s="61" t="s">
        <v>4301</v>
      </c>
      <c r="I1129" s="61" t="s">
        <v>4302</v>
      </c>
      <c r="J1129" s="61" t="s">
        <v>4287</v>
      </c>
      <c r="K1129" s="61" t="s">
        <v>4306</v>
      </c>
      <c r="L1129" s="61" t="s">
        <v>1508</v>
      </c>
      <c r="M1129" s="61" t="s">
        <v>4353</v>
      </c>
      <c r="N1129" s="355">
        <v>45952</v>
      </c>
      <c r="O1129" s="19">
        <v>1461033.36</v>
      </c>
      <c r="P1129" s="15" t="s">
        <v>1510</v>
      </c>
      <c r="Q1129" s="336">
        <v>1</v>
      </c>
    </row>
    <row r="1130" spans="1:17" x14ac:dyDescent="0.2">
      <c r="A1130" s="61" t="s">
        <v>3780</v>
      </c>
      <c r="B1130" s="61" t="s">
        <v>4300</v>
      </c>
      <c r="C1130" s="61" t="s">
        <v>1314</v>
      </c>
      <c r="D1130" s="61" t="s">
        <v>3781</v>
      </c>
      <c r="E1130" s="61" t="s">
        <v>4303</v>
      </c>
      <c r="F1130" s="61" t="s">
        <v>4358</v>
      </c>
      <c r="G1130" s="61" t="s">
        <v>1503</v>
      </c>
      <c r="H1130" s="61" t="s">
        <v>4301</v>
      </c>
      <c r="I1130" s="61" t="s">
        <v>1314</v>
      </c>
      <c r="J1130" s="61" t="s">
        <v>1506</v>
      </c>
      <c r="K1130" s="61" t="s">
        <v>4306</v>
      </c>
      <c r="L1130" s="61" t="s">
        <v>1508</v>
      </c>
      <c r="M1130" s="61" t="s">
        <v>4353</v>
      </c>
      <c r="N1130" s="355">
        <v>45952</v>
      </c>
      <c r="O1130" s="19">
        <v>5844133.4699999997</v>
      </c>
      <c r="P1130" s="15" t="s">
        <v>1510</v>
      </c>
      <c r="Q1130" s="336">
        <v>1</v>
      </c>
    </row>
    <row r="1131" spans="1:17" x14ac:dyDescent="0.2">
      <c r="A1131" s="61" t="s">
        <v>2969</v>
      </c>
      <c r="B1131" s="61" t="s">
        <v>4282</v>
      </c>
      <c r="C1131" s="61" t="s">
        <v>1314</v>
      </c>
      <c r="D1131" s="61" t="s">
        <v>2970</v>
      </c>
      <c r="E1131" s="61" t="s">
        <v>4303</v>
      </c>
      <c r="F1131" s="61" t="s">
        <v>4310</v>
      </c>
      <c r="G1131" s="61" t="s">
        <v>1503</v>
      </c>
      <c r="H1131" s="61" t="s">
        <v>4301</v>
      </c>
      <c r="I1131" s="61" t="s">
        <v>1505</v>
      </c>
      <c r="J1131" s="61" t="s">
        <v>1506</v>
      </c>
      <c r="K1131" s="61" t="s">
        <v>4306</v>
      </c>
      <c r="L1131" s="61" t="s">
        <v>1508</v>
      </c>
      <c r="M1131" s="61" t="s">
        <v>4353</v>
      </c>
      <c r="N1131" s="355">
        <v>46034</v>
      </c>
      <c r="O1131" s="19">
        <v>1</v>
      </c>
      <c r="P1131" s="15" t="s">
        <v>1510</v>
      </c>
      <c r="Q1131" s="336">
        <v>1</v>
      </c>
    </row>
    <row r="1132" spans="1:17" x14ac:dyDescent="0.2">
      <c r="A1132" s="61" t="s">
        <v>2969</v>
      </c>
      <c r="B1132" s="61" t="s">
        <v>4282</v>
      </c>
      <c r="C1132" s="61" t="s">
        <v>4312</v>
      </c>
      <c r="D1132" s="61" t="s">
        <v>2970</v>
      </c>
      <c r="E1132" s="61" t="s">
        <v>4303</v>
      </c>
      <c r="F1132" s="61" t="s">
        <v>4310</v>
      </c>
      <c r="G1132" s="61" t="s">
        <v>1503</v>
      </c>
      <c r="H1132" s="61" t="s">
        <v>4301</v>
      </c>
      <c r="I1132" s="61" t="s">
        <v>1505</v>
      </c>
      <c r="J1132" s="61" t="s">
        <v>1506</v>
      </c>
      <c r="K1132" s="61" t="s">
        <v>4306</v>
      </c>
      <c r="L1132" s="61" t="s">
        <v>1508</v>
      </c>
      <c r="M1132" s="61" t="s">
        <v>4353</v>
      </c>
      <c r="N1132" s="355">
        <v>46034</v>
      </c>
      <c r="O1132" s="19">
        <v>0</v>
      </c>
      <c r="P1132" s="15" t="s">
        <v>1510</v>
      </c>
      <c r="Q1132" s="336">
        <v>1</v>
      </c>
    </row>
    <row r="1133" spans="1:17" x14ac:dyDescent="0.2">
      <c r="A1133" s="61" t="s">
        <v>2969</v>
      </c>
      <c r="B1133" s="61" t="s">
        <v>4307</v>
      </c>
      <c r="C1133" s="61" t="s">
        <v>1314</v>
      </c>
      <c r="D1133" s="61" t="s">
        <v>2970</v>
      </c>
      <c r="E1133" s="61" t="s">
        <v>4303</v>
      </c>
      <c r="F1133" s="61" t="s">
        <v>4310</v>
      </c>
      <c r="G1133" s="61" t="s">
        <v>1503</v>
      </c>
      <c r="H1133" s="61" t="s">
        <v>4301</v>
      </c>
      <c r="I1133" s="61" t="s">
        <v>4286</v>
      </c>
      <c r="J1133" s="61" t="s">
        <v>1506</v>
      </c>
      <c r="K1133" s="61" t="s">
        <v>4306</v>
      </c>
      <c r="L1133" s="61" t="s">
        <v>1508</v>
      </c>
      <c r="M1133" s="61" t="s">
        <v>4353</v>
      </c>
      <c r="N1133" s="355">
        <v>46034</v>
      </c>
      <c r="O1133" s="19">
        <v>21571.25</v>
      </c>
      <c r="P1133" s="15" t="s">
        <v>1510</v>
      </c>
      <c r="Q1133" s="336">
        <v>1</v>
      </c>
    </row>
    <row r="1134" spans="1:17" x14ac:dyDescent="0.2">
      <c r="A1134" s="61" t="s">
        <v>2969</v>
      </c>
      <c r="B1134" s="61" t="s">
        <v>1498</v>
      </c>
      <c r="C1134" s="61" t="s">
        <v>1314</v>
      </c>
      <c r="D1134" s="61" t="s">
        <v>2970</v>
      </c>
      <c r="E1134" s="61" t="s">
        <v>4303</v>
      </c>
      <c r="F1134" s="61" t="s">
        <v>4310</v>
      </c>
      <c r="G1134" s="61" t="s">
        <v>1503</v>
      </c>
      <c r="H1134" s="61" t="s">
        <v>4301</v>
      </c>
      <c r="I1134" s="61" t="s">
        <v>4286</v>
      </c>
      <c r="J1134" s="61" t="s">
        <v>4287</v>
      </c>
      <c r="K1134" s="61" t="s">
        <v>4306</v>
      </c>
      <c r="L1134" s="61" t="s">
        <v>1508</v>
      </c>
      <c r="M1134" s="61" t="s">
        <v>4353</v>
      </c>
      <c r="N1134" s="355">
        <v>46034</v>
      </c>
      <c r="O1134" s="19">
        <v>1835.21</v>
      </c>
      <c r="P1134" s="15" t="s">
        <v>1510</v>
      </c>
      <c r="Q1134" s="336">
        <v>1</v>
      </c>
    </row>
    <row r="1135" spans="1:17" x14ac:dyDescent="0.2">
      <c r="A1135" s="61" t="s">
        <v>2969</v>
      </c>
      <c r="B1135" s="61" t="s">
        <v>4300</v>
      </c>
      <c r="C1135" s="61" t="s">
        <v>1314</v>
      </c>
      <c r="D1135" s="61" t="s">
        <v>2970</v>
      </c>
      <c r="E1135" s="61" t="s">
        <v>4303</v>
      </c>
      <c r="F1135" s="61" t="s">
        <v>4310</v>
      </c>
      <c r="G1135" s="61" t="s">
        <v>1503</v>
      </c>
      <c r="H1135" s="61" t="s">
        <v>4301</v>
      </c>
      <c r="I1135" s="61" t="s">
        <v>1314</v>
      </c>
      <c r="J1135" s="61" t="s">
        <v>1506</v>
      </c>
      <c r="K1135" s="61" t="s">
        <v>4306</v>
      </c>
      <c r="L1135" s="61" t="s">
        <v>1508</v>
      </c>
      <c r="M1135" s="61" t="s">
        <v>4353</v>
      </c>
      <c r="N1135" s="355">
        <v>46034</v>
      </c>
      <c r="O1135" s="19">
        <v>13510.66</v>
      </c>
      <c r="P1135" s="15" t="s">
        <v>1510</v>
      </c>
      <c r="Q1135" s="336">
        <v>1</v>
      </c>
    </row>
    <row r="1136" spans="1:17" x14ac:dyDescent="0.2">
      <c r="A1136" s="61" t="s">
        <v>3450</v>
      </c>
      <c r="B1136" s="61" t="s">
        <v>4282</v>
      </c>
      <c r="C1136" s="61" t="s">
        <v>1314</v>
      </c>
      <c r="D1136" s="61" t="s">
        <v>3451</v>
      </c>
      <c r="E1136" s="61" t="s">
        <v>4303</v>
      </c>
      <c r="F1136" s="61" t="s">
        <v>4370</v>
      </c>
      <c r="G1136" s="61" t="s">
        <v>1503</v>
      </c>
      <c r="H1136" s="61" t="s">
        <v>4301</v>
      </c>
      <c r="I1136" s="61" t="s">
        <v>1505</v>
      </c>
      <c r="J1136" s="61" t="s">
        <v>1506</v>
      </c>
      <c r="K1136" s="61" t="s">
        <v>4306</v>
      </c>
      <c r="L1136" s="61" t="s">
        <v>1508</v>
      </c>
      <c r="M1136" s="61" t="s">
        <v>4353</v>
      </c>
      <c r="N1136" s="355">
        <v>46034</v>
      </c>
      <c r="O1136" s="19">
        <v>1</v>
      </c>
      <c r="P1136" s="15" t="s">
        <v>1510</v>
      </c>
      <c r="Q1136" s="336">
        <v>1</v>
      </c>
    </row>
    <row r="1137" spans="1:17" x14ac:dyDescent="0.2">
      <c r="A1137" s="61" t="s">
        <v>3450</v>
      </c>
      <c r="B1137" s="61" t="s">
        <v>4282</v>
      </c>
      <c r="C1137" s="61" t="s">
        <v>4312</v>
      </c>
      <c r="D1137" s="61" t="s">
        <v>3451</v>
      </c>
      <c r="E1137" s="61" t="s">
        <v>4303</v>
      </c>
      <c r="F1137" s="61" t="s">
        <v>4370</v>
      </c>
      <c r="G1137" s="61" t="s">
        <v>1503</v>
      </c>
      <c r="H1137" s="61" t="s">
        <v>4301</v>
      </c>
      <c r="I1137" s="61" t="s">
        <v>1505</v>
      </c>
      <c r="J1137" s="61" t="s">
        <v>1506</v>
      </c>
      <c r="K1137" s="61" t="s">
        <v>4306</v>
      </c>
      <c r="L1137" s="61" t="s">
        <v>1508</v>
      </c>
      <c r="M1137" s="61" t="s">
        <v>4353</v>
      </c>
      <c r="N1137" s="355">
        <v>46034</v>
      </c>
      <c r="O1137" s="19">
        <v>0</v>
      </c>
      <c r="P1137" s="15" t="s">
        <v>1510</v>
      </c>
      <c r="Q1137" s="336">
        <v>1</v>
      </c>
    </row>
    <row r="1138" spans="1:17" x14ac:dyDescent="0.2">
      <c r="A1138" s="61" t="s">
        <v>3450</v>
      </c>
      <c r="B1138" s="61" t="s">
        <v>4307</v>
      </c>
      <c r="C1138" s="61" t="s">
        <v>1314</v>
      </c>
      <c r="D1138" s="61" t="s">
        <v>3451</v>
      </c>
      <c r="E1138" s="61" t="s">
        <v>4303</v>
      </c>
      <c r="F1138" s="61" t="s">
        <v>4370</v>
      </c>
      <c r="G1138" s="61" t="s">
        <v>1503</v>
      </c>
      <c r="H1138" s="61" t="s">
        <v>4301</v>
      </c>
      <c r="I1138" s="61" t="s">
        <v>4286</v>
      </c>
      <c r="J1138" s="61" t="s">
        <v>1506</v>
      </c>
      <c r="K1138" s="61" t="s">
        <v>4306</v>
      </c>
      <c r="L1138" s="61" t="s">
        <v>1508</v>
      </c>
      <c r="M1138" s="61" t="s">
        <v>4353</v>
      </c>
      <c r="N1138" s="355">
        <v>46034</v>
      </c>
      <c r="O1138" s="19">
        <v>1</v>
      </c>
      <c r="P1138" s="15" t="s">
        <v>1510</v>
      </c>
      <c r="Q1138" s="336">
        <v>1</v>
      </c>
    </row>
    <row r="1139" spans="1:17" x14ac:dyDescent="0.2">
      <c r="A1139" s="61" t="s">
        <v>3450</v>
      </c>
      <c r="B1139" s="61" t="s">
        <v>1498</v>
      </c>
      <c r="C1139" s="61" t="s">
        <v>1314</v>
      </c>
      <c r="D1139" s="61" t="s">
        <v>3451</v>
      </c>
      <c r="E1139" s="61" t="s">
        <v>4303</v>
      </c>
      <c r="F1139" s="61" t="s">
        <v>4370</v>
      </c>
      <c r="G1139" s="61" t="s">
        <v>1503</v>
      </c>
      <c r="H1139" s="61" t="s">
        <v>4301</v>
      </c>
      <c r="I1139" s="61" t="s">
        <v>1505</v>
      </c>
      <c r="J1139" s="61" t="s">
        <v>1506</v>
      </c>
      <c r="K1139" s="61" t="s">
        <v>4306</v>
      </c>
      <c r="L1139" s="61" t="s">
        <v>1508</v>
      </c>
      <c r="M1139" s="61" t="s">
        <v>4353</v>
      </c>
      <c r="N1139" s="355">
        <v>46034</v>
      </c>
      <c r="O1139" s="19">
        <v>1534.17</v>
      </c>
      <c r="P1139" s="15" t="s">
        <v>1510</v>
      </c>
      <c r="Q1139" s="336">
        <v>1</v>
      </c>
    </row>
    <row r="1140" spans="1:17" x14ac:dyDescent="0.2">
      <c r="A1140" s="61" t="s">
        <v>3450</v>
      </c>
      <c r="B1140" s="61" t="s">
        <v>4300</v>
      </c>
      <c r="C1140" s="61" t="s">
        <v>1314</v>
      </c>
      <c r="D1140" s="61" t="s">
        <v>3451</v>
      </c>
      <c r="E1140" s="61" t="s">
        <v>4303</v>
      </c>
      <c r="F1140" s="61" t="s">
        <v>4370</v>
      </c>
      <c r="G1140" s="61" t="s">
        <v>1503</v>
      </c>
      <c r="H1140" s="61" t="s">
        <v>4301</v>
      </c>
      <c r="I1140" s="61" t="s">
        <v>1314</v>
      </c>
      <c r="J1140" s="61" t="s">
        <v>1506</v>
      </c>
      <c r="K1140" s="61" t="s">
        <v>4306</v>
      </c>
      <c r="L1140" s="61" t="s">
        <v>1508</v>
      </c>
      <c r="M1140" s="61" t="s">
        <v>4353</v>
      </c>
      <c r="N1140" s="355">
        <v>46034</v>
      </c>
      <c r="O1140" s="19">
        <v>51659.64</v>
      </c>
      <c r="P1140" s="15" t="s">
        <v>1510</v>
      </c>
      <c r="Q1140" s="336">
        <v>1</v>
      </c>
    </row>
    <row r="1141" spans="1:17" x14ac:dyDescent="0.2">
      <c r="A1141" s="61" t="s">
        <v>4034</v>
      </c>
      <c r="B1141" s="61" t="s">
        <v>4282</v>
      </c>
      <c r="C1141" s="61" t="s">
        <v>1314</v>
      </c>
      <c r="D1141" s="61" t="s">
        <v>4035</v>
      </c>
      <c r="E1141" s="61" t="s">
        <v>4303</v>
      </c>
      <c r="F1141" s="61" t="s">
        <v>4370</v>
      </c>
      <c r="G1141" s="61" t="s">
        <v>1503</v>
      </c>
      <c r="H1141" s="61" t="s">
        <v>4301</v>
      </c>
      <c r="I1141" s="61" t="s">
        <v>1505</v>
      </c>
      <c r="J1141" s="61" t="s">
        <v>1506</v>
      </c>
      <c r="K1141" s="61" t="s">
        <v>4306</v>
      </c>
      <c r="L1141" s="61" t="s">
        <v>1508</v>
      </c>
      <c r="M1141" s="61" t="s">
        <v>4353</v>
      </c>
      <c r="N1141" s="355">
        <v>46034</v>
      </c>
      <c r="O1141" s="19">
        <v>0</v>
      </c>
      <c r="P1141" s="15" t="s">
        <v>1510</v>
      </c>
      <c r="Q1141" s="336">
        <v>1</v>
      </c>
    </row>
    <row r="1142" spans="1:17" x14ac:dyDescent="0.2">
      <c r="A1142" s="61" t="s">
        <v>4034</v>
      </c>
      <c r="B1142" s="61" t="s">
        <v>4307</v>
      </c>
      <c r="C1142" s="61" t="s">
        <v>1314</v>
      </c>
      <c r="D1142" s="61" t="s">
        <v>4035</v>
      </c>
      <c r="E1142" s="61" t="s">
        <v>4303</v>
      </c>
      <c r="F1142" s="61" t="s">
        <v>4370</v>
      </c>
      <c r="G1142" s="61" t="s">
        <v>1503</v>
      </c>
      <c r="H1142" s="61" t="s">
        <v>4301</v>
      </c>
      <c r="I1142" s="61" t="s">
        <v>4286</v>
      </c>
      <c r="J1142" s="61" t="s">
        <v>1506</v>
      </c>
      <c r="K1142" s="61" t="s">
        <v>4306</v>
      </c>
      <c r="L1142" s="61" t="s">
        <v>1508</v>
      </c>
      <c r="M1142" s="61" t="s">
        <v>4353</v>
      </c>
      <c r="N1142" s="355">
        <v>46034</v>
      </c>
      <c r="O1142" s="19">
        <v>1</v>
      </c>
      <c r="P1142" s="15" t="s">
        <v>1510</v>
      </c>
      <c r="Q1142" s="336">
        <v>1</v>
      </c>
    </row>
    <row r="1143" spans="1:17" x14ac:dyDescent="0.2">
      <c r="A1143" s="61" t="s">
        <v>4034</v>
      </c>
      <c r="B1143" s="61" t="s">
        <v>1498</v>
      </c>
      <c r="C1143" s="61" t="s">
        <v>1314</v>
      </c>
      <c r="D1143" s="61" t="s">
        <v>4035</v>
      </c>
      <c r="E1143" s="61" t="s">
        <v>4303</v>
      </c>
      <c r="F1143" s="61" t="s">
        <v>4370</v>
      </c>
      <c r="G1143" s="61" t="s">
        <v>1503</v>
      </c>
      <c r="H1143" s="61" t="s">
        <v>4301</v>
      </c>
      <c r="I1143" s="61" t="s">
        <v>1505</v>
      </c>
      <c r="J1143" s="61" t="s">
        <v>1506</v>
      </c>
      <c r="K1143" s="61" t="s">
        <v>4306</v>
      </c>
      <c r="L1143" s="61" t="s">
        <v>1508</v>
      </c>
      <c r="M1143" s="61" t="s">
        <v>4353</v>
      </c>
      <c r="N1143" s="355">
        <v>46034</v>
      </c>
      <c r="O1143" s="19">
        <v>223931.56</v>
      </c>
      <c r="P1143" s="15" t="s">
        <v>1510</v>
      </c>
      <c r="Q1143" s="336">
        <v>1</v>
      </c>
    </row>
    <row r="1144" spans="1:17" x14ac:dyDescent="0.2">
      <c r="A1144" s="61" t="s">
        <v>4034</v>
      </c>
      <c r="B1144" s="61" t="s">
        <v>4300</v>
      </c>
      <c r="C1144" s="61" t="s">
        <v>1314</v>
      </c>
      <c r="D1144" s="61" t="s">
        <v>4035</v>
      </c>
      <c r="E1144" s="61" t="s">
        <v>4303</v>
      </c>
      <c r="F1144" s="61" t="s">
        <v>4370</v>
      </c>
      <c r="G1144" s="61" t="s">
        <v>1503</v>
      </c>
      <c r="H1144" s="61" t="s">
        <v>4301</v>
      </c>
      <c r="I1144" s="61" t="s">
        <v>1314</v>
      </c>
      <c r="J1144" s="61" t="s">
        <v>1506</v>
      </c>
      <c r="K1144" s="61" t="s">
        <v>4306</v>
      </c>
      <c r="L1144" s="61" t="s">
        <v>1508</v>
      </c>
      <c r="M1144" s="61" t="s">
        <v>4353</v>
      </c>
      <c r="N1144" s="355">
        <v>46034</v>
      </c>
      <c r="O1144" s="19">
        <v>223931.56</v>
      </c>
      <c r="P1144" s="15" t="s">
        <v>1510</v>
      </c>
      <c r="Q1144" s="336">
        <v>1</v>
      </c>
    </row>
    <row r="1145" spans="1:17" x14ac:dyDescent="0.2">
      <c r="A1145" s="61" t="s">
        <v>2929</v>
      </c>
      <c r="B1145" s="61" t="s">
        <v>1498</v>
      </c>
      <c r="C1145" s="61" t="s">
        <v>1314</v>
      </c>
      <c r="D1145" s="61" t="s">
        <v>2930</v>
      </c>
      <c r="E1145" s="61" t="s">
        <v>4303</v>
      </c>
      <c r="F1145" s="61" t="s">
        <v>4358</v>
      </c>
      <c r="G1145" s="61" t="s">
        <v>1503</v>
      </c>
      <c r="H1145" s="61" t="s">
        <v>4305</v>
      </c>
      <c r="I1145" s="61" t="s">
        <v>4302</v>
      </c>
      <c r="J1145" s="61" t="s">
        <v>4287</v>
      </c>
      <c r="K1145" s="61" t="s">
        <v>4306</v>
      </c>
      <c r="L1145" s="61" t="s">
        <v>1508</v>
      </c>
      <c r="M1145" s="61" t="s">
        <v>4353</v>
      </c>
      <c r="N1145" s="355">
        <v>45912</v>
      </c>
      <c r="O1145" s="19">
        <v>59606.16</v>
      </c>
      <c r="P1145" s="15" t="s">
        <v>1510</v>
      </c>
      <c r="Q1145" s="336">
        <v>1</v>
      </c>
    </row>
    <row r="1146" spans="1:17" x14ac:dyDescent="0.2">
      <c r="A1146" s="61" t="s">
        <v>2929</v>
      </c>
      <c r="B1146" s="61" t="s">
        <v>4300</v>
      </c>
      <c r="C1146" s="61" t="s">
        <v>1314</v>
      </c>
      <c r="D1146" s="61" t="s">
        <v>2930</v>
      </c>
      <c r="E1146" s="61" t="s">
        <v>4303</v>
      </c>
      <c r="F1146" s="61" t="s">
        <v>4358</v>
      </c>
      <c r="G1146" s="61" t="s">
        <v>1503</v>
      </c>
      <c r="H1146" s="61" t="s">
        <v>4301</v>
      </c>
      <c r="I1146" s="61" t="s">
        <v>1314</v>
      </c>
      <c r="J1146" s="61" t="s">
        <v>1506</v>
      </c>
      <c r="K1146" s="61" t="s">
        <v>4306</v>
      </c>
      <c r="L1146" s="61" t="s">
        <v>1508</v>
      </c>
      <c r="M1146" s="61" t="s">
        <v>4353</v>
      </c>
      <c r="N1146" s="355">
        <v>45912</v>
      </c>
      <c r="O1146" s="19">
        <v>100</v>
      </c>
      <c r="P1146" s="15" t="s">
        <v>1510</v>
      </c>
      <c r="Q1146" s="336">
        <v>1</v>
      </c>
    </row>
    <row r="1147" spans="1:17" x14ac:dyDescent="0.2">
      <c r="A1147" s="61" t="s">
        <v>3390</v>
      </c>
      <c r="B1147" s="61" t="s">
        <v>1498</v>
      </c>
      <c r="C1147" s="61" t="s">
        <v>1314</v>
      </c>
      <c r="D1147" s="61" t="s">
        <v>3391</v>
      </c>
      <c r="E1147" s="61" t="s">
        <v>4303</v>
      </c>
      <c r="F1147" s="61" t="s">
        <v>4310</v>
      </c>
      <c r="G1147" s="61" t="s">
        <v>1503</v>
      </c>
      <c r="H1147" s="61" t="s">
        <v>4301</v>
      </c>
      <c r="I1147" s="61" t="s">
        <v>1505</v>
      </c>
      <c r="J1147" s="61" t="s">
        <v>1506</v>
      </c>
      <c r="K1147" s="61" t="s">
        <v>4306</v>
      </c>
      <c r="L1147" s="61" t="s">
        <v>1508</v>
      </c>
      <c r="M1147" s="61" t="s">
        <v>4353</v>
      </c>
      <c r="N1147" s="355">
        <v>45946</v>
      </c>
      <c r="O1147" s="19">
        <v>0</v>
      </c>
      <c r="P1147" s="15" t="s">
        <v>1510</v>
      </c>
      <c r="Q1147" s="336">
        <v>1</v>
      </c>
    </row>
    <row r="1148" spans="1:17" x14ac:dyDescent="0.2">
      <c r="A1148" s="61" t="s">
        <v>3390</v>
      </c>
      <c r="B1148" s="61" t="s">
        <v>4300</v>
      </c>
      <c r="C1148" s="61" t="s">
        <v>1314</v>
      </c>
      <c r="D1148" s="61" t="s">
        <v>3391</v>
      </c>
      <c r="E1148" s="61" t="s">
        <v>4303</v>
      </c>
      <c r="F1148" s="61" t="s">
        <v>4310</v>
      </c>
      <c r="G1148" s="61" t="s">
        <v>1503</v>
      </c>
      <c r="H1148" s="61" t="s">
        <v>4301</v>
      </c>
      <c r="I1148" s="61" t="s">
        <v>1314</v>
      </c>
      <c r="J1148" s="61" t="s">
        <v>1506</v>
      </c>
      <c r="K1148" s="61" t="s">
        <v>4306</v>
      </c>
      <c r="L1148" s="61" t="s">
        <v>1508</v>
      </c>
      <c r="M1148" s="61" t="s">
        <v>4353</v>
      </c>
      <c r="N1148" s="355">
        <v>45946</v>
      </c>
      <c r="O1148" s="19">
        <v>1585.11</v>
      </c>
      <c r="P1148" s="15" t="s">
        <v>1510</v>
      </c>
      <c r="Q1148" s="336">
        <v>1</v>
      </c>
    </row>
    <row r="1149" spans="1:17" x14ac:dyDescent="0.2">
      <c r="A1149" s="61" t="s">
        <v>3202</v>
      </c>
      <c r="B1149" s="61" t="s">
        <v>4282</v>
      </c>
      <c r="C1149" s="61" t="s">
        <v>1314</v>
      </c>
      <c r="D1149" s="61" t="s">
        <v>3203</v>
      </c>
      <c r="E1149" s="61" t="s">
        <v>4303</v>
      </c>
      <c r="F1149" s="61" t="s">
        <v>4310</v>
      </c>
      <c r="G1149" s="61" t="s">
        <v>1503</v>
      </c>
      <c r="H1149" s="61" t="s">
        <v>4301</v>
      </c>
      <c r="I1149" s="61" t="s">
        <v>1505</v>
      </c>
      <c r="J1149" s="61" t="s">
        <v>1506</v>
      </c>
      <c r="K1149" s="61" t="s">
        <v>4306</v>
      </c>
      <c r="L1149" s="61" t="s">
        <v>1508</v>
      </c>
      <c r="M1149" s="61" t="s">
        <v>4353</v>
      </c>
      <c r="N1149" s="355">
        <v>46009</v>
      </c>
      <c r="O1149" s="19">
        <v>1</v>
      </c>
      <c r="P1149" s="15" t="s">
        <v>1510</v>
      </c>
      <c r="Q1149" s="336">
        <v>1</v>
      </c>
    </row>
    <row r="1150" spans="1:17" x14ac:dyDescent="0.2">
      <c r="A1150" s="61" t="s">
        <v>3202</v>
      </c>
      <c r="B1150" s="61" t="s">
        <v>4282</v>
      </c>
      <c r="C1150" s="61" t="s">
        <v>4312</v>
      </c>
      <c r="D1150" s="61" t="s">
        <v>3203</v>
      </c>
      <c r="E1150" s="61" t="s">
        <v>4303</v>
      </c>
      <c r="F1150" s="61" t="s">
        <v>4310</v>
      </c>
      <c r="G1150" s="61" t="s">
        <v>1503</v>
      </c>
      <c r="H1150" s="61" t="s">
        <v>4301</v>
      </c>
      <c r="I1150" s="61" t="s">
        <v>1505</v>
      </c>
      <c r="J1150" s="61" t="s">
        <v>1506</v>
      </c>
      <c r="K1150" s="61" t="s">
        <v>4306</v>
      </c>
      <c r="L1150" s="61" t="s">
        <v>1508</v>
      </c>
      <c r="M1150" s="61" t="s">
        <v>4353</v>
      </c>
      <c r="N1150" s="355">
        <v>46009</v>
      </c>
      <c r="O1150" s="19">
        <v>0</v>
      </c>
      <c r="P1150" s="15" t="s">
        <v>1510</v>
      </c>
      <c r="Q1150" s="336">
        <v>1</v>
      </c>
    </row>
    <row r="1151" spans="1:17" x14ac:dyDescent="0.2">
      <c r="A1151" s="61" t="s">
        <v>3202</v>
      </c>
      <c r="B1151" s="61" t="s">
        <v>4307</v>
      </c>
      <c r="C1151" s="61" t="s">
        <v>1314</v>
      </c>
      <c r="D1151" s="61" t="s">
        <v>3203</v>
      </c>
      <c r="E1151" s="61" t="s">
        <v>4303</v>
      </c>
      <c r="F1151" s="61" t="s">
        <v>4310</v>
      </c>
      <c r="G1151" s="61" t="s">
        <v>1503</v>
      </c>
      <c r="H1151" s="61" t="s">
        <v>4301</v>
      </c>
      <c r="I1151" s="61" t="s">
        <v>4286</v>
      </c>
      <c r="J1151" s="61" t="s">
        <v>1506</v>
      </c>
      <c r="K1151" s="61" t="s">
        <v>4306</v>
      </c>
      <c r="L1151" s="61" t="s">
        <v>1508</v>
      </c>
      <c r="M1151" s="61" t="s">
        <v>4353</v>
      </c>
      <c r="N1151" s="355">
        <v>46009</v>
      </c>
      <c r="O1151" s="19">
        <v>1</v>
      </c>
      <c r="P1151" s="15" t="s">
        <v>1510</v>
      </c>
      <c r="Q1151" s="336">
        <v>1</v>
      </c>
    </row>
    <row r="1152" spans="1:17" x14ac:dyDescent="0.2">
      <c r="A1152" s="61" t="s">
        <v>3202</v>
      </c>
      <c r="B1152" s="61" t="s">
        <v>4307</v>
      </c>
      <c r="C1152" s="61" t="s">
        <v>4312</v>
      </c>
      <c r="D1152" s="61" t="s">
        <v>3203</v>
      </c>
      <c r="E1152" s="61" t="s">
        <v>4303</v>
      </c>
      <c r="F1152" s="61" t="s">
        <v>4310</v>
      </c>
      <c r="G1152" s="61" t="s">
        <v>1503</v>
      </c>
      <c r="H1152" s="61" t="s">
        <v>4301</v>
      </c>
      <c r="I1152" s="61" t="s">
        <v>4286</v>
      </c>
      <c r="J1152" s="61" t="s">
        <v>1506</v>
      </c>
      <c r="K1152" s="61" t="s">
        <v>4306</v>
      </c>
      <c r="L1152" s="61" t="s">
        <v>1508</v>
      </c>
      <c r="M1152" s="61" t="s">
        <v>4353</v>
      </c>
      <c r="N1152" s="355">
        <v>46009</v>
      </c>
      <c r="O1152" s="19">
        <v>0</v>
      </c>
      <c r="P1152" s="15" t="s">
        <v>1510</v>
      </c>
      <c r="Q1152" s="336">
        <v>1</v>
      </c>
    </row>
    <row r="1153" spans="1:17" x14ac:dyDescent="0.2">
      <c r="A1153" s="61" t="s">
        <v>3202</v>
      </c>
      <c r="B1153" s="61" t="s">
        <v>1498</v>
      </c>
      <c r="C1153" s="61" t="s">
        <v>1314</v>
      </c>
      <c r="D1153" s="61" t="s">
        <v>3203</v>
      </c>
      <c r="E1153" s="61" t="s">
        <v>4303</v>
      </c>
      <c r="F1153" s="61" t="s">
        <v>4310</v>
      </c>
      <c r="G1153" s="61" t="s">
        <v>1503</v>
      </c>
      <c r="H1153" s="61" t="s">
        <v>4301</v>
      </c>
      <c r="I1153" s="61" t="s">
        <v>4286</v>
      </c>
      <c r="J1153" s="61" t="s">
        <v>4287</v>
      </c>
      <c r="K1153" s="61" t="s">
        <v>4306</v>
      </c>
      <c r="L1153" s="61" t="s">
        <v>1508</v>
      </c>
      <c r="M1153" s="61" t="s">
        <v>4353</v>
      </c>
      <c r="N1153" s="355">
        <v>46009</v>
      </c>
      <c r="O1153" s="19">
        <v>678.47</v>
      </c>
      <c r="P1153" s="15" t="s">
        <v>1510</v>
      </c>
      <c r="Q1153" s="336">
        <v>1</v>
      </c>
    </row>
    <row r="1154" spans="1:17" x14ac:dyDescent="0.2">
      <c r="A1154" s="61" t="s">
        <v>3202</v>
      </c>
      <c r="B1154" s="61" t="s">
        <v>4300</v>
      </c>
      <c r="C1154" s="61" t="s">
        <v>1314</v>
      </c>
      <c r="D1154" s="61" t="s">
        <v>3203</v>
      </c>
      <c r="E1154" s="61" t="s">
        <v>4303</v>
      </c>
      <c r="F1154" s="61" t="s">
        <v>4310</v>
      </c>
      <c r="G1154" s="61" t="s">
        <v>1503</v>
      </c>
      <c r="H1154" s="61" t="s">
        <v>4301</v>
      </c>
      <c r="I1154" s="61" t="s">
        <v>1314</v>
      </c>
      <c r="J1154" s="61" t="s">
        <v>1506</v>
      </c>
      <c r="K1154" s="61" t="s">
        <v>4306</v>
      </c>
      <c r="L1154" s="61" t="s">
        <v>1508</v>
      </c>
      <c r="M1154" s="61" t="s">
        <v>4353</v>
      </c>
      <c r="N1154" s="355">
        <v>46009</v>
      </c>
      <c r="O1154" s="19">
        <v>4361.57</v>
      </c>
      <c r="P1154" s="15" t="s">
        <v>1510</v>
      </c>
      <c r="Q1154" s="336">
        <v>1</v>
      </c>
    </row>
    <row r="1155" spans="1:17" x14ac:dyDescent="0.2">
      <c r="A1155" s="61" t="s">
        <v>3412</v>
      </c>
      <c r="B1155" s="61" t="s">
        <v>4282</v>
      </c>
      <c r="C1155" s="61" t="s">
        <v>1314</v>
      </c>
      <c r="D1155" s="61" t="s">
        <v>3413</v>
      </c>
      <c r="E1155" s="61" t="s">
        <v>4303</v>
      </c>
      <c r="F1155" s="61" t="s">
        <v>4310</v>
      </c>
      <c r="G1155" s="61" t="s">
        <v>1503</v>
      </c>
      <c r="H1155" s="61" t="s">
        <v>4301</v>
      </c>
      <c r="I1155" s="61" t="s">
        <v>1505</v>
      </c>
      <c r="J1155" s="61" t="s">
        <v>1506</v>
      </c>
      <c r="K1155" s="61" t="s">
        <v>4306</v>
      </c>
      <c r="L1155" s="61" t="s">
        <v>1508</v>
      </c>
      <c r="M1155" s="61" t="s">
        <v>4353</v>
      </c>
      <c r="N1155" s="355">
        <v>46034</v>
      </c>
      <c r="O1155" s="19">
        <v>1</v>
      </c>
      <c r="P1155" s="15" t="s">
        <v>1510</v>
      </c>
      <c r="Q1155" s="336">
        <v>1</v>
      </c>
    </row>
    <row r="1156" spans="1:17" x14ac:dyDescent="0.2">
      <c r="A1156" s="61" t="s">
        <v>3412</v>
      </c>
      <c r="B1156" s="61" t="s">
        <v>4282</v>
      </c>
      <c r="C1156" s="61" t="s">
        <v>4312</v>
      </c>
      <c r="D1156" s="61" t="s">
        <v>3413</v>
      </c>
      <c r="E1156" s="61" t="s">
        <v>4303</v>
      </c>
      <c r="F1156" s="61" t="s">
        <v>4310</v>
      </c>
      <c r="G1156" s="61" t="s">
        <v>1503</v>
      </c>
      <c r="H1156" s="61" t="s">
        <v>4301</v>
      </c>
      <c r="I1156" s="61" t="s">
        <v>1505</v>
      </c>
      <c r="J1156" s="61" t="s">
        <v>1506</v>
      </c>
      <c r="K1156" s="61" t="s">
        <v>4306</v>
      </c>
      <c r="L1156" s="61" t="s">
        <v>1508</v>
      </c>
      <c r="M1156" s="61" t="s">
        <v>4353</v>
      </c>
      <c r="N1156" s="355">
        <v>46034</v>
      </c>
      <c r="O1156" s="19">
        <v>0</v>
      </c>
      <c r="P1156" s="15" t="s">
        <v>1510</v>
      </c>
      <c r="Q1156" s="336">
        <v>1</v>
      </c>
    </row>
    <row r="1157" spans="1:17" x14ac:dyDescent="0.2">
      <c r="A1157" s="61" t="s">
        <v>3412</v>
      </c>
      <c r="B1157" s="61" t="s">
        <v>4307</v>
      </c>
      <c r="C1157" s="61" t="s">
        <v>1314</v>
      </c>
      <c r="D1157" s="61" t="s">
        <v>3413</v>
      </c>
      <c r="E1157" s="61" t="s">
        <v>4303</v>
      </c>
      <c r="F1157" s="61" t="s">
        <v>4310</v>
      </c>
      <c r="G1157" s="61" t="s">
        <v>1503</v>
      </c>
      <c r="H1157" s="61" t="s">
        <v>4301</v>
      </c>
      <c r="I1157" s="61" t="s">
        <v>4286</v>
      </c>
      <c r="J1157" s="61" t="s">
        <v>1506</v>
      </c>
      <c r="K1157" s="61" t="s">
        <v>4306</v>
      </c>
      <c r="L1157" s="61" t="s">
        <v>1508</v>
      </c>
      <c r="M1157" s="61" t="s">
        <v>4353</v>
      </c>
      <c r="N1157" s="355">
        <v>46034</v>
      </c>
      <c r="O1157" s="19">
        <v>1</v>
      </c>
      <c r="P1157" s="15" t="s">
        <v>1510</v>
      </c>
      <c r="Q1157" s="336">
        <v>1</v>
      </c>
    </row>
    <row r="1158" spans="1:17" x14ac:dyDescent="0.2">
      <c r="A1158" s="61" t="s">
        <v>3412</v>
      </c>
      <c r="B1158" s="61" t="s">
        <v>1498</v>
      </c>
      <c r="C1158" s="61" t="s">
        <v>1314</v>
      </c>
      <c r="D1158" s="61" t="s">
        <v>3413</v>
      </c>
      <c r="E1158" s="61" t="s">
        <v>4303</v>
      </c>
      <c r="F1158" s="61" t="s">
        <v>4310</v>
      </c>
      <c r="G1158" s="61" t="s">
        <v>1503</v>
      </c>
      <c r="H1158" s="61" t="s">
        <v>4301</v>
      </c>
      <c r="I1158" s="61" t="s">
        <v>1505</v>
      </c>
      <c r="J1158" s="61" t="s">
        <v>1506</v>
      </c>
      <c r="K1158" s="61" t="s">
        <v>4306</v>
      </c>
      <c r="L1158" s="61" t="s">
        <v>1508</v>
      </c>
      <c r="M1158" s="61" t="s">
        <v>4353</v>
      </c>
      <c r="N1158" s="355">
        <v>46034</v>
      </c>
      <c r="O1158" s="19">
        <v>0</v>
      </c>
      <c r="P1158" s="15" t="s">
        <v>1510</v>
      </c>
      <c r="Q1158" s="336">
        <v>1</v>
      </c>
    </row>
    <row r="1159" spans="1:17" x14ac:dyDescent="0.2">
      <c r="A1159" s="61" t="s">
        <v>3412</v>
      </c>
      <c r="B1159" s="61" t="s">
        <v>4300</v>
      </c>
      <c r="C1159" s="61" t="s">
        <v>1314</v>
      </c>
      <c r="D1159" s="61" t="s">
        <v>3413</v>
      </c>
      <c r="E1159" s="61" t="s">
        <v>4303</v>
      </c>
      <c r="F1159" s="61" t="s">
        <v>4310</v>
      </c>
      <c r="G1159" s="61" t="s">
        <v>1503</v>
      </c>
      <c r="H1159" s="61" t="s">
        <v>4301</v>
      </c>
      <c r="I1159" s="61" t="s">
        <v>1314</v>
      </c>
      <c r="J1159" s="61" t="s">
        <v>1506</v>
      </c>
      <c r="K1159" s="61" t="s">
        <v>4306</v>
      </c>
      <c r="L1159" s="61" t="s">
        <v>1508</v>
      </c>
      <c r="M1159" s="61" t="s">
        <v>4353</v>
      </c>
      <c r="N1159" s="355">
        <v>46034</v>
      </c>
      <c r="O1159" s="19">
        <v>3197.59</v>
      </c>
      <c r="P1159" s="15" t="s">
        <v>1510</v>
      </c>
      <c r="Q1159" s="336">
        <v>1</v>
      </c>
    </row>
    <row r="1160" spans="1:17" x14ac:dyDescent="0.2">
      <c r="A1160" s="61" t="s">
        <v>3123</v>
      </c>
      <c r="B1160" s="61" t="s">
        <v>4282</v>
      </c>
      <c r="C1160" s="61" t="s">
        <v>1314</v>
      </c>
      <c r="D1160" s="61" t="s">
        <v>3124</v>
      </c>
      <c r="E1160" s="61" t="s">
        <v>4303</v>
      </c>
      <c r="F1160" s="61" t="s">
        <v>4310</v>
      </c>
      <c r="G1160" s="61" t="s">
        <v>1503</v>
      </c>
      <c r="H1160" s="61" t="s">
        <v>4301</v>
      </c>
      <c r="I1160" s="61" t="s">
        <v>1505</v>
      </c>
      <c r="J1160" s="61" t="s">
        <v>1506</v>
      </c>
      <c r="K1160" s="61" t="s">
        <v>4306</v>
      </c>
      <c r="L1160" s="61" t="s">
        <v>1508</v>
      </c>
      <c r="M1160" s="61" t="s">
        <v>4353</v>
      </c>
      <c r="N1160" s="355">
        <v>46045</v>
      </c>
      <c r="O1160" s="19">
        <v>1</v>
      </c>
      <c r="P1160" s="15" t="s">
        <v>1510</v>
      </c>
      <c r="Q1160" s="336">
        <v>1</v>
      </c>
    </row>
    <row r="1161" spans="1:17" x14ac:dyDescent="0.2">
      <c r="A1161" s="61" t="s">
        <v>3123</v>
      </c>
      <c r="B1161" s="61" t="s">
        <v>4282</v>
      </c>
      <c r="C1161" s="61" t="s">
        <v>4312</v>
      </c>
      <c r="D1161" s="61" t="s">
        <v>3124</v>
      </c>
      <c r="E1161" s="61" t="s">
        <v>4303</v>
      </c>
      <c r="F1161" s="61" t="s">
        <v>4310</v>
      </c>
      <c r="G1161" s="61" t="s">
        <v>1503</v>
      </c>
      <c r="H1161" s="61" t="s">
        <v>4301</v>
      </c>
      <c r="I1161" s="61" t="s">
        <v>1505</v>
      </c>
      <c r="J1161" s="61" t="s">
        <v>1506</v>
      </c>
      <c r="K1161" s="61" t="s">
        <v>4306</v>
      </c>
      <c r="L1161" s="61" t="s">
        <v>1508</v>
      </c>
      <c r="M1161" s="61" t="s">
        <v>4353</v>
      </c>
      <c r="N1161" s="355">
        <v>46045</v>
      </c>
      <c r="O1161" s="19">
        <v>0</v>
      </c>
      <c r="P1161" s="15" t="s">
        <v>1510</v>
      </c>
      <c r="Q1161" s="336">
        <v>1</v>
      </c>
    </row>
    <row r="1162" spans="1:17" x14ac:dyDescent="0.2">
      <c r="A1162" s="61" t="s">
        <v>3123</v>
      </c>
      <c r="B1162" s="61" t="s">
        <v>4307</v>
      </c>
      <c r="C1162" s="61" t="s">
        <v>1314</v>
      </c>
      <c r="D1162" s="61" t="s">
        <v>3124</v>
      </c>
      <c r="E1162" s="61" t="s">
        <v>4303</v>
      </c>
      <c r="F1162" s="61" t="s">
        <v>4310</v>
      </c>
      <c r="G1162" s="61" t="s">
        <v>1503</v>
      </c>
      <c r="H1162" s="61" t="s">
        <v>4301</v>
      </c>
      <c r="I1162" s="61" t="s">
        <v>4286</v>
      </c>
      <c r="J1162" s="61" t="s">
        <v>1506</v>
      </c>
      <c r="K1162" s="61" t="s">
        <v>4306</v>
      </c>
      <c r="L1162" s="61" t="s">
        <v>1508</v>
      </c>
      <c r="M1162" s="61" t="s">
        <v>4353</v>
      </c>
      <c r="N1162" s="355">
        <v>46045</v>
      </c>
      <c r="O1162" s="19">
        <v>1</v>
      </c>
      <c r="P1162" s="15" t="s">
        <v>1510</v>
      </c>
      <c r="Q1162" s="336">
        <v>1</v>
      </c>
    </row>
    <row r="1163" spans="1:17" x14ac:dyDescent="0.2">
      <c r="A1163" s="61" t="s">
        <v>3123</v>
      </c>
      <c r="B1163" s="61" t="s">
        <v>4307</v>
      </c>
      <c r="C1163" s="61" t="s">
        <v>4312</v>
      </c>
      <c r="D1163" s="61" t="s">
        <v>3124</v>
      </c>
      <c r="E1163" s="61" t="s">
        <v>4303</v>
      </c>
      <c r="F1163" s="61" t="s">
        <v>4310</v>
      </c>
      <c r="G1163" s="61" t="s">
        <v>1503</v>
      </c>
      <c r="H1163" s="61" t="s">
        <v>4301</v>
      </c>
      <c r="I1163" s="61" t="s">
        <v>4286</v>
      </c>
      <c r="J1163" s="61" t="s">
        <v>1506</v>
      </c>
      <c r="K1163" s="61" t="s">
        <v>4306</v>
      </c>
      <c r="L1163" s="61" t="s">
        <v>1508</v>
      </c>
      <c r="M1163" s="61" t="s">
        <v>4353</v>
      </c>
      <c r="N1163" s="355">
        <v>46045</v>
      </c>
      <c r="O1163" s="19">
        <v>0</v>
      </c>
      <c r="P1163" s="15" t="s">
        <v>1510</v>
      </c>
      <c r="Q1163" s="336">
        <v>1</v>
      </c>
    </row>
    <row r="1164" spans="1:17" x14ac:dyDescent="0.2">
      <c r="A1164" s="61" t="s">
        <v>3123</v>
      </c>
      <c r="B1164" s="61" t="s">
        <v>1498</v>
      </c>
      <c r="C1164" s="61" t="s">
        <v>1314</v>
      </c>
      <c r="D1164" s="61" t="s">
        <v>3124</v>
      </c>
      <c r="E1164" s="61" t="s">
        <v>4303</v>
      </c>
      <c r="F1164" s="61" t="s">
        <v>4310</v>
      </c>
      <c r="G1164" s="61" t="s">
        <v>1503</v>
      </c>
      <c r="H1164" s="61" t="s">
        <v>4301</v>
      </c>
      <c r="I1164" s="61" t="s">
        <v>4286</v>
      </c>
      <c r="J1164" s="61" t="s">
        <v>4287</v>
      </c>
      <c r="K1164" s="61" t="s">
        <v>4306</v>
      </c>
      <c r="L1164" s="61" t="s">
        <v>1508</v>
      </c>
      <c r="M1164" s="61" t="s">
        <v>4353</v>
      </c>
      <c r="N1164" s="355">
        <v>46045</v>
      </c>
      <c r="O1164" s="19">
        <v>256.51</v>
      </c>
      <c r="P1164" s="15" t="s">
        <v>1510</v>
      </c>
      <c r="Q1164" s="336">
        <v>1</v>
      </c>
    </row>
    <row r="1165" spans="1:17" x14ac:dyDescent="0.2">
      <c r="A1165" s="61" t="s">
        <v>3123</v>
      </c>
      <c r="B1165" s="61" t="s">
        <v>4300</v>
      </c>
      <c r="C1165" s="61" t="s">
        <v>1314</v>
      </c>
      <c r="D1165" s="61" t="s">
        <v>3124</v>
      </c>
      <c r="E1165" s="61" t="s">
        <v>4303</v>
      </c>
      <c r="F1165" s="61" t="s">
        <v>4310</v>
      </c>
      <c r="G1165" s="61" t="s">
        <v>1503</v>
      </c>
      <c r="H1165" s="61" t="s">
        <v>4301</v>
      </c>
      <c r="I1165" s="61" t="s">
        <v>1314</v>
      </c>
      <c r="J1165" s="61" t="s">
        <v>1506</v>
      </c>
      <c r="K1165" s="61" t="s">
        <v>4306</v>
      </c>
      <c r="L1165" s="61" t="s">
        <v>1508</v>
      </c>
      <c r="M1165" s="61" t="s">
        <v>4353</v>
      </c>
      <c r="N1165" s="355">
        <v>46045</v>
      </c>
      <c r="O1165" s="19">
        <v>1390.19</v>
      </c>
      <c r="P1165" s="15" t="s">
        <v>1510</v>
      </c>
      <c r="Q1165" s="336">
        <v>1</v>
      </c>
    </row>
    <row r="1166" spans="1:17" x14ac:dyDescent="0.2">
      <c r="A1166" s="61" t="s">
        <v>2955</v>
      </c>
      <c r="B1166" s="61" t="s">
        <v>1498</v>
      </c>
      <c r="C1166" s="61" t="s">
        <v>1314</v>
      </c>
      <c r="D1166" s="61" t="s">
        <v>2956</v>
      </c>
      <c r="E1166" s="61" t="s">
        <v>4303</v>
      </c>
      <c r="F1166" s="61" t="s">
        <v>4365</v>
      </c>
      <c r="G1166" s="61" t="s">
        <v>1503</v>
      </c>
      <c r="H1166" s="61" t="s">
        <v>4301</v>
      </c>
      <c r="I1166" s="61" t="s">
        <v>4286</v>
      </c>
      <c r="J1166" s="61" t="s">
        <v>4287</v>
      </c>
      <c r="K1166" s="61" t="s">
        <v>4306</v>
      </c>
      <c r="L1166" s="61" t="s">
        <v>1508</v>
      </c>
      <c r="M1166" s="61" t="s">
        <v>4353</v>
      </c>
      <c r="N1166" s="355">
        <v>45930</v>
      </c>
      <c r="O1166" s="19">
        <v>3443.46</v>
      </c>
      <c r="P1166" s="15" t="s">
        <v>1510</v>
      </c>
      <c r="Q1166" s="336">
        <v>1</v>
      </c>
    </row>
    <row r="1167" spans="1:17" x14ac:dyDescent="0.2">
      <c r="A1167" s="61" t="s">
        <v>2955</v>
      </c>
      <c r="B1167" s="61" t="s">
        <v>4300</v>
      </c>
      <c r="C1167" s="61" t="s">
        <v>1314</v>
      </c>
      <c r="D1167" s="61" t="s">
        <v>2956</v>
      </c>
      <c r="E1167" s="61" t="s">
        <v>4303</v>
      </c>
      <c r="F1167" s="61" t="s">
        <v>4365</v>
      </c>
      <c r="G1167" s="61" t="s">
        <v>1503</v>
      </c>
      <c r="H1167" s="61" t="s">
        <v>4301</v>
      </c>
      <c r="I1167" s="61" t="s">
        <v>1314</v>
      </c>
      <c r="J1167" s="61" t="s">
        <v>1506</v>
      </c>
      <c r="K1167" s="61" t="s">
        <v>4306</v>
      </c>
      <c r="L1167" s="61" t="s">
        <v>1508</v>
      </c>
      <c r="M1167" s="61" t="s">
        <v>4353</v>
      </c>
      <c r="N1167" s="355">
        <v>45930</v>
      </c>
      <c r="O1167" s="19">
        <v>3443.46</v>
      </c>
      <c r="P1167" s="15" t="s">
        <v>1510</v>
      </c>
      <c r="Q1167" s="336">
        <v>1</v>
      </c>
    </row>
    <row r="1168" spans="1:17" x14ac:dyDescent="0.2">
      <c r="A1168" s="61" t="s">
        <v>3388</v>
      </c>
      <c r="B1168" s="61" t="s">
        <v>1498</v>
      </c>
      <c r="C1168" s="61" t="s">
        <v>1314</v>
      </c>
      <c r="D1168" s="61" t="s">
        <v>3389</v>
      </c>
      <c r="E1168" s="61" t="s">
        <v>4303</v>
      </c>
      <c r="F1168" s="61" t="s">
        <v>4310</v>
      </c>
      <c r="G1168" s="61" t="s">
        <v>1503</v>
      </c>
      <c r="H1168" s="61" t="s">
        <v>4301</v>
      </c>
      <c r="I1168" s="61" t="s">
        <v>1505</v>
      </c>
      <c r="J1168" s="61" t="s">
        <v>1506</v>
      </c>
      <c r="K1168" s="61" t="s">
        <v>4306</v>
      </c>
      <c r="L1168" s="61" t="s">
        <v>1508</v>
      </c>
      <c r="M1168" s="61" t="s">
        <v>4353</v>
      </c>
      <c r="N1168" s="355">
        <v>45946</v>
      </c>
      <c r="O1168" s="19">
        <v>0</v>
      </c>
      <c r="P1168" s="15" t="s">
        <v>1510</v>
      </c>
      <c r="Q1168" s="336">
        <v>1</v>
      </c>
    </row>
    <row r="1169" spans="1:17" x14ac:dyDescent="0.2">
      <c r="A1169" s="61" t="s">
        <v>3388</v>
      </c>
      <c r="B1169" s="61" t="s">
        <v>4300</v>
      </c>
      <c r="C1169" s="61" t="s">
        <v>1314</v>
      </c>
      <c r="D1169" s="61" t="s">
        <v>3389</v>
      </c>
      <c r="E1169" s="61" t="s">
        <v>4303</v>
      </c>
      <c r="F1169" s="61" t="s">
        <v>4310</v>
      </c>
      <c r="G1169" s="61" t="s">
        <v>1503</v>
      </c>
      <c r="H1169" s="61" t="s">
        <v>4301</v>
      </c>
      <c r="I1169" s="61" t="s">
        <v>1314</v>
      </c>
      <c r="J1169" s="61" t="s">
        <v>1506</v>
      </c>
      <c r="K1169" s="61" t="s">
        <v>4306</v>
      </c>
      <c r="L1169" s="61" t="s">
        <v>1508</v>
      </c>
      <c r="M1169" s="61" t="s">
        <v>4353</v>
      </c>
      <c r="N1169" s="355">
        <v>45946</v>
      </c>
      <c r="O1169" s="19">
        <v>3243.02</v>
      </c>
      <c r="P1169" s="15" t="s">
        <v>1510</v>
      </c>
      <c r="Q1169" s="336">
        <v>1</v>
      </c>
    </row>
    <row r="1170" spans="1:17" x14ac:dyDescent="0.2">
      <c r="A1170" s="61" t="s">
        <v>3208</v>
      </c>
      <c r="B1170" s="61" t="s">
        <v>4282</v>
      </c>
      <c r="C1170" s="61" t="s">
        <v>1314</v>
      </c>
      <c r="D1170" s="61" t="s">
        <v>3209</v>
      </c>
      <c r="E1170" s="61" t="s">
        <v>4303</v>
      </c>
      <c r="F1170" s="61" t="s">
        <v>4365</v>
      </c>
      <c r="G1170" s="61" t="s">
        <v>1503</v>
      </c>
      <c r="H1170" s="61" t="s">
        <v>4301</v>
      </c>
      <c r="I1170" s="61" t="s">
        <v>1505</v>
      </c>
      <c r="J1170" s="61" t="s">
        <v>1506</v>
      </c>
      <c r="K1170" s="61" t="s">
        <v>4306</v>
      </c>
      <c r="L1170" s="61" t="s">
        <v>1508</v>
      </c>
      <c r="M1170" s="61" t="s">
        <v>4353</v>
      </c>
      <c r="N1170" s="355">
        <v>46009</v>
      </c>
      <c r="O1170" s="19">
        <v>1</v>
      </c>
      <c r="P1170" s="15" t="s">
        <v>1510</v>
      </c>
      <c r="Q1170" s="336">
        <v>1</v>
      </c>
    </row>
    <row r="1171" spans="1:17" x14ac:dyDescent="0.2">
      <c r="A1171" s="61" t="s">
        <v>3208</v>
      </c>
      <c r="B1171" s="61" t="s">
        <v>4282</v>
      </c>
      <c r="C1171" s="61" t="s">
        <v>4312</v>
      </c>
      <c r="D1171" s="61" t="s">
        <v>3209</v>
      </c>
      <c r="E1171" s="61" t="s">
        <v>4303</v>
      </c>
      <c r="F1171" s="61" t="s">
        <v>4365</v>
      </c>
      <c r="G1171" s="61" t="s">
        <v>1503</v>
      </c>
      <c r="H1171" s="61" t="s">
        <v>4301</v>
      </c>
      <c r="I1171" s="61" t="s">
        <v>1505</v>
      </c>
      <c r="J1171" s="61" t="s">
        <v>1506</v>
      </c>
      <c r="K1171" s="61" t="s">
        <v>4306</v>
      </c>
      <c r="L1171" s="61" t="s">
        <v>1508</v>
      </c>
      <c r="M1171" s="61" t="s">
        <v>4353</v>
      </c>
      <c r="N1171" s="355">
        <v>46009</v>
      </c>
      <c r="O1171" s="19">
        <v>0</v>
      </c>
      <c r="P1171" s="15" t="s">
        <v>1510</v>
      </c>
      <c r="Q1171" s="336">
        <v>1</v>
      </c>
    </row>
    <row r="1172" spans="1:17" x14ac:dyDescent="0.2">
      <c r="A1172" s="61" t="s">
        <v>3208</v>
      </c>
      <c r="B1172" s="61" t="s">
        <v>4307</v>
      </c>
      <c r="C1172" s="61" t="s">
        <v>1314</v>
      </c>
      <c r="D1172" s="61" t="s">
        <v>3209</v>
      </c>
      <c r="E1172" s="61" t="s">
        <v>4303</v>
      </c>
      <c r="F1172" s="61" t="s">
        <v>4365</v>
      </c>
      <c r="G1172" s="61" t="s">
        <v>1503</v>
      </c>
      <c r="H1172" s="61" t="s">
        <v>4301</v>
      </c>
      <c r="I1172" s="61" t="s">
        <v>4286</v>
      </c>
      <c r="J1172" s="61" t="s">
        <v>1506</v>
      </c>
      <c r="K1172" s="61" t="s">
        <v>4306</v>
      </c>
      <c r="L1172" s="61" t="s">
        <v>1508</v>
      </c>
      <c r="M1172" s="61" t="s">
        <v>4353</v>
      </c>
      <c r="N1172" s="355">
        <v>46009</v>
      </c>
      <c r="O1172" s="19">
        <v>1</v>
      </c>
      <c r="P1172" s="15" t="s">
        <v>1510</v>
      </c>
      <c r="Q1172" s="336">
        <v>1</v>
      </c>
    </row>
    <row r="1173" spans="1:17" x14ac:dyDescent="0.2">
      <c r="A1173" s="61" t="s">
        <v>3208</v>
      </c>
      <c r="B1173" s="61" t="s">
        <v>4307</v>
      </c>
      <c r="C1173" s="61" t="s">
        <v>4312</v>
      </c>
      <c r="D1173" s="61" t="s">
        <v>3209</v>
      </c>
      <c r="E1173" s="61" t="s">
        <v>4303</v>
      </c>
      <c r="F1173" s="61" t="s">
        <v>4365</v>
      </c>
      <c r="G1173" s="61" t="s">
        <v>1503</v>
      </c>
      <c r="H1173" s="61" t="s">
        <v>4301</v>
      </c>
      <c r="I1173" s="61" t="s">
        <v>4286</v>
      </c>
      <c r="J1173" s="61" t="s">
        <v>1506</v>
      </c>
      <c r="K1173" s="61" t="s">
        <v>4306</v>
      </c>
      <c r="L1173" s="61" t="s">
        <v>1508</v>
      </c>
      <c r="M1173" s="61" t="s">
        <v>4353</v>
      </c>
      <c r="N1173" s="355">
        <v>46009</v>
      </c>
      <c r="O1173" s="19">
        <v>0</v>
      </c>
      <c r="P1173" s="15" t="s">
        <v>1510</v>
      </c>
      <c r="Q1173" s="336">
        <v>1</v>
      </c>
    </row>
    <row r="1174" spans="1:17" x14ac:dyDescent="0.2">
      <c r="A1174" s="61" t="s">
        <v>3208</v>
      </c>
      <c r="B1174" s="61" t="s">
        <v>1498</v>
      </c>
      <c r="C1174" s="61" t="s">
        <v>1314</v>
      </c>
      <c r="D1174" s="61" t="s">
        <v>3209</v>
      </c>
      <c r="E1174" s="61" t="s">
        <v>4303</v>
      </c>
      <c r="F1174" s="61" t="s">
        <v>4365</v>
      </c>
      <c r="G1174" s="61" t="s">
        <v>1503</v>
      </c>
      <c r="H1174" s="61" t="s">
        <v>4301</v>
      </c>
      <c r="I1174" s="61" t="s">
        <v>4286</v>
      </c>
      <c r="J1174" s="61" t="s">
        <v>4287</v>
      </c>
      <c r="K1174" s="61" t="s">
        <v>4306</v>
      </c>
      <c r="L1174" s="61" t="s">
        <v>1508</v>
      </c>
      <c r="M1174" s="61" t="s">
        <v>4353</v>
      </c>
      <c r="N1174" s="355">
        <v>46009</v>
      </c>
      <c r="O1174" s="19">
        <v>2896.29</v>
      </c>
      <c r="P1174" s="15" t="s">
        <v>1510</v>
      </c>
      <c r="Q1174" s="336">
        <v>1</v>
      </c>
    </row>
    <row r="1175" spans="1:17" x14ac:dyDescent="0.2">
      <c r="A1175" s="61" t="s">
        <v>3208</v>
      </c>
      <c r="B1175" s="61" t="s">
        <v>4300</v>
      </c>
      <c r="C1175" s="61" t="s">
        <v>1314</v>
      </c>
      <c r="D1175" s="61" t="s">
        <v>3209</v>
      </c>
      <c r="E1175" s="61" t="s">
        <v>4303</v>
      </c>
      <c r="F1175" s="61" t="s">
        <v>4365</v>
      </c>
      <c r="G1175" s="61" t="s">
        <v>1503</v>
      </c>
      <c r="H1175" s="61" t="s">
        <v>4301</v>
      </c>
      <c r="I1175" s="61" t="s">
        <v>1314</v>
      </c>
      <c r="J1175" s="61" t="s">
        <v>1506</v>
      </c>
      <c r="K1175" s="61" t="s">
        <v>4306</v>
      </c>
      <c r="L1175" s="61" t="s">
        <v>1508</v>
      </c>
      <c r="M1175" s="61" t="s">
        <v>4353</v>
      </c>
      <c r="N1175" s="355">
        <v>46009</v>
      </c>
      <c r="O1175" s="19">
        <v>5686.38</v>
      </c>
      <c r="P1175" s="15" t="s">
        <v>1510</v>
      </c>
      <c r="Q1175" s="336">
        <v>1</v>
      </c>
    </row>
    <row r="1176" spans="1:17" x14ac:dyDescent="0.2">
      <c r="A1176" s="61" t="s">
        <v>3065</v>
      </c>
      <c r="B1176" s="61" t="s">
        <v>4282</v>
      </c>
      <c r="C1176" s="61" t="s">
        <v>1314</v>
      </c>
      <c r="D1176" s="61" t="s">
        <v>3066</v>
      </c>
      <c r="E1176" s="61" t="s">
        <v>4303</v>
      </c>
      <c r="F1176" s="61" t="s">
        <v>4310</v>
      </c>
      <c r="G1176" s="61" t="s">
        <v>1503</v>
      </c>
      <c r="H1176" s="61" t="s">
        <v>4301</v>
      </c>
      <c r="I1176" s="61" t="s">
        <v>1505</v>
      </c>
      <c r="J1176" s="61" t="s">
        <v>1506</v>
      </c>
      <c r="K1176" s="61" t="s">
        <v>4306</v>
      </c>
      <c r="L1176" s="61" t="s">
        <v>1508</v>
      </c>
      <c r="M1176" s="61" t="s">
        <v>4353</v>
      </c>
      <c r="N1176" s="355">
        <v>46009</v>
      </c>
      <c r="O1176" s="19">
        <v>1</v>
      </c>
      <c r="P1176" s="15" t="s">
        <v>1510</v>
      </c>
      <c r="Q1176" s="336">
        <v>1</v>
      </c>
    </row>
    <row r="1177" spans="1:17" x14ac:dyDescent="0.2">
      <c r="A1177" s="61" t="s">
        <v>3065</v>
      </c>
      <c r="B1177" s="61" t="s">
        <v>4307</v>
      </c>
      <c r="C1177" s="61" t="s">
        <v>1314</v>
      </c>
      <c r="D1177" s="61" t="s">
        <v>3066</v>
      </c>
      <c r="E1177" s="61" t="s">
        <v>4303</v>
      </c>
      <c r="F1177" s="61" t="s">
        <v>4310</v>
      </c>
      <c r="G1177" s="61" t="s">
        <v>1503</v>
      </c>
      <c r="H1177" s="61" t="s">
        <v>4301</v>
      </c>
      <c r="I1177" s="61" t="s">
        <v>4286</v>
      </c>
      <c r="J1177" s="61" t="s">
        <v>1506</v>
      </c>
      <c r="K1177" s="61" t="s">
        <v>4306</v>
      </c>
      <c r="L1177" s="61" t="s">
        <v>1508</v>
      </c>
      <c r="M1177" s="61" t="s">
        <v>4353</v>
      </c>
      <c r="N1177" s="355">
        <v>46009</v>
      </c>
      <c r="O1177" s="19">
        <v>1858.86</v>
      </c>
      <c r="P1177" s="15" t="s">
        <v>1510</v>
      </c>
      <c r="Q1177" s="336">
        <v>1</v>
      </c>
    </row>
    <row r="1178" spans="1:17" x14ac:dyDescent="0.2">
      <c r="A1178" s="61" t="s">
        <v>3065</v>
      </c>
      <c r="B1178" s="61" t="s">
        <v>4307</v>
      </c>
      <c r="C1178" s="61" t="s">
        <v>4312</v>
      </c>
      <c r="D1178" s="61" t="s">
        <v>3066</v>
      </c>
      <c r="E1178" s="61" t="s">
        <v>4303</v>
      </c>
      <c r="F1178" s="61" t="s">
        <v>4310</v>
      </c>
      <c r="G1178" s="61" t="s">
        <v>1503</v>
      </c>
      <c r="H1178" s="61" t="s">
        <v>4301</v>
      </c>
      <c r="I1178" s="61" t="s">
        <v>4286</v>
      </c>
      <c r="J1178" s="61" t="s">
        <v>1506</v>
      </c>
      <c r="K1178" s="61" t="s">
        <v>4306</v>
      </c>
      <c r="L1178" s="61" t="s">
        <v>1508</v>
      </c>
      <c r="M1178" s="61" t="s">
        <v>4353</v>
      </c>
      <c r="N1178" s="355">
        <v>46009</v>
      </c>
      <c r="O1178" s="19">
        <v>1858.86</v>
      </c>
      <c r="P1178" s="15" t="s">
        <v>1510</v>
      </c>
      <c r="Q1178" s="336">
        <v>1</v>
      </c>
    </row>
    <row r="1179" spans="1:17" x14ac:dyDescent="0.2">
      <c r="A1179" s="61" t="s">
        <v>3065</v>
      </c>
      <c r="B1179" s="61" t="s">
        <v>4307</v>
      </c>
      <c r="C1179" s="61" t="s">
        <v>4313</v>
      </c>
      <c r="D1179" s="61" t="s">
        <v>3066</v>
      </c>
      <c r="E1179" s="61" t="s">
        <v>4303</v>
      </c>
      <c r="F1179" s="61" t="s">
        <v>4310</v>
      </c>
      <c r="G1179" s="61" t="s">
        <v>1503</v>
      </c>
      <c r="H1179" s="61" t="s">
        <v>4301</v>
      </c>
      <c r="I1179" s="61" t="s">
        <v>4286</v>
      </c>
      <c r="J1179" s="61" t="s">
        <v>1506</v>
      </c>
      <c r="K1179" s="61" t="s">
        <v>4306</v>
      </c>
      <c r="L1179" s="61" t="s">
        <v>1508</v>
      </c>
      <c r="M1179" s="61" t="s">
        <v>4353</v>
      </c>
      <c r="N1179" s="355">
        <v>46009</v>
      </c>
      <c r="O1179" s="19">
        <v>1</v>
      </c>
      <c r="P1179" s="15" t="s">
        <v>1510</v>
      </c>
      <c r="Q1179" s="336">
        <v>1</v>
      </c>
    </row>
    <row r="1180" spans="1:17" x14ac:dyDescent="0.2">
      <c r="A1180" s="61" t="s">
        <v>3065</v>
      </c>
      <c r="B1180" s="61" t="s">
        <v>1498</v>
      </c>
      <c r="C1180" s="61" t="s">
        <v>1314</v>
      </c>
      <c r="D1180" s="61" t="s">
        <v>3066</v>
      </c>
      <c r="E1180" s="61" t="s">
        <v>4303</v>
      </c>
      <c r="F1180" s="61" t="s">
        <v>4310</v>
      </c>
      <c r="G1180" s="61" t="s">
        <v>1503</v>
      </c>
      <c r="H1180" s="61" t="s">
        <v>4301</v>
      </c>
      <c r="I1180" s="61" t="s">
        <v>4286</v>
      </c>
      <c r="J1180" s="61" t="s">
        <v>4287</v>
      </c>
      <c r="K1180" s="61" t="s">
        <v>4306</v>
      </c>
      <c r="L1180" s="61" t="s">
        <v>1508</v>
      </c>
      <c r="M1180" s="61" t="s">
        <v>4353</v>
      </c>
      <c r="N1180" s="355">
        <v>46009</v>
      </c>
      <c r="O1180" s="19">
        <v>458.83</v>
      </c>
      <c r="P1180" s="15" t="s">
        <v>1510</v>
      </c>
      <c r="Q1180" s="336">
        <v>1</v>
      </c>
    </row>
    <row r="1181" spans="1:17" x14ac:dyDescent="0.2">
      <c r="A1181" s="61" t="s">
        <v>3065</v>
      </c>
      <c r="B1181" s="61" t="s">
        <v>4300</v>
      </c>
      <c r="C1181" s="61" t="s">
        <v>1314</v>
      </c>
      <c r="D1181" s="61" t="s">
        <v>3066</v>
      </c>
      <c r="E1181" s="61" t="s">
        <v>4303</v>
      </c>
      <c r="F1181" s="61" t="s">
        <v>4310</v>
      </c>
      <c r="G1181" s="61" t="s">
        <v>1503</v>
      </c>
      <c r="H1181" s="61" t="s">
        <v>4301</v>
      </c>
      <c r="I1181" s="61" t="s">
        <v>1314</v>
      </c>
      <c r="J1181" s="61" t="s">
        <v>1506</v>
      </c>
      <c r="K1181" s="61" t="s">
        <v>4306</v>
      </c>
      <c r="L1181" s="61" t="s">
        <v>1508</v>
      </c>
      <c r="M1181" s="61" t="s">
        <v>4353</v>
      </c>
      <c r="N1181" s="355">
        <v>46009</v>
      </c>
      <c r="O1181" s="19">
        <v>458.83</v>
      </c>
      <c r="P1181" s="15" t="s">
        <v>1510</v>
      </c>
      <c r="Q1181" s="336">
        <v>1</v>
      </c>
    </row>
    <row r="1182" spans="1:17" x14ac:dyDescent="0.2">
      <c r="A1182" s="61" t="s">
        <v>4273</v>
      </c>
      <c r="B1182" s="61" t="s">
        <v>1498</v>
      </c>
      <c r="C1182" s="61" t="s">
        <v>1314</v>
      </c>
      <c r="D1182" s="61" t="s">
        <v>4274</v>
      </c>
      <c r="E1182" s="61" t="s">
        <v>4303</v>
      </c>
      <c r="F1182" s="61" t="s">
        <v>4365</v>
      </c>
      <c r="G1182" s="61" t="s">
        <v>1503</v>
      </c>
      <c r="H1182" s="61" t="s">
        <v>4301</v>
      </c>
      <c r="I1182" s="61" t="s">
        <v>4286</v>
      </c>
      <c r="J1182" s="61" t="s">
        <v>4287</v>
      </c>
      <c r="K1182" s="61" t="s">
        <v>4306</v>
      </c>
      <c r="L1182" s="61" t="s">
        <v>1508</v>
      </c>
      <c r="M1182" s="61" t="s">
        <v>4353</v>
      </c>
      <c r="N1182" s="355">
        <v>45930</v>
      </c>
      <c r="O1182" s="19">
        <v>7796.19</v>
      </c>
      <c r="P1182" s="15" t="s">
        <v>1510</v>
      </c>
      <c r="Q1182" s="336">
        <v>1</v>
      </c>
    </row>
    <row r="1183" spans="1:17" x14ac:dyDescent="0.2">
      <c r="A1183" s="61" t="s">
        <v>4273</v>
      </c>
      <c r="B1183" s="61" t="s">
        <v>4300</v>
      </c>
      <c r="C1183" s="61" t="s">
        <v>1314</v>
      </c>
      <c r="D1183" s="61" t="s">
        <v>4274</v>
      </c>
      <c r="E1183" s="61" t="s">
        <v>4303</v>
      </c>
      <c r="F1183" s="61" t="s">
        <v>4365</v>
      </c>
      <c r="G1183" s="61" t="s">
        <v>1503</v>
      </c>
      <c r="H1183" s="61" t="s">
        <v>4301</v>
      </c>
      <c r="I1183" s="61" t="s">
        <v>1314</v>
      </c>
      <c r="J1183" s="61" t="s">
        <v>1506</v>
      </c>
      <c r="K1183" s="61" t="s">
        <v>4306</v>
      </c>
      <c r="L1183" s="61" t="s">
        <v>1508</v>
      </c>
      <c r="M1183" s="61" t="s">
        <v>4353</v>
      </c>
      <c r="N1183" s="355">
        <v>45930</v>
      </c>
      <c r="O1183" s="19">
        <v>7731.49</v>
      </c>
      <c r="P1183" s="15" t="s">
        <v>1510</v>
      </c>
      <c r="Q1183" s="336">
        <v>1</v>
      </c>
    </row>
    <row r="1184" spans="1:17" x14ac:dyDescent="0.2">
      <c r="A1184" s="61" t="s">
        <v>3452</v>
      </c>
      <c r="B1184" s="61" t="s">
        <v>4282</v>
      </c>
      <c r="C1184" s="61" t="s">
        <v>1314</v>
      </c>
      <c r="D1184" s="61" t="s">
        <v>3453</v>
      </c>
      <c r="E1184" s="61" t="s">
        <v>4303</v>
      </c>
      <c r="F1184" s="61" t="s">
        <v>4310</v>
      </c>
      <c r="G1184" s="61" t="s">
        <v>1503</v>
      </c>
      <c r="H1184" s="61" t="s">
        <v>4301</v>
      </c>
      <c r="I1184" s="61" t="s">
        <v>1505</v>
      </c>
      <c r="J1184" s="61" t="s">
        <v>1506</v>
      </c>
      <c r="K1184" s="61" t="s">
        <v>4306</v>
      </c>
      <c r="L1184" s="61" t="s">
        <v>1508</v>
      </c>
      <c r="M1184" s="61" t="s">
        <v>4353</v>
      </c>
      <c r="N1184" s="355">
        <v>46034</v>
      </c>
      <c r="O1184" s="19">
        <v>1</v>
      </c>
      <c r="P1184" s="15" t="s">
        <v>1510</v>
      </c>
      <c r="Q1184" s="336">
        <v>1</v>
      </c>
    </row>
    <row r="1185" spans="1:17" x14ac:dyDescent="0.2">
      <c r="A1185" s="61" t="s">
        <v>3452</v>
      </c>
      <c r="B1185" s="61" t="s">
        <v>4282</v>
      </c>
      <c r="C1185" s="61" t="s">
        <v>4312</v>
      </c>
      <c r="D1185" s="61" t="s">
        <v>3453</v>
      </c>
      <c r="E1185" s="61" t="s">
        <v>4303</v>
      </c>
      <c r="F1185" s="61" t="s">
        <v>4310</v>
      </c>
      <c r="G1185" s="61" t="s">
        <v>1503</v>
      </c>
      <c r="H1185" s="61" t="s">
        <v>4301</v>
      </c>
      <c r="I1185" s="61" t="s">
        <v>1505</v>
      </c>
      <c r="J1185" s="61" t="s">
        <v>1506</v>
      </c>
      <c r="K1185" s="61" t="s">
        <v>4306</v>
      </c>
      <c r="L1185" s="61" t="s">
        <v>1508</v>
      </c>
      <c r="M1185" s="61" t="s">
        <v>4353</v>
      </c>
      <c r="N1185" s="355">
        <v>46034</v>
      </c>
      <c r="O1185" s="19">
        <v>0</v>
      </c>
      <c r="P1185" s="15" t="s">
        <v>1510</v>
      </c>
      <c r="Q1185" s="336">
        <v>1</v>
      </c>
    </row>
    <row r="1186" spans="1:17" x14ac:dyDescent="0.2">
      <c r="A1186" s="61" t="s">
        <v>3452</v>
      </c>
      <c r="B1186" s="61" t="s">
        <v>4307</v>
      </c>
      <c r="C1186" s="61" t="s">
        <v>1314</v>
      </c>
      <c r="D1186" s="61" t="s">
        <v>3453</v>
      </c>
      <c r="E1186" s="61" t="s">
        <v>4303</v>
      </c>
      <c r="F1186" s="61" t="s">
        <v>4310</v>
      </c>
      <c r="G1186" s="61" t="s">
        <v>1503</v>
      </c>
      <c r="H1186" s="61" t="s">
        <v>4301</v>
      </c>
      <c r="I1186" s="61" t="s">
        <v>4286</v>
      </c>
      <c r="J1186" s="61" t="s">
        <v>1506</v>
      </c>
      <c r="K1186" s="61" t="s">
        <v>4306</v>
      </c>
      <c r="L1186" s="61" t="s">
        <v>1508</v>
      </c>
      <c r="M1186" s="61" t="s">
        <v>4353</v>
      </c>
      <c r="N1186" s="355">
        <v>46034</v>
      </c>
      <c r="O1186" s="19">
        <v>1</v>
      </c>
      <c r="P1186" s="15" t="s">
        <v>1510</v>
      </c>
      <c r="Q1186" s="336">
        <v>1</v>
      </c>
    </row>
    <row r="1187" spans="1:17" x14ac:dyDescent="0.2">
      <c r="A1187" s="61" t="s">
        <v>3452</v>
      </c>
      <c r="B1187" s="61" t="s">
        <v>1498</v>
      </c>
      <c r="C1187" s="61" t="s">
        <v>1314</v>
      </c>
      <c r="D1187" s="61" t="s">
        <v>3453</v>
      </c>
      <c r="E1187" s="61" t="s">
        <v>4303</v>
      </c>
      <c r="F1187" s="61" t="s">
        <v>4310</v>
      </c>
      <c r="G1187" s="61" t="s">
        <v>1503</v>
      </c>
      <c r="H1187" s="61" t="s">
        <v>4301</v>
      </c>
      <c r="I1187" s="61" t="s">
        <v>1505</v>
      </c>
      <c r="J1187" s="61" t="s">
        <v>1506</v>
      </c>
      <c r="K1187" s="61" t="s">
        <v>4306</v>
      </c>
      <c r="L1187" s="61" t="s">
        <v>1508</v>
      </c>
      <c r="M1187" s="61" t="s">
        <v>4353</v>
      </c>
      <c r="N1187" s="355">
        <v>46034</v>
      </c>
      <c r="O1187" s="19">
        <v>0</v>
      </c>
      <c r="P1187" s="15" t="s">
        <v>1510</v>
      </c>
      <c r="Q1187" s="336">
        <v>1</v>
      </c>
    </row>
    <row r="1188" spans="1:17" x14ac:dyDescent="0.2">
      <c r="A1188" s="61" t="s">
        <v>3452</v>
      </c>
      <c r="B1188" s="61" t="s">
        <v>4300</v>
      </c>
      <c r="C1188" s="61" t="s">
        <v>1314</v>
      </c>
      <c r="D1188" s="61" t="s">
        <v>3453</v>
      </c>
      <c r="E1188" s="61" t="s">
        <v>4303</v>
      </c>
      <c r="F1188" s="61" t="s">
        <v>4310</v>
      </c>
      <c r="G1188" s="61" t="s">
        <v>1503</v>
      </c>
      <c r="H1188" s="61" t="s">
        <v>4301</v>
      </c>
      <c r="I1188" s="61" t="s">
        <v>1314</v>
      </c>
      <c r="J1188" s="61" t="s">
        <v>1506</v>
      </c>
      <c r="K1188" s="61" t="s">
        <v>4306</v>
      </c>
      <c r="L1188" s="61" t="s">
        <v>1508</v>
      </c>
      <c r="M1188" s="61" t="s">
        <v>4353</v>
      </c>
      <c r="N1188" s="355">
        <v>46034</v>
      </c>
      <c r="O1188" s="19">
        <v>25554.07</v>
      </c>
      <c r="P1188" s="15" t="s">
        <v>1510</v>
      </c>
      <c r="Q1188" s="336">
        <v>1</v>
      </c>
    </row>
    <row r="1189" spans="1:17" x14ac:dyDescent="0.2">
      <c r="A1189" s="61" t="s">
        <v>3211</v>
      </c>
      <c r="B1189" s="61" t="s">
        <v>4282</v>
      </c>
      <c r="C1189" s="61" t="s">
        <v>1314</v>
      </c>
      <c r="D1189" s="61" t="s">
        <v>3212</v>
      </c>
      <c r="E1189" s="61" t="s">
        <v>4303</v>
      </c>
      <c r="F1189" s="61" t="s">
        <v>4358</v>
      </c>
      <c r="G1189" s="61" t="s">
        <v>1503</v>
      </c>
      <c r="H1189" s="61" t="s">
        <v>4301</v>
      </c>
      <c r="I1189" s="61" t="s">
        <v>1505</v>
      </c>
      <c r="J1189" s="61" t="s">
        <v>1506</v>
      </c>
      <c r="K1189" s="61" t="s">
        <v>4306</v>
      </c>
      <c r="L1189" s="61" t="s">
        <v>1508</v>
      </c>
      <c r="M1189" s="61" t="s">
        <v>4353</v>
      </c>
      <c r="N1189" s="355">
        <v>46009</v>
      </c>
      <c r="O1189" s="19">
        <v>1</v>
      </c>
      <c r="P1189" s="15" t="s">
        <v>1510</v>
      </c>
      <c r="Q1189" s="336">
        <v>1</v>
      </c>
    </row>
    <row r="1190" spans="1:17" x14ac:dyDescent="0.2">
      <c r="A1190" s="61" t="s">
        <v>3211</v>
      </c>
      <c r="B1190" s="61" t="s">
        <v>4282</v>
      </c>
      <c r="C1190" s="61" t="s">
        <v>4312</v>
      </c>
      <c r="D1190" s="61" t="s">
        <v>3212</v>
      </c>
      <c r="E1190" s="61" t="s">
        <v>4303</v>
      </c>
      <c r="F1190" s="61" t="s">
        <v>4358</v>
      </c>
      <c r="G1190" s="61" t="s">
        <v>1503</v>
      </c>
      <c r="H1190" s="61" t="s">
        <v>4301</v>
      </c>
      <c r="I1190" s="61" t="s">
        <v>1505</v>
      </c>
      <c r="J1190" s="61" t="s">
        <v>1506</v>
      </c>
      <c r="K1190" s="61" t="s">
        <v>4306</v>
      </c>
      <c r="L1190" s="61" t="s">
        <v>1508</v>
      </c>
      <c r="M1190" s="61" t="s">
        <v>4353</v>
      </c>
      <c r="N1190" s="355">
        <v>46009</v>
      </c>
      <c r="O1190" s="19">
        <v>0</v>
      </c>
      <c r="P1190" s="15" t="s">
        <v>1510</v>
      </c>
      <c r="Q1190" s="336">
        <v>1</v>
      </c>
    </row>
    <row r="1191" spans="1:17" x14ac:dyDescent="0.2">
      <c r="A1191" s="61" t="s">
        <v>3211</v>
      </c>
      <c r="B1191" s="61" t="s">
        <v>4307</v>
      </c>
      <c r="C1191" s="61" t="s">
        <v>1314</v>
      </c>
      <c r="D1191" s="61" t="s">
        <v>3212</v>
      </c>
      <c r="E1191" s="61" t="s">
        <v>4303</v>
      </c>
      <c r="F1191" s="61" t="s">
        <v>4358</v>
      </c>
      <c r="G1191" s="61" t="s">
        <v>1503</v>
      </c>
      <c r="H1191" s="61" t="s">
        <v>4301</v>
      </c>
      <c r="I1191" s="61" t="s">
        <v>4286</v>
      </c>
      <c r="J1191" s="61" t="s">
        <v>1506</v>
      </c>
      <c r="K1191" s="61" t="s">
        <v>4306</v>
      </c>
      <c r="L1191" s="61" t="s">
        <v>1508</v>
      </c>
      <c r="M1191" s="61" t="s">
        <v>4353</v>
      </c>
      <c r="N1191" s="355">
        <v>46009</v>
      </c>
      <c r="O1191" s="19">
        <v>1</v>
      </c>
      <c r="P1191" s="15" t="s">
        <v>1510</v>
      </c>
      <c r="Q1191" s="336">
        <v>1</v>
      </c>
    </row>
    <row r="1192" spans="1:17" x14ac:dyDescent="0.2">
      <c r="A1192" s="61" t="s">
        <v>3211</v>
      </c>
      <c r="B1192" s="61" t="s">
        <v>4307</v>
      </c>
      <c r="C1192" s="61" t="s">
        <v>4312</v>
      </c>
      <c r="D1192" s="61" t="s">
        <v>3212</v>
      </c>
      <c r="E1192" s="61" t="s">
        <v>4303</v>
      </c>
      <c r="F1192" s="61" t="s">
        <v>4358</v>
      </c>
      <c r="G1192" s="61" t="s">
        <v>1503</v>
      </c>
      <c r="H1192" s="61" t="s">
        <v>4301</v>
      </c>
      <c r="I1192" s="61" t="s">
        <v>4286</v>
      </c>
      <c r="J1192" s="61" t="s">
        <v>1506</v>
      </c>
      <c r="K1192" s="61" t="s">
        <v>4306</v>
      </c>
      <c r="L1192" s="61" t="s">
        <v>1508</v>
      </c>
      <c r="M1192" s="61" t="s">
        <v>4353</v>
      </c>
      <c r="N1192" s="355">
        <v>46009</v>
      </c>
      <c r="O1192" s="19">
        <v>0</v>
      </c>
      <c r="P1192" s="15" t="s">
        <v>1510</v>
      </c>
      <c r="Q1192" s="336">
        <v>1</v>
      </c>
    </row>
    <row r="1193" spans="1:17" x14ac:dyDescent="0.2">
      <c r="A1193" s="61" t="s">
        <v>3211</v>
      </c>
      <c r="B1193" s="61" t="s">
        <v>1498</v>
      </c>
      <c r="C1193" s="61" t="s">
        <v>1314</v>
      </c>
      <c r="D1193" s="61" t="s">
        <v>3212</v>
      </c>
      <c r="E1193" s="61" t="s">
        <v>4303</v>
      </c>
      <c r="F1193" s="61" t="s">
        <v>4358</v>
      </c>
      <c r="G1193" s="61" t="s">
        <v>1503</v>
      </c>
      <c r="H1193" s="61" t="s">
        <v>4301</v>
      </c>
      <c r="I1193" s="61" t="s">
        <v>4286</v>
      </c>
      <c r="J1193" s="61" t="s">
        <v>4287</v>
      </c>
      <c r="K1193" s="61" t="s">
        <v>4306</v>
      </c>
      <c r="L1193" s="61" t="s">
        <v>1508</v>
      </c>
      <c r="M1193" s="61" t="s">
        <v>4353</v>
      </c>
      <c r="N1193" s="355">
        <v>46009</v>
      </c>
      <c r="O1193" s="19">
        <v>93358.02</v>
      </c>
      <c r="P1193" s="15" t="s">
        <v>1510</v>
      </c>
      <c r="Q1193" s="336">
        <v>1</v>
      </c>
    </row>
    <row r="1194" spans="1:17" x14ac:dyDescent="0.2">
      <c r="A1194" s="61" t="s">
        <v>3211</v>
      </c>
      <c r="B1194" s="61" t="s">
        <v>4300</v>
      </c>
      <c r="C1194" s="61" t="s">
        <v>1314</v>
      </c>
      <c r="D1194" s="61" t="s">
        <v>3212</v>
      </c>
      <c r="E1194" s="61" t="s">
        <v>4303</v>
      </c>
      <c r="F1194" s="61" t="s">
        <v>4358</v>
      </c>
      <c r="G1194" s="61" t="s">
        <v>1503</v>
      </c>
      <c r="H1194" s="61" t="s">
        <v>4301</v>
      </c>
      <c r="I1194" s="61" t="s">
        <v>1314</v>
      </c>
      <c r="J1194" s="61" t="s">
        <v>1506</v>
      </c>
      <c r="K1194" s="61" t="s">
        <v>4306</v>
      </c>
      <c r="L1194" s="61" t="s">
        <v>1508</v>
      </c>
      <c r="M1194" s="61" t="s">
        <v>4353</v>
      </c>
      <c r="N1194" s="355">
        <v>46009</v>
      </c>
      <c r="O1194" s="19">
        <v>103715.64</v>
      </c>
      <c r="P1194" s="15" t="s">
        <v>1510</v>
      </c>
      <c r="Q1194" s="336">
        <v>1</v>
      </c>
    </row>
    <row r="1195" spans="1:17" x14ac:dyDescent="0.2">
      <c r="A1195" s="61" t="s">
        <v>3607</v>
      </c>
      <c r="B1195" s="61" t="s">
        <v>4282</v>
      </c>
      <c r="C1195" s="61" t="s">
        <v>1314</v>
      </c>
      <c r="D1195" s="61" t="s">
        <v>3608</v>
      </c>
      <c r="E1195" s="61" t="s">
        <v>4303</v>
      </c>
      <c r="F1195" s="61" t="s">
        <v>4373</v>
      </c>
      <c r="G1195" s="61" t="s">
        <v>1503</v>
      </c>
      <c r="H1195" s="61" t="s">
        <v>4301</v>
      </c>
      <c r="I1195" s="61" t="s">
        <v>1505</v>
      </c>
      <c r="J1195" s="61" t="s">
        <v>1506</v>
      </c>
      <c r="K1195" s="61" t="s">
        <v>4306</v>
      </c>
      <c r="L1195" s="61" t="s">
        <v>1508</v>
      </c>
      <c r="M1195" s="61" t="s">
        <v>4353</v>
      </c>
      <c r="N1195" s="355">
        <v>46034</v>
      </c>
      <c r="O1195" s="19">
        <v>1</v>
      </c>
      <c r="P1195" s="15" t="s">
        <v>1510</v>
      </c>
      <c r="Q1195" s="336">
        <v>1</v>
      </c>
    </row>
    <row r="1196" spans="1:17" x14ac:dyDescent="0.2">
      <c r="A1196" s="61" t="s">
        <v>3607</v>
      </c>
      <c r="B1196" s="61" t="s">
        <v>4282</v>
      </c>
      <c r="C1196" s="61" t="s">
        <v>4312</v>
      </c>
      <c r="D1196" s="61" t="s">
        <v>3608</v>
      </c>
      <c r="E1196" s="61" t="s">
        <v>4303</v>
      </c>
      <c r="F1196" s="61" t="s">
        <v>4373</v>
      </c>
      <c r="G1196" s="61" t="s">
        <v>1503</v>
      </c>
      <c r="H1196" s="61" t="s">
        <v>4301</v>
      </c>
      <c r="I1196" s="61" t="s">
        <v>1505</v>
      </c>
      <c r="J1196" s="61" t="s">
        <v>1506</v>
      </c>
      <c r="K1196" s="61" t="s">
        <v>4306</v>
      </c>
      <c r="L1196" s="61" t="s">
        <v>1508</v>
      </c>
      <c r="M1196" s="61" t="s">
        <v>4353</v>
      </c>
      <c r="N1196" s="355">
        <v>46034</v>
      </c>
      <c r="O1196" s="19">
        <v>0</v>
      </c>
      <c r="P1196" s="15" t="s">
        <v>1510</v>
      </c>
      <c r="Q1196" s="336">
        <v>1</v>
      </c>
    </row>
    <row r="1197" spans="1:17" x14ac:dyDescent="0.2">
      <c r="A1197" s="61" t="s">
        <v>3607</v>
      </c>
      <c r="B1197" s="61" t="s">
        <v>4307</v>
      </c>
      <c r="C1197" s="61" t="s">
        <v>1314</v>
      </c>
      <c r="D1197" s="61" t="s">
        <v>3608</v>
      </c>
      <c r="E1197" s="61" t="s">
        <v>4303</v>
      </c>
      <c r="F1197" s="61" t="s">
        <v>4373</v>
      </c>
      <c r="G1197" s="61" t="s">
        <v>1503</v>
      </c>
      <c r="H1197" s="61" t="s">
        <v>4301</v>
      </c>
      <c r="I1197" s="61" t="s">
        <v>4286</v>
      </c>
      <c r="J1197" s="61" t="s">
        <v>1506</v>
      </c>
      <c r="K1197" s="61" t="s">
        <v>4306</v>
      </c>
      <c r="L1197" s="61" t="s">
        <v>1508</v>
      </c>
      <c r="M1197" s="61" t="s">
        <v>4353</v>
      </c>
      <c r="N1197" s="355">
        <v>46034</v>
      </c>
      <c r="O1197" s="19">
        <v>1</v>
      </c>
      <c r="P1197" s="15" t="s">
        <v>1510</v>
      </c>
      <c r="Q1197" s="336">
        <v>1</v>
      </c>
    </row>
    <row r="1198" spans="1:17" x14ac:dyDescent="0.2">
      <c r="A1198" s="61" t="s">
        <v>3607</v>
      </c>
      <c r="B1198" s="61" t="s">
        <v>1498</v>
      </c>
      <c r="C1198" s="61" t="s">
        <v>1314</v>
      </c>
      <c r="D1198" s="61" t="s">
        <v>3608</v>
      </c>
      <c r="E1198" s="61" t="s">
        <v>4303</v>
      </c>
      <c r="F1198" s="61" t="s">
        <v>4373</v>
      </c>
      <c r="G1198" s="61" t="s">
        <v>1503</v>
      </c>
      <c r="H1198" s="61" t="s">
        <v>4301</v>
      </c>
      <c r="I1198" s="61" t="s">
        <v>4286</v>
      </c>
      <c r="J1198" s="61" t="s">
        <v>4287</v>
      </c>
      <c r="K1198" s="61" t="s">
        <v>4306</v>
      </c>
      <c r="L1198" s="61" t="s">
        <v>1508</v>
      </c>
      <c r="M1198" s="61" t="s">
        <v>4353</v>
      </c>
      <c r="N1198" s="355">
        <v>46034</v>
      </c>
      <c r="O1198" s="19">
        <v>30586.25</v>
      </c>
      <c r="P1198" s="15" t="s">
        <v>1510</v>
      </c>
      <c r="Q1198" s="336">
        <v>1</v>
      </c>
    </row>
    <row r="1199" spans="1:17" x14ac:dyDescent="0.2">
      <c r="A1199" s="61" t="s">
        <v>3607</v>
      </c>
      <c r="B1199" s="61" t="s">
        <v>4300</v>
      </c>
      <c r="C1199" s="61" t="s">
        <v>1314</v>
      </c>
      <c r="D1199" s="61" t="s">
        <v>3608</v>
      </c>
      <c r="E1199" s="61" t="s">
        <v>4303</v>
      </c>
      <c r="F1199" s="61" t="s">
        <v>4373</v>
      </c>
      <c r="G1199" s="61" t="s">
        <v>1503</v>
      </c>
      <c r="H1199" s="61" t="s">
        <v>4301</v>
      </c>
      <c r="I1199" s="61" t="s">
        <v>1314</v>
      </c>
      <c r="J1199" s="61" t="s">
        <v>1506</v>
      </c>
      <c r="K1199" s="61" t="s">
        <v>4306</v>
      </c>
      <c r="L1199" s="61" t="s">
        <v>1508</v>
      </c>
      <c r="M1199" s="61" t="s">
        <v>4353</v>
      </c>
      <c r="N1199" s="355">
        <v>46034</v>
      </c>
      <c r="O1199" s="19">
        <v>203091.61</v>
      </c>
      <c r="P1199" s="15" t="s">
        <v>1510</v>
      </c>
      <c r="Q1199" s="336">
        <v>1</v>
      </c>
    </row>
    <row r="1200" spans="1:17" x14ac:dyDescent="0.2">
      <c r="A1200" s="61" t="s">
        <v>3421</v>
      </c>
      <c r="B1200" s="61" t="s">
        <v>4282</v>
      </c>
      <c r="C1200" s="61" t="s">
        <v>1314</v>
      </c>
      <c r="D1200" s="61" t="s">
        <v>3422</v>
      </c>
      <c r="E1200" s="61" t="s">
        <v>4303</v>
      </c>
      <c r="F1200" s="61" t="s">
        <v>4310</v>
      </c>
      <c r="G1200" s="61" t="s">
        <v>1503</v>
      </c>
      <c r="H1200" s="61" t="s">
        <v>4301</v>
      </c>
      <c r="I1200" s="61" t="s">
        <v>1505</v>
      </c>
      <c r="J1200" s="61" t="s">
        <v>1506</v>
      </c>
      <c r="K1200" s="61" t="s">
        <v>4306</v>
      </c>
      <c r="L1200" s="61" t="s">
        <v>1508</v>
      </c>
      <c r="M1200" s="61" t="s">
        <v>4353</v>
      </c>
      <c r="N1200" s="355">
        <v>46034</v>
      </c>
      <c r="O1200" s="19">
        <v>1</v>
      </c>
      <c r="P1200" s="15" t="s">
        <v>1510</v>
      </c>
      <c r="Q1200" s="336">
        <v>1</v>
      </c>
    </row>
    <row r="1201" spans="1:17" x14ac:dyDescent="0.2">
      <c r="A1201" s="61" t="s">
        <v>3421</v>
      </c>
      <c r="B1201" s="61" t="s">
        <v>4282</v>
      </c>
      <c r="C1201" s="61" t="s">
        <v>4312</v>
      </c>
      <c r="D1201" s="61" t="s">
        <v>3422</v>
      </c>
      <c r="E1201" s="61" t="s">
        <v>4303</v>
      </c>
      <c r="F1201" s="61" t="s">
        <v>4310</v>
      </c>
      <c r="G1201" s="61" t="s">
        <v>1503</v>
      </c>
      <c r="H1201" s="61" t="s">
        <v>4301</v>
      </c>
      <c r="I1201" s="61" t="s">
        <v>1505</v>
      </c>
      <c r="J1201" s="61" t="s">
        <v>1506</v>
      </c>
      <c r="K1201" s="61" t="s">
        <v>4306</v>
      </c>
      <c r="L1201" s="61" t="s">
        <v>1508</v>
      </c>
      <c r="M1201" s="61" t="s">
        <v>4353</v>
      </c>
      <c r="N1201" s="355">
        <v>46034</v>
      </c>
      <c r="O1201" s="19">
        <v>0</v>
      </c>
      <c r="P1201" s="15" t="s">
        <v>1510</v>
      </c>
      <c r="Q1201" s="336">
        <v>1</v>
      </c>
    </row>
    <row r="1202" spans="1:17" x14ac:dyDescent="0.2">
      <c r="A1202" s="61" t="s">
        <v>3421</v>
      </c>
      <c r="B1202" s="61" t="s">
        <v>4307</v>
      </c>
      <c r="C1202" s="61" t="s">
        <v>1314</v>
      </c>
      <c r="D1202" s="61" t="s">
        <v>3422</v>
      </c>
      <c r="E1202" s="61" t="s">
        <v>4303</v>
      </c>
      <c r="F1202" s="61" t="s">
        <v>4310</v>
      </c>
      <c r="G1202" s="61" t="s">
        <v>1503</v>
      </c>
      <c r="H1202" s="61" t="s">
        <v>4301</v>
      </c>
      <c r="I1202" s="61" t="s">
        <v>4286</v>
      </c>
      <c r="J1202" s="61" t="s">
        <v>1506</v>
      </c>
      <c r="K1202" s="61" t="s">
        <v>4306</v>
      </c>
      <c r="L1202" s="61" t="s">
        <v>1508</v>
      </c>
      <c r="M1202" s="61" t="s">
        <v>4353</v>
      </c>
      <c r="N1202" s="355">
        <v>46034</v>
      </c>
      <c r="O1202" s="19">
        <v>1</v>
      </c>
      <c r="P1202" s="15" t="s">
        <v>1510</v>
      </c>
      <c r="Q1202" s="336">
        <v>1</v>
      </c>
    </row>
    <row r="1203" spans="1:17" x14ac:dyDescent="0.2">
      <c r="A1203" s="61" t="s">
        <v>3421</v>
      </c>
      <c r="B1203" s="61" t="s">
        <v>1498</v>
      </c>
      <c r="C1203" s="61" t="s">
        <v>1314</v>
      </c>
      <c r="D1203" s="61" t="s">
        <v>3422</v>
      </c>
      <c r="E1203" s="61" t="s">
        <v>4303</v>
      </c>
      <c r="F1203" s="61" t="s">
        <v>4310</v>
      </c>
      <c r="G1203" s="61" t="s">
        <v>1503</v>
      </c>
      <c r="H1203" s="61" t="s">
        <v>4301</v>
      </c>
      <c r="I1203" s="61" t="s">
        <v>4286</v>
      </c>
      <c r="J1203" s="61" t="s">
        <v>4287</v>
      </c>
      <c r="K1203" s="61" t="s">
        <v>4306</v>
      </c>
      <c r="L1203" s="61" t="s">
        <v>1508</v>
      </c>
      <c r="M1203" s="61" t="s">
        <v>4353</v>
      </c>
      <c r="N1203" s="355">
        <v>46034</v>
      </c>
      <c r="O1203" s="19">
        <v>87752.8</v>
      </c>
      <c r="P1203" s="15" t="s">
        <v>1510</v>
      </c>
      <c r="Q1203" s="336">
        <v>1</v>
      </c>
    </row>
    <row r="1204" spans="1:17" x14ac:dyDescent="0.2">
      <c r="A1204" s="61" t="s">
        <v>3421</v>
      </c>
      <c r="B1204" s="61" t="s">
        <v>4300</v>
      </c>
      <c r="C1204" s="61" t="s">
        <v>1314</v>
      </c>
      <c r="D1204" s="61" t="s">
        <v>3422</v>
      </c>
      <c r="E1204" s="61" t="s">
        <v>4303</v>
      </c>
      <c r="F1204" s="61" t="s">
        <v>4310</v>
      </c>
      <c r="G1204" s="61" t="s">
        <v>1503</v>
      </c>
      <c r="H1204" s="61" t="s">
        <v>4301</v>
      </c>
      <c r="I1204" s="61" t="s">
        <v>1314</v>
      </c>
      <c r="J1204" s="61" t="s">
        <v>1506</v>
      </c>
      <c r="K1204" s="61" t="s">
        <v>4306</v>
      </c>
      <c r="L1204" s="61" t="s">
        <v>1508</v>
      </c>
      <c r="M1204" s="61" t="s">
        <v>4353</v>
      </c>
      <c r="N1204" s="355">
        <v>46034</v>
      </c>
      <c r="O1204" s="19">
        <v>63640.83</v>
      </c>
      <c r="P1204" s="15" t="s">
        <v>1510</v>
      </c>
      <c r="Q1204" s="336">
        <v>1</v>
      </c>
    </row>
    <row r="1205" spans="1:17" x14ac:dyDescent="0.2">
      <c r="A1205" s="61" t="s">
        <v>3020</v>
      </c>
      <c r="B1205" s="61" t="s">
        <v>1498</v>
      </c>
      <c r="C1205" s="61" t="s">
        <v>1314</v>
      </c>
      <c r="D1205" s="61" t="s">
        <v>3021</v>
      </c>
      <c r="E1205" s="61" t="s">
        <v>4303</v>
      </c>
      <c r="F1205" s="61" t="s">
        <v>4374</v>
      </c>
      <c r="G1205" s="61" t="s">
        <v>1503</v>
      </c>
      <c r="H1205" s="61" t="s">
        <v>4301</v>
      </c>
      <c r="I1205" s="61" t="s">
        <v>4302</v>
      </c>
      <c r="J1205" s="61" t="s">
        <v>4287</v>
      </c>
      <c r="K1205" s="61" t="s">
        <v>4306</v>
      </c>
      <c r="L1205" s="61" t="s">
        <v>1508</v>
      </c>
      <c r="M1205" s="61" t="s">
        <v>4353</v>
      </c>
      <c r="N1205" s="355">
        <v>45777</v>
      </c>
      <c r="O1205" s="19">
        <v>6611.79</v>
      </c>
      <c r="P1205" s="15" t="s">
        <v>1510</v>
      </c>
      <c r="Q1205" s="336">
        <v>1</v>
      </c>
    </row>
    <row r="1206" spans="1:17" x14ac:dyDescent="0.2">
      <c r="A1206" s="61" t="s">
        <v>3020</v>
      </c>
      <c r="B1206" s="61" t="s">
        <v>4300</v>
      </c>
      <c r="C1206" s="61" t="s">
        <v>1314</v>
      </c>
      <c r="D1206" s="61" t="s">
        <v>3021</v>
      </c>
      <c r="E1206" s="61" t="s">
        <v>4303</v>
      </c>
      <c r="F1206" s="61" t="s">
        <v>4374</v>
      </c>
      <c r="G1206" s="61" t="s">
        <v>1503</v>
      </c>
      <c r="H1206" s="61" t="s">
        <v>4301</v>
      </c>
      <c r="I1206" s="61" t="s">
        <v>1314</v>
      </c>
      <c r="J1206" s="61" t="s">
        <v>1506</v>
      </c>
      <c r="K1206" s="61" t="s">
        <v>4306</v>
      </c>
      <c r="L1206" s="61" t="s">
        <v>1508</v>
      </c>
      <c r="M1206" s="61" t="s">
        <v>4353</v>
      </c>
      <c r="N1206" s="355">
        <v>45777</v>
      </c>
      <c r="O1206" s="19">
        <v>3232.25</v>
      </c>
      <c r="P1206" s="15" t="s">
        <v>1510</v>
      </c>
      <c r="Q1206" s="336">
        <v>1</v>
      </c>
    </row>
    <row r="1207" spans="1:17" x14ac:dyDescent="0.2">
      <c r="A1207" s="61" t="s">
        <v>3213</v>
      </c>
      <c r="B1207" s="61" t="s">
        <v>4282</v>
      </c>
      <c r="C1207" s="61" t="s">
        <v>1314</v>
      </c>
      <c r="D1207" s="61" t="s">
        <v>3214</v>
      </c>
      <c r="E1207" s="61" t="s">
        <v>4303</v>
      </c>
      <c r="F1207" s="61" t="s">
        <v>4358</v>
      </c>
      <c r="G1207" s="61" t="s">
        <v>1503</v>
      </c>
      <c r="H1207" s="61" t="s">
        <v>4301</v>
      </c>
      <c r="I1207" s="61" t="s">
        <v>1505</v>
      </c>
      <c r="J1207" s="61" t="s">
        <v>1506</v>
      </c>
      <c r="K1207" s="61" t="s">
        <v>4306</v>
      </c>
      <c r="L1207" s="61" t="s">
        <v>1508</v>
      </c>
      <c r="M1207" s="61" t="s">
        <v>4353</v>
      </c>
      <c r="N1207" s="355">
        <v>46009</v>
      </c>
      <c r="O1207" s="19">
        <v>1</v>
      </c>
      <c r="P1207" s="15" t="s">
        <v>1510</v>
      </c>
      <c r="Q1207" s="336">
        <v>1</v>
      </c>
    </row>
    <row r="1208" spans="1:17" x14ac:dyDescent="0.2">
      <c r="A1208" s="61" t="s">
        <v>3213</v>
      </c>
      <c r="B1208" s="61" t="s">
        <v>4282</v>
      </c>
      <c r="C1208" s="61" t="s">
        <v>4312</v>
      </c>
      <c r="D1208" s="61" t="s">
        <v>3214</v>
      </c>
      <c r="E1208" s="61" t="s">
        <v>4303</v>
      </c>
      <c r="F1208" s="61" t="s">
        <v>4358</v>
      </c>
      <c r="G1208" s="61" t="s">
        <v>1503</v>
      </c>
      <c r="H1208" s="61" t="s">
        <v>4301</v>
      </c>
      <c r="I1208" s="61" t="s">
        <v>1505</v>
      </c>
      <c r="J1208" s="61" t="s">
        <v>1506</v>
      </c>
      <c r="K1208" s="61" t="s">
        <v>4306</v>
      </c>
      <c r="L1208" s="61" t="s">
        <v>1508</v>
      </c>
      <c r="M1208" s="61" t="s">
        <v>4353</v>
      </c>
      <c r="N1208" s="355">
        <v>46009</v>
      </c>
      <c r="O1208" s="19">
        <v>0</v>
      </c>
      <c r="P1208" s="15" t="s">
        <v>1510</v>
      </c>
      <c r="Q1208" s="336">
        <v>1</v>
      </c>
    </row>
    <row r="1209" spans="1:17" x14ac:dyDescent="0.2">
      <c r="A1209" s="61" t="s">
        <v>3213</v>
      </c>
      <c r="B1209" s="61" t="s">
        <v>4307</v>
      </c>
      <c r="C1209" s="61" t="s">
        <v>1314</v>
      </c>
      <c r="D1209" s="61" t="s">
        <v>3214</v>
      </c>
      <c r="E1209" s="61" t="s">
        <v>4303</v>
      </c>
      <c r="F1209" s="61" t="s">
        <v>4358</v>
      </c>
      <c r="G1209" s="61" t="s">
        <v>1503</v>
      </c>
      <c r="H1209" s="61" t="s">
        <v>4301</v>
      </c>
      <c r="I1209" s="61" t="s">
        <v>4286</v>
      </c>
      <c r="J1209" s="61" t="s">
        <v>1506</v>
      </c>
      <c r="K1209" s="61" t="s">
        <v>4306</v>
      </c>
      <c r="L1209" s="61" t="s">
        <v>1508</v>
      </c>
      <c r="M1209" s="61" t="s">
        <v>4353</v>
      </c>
      <c r="N1209" s="355">
        <v>46009</v>
      </c>
      <c r="O1209" s="19">
        <v>1</v>
      </c>
      <c r="P1209" s="15" t="s">
        <v>1510</v>
      </c>
      <c r="Q1209" s="336">
        <v>1</v>
      </c>
    </row>
    <row r="1210" spans="1:17" x14ac:dyDescent="0.2">
      <c r="A1210" s="61" t="s">
        <v>3213</v>
      </c>
      <c r="B1210" s="61" t="s">
        <v>4307</v>
      </c>
      <c r="C1210" s="61" t="s">
        <v>4312</v>
      </c>
      <c r="D1210" s="61" t="s">
        <v>3214</v>
      </c>
      <c r="E1210" s="61" t="s">
        <v>4303</v>
      </c>
      <c r="F1210" s="61" t="s">
        <v>4358</v>
      </c>
      <c r="G1210" s="61" t="s">
        <v>1503</v>
      </c>
      <c r="H1210" s="61" t="s">
        <v>4301</v>
      </c>
      <c r="I1210" s="61" t="s">
        <v>4286</v>
      </c>
      <c r="J1210" s="61" t="s">
        <v>1506</v>
      </c>
      <c r="K1210" s="61" t="s">
        <v>4306</v>
      </c>
      <c r="L1210" s="61" t="s">
        <v>1508</v>
      </c>
      <c r="M1210" s="61" t="s">
        <v>4353</v>
      </c>
      <c r="N1210" s="355">
        <v>46009</v>
      </c>
      <c r="O1210" s="19">
        <v>0</v>
      </c>
      <c r="P1210" s="15" t="s">
        <v>1510</v>
      </c>
      <c r="Q1210" s="336">
        <v>1</v>
      </c>
    </row>
    <row r="1211" spans="1:17" x14ac:dyDescent="0.2">
      <c r="A1211" s="61" t="s">
        <v>3213</v>
      </c>
      <c r="B1211" s="61" t="s">
        <v>1498</v>
      </c>
      <c r="C1211" s="61" t="s">
        <v>1314</v>
      </c>
      <c r="D1211" s="61" t="s">
        <v>3214</v>
      </c>
      <c r="E1211" s="61" t="s">
        <v>4303</v>
      </c>
      <c r="F1211" s="61" t="s">
        <v>4358</v>
      </c>
      <c r="G1211" s="61" t="s">
        <v>1503</v>
      </c>
      <c r="H1211" s="61" t="s">
        <v>4301</v>
      </c>
      <c r="I1211" s="61" t="s">
        <v>4286</v>
      </c>
      <c r="J1211" s="61" t="s">
        <v>4287</v>
      </c>
      <c r="K1211" s="61" t="s">
        <v>4306</v>
      </c>
      <c r="L1211" s="61" t="s">
        <v>1508</v>
      </c>
      <c r="M1211" s="61" t="s">
        <v>4353</v>
      </c>
      <c r="N1211" s="355">
        <v>46009</v>
      </c>
      <c r="O1211" s="19">
        <v>5356.52</v>
      </c>
      <c r="P1211" s="15" t="s">
        <v>1510</v>
      </c>
      <c r="Q1211" s="336">
        <v>1</v>
      </c>
    </row>
    <row r="1212" spans="1:17" x14ac:dyDescent="0.2">
      <c r="A1212" s="61" t="s">
        <v>3213</v>
      </c>
      <c r="B1212" s="61" t="s">
        <v>4300</v>
      </c>
      <c r="C1212" s="61" t="s">
        <v>1314</v>
      </c>
      <c r="D1212" s="61" t="s">
        <v>3214</v>
      </c>
      <c r="E1212" s="61" t="s">
        <v>4303</v>
      </c>
      <c r="F1212" s="61" t="s">
        <v>4358</v>
      </c>
      <c r="G1212" s="61" t="s">
        <v>1503</v>
      </c>
      <c r="H1212" s="61" t="s">
        <v>4301</v>
      </c>
      <c r="I1212" s="61" t="s">
        <v>1314</v>
      </c>
      <c r="J1212" s="61" t="s">
        <v>1506</v>
      </c>
      <c r="K1212" s="61" t="s">
        <v>4306</v>
      </c>
      <c r="L1212" s="61" t="s">
        <v>1508</v>
      </c>
      <c r="M1212" s="61" t="s">
        <v>4353</v>
      </c>
      <c r="N1212" s="355">
        <v>46009</v>
      </c>
      <c r="O1212" s="19">
        <v>8764.4599999999991</v>
      </c>
      <c r="P1212" s="15" t="s">
        <v>1510</v>
      </c>
      <c r="Q1212" s="336">
        <v>1</v>
      </c>
    </row>
    <row r="1213" spans="1:17" x14ac:dyDescent="0.2">
      <c r="A1213" s="61" t="s">
        <v>3326</v>
      </c>
      <c r="B1213" s="61" t="s">
        <v>4282</v>
      </c>
      <c r="C1213" s="61" t="s">
        <v>1314</v>
      </c>
      <c r="D1213" s="61" t="s">
        <v>3327</v>
      </c>
      <c r="E1213" s="61" t="s">
        <v>4303</v>
      </c>
      <c r="F1213" s="61" t="s">
        <v>4358</v>
      </c>
      <c r="G1213" s="61" t="s">
        <v>1503</v>
      </c>
      <c r="H1213" s="61" t="s">
        <v>4301</v>
      </c>
      <c r="I1213" s="61" t="s">
        <v>1505</v>
      </c>
      <c r="J1213" s="61" t="s">
        <v>1506</v>
      </c>
      <c r="K1213" s="61" t="s">
        <v>4306</v>
      </c>
      <c r="L1213" s="61" t="s">
        <v>1508</v>
      </c>
      <c r="M1213" s="61" t="s">
        <v>4353</v>
      </c>
      <c r="N1213" s="355">
        <v>46009</v>
      </c>
      <c r="O1213" s="19">
        <v>1</v>
      </c>
      <c r="P1213" s="15" t="s">
        <v>1510</v>
      </c>
      <c r="Q1213" s="336">
        <v>1</v>
      </c>
    </row>
    <row r="1214" spans="1:17" x14ac:dyDescent="0.2">
      <c r="A1214" s="61" t="s">
        <v>3326</v>
      </c>
      <c r="B1214" s="61" t="s">
        <v>4307</v>
      </c>
      <c r="C1214" s="61" t="s">
        <v>1314</v>
      </c>
      <c r="D1214" s="61" t="s">
        <v>3327</v>
      </c>
      <c r="E1214" s="61" t="s">
        <v>4303</v>
      </c>
      <c r="F1214" s="61" t="s">
        <v>4358</v>
      </c>
      <c r="G1214" s="61" t="s">
        <v>1503</v>
      </c>
      <c r="H1214" s="61" t="s">
        <v>4301</v>
      </c>
      <c r="I1214" s="61" t="s">
        <v>4286</v>
      </c>
      <c r="J1214" s="61" t="s">
        <v>1506</v>
      </c>
      <c r="K1214" s="61" t="s">
        <v>4306</v>
      </c>
      <c r="L1214" s="61" t="s">
        <v>1508</v>
      </c>
      <c r="M1214" s="61" t="s">
        <v>4353</v>
      </c>
      <c r="N1214" s="355">
        <v>46009</v>
      </c>
      <c r="O1214" s="19">
        <v>99867.36</v>
      </c>
      <c r="P1214" s="15" t="s">
        <v>1510</v>
      </c>
      <c r="Q1214" s="336">
        <v>1</v>
      </c>
    </row>
    <row r="1215" spans="1:17" x14ac:dyDescent="0.2">
      <c r="A1215" s="61" t="s">
        <v>3326</v>
      </c>
      <c r="B1215" s="61" t="s">
        <v>4307</v>
      </c>
      <c r="C1215" s="61" t="s">
        <v>4312</v>
      </c>
      <c r="D1215" s="61" t="s">
        <v>3327</v>
      </c>
      <c r="E1215" s="61" t="s">
        <v>4303</v>
      </c>
      <c r="F1215" s="61" t="s">
        <v>4358</v>
      </c>
      <c r="G1215" s="61" t="s">
        <v>1503</v>
      </c>
      <c r="H1215" s="61" t="s">
        <v>4301</v>
      </c>
      <c r="I1215" s="61" t="s">
        <v>4286</v>
      </c>
      <c r="J1215" s="61" t="s">
        <v>1506</v>
      </c>
      <c r="K1215" s="61" t="s">
        <v>4306</v>
      </c>
      <c r="L1215" s="61" t="s">
        <v>1508</v>
      </c>
      <c r="M1215" s="61" t="s">
        <v>4353</v>
      </c>
      <c r="N1215" s="355">
        <v>46009</v>
      </c>
      <c r="O1215" s="19">
        <v>99867.36</v>
      </c>
      <c r="P1215" s="15" t="s">
        <v>1510</v>
      </c>
      <c r="Q1215" s="336">
        <v>1</v>
      </c>
    </row>
    <row r="1216" spans="1:17" x14ac:dyDescent="0.2">
      <c r="A1216" s="61" t="s">
        <v>3326</v>
      </c>
      <c r="B1216" s="61" t="s">
        <v>1498</v>
      </c>
      <c r="C1216" s="61" t="s">
        <v>1314</v>
      </c>
      <c r="D1216" s="61" t="s">
        <v>3327</v>
      </c>
      <c r="E1216" s="61" t="s">
        <v>4303</v>
      </c>
      <c r="F1216" s="61" t="s">
        <v>4358</v>
      </c>
      <c r="G1216" s="61" t="s">
        <v>1503</v>
      </c>
      <c r="H1216" s="61" t="s">
        <v>4301</v>
      </c>
      <c r="I1216" s="61" t="s">
        <v>4302</v>
      </c>
      <c r="J1216" s="61" t="s">
        <v>4287</v>
      </c>
      <c r="K1216" s="61" t="s">
        <v>4306</v>
      </c>
      <c r="L1216" s="61" t="s">
        <v>1508</v>
      </c>
      <c r="M1216" s="61" t="s">
        <v>4353</v>
      </c>
      <c r="N1216" s="355">
        <v>46009</v>
      </c>
      <c r="O1216" s="19">
        <v>61045.11</v>
      </c>
      <c r="P1216" s="15" t="s">
        <v>1510</v>
      </c>
      <c r="Q1216" s="336">
        <v>1</v>
      </c>
    </row>
    <row r="1217" spans="1:17" x14ac:dyDescent="0.2">
      <c r="A1217" s="61" t="s">
        <v>3326</v>
      </c>
      <c r="B1217" s="61" t="s">
        <v>4300</v>
      </c>
      <c r="C1217" s="61" t="s">
        <v>1314</v>
      </c>
      <c r="D1217" s="61" t="s">
        <v>3327</v>
      </c>
      <c r="E1217" s="61" t="s">
        <v>4303</v>
      </c>
      <c r="F1217" s="61" t="s">
        <v>4358</v>
      </c>
      <c r="G1217" s="61" t="s">
        <v>1503</v>
      </c>
      <c r="H1217" s="61" t="s">
        <v>4301</v>
      </c>
      <c r="I1217" s="61" t="s">
        <v>1314</v>
      </c>
      <c r="J1217" s="61" t="s">
        <v>4311</v>
      </c>
      <c r="K1217" s="61" t="s">
        <v>4306</v>
      </c>
      <c r="L1217" s="61" t="s">
        <v>1508</v>
      </c>
      <c r="M1217" s="61" t="s">
        <v>4353</v>
      </c>
      <c r="N1217" s="355">
        <v>46009</v>
      </c>
      <c r="O1217" s="19">
        <v>65622.8</v>
      </c>
      <c r="P1217" s="15" t="s">
        <v>1510</v>
      </c>
      <c r="Q1217" s="336">
        <v>1</v>
      </c>
    </row>
    <row r="1218" spans="1:17" x14ac:dyDescent="0.2">
      <c r="A1218" s="61" t="s">
        <v>3067</v>
      </c>
      <c r="B1218" s="61" t="s">
        <v>4282</v>
      </c>
      <c r="C1218" s="61" t="s">
        <v>1314</v>
      </c>
      <c r="D1218" s="61" t="s">
        <v>3068</v>
      </c>
      <c r="E1218" s="61" t="s">
        <v>4303</v>
      </c>
      <c r="F1218" s="61" t="s">
        <v>4358</v>
      </c>
      <c r="G1218" s="61" t="s">
        <v>1503</v>
      </c>
      <c r="H1218" s="61" t="s">
        <v>4301</v>
      </c>
      <c r="I1218" s="61" t="s">
        <v>1505</v>
      </c>
      <c r="J1218" s="61" t="s">
        <v>1506</v>
      </c>
      <c r="K1218" s="61" t="s">
        <v>4306</v>
      </c>
      <c r="L1218" s="61" t="s">
        <v>1508</v>
      </c>
      <c r="M1218" s="61" t="s">
        <v>4353</v>
      </c>
      <c r="N1218" s="355">
        <v>46009</v>
      </c>
      <c r="O1218" s="19">
        <v>1</v>
      </c>
      <c r="P1218" s="15" t="s">
        <v>1510</v>
      </c>
      <c r="Q1218" s="336">
        <v>1</v>
      </c>
    </row>
    <row r="1219" spans="1:17" x14ac:dyDescent="0.2">
      <c r="A1219" s="61" t="s">
        <v>3067</v>
      </c>
      <c r="B1219" s="61" t="s">
        <v>4307</v>
      </c>
      <c r="C1219" s="61" t="s">
        <v>1314</v>
      </c>
      <c r="D1219" s="61" t="s">
        <v>3068</v>
      </c>
      <c r="E1219" s="61" t="s">
        <v>4303</v>
      </c>
      <c r="F1219" s="61" t="s">
        <v>4358</v>
      </c>
      <c r="G1219" s="61" t="s">
        <v>1503</v>
      </c>
      <c r="H1219" s="61" t="s">
        <v>4301</v>
      </c>
      <c r="I1219" s="61" t="s">
        <v>4286</v>
      </c>
      <c r="J1219" s="61" t="s">
        <v>1506</v>
      </c>
      <c r="K1219" s="61" t="s">
        <v>4306</v>
      </c>
      <c r="L1219" s="61" t="s">
        <v>1508</v>
      </c>
      <c r="M1219" s="61" t="s">
        <v>4353</v>
      </c>
      <c r="N1219" s="355">
        <v>46009</v>
      </c>
      <c r="O1219" s="19">
        <v>10104.14</v>
      </c>
      <c r="P1219" s="15" t="s">
        <v>1510</v>
      </c>
      <c r="Q1219" s="336">
        <v>1</v>
      </c>
    </row>
    <row r="1220" spans="1:17" x14ac:dyDescent="0.2">
      <c r="A1220" s="61" t="s">
        <v>3067</v>
      </c>
      <c r="B1220" s="61" t="s">
        <v>4307</v>
      </c>
      <c r="C1220" s="61" t="s">
        <v>4312</v>
      </c>
      <c r="D1220" s="61" t="s">
        <v>3068</v>
      </c>
      <c r="E1220" s="61" t="s">
        <v>4303</v>
      </c>
      <c r="F1220" s="61" t="s">
        <v>4358</v>
      </c>
      <c r="G1220" s="61" t="s">
        <v>1503</v>
      </c>
      <c r="H1220" s="61" t="s">
        <v>4301</v>
      </c>
      <c r="I1220" s="61" t="s">
        <v>4286</v>
      </c>
      <c r="J1220" s="61" t="s">
        <v>1506</v>
      </c>
      <c r="K1220" s="61" t="s">
        <v>4306</v>
      </c>
      <c r="L1220" s="61" t="s">
        <v>1508</v>
      </c>
      <c r="M1220" s="61" t="s">
        <v>4353</v>
      </c>
      <c r="N1220" s="355">
        <v>46009</v>
      </c>
      <c r="O1220" s="19">
        <v>10104.14</v>
      </c>
      <c r="P1220" s="15" t="s">
        <v>1510</v>
      </c>
      <c r="Q1220" s="336">
        <v>1</v>
      </c>
    </row>
    <row r="1221" spans="1:17" x14ac:dyDescent="0.2">
      <c r="A1221" s="61" t="s">
        <v>3067</v>
      </c>
      <c r="B1221" s="61" t="s">
        <v>4307</v>
      </c>
      <c r="C1221" s="61" t="s">
        <v>4313</v>
      </c>
      <c r="D1221" s="61" t="s">
        <v>3068</v>
      </c>
      <c r="E1221" s="61" t="s">
        <v>4303</v>
      </c>
      <c r="F1221" s="61" t="s">
        <v>4358</v>
      </c>
      <c r="G1221" s="61" t="s">
        <v>1503</v>
      </c>
      <c r="H1221" s="61" t="s">
        <v>4301</v>
      </c>
      <c r="I1221" s="61" t="s">
        <v>4286</v>
      </c>
      <c r="J1221" s="61" t="s">
        <v>1506</v>
      </c>
      <c r="K1221" s="61" t="s">
        <v>4306</v>
      </c>
      <c r="L1221" s="61" t="s">
        <v>1508</v>
      </c>
      <c r="M1221" s="61" t="s">
        <v>4353</v>
      </c>
      <c r="N1221" s="355">
        <v>46009</v>
      </c>
      <c r="O1221" s="19">
        <v>1</v>
      </c>
      <c r="P1221" s="15" t="s">
        <v>1510</v>
      </c>
      <c r="Q1221" s="336">
        <v>1</v>
      </c>
    </row>
    <row r="1222" spans="1:17" x14ac:dyDescent="0.2">
      <c r="A1222" s="61" t="s">
        <v>3067</v>
      </c>
      <c r="B1222" s="61" t="s">
        <v>1498</v>
      </c>
      <c r="C1222" s="61" t="s">
        <v>1314</v>
      </c>
      <c r="D1222" s="61" t="s">
        <v>3068</v>
      </c>
      <c r="E1222" s="61" t="s">
        <v>4303</v>
      </c>
      <c r="F1222" s="61" t="s">
        <v>4358</v>
      </c>
      <c r="G1222" s="61" t="s">
        <v>1503</v>
      </c>
      <c r="H1222" s="61" t="s">
        <v>4301</v>
      </c>
      <c r="I1222" s="61" t="s">
        <v>4286</v>
      </c>
      <c r="J1222" s="61" t="s">
        <v>4287</v>
      </c>
      <c r="K1222" s="61" t="s">
        <v>4306</v>
      </c>
      <c r="L1222" s="61" t="s">
        <v>1508</v>
      </c>
      <c r="M1222" s="61" t="s">
        <v>4353</v>
      </c>
      <c r="N1222" s="355">
        <v>46009</v>
      </c>
      <c r="O1222" s="19">
        <v>10400.18</v>
      </c>
      <c r="P1222" s="15" t="s">
        <v>1510</v>
      </c>
      <c r="Q1222" s="336">
        <v>1</v>
      </c>
    </row>
    <row r="1223" spans="1:17" x14ac:dyDescent="0.2">
      <c r="A1223" s="61" t="s">
        <v>3067</v>
      </c>
      <c r="B1223" s="61" t="s">
        <v>4300</v>
      </c>
      <c r="C1223" s="61" t="s">
        <v>1314</v>
      </c>
      <c r="D1223" s="61" t="s">
        <v>3068</v>
      </c>
      <c r="E1223" s="61" t="s">
        <v>4303</v>
      </c>
      <c r="F1223" s="61" t="s">
        <v>4358</v>
      </c>
      <c r="G1223" s="61" t="s">
        <v>1503</v>
      </c>
      <c r="H1223" s="61" t="s">
        <v>4301</v>
      </c>
      <c r="I1223" s="61" t="s">
        <v>1314</v>
      </c>
      <c r="J1223" s="61" t="s">
        <v>1506</v>
      </c>
      <c r="K1223" s="61" t="s">
        <v>4306</v>
      </c>
      <c r="L1223" s="61" t="s">
        <v>1508</v>
      </c>
      <c r="M1223" s="61" t="s">
        <v>4353</v>
      </c>
      <c r="N1223" s="355">
        <v>46009</v>
      </c>
      <c r="O1223" s="19">
        <v>13668.4</v>
      </c>
      <c r="P1223" s="15" t="s">
        <v>1510</v>
      </c>
      <c r="Q1223" s="336">
        <v>1</v>
      </c>
    </row>
    <row r="1224" spans="1:17" x14ac:dyDescent="0.2">
      <c r="A1224" s="61" t="s">
        <v>4271</v>
      </c>
      <c r="B1224" s="61" t="s">
        <v>4282</v>
      </c>
      <c r="C1224" s="61" t="s">
        <v>1314</v>
      </c>
      <c r="D1224" s="61" t="s">
        <v>4272</v>
      </c>
      <c r="E1224" s="61" t="s">
        <v>4303</v>
      </c>
      <c r="F1224" s="61" t="s">
        <v>4372</v>
      </c>
      <c r="G1224" s="61" t="s">
        <v>1503</v>
      </c>
      <c r="H1224" s="61" t="s">
        <v>4301</v>
      </c>
      <c r="I1224" s="61" t="s">
        <v>1505</v>
      </c>
      <c r="J1224" s="61" t="s">
        <v>1506</v>
      </c>
      <c r="K1224" s="61" t="s">
        <v>4306</v>
      </c>
      <c r="L1224" s="61" t="s">
        <v>1508</v>
      </c>
      <c r="M1224" s="61" t="s">
        <v>4353</v>
      </c>
      <c r="N1224" s="355">
        <v>46034</v>
      </c>
      <c r="O1224" s="19">
        <v>1</v>
      </c>
      <c r="P1224" s="15" t="s">
        <v>1510</v>
      </c>
      <c r="Q1224" s="336">
        <v>1</v>
      </c>
    </row>
    <row r="1225" spans="1:17" x14ac:dyDescent="0.2">
      <c r="A1225" s="61" t="s">
        <v>4271</v>
      </c>
      <c r="B1225" s="61" t="s">
        <v>4282</v>
      </c>
      <c r="C1225" s="61" t="s">
        <v>4312</v>
      </c>
      <c r="D1225" s="61" t="s">
        <v>4272</v>
      </c>
      <c r="E1225" s="61" t="s">
        <v>4303</v>
      </c>
      <c r="F1225" s="61" t="s">
        <v>4372</v>
      </c>
      <c r="G1225" s="61" t="s">
        <v>1503</v>
      </c>
      <c r="H1225" s="61" t="s">
        <v>4301</v>
      </c>
      <c r="I1225" s="61" t="s">
        <v>1505</v>
      </c>
      <c r="J1225" s="61" t="s">
        <v>1506</v>
      </c>
      <c r="K1225" s="61" t="s">
        <v>4306</v>
      </c>
      <c r="L1225" s="61" t="s">
        <v>1508</v>
      </c>
      <c r="M1225" s="61" t="s">
        <v>4353</v>
      </c>
      <c r="N1225" s="355">
        <v>46034</v>
      </c>
      <c r="O1225" s="19">
        <v>0</v>
      </c>
      <c r="P1225" s="15" t="s">
        <v>1510</v>
      </c>
      <c r="Q1225" s="336">
        <v>1</v>
      </c>
    </row>
    <row r="1226" spans="1:17" x14ac:dyDescent="0.2">
      <c r="A1226" s="61" t="s">
        <v>4271</v>
      </c>
      <c r="B1226" s="61" t="s">
        <v>4307</v>
      </c>
      <c r="C1226" s="61" t="s">
        <v>1314</v>
      </c>
      <c r="D1226" s="61" t="s">
        <v>4272</v>
      </c>
      <c r="E1226" s="61" t="s">
        <v>4303</v>
      </c>
      <c r="F1226" s="61" t="s">
        <v>4372</v>
      </c>
      <c r="G1226" s="61" t="s">
        <v>1503</v>
      </c>
      <c r="H1226" s="61" t="s">
        <v>4301</v>
      </c>
      <c r="I1226" s="61" t="s">
        <v>4286</v>
      </c>
      <c r="J1226" s="61" t="s">
        <v>1506</v>
      </c>
      <c r="K1226" s="61" t="s">
        <v>4306</v>
      </c>
      <c r="L1226" s="61" t="s">
        <v>1508</v>
      </c>
      <c r="M1226" s="61" t="s">
        <v>4353</v>
      </c>
      <c r="N1226" s="355">
        <v>46034</v>
      </c>
      <c r="O1226" s="19">
        <v>20577.3</v>
      </c>
      <c r="P1226" s="15" t="s">
        <v>1510</v>
      </c>
      <c r="Q1226" s="336">
        <v>1</v>
      </c>
    </row>
    <row r="1227" spans="1:17" x14ac:dyDescent="0.2">
      <c r="A1227" s="61" t="s">
        <v>4271</v>
      </c>
      <c r="B1227" s="61" t="s">
        <v>1498</v>
      </c>
      <c r="C1227" s="61" t="s">
        <v>1314</v>
      </c>
      <c r="D1227" s="61" t="s">
        <v>4272</v>
      </c>
      <c r="E1227" s="61" t="s">
        <v>4303</v>
      </c>
      <c r="F1227" s="61" t="s">
        <v>4372</v>
      </c>
      <c r="G1227" s="61" t="s">
        <v>1503</v>
      </c>
      <c r="H1227" s="61" t="s">
        <v>4301</v>
      </c>
      <c r="I1227" s="61" t="s">
        <v>4286</v>
      </c>
      <c r="J1227" s="61" t="s">
        <v>4287</v>
      </c>
      <c r="K1227" s="61" t="s">
        <v>4306</v>
      </c>
      <c r="L1227" s="61" t="s">
        <v>1508</v>
      </c>
      <c r="M1227" s="61" t="s">
        <v>4353</v>
      </c>
      <c r="N1227" s="355">
        <v>46034</v>
      </c>
      <c r="O1227" s="19">
        <v>6258.33</v>
      </c>
      <c r="P1227" s="15" t="s">
        <v>1510</v>
      </c>
      <c r="Q1227" s="336">
        <v>1</v>
      </c>
    </row>
    <row r="1228" spans="1:17" x14ac:dyDescent="0.2">
      <c r="A1228" s="61" t="s">
        <v>4271</v>
      </c>
      <c r="B1228" s="61" t="s">
        <v>4300</v>
      </c>
      <c r="C1228" s="61" t="s">
        <v>1314</v>
      </c>
      <c r="D1228" s="61" t="s">
        <v>4272</v>
      </c>
      <c r="E1228" s="61" t="s">
        <v>4303</v>
      </c>
      <c r="F1228" s="61" t="s">
        <v>4372</v>
      </c>
      <c r="G1228" s="61" t="s">
        <v>1503</v>
      </c>
      <c r="H1228" s="61" t="s">
        <v>4301</v>
      </c>
      <c r="I1228" s="61" t="s">
        <v>1314</v>
      </c>
      <c r="J1228" s="61" t="s">
        <v>1506</v>
      </c>
      <c r="K1228" s="61" t="s">
        <v>4306</v>
      </c>
      <c r="L1228" s="61" t="s">
        <v>1508</v>
      </c>
      <c r="M1228" s="61" t="s">
        <v>4353</v>
      </c>
      <c r="N1228" s="355">
        <v>46034</v>
      </c>
      <c r="O1228" s="19">
        <v>9286.6</v>
      </c>
      <c r="P1228" s="15" t="s">
        <v>1510</v>
      </c>
      <c r="Q1228" s="336">
        <v>1</v>
      </c>
    </row>
    <row r="1229" spans="1:17" x14ac:dyDescent="0.2">
      <c r="A1229" s="61" t="s">
        <v>3306</v>
      </c>
      <c r="B1229" s="61" t="s">
        <v>4282</v>
      </c>
      <c r="C1229" s="61" t="s">
        <v>1314</v>
      </c>
      <c r="D1229" s="61" t="s">
        <v>3307</v>
      </c>
      <c r="E1229" s="61" t="s">
        <v>4303</v>
      </c>
      <c r="F1229" s="61" t="s">
        <v>4310</v>
      </c>
      <c r="G1229" s="61" t="s">
        <v>1503</v>
      </c>
      <c r="H1229" s="61" t="s">
        <v>4301</v>
      </c>
      <c r="I1229" s="61" t="s">
        <v>1505</v>
      </c>
      <c r="J1229" s="61" t="s">
        <v>1506</v>
      </c>
      <c r="K1229" s="61" t="s">
        <v>4306</v>
      </c>
      <c r="L1229" s="61" t="s">
        <v>1508</v>
      </c>
      <c r="M1229" s="61" t="s">
        <v>4353</v>
      </c>
      <c r="N1229" s="355">
        <v>46034</v>
      </c>
      <c r="O1229" s="19">
        <v>1</v>
      </c>
      <c r="P1229" s="15" t="s">
        <v>1510</v>
      </c>
      <c r="Q1229" s="336">
        <v>1</v>
      </c>
    </row>
    <row r="1230" spans="1:17" x14ac:dyDescent="0.2">
      <c r="A1230" s="61" t="s">
        <v>3306</v>
      </c>
      <c r="B1230" s="61" t="s">
        <v>4282</v>
      </c>
      <c r="C1230" s="61" t="s">
        <v>4312</v>
      </c>
      <c r="D1230" s="61" t="s">
        <v>3307</v>
      </c>
      <c r="E1230" s="61" t="s">
        <v>4303</v>
      </c>
      <c r="F1230" s="61" t="s">
        <v>4310</v>
      </c>
      <c r="G1230" s="61" t="s">
        <v>1503</v>
      </c>
      <c r="H1230" s="61" t="s">
        <v>4301</v>
      </c>
      <c r="I1230" s="61" t="s">
        <v>1505</v>
      </c>
      <c r="J1230" s="61" t="s">
        <v>1506</v>
      </c>
      <c r="K1230" s="61" t="s">
        <v>4306</v>
      </c>
      <c r="L1230" s="61" t="s">
        <v>1508</v>
      </c>
      <c r="M1230" s="61" t="s">
        <v>4353</v>
      </c>
      <c r="N1230" s="355">
        <v>46034</v>
      </c>
      <c r="O1230" s="19">
        <v>0</v>
      </c>
      <c r="P1230" s="15" t="s">
        <v>1510</v>
      </c>
      <c r="Q1230" s="336">
        <v>1</v>
      </c>
    </row>
    <row r="1231" spans="1:17" x14ac:dyDescent="0.2">
      <c r="A1231" s="61" t="s">
        <v>3306</v>
      </c>
      <c r="B1231" s="61" t="s">
        <v>4307</v>
      </c>
      <c r="C1231" s="61" t="s">
        <v>1314</v>
      </c>
      <c r="D1231" s="61" t="s">
        <v>3307</v>
      </c>
      <c r="E1231" s="61" t="s">
        <v>4303</v>
      </c>
      <c r="F1231" s="61" t="s">
        <v>4310</v>
      </c>
      <c r="G1231" s="61" t="s">
        <v>1503</v>
      </c>
      <c r="H1231" s="61" t="s">
        <v>4301</v>
      </c>
      <c r="I1231" s="61" t="s">
        <v>4286</v>
      </c>
      <c r="J1231" s="61" t="s">
        <v>1506</v>
      </c>
      <c r="K1231" s="61" t="s">
        <v>4306</v>
      </c>
      <c r="L1231" s="61" t="s">
        <v>1508</v>
      </c>
      <c r="M1231" s="61" t="s">
        <v>4353</v>
      </c>
      <c r="N1231" s="355">
        <v>46034</v>
      </c>
      <c r="O1231" s="19">
        <v>1</v>
      </c>
      <c r="P1231" s="15" t="s">
        <v>1510</v>
      </c>
      <c r="Q1231" s="336">
        <v>1</v>
      </c>
    </row>
    <row r="1232" spans="1:17" x14ac:dyDescent="0.2">
      <c r="A1232" s="61" t="s">
        <v>3306</v>
      </c>
      <c r="B1232" s="61" t="s">
        <v>1498</v>
      </c>
      <c r="C1232" s="61" t="s">
        <v>1314</v>
      </c>
      <c r="D1232" s="61" t="s">
        <v>3307</v>
      </c>
      <c r="E1232" s="61" t="s">
        <v>4303</v>
      </c>
      <c r="F1232" s="61" t="s">
        <v>4310</v>
      </c>
      <c r="G1232" s="61" t="s">
        <v>1503</v>
      </c>
      <c r="H1232" s="61" t="s">
        <v>4301</v>
      </c>
      <c r="I1232" s="61" t="s">
        <v>4286</v>
      </c>
      <c r="J1232" s="61" t="s">
        <v>4287</v>
      </c>
      <c r="K1232" s="61" t="s">
        <v>4306</v>
      </c>
      <c r="L1232" s="61" t="s">
        <v>1508</v>
      </c>
      <c r="M1232" s="61" t="s">
        <v>4353</v>
      </c>
      <c r="N1232" s="355">
        <v>46034</v>
      </c>
      <c r="O1232" s="19">
        <v>6638.25</v>
      </c>
      <c r="P1232" s="15" t="s">
        <v>1510</v>
      </c>
      <c r="Q1232" s="336">
        <v>1</v>
      </c>
    </row>
    <row r="1233" spans="1:17" x14ac:dyDescent="0.2">
      <c r="A1233" s="61" t="s">
        <v>3306</v>
      </c>
      <c r="B1233" s="61" t="s">
        <v>4300</v>
      </c>
      <c r="C1233" s="61" t="s">
        <v>1314</v>
      </c>
      <c r="D1233" s="61" t="s">
        <v>3307</v>
      </c>
      <c r="E1233" s="61" t="s">
        <v>4303</v>
      </c>
      <c r="F1233" s="61" t="s">
        <v>4310</v>
      </c>
      <c r="G1233" s="61" t="s">
        <v>1503</v>
      </c>
      <c r="H1233" s="61" t="s">
        <v>4301</v>
      </c>
      <c r="I1233" s="61" t="s">
        <v>1314</v>
      </c>
      <c r="J1233" s="61" t="s">
        <v>1506</v>
      </c>
      <c r="K1233" s="61" t="s">
        <v>4306</v>
      </c>
      <c r="L1233" s="61" t="s">
        <v>1508</v>
      </c>
      <c r="M1233" s="61" t="s">
        <v>4353</v>
      </c>
      <c r="N1233" s="355">
        <v>46034</v>
      </c>
      <c r="O1233" s="19">
        <v>6638.25</v>
      </c>
      <c r="P1233" s="15" t="s">
        <v>1510</v>
      </c>
      <c r="Q1233" s="336">
        <v>1</v>
      </c>
    </row>
    <row r="1234" spans="1:17" x14ac:dyDescent="0.2">
      <c r="A1234" s="61" t="s">
        <v>3975</v>
      </c>
      <c r="B1234" s="61" t="s">
        <v>4282</v>
      </c>
      <c r="C1234" s="61" t="s">
        <v>1314</v>
      </c>
      <c r="D1234" s="61" t="s">
        <v>3976</v>
      </c>
      <c r="E1234" s="61" t="s">
        <v>4303</v>
      </c>
      <c r="F1234" s="61" t="s">
        <v>4310</v>
      </c>
      <c r="G1234" s="61" t="s">
        <v>1503</v>
      </c>
      <c r="H1234" s="61" t="s">
        <v>4301</v>
      </c>
      <c r="I1234" s="61" t="s">
        <v>1505</v>
      </c>
      <c r="J1234" s="61" t="s">
        <v>1506</v>
      </c>
      <c r="K1234" s="61" t="s">
        <v>4306</v>
      </c>
      <c r="L1234" s="61" t="s">
        <v>1508</v>
      </c>
      <c r="M1234" s="61" t="s">
        <v>4353</v>
      </c>
      <c r="N1234" s="355">
        <v>46034</v>
      </c>
      <c r="O1234" s="19">
        <v>0</v>
      </c>
      <c r="P1234" s="15" t="s">
        <v>1510</v>
      </c>
      <c r="Q1234" s="336">
        <v>1</v>
      </c>
    </row>
    <row r="1235" spans="1:17" x14ac:dyDescent="0.2">
      <c r="A1235" s="61" t="s">
        <v>3975</v>
      </c>
      <c r="B1235" s="61" t="s">
        <v>4282</v>
      </c>
      <c r="C1235" s="61" t="s">
        <v>4312</v>
      </c>
      <c r="D1235" s="61" t="s">
        <v>3976</v>
      </c>
      <c r="E1235" s="61" t="s">
        <v>4303</v>
      </c>
      <c r="F1235" s="61" t="s">
        <v>4310</v>
      </c>
      <c r="G1235" s="61" t="s">
        <v>1503</v>
      </c>
      <c r="H1235" s="61" t="s">
        <v>4301</v>
      </c>
      <c r="I1235" s="61" t="s">
        <v>1505</v>
      </c>
      <c r="J1235" s="61" t="s">
        <v>1506</v>
      </c>
      <c r="K1235" s="61" t="s">
        <v>4306</v>
      </c>
      <c r="L1235" s="61" t="s">
        <v>1508</v>
      </c>
      <c r="M1235" s="61" t="s">
        <v>4353</v>
      </c>
      <c r="N1235" s="355">
        <v>46034</v>
      </c>
      <c r="O1235" s="19">
        <v>0</v>
      </c>
      <c r="P1235" s="15" t="s">
        <v>1510</v>
      </c>
      <c r="Q1235" s="336">
        <v>1</v>
      </c>
    </row>
    <row r="1236" spans="1:17" x14ac:dyDescent="0.2">
      <c r="A1236" s="61" t="s">
        <v>3975</v>
      </c>
      <c r="B1236" s="61" t="s">
        <v>4282</v>
      </c>
      <c r="C1236" s="61" t="s">
        <v>4313</v>
      </c>
      <c r="D1236" s="61" t="s">
        <v>3976</v>
      </c>
      <c r="E1236" s="61" t="s">
        <v>4303</v>
      </c>
      <c r="F1236" s="61" t="s">
        <v>4310</v>
      </c>
      <c r="G1236" s="61" t="s">
        <v>1503</v>
      </c>
      <c r="H1236" s="61" t="s">
        <v>4301</v>
      </c>
      <c r="I1236" s="61" t="s">
        <v>1505</v>
      </c>
      <c r="J1236" s="61" t="s">
        <v>1506</v>
      </c>
      <c r="K1236" s="61" t="s">
        <v>4306</v>
      </c>
      <c r="L1236" s="61" t="s">
        <v>1508</v>
      </c>
      <c r="M1236" s="61" t="s">
        <v>4353</v>
      </c>
      <c r="N1236" s="355">
        <v>46034</v>
      </c>
      <c r="O1236" s="19">
        <v>0</v>
      </c>
      <c r="P1236" s="15" t="s">
        <v>1510</v>
      </c>
      <c r="Q1236" s="336">
        <v>1</v>
      </c>
    </row>
    <row r="1237" spans="1:17" x14ac:dyDescent="0.2">
      <c r="A1237" s="61" t="s">
        <v>3975</v>
      </c>
      <c r="B1237" s="61" t="s">
        <v>4307</v>
      </c>
      <c r="C1237" s="61" t="s">
        <v>1314</v>
      </c>
      <c r="D1237" s="61" t="s">
        <v>3976</v>
      </c>
      <c r="E1237" s="61" t="s">
        <v>4303</v>
      </c>
      <c r="F1237" s="61" t="s">
        <v>4310</v>
      </c>
      <c r="G1237" s="61" t="s">
        <v>1503</v>
      </c>
      <c r="H1237" s="61" t="s">
        <v>4301</v>
      </c>
      <c r="I1237" s="61" t="s">
        <v>1505</v>
      </c>
      <c r="J1237" s="61" t="s">
        <v>1506</v>
      </c>
      <c r="K1237" s="61" t="s">
        <v>4306</v>
      </c>
      <c r="L1237" s="61" t="s">
        <v>1508</v>
      </c>
      <c r="M1237" s="61" t="s">
        <v>4353</v>
      </c>
      <c r="N1237" s="355">
        <v>46034</v>
      </c>
      <c r="O1237" s="19">
        <v>0</v>
      </c>
      <c r="P1237" s="15" t="s">
        <v>1510</v>
      </c>
      <c r="Q1237" s="336">
        <v>1</v>
      </c>
    </row>
    <row r="1238" spans="1:17" x14ac:dyDescent="0.2">
      <c r="A1238" s="61" t="s">
        <v>3975</v>
      </c>
      <c r="B1238" s="61" t="s">
        <v>1498</v>
      </c>
      <c r="C1238" s="61" t="s">
        <v>1314</v>
      </c>
      <c r="D1238" s="61" t="s">
        <v>3976</v>
      </c>
      <c r="E1238" s="61" t="s">
        <v>4303</v>
      </c>
      <c r="F1238" s="61" t="s">
        <v>4310</v>
      </c>
      <c r="G1238" s="61" t="s">
        <v>1503</v>
      </c>
      <c r="H1238" s="61" t="s">
        <v>4301</v>
      </c>
      <c r="I1238" s="61" t="s">
        <v>1505</v>
      </c>
      <c r="J1238" s="61" t="s">
        <v>1506</v>
      </c>
      <c r="K1238" s="61" t="s">
        <v>4306</v>
      </c>
      <c r="L1238" s="61" t="s">
        <v>1508</v>
      </c>
      <c r="M1238" s="61" t="s">
        <v>4353</v>
      </c>
      <c r="N1238" s="355">
        <v>46034</v>
      </c>
      <c r="O1238" s="19">
        <v>0</v>
      </c>
      <c r="P1238" s="15" t="s">
        <v>1510</v>
      </c>
      <c r="Q1238" s="336">
        <v>1</v>
      </c>
    </row>
    <row r="1239" spans="1:17" x14ac:dyDescent="0.2">
      <c r="A1239" s="61" t="s">
        <v>3975</v>
      </c>
      <c r="B1239" s="61" t="s">
        <v>4300</v>
      </c>
      <c r="C1239" s="61" t="s">
        <v>1314</v>
      </c>
      <c r="D1239" s="61" t="s">
        <v>3976</v>
      </c>
      <c r="E1239" s="61" t="s">
        <v>4303</v>
      </c>
      <c r="F1239" s="61" t="s">
        <v>4310</v>
      </c>
      <c r="G1239" s="61" t="s">
        <v>1503</v>
      </c>
      <c r="H1239" s="61" t="s">
        <v>4301</v>
      </c>
      <c r="I1239" s="61" t="s">
        <v>1314</v>
      </c>
      <c r="J1239" s="61" t="s">
        <v>1506</v>
      </c>
      <c r="K1239" s="61" t="s">
        <v>4306</v>
      </c>
      <c r="L1239" s="61" t="s">
        <v>1508</v>
      </c>
      <c r="M1239" s="61" t="s">
        <v>4353</v>
      </c>
      <c r="N1239" s="355">
        <v>46034</v>
      </c>
      <c r="O1239" s="19">
        <v>100</v>
      </c>
      <c r="P1239" s="15" t="s">
        <v>1510</v>
      </c>
      <c r="Q1239" s="336">
        <v>1</v>
      </c>
    </row>
    <row r="1240" spans="1:17" x14ac:dyDescent="0.2">
      <c r="A1240" s="61" t="s">
        <v>3333</v>
      </c>
      <c r="B1240" s="61" t="s">
        <v>1498</v>
      </c>
      <c r="C1240" s="61" t="s">
        <v>1314</v>
      </c>
      <c r="D1240" s="61" t="s">
        <v>3334</v>
      </c>
      <c r="E1240" s="61" t="s">
        <v>4303</v>
      </c>
      <c r="F1240" s="61" t="s">
        <v>4310</v>
      </c>
      <c r="G1240" s="61" t="s">
        <v>1503</v>
      </c>
      <c r="H1240" s="61" t="s">
        <v>4301</v>
      </c>
      <c r="I1240" s="61" t="s">
        <v>1505</v>
      </c>
      <c r="J1240" s="61" t="s">
        <v>1506</v>
      </c>
      <c r="K1240" s="61" t="s">
        <v>4306</v>
      </c>
      <c r="L1240" s="61" t="s">
        <v>1508</v>
      </c>
      <c r="M1240" s="61" t="s">
        <v>4353</v>
      </c>
      <c r="N1240" s="355">
        <v>45763</v>
      </c>
      <c r="O1240" s="19">
        <v>0</v>
      </c>
      <c r="P1240" s="15" t="s">
        <v>1510</v>
      </c>
      <c r="Q1240" s="336">
        <v>1</v>
      </c>
    </row>
    <row r="1241" spans="1:17" x14ac:dyDescent="0.2">
      <c r="A1241" s="61" t="s">
        <v>3333</v>
      </c>
      <c r="B1241" s="61" t="s">
        <v>4300</v>
      </c>
      <c r="C1241" s="61" t="s">
        <v>1314</v>
      </c>
      <c r="D1241" s="61" t="s">
        <v>3334</v>
      </c>
      <c r="E1241" s="61" t="s">
        <v>4303</v>
      </c>
      <c r="F1241" s="61" t="s">
        <v>4310</v>
      </c>
      <c r="G1241" s="61" t="s">
        <v>1503</v>
      </c>
      <c r="H1241" s="61" t="s">
        <v>4301</v>
      </c>
      <c r="I1241" s="61" t="s">
        <v>1314</v>
      </c>
      <c r="J1241" s="61" t="s">
        <v>1506</v>
      </c>
      <c r="K1241" s="61" t="s">
        <v>4306</v>
      </c>
      <c r="L1241" s="61" t="s">
        <v>1508</v>
      </c>
      <c r="M1241" s="61" t="s">
        <v>4353</v>
      </c>
      <c r="N1241" s="355">
        <v>45763</v>
      </c>
      <c r="O1241" s="19">
        <v>100</v>
      </c>
      <c r="P1241" s="15" t="s">
        <v>1510</v>
      </c>
      <c r="Q1241" s="336">
        <v>1</v>
      </c>
    </row>
    <row r="1242" spans="1:17" x14ac:dyDescent="0.2">
      <c r="A1242" s="61" t="s">
        <v>4042</v>
      </c>
      <c r="B1242" s="61" t="s">
        <v>1498</v>
      </c>
      <c r="C1242" s="61" t="s">
        <v>1314</v>
      </c>
      <c r="D1242" s="61" t="s">
        <v>4043</v>
      </c>
      <c r="E1242" s="61" t="s">
        <v>4303</v>
      </c>
      <c r="F1242" s="61" t="s">
        <v>4375</v>
      </c>
      <c r="G1242" s="61" t="s">
        <v>1503</v>
      </c>
      <c r="H1242" s="61" t="s">
        <v>4301</v>
      </c>
      <c r="I1242" s="61" t="s">
        <v>1505</v>
      </c>
      <c r="J1242" s="61" t="s">
        <v>1506</v>
      </c>
      <c r="K1242" s="61" t="s">
        <v>4306</v>
      </c>
      <c r="L1242" s="61" t="s">
        <v>1508</v>
      </c>
      <c r="M1242" s="61" t="s">
        <v>4376</v>
      </c>
      <c r="N1242" s="355">
        <v>46034</v>
      </c>
      <c r="O1242" s="19">
        <v>0</v>
      </c>
      <c r="P1242" s="15" t="s">
        <v>1510</v>
      </c>
      <c r="Q1242" s="336">
        <v>1</v>
      </c>
    </row>
    <row r="1243" spans="1:17" x14ac:dyDescent="0.2">
      <c r="A1243" s="61" t="s">
        <v>4042</v>
      </c>
      <c r="B1243" s="61" t="s">
        <v>4300</v>
      </c>
      <c r="C1243" s="61" t="s">
        <v>1314</v>
      </c>
      <c r="D1243" s="61" t="s">
        <v>4043</v>
      </c>
      <c r="E1243" s="61" t="s">
        <v>4303</v>
      </c>
      <c r="F1243" s="61" t="s">
        <v>4375</v>
      </c>
      <c r="G1243" s="61" t="s">
        <v>1503</v>
      </c>
      <c r="H1243" s="61" t="s">
        <v>4301</v>
      </c>
      <c r="I1243" s="61" t="s">
        <v>1314</v>
      </c>
      <c r="J1243" s="61" t="s">
        <v>1506</v>
      </c>
      <c r="K1243" s="61" t="s">
        <v>4306</v>
      </c>
      <c r="L1243" s="61" t="s">
        <v>1508</v>
      </c>
      <c r="M1243" s="61" t="s">
        <v>4376</v>
      </c>
      <c r="N1243" s="355">
        <v>46034</v>
      </c>
      <c r="O1243" s="19">
        <v>2325003.79</v>
      </c>
      <c r="P1243" s="15" t="s">
        <v>1510</v>
      </c>
      <c r="Q1243" s="336">
        <v>1</v>
      </c>
    </row>
    <row r="1244" spans="1:17" x14ac:dyDescent="0.2">
      <c r="A1244" s="61" t="s">
        <v>4037</v>
      </c>
      <c r="B1244" s="61" t="s">
        <v>1498</v>
      </c>
      <c r="C1244" s="61" t="s">
        <v>1314</v>
      </c>
      <c r="D1244" s="61" t="s">
        <v>4038</v>
      </c>
      <c r="E1244" s="61" t="s">
        <v>4303</v>
      </c>
      <c r="F1244" s="61" t="s">
        <v>4340</v>
      </c>
      <c r="G1244" s="61" t="s">
        <v>1503</v>
      </c>
      <c r="H1244" s="61" t="s">
        <v>4301</v>
      </c>
      <c r="I1244" s="61" t="s">
        <v>1505</v>
      </c>
      <c r="J1244" s="61" t="s">
        <v>1506</v>
      </c>
      <c r="K1244" s="61" t="s">
        <v>4319</v>
      </c>
      <c r="L1244" s="61" t="s">
        <v>1508</v>
      </c>
      <c r="M1244" s="61" t="s">
        <v>4376</v>
      </c>
      <c r="N1244" s="355">
        <v>46034</v>
      </c>
      <c r="O1244" s="19">
        <v>340563.07</v>
      </c>
      <c r="P1244" s="15" t="s">
        <v>1510</v>
      </c>
      <c r="Q1244" s="336">
        <v>1</v>
      </c>
    </row>
    <row r="1245" spans="1:17" x14ac:dyDescent="0.2">
      <c r="A1245" s="61" t="s">
        <v>4037</v>
      </c>
      <c r="B1245" s="61" t="s">
        <v>4300</v>
      </c>
      <c r="C1245" s="61" t="s">
        <v>1314</v>
      </c>
      <c r="D1245" s="61" t="s">
        <v>4038</v>
      </c>
      <c r="E1245" s="61" t="s">
        <v>4303</v>
      </c>
      <c r="F1245" s="61" t="s">
        <v>4340</v>
      </c>
      <c r="G1245" s="61" t="s">
        <v>1503</v>
      </c>
      <c r="H1245" s="61" t="s">
        <v>4301</v>
      </c>
      <c r="I1245" s="61" t="s">
        <v>1314</v>
      </c>
      <c r="J1245" s="61" t="s">
        <v>1506</v>
      </c>
      <c r="K1245" s="61" t="s">
        <v>4306</v>
      </c>
      <c r="L1245" s="61" t="s">
        <v>1508</v>
      </c>
      <c r="M1245" s="61" t="s">
        <v>4376</v>
      </c>
      <c r="N1245" s="355">
        <v>46034</v>
      </c>
      <c r="O1245" s="19">
        <v>681126.15</v>
      </c>
      <c r="P1245" s="15" t="s">
        <v>1510</v>
      </c>
      <c r="Q1245" s="336">
        <v>1</v>
      </c>
    </row>
    <row r="1246" spans="1:17" x14ac:dyDescent="0.2">
      <c r="A1246" s="61" t="s">
        <v>4039</v>
      </c>
      <c r="B1246" s="61" t="s">
        <v>1498</v>
      </c>
      <c r="C1246" s="61" t="s">
        <v>1314</v>
      </c>
      <c r="D1246" s="61" t="s">
        <v>4040</v>
      </c>
      <c r="E1246" s="61" t="s">
        <v>4303</v>
      </c>
      <c r="F1246" s="61" t="s">
        <v>4340</v>
      </c>
      <c r="G1246" s="61" t="s">
        <v>1503</v>
      </c>
      <c r="H1246" s="61" t="s">
        <v>4301</v>
      </c>
      <c r="I1246" s="61" t="s">
        <v>1505</v>
      </c>
      <c r="J1246" s="61" t="s">
        <v>1506</v>
      </c>
      <c r="K1246" s="61" t="s">
        <v>4319</v>
      </c>
      <c r="L1246" s="61" t="s">
        <v>1508</v>
      </c>
      <c r="M1246" s="61" t="s">
        <v>4376</v>
      </c>
      <c r="N1246" s="355">
        <v>46034</v>
      </c>
      <c r="O1246" s="19">
        <v>3616569.28</v>
      </c>
      <c r="P1246" s="15" t="s">
        <v>1510</v>
      </c>
      <c r="Q1246" s="336">
        <v>1</v>
      </c>
    </row>
    <row r="1247" spans="1:17" x14ac:dyDescent="0.2">
      <c r="A1247" s="61" t="s">
        <v>4039</v>
      </c>
      <c r="B1247" s="61" t="s">
        <v>4300</v>
      </c>
      <c r="C1247" s="61" t="s">
        <v>1314</v>
      </c>
      <c r="D1247" s="61" t="s">
        <v>4040</v>
      </c>
      <c r="E1247" s="61" t="s">
        <v>4303</v>
      </c>
      <c r="F1247" s="61" t="s">
        <v>4340</v>
      </c>
      <c r="G1247" s="61" t="s">
        <v>1503</v>
      </c>
      <c r="H1247" s="61" t="s">
        <v>4301</v>
      </c>
      <c r="I1247" s="61" t="s">
        <v>1314</v>
      </c>
      <c r="J1247" s="61" t="s">
        <v>1506</v>
      </c>
      <c r="K1247" s="61" t="s">
        <v>4306</v>
      </c>
      <c r="L1247" s="61" t="s">
        <v>1508</v>
      </c>
      <c r="M1247" s="61" t="s">
        <v>4376</v>
      </c>
      <c r="N1247" s="355">
        <v>46034</v>
      </c>
      <c r="O1247" s="19">
        <v>3935187.53</v>
      </c>
      <c r="P1247" s="15" t="s">
        <v>1510</v>
      </c>
      <c r="Q1247" s="336">
        <v>1</v>
      </c>
    </row>
    <row r="1248" spans="1:17" x14ac:dyDescent="0.2">
      <c r="A1248" s="61" t="s">
        <v>4136</v>
      </c>
      <c r="B1248" s="61" t="s">
        <v>1498</v>
      </c>
      <c r="C1248" s="61" t="s">
        <v>1314</v>
      </c>
      <c r="D1248" s="61" t="s">
        <v>4137</v>
      </c>
      <c r="E1248" s="61" t="s">
        <v>4303</v>
      </c>
      <c r="F1248" s="61" t="s">
        <v>4330</v>
      </c>
      <c r="G1248" s="61" t="s">
        <v>1503</v>
      </c>
      <c r="H1248" s="61" t="s">
        <v>4301</v>
      </c>
      <c r="I1248" s="61" t="s">
        <v>1505</v>
      </c>
      <c r="J1248" s="61" t="s">
        <v>1506</v>
      </c>
      <c r="K1248" s="61" t="s">
        <v>4319</v>
      </c>
      <c r="L1248" s="61" t="s">
        <v>1508</v>
      </c>
      <c r="M1248" s="61" t="s">
        <v>4376</v>
      </c>
      <c r="N1248" s="355">
        <v>45553</v>
      </c>
      <c r="O1248" s="19">
        <v>0</v>
      </c>
      <c r="P1248" s="15" t="s">
        <v>1510</v>
      </c>
      <c r="Q1248" s="336">
        <v>1</v>
      </c>
    </row>
    <row r="1249" spans="1:17" x14ac:dyDescent="0.2">
      <c r="A1249" s="61" t="s">
        <v>4136</v>
      </c>
      <c r="B1249" s="61" t="s">
        <v>4300</v>
      </c>
      <c r="C1249" s="61" t="s">
        <v>1314</v>
      </c>
      <c r="D1249" s="61" t="s">
        <v>4137</v>
      </c>
      <c r="E1249" s="61" t="s">
        <v>4303</v>
      </c>
      <c r="F1249" s="61" t="s">
        <v>4330</v>
      </c>
      <c r="G1249" s="61" t="s">
        <v>1503</v>
      </c>
      <c r="H1249" s="61" t="s">
        <v>4301</v>
      </c>
      <c r="I1249" s="61" t="s">
        <v>1314</v>
      </c>
      <c r="J1249" s="61" t="s">
        <v>1506</v>
      </c>
      <c r="K1249" s="61" t="s">
        <v>4306</v>
      </c>
      <c r="L1249" s="61" t="s">
        <v>1508</v>
      </c>
      <c r="M1249" s="61" t="s">
        <v>4376</v>
      </c>
      <c r="N1249" s="355">
        <v>45553</v>
      </c>
      <c r="O1249" s="19">
        <v>79994.73</v>
      </c>
      <c r="P1249" s="15" t="s">
        <v>1510</v>
      </c>
      <c r="Q1249" s="336">
        <v>1</v>
      </c>
    </row>
    <row r="1250" spans="1:17" x14ac:dyDescent="0.2">
      <c r="A1250" s="61" t="s">
        <v>4132</v>
      </c>
      <c r="B1250" s="61" t="s">
        <v>1498</v>
      </c>
      <c r="C1250" s="61" t="s">
        <v>1314</v>
      </c>
      <c r="D1250" s="61" t="s">
        <v>4133</v>
      </c>
      <c r="E1250" s="61" t="s">
        <v>4303</v>
      </c>
      <c r="F1250" s="61" t="s">
        <v>4310</v>
      </c>
      <c r="G1250" s="61" t="s">
        <v>1503</v>
      </c>
      <c r="H1250" s="61" t="s">
        <v>4301</v>
      </c>
      <c r="I1250" s="61" t="s">
        <v>1505</v>
      </c>
      <c r="J1250" s="61" t="s">
        <v>1506</v>
      </c>
      <c r="K1250" s="61" t="s">
        <v>4306</v>
      </c>
      <c r="L1250" s="61" t="s">
        <v>1508</v>
      </c>
      <c r="M1250" s="61" t="s">
        <v>4376</v>
      </c>
      <c r="N1250" s="355">
        <v>46002</v>
      </c>
      <c r="O1250" s="19">
        <v>0</v>
      </c>
      <c r="P1250" s="15" t="s">
        <v>1510</v>
      </c>
      <c r="Q1250" s="336">
        <v>1</v>
      </c>
    </row>
    <row r="1251" spans="1:17" x14ac:dyDescent="0.2">
      <c r="A1251" s="61" t="s">
        <v>4132</v>
      </c>
      <c r="B1251" s="61" t="s">
        <v>4300</v>
      </c>
      <c r="C1251" s="61" t="s">
        <v>1314</v>
      </c>
      <c r="D1251" s="61" t="s">
        <v>4133</v>
      </c>
      <c r="E1251" s="61" t="s">
        <v>4303</v>
      </c>
      <c r="F1251" s="61" t="s">
        <v>4310</v>
      </c>
      <c r="G1251" s="61" t="s">
        <v>1503</v>
      </c>
      <c r="H1251" s="61" t="s">
        <v>4301</v>
      </c>
      <c r="I1251" s="61" t="s">
        <v>1314</v>
      </c>
      <c r="J1251" s="61" t="s">
        <v>1506</v>
      </c>
      <c r="K1251" s="61" t="s">
        <v>4306</v>
      </c>
      <c r="L1251" s="61" t="s">
        <v>1508</v>
      </c>
      <c r="M1251" s="61" t="s">
        <v>4376</v>
      </c>
      <c r="N1251" s="355">
        <v>46002</v>
      </c>
      <c r="O1251" s="19">
        <v>2096516.53</v>
      </c>
      <c r="P1251" s="15" t="s">
        <v>1510</v>
      </c>
      <c r="Q1251" s="336">
        <v>1</v>
      </c>
    </row>
    <row r="1252" spans="1:17" x14ac:dyDescent="0.2">
      <c r="A1252" s="61" t="s">
        <v>3745</v>
      </c>
      <c r="B1252" s="61" t="s">
        <v>1498</v>
      </c>
      <c r="C1252" s="61" t="s">
        <v>1314</v>
      </c>
      <c r="D1252" s="61" t="s">
        <v>3746</v>
      </c>
      <c r="E1252" s="61" t="s">
        <v>4303</v>
      </c>
      <c r="F1252" s="61" t="s">
        <v>4345</v>
      </c>
      <c r="G1252" s="61" t="s">
        <v>1503</v>
      </c>
      <c r="H1252" s="61" t="s">
        <v>4301</v>
      </c>
      <c r="I1252" s="61" t="s">
        <v>1505</v>
      </c>
      <c r="J1252" s="61" t="s">
        <v>1506</v>
      </c>
      <c r="K1252" s="61" t="s">
        <v>4319</v>
      </c>
      <c r="L1252" s="61" t="s">
        <v>1508</v>
      </c>
      <c r="M1252" s="61" t="s">
        <v>4376</v>
      </c>
      <c r="N1252" s="355">
        <v>45898</v>
      </c>
      <c r="O1252" s="19">
        <v>0</v>
      </c>
      <c r="P1252" s="15" t="s">
        <v>1510</v>
      </c>
      <c r="Q1252" s="336">
        <v>1</v>
      </c>
    </row>
    <row r="1253" spans="1:17" x14ac:dyDescent="0.2">
      <c r="A1253" s="61" t="s">
        <v>3745</v>
      </c>
      <c r="B1253" s="61" t="s">
        <v>4300</v>
      </c>
      <c r="C1253" s="61" t="s">
        <v>1314</v>
      </c>
      <c r="D1253" s="61" t="s">
        <v>3746</v>
      </c>
      <c r="E1253" s="61" t="s">
        <v>4303</v>
      </c>
      <c r="F1253" s="61" t="s">
        <v>4345</v>
      </c>
      <c r="G1253" s="61" t="s">
        <v>1503</v>
      </c>
      <c r="H1253" s="61" t="s">
        <v>4301</v>
      </c>
      <c r="I1253" s="61" t="s">
        <v>1314</v>
      </c>
      <c r="J1253" s="61" t="s">
        <v>1506</v>
      </c>
      <c r="K1253" s="61" t="s">
        <v>4306</v>
      </c>
      <c r="L1253" s="61" t="s">
        <v>1508</v>
      </c>
      <c r="M1253" s="61" t="s">
        <v>4376</v>
      </c>
      <c r="N1253" s="355">
        <v>45898</v>
      </c>
      <c r="O1253" s="19">
        <v>1886784.04</v>
      </c>
      <c r="P1253" s="15" t="s">
        <v>1510</v>
      </c>
      <c r="Q1253" s="336">
        <v>1</v>
      </c>
    </row>
    <row r="1254" spans="1:17" x14ac:dyDescent="0.2">
      <c r="A1254" s="61" t="s">
        <v>4130</v>
      </c>
      <c r="B1254" s="61" t="s">
        <v>1498</v>
      </c>
      <c r="C1254" s="61" t="s">
        <v>1314</v>
      </c>
      <c r="D1254" s="61" t="s">
        <v>4131</v>
      </c>
      <c r="E1254" s="61" t="s">
        <v>4303</v>
      </c>
      <c r="F1254" s="61" t="s">
        <v>4310</v>
      </c>
      <c r="G1254" s="61" t="s">
        <v>1503</v>
      </c>
      <c r="H1254" s="61" t="s">
        <v>4301</v>
      </c>
      <c r="I1254" s="61" t="s">
        <v>1505</v>
      </c>
      <c r="J1254" s="61" t="s">
        <v>1506</v>
      </c>
      <c r="K1254" s="61" t="s">
        <v>4319</v>
      </c>
      <c r="L1254" s="61" t="s">
        <v>1508</v>
      </c>
      <c r="M1254" s="61" t="s">
        <v>4376</v>
      </c>
      <c r="N1254" s="355">
        <v>46002</v>
      </c>
      <c r="O1254" s="19">
        <v>216556.12</v>
      </c>
      <c r="P1254" s="15" t="s">
        <v>1510</v>
      </c>
      <c r="Q1254" s="336">
        <v>1</v>
      </c>
    </row>
    <row r="1255" spans="1:17" x14ac:dyDescent="0.2">
      <c r="A1255" s="61" t="s">
        <v>4130</v>
      </c>
      <c r="B1255" s="61" t="s">
        <v>4300</v>
      </c>
      <c r="C1255" s="61" t="s">
        <v>1314</v>
      </c>
      <c r="D1255" s="61" t="s">
        <v>4131</v>
      </c>
      <c r="E1255" s="61" t="s">
        <v>4303</v>
      </c>
      <c r="F1255" s="61" t="s">
        <v>4310</v>
      </c>
      <c r="G1255" s="61" t="s">
        <v>1503</v>
      </c>
      <c r="H1255" s="61" t="s">
        <v>4301</v>
      </c>
      <c r="I1255" s="61" t="s">
        <v>1314</v>
      </c>
      <c r="J1255" s="61" t="s">
        <v>1506</v>
      </c>
      <c r="K1255" s="61" t="s">
        <v>4306</v>
      </c>
      <c r="L1255" s="61" t="s">
        <v>1508</v>
      </c>
      <c r="M1255" s="61" t="s">
        <v>4376</v>
      </c>
      <c r="N1255" s="355">
        <v>46002</v>
      </c>
      <c r="O1255" s="19">
        <v>1089990.06</v>
      </c>
      <c r="P1255" s="15" t="s">
        <v>1510</v>
      </c>
      <c r="Q1255" s="336">
        <v>1</v>
      </c>
    </row>
    <row r="1256" spans="1:17" x14ac:dyDescent="0.2">
      <c r="A1256" s="61" t="s">
        <v>3842</v>
      </c>
      <c r="B1256" s="61" t="s">
        <v>1498</v>
      </c>
      <c r="C1256" s="61" t="s">
        <v>1314</v>
      </c>
      <c r="D1256" s="61" t="s">
        <v>3843</v>
      </c>
      <c r="E1256" s="61" t="s">
        <v>4303</v>
      </c>
      <c r="F1256" s="61" t="s">
        <v>4330</v>
      </c>
      <c r="G1256" s="61" t="s">
        <v>1503</v>
      </c>
      <c r="H1256" s="61" t="s">
        <v>4301</v>
      </c>
      <c r="I1256" s="61" t="s">
        <v>1505</v>
      </c>
      <c r="J1256" s="61" t="s">
        <v>1506</v>
      </c>
      <c r="K1256" s="61" t="s">
        <v>4319</v>
      </c>
      <c r="L1256" s="61" t="s">
        <v>1508</v>
      </c>
      <c r="M1256" s="61" t="s">
        <v>4376</v>
      </c>
      <c r="N1256" s="355">
        <v>45898</v>
      </c>
      <c r="O1256" s="19">
        <v>0</v>
      </c>
      <c r="P1256" s="15" t="s">
        <v>1510</v>
      </c>
      <c r="Q1256" s="336">
        <v>1</v>
      </c>
    </row>
    <row r="1257" spans="1:17" x14ac:dyDescent="0.2">
      <c r="A1257" s="61" t="s">
        <v>3842</v>
      </c>
      <c r="B1257" s="61" t="s">
        <v>4300</v>
      </c>
      <c r="C1257" s="61" t="s">
        <v>1314</v>
      </c>
      <c r="D1257" s="61" t="s">
        <v>3843</v>
      </c>
      <c r="E1257" s="61" t="s">
        <v>4303</v>
      </c>
      <c r="F1257" s="61" t="s">
        <v>4330</v>
      </c>
      <c r="G1257" s="61" t="s">
        <v>1503</v>
      </c>
      <c r="H1257" s="61" t="s">
        <v>4301</v>
      </c>
      <c r="I1257" s="61" t="s">
        <v>1314</v>
      </c>
      <c r="J1257" s="61" t="s">
        <v>1506</v>
      </c>
      <c r="K1257" s="61" t="s">
        <v>4306</v>
      </c>
      <c r="L1257" s="61" t="s">
        <v>1508</v>
      </c>
      <c r="M1257" s="61" t="s">
        <v>4376</v>
      </c>
      <c r="N1257" s="355">
        <v>45898</v>
      </c>
      <c r="O1257" s="19">
        <v>5226232.8</v>
      </c>
      <c r="P1257" s="15" t="s">
        <v>1510</v>
      </c>
      <c r="Q1257" s="336">
        <v>1</v>
      </c>
    </row>
    <row r="1258" spans="1:17" x14ac:dyDescent="0.2">
      <c r="A1258" s="61" t="s">
        <v>3673</v>
      </c>
      <c r="B1258" s="61" t="s">
        <v>1498</v>
      </c>
      <c r="C1258" s="61" t="s">
        <v>1314</v>
      </c>
      <c r="D1258" s="61" t="s">
        <v>3674</v>
      </c>
      <c r="E1258" s="61" t="s">
        <v>4303</v>
      </c>
      <c r="F1258" s="61" t="s">
        <v>4335</v>
      </c>
      <c r="G1258" s="61" t="s">
        <v>1503</v>
      </c>
      <c r="H1258" s="61" t="s">
        <v>4301</v>
      </c>
      <c r="I1258" s="61" t="s">
        <v>1505</v>
      </c>
      <c r="J1258" s="61" t="s">
        <v>1506</v>
      </c>
      <c r="K1258" s="61" t="s">
        <v>4319</v>
      </c>
      <c r="L1258" s="61" t="s">
        <v>1508</v>
      </c>
      <c r="M1258" s="61" t="s">
        <v>4376</v>
      </c>
      <c r="N1258" s="355">
        <v>46034</v>
      </c>
      <c r="O1258" s="19">
        <v>0</v>
      </c>
      <c r="P1258" s="15" t="s">
        <v>1510</v>
      </c>
      <c r="Q1258" s="336">
        <v>1</v>
      </c>
    </row>
    <row r="1259" spans="1:17" x14ac:dyDescent="0.2">
      <c r="A1259" s="61" t="s">
        <v>3673</v>
      </c>
      <c r="B1259" s="61" t="s">
        <v>4300</v>
      </c>
      <c r="C1259" s="61" t="s">
        <v>1314</v>
      </c>
      <c r="D1259" s="61" t="s">
        <v>3674</v>
      </c>
      <c r="E1259" s="61" t="s">
        <v>4303</v>
      </c>
      <c r="F1259" s="61" t="s">
        <v>4335</v>
      </c>
      <c r="G1259" s="61" t="s">
        <v>1503</v>
      </c>
      <c r="H1259" s="61" t="s">
        <v>4301</v>
      </c>
      <c r="I1259" s="61" t="s">
        <v>1314</v>
      </c>
      <c r="J1259" s="61" t="s">
        <v>1506</v>
      </c>
      <c r="K1259" s="61" t="s">
        <v>4306</v>
      </c>
      <c r="L1259" s="61" t="s">
        <v>1508</v>
      </c>
      <c r="M1259" s="61" t="s">
        <v>4376</v>
      </c>
      <c r="N1259" s="355">
        <v>46034</v>
      </c>
      <c r="O1259" s="19">
        <v>735165.75</v>
      </c>
      <c r="P1259" s="15" t="s">
        <v>1510</v>
      </c>
      <c r="Q1259" s="336">
        <v>1</v>
      </c>
    </row>
    <row r="1260" spans="1:17" x14ac:dyDescent="0.2">
      <c r="A1260" s="61" t="s">
        <v>4045</v>
      </c>
      <c r="B1260" s="61" t="s">
        <v>1498</v>
      </c>
      <c r="C1260" s="61" t="s">
        <v>1314</v>
      </c>
      <c r="D1260" s="61" t="s">
        <v>4046</v>
      </c>
      <c r="E1260" s="61" t="s">
        <v>4303</v>
      </c>
      <c r="F1260" s="61" t="s">
        <v>4310</v>
      </c>
      <c r="G1260" s="61" t="s">
        <v>1503</v>
      </c>
      <c r="H1260" s="61" t="s">
        <v>4301</v>
      </c>
      <c r="I1260" s="61" t="s">
        <v>1505</v>
      </c>
      <c r="J1260" s="61" t="s">
        <v>1506</v>
      </c>
      <c r="K1260" s="61" t="s">
        <v>4306</v>
      </c>
      <c r="L1260" s="61" t="s">
        <v>1508</v>
      </c>
      <c r="M1260" s="61" t="s">
        <v>4376</v>
      </c>
      <c r="N1260" s="355">
        <v>46043</v>
      </c>
      <c r="O1260" s="19">
        <v>0</v>
      </c>
      <c r="P1260" s="15" t="s">
        <v>1510</v>
      </c>
      <c r="Q1260" s="336">
        <v>1</v>
      </c>
    </row>
    <row r="1261" spans="1:17" x14ac:dyDescent="0.2">
      <c r="A1261" s="61" t="s">
        <v>4045</v>
      </c>
      <c r="B1261" s="61" t="s">
        <v>4300</v>
      </c>
      <c r="C1261" s="61" t="s">
        <v>1314</v>
      </c>
      <c r="D1261" s="61" t="s">
        <v>4046</v>
      </c>
      <c r="E1261" s="61" t="s">
        <v>4303</v>
      </c>
      <c r="F1261" s="61" t="s">
        <v>4310</v>
      </c>
      <c r="G1261" s="61" t="s">
        <v>1503</v>
      </c>
      <c r="H1261" s="61" t="s">
        <v>4301</v>
      </c>
      <c r="I1261" s="61" t="s">
        <v>1314</v>
      </c>
      <c r="J1261" s="61" t="s">
        <v>1506</v>
      </c>
      <c r="K1261" s="61" t="s">
        <v>4306</v>
      </c>
      <c r="L1261" s="61" t="s">
        <v>1508</v>
      </c>
      <c r="M1261" s="61" t="s">
        <v>4376</v>
      </c>
      <c r="N1261" s="355">
        <v>46043</v>
      </c>
      <c r="O1261" s="19">
        <v>73416.38</v>
      </c>
      <c r="P1261" s="15" t="s">
        <v>1510</v>
      </c>
      <c r="Q1261" s="336">
        <v>1</v>
      </c>
    </row>
    <row r="1262" spans="1:17" x14ac:dyDescent="0.2">
      <c r="A1262" s="61" t="s">
        <v>3747</v>
      </c>
      <c r="B1262" s="61" t="s">
        <v>1498</v>
      </c>
      <c r="C1262" s="61" t="s">
        <v>1314</v>
      </c>
      <c r="D1262" s="61" t="s">
        <v>3748</v>
      </c>
      <c r="E1262" s="61" t="s">
        <v>4303</v>
      </c>
      <c r="F1262" s="61" t="s">
        <v>4330</v>
      </c>
      <c r="G1262" s="61" t="s">
        <v>1503</v>
      </c>
      <c r="H1262" s="61" t="s">
        <v>4301</v>
      </c>
      <c r="I1262" s="61" t="s">
        <v>4302</v>
      </c>
      <c r="J1262" s="61" t="s">
        <v>4287</v>
      </c>
      <c r="K1262" s="61" t="s">
        <v>4319</v>
      </c>
      <c r="L1262" s="61" t="s">
        <v>1508</v>
      </c>
      <c r="M1262" s="61" t="s">
        <v>4376</v>
      </c>
      <c r="N1262" s="355">
        <v>46048</v>
      </c>
      <c r="O1262" s="19">
        <v>2542569.94</v>
      </c>
      <c r="P1262" s="15" t="s">
        <v>1510</v>
      </c>
      <c r="Q1262" s="336">
        <v>1</v>
      </c>
    </row>
    <row r="1263" spans="1:17" x14ac:dyDescent="0.2">
      <c r="A1263" s="61" t="s">
        <v>3747</v>
      </c>
      <c r="B1263" s="61" t="s">
        <v>4300</v>
      </c>
      <c r="C1263" s="61" t="s">
        <v>1314</v>
      </c>
      <c r="D1263" s="61" t="s">
        <v>3748</v>
      </c>
      <c r="E1263" s="61" t="s">
        <v>4303</v>
      </c>
      <c r="F1263" s="61" t="s">
        <v>4330</v>
      </c>
      <c r="G1263" s="61" t="s">
        <v>1503</v>
      </c>
      <c r="H1263" s="61" t="s">
        <v>4301</v>
      </c>
      <c r="I1263" s="61" t="s">
        <v>1314</v>
      </c>
      <c r="J1263" s="61" t="s">
        <v>1506</v>
      </c>
      <c r="K1263" s="61" t="s">
        <v>4306</v>
      </c>
      <c r="L1263" s="61" t="s">
        <v>1508</v>
      </c>
      <c r="M1263" s="61" t="s">
        <v>4376</v>
      </c>
      <c r="N1263" s="355">
        <v>46048</v>
      </c>
      <c r="O1263" s="19">
        <v>2542569.94</v>
      </c>
      <c r="P1263" s="15" t="s">
        <v>1510</v>
      </c>
      <c r="Q1263" s="336">
        <v>1</v>
      </c>
    </row>
    <row r="1264" spans="1:17" x14ac:dyDescent="0.2">
      <c r="A1264" s="61" t="s">
        <v>4008</v>
      </c>
      <c r="B1264" s="61" t="s">
        <v>1498</v>
      </c>
      <c r="C1264" s="61" t="s">
        <v>1314</v>
      </c>
      <c r="D1264" s="61" t="s">
        <v>4009</v>
      </c>
      <c r="E1264" s="61" t="s">
        <v>4303</v>
      </c>
      <c r="F1264" s="61" t="s">
        <v>4377</v>
      </c>
      <c r="G1264" s="61" t="s">
        <v>1503</v>
      </c>
      <c r="H1264" s="61" t="s">
        <v>4301</v>
      </c>
      <c r="I1264" s="61" t="s">
        <v>1505</v>
      </c>
      <c r="J1264" s="61" t="s">
        <v>1506</v>
      </c>
      <c r="K1264" s="61" t="s">
        <v>4319</v>
      </c>
      <c r="L1264" s="61" t="s">
        <v>1508</v>
      </c>
      <c r="M1264" s="61" t="s">
        <v>4376</v>
      </c>
      <c r="N1264" s="355">
        <v>46034</v>
      </c>
      <c r="O1264" s="19">
        <v>256923.8</v>
      </c>
      <c r="P1264" s="15" t="s">
        <v>1510</v>
      </c>
      <c r="Q1264" s="336">
        <v>1</v>
      </c>
    </row>
    <row r="1265" spans="1:17" x14ac:dyDescent="0.2">
      <c r="A1265" s="61" t="s">
        <v>4008</v>
      </c>
      <c r="B1265" s="61" t="s">
        <v>4300</v>
      </c>
      <c r="C1265" s="61" t="s">
        <v>1314</v>
      </c>
      <c r="D1265" s="61" t="s">
        <v>4009</v>
      </c>
      <c r="E1265" s="61" t="s">
        <v>4303</v>
      </c>
      <c r="F1265" s="61" t="s">
        <v>4377</v>
      </c>
      <c r="G1265" s="61" t="s">
        <v>1503</v>
      </c>
      <c r="H1265" s="61" t="s">
        <v>4301</v>
      </c>
      <c r="I1265" s="61" t="s">
        <v>1314</v>
      </c>
      <c r="J1265" s="61" t="s">
        <v>1506</v>
      </c>
      <c r="K1265" s="61" t="s">
        <v>4306</v>
      </c>
      <c r="L1265" s="61" t="s">
        <v>1508</v>
      </c>
      <c r="M1265" s="61" t="s">
        <v>4376</v>
      </c>
      <c r="N1265" s="355">
        <v>46034</v>
      </c>
      <c r="O1265" s="19">
        <v>256923.8</v>
      </c>
      <c r="P1265" s="15" t="s">
        <v>1510</v>
      </c>
      <c r="Q1265" s="336">
        <v>1</v>
      </c>
    </row>
    <row r="1266" spans="1:17" x14ac:dyDescent="0.2">
      <c r="A1266" s="61" t="s">
        <v>3907</v>
      </c>
      <c r="B1266" s="61" t="s">
        <v>4282</v>
      </c>
      <c r="C1266" s="61" t="s">
        <v>1314</v>
      </c>
      <c r="D1266" s="61" t="s">
        <v>3908</v>
      </c>
      <c r="E1266" s="61" t="s">
        <v>4303</v>
      </c>
      <c r="F1266" s="61" t="s">
        <v>4310</v>
      </c>
      <c r="G1266" s="61" t="s">
        <v>1503</v>
      </c>
      <c r="H1266" s="61" t="s">
        <v>4301</v>
      </c>
      <c r="I1266" s="61" t="s">
        <v>1505</v>
      </c>
      <c r="J1266" s="61" t="s">
        <v>1506</v>
      </c>
      <c r="K1266" s="61" t="s">
        <v>4306</v>
      </c>
      <c r="L1266" s="61" t="s">
        <v>1508</v>
      </c>
      <c r="M1266" s="61" t="s">
        <v>4353</v>
      </c>
      <c r="N1266" s="355">
        <v>46034</v>
      </c>
      <c r="O1266" s="19">
        <v>1</v>
      </c>
      <c r="P1266" s="15" t="s">
        <v>1510</v>
      </c>
      <c r="Q1266" s="336">
        <v>1</v>
      </c>
    </row>
    <row r="1267" spans="1:17" x14ac:dyDescent="0.2">
      <c r="A1267" s="61" t="s">
        <v>3907</v>
      </c>
      <c r="B1267" s="61" t="s">
        <v>4307</v>
      </c>
      <c r="C1267" s="61" t="s">
        <v>1314</v>
      </c>
      <c r="D1267" s="61" t="s">
        <v>3908</v>
      </c>
      <c r="E1267" s="61" t="s">
        <v>4303</v>
      </c>
      <c r="F1267" s="61" t="s">
        <v>4310</v>
      </c>
      <c r="G1267" s="61" t="s">
        <v>1503</v>
      </c>
      <c r="H1267" s="61" t="s">
        <v>4301</v>
      </c>
      <c r="I1267" s="61" t="s">
        <v>1505</v>
      </c>
      <c r="J1267" s="61" t="s">
        <v>1506</v>
      </c>
      <c r="K1267" s="61" t="s">
        <v>4306</v>
      </c>
      <c r="L1267" s="61" t="s">
        <v>1508</v>
      </c>
      <c r="M1267" s="61" t="s">
        <v>4353</v>
      </c>
      <c r="N1267" s="355">
        <v>46034</v>
      </c>
      <c r="O1267" s="19">
        <v>1</v>
      </c>
      <c r="P1267" s="15" t="s">
        <v>1510</v>
      </c>
      <c r="Q1267" s="336">
        <v>1</v>
      </c>
    </row>
    <row r="1268" spans="1:17" x14ac:dyDescent="0.2">
      <c r="A1268" s="61" t="s">
        <v>3907</v>
      </c>
      <c r="B1268" s="61" t="s">
        <v>4284</v>
      </c>
      <c r="C1268" s="61" t="s">
        <v>1314</v>
      </c>
      <c r="D1268" s="61" t="s">
        <v>3908</v>
      </c>
      <c r="E1268" s="61" t="s">
        <v>4303</v>
      </c>
      <c r="F1268" s="61" t="s">
        <v>4310</v>
      </c>
      <c r="G1268" s="61" t="s">
        <v>1503</v>
      </c>
      <c r="H1268" s="61" t="s">
        <v>4301</v>
      </c>
      <c r="I1268" s="61" t="s">
        <v>1505</v>
      </c>
      <c r="J1268" s="61" t="s">
        <v>1506</v>
      </c>
      <c r="K1268" s="61" t="s">
        <v>4306</v>
      </c>
      <c r="L1268" s="61" t="s">
        <v>1508</v>
      </c>
      <c r="M1268" s="61" t="s">
        <v>4353</v>
      </c>
      <c r="N1268" s="355">
        <v>46034</v>
      </c>
      <c r="O1268" s="19">
        <v>0</v>
      </c>
      <c r="P1268" s="15" t="s">
        <v>1510</v>
      </c>
      <c r="Q1268" s="336">
        <v>1</v>
      </c>
    </row>
    <row r="1269" spans="1:17" x14ac:dyDescent="0.2">
      <c r="A1269" s="61" t="s">
        <v>3907</v>
      </c>
      <c r="B1269" s="61" t="s">
        <v>1498</v>
      </c>
      <c r="C1269" s="61" t="s">
        <v>1314</v>
      </c>
      <c r="D1269" s="61" t="s">
        <v>3908</v>
      </c>
      <c r="E1269" s="61" t="s">
        <v>4303</v>
      </c>
      <c r="F1269" s="61" t="s">
        <v>4310</v>
      </c>
      <c r="G1269" s="61" t="s">
        <v>1503</v>
      </c>
      <c r="H1269" s="61" t="s">
        <v>4301</v>
      </c>
      <c r="I1269" s="61" t="s">
        <v>1505</v>
      </c>
      <c r="J1269" s="61" t="s">
        <v>1506</v>
      </c>
      <c r="K1269" s="61" t="s">
        <v>4306</v>
      </c>
      <c r="L1269" s="61" t="s">
        <v>1508</v>
      </c>
      <c r="M1269" s="61" t="s">
        <v>4353</v>
      </c>
      <c r="N1269" s="355">
        <v>46034</v>
      </c>
      <c r="O1269" s="19">
        <v>0</v>
      </c>
      <c r="P1269" s="15" t="s">
        <v>1510</v>
      </c>
      <c r="Q1269" s="336">
        <v>1</v>
      </c>
    </row>
    <row r="1270" spans="1:17" x14ac:dyDescent="0.2">
      <c r="A1270" s="61" t="s">
        <v>3907</v>
      </c>
      <c r="B1270" s="61" t="s">
        <v>4300</v>
      </c>
      <c r="C1270" s="61" t="s">
        <v>1314</v>
      </c>
      <c r="D1270" s="61" t="s">
        <v>3908</v>
      </c>
      <c r="E1270" s="61" t="s">
        <v>4303</v>
      </c>
      <c r="F1270" s="61" t="s">
        <v>4310</v>
      </c>
      <c r="G1270" s="61" t="s">
        <v>1503</v>
      </c>
      <c r="H1270" s="61" t="s">
        <v>4301</v>
      </c>
      <c r="I1270" s="61" t="s">
        <v>1314</v>
      </c>
      <c r="J1270" s="61" t="s">
        <v>1506</v>
      </c>
      <c r="K1270" s="61" t="s">
        <v>4306</v>
      </c>
      <c r="L1270" s="61" t="s">
        <v>1508</v>
      </c>
      <c r="M1270" s="61" t="s">
        <v>4353</v>
      </c>
      <c r="N1270" s="355">
        <v>46034</v>
      </c>
      <c r="O1270" s="19">
        <v>100</v>
      </c>
      <c r="P1270" s="15" t="s">
        <v>1510</v>
      </c>
      <c r="Q1270" s="336">
        <v>1</v>
      </c>
    </row>
    <row r="1271" spans="1:17" x14ac:dyDescent="0.2">
      <c r="A1271" s="61" t="s">
        <v>3675</v>
      </c>
      <c r="B1271" s="61" t="s">
        <v>1498</v>
      </c>
      <c r="C1271" s="61" t="s">
        <v>1314</v>
      </c>
      <c r="D1271" s="61" t="s">
        <v>3676</v>
      </c>
      <c r="E1271" s="61" t="s">
        <v>4303</v>
      </c>
      <c r="F1271" s="61" t="s">
        <v>4378</v>
      </c>
      <c r="G1271" s="61" t="s">
        <v>3560</v>
      </c>
      <c r="H1271" s="61" t="s">
        <v>4301</v>
      </c>
      <c r="I1271" s="61" t="s">
        <v>1505</v>
      </c>
      <c r="J1271" s="61" t="s">
        <v>1506</v>
      </c>
      <c r="K1271" s="61" t="s">
        <v>4306</v>
      </c>
      <c r="L1271" s="61" t="s">
        <v>1508</v>
      </c>
      <c r="M1271" s="61" t="s">
        <v>4353</v>
      </c>
      <c r="N1271" s="355">
        <v>45534</v>
      </c>
      <c r="O1271" s="19">
        <v>558650.21</v>
      </c>
      <c r="P1271" s="15" t="s">
        <v>1510</v>
      </c>
      <c r="Q1271" s="336">
        <v>1</v>
      </c>
    </row>
    <row r="1272" spans="1:17" x14ac:dyDescent="0.2">
      <c r="A1272" s="61" t="s">
        <v>3675</v>
      </c>
      <c r="B1272" s="61" t="s">
        <v>4300</v>
      </c>
      <c r="C1272" s="61" t="s">
        <v>1314</v>
      </c>
      <c r="D1272" s="61" t="s">
        <v>3676</v>
      </c>
      <c r="E1272" s="61" t="s">
        <v>4303</v>
      </c>
      <c r="F1272" s="61" t="s">
        <v>4378</v>
      </c>
      <c r="G1272" s="61" t="s">
        <v>3560</v>
      </c>
      <c r="H1272" s="61" t="s">
        <v>4301</v>
      </c>
      <c r="I1272" s="61" t="s">
        <v>1314</v>
      </c>
      <c r="J1272" s="61" t="s">
        <v>1506</v>
      </c>
      <c r="K1272" s="61" t="s">
        <v>4306</v>
      </c>
      <c r="L1272" s="61" t="s">
        <v>1508</v>
      </c>
      <c r="M1272" s="61" t="s">
        <v>4353</v>
      </c>
      <c r="N1272" s="355">
        <v>45534</v>
      </c>
      <c r="O1272" s="19">
        <v>100</v>
      </c>
      <c r="P1272" s="15" t="s">
        <v>1510</v>
      </c>
      <c r="Q1272" s="336">
        <v>1</v>
      </c>
    </row>
    <row r="1273" spans="1:17" x14ac:dyDescent="0.2">
      <c r="A1273" s="61" t="s">
        <v>3677</v>
      </c>
      <c r="B1273" s="61" t="s">
        <v>1498</v>
      </c>
      <c r="C1273" s="61" t="s">
        <v>1314</v>
      </c>
      <c r="D1273" s="61" t="s">
        <v>3678</v>
      </c>
      <c r="E1273" s="61" t="s">
        <v>4303</v>
      </c>
      <c r="F1273" s="61" t="s">
        <v>4310</v>
      </c>
      <c r="G1273" s="61" t="s">
        <v>1503</v>
      </c>
      <c r="H1273" s="61" t="s">
        <v>4301</v>
      </c>
      <c r="I1273" s="61" t="s">
        <v>1505</v>
      </c>
      <c r="J1273" s="61" t="s">
        <v>1506</v>
      </c>
      <c r="K1273" s="61" t="s">
        <v>4306</v>
      </c>
      <c r="L1273" s="61" t="s">
        <v>1508</v>
      </c>
      <c r="M1273" s="61" t="s">
        <v>4353</v>
      </c>
      <c r="N1273" s="355">
        <v>45534</v>
      </c>
      <c r="O1273" s="19">
        <v>0</v>
      </c>
      <c r="P1273" s="15" t="s">
        <v>1510</v>
      </c>
      <c r="Q1273" s="336">
        <v>1</v>
      </c>
    </row>
    <row r="1274" spans="1:17" x14ac:dyDescent="0.2">
      <c r="A1274" s="61" t="s">
        <v>3677</v>
      </c>
      <c r="B1274" s="61" t="s">
        <v>4300</v>
      </c>
      <c r="C1274" s="61" t="s">
        <v>1314</v>
      </c>
      <c r="D1274" s="61" t="s">
        <v>3678</v>
      </c>
      <c r="E1274" s="61" t="s">
        <v>4303</v>
      </c>
      <c r="F1274" s="61" t="s">
        <v>4310</v>
      </c>
      <c r="G1274" s="61" t="s">
        <v>1503</v>
      </c>
      <c r="H1274" s="61" t="s">
        <v>4301</v>
      </c>
      <c r="I1274" s="61" t="s">
        <v>1314</v>
      </c>
      <c r="J1274" s="61" t="s">
        <v>1506</v>
      </c>
      <c r="K1274" s="61" t="s">
        <v>4306</v>
      </c>
      <c r="L1274" s="61" t="s">
        <v>1508</v>
      </c>
      <c r="M1274" s="61" t="s">
        <v>4353</v>
      </c>
      <c r="N1274" s="355">
        <v>45534</v>
      </c>
      <c r="O1274" s="19">
        <v>100</v>
      </c>
      <c r="P1274" s="15" t="s">
        <v>1510</v>
      </c>
      <c r="Q1274" s="336">
        <v>1</v>
      </c>
    </row>
    <row r="1275" spans="1:17" x14ac:dyDescent="0.2">
      <c r="A1275" s="61" t="s">
        <v>3679</v>
      </c>
      <c r="B1275" s="61" t="s">
        <v>1498</v>
      </c>
      <c r="C1275" s="61" t="s">
        <v>1314</v>
      </c>
      <c r="D1275" s="61" t="s">
        <v>3680</v>
      </c>
      <c r="E1275" s="61" t="s">
        <v>4303</v>
      </c>
      <c r="F1275" s="61" t="s">
        <v>4310</v>
      </c>
      <c r="G1275" s="61" t="s">
        <v>3560</v>
      </c>
      <c r="H1275" s="61" t="s">
        <v>4301</v>
      </c>
      <c r="I1275" s="61" t="s">
        <v>1505</v>
      </c>
      <c r="J1275" s="61" t="s">
        <v>1506</v>
      </c>
      <c r="K1275" s="61" t="s">
        <v>4306</v>
      </c>
      <c r="L1275" s="61" t="s">
        <v>1508</v>
      </c>
      <c r="M1275" s="61" t="s">
        <v>4353</v>
      </c>
      <c r="N1275" s="355">
        <v>45534</v>
      </c>
      <c r="O1275" s="19">
        <v>535712.49</v>
      </c>
      <c r="P1275" s="15" t="s">
        <v>1510</v>
      </c>
      <c r="Q1275" s="336">
        <v>1</v>
      </c>
    </row>
    <row r="1276" spans="1:17" x14ac:dyDescent="0.2">
      <c r="A1276" s="61" t="s">
        <v>3679</v>
      </c>
      <c r="B1276" s="61" t="s">
        <v>4300</v>
      </c>
      <c r="C1276" s="61" t="s">
        <v>1314</v>
      </c>
      <c r="D1276" s="61" t="s">
        <v>3680</v>
      </c>
      <c r="E1276" s="61" t="s">
        <v>4303</v>
      </c>
      <c r="F1276" s="61" t="s">
        <v>4310</v>
      </c>
      <c r="G1276" s="61" t="s">
        <v>3560</v>
      </c>
      <c r="H1276" s="61" t="s">
        <v>4301</v>
      </c>
      <c r="I1276" s="61" t="s">
        <v>1314</v>
      </c>
      <c r="J1276" s="61" t="s">
        <v>1506</v>
      </c>
      <c r="K1276" s="61" t="s">
        <v>4306</v>
      </c>
      <c r="L1276" s="61" t="s">
        <v>1508</v>
      </c>
      <c r="M1276" s="61" t="s">
        <v>4353</v>
      </c>
      <c r="N1276" s="355">
        <v>45534</v>
      </c>
      <c r="O1276" s="19">
        <v>100</v>
      </c>
      <c r="P1276" s="15" t="s">
        <v>1510</v>
      </c>
      <c r="Q1276" s="336">
        <v>1</v>
      </c>
    </row>
    <row r="1277" spans="1:17" x14ac:dyDescent="0.2">
      <c r="A1277" s="61" t="s">
        <v>3546</v>
      </c>
      <c r="B1277" s="61" t="s">
        <v>1498</v>
      </c>
      <c r="C1277" s="61" t="s">
        <v>1314</v>
      </c>
      <c r="D1277" s="61" t="s">
        <v>3547</v>
      </c>
      <c r="E1277" s="61" t="s">
        <v>4303</v>
      </c>
      <c r="F1277" s="61" t="s">
        <v>4304</v>
      </c>
      <c r="G1277" s="61" t="s">
        <v>1503</v>
      </c>
      <c r="H1277" s="61" t="s">
        <v>4301</v>
      </c>
      <c r="I1277" s="61" t="s">
        <v>1505</v>
      </c>
      <c r="J1277" s="61" t="s">
        <v>1506</v>
      </c>
      <c r="K1277" s="61" t="s">
        <v>4306</v>
      </c>
      <c r="L1277" s="61" t="s">
        <v>1508</v>
      </c>
      <c r="M1277" s="61" t="s">
        <v>4376</v>
      </c>
      <c r="N1277" s="355">
        <v>46002</v>
      </c>
      <c r="O1277" s="19">
        <v>0</v>
      </c>
      <c r="P1277" s="15" t="s">
        <v>1510</v>
      </c>
      <c r="Q1277" s="336">
        <v>1</v>
      </c>
    </row>
    <row r="1278" spans="1:17" x14ac:dyDescent="0.2">
      <c r="A1278" s="61" t="s">
        <v>3546</v>
      </c>
      <c r="B1278" s="61" t="s">
        <v>4300</v>
      </c>
      <c r="C1278" s="61" t="s">
        <v>1314</v>
      </c>
      <c r="D1278" s="61" t="s">
        <v>3547</v>
      </c>
      <c r="E1278" s="61" t="s">
        <v>4303</v>
      </c>
      <c r="F1278" s="61" t="s">
        <v>4304</v>
      </c>
      <c r="G1278" s="61" t="s">
        <v>1503</v>
      </c>
      <c r="H1278" s="61" t="s">
        <v>4301</v>
      </c>
      <c r="I1278" s="61" t="s">
        <v>1314</v>
      </c>
      <c r="J1278" s="61" t="s">
        <v>1506</v>
      </c>
      <c r="K1278" s="61" t="s">
        <v>4306</v>
      </c>
      <c r="L1278" s="61" t="s">
        <v>1508</v>
      </c>
      <c r="M1278" s="61" t="s">
        <v>4376</v>
      </c>
      <c r="N1278" s="355">
        <v>46002</v>
      </c>
      <c r="O1278" s="19">
        <v>995825.49</v>
      </c>
      <c r="P1278" s="15" t="s">
        <v>1510</v>
      </c>
      <c r="Q1278" s="336">
        <v>1</v>
      </c>
    </row>
    <row r="1279" spans="1:17" x14ac:dyDescent="0.2">
      <c r="A1279" s="61" t="s">
        <v>2898</v>
      </c>
      <c r="B1279" s="61" t="s">
        <v>1498</v>
      </c>
      <c r="C1279" s="61" t="s">
        <v>1314</v>
      </c>
      <c r="D1279" s="61" t="s">
        <v>2899</v>
      </c>
      <c r="E1279" s="61" t="s">
        <v>4303</v>
      </c>
      <c r="F1279" s="61" t="s">
        <v>4310</v>
      </c>
      <c r="G1279" s="61" t="s">
        <v>1503</v>
      </c>
      <c r="H1279" s="61" t="s">
        <v>4301</v>
      </c>
      <c r="I1279" s="61" t="s">
        <v>1505</v>
      </c>
      <c r="J1279" s="61" t="s">
        <v>1506</v>
      </c>
      <c r="K1279" s="61" t="s">
        <v>4306</v>
      </c>
      <c r="L1279" s="61" t="s">
        <v>1508</v>
      </c>
      <c r="M1279" s="61" t="s">
        <v>4376</v>
      </c>
      <c r="N1279" s="355">
        <v>45534</v>
      </c>
      <c r="O1279" s="19">
        <v>0</v>
      </c>
      <c r="P1279" s="15" t="s">
        <v>1510</v>
      </c>
      <c r="Q1279" s="336">
        <v>1</v>
      </c>
    </row>
    <row r="1280" spans="1:17" x14ac:dyDescent="0.2">
      <c r="A1280" s="61" t="s">
        <v>2898</v>
      </c>
      <c r="B1280" s="61" t="s">
        <v>4300</v>
      </c>
      <c r="C1280" s="61" t="s">
        <v>1314</v>
      </c>
      <c r="D1280" s="61" t="s">
        <v>2899</v>
      </c>
      <c r="E1280" s="61" t="s">
        <v>4303</v>
      </c>
      <c r="F1280" s="61" t="s">
        <v>4310</v>
      </c>
      <c r="G1280" s="61" t="s">
        <v>1503</v>
      </c>
      <c r="H1280" s="61" t="s">
        <v>4301</v>
      </c>
      <c r="I1280" s="61" t="s">
        <v>1314</v>
      </c>
      <c r="J1280" s="61" t="s">
        <v>1506</v>
      </c>
      <c r="K1280" s="61" t="s">
        <v>4306</v>
      </c>
      <c r="L1280" s="61" t="s">
        <v>1508</v>
      </c>
      <c r="M1280" s="61" t="s">
        <v>4376</v>
      </c>
      <c r="N1280" s="355">
        <v>45534</v>
      </c>
      <c r="O1280" s="19">
        <v>81625.42</v>
      </c>
      <c r="P1280" s="15" t="s">
        <v>1510</v>
      </c>
      <c r="Q1280" s="336">
        <v>1</v>
      </c>
    </row>
    <row r="1281" spans="1:17" x14ac:dyDescent="0.2">
      <c r="A1281" s="61" t="s">
        <v>4100</v>
      </c>
      <c r="B1281" s="61" t="s">
        <v>1498</v>
      </c>
      <c r="C1281" s="61" t="s">
        <v>1314</v>
      </c>
      <c r="D1281" s="61" t="s">
        <v>4101</v>
      </c>
      <c r="E1281" s="61" t="s">
        <v>4303</v>
      </c>
      <c r="F1281" s="61" t="s">
        <v>4330</v>
      </c>
      <c r="G1281" s="61" t="s">
        <v>1503</v>
      </c>
      <c r="H1281" s="61" t="s">
        <v>4301</v>
      </c>
      <c r="I1281" s="61" t="s">
        <v>1505</v>
      </c>
      <c r="J1281" s="61" t="s">
        <v>1506</v>
      </c>
      <c r="K1281" s="61" t="s">
        <v>4319</v>
      </c>
      <c r="L1281" s="61" t="s">
        <v>1508</v>
      </c>
      <c r="M1281" s="61" t="s">
        <v>4353</v>
      </c>
      <c r="N1281" s="355">
        <v>45537</v>
      </c>
      <c r="O1281" s="19">
        <v>0</v>
      </c>
      <c r="P1281" s="15" t="s">
        <v>1510</v>
      </c>
      <c r="Q1281" s="336">
        <v>1</v>
      </c>
    </row>
    <row r="1282" spans="1:17" x14ac:dyDescent="0.2">
      <c r="A1282" s="61" t="s">
        <v>4100</v>
      </c>
      <c r="B1282" s="61" t="s">
        <v>4300</v>
      </c>
      <c r="C1282" s="61" t="s">
        <v>1314</v>
      </c>
      <c r="D1282" s="61" t="s">
        <v>4101</v>
      </c>
      <c r="E1282" s="61" t="s">
        <v>4303</v>
      </c>
      <c r="F1282" s="61" t="s">
        <v>4330</v>
      </c>
      <c r="G1282" s="61" t="s">
        <v>1503</v>
      </c>
      <c r="H1282" s="61" t="s">
        <v>4301</v>
      </c>
      <c r="I1282" s="61" t="s">
        <v>1314</v>
      </c>
      <c r="J1282" s="61" t="s">
        <v>1506</v>
      </c>
      <c r="K1282" s="61" t="s">
        <v>4306</v>
      </c>
      <c r="L1282" s="61" t="s">
        <v>1508</v>
      </c>
      <c r="M1282" s="61" t="s">
        <v>4353</v>
      </c>
      <c r="N1282" s="355">
        <v>45537</v>
      </c>
      <c r="O1282" s="19">
        <v>100</v>
      </c>
      <c r="P1282" s="15" t="s">
        <v>1510</v>
      </c>
      <c r="Q1282" s="336">
        <v>1</v>
      </c>
    </row>
    <row r="1283" spans="1:17" x14ac:dyDescent="0.2">
      <c r="A1283" s="61" t="s">
        <v>3886</v>
      </c>
      <c r="B1283" s="61" t="s">
        <v>1498</v>
      </c>
      <c r="C1283" s="61" t="s">
        <v>1314</v>
      </c>
      <c r="D1283" s="61" t="s">
        <v>3887</v>
      </c>
      <c r="E1283" s="61" t="s">
        <v>4303</v>
      </c>
      <c r="F1283" s="61" t="s">
        <v>4310</v>
      </c>
      <c r="G1283" s="61" t="s">
        <v>1503</v>
      </c>
      <c r="H1283" s="61" t="s">
        <v>4301</v>
      </c>
      <c r="I1283" s="61" t="s">
        <v>1505</v>
      </c>
      <c r="J1283" s="61" t="s">
        <v>1506</v>
      </c>
      <c r="K1283" s="61" t="s">
        <v>4306</v>
      </c>
      <c r="L1283" s="61" t="s">
        <v>1508</v>
      </c>
      <c r="M1283" s="61" t="s">
        <v>4353</v>
      </c>
      <c r="N1283" s="355">
        <v>45898</v>
      </c>
      <c r="O1283" s="19">
        <v>46487.93</v>
      </c>
      <c r="P1283" s="15" t="s">
        <v>1510</v>
      </c>
      <c r="Q1283" s="336">
        <v>1</v>
      </c>
    </row>
    <row r="1284" spans="1:17" x14ac:dyDescent="0.2">
      <c r="A1284" s="61" t="s">
        <v>3886</v>
      </c>
      <c r="B1284" s="61" t="s">
        <v>4300</v>
      </c>
      <c r="C1284" s="61" t="s">
        <v>1314</v>
      </c>
      <c r="D1284" s="61" t="s">
        <v>3887</v>
      </c>
      <c r="E1284" s="61" t="s">
        <v>4303</v>
      </c>
      <c r="F1284" s="61" t="s">
        <v>4310</v>
      </c>
      <c r="G1284" s="61" t="s">
        <v>1503</v>
      </c>
      <c r="H1284" s="61" t="s">
        <v>4301</v>
      </c>
      <c r="I1284" s="61" t="s">
        <v>1314</v>
      </c>
      <c r="J1284" s="61" t="s">
        <v>1506</v>
      </c>
      <c r="K1284" s="61" t="s">
        <v>4306</v>
      </c>
      <c r="L1284" s="61" t="s">
        <v>1508</v>
      </c>
      <c r="M1284" s="61" t="s">
        <v>4353</v>
      </c>
      <c r="N1284" s="355">
        <v>45898</v>
      </c>
      <c r="O1284" s="19">
        <v>139463.79</v>
      </c>
      <c r="P1284" s="15" t="s">
        <v>1510</v>
      </c>
      <c r="Q1284" s="336">
        <v>1</v>
      </c>
    </row>
    <row r="1285" spans="1:17" x14ac:dyDescent="0.2">
      <c r="A1285" s="61" t="s">
        <v>3595</v>
      </c>
      <c r="B1285" s="61" t="s">
        <v>4282</v>
      </c>
      <c r="C1285" s="61" t="s">
        <v>1314</v>
      </c>
      <c r="D1285" s="61" t="s">
        <v>3596</v>
      </c>
      <c r="E1285" s="61" t="s">
        <v>4303</v>
      </c>
      <c r="F1285" s="61" t="s">
        <v>4379</v>
      </c>
      <c r="G1285" s="61" t="s">
        <v>1503</v>
      </c>
      <c r="H1285" s="61" t="s">
        <v>4301</v>
      </c>
      <c r="I1285" s="61" t="s">
        <v>1505</v>
      </c>
      <c r="J1285" s="61" t="s">
        <v>1506</v>
      </c>
      <c r="K1285" s="61" t="s">
        <v>4306</v>
      </c>
      <c r="L1285" s="61" t="s">
        <v>1508</v>
      </c>
      <c r="M1285" s="61" t="s">
        <v>4353</v>
      </c>
      <c r="N1285" s="355">
        <v>46034</v>
      </c>
      <c r="O1285" s="19">
        <v>1</v>
      </c>
      <c r="P1285" s="15" t="s">
        <v>1510</v>
      </c>
      <c r="Q1285" s="336">
        <v>1</v>
      </c>
    </row>
    <row r="1286" spans="1:17" x14ac:dyDescent="0.2">
      <c r="A1286" s="61" t="s">
        <v>3595</v>
      </c>
      <c r="B1286" s="61" t="s">
        <v>4282</v>
      </c>
      <c r="C1286" s="61" t="s">
        <v>4312</v>
      </c>
      <c r="D1286" s="61" t="s">
        <v>3596</v>
      </c>
      <c r="E1286" s="61" t="s">
        <v>4303</v>
      </c>
      <c r="F1286" s="61" t="s">
        <v>4379</v>
      </c>
      <c r="G1286" s="61" t="s">
        <v>1503</v>
      </c>
      <c r="H1286" s="61" t="s">
        <v>4301</v>
      </c>
      <c r="I1286" s="61" t="s">
        <v>1505</v>
      </c>
      <c r="J1286" s="61" t="s">
        <v>1506</v>
      </c>
      <c r="K1286" s="61" t="s">
        <v>4306</v>
      </c>
      <c r="L1286" s="61" t="s">
        <v>1508</v>
      </c>
      <c r="M1286" s="61" t="s">
        <v>4353</v>
      </c>
      <c r="N1286" s="355">
        <v>46034</v>
      </c>
      <c r="O1286" s="19">
        <v>0</v>
      </c>
      <c r="P1286" s="15" t="s">
        <v>1510</v>
      </c>
      <c r="Q1286" s="336">
        <v>1</v>
      </c>
    </row>
    <row r="1287" spans="1:17" x14ac:dyDescent="0.2">
      <c r="A1287" s="61" t="s">
        <v>3595</v>
      </c>
      <c r="B1287" s="61" t="s">
        <v>4307</v>
      </c>
      <c r="C1287" s="61" t="s">
        <v>1314</v>
      </c>
      <c r="D1287" s="61" t="s">
        <v>3596</v>
      </c>
      <c r="E1287" s="61" t="s">
        <v>4303</v>
      </c>
      <c r="F1287" s="61" t="s">
        <v>4379</v>
      </c>
      <c r="G1287" s="61" t="s">
        <v>1503</v>
      </c>
      <c r="H1287" s="61" t="s">
        <v>4301</v>
      </c>
      <c r="I1287" s="61" t="s">
        <v>1314</v>
      </c>
      <c r="J1287" s="61" t="s">
        <v>1506</v>
      </c>
      <c r="K1287" s="61" t="s">
        <v>4306</v>
      </c>
      <c r="L1287" s="61" t="s">
        <v>1508</v>
      </c>
      <c r="M1287" s="61" t="s">
        <v>4353</v>
      </c>
      <c r="N1287" s="355">
        <v>46034</v>
      </c>
      <c r="O1287" s="19">
        <v>1</v>
      </c>
      <c r="P1287" s="15" t="s">
        <v>1510</v>
      </c>
      <c r="Q1287" s="336">
        <v>1</v>
      </c>
    </row>
    <row r="1288" spans="1:17" x14ac:dyDescent="0.2">
      <c r="A1288" s="61" t="s">
        <v>3595</v>
      </c>
      <c r="B1288" s="61" t="s">
        <v>1498</v>
      </c>
      <c r="C1288" s="61" t="s">
        <v>1314</v>
      </c>
      <c r="D1288" s="61" t="s">
        <v>3596</v>
      </c>
      <c r="E1288" s="61" t="s">
        <v>4303</v>
      </c>
      <c r="F1288" s="61" t="s">
        <v>4379</v>
      </c>
      <c r="G1288" s="61" t="s">
        <v>1503</v>
      </c>
      <c r="H1288" s="61" t="s">
        <v>4352</v>
      </c>
      <c r="I1288" s="61" t="s">
        <v>1505</v>
      </c>
      <c r="J1288" s="61" t="s">
        <v>1506</v>
      </c>
      <c r="K1288" s="61" t="s">
        <v>4306</v>
      </c>
      <c r="L1288" s="61" t="s">
        <v>1508</v>
      </c>
      <c r="M1288" s="61" t="s">
        <v>4353</v>
      </c>
      <c r="N1288" s="355">
        <v>46034</v>
      </c>
      <c r="O1288" s="19">
        <v>573368.78</v>
      </c>
      <c r="P1288" s="15" t="s">
        <v>1510</v>
      </c>
      <c r="Q1288" s="336">
        <v>1</v>
      </c>
    </row>
    <row r="1289" spans="1:17" x14ac:dyDescent="0.2">
      <c r="A1289" s="61" t="s">
        <v>3595</v>
      </c>
      <c r="B1289" s="61" t="s">
        <v>4300</v>
      </c>
      <c r="C1289" s="61" t="s">
        <v>1314</v>
      </c>
      <c r="D1289" s="61" t="s">
        <v>3596</v>
      </c>
      <c r="E1289" s="61" t="s">
        <v>4303</v>
      </c>
      <c r="F1289" s="61" t="s">
        <v>4379</v>
      </c>
      <c r="G1289" s="61" t="s">
        <v>1503</v>
      </c>
      <c r="H1289" s="61" t="s">
        <v>4301</v>
      </c>
      <c r="I1289" s="61" t="s">
        <v>1314</v>
      </c>
      <c r="J1289" s="61" t="s">
        <v>1506</v>
      </c>
      <c r="K1289" s="61" t="s">
        <v>4306</v>
      </c>
      <c r="L1289" s="61" t="s">
        <v>1508</v>
      </c>
      <c r="M1289" s="61" t="s">
        <v>4353</v>
      </c>
      <c r="N1289" s="355">
        <v>46034</v>
      </c>
      <c r="O1289" s="19">
        <v>573368.78</v>
      </c>
      <c r="P1289" s="15" t="s">
        <v>1510</v>
      </c>
      <c r="Q1289" s="336">
        <v>1</v>
      </c>
    </row>
    <row r="1290" spans="1:17" x14ac:dyDescent="0.2">
      <c r="A1290" s="61" t="s">
        <v>3593</v>
      </c>
      <c r="B1290" s="61" t="s">
        <v>4282</v>
      </c>
      <c r="C1290" s="61" t="s">
        <v>1314</v>
      </c>
      <c r="D1290" s="61" t="s">
        <v>3594</v>
      </c>
      <c r="E1290" s="61" t="s">
        <v>4303</v>
      </c>
      <c r="F1290" s="61" t="s">
        <v>4373</v>
      </c>
      <c r="G1290" s="61" t="s">
        <v>1503</v>
      </c>
      <c r="H1290" s="61" t="s">
        <v>4301</v>
      </c>
      <c r="I1290" s="61" t="s">
        <v>1505</v>
      </c>
      <c r="J1290" s="61" t="s">
        <v>1506</v>
      </c>
      <c r="K1290" s="61" t="s">
        <v>4306</v>
      </c>
      <c r="L1290" s="61" t="s">
        <v>1508</v>
      </c>
      <c r="M1290" s="61" t="s">
        <v>4353</v>
      </c>
      <c r="N1290" s="355">
        <v>46034</v>
      </c>
      <c r="O1290" s="19">
        <v>1</v>
      </c>
      <c r="P1290" s="15" t="s">
        <v>1510</v>
      </c>
      <c r="Q1290" s="336">
        <v>1</v>
      </c>
    </row>
    <row r="1291" spans="1:17" x14ac:dyDescent="0.2">
      <c r="A1291" s="61" t="s">
        <v>3593</v>
      </c>
      <c r="B1291" s="61" t="s">
        <v>4282</v>
      </c>
      <c r="C1291" s="61" t="s">
        <v>4312</v>
      </c>
      <c r="D1291" s="61" t="s">
        <v>3594</v>
      </c>
      <c r="E1291" s="61" t="s">
        <v>4303</v>
      </c>
      <c r="F1291" s="61" t="s">
        <v>4373</v>
      </c>
      <c r="G1291" s="61" t="s">
        <v>1503</v>
      </c>
      <c r="H1291" s="61" t="s">
        <v>4301</v>
      </c>
      <c r="I1291" s="61" t="s">
        <v>1505</v>
      </c>
      <c r="J1291" s="61" t="s">
        <v>1506</v>
      </c>
      <c r="K1291" s="61" t="s">
        <v>4306</v>
      </c>
      <c r="L1291" s="61" t="s">
        <v>1508</v>
      </c>
      <c r="M1291" s="61" t="s">
        <v>4353</v>
      </c>
      <c r="N1291" s="355">
        <v>46034</v>
      </c>
      <c r="O1291" s="19">
        <v>0</v>
      </c>
      <c r="P1291" s="15" t="s">
        <v>1510</v>
      </c>
      <c r="Q1291" s="336">
        <v>1</v>
      </c>
    </row>
    <row r="1292" spans="1:17" x14ac:dyDescent="0.2">
      <c r="A1292" s="61" t="s">
        <v>3593</v>
      </c>
      <c r="B1292" s="61" t="s">
        <v>4307</v>
      </c>
      <c r="C1292" s="61" t="s">
        <v>1314</v>
      </c>
      <c r="D1292" s="61" t="s">
        <v>3594</v>
      </c>
      <c r="E1292" s="61" t="s">
        <v>4303</v>
      </c>
      <c r="F1292" s="61" t="s">
        <v>4373</v>
      </c>
      <c r="G1292" s="61" t="s">
        <v>1503</v>
      </c>
      <c r="H1292" s="61" t="s">
        <v>4301</v>
      </c>
      <c r="I1292" s="61" t="s">
        <v>1314</v>
      </c>
      <c r="J1292" s="61" t="s">
        <v>1506</v>
      </c>
      <c r="K1292" s="61" t="s">
        <v>4306</v>
      </c>
      <c r="L1292" s="61" t="s">
        <v>1508</v>
      </c>
      <c r="M1292" s="61" t="s">
        <v>4353</v>
      </c>
      <c r="N1292" s="355">
        <v>46034</v>
      </c>
      <c r="O1292" s="19">
        <v>1</v>
      </c>
      <c r="P1292" s="15" t="s">
        <v>1510</v>
      </c>
      <c r="Q1292" s="336">
        <v>1</v>
      </c>
    </row>
    <row r="1293" spans="1:17" x14ac:dyDescent="0.2">
      <c r="A1293" s="61" t="s">
        <v>3593</v>
      </c>
      <c r="B1293" s="61" t="s">
        <v>1498</v>
      </c>
      <c r="C1293" s="61" t="s">
        <v>1314</v>
      </c>
      <c r="D1293" s="61" t="s">
        <v>3594</v>
      </c>
      <c r="E1293" s="61" t="s">
        <v>4303</v>
      </c>
      <c r="F1293" s="61" t="s">
        <v>4373</v>
      </c>
      <c r="G1293" s="61" t="s">
        <v>1503</v>
      </c>
      <c r="H1293" s="61" t="s">
        <v>4301</v>
      </c>
      <c r="I1293" s="61" t="s">
        <v>1505</v>
      </c>
      <c r="J1293" s="61" t="s">
        <v>1506</v>
      </c>
      <c r="K1293" s="61" t="s">
        <v>4306</v>
      </c>
      <c r="L1293" s="61" t="s">
        <v>1508</v>
      </c>
      <c r="M1293" s="61" t="s">
        <v>4353</v>
      </c>
      <c r="N1293" s="355">
        <v>46034</v>
      </c>
      <c r="O1293" s="19">
        <v>0</v>
      </c>
      <c r="P1293" s="15" t="s">
        <v>1510</v>
      </c>
      <c r="Q1293" s="336">
        <v>1</v>
      </c>
    </row>
    <row r="1294" spans="1:17" x14ac:dyDescent="0.2">
      <c r="A1294" s="61" t="s">
        <v>3593</v>
      </c>
      <c r="B1294" s="61" t="s">
        <v>4300</v>
      </c>
      <c r="C1294" s="61" t="s">
        <v>1314</v>
      </c>
      <c r="D1294" s="61" t="s">
        <v>3594</v>
      </c>
      <c r="E1294" s="61" t="s">
        <v>4303</v>
      </c>
      <c r="F1294" s="61" t="s">
        <v>4373</v>
      </c>
      <c r="G1294" s="61" t="s">
        <v>1503</v>
      </c>
      <c r="H1294" s="61" t="s">
        <v>4301</v>
      </c>
      <c r="I1294" s="61" t="s">
        <v>1314</v>
      </c>
      <c r="J1294" s="61" t="s">
        <v>1506</v>
      </c>
      <c r="K1294" s="61" t="s">
        <v>4306</v>
      </c>
      <c r="L1294" s="61" t="s">
        <v>1508</v>
      </c>
      <c r="M1294" s="61" t="s">
        <v>4353</v>
      </c>
      <c r="N1294" s="355">
        <v>46034</v>
      </c>
      <c r="O1294" s="19">
        <v>337155.82</v>
      </c>
      <c r="P1294" s="15" t="s">
        <v>1510</v>
      </c>
      <c r="Q1294" s="336">
        <v>1</v>
      </c>
    </row>
    <row r="1295" spans="1:17" x14ac:dyDescent="0.2">
      <c r="A1295" s="61" t="s">
        <v>3681</v>
      </c>
      <c r="B1295" s="61" t="s">
        <v>1498</v>
      </c>
      <c r="C1295" s="61" t="s">
        <v>1314</v>
      </c>
      <c r="D1295" s="61" t="s">
        <v>3682</v>
      </c>
      <c r="E1295" s="61" t="s">
        <v>4303</v>
      </c>
      <c r="F1295" s="61" t="s">
        <v>4335</v>
      </c>
      <c r="G1295" s="61" t="s">
        <v>1503</v>
      </c>
      <c r="H1295" s="61" t="s">
        <v>4301</v>
      </c>
      <c r="I1295" s="61" t="s">
        <v>1505</v>
      </c>
      <c r="J1295" s="61" t="s">
        <v>1506</v>
      </c>
      <c r="K1295" s="61" t="s">
        <v>4319</v>
      </c>
      <c r="L1295" s="61" t="s">
        <v>1508</v>
      </c>
      <c r="M1295" s="61" t="s">
        <v>4353</v>
      </c>
      <c r="N1295" s="355">
        <v>45534</v>
      </c>
      <c r="O1295" s="19">
        <v>0</v>
      </c>
      <c r="P1295" s="15" t="s">
        <v>1510</v>
      </c>
      <c r="Q1295" s="336">
        <v>1</v>
      </c>
    </row>
    <row r="1296" spans="1:17" x14ac:dyDescent="0.2">
      <c r="A1296" s="61" t="s">
        <v>3681</v>
      </c>
      <c r="B1296" s="61" t="s">
        <v>4300</v>
      </c>
      <c r="C1296" s="61" t="s">
        <v>1314</v>
      </c>
      <c r="D1296" s="61" t="s">
        <v>3682</v>
      </c>
      <c r="E1296" s="61" t="s">
        <v>4303</v>
      </c>
      <c r="F1296" s="61" t="s">
        <v>4335</v>
      </c>
      <c r="G1296" s="61" t="s">
        <v>1503</v>
      </c>
      <c r="H1296" s="61" t="s">
        <v>4301</v>
      </c>
      <c r="I1296" s="61" t="s">
        <v>1314</v>
      </c>
      <c r="J1296" s="61" t="s">
        <v>1506</v>
      </c>
      <c r="K1296" s="61" t="s">
        <v>4306</v>
      </c>
      <c r="L1296" s="61" t="s">
        <v>1508</v>
      </c>
      <c r="M1296" s="61" t="s">
        <v>4353</v>
      </c>
      <c r="N1296" s="355">
        <v>45534</v>
      </c>
      <c r="O1296" s="19">
        <v>1021482.15</v>
      </c>
      <c r="P1296" s="15" t="s">
        <v>1510</v>
      </c>
      <c r="Q1296" s="336">
        <v>1</v>
      </c>
    </row>
    <row r="1297" spans="1:17" x14ac:dyDescent="0.2">
      <c r="A1297" s="61" t="s">
        <v>3961</v>
      </c>
      <c r="B1297" s="61" t="s">
        <v>1498</v>
      </c>
      <c r="C1297" s="61" t="s">
        <v>1314</v>
      </c>
      <c r="D1297" s="61" t="s">
        <v>3962</v>
      </c>
      <c r="E1297" s="61" t="s">
        <v>4303</v>
      </c>
      <c r="F1297" s="61" t="s">
        <v>4310</v>
      </c>
      <c r="G1297" s="61" t="s">
        <v>1503</v>
      </c>
      <c r="H1297" s="61" t="s">
        <v>4301</v>
      </c>
      <c r="I1297" s="61" t="s">
        <v>4317</v>
      </c>
      <c r="J1297" s="61" t="s">
        <v>1506</v>
      </c>
      <c r="K1297" s="61" t="s">
        <v>4319</v>
      </c>
      <c r="L1297" s="61" t="s">
        <v>1508</v>
      </c>
      <c r="M1297" s="61" t="s">
        <v>4353</v>
      </c>
      <c r="N1297" s="355">
        <v>45687</v>
      </c>
      <c r="O1297" s="19">
        <v>0</v>
      </c>
      <c r="P1297" s="15" t="s">
        <v>1510</v>
      </c>
      <c r="Q1297" s="336">
        <v>1</v>
      </c>
    </row>
    <row r="1298" spans="1:17" x14ac:dyDescent="0.2">
      <c r="A1298" s="61" t="s">
        <v>3961</v>
      </c>
      <c r="B1298" s="61" t="s">
        <v>4300</v>
      </c>
      <c r="C1298" s="61" t="s">
        <v>1314</v>
      </c>
      <c r="D1298" s="61" t="s">
        <v>3962</v>
      </c>
      <c r="E1298" s="61" t="s">
        <v>4303</v>
      </c>
      <c r="F1298" s="61" t="s">
        <v>4310</v>
      </c>
      <c r="G1298" s="61" t="s">
        <v>1503</v>
      </c>
      <c r="H1298" s="61" t="s">
        <v>4301</v>
      </c>
      <c r="I1298" s="61" t="s">
        <v>1314</v>
      </c>
      <c r="J1298" s="61" t="s">
        <v>1506</v>
      </c>
      <c r="K1298" s="61" t="s">
        <v>4306</v>
      </c>
      <c r="L1298" s="61" t="s">
        <v>1508</v>
      </c>
      <c r="M1298" s="61" t="s">
        <v>4353</v>
      </c>
      <c r="N1298" s="355">
        <v>45687</v>
      </c>
      <c r="O1298" s="19">
        <v>100</v>
      </c>
      <c r="P1298" s="15" t="s">
        <v>1510</v>
      </c>
      <c r="Q1298" s="336">
        <v>1</v>
      </c>
    </row>
    <row r="1299" spans="1:17" x14ac:dyDescent="0.2">
      <c r="A1299" s="61" t="s">
        <v>3891</v>
      </c>
      <c r="B1299" s="61" t="s">
        <v>1498</v>
      </c>
      <c r="C1299" s="61" t="s">
        <v>1314</v>
      </c>
      <c r="D1299" s="61" t="s">
        <v>3892</v>
      </c>
      <c r="E1299" s="61" t="s">
        <v>4303</v>
      </c>
      <c r="F1299" s="61" t="s">
        <v>4380</v>
      </c>
      <c r="G1299" s="61" t="s">
        <v>1503</v>
      </c>
      <c r="H1299" s="61" t="s">
        <v>4301</v>
      </c>
      <c r="I1299" s="61" t="s">
        <v>4302</v>
      </c>
      <c r="J1299" s="61" t="s">
        <v>4287</v>
      </c>
      <c r="K1299" s="61" t="s">
        <v>4319</v>
      </c>
      <c r="L1299" s="61" t="s">
        <v>1508</v>
      </c>
      <c r="M1299" s="61" t="s">
        <v>4353</v>
      </c>
      <c r="N1299" s="355">
        <v>45686</v>
      </c>
      <c r="O1299" s="19">
        <v>21760150.800000001</v>
      </c>
      <c r="P1299" s="15" t="s">
        <v>1510</v>
      </c>
      <c r="Q1299" s="336">
        <v>1</v>
      </c>
    </row>
    <row r="1300" spans="1:17" x14ac:dyDescent="0.2">
      <c r="A1300" s="61" t="s">
        <v>3891</v>
      </c>
      <c r="B1300" s="61" t="s">
        <v>4300</v>
      </c>
      <c r="C1300" s="61" t="s">
        <v>1314</v>
      </c>
      <c r="D1300" s="61" t="s">
        <v>3892</v>
      </c>
      <c r="E1300" s="61" t="s">
        <v>4303</v>
      </c>
      <c r="F1300" s="61" t="s">
        <v>4380</v>
      </c>
      <c r="G1300" s="61" t="s">
        <v>1503</v>
      </c>
      <c r="H1300" s="61" t="s">
        <v>4301</v>
      </c>
      <c r="I1300" s="61" t="s">
        <v>1314</v>
      </c>
      <c r="J1300" s="61" t="s">
        <v>1506</v>
      </c>
      <c r="K1300" s="61" t="s">
        <v>4306</v>
      </c>
      <c r="L1300" s="61" t="s">
        <v>1508</v>
      </c>
      <c r="M1300" s="61" t="s">
        <v>4353</v>
      </c>
      <c r="N1300" s="355">
        <v>45686</v>
      </c>
      <c r="O1300" s="19">
        <v>21760150.800000001</v>
      </c>
      <c r="P1300" s="15" t="s">
        <v>1510</v>
      </c>
      <c r="Q1300" s="336">
        <v>1</v>
      </c>
    </row>
    <row r="1301" spans="1:17" x14ac:dyDescent="0.2">
      <c r="A1301" s="61" t="s">
        <v>3963</v>
      </c>
      <c r="B1301" s="61" t="s">
        <v>4282</v>
      </c>
      <c r="C1301" s="61" t="s">
        <v>1314</v>
      </c>
      <c r="D1301" s="61" t="s">
        <v>3964</v>
      </c>
      <c r="E1301" s="61" t="s">
        <v>4303</v>
      </c>
      <c r="F1301" s="61" t="s">
        <v>4310</v>
      </c>
      <c r="G1301" s="61" t="s">
        <v>1503</v>
      </c>
      <c r="H1301" s="61" t="s">
        <v>4301</v>
      </c>
      <c r="I1301" s="61" t="s">
        <v>1505</v>
      </c>
      <c r="J1301" s="61" t="s">
        <v>1506</v>
      </c>
      <c r="K1301" s="61" t="s">
        <v>4319</v>
      </c>
      <c r="L1301" s="61" t="s">
        <v>1508</v>
      </c>
      <c r="M1301" s="61" t="s">
        <v>4353</v>
      </c>
      <c r="N1301" s="355">
        <v>46034</v>
      </c>
      <c r="O1301" s="19">
        <v>21</v>
      </c>
      <c r="P1301" s="15" t="s">
        <v>1510</v>
      </c>
      <c r="Q1301" s="336">
        <v>1</v>
      </c>
    </row>
    <row r="1302" spans="1:17" x14ac:dyDescent="0.2">
      <c r="A1302" s="61" t="s">
        <v>3963</v>
      </c>
      <c r="B1302" s="61" t="s">
        <v>4282</v>
      </c>
      <c r="C1302" s="61" t="s">
        <v>4312</v>
      </c>
      <c r="D1302" s="61" t="s">
        <v>3964</v>
      </c>
      <c r="E1302" s="61" t="s">
        <v>4303</v>
      </c>
      <c r="F1302" s="61" t="s">
        <v>4310</v>
      </c>
      <c r="G1302" s="61" t="s">
        <v>1503</v>
      </c>
      <c r="H1302" s="61" t="s">
        <v>4301</v>
      </c>
      <c r="I1302" s="61" t="s">
        <v>1505</v>
      </c>
      <c r="J1302" s="61" t="s">
        <v>1506</v>
      </c>
      <c r="K1302" s="61" t="s">
        <v>4319</v>
      </c>
      <c r="L1302" s="61" t="s">
        <v>1508</v>
      </c>
      <c r="M1302" s="61" t="s">
        <v>4353</v>
      </c>
      <c r="N1302" s="355">
        <v>46034</v>
      </c>
      <c r="O1302" s="19">
        <v>1</v>
      </c>
      <c r="P1302" s="15" t="s">
        <v>1510</v>
      </c>
      <c r="Q1302" s="336">
        <v>1</v>
      </c>
    </row>
    <row r="1303" spans="1:17" x14ac:dyDescent="0.2">
      <c r="A1303" s="61" t="s">
        <v>3963</v>
      </c>
      <c r="B1303" s="61" t="s">
        <v>4282</v>
      </c>
      <c r="C1303" s="61" t="s">
        <v>4313</v>
      </c>
      <c r="D1303" s="61" t="s">
        <v>3964</v>
      </c>
      <c r="E1303" s="61" t="s">
        <v>4303</v>
      </c>
      <c r="F1303" s="61" t="s">
        <v>4310</v>
      </c>
      <c r="G1303" s="61" t="s">
        <v>1503</v>
      </c>
      <c r="H1303" s="61" t="s">
        <v>4301</v>
      </c>
      <c r="I1303" s="61" t="s">
        <v>1505</v>
      </c>
      <c r="J1303" s="61" t="s">
        <v>1506</v>
      </c>
      <c r="K1303" s="61" t="s">
        <v>4319</v>
      </c>
      <c r="L1303" s="61" t="s">
        <v>1508</v>
      </c>
      <c r="M1303" s="61" t="s">
        <v>4353</v>
      </c>
      <c r="N1303" s="355">
        <v>46034</v>
      </c>
      <c r="O1303" s="19">
        <v>1</v>
      </c>
      <c r="P1303" s="15" t="s">
        <v>1510</v>
      </c>
      <c r="Q1303" s="336">
        <v>1</v>
      </c>
    </row>
    <row r="1304" spans="1:17" x14ac:dyDescent="0.2">
      <c r="A1304" s="61" t="s">
        <v>3963</v>
      </c>
      <c r="B1304" s="61" t="s">
        <v>4307</v>
      </c>
      <c r="C1304" s="61" t="s">
        <v>1314</v>
      </c>
      <c r="D1304" s="61" t="s">
        <v>3964</v>
      </c>
      <c r="E1304" s="61" t="s">
        <v>4303</v>
      </c>
      <c r="F1304" s="61" t="s">
        <v>4310</v>
      </c>
      <c r="G1304" s="61" t="s">
        <v>1503</v>
      </c>
      <c r="H1304" s="61" t="s">
        <v>4301</v>
      </c>
      <c r="I1304" s="61" t="s">
        <v>1505</v>
      </c>
      <c r="J1304" s="61" t="s">
        <v>1506</v>
      </c>
      <c r="K1304" s="61" t="s">
        <v>4319</v>
      </c>
      <c r="L1304" s="61" t="s">
        <v>1508</v>
      </c>
      <c r="M1304" s="61" t="s">
        <v>4353</v>
      </c>
      <c r="N1304" s="355">
        <v>46034</v>
      </c>
      <c r="O1304" s="19">
        <v>21</v>
      </c>
      <c r="P1304" s="15" t="s">
        <v>1510</v>
      </c>
      <c r="Q1304" s="336">
        <v>1</v>
      </c>
    </row>
    <row r="1305" spans="1:17" x14ac:dyDescent="0.2">
      <c r="A1305" s="61" t="s">
        <v>3963</v>
      </c>
      <c r="B1305" s="61" t="s">
        <v>1498</v>
      </c>
      <c r="C1305" s="61" t="s">
        <v>1314</v>
      </c>
      <c r="D1305" s="61" t="s">
        <v>3964</v>
      </c>
      <c r="E1305" s="61" t="s">
        <v>4303</v>
      </c>
      <c r="F1305" s="61" t="s">
        <v>4310</v>
      </c>
      <c r="G1305" s="61" t="s">
        <v>1503</v>
      </c>
      <c r="H1305" s="61" t="s">
        <v>4301</v>
      </c>
      <c r="I1305" s="61" t="s">
        <v>4302</v>
      </c>
      <c r="J1305" s="61" t="s">
        <v>4287</v>
      </c>
      <c r="K1305" s="61" t="s">
        <v>4319</v>
      </c>
      <c r="L1305" s="61" t="s">
        <v>1508</v>
      </c>
      <c r="M1305" s="61" t="s">
        <v>4353</v>
      </c>
      <c r="N1305" s="355">
        <v>46034</v>
      </c>
      <c r="O1305" s="19">
        <v>9876690.9299999997</v>
      </c>
      <c r="P1305" s="15" t="s">
        <v>1510</v>
      </c>
      <c r="Q1305" s="336">
        <v>1</v>
      </c>
    </row>
    <row r="1306" spans="1:17" x14ac:dyDescent="0.2">
      <c r="A1306" s="61" t="s">
        <v>3963</v>
      </c>
      <c r="B1306" s="61" t="s">
        <v>4300</v>
      </c>
      <c r="C1306" s="61" t="s">
        <v>1314</v>
      </c>
      <c r="D1306" s="61" t="s">
        <v>3964</v>
      </c>
      <c r="E1306" s="61" t="s">
        <v>4303</v>
      </c>
      <c r="F1306" s="61" t="s">
        <v>4310</v>
      </c>
      <c r="G1306" s="61" t="s">
        <v>1503</v>
      </c>
      <c r="H1306" s="61" t="s">
        <v>4301</v>
      </c>
      <c r="I1306" s="61" t="s">
        <v>1314</v>
      </c>
      <c r="J1306" s="61" t="s">
        <v>1506</v>
      </c>
      <c r="K1306" s="61" t="s">
        <v>4306</v>
      </c>
      <c r="L1306" s="61" t="s">
        <v>1508</v>
      </c>
      <c r="M1306" s="61" t="s">
        <v>4353</v>
      </c>
      <c r="N1306" s="355">
        <v>46034</v>
      </c>
      <c r="O1306" s="19">
        <v>9876690.9299999997</v>
      </c>
      <c r="P1306" s="15" t="s">
        <v>1510</v>
      </c>
      <c r="Q1306" s="336">
        <v>1</v>
      </c>
    </row>
    <row r="1307" spans="1:17" x14ac:dyDescent="0.2">
      <c r="A1307" s="61" t="s">
        <v>3683</v>
      </c>
      <c r="B1307" s="61" t="s">
        <v>1498</v>
      </c>
      <c r="C1307" s="61" t="s">
        <v>1314</v>
      </c>
      <c r="D1307" s="61" t="s">
        <v>3684</v>
      </c>
      <c r="E1307" s="61" t="s">
        <v>4303</v>
      </c>
      <c r="F1307" s="61" t="s">
        <v>4335</v>
      </c>
      <c r="G1307" s="61" t="s">
        <v>1503</v>
      </c>
      <c r="H1307" s="61" t="s">
        <v>4301</v>
      </c>
      <c r="I1307" s="61" t="s">
        <v>1505</v>
      </c>
      <c r="J1307" s="61" t="s">
        <v>1506</v>
      </c>
      <c r="K1307" s="61" t="s">
        <v>4319</v>
      </c>
      <c r="L1307" s="61" t="s">
        <v>1508</v>
      </c>
      <c r="M1307" s="61" t="s">
        <v>4353</v>
      </c>
      <c r="N1307" s="355">
        <v>45698</v>
      </c>
      <c r="O1307" s="19">
        <v>0</v>
      </c>
      <c r="P1307" s="15" t="s">
        <v>1510</v>
      </c>
      <c r="Q1307" s="336">
        <v>1</v>
      </c>
    </row>
    <row r="1308" spans="1:17" x14ac:dyDescent="0.2">
      <c r="A1308" s="61" t="s">
        <v>3683</v>
      </c>
      <c r="B1308" s="61" t="s">
        <v>4300</v>
      </c>
      <c r="C1308" s="61" t="s">
        <v>1314</v>
      </c>
      <c r="D1308" s="61" t="s">
        <v>3684</v>
      </c>
      <c r="E1308" s="61" t="s">
        <v>4303</v>
      </c>
      <c r="F1308" s="61" t="s">
        <v>4335</v>
      </c>
      <c r="G1308" s="61" t="s">
        <v>1503</v>
      </c>
      <c r="H1308" s="61" t="s">
        <v>4301</v>
      </c>
      <c r="I1308" s="61" t="s">
        <v>1314</v>
      </c>
      <c r="J1308" s="61" t="s">
        <v>1506</v>
      </c>
      <c r="K1308" s="61" t="s">
        <v>4306</v>
      </c>
      <c r="L1308" s="61" t="s">
        <v>1508</v>
      </c>
      <c r="M1308" s="61" t="s">
        <v>4353</v>
      </c>
      <c r="N1308" s="355">
        <v>45698</v>
      </c>
      <c r="O1308" s="19">
        <v>755405.86</v>
      </c>
      <c r="P1308" s="15" t="s">
        <v>1510</v>
      </c>
      <c r="Q1308" s="336">
        <v>1</v>
      </c>
    </row>
    <row r="1309" spans="1:17" x14ac:dyDescent="0.2">
      <c r="A1309" s="61" t="s">
        <v>3743</v>
      </c>
      <c r="B1309" s="61" t="s">
        <v>1498</v>
      </c>
      <c r="C1309" s="61" t="s">
        <v>1314</v>
      </c>
      <c r="D1309" s="61" t="s">
        <v>3744</v>
      </c>
      <c r="E1309" s="61" t="s">
        <v>4303</v>
      </c>
      <c r="F1309" s="61" t="s">
        <v>4330</v>
      </c>
      <c r="G1309" s="61" t="s">
        <v>1503</v>
      </c>
      <c r="H1309" s="61" t="s">
        <v>4301</v>
      </c>
      <c r="I1309" s="61" t="s">
        <v>1505</v>
      </c>
      <c r="J1309" s="61" t="s">
        <v>1506</v>
      </c>
      <c r="K1309" s="61" t="s">
        <v>4319</v>
      </c>
      <c r="L1309" s="61" t="s">
        <v>1508</v>
      </c>
      <c r="M1309" s="61" t="s">
        <v>4353</v>
      </c>
      <c r="N1309" s="355">
        <v>45923</v>
      </c>
      <c r="O1309" s="19">
        <v>100</v>
      </c>
      <c r="P1309" s="15" t="s">
        <v>1510</v>
      </c>
      <c r="Q1309" s="336">
        <v>1</v>
      </c>
    </row>
    <row r="1310" spans="1:17" x14ac:dyDescent="0.2">
      <c r="A1310" s="61" t="s">
        <v>3743</v>
      </c>
      <c r="B1310" s="61" t="s">
        <v>4300</v>
      </c>
      <c r="C1310" s="61" t="s">
        <v>1314</v>
      </c>
      <c r="D1310" s="61" t="s">
        <v>3744</v>
      </c>
      <c r="E1310" s="61" t="s">
        <v>4303</v>
      </c>
      <c r="F1310" s="61" t="s">
        <v>4330</v>
      </c>
      <c r="G1310" s="61" t="s">
        <v>1503</v>
      </c>
      <c r="H1310" s="61" t="s">
        <v>4301</v>
      </c>
      <c r="I1310" s="61" t="s">
        <v>1314</v>
      </c>
      <c r="J1310" s="61" t="s">
        <v>1506</v>
      </c>
      <c r="K1310" s="61" t="s">
        <v>4306</v>
      </c>
      <c r="L1310" s="61" t="s">
        <v>1508</v>
      </c>
      <c r="M1310" s="61" t="s">
        <v>4353</v>
      </c>
      <c r="N1310" s="355">
        <v>45923</v>
      </c>
      <c r="O1310" s="19">
        <v>100</v>
      </c>
      <c r="P1310" s="15" t="s">
        <v>1510</v>
      </c>
      <c r="Q1310" s="336">
        <v>1</v>
      </c>
    </row>
    <row r="1311" spans="1:17" x14ac:dyDescent="0.2">
      <c r="A1311" s="61" t="s">
        <v>2957</v>
      </c>
      <c r="B1311" s="61" t="s">
        <v>1498</v>
      </c>
      <c r="C1311" s="61" t="s">
        <v>1314</v>
      </c>
      <c r="D1311" s="61" t="s">
        <v>2958</v>
      </c>
      <c r="E1311" s="61" t="s">
        <v>4303</v>
      </c>
      <c r="F1311" s="61" t="s">
        <v>4310</v>
      </c>
      <c r="G1311" s="61" t="s">
        <v>1503</v>
      </c>
      <c r="H1311" s="61" t="s">
        <v>4301</v>
      </c>
      <c r="I1311" s="61" t="s">
        <v>1505</v>
      </c>
      <c r="J1311" s="61" t="s">
        <v>1506</v>
      </c>
      <c r="K1311" s="61" t="s">
        <v>4306</v>
      </c>
      <c r="L1311" s="61" t="s">
        <v>1508</v>
      </c>
      <c r="M1311" s="61" t="s">
        <v>4353</v>
      </c>
      <c r="N1311" s="355">
        <v>45537</v>
      </c>
      <c r="O1311" s="19">
        <v>1000</v>
      </c>
      <c r="P1311" s="15" t="s">
        <v>1510</v>
      </c>
      <c r="Q1311" s="336">
        <v>1</v>
      </c>
    </row>
    <row r="1312" spans="1:17" x14ac:dyDescent="0.2">
      <c r="A1312" s="61" t="s">
        <v>2957</v>
      </c>
      <c r="B1312" s="61" t="s">
        <v>4300</v>
      </c>
      <c r="C1312" s="61" t="s">
        <v>1314</v>
      </c>
      <c r="D1312" s="61" t="s">
        <v>2958</v>
      </c>
      <c r="E1312" s="61" t="s">
        <v>4303</v>
      </c>
      <c r="F1312" s="61" t="s">
        <v>4310</v>
      </c>
      <c r="G1312" s="61" t="s">
        <v>1503</v>
      </c>
      <c r="H1312" s="61" t="s">
        <v>4301</v>
      </c>
      <c r="I1312" s="61" t="s">
        <v>1314</v>
      </c>
      <c r="J1312" s="61" t="s">
        <v>1506</v>
      </c>
      <c r="K1312" s="61" t="s">
        <v>4306</v>
      </c>
      <c r="L1312" s="61" t="s">
        <v>1508</v>
      </c>
      <c r="M1312" s="61" t="s">
        <v>4353</v>
      </c>
      <c r="N1312" s="355">
        <v>45537</v>
      </c>
      <c r="O1312" s="19">
        <v>20666.09</v>
      </c>
      <c r="P1312" s="15" t="s">
        <v>1510</v>
      </c>
      <c r="Q1312" s="336">
        <v>1</v>
      </c>
    </row>
    <row r="1313" spans="1:17" x14ac:dyDescent="0.2">
      <c r="A1313" s="61" t="s">
        <v>3895</v>
      </c>
      <c r="B1313" s="61" t="s">
        <v>4282</v>
      </c>
      <c r="C1313" s="61" t="s">
        <v>1314</v>
      </c>
      <c r="D1313" s="61" t="s">
        <v>3896</v>
      </c>
      <c r="E1313" s="61" t="s">
        <v>4303</v>
      </c>
      <c r="F1313" s="61" t="s">
        <v>4310</v>
      </c>
      <c r="G1313" s="61" t="s">
        <v>1503</v>
      </c>
      <c r="H1313" s="61" t="s">
        <v>4301</v>
      </c>
      <c r="I1313" s="61" t="s">
        <v>1505</v>
      </c>
      <c r="J1313" s="61" t="s">
        <v>1506</v>
      </c>
      <c r="K1313" s="61" t="s">
        <v>4306</v>
      </c>
      <c r="L1313" s="61" t="s">
        <v>1508</v>
      </c>
      <c r="M1313" s="61" t="s">
        <v>4376</v>
      </c>
      <c r="N1313" s="355">
        <v>46034</v>
      </c>
      <c r="O1313" s="19">
        <v>1</v>
      </c>
      <c r="P1313" s="15" t="s">
        <v>1510</v>
      </c>
      <c r="Q1313" s="336">
        <v>1</v>
      </c>
    </row>
    <row r="1314" spans="1:17" x14ac:dyDescent="0.2">
      <c r="A1314" s="61" t="s">
        <v>3895</v>
      </c>
      <c r="B1314" s="61" t="s">
        <v>4307</v>
      </c>
      <c r="C1314" s="61" t="s">
        <v>1314</v>
      </c>
      <c r="D1314" s="61" t="s">
        <v>3896</v>
      </c>
      <c r="E1314" s="61" t="s">
        <v>4303</v>
      </c>
      <c r="F1314" s="61" t="s">
        <v>4310</v>
      </c>
      <c r="G1314" s="61" t="s">
        <v>1503</v>
      </c>
      <c r="H1314" s="61" t="s">
        <v>4301</v>
      </c>
      <c r="I1314" s="61" t="s">
        <v>1505</v>
      </c>
      <c r="J1314" s="61" t="s">
        <v>1506</v>
      </c>
      <c r="K1314" s="61" t="s">
        <v>4306</v>
      </c>
      <c r="L1314" s="61" t="s">
        <v>1508</v>
      </c>
      <c r="M1314" s="61" t="s">
        <v>4376</v>
      </c>
      <c r="N1314" s="355">
        <v>46034</v>
      </c>
      <c r="O1314" s="19">
        <v>1</v>
      </c>
      <c r="P1314" s="15" t="s">
        <v>1510</v>
      </c>
      <c r="Q1314" s="336">
        <v>1</v>
      </c>
    </row>
    <row r="1315" spans="1:17" x14ac:dyDescent="0.2">
      <c r="A1315" s="61" t="s">
        <v>3895</v>
      </c>
      <c r="B1315" s="61" t="s">
        <v>4284</v>
      </c>
      <c r="C1315" s="61" t="s">
        <v>1314</v>
      </c>
      <c r="D1315" s="61" t="s">
        <v>3896</v>
      </c>
      <c r="E1315" s="61" t="s">
        <v>4303</v>
      </c>
      <c r="F1315" s="61" t="s">
        <v>4310</v>
      </c>
      <c r="G1315" s="61" t="s">
        <v>1503</v>
      </c>
      <c r="H1315" s="61" t="s">
        <v>4301</v>
      </c>
      <c r="I1315" s="61" t="s">
        <v>1505</v>
      </c>
      <c r="J1315" s="61" t="s">
        <v>1506</v>
      </c>
      <c r="K1315" s="61" t="s">
        <v>4306</v>
      </c>
      <c r="L1315" s="61" t="s">
        <v>1508</v>
      </c>
      <c r="M1315" s="61" t="s">
        <v>4376</v>
      </c>
      <c r="N1315" s="355">
        <v>46034</v>
      </c>
      <c r="O1315" s="19">
        <v>0</v>
      </c>
      <c r="P1315" s="15" t="s">
        <v>1510</v>
      </c>
      <c r="Q1315" s="336">
        <v>1</v>
      </c>
    </row>
    <row r="1316" spans="1:17" x14ac:dyDescent="0.2">
      <c r="A1316" s="61" t="s">
        <v>3895</v>
      </c>
      <c r="B1316" s="61" t="s">
        <v>1498</v>
      </c>
      <c r="C1316" s="61" t="s">
        <v>1314</v>
      </c>
      <c r="D1316" s="61" t="s">
        <v>3896</v>
      </c>
      <c r="E1316" s="61" t="s">
        <v>4303</v>
      </c>
      <c r="F1316" s="61" t="s">
        <v>4310</v>
      </c>
      <c r="G1316" s="61" t="s">
        <v>1503</v>
      </c>
      <c r="H1316" s="61" t="s">
        <v>4301</v>
      </c>
      <c r="I1316" s="61" t="s">
        <v>1505</v>
      </c>
      <c r="J1316" s="61" t="s">
        <v>1506</v>
      </c>
      <c r="K1316" s="61" t="s">
        <v>4306</v>
      </c>
      <c r="L1316" s="61" t="s">
        <v>1508</v>
      </c>
      <c r="M1316" s="61" t="s">
        <v>4376</v>
      </c>
      <c r="N1316" s="355">
        <v>46034</v>
      </c>
      <c r="O1316" s="19">
        <v>310227.24</v>
      </c>
      <c r="P1316" s="15" t="s">
        <v>1510</v>
      </c>
      <c r="Q1316" s="336">
        <v>1</v>
      </c>
    </row>
    <row r="1317" spans="1:17" x14ac:dyDescent="0.2">
      <c r="A1317" s="61" t="s">
        <v>3895</v>
      </c>
      <c r="B1317" s="61" t="s">
        <v>4300</v>
      </c>
      <c r="C1317" s="61" t="s">
        <v>1314</v>
      </c>
      <c r="D1317" s="61" t="s">
        <v>3896</v>
      </c>
      <c r="E1317" s="61" t="s">
        <v>4303</v>
      </c>
      <c r="F1317" s="61" t="s">
        <v>4310</v>
      </c>
      <c r="G1317" s="61" t="s">
        <v>1503</v>
      </c>
      <c r="H1317" s="61" t="s">
        <v>4301</v>
      </c>
      <c r="I1317" s="61" t="s">
        <v>1314</v>
      </c>
      <c r="J1317" s="61" t="s">
        <v>1506</v>
      </c>
      <c r="K1317" s="61" t="s">
        <v>4306</v>
      </c>
      <c r="L1317" s="61" t="s">
        <v>1508</v>
      </c>
      <c r="M1317" s="61" t="s">
        <v>4376</v>
      </c>
      <c r="N1317" s="355">
        <v>46034</v>
      </c>
      <c r="O1317" s="19">
        <v>930681.71</v>
      </c>
      <c r="P1317" s="15" t="s">
        <v>1510</v>
      </c>
      <c r="Q1317" s="336">
        <v>1</v>
      </c>
    </row>
    <row r="1318" spans="1:17" x14ac:dyDescent="0.2">
      <c r="A1318" s="61" t="s">
        <v>3685</v>
      </c>
      <c r="B1318" s="61" t="s">
        <v>1498</v>
      </c>
      <c r="C1318" s="61" t="s">
        <v>1314</v>
      </c>
      <c r="D1318" s="61" t="s">
        <v>3686</v>
      </c>
      <c r="E1318" s="61" t="s">
        <v>4303</v>
      </c>
      <c r="F1318" s="61" t="s">
        <v>4310</v>
      </c>
      <c r="G1318" s="61" t="s">
        <v>1503</v>
      </c>
      <c r="H1318" s="61" t="s">
        <v>4301</v>
      </c>
      <c r="I1318" s="61" t="s">
        <v>1505</v>
      </c>
      <c r="J1318" s="61" t="s">
        <v>1506</v>
      </c>
      <c r="K1318" s="61" t="s">
        <v>4306</v>
      </c>
      <c r="L1318" s="61" t="s">
        <v>1508</v>
      </c>
      <c r="M1318" s="61" t="s">
        <v>4381</v>
      </c>
      <c r="N1318" s="355">
        <v>45534</v>
      </c>
      <c r="O1318" s="19">
        <v>0</v>
      </c>
      <c r="P1318" s="15" t="s">
        <v>1510</v>
      </c>
      <c r="Q1318" s="336">
        <v>1</v>
      </c>
    </row>
    <row r="1319" spans="1:17" x14ac:dyDescent="0.2">
      <c r="A1319" s="61" t="s">
        <v>3685</v>
      </c>
      <c r="B1319" s="61" t="s">
        <v>4300</v>
      </c>
      <c r="C1319" s="61" t="s">
        <v>1314</v>
      </c>
      <c r="D1319" s="61" t="s">
        <v>3686</v>
      </c>
      <c r="E1319" s="61" t="s">
        <v>4303</v>
      </c>
      <c r="F1319" s="61" t="s">
        <v>4310</v>
      </c>
      <c r="G1319" s="61" t="s">
        <v>1503</v>
      </c>
      <c r="H1319" s="61" t="s">
        <v>4301</v>
      </c>
      <c r="I1319" s="61" t="s">
        <v>1314</v>
      </c>
      <c r="J1319" s="61" t="s">
        <v>1506</v>
      </c>
      <c r="K1319" s="61" t="s">
        <v>4306</v>
      </c>
      <c r="L1319" s="61" t="s">
        <v>1508</v>
      </c>
      <c r="M1319" s="61" t="s">
        <v>4381</v>
      </c>
      <c r="N1319" s="355">
        <v>45534</v>
      </c>
      <c r="O1319" s="19">
        <v>792670.5</v>
      </c>
      <c r="P1319" s="15" t="s">
        <v>1510</v>
      </c>
      <c r="Q1319" s="336">
        <v>1</v>
      </c>
    </row>
    <row r="1320" spans="1:17" x14ac:dyDescent="0.2">
      <c r="A1320" s="61" t="s">
        <v>3635</v>
      </c>
      <c r="B1320" s="61" t="s">
        <v>1498</v>
      </c>
      <c r="C1320" s="61" t="s">
        <v>1314</v>
      </c>
      <c r="D1320" s="61" t="s">
        <v>3636</v>
      </c>
      <c r="E1320" s="61" t="s">
        <v>4303</v>
      </c>
      <c r="F1320" s="61" t="s">
        <v>4310</v>
      </c>
      <c r="G1320" s="61" t="s">
        <v>1503</v>
      </c>
      <c r="H1320" s="61" t="s">
        <v>4301</v>
      </c>
      <c r="I1320" s="61" t="s">
        <v>4302</v>
      </c>
      <c r="J1320" s="61" t="s">
        <v>4287</v>
      </c>
      <c r="K1320" s="61" t="s">
        <v>4306</v>
      </c>
      <c r="L1320" s="61" t="s">
        <v>1508</v>
      </c>
      <c r="M1320" s="61" t="s">
        <v>4381</v>
      </c>
      <c r="N1320" s="355">
        <v>45686</v>
      </c>
      <c r="O1320" s="19">
        <v>14638298.16</v>
      </c>
      <c r="P1320" s="15" t="s">
        <v>1510</v>
      </c>
      <c r="Q1320" s="336">
        <v>1</v>
      </c>
    </row>
    <row r="1321" spans="1:17" x14ac:dyDescent="0.2">
      <c r="A1321" s="61" t="s">
        <v>3635</v>
      </c>
      <c r="B1321" s="61" t="s">
        <v>4300</v>
      </c>
      <c r="C1321" s="61" t="s">
        <v>1314</v>
      </c>
      <c r="D1321" s="61" t="s">
        <v>3636</v>
      </c>
      <c r="E1321" s="61" t="s">
        <v>4303</v>
      </c>
      <c r="F1321" s="61" t="s">
        <v>4310</v>
      </c>
      <c r="G1321" s="61" t="s">
        <v>1503</v>
      </c>
      <c r="H1321" s="61" t="s">
        <v>4301</v>
      </c>
      <c r="I1321" s="61" t="s">
        <v>1314</v>
      </c>
      <c r="J1321" s="61" t="s">
        <v>1506</v>
      </c>
      <c r="K1321" s="61" t="s">
        <v>4306</v>
      </c>
      <c r="L1321" s="61" t="s">
        <v>1508</v>
      </c>
      <c r="M1321" s="61" t="s">
        <v>4381</v>
      </c>
      <c r="N1321" s="355">
        <v>45686</v>
      </c>
      <c r="O1321" s="19">
        <v>14638298.16</v>
      </c>
      <c r="P1321" s="15" t="s">
        <v>1510</v>
      </c>
      <c r="Q1321" s="336">
        <v>1</v>
      </c>
    </row>
    <row r="1322" spans="1:17" x14ac:dyDescent="0.2">
      <c r="A1322" s="61" t="s">
        <v>4048</v>
      </c>
      <c r="B1322" s="61" t="s">
        <v>1498</v>
      </c>
      <c r="C1322" s="61" t="s">
        <v>1314</v>
      </c>
      <c r="D1322" s="61" t="s">
        <v>4049</v>
      </c>
      <c r="E1322" s="61" t="s">
        <v>4303</v>
      </c>
      <c r="F1322" s="61" t="s">
        <v>4310</v>
      </c>
      <c r="G1322" s="61" t="s">
        <v>1503</v>
      </c>
      <c r="H1322" s="61" t="s">
        <v>4301</v>
      </c>
      <c r="I1322" s="61" t="s">
        <v>1505</v>
      </c>
      <c r="J1322" s="61" t="s">
        <v>1506</v>
      </c>
      <c r="K1322" s="61" t="s">
        <v>4306</v>
      </c>
      <c r="L1322" s="61" t="s">
        <v>1508</v>
      </c>
      <c r="M1322" s="61" t="s">
        <v>4381</v>
      </c>
      <c r="N1322" s="355">
        <v>45537</v>
      </c>
      <c r="O1322" s="19">
        <v>0</v>
      </c>
      <c r="P1322" s="15" t="s">
        <v>1510</v>
      </c>
      <c r="Q1322" s="336">
        <v>1</v>
      </c>
    </row>
    <row r="1323" spans="1:17" x14ac:dyDescent="0.2">
      <c r="A1323" s="61" t="s">
        <v>4048</v>
      </c>
      <c r="B1323" s="61" t="s">
        <v>4300</v>
      </c>
      <c r="C1323" s="61" t="s">
        <v>1314</v>
      </c>
      <c r="D1323" s="61" t="s">
        <v>4049</v>
      </c>
      <c r="E1323" s="61" t="s">
        <v>4303</v>
      </c>
      <c r="F1323" s="61" t="s">
        <v>4310</v>
      </c>
      <c r="G1323" s="61" t="s">
        <v>1503</v>
      </c>
      <c r="H1323" s="61" t="s">
        <v>4301</v>
      </c>
      <c r="I1323" s="61" t="s">
        <v>1314</v>
      </c>
      <c r="J1323" s="61" t="s">
        <v>1506</v>
      </c>
      <c r="K1323" s="61" t="s">
        <v>4306</v>
      </c>
      <c r="L1323" s="61" t="s">
        <v>1508</v>
      </c>
      <c r="M1323" s="61" t="s">
        <v>4381</v>
      </c>
      <c r="N1323" s="355">
        <v>45537</v>
      </c>
      <c r="O1323" s="19">
        <v>496971.12</v>
      </c>
      <c r="P1323" s="15" t="s">
        <v>1510</v>
      </c>
      <c r="Q1323" s="336">
        <v>1</v>
      </c>
    </row>
    <row r="1324" spans="1:17" x14ac:dyDescent="0.2">
      <c r="A1324" s="61" t="s">
        <v>4116</v>
      </c>
      <c r="B1324" s="61" t="s">
        <v>1498</v>
      </c>
      <c r="C1324" s="61" t="s">
        <v>1314</v>
      </c>
      <c r="D1324" s="61" t="s">
        <v>4117</v>
      </c>
      <c r="E1324" s="61" t="s">
        <v>4303</v>
      </c>
      <c r="F1324" s="61" t="s">
        <v>4382</v>
      </c>
      <c r="G1324" s="61" t="s">
        <v>1503</v>
      </c>
      <c r="H1324" s="61" t="s">
        <v>4301</v>
      </c>
      <c r="I1324" s="61" t="s">
        <v>4302</v>
      </c>
      <c r="J1324" s="61" t="s">
        <v>1506</v>
      </c>
      <c r="K1324" s="61" t="s">
        <v>4306</v>
      </c>
      <c r="L1324" s="61" t="s">
        <v>1508</v>
      </c>
      <c r="M1324" s="61" t="s">
        <v>4353</v>
      </c>
      <c r="N1324" s="355">
        <v>45937</v>
      </c>
      <c r="O1324" s="19">
        <v>0</v>
      </c>
      <c r="P1324" s="15" t="s">
        <v>1510</v>
      </c>
      <c r="Q1324" s="336">
        <v>1</v>
      </c>
    </row>
    <row r="1325" spans="1:17" x14ac:dyDescent="0.2">
      <c r="A1325" s="61" t="s">
        <v>4116</v>
      </c>
      <c r="B1325" s="61" t="s">
        <v>4300</v>
      </c>
      <c r="C1325" s="61" t="s">
        <v>1314</v>
      </c>
      <c r="D1325" s="61" t="s">
        <v>4117</v>
      </c>
      <c r="E1325" s="61" t="s">
        <v>4303</v>
      </c>
      <c r="F1325" s="61" t="s">
        <v>4382</v>
      </c>
      <c r="G1325" s="61" t="s">
        <v>1503</v>
      </c>
      <c r="H1325" s="61" t="s">
        <v>4301</v>
      </c>
      <c r="I1325" s="61" t="s">
        <v>1314</v>
      </c>
      <c r="J1325" s="61" t="s">
        <v>1506</v>
      </c>
      <c r="K1325" s="61" t="s">
        <v>4306</v>
      </c>
      <c r="L1325" s="61" t="s">
        <v>1508</v>
      </c>
      <c r="M1325" s="61" t="s">
        <v>4353</v>
      </c>
      <c r="N1325" s="355">
        <v>45937</v>
      </c>
      <c r="O1325" s="19">
        <v>28680523.460000001</v>
      </c>
      <c r="P1325" s="15" t="s">
        <v>1510</v>
      </c>
      <c r="Q1325" s="336">
        <v>1</v>
      </c>
    </row>
    <row r="1326" spans="1:17" x14ac:dyDescent="0.2">
      <c r="A1326" s="61" t="s">
        <v>3043</v>
      </c>
      <c r="B1326" s="61" t="s">
        <v>1498</v>
      </c>
      <c r="C1326" s="61" t="s">
        <v>1314</v>
      </c>
      <c r="D1326" s="61" t="s">
        <v>3044</v>
      </c>
      <c r="E1326" s="61" t="s">
        <v>4303</v>
      </c>
      <c r="F1326" s="61" t="s">
        <v>4322</v>
      </c>
      <c r="G1326" s="61" t="s">
        <v>1503</v>
      </c>
      <c r="H1326" s="61" t="s">
        <v>1504</v>
      </c>
      <c r="I1326" s="61" t="s">
        <v>1505</v>
      </c>
      <c r="J1326" s="61" t="s">
        <v>1506</v>
      </c>
      <c r="K1326" s="61" t="s">
        <v>4306</v>
      </c>
      <c r="L1326" s="61" t="s">
        <v>1508</v>
      </c>
      <c r="M1326" s="61" t="s">
        <v>4353</v>
      </c>
      <c r="N1326" s="355">
        <v>45789</v>
      </c>
      <c r="O1326" s="19">
        <v>44063.8</v>
      </c>
      <c r="P1326" s="15" t="s">
        <v>1510</v>
      </c>
      <c r="Q1326" s="336">
        <v>1</v>
      </c>
    </row>
    <row r="1327" spans="1:17" x14ac:dyDescent="0.2">
      <c r="A1327" s="61" t="s">
        <v>2909</v>
      </c>
      <c r="B1327" s="61" t="s">
        <v>1498</v>
      </c>
      <c r="C1327" s="61" t="s">
        <v>1314</v>
      </c>
      <c r="D1327" s="61" t="s">
        <v>2910</v>
      </c>
      <c r="E1327" s="61" t="s">
        <v>4303</v>
      </c>
      <c r="F1327" s="61" t="s">
        <v>4323</v>
      </c>
      <c r="G1327" s="61" t="s">
        <v>2872</v>
      </c>
      <c r="H1327" s="61" t="s">
        <v>1504</v>
      </c>
      <c r="I1327" s="61" t="s">
        <v>4286</v>
      </c>
      <c r="J1327" s="61" t="s">
        <v>4287</v>
      </c>
      <c r="K1327" s="61" t="s">
        <v>4306</v>
      </c>
      <c r="L1327" s="61" t="s">
        <v>1508</v>
      </c>
      <c r="M1327" s="61" t="s">
        <v>4353</v>
      </c>
      <c r="N1327" s="355">
        <v>45909</v>
      </c>
      <c r="O1327" s="19">
        <v>22358.27</v>
      </c>
      <c r="P1327" s="15" t="s">
        <v>1510</v>
      </c>
      <c r="Q1327" s="336">
        <v>1</v>
      </c>
    </row>
    <row r="1328" spans="1:17" x14ac:dyDescent="0.2">
      <c r="A1328" s="61" t="s">
        <v>3973</v>
      </c>
      <c r="B1328" s="61" t="s">
        <v>1498</v>
      </c>
      <c r="C1328" s="61" t="s">
        <v>1314</v>
      </c>
      <c r="D1328" s="61" t="s">
        <v>3974</v>
      </c>
      <c r="E1328" s="61" t="s">
        <v>4303</v>
      </c>
      <c r="F1328" s="61" t="s">
        <v>4383</v>
      </c>
      <c r="G1328" s="61" t="s">
        <v>1503</v>
      </c>
      <c r="H1328" s="61" t="s">
        <v>4301</v>
      </c>
      <c r="I1328" s="61" t="s">
        <v>1505</v>
      </c>
      <c r="J1328" s="61" t="s">
        <v>1506</v>
      </c>
      <c r="K1328" s="61" t="s">
        <v>4306</v>
      </c>
      <c r="L1328" s="61" t="s">
        <v>1508</v>
      </c>
      <c r="M1328" s="61" t="s">
        <v>4384</v>
      </c>
      <c r="N1328" s="355">
        <v>45898</v>
      </c>
      <c r="O1328" s="19">
        <v>0</v>
      </c>
      <c r="P1328" s="15" t="s">
        <v>1510</v>
      </c>
      <c r="Q1328" s="336">
        <v>1</v>
      </c>
    </row>
    <row r="1329" spans="1:17" x14ac:dyDescent="0.2">
      <c r="A1329" s="61" t="s">
        <v>3973</v>
      </c>
      <c r="B1329" s="61" t="s">
        <v>4300</v>
      </c>
      <c r="C1329" s="61" t="s">
        <v>1314</v>
      </c>
      <c r="D1329" s="61" t="s">
        <v>3974</v>
      </c>
      <c r="E1329" s="61" t="s">
        <v>4303</v>
      </c>
      <c r="F1329" s="61" t="s">
        <v>4383</v>
      </c>
      <c r="G1329" s="61" t="s">
        <v>1503</v>
      </c>
      <c r="H1329" s="61" t="s">
        <v>4301</v>
      </c>
      <c r="I1329" s="61" t="s">
        <v>1314</v>
      </c>
      <c r="J1329" s="61" t="s">
        <v>1506</v>
      </c>
      <c r="K1329" s="61" t="s">
        <v>4306</v>
      </c>
      <c r="L1329" s="61" t="s">
        <v>1508</v>
      </c>
      <c r="M1329" s="61" t="s">
        <v>4384</v>
      </c>
      <c r="N1329" s="355">
        <v>45898</v>
      </c>
      <c r="O1329" s="19">
        <v>15181924.949999999</v>
      </c>
      <c r="P1329" s="15" t="s">
        <v>1510</v>
      </c>
      <c r="Q1329" s="336">
        <v>1</v>
      </c>
    </row>
    <row r="1330" spans="1:17" x14ac:dyDescent="0.2">
      <c r="A1330" s="61" t="s">
        <v>3687</v>
      </c>
      <c r="B1330" s="61" t="s">
        <v>1498</v>
      </c>
      <c r="C1330" s="61" t="s">
        <v>1314</v>
      </c>
      <c r="D1330" s="61" t="s">
        <v>3688</v>
      </c>
      <c r="E1330" s="61" t="s">
        <v>4303</v>
      </c>
      <c r="F1330" s="61" t="s">
        <v>4328</v>
      </c>
      <c r="G1330" s="61" t="s">
        <v>1503</v>
      </c>
      <c r="H1330" s="61" t="s">
        <v>4301</v>
      </c>
      <c r="I1330" s="61" t="s">
        <v>1505</v>
      </c>
      <c r="J1330" s="61" t="s">
        <v>1506</v>
      </c>
      <c r="K1330" s="61" t="s">
        <v>4306</v>
      </c>
      <c r="L1330" s="61" t="s">
        <v>1508</v>
      </c>
      <c r="M1330" s="61" t="s">
        <v>4353</v>
      </c>
      <c r="N1330" s="355">
        <v>45534</v>
      </c>
      <c r="O1330" s="19">
        <v>0</v>
      </c>
      <c r="P1330" s="15" t="s">
        <v>1510</v>
      </c>
      <c r="Q1330" s="336">
        <v>1</v>
      </c>
    </row>
    <row r="1331" spans="1:17" x14ac:dyDescent="0.2">
      <c r="A1331" s="61" t="s">
        <v>3687</v>
      </c>
      <c r="B1331" s="61" t="s">
        <v>4300</v>
      </c>
      <c r="C1331" s="61" t="s">
        <v>1314</v>
      </c>
      <c r="D1331" s="61" t="s">
        <v>3688</v>
      </c>
      <c r="E1331" s="61" t="s">
        <v>4303</v>
      </c>
      <c r="F1331" s="61" t="s">
        <v>4328</v>
      </c>
      <c r="G1331" s="61" t="s">
        <v>1503</v>
      </c>
      <c r="H1331" s="61" t="s">
        <v>4301</v>
      </c>
      <c r="I1331" s="61" t="s">
        <v>1314</v>
      </c>
      <c r="J1331" s="61" t="s">
        <v>1506</v>
      </c>
      <c r="K1331" s="61" t="s">
        <v>4319</v>
      </c>
      <c r="L1331" s="61" t="s">
        <v>1508</v>
      </c>
      <c r="M1331" s="61" t="s">
        <v>4353</v>
      </c>
      <c r="N1331" s="355">
        <v>45534</v>
      </c>
      <c r="O1331" s="19">
        <v>902032.72</v>
      </c>
      <c r="P1331" s="15" t="s">
        <v>1510</v>
      </c>
      <c r="Q1331" s="336">
        <v>1</v>
      </c>
    </row>
    <row r="1332" spans="1:17" x14ac:dyDescent="0.2">
      <c r="A1332" s="61" t="s">
        <v>3378</v>
      </c>
      <c r="B1332" s="61" t="s">
        <v>1498</v>
      </c>
      <c r="C1332" s="61" t="s">
        <v>1314</v>
      </c>
      <c r="D1332" s="61" t="s">
        <v>3379</v>
      </c>
      <c r="E1332" s="61" t="s">
        <v>4303</v>
      </c>
      <c r="F1332" s="61" t="s">
        <v>4310</v>
      </c>
      <c r="G1332" s="61" t="s">
        <v>1503</v>
      </c>
      <c r="H1332" s="61" t="s">
        <v>4301</v>
      </c>
      <c r="I1332" s="61" t="s">
        <v>1505</v>
      </c>
      <c r="J1332" s="61" t="s">
        <v>1506</v>
      </c>
      <c r="K1332" s="61" t="s">
        <v>4306</v>
      </c>
      <c r="L1332" s="61" t="s">
        <v>1508</v>
      </c>
      <c r="M1332" s="61" t="s">
        <v>4385</v>
      </c>
      <c r="N1332" s="355">
        <v>45972</v>
      </c>
      <c r="O1332" s="19">
        <v>0</v>
      </c>
      <c r="P1332" s="15" t="s">
        <v>1510</v>
      </c>
      <c r="Q1332" s="336">
        <v>1</v>
      </c>
    </row>
    <row r="1333" spans="1:17" x14ac:dyDescent="0.2">
      <c r="A1333" s="61" t="s">
        <v>3378</v>
      </c>
      <c r="B1333" s="61" t="s">
        <v>4300</v>
      </c>
      <c r="C1333" s="61" t="s">
        <v>1314</v>
      </c>
      <c r="D1333" s="61" t="s">
        <v>3379</v>
      </c>
      <c r="E1333" s="61" t="s">
        <v>4303</v>
      </c>
      <c r="F1333" s="61" t="s">
        <v>4310</v>
      </c>
      <c r="G1333" s="61" t="s">
        <v>1503</v>
      </c>
      <c r="H1333" s="61" t="s">
        <v>4301</v>
      </c>
      <c r="I1333" s="61" t="s">
        <v>1505</v>
      </c>
      <c r="J1333" s="61" t="s">
        <v>1506</v>
      </c>
      <c r="K1333" s="61" t="s">
        <v>4306</v>
      </c>
      <c r="L1333" s="61" t="s">
        <v>1508</v>
      </c>
      <c r="M1333" s="61" t="s">
        <v>4385</v>
      </c>
      <c r="N1333" s="355">
        <v>45972</v>
      </c>
      <c r="O1333" s="19">
        <v>1022599.33</v>
      </c>
      <c r="P1333" s="15" t="s">
        <v>1510</v>
      </c>
      <c r="Q1333" s="336">
        <v>1</v>
      </c>
    </row>
    <row r="1334" spans="1:17" x14ac:dyDescent="0.2">
      <c r="A1334" s="61" t="s">
        <v>3384</v>
      </c>
      <c r="B1334" s="61" t="s">
        <v>1498</v>
      </c>
      <c r="C1334" s="61" t="s">
        <v>1314</v>
      </c>
      <c r="D1334" s="61" t="s">
        <v>3385</v>
      </c>
      <c r="E1334" s="61" t="s">
        <v>4303</v>
      </c>
      <c r="F1334" s="61" t="s">
        <v>4310</v>
      </c>
      <c r="G1334" s="61" t="s">
        <v>1503</v>
      </c>
      <c r="H1334" s="61" t="s">
        <v>4305</v>
      </c>
      <c r="I1334" s="61" t="s">
        <v>1505</v>
      </c>
      <c r="J1334" s="61" t="s">
        <v>1506</v>
      </c>
      <c r="K1334" s="61" t="s">
        <v>4306</v>
      </c>
      <c r="L1334" s="61" t="s">
        <v>1508</v>
      </c>
      <c r="M1334" s="61" t="s">
        <v>4385</v>
      </c>
      <c r="N1334" s="355">
        <v>45946</v>
      </c>
      <c r="O1334" s="19">
        <v>0</v>
      </c>
      <c r="P1334" s="15" t="s">
        <v>1510</v>
      </c>
      <c r="Q1334" s="336">
        <v>1</v>
      </c>
    </row>
    <row r="1335" spans="1:17" x14ac:dyDescent="0.2">
      <c r="A1335" s="61" t="s">
        <v>3384</v>
      </c>
      <c r="B1335" s="61" t="s">
        <v>4300</v>
      </c>
      <c r="C1335" s="61" t="s">
        <v>1314</v>
      </c>
      <c r="D1335" s="61" t="s">
        <v>3385</v>
      </c>
      <c r="E1335" s="61" t="s">
        <v>4303</v>
      </c>
      <c r="F1335" s="61" t="s">
        <v>4310</v>
      </c>
      <c r="G1335" s="61" t="s">
        <v>1503</v>
      </c>
      <c r="H1335" s="61" t="s">
        <v>4301</v>
      </c>
      <c r="I1335" s="61" t="s">
        <v>1505</v>
      </c>
      <c r="J1335" s="61" t="s">
        <v>1506</v>
      </c>
      <c r="K1335" s="61" t="s">
        <v>4306</v>
      </c>
      <c r="L1335" s="61" t="s">
        <v>1508</v>
      </c>
      <c r="M1335" s="61" t="s">
        <v>4385</v>
      </c>
      <c r="N1335" s="355">
        <v>45946</v>
      </c>
      <c r="O1335" s="19">
        <v>901612.99</v>
      </c>
      <c r="P1335" s="15" t="s">
        <v>1510</v>
      </c>
      <c r="Q1335" s="336">
        <v>1</v>
      </c>
    </row>
    <row r="1336" spans="1:17" x14ac:dyDescent="0.2">
      <c r="A1336" s="61" t="s">
        <v>3386</v>
      </c>
      <c r="B1336" s="61" t="s">
        <v>1498</v>
      </c>
      <c r="C1336" s="61" t="s">
        <v>1314</v>
      </c>
      <c r="D1336" s="61" t="s">
        <v>3387</v>
      </c>
      <c r="E1336" s="61" t="s">
        <v>4303</v>
      </c>
      <c r="F1336" s="61" t="s">
        <v>4310</v>
      </c>
      <c r="G1336" s="61" t="s">
        <v>1503</v>
      </c>
      <c r="H1336" s="61" t="s">
        <v>4301</v>
      </c>
      <c r="I1336" s="61" t="s">
        <v>1505</v>
      </c>
      <c r="J1336" s="61" t="s">
        <v>1506</v>
      </c>
      <c r="K1336" s="61" t="s">
        <v>4306</v>
      </c>
      <c r="L1336" s="61" t="s">
        <v>1508</v>
      </c>
      <c r="M1336" s="61" t="s">
        <v>4385</v>
      </c>
      <c r="N1336" s="355">
        <v>46034</v>
      </c>
      <c r="O1336" s="19">
        <v>0</v>
      </c>
      <c r="P1336" s="15" t="s">
        <v>1510</v>
      </c>
      <c r="Q1336" s="336">
        <v>1</v>
      </c>
    </row>
    <row r="1337" spans="1:17" x14ac:dyDescent="0.2">
      <c r="A1337" s="61" t="s">
        <v>3386</v>
      </c>
      <c r="B1337" s="61" t="s">
        <v>4300</v>
      </c>
      <c r="C1337" s="61" t="s">
        <v>1314</v>
      </c>
      <c r="D1337" s="61" t="s">
        <v>3387</v>
      </c>
      <c r="E1337" s="61" t="s">
        <v>4303</v>
      </c>
      <c r="F1337" s="61" t="s">
        <v>4310</v>
      </c>
      <c r="G1337" s="61" t="s">
        <v>1503</v>
      </c>
      <c r="H1337" s="61" t="s">
        <v>4301</v>
      </c>
      <c r="I1337" s="61" t="s">
        <v>4302</v>
      </c>
      <c r="J1337" s="61" t="s">
        <v>1506</v>
      </c>
      <c r="K1337" s="61" t="s">
        <v>4306</v>
      </c>
      <c r="L1337" s="61" t="s">
        <v>1508</v>
      </c>
      <c r="M1337" s="61" t="s">
        <v>4385</v>
      </c>
      <c r="N1337" s="355">
        <v>46034</v>
      </c>
      <c r="O1337" s="19">
        <v>7043.44</v>
      </c>
      <c r="P1337" s="15" t="s">
        <v>1510</v>
      </c>
      <c r="Q1337" s="336">
        <v>1</v>
      </c>
    </row>
    <row r="1338" spans="1:17" x14ac:dyDescent="0.2">
      <c r="A1338" s="61" t="s">
        <v>4073</v>
      </c>
      <c r="B1338" s="61" t="s">
        <v>1498</v>
      </c>
      <c r="C1338" s="61" t="s">
        <v>1314</v>
      </c>
      <c r="D1338" s="61" t="s">
        <v>4074</v>
      </c>
      <c r="E1338" s="61" t="s">
        <v>4303</v>
      </c>
      <c r="F1338" s="61" t="s">
        <v>4310</v>
      </c>
      <c r="G1338" s="61" t="s">
        <v>1503</v>
      </c>
      <c r="H1338" s="61" t="s">
        <v>1504</v>
      </c>
      <c r="I1338" s="61" t="s">
        <v>1505</v>
      </c>
      <c r="J1338" s="61" t="s">
        <v>1506</v>
      </c>
      <c r="K1338" s="61" t="s">
        <v>4306</v>
      </c>
      <c r="L1338" s="61" t="s">
        <v>1508</v>
      </c>
      <c r="M1338" s="61" t="s">
        <v>4353</v>
      </c>
      <c r="N1338" s="355">
        <v>44999</v>
      </c>
      <c r="O1338" s="19">
        <v>0</v>
      </c>
      <c r="P1338" s="15" t="s">
        <v>1510</v>
      </c>
      <c r="Q1338" s="336">
        <v>1</v>
      </c>
    </row>
    <row r="1339" spans="1:17" x14ac:dyDescent="0.2">
      <c r="A1339" s="61" t="s">
        <v>4170</v>
      </c>
      <c r="B1339" s="61" t="s">
        <v>1498</v>
      </c>
      <c r="C1339" s="61" t="s">
        <v>1314</v>
      </c>
      <c r="D1339" s="61" t="s">
        <v>4171</v>
      </c>
      <c r="E1339" s="61" t="s">
        <v>4303</v>
      </c>
      <c r="F1339" s="61" t="s">
        <v>4386</v>
      </c>
      <c r="G1339" s="61" t="s">
        <v>1503</v>
      </c>
      <c r="H1339" s="61" t="s">
        <v>4301</v>
      </c>
      <c r="I1339" s="61" t="s">
        <v>4302</v>
      </c>
      <c r="J1339" s="61" t="s">
        <v>4287</v>
      </c>
      <c r="K1339" s="61" t="s">
        <v>4306</v>
      </c>
      <c r="L1339" s="61" t="s">
        <v>1508</v>
      </c>
      <c r="M1339" s="61" t="s">
        <v>4387</v>
      </c>
      <c r="N1339" s="355">
        <v>45961</v>
      </c>
      <c r="O1339" s="19">
        <v>559875.9</v>
      </c>
      <c r="P1339" s="15" t="s">
        <v>1510</v>
      </c>
      <c r="Q1339" s="336">
        <v>1</v>
      </c>
    </row>
    <row r="1340" spans="1:17" x14ac:dyDescent="0.2">
      <c r="A1340" s="61" t="s">
        <v>4170</v>
      </c>
      <c r="B1340" s="61" t="s">
        <v>4300</v>
      </c>
      <c r="C1340" s="61" t="s">
        <v>1314</v>
      </c>
      <c r="D1340" s="61" t="s">
        <v>4171</v>
      </c>
      <c r="E1340" s="61" t="s">
        <v>4303</v>
      </c>
      <c r="F1340" s="61" t="s">
        <v>4386</v>
      </c>
      <c r="G1340" s="61" t="s">
        <v>1503</v>
      </c>
      <c r="H1340" s="61" t="s">
        <v>4301</v>
      </c>
      <c r="I1340" s="61" t="s">
        <v>1314</v>
      </c>
      <c r="J1340" s="61" t="s">
        <v>1506</v>
      </c>
      <c r="K1340" s="61" t="s">
        <v>4306</v>
      </c>
      <c r="L1340" s="61" t="s">
        <v>1508</v>
      </c>
      <c r="M1340" s="61" t="s">
        <v>4387</v>
      </c>
      <c r="N1340" s="355">
        <v>45961</v>
      </c>
      <c r="O1340" s="19">
        <v>1119751.8</v>
      </c>
      <c r="P1340" s="15" t="s">
        <v>1510</v>
      </c>
      <c r="Q1340" s="336">
        <v>1</v>
      </c>
    </row>
    <row r="1341" spans="1:17" x14ac:dyDescent="0.2">
      <c r="A1341" s="61" t="s">
        <v>3689</v>
      </c>
      <c r="B1341" s="61" t="s">
        <v>1498</v>
      </c>
      <c r="C1341" s="61" t="s">
        <v>1314</v>
      </c>
      <c r="D1341" s="61" t="s">
        <v>3690</v>
      </c>
      <c r="E1341" s="61" t="s">
        <v>4303</v>
      </c>
      <c r="F1341" s="61" t="s">
        <v>4308</v>
      </c>
      <c r="G1341" s="61" t="s">
        <v>1503</v>
      </c>
      <c r="H1341" s="61" t="s">
        <v>4301</v>
      </c>
      <c r="I1341" s="61" t="s">
        <v>1505</v>
      </c>
      <c r="J1341" s="61" t="s">
        <v>1506</v>
      </c>
      <c r="K1341" s="61" t="s">
        <v>4306</v>
      </c>
      <c r="L1341" s="61" t="s">
        <v>1508</v>
      </c>
      <c r="M1341" s="61" t="s">
        <v>4387</v>
      </c>
      <c r="N1341" s="355">
        <v>45534</v>
      </c>
      <c r="O1341" s="19">
        <v>0</v>
      </c>
      <c r="P1341" s="15" t="s">
        <v>1510</v>
      </c>
      <c r="Q1341" s="336">
        <v>1</v>
      </c>
    </row>
    <row r="1342" spans="1:17" x14ac:dyDescent="0.2">
      <c r="A1342" s="61" t="s">
        <v>3689</v>
      </c>
      <c r="B1342" s="61" t="s">
        <v>4300</v>
      </c>
      <c r="C1342" s="61" t="s">
        <v>1314</v>
      </c>
      <c r="D1342" s="61" t="s">
        <v>3690</v>
      </c>
      <c r="E1342" s="61" t="s">
        <v>4303</v>
      </c>
      <c r="F1342" s="61" t="s">
        <v>4308</v>
      </c>
      <c r="G1342" s="61" t="s">
        <v>1503</v>
      </c>
      <c r="H1342" s="61" t="s">
        <v>4301</v>
      </c>
      <c r="I1342" s="61" t="s">
        <v>1314</v>
      </c>
      <c r="J1342" s="61" t="s">
        <v>1506</v>
      </c>
      <c r="K1342" s="61" t="s">
        <v>4306</v>
      </c>
      <c r="L1342" s="61" t="s">
        <v>1508</v>
      </c>
      <c r="M1342" s="61" t="s">
        <v>4387</v>
      </c>
      <c r="N1342" s="355">
        <v>45534</v>
      </c>
      <c r="O1342" s="19">
        <v>1178034.48</v>
      </c>
      <c r="P1342" s="15" t="s">
        <v>1510</v>
      </c>
      <c r="Q1342" s="336">
        <v>1</v>
      </c>
    </row>
    <row r="1343" spans="1:17" x14ac:dyDescent="0.2">
      <c r="A1343" s="61" t="s">
        <v>2995</v>
      </c>
      <c r="B1343" s="61" t="s">
        <v>1498</v>
      </c>
      <c r="C1343" s="61" t="s">
        <v>1314</v>
      </c>
      <c r="D1343" s="61" t="s">
        <v>2996</v>
      </c>
      <c r="E1343" s="61" t="s">
        <v>4303</v>
      </c>
      <c r="F1343" s="61" t="s">
        <v>4310</v>
      </c>
      <c r="G1343" s="61" t="s">
        <v>1503</v>
      </c>
      <c r="H1343" s="61" t="s">
        <v>4301</v>
      </c>
      <c r="I1343" s="61" t="s">
        <v>4286</v>
      </c>
      <c r="J1343" s="61" t="s">
        <v>4287</v>
      </c>
      <c r="K1343" s="61" t="s">
        <v>4306</v>
      </c>
      <c r="L1343" s="61" t="s">
        <v>1508</v>
      </c>
      <c r="M1343" s="61" t="s">
        <v>4353</v>
      </c>
      <c r="N1343" s="355">
        <v>46043</v>
      </c>
      <c r="O1343" s="19">
        <v>6058.86</v>
      </c>
      <c r="P1343" s="15" t="s">
        <v>1510</v>
      </c>
      <c r="Q1343" s="336">
        <v>1</v>
      </c>
    </row>
    <row r="1344" spans="1:17" x14ac:dyDescent="0.2">
      <c r="A1344" s="61" t="s">
        <v>2995</v>
      </c>
      <c r="B1344" s="61" t="s">
        <v>4300</v>
      </c>
      <c r="C1344" s="61" t="s">
        <v>1314</v>
      </c>
      <c r="D1344" s="61" t="s">
        <v>2996</v>
      </c>
      <c r="E1344" s="61" t="s">
        <v>4303</v>
      </c>
      <c r="F1344" s="61" t="s">
        <v>4310</v>
      </c>
      <c r="G1344" s="61" t="s">
        <v>1503</v>
      </c>
      <c r="H1344" s="61" t="s">
        <v>4301</v>
      </c>
      <c r="I1344" s="61" t="s">
        <v>1314</v>
      </c>
      <c r="J1344" s="61" t="s">
        <v>1506</v>
      </c>
      <c r="K1344" s="61" t="s">
        <v>4306</v>
      </c>
      <c r="L1344" s="61" t="s">
        <v>1508</v>
      </c>
      <c r="M1344" s="61" t="s">
        <v>4353</v>
      </c>
      <c r="N1344" s="355">
        <v>46043</v>
      </c>
      <c r="O1344" s="19">
        <v>6678.01</v>
      </c>
      <c r="P1344" s="15" t="s">
        <v>1510</v>
      </c>
      <c r="Q1344" s="336">
        <v>1</v>
      </c>
    </row>
    <row r="1345" spans="1:17" x14ac:dyDescent="0.2">
      <c r="A1345" s="61" t="s">
        <v>4006</v>
      </c>
      <c r="B1345" s="61" t="s">
        <v>1498</v>
      </c>
      <c r="C1345" s="61" t="s">
        <v>1314</v>
      </c>
      <c r="D1345" s="61" t="s">
        <v>4007</v>
      </c>
      <c r="E1345" s="61" t="s">
        <v>4303</v>
      </c>
      <c r="F1345" s="61" t="s">
        <v>4327</v>
      </c>
      <c r="G1345" s="61" t="s">
        <v>1503</v>
      </c>
      <c r="H1345" s="61" t="s">
        <v>1504</v>
      </c>
      <c r="I1345" s="61" t="s">
        <v>4302</v>
      </c>
      <c r="J1345" s="61" t="s">
        <v>4287</v>
      </c>
      <c r="K1345" s="61" t="s">
        <v>4306</v>
      </c>
      <c r="L1345" s="61" t="s">
        <v>1508</v>
      </c>
      <c r="M1345" s="61" t="s">
        <v>4387</v>
      </c>
      <c r="N1345" s="355">
        <v>45688</v>
      </c>
      <c r="O1345" s="19">
        <v>16373060</v>
      </c>
      <c r="P1345" s="15" t="s">
        <v>1510</v>
      </c>
      <c r="Q1345" s="336">
        <v>1</v>
      </c>
    </row>
    <row r="1346" spans="1:17" x14ac:dyDescent="0.2">
      <c r="A1346" s="61" t="s">
        <v>3691</v>
      </c>
      <c r="B1346" s="61" t="s">
        <v>1498</v>
      </c>
      <c r="C1346" s="61" t="s">
        <v>1314</v>
      </c>
      <c r="D1346" s="61" t="s">
        <v>3692</v>
      </c>
      <c r="E1346" s="61" t="s">
        <v>4303</v>
      </c>
      <c r="F1346" s="61" t="s">
        <v>4346</v>
      </c>
      <c r="G1346" s="61" t="s">
        <v>1503</v>
      </c>
      <c r="H1346" s="61" t="s">
        <v>4301</v>
      </c>
      <c r="I1346" s="61" t="s">
        <v>1505</v>
      </c>
      <c r="J1346" s="61" t="s">
        <v>1506</v>
      </c>
      <c r="K1346" s="61" t="s">
        <v>4306</v>
      </c>
      <c r="L1346" s="61" t="s">
        <v>1508</v>
      </c>
      <c r="M1346" s="61" t="s">
        <v>4353</v>
      </c>
      <c r="N1346" s="355">
        <v>45867</v>
      </c>
      <c r="O1346" s="19">
        <v>0</v>
      </c>
      <c r="P1346" s="15" t="s">
        <v>1510</v>
      </c>
      <c r="Q1346" s="336">
        <v>1</v>
      </c>
    </row>
    <row r="1347" spans="1:17" x14ac:dyDescent="0.2">
      <c r="A1347" s="61" t="s">
        <v>3691</v>
      </c>
      <c r="B1347" s="61" t="s">
        <v>4300</v>
      </c>
      <c r="C1347" s="61" t="s">
        <v>1314</v>
      </c>
      <c r="D1347" s="61" t="s">
        <v>3692</v>
      </c>
      <c r="E1347" s="61" t="s">
        <v>4303</v>
      </c>
      <c r="F1347" s="61" t="s">
        <v>4346</v>
      </c>
      <c r="G1347" s="61" t="s">
        <v>1503</v>
      </c>
      <c r="H1347" s="61" t="s">
        <v>4301</v>
      </c>
      <c r="I1347" s="61" t="s">
        <v>1314</v>
      </c>
      <c r="J1347" s="61" t="s">
        <v>1506</v>
      </c>
      <c r="K1347" s="61" t="s">
        <v>4306</v>
      </c>
      <c r="L1347" s="61" t="s">
        <v>1508</v>
      </c>
      <c r="M1347" s="61" t="s">
        <v>4353</v>
      </c>
      <c r="N1347" s="355">
        <v>45867</v>
      </c>
      <c r="O1347" s="19">
        <v>797376.44</v>
      </c>
      <c r="P1347" s="15" t="s">
        <v>1510</v>
      </c>
      <c r="Q1347" s="336">
        <v>1</v>
      </c>
    </row>
    <row r="1348" spans="1:17" x14ac:dyDescent="0.2">
      <c r="A1348" s="61" t="s">
        <v>3693</v>
      </c>
      <c r="B1348" s="61" t="s">
        <v>1498</v>
      </c>
      <c r="C1348" s="61" t="s">
        <v>1314</v>
      </c>
      <c r="D1348" s="61" t="s">
        <v>3694</v>
      </c>
      <c r="E1348" s="61" t="s">
        <v>4303</v>
      </c>
      <c r="F1348" s="61" t="s">
        <v>4310</v>
      </c>
      <c r="G1348" s="61" t="s">
        <v>1503</v>
      </c>
      <c r="H1348" s="61" t="s">
        <v>4301</v>
      </c>
      <c r="I1348" s="61" t="s">
        <v>1505</v>
      </c>
      <c r="J1348" s="61" t="s">
        <v>1506</v>
      </c>
      <c r="K1348" s="61" t="s">
        <v>4306</v>
      </c>
      <c r="L1348" s="61" t="s">
        <v>1508</v>
      </c>
      <c r="M1348" s="61" t="s">
        <v>4353</v>
      </c>
      <c r="N1348" s="355">
        <v>45534</v>
      </c>
      <c r="O1348" s="19">
        <v>0</v>
      </c>
      <c r="P1348" s="15" t="s">
        <v>1510</v>
      </c>
      <c r="Q1348" s="336">
        <v>1</v>
      </c>
    </row>
    <row r="1349" spans="1:17" x14ac:dyDescent="0.2">
      <c r="A1349" s="61" t="s">
        <v>3693</v>
      </c>
      <c r="B1349" s="61" t="s">
        <v>4300</v>
      </c>
      <c r="C1349" s="61" t="s">
        <v>1314</v>
      </c>
      <c r="D1349" s="61" t="s">
        <v>3694</v>
      </c>
      <c r="E1349" s="61" t="s">
        <v>4303</v>
      </c>
      <c r="F1349" s="61" t="s">
        <v>4310</v>
      </c>
      <c r="G1349" s="61" t="s">
        <v>1503</v>
      </c>
      <c r="H1349" s="61" t="s">
        <v>4301</v>
      </c>
      <c r="I1349" s="61" t="s">
        <v>1314</v>
      </c>
      <c r="J1349" s="61" t="s">
        <v>1506</v>
      </c>
      <c r="K1349" s="61" t="s">
        <v>4306</v>
      </c>
      <c r="L1349" s="61" t="s">
        <v>1508</v>
      </c>
      <c r="M1349" s="61" t="s">
        <v>4353</v>
      </c>
      <c r="N1349" s="355">
        <v>45534</v>
      </c>
      <c r="O1349" s="19">
        <v>2432017.63</v>
      </c>
      <c r="P1349" s="15" t="s">
        <v>1510</v>
      </c>
      <c r="Q1349" s="336">
        <v>1</v>
      </c>
    </row>
    <row r="1350" spans="1:17" x14ac:dyDescent="0.2">
      <c r="A1350" s="61" t="s">
        <v>3695</v>
      </c>
      <c r="B1350" s="61" t="s">
        <v>1498</v>
      </c>
      <c r="C1350" s="61" t="s">
        <v>1314</v>
      </c>
      <c r="D1350" s="61" t="s">
        <v>3696</v>
      </c>
      <c r="E1350" s="61" t="s">
        <v>4303</v>
      </c>
      <c r="F1350" s="61" t="s">
        <v>4310</v>
      </c>
      <c r="G1350" s="61" t="s">
        <v>1503</v>
      </c>
      <c r="H1350" s="61" t="s">
        <v>4301</v>
      </c>
      <c r="I1350" s="61" t="s">
        <v>1505</v>
      </c>
      <c r="J1350" s="61" t="s">
        <v>1506</v>
      </c>
      <c r="K1350" s="61" t="s">
        <v>4306</v>
      </c>
      <c r="L1350" s="61" t="s">
        <v>1508</v>
      </c>
      <c r="M1350" s="61" t="s">
        <v>4353</v>
      </c>
      <c r="N1350" s="355">
        <v>45534</v>
      </c>
      <c r="O1350" s="19">
        <v>0</v>
      </c>
      <c r="P1350" s="15" t="s">
        <v>1510</v>
      </c>
      <c r="Q1350" s="336">
        <v>1</v>
      </c>
    </row>
    <row r="1351" spans="1:17" x14ac:dyDescent="0.2">
      <c r="A1351" s="61" t="s">
        <v>3695</v>
      </c>
      <c r="B1351" s="61" t="s">
        <v>4300</v>
      </c>
      <c r="C1351" s="61" t="s">
        <v>1314</v>
      </c>
      <c r="D1351" s="61" t="s">
        <v>3696</v>
      </c>
      <c r="E1351" s="61" t="s">
        <v>4303</v>
      </c>
      <c r="F1351" s="61" t="s">
        <v>4310</v>
      </c>
      <c r="G1351" s="61" t="s">
        <v>1503</v>
      </c>
      <c r="H1351" s="61" t="s">
        <v>4301</v>
      </c>
      <c r="I1351" s="61" t="s">
        <v>1314</v>
      </c>
      <c r="J1351" s="61" t="s">
        <v>1506</v>
      </c>
      <c r="K1351" s="61" t="s">
        <v>4306</v>
      </c>
      <c r="L1351" s="61" t="s">
        <v>1508</v>
      </c>
      <c r="M1351" s="61" t="s">
        <v>4353</v>
      </c>
      <c r="N1351" s="355">
        <v>45534</v>
      </c>
      <c r="O1351" s="19">
        <v>812562.32</v>
      </c>
      <c r="P1351" s="15" t="s">
        <v>1510</v>
      </c>
      <c r="Q1351" s="336">
        <v>1</v>
      </c>
    </row>
    <row r="1352" spans="1:17" x14ac:dyDescent="0.2">
      <c r="A1352" s="61" t="s">
        <v>4164</v>
      </c>
      <c r="B1352" s="61" t="s">
        <v>1498</v>
      </c>
      <c r="C1352" s="61" t="s">
        <v>1314</v>
      </c>
      <c r="D1352" s="61" t="s">
        <v>4165</v>
      </c>
      <c r="E1352" s="61" t="s">
        <v>4303</v>
      </c>
      <c r="F1352" s="61" t="s">
        <v>4388</v>
      </c>
      <c r="G1352" s="61" t="s">
        <v>1503</v>
      </c>
      <c r="H1352" s="61" t="s">
        <v>4301</v>
      </c>
      <c r="I1352" s="61" t="s">
        <v>1505</v>
      </c>
      <c r="J1352" s="61" t="s">
        <v>1506</v>
      </c>
      <c r="K1352" s="61" t="s">
        <v>4306</v>
      </c>
      <c r="L1352" s="61" t="s">
        <v>1508</v>
      </c>
      <c r="M1352" s="61" t="s">
        <v>4353</v>
      </c>
      <c r="N1352" s="355">
        <v>45534</v>
      </c>
      <c r="O1352" s="19">
        <v>0</v>
      </c>
      <c r="P1352" s="15" t="s">
        <v>1510</v>
      </c>
      <c r="Q1352" s="336">
        <v>1</v>
      </c>
    </row>
    <row r="1353" spans="1:17" x14ac:dyDescent="0.2">
      <c r="A1353" s="61" t="s">
        <v>4164</v>
      </c>
      <c r="B1353" s="61" t="s">
        <v>4300</v>
      </c>
      <c r="C1353" s="61" t="s">
        <v>1314</v>
      </c>
      <c r="D1353" s="61" t="s">
        <v>4165</v>
      </c>
      <c r="E1353" s="61" t="s">
        <v>4303</v>
      </c>
      <c r="F1353" s="61" t="s">
        <v>4388</v>
      </c>
      <c r="G1353" s="61" t="s">
        <v>1503</v>
      </c>
      <c r="H1353" s="61" t="s">
        <v>4301</v>
      </c>
      <c r="I1353" s="61" t="s">
        <v>1314</v>
      </c>
      <c r="J1353" s="61" t="s">
        <v>1506</v>
      </c>
      <c r="K1353" s="61" t="s">
        <v>4306</v>
      </c>
      <c r="L1353" s="61" t="s">
        <v>1508</v>
      </c>
      <c r="M1353" s="61" t="s">
        <v>4353</v>
      </c>
      <c r="N1353" s="355">
        <v>45534</v>
      </c>
      <c r="O1353" s="19">
        <v>473479.5</v>
      </c>
      <c r="P1353" s="15" t="s">
        <v>1510</v>
      </c>
      <c r="Q1353" s="336">
        <v>1</v>
      </c>
    </row>
    <row r="1354" spans="1:17" x14ac:dyDescent="0.2">
      <c r="A1354" s="61" t="s">
        <v>3697</v>
      </c>
      <c r="B1354" s="61" t="s">
        <v>1498</v>
      </c>
      <c r="C1354" s="61" t="s">
        <v>1314</v>
      </c>
      <c r="D1354" s="61" t="s">
        <v>3698</v>
      </c>
      <c r="E1354" s="61" t="s">
        <v>4303</v>
      </c>
      <c r="F1354" s="61" t="s">
        <v>4389</v>
      </c>
      <c r="G1354" s="61" t="s">
        <v>1503</v>
      </c>
      <c r="H1354" s="61" t="s">
        <v>4301</v>
      </c>
      <c r="I1354" s="61" t="s">
        <v>1505</v>
      </c>
      <c r="J1354" s="61" t="s">
        <v>1506</v>
      </c>
      <c r="K1354" s="61" t="s">
        <v>4319</v>
      </c>
      <c r="L1354" s="61" t="s">
        <v>1508</v>
      </c>
      <c r="M1354" s="61" t="s">
        <v>4353</v>
      </c>
      <c r="N1354" s="355">
        <v>45534</v>
      </c>
      <c r="O1354" s="19">
        <v>0</v>
      </c>
      <c r="P1354" s="15" t="s">
        <v>1510</v>
      </c>
      <c r="Q1354" s="336">
        <v>1</v>
      </c>
    </row>
    <row r="1355" spans="1:17" x14ac:dyDescent="0.2">
      <c r="A1355" s="61" t="s">
        <v>3697</v>
      </c>
      <c r="B1355" s="61" t="s">
        <v>4300</v>
      </c>
      <c r="C1355" s="61" t="s">
        <v>1314</v>
      </c>
      <c r="D1355" s="61" t="s">
        <v>3698</v>
      </c>
      <c r="E1355" s="61" t="s">
        <v>4303</v>
      </c>
      <c r="F1355" s="61" t="s">
        <v>4389</v>
      </c>
      <c r="G1355" s="61" t="s">
        <v>1503</v>
      </c>
      <c r="H1355" s="61" t="s">
        <v>4301</v>
      </c>
      <c r="I1355" s="61" t="s">
        <v>1314</v>
      </c>
      <c r="J1355" s="61" t="s">
        <v>1506</v>
      </c>
      <c r="K1355" s="61" t="s">
        <v>4319</v>
      </c>
      <c r="L1355" s="61" t="s">
        <v>1508</v>
      </c>
      <c r="M1355" s="61" t="s">
        <v>4353</v>
      </c>
      <c r="N1355" s="355">
        <v>45534</v>
      </c>
      <c r="O1355" s="19">
        <v>777637.73</v>
      </c>
      <c r="P1355" s="15" t="s">
        <v>1510</v>
      </c>
      <c r="Q1355" s="336">
        <v>1</v>
      </c>
    </row>
    <row r="1356" spans="1:17" x14ac:dyDescent="0.2">
      <c r="A1356" s="61" t="s">
        <v>4172</v>
      </c>
      <c r="B1356" s="61" t="s">
        <v>1498</v>
      </c>
      <c r="C1356" s="61" t="s">
        <v>1314</v>
      </c>
      <c r="D1356" s="61" t="s">
        <v>4173</v>
      </c>
      <c r="E1356" s="61" t="s">
        <v>4303</v>
      </c>
      <c r="F1356" s="61" t="s">
        <v>4390</v>
      </c>
      <c r="G1356" s="61" t="s">
        <v>1503</v>
      </c>
      <c r="H1356" s="61" t="s">
        <v>4301</v>
      </c>
      <c r="I1356" s="61" t="s">
        <v>4302</v>
      </c>
      <c r="J1356" s="61" t="s">
        <v>4287</v>
      </c>
      <c r="K1356" s="61" t="s">
        <v>4306</v>
      </c>
      <c r="L1356" s="61" t="s">
        <v>1508</v>
      </c>
      <c r="M1356" s="61" t="s">
        <v>4353</v>
      </c>
      <c r="N1356" s="355">
        <v>46048</v>
      </c>
      <c r="O1356" s="19">
        <v>0</v>
      </c>
      <c r="P1356" s="15" t="s">
        <v>1510</v>
      </c>
      <c r="Q1356" s="336">
        <v>1</v>
      </c>
    </row>
    <row r="1357" spans="1:17" x14ac:dyDescent="0.2">
      <c r="A1357" s="61" t="s">
        <v>4172</v>
      </c>
      <c r="B1357" s="61" t="s">
        <v>4300</v>
      </c>
      <c r="C1357" s="61" t="s">
        <v>1314</v>
      </c>
      <c r="D1357" s="61" t="s">
        <v>4173</v>
      </c>
      <c r="E1357" s="61" t="s">
        <v>4303</v>
      </c>
      <c r="F1357" s="61" t="s">
        <v>4390</v>
      </c>
      <c r="G1357" s="61" t="s">
        <v>1503</v>
      </c>
      <c r="H1357" s="61" t="s">
        <v>4301</v>
      </c>
      <c r="I1357" s="61" t="s">
        <v>1314</v>
      </c>
      <c r="J1357" s="61" t="s">
        <v>1506</v>
      </c>
      <c r="K1357" s="61" t="s">
        <v>4306</v>
      </c>
      <c r="L1357" s="61" t="s">
        <v>1508</v>
      </c>
      <c r="M1357" s="61" t="s">
        <v>4353</v>
      </c>
      <c r="N1357" s="355">
        <v>46048</v>
      </c>
      <c r="O1357" s="19">
        <v>669835.93000000005</v>
      </c>
      <c r="P1357" s="15" t="s">
        <v>1510</v>
      </c>
      <c r="Q1357" s="336">
        <v>1</v>
      </c>
    </row>
    <row r="1358" spans="1:17" x14ac:dyDescent="0.2">
      <c r="A1358" s="61" t="s">
        <v>3700</v>
      </c>
      <c r="B1358" s="61" t="s">
        <v>1498</v>
      </c>
      <c r="C1358" s="61" t="s">
        <v>1314</v>
      </c>
      <c r="D1358" s="61" t="s">
        <v>3701</v>
      </c>
      <c r="E1358" s="61" t="s">
        <v>4303</v>
      </c>
      <c r="F1358" s="61" t="s">
        <v>4330</v>
      </c>
      <c r="G1358" s="61" t="s">
        <v>1503</v>
      </c>
      <c r="H1358" s="61" t="s">
        <v>4301</v>
      </c>
      <c r="I1358" s="61" t="s">
        <v>1505</v>
      </c>
      <c r="J1358" s="61" t="s">
        <v>1506</v>
      </c>
      <c r="K1358" s="61" t="s">
        <v>4319</v>
      </c>
      <c r="L1358" s="61" t="s">
        <v>1508</v>
      </c>
      <c r="M1358" s="61" t="s">
        <v>4387</v>
      </c>
      <c r="N1358" s="355">
        <v>46034</v>
      </c>
      <c r="O1358" s="19">
        <v>399089.93</v>
      </c>
      <c r="P1358" s="15" t="s">
        <v>1510</v>
      </c>
      <c r="Q1358" s="336">
        <v>1</v>
      </c>
    </row>
    <row r="1359" spans="1:17" x14ac:dyDescent="0.2">
      <c r="A1359" s="61" t="s">
        <v>3700</v>
      </c>
      <c r="B1359" s="61" t="s">
        <v>4300</v>
      </c>
      <c r="C1359" s="61" t="s">
        <v>1314</v>
      </c>
      <c r="D1359" s="61" t="s">
        <v>3701</v>
      </c>
      <c r="E1359" s="61" t="s">
        <v>4303</v>
      </c>
      <c r="F1359" s="61" t="s">
        <v>4330</v>
      </c>
      <c r="G1359" s="61" t="s">
        <v>1503</v>
      </c>
      <c r="H1359" s="61" t="s">
        <v>4301</v>
      </c>
      <c r="I1359" s="61" t="s">
        <v>1314</v>
      </c>
      <c r="J1359" s="61" t="s">
        <v>1506</v>
      </c>
      <c r="K1359" s="61" t="s">
        <v>4319</v>
      </c>
      <c r="L1359" s="61" t="s">
        <v>1508</v>
      </c>
      <c r="M1359" s="61" t="s">
        <v>4387</v>
      </c>
      <c r="N1359" s="355">
        <v>46034</v>
      </c>
      <c r="O1359" s="19">
        <v>798179.86</v>
      </c>
      <c r="P1359" s="15" t="s">
        <v>1510</v>
      </c>
      <c r="Q1359" s="336">
        <v>1</v>
      </c>
    </row>
    <row r="1360" spans="1:17" x14ac:dyDescent="0.2">
      <c r="A1360" s="61" t="s">
        <v>3868</v>
      </c>
      <c r="B1360" s="61" t="s">
        <v>1498</v>
      </c>
      <c r="C1360" s="61" t="s">
        <v>1314</v>
      </c>
      <c r="D1360" s="61" t="s">
        <v>3869</v>
      </c>
      <c r="E1360" s="61" t="s">
        <v>4303</v>
      </c>
      <c r="F1360" s="61" t="s">
        <v>4328</v>
      </c>
      <c r="G1360" s="61" t="s">
        <v>1503</v>
      </c>
      <c r="H1360" s="61" t="s">
        <v>1504</v>
      </c>
      <c r="I1360" s="61" t="s">
        <v>4302</v>
      </c>
      <c r="J1360" s="61" t="s">
        <v>4287</v>
      </c>
      <c r="K1360" s="61" t="s">
        <v>4321</v>
      </c>
      <c r="L1360" s="61" t="s">
        <v>1508</v>
      </c>
      <c r="M1360" s="61" t="s">
        <v>4353</v>
      </c>
      <c r="N1360" s="355">
        <v>45777</v>
      </c>
      <c r="O1360" s="19">
        <v>296100</v>
      </c>
      <c r="P1360" s="15" t="s">
        <v>1510</v>
      </c>
      <c r="Q1360" s="336">
        <v>1</v>
      </c>
    </row>
    <row r="1361" spans="1:17" x14ac:dyDescent="0.2">
      <c r="A1361" s="61" t="s">
        <v>3889</v>
      </c>
      <c r="B1361" s="61" t="s">
        <v>1498</v>
      </c>
      <c r="C1361" s="61" t="s">
        <v>1314</v>
      </c>
      <c r="D1361" s="61" t="s">
        <v>3890</v>
      </c>
      <c r="E1361" s="61" t="s">
        <v>4303</v>
      </c>
      <c r="F1361" s="61" t="s">
        <v>4330</v>
      </c>
      <c r="G1361" s="61" t="s">
        <v>1503</v>
      </c>
      <c r="H1361" s="61" t="s">
        <v>1504</v>
      </c>
      <c r="I1361" s="61" t="s">
        <v>1505</v>
      </c>
      <c r="J1361" s="61" t="s">
        <v>1506</v>
      </c>
      <c r="K1361" s="61" t="s">
        <v>4319</v>
      </c>
      <c r="L1361" s="61" t="s">
        <v>1508</v>
      </c>
      <c r="M1361" s="61" t="s">
        <v>4353</v>
      </c>
      <c r="N1361" s="355">
        <v>45835</v>
      </c>
      <c r="O1361" s="19">
        <v>0</v>
      </c>
      <c r="P1361" s="15" t="s">
        <v>1510</v>
      </c>
      <c r="Q1361" s="336">
        <v>1</v>
      </c>
    </row>
    <row r="1362" spans="1:17" x14ac:dyDescent="0.2">
      <c r="A1362" s="61" t="s">
        <v>4174</v>
      </c>
      <c r="B1362" s="61" t="s">
        <v>1498</v>
      </c>
      <c r="C1362" s="61" t="s">
        <v>1314</v>
      </c>
      <c r="D1362" s="61" t="s">
        <v>4175</v>
      </c>
      <c r="E1362" s="61" t="s">
        <v>4303</v>
      </c>
      <c r="F1362" s="61" t="s">
        <v>4310</v>
      </c>
      <c r="G1362" s="61" t="s">
        <v>1503</v>
      </c>
      <c r="H1362" s="61" t="s">
        <v>1504</v>
      </c>
      <c r="I1362" s="61" t="s">
        <v>4302</v>
      </c>
      <c r="J1362" s="61" t="s">
        <v>4287</v>
      </c>
      <c r="K1362" s="61" t="s">
        <v>4306</v>
      </c>
      <c r="L1362" s="61" t="s">
        <v>1508</v>
      </c>
      <c r="M1362" s="61" t="s">
        <v>4376</v>
      </c>
      <c r="N1362" s="355">
        <v>45961</v>
      </c>
      <c r="O1362" s="19">
        <v>0</v>
      </c>
      <c r="P1362" s="15" t="s">
        <v>1510</v>
      </c>
      <c r="Q1362" s="336">
        <v>1</v>
      </c>
    </row>
    <row r="1363" spans="1:17" x14ac:dyDescent="0.2">
      <c r="A1363" s="61" t="s">
        <v>4200</v>
      </c>
      <c r="B1363" s="61" t="s">
        <v>4307</v>
      </c>
      <c r="C1363" s="61" t="s">
        <v>1314</v>
      </c>
      <c r="D1363" s="61" t="s">
        <v>4201</v>
      </c>
      <c r="E1363" s="61" t="s">
        <v>4303</v>
      </c>
      <c r="F1363" s="61" t="s">
        <v>4391</v>
      </c>
      <c r="G1363" s="61" t="s">
        <v>1503</v>
      </c>
      <c r="H1363" s="61" t="s">
        <v>4301</v>
      </c>
      <c r="I1363" s="61" t="s">
        <v>1505</v>
      </c>
      <c r="J1363" s="61" t="s">
        <v>1506</v>
      </c>
      <c r="K1363" s="61" t="s">
        <v>4306</v>
      </c>
      <c r="L1363" s="61" t="s">
        <v>1508</v>
      </c>
      <c r="M1363" s="61" t="s">
        <v>4392</v>
      </c>
      <c r="N1363" s="355">
        <v>46070</v>
      </c>
      <c r="O1363" s="19">
        <v>0</v>
      </c>
      <c r="P1363" s="15" t="s">
        <v>1510</v>
      </c>
      <c r="Q1363" s="336">
        <v>1</v>
      </c>
    </row>
    <row r="1364" spans="1:17" x14ac:dyDescent="0.2">
      <c r="A1364" s="61" t="s">
        <v>4200</v>
      </c>
      <c r="B1364" s="61" t="s">
        <v>4295</v>
      </c>
      <c r="C1364" s="61" t="s">
        <v>1314</v>
      </c>
      <c r="D1364" s="61" t="s">
        <v>4201</v>
      </c>
      <c r="E1364" s="61" t="s">
        <v>4303</v>
      </c>
      <c r="F1364" s="61" t="s">
        <v>4391</v>
      </c>
      <c r="G1364" s="61" t="s">
        <v>1503</v>
      </c>
      <c r="H1364" s="61" t="s">
        <v>4352</v>
      </c>
      <c r="I1364" s="61" t="s">
        <v>4302</v>
      </c>
      <c r="J1364" s="61" t="s">
        <v>4287</v>
      </c>
      <c r="K1364" s="61" t="s">
        <v>4306</v>
      </c>
      <c r="L1364" s="61" t="s">
        <v>1508</v>
      </c>
      <c r="M1364" s="61" t="s">
        <v>4392</v>
      </c>
      <c r="N1364" s="355">
        <v>46070</v>
      </c>
      <c r="O1364" s="19">
        <v>0</v>
      </c>
      <c r="P1364" s="15" t="s">
        <v>1510</v>
      </c>
      <c r="Q1364" s="336">
        <v>1</v>
      </c>
    </row>
    <row r="1365" spans="1:17" x14ac:dyDescent="0.2">
      <c r="A1365" s="61" t="s">
        <v>4200</v>
      </c>
      <c r="B1365" s="61" t="s">
        <v>1498</v>
      </c>
      <c r="C1365" s="61" t="s">
        <v>1314</v>
      </c>
      <c r="D1365" s="61" t="s">
        <v>4201</v>
      </c>
      <c r="E1365" s="61" t="s">
        <v>4303</v>
      </c>
      <c r="F1365" s="61" t="s">
        <v>4391</v>
      </c>
      <c r="G1365" s="61" t="s">
        <v>1503</v>
      </c>
      <c r="H1365" s="61" t="s">
        <v>1504</v>
      </c>
      <c r="I1365" s="61" t="s">
        <v>4302</v>
      </c>
      <c r="J1365" s="61" t="s">
        <v>4287</v>
      </c>
      <c r="K1365" s="61" t="s">
        <v>4321</v>
      </c>
      <c r="L1365" s="61" t="s">
        <v>1508</v>
      </c>
      <c r="M1365" s="61" t="s">
        <v>4392</v>
      </c>
      <c r="N1365" s="355">
        <v>46070</v>
      </c>
      <c r="O1365" s="19">
        <v>2315242.56</v>
      </c>
      <c r="P1365" s="15" t="s">
        <v>1510</v>
      </c>
      <c r="Q1365" s="336">
        <v>1</v>
      </c>
    </row>
    <row r="1366" spans="1:17" x14ac:dyDescent="0.2">
      <c r="A1366" s="61" t="s">
        <v>3642</v>
      </c>
      <c r="B1366" s="61" t="s">
        <v>1498</v>
      </c>
      <c r="C1366" s="61" t="s">
        <v>1314</v>
      </c>
      <c r="D1366" s="61" t="s">
        <v>3643</v>
      </c>
      <c r="E1366" s="61" t="s">
        <v>4303</v>
      </c>
      <c r="F1366" s="61" t="s">
        <v>4330</v>
      </c>
      <c r="G1366" s="61" t="s">
        <v>1503</v>
      </c>
      <c r="H1366" s="61" t="s">
        <v>1504</v>
      </c>
      <c r="I1366" s="61" t="s">
        <v>4302</v>
      </c>
      <c r="J1366" s="61" t="s">
        <v>4287</v>
      </c>
      <c r="K1366" s="61" t="s">
        <v>4321</v>
      </c>
      <c r="L1366" s="61" t="s">
        <v>1508</v>
      </c>
      <c r="M1366" s="61" t="s">
        <v>4392</v>
      </c>
      <c r="N1366" s="355">
        <v>45398</v>
      </c>
      <c r="O1366" s="19">
        <v>0</v>
      </c>
      <c r="P1366" s="15" t="s">
        <v>1510</v>
      </c>
      <c r="Q1366" s="336">
        <v>1</v>
      </c>
    </row>
    <row r="1367" spans="1:17" x14ac:dyDescent="0.2">
      <c r="A1367" s="61" t="s">
        <v>3642</v>
      </c>
      <c r="B1367" s="61" t="s">
        <v>4300</v>
      </c>
      <c r="C1367" s="61" t="s">
        <v>1314</v>
      </c>
      <c r="D1367" s="61" t="s">
        <v>3643</v>
      </c>
      <c r="E1367" s="61" t="s">
        <v>4303</v>
      </c>
      <c r="F1367" s="61" t="s">
        <v>4330</v>
      </c>
      <c r="G1367" s="61" t="s">
        <v>1503</v>
      </c>
      <c r="H1367" s="61" t="s">
        <v>4301</v>
      </c>
      <c r="I1367" s="61" t="s">
        <v>1505</v>
      </c>
      <c r="J1367" s="61" t="s">
        <v>1506</v>
      </c>
      <c r="K1367" s="61" t="s">
        <v>4321</v>
      </c>
      <c r="L1367" s="61" t="s">
        <v>1508</v>
      </c>
      <c r="M1367" s="61" t="s">
        <v>4392</v>
      </c>
      <c r="N1367" s="355">
        <v>45398</v>
      </c>
      <c r="O1367" s="19">
        <v>100</v>
      </c>
      <c r="P1367" s="15" t="s">
        <v>1510</v>
      </c>
      <c r="Q1367" s="336">
        <v>1</v>
      </c>
    </row>
    <row r="1368" spans="1:17" x14ac:dyDescent="0.2">
      <c r="A1368" s="61" t="s">
        <v>3499</v>
      </c>
      <c r="B1368" s="61" t="s">
        <v>1498</v>
      </c>
      <c r="C1368" s="61" t="s">
        <v>1314</v>
      </c>
      <c r="D1368" s="61" t="s">
        <v>3500</v>
      </c>
      <c r="E1368" s="61" t="s">
        <v>4303</v>
      </c>
      <c r="F1368" s="61" t="s">
        <v>4310</v>
      </c>
      <c r="G1368" s="61" t="s">
        <v>1503</v>
      </c>
      <c r="H1368" s="61" t="s">
        <v>4301</v>
      </c>
      <c r="I1368" s="61" t="s">
        <v>1505</v>
      </c>
      <c r="J1368" s="61" t="s">
        <v>1506</v>
      </c>
      <c r="K1368" s="61" t="s">
        <v>4306</v>
      </c>
      <c r="L1368" s="61" t="s">
        <v>1508</v>
      </c>
      <c r="M1368" s="61" t="s">
        <v>4393</v>
      </c>
      <c r="N1368" s="355">
        <v>46034</v>
      </c>
      <c r="O1368" s="19">
        <v>0</v>
      </c>
      <c r="P1368" s="15" t="s">
        <v>1510</v>
      </c>
      <c r="Q1368" s="336">
        <v>1</v>
      </c>
    </row>
    <row r="1369" spans="1:17" x14ac:dyDescent="0.2">
      <c r="A1369" s="61" t="s">
        <v>3499</v>
      </c>
      <c r="B1369" s="61" t="s">
        <v>1498</v>
      </c>
      <c r="C1369" s="61" t="s">
        <v>4312</v>
      </c>
      <c r="D1369" s="61" t="s">
        <v>3500</v>
      </c>
      <c r="E1369" s="61" t="s">
        <v>4303</v>
      </c>
      <c r="F1369" s="61" t="s">
        <v>4310</v>
      </c>
      <c r="G1369" s="61" t="s">
        <v>1503</v>
      </c>
      <c r="H1369" s="61" t="s">
        <v>4301</v>
      </c>
      <c r="I1369" s="61" t="s">
        <v>1505</v>
      </c>
      <c r="J1369" s="61" t="s">
        <v>1506</v>
      </c>
      <c r="K1369" s="61" t="s">
        <v>4306</v>
      </c>
      <c r="L1369" s="61" t="s">
        <v>1508</v>
      </c>
      <c r="M1369" s="61" t="s">
        <v>4393</v>
      </c>
      <c r="N1369" s="355">
        <v>46034</v>
      </c>
      <c r="O1369" s="19">
        <v>0</v>
      </c>
      <c r="P1369" s="15" t="s">
        <v>1510</v>
      </c>
      <c r="Q1369" s="336">
        <v>1</v>
      </c>
    </row>
    <row r="1370" spans="1:17" x14ac:dyDescent="0.2">
      <c r="A1370" s="61" t="s">
        <v>3499</v>
      </c>
      <c r="B1370" s="61" t="s">
        <v>1498</v>
      </c>
      <c r="C1370" s="61" t="s">
        <v>4313</v>
      </c>
      <c r="D1370" s="61" t="s">
        <v>3500</v>
      </c>
      <c r="E1370" s="61" t="s">
        <v>4303</v>
      </c>
      <c r="F1370" s="61" t="s">
        <v>4310</v>
      </c>
      <c r="G1370" s="61" t="s">
        <v>1503</v>
      </c>
      <c r="H1370" s="61" t="s">
        <v>4301</v>
      </c>
      <c r="I1370" s="61" t="s">
        <v>1505</v>
      </c>
      <c r="J1370" s="61" t="s">
        <v>1506</v>
      </c>
      <c r="K1370" s="61" t="s">
        <v>4306</v>
      </c>
      <c r="L1370" s="61" t="s">
        <v>1508</v>
      </c>
      <c r="M1370" s="61" t="s">
        <v>4393</v>
      </c>
      <c r="N1370" s="355">
        <v>46034</v>
      </c>
      <c r="O1370" s="19">
        <v>1</v>
      </c>
      <c r="P1370" s="15" t="s">
        <v>1510</v>
      </c>
      <c r="Q1370" s="336">
        <v>1</v>
      </c>
    </row>
    <row r="1371" spans="1:17" x14ac:dyDescent="0.2">
      <c r="A1371" s="61" t="s">
        <v>3499</v>
      </c>
      <c r="B1371" s="61" t="s">
        <v>4300</v>
      </c>
      <c r="C1371" s="61" t="s">
        <v>1314</v>
      </c>
      <c r="D1371" s="61" t="s">
        <v>3500</v>
      </c>
      <c r="E1371" s="61" t="s">
        <v>4303</v>
      </c>
      <c r="F1371" s="61" t="s">
        <v>4310</v>
      </c>
      <c r="G1371" s="61" t="s">
        <v>1503</v>
      </c>
      <c r="H1371" s="61" t="s">
        <v>4301</v>
      </c>
      <c r="I1371" s="61" t="s">
        <v>1505</v>
      </c>
      <c r="J1371" s="61" t="s">
        <v>1506</v>
      </c>
      <c r="K1371" s="61" t="s">
        <v>4306</v>
      </c>
      <c r="L1371" s="61" t="s">
        <v>1508</v>
      </c>
      <c r="M1371" s="61" t="s">
        <v>4393</v>
      </c>
      <c r="N1371" s="355">
        <v>46034</v>
      </c>
      <c r="O1371" s="19">
        <v>3829.46</v>
      </c>
      <c r="P1371" s="15" t="s">
        <v>1510</v>
      </c>
      <c r="Q1371" s="336">
        <v>1</v>
      </c>
    </row>
    <row r="1372" spans="1:17" x14ac:dyDescent="0.2">
      <c r="A1372" s="61" t="s">
        <v>3024</v>
      </c>
      <c r="B1372" s="61" t="s">
        <v>1498</v>
      </c>
      <c r="C1372" s="61" t="s">
        <v>1314</v>
      </c>
      <c r="D1372" s="61" t="s">
        <v>3025</v>
      </c>
      <c r="E1372" s="61" t="s">
        <v>4303</v>
      </c>
      <c r="F1372" s="61" t="s">
        <v>4310</v>
      </c>
      <c r="G1372" s="61" t="s">
        <v>1503</v>
      </c>
      <c r="H1372" s="61" t="s">
        <v>4301</v>
      </c>
      <c r="I1372" s="61" t="s">
        <v>1505</v>
      </c>
      <c r="J1372" s="61" t="s">
        <v>1506</v>
      </c>
      <c r="K1372" s="61" t="s">
        <v>4306</v>
      </c>
      <c r="L1372" s="61" t="s">
        <v>1508</v>
      </c>
      <c r="M1372" s="61" t="s">
        <v>4392</v>
      </c>
      <c r="N1372" s="355">
        <v>46034</v>
      </c>
      <c r="O1372" s="19">
        <v>0</v>
      </c>
      <c r="P1372" s="15" t="s">
        <v>1510</v>
      </c>
      <c r="Q1372" s="336">
        <v>1</v>
      </c>
    </row>
    <row r="1373" spans="1:17" x14ac:dyDescent="0.2">
      <c r="A1373" s="61" t="s">
        <v>3024</v>
      </c>
      <c r="B1373" s="61" t="s">
        <v>1498</v>
      </c>
      <c r="C1373" s="61" t="s">
        <v>4312</v>
      </c>
      <c r="D1373" s="61" t="s">
        <v>3025</v>
      </c>
      <c r="E1373" s="61" t="s">
        <v>4303</v>
      </c>
      <c r="F1373" s="61" t="s">
        <v>4310</v>
      </c>
      <c r="G1373" s="61" t="s">
        <v>1503</v>
      </c>
      <c r="H1373" s="61" t="s">
        <v>4301</v>
      </c>
      <c r="I1373" s="61" t="s">
        <v>1505</v>
      </c>
      <c r="J1373" s="61" t="s">
        <v>1506</v>
      </c>
      <c r="K1373" s="61" t="s">
        <v>4306</v>
      </c>
      <c r="L1373" s="61" t="s">
        <v>1508</v>
      </c>
      <c r="M1373" s="61" t="s">
        <v>4392</v>
      </c>
      <c r="N1373" s="355">
        <v>46034</v>
      </c>
      <c r="O1373" s="19">
        <v>0</v>
      </c>
      <c r="P1373" s="15" t="s">
        <v>1510</v>
      </c>
      <c r="Q1373" s="336">
        <v>1</v>
      </c>
    </row>
    <row r="1374" spans="1:17" x14ac:dyDescent="0.2">
      <c r="A1374" s="61" t="s">
        <v>3024</v>
      </c>
      <c r="B1374" s="61" t="s">
        <v>1498</v>
      </c>
      <c r="C1374" s="61" t="s">
        <v>4313</v>
      </c>
      <c r="D1374" s="61" t="s">
        <v>3025</v>
      </c>
      <c r="E1374" s="61" t="s">
        <v>4303</v>
      </c>
      <c r="F1374" s="61" t="s">
        <v>4310</v>
      </c>
      <c r="G1374" s="61" t="s">
        <v>1503</v>
      </c>
      <c r="H1374" s="61" t="s">
        <v>4301</v>
      </c>
      <c r="I1374" s="61" t="s">
        <v>1505</v>
      </c>
      <c r="J1374" s="61" t="s">
        <v>1506</v>
      </c>
      <c r="K1374" s="61" t="s">
        <v>4306</v>
      </c>
      <c r="L1374" s="61" t="s">
        <v>1508</v>
      </c>
      <c r="M1374" s="61" t="s">
        <v>4392</v>
      </c>
      <c r="N1374" s="355">
        <v>46034</v>
      </c>
      <c r="O1374" s="19">
        <v>1</v>
      </c>
      <c r="P1374" s="15" t="s">
        <v>1510</v>
      </c>
      <c r="Q1374" s="336">
        <v>1</v>
      </c>
    </row>
    <row r="1375" spans="1:17" x14ac:dyDescent="0.2">
      <c r="A1375" s="61" t="s">
        <v>3024</v>
      </c>
      <c r="B1375" s="61" t="s">
        <v>4300</v>
      </c>
      <c r="C1375" s="61" t="s">
        <v>1314</v>
      </c>
      <c r="D1375" s="61" t="s">
        <v>3025</v>
      </c>
      <c r="E1375" s="61" t="s">
        <v>4303</v>
      </c>
      <c r="F1375" s="61" t="s">
        <v>4310</v>
      </c>
      <c r="G1375" s="61" t="s">
        <v>1503</v>
      </c>
      <c r="H1375" s="61" t="s">
        <v>4301</v>
      </c>
      <c r="I1375" s="61" t="s">
        <v>1505</v>
      </c>
      <c r="J1375" s="61" t="s">
        <v>1506</v>
      </c>
      <c r="K1375" s="61" t="s">
        <v>4306</v>
      </c>
      <c r="L1375" s="61" t="s">
        <v>1508</v>
      </c>
      <c r="M1375" s="61" t="s">
        <v>4392</v>
      </c>
      <c r="N1375" s="355">
        <v>46034</v>
      </c>
      <c r="O1375" s="19">
        <v>180354.45</v>
      </c>
      <c r="P1375" s="15" t="s">
        <v>1510</v>
      </c>
      <c r="Q1375" s="336">
        <v>1</v>
      </c>
    </row>
    <row r="1376" spans="1:17" x14ac:dyDescent="0.2">
      <c r="A1376" s="61" t="s">
        <v>4195</v>
      </c>
      <c r="B1376" s="61" t="s">
        <v>1498</v>
      </c>
      <c r="C1376" s="61" t="s">
        <v>1314</v>
      </c>
      <c r="D1376" s="61" t="s">
        <v>4196</v>
      </c>
      <c r="E1376" s="61" t="s">
        <v>4303</v>
      </c>
      <c r="F1376" s="61" t="s">
        <v>4310</v>
      </c>
      <c r="G1376" s="61" t="s">
        <v>1503</v>
      </c>
      <c r="H1376" s="61" t="s">
        <v>4301</v>
      </c>
      <c r="I1376" s="61" t="s">
        <v>1505</v>
      </c>
      <c r="J1376" s="61" t="s">
        <v>1506</v>
      </c>
      <c r="K1376" s="61" t="s">
        <v>4306</v>
      </c>
      <c r="L1376" s="61" t="s">
        <v>1508</v>
      </c>
      <c r="M1376" s="61" t="s">
        <v>4394</v>
      </c>
      <c r="N1376" s="355">
        <v>45553</v>
      </c>
      <c r="O1376" s="19">
        <v>0</v>
      </c>
      <c r="P1376" s="15" t="s">
        <v>1510</v>
      </c>
      <c r="Q1376" s="336">
        <v>1</v>
      </c>
    </row>
    <row r="1377" spans="1:17" x14ac:dyDescent="0.2">
      <c r="A1377" s="61" t="s">
        <v>4195</v>
      </c>
      <c r="B1377" s="61" t="s">
        <v>4300</v>
      </c>
      <c r="C1377" s="61" t="s">
        <v>1314</v>
      </c>
      <c r="D1377" s="61" t="s">
        <v>4196</v>
      </c>
      <c r="E1377" s="61" t="s">
        <v>4303</v>
      </c>
      <c r="F1377" s="61" t="s">
        <v>4310</v>
      </c>
      <c r="G1377" s="61" t="s">
        <v>1503</v>
      </c>
      <c r="H1377" s="61" t="s">
        <v>4301</v>
      </c>
      <c r="I1377" s="61" t="s">
        <v>4286</v>
      </c>
      <c r="J1377" s="61" t="s">
        <v>1506</v>
      </c>
      <c r="K1377" s="61" t="s">
        <v>4306</v>
      </c>
      <c r="L1377" s="61" t="s">
        <v>1508</v>
      </c>
      <c r="M1377" s="61" t="s">
        <v>4394</v>
      </c>
      <c r="N1377" s="355">
        <v>45553</v>
      </c>
      <c r="O1377" s="19">
        <v>100</v>
      </c>
      <c r="P1377" s="15" t="s">
        <v>1510</v>
      </c>
      <c r="Q1377" s="336">
        <v>1</v>
      </c>
    </row>
    <row r="1378" spans="1:17" x14ac:dyDescent="0.2">
      <c r="A1378" s="61" t="s">
        <v>3361</v>
      </c>
      <c r="B1378" s="61" t="s">
        <v>1498</v>
      </c>
      <c r="C1378" s="61" t="s">
        <v>1314</v>
      </c>
      <c r="D1378" s="61" t="s">
        <v>3362</v>
      </c>
      <c r="E1378" s="61" t="s">
        <v>4303</v>
      </c>
      <c r="F1378" s="61" t="s">
        <v>4310</v>
      </c>
      <c r="G1378" s="61" t="s">
        <v>1503</v>
      </c>
      <c r="H1378" s="61" t="s">
        <v>4301</v>
      </c>
      <c r="I1378" s="61" t="s">
        <v>4286</v>
      </c>
      <c r="J1378" s="61" t="s">
        <v>4287</v>
      </c>
      <c r="K1378" s="61" t="s">
        <v>4306</v>
      </c>
      <c r="L1378" s="61" t="s">
        <v>1508</v>
      </c>
      <c r="M1378" s="61" t="s">
        <v>4394</v>
      </c>
      <c r="N1378" s="355">
        <v>45777</v>
      </c>
      <c r="O1378" s="19">
        <v>123091.48</v>
      </c>
      <c r="P1378" s="15" t="s">
        <v>1510</v>
      </c>
      <c r="Q1378" s="336">
        <v>1</v>
      </c>
    </row>
    <row r="1379" spans="1:17" x14ac:dyDescent="0.2">
      <c r="A1379" s="61" t="s">
        <v>3361</v>
      </c>
      <c r="B1379" s="61" t="s">
        <v>4300</v>
      </c>
      <c r="C1379" s="61" t="s">
        <v>1314</v>
      </c>
      <c r="D1379" s="61" t="s">
        <v>3362</v>
      </c>
      <c r="E1379" s="61" t="s">
        <v>4303</v>
      </c>
      <c r="F1379" s="61" t="s">
        <v>4310</v>
      </c>
      <c r="G1379" s="61" t="s">
        <v>1503</v>
      </c>
      <c r="H1379" s="61" t="s">
        <v>4301</v>
      </c>
      <c r="I1379" s="61" t="s">
        <v>4286</v>
      </c>
      <c r="J1379" s="61" t="s">
        <v>1506</v>
      </c>
      <c r="K1379" s="61" t="s">
        <v>4306</v>
      </c>
      <c r="L1379" s="61" t="s">
        <v>1508</v>
      </c>
      <c r="M1379" s="61" t="s">
        <v>4394</v>
      </c>
      <c r="N1379" s="355">
        <v>45777</v>
      </c>
      <c r="O1379" s="19">
        <v>207429.64</v>
      </c>
      <c r="P1379" s="15" t="s">
        <v>1510</v>
      </c>
      <c r="Q1379" s="336">
        <v>1</v>
      </c>
    </row>
    <row r="1380" spans="1:17" x14ac:dyDescent="0.2">
      <c r="A1380" s="61" t="s">
        <v>3366</v>
      </c>
      <c r="B1380" s="61" t="s">
        <v>1498</v>
      </c>
      <c r="C1380" s="61" t="s">
        <v>1314</v>
      </c>
      <c r="D1380" s="61" t="s">
        <v>3367</v>
      </c>
      <c r="E1380" s="61" t="s">
        <v>4303</v>
      </c>
      <c r="F1380" s="61" t="s">
        <v>4310</v>
      </c>
      <c r="G1380" s="61" t="s">
        <v>1503</v>
      </c>
      <c r="H1380" s="61" t="s">
        <v>4301</v>
      </c>
      <c r="I1380" s="61" t="s">
        <v>1505</v>
      </c>
      <c r="J1380" s="61" t="s">
        <v>1506</v>
      </c>
      <c r="K1380" s="61" t="s">
        <v>4306</v>
      </c>
      <c r="L1380" s="61" t="s">
        <v>1508</v>
      </c>
      <c r="M1380" s="61" t="s">
        <v>4394</v>
      </c>
      <c r="N1380" s="355">
        <v>45898</v>
      </c>
      <c r="O1380" s="19">
        <v>0</v>
      </c>
      <c r="P1380" s="15" t="s">
        <v>1510</v>
      </c>
      <c r="Q1380" s="336">
        <v>1</v>
      </c>
    </row>
    <row r="1381" spans="1:17" x14ac:dyDescent="0.2">
      <c r="A1381" s="61" t="s">
        <v>3366</v>
      </c>
      <c r="B1381" s="61" t="s">
        <v>4300</v>
      </c>
      <c r="C1381" s="61" t="s">
        <v>1314</v>
      </c>
      <c r="D1381" s="61" t="s">
        <v>3367</v>
      </c>
      <c r="E1381" s="61" t="s">
        <v>4303</v>
      </c>
      <c r="F1381" s="61" t="s">
        <v>4310</v>
      </c>
      <c r="G1381" s="61" t="s">
        <v>1503</v>
      </c>
      <c r="H1381" s="61" t="s">
        <v>4301</v>
      </c>
      <c r="I1381" s="61" t="s">
        <v>4286</v>
      </c>
      <c r="J1381" s="61" t="s">
        <v>1506</v>
      </c>
      <c r="K1381" s="61" t="s">
        <v>4306</v>
      </c>
      <c r="L1381" s="61" t="s">
        <v>1508</v>
      </c>
      <c r="M1381" s="61" t="s">
        <v>4394</v>
      </c>
      <c r="N1381" s="355">
        <v>45898</v>
      </c>
      <c r="O1381" s="19">
        <v>206487.61</v>
      </c>
      <c r="P1381" s="15" t="s">
        <v>1510</v>
      </c>
      <c r="Q1381" s="336">
        <v>1</v>
      </c>
    </row>
    <row r="1382" spans="1:17" x14ac:dyDescent="0.2">
      <c r="A1382" s="61" t="s">
        <v>3267</v>
      </c>
      <c r="B1382" s="61" t="s">
        <v>1498</v>
      </c>
      <c r="C1382" s="61" t="s">
        <v>1314</v>
      </c>
      <c r="D1382" s="61" t="s">
        <v>3268</v>
      </c>
      <c r="E1382" s="61" t="s">
        <v>4303</v>
      </c>
      <c r="F1382" s="61" t="s">
        <v>4310</v>
      </c>
      <c r="G1382" s="61" t="s">
        <v>1503</v>
      </c>
      <c r="H1382" s="61" t="s">
        <v>4301</v>
      </c>
      <c r="I1382" s="61" t="s">
        <v>1505</v>
      </c>
      <c r="J1382" s="61" t="s">
        <v>1506</v>
      </c>
      <c r="K1382" s="61" t="s">
        <v>4306</v>
      </c>
      <c r="L1382" s="61" t="s">
        <v>1508</v>
      </c>
      <c r="M1382" s="61" t="s">
        <v>4394</v>
      </c>
      <c r="N1382" s="355">
        <v>45992</v>
      </c>
      <c r="O1382" s="19">
        <v>0</v>
      </c>
      <c r="P1382" s="15" t="s">
        <v>1510</v>
      </c>
      <c r="Q1382" s="336">
        <v>1</v>
      </c>
    </row>
    <row r="1383" spans="1:17" x14ac:dyDescent="0.2">
      <c r="A1383" s="61" t="s">
        <v>3267</v>
      </c>
      <c r="B1383" s="61" t="s">
        <v>4300</v>
      </c>
      <c r="C1383" s="61" t="s">
        <v>1314</v>
      </c>
      <c r="D1383" s="61" t="s">
        <v>3268</v>
      </c>
      <c r="E1383" s="61" t="s">
        <v>4303</v>
      </c>
      <c r="F1383" s="61" t="s">
        <v>4310</v>
      </c>
      <c r="G1383" s="61" t="s">
        <v>1503</v>
      </c>
      <c r="H1383" s="61" t="s">
        <v>4301</v>
      </c>
      <c r="I1383" s="61" t="s">
        <v>4286</v>
      </c>
      <c r="J1383" s="61" t="s">
        <v>1506</v>
      </c>
      <c r="K1383" s="61" t="s">
        <v>4306</v>
      </c>
      <c r="L1383" s="61" t="s">
        <v>1508</v>
      </c>
      <c r="M1383" s="61" t="s">
        <v>4394</v>
      </c>
      <c r="N1383" s="355">
        <v>45992</v>
      </c>
      <c r="O1383" s="19">
        <v>100</v>
      </c>
      <c r="P1383" s="15" t="s">
        <v>1510</v>
      </c>
      <c r="Q1383" s="336">
        <v>1</v>
      </c>
    </row>
    <row r="1384" spans="1:17" x14ac:dyDescent="0.2">
      <c r="A1384" s="61" t="s">
        <v>3967</v>
      </c>
      <c r="B1384" s="61" t="s">
        <v>1498</v>
      </c>
      <c r="C1384" s="61" t="s">
        <v>1314</v>
      </c>
      <c r="D1384" s="61" t="s">
        <v>3968</v>
      </c>
      <c r="E1384" s="61" t="s">
        <v>4303</v>
      </c>
      <c r="F1384" s="61" t="s">
        <v>4325</v>
      </c>
      <c r="G1384" s="61" t="s">
        <v>1503</v>
      </c>
      <c r="H1384" s="61" t="s">
        <v>1504</v>
      </c>
      <c r="I1384" s="61" t="s">
        <v>1505</v>
      </c>
      <c r="J1384" s="61" t="s">
        <v>1506</v>
      </c>
      <c r="K1384" s="61" t="s">
        <v>4321</v>
      </c>
      <c r="L1384" s="61" t="s">
        <v>1508</v>
      </c>
      <c r="M1384" s="61" t="s">
        <v>4393</v>
      </c>
      <c r="N1384" s="355">
        <v>45534</v>
      </c>
      <c r="O1384" s="19">
        <v>0</v>
      </c>
      <c r="P1384" s="15" t="s">
        <v>1510</v>
      </c>
      <c r="Q1384" s="336">
        <v>1</v>
      </c>
    </row>
    <row r="1385" spans="1:17" x14ac:dyDescent="0.2">
      <c r="A1385" s="61" t="s">
        <v>3069</v>
      </c>
      <c r="B1385" s="61" t="s">
        <v>4282</v>
      </c>
      <c r="C1385" s="61" t="s">
        <v>1314</v>
      </c>
      <c r="D1385" s="61" t="s">
        <v>3070</v>
      </c>
      <c r="E1385" s="61" t="s">
        <v>4303</v>
      </c>
      <c r="F1385" s="61" t="s">
        <v>4310</v>
      </c>
      <c r="G1385" s="61" t="s">
        <v>1503</v>
      </c>
      <c r="H1385" s="61" t="s">
        <v>4301</v>
      </c>
      <c r="I1385" s="61" t="s">
        <v>1505</v>
      </c>
      <c r="J1385" s="61" t="s">
        <v>1506</v>
      </c>
      <c r="K1385" s="61" t="s">
        <v>4306</v>
      </c>
      <c r="L1385" s="61" t="s">
        <v>1508</v>
      </c>
      <c r="M1385" s="61" t="s">
        <v>4395</v>
      </c>
      <c r="N1385" s="355">
        <v>46009</v>
      </c>
      <c r="O1385" s="19">
        <v>1</v>
      </c>
      <c r="P1385" s="15" t="s">
        <v>1510</v>
      </c>
      <c r="Q1385" s="336">
        <v>1</v>
      </c>
    </row>
    <row r="1386" spans="1:17" x14ac:dyDescent="0.2">
      <c r="A1386" s="61" t="s">
        <v>3069</v>
      </c>
      <c r="B1386" s="61" t="s">
        <v>4282</v>
      </c>
      <c r="C1386" s="61" t="s">
        <v>4312</v>
      </c>
      <c r="D1386" s="61" t="s">
        <v>3070</v>
      </c>
      <c r="E1386" s="61" t="s">
        <v>4303</v>
      </c>
      <c r="F1386" s="61" t="s">
        <v>4310</v>
      </c>
      <c r="G1386" s="61" t="s">
        <v>1503</v>
      </c>
      <c r="H1386" s="61" t="s">
        <v>4301</v>
      </c>
      <c r="I1386" s="61" t="s">
        <v>1505</v>
      </c>
      <c r="J1386" s="61" t="s">
        <v>1506</v>
      </c>
      <c r="K1386" s="61" t="s">
        <v>4306</v>
      </c>
      <c r="L1386" s="61" t="s">
        <v>1508</v>
      </c>
      <c r="M1386" s="61" t="s">
        <v>4395</v>
      </c>
      <c r="N1386" s="355">
        <v>46009</v>
      </c>
      <c r="O1386" s="19">
        <v>0</v>
      </c>
      <c r="P1386" s="15" t="s">
        <v>1510</v>
      </c>
      <c r="Q1386" s="336">
        <v>1</v>
      </c>
    </row>
    <row r="1387" spans="1:17" x14ac:dyDescent="0.2">
      <c r="A1387" s="61" t="s">
        <v>3069</v>
      </c>
      <c r="B1387" s="61" t="s">
        <v>4307</v>
      </c>
      <c r="C1387" s="61" t="s">
        <v>1314</v>
      </c>
      <c r="D1387" s="61" t="s">
        <v>3070</v>
      </c>
      <c r="E1387" s="61" t="s">
        <v>4303</v>
      </c>
      <c r="F1387" s="61" t="s">
        <v>4310</v>
      </c>
      <c r="G1387" s="61" t="s">
        <v>1503</v>
      </c>
      <c r="H1387" s="61" t="s">
        <v>4301</v>
      </c>
      <c r="I1387" s="61" t="s">
        <v>4286</v>
      </c>
      <c r="J1387" s="61" t="s">
        <v>1506</v>
      </c>
      <c r="K1387" s="61" t="s">
        <v>4306</v>
      </c>
      <c r="L1387" s="61" t="s">
        <v>1508</v>
      </c>
      <c r="M1387" s="61" t="s">
        <v>4395</v>
      </c>
      <c r="N1387" s="355">
        <v>46009</v>
      </c>
      <c r="O1387" s="19">
        <v>1</v>
      </c>
      <c r="P1387" s="15" t="s">
        <v>1510</v>
      </c>
      <c r="Q1387" s="336">
        <v>1</v>
      </c>
    </row>
    <row r="1388" spans="1:17" x14ac:dyDescent="0.2">
      <c r="A1388" s="61" t="s">
        <v>3069</v>
      </c>
      <c r="B1388" s="61" t="s">
        <v>4307</v>
      </c>
      <c r="C1388" s="61" t="s">
        <v>4312</v>
      </c>
      <c r="D1388" s="61" t="s">
        <v>3070</v>
      </c>
      <c r="E1388" s="61" t="s">
        <v>4303</v>
      </c>
      <c r="F1388" s="61" t="s">
        <v>4310</v>
      </c>
      <c r="G1388" s="61" t="s">
        <v>1503</v>
      </c>
      <c r="H1388" s="61" t="s">
        <v>4301</v>
      </c>
      <c r="I1388" s="61" t="s">
        <v>4286</v>
      </c>
      <c r="J1388" s="61" t="s">
        <v>1506</v>
      </c>
      <c r="K1388" s="61" t="s">
        <v>4306</v>
      </c>
      <c r="L1388" s="61" t="s">
        <v>1508</v>
      </c>
      <c r="M1388" s="61" t="s">
        <v>4395</v>
      </c>
      <c r="N1388" s="355">
        <v>46009</v>
      </c>
      <c r="O1388" s="19">
        <v>1</v>
      </c>
      <c r="P1388" s="15" t="s">
        <v>1510</v>
      </c>
      <c r="Q1388" s="336">
        <v>1</v>
      </c>
    </row>
    <row r="1389" spans="1:17" x14ac:dyDescent="0.2">
      <c r="A1389" s="61" t="s">
        <v>3069</v>
      </c>
      <c r="B1389" s="61" t="s">
        <v>1498</v>
      </c>
      <c r="C1389" s="61" t="s">
        <v>1314</v>
      </c>
      <c r="D1389" s="61" t="s">
        <v>3070</v>
      </c>
      <c r="E1389" s="61" t="s">
        <v>4303</v>
      </c>
      <c r="F1389" s="61" t="s">
        <v>4310</v>
      </c>
      <c r="G1389" s="61" t="s">
        <v>1503</v>
      </c>
      <c r="H1389" s="61" t="s">
        <v>4301</v>
      </c>
      <c r="I1389" s="61" t="s">
        <v>4286</v>
      </c>
      <c r="J1389" s="61" t="s">
        <v>4287</v>
      </c>
      <c r="K1389" s="61" t="s">
        <v>4306</v>
      </c>
      <c r="L1389" s="61" t="s">
        <v>1508</v>
      </c>
      <c r="M1389" s="61" t="s">
        <v>4395</v>
      </c>
      <c r="N1389" s="355">
        <v>46009</v>
      </c>
      <c r="O1389" s="19">
        <v>15118.44</v>
      </c>
      <c r="P1389" s="15" t="s">
        <v>1510</v>
      </c>
      <c r="Q1389" s="336">
        <v>1</v>
      </c>
    </row>
    <row r="1390" spans="1:17" x14ac:dyDescent="0.2">
      <c r="A1390" s="61" t="s">
        <v>3069</v>
      </c>
      <c r="B1390" s="61" t="s">
        <v>4300</v>
      </c>
      <c r="C1390" s="61" t="s">
        <v>1314</v>
      </c>
      <c r="D1390" s="61" t="s">
        <v>3070</v>
      </c>
      <c r="E1390" s="61" t="s">
        <v>4303</v>
      </c>
      <c r="F1390" s="61" t="s">
        <v>4310</v>
      </c>
      <c r="G1390" s="61" t="s">
        <v>1503</v>
      </c>
      <c r="H1390" s="61" t="s">
        <v>4301</v>
      </c>
      <c r="I1390" s="61" t="s">
        <v>4286</v>
      </c>
      <c r="J1390" s="61" t="s">
        <v>1506</v>
      </c>
      <c r="K1390" s="61" t="s">
        <v>4306</v>
      </c>
      <c r="L1390" s="61" t="s">
        <v>1508</v>
      </c>
      <c r="M1390" s="61" t="s">
        <v>4395</v>
      </c>
      <c r="N1390" s="355">
        <v>46009</v>
      </c>
      <c r="O1390" s="19">
        <v>162847.20000000001</v>
      </c>
      <c r="P1390" s="15" t="s">
        <v>1510</v>
      </c>
      <c r="Q1390" s="336">
        <v>1</v>
      </c>
    </row>
    <row r="1391" spans="1:17" x14ac:dyDescent="0.2">
      <c r="A1391" s="61" t="s">
        <v>3071</v>
      </c>
      <c r="B1391" s="61" t="s">
        <v>4282</v>
      </c>
      <c r="C1391" s="61" t="s">
        <v>1314</v>
      </c>
      <c r="D1391" s="61" t="s">
        <v>3072</v>
      </c>
      <c r="E1391" s="61" t="s">
        <v>4303</v>
      </c>
      <c r="F1391" s="61" t="s">
        <v>4358</v>
      </c>
      <c r="G1391" s="61" t="s">
        <v>1503</v>
      </c>
      <c r="H1391" s="61" t="s">
        <v>4301</v>
      </c>
      <c r="I1391" s="61" t="s">
        <v>1505</v>
      </c>
      <c r="J1391" s="61" t="s">
        <v>1506</v>
      </c>
      <c r="K1391" s="61" t="s">
        <v>4306</v>
      </c>
      <c r="L1391" s="61" t="s">
        <v>1508</v>
      </c>
      <c r="M1391" s="61" t="s">
        <v>4396</v>
      </c>
      <c r="N1391" s="355">
        <v>46009</v>
      </c>
      <c r="O1391" s="19">
        <v>1</v>
      </c>
      <c r="P1391" s="15" t="s">
        <v>1510</v>
      </c>
      <c r="Q1391" s="336">
        <v>1</v>
      </c>
    </row>
    <row r="1392" spans="1:17" x14ac:dyDescent="0.2">
      <c r="A1392" s="61" t="s">
        <v>3071</v>
      </c>
      <c r="B1392" s="61" t="s">
        <v>4307</v>
      </c>
      <c r="C1392" s="61" t="s">
        <v>1314</v>
      </c>
      <c r="D1392" s="61" t="s">
        <v>3072</v>
      </c>
      <c r="E1392" s="61" t="s">
        <v>4303</v>
      </c>
      <c r="F1392" s="61" t="s">
        <v>4358</v>
      </c>
      <c r="G1392" s="61" t="s">
        <v>1503</v>
      </c>
      <c r="H1392" s="61" t="s">
        <v>4301</v>
      </c>
      <c r="I1392" s="61" t="s">
        <v>4286</v>
      </c>
      <c r="J1392" s="61" t="s">
        <v>1506</v>
      </c>
      <c r="K1392" s="61" t="s">
        <v>4306</v>
      </c>
      <c r="L1392" s="61" t="s">
        <v>1508</v>
      </c>
      <c r="M1392" s="61" t="s">
        <v>4396</v>
      </c>
      <c r="N1392" s="355">
        <v>46009</v>
      </c>
      <c r="O1392" s="19">
        <v>1264193.9099999999</v>
      </c>
      <c r="P1392" s="15" t="s">
        <v>1510</v>
      </c>
      <c r="Q1392" s="336">
        <v>1</v>
      </c>
    </row>
    <row r="1393" spans="1:17" x14ac:dyDescent="0.2">
      <c r="A1393" s="61" t="s">
        <v>3071</v>
      </c>
      <c r="B1393" s="61" t="s">
        <v>4307</v>
      </c>
      <c r="C1393" s="61" t="s">
        <v>4312</v>
      </c>
      <c r="D1393" s="61" t="s">
        <v>3072</v>
      </c>
      <c r="E1393" s="61" t="s">
        <v>4303</v>
      </c>
      <c r="F1393" s="61" t="s">
        <v>4358</v>
      </c>
      <c r="G1393" s="61" t="s">
        <v>1503</v>
      </c>
      <c r="H1393" s="61" t="s">
        <v>4301</v>
      </c>
      <c r="I1393" s="61" t="s">
        <v>4286</v>
      </c>
      <c r="J1393" s="61" t="s">
        <v>1506</v>
      </c>
      <c r="K1393" s="61" t="s">
        <v>4306</v>
      </c>
      <c r="L1393" s="61" t="s">
        <v>1508</v>
      </c>
      <c r="M1393" s="61" t="s">
        <v>4396</v>
      </c>
      <c r="N1393" s="355">
        <v>46009</v>
      </c>
      <c r="O1393" s="19">
        <v>1264193.9099999999</v>
      </c>
      <c r="P1393" s="15" t="s">
        <v>1510</v>
      </c>
      <c r="Q1393" s="336">
        <v>1</v>
      </c>
    </row>
    <row r="1394" spans="1:17" x14ac:dyDescent="0.2">
      <c r="A1394" s="61" t="s">
        <v>3071</v>
      </c>
      <c r="B1394" s="61" t="s">
        <v>4307</v>
      </c>
      <c r="C1394" s="61" t="s">
        <v>4313</v>
      </c>
      <c r="D1394" s="61" t="s">
        <v>3072</v>
      </c>
      <c r="E1394" s="61" t="s">
        <v>4303</v>
      </c>
      <c r="F1394" s="61" t="s">
        <v>4358</v>
      </c>
      <c r="G1394" s="61" t="s">
        <v>1503</v>
      </c>
      <c r="H1394" s="61" t="s">
        <v>4301</v>
      </c>
      <c r="I1394" s="61" t="s">
        <v>4286</v>
      </c>
      <c r="J1394" s="61" t="s">
        <v>1506</v>
      </c>
      <c r="K1394" s="61" t="s">
        <v>4306</v>
      </c>
      <c r="L1394" s="61" t="s">
        <v>1508</v>
      </c>
      <c r="M1394" s="61" t="s">
        <v>4396</v>
      </c>
      <c r="N1394" s="355">
        <v>46009</v>
      </c>
      <c r="O1394" s="19">
        <v>1</v>
      </c>
      <c r="P1394" s="15" t="s">
        <v>1510</v>
      </c>
      <c r="Q1394" s="336">
        <v>1</v>
      </c>
    </row>
    <row r="1395" spans="1:17" x14ac:dyDescent="0.2">
      <c r="A1395" s="61" t="s">
        <v>3071</v>
      </c>
      <c r="B1395" s="61" t="s">
        <v>1498</v>
      </c>
      <c r="C1395" s="61" t="s">
        <v>1314</v>
      </c>
      <c r="D1395" s="61" t="s">
        <v>3072</v>
      </c>
      <c r="E1395" s="61" t="s">
        <v>4303</v>
      </c>
      <c r="F1395" s="61" t="s">
        <v>4358</v>
      </c>
      <c r="G1395" s="61" t="s">
        <v>1503</v>
      </c>
      <c r="H1395" s="61" t="s">
        <v>4301</v>
      </c>
      <c r="I1395" s="61" t="s">
        <v>4302</v>
      </c>
      <c r="J1395" s="61" t="s">
        <v>4287</v>
      </c>
      <c r="K1395" s="61" t="s">
        <v>4306</v>
      </c>
      <c r="L1395" s="61" t="s">
        <v>1508</v>
      </c>
      <c r="M1395" s="61" t="s">
        <v>4396</v>
      </c>
      <c r="N1395" s="355">
        <v>46009</v>
      </c>
      <c r="O1395" s="19">
        <v>221176.82</v>
      </c>
      <c r="P1395" s="15" t="s">
        <v>1510</v>
      </c>
      <c r="Q1395" s="336">
        <v>1</v>
      </c>
    </row>
    <row r="1396" spans="1:17" x14ac:dyDescent="0.2">
      <c r="A1396" s="61" t="s">
        <v>3071</v>
      </c>
      <c r="B1396" s="61" t="s">
        <v>4300</v>
      </c>
      <c r="C1396" s="61" t="s">
        <v>1314</v>
      </c>
      <c r="D1396" s="61" t="s">
        <v>3072</v>
      </c>
      <c r="E1396" s="61" t="s">
        <v>4303</v>
      </c>
      <c r="F1396" s="61" t="s">
        <v>4358</v>
      </c>
      <c r="G1396" s="61" t="s">
        <v>1503</v>
      </c>
      <c r="H1396" s="61" t="s">
        <v>4301</v>
      </c>
      <c r="I1396" s="61" t="s">
        <v>4286</v>
      </c>
      <c r="J1396" s="61" t="s">
        <v>1506</v>
      </c>
      <c r="K1396" s="61" t="s">
        <v>4306</v>
      </c>
      <c r="L1396" s="61" t="s">
        <v>1508</v>
      </c>
      <c r="M1396" s="61" t="s">
        <v>4396</v>
      </c>
      <c r="N1396" s="355">
        <v>46009</v>
      </c>
      <c r="O1396" s="19">
        <v>265412.18</v>
      </c>
      <c r="P1396" s="15" t="s">
        <v>1510</v>
      </c>
      <c r="Q1396" s="336">
        <v>1</v>
      </c>
    </row>
    <row r="1397" spans="1:17" x14ac:dyDescent="0.2">
      <c r="A1397" s="61" t="s">
        <v>3012</v>
      </c>
      <c r="B1397" s="61" t="s">
        <v>1498</v>
      </c>
      <c r="C1397" s="61" t="s">
        <v>1314</v>
      </c>
      <c r="D1397" s="61" t="s">
        <v>3013</v>
      </c>
      <c r="E1397" s="61" t="s">
        <v>4303</v>
      </c>
      <c r="F1397" s="61" t="s">
        <v>4310</v>
      </c>
      <c r="G1397" s="61" t="s">
        <v>1503</v>
      </c>
      <c r="H1397" s="61" t="s">
        <v>4301</v>
      </c>
      <c r="I1397" s="61" t="s">
        <v>1505</v>
      </c>
      <c r="J1397" s="61" t="s">
        <v>1506</v>
      </c>
      <c r="K1397" s="61" t="s">
        <v>4306</v>
      </c>
      <c r="L1397" s="61" t="s">
        <v>1508</v>
      </c>
      <c r="M1397" s="61" t="s">
        <v>4395</v>
      </c>
      <c r="N1397" s="355">
        <v>46034</v>
      </c>
      <c r="O1397" s="19">
        <v>1</v>
      </c>
      <c r="P1397" s="15" t="s">
        <v>1510</v>
      </c>
      <c r="Q1397" s="336">
        <v>1</v>
      </c>
    </row>
    <row r="1398" spans="1:17" x14ac:dyDescent="0.2">
      <c r="A1398" s="61" t="s">
        <v>3012</v>
      </c>
      <c r="B1398" s="61" t="s">
        <v>4300</v>
      </c>
      <c r="C1398" s="61" t="s">
        <v>1314</v>
      </c>
      <c r="D1398" s="61" t="s">
        <v>3013</v>
      </c>
      <c r="E1398" s="61" t="s">
        <v>4303</v>
      </c>
      <c r="F1398" s="61" t="s">
        <v>4310</v>
      </c>
      <c r="G1398" s="61" t="s">
        <v>1503</v>
      </c>
      <c r="H1398" s="61" t="s">
        <v>4301</v>
      </c>
      <c r="I1398" s="61" t="s">
        <v>1505</v>
      </c>
      <c r="J1398" s="61" t="s">
        <v>1506</v>
      </c>
      <c r="K1398" s="61" t="s">
        <v>4306</v>
      </c>
      <c r="L1398" s="61" t="s">
        <v>1508</v>
      </c>
      <c r="M1398" s="61" t="s">
        <v>4395</v>
      </c>
      <c r="N1398" s="355">
        <v>46034</v>
      </c>
      <c r="O1398" s="19">
        <v>136442.12</v>
      </c>
      <c r="P1398" s="15" t="s">
        <v>1510</v>
      </c>
      <c r="Q1398" s="336">
        <v>1</v>
      </c>
    </row>
    <row r="1399" spans="1:17" x14ac:dyDescent="0.2">
      <c r="A1399" s="61" t="s">
        <v>3012</v>
      </c>
      <c r="B1399" s="61" t="s">
        <v>4300</v>
      </c>
      <c r="C1399" s="61" t="s">
        <v>4312</v>
      </c>
      <c r="D1399" s="61" t="s">
        <v>3013</v>
      </c>
      <c r="E1399" s="61" t="s">
        <v>4303</v>
      </c>
      <c r="F1399" s="61" t="s">
        <v>4310</v>
      </c>
      <c r="G1399" s="61" t="s">
        <v>1503</v>
      </c>
      <c r="H1399" s="61" t="s">
        <v>4301</v>
      </c>
      <c r="I1399" s="61" t="s">
        <v>1505</v>
      </c>
      <c r="J1399" s="61" t="s">
        <v>1506</v>
      </c>
      <c r="K1399" s="61" t="s">
        <v>4306</v>
      </c>
      <c r="L1399" s="61" t="s">
        <v>1508</v>
      </c>
      <c r="M1399" s="61" t="s">
        <v>4395</v>
      </c>
      <c r="N1399" s="355">
        <v>46034</v>
      </c>
      <c r="O1399" s="19">
        <v>136442.12</v>
      </c>
      <c r="P1399" s="15" t="s">
        <v>1510</v>
      </c>
      <c r="Q1399" s="336">
        <v>1</v>
      </c>
    </row>
    <row r="1400" spans="1:17" x14ac:dyDescent="0.2">
      <c r="A1400" s="61" t="s">
        <v>4216</v>
      </c>
      <c r="B1400" s="61" t="s">
        <v>1498</v>
      </c>
      <c r="C1400" s="61" t="s">
        <v>1314</v>
      </c>
      <c r="D1400" s="61" t="s">
        <v>4217</v>
      </c>
      <c r="E1400" s="61" t="s">
        <v>4303</v>
      </c>
      <c r="F1400" s="61" t="s">
        <v>4310</v>
      </c>
      <c r="G1400" s="61" t="s">
        <v>1503</v>
      </c>
      <c r="H1400" s="61" t="s">
        <v>1504</v>
      </c>
      <c r="I1400" s="61" t="s">
        <v>1505</v>
      </c>
      <c r="J1400" s="61" t="s">
        <v>1506</v>
      </c>
      <c r="K1400" s="61" t="s">
        <v>4306</v>
      </c>
      <c r="L1400" s="61" t="s">
        <v>1508</v>
      </c>
      <c r="M1400" s="61" t="s">
        <v>4396</v>
      </c>
      <c r="N1400" s="355">
        <v>46020</v>
      </c>
      <c r="O1400" s="19">
        <v>0</v>
      </c>
      <c r="P1400" s="15" t="s">
        <v>1510</v>
      </c>
      <c r="Q1400" s="336">
        <v>1</v>
      </c>
    </row>
    <row r="1401" spans="1:17" x14ac:dyDescent="0.2">
      <c r="A1401" s="61" t="s">
        <v>4012</v>
      </c>
      <c r="B1401" s="61" t="s">
        <v>1498</v>
      </c>
      <c r="C1401" s="61" t="s">
        <v>1314</v>
      </c>
      <c r="D1401" s="61" t="s">
        <v>4013</v>
      </c>
      <c r="E1401" s="61" t="s">
        <v>4303</v>
      </c>
      <c r="F1401" s="61" t="s">
        <v>4358</v>
      </c>
      <c r="G1401" s="61" t="s">
        <v>1503</v>
      </c>
      <c r="H1401" s="61" t="s">
        <v>4301</v>
      </c>
      <c r="I1401" s="61" t="s">
        <v>4302</v>
      </c>
      <c r="J1401" s="61" t="s">
        <v>4287</v>
      </c>
      <c r="K1401" s="61" t="s">
        <v>4306</v>
      </c>
      <c r="L1401" s="61" t="s">
        <v>1508</v>
      </c>
      <c r="M1401" s="61" t="s">
        <v>4396</v>
      </c>
      <c r="N1401" s="355">
        <v>45874</v>
      </c>
      <c r="O1401" s="19">
        <v>758499.26</v>
      </c>
      <c r="P1401" s="15" t="s">
        <v>1510</v>
      </c>
      <c r="Q1401" s="336">
        <v>1</v>
      </c>
    </row>
    <row r="1402" spans="1:17" x14ac:dyDescent="0.2">
      <c r="A1402" s="61" t="s">
        <v>4012</v>
      </c>
      <c r="B1402" s="61" t="s">
        <v>4300</v>
      </c>
      <c r="C1402" s="61" t="s">
        <v>1314</v>
      </c>
      <c r="D1402" s="61" t="s">
        <v>4013</v>
      </c>
      <c r="E1402" s="61" t="s">
        <v>4303</v>
      </c>
      <c r="F1402" s="61" t="s">
        <v>4358</v>
      </c>
      <c r="G1402" s="61" t="s">
        <v>1503</v>
      </c>
      <c r="H1402" s="61" t="s">
        <v>4301</v>
      </c>
      <c r="I1402" s="61" t="s">
        <v>4286</v>
      </c>
      <c r="J1402" s="61" t="s">
        <v>1506</v>
      </c>
      <c r="K1402" s="61" t="s">
        <v>4306</v>
      </c>
      <c r="L1402" s="61" t="s">
        <v>1508</v>
      </c>
      <c r="M1402" s="61" t="s">
        <v>4396</v>
      </c>
      <c r="N1402" s="355">
        <v>45874</v>
      </c>
      <c r="O1402" s="19">
        <v>3691764.88</v>
      </c>
      <c r="P1402" s="15" t="s">
        <v>1510</v>
      </c>
      <c r="Q1402" s="336">
        <v>1</v>
      </c>
    </row>
    <row r="1403" spans="1:17" x14ac:dyDescent="0.2">
      <c r="A1403" s="61" t="s">
        <v>2945</v>
      </c>
      <c r="B1403" s="61" t="s">
        <v>4293</v>
      </c>
      <c r="C1403" s="61" t="s">
        <v>1314</v>
      </c>
      <c r="D1403" s="61" t="s">
        <v>2946</v>
      </c>
      <c r="E1403" s="61" t="s">
        <v>4303</v>
      </c>
      <c r="F1403" s="61" t="s">
        <v>4397</v>
      </c>
      <c r="G1403" s="61" t="s">
        <v>1503</v>
      </c>
      <c r="H1403" s="61" t="s">
        <v>4301</v>
      </c>
      <c r="I1403" s="61" t="s">
        <v>1505</v>
      </c>
      <c r="J1403" s="61" t="s">
        <v>1506</v>
      </c>
      <c r="K1403" s="61" t="s">
        <v>4306</v>
      </c>
      <c r="L1403" s="61" t="s">
        <v>1508</v>
      </c>
      <c r="M1403" s="61" t="s">
        <v>4395</v>
      </c>
      <c r="N1403" s="355">
        <v>46048</v>
      </c>
      <c r="O1403" s="19">
        <v>0</v>
      </c>
      <c r="P1403" s="15" t="s">
        <v>1510</v>
      </c>
      <c r="Q1403" s="336">
        <v>1</v>
      </c>
    </row>
    <row r="1404" spans="1:17" x14ac:dyDescent="0.2">
      <c r="A1404" s="61" t="s">
        <v>2945</v>
      </c>
      <c r="B1404" s="61" t="s">
        <v>4283</v>
      </c>
      <c r="C1404" s="61" t="s">
        <v>1314</v>
      </c>
      <c r="D1404" s="61" t="s">
        <v>2946</v>
      </c>
      <c r="E1404" s="61" t="s">
        <v>4303</v>
      </c>
      <c r="F1404" s="61" t="s">
        <v>4397</v>
      </c>
      <c r="G1404" s="61" t="s">
        <v>1503</v>
      </c>
      <c r="H1404" s="61" t="s">
        <v>4301</v>
      </c>
      <c r="I1404" s="61" t="s">
        <v>1505</v>
      </c>
      <c r="J1404" s="61" t="s">
        <v>1506</v>
      </c>
      <c r="K1404" s="61" t="s">
        <v>4306</v>
      </c>
      <c r="L1404" s="61" t="s">
        <v>1508</v>
      </c>
      <c r="M1404" s="61" t="s">
        <v>4395</v>
      </c>
      <c r="N1404" s="355">
        <v>46048</v>
      </c>
      <c r="O1404" s="19">
        <v>1</v>
      </c>
      <c r="P1404" s="15" t="s">
        <v>1510</v>
      </c>
      <c r="Q1404" s="336">
        <v>1</v>
      </c>
    </row>
    <row r="1405" spans="1:17" x14ac:dyDescent="0.2">
      <c r="A1405" s="61" t="s">
        <v>2945</v>
      </c>
      <c r="B1405" s="61" t="s">
        <v>4307</v>
      </c>
      <c r="C1405" s="61" t="s">
        <v>1314</v>
      </c>
      <c r="D1405" s="61" t="s">
        <v>2946</v>
      </c>
      <c r="E1405" s="61" t="s">
        <v>4303</v>
      </c>
      <c r="F1405" s="61" t="s">
        <v>4397</v>
      </c>
      <c r="G1405" s="61" t="s">
        <v>1503</v>
      </c>
      <c r="H1405" s="61" t="s">
        <v>4301</v>
      </c>
      <c r="I1405" s="61" t="s">
        <v>1505</v>
      </c>
      <c r="J1405" s="61" t="s">
        <v>1506</v>
      </c>
      <c r="K1405" s="61" t="s">
        <v>4306</v>
      </c>
      <c r="L1405" s="61" t="s">
        <v>1508</v>
      </c>
      <c r="M1405" s="61" t="s">
        <v>4395</v>
      </c>
      <c r="N1405" s="355">
        <v>46048</v>
      </c>
      <c r="O1405" s="19">
        <v>1</v>
      </c>
      <c r="P1405" s="15" t="s">
        <v>1510</v>
      </c>
      <c r="Q1405" s="336">
        <v>1</v>
      </c>
    </row>
    <row r="1406" spans="1:17" x14ac:dyDescent="0.2">
      <c r="A1406" s="61" t="s">
        <v>2945</v>
      </c>
      <c r="B1406" s="61" t="s">
        <v>4284</v>
      </c>
      <c r="C1406" s="61" t="s">
        <v>1314</v>
      </c>
      <c r="D1406" s="61" t="s">
        <v>2946</v>
      </c>
      <c r="E1406" s="61" t="s">
        <v>4303</v>
      </c>
      <c r="F1406" s="61" t="s">
        <v>4397</v>
      </c>
      <c r="G1406" s="61" t="s">
        <v>1503</v>
      </c>
      <c r="H1406" s="61" t="s">
        <v>4301</v>
      </c>
      <c r="I1406" s="61" t="s">
        <v>1505</v>
      </c>
      <c r="J1406" s="61" t="s">
        <v>1506</v>
      </c>
      <c r="K1406" s="61" t="s">
        <v>4306</v>
      </c>
      <c r="L1406" s="61" t="s">
        <v>1508</v>
      </c>
      <c r="M1406" s="61" t="s">
        <v>4395</v>
      </c>
      <c r="N1406" s="355">
        <v>46048</v>
      </c>
      <c r="O1406" s="19">
        <v>21</v>
      </c>
      <c r="P1406" s="15" t="s">
        <v>1510</v>
      </c>
      <c r="Q1406" s="336">
        <v>1</v>
      </c>
    </row>
    <row r="1407" spans="1:17" x14ac:dyDescent="0.2">
      <c r="A1407" s="61" t="s">
        <v>2945</v>
      </c>
      <c r="B1407" s="61" t="s">
        <v>4284</v>
      </c>
      <c r="C1407" s="61" t="s">
        <v>4312</v>
      </c>
      <c r="D1407" s="61" t="s">
        <v>2946</v>
      </c>
      <c r="E1407" s="61" t="s">
        <v>4303</v>
      </c>
      <c r="F1407" s="61" t="s">
        <v>4397</v>
      </c>
      <c r="G1407" s="61" t="s">
        <v>1503</v>
      </c>
      <c r="H1407" s="61" t="s">
        <v>4301</v>
      </c>
      <c r="I1407" s="61" t="s">
        <v>1505</v>
      </c>
      <c r="J1407" s="61" t="s">
        <v>1506</v>
      </c>
      <c r="K1407" s="61" t="s">
        <v>4306</v>
      </c>
      <c r="L1407" s="61" t="s">
        <v>1508</v>
      </c>
      <c r="M1407" s="61" t="s">
        <v>4395</v>
      </c>
      <c r="N1407" s="355">
        <v>46048</v>
      </c>
      <c r="O1407" s="19">
        <v>0</v>
      </c>
      <c r="P1407" s="15" t="s">
        <v>1510</v>
      </c>
      <c r="Q1407" s="336">
        <v>1</v>
      </c>
    </row>
    <row r="1408" spans="1:17" x14ac:dyDescent="0.2">
      <c r="A1408" s="61" t="s">
        <v>2945</v>
      </c>
      <c r="B1408" s="61" t="s">
        <v>4284</v>
      </c>
      <c r="C1408" s="61" t="s">
        <v>4313</v>
      </c>
      <c r="D1408" s="61" t="s">
        <v>2946</v>
      </c>
      <c r="E1408" s="61" t="s">
        <v>4303</v>
      </c>
      <c r="F1408" s="61" t="s">
        <v>4397</v>
      </c>
      <c r="G1408" s="61" t="s">
        <v>1503</v>
      </c>
      <c r="H1408" s="61" t="s">
        <v>4301</v>
      </c>
      <c r="I1408" s="61" t="s">
        <v>1505</v>
      </c>
      <c r="J1408" s="61" t="s">
        <v>1506</v>
      </c>
      <c r="K1408" s="61" t="s">
        <v>4306</v>
      </c>
      <c r="L1408" s="61" t="s">
        <v>1508</v>
      </c>
      <c r="M1408" s="61" t="s">
        <v>4395</v>
      </c>
      <c r="N1408" s="355">
        <v>46048</v>
      </c>
      <c r="O1408" s="19">
        <v>0</v>
      </c>
      <c r="P1408" s="15" t="s">
        <v>1510</v>
      </c>
      <c r="Q1408" s="336">
        <v>1</v>
      </c>
    </row>
    <row r="1409" spans="1:17" x14ac:dyDescent="0.2">
      <c r="A1409" s="61" t="s">
        <v>2945</v>
      </c>
      <c r="B1409" s="61" t="s">
        <v>1498</v>
      </c>
      <c r="C1409" s="61" t="s">
        <v>1314</v>
      </c>
      <c r="D1409" s="61" t="s">
        <v>2946</v>
      </c>
      <c r="E1409" s="61" t="s">
        <v>4303</v>
      </c>
      <c r="F1409" s="61" t="s">
        <v>4397</v>
      </c>
      <c r="G1409" s="61" t="s">
        <v>1503</v>
      </c>
      <c r="H1409" s="61" t="s">
        <v>4301</v>
      </c>
      <c r="I1409" s="61" t="s">
        <v>1505</v>
      </c>
      <c r="J1409" s="61" t="s">
        <v>1506</v>
      </c>
      <c r="K1409" s="61" t="s">
        <v>4306</v>
      </c>
      <c r="L1409" s="61" t="s">
        <v>1508</v>
      </c>
      <c r="M1409" s="61" t="s">
        <v>4395</v>
      </c>
      <c r="N1409" s="355">
        <v>46048</v>
      </c>
      <c r="O1409" s="19">
        <v>0</v>
      </c>
      <c r="P1409" s="15" t="s">
        <v>1510</v>
      </c>
      <c r="Q1409" s="336">
        <v>1</v>
      </c>
    </row>
    <row r="1410" spans="1:17" x14ac:dyDescent="0.2">
      <c r="A1410" s="61" t="s">
        <v>2945</v>
      </c>
      <c r="B1410" s="61" t="s">
        <v>4300</v>
      </c>
      <c r="C1410" s="61" t="s">
        <v>1314</v>
      </c>
      <c r="D1410" s="61" t="s">
        <v>2946</v>
      </c>
      <c r="E1410" s="61" t="s">
        <v>4303</v>
      </c>
      <c r="F1410" s="61" t="s">
        <v>4397</v>
      </c>
      <c r="G1410" s="61" t="s">
        <v>1503</v>
      </c>
      <c r="H1410" s="61" t="s">
        <v>4301</v>
      </c>
      <c r="I1410" s="61" t="s">
        <v>1505</v>
      </c>
      <c r="J1410" s="61" t="s">
        <v>1506</v>
      </c>
      <c r="K1410" s="61" t="s">
        <v>4306</v>
      </c>
      <c r="L1410" s="61" t="s">
        <v>1508</v>
      </c>
      <c r="M1410" s="61" t="s">
        <v>4395</v>
      </c>
      <c r="N1410" s="355">
        <v>46048</v>
      </c>
      <c r="O1410" s="19">
        <v>13723.9</v>
      </c>
      <c r="P1410" s="15" t="s">
        <v>1510</v>
      </c>
      <c r="Q1410" s="336">
        <v>1</v>
      </c>
    </row>
    <row r="1411" spans="1:17" x14ac:dyDescent="0.2">
      <c r="A1411" s="61" t="s">
        <v>3091</v>
      </c>
      <c r="B1411" s="61" t="s">
        <v>1498</v>
      </c>
      <c r="C1411" s="61" t="s">
        <v>1314</v>
      </c>
      <c r="D1411" s="61" t="s">
        <v>3092</v>
      </c>
      <c r="E1411" s="61" t="s">
        <v>4303</v>
      </c>
      <c r="F1411" s="61" t="s">
        <v>4358</v>
      </c>
      <c r="G1411" s="61" t="s">
        <v>2872</v>
      </c>
      <c r="H1411" s="61" t="s">
        <v>4301</v>
      </c>
      <c r="I1411" s="61" t="s">
        <v>4302</v>
      </c>
      <c r="J1411" s="61" t="s">
        <v>4287</v>
      </c>
      <c r="K1411" s="61" t="s">
        <v>4306</v>
      </c>
      <c r="L1411" s="61" t="s">
        <v>1508</v>
      </c>
      <c r="M1411" s="61" t="s">
        <v>4395</v>
      </c>
      <c r="N1411" s="355">
        <v>45874</v>
      </c>
      <c r="O1411" s="19">
        <v>568684.80000000005</v>
      </c>
      <c r="P1411" s="15" t="s">
        <v>1510</v>
      </c>
      <c r="Q1411" s="336">
        <v>1</v>
      </c>
    </row>
    <row r="1412" spans="1:17" x14ac:dyDescent="0.2">
      <c r="A1412" s="61" t="s">
        <v>3091</v>
      </c>
      <c r="B1412" s="61" t="s">
        <v>4300</v>
      </c>
      <c r="C1412" s="61" t="s">
        <v>1314</v>
      </c>
      <c r="D1412" s="61" t="s">
        <v>3092</v>
      </c>
      <c r="E1412" s="61" t="s">
        <v>4303</v>
      </c>
      <c r="F1412" s="61" t="s">
        <v>4358</v>
      </c>
      <c r="G1412" s="61" t="s">
        <v>2872</v>
      </c>
      <c r="H1412" s="61" t="s">
        <v>4301</v>
      </c>
      <c r="I1412" s="61" t="s">
        <v>4286</v>
      </c>
      <c r="J1412" s="61" t="s">
        <v>1506</v>
      </c>
      <c r="K1412" s="61" t="s">
        <v>4306</v>
      </c>
      <c r="L1412" s="61" t="s">
        <v>1508</v>
      </c>
      <c r="M1412" s="61" t="s">
        <v>4395</v>
      </c>
      <c r="N1412" s="355">
        <v>45874</v>
      </c>
      <c r="O1412" s="19">
        <v>568684.80000000005</v>
      </c>
      <c r="P1412" s="15" t="s">
        <v>1510</v>
      </c>
      <c r="Q1412" s="336">
        <v>1</v>
      </c>
    </row>
    <row r="1413" spans="1:17" x14ac:dyDescent="0.2">
      <c r="A1413" s="61" t="s">
        <v>4184</v>
      </c>
      <c r="B1413" s="61" t="s">
        <v>1498</v>
      </c>
      <c r="C1413" s="61" t="s">
        <v>1314</v>
      </c>
      <c r="D1413" s="61" t="s">
        <v>4185</v>
      </c>
      <c r="E1413" s="61" t="s">
        <v>4303</v>
      </c>
      <c r="F1413" s="61" t="s">
        <v>4358</v>
      </c>
      <c r="G1413" s="61" t="s">
        <v>1503</v>
      </c>
      <c r="H1413" s="61" t="s">
        <v>4301</v>
      </c>
      <c r="I1413" s="61" t="s">
        <v>4302</v>
      </c>
      <c r="J1413" s="61" t="s">
        <v>4287</v>
      </c>
      <c r="K1413" s="61" t="s">
        <v>4306</v>
      </c>
      <c r="L1413" s="61" t="s">
        <v>1508</v>
      </c>
      <c r="M1413" s="61" t="s">
        <v>4395</v>
      </c>
      <c r="N1413" s="355">
        <v>45994</v>
      </c>
      <c r="O1413" s="19">
        <v>0</v>
      </c>
      <c r="P1413" s="15" t="s">
        <v>1510</v>
      </c>
      <c r="Q1413" s="336">
        <v>1</v>
      </c>
    </row>
    <row r="1414" spans="1:17" x14ac:dyDescent="0.2">
      <c r="A1414" s="61" t="s">
        <v>4184</v>
      </c>
      <c r="B1414" s="61" t="s">
        <v>4300</v>
      </c>
      <c r="C1414" s="61" t="s">
        <v>1314</v>
      </c>
      <c r="D1414" s="61" t="s">
        <v>4185</v>
      </c>
      <c r="E1414" s="61" t="s">
        <v>4303</v>
      </c>
      <c r="F1414" s="61" t="s">
        <v>4358</v>
      </c>
      <c r="G1414" s="61" t="s">
        <v>1503</v>
      </c>
      <c r="H1414" s="61" t="s">
        <v>4301</v>
      </c>
      <c r="I1414" s="61" t="s">
        <v>4286</v>
      </c>
      <c r="J1414" s="61" t="s">
        <v>1506</v>
      </c>
      <c r="K1414" s="61" t="s">
        <v>4306</v>
      </c>
      <c r="L1414" s="61" t="s">
        <v>1508</v>
      </c>
      <c r="M1414" s="61" t="s">
        <v>4395</v>
      </c>
      <c r="N1414" s="355">
        <v>45994</v>
      </c>
      <c r="O1414" s="19">
        <v>329792.93</v>
      </c>
      <c r="P1414" s="15" t="s">
        <v>1510</v>
      </c>
      <c r="Q1414" s="336">
        <v>1</v>
      </c>
    </row>
    <row r="1415" spans="1:17" x14ac:dyDescent="0.2">
      <c r="A1415" s="61" t="s">
        <v>3127</v>
      </c>
      <c r="B1415" s="61" t="s">
        <v>4294</v>
      </c>
      <c r="C1415" s="61" t="s">
        <v>1314</v>
      </c>
      <c r="D1415" s="61" t="s">
        <v>3128</v>
      </c>
      <c r="E1415" s="61" t="s">
        <v>4303</v>
      </c>
      <c r="F1415" s="61" t="s">
        <v>4325</v>
      </c>
      <c r="G1415" s="61" t="s">
        <v>1503</v>
      </c>
      <c r="H1415" s="61" t="s">
        <v>1504</v>
      </c>
      <c r="I1415" s="61" t="s">
        <v>1505</v>
      </c>
      <c r="J1415" s="61" t="s">
        <v>1506</v>
      </c>
      <c r="K1415" s="61" t="s">
        <v>4321</v>
      </c>
      <c r="L1415" s="61" t="s">
        <v>1508</v>
      </c>
      <c r="M1415" s="61" t="s">
        <v>4395</v>
      </c>
      <c r="N1415" s="355">
        <v>46034</v>
      </c>
      <c r="O1415" s="19">
        <v>0</v>
      </c>
      <c r="P1415" s="15" t="s">
        <v>1510</v>
      </c>
      <c r="Q1415" s="336">
        <v>1</v>
      </c>
    </row>
    <row r="1416" spans="1:17" x14ac:dyDescent="0.2">
      <c r="A1416" s="61" t="s">
        <v>3127</v>
      </c>
      <c r="B1416" s="61" t="s">
        <v>1498</v>
      </c>
      <c r="C1416" s="61" t="s">
        <v>1314</v>
      </c>
      <c r="D1416" s="61" t="s">
        <v>3128</v>
      </c>
      <c r="E1416" s="61" t="s">
        <v>4303</v>
      </c>
      <c r="F1416" s="61" t="s">
        <v>4325</v>
      </c>
      <c r="G1416" s="61" t="s">
        <v>1503</v>
      </c>
      <c r="H1416" s="61" t="s">
        <v>1504</v>
      </c>
      <c r="I1416" s="61" t="s">
        <v>1505</v>
      </c>
      <c r="J1416" s="61" t="s">
        <v>1506</v>
      </c>
      <c r="K1416" s="61" t="s">
        <v>4319</v>
      </c>
      <c r="L1416" s="61" t="s">
        <v>1508</v>
      </c>
      <c r="M1416" s="61" t="s">
        <v>4395</v>
      </c>
      <c r="N1416" s="355">
        <v>46034</v>
      </c>
      <c r="O1416" s="19">
        <v>0</v>
      </c>
      <c r="P1416" s="15" t="s">
        <v>1510</v>
      </c>
      <c r="Q1416" s="336">
        <v>1</v>
      </c>
    </row>
    <row r="1417" spans="1:17" x14ac:dyDescent="0.2">
      <c r="A1417" s="61" t="s">
        <v>3127</v>
      </c>
      <c r="B1417" s="61" t="s">
        <v>1498</v>
      </c>
      <c r="C1417" s="61" t="s">
        <v>4312</v>
      </c>
      <c r="D1417" s="61" t="s">
        <v>3128</v>
      </c>
      <c r="E1417" s="61" t="s">
        <v>4303</v>
      </c>
      <c r="F1417" s="61" t="s">
        <v>4325</v>
      </c>
      <c r="G1417" s="61" t="s">
        <v>1503</v>
      </c>
      <c r="H1417" s="61" t="s">
        <v>1504</v>
      </c>
      <c r="I1417" s="61" t="s">
        <v>1505</v>
      </c>
      <c r="J1417" s="61" t="s">
        <v>1506</v>
      </c>
      <c r="K1417" s="61" t="s">
        <v>4319</v>
      </c>
      <c r="L1417" s="61" t="s">
        <v>1508</v>
      </c>
      <c r="M1417" s="61" t="s">
        <v>4395</v>
      </c>
      <c r="N1417" s="355">
        <v>46034</v>
      </c>
      <c r="O1417" s="19">
        <v>0</v>
      </c>
      <c r="P1417" s="15" t="s">
        <v>1510</v>
      </c>
      <c r="Q1417" s="336">
        <v>1</v>
      </c>
    </row>
    <row r="1418" spans="1:17" x14ac:dyDescent="0.2">
      <c r="A1418" s="61" t="s">
        <v>3127</v>
      </c>
      <c r="B1418" s="61" t="s">
        <v>1498</v>
      </c>
      <c r="C1418" s="61" t="s">
        <v>4313</v>
      </c>
      <c r="D1418" s="61" t="s">
        <v>3128</v>
      </c>
      <c r="E1418" s="61" t="s">
        <v>4303</v>
      </c>
      <c r="F1418" s="61" t="s">
        <v>4325</v>
      </c>
      <c r="G1418" s="61" t="s">
        <v>1503</v>
      </c>
      <c r="H1418" s="61" t="s">
        <v>1504</v>
      </c>
      <c r="I1418" s="61" t="s">
        <v>1505</v>
      </c>
      <c r="J1418" s="61" t="s">
        <v>1506</v>
      </c>
      <c r="K1418" s="61" t="s">
        <v>4319</v>
      </c>
      <c r="L1418" s="61" t="s">
        <v>1508</v>
      </c>
      <c r="M1418" s="61" t="s">
        <v>4395</v>
      </c>
      <c r="N1418" s="355">
        <v>46034</v>
      </c>
      <c r="O1418" s="19">
        <v>1</v>
      </c>
      <c r="P1418" s="15" t="s">
        <v>1510</v>
      </c>
      <c r="Q1418" s="336">
        <v>1</v>
      </c>
    </row>
    <row r="1419" spans="1:17" x14ac:dyDescent="0.2">
      <c r="A1419" s="61" t="s">
        <v>2892</v>
      </c>
      <c r="B1419" s="61" t="s">
        <v>1498</v>
      </c>
      <c r="C1419" s="61" t="s">
        <v>1314</v>
      </c>
      <c r="D1419" s="61" t="s">
        <v>2893</v>
      </c>
      <c r="E1419" s="61" t="s">
        <v>4303</v>
      </c>
      <c r="F1419" s="61" t="s">
        <v>4310</v>
      </c>
      <c r="G1419" s="61" t="s">
        <v>1503</v>
      </c>
      <c r="H1419" s="61" t="s">
        <v>4301</v>
      </c>
      <c r="I1419" s="61" t="s">
        <v>1505</v>
      </c>
      <c r="J1419" s="61" t="s">
        <v>1506</v>
      </c>
      <c r="K1419" s="61" t="s">
        <v>4306</v>
      </c>
      <c r="L1419" s="61" t="s">
        <v>1508</v>
      </c>
      <c r="M1419" s="61" t="s">
        <v>4395</v>
      </c>
      <c r="N1419" s="355">
        <v>46043</v>
      </c>
      <c r="O1419" s="19">
        <v>0</v>
      </c>
      <c r="P1419" s="15" t="s">
        <v>1510</v>
      </c>
      <c r="Q1419" s="336">
        <v>1</v>
      </c>
    </row>
    <row r="1420" spans="1:17" x14ac:dyDescent="0.2">
      <c r="A1420" s="61" t="s">
        <v>2892</v>
      </c>
      <c r="B1420" s="61" t="s">
        <v>1498</v>
      </c>
      <c r="C1420" s="61" t="s">
        <v>4312</v>
      </c>
      <c r="D1420" s="61" t="s">
        <v>2893</v>
      </c>
      <c r="E1420" s="61" t="s">
        <v>4303</v>
      </c>
      <c r="F1420" s="61" t="s">
        <v>4310</v>
      </c>
      <c r="G1420" s="61" t="s">
        <v>1503</v>
      </c>
      <c r="H1420" s="61" t="s">
        <v>4301</v>
      </c>
      <c r="I1420" s="61" t="s">
        <v>1505</v>
      </c>
      <c r="J1420" s="61" t="s">
        <v>1506</v>
      </c>
      <c r="K1420" s="61" t="s">
        <v>4306</v>
      </c>
      <c r="L1420" s="61" t="s">
        <v>1508</v>
      </c>
      <c r="M1420" s="61" t="s">
        <v>4395</v>
      </c>
      <c r="N1420" s="355">
        <v>46043</v>
      </c>
      <c r="O1420" s="19">
        <v>1</v>
      </c>
      <c r="P1420" s="15" t="s">
        <v>1510</v>
      </c>
      <c r="Q1420" s="336">
        <v>1</v>
      </c>
    </row>
    <row r="1421" spans="1:17" x14ac:dyDescent="0.2">
      <c r="A1421" s="61" t="s">
        <v>2892</v>
      </c>
      <c r="B1421" s="61" t="s">
        <v>1498</v>
      </c>
      <c r="C1421" s="61" t="s">
        <v>4313</v>
      </c>
      <c r="D1421" s="61" t="s">
        <v>2893</v>
      </c>
      <c r="E1421" s="61" t="s">
        <v>4303</v>
      </c>
      <c r="F1421" s="61" t="s">
        <v>4310</v>
      </c>
      <c r="G1421" s="61" t="s">
        <v>1503</v>
      </c>
      <c r="H1421" s="61" t="s">
        <v>4301</v>
      </c>
      <c r="I1421" s="61" t="s">
        <v>1505</v>
      </c>
      <c r="J1421" s="61" t="s">
        <v>1506</v>
      </c>
      <c r="K1421" s="61" t="s">
        <v>4306</v>
      </c>
      <c r="L1421" s="61" t="s">
        <v>1508</v>
      </c>
      <c r="M1421" s="61" t="s">
        <v>4395</v>
      </c>
      <c r="N1421" s="355">
        <v>46043</v>
      </c>
      <c r="O1421" s="19">
        <v>0</v>
      </c>
      <c r="P1421" s="15" t="s">
        <v>1510</v>
      </c>
      <c r="Q1421" s="336">
        <v>1</v>
      </c>
    </row>
    <row r="1422" spans="1:17" x14ac:dyDescent="0.2">
      <c r="A1422" s="61" t="s">
        <v>2892</v>
      </c>
      <c r="B1422" s="61" t="s">
        <v>4300</v>
      </c>
      <c r="C1422" s="61" t="s">
        <v>1314</v>
      </c>
      <c r="D1422" s="61" t="s">
        <v>2893</v>
      </c>
      <c r="E1422" s="61" t="s">
        <v>4303</v>
      </c>
      <c r="F1422" s="61" t="s">
        <v>4310</v>
      </c>
      <c r="G1422" s="61" t="s">
        <v>1503</v>
      </c>
      <c r="H1422" s="61" t="s">
        <v>4301</v>
      </c>
      <c r="I1422" s="61" t="s">
        <v>1505</v>
      </c>
      <c r="J1422" s="61" t="s">
        <v>1506</v>
      </c>
      <c r="K1422" s="61" t="s">
        <v>4306</v>
      </c>
      <c r="L1422" s="61" t="s">
        <v>1508</v>
      </c>
      <c r="M1422" s="61" t="s">
        <v>4395</v>
      </c>
      <c r="N1422" s="355">
        <v>46043</v>
      </c>
      <c r="O1422" s="19">
        <v>3224.92</v>
      </c>
      <c r="P1422" s="15" t="s">
        <v>1510</v>
      </c>
      <c r="Q1422" s="336">
        <v>1</v>
      </c>
    </row>
    <row r="1423" spans="1:17" x14ac:dyDescent="0.2">
      <c r="A1423" s="61" t="s">
        <v>2892</v>
      </c>
      <c r="B1423" s="61" t="s">
        <v>4300</v>
      </c>
      <c r="C1423" s="61" t="s">
        <v>4312</v>
      </c>
      <c r="D1423" s="61" t="s">
        <v>2893</v>
      </c>
      <c r="E1423" s="61" t="s">
        <v>4303</v>
      </c>
      <c r="F1423" s="61" t="s">
        <v>4310</v>
      </c>
      <c r="G1423" s="61" t="s">
        <v>1503</v>
      </c>
      <c r="H1423" s="61" t="s">
        <v>4301</v>
      </c>
      <c r="I1423" s="61" t="s">
        <v>1505</v>
      </c>
      <c r="J1423" s="61" t="s">
        <v>1506</v>
      </c>
      <c r="K1423" s="61" t="s">
        <v>4306</v>
      </c>
      <c r="L1423" s="61" t="s">
        <v>1508</v>
      </c>
      <c r="M1423" s="61" t="s">
        <v>4395</v>
      </c>
      <c r="N1423" s="355">
        <v>46043</v>
      </c>
      <c r="O1423" s="19">
        <v>3224.92</v>
      </c>
      <c r="P1423" s="15" t="s">
        <v>1510</v>
      </c>
      <c r="Q1423" s="336">
        <v>1</v>
      </c>
    </row>
    <row r="1424" spans="1:17" x14ac:dyDescent="0.2">
      <c r="A1424" s="61" t="s">
        <v>4240</v>
      </c>
      <c r="B1424" s="61" t="s">
        <v>1498</v>
      </c>
      <c r="C1424" s="61" t="s">
        <v>1314</v>
      </c>
      <c r="D1424" s="61" t="s">
        <v>4241</v>
      </c>
      <c r="E1424" s="61" t="s">
        <v>4303</v>
      </c>
      <c r="F1424" s="61" t="s">
        <v>4330</v>
      </c>
      <c r="G1424" s="61" t="s">
        <v>2872</v>
      </c>
      <c r="H1424" s="61" t="s">
        <v>1504</v>
      </c>
      <c r="I1424" s="61" t="s">
        <v>1505</v>
      </c>
      <c r="J1424" s="61" t="s">
        <v>1506</v>
      </c>
      <c r="K1424" s="61" t="s">
        <v>4319</v>
      </c>
      <c r="L1424" s="61" t="s">
        <v>1508</v>
      </c>
      <c r="M1424" s="61" t="s">
        <v>4395</v>
      </c>
      <c r="N1424" s="355">
        <v>45534</v>
      </c>
      <c r="O1424" s="19">
        <v>0</v>
      </c>
      <c r="P1424" s="15" t="s">
        <v>1510</v>
      </c>
      <c r="Q1424" s="336">
        <v>1</v>
      </c>
    </row>
    <row r="1425" spans="1:17" x14ac:dyDescent="0.2">
      <c r="A1425" s="61" t="s">
        <v>2953</v>
      </c>
      <c r="B1425" s="61" t="s">
        <v>4293</v>
      </c>
      <c r="C1425" s="61" t="s">
        <v>1314</v>
      </c>
      <c r="D1425" s="61" t="s">
        <v>2954</v>
      </c>
      <c r="E1425" s="61" t="s">
        <v>4303</v>
      </c>
      <c r="F1425" s="61" t="s">
        <v>4398</v>
      </c>
      <c r="G1425" s="61" t="s">
        <v>1503</v>
      </c>
      <c r="H1425" s="61" t="s">
        <v>4301</v>
      </c>
      <c r="I1425" s="61" t="s">
        <v>1505</v>
      </c>
      <c r="J1425" s="61" t="s">
        <v>1506</v>
      </c>
      <c r="K1425" s="61" t="s">
        <v>4306</v>
      </c>
      <c r="L1425" s="61" t="s">
        <v>1508</v>
      </c>
      <c r="M1425" s="61" t="s">
        <v>4395</v>
      </c>
      <c r="N1425" s="355">
        <v>46048</v>
      </c>
      <c r="O1425" s="19">
        <v>0</v>
      </c>
      <c r="P1425" s="15" t="s">
        <v>1510</v>
      </c>
      <c r="Q1425" s="336">
        <v>1</v>
      </c>
    </row>
    <row r="1426" spans="1:17" x14ac:dyDescent="0.2">
      <c r="A1426" s="61" t="s">
        <v>2953</v>
      </c>
      <c r="B1426" s="61" t="s">
        <v>4307</v>
      </c>
      <c r="C1426" s="61" t="s">
        <v>1314</v>
      </c>
      <c r="D1426" s="61" t="s">
        <v>2954</v>
      </c>
      <c r="E1426" s="61" t="s">
        <v>4303</v>
      </c>
      <c r="F1426" s="61" t="s">
        <v>4398</v>
      </c>
      <c r="G1426" s="61" t="s">
        <v>1503</v>
      </c>
      <c r="H1426" s="61" t="s">
        <v>4301</v>
      </c>
      <c r="I1426" s="61" t="s">
        <v>4286</v>
      </c>
      <c r="J1426" s="61" t="s">
        <v>1506</v>
      </c>
      <c r="K1426" s="61" t="s">
        <v>4306</v>
      </c>
      <c r="L1426" s="61" t="s">
        <v>1508</v>
      </c>
      <c r="M1426" s="61" t="s">
        <v>4395</v>
      </c>
      <c r="N1426" s="355">
        <v>46048</v>
      </c>
      <c r="O1426" s="19">
        <v>1</v>
      </c>
      <c r="P1426" s="15" t="s">
        <v>1510</v>
      </c>
      <c r="Q1426" s="336">
        <v>1</v>
      </c>
    </row>
    <row r="1427" spans="1:17" x14ac:dyDescent="0.2">
      <c r="A1427" s="61" t="s">
        <v>2953</v>
      </c>
      <c r="B1427" s="61" t="s">
        <v>4284</v>
      </c>
      <c r="C1427" s="61" t="s">
        <v>1314</v>
      </c>
      <c r="D1427" s="61" t="s">
        <v>2954</v>
      </c>
      <c r="E1427" s="61" t="s">
        <v>4303</v>
      </c>
      <c r="F1427" s="61" t="s">
        <v>4398</v>
      </c>
      <c r="G1427" s="61" t="s">
        <v>1503</v>
      </c>
      <c r="H1427" s="61" t="s">
        <v>4301</v>
      </c>
      <c r="I1427" s="61" t="s">
        <v>1505</v>
      </c>
      <c r="J1427" s="61" t="s">
        <v>1506</v>
      </c>
      <c r="K1427" s="61" t="s">
        <v>4306</v>
      </c>
      <c r="L1427" s="61" t="s">
        <v>1508</v>
      </c>
      <c r="M1427" s="61" t="s">
        <v>4395</v>
      </c>
      <c r="N1427" s="355">
        <v>46048</v>
      </c>
      <c r="O1427" s="19">
        <v>21</v>
      </c>
      <c r="P1427" s="15" t="s">
        <v>1510</v>
      </c>
      <c r="Q1427" s="336">
        <v>1</v>
      </c>
    </row>
    <row r="1428" spans="1:17" x14ac:dyDescent="0.2">
      <c r="A1428" s="61" t="s">
        <v>2953</v>
      </c>
      <c r="B1428" s="61" t="s">
        <v>4284</v>
      </c>
      <c r="C1428" s="61" t="s">
        <v>4312</v>
      </c>
      <c r="D1428" s="61" t="s">
        <v>2954</v>
      </c>
      <c r="E1428" s="61" t="s">
        <v>4303</v>
      </c>
      <c r="F1428" s="61" t="s">
        <v>4398</v>
      </c>
      <c r="G1428" s="61" t="s">
        <v>1503</v>
      </c>
      <c r="H1428" s="61" t="s">
        <v>4301</v>
      </c>
      <c r="I1428" s="61" t="s">
        <v>1505</v>
      </c>
      <c r="J1428" s="61" t="s">
        <v>1506</v>
      </c>
      <c r="K1428" s="61" t="s">
        <v>4306</v>
      </c>
      <c r="L1428" s="61" t="s">
        <v>1508</v>
      </c>
      <c r="M1428" s="61" t="s">
        <v>4395</v>
      </c>
      <c r="N1428" s="355">
        <v>46048</v>
      </c>
      <c r="O1428" s="19">
        <v>1</v>
      </c>
      <c r="P1428" s="15" t="s">
        <v>1510</v>
      </c>
      <c r="Q1428" s="336">
        <v>1</v>
      </c>
    </row>
    <row r="1429" spans="1:17" x14ac:dyDescent="0.2">
      <c r="A1429" s="61" t="s">
        <v>2953</v>
      </c>
      <c r="B1429" s="61" t="s">
        <v>4284</v>
      </c>
      <c r="C1429" s="61" t="s">
        <v>4313</v>
      </c>
      <c r="D1429" s="61" t="s">
        <v>2954</v>
      </c>
      <c r="E1429" s="61" t="s">
        <v>4303</v>
      </c>
      <c r="F1429" s="61" t="s">
        <v>4398</v>
      </c>
      <c r="G1429" s="61" t="s">
        <v>1503</v>
      </c>
      <c r="H1429" s="61" t="s">
        <v>4301</v>
      </c>
      <c r="I1429" s="61" t="s">
        <v>1505</v>
      </c>
      <c r="J1429" s="61" t="s">
        <v>1506</v>
      </c>
      <c r="K1429" s="61" t="s">
        <v>4306</v>
      </c>
      <c r="L1429" s="61" t="s">
        <v>1508</v>
      </c>
      <c r="M1429" s="61" t="s">
        <v>4395</v>
      </c>
      <c r="N1429" s="355">
        <v>46048</v>
      </c>
      <c r="O1429" s="19">
        <v>1</v>
      </c>
      <c r="P1429" s="15" t="s">
        <v>1510</v>
      </c>
      <c r="Q1429" s="336">
        <v>1</v>
      </c>
    </row>
    <row r="1430" spans="1:17" x14ac:dyDescent="0.2">
      <c r="A1430" s="61" t="s">
        <v>2953</v>
      </c>
      <c r="B1430" s="61" t="s">
        <v>1498</v>
      </c>
      <c r="C1430" s="61" t="s">
        <v>1314</v>
      </c>
      <c r="D1430" s="61" t="s">
        <v>2954</v>
      </c>
      <c r="E1430" s="61" t="s">
        <v>4303</v>
      </c>
      <c r="F1430" s="61" t="s">
        <v>4398</v>
      </c>
      <c r="G1430" s="61" t="s">
        <v>1503</v>
      </c>
      <c r="H1430" s="61" t="s">
        <v>4301</v>
      </c>
      <c r="I1430" s="61" t="s">
        <v>1505</v>
      </c>
      <c r="J1430" s="61" t="s">
        <v>1506</v>
      </c>
      <c r="K1430" s="61" t="s">
        <v>4306</v>
      </c>
      <c r="L1430" s="61" t="s">
        <v>1508</v>
      </c>
      <c r="M1430" s="61" t="s">
        <v>4395</v>
      </c>
      <c r="N1430" s="355">
        <v>46048</v>
      </c>
      <c r="O1430" s="19">
        <v>0</v>
      </c>
      <c r="P1430" s="15" t="s">
        <v>1510</v>
      </c>
      <c r="Q1430" s="336">
        <v>1</v>
      </c>
    </row>
    <row r="1431" spans="1:17" x14ac:dyDescent="0.2">
      <c r="A1431" s="61" t="s">
        <v>2953</v>
      </c>
      <c r="B1431" s="61" t="s">
        <v>4300</v>
      </c>
      <c r="C1431" s="61" t="s">
        <v>1314</v>
      </c>
      <c r="D1431" s="61" t="s">
        <v>2954</v>
      </c>
      <c r="E1431" s="61" t="s">
        <v>4303</v>
      </c>
      <c r="F1431" s="61" t="s">
        <v>4398</v>
      </c>
      <c r="G1431" s="61" t="s">
        <v>1503</v>
      </c>
      <c r="H1431" s="61" t="s">
        <v>4301</v>
      </c>
      <c r="I1431" s="61" t="s">
        <v>1505</v>
      </c>
      <c r="J1431" s="61" t="s">
        <v>1506</v>
      </c>
      <c r="K1431" s="61" t="s">
        <v>4306</v>
      </c>
      <c r="L1431" s="61" t="s">
        <v>1508</v>
      </c>
      <c r="M1431" s="61" t="s">
        <v>4395</v>
      </c>
      <c r="N1431" s="355">
        <v>46048</v>
      </c>
      <c r="O1431" s="19">
        <v>39148.61</v>
      </c>
      <c r="P1431" s="15" t="s">
        <v>1510</v>
      </c>
      <c r="Q1431" s="336">
        <v>1</v>
      </c>
    </row>
    <row r="1432" spans="1:17" x14ac:dyDescent="0.2">
      <c r="A1432" s="61" t="s">
        <v>3778</v>
      </c>
      <c r="B1432" s="61" t="s">
        <v>1498</v>
      </c>
      <c r="C1432" s="61" t="s">
        <v>1314</v>
      </c>
      <c r="D1432" s="61" t="s">
        <v>3779</v>
      </c>
      <c r="E1432" s="61" t="s">
        <v>4303</v>
      </c>
      <c r="F1432" s="61" t="s">
        <v>4310</v>
      </c>
      <c r="G1432" s="61" t="s">
        <v>1503</v>
      </c>
      <c r="H1432" s="61" t="s">
        <v>4301</v>
      </c>
      <c r="I1432" s="61" t="s">
        <v>1505</v>
      </c>
      <c r="J1432" s="61" t="s">
        <v>1506</v>
      </c>
      <c r="K1432" s="61" t="s">
        <v>4306</v>
      </c>
      <c r="L1432" s="61" t="s">
        <v>1508</v>
      </c>
      <c r="M1432" s="61" t="s">
        <v>4395</v>
      </c>
      <c r="N1432" s="355">
        <v>45537</v>
      </c>
      <c r="O1432" s="19">
        <v>0</v>
      </c>
      <c r="P1432" s="15" t="s">
        <v>1510</v>
      </c>
      <c r="Q1432" s="336">
        <v>1</v>
      </c>
    </row>
    <row r="1433" spans="1:17" x14ac:dyDescent="0.2">
      <c r="A1433" s="61" t="s">
        <v>3778</v>
      </c>
      <c r="B1433" s="61" t="s">
        <v>4300</v>
      </c>
      <c r="C1433" s="61" t="s">
        <v>1314</v>
      </c>
      <c r="D1433" s="61" t="s">
        <v>3779</v>
      </c>
      <c r="E1433" s="61" t="s">
        <v>4303</v>
      </c>
      <c r="F1433" s="61" t="s">
        <v>4310</v>
      </c>
      <c r="G1433" s="61" t="s">
        <v>1503</v>
      </c>
      <c r="H1433" s="61" t="s">
        <v>4301</v>
      </c>
      <c r="I1433" s="61" t="s">
        <v>4286</v>
      </c>
      <c r="J1433" s="61" t="s">
        <v>1506</v>
      </c>
      <c r="K1433" s="61" t="s">
        <v>4306</v>
      </c>
      <c r="L1433" s="61" t="s">
        <v>1508</v>
      </c>
      <c r="M1433" s="61" t="s">
        <v>4395</v>
      </c>
      <c r="N1433" s="355">
        <v>45537</v>
      </c>
      <c r="O1433" s="19">
        <v>4997316.25</v>
      </c>
      <c r="P1433" s="15" t="s">
        <v>1510</v>
      </c>
      <c r="Q1433" s="336">
        <v>1</v>
      </c>
    </row>
    <row r="1434" spans="1:17" x14ac:dyDescent="0.2">
      <c r="A1434" s="61" t="s">
        <v>4078</v>
      </c>
      <c r="B1434" s="61" t="s">
        <v>4293</v>
      </c>
      <c r="C1434" s="61" t="s">
        <v>1314</v>
      </c>
      <c r="D1434" s="61" t="s">
        <v>4079</v>
      </c>
      <c r="E1434" s="61" t="s">
        <v>4303</v>
      </c>
      <c r="F1434" s="61" t="s">
        <v>4316</v>
      </c>
      <c r="G1434" s="61" t="s">
        <v>1503</v>
      </c>
      <c r="H1434" s="61" t="s">
        <v>1504</v>
      </c>
      <c r="I1434" s="61" t="s">
        <v>1505</v>
      </c>
      <c r="J1434" s="61" t="s">
        <v>1506</v>
      </c>
      <c r="K1434" s="61" t="s">
        <v>4321</v>
      </c>
      <c r="L1434" s="61" t="s">
        <v>1508</v>
      </c>
      <c r="M1434" s="61" t="s">
        <v>4399</v>
      </c>
      <c r="N1434" s="355">
        <v>46048</v>
      </c>
      <c r="O1434" s="19">
        <v>611318.02</v>
      </c>
      <c r="P1434" s="15" t="s">
        <v>1510</v>
      </c>
      <c r="Q1434" s="336">
        <v>1</v>
      </c>
    </row>
    <row r="1435" spans="1:17" x14ac:dyDescent="0.2">
      <c r="A1435" s="61" t="s">
        <v>4078</v>
      </c>
      <c r="B1435" s="61" t="s">
        <v>4284</v>
      </c>
      <c r="C1435" s="61" t="s">
        <v>1314</v>
      </c>
      <c r="D1435" s="61" t="s">
        <v>4079</v>
      </c>
      <c r="E1435" s="61" t="s">
        <v>4303</v>
      </c>
      <c r="F1435" s="61" t="s">
        <v>4316</v>
      </c>
      <c r="G1435" s="61" t="s">
        <v>1503</v>
      </c>
      <c r="H1435" s="61" t="s">
        <v>1504</v>
      </c>
      <c r="I1435" s="61" t="s">
        <v>1505</v>
      </c>
      <c r="J1435" s="61" t="s">
        <v>1506</v>
      </c>
      <c r="K1435" s="61" t="s">
        <v>4321</v>
      </c>
      <c r="L1435" s="61" t="s">
        <v>1508</v>
      </c>
      <c r="M1435" s="61" t="s">
        <v>4399</v>
      </c>
      <c r="N1435" s="355">
        <v>46048</v>
      </c>
      <c r="O1435" s="19">
        <v>1</v>
      </c>
      <c r="P1435" s="15" t="s">
        <v>1510</v>
      </c>
      <c r="Q1435" s="336">
        <v>1</v>
      </c>
    </row>
    <row r="1436" spans="1:17" x14ac:dyDescent="0.2">
      <c r="A1436" s="61" t="s">
        <v>4078</v>
      </c>
      <c r="B1436" s="61" t="s">
        <v>1498</v>
      </c>
      <c r="C1436" s="61" t="s">
        <v>1314</v>
      </c>
      <c r="D1436" s="61" t="s">
        <v>4079</v>
      </c>
      <c r="E1436" s="61" t="s">
        <v>4303</v>
      </c>
      <c r="F1436" s="61" t="s">
        <v>4316</v>
      </c>
      <c r="G1436" s="61" t="s">
        <v>1503</v>
      </c>
      <c r="H1436" s="61" t="s">
        <v>1504</v>
      </c>
      <c r="I1436" s="61" t="s">
        <v>1505</v>
      </c>
      <c r="J1436" s="61" t="s">
        <v>1506</v>
      </c>
      <c r="K1436" s="61" t="s">
        <v>4319</v>
      </c>
      <c r="L1436" s="61" t="s">
        <v>1508</v>
      </c>
      <c r="M1436" s="61" t="s">
        <v>4399</v>
      </c>
      <c r="N1436" s="355">
        <v>46048</v>
      </c>
      <c r="O1436" s="19">
        <v>413553.89</v>
      </c>
      <c r="P1436" s="15" t="s">
        <v>1510</v>
      </c>
      <c r="Q1436" s="336">
        <v>1</v>
      </c>
    </row>
    <row r="1437" spans="1:17" x14ac:dyDescent="0.2">
      <c r="A1437" s="61" t="s">
        <v>4078</v>
      </c>
      <c r="B1437" s="61" t="s">
        <v>1518</v>
      </c>
      <c r="C1437" s="61" t="s">
        <v>1314</v>
      </c>
      <c r="D1437" s="61" t="s">
        <v>4079</v>
      </c>
      <c r="E1437" s="61" t="s">
        <v>4303</v>
      </c>
      <c r="F1437" s="61" t="s">
        <v>4316</v>
      </c>
      <c r="G1437" s="61" t="s">
        <v>1503</v>
      </c>
      <c r="H1437" s="61" t="s">
        <v>1504</v>
      </c>
      <c r="I1437" s="61" t="s">
        <v>1505</v>
      </c>
      <c r="J1437" s="61" t="s">
        <v>1506</v>
      </c>
      <c r="K1437" s="61" t="s">
        <v>4319</v>
      </c>
      <c r="L1437" s="61" t="s">
        <v>1508</v>
      </c>
      <c r="M1437" s="61" t="s">
        <v>4399</v>
      </c>
      <c r="N1437" s="355">
        <v>46048</v>
      </c>
      <c r="O1437" s="19">
        <v>394456.12</v>
      </c>
      <c r="P1437" s="15" t="s">
        <v>1510</v>
      </c>
      <c r="Q1437" s="336">
        <v>1</v>
      </c>
    </row>
    <row r="1438" spans="1:17" x14ac:dyDescent="0.2">
      <c r="A1438" s="61" t="s">
        <v>3836</v>
      </c>
      <c r="B1438" s="61" t="s">
        <v>4284</v>
      </c>
      <c r="C1438" s="61" t="s">
        <v>1314</v>
      </c>
      <c r="D1438" s="61" t="s">
        <v>3837</v>
      </c>
      <c r="E1438" s="61" t="s">
        <v>4303</v>
      </c>
      <c r="F1438" s="61" t="s">
        <v>4400</v>
      </c>
      <c r="G1438" s="61" t="s">
        <v>1503</v>
      </c>
      <c r="H1438" s="61" t="s">
        <v>1504</v>
      </c>
      <c r="I1438" s="61" t="s">
        <v>1505</v>
      </c>
      <c r="J1438" s="61" t="s">
        <v>1506</v>
      </c>
      <c r="K1438" s="61" t="s">
        <v>4321</v>
      </c>
      <c r="L1438" s="61" t="s">
        <v>1508</v>
      </c>
      <c r="M1438" s="61" t="s">
        <v>4395</v>
      </c>
      <c r="N1438" s="355">
        <v>45687</v>
      </c>
      <c r="O1438" s="19">
        <v>1</v>
      </c>
      <c r="P1438" s="15" t="s">
        <v>1510</v>
      </c>
      <c r="Q1438" s="336">
        <v>1</v>
      </c>
    </row>
    <row r="1439" spans="1:17" x14ac:dyDescent="0.2">
      <c r="A1439" s="61" t="s">
        <v>3836</v>
      </c>
      <c r="B1439" s="61" t="s">
        <v>1498</v>
      </c>
      <c r="C1439" s="61" t="s">
        <v>1314</v>
      </c>
      <c r="D1439" s="61" t="s">
        <v>3837</v>
      </c>
      <c r="E1439" s="61" t="s">
        <v>4303</v>
      </c>
      <c r="F1439" s="61" t="s">
        <v>4400</v>
      </c>
      <c r="G1439" s="61" t="s">
        <v>1503</v>
      </c>
      <c r="H1439" s="61" t="s">
        <v>1504</v>
      </c>
      <c r="I1439" s="61" t="s">
        <v>1505</v>
      </c>
      <c r="J1439" s="61" t="s">
        <v>1506</v>
      </c>
      <c r="K1439" s="61" t="s">
        <v>4319</v>
      </c>
      <c r="L1439" s="61" t="s">
        <v>1508</v>
      </c>
      <c r="M1439" s="61" t="s">
        <v>4395</v>
      </c>
      <c r="N1439" s="355">
        <v>45687</v>
      </c>
      <c r="O1439" s="19">
        <v>0</v>
      </c>
      <c r="P1439" s="15" t="s">
        <v>1510</v>
      </c>
      <c r="Q1439" s="336">
        <v>1</v>
      </c>
    </row>
    <row r="1440" spans="1:17" x14ac:dyDescent="0.2">
      <c r="A1440" s="61" t="s">
        <v>3836</v>
      </c>
      <c r="B1440" s="61" t="s">
        <v>4314</v>
      </c>
      <c r="C1440" s="61" t="s">
        <v>1314</v>
      </c>
      <c r="D1440" s="61" t="s">
        <v>3837</v>
      </c>
      <c r="E1440" s="61" t="s">
        <v>4303</v>
      </c>
      <c r="F1440" s="61" t="s">
        <v>4400</v>
      </c>
      <c r="G1440" s="61" t="s">
        <v>1503</v>
      </c>
      <c r="H1440" s="61" t="s">
        <v>4315</v>
      </c>
      <c r="I1440" s="61" t="s">
        <v>1505</v>
      </c>
      <c r="J1440" s="61" t="s">
        <v>1506</v>
      </c>
      <c r="K1440" s="61" t="s">
        <v>4319</v>
      </c>
      <c r="L1440" s="61" t="s">
        <v>1508</v>
      </c>
      <c r="M1440" s="61" t="s">
        <v>4395</v>
      </c>
      <c r="N1440" s="355">
        <v>45687</v>
      </c>
      <c r="O1440" s="19">
        <v>545177.26</v>
      </c>
      <c r="P1440" s="15" t="s">
        <v>1510</v>
      </c>
      <c r="Q1440" s="336">
        <v>1</v>
      </c>
    </row>
    <row r="1441" spans="1:17" x14ac:dyDescent="0.2">
      <c r="A1441" s="61" t="s">
        <v>3300</v>
      </c>
      <c r="B1441" s="61" t="s">
        <v>4293</v>
      </c>
      <c r="C1441" s="61" t="s">
        <v>1314</v>
      </c>
      <c r="D1441" s="61" t="s">
        <v>3301</v>
      </c>
      <c r="E1441" s="61" t="s">
        <v>4303</v>
      </c>
      <c r="F1441" s="61" t="s">
        <v>4309</v>
      </c>
      <c r="G1441" s="61" t="s">
        <v>1503</v>
      </c>
      <c r="H1441" s="61" t="s">
        <v>4301</v>
      </c>
      <c r="I1441" s="61" t="s">
        <v>1505</v>
      </c>
      <c r="J1441" s="61" t="s">
        <v>1506</v>
      </c>
      <c r="K1441" s="61" t="s">
        <v>4306</v>
      </c>
      <c r="L1441" s="61" t="s">
        <v>1508</v>
      </c>
      <c r="M1441" s="61" t="s">
        <v>4399</v>
      </c>
      <c r="N1441" s="355">
        <v>46048</v>
      </c>
      <c r="O1441" s="19">
        <v>1</v>
      </c>
      <c r="P1441" s="15" t="s">
        <v>1510</v>
      </c>
      <c r="Q1441" s="336">
        <v>1</v>
      </c>
    </row>
    <row r="1442" spans="1:17" x14ac:dyDescent="0.2">
      <c r="A1442" s="61" t="s">
        <v>3300</v>
      </c>
      <c r="B1442" s="61" t="s">
        <v>4283</v>
      </c>
      <c r="C1442" s="61" t="s">
        <v>1314</v>
      </c>
      <c r="D1442" s="61" t="s">
        <v>3301</v>
      </c>
      <c r="E1442" s="61" t="s">
        <v>4303</v>
      </c>
      <c r="F1442" s="61" t="s">
        <v>4309</v>
      </c>
      <c r="G1442" s="61" t="s">
        <v>1503</v>
      </c>
      <c r="H1442" s="61" t="s">
        <v>4301</v>
      </c>
      <c r="I1442" s="61" t="s">
        <v>1505</v>
      </c>
      <c r="J1442" s="61" t="s">
        <v>1506</v>
      </c>
      <c r="K1442" s="61" t="s">
        <v>4306</v>
      </c>
      <c r="L1442" s="61" t="s">
        <v>1508</v>
      </c>
      <c r="M1442" s="61" t="s">
        <v>4399</v>
      </c>
      <c r="N1442" s="355">
        <v>46048</v>
      </c>
      <c r="O1442" s="19">
        <v>31191.759999999998</v>
      </c>
      <c r="P1442" s="15" t="s">
        <v>1510</v>
      </c>
      <c r="Q1442" s="336">
        <v>1</v>
      </c>
    </row>
    <row r="1443" spans="1:17" x14ac:dyDescent="0.2">
      <c r="A1443" s="61" t="s">
        <v>3300</v>
      </c>
      <c r="B1443" s="61" t="s">
        <v>4283</v>
      </c>
      <c r="C1443" s="61" t="s">
        <v>4312</v>
      </c>
      <c r="D1443" s="61" t="s">
        <v>3301</v>
      </c>
      <c r="E1443" s="61" t="s">
        <v>4303</v>
      </c>
      <c r="F1443" s="61" t="s">
        <v>4309</v>
      </c>
      <c r="G1443" s="61" t="s">
        <v>1503</v>
      </c>
      <c r="H1443" s="61" t="s">
        <v>4301</v>
      </c>
      <c r="I1443" s="61" t="s">
        <v>1505</v>
      </c>
      <c r="J1443" s="61" t="s">
        <v>1506</v>
      </c>
      <c r="K1443" s="61" t="s">
        <v>4306</v>
      </c>
      <c r="L1443" s="61" t="s">
        <v>1508</v>
      </c>
      <c r="M1443" s="61" t="s">
        <v>4399</v>
      </c>
      <c r="N1443" s="355">
        <v>46048</v>
      </c>
      <c r="O1443" s="19">
        <v>31191.759999999998</v>
      </c>
      <c r="P1443" s="15" t="s">
        <v>1510</v>
      </c>
      <c r="Q1443" s="336">
        <v>1</v>
      </c>
    </row>
    <row r="1444" spans="1:17" x14ac:dyDescent="0.2">
      <c r="A1444" s="61" t="s">
        <v>3300</v>
      </c>
      <c r="B1444" s="61" t="s">
        <v>4283</v>
      </c>
      <c r="C1444" s="61" t="s">
        <v>4313</v>
      </c>
      <c r="D1444" s="61" t="s">
        <v>3301</v>
      </c>
      <c r="E1444" s="61" t="s">
        <v>4303</v>
      </c>
      <c r="F1444" s="61" t="s">
        <v>4309</v>
      </c>
      <c r="G1444" s="61" t="s">
        <v>1503</v>
      </c>
      <c r="H1444" s="61" t="s">
        <v>4301</v>
      </c>
      <c r="I1444" s="61" t="s">
        <v>1505</v>
      </c>
      <c r="J1444" s="61" t="s">
        <v>1506</v>
      </c>
      <c r="K1444" s="61" t="s">
        <v>4306</v>
      </c>
      <c r="L1444" s="61" t="s">
        <v>1508</v>
      </c>
      <c r="M1444" s="61" t="s">
        <v>4399</v>
      </c>
      <c r="N1444" s="355">
        <v>46048</v>
      </c>
      <c r="O1444" s="19">
        <v>1</v>
      </c>
      <c r="P1444" s="15" t="s">
        <v>1510</v>
      </c>
      <c r="Q1444" s="336">
        <v>1</v>
      </c>
    </row>
    <row r="1445" spans="1:17" x14ac:dyDescent="0.2">
      <c r="A1445" s="61" t="s">
        <v>3300</v>
      </c>
      <c r="B1445" s="61" t="s">
        <v>4307</v>
      </c>
      <c r="C1445" s="61" t="s">
        <v>1314</v>
      </c>
      <c r="D1445" s="61" t="s">
        <v>3301</v>
      </c>
      <c r="E1445" s="61" t="s">
        <v>4303</v>
      </c>
      <c r="F1445" s="61" t="s">
        <v>4309</v>
      </c>
      <c r="G1445" s="61" t="s">
        <v>1503</v>
      </c>
      <c r="H1445" s="61" t="s">
        <v>4301</v>
      </c>
      <c r="I1445" s="61" t="s">
        <v>4302</v>
      </c>
      <c r="J1445" s="61" t="s">
        <v>1506</v>
      </c>
      <c r="K1445" s="61" t="s">
        <v>4306</v>
      </c>
      <c r="L1445" s="61" t="s">
        <v>1508</v>
      </c>
      <c r="M1445" s="61" t="s">
        <v>4399</v>
      </c>
      <c r="N1445" s="355">
        <v>46048</v>
      </c>
      <c r="O1445" s="19">
        <v>29428.07</v>
      </c>
      <c r="P1445" s="15" t="s">
        <v>1510</v>
      </c>
      <c r="Q1445" s="336">
        <v>1</v>
      </c>
    </row>
    <row r="1446" spans="1:17" x14ac:dyDescent="0.2">
      <c r="A1446" s="61" t="s">
        <v>3300</v>
      </c>
      <c r="B1446" s="61" t="s">
        <v>1498</v>
      </c>
      <c r="C1446" s="61" t="s">
        <v>1314</v>
      </c>
      <c r="D1446" s="61" t="s">
        <v>3301</v>
      </c>
      <c r="E1446" s="61" t="s">
        <v>4303</v>
      </c>
      <c r="F1446" s="61" t="s">
        <v>4309</v>
      </c>
      <c r="G1446" s="61" t="s">
        <v>1503</v>
      </c>
      <c r="H1446" s="61" t="s">
        <v>4301</v>
      </c>
      <c r="I1446" s="61" t="s">
        <v>1505</v>
      </c>
      <c r="J1446" s="61" t="s">
        <v>1506</v>
      </c>
      <c r="K1446" s="61" t="s">
        <v>4306</v>
      </c>
      <c r="L1446" s="61" t="s">
        <v>1508</v>
      </c>
      <c r="M1446" s="61" t="s">
        <v>4399</v>
      </c>
      <c r="N1446" s="355">
        <v>46048</v>
      </c>
      <c r="O1446" s="19">
        <v>0</v>
      </c>
      <c r="P1446" s="15" t="s">
        <v>1510</v>
      </c>
      <c r="Q1446" s="336">
        <v>1</v>
      </c>
    </row>
    <row r="1447" spans="1:17" x14ac:dyDescent="0.2">
      <c r="A1447" s="61" t="s">
        <v>3300</v>
      </c>
      <c r="B1447" s="61" t="s">
        <v>4300</v>
      </c>
      <c r="C1447" s="61" t="s">
        <v>1314</v>
      </c>
      <c r="D1447" s="61" t="s">
        <v>3301</v>
      </c>
      <c r="E1447" s="61" t="s">
        <v>4303</v>
      </c>
      <c r="F1447" s="61" t="s">
        <v>4309</v>
      </c>
      <c r="G1447" s="61" t="s">
        <v>1503</v>
      </c>
      <c r="H1447" s="61" t="s">
        <v>4301</v>
      </c>
      <c r="I1447" s="61" t="s">
        <v>1505</v>
      </c>
      <c r="J1447" s="61" t="s">
        <v>1506</v>
      </c>
      <c r="K1447" s="61" t="s">
        <v>4306</v>
      </c>
      <c r="L1447" s="61" t="s">
        <v>1508</v>
      </c>
      <c r="M1447" s="61" t="s">
        <v>4399</v>
      </c>
      <c r="N1447" s="355">
        <v>46048</v>
      </c>
      <c r="O1447" s="19">
        <v>1</v>
      </c>
      <c r="P1447" s="15" t="s">
        <v>1510</v>
      </c>
      <c r="Q1447" s="336">
        <v>1</v>
      </c>
    </row>
    <row r="1448" spans="1:17" x14ac:dyDescent="0.2">
      <c r="A1448" s="61" t="s">
        <v>3543</v>
      </c>
      <c r="B1448" s="61" t="s">
        <v>1498</v>
      </c>
      <c r="C1448" s="61" t="s">
        <v>1314</v>
      </c>
      <c r="D1448" s="61" t="s">
        <v>3544</v>
      </c>
      <c r="E1448" s="61" t="s">
        <v>4303</v>
      </c>
      <c r="F1448" s="61" t="s">
        <v>4310</v>
      </c>
      <c r="G1448" s="61" t="s">
        <v>1503</v>
      </c>
      <c r="H1448" s="61" t="s">
        <v>4301</v>
      </c>
      <c r="I1448" s="61" t="s">
        <v>1505</v>
      </c>
      <c r="J1448" s="61" t="s">
        <v>1506</v>
      </c>
      <c r="K1448" s="61" t="s">
        <v>4306</v>
      </c>
      <c r="L1448" s="61" t="s">
        <v>1508</v>
      </c>
      <c r="M1448" s="61" t="s">
        <v>4401</v>
      </c>
      <c r="N1448" s="355">
        <v>45534</v>
      </c>
      <c r="O1448" s="19">
        <v>0</v>
      </c>
      <c r="P1448" s="15" t="s">
        <v>1510</v>
      </c>
      <c r="Q1448" s="336">
        <v>1</v>
      </c>
    </row>
    <row r="1449" spans="1:17" x14ac:dyDescent="0.2">
      <c r="A1449" s="61" t="s">
        <v>3543</v>
      </c>
      <c r="B1449" s="61" t="s">
        <v>4300</v>
      </c>
      <c r="C1449" s="61" t="s">
        <v>1314</v>
      </c>
      <c r="D1449" s="61" t="s">
        <v>3544</v>
      </c>
      <c r="E1449" s="61" t="s">
        <v>4303</v>
      </c>
      <c r="F1449" s="61" t="s">
        <v>4310</v>
      </c>
      <c r="G1449" s="61" t="s">
        <v>1503</v>
      </c>
      <c r="H1449" s="61" t="s">
        <v>4301</v>
      </c>
      <c r="I1449" s="61" t="s">
        <v>4302</v>
      </c>
      <c r="J1449" s="61" t="s">
        <v>1506</v>
      </c>
      <c r="K1449" s="61" t="s">
        <v>4306</v>
      </c>
      <c r="L1449" s="61" t="s">
        <v>1508</v>
      </c>
      <c r="M1449" s="61" t="s">
        <v>4401</v>
      </c>
      <c r="N1449" s="355">
        <v>45534</v>
      </c>
      <c r="O1449" s="19">
        <v>100</v>
      </c>
      <c r="P1449" s="15" t="s">
        <v>1510</v>
      </c>
      <c r="Q1449" s="336">
        <v>1</v>
      </c>
    </row>
    <row r="1450" spans="1:17" x14ac:dyDescent="0.2">
      <c r="A1450" s="61" t="s">
        <v>3497</v>
      </c>
      <c r="B1450" s="61" t="s">
        <v>1498</v>
      </c>
      <c r="C1450" s="61" t="s">
        <v>1314</v>
      </c>
      <c r="D1450" s="61" t="s">
        <v>3498</v>
      </c>
      <c r="E1450" s="61" t="s">
        <v>4303</v>
      </c>
      <c r="F1450" s="61" t="s">
        <v>4316</v>
      </c>
      <c r="G1450" s="61" t="s">
        <v>1503</v>
      </c>
      <c r="H1450" s="61" t="s">
        <v>1504</v>
      </c>
      <c r="I1450" s="61" t="s">
        <v>1505</v>
      </c>
      <c r="J1450" s="61" t="s">
        <v>1506</v>
      </c>
      <c r="K1450" s="61" t="s">
        <v>4306</v>
      </c>
      <c r="L1450" s="61" t="s">
        <v>1508</v>
      </c>
      <c r="M1450" s="61" t="s">
        <v>4395</v>
      </c>
      <c r="N1450" s="355">
        <v>45553</v>
      </c>
      <c r="O1450" s="19">
        <v>4627.04</v>
      </c>
      <c r="P1450" s="15" t="s">
        <v>1510</v>
      </c>
      <c r="Q1450" s="336">
        <v>1</v>
      </c>
    </row>
    <row r="1451" spans="1:17" x14ac:dyDescent="0.2">
      <c r="A1451" s="61" t="s">
        <v>2978</v>
      </c>
      <c r="B1451" s="61" t="s">
        <v>1498</v>
      </c>
      <c r="C1451" s="61" t="s">
        <v>1314</v>
      </c>
      <c r="D1451" s="61" t="s">
        <v>2979</v>
      </c>
      <c r="E1451" s="61" t="s">
        <v>4303</v>
      </c>
      <c r="F1451" s="61" t="s">
        <v>4310</v>
      </c>
      <c r="G1451" s="61" t="s">
        <v>1503</v>
      </c>
      <c r="H1451" s="61" t="s">
        <v>4301</v>
      </c>
      <c r="I1451" s="61" t="s">
        <v>1505</v>
      </c>
      <c r="J1451" s="61" t="s">
        <v>1506</v>
      </c>
      <c r="K1451" s="61" t="s">
        <v>4306</v>
      </c>
      <c r="L1451" s="61" t="s">
        <v>1508</v>
      </c>
      <c r="M1451" s="61" t="s">
        <v>4402</v>
      </c>
      <c r="N1451" s="355">
        <v>45534</v>
      </c>
      <c r="O1451" s="19">
        <v>3750.75</v>
      </c>
      <c r="P1451" s="15" t="s">
        <v>1510</v>
      </c>
      <c r="Q1451" s="336">
        <v>1</v>
      </c>
    </row>
    <row r="1452" spans="1:17" x14ac:dyDescent="0.2">
      <c r="A1452" s="61" t="s">
        <v>2978</v>
      </c>
      <c r="B1452" s="61" t="s">
        <v>4300</v>
      </c>
      <c r="C1452" s="61" t="s">
        <v>1314</v>
      </c>
      <c r="D1452" s="61" t="s">
        <v>2979</v>
      </c>
      <c r="E1452" s="61" t="s">
        <v>4303</v>
      </c>
      <c r="F1452" s="61" t="s">
        <v>4310</v>
      </c>
      <c r="G1452" s="61" t="s">
        <v>1503</v>
      </c>
      <c r="H1452" s="61" t="s">
        <v>4301</v>
      </c>
      <c r="I1452" s="61" t="s">
        <v>1505</v>
      </c>
      <c r="J1452" s="61" t="s">
        <v>1506</v>
      </c>
      <c r="K1452" s="61" t="s">
        <v>4306</v>
      </c>
      <c r="L1452" s="61" t="s">
        <v>1508</v>
      </c>
      <c r="M1452" s="61" t="s">
        <v>4402</v>
      </c>
      <c r="N1452" s="355">
        <v>45534</v>
      </c>
      <c r="O1452" s="19">
        <v>3827.3</v>
      </c>
      <c r="P1452" s="15" t="s">
        <v>1510</v>
      </c>
      <c r="Q1452" s="336">
        <v>1</v>
      </c>
    </row>
    <row r="1453" spans="1:17" x14ac:dyDescent="0.2">
      <c r="A1453" s="61" t="s">
        <v>4150</v>
      </c>
      <c r="B1453" s="61" t="s">
        <v>1498</v>
      </c>
      <c r="C1453" s="61" t="s">
        <v>1314</v>
      </c>
      <c r="D1453" s="61" t="s">
        <v>4151</v>
      </c>
      <c r="E1453" s="61" t="s">
        <v>4303</v>
      </c>
      <c r="F1453" s="61" t="s">
        <v>4325</v>
      </c>
      <c r="G1453" s="61" t="s">
        <v>1503</v>
      </c>
      <c r="H1453" s="61" t="s">
        <v>1504</v>
      </c>
      <c r="I1453" s="61" t="s">
        <v>1505</v>
      </c>
      <c r="J1453" s="61" t="s">
        <v>1506</v>
      </c>
      <c r="K1453" s="61" t="s">
        <v>4306</v>
      </c>
      <c r="L1453" s="61" t="s">
        <v>1508</v>
      </c>
      <c r="M1453" s="61" t="s">
        <v>4401</v>
      </c>
      <c r="N1453" s="355">
        <v>46034</v>
      </c>
      <c r="O1453" s="19">
        <v>0</v>
      </c>
      <c r="P1453" s="15" t="s">
        <v>1510</v>
      </c>
      <c r="Q1453" s="336">
        <v>1</v>
      </c>
    </row>
    <row r="1454" spans="1:17" x14ac:dyDescent="0.2">
      <c r="A1454" s="61" t="s">
        <v>3785</v>
      </c>
      <c r="B1454" s="61" t="s">
        <v>1498</v>
      </c>
      <c r="C1454" s="61" t="s">
        <v>1314</v>
      </c>
      <c r="D1454" s="61" t="s">
        <v>3786</v>
      </c>
      <c r="E1454" s="61" t="s">
        <v>4303</v>
      </c>
      <c r="F1454" s="61" t="s">
        <v>4330</v>
      </c>
      <c r="G1454" s="61" t="s">
        <v>1503</v>
      </c>
      <c r="H1454" s="61" t="s">
        <v>1504</v>
      </c>
      <c r="I1454" s="61" t="s">
        <v>1505</v>
      </c>
      <c r="J1454" s="61" t="s">
        <v>1506</v>
      </c>
      <c r="K1454" s="61" t="s">
        <v>4319</v>
      </c>
      <c r="L1454" s="61" t="s">
        <v>1508</v>
      </c>
      <c r="M1454" s="61" t="s">
        <v>4402</v>
      </c>
      <c r="N1454" s="355">
        <v>46034</v>
      </c>
      <c r="O1454" s="19">
        <v>0</v>
      </c>
      <c r="P1454" s="15" t="s">
        <v>1510</v>
      </c>
      <c r="Q1454" s="336">
        <v>1</v>
      </c>
    </row>
    <row r="1455" spans="1:17" x14ac:dyDescent="0.2">
      <c r="A1455" s="61" t="s">
        <v>3131</v>
      </c>
      <c r="B1455" s="61" t="s">
        <v>4293</v>
      </c>
      <c r="C1455" s="61" t="s">
        <v>1314</v>
      </c>
      <c r="D1455" s="61" t="s">
        <v>3132</v>
      </c>
      <c r="E1455" s="61" t="s">
        <v>4303</v>
      </c>
      <c r="F1455" s="61" t="s">
        <v>4310</v>
      </c>
      <c r="G1455" s="61" t="s">
        <v>1503</v>
      </c>
      <c r="H1455" s="61" t="s">
        <v>4305</v>
      </c>
      <c r="I1455" s="61" t="s">
        <v>1505</v>
      </c>
      <c r="J1455" s="61" t="s">
        <v>1506</v>
      </c>
      <c r="K1455" s="61" t="s">
        <v>4306</v>
      </c>
      <c r="L1455" s="61" t="s">
        <v>1508</v>
      </c>
      <c r="M1455" s="61" t="s">
        <v>4403</v>
      </c>
      <c r="N1455" s="355">
        <v>46064</v>
      </c>
      <c r="O1455" s="19">
        <v>21</v>
      </c>
      <c r="P1455" s="15" t="s">
        <v>1510</v>
      </c>
      <c r="Q1455" s="336">
        <v>1</v>
      </c>
    </row>
    <row r="1456" spans="1:17" x14ac:dyDescent="0.2">
      <c r="A1456" s="61" t="s">
        <v>3131</v>
      </c>
      <c r="B1456" s="61" t="s">
        <v>4293</v>
      </c>
      <c r="C1456" s="61" t="s">
        <v>4312</v>
      </c>
      <c r="D1456" s="61" t="s">
        <v>3132</v>
      </c>
      <c r="E1456" s="61" t="s">
        <v>4303</v>
      </c>
      <c r="F1456" s="61" t="s">
        <v>4310</v>
      </c>
      <c r="G1456" s="61" t="s">
        <v>1503</v>
      </c>
      <c r="H1456" s="61" t="s">
        <v>4305</v>
      </c>
      <c r="I1456" s="61" t="s">
        <v>1505</v>
      </c>
      <c r="J1456" s="61" t="s">
        <v>1506</v>
      </c>
      <c r="K1456" s="61" t="s">
        <v>4306</v>
      </c>
      <c r="L1456" s="61" t="s">
        <v>1508</v>
      </c>
      <c r="M1456" s="61" t="s">
        <v>4403</v>
      </c>
      <c r="N1456" s="355">
        <v>46064</v>
      </c>
      <c r="O1456" s="19">
        <v>1</v>
      </c>
      <c r="P1456" s="15" t="s">
        <v>1510</v>
      </c>
      <c r="Q1456" s="336">
        <v>1</v>
      </c>
    </row>
    <row r="1457" spans="1:17" x14ac:dyDescent="0.2">
      <c r="A1457" s="61" t="s">
        <v>3131</v>
      </c>
      <c r="B1457" s="61" t="s">
        <v>4293</v>
      </c>
      <c r="C1457" s="61" t="s">
        <v>4313</v>
      </c>
      <c r="D1457" s="61" t="s">
        <v>3132</v>
      </c>
      <c r="E1457" s="61" t="s">
        <v>4303</v>
      </c>
      <c r="F1457" s="61" t="s">
        <v>4310</v>
      </c>
      <c r="G1457" s="61" t="s">
        <v>1503</v>
      </c>
      <c r="H1457" s="61" t="s">
        <v>4305</v>
      </c>
      <c r="I1457" s="61" t="s">
        <v>1505</v>
      </c>
      <c r="J1457" s="61" t="s">
        <v>1506</v>
      </c>
      <c r="K1457" s="61" t="s">
        <v>4306</v>
      </c>
      <c r="L1457" s="61" t="s">
        <v>1508</v>
      </c>
      <c r="M1457" s="61" t="s">
        <v>4403</v>
      </c>
      <c r="N1457" s="355">
        <v>46064</v>
      </c>
      <c r="O1457" s="19">
        <v>1</v>
      </c>
      <c r="P1457" s="15" t="s">
        <v>1510</v>
      </c>
      <c r="Q1457" s="336">
        <v>1</v>
      </c>
    </row>
    <row r="1458" spans="1:17" x14ac:dyDescent="0.2">
      <c r="A1458" s="61" t="s">
        <v>3131</v>
      </c>
      <c r="B1458" s="61" t="s">
        <v>4282</v>
      </c>
      <c r="C1458" s="61" t="s">
        <v>1314</v>
      </c>
      <c r="D1458" s="61" t="s">
        <v>3132</v>
      </c>
      <c r="E1458" s="61" t="s">
        <v>4303</v>
      </c>
      <c r="F1458" s="61" t="s">
        <v>4310</v>
      </c>
      <c r="G1458" s="61" t="s">
        <v>1503</v>
      </c>
      <c r="H1458" s="61" t="s">
        <v>4301</v>
      </c>
      <c r="I1458" s="61" t="s">
        <v>1505</v>
      </c>
      <c r="J1458" s="61" t="s">
        <v>1506</v>
      </c>
      <c r="K1458" s="61" t="s">
        <v>4306</v>
      </c>
      <c r="L1458" s="61" t="s">
        <v>1508</v>
      </c>
      <c r="M1458" s="61" t="s">
        <v>4403</v>
      </c>
      <c r="N1458" s="355">
        <v>46064</v>
      </c>
      <c r="O1458" s="19">
        <v>21</v>
      </c>
      <c r="P1458" s="15" t="s">
        <v>1510</v>
      </c>
      <c r="Q1458" s="336">
        <v>1</v>
      </c>
    </row>
    <row r="1459" spans="1:17" x14ac:dyDescent="0.2">
      <c r="A1459" s="61" t="s">
        <v>3131</v>
      </c>
      <c r="B1459" s="61" t="s">
        <v>4282</v>
      </c>
      <c r="C1459" s="61" t="s">
        <v>4312</v>
      </c>
      <c r="D1459" s="61" t="s">
        <v>3132</v>
      </c>
      <c r="E1459" s="61" t="s">
        <v>4303</v>
      </c>
      <c r="F1459" s="61" t="s">
        <v>4310</v>
      </c>
      <c r="G1459" s="61" t="s">
        <v>1503</v>
      </c>
      <c r="H1459" s="61" t="s">
        <v>4301</v>
      </c>
      <c r="I1459" s="61" t="s">
        <v>1505</v>
      </c>
      <c r="J1459" s="61" t="s">
        <v>1506</v>
      </c>
      <c r="K1459" s="61" t="s">
        <v>4306</v>
      </c>
      <c r="L1459" s="61" t="s">
        <v>1508</v>
      </c>
      <c r="M1459" s="61" t="s">
        <v>4403</v>
      </c>
      <c r="N1459" s="355">
        <v>46064</v>
      </c>
      <c r="O1459" s="19">
        <v>1</v>
      </c>
      <c r="P1459" s="15" t="s">
        <v>1510</v>
      </c>
      <c r="Q1459" s="336">
        <v>1</v>
      </c>
    </row>
    <row r="1460" spans="1:17" x14ac:dyDescent="0.2">
      <c r="A1460" s="61" t="s">
        <v>3131</v>
      </c>
      <c r="B1460" s="61" t="s">
        <v>4282</v>
      </c>
      <c r="C1460" s="61" t="s">
        <v>4313</v>
      </c>
      <c r="D1460" s="61" t="s">
        <v>3132</v>
      </c>
      <c r="E1460" s="61" t="s">
        <v>4303</v>
      </c>
      <c r="F1460" s="61" t="s">
        <v>4310</v>
      </c>
      <c r="G1460" s="61" t="s">
        <v>1503</v>
      </c>
      <c r="H1460" s="61" t="s">
        <v>4301</v>
      </c>
      <c r="I1460" s="61" t="s">
        <v>1505</v>
      </c>
      <c r="J1460" s="61" t="s">
        <v>1506</v>
      </c>
      <c r="K1460" s="61" t="s">
        <v>4306</v>
      </c>
      <c r="L1460" s="61" t="s">
        <v>1508</v>
      </c>
      <c r="M1460" s="61" t="s">
        <v>4403</v>
      </c>
      <c r="N1460" s="355">
        <v>46064</v>
      </c>
      <c r="O1460" s="19">
        <v>1</v>
      </c>
      <c r="P1460" s="15" t="s">
        <v>1510</v>
      </c>
      <c r="Q1460" s="336">
        <v>1</v>
      </c>
    </row>
    <row r="1461" spans="1:17" x14ac:dyDescent="0.2">
      <c r="A1461" s="61" t="s">
        <v>3131</v>
      </c>
      <c r="B1461" s="61" t="s">
        <v>4283</v>
      </c>
      <c r="C1461" s="61" t="s">
        <v>1314</v>
      </c>
      <c r="D1461" s="61" t="s">
        <v>3132</v>
      </c>
      <c r="E1461" s="61" t="s">
        <v>4303</v>
      </c>
      <c r="F1461" s="61" t="s">
        <v>4310</v>
      </c>
      <c r="G1461" s="61" t="s">
        <v>1503</v>
      </c>
      <c r="H1461" s="61" t="s">
        <v>4301</v>
      </c>
      <c r="I1461" s="61" t="s">
        <v>1505</v>
      </c>
      <c r="J1461" s="61" t="s">
        <v>1506</v>
      </c>
      <c r="K1461" s="61" t="s">
        <v>4306</v>
      </c>
      <c r="L1461" s="61" t="s">
        <v>1508</v>
      </c>
      <c r="M1461" s="61" t="s">
        <v>4403</v>
      </c>
      <c r="N1461" s="355">
        <v>46064</v>
      </c>
      <c r="O1461" s="19">
        <v>1</v>
      </c>
      <c r="P1461" s="15" t="s">
        <v>1510</v>
      </c>
      <c r="Q1461" s="336">
        <v>1</v>
      </c>
    </row>
    <row r="1462" spans="1:17" x14ac:dyDescent="0.2">
      <c r="A1462" s="61" t="s">
        <v>3131</v>
      </c>
      <c r="B1462" s="61" t="s">
        <v>4307</v>
      </c>
      <c r="C1462" s="61" t="s">
        <v>1314</v>
      </c>
      <c r="D1462" s="61" t="s">
        <v>3132</v>
      </c>
      <c r="E1462" s="61" t="s">
        <v>4303</v>
      </c>
      <c r="F1462" s="61" t="s">
        <v>4310</v>
      </c>
      <c r="G1462" s="61" t="s">
        <v>1503</v>
      </c>
      <c r="H1462" s="61" t="s">
        <v>4301</v>
      </c>
      <c r="I1462" s="61" t="s">
        <v>4286</v>
      </c>
      <c r="J1462" s="61" t="s">
        <v>1506</v>
      </c>
      <c r="K1462" s="61" t="s">
        <v>4306</v>
      </c>
      <c r="L1462" s="61" t="s">
        <v>1508</v>
      </c>
      <c r="M1462" s="61" t="s">
        <v>4403</v>
      </c>
      <c r="N1462" s="355">
        <v>46064</v>
      </c>
      <c r="O1462" s="19">
        <v>1</v>
      </c>
      <c r="P1462" s="15" t="s">
        <v>1510</v>
      </c>
      <c r="Q1462" s="336">
        <v>1</v>
      </c>
    </row>
    <row r="1463" spans="1:17" x14ac:dyDescent="0.2">
      <c r="A1463" s="61" t="s">
        <v>3131</v>
      </c>
      <c r="B1463" s="61" t="s">
        <v>4284</v>
      </c>
      <c r="C1463" s="61" t="s">
        <v>1314</v>
      </c>
      <c r="D1463" s="61" t="s">
        <v>3132</v>
      </c>
      <c r="E1463" s="61" t="s">
        <v>4303</v>
      </c>
      <c r="F1463" s="61" t="s">
        <v>4310</v>
      </c>
      <c r="G1463" s="61" t="s">
        <v>1503</v>
      </c>
      <c r="H1463" s="61" t="s">
        <v>4305</v>
      </c>
      <c r="I1463" s="61" t="s">
        <v>1505</v>
      </c>
      <c r="J1463" s="61" t="s">
        <v>1506</v>
      </c>
      <c r="K1463" s="61" t="s">
        <v>4306</v>
      </c>
      <c r="L1463" s="61" t="s">
        <v>1508</v>
      </c>
      <c r="M1463" s="61" t="s">
        <v>4403</v>
      </c>
      <c r="N1463" s="355">
        <v>46064</v>
      </c>
      <c r="O1463" s="19">
        <v>21</v>
      </c>
      <c r="P1463" s="15" t="s">
        <v>1510</v>
      </c>
      <c r="Q1463" s="336">
        <v>1</v>
      </c>
    </row>
    <row r="1464" spans="1:17" x14ac:dyDescent="0.2">
      <c r="A1464" s="61" t="s">
        <v>3131</v>
      </c>
      <c r="B1464" s="61" t="s">
        <v>4284</v>
      </c>
      <c r="C1464" s="61" t="s">
        <v>4312</v>
      </c>
      <c r="D1464" s="61" t="s">
        <v>3132</v>
      </c>
      <c r="E1464" s="61" t="s">
        <v>4303</v>
      </c>
      <c r="F1464" s="61" t="s">
        <v>4310</v>
      </c>
      <c r="G1464" s="61" t="s">
        <v>1503</v>
      </c>
      <c r="H1464" s="61" t="s">
        <v>4305</v>
      </c>
      <c r="I1464" s="61" t="s">
        <v>1505</v>
      </c>
      <c r="J1464" s="61" t="s">
        <v>1506</v>
      </c>
      <c r="K1464" s="61" t="s">
        <v>4306</v>
      </c>
      <c r="L1464" s="61" t="s">
        <v>1508</v>
      </c>
      <c r="M1464" s="61" t="s">
        <v>4403</v>
      </c>
      <c r="N1464" s="355">
        <v>46064</v>
      </c>
      <c r="O1464" s="19">
        <v>1</v>
      </c>
      <c r="P1464" s="15" t="s">
        <v>1510</v>
      </c>
      <c r="Q1464" s="336">
        <v>1</v>
      </c>
    </row>
    <row r="1465" spans="1:17" x14ac:dyDescent="0.2">
      <c r="A1465" s="61" t="s">
        <v>3131</v>
      </c>
      <c r="B1465" s="61" t="s">
        <v>4284</v>
      </c>
      <c r="C1465" s="61" t="s">
        <v>4313</v>
      </c>
      <c r="D1465" s="61" t="s">
        <v>3132</v>
      </c>
      <c r="E1465" s="61" t="s">
        <v>4303</v>
      </c>
      <c r="F1465" s="61" t="s">
        <v>4310</v>
      </c>
      <c r="G1465" s="61" t="s">
        <v>1503</v>
      </c>
      <c r="H1465" s="61" t="s">
        <v>4305</v>
      </c>
      <c r="I1465" s="61" t="s">
        <v>1505</v>
      </c>
      <c r="J1465" s="61" t="s">
        <v>1506</v>
      </c>
      <c r="K1465" s="61" t="s">
        <v>4306</v>
      </c>
      <c r="L1465" s="61" t="s">
        <v>1508</v>
      </c>
      <c r="M1465" s="61" t="s">
        <v>4403</v>
      </c>
      <c r="N1465" s="355">
        <v>46064</v>
      </c>
      <c r="O1465" s="19">
        <v>1</v>
      </c>
      <c r="P1465" s="15" t="s">
        <v>1510</v>
      </c>
      <c r="Q1465" s="336">
        <v>1</v>
      </c>
    </row>
    <row r="1466" spans="1:17" x14ac:dyDescent="0.2">
      <c r="A1466" s="61" t="s">
        <v>3131</v>
      </c>
      <c r="B1466" s="61" t="s">
        <v>1498</v>
      </c>
      <c r="C1466" s="61" t="s">
        <v>1314</v>
      </c>
      <c r="D1466" s="61" t="s">
        <v>3132</v>
      </c>
      <c r="E1466" s="61" t="s">
        <v>4303</v>
      </c>
      <c r="F1466" s="61" t="s">
        <v>4310</v>
      </c>
      <c r="G1466" s="61" t="s">
        <v>1503</v>
      </c>
      <c r="H1466" s="61" t="s">
        <v>1504</v>
      </c>
      <c r="I1466" s="61" t="s">
        <v>1505</v>
      </c>
      <c r="J1466" s="61" t="s">
        <v>1506</v>
      </c>
      <c r="K1466" s="61" t="s">
        <v>4306</v>
      </c>
      <c r="L1466" s="61" t="s">
        <v>1508</v>
      </c>
      <c r="M1466" s="61" t="s">
        <v>4403</v>
      </c>
      <c r="N1466" s="355">
        <v>46064</v>
      </c>
      <c r="O1466" s="19">
        <v>9000</v>
      </c>
      <c r="P1466" s="15" t="s">
        <v>1510</v>
      </c>
      <c r="Q1466" s="336">
        <v>1</v>
      </c>
    </row>
    <row r="1467" spans="1:17" x14ac:dyDescent="0.2">
      <c r="A1467" s="61" t="s">
        <v>3131</v>
      </c>
      <c r="B1467" s="61" t="s">
        <v>1498</v>
      </c>
      <c r="C1467" s="61" t="s">
        <v>4312</v>
      </c>
      <c r="D1467" s="61" t="s">
        <v>3132</v>
      </c>
      <c r="E1467" s="61" t="s">
        <v>4303</v>
      </c>
      <c r="F1467" s="61" t="s">
        <v>4310</v>
      </c>
      <c r="G1467" s="61" t="s">
        <v>1503</v>
      </c>
      <c r="H1467" s="61" t="s">
        <v>1504</v>
      </c>
      <c r="I1467" s="61" t="s">
        <v>1505</v>
      </c>
      <c r="J1467" s="61" t="s">
        <v>1506</v>
      </c>
      <c r="K1467" s="61" t="s">
        <v>4306</v>
      </c>
      <c r="L1467" s="61" t="s">
        <v>1508</v>
      </c>
      <c r="M1467" s="61" t="s">
        <v>4403</v>
      </c>
      <c r="N1467" s="355">
        <v>46064</v>
      </c>
      <c r="O1467" s="19">
        <v>9000</v>
      </c>
      <c r="P1467" s="15" t="s">
        <v>1510</v>
      </c>
      <c r="Q1467" s="336">
        <v>1</v>
      </c>
    </row>
    <row r="1468" spans="1:17" x14ac:dyDescent="0.2">
      <c r="A1468" s="61" t="s">
        <v>3131</v>
      </c>
      <c r="B1468" s="61" t="s">
        <v>1498</v>
      </c>
      <c r="C1468" s="61" t="s">
        <v>4313</v>
      </c>
      <c r="D1468" s="61" t="s">
        <v>3132</v>
      </c>
      <c r="E1468" s="61" t="s">
        <v>4303</v>
      </c>
      <c r="F1468" s="61" t="s">
        <v>4310</v>
      </c>
      <c r="G1468" s="61" t="s">
        <v>1503</v>
      </c>
      <c r="H1468" s="61" t="s">
        <v>1504</v>
      </c>
      <c r="I1468" s="61" t="s">
        <v>1505</v>
      </c>
      <c r="J1468" s="61" t="s">
        <v>1506</v>
      </c>
      <c r="K1468" s="61" t="s">
        <v>4306</v>
      </c>
      <c r="L1468" s="61" t="s">
        <v>1508</v>
      </c>
      <c r="M1468" s="61" t="s">
        <v>4403</v>
      </c>
      <c r="N1468" s="355">
        <v>46064</v>
      </c>
      <c r="O1468" s="19">
        <v>1</v>
      </c>
      <c r="P1468" s="15" t="s">
        <v>1510</v>
      </c>
      <c r="Q1468" s="336">
        <v>1</v>
      </c>
    </row>
    <row r="1469" spans="1:17" x14ac:dyDescent="0.2">
      <c r="A1469" s="61" t="s">
        <v>3131</v>
      </c>
      <c r="B1469" s="61" t="s">
        <v>4300</v>
      </c>
      <c r="C1469" s="61" t="s">
        <v>1314</v>
      </c>
      <c r="D1469" s="61" t="s">
        <v>3132</v>
      </c>
      <c r="E1469" s="61" t="s">
        <v>4303</v>
      </c>
      <c r="F1469" s="61" t="s">
        <v>4310</v>
      </c>
      <c r="G1469" s="61" t="s">
        <v>1503</v>
      </c>
      <c r="H1469" s="61" t="s">
        <v>4301</v>
      </c>
      <c r="I1469" s="61" t="s">
        <v>1505</v>
      </c>
      <c r="J1469" s="61" t="s">
        <v>1506</v>
      </c>
      <c r="K1469" s="61" t="s">
        <v>4306</v>
      </c>
      <c r="L1469" s="61" t="s">
        <v>1508</v>
      </c>
      <c r="M1469" s="61" t="s">
        <v>4403</v>
      </c>
      <c r="N1469" s="355">
        <v>46064</v>
      </c>
      <c r="O1469" s="19">
        <v>21</v>
      </c>
      <c r="P1469" s="15" t="s">
        <v>1510</v>
      </c>
      <c r="Q1469" s="336">
        <v>1</v>
      </c>
    </row>
    <row r="1470" spans="1:17" x14ac:dyDescent="0.2">
      <c r="A1470" s="61" t="s">
        <v>3131</v>
      </c>
      <c r="B1470" s="61" t="s">
        <v>1518</v>
      </c>
      <c r="C1470" s="61" t="s">
        <v>1314</v>
      </c>
      <c r="D1470" s="61" t="s">
        <v>3132</v>
      </c>
      <c r="E1470" s="61" t="s">
        <v>4303</v>
      </c>
      <c r="F1470" s="61" t="s">
        <v>4310</v>
      </c>
      <c r="G1470" s="61" t="s">
        <v>1503</v>
      </c>
      <c r="H1470" s="61" t="s">
        <v>4301</v>
      </c>
      <c r="I1470" s="61" t="s">
        <v>1505</v>
      </c>
      <c r="J1470" s="61" t="s">
        <v>1506</v>
      </c>
      <c r="K1470" s="61" t="s">
        <v>4306</v>
      </c>
      <c r="L1470" s="61" t="s">
        <v>1508</v>
      </c>
      <c r="M1470" s="61" t="s">
        <v>4403</v>
      </c>
      <c r="N1470" s="355">
        <v>46064</v>
      </c>
      <c r="O1470" s="19">
        <v>21</v>
      </c>
      <c r="P1470" s="15" t="s">
        <v>1510</v>
      </c>
      <c r="Q1470" s="336">
        <v>1</v>
      </c>
    </row>
    <row r="1471" spans="1:17" x14ac:dyDescent="0.2">
      <c r="A1471" s="61" t="s">
        <v>3131</v>
      </c>
      <c r="B1471" s="61" t="s">
        <v>1518</v>
      </c>
      <c r="C1471" s="61" t="s">
        <v>4312</v>
      </c>
      <c r="D1471" s="61" t="s">
        <v>3132</v>
      </c>
      <c r="E1471" s="61" t="s">
        <v>4303</v>
      </c>
      <c r="F1471" s="61" t="s">
        <v>4310</v>
      </c>
      <c r="G1471" s="61" t="s">
        <v>1503</v>
      </c>
      <c r="H1471" s="61" t="s">
        <v>4301</v>
      </c>
      <c r="I1471" s="61" t="s">
        <v>1505</v>
      </c>
      <c r="J1471" s="61" t="s">
        <v>1506</v>
      </c>
      <c r="K1471" s="61" t="s">
        <v>4306</v>
      </c>
      <c r="L1471" s="61" t="s">
        <v>1508</v>
      </c>
      <c r="M1471" s="61" t="s">
        <v>4403</v>
      </c>
      <c r="N1471" s="355">
        <v>46064</v>
      </c>
      <c r="O1471" s="19">
        <v>1</v>
      </c>
      <c r="P1471" s="15" t="s">
        <v>1510</v>
      </c>
      <c r="Q1471" s="336">
        <v>1</v>
      </c>
    </row>
    <row r="1472" spans="1:17" x14ac:dyDescent="0.2">
      <c r="A1472" s="61" t="s">
        <v>3131</v>
      </c>
      <c r="B1472" s="61" t="s">
        <v>1518</v>
      </c>
      <c r="C1472" s="61" t="s">
        <v>4313</v>
      </c>
      <c r="D1472" s="61" t="s">
        <v>3132</v>
      </c>
      <c r="E1472" s="61" t="s">
        <v>4303</v>
      </c>
      <c r="F1472" s="61" t="s">
        <v>4310</v>
      </c>
      <c r="G1472" s="61" t="s">
        <v>1503</v>
      </c>
      <c r="H1472" s="61" t="s">
        <v>4301</v>
      </c>
      <c r="I1472" s="61" t="s">
        <v>1505</v>
      </c>
      <c r="J1472" s="61" t="s">
        <v>1506</v>
      </c>
      <c r="K1472" s="61" t="s">
        <v>4306</v>
      </c>
      <c r="L1472" s="61" t="s">
        <v>1508</v>
      </c>
      <c r="M1472" s="61" t="s">
        <v>4403</v>
      </c>
      <c r="N1472" s="355">
        <v>46064</v>
      </c>
      <c r="O1472" s="19">
        <v>1</v>
      </c>
      <c r="P1472" s="15" t="s">
        <v>1510</v>
      </c>
      <c r="Q1472" s="336">
        <v>1</v>
      </c>
    </row>
    <row r="1473" spans="1:17" x14ac:dyDescent="0.2">
      <c r="A1473" s="61" t="s">
        <v>3131</v>
      </c>
      <c r="B1473" s="61" t="s">
        <v>4339</v>
      </c>
      <c r="C1473" s="61" t="s">
        <v>1314</v>
      </c>
      <c r="D1473" s="61" t="s">
        <v>3132</v>
      </c>
      <c r="E1473" s="61" t="s">
        <v>4303</v>
      </c>
      <c r="F1473" s="61" t="s">
        <v>4310</v>
      </c>
      <c r="G1473" s="61" t="s">
        <v>1503</v>
      </c>
      <c r="H1473" s="61" t="s">
        <v>4301</v>
      </c>
      <c r="I1473" s="61" t="s">
        <v>1505</v>
      </c>
      <c r="J1473" s="61" t="s">
        <v>1506</v>
      </c>
      <c r="K1473" s="61" t="s">
        <v>4306</v>
      </c>
      <c r="L1473" s="61" t="s">
        <v>1508</v>
      </c>
      <c r="M1473" s="61" t="s">
        <v>4403</v>
      </c>
      <c r="N1473" s="355">
        <v>46064</v>
      </c>
      <c r="O1473" s="19">
        <v>21</v>
      </c>
      <c r="P1473" s="15" t="s">
        <v>1510</v>
      </c>
      <c r="Q1473" s="336">
        <v>1</v>
      </c>
    </row>
    <row r="1474" spans="1:17" x14ac:dyDescent="0.2">
      <c r="A1474" s="61" t="s">
        <v>3577</v>
      </c>
      <c r="B1474" s="61" t="s">
        <v>1498</v>
      </c>
      <c r="C1474" s="61" t="s">
        <v>1314</v>
      </c>
      <c r="D1474" s="61" t="s">
        <v>3578</v>
      </c>
      <c r="E1474" s="61" t="s">
        <v>4303</v>
      </c>
      <c r="F1474" s="61" t="s">
        <v>4397</v>
      </c>
      <c r="G1474" s="61" t="s">
        <v>1503</v>
      </c>
      <c r="H1474" s="61" t="s">
        <v>4301</v>
      </c>
      <c r="I1474" s="61" t="s">
        <v>1505</v>
      </c>
      <c r="J1474" s="61" t="s">
        <v>1506</v>
      </c>
      <c r="K1474" s="61" t="s">
        <v>4306</v>
      </c>
      <c r="L1474" s="61" t="s">
        <v>1508</v>
      </c>
      <c r="M1474" s="61" t="s">
        <v>4404</v>
      </c>
      <c r="N1474" s="355">
        <v>45763</v>
      </c>
      <c r="O1474" s="19">
        <v>2060179.17</v>
      </c>
      <c r="P1474" s="15" t="s">
        <v>1510</v>
      </c>
      <c r="Q1474" s="336">
        <v>1</v>
      </c>
    </row>
    <row r="1475" spans="1:17" x14ac:dyDescent="0.2">
      <c r="A1475" s="61" t="s">
        <v>3577</v>
      </c>
      <c r="B1475" s="61" t="s">
        <v>4300</v>
      </c>
      <c r="C1475" s="61" t="s">
        <v>1314</v>
      </c>
      <c r="D1475" s="61" t="s">
        <v>3578</v>
      </c>
      <c r="E1475" s="61" t="s">
        <v>4303</v>
      </c>
      <c r="F1475" s="61" t="s">
        <v>4397</v>
      </c>
      <c r="G1475" s="61" t="s">
        <v>1503</v>
      </c>
      <c r="H1475" s="61" t="s">
        <v>4301</v>
      </c>
      <c r="I1475" s="61" t="s">
        <v>1505</v>
      </c>
      <c r="J1475" s="61" t="s">
        <v>1506</v>
      </c>
      <c r="K1475" s="61" t="s">
        <v>4306</v>
      </c>
      <c r="L1475" s="61" t="s">
        <v>1508</v>
      </c>
      <c r="M1475" s="61" t="s">
        <v>4404</v>
      </c>
      <c r="N1475" s="355">
        <v>45763</v>
      </c>
      <c r="O1475" s="19">
        <v>2620722.77</v>
      </c>
      <c r="P1475" s="15" t="s">
        <v>1510</v>
      </c>
      <c r="Q1475" s="336">
        <v>1</v>
      </c>
    </row>
    <row r="1476" spans="1:17" x14ac:dyDescent="0.2">
      <c r="A1476" s="61" t="s">
        <v>3852</v>
      </c>
      <c r="B1476" s="61" t="s">
        <v>1498</v>
      </c>
      <c r="C1476" s="61" t="s">
        <v>1314</v>
      </c>
      <c r="D1476" s="61" t="s">
        <v>3853</v>
      </c>
      <c r="E1476" s="61" t="s">
        <v>4303</v>
      </c>
      <c r="F1476" s="61" t="s">
        <v>4405</v>
      </c>
      <c r="G1476" s="61" t="s">
        <v>1503</v>
      </c>
      <c r="H1476" s="61" t="s">
        <v>4301</v>
      </c>
      <c r="I1476" s="61" t="s">
        <v>4302</v>
      </c>
      <c r="J1476" s="61" t="s">
        <v>4287</v>
      </c>
      <c r="K1476" s="61" t="s">
        <v>4306</v>
      </c>
      <c r="L1476" s="61" t="s">
        <v>1508</v>
      </c>
      <c r="M1476" s="61" t="s">
        <v>4404</v>
      </c>
      <c r="N1476" s="355">
        <v>46048</v>
      </c>
      <c r="O1476" s="19">
        <v>7175581.79</v>
      </c>
      <c r="P1476" s="15" t="s">
        <v>1510</v>
      </c>
      <c r="Q1476" s="336">
        <v>1</v>
      </c>
    </row>
    <row r="1477" spans="1:17" x14ac:dyDescent="0.2">
      <c r="A1477" s="61" t="s">
        <v>3852</v>
      </c>
      <c r="B1477" s="61" t="s">
        <v>1498</v>
      </c>
      <c r="C1477" s="61" t="s">
        <v>4312</v>
      </c>
      <c r="D1477" s="61" t="s">
        <v>3853</v>
      </c>
      <c r="E1477" s="61" t="s">
        <v>4303</v>
      </c>
      <c r="F1477" s="61" t="s">
        <v>4405</v>
      </c>
      <c r="G1477" s="61" t="s">
        <v>1503</v>
      </c>
      <c r="H1477" s="61" t="s">
        <v>4301</v>
      </c>
      <c r="I1477" s="61" t="s">
        <v>4302</v>
      </c>
      <c r="J1477" s="61" t="s">
        <v>4287</v>
      </c>
      <c r="K1477" s="61" t="s">
        <v>4306</v>
      </c>
      <c r="L1477" s="61" t="s">
        <v>1508</v>
      </c>
      <c r="M1477" s="61" t="s">
        <v>4404</v>
      </c>
      <c r="N1477" s="355">
        <v>46048</v>
      </c>
      <c r="O1477" s="19">
        <v>7175581.79</v>
      </c>
      <c r="P1477" s="15" t="s">
        <v>1510</v>
      </c>
      <c r="Q1477" s="336">
        <v>1</v>
      </c>
    </row>
    <row r="1478" spans="1:17" x14ac:dyDescent="0.2">
      <c r="A1478" s="61" t="s">
        <v>3852</v>
      </c>
      <c r="B1478" s="61" t="s">
        <v>1498</v>
      </c>
      <c r="C1478" s="61" t="s">
        <v>4313</v>
      </c>
      <c r="D1478" s="61" t="s">
        <v>3853</v>
      </c>
      <c r="E1478" s="61" t="s">
        <v>4303</v>
      </c>
      <c r="F1478" s="61" t="s">
        <v>4405</v>
      </c>
      <c r="G1478" s="61" t="s">
        <v>1503</v>
      </c>
      <c r="H1478" s="61" t="s">
        <v>4301</v>
      </c>
      <c r="I1478" s="61" t="s">
        <v>4302</v>
      </c>
      <c r="J1478" s="61" t="s">
        <v>4287</v>
      </c>
      <c r="K1478" s="61" t="s">
        <v>4306</v>
      </c>
      <c r="L1478" s="61" t="s">
        <v>1508</v>
      </c>
      <c r="M1478" s="61" t="s">
        <v>4404</v>
      </c>
      <c r="N1478" s="355">
        <v>46048</v>
      </c>
      <c r="O1478" s="19">
        <v>1</v>
      </c>
      <c r="P1478" s="15" t="s">
        <v>1510</v>
      </c>
      <c r="Q1478" s="336">
        <v>1</v>
      </c>
    </row>
    <row r="1479" spans="1:17" x14ac:dyDescent="0.2">
      <c r="A1479" s="61" t="s">
        <v>3852</v>
      </c>
      <c r="B1479" s="61" t="s">
        <v>4300</v>
      </c>
      <c r="C1479" s="61" t="s">
        <v>1314</v>
      </c>
      <c r="D1479" s="61" t="s">
        <v>3853</v>
      </c>
      <c r="E1479" s="61" t="s">
        <v>4303</v>
      </c>
      <c r="F1479" s="61" t="s">
        <v>4405</v>
      </c>
      <c r="G1479" s="61" t="s">
        <v>1503</v>
      </c>
      <c r="H1479" s="61" t="s">
        <v>4301</v>
      </c>
      <c r="I1479" s="61" t="s">
        <v>1505</v>
      </c>
      <c r="J1479" s="61" t="s">
        <v>1506</v>
      </c>
      <c r="K1479" s="61" t="s">
        <v>4306</v>
      </c>
      <c r="L1479" s="61" t="s">
        <v>1508</v>
      </c>
      <c r="M1479" s="61" t="s">
        <v>4404</v>
      </c>
      <c r="N1479" s="355">
        <v>46048</v>
      </c>
      <c r="O1479" s="19">
        <v>7175581.79</v>
      </c>
      <c r="P1479" s="15" t="s">
        <v>1510</v>
      </c>
      <c r="Q1479" s="336">
        <v>1</v>
      </c>
    </row>
    <row r="1480" spans="1:17" x14ac:dyDescent="0.2">
      <c r="A1480" s="61" t="s">
        <v>2967</v>
      </c>
      <c r="B1480" s="61" t="s">
        <v>4282</v>
      </c>
      <c r="C1480" s="61" t="s">
        <v>1314</v>
      </c>
      <c r="D1480" s="61" t="s">
        <v>2968</v>
      </c>
      <c r="E1480" s="61" t="s">
        <v>4303</v>
      </c>
      <c r="F1480" s="61" t="s">
        <v>4310</v>
      </c>
      <c r="G1480" s="61" t="s">
        <v>1503</v>
      </c>
      <c r="H1480" s="61" t="s">
        <v>4301</v>
      </c>
      <c r="I1480" s="61" t="s">
        <v>1505</v>
      </c>
      <c r="J1480" s="61" t="s">
        <v>1506</v>
      </c>
      <c r="K1480" s="61" t="s">
        <v>4306</v>
      </c>
      <c r="L1480" s="61" t="s">
        <v>1508</v>
      </c>
      <c r="M1480" s="61" t="s">
        <v>4406</v>
      </c>
      <c r="N1480" s="355">
        <v>46034</v>
      </c>
      <c r="O1480" s="19">
        <v>0</v>
      </c>
      <c r="P1480" s="15" t="s">
        <v>1510</v>
      </c>
      <c r="Q1480" s="336">
        <v>1</v>
      </c>
    </row>
    <row r="1481" spans="1:17" x14ac:dyDescent="0.2">
      <c r="A1481" s="61" t="s">
        <v>2967</v>
      </c>
      <c r="B1481" s="61" t="s">
        <v>4307</v>
      </c>
      <c r="C1481" s="61" t="s">
        <v>1314</v>
      </c>
      <c r="D1481" s="61" t="s">
        <v>2968</v>
      </c>
      <c r="E1481" s="61" t="s">
        <v>4303</v>
      </c>
      <c r="F1481" s="61" t="s">
        <v>4310</v>
      </c>
      <c r="G1481" s="61" t="s">
        <v>1503</v>
      </c>
      <c r="H1481" s="61" t="s">
        <v>4301</v>
      </c>
      <c r="I1481" s="61" t="s">
        <v>4302</v>
      </c>
      <c r="J1481" s="61" t="s">
        <v>1506</v>
      </c>
      <c r="K1481" s="61" t="s">
        <v>4306</v>
      </c>
      <c r="L1481" s="61" t="s">
        <v>1508</v>
      </c>
      <c r="M1481" s="61" t="s">
        <v>4406</v>
      </c>
      <c r="N1481" s="355">
        <v>46034</v>
      </c>
      <c r="O1481" s="19">
        <v>1</v>
      </c>
      <c r="P1481" s="15" t="s">
        <v>1510</v>
      </c>
      <c r="Q1481" s="336">
        <v>1</v>
      </c>
    </row>
    <row r="1482" spans="1:17" x14ac:dyDescent="0.2">
      <c r="A1482" s="61" t="s">
        <v>2967</v>
      </c>
      <c r="B1482" s="61" t="s">
        <v>1498</v>
      </c>
      <c r="C1482" s="61" t="s">
        <v>1314</v>
      </c>
      <c r="D1482" s="61" t="s">
        <v>2968</v>
      </c>
      <c r="E1482" s="61" t="s">
        <v>4303</v>
      </c>
      <c r="F1482" s="61" t="s">
        <v>4310</v>
      </c>
      <c r="G1482" s="61" t="s">
        <v>1503</v>
      </c>
      <c r="H1482" s="61" t="s">
        <v>4301</v>
      </c>
      <c r="I1482" s="61" t="s">
        <v>4286</v>
      </c>
      <c r="J1482" s="61" t="s">
        <v>4287</v>
      </c>
      <c r="K1482" s="61" t="s">
        <v>4306</v>
      </c>
      <c r="L1482" s="61" t="s">
        <v>1508</v>
      </c>
      <c r="M1482" s="61" t="s">
        <v>4406</v>
      </c>
      <c r="N1482" s="355">
        <v>46034</v>
      </c>
      <c r="O1482" s="19">
        <v>75.709999999999994</v>
      </c>
      <c r="P1482" s="15" t="s">
        <v>1510</v>
      </c>
      <c r="Q1482" s="336">
        <v>1</v>
      </c>
    </row>
    <row r="1483" spans="1:17" x14ac:dyDescent="0.2">
      <c r="A1483" s="61" t="s">
        <v>2967</v>
      </c>
      <c r="B1483" s="61" t="s">
        <v>4300</v>
      </c>
      <c r="C1483" s="61" t="s">
        <v>1314</v>
      </c>
      <c r="D1483" s="61" t="s">
        <v>2968</v>
      </c>
      <c r="E1483" s="61" t="s">
        <v>4303</v>
      </c>
      <c r="F1483" s="61" t="s">
        <v>4310</v>
      </c>
      <c r="G1483" s="61" t="s">
        <v>1503</v>
      </c>
      <c r="H1483" s="61" t="s">
        <v>4301</v>
      </c>
      <c r="I1483" s="61" t="s">
        <v>1505</v>
      </c>
      <c r="J1483" s="61" t="s">
        <v>1506</v>
      </c>
      <c r="K1483" s="61" t="s">
        <v>4306</v>
      </c>
      <c r="L1483" s="61" t="s">
        <v>1508</v>
      </c>
      <c r="M1483" s="61" t="s">
        <v>4406</v>
      </c>
      <c r="N1483" s="355">
        <v>46034</v>
      </c>
      <c r="O1483" s="19">
        <v>11802.82</v>
      </c>
      <c r="P1483" s="15" t="s">
        <v>1510</v>
      </c>
      <c r="Q1483" s="336">
        <v>1</v>
      </c>
    </row>
    <row r="1484" spans="1:17" x14ac:dyDescent="0.2">
      <c r="A1484" s="61" t="s">
        <v>2950</v>
      </c>
      <c r="B1484" s="61" t="s">
        <v>4282</v>
      </c>
      <c r="C1484" s="61" t="s">
        <v>1314</v>
      </c>
      <c r="D1484" s="61" t="s">
        <v>2951</v>
      </c>
      <c r="E1484" s="61" t="s">
        <v>4303</v>
      </c>
      <c r="F1484" s="61" t="s">
        <v>4358</v>
      </c>
      <c r="G1484" s="61" t="s">
        <v>1503</v>
      </c>
      <c r="H1484" s="61" t="s">
        <v>4301</v>
      </c>
      <c r="I1484" s="61" t="s">
        <v>1505</v>
      </c>
      <c r="J1484" s="61" t="s">
        <v>1506</v>
      </c>
      <c r="K1484" s="61" t="s">
        <v>4306</v>
      </c>
      <c r="L1484" s="61" t="s">
        <v>1508</v>
      </c>
      <c r="M1484" s="61" t="s">
        <v>4406</v>
      </c>
      <c r="N1484" s="355">
        <v>46034</v>
      </c>
      <c r="O1484" s="19">
        <v>1</v>
      </c>
      <c r="P1484" s="15" t="s">
        <v>1510</v>
      </c>
      <c r="Q1484" s="336">
        <v>1</v>
      </c>
    </row>
    <row r="1485" spans="1:17" x14ac:dyDescent="0.2">
      <c r="A1485" s="61" t="s">
        <v>2950</v>
      </c>
      <c r="B1485" s="61" t="s">
        <v>4282</v>
      </c>
      <c r="C1485" s="61" t="s">
        <v>4312</v>
      </c>
      <c r="D1485" s="61" t="s">
        <v>2951</v>
      </c>
      <c r="E1485" s="61" t="s">
        <v>4303</v>
      </c>
      <c r="F1485" s="61" t="s">
        <v>4358</v>
      </c>
      <c r="G1485" s="61" t="s">
        <v>1503</v>
      </c>
      <c r="H1485" s="61" t="s">
        <v>4301</v>
      </c>
      <c r="I1485" s="61" t="s">
        <v>1505</v>
      </c>
      <c r="J1485" s="61" t="s">
        <v>1506</v>
      </c>
      <c r="K1485" s="61" t="s">
        <v>4306</v>
      </c>
      <c r="L1485" s="61" t="s">
        <v>1508</v>
      </c>
      <c r="M1485" s="61" t="s">
        <v>4406</v>
      </c>
      <c r="N1485" s="355">
        <v>46034</v>
      </c>
      <c r="O1485" s="19">
        <v>0</v>
      </c>
      <c r="P1485" s="15" t="s">
        <v>1510</v>
      </c>
      <c r="Q1485" s="336">
        <v>1</v>
      </c>
    </row>
    <row r="1486" spans="1:17" x14ac:dyDescent="0.2">
      <c r="A1486" s="61" t="s">
        <v>2950</v>
      </c>
      <c r="B1486" s="61" t="s">
        <v>1498</v>
      </c>
      <c r="C1486" s="61" t="s">
        <v>1314</v>
      </c>
      <c r="D1486" s="61" t="s">
        <v>2951</v>
      </c>
      <c r="E1486" s="61" t="s">
        <v>4303</v>
      </c>
      <c r="F1486" s="61" t="s">
        <v>4358</v>
      </c>
      <c r="G1486" s="61" t="s">
        <v>1503</v>
      </c>
      <c r="H1486" s="61" t="s">
        <v>4301</v>
      </c>
      <c r="I1486" s="61" t="s">
        <v>4286</v>
      </c>
      <c r="J1486" s="61" t="s">
        <v>4287</v>
      </c>
      <c r="K1486" s="61" t="s">
        <v>4306</v>
      </c>
      <c r="L1486" s="61" t="s">
        <v>1508</v>
      </c>
      <c r="M1486" s="61" t="s">
        <v>4406</v>
      </c>
      <c r="N1486" s="355">
        <v>46034</v>
      </c>
      <c r="O1486" s="19">
        <v>265481.34000000003</v>
      </c>
      <c r="P1486" s="15" t="s">
        <v>1510</v>
      </c>
      <c r="Q1486" s="336">
        <v>1</v>
      </c>
    </row>
    <row r="1487" spans="1:17" x14ac:dyDescent="0.2">
      <c r="A1487" s="61" t="s">
        <v>2950</v>
      </c>
      <c r="B1487" s="61" t="s">
        <v>4300</v>
      </c>
      <c r="C1487" s="61" t="s">
        <v>1314</v>
      </c>
      <c r="D1487" s="61" t="s">
        <v>2951</v>
      </c>
      <c r="E1487" s="61" t="s">
        <v>4303</v>
      </c>
      <c r="F1487" s="61" t="s">
        <v>4358</v>
      </c>
      <c r="G1487" s="61" t="s">
        <v>1503</v>
      </c>
      <c r="H1487" s="61" t="s">
        <v>4301</v>
      </c>
      <c r="I1487" s="61" t="s">
        <v>1505</v>
      </c>
      <c r="J1487" s="61" t="s">
        <v>1506</v>
      </c>
      <c r="K1487" s="61" t="s">
        <v>4306</v>
      </c>
      <c r="L1487" s="61" t="s">
        <v>1508</v>
      </c>
      <c r="M1487" s="61" t="s">
        <v>4406</v>
      </c>
      <c r="N1487" s="355">
        <v>46034</v>
      </c>
      <c r="O1487" s="19">
        <v>371673.87</v>
      </c>
      <c r="P1487" s="15" t="s">
        <v>1510</v>
      </c>
      <c r="Q1487" s="336">
        <v>1</v>
      </c>
    </row>
    <row r="1488" spans="1:17" x14ac:dyDescent="0.2">
      <c r="A1488" s="61" t="s">
        <v>3359</v>
      </c>
      <c r="B1488" s="61" t="s">
        <v>1498</v>
      </c>
      <c r="C1488" s="61" t="s">
        <v>1314</v>
      </c>
      <c r="D1488" s="61" t="s">
        <v>3360</v>
      </c>
      <c r="E1488" s="61" t="s">
        <v>4303</v>
      </c>
      <c r="F1488" s="61" t="s">
        <v>4370</v>
      </c>
      <c r="G1488" s="61" t="s">
        <v>1503</v>
      </c>
      <c r="H1488" s="61" t="s">
        <v>4301</v>
      </c>
      <c r="I1488" s="61" t="s">
        <v>1505</v>
      </c>
      <c r="J1488" s="61" t="s">
        <v>1506</v>
      </c>
      <c r="K1488" s="61" t="s">
        <v>4306</v>
      </c>
      <c r="L1488" s="61" t="s">
        <v>1508</v>
      </c>
      <c r="M1488" s="61" t="s">
        <v>4406</v>
      </c>
      <c r="N1488" s="355">
        <v>45898</v>
      </c>
      <c r="O1488" s="19">
        <v>3670.02</v>
      </c>
      <c r="P1488" s="15" t="s">
        <v>1510</v>
      </c>
      <c r="Q1488" s="336">
        <v>1</v>
      </c>
    </row>
    <row r="1489" spans="1:17" x14ac:dyDescent="0.2">
      <c r="A1489" s="61" t="s">
        <v>3359</v>
      </c>
      <c r="B1489" s="61" t="s">
        <v>4300</v>
      </c>
      <c r="C1489" s="61" t="s">
        <v>1314</v>
      </c>
      <c r="D1489" s="61" t="s">
        <v>3360</v>
      </c>
      <c r="E1489" s="61" t="s">
        <v>4303</v>
      </c>
      <c r="F1489" s="61" t="s">
        <v>4370</v>
      </c>
      <c r="G1489" s="61" t="s">
        <v>1503</v>
      </c>
      <c r="H1489" s="61" t="s">
        <v>4301</v>
      </c>
      <c r="I1489" s="61" t="s">
        <v>1505</v>
      </c>
      <c r="J1489" s="61" t="s">
        <v>1506</v>
      </c>
      <c r="K1489" s="61" t="s">
        <v>4306</v>
      </c>
      <c r="L1489" s="61" t="s">
        <v>1508</v>
      </c>
      <c r="M1489" s="61" t="s">
        <v>4406</v>
      </c>
      <c r="N1489" s="355">
        <v>45898</v>
      </c>
      <c r="O1489" s="19">
        <v>289493.17</v>
      </c>
      <c r="P1489" s="15" t="s">
        <v>1510</v>
      </c>
      <c r="Q1489" s="336">
        <v>1</v>
      </c>
    </row>
    <row r="1490" spans="1:17" x14ac:dyDescent="0.2">
      <c r="A1490" s="61" t="s">
        <v>3551</v>
      </c>
      <c r="B1490" s="61" t="s">
        <v>1498</v>
      </c>
      <c r="C1490" s="61" t="s">
        <v>1314</v>
      </c>
      <c r="D1490" s="61" t="s">
        <v>3552</v>
      </c>
      <c r="E1490" s="61" t="s">
        <v>4303</v>
      </c>
      <c r="F1490" s="61" t="s">
        <v>4332</v>
      </c>
      <c r="G1490" s="61" t="s">
        <v>1503</v>
      </c>
      <c r="H1490" s="61" t="s">
        <v>1504</v>
      </c>
      <c r="I1490" s="61" t="s">
        <v>1505</v>
      </c>
      <c r="J1490" s="61" t="s">
        <v>1506</v>
      </c>
      <c r="K1490" s="61" t="s">
        <v>4306</v>
      </c>
      <c r="L1490" s="61" t="s">
        <v>1508</v>
      </c>
      <c r="M1490" s="61" t="s">
        <v>4395</v>
      </c>
      <c r="N1490" s="355">
        <v>46002</v>
      </c>
      <c r="O1490" s="19">
        <v>120564.18</v>
      </c>
      <c r="P1490" s="15" t="s">
        <v>1510</v>
      </c>
      <c r="Q1490" s="336">
        <v>1</v>
      </c>
    </row>
    <row r="1491" spans="1:17" x14ac:dyDescent="0.2">
      <c r="A1491" s="61" t="s">
        <v>3217</v>
      </c>
      <c r="B1491" s="61" t="s">
        <v>4282</v>
      </c>
      <c r="C1491" s="61" t="s">
        <v>1314</v>
      </c>
      <c r="D1491" s="61" t="s">
        <v>3218</v>
      </c>
      <c r="E1491" s="61" t="s">
        <v>4303</v>
      </c>
      <c r="F1491" s="61" t="s">
        <v>4310</v>
      </c>
      <c r="G1491" s="61" t="s">
        <v>1503</v>
      </c>
      <c r="H1491" s="61" t="s">
        <v>4301</v>
      </c>
      <c r="I1491" s="61" t="s">
        <v>1505</v>
      </c>
      <c r="J1491" s="61" t="s">
        <v>1506</v>
      </c>
      <c r="K1491" s="61" t="s">
        <v>4306</v>
      </c>
      <c r="L1491" s="61" t="s">
        <v>1508</v>
      </c>
      <c r="M1491" s="61" t="s">
        <v>4403</v>
      </c>
      <c r="N1491" s="355">
        <v>46034</v>
      </c>
      <c r="O1491" s="19">
        <v>1</v>
      </c>
      <c r="P1491" s="15" t="s">
        <v>1510</v>
      </c>
      <c r="Q1491" s="336">
        <v>1</v>
      </c>
    </row>
    <row r="1492" spans="1:17" x14ac:dyDescent="0.2">
      <c r="A1492" s="61" t="s">
        <v>3217</v>
      </c>
      <c r="B1492" s="61" t="s">
        <v>4282</v>
      </c>
      <c r="C1492" s="61" t="s">
        <v>4312</v>
      </c>
      <c r="D1492" s="61" t="s">
        <v>3218</v>
      </c>
      <c r="E1492" s="61" t="s">
        <v>4303</v>
      </c>
      <c r="F1492" s="61" t="s">
        <v>4310</v>
      </c>
      <c r="G1492" s="61" t="s">
        <v>1503</v>
      </c>
      <c r="H1492" s="61" t="s">
        <v>4301</v>
      </c>
      <c r="I1492" s="61" t="s">
        <v>1505</v>
      </c>
      <c r="J1492" s="61" t="s">
        <v>1506</v>
      </c>
      <c r="K1492" s="61" t="s">
        <v>4306</v>
      </c>
      <c r="L1492" s="61" t="s">
        <v>1508</v>
      </c>
      <c r="M1492" s="61" t="s">
        <v>4403</v>
      </c>
      <c r="N1492" s="355">
        <v>46034</v>
      </c>
      <c r="O1492" s="19">
        <v>0</v>
      </c>
      <c r="P1492" s="15" t="s">
        <v>1510</v>
      </c>
      <c r="Q1492" s="336">
        <v>1</v>
      </c>
    </row>
    <row r="1493" spans="1:17" x14ac:dyDescent="0.2">
      <c r="A1493" s="61" t="s">
        <v>3217</v>
      </c>
      <c r="B1493" s="61" t="s">
        <v>1498</v>
      </c>
      <c r="C1493" s="61" t="s">
        <v>1314</v>
      </c>
      <c r="D1493" s="61" t="s">
        <v>3218</v>
      </c>
      <c r="E1493" s="61" t="s">
        <v>4303</v>
      </c>
      <c r="F1493" s="61" t="s">
        <v>4310</v>
      </c>
      <c r="G1493" s="61" t="s">
        <v>1503</v>
      </c>
      <c r="H1493" s="61" t="s">
        <v>4301</v>
      </c>
      <c r="I1493" s="61" t="s">
        <v>4286</v>
      </c>
      <c r="J1493" s="61" t="s">
        <v>4287</v>
      </c>
      <c r="K1493" s="61" t="s">
        <v>4306</v>
      </c>
      <c r="L1493" s="61" t="s">
        <v>1508</v>
      </c>
      <c r="M1493" s="61" t="s">
        <v>4403</v>
      </c>
      <c r="N1493" s="355">
        <v>46034</v>
      </c>
      <c r="O1493" s="19">
        <v>0</v>
      </c>
      <c r="P1493" s="15" t="s">
        <v>1510</v>
      </c>
      <c r="Q1493" s="336">
        <v>1</v>
      </c>
    </row>
    <row r="1494" spans="1:17" x14ac:dyDescent="0.2">
      <c r="A1494" s="61" t="s">
        <v>3217</v>
      </c>
      <c r="B1494" s="61" t="s">
        <v>4300</v>
      </c>
      <c r="C1494" s="61" t="s">
        <v>1314</v>
      </c>
      <c r="D1494" s="61" t="s">
        <v>3218</v>
      </c>
      <c r="E1494" s="61" t="s">
        <v>4303</v>
      </c>
      <c r="F1494" s="61" t="s">
        <v>4310</v>
      </c>
      <c r="G1494" s="61" t="s">
        <v>1503</v>
      </c>
      <c r="H1494" s="61" t="s">
        <v>4301</v>
      </c>
      <c r="I1494" s="61" t="s">
        <v>1505</v>
      </c>
      <c r="J1494" s="61" t="s">
        <v>1506</v>
      </c>
      <c r="K1494" s="61" t="s">
        <v>4306</v>
      </c>
      <c r="L1494" s="61" t="s">
        <v>1508</v>
      </c>
      <c r="M1494" s="61" t="s">
        <v>4403</v>
      </c>
      <c r="N1494" s="355">
        <v>46034</v>
      </c>
      <c r="O1494" s="19">
        <v>1390071.72</v>
      </c>
      <c r="P1494" s="15" t="s">
        <v>1510</v>
      </c>
      <c r="Q1494" s="336">
        <v>1</v>
      </c>
    </row>
    <row r="1495" spans="1:17" x14ac:dyDescent="0.2">
      <c r="A1495" s="61" t="s">
        <v>3294</v>
      </c>
      <c r="B1495" s="61" t="s">
        <v>1498</v>
      </c>
      <c r="C1495" s="61" t="s">
        <v>1314</v>
      </c>
      <c r="D1495" s="61" t="s">
        <v>3295</v>
      </c>
      <c r="E1495" s="61" t="s">
        <v>4303</v>
      </c>
      <c r="F1495" s="61" t="s">
        <v>4358</v>
      </c>
      <c r="G1495" s="61" t="s">
        <v>1503</v>
      </c>
      <c r="H1495" s="61" t="s">
        <v>4301</v>
      </c>
      <c r="I1495" s="61" t="s">
        <v>4286</v>
      </c>
      <c r="J1495" s="61" t="s">
        <v>4287</v>
      </c>
      <c r="K1495" s="61" t="s">
        <v>4306</v>
      </c>
      <c r="L1495" s="61" t="s">
        <v>1508</v>
      </c>
      <c r="M1495" s="61" t="s">
        <v>4402</v>
      </c>
      <c r="N1495" s="355">
        <v>46044</v>
      </c>
      <c r="O1495" s="19">
        <v>0</v>
      </c>
      <c r="P1495" s="15" t="s">
        <v>1510</v>
      </c>
      <c r="Q1495" s="336">
        <v>1</v>
      </c>
    </row>
    <row r="1496" spans="1:17" x14ac:dyDescent="0.2">
      <c r="A1496" s="61" t="s">
        <v>3294</v>
      </c>
      <c r="B1496" s="61" t="s">
        <v>4300</v>
      </c>
      <c r="C1496" s="61" t="s">
        <v>1314</v>
      </c>
      <c r="D1496" s="61" t="s">
        <v>3295</v>
      </c>
      <c r="E1496" s="61" t="s">
        <v>4303</v>
      </c>
      <c r="F1496" s="61" t="s">
        <v>4358</v>
      </c>
      <c r="G1496" s="61" t="s">
        <v>1503</v>
      </c>
      <c r="H1496" s="61" t="s">
        <v>4301</v>
      </c>
      <c r="I1496" s="61" t="s">
        <v>1505</v>
      </c>
      <c r="J1496" s="61" t="s">
        <v>1506</v>
      </c>
      <c r="K1496" s="61" t="s">
        <v>4306</v>
      </c>
      <c r="L1496" s="61" t="s">
        <v>1508</v>
      </c>
      <c r="M1496" s="61" t="s">
        <v>4402</v>
      </c>
      <c r="N1496" s="355">
        <v>46044</v>
      </c>
      <c r="O1496" s="19">
        <v>115375.63</v>
      </c>
      <c r="P1496" s="15" t="s">
        <v>1510</v>
      </c>
      <c r="Q1496" s="336">
        <v>1</v>
      </c>
    </row>
    <row r="1497" spans="1:17" x14ac:dyDescent="0.2">
      <c r="A1497" s="61" t="s">
        <v>3939</v>
      </c>
      <c r="B1497" s="61" t="s">
        <v>1498</v>
      </c>
      <c r="C1497" s="61" t="s">
        <v>1314</v>
      </c>
      <c r="D1497" s="61" t="s">
        <v>3940</v>
      </c>
      <c r="E1497" s="61" t="s">
        <v>4303</v>
      </c>
      <c r="F1497" s="61" t="s">
        <v>4310</v>
      </c>
      <c r="G1497" s="61" t="s">
        <v>1503</v>
      </c>
      <c r="H1497" s="61" t="s">
        <v>4301</v>
      </c>
      <c r="I1497" s="61" t="s">
        <v>1505</v>
      </c>
      <c r="J1497" s="61" t="s">
        <v>1506</v>
      </c>
      <c r="K1497" s="61" t="s">
        <v>4306</v>
      </c>
      <c r="L1497" s="61" t="s">
        <v>1508</v>
      </c>
      <c r="M1497" s="61" t="s">
        <v>4406</v>
      </c>
      <c r="N1497" s="355">
        <v>46034</v>
      </c>
      <c r="O1497" s="19">
        <v>0</v>
      </c>
      <c r="P1497" s="15" t="s">
        <v>1510</v>
      </c>
      <c r="Q1497" s="336">
        <v>1</v>
      </c>
    </row>
    <row r="1498" spans="1:17" x14ac:dyDescent="0.2">
      <c r="A1498" s="61" t="s">
        <v>3939</v>
      </c>
      <c r="B1498" s="61" t="s">
        <v>1498</v>
      </c>
      <c r="C1498" s="61" t="s">
        <v>4312</v>
      </c>
      <c r="D1498" s="61" t="s">
        <v>3940</v>
      </c>
      <c r="E1498" s="61" t="s">
        <v>4303</v>
      </c>
      <c r="F1498" s="61" t="s">
        <v>4310</v>
      </c>
      <c r="G1498" s="61" t="s">
        <v>1503</v>
      </c>
      <c r="H1498" s="61" t="s">
        <v>4301</v>
      </c>
      <c r="I1498" s="61" t="s">
        <v>1505</v>
      </c>
      <c r="J1498" s="61" t="s">
        <v>1506</v>
      </c>
      <c r="K1498" s="61" t="s">
        <v>4306</v>
      </c>
      <c r="L1498" s="61" t="s">
        <v>1508</v>
      </c>
      <c r="M1498" s="61" t="s">
        <v>4406</v>
      </c>
      <c r="N1498" s="355">
        <v>46034</v>
      </c>
      <c r="O1498" s="19">
        <v>0</v>
      </c>
      <c r="P1498" s="15" t="s">
        <v>1510</v>
      </c>
      <c r="Q1498" s="336">
        <v>1</v>
      </c>
    </row>
    <row r="1499" spans="1:17" x14ac:dyDescent="0.2">
      <c r="A1499" s="61" t="s">
        <v>3939</v>
      </c>
      <c r="B1499" s="61" t="s">
        <v>1498</v>
      </c>
      <c r="C1499" s="61" t="s">
        <v>4313</v>
      </c>
      <c r="D1499" s="61" t="s">
        <v>3940</v>
      </c>
      <c r="E1499" s="61" t="s">
        <v>4303</v>
      </c>
      <c r="F1499" s="61" t="s">
        <v>4310</v>
      </c>
      <c r="G1499" s="61" t="s">
        <v>1503</v>
      </c>
      <c r="H1499" s="61" t="s">
        <v>4301</v>
      </c>
      <c r="I1499" s="61" t="s">
        <v>1505</v>
      </c>
      <c r="J1499" s="61" t="s">
        <v>1506</v>
      </c>
      <c r="K1499" s="61" t="s">
        <v>4306</v>
      </c>
      <c r="L1499" s="61" t="s">
        <v>1508</v>
      </c>
      <c r="M1499" s="61" t="s">
        <v>4406</v>
      </c>
      <c r="N1499" s="355">
        <v>46034</v>
      </c>
      <c r="O1499" s="19">
        <v>1</v>
      </c>
      <c r="P1499" s="15" t="s">
        <v>1510</v>
      </c>
      <c r="Q1499" s="336">
        <v>1</v>
      </c>
    </row>
    <row r="1500" spans="1:17" x14ac:dyDescent="0.2">
      <c r="A1500" s="61" t="s">
        <v>3939</v>
      </c>
      <c r="B1500" s="61" t="s">
        <v>4300</v>
      </c>
      <c r="C1500" s="61" t="s">
        <v>1314</v>
      </c>
      <c r="D1500" s="61" t="s">
        <v>3940</v>
      </c>
      <c r="E1500" s="61" t="s">
        <v>4303</v>
      </c>
      <c r="F1500" s="61" t="s">
        <v>4310</v>
      </c>
      <c r="G1500" s="61" t="s">
        <v>1503</v>
      </c>
      <c r="H1500" s="61" t="s">
        <v>4301</v>
      </c>
      <c r="I1500" s="61" t="s">
        <v>1505</v>
      </c>
      <c r="J1500" s="61" t="s">
        <v>1506</v>
      </c>
      <c r="K1500" s="61" t="s">
        <v>4306</v>
      </c>
      <c r="L1500" s="61" t="s">
        <v>1508</v>
      </c>
      <c r="M1500" s="61" t="s">
        <v>4406</v>
      </c>
      <c r="N1500" s="355">
        <v>46034</v>
      </c>
      <c r="O1500" s="19">
        <v>45851.03</v>
      </c>
      <c r="P1500" s="15" t="s">
        <v>1510</v>
      </c>
      <c r="Q1500" s="336">
        <v>1</v>
      </c>
    </row>
    <row r="1501" spans="1:17" x14ac:dyDescent="0.2">
      <c r="A1501" s="61" t="s">
        <v>3486</v>
      </c>
      <c r="B1501" s="61" t="s">
        <v>1498</v>
      </c>
      <c r="C1501" s="61" t="s">
        <v>1314</v>
      </c>
      <c r="D1501" s="61" t="s">
        <v>3487</v>
      </c>
      <c r="E1501" s="61" t="s">
        <v>4303</v>
      </c>
      <c r="F1501" s="61" t="s">
        <v>4327</v>
      </c>
      <c r="G1501" s="61" t="s">
        <v>1503</v>
      </c>
      <c r="H1501" s="61" t="s">
        <v>1504</v>
      </c>
      <c r="I1501" s="61" t="s">
        <v>1505</v>
      </c>
      <c r="J1501" s="61" t="s">
        <v>1506</v>
      </c>
      <c r="K1501" s="61" t="s">
        <v>4306</v>
      </c>
      <c r="L1501" s="61" t="s">
        <v>1508</v>
      </c>
      <c r="M1501" s="61" t="s">
        <v>4406</v>
      </c>
      <c r="N1501" s="355">
        <v>46043</v>
      </c>
      <c r="O1501" s="19">
        <v>0</v>
      </c>
      <c r="P1501" s="15" t="s">
        <v>1510</v>
      </c>
      <c r="Q1501" s="336">
        <v>1</v>
      </c>
    </row>
    <row r="1502" spans="1:17" x14ac:dyDescent="0.2">
      <c r="A1502" s="61" t="s">
        <v>3702</v>
      </c>
      <c r="B1502" s="61" t="s">
        <v>1498</v>
      </c>
      <c r="C1502" s="61" t="s">
        <v>1314</v>
      </c>
      <c r="D1502" s="61" t="s">
        <v>3703</v>
      </c>
      <c r="E1502" s="61" t="s">
        <v>4303</v>
      </c>
      <c r="F1502" s="61" t="s">
        <v>4397</v>
      </c>
      <c r="G1502" s="61" t="s">
        <v>1503</v>
      </c>
      <c r="H1502" s="61" t="s">
        <v>4301</v>
      </c>
      <c r="I1502" s="61" t="s">
        <v>1505</v>
      </c>
      <c r="J1502" s="61" t="s">
        <v>1506</v>
      </c>
      <c r="K1502" s="61" t="s">
        <v>4306</v>
      </c>
      <c r="L1502" s="61" t="s">
        <v>1508</v>
      </c>
      <c r="M1502" s="61" t="s">
        <v>4406</v>
      </c>
      <c r="N1502" s="355">
        <v>45534</v>
      </c>
      <c r="O1502" s="19">
        <v>815576.58</v>
      </c>
      <c r="P1502" s="15" t="s">
        <v>1510</v>
      </c>
      <c r="Q1502" s="336">
        <v>1</v>
      </c>
    </row>
    <row r="1503" spans="1:17" x14ac:dyDescent="0.2">
      <c r="A1503" s="61" t="s">
        <v>3702</v>
      </c>
      <c r="B1503" s="61" t="s">
        <v>4300</v>
      </c>
      <c r="C1503" s="61" t="s">
        <v>1314</v>
      </c>
      <c r="D1503" s="61" t="s">
        <v>3703</v>
      </c>
      <c r="E1503" s="61" t="s">
        <v>4303</v>
      </c>
      <c r="F1503" s="61" t="s">
        <v>4397</v>
      </c>
      <c r="G1503" s="61" t="s">
        <v>1503</v>
      </c>
      <c r="H1503" s="61" t="s">
        <v>4301</v>
      </c>
      <c r="I1503" s="61" t="s">
        <v>1505</v>
      </c>
      <c r="J1503" s="61" t="s">
        <v>1506</v>
      </c>
      <c r="K1503" s="61" t="s">
        <v>4306</v>
      </c>
      <c r="L1503" s="61" t="s">
        <v>1508</v>
      </c>
      <c r="M1503" s="61" t="s">
        <v>4406</v>
      </c>
      <c r="N1503" s="355">
        <v>45534</v>
      </c>
      <c r="O1503" s="19">
        <v>1019470.72</v>
      </c>
      <c r="P1503" s="15" t="s">
        <v>1510</v>
      </c>
      <c r="Q1503" s="336">
        <v>1</v>
      </c>
    </row>
    <row r="1504" spans="1:17" x14ac:dyDescent="0.2">
      <c r="A1504" s="61" t="s">
        <v>3108</v>
      </c>
      <c r="B1504" s="61" t="s">
        <v>1498</v>
      </c>
      <c r="C1504" s="61" t="s">
        <v>1314</v>
      </c>
      <c r="D1504" s="61" t="s">
        <v>3109</v>
      </c>
      <c r="E1504" s="61" t="s">
        <v>4303</v>
      </c>
      <c r="F1504" s="61" t="s">
        <v>4310</v>
      </c>
      <c r="G1504" s="61" t="s">
        <v>2872</v>
      </c>
      <c r="H1504" s="61" t="s">
        <v>4301</v>
      </c>
      <c r="I1504" s="61" t="s">
        <v>1505</v>
      </c>
      <c r="J1504" s="61" t="s">
        <v>1506</v>
      </c>
      <c r="K1504" s="61" t="s">
        <v>4306</v>
      </c>
      <c r="L1504" s="61" t="s">
        <v>1508</v>
      </c>
      <c r="M1504" s="61" t="s">
        <v>4407</v>
      </c>
      <c r="N1504" s="355">
        <v>45534</v>
      </c>
      <c r="O1504" s="19">
        <v>836.96</v>
      </c>
      <c r="P1504" s="15" t="s">
        <v>1510</v>
      </c>
      <c r="Q1504" s="336">
        <v>1</v>
      </c>
    </row>
    <row r="1505" spans="1:17" x14ac:dyDescent="0.2">
      <c r="A1505" s="61" t="s">
        <v>3108</v>
      </c>
      <c r="B1505" s="61" t="s">
        <v>4300</v>
      </c>
      <c r="C1505" s="61" t="s">
        <v>1314</v>
      </c>
      <c r="D1505" s="61" t="s">
        <v>3109</v>
      </c>
      <c r="E1505" s="61" t="s">
        <v>4303</v>
      </c>
      <c r="F1505" s="61" t="s">
        <v>4310</v>
      </c>
      <c r="G1505" s="61" t="s">
        <v>2872</v>
      </c>
      <c r="H1505" s="61" t="s">
        <v>4301</v>
      </c>
      <c r="I1505" s="61" t="s">
        <v>1505</v>
      </c>
      <c r="J1505" s="61" t="s">
        <v>1506</v>
      </c>
      <c r="K1505" s="61" t="s">
        <v>4306</v>
      </c>
      <c r="L1505" s="61" t="s">
        <v>1508</v>
      </c>
      <c r="M1505" s="61" t="s">
        <v>4407</v>
      </c>
      <c r="N1505" s="355">
        <v>45534</v>
      </c>
      <c r="O1505" s="19">
        <v>1673.93</v>
      </c>
      <c r="P1505" s="15" t="s">
        <v>1510</v>
      </c>
      <c r="Q1505" s="336">
        <v>1</v>
      </c>
    </row>
    <row r="1506" spans="1:17" x14ac:dyDescent="0.2">
      <c r="A1506" s="61" t="s">
        <v>3705</v>
      </c>
      <c r="B1506" s="61" t="s">
        <v>1498</v>
      </c>
      <c r="C1506" s="61" t="s">
        <v>1314</v>
      </c>
      <c r="D1506" s="61" t="s">
        <v>3706</v>
      </c>
      <c r="E1506" s="61" t="s">
        <v>4303</v>
      </c>
      <c r="F1506" s="61" t="s">
        <v>4408</v>
      </c>
      <c r="G1506" s="61" t="s">
        <v>1503</v>
      </c>
      <c r="H1506" s="61" t="s">
        <v>4301</v>
      </c>
      <c r="I1506" s="61" t="s">
        <v>1505</v>
      </c>
      <c r="J1506" s="61" t="s">
        <v>1506</v>
      </c>
      <c r="K1506" s="61" t="s">
        <v>4306</v>
      </c>
      <c r="L1506" s="61" t="s">
        <v>1508</v>
      </c>
      <c r="M1506" s="61" t="s">
        <v>4407</v>
      </c>
      <c r="N1506" s="355">
        <v>45534</v>
      </c>
      <c r="O1506" s="19">
        <v>788579.43</v>
      </c>
      <c r="P1506" s="15" t="s">
        <v>1510</v>
      </c>
      <c r="Q1506" s="336">
        <v>1</v>
      </c>
    </row>
    <row r="1507" spans="1:17" x14ac:dyDescent="0.2">
      <c r="A1507" s="61" t="s">
        <v>3705</v>
      </c>
      <c r="B1507" s="61" t="s">
        <v>4300</v>
      </c>
      <c r="C1507" s="61" t="s">
        <v>1314</v>
      </c>
      <c r="D1507" s="61" t="s">
        <v>3706</v>
      </c>
      <c r="E1507" s="61" t="s">
        <v>4303</v>
      </c>
      <c r="F1507" s="61" t="s">
        <v>4408</v>
      </c>
      <c r="G1507" s="61" t="s">
        <v>1503</v>
      </c>
      <c r="H1507" s="61" t="s">
        <v>4301</v>
      </c>
      <c r="I1507" s="61" t="s">
        <v>1505</v>
      </c>
      <c r="J1507" s="61" t="s">
        <v>1506</v>
      </c>
      <c r="K1507" s="61" t="s">
        <v>4306</v>
      </c>
      <c r="L1507" s="61" t="s">
        <v>1508</v>
      </c>
      <c r="M1507" s="61" t="s">
        <v>4407</v>
      </c>
      <c r="N1507" s="355">
        <v>45534</v>
      </c>
      <c r="O1507" s="19">
        <v>946295.31</v>
      </c>
      <c r="P1507" s="15" t="s">
        <v>1510</v>
      </c>
      <c r="Q1507" s="336">
        <v>1</v>
      </c>
    </row>
    <row r="1508" spans="1:17" x14ac:dyDescent="0.2">
      <c r="A1508" s="61" t="s">
        <v>3749</v>
      </c>
      <c r="B1508" s="61" t="s">
        <v>4293</v>
      </c>
      <c r="C1508" s="61" t="s">
        <v>1314</v>
      </c>
      <c r="D1508" s="61" t="s">
        <v>3750</v>
      </c>
      <c r="E1508" s="61" t="s">
        <v>4303</v>
      </c>
      <c r="F1508" s="61" t="s">
        <v>4325</v>
      </c>
      <c r="G1508" s="61" t="s">
        <v>1503</v>
      </c>
      <c r="H1508" s="61" t="s">
        <v>4301</v>
      </c>
      <c r="I1508" s="61" t="s">
        <v>1505</v>
      </c>
      <c r="J1508" s="61" t="s">
        <v>1506</v>
      </c>
      <c r="K1508" s="61" t="s">
        <v>4321</v>
      </c>
      <c r="L1508" s="61" t="s">
        <v>1508</v>
      </c>
      <c r="M1508" s="61" t="s">
        <v>4407</v>
      </c>
      <c r="N1508" s="355">
        <v>46034</v>
      </c>
      <c r="O1508" s="19">
        <v>0</v>
      </c>
      <c r="P1508" s="15" t="s">
        <v>1510</v>
      </c>
      <c r="Q1508" s="336">
        <v>1</v>
      </c>
    </row>
    <row r="1509" spans="1:17" x14ac:dyDescent="0.2">
      <c r="A1509" s="61" t="s">
        <v>3749</v>
      </c>
      <c r="B1509" s="61" t="s">
        <v>4283</v>
      </c>
      <c r="C1509" s="61" t="s">
        <v>1314</v>
      </c>
      <c r="D1509" s="61" t="s">
        <v>3750</v>
      </c>
      <c r="E1509" s="61" t="s">
        <v>4303</v>
      </c>
      <c r="F1509" s="61" t="s">
        <v>4325</v>
      </c>
      <c r="G1509" s="61" t="s">
        <v>1503</v>
      </c>
      <c r="H1509" s="61" t="s">
        <v>4301</v>
      </c>
      <c r="I1509" s="61" t="s">
        <v>1505</v>
      </c>
      <c r="J1509" s="61" t="s">
        <v>1506</v>
      </c>
      <c r="K1509" s="61" t="s">
        <v>4321</v>
      </c>
      <c r="L1509" s="61" t="s">
        <v>1508</v>
      </c>
      <c r="M1509" s="61" t="s">
        <v>4407</v>
      </c>
      <c r="N1509" s="355">
        <v>46034</v>
      </c>
      <c r="O1509" s="19">
        <v>0</v>
      </c>
      <c r="P1509" s="15" t="s">
        <v>1510</v>
      </c>
      <c r="Q1509" s="336">
        <v>1</v>
      </c>
    </row>
    <row r="1510" spans="1:17" x14ac:dyDescent="0.2">
      <c r="A1510" s="61" t="s">
        <v>3749</v>
      </c>
      <c r="B1510" s="61" t="s">
        <v>4307</v>
      </c>
      <c r="C1510" s="61" t="s">
        <v>1314</v>
      </c>
      <c r="D1510" s="61" t="s">
        <v>3750</v>
      </c>
      <c r="E1510" s="61" t="s">
        <v>4303</v>
      </c>
      <c r="F1510" s="61" t="s">
        <v>4325</v>
      </c>
      <c r="G1510" s="61" t="s">
        <v>1503</v>
      </c>
      <c r="H1510" s="61" t="s">
        <v>4301</v>
      </c>
      <c r="I1510" s="61" t="s">
        <v>1505</v>
      </c>
      <c r="J1510" s="61" t="s">
        <v>1506</v>
      </c>
      <c r="K1510" s="61" t="s">
        <v>4321</v>
      </c>
      <c r="L1510" s="61" t="s">
        <v>1508</v>
      </c>
      <c r="M1510" s="61" t="s">
        <v>4407</v>
      </c>
      <c r="N1510" s="355">
        <v>46034</v>
      </c>
      <c r="O1510" s="19">
        <v>559667.29</v>
      </c>
      <c r="P1510" s="15" t="s">
        <v>1510</v>
      </c>
      <c r="Q1510" s="336">
        <v>1</v>
      </c>
    </row>
    <row r="1511" spans="1:17" x14ac:dyDescent="0.2">
      <c r="A1511" s="61" t="s">
        <v>3749</v>
      </c>
      <c r="B1511" s="61" t="s">
        <v>4284</v>
      </c>
      <c r="C1511" s="61" t="s">
        <v>1314</v>
      </c>
      <c r="D1511" s="61" t="s">
        <v>3750</v>
      </c>
      <c r="E1511" s="61" t="s">
        <v>4303</v>
      </c>
      <c r="F1511" s="61" t="s">
        <v>4325</v>
      </c>
      <c r="G1511" s="61" t="s">
        <v>1503</v>
      </c>
      <c r="H1511" s="61" t="s">
        <v>4301</v>
      </c>
      <c r="I1511" s="61" t="s">
        <v>1505</v>
      </c>
      <c r="J1511" s="61" t="s">
        <v>1506</v>
      </c>
      <c r="K1511" s="61" t="s">
        <v>4321</v>
      </c>
      <c r="L1511" s="61" t="s">
        <v>1508</v>
      </c>
      <c r="M1511" s="61" t="s">
        <v>4407</v>
      </c>
      <c r="N1511" s="355">
        <v>46034</v>
      </c>
      <c r="O1511" s="19">
        <v>0</v>
      </c>
      <c r="P1511" s="15" t="s">
        <v>1510</v>
      </c>
      <c r="Q1511" s="336">
        <v>1</v>
      </c>
    </row>
    <row r="1512" spans="1:17" x14ac:dyDescent="0.2">
      <c r="A1512" s="61" t="s">
        <v>3749</v>
      </c>
      <c r="B1512" s="61" t="s">
        <v>4284</v>
      </c>
      <c r="C1512" s="61" t="s">
        <v>4312</v>
      </c>
      <c r="D1512" s="61" t="s">
        <v>3750</v>
      </c>
      <c r="E1512" s="61" t="s">
        <v>4303</v>
      </c>
      <c r="F1512" s="61" t="s">
        <v>4325</v>
      </c>
      <c r="G1512" s="61" t="s">
        <v>1503</v>
      </c>
      <c r="H1512" s="61" t="s">
        <v>4301</v>
      </c>
      <c r="I1512" s="61" t="s">
        <v>1505</v>
      </c>
      <c r="J1512" s="61" t="s">
        <v>1506</v>
      </c>
      <c r="K1512" s="61" t="s">
        <v>4321</v>
      </c>
      <c r="L1512" s="61" t="s">
        <v>1508</v>
      </c>
      <c r="M1512" s="61" t="s">
        <v>4407</v>
      </c>
      <c r="N1512" s="355">
        <v>46034</v>
      </c>
      <c r="O1512" s="19">
        <v>0</v>
      </c>
      <c r="P1512" s="15" t="s">
        <v>1510</v>
      </c>
      <c r="Q1512" s="336">
        <v>1</v>
      </c>
    </row>
    <row r="1513" spans="1:17" x14ac:dyDescent="0.2">
      <c r="A1513" s="61" t="s">
        <v>3749</v>
      </c>
      <c r="B1513" s="61" t="s">
        <v>4284</v>
      </c>
      <c r="C1513" s="61" t="s">
        <v>4313</v>
      </c>
      <c r="D1513" s="61" t="s">
        <v>3750</v>
      </c>
      <c r="E1513" s="61" t="s">
        <v>4303</v>
      </c>
      <c r="F1513" s="61" t="s">
        <v>4325</v>
      </c>
      <c r="G1513" s="61" t="s">
        <v>1503</v>
      </c>
      <c r="H1513" s="61" t="s">
        <v>4301</v>
      </c>
      <c r="I1513" s="61" t="s">
        <v>1505</v>
      </c>
      <c r="J1513" s="61" t="s">
        <v>1506</v>
      </c>
      <c r="K1513" s="61" t="s">
        <v>4321</v>
      </c>
      <c r="L1513" s="61" t="s">
        <v>1508</v>
      </c>
      <c r="M1513" s="61" t="s">
        <v>4407</v>
      </c>
      <c r="N1513" s="355">
        <v>46034</v>
      </c>
      <c r="O1513" s="19">
        <v>1</v>
      </c>
      <c r="P1513" s="15" t="s">
        <v>1510</v>
      </c>
      <c r="Q1513" s="336">
        <v>1</v>
      </c>
    </row>
    <row r="1514" spans="1:17" x14ac:dyDescent="0.2">
      <c r="A1514" s="61" t="s">
        <v>3749</v>
      </c>
      <c r="B1514" s="61" t="s">
        <v>4295</v>
      </c>
      <c r="C1514" s="61" t="s">
        <v>1314</v>
      </c>
      <c r="D1514" s="61" t="s">
        <v>3750</v>
      </c>
      <c r="E1514" s="61" t="s">
        <v>4303</v>
      </c>
      <c r="F1514" s="61" t="s">
        <v>4325</v>
      </c>
      <c r="G1514" s="61" t="s">
        <v>1503</v>
      </c>
      <c r="H1514" s="61" t="s">
        <v>4352</v>
      </c>
      <c r="I1514" s="61" t="s">
        <v>1505</v>
      </c>
      <c r="J1514" s="61" t="s">
        <v>1506</v>
      </c>
      <c r="K1514" s="61" t="s">
        <v>4319</v>
      </c>
      <c r="L1514" s="61" t="s">
        <v>1508</v>
      </c>
      <c r="M1514" s="61" t="s">
        <v>4407</v>
      </c>
      <c r="N1514" s="355">
        <v>46034</v>
      </c>
      <c r="O1514" s="19">
        <v>0</v>
      </c>
      <c r="P1514" s="15" t="s">
        <v>1510</v>
      </c>
      <c r="Q1514" s="336">
        <v>1</v>
      </c>
    </row>
    <row r="1515" spans="1:17" x14ac:dyDescent="0.2">
      <c r="A1515" s="61" t="s">
        <v>3749</v>
      </c>
      <c r="B1515" s="61" t="s">
        <v>4295</v>
      </c>
      <c r="C1515" s="61" t="s">
        <v>4312</v>
      </c>
      <c r="D1515" s="61" t="s">
        <v>3750</v>
      </c>
      <c r="E1515" s="61" t="s">
        <v>4303</v>
      </c>
      <c r="F1515" s="61" t="s">
        <v>4325</v>
      </c>
      <c r="G1515" s="61" t="s">
        <v>1503</v>
      </c>
      <c r="H1515" s="61" t="s">
        <v>4352</v>
      </c>
      <c r="I1515" s="61" t="s">
        <v>1505</v>
      </c>
      <c r="J1515" s="61" t="s">
        <v>1506</v>
      </c>
      <c r="K1515" s="61" t="s">
        <v>4319</v>
      </c>
      <c r="L1515" s="61" t="s">
        <v>1508</v>
      </c>
      <c r="M1515" s="61" t="s">
        <v>4407</v>
      </c>
      <c r="N1515" s="355">
        <v>46034</v>
      </c>
      <c r="O1515" s="19">
        <v>0</v>
      </c>
      <c r="P1515" s="15" t="s">
        <v>1510</v>
      </c>
      <c r="Q1515" s="336">
        <v>1</v>
      </c>
    </row>
    <row r="1516" spans="1:17" x14ac:dyDescent="0.2">
      <c r="A1516" s="61" t="s">
        <v>3749</v>
      </c>
      <c r="B1516" s="61" t="s">
        <v>4295</v>
      </c>
      <c r="C1516" s="61" t="s">
        <v>4313</v>
      </c>
      <c r="D1516" s="61" t="s">
        <v>3750</v>
      </c>
      <c r="E1516" s="61" t="s">
        <v>4303</v>
      </c>
      <c r="F1516" s="61" t="s">
        <v>4325</v>
      </c>
      <c r="G1516" s="61" t="s">
        <v>1503</v>
      </c>
      <c r="H1516" s="61" t="s">
        <v>4352</v>
      </c>
      <c r="I1516" s="61" t="s">
        <v>1505</v>
      </c>
      <c r="J1516" s="61" t="s">
        <v>1506</v>
      </c>
      <c r="K1516" s="61" t="s">
        <v>4319</v>
      </c>
      <c r="L1516" s="61" t="s">
        <v>1508</v>
      </c>
      <c r="M1516" s="61" t="s">
        <v>4407</v>
      </c>
      <c r="N1516" s="355">
        <v>46034</v>
      </c>
      <c r="O1516" s="19">
        <v>0</v>
      </c>
      <c r="P1516" s="15" t="s">
        <v>1510</v>
      </c>
      <c r="Q1516" s="336">
        <v>1</v>
      </c>
    </row>
    <row r="1517" spans="1:17" x14ac:dyDescent="0.2">
      <c r="A1517" s="61" t="s">
        <v>3749</v>
      </c>
      <c r="B1517" s="61" t="s">
        <v>1498</v>
      </c>
      <c r="C1517" s="61" t="s">
        <v>1314</v>
      </c>
      <c r="D1517" s="61" t="s">
        <v>3750</v>
      </c>
      <c r="E1517" s="61" t="s">
        <v>4303</v>
      </c>
      <c r="F1517" s="61" t="s">
        <v>4325</v>
      </c>
      <c r="G1517" s="61" t="s">
        <v>1503</v>
      </c>
      <c r="H1517" s="61" t="s">
        <v>4301</v>
      </c>
      <c r="I1517" s="61" t="s">
        <v>4286</v>
      </c>
      <c r="J1517" s="61" t="s">
        <v>4287</v>
      </c>
      <c r="K1517" s="61" t="s">
        <v>4321</v>
      </c>
      <c r="L1517" s="61" t="s">
        <v>1508</v>
      </c>
      <c r="M1517" s="61" t="s">
        <v>4407</v>
      </c>
      <c r="N1517" s="355">
        <v>46034</v>
      </c>
      <c r="O1517" s="19">
        <v>252220.67</v>
      </c>
      <c r="P1517" s="15" t="s">
        <v>1510</v>
      </c>
      <c r="Q1517" s="336">
        <v>1</v>
      </c>
    </row>
    <row r="1518" spans="1:17" x14ac:dyDescent="0.2">
      <c r="A1518" s="61" t="s">
        <v>3749</v>
      </c>
      <c r="B1518" s="61" t="s">
        <v>4300</v>
      </c>
      <c r="C1518" s="61" t="s">
        <v>1314</v>
      </c>
      <c r="D1518" s="61" t="s">
        <v>3750</v>
      </c>
      <c r="E1518" s="61" t="s">
        <v>4303</v>
      </c>
      <c r="F1518" s="61" t="s">
        <v>4325</v>
      </c>
      <c r="G1518" s="61" t="s">
        <v>1503</v>
      </c>
      <c r="H1518" s="61" t="s">
        <v>4301</v>
      </c>
      <c r="I1518" s="61" t="s">
        <v>1505</v>
      </c>
      <c r="J1518" s="61" t="s">
        <v>1506</v>
      </c>
      <c r="K1518" s="61" t="s">
        <v>4321</v>
      </c>
      <c r="L1518" s="61" t="s">
        <v>1508</v>
      </c>
      <c r="M1518" s="61" t="s">
        <v>4407</v>
      </c>
      <c r="N1518" s="355">
        <v>46034</v>
      </c>
      <c r="O1518" s="19">
        <v>1008882.66</v>
      </c>
      <c r="P1518" s="15" t="s">
        <v>1510</v>
      </c>
      <c r="Q1518" s="336">
        <v>1</v>
      </c>
    </row>
    <row r="1519" spans="1:17" x14ac:dyDescent="0.2">
      <c r="A1519" s="61" t="s">
        <v>3707</v>
      </c>
      <c r="B1519" s="61" t="s">
        <v>4282</v>
      </c>
      <c r="C1519" s="61" t="s">
        <v>1314</v>
      </c>
      <c r="D1519" s="61" t="s">
        <v>3708</v>
      </c>
      <c r="E1519" s="61" t="s">
        <v>4303</v>
      </c>
      <c r="F1519" s="61" t="s">
        <v>4310</v>
      </c>
      <c r="G1519" s="61" t="s">
        <v>1503</v>
      </c>
      <c r="H1519" s="61" t="s">
        <v>4301</v>
      </c>
      <c r="I1519" s="61" t="s">
        <v>1505</v>
      </c>
      <c r="J1519" s="61" t="s">
        <v>1506</v>
      </c>
      <c r="K1519" s="61" t="s">
        <v>4306</v>
      </c>
      <c r="L1519" s="61" t="s">
        <v>1508</v>
      </c>
      <c r="M1519" s="61" t="s">
        <v>4407</v>
      </c>
      <c r="N1519" s="355">
        <v>45995</v>
      </c>
      <c r="O1519" s="19">
        <v>1</v>
      </c>
      <c r="P1519" s="15" t="s">
        <v>1510</v>
      </c>
      <c r="Q1519" s="336">
        <v>1</v>
      </c>
    </row>
    <row r="1520" spans="1:17" x14ac:dyDescent="0.2">
      <c r="A1520" s="61" t="s">
        <v>3707</v>
      </c>
      <c r="B1520" s="61" t="s">
        <v>4307</v>
      </c>
      <c r="C1520" s="61" t="s">
        <v>1314</v>
      </c>
      <c r="D1520" s="61" t="s">
        <v>3708</v>
      </c>
      <c r="E1520" s="61" t="s">
        <v>4303</v>
      </c>
      <c r="F1520" s="61" t="s">
        <v>4310</v>
      </c>
      <c r="G1520" s="61" t="s">
        <v>1503</v>
      </c>
      <c r="H1520" s="61" t="s">
        <v>4301</v>
      </c>
      <c r="I1520" s="61" t="s">
        <v>4286</v>
      </c>
      <c r="J1520" s="61" t="s">
        <v>1506</v>
      </c>
      <c r="K1520" s="61" t="s">
        <v>4306</v>
      </c>
      <c r="L1520" s="61" t="s">
        <v>1508</v>
      </c>
      <c r="M1520" s="61" t="s">
        <v>4407</v>
      </c>
      <c r="N1520" s="355">
        <v>45995</v>
      </c>
      <c r="O1520" s="19">
        <v>1</v>
      </c>
      <c r="P1520" s="15" t="s">
        <v>1510</v>
      </c>
      <c r="Q1520" s="336">
        <v>1</v>
      </c>
    </row>
    <row r="1521" spans="1:17" x14ac:dyDescent="0.2">
      <c r="A1521" s="61" t="s">
        <v>3707</v>
      </c>
      <c r="B1521" s="61" t="s">
        <v>1498</v>
      </c>
      <c r="C1521" s="61" t="s">
        <v>1314</v>
      </c>
      <c r="D1521" s="61" t="s">
        <v>3708</v>
      </c>
      <c r="E1521" s="61" t="s">
        <v>4303</v>
      </c>
      <c r="F1521" s="61" t="s">
        <v>4310</v>
      </c>
      <c r="G1521" s="61" t="s">
        <v>1503</v>
      </c>
      <c r="H1521" s="61" t="s">
        <v>4301</v>
      </c>
      <c r="I1521" s="61" t="s">
        <v>1505</v>
      </c>
      <c r="J1521" s="61" t="s">
        <v>1506</v>
      </c>
      <c r="K1521" s="61" t="s">
        <v>4306</v>
      </c>
      <c r="L1521" s="61" t="s">
        <v>1508</v>
      </c>
      <c r="M1521" s="61" t="s">
        <v>4407</v>
      </c>
      <c r="N1521" s="355">
        <v>45995</v>
      </c>
      <c r="O1521" s="19">
        <v>0</v>
      </c>
      <c r="P1521" s="15" t="s">
        <v>1510</v>
      </c>
      <c r="Q1521" s="336">
        <v>1</v>
      </c>
    </row>
    <row r="1522" spans="1:17" x14ac:dyDescent="0.2">
      <c r="A1522" s="61" t="s">
        <v>3707</v>
      </c>
      <c r="B1522" s="61" t="s">
        <v>4300</v>
      </c>
      <c r="C1522" s="61" t="s">
        <v>1314</v>
      </c>
      <c r="D1522" s="61" t="s">
        <v>3708</v>
      </c>
      <c r="E1522" s="61" t="s">
        <v>4303</v>
      </c>
      <c r="F1522" s="61" t="s">
        <v>4310</v>
      </c>
      <c r="G1522" s="61" t="s">
        <v>1503</v>
      </c>
      <c r="H1522" s="61" t="s">
        <v>4301</v>
      </c>
      <c r="I1522" s="61" t="s">
        <v>1505</v>
      </c>
      <c r="J1522" s="61" t="s">
        <v>1506</v>
      </c>
      <c r="K1522" s="61" t="s">
        <v>4306</v>
      </c>
      <c r="L1522" s="61" t="s">
        <v>1508</v>
      </c>
      <c r="M1522" s="61" t="s">
        <v>4407</v>
      </c>
      <c r="N1522" s="355">
        <v>45995</v>
      </c>
      <c r="O1522" s="19">
        <v>1100338.8799999999</v>
      </c>
      <c r="P1522" s="15" t="s">
        <v>1510</v>
      </c>
      <c r="Q1522" s="336">
        <v>1</v>
      </c>
    </row>
    <row r="1523" spans="1:17" x14ac:dyDescent="0.2">
      <c r="A1523" s="61" t="s">
        <v>3270</v>
      </c>
      <c r="B1523" s="61" t="s">
        <v>4283</v>
      </c>
      <c r="C1523" s="61" t="s">
        <v>1314</v>
      </c>
      <c r="D1523" s="61" t="s">
        <v>3271</v>
      </c>
      <c r="E1523" s="61" t="s">
        <v>4303</v>
      </c>
      <c r="F1523" s="61" t="s">
        <v>4310</v>
      </c>
      <c r="G1523" s="61" t="s">
        <v>1503</v>
      </c>
      <c r="H1523" s="61" t="s">
        <v>4301</v>
      </c>
      <c r="I1523" s="61" t="s">
        <v>1505</v>
      </c>
      <c r="J1523" s="61" t="s">
        <v>1506</v>
      </c>
      <c r="K1523" s="61" t="s">
        <v>4306</v>
      </c>
      <c r="L1523" s="61" t="s">
        <v>1508</v>
      </c>
      <c r="M1523" s="61" t="s">
        <v>4407</v>
      </c>
      <c r="N1523" s="355">
        <v>45604</v>
      </c>
      <c r="O1523" s="19">
        <v>180912.06</v>
      </c>
      <c r="P1523" s="15" t="s">
        <v>1510</v>
      </c>
      <c r="Q1523" s="336">
        <v>1</v>
      </c>
    </row>
    <row r="1524" spans="1:17" x14ac:dyDescent="0.2">
      <c r="A1524" s="61" t="s">
        <v>3270</v>
      </c>
      <c r="B1524" s="61" t="s">
        <v>4307</v>
      </c>
      <c r="C1524" s="61" t="s">
        <v>1314</v>
      </c>
      <c r="D1524" s="61" t="s">
        <v>3271</v>
      </c>
      <c r="E1524" s="61" t="s">
        <v>4303</v>
      </c>
      <c r="F1524" s="61" t="s">
        <v>4310</v>
      </c>
      <c r="G1524" s="61" t="s">
        <v>1503</v>
      </c>
      <c r="H1524" s="61" t="s">
        <v>4301</v>
      </c>
      <c r="I1524" s="61" t="s">
        <v>4286</v>
      </c>
      <c r="J1524" s="61" t="s">
        <v>1506</v>
      </c>
      <c r="K1524" s="61" t="s">
        <v>4306</v>
      </c>
      <c r="L1524" s="61" t="s">
        <v>1508</v>
      </c>
      <c r="M1524" s="61" t="s">
        <v>4407</v>
      </c>
      <c r="N1524" s="355">
        <v>45604</v>
      </c>
      <c r="O1524" s="19">
        <v>180912.06</v>
      </c>
      <c r="P1524" s="15" t="s">
        <v>1510</v>
      </c>
      <c r="Q1524" s="336">
        <v>1</v>
      </c>
    </row>
    <row r="1525" spans="1:17" x14ac:dyDescent="0.2">
      <c r="A1525" s="61" t="s">
        <v>3270</v>
      </c>
      <c r="B1525" s="61" t="s">
        <v>1498</v>
      </c>
      <c r="C1525" s="61" t="s">
        <v>1314</v>
      </c>
      <c r="D1525" s="61" t="s">
        <v>3271</v>
      </c>
      <c r="E1525" s="61" t="s">
        <v>4303</v>
      </c>
      <c r="F1525" s="61" t="s">
        <v>4310</v>
      </c>
      <c r="G1525" s="61" t="s">
        <v>1503</v>
      </c>
      <c r="H1525" s="61" t="s">
        <v>4301</v>
      </c>
      <c r="I1525" s="61" t="s">
        <v>1505</v>
      </c>
      <c r="J1525" s="61" t="s">
        <v>1506</v>
      </c>
      <c r="K1525" s="61" t="s">
        <v>4306</v>
      </c>
      <c r="L1525" s="61" t="s">
        <v>1508</v>
      </c>
      <c r="M1525" s="61" t="s">
        <v>4407</v>
      </c>
      <c r="N1525" s="355">
        <v>45604</v>
      </c>
      <c r="O1525" s="19">
        <v>0</v>
      </c>
      <c r="P1525" s="15" t="s">
        <v>1510</v>
      </c>
      <c r="Q1525" s="336">
        <v>1</v>
      </c>
    </row>
    <row r="1526" spans="1:17" x14ac:dyDescent="0.2">
      <c r="A1526" s="61" t="s">
        <v>3270</v>
      </c>
      <c r="B1526" s="61" t="s">
        <v>4300</v>
      </c>
      <c r="C1526" s="61" t="s">
        <v>1314</v>
      </c>
      <c r="D1526" s="61" t="s">
        <v>3271</v>
      </c>
      <c r="E1526" s="61" t="s">
        <v>4303</v>
      </c>
      <c r="F1526" s="61" t="s">
        <v>4310</v>
      </c>
      <c r="G1526" s="61" t="s">
        <v>1503</v>
      </c>
      <c r="H1526" s="61" t="s">
        <v>4301</v>
      </c>
      <c r="I1526" s="61" t="s">
        <v>1505</v>
      </c>
      <c r="J1526" s="61" t="s">
        <v>1506</v>
      </c>
      <c r="K1526" s="61" t="s">
        <v>4306</v>
      </c>
      <c r="L1526" s="61" t="s">
        <v>1508</v>
      </c>
      <c r="M1526" s="61" t="s">
        <v>4407</v>
      </c>
      <c r="N1526" s="355">
        <v>45604</v>
      </c>
      <c r="O1526" s="19">
        <v>181952.59</v>
      </c>
      <c r="P1526" s="15" t="s">
        <v>1510</v>
      </c>
      <c r="Q1526" s="336">
        <v>1</v>
      </c>
    </row>
    <row r="1527" spans="1:17" x14ac:dyDescent="0.2">
      <c r="A1527" s="61" t="s">
        <v>3538</v>
      </c>
      <c r="B1527" s="61" t="s">
        <v>4282</v>
      </c>
      <c r="C1527" s="61" t="s">
        <v>1314</v>
      </c>
      <c r="D1527" s="61" t="s">
        <v>3539</v>
      </c>
      <c r="E1527" s="61" t="s">
        <v>4303</v>
      </c>
      <c r="F1527" s="61" t="s">
        <v>4310</v>
      </c>
      <c r="G1527" s="61" t="s">
        <v>1503</v>
      </c>
      <c r="H1527" s="61" t="s">
        <v>4301</v>
      </c>
      <c r="I1527" s="61" t="s">
        <v>1505</v>
      </c>
      <c r="J1527" s="61" t="s">
        <v>1506</v>
      </c>
      <c r="K1527" s="61" t="s">
        <v>4306</v>
      </c>
      <c r="L1527" s="61" t="s">
        <v>1508</v>
      </c>
      <c r="M1527" s="61" t="s">
        <v>4407</v>
      </c>
      <c r="N1527" s="355">
        <v>46034</v>
      </c>
      <c r="O1527" s="19">
        <v>1</v>
      </c>
      <c r="P1527" s="15" t="s">
        <v>1510</v>
      </c>
      <c r="Q1527" s="336">
        <v>1</v>
      </c>
    </row>
    <row r="1528" spans="1:17" x14ac:dyDescent="0.2">
      <c r="A1528" s="61" t="s">
        <v>3538</v>
      </c>
      <c r="B1528" s="61" t="s">
        <v>4282</v>
      </c>
      <c r="C1528" s="61" t="s">
        <v>4312</v>
      </c>
      <c r="D1528" s="61" t="s">
        <v>3539</v>
      </c>
      <c r="E1528" s="61" t="s">
        <v>4303</v>
      </c>
      <c r="F1528" s="61" t="s">
        <v>4310</v>
      </c>
      <c r="G1528" s="61" t="s">
        <v>1503</v>
      </c>
      <c r="H1528" s="61" t="s">
        <v>4301</v>
      </c>
      <c r="I1528" s="61" t="s">
        <v>1505</v>
      </c>
      <c r="J1528" s="61" t="s">
        <v>1506</v>
      </c>
      <c r="K1528" s="61" t="s">
        <v>4306</v>
      </c>
      <c r="L1528" s="61" t="s">
        <v>1508</v>
      </c>
      <c r="M1528" s="61" t="s">
        <v>4407</v>
      </c>
      <c r="N1528" s="355">
        <v>46034</v>
      </c>
      <c r="O1528" s="19">
        <v>1</v>
      </c>
      <c r="P1528" s="15" t="s">
        <v>1510</v>
      </c>
      <c r="Q1528" s="336">
        <v>1</v>
      </c>
    </row>
    <row r="1529" spans="1:17" x14ac:dyDescent="0.2">
      <c r="A1529" s="61" t="s">
        <v>3538</v>
      </c>
      <c r="B1529" s="61" t="s">
        <v>4282</v>
      </c>
      <c r="C1529" s="61" t="s">
        <v>4313</v>
      </c>
      <c r="D1529" s="61" t="s">
        <v>3539</v>
      </c>
      <c r="E1529" s="61" t="s">
        <v>4303</v>
      </c>
      <c r="F1529" s="61" t="s">
        <v>4310</v>
      </c>
      <c r="G1529" s="61" t="s">
        <v>1503</v>
      </c>
      <c r="H1529" s="61" t="s">
        <v>4301</v>
      </c>
      <c r="I1529" s="61" t="s">
        <v>1505</v>
      </c>
      <c r="J1529" s="61" t="s">
        <v>1506</v>
      </c>
      <c r="K1529" s="61" t="s">
        <v>4306</v>
      </c>
      <c r="L1529" s="61" t="s">
        <v>1508</v>
      </c>
      <c r="M1529" s="61" t="s">
        <v>4407</v>
      </c>
      <c r="N1529" s="355">
        <v>46034</v>
      </c>
      <c r="O1529" s="19">
        <v>1</v>
      </c>
      <c r="P1529" s="15" t="s">
        <v>1510</v>
      </c>
      <c r="Q1529" s="336">
        <v>1</v>
      </c>
    </row>
    <row r="1530" spans="1:17" x14ac:dyDescent="0.2">
      <c r="A1530" s="61" t="s">
        <v>3538</v>
      </c>
      <c r="B1530" s="61" t="s">
        <v>4307</v>
      </c>
      <c r="C1530" s="61" t="s">
        <v>1314</v>
      </c>
      <c r="D1530" s="61" t="s">
        <v>3539</v>
      </c>
      <c r="E1530" s="61" t="s">
        <v>4303</v>
      </c>
      <c r="F1530" s="61" t="s">
        <v>4310</v>
      </c>
      <c r="G1530" s="61" t="s">
        <v>1503</v>
      </c>
      <c r="H1530" s="61" t="s">
        <v>4301</v>
      </c>
      <c r="I1530" s="61" t="s">
        <v>4286</v>
      </c>
      <c r="J1530" s="61" t="s">
        <v>1506</v>
      </c>
      <c r="K1530" s="61" t="s">
        <v>4306</v>
      </c>
      <c r="L1530" s="61" t="s">
        <v>1508</v>
      </c>
      <c r="M1530" s="61" t="s">
        <v>4407</v>
      </c>
      <c r="N1530" s="355">
        <v>46034</v>
      </c>
      <c r="O1530" s="19">
        <v>1</v>
      </c>
      <c r="P1530" s="15" t="s">
        <v>1510</v>
      </c>
      <c r="Q1530" s="336">
        <v>1</v>
      </c>
    </row>
    <row r="1531" spans="1:17" x14ac:dyDescent="0.2">
      <c r="A1531" s="61" t="s">
        <v>3538</v>
      </c>
      <c r="B1531" s="61" t="s">
        <v>1498</v>
      </c>
      <c r="C1531" s="61" t="s">
        <v>1314</v>
      </c>
      <c r="D1531" s="61" t="s">
        <v>3539</v>
      </c>
      <c r="E1531" s="61" t="s">
        <v>4303</v>
      </c>
      <c r="F1531" s="61" t="s">
        <v>4310</v>
      </c>
      <c r="G1531" s="61" t="s">
        <v>1503</v>
      </c>
      <c r="H1531" s="61" t="s">
        <v>4301</v>
      </c>
      <c r="I1531" s="61" t="s">
        <v>1505</v>
      </c>
      <c r="J1531" s="61" t="s">
        <v>1506</v>
      </c>
      <c r="K1531" s="61" t="s">
        <v>4319</v>
      </c>
      <c r="L1531" s="61" t="s">
        <v>1508</v>
      </c>
      <c r="M1531" s="61" t="s">
        <v>4407</v>
      </c>
      <c r="N1531" s="355">
        <v>46034</v>
      </c>
      <c r="O1531" s="19">
        <v>0</v>
      </c>
      <c r="P1531" s="15" t="s">
        <v>1510</v>
      </c>
      <c r="Q1531" s="336">
        <v>1</v>
      </c>
    </row>
    <row r="1532" spans="1:17" x14ac:dyDescent="0.2">
      <c r="A1532" s="61" t="s">
        <v>3538</v>
      </c>
      <c r="B1532" s="61" t="s">
        <v>4300</v>
      </c>
      <c r="C1532" s="61" t="s">
        <v>1314</v>
      </c>
      <c r="D1532" s="61" t="s">
        <v>3539</v>
      </c>
      <c r="E1532" s="61" t="s">
        <v>4303</v>
      </c>
      <c r="F1532" s="61" t="s">
        <v>4310</v>
      </c>
      <c r="G1532" s="61" t="s">
        <v>1503</v>
      </c>
      <c r="H1532" s="61" t="s">
        <v>4301</v>
      </c>
      <c r="I1532" s="61" t="s">
        <v>1505</v>
      </c>
      <c r="J1532" s="61" t="s">
        <v>1506</v>
      </c>
      <c r="K1532" s="61" t="s">
        <v>4319</v>
      </c>
      <c r="L1532" s="61" t="s">
        <v>1508</v>
      </c>
      <c r="M1532" s="61" t="s">
        <v>4407</v>
      </c>
      <c r="N1532" s="355">
        <v>46034</v>
      </c>
      <c r="O1532" s="19">
        <v>2374555.02</v>
      </c>
      <c r="P1532" s="15" t="s">
        <v>1510</v>
      </c>
      <c r="Q1532" s="336">
        <v>1</v>
      </c>
    </row>
    <row r="1533" spans="1:17" x14ac:dyDescent="0.2">
      <c r="A1533" s="61" t="s">
        <v>3709</v>
      </c>
      <c r="B1533" s="61" t="s">
        <v>1498</v>
      </c>
      <c r="C1533" s="61" t="s">
        <v>1314</v>
      </c>
      <c r="D1533" s="61" t="s">
        <v>3710</v>
      </c>
      <c r="E1533" s="61" t="s">
        <v>4303</v>
      </c>
      <c r="F1533" s="61" t="s">
        <v>4310</v>
      </c>
      <c r="G1533" s="61" t="s">
        <v>1503</v>
      </c>
      <c r="H1533" s="61" t="s">
        <v>4301</v>
      </c>
      <c r="I1533" s="61" t="s">
        <v>1505</v>
      </c>
      <c r="J1533" s="61" t="s">
        <v>1506</v>
      </c>
      <c r="K1533" s="61" t="s">
        <v>4306</v>
      </c>
      <c r="L1533" s="61" t="s">
        <v>1508</v>
      </c>
      <c r="M1533" s="61" t="s">
        <v>4406</v>
      </c>
      <c r="N1533" s="355">
        <v>45534</v>
      </c>
      <c r="O1533" s="19">
        <v>0</v>
      </c>
      <c r="P1533" s="15" t="s">
        <v>1510</v>
      </c>
      <c r="Q1533" s="336">
        <v>1</v>
      </c>
    </row>
    <row r="1534" spans="1:17" x14ac:dyDescent="0.2">
      <c r="A1534" s="61" t="s">
        <v>3709</v>
      </c>
      <c r="B1534" s="61" t="s">
        <v>4300</v>
      </c>
      <c r="C1534" s="61" t="s">
        <v>1314</v>
      </c>
      <c r="D1534" s="61" t="s">
        <v>3710</v>
      </c>
      <c r="E1534" s="61" t="s">
        <v>4303</v>
      </c>
      <c r="F1534" s="61" t="s">
        <v>4310</v>
      </c>
      <c r="G1534" s="61" t="s">
        <v>1503</v>
      </c>
      <c r="H1534" s="61" t="s">
        <v>4301</v>
      </c>
      <c r="I1534" s="61" t="s">
        <v>1505</v>
      </c>
      <c r="J1534" s="61" t="s">
        <v>1506</v>
      </c>
      <c r="K1534" s="61" t="s">
        <v>4306</v>
      </c>
      <c r="L1534" s="61" t="s">
        <v>1508</v>
      </c>
      <c r="M1534" s="61" t="s">
        <v>4406</v>
      </c>
      <c r="N1534" s="355">
        <v>45534</v>
      </c>
      <c r="O1534" s="19">
        <v>746334.39</v>
      </c>
      <c r="P1534" s="15" t="s">
        <v>1510</v>
      </c>
      <c r="Q1534" s="336">
        <v>1</v>
      </c>
    </row>
    <row r="1535" spans="1:17" x14ac:dyDescent="0.2">
      <c r="A1535" s="61" t="s">
        <v>3711</v>
      </c>
      <c r="B1535" s="61" t="s">
        <v>1498</v>
      </c>
      <c r="C1535" s="61" t="s">
        <v>1314</v>
      </c>
      <c r="D1535" s="61" t="s">
        <v>3712</v>
      </c>
      <c r="E1535" s="61" t="s">
        <v>4303</v>
      </c>
      <c r="F1535" s="61" t="s">
        <v>4310</v>
      </c>
      <c r="G1535" s="61" t="s">
        <v>1503</v>
      </c>
      <c r="H1535" s="61" t="s">
        <v>4301</v>
      </c>
      <c r="I1535" s="61" t="s">
        <v>1505</v>
      </c>
      <c r="J1535" s="61" t="s">
        <v>1506</v>
      </c>
      <c r="K1535" s="61" t="s">
        <v>4306</v>
      </c>
      <c r="L1535" s="61" t="s">
        <v>1508</v>
      </c>
      <c r="M1535" s="61" t="s">
        <v>4406</v>
      </c>
      <c r="N1535" s="355">
        <v>45534</v>
      </c>
      <c r="O1535" s="19">
        <v>0</v>
      </c>
      <c r="P1535" s="15" t="s">
        <v>1510</v>
      </c>
      <c r="Q1535" s="336">
        <v>1</v>
      </c>
    </row>
    <row r="1536" spans="1:17" x14ac:dyDescent="0.2">
      <c r="A1536" s="61" t="s">
        <v>3711</v>
      </c>
      <c r="B1536" s="61" t="s">
        <v>4300</v>
      </c>
      <c r="C1536" s="61" t="s">
        <v>1314</v>
      </c>
      <c r="D1536" s="61" t="s">
        <v>3712</v>
      </c>
      <c r="E1536" s="61" t="s">
        <v>4303</v>
      </c>
      <c r="F1536" s="61" t="s">
        <v>4310</v>
      </c>
      <c r="G1536" s="61" t="s">
        <v>1503</v>
      </c>
      <c r="H1536" s="61" t="s">
        <v>4301</v>
      </c>
      <c r="I1536" s="61" t="s">
        <v>1505</v>
      </c>
      <c r="J1536" s="61" t="s">
        <v>1506</v>
      </c>
      <c r="K1536" s="61" t="s">
        <v>4306</v>
      </c>
      <c r="L1536" s="61" t="s">
        <v>1508</v>
      </c>
      <c r="M1536" s="61" t="s">
        <v>4406</v>
      </c>
      <c r="N1536" s="355">
        <v>45534</v>
      </c>
      <c r="O1536" s="19">
        <v>746334.39</v>
      </c>
      <c r="P1536" s="15" t="s">
        <v>1510</v>
      </c>
      <c r="Q1536" s="336">
        <v>1</v>
      </c>
    </row>
    <row r="1537" spans="1:17" x14ac:dyDescent="0.2">
      <c r="A1537" s="61" t="s">
        <v>3713</v>
      </c>
      <c r="B1537" s="61" t="s">
        <v>1498</v>
      </c>
      <c r="C1537" s="61" t="s">
        <v>1314</v>
      </c>
      <c r="D1537" s="61" t="s">
        <v>3714</v>
      </c>
      <c r="E1537" s="61" t="s">
        <v>4303</v>
      </c>
      <c r="F1537" s="61" t="s">
        <v>4310</v>
      </c>
      <c r="G1537" s="61" t="s">
        <v>1503</v>
      </c>
      <c r="H1537" s="61" t="s">
        <v>4301</v>
      </c>
      <c r="I1537" s="61" t="s">
        <v>1505</v>
      </c>
      <c r="J1537" s="61" t="s">
        <v>1506</v>
      </c>
      <c r="K1537" s="61" t="s">
        <v>4306</v>
      </c>
      <c r="L1537" s="61" t="s">
        <v>1508</v>
      </c>
      <c r="M1537" s="61" t="s">
        <v>4406</v>
      </c>
      <c r="N1537" s="355">
        <v>45534</v>
      </c>
      <c r="O1537" s="19">
        <v>0</v>
      </c>
      <c r="P1537" s="15" t="s">
        <v>1510</v>
      </c>
      <c r="Q1537" s="336">
        <v>1</v>
      </c>
    </row>
    <row r="1538" spans="1:17" x14ac:dyDescent="0.2">
      <c r="A1538" s="61" t="s">
        <v>3713</v>
      </c>
      <c r="B1538" s="61" t="s">
        <v>4300</v>
      </c>
      <c r="C1538" s="61" t="s">
        <v>1314</v>
      </c>
      <c r="D1538" s="61" t="s">
        <v>3714</v>
      </c>
      <c r="E1538" s="61" t="s">
        <v>4303</v>
      </c>
      <c r="F1538" s="61" t="s">
        <v>4310</v>
      </c>
      <c r="G1538" s="61" t="s">
        <v>1503</v>
      </c>
      <c r="H1538" s="61" t="s">
        <v>4301</v>
      </c>
      <c r="I1538" s="61" t="s">
        <v>1505</v>
      </c>
      <c r="J1538" s="61" t="s">
        <v>1506</v>
      </c>
      <c r="K1538" s="61" t="s">
        <v>4306</v>
      </c>
      <c r="L1538" s="61" t="s">
        <v>1508</v>
      </c>
      <c r="M1538" s="61" t="s">
        <v>4406</v>
      </c>
      <c r="N1538" s="355">
        <v>45534</v>
      </c>
      <c r="O1538" s="19">
        <v>753321.96</v>
      </c>
      <c r="P1538" s="15" t="s">
        <v>1510</v>
      </c>
      <c r="Q1538" s="336">
        <v>1</v>
      </c>
    </row>
    <row r="1539" spans="1:17" x14ac:dyDescent="0.2">
      <c r="A1539" s="61" t="s">
        <v>3716</v>
      </c>
      <c r="B1539" s="61" t="s">
        <v>1498</v>
      </c>
      <c r="C1539" s="61" t="s">
        <v>1314</v>
      </c>
      <c r="D1539" s="61" t="s">
        <v>3717</v>
      </c>
      <c r="E1539" s="61" t="s">
        <v>4303</v>
      </c>
      <c r="F1539" s="61" t="s">
        <v>4310</v>
      </c>
      <c r="G1539" s="61" t="s">
        <v>1503</v>
      </c>
      <c r="H1539" s="61" t="s">
        <v>4301</v>
      </c>
      <c r="I1539" s="61" t="s">
        <v>1505</v>
      </c>
      <c r="J1539" s="61" t="s">
        <v>1506</v>
      </c>
      <c r="K1539" s="61" t="s">
        <v>4306</v>
      </c>
      <c r="L1539" s="61" t="s">
        <v>1508</v>
      </c>
      <c r="M1539" s="61" t="s">
        <v>4406</v>
      </c>
      <c r="N1539" s="355">
        <v>45534</v>
      </c>
      <c r="O1539" s="19">
        <v>0</v>
      </c>
      <c r="P1539" s="15" t="s">
        <v>1510</v>
      </c>
      <c r="Q1539" s="336">
        <v>1</v>
      </c>
    </row>
    <row r="1540" spans="1:17" x14ac:dyDescent="0.2">
      <c r="A1540" s="61" t="s">
        <v>3716</v>
      </c>
      <c r="B1540" s="61" t="s">
        <v>4300</v>
      </c>
      <c r="C1540" s="61" t="s">
        <v>1314</v>
      </c>
      <c r="D1540" s="61" t="s">
        <v>3717</v>
      </c>
      <c r="E1540" s="61" t="s">
        <v>4303</v>
      </c>
      <c r="F1540" s="61" t="s">
        <v>4310</v>
      </c>
      <c r="G1540" s="61" t="s">
        <v>1503</v>
      </c>
      <c r="H1540" s="61" t="s">
        <v>4301</v>
      </c>
      <c r="I1540" s="61" t="s">
        <v>1505</v>
      </c>
      <c r="J1540" s="61" t="s">
        <v>1506</v>
      </c>
      <c r="K1540" s="61" t="s">
        <v>4306</v>
      </c>
      <c r="L1540" s="61" t="s">
        <v>1508</v>
      </c>
      <c r="M1540" s="61" t="s">
        <v>4406</v>
      </c>
      <c r="N1540" s="355">
        <v>45534</v>
      </c>
      <c r="O1540" s="19">
        <v>746334.39</v>
      </c>
      <c r="P1540" s="15" t="s">
        <v>1510</v>
      </c>
      <c r="Q1540" s="336">
        <v>1</v>
      </c>
    </row>
    <row r="1541" spans="1:17" x14ac:dyDescent="0.2">
      <c r="A1541" s="61" t="s">
        <v>3718</v>
      </c>
      <c r="B1541" s="61" t="s">
        <v>1498</v>
      </c>
      <c r="C1541" s="61" t="s">
        <v>1314</v>
      </c>
      <c r="D1541" s="61" t="s">
        <v>3719</v>
      </c>
      <c r="E1541" s="61" t="s">
        <v>4303</v>
      </c>
      <c r="F1541" s="61" t="s">
        <v>4310</v>
      </c>
      <c r="G1541" s="61" t="s">
        <v>1503</v>
      </c>
      <c r="H1541" s="61" t="s">
        <v>4301</v>
      </c>
      <c r="I1541" s="61" t="s">
        <v>1505</v>
      </c>
      <c r="J1541" s="61" t="s">
        <v>1506</v>
      </c>
      <c r="K1541" s="61" t="s">
        <v>4306</v>
      </c>
      <c r="L1541" s="61" t="s">
        <v>1508</v>
      </c>
      <c r="M1541" s="61" t="s">
        <v>4406</v>
      </c>
      <c r="N1541" s="355">
        <v>45534</v>
      </c>
      <c r="O1541" s="19">
        <v>0</v>
      </c>
      <c r="P1541" s="15" t="s">
        <v>1510</v>
      </c>
      <c r="Q1541" s="336">
        <v>1</v>
      </c>
    </row>
    <row r="1542" spans="1:17" x14ac:dyDescent="0.2">
      <c r="A1542" s="61" t="s">
        <v>3718</v>
      </c>
      <c r="B1542" s="61" t="s">
        <v>4300</v>
      </c>
      <c r="C1542" s="61" t="s">
        <v>1314</v>
      </c>
      <c r="D1542" s="61" t="s">
        <v>3719</v>
      </c>
      <c r="E1542" s="61" t="s">
        <v>4303</v>
      </c>
      <c r="F1542" s="61" t="s">
        <v>4310</v>
      </c>
      <c r="G1542" s="61" t="s">
        <v>1503</v>
      </c>
      <c r="H1542" s="61" t="s">
        <v>4301</v>
      </c>
      <c r="I1542" s="61" t="s">
        <v>1505</v>
      </c>
      <c r="J1542" s="61" t="s">
        <v>1506</v>
      </c>
      <c r="K1542" s="61" t="s">
        <v>4306</v>
      </c>
      <c r="L1542" s="61" t="s">
        <v>1508</v>
      </c>
      <c r="M1542" s="61" t="s">
        <v>4406</v>
      </c>
      <c r="N1542" s="355">
        <v>45534</v>
      </c>
      <c r="O1542" s="19">
        <v>753321.96</v>
      </c>
      <c r="P1542" s="15" t="s">
        <v>1510</v>
      </c>
      <c r="Q1542" s="336">
        <v>1</v>
      </c>
    </row>
    <row r="1543" spans="1:17" x14ac:dyDescent="0.2">
      <c r="A1543" s="61" t="s">
        <v>3720</v>
      </c>
      <c r="B1543" s="61" t="s">
        <v>1498</v>
      </c>
      <c r="C1543" s="61" t="s">
        <v>1314</v>
      </c>
      <c r="D1543" s="61" t="s">
        <v>3721</v>
      </c>
      <c r="E1543" s="61" t="s">
        <v>4303</v>
      </c>
      <c r="F1543" s="61" t="s">
        <v>4310</v>
      </c>
      <c r="G1543" s="61" t="s">
        <v>1503</v>
      </c>
      <c r="H1543" s="61" t="s">
        <v>4301</v>
      </c>
      <c r="I1543" s="61" t="s">
        <v>1505</v>
      </c>
      <c r="J1543" s="61" t="s">
        <v>1506</v>
      </c>
      <c r="K1543" s="61" t="s">
        <v>4306</v>
      </c>
      <c r="L1543" s="61" t="s">
        <v>1508</v>
      </c>
      <c r="M1543" s="61" t="s">
        <v>4406</v>
      </c>
      <c r="N1543" s="355">
        <v>45534</v>
      </c>
      <c r="O1543" s="19">
        <v>0</v>
      </c>
      <c r="P1543" s="15" t="s">
        <v>1510</v>
      </c>
      <c r="Q1543" s="336">
        <v>1</v>
      </c>
    </row>
    <row r="1544" spans="1:17" x14ac:dyDescent="0.2">
      <c r="A1544" s="61" t="s">
        <v>3720</v>
      </c>
      <c r="B1544" s="61" t="s">
        <v>4300</v>
      </c>
      <c r="C1544" s="61" t="s">
        <v>1314</v>
      </c>
      <c r="D1544" s="61" t="s">
        <v>3721</v>
      </c>
      <c r="E1544" s="61" t="s">
        <v>4303</v>
      </c>
      <c r="F1544" s="61" t="s">
        <v>4310</v>
      </c>
      <c r="G1544" s="61" t="s">
        <v>1503</v>
      </c>
      <c r="H1544" s="61" t="s">
        <v>4301</v>
      </c>
      <c r="I1544" s="61" t="s">
        <v>1505</v>
      </c>
      <c r="J1544" s="61" t="s">
        <v>1506</v>
      </c>
      <c r="K1544" s="61" t="s">
        <v>4306</v>
      </c>
      <c r="L1544" s="61" t="s">
        <v>1508</v>
      </c>
      <c r="M1544" s="61" t="s">
        <v>4406</v>
      </c>
      <c r="N1544" s="355">
        <v>45534</v>
      </c>
      <c r="O1544" s="19">
        <v>753321.96</v>
      </c>
      <c r="P1544" s="15" t="s">
        <v>1510</v>
      </c>
      <c r="Q1544" s="336">
        <v>1</v>
      </c>
    </row>
    <row r="1545" spans="1:17" x14ac:dyDescent="0.2">
      <c r="A1545" s="61" t="s">
        <v>3723</v>
      </c>
      <c r="B1545" s="61" t="s">
        <v>1498</v>
      </c>
      <c r="C1545" s="61" t="s">
        <v>1314</v>
      </c>
      <c r="D1545" s="61" t="s">
        <v>3724</v>
      </c>
      <c r="E1545" s="61" t="s">
        <v>4303</v>
      </c>
      <c r="F1545" s="61" t="s">
        <v>4310</v>
      </c>
      <c r="G1545" s="61" t="s">
        <v>1503</v>
      </c>
      <c r="H1545" s="61" t="s">
        <v>4301</v>
      </c>
      <c r="I1545" s="61" t="s">
        <v>1505</v>
      </c>
      <c r="J1545" s="61" t="s">
        <v>1506</v>
      </c>
      <c r="K1545" s="61" t="s">
        <v>4306</v>
      </c>
      <c r="L1545" s="61" t="s">
        <v>1508</v>
      </c>
      <c r="M1545" s="61" t="s">
        <v>4406</v>
      </c>
      <c r="N1545" s="355">
        <v>45534</v>
      </c>
      <c r="O1545" s="19">
        <v>0</v>
      </c>
      <c r="P1545" s="15" t="s">
        <v>1510</v>
      </c>
      <c r="Q1545" s="336">
        <v>1</v>
      </c>
    </row>
    <row r="1546" spans="1:17" x14ac:dyDescent="0.2">
      <c r="A1546" s="61" t="s">
        <v>3723</v>
      </c>
      <c r="B1546" s="61" t="s">
        <v>4300</v>
      </c>
      <c r="C1546" s="61" t="s">
        <v>1314</v>
      </c>
      <c r="D1546" s="61" t="s">
        <v>3724</v>
      </c>
      <c r="E1546" s="61" t="s">
        <v>4303</v>
      </c>
      <c r="F1546" s="61" t="s">
        <v>4310</v>
      </c>
      <c r="G1546" s="61" t="s">
        <v>1503</v>
      </c>
      <c r="H1546" s="61" t="s">
        <v>4301</v>
      </c>
      <c r="I1546" s="61" t="s">
        <v>1505</v>
      </c>
      <c r="J1546" s="61" t="s">
        <v>1506</v>
      </c>
      <c r="K1546" s="61" t="s">
        <v>4306</v>
      </c>
      <c r="L1546" s="61" t="s">
        <v>1508</v>
      </c>
      <c r="M1546" s="61" t="s">
        <v>4406</v>
      </c>
      <c r="N1546" s="355">
        <v>45534</v>
      </c>
      <c r="O1546" s="19">
        <v>746229.44</v>
      </c>
      <c r="P1546" s="15" t="s">
        <v>1510</v>
      </c>
      <c r="Q1546" s="336">
        <v>1</v>
      </c>
    </row>
    <row r="1547" spans="1:17" x14ac:dyDescent="0.2">
      <c r="A1547" s="61" t="s">
        <v>3115</v>
      </c>
      <c r="B1547" s="61" t="s">
        <v>1498</v>
      </c>
      <c r="C1547" s="61" t="s">
        <v>1314</v>
      </c>
      <c r="D1547" s="61" t="s">
        <v>3116</v>
      </c>
      <c r="E1547" s="61" t="s">
        <v>4303</v>
      </c>
      <c r="F1547" s="61" t="s">
        <v>4335</v>
      </c>
      <c r="G1547" s="61" t="s">
        <v>1503</v>
      </c>
      <c r="H1547" s="61" t="s">
        <v>4301</v>
      </c>
      <c r="I1547" s="61" t="s">
        <v>4286</v>
      </c>
      <c r="J1547" s="61" t="s">
        <v>4287</v>
      </c>
      <c r="K1547" s="61" t="s">
        <v>4306</v>
      </c>
      <c r="L1547" s="61" t="s">
        <v>1508</v>
      </c>
      <c r="M1547" s="61" t="s">
        <v>4406</v>
      </c>
      <c r="N1547" s="355">
        <v>45365</v>
      </c>
      <c r="O1547" s="19">
        <v>170301.47</v>
      </c>
      <c r="P1547" s="15" t="s">
        <v>1510</v>
      </c>
      <c r="Q1547" s="336">
        <v>1</v>
      </c>
    </row>
    <row r="1548" spans="1:17" x14ac:dyDescent="0.2">
      <c r="A1548" s="61" t="s">
        <v>3115</v>
      </c>
      <c r="B1548" s="61" t="s">
        <v>4300</v>
      </c>
      <c r="C1548" s="61" t="s">
        <v>1314</v>
      </c>
      <c r="D1548" s="61" t="s">
        <v>3116</v>
      </c>
      <c r="E1548" s="61" t="s">
        <v>4303</v>
      </c>
      <c r="F1548" s="61" t="s">
        <v>4335</v>
      </c>
      <c r="G1548" s="61" t="s">
        <v>1503</v>
      </c>
      <c r="H1548" s="61" t="s">
        <v>4301</v>
      </c>
      <c r="I1548" s="61" t="s">
        <v>1505</v>
      </c>
      <c r="J1548" s="61" t="s">
        <v>1506</v>
      </c>
      <c r="K1548" s="61" t="s">
        <v>4306</v>
      </c>
      <c r="L1548" s="61" t="s">
        <v>1508</v>
      </c>
      <c r="M1548" s="61" t="s">
        <v>4406</v>
      </c>
      <c r="N1548" s="355">
        <v>45365</v>
      </c>
      <c r="O1548" s="19">
        <v>283799.76</v>
      </c>
      <c r="P1548" s="15" t="s">
        <v>1510</v>
      </c>
      <c r="Q1548" s="336">
        <v>1</v>
      </c>
    </row>
    <row r="1549" spans="1:17" x14ac:dyDescent="0.2">
      <c r="A1549" s="61" t="s">
        <v>4010</v>
      </c>
      <c r="B1549" s="61" t="s">
        <v>1498</v>
      </c>
      <c r="C1549" s="61" t="s">
        <v>1314</v>
      </c>
      <c r="D1549" s="61" t="s">
        <v>4011</v>
      </c>
      <c r="E1549" s="61" t="s">
        <v>4303</v>
      </c>
      <c r="F1549" s="61" t="s">
        <v>4335</v>
      </c>
      <c r="G1549" s="61" t="s">
        <v>1503</v>
      </c>
      <c r="H1549" s="61" t="s">
        <v>4301</v>
      </c>
      <c r="I1549" s="61" t="s">
        <v>1505</v>
      </c>
      <c r="J1549" s="61" t="s">
        <v>1506</v>
      </c>
      <c r="K1549" s="61" t="s">
        <v>4306</v>
      </c>
      <c r="L1549" s="61" t="s">
        <v>1508</v>
      </c>
      <c r="M1549" s="61" t="s">
        <v>4406</v>
      </c>
      <c r="N1549" s="355">
        <v>45534</v>
      </c>
      <c r="O1549" s="19">
        <v>0</v>
      </c>
      <c r="P1549" s="15" t="s">
        <v>1510</v>
      </c>
      <c r="Q1549" s="336">
        <v>1</v>
      </c>
    </row>
    <row r="1550" spans="1:17" x14ac:dyDescent="0.2">
      <c r="A1550" s="61" t="s">
        <v>4010</v>
      </c>
      <c r="B1550" s="61" t="s">
        <v>4300</v>
      </c>
      <c r="C1550" s="61" t="s">
        <v>1314</v>
      </c>
      <c r="D1550" s="61" t="s">
        <v>4011</v>
      </c>
      <c r="E1550" s="61" t="s">
        <v>4303</v>
      </c>
      <c r="F1550" s="61" t="s">
        <v>4335</v>
      </c>
      <c r="G1550" s="61" t="s">
        <v>1503</v>
      </c>
      <c r="H1550" s="61" t="s">
        <v>4301</v>
      </c>
      <c r="I1550" s="61" t="s">
        <v>1505</v>
      </c>
      <c r="J1550" s="61" t="s">
        <v>1506</v>
      </c>
      <c r="K1550" s="61" t="s">
        <v>4306</v>
      </c>
      <c r="L1550" s="61" t="s">
        <v>1508</v>
      </c>
      <c r="M1550" s="61" t="s">
        <v>4406</v>
      </c>
      <c r="N1550" s="355">
        <v>45534</v>
      </c>
      <c r="O1550" s="19">
        <v>753339.58</v>
      </c>
      <c r="P1550" s="15" t="s">
        <v>1510</v>
      </c>
      <c r="Q1550" s="336">
        <v>1</v>
      </c>
    </row>
    <row r="1551" spans="1:17" x14ac:dyDescent="0.2">
      <c r="A1551" s="61" t="s">
        <v>3380</v>
      </c>
      <c r="B1551" s="61" t="s">
        <v>1498</v>
      </c>
      <c r="C1551" s="61" t="s">
        <v>1314</v>
      </c>
      <c r="D1551" s="61" t="s">
        <v>3381</v>
      </c>
      <c r="E1551" s="61" t="s">
        <v>4303</v>
      </c>
      <c r="F1551" s="61" t="s">
        <v>4332</v>
      </c>
      <c r="G1551" s="61" t="s">
        <v>1503</v>
      </c>
      <c r="H1551" s="61" t="s">
        <v>1504</v>
      </c>
      <c r="I1551" s="61" t="s">
        <v>1505</v>
      </c>
      <c r="J1551" s="61" t="s">
        <v>1506</v>
      </c>
      <c r="K1551" s="61" t="s">
        <v>4306</v>
      </c>
      <c r="L1551" s="61" t="s">
        <v>1508</v>
      </c>
      <c r="M1551" s="61" t="s">
        <v>4406</v>
      </c>
      <c r="N1551" s="355">
        <v>45600</v>
      </c>
      <c r="O1551" s="19">
        <v>0</v>
      </c>
      <c r="P1551" s="15" t="s">
        <v>1510</v>
      </c>
      <c r="Q1551" s="336">
        <v>1</v>
      </c>
    </row>
    <row r="1552" spans="1:17" x14ac:dyDescent="0.2">
      <c r="A1552" s="61" t="s">
        <v>3726</v>
      </c>
      <c r="B1552" s="61" t="s">
        <v>1498</v>
      </c>
      <c r="C1552" s="61" t="s">
        <v>1314</v>
      </c>
      <c r="D1552" s="61" t="s">
        <v>3727</v>
      </c>
      <c r="E1552" s="61" t="s">
        <v>4303</v>
      </c>
      <c r="F1552" s="61" t="s">
        <v>4308</v>
      </c>
      <c r="G1552" s="61" t="s">
        <v>1503</v>
      </c>
      <c r="H1552" s="61" t="s">
        <v>4301</v>
      </c>
      <c r="I1552" s="61" t="s">
        <v>1505</v>
      </c>
      <c r="J1552" s="61" t="s">
        <v>1506</v>
      </c>
      <c r="K1552" s="61" t="s">
        <v>4306</v>
      </c>
      <c r="L1552" s="61" t="s">
        <v>1508</v>
      </c>
      <c r="M1552" s="61" t="s">
        <v>4406</v>
      </c>
      <c r="N1552" s="355">
        <v>45534</v>
      </c>
      <c r="O1552" s="19">
        <v>0</v>
      </c>
      <c r="P1552" s="15" t="s">
        <v>1510</v>
      </c>
      <c r="Q1552" s="336">
        <v>1</v>
      </c>
    </row>
    <row r="1553" spans="1:17" x14ac:dyDescent="0.2">
      <c r="A1553" s="61" t="s">
        <v>3726</v>
      </c>
      <c r="B1553" s="61" t="s">
        <v>4300</v>
      </c>
      <c r="C1553" s="61" t="s">
        <v>1314</v>
      </c>
      <c r="D1553" s="61" t="s">
        <v>3727</v>
      </c>
      <c r="E1553" s="61" t="s">
        <v>4303</v>
      </c>
      <c r="F1553" s="61" t="s">
        <v>4308</v>
      </c>
      <c r="G1553" s="61" t="s">
        <v>1503</v>
      </c>
      <c r="H1553" s="61" t="s">
        <v>4301</v>
      </c>
      <c r="I1553" s="61" t="s">
        <v>4286</v>
      </c>
      <c r="J1553" s="61" t="s">
        <v>1506</v>
      </c>
      <c r="K1553" s="61" t="s">
        <v>4306</v>
      </c>
      <c r="L1553" s="61" t="s">
        <v>1508</v>
      </c>
      <c r="M1553" s="61" t="s">
        <v>4406</v>
      </c>
      <c r="N1553" s="355">
        <v>45534</v>
      </c>
      <c r="O1553" s="19">
        <v>1432839.69</v>
      </c>
      <c r="P1553" s="15" t="s">
        <v>1510</v>
      </c>
      <c r="Q1553" s="336">
        <v>1</v>
      </c>
    </row>
    <row r="1554" spans="1:17" x14ac:dyDescent="0.2">
      <c r="A1554" s="61" t="s">
        <v>3728</v>
      </c>
      <c r="B1554" s="61" t="s">
        <v>1498</v>
      </c>
      <c r="C1554" s="61" t="s">
        <v>1314</v>
      </c>
      <c r="D1554" s="61" t="s">
        <v>3729</v>
      </c>
      <c r="E1554" s="61" t="s">
        <v>4303</v>
      </c>
      <c r="F1554" s="61" t="s">
        <v>4358</v>
      </c>
      <c r="G1554" s="61" t="s">
        <v>1503</v>
      </c>
      <c r="H1554" s="61" t="s">
        <v>4301</v>
      </c>
      <c r="I1554" s="61" t="s">
        <v>1505</v>
      </c>
      <c r="J1554" s="61" t="s">
        <v>1506</v>
      </c>
      <c r="K1554" s="61" t="s">
        <v>4306</v>
      </c>
      <c r="L1554" s="61" t="s">
        <v>1508</v>
      </c>
      <c r="M1554" s="61" t="s">
        <v>4406</v>
      </c>
      <c r="N1554" s="355">
        <v>45534</v>
      </c>
      <c r="O1554" s="19">
        <v>0</v>
      </c>
      <c r="P1554" s="15" t="s">
        <v>1510</v>
      </c>
      <c r="Q1554" s="336">
        <v>1</v>
      </c>
    </row>
    <row r="1555" spans="1:17" x14ac:dyDescent="0.2">
      <c r="A1555" s="61" t="s">
        <v>3728</v>
      </c>
      <c r="B1555" s="61" t="s">
        <v>4300</v>
      </c>
      <c r="C1555" s="61" t="s">
        <v>1314</v>
      </c>
      <c r="D1555" s="61" t="s">
        <v>3729</v>
      </c>
      <c r="E1555" s="61" t="s">
        <v>4303</v>
      </c>
      <c r="F1555" s="61" t="s">
        <v>4358</v>
      </c>
      <c r="G1555" s="61" t="s">
        <v>1503</v>
      </c>
      <c r="H1555" s="61" t="s">
        <v>4301</v>
      </c>
      <c r="I1555" s="61" t="s">
        <v>4286</v>
      </c>
      <c r="J1555" s="61" t="s">
        <v>1506</v>
      </c>
      <c r="K1555" s="61" t="s">
        <v>4306</v>
      </c>
      <c r="L1555" s="61" t="s">
        <v>1508</v>
      </c>
      <c r="M1555" s="61" t="s">
        <v>4406</v>
      </c>
      <c r="N1555" s="355">
        <v>45534</v>
      </c>
      <c r="O1555" s="19">
        <v>930299.01</v>
      </c>
      <c r="P1555" s="15" t="s">
        <v>1510</v>
      </c>
      <c r="Q1555" s="336">
        <v>1</v>
      </c>
    </row>
    <row r="1556" spans="1:17" x14ac:dyDescent="0.2">
      <c r="A1556" s="61" t="s">
        <v>3730</v>
      </c>
      <c r="B1556" s="61" t="s">
        <v>1498</v>
      </c>
      <c r="C1556" s="61" t="s">
        <v>1314</v>
      </c>
      <c r="D1556" s="61" t="s">
        <v>3731</v>
      </c>
      <c r="E1556" s="61" t="s">
        <v>4303</v>
      </c>
      <c r="F1556" s="61" t="s">
        <v>4409</v>
      </c>
      <c r="G1556" s="61" t="s">
        <v>3560</v>
      </c>
      <c r="H1556" s="61" t="s">
        <v>4301</v>
      </c>
      <c r="I1556" s="61" t="s">
        <v>1505</v>
      </c>
      <c r="J1556" s="61" t="s">
        <v>1506</v>
      </c>
      <c r="K1556" s="61" t="s">
        <v>4306</v>
      </c>
      <c r="L1556" s="61" t="s">
        <v>1508</v>
      </c>
      <c r="M1556" s="61" t="s">
        <v>4406</v>
      </c>
      <c r="N1556" s="355">
        <v>46034</v>
      </c>
      <c r="O1556" s="19">
        <v>0</v>
      </c>
      <c r="P1556" s="15" t="s">
        <v>1510</v>
      </c>
      <c r="Q1556" s="336">
        <v>1</v>
      </c>
    </row>
    <row r="1557" spans="1:17" x14ac:dyDescent="0.2">
      <c r="A1557" s="61" t="s">
        <v>3730</v>
      </c>
      <c r="B1557" s="61" t="s">
        <v>4300</v>
      </c>
      <c r="C1557" s="61" t="s">
        <v>1314</v>
      </c>
      <c r="D1557" s="61" t="s">
        <v>3731</v>
      </c>
      <c r="E1557" s="61" t="s">
        <v>4303</v>
      </c>
      <c r="F1557" s="61" t="s">
        <v>4409</v>
      </c>
      <c r="G1557" s="61" t="s">
        <v>3560</v>
      </c>
      <c r="H1557" s="61" t="s">
        <v>4301</v>
      </c>
      <c r="I1557" s="61" t="s">
        <v>4286</v>
      </c>
      <c r="J1557" s="61" t="s">
        <v>1506</v>
      </c>
      <c r="K1557" s="61" t="s">
        <v>4306</v>
      </c>
      <c r="L1557" s="61" t="s">
        <v>1508</v>
      </c>
      <c r="M1557" s="61" t="s">
        <v>4406</v>
      </c>
      <c r="N1557" s="355">
        <v>46034</v>
      </c>
      <c r="O1557" s="19">
        <v>1372227.46</v>
      </c>
      <c r="P1557" s="15" t="s">
        <v>1510</v>
      </c>
      <c r="Q1557" s="336">
        <v>1</v>
      </c>
    </row>
    <row r="1558" spans="1:17" x14ac:dyDescent="0.2">
      <c r="A1558" s="61" t="s">
        <v>3733</v>
      </c>
      <c r="B1558" s="61" t="s">
        <v>1498</v>
      </c>
      <c r="C1558" s="61" t="s">
        <v>1314</v>
      </c>
      <c r="D1558" s="61" t="s">
        <v>3734</v>
      </c>
      <c r="E1558" s="61" t="s">
        <v>4303</v>
      </c>
      <c r="F1558" s="61" t="s">
        <v>4365</v>
      </c>
      <c r="G1558" s="61" t="s">
        <v>1503</v>
      </c>
      <c r="H1558" s="61" t="s">
        <v>4301</v>
      </c>
      <c r="I1558" s="61" t="s">
        <v>1505</v>
      </c>
      <c r="J1558" s="61" t="s">
        <v>1506</v>
      </c>
      <c r="K1558" s="61" t="s">
        <v>4306</v>
      </c>
      <c r="L1558" s="61" t="s">
        <v>1508</v>
      </c>
      <c r="M1558" s="61" t="s">
        <v>4406</v>
      </c>
      <c r="N1558" s="355">
        <v>46048</v>
      </c>
      <c r="O1558" s="19">
        <v>0</v>
      </c>
      <c r="P1558" s="15" t="s">
        <v>1510</v>
      </c>
      <c r="Q1558" s="336">
        <v>1</v>
      </c>
    </row>
    <row r="1559" spans="1:17" x14ac:dyDescent="0.2">
      <c r="A1559" s="61" t="s">
        <v>3733</v>
      </c>
      <c r="B1559" s="61" t="s">
        <v>4300</v>
      </c>
      <c r="C1559" s="61" t="s">
        <v>1314</v>
      </c>
      <c r="D1559" s="61" t="s">
        <v>3734</v>
      </c>
      <c r="E1559" s="61" t="s">
        <v>4303</v>
      </c>
      <c r="F1559" s="61" t="s">
        <v>4365</v>
      </c>
      <c r="G1559" s="61" t="s">
        <v>1503</v>
      </c>
      <c r="H1559" s="61" t="s">
        <v>4301</v>
      </c>
      <c r="I1559" s="61" t="s">
        <v>4286</v>
      </c>
      <c r="J1559" s="61" t="s">
        <v>1506</v>
      </c>
      <c r="K1559" s="61" t="s">
        <v>4306</v>
      </c>
      <c r="L1559" s="61" t="s">
        <v>1508</v>
      </c>
      <c r="M1559" s="61" t="s">
        <v>4406</v>
      </c>
      <c r="N1559" s="355">
        <v>46048</v>
      </c>
      <c r="O1559" s="19">
        <v>1224809.56</v>
      </c>
      <c r="P1559" s="15" t="s">
        <v>1510</v>
      </c>
      <c r="Q1559" s="336">
        <v>1</v>
      </c>
    </row>
    <row r="1560" spans="1:17" x14ac:dyDescent="0.2">
      <c r="A1560" s="61" t="s">
        <v>3844</v>
      </c>
      <c r="B1560" s="61" t="s">
        <v>4282</v>
      </c>
      <c r="C1560" s="61" t="s">
        <v>1314</v>
      </c>
      <c r="D1560" s="61" t="s">
        <v>3845</v>
      </c>
      <c r="E1560" s="61" t="s">
        <v>4303</v>
      </c>
      <c r="F1560" s="61" t="s">
        <v>4410</v>
      </c>
      <c r="G1560" s="61" t="s">
        <v>1503</v>
      </c>
      <c r="H1560" s="61" t="s">
        <v>1504</v>
      </c>
      <c r="I1560" s="61" t="s">
        <v>1505</v>
      </c>
      <c r="J1560" s="61" t="s">
        <v>1506</v>
      </c>
      <c r="K1560" s="61" t="s">
        <v>4319</v>
      </c>
      <c r="L1560" s="61" t="s">
        <v>1508</v>
      </c>
      <c r="M1560" s="61" t="s">
        <v>4407</v>
      </c>
      <c r="N1560" s="355">
        <v>46034</v>
      </c>
      <c r="O1560" s="19">
        <v>2073944.65</v>
      </c>
      <c r="P1560" s="15" t="s">
        <v>1510</v>
      </c>
      <c r="Q1560" s="336">
        <v>1</v>
      </c>
    </row>
    <row r="1561" spans="1:17" x14ac:dyDescent="0.2">
      <c r="A1561" s="61" t="s">
        <v>3844</v>
      </c>
      <c r="B1561" s="61" t="s">
        <v>4307</v>
      </c>
      <c r="C1561" s="61" t="s">
        <v>1314</v>
      </c>
      <c r="D1561" s="61" t="s">
        <v>3845</v>
      </c>
      <c r="E1561" s="61" t="s">
        <v>4303</v>
      </c>
      <c r="F1561" s="61" t="s">
        <v>4410</v>
      </c>
      <c r="G1561" s="61" t="s">
        <v>1503</v>
      </c>
      <c r="H1561" s="61" t="s">
        <v>4301</v>
      </c>
      <c r="I1561" s="61" t="s">
        <v>4286</v>
      </c>
      <c r="J1561" s="61" t="s">
        <v>1506</v>
      </c>
      <c r="K1561" s="61" t="s">
        <v>4319</v>
      </c>
      <c r="L1561" s="61" t="s">
        <v>1508</v>
      </c>
      <c r="M1561" s="61" t="s">
        <v>4407</v>
      </c>
      <c r="N1561" s="355">
        <v>46034</v>
      </c>
      <c r="O1561" s="19">
        <v>100</v>
      </c>
      <c r="P1561" s="15" t="s">
        <v>1510</v>
      </c>
      <c r="Q1561" s="336">
        <v>1</v>
      </c>
    </row>
    <row r="1562" spans="1:17" x14ac:dyDescent="0.2">
      <c r="A1562" s="61" t="s">
        <v>3844</v>
      </c>
      <c r="B1562" s="61" t="s">
        <v>4284</v>
      </c>
      <c r="C1562" s="61" t="s">
        <v>1314</v>
      </c>
      <c r="D1562" s="61" t="s">
        <v>3845</v>
      </c>
      <c r="E1562" s="61" t="s">
        <v>4303</v>
      </c>
      <c r="F1562" s="61" t="s">
        <v>4410</v>
      </c>
      <c r="G1562" s="61" t="s">
        <v>1503</v>
      </c>
      <c r="H1562" s="61" t="s">
        <v>1504</v>
      </c>
      <c r="I1562" s="61" t="s">
        <v>1505</v>
      </c>
      <c r="J1562" s="61" t="s">
        <v>1506</v>
      </c>
      <c r="K1562" s="61" t="s">
        <v>4319</v>
      </c>
      <c r="L1562" s="61" t="s">
        <v>1508</v>
      </c>
      <c r="M1562" s="61" t="s">
        <v>4407</v>
      </c>
      <c r="N1562" s="355">
        <v>46034</v>
      </c>
      <c r="O1562" s="19">
        <v>1</v>
      </c>
      <c r="P1562" s="15" t="s">
        <v>1510</v>
      </c>
      <c r="Q1562" s="336">
        <v>1</v>
      </c>
    </row>
    <row r="1563" spans="1:17" x14ac:dyDescent="0.2">
      <c r="A1563" s="61" t="s">
        <v>3844</v>
      </c>
      <c r="B1563" s="61" t="s">
        <v>1498</v>
      </c>
      <c r="C1563" s="61" t="s">
        <v>1314</v>
      </c>
      <c r="D1563" s="61" t="s">
        <v>3845</v>
      </c>
      <c r="E1563" s="61" t="s">
        <v>4303</v>
      </c>
      <c r="F1563" s="61" t="s">
        <v>4410</v>
      </c>
      <c r="G1563" s="61" t="s">
        <v>1503</v>
      </c>
      <c r="H1563" s="61" t="s">
        <v>1504</v>
      </c>
      <c r="I1563" s="61" t="s">
        <v>1505</v>
      </c>
      <c r="J1563" s="61" t="s">
        <v>1506</v>
      </c>
      <c r="K1563" s="61" t="s">
        <v>4319</v>
      </c>
      <c r="L1563" s="61" t="s">
        <v>1508</v>
      </c>
      <c r="M1563" s="61" t="s">
        <v>4407</v>
      </c>
      <c r="N1563" s="355">
        <v>46034</v>
      </c>
      <c r="O1563" s="19">
        <v>0</v>
      </c>
      <c r="P1563" s="15" t="s">
        <v>1510</v>
      </c>
      <c r="Q1563" s="336">
        <v>1</v>
      </c>
    </row>
    <row r="1564" spans="1:17" x14ac:dyDescent="0.2">
      <c r="A1564" s="61" t="s">
        <v>3844</v>
      </c>
      <c r="B1564" s="61" t="s">
        <v>1518</v>
      </c>
      <c r="C1564" s="61" t="s">
        <v>1314</v>
      </c>
      <c r="D1564" s="61" t="s">
        <v>3845</v>
      </c>
      <c r="E1564" s="61" t="s">
        <v>4303</v>
      </c>
      <c r="F1564" s="61" t="s">
        <v>4410</v>
      </c>
      <c r="G1564" s="61" t="s">
        <v>1503</v>
      </c>
      <c r="H1564" s="61" t="s">
        <v>1504</v>
      </c>
      <c r="I1564" s="61" t="s">
        <v>4302</v>
      </c>
      <c r="J1564" s="61" t="s">
        <v>4287</v>
      </c>
      <c r="K1564" s="61" t="s">
        <v>4319</v>
      </c>
      <c r="L1564" s="61" t="s">
        <v>1508</v>
      </c>
      <c r="M1564" s="61" t="s">
        <v>4407</v>
      </c>
      <c r="N1564" s="355">
        <v>46034</v>
      </c>
      <c r="O1564" s="19">
        <v>3102404.79</v>
      </c>
      <c r="P1564" s="15" t="s">
        <v>1510</v>
      </c>
      <c r="Q1564" s="336">
        <v>1</v>
      </c>
    </row>
    <row r="1565" spans="1:17" x14ac:dyDescent="0.2">
      <c r="A1565" s="61" t="s">
        <v>3930</v>
      </c>
      <c r="B1565" s="61" t="s">
        <v>4282</v>
      </c>
      <c r="C1565" s="61" t="s">
        <v>1314</v>
      </c>
      <c r="D1565" s="61" t="s">
        <v>3931</v>
      </c>
      <c r="E1565" s="61" t="s">
        <v>4303</v>
      </c>
      <c r="F1565" s="61" t="s">
        <v>4310</v>
      </c>
      <c r="G1565" s="61" t="s">
        <v>1503</v>
      </c>
      <c r="H1565" s="61" t="s">
        <v>4301</v>
      </c>
      <c r="I1565" s="61" t="s">
        <v>1505</v>
      </c>
      <c r="J1565" s="61" t="s">
        <v>1506</v>
      </c>
      <c r="K1565" s="61" t="s">
        <v>4306</v>
      </c>
      <c r="L1565" s="61" t="s">
        <v>1508</v>
      </c>
      <c r="M1565" s="61" t="s">
        <v>4407</v>
      </c>
      <c r="N1565" s="355">
        <v>46034</v>
      </c>
      <c r="O1565" s="19">
        <v>1</v>
      </c>
      <c r="P1565" s="15" t="s">
        <v>1510</v>
      </c>
      <c r="Q1565" s="336">
        <v>1</v>
      </c>
    </row>
    <row r="1566" spans="1:17" x14ac:dyDescent="0.2">
      <c r="A1566" s="61" t="s">
        <v>3930</v>
      </c>
      <c r="B1566" s="61" t="s">
        <v>1498</v>
      </c>
      <c r="C1566" s="61" t="s">
        <v>1314</v>
      </c>
      <c r="D1566" s="61" t="s">
        <v>3931</v>
      </c>
      <c r="E1566" s="61" t="s">
        <v>4303</v>
      </c>
      <c r="F1566" s="61" t="s">
        <v>4310</v>
      </c>
      <c r="G1566" s="61" t="s">
        <v>1503</v>
      </c>
      <c r="H1566" s="61" t="s">
        <v>4301</v>
      </c>
      <c r="I1566" s="61" t="s">
        <v>1505</v>
      </c>
      <c r="J1566" s="61" t="s">
        <v>1506</v>
      </c>
      <c r="K1566" s="61" t="s">
        <v>4306</v>
      </c>
      <c r="L1566" s="61" t="s">
        <v>1508</v>
      </c>
      <c r="M1566" s="61" t="s">
        <v>4407</v>
      </c>
      <c r="N1566" s="355">
        <v>46034</v>
      </c>
      <c r="O1566" s="19">
        <v>0</v>
      </c>
      <c r="P1566" s="15" t="s">
        <v>1510</v>
      </c>
      <c r="Q1566" s="336">
        <v>1</v>
      </c>
    </row>
    <row r="1567" spans="1:17" x14ac:dyDescent="0.2">
      <c r="A1567" s="61" t="s">
        <v>3930</v>
      </c>
      <c r="B1567" s="61" t="s">
        <v>4300</v>
      </c>
      <c r="C1567" s="61" t="s">
        <v>1314</v>
      </c>
      <c r="D1567" s="61" t="s">
        <v>3931</v>
      </c>
      <c r="E1567" s="61" t="s">
        <v>4303</v>
      </c>
      <c r="F1567" s="61" t="s">
        <v>4310</v>
      </c>
      <c r="G1567" s="61" t="s">
        <v>1503</v>
      </c>
      <c r="H1567" s="61" t="s">
        <v>4301</v>
      </c>
      <c r="I1567" s="61" t="s">
        <v>4286</v>
      </c>
      <c r="J1567" s="61" t="s">
        <v>1506</v>
      </c>
      <c r="K1567" s="61" t="s">
        <v>4306</v>
      </c>
      <c r="L1567" s="61" t="s">
        <v>1508</v>
      </c>
      <c r="M1567" s="61" t="s">
        <v>4407</v>
      </c>
      <c r="N1567" s="355">
        <v>46034</v>
      </c>
      <c r="O1567" s="19">
        <v>1021813.64</v>
      </c>
      <c r="P1567" s="15" t="s">
        <v>1510</v>
      </c>
      <c r="Q1567" s="336">
        <v>1</v>
      </c>
    </row>
    <row r="1568" spans="1:17" x14ac:dyDescent="0.2">
      <c r="A1568" s="61" t="s">
        <v>3573</v>
      </c>
      <c r="B1568" s="61" t="s">
        <v>1498</v>
      </c>
      <c r="C1568" s="61" t="s">
        <v>1314</v>
      </c>
      <c r="D1568" s="61" t="s">
        <v>3574</v>
      </c>
      <c r="E1568" s="61" t="s">
        <v>4303</v>
      </c>
      <c r="F1568" s="61" t="s">
        <v>4310</v>
      </c>
      <c r="G1568" s="61" t="s">
        <v>1503</v>
      </c>
      <c r="H1568" s="61" t="s">
        <v>1504</v>
      </c>
      <c r="I1568" s="61" t="s">
        <v>1505</v>
      </c>
      <c r="J1568" s="61" t="s">
        <v>1506</v>
      </c>
      <c r="K1568" s="61" t="s">
        <v>4306</v>
      </c>
      <c r="L1568" s="61" t="s">
        <v>1508</v>
      </c>
      <c r="M1568" s="61" t="s">
        <v>4407</v>
      </c>
      <c r="N1568" s="355">
        <v>45687</v>
      </c>
      <c r="O1568" s="19">
        <v>471041</v>
      </c>
      <c r="P1568" s="15" t="s">
        <v>1510</v>
      </c>
      <c r="Q1568" s="336">
        <v>1</v>
      </c>
    </row>
    <row r="1569" spans="1:17" x14ac:dyDescent="0.2">
      <c r="A1569" s="61" t="s">
        <v>3308</v>
      </c>
      <c r="B1569" s="61" t="s">
        <v>4282</v>
      </c>
      <c r="C1569" s="61" t="s">
        <v>1314</v>
      </c>
      <c r="D1569" s="61" t="s">
        <v>3309</v>
      </c>
      <c r="E1569" s="61" t="s">
        <v>4303</v>
      </c>
      <c r="F1569" s="61" t="s">
        <v>4310</v>
      </c>
      <c r="G1569" s="61" t="s">
        <v>1503</v>
      </c>
      <c r="H1569" s="61" t="s">
        <v>4301</v>
      </c>
      <c r="I1569" s="61" t="s">
        <v>1505</v>
      </c>
      <c r="J1569" s="61" t="s">
        <v>1506</v>
      </c>
      <c r="K1569" s="61" t="s">
        <v>4306</v>
      </c>
      <c r="L1569" s="61" t="s">
        <v>1508</v>
      </c>
      <c r="M1569" s="61" t="s">
        <v>4407</v>
      </c>
      <c r="N1569" s="355">
        <v>46034</v>
      </c>
      <c r="O1569" s="19">
        <v>1</v>
      </c>
      <c r="P1569" s="15" t="s">
        <v>1510</v>
      </c>
      <c r="Q1569" s="336">
        <v>1</v>
      </c>
    </row>
    <row r="1570" spans="1:17" x14ac:dyDescent="0.2">
      <c r="A1570" s="61" t="s">
        <v>3308</v>
      </c>
      <c r="B1570" s="61" t="s">
        <v>4282</v>
      </c>
      <c r="C1570" s="61" t="s">
        <v>4312</v>
      </c>
      <c r="D1570" s="61" t="s">
        <v>3309</v>
      </c>
      <c r="E1570" s="61" t="s">
        <v>4303</v>
      </c>
      <c r="F1570" s="61" t="s">
        <v>4310</v>
      </c>
      <c r="G1570" s="61" t="s">
        <v>1503</v>
      </c>
      <c r="H1570" s="61" t="s">
        <v>4301</v>
      </c>
      <c r="I1570" s="61" t="s">
        <v>1505</v>
      </c>
      <c r="J1570" s="61" t="s">
        <v>1506</v>
      </c>
      <c r="K1570" s="61" t="s">
        <v>4306</v>
      </c>
      <c r="L1570" s="61" t="s">
        <v>1508</v>
      </c>
      <c r="M1570" s="61" t="s">
        <v>4407</v>
      </c>
      <c r="N1570" s="355">
        <v>46034</v>
      </c>
      <c r="O1570" s="19">
        <v>0</v>
      </c>
      <c r="P1570" s="15" t="s">
        <v>1510</v>
      </c>
      <c r="Q1570" s="336">
        <v>1</v>
      </c>
    </row>
    <row r="1571" spans="1:17" x14ac:dyDescent="0.2">
      <c r="A1571" s="61" t="s">
        <v>3308</v>
      </c>
      <c r="B1571" s="61" t="s">
        <v>1498</v>
      </c>
      <c r="C1571" s="61" t="s">
        <v>1314</v>
      </c>
      <c r="D1571" s="61" t="s">
        <v>3309</v>
      </c>
      <c r="E1571" s="61" t="s">
        <v>4303</v>
      </c>
      <c r="F1571" s="61" t="s">
        <v>4310</v>
      </c>
      <c r="G1571" s="61" t="s">
        <v>1503</v>
      </c>
      <c r="H1571" s="61" t="s">
        <v>4301</v>
      </c>
      <c r="I1571" s="61" t="s">
        <v>1505</v>
      </c>
      <c r="J1571" s="61" t="s">
        <v>1506</v>
      </c>
      <c r="K1571" s="61" t="s">
        <v>4306</v>
      </c>
      <c r="L1571" s="61" t="s">
        <v>1508</v>
      </c>
      <c r="M1571" s="61" t="s">
        <v>4407</v>
      </c>
      <c r="N1571" s="355">
        <v>46034</v>
      </c>
      <c r="O1571" s="19">
        <v>20067.86</v>
      </c>
      <c r="P1571" s="15" t="s">
        <v>1510</v>
      </c>
      <c r="Q1571" s="336">
        <v>1</v>
      </c>
    </row>
    <row r="1572" spans="1:17" x14ac:dyDescent="0.2">
      <c r="A1572" s="61" t="s">
        <v>3308</v>
      </c>
      <c r="B1572" s="61" t="s">
        <v>4300</v>
      </c>
      <c r="C1572" s="61" t="s">
        <v>1314</v>
      </c>
      <c r="D1572" s="61" t="s">
        <v>3309</v>
      </c>
      <c r="E1572" s="61" t="s">
        <v>4303</v>
      </c>
      <c r="F1572" s="61" t="s">
        <v>4310</v>
      </c>
      <c r="G1572" s="61" t="s">
        <v>1503</v>
      </c>
      <c r="H1572" s="61" t="s">
        <v>4301</v>
      </c>
      <c r="I1572" s="61" t="s">
        <v>1505</v>
      </c>
      <c r="J1572" s="61" t="s">
        <v>1506</v>
      </c>
      <c r="K1572" s="61" t="s">
        <v>4306</v>
      </c>
      <c r="L1572" s="61" t="s">
        <v>1508</v>
      </c>
      <c r="M1572" s="61" t="s">
        <v>4407</v>
      </c>
      <c r="N1572" s="355">
        <v>46034</v>
      </c>
      <c r="O1572" s="19">
        <v>20067.86</v>
      </c>
      <c r="P1572" s="15" t="s">
        <v>1510</v>
      </c>
      <c r="Q1572" s="336">
        <v>1</v>
      </c>
    </row>
    <row r="1573" spans="1:17" x14ac:dyDescent="0.2">
      <c r="A1573" s="61" t="s">
        <v>3081</v>
      </c>
      <c r="B1573" s="61" t="s">
        <v>4282</v>
      </c>
      <c r="C1573" s="61" t="s">
        <v>1314</v>
      </c>
      <c r="D1573" s="61" t="s">
        <v>3082</v>
      </c>
      <c r="E1573" s="61" t="s">
        <v>4303</v>
      </c>
      <c r="F1573" s="61" t="s">
        <v>4310</v>
      </c>
      <c r="G1573" s="61" t="s">
        <v>1503</v>
      </c>
      <c r="H1573" s="61" t="s">
        <v>4301</v>
      </c>
      <c r="I1573" s="61" t="s">
        <v>1505</v>
      </c>
      <c r="J1573" s="61" t="s">
        <v>1506</v>
      </c>
      <c r="K1573" s="61" t="s">
        <v>4306</v>
      </c>
      <c r="L1573" s="61" t="s">
        <v>1508</v>
      </c>
      <c r="M1573" s="61" t="s">
        <v>4407</v>
      </c>
      <c r="N1573" s="355">
        <v>46034</v>
      </c>
      <c r="O1573" s="19">
        <v>1</v>
      </c>
      <c r="P1573" s="15" t="s">
        <v>1510</v>
      </c>
      <c r="Q1573" s="336">
        <v>1</v>
      </c>
    </row>
    <row r="1574" spans="1:17" x14ac:dyDescent="0.2">
      <c r="A1574" s="61" t="s">
        <v>3081</v>
      </c>
      <c r="B1574" s="61" t="s">
        <v>4282</v>
      </c>
      <c r="C1574" s="61" t="s">
        <v>4312</v>
      </c>
      <c r="D1574" s="61" t="s">
        <v>3082</v>
      </c>
      <c r="E1574" s="61" t="s">
        <v>4303</v>
      </c>
      <c r="F1574" s="61" t="s">
        <v>4310</v>
      </c>
      <c r="G1574" s="61" t="s">
        <v>1503</v>
      </c>
      <c r="H1574" s="61" t="s">
        <v>4301</v>
      </c>
      <c r="I1574" s="61" t="s">
        <v>1505</v>
      </c>
      <c r="J1574" s="61" t="s">
        <v>1506</v>
      </c>
      <c r="K1574" s="61" t="s">
        <v>4306</v>
      </c>
      <c r="L1574" s="61" t="s">
        <v>1508</v>
      </c>
      <c r="M1574" s="61" t="s">
        <v>4407</v>
      </c>
      <c r="N1574" s="355">
        <v>46034</v>
      </c>
      <c r="O1574" s="19">
        <v>0</v>
      </c>
      <c r="P1574" s="15" t="s">
        <v>1510</v>
      </c>
      <c r="Q1574" s="336">
        <v>1</v>
      </c>
    </row>
    <row r="1575" spans="1:17" x14ac:dyDescent="0.2">
      <c r="A1575" s="61" t="s">
        <v>3081</v>
      </c>
      <c r="B1575" s="61" t="s">
        <v>1498</v>
      </c>
      <c r="C1575" s="61" t="s">
        <v>1314</v>
      </c>
      <c r="D1575" s="61" t="s">
        <v>3082</v>
      </c>
      <c r="E1575" s="61" t="s">
        <v>4303</v>
      </c>
      <c r="F1575" s="61" t="s">
        <v>4310</v>
      </c>
      <c r="G1575" s="61" t="s">
        <v>1503</v>
      </c>
      <c r="H1575" s="61" t="s">
        <v>4301</v>
      </c>
      <c r="I1575" s="61" t="s">
        <v>1505</v>
      </c>
      <c r="J1575" s="61" t="s">
        <v>1506</v>
      </c>
      <c r="K1575" s="61" t="s">
        <v>4306</v>
      </c>
      <c r="L1575" s="61" t="s">
        <v>1508</v>
      </c>
      <c r="M1575" s="61" t="s">
        <v>4407</v>
      </c>
      <c r="N1575" s="355">
        <v>46034</v>
      </c>
      <c r="O1575" s="19">
        <v>59720.05</v>
      </c>
      <c r="P1575" s="15" t="s">
        <v>1510</v>
      </c>
      <c r="Q1575" s="336">
        <v>1</v>
      </c>
    </row>
    <row r="1576" spans="1:17" x14ac:dyDescent="0.2">
      <c r="A1576" s="61" t="s">
        <v>3081</v>
      </c>
      <c r="B1576" s="61" t="s">
        <v>4300</v>
      </c>
      <c r="C1576" s="61" t="s">
        <v>1314</v>
      </c>
      <c r="D1576" s="61" t="s">
        <v>3082</v>
      </c>
      <c r="E1576" s="61" t="s">
        <v>4303</v>
      </c>
      <c r="F1576" s="61" t="s">
        <v>4310</v>
      </c>
      <c r="G1576" s="61" t="s">
        <v>1503</v>
      </c>
      <c r="H1576" s="61" t="s">
        <v>4301</v>
      </c>
      <c r="I1576" s="61" t="s">
        <v>1505</v>
      </c>
      <c r="J1576" s="61" t="s">
        <v>1506</v>
      </c>
      <c r="K1576" s="61" t="s">
        <v>4306</v>
      </c>
      <c r="L1576" s="61" t="s">
        <v>1508</v>
      </c>
      <c r="M1576" s="61" t="s">
        <v>4407</v>
      </c>
      <c r="N1576" s="355">
        <v>46034</v>
      </c>
      <c r="O1576" s="19">
        <v>725172.07</v>
      </c>
      <c r="P1576" s="15" t="s">
        <v>1510</v>
      </c>
      <c r="Q1576" s="336">
        <v>1</v>
      </c>
    </row>
    <row r="1577" spans="1:17" x14ac:dyDescent="0.2">
      <c r="A1577" s="61" t="s">
        <v>3512</v>
      </c>
      <c r="B1577" s="61" t="s">
        <v>4282</v>
      </c>
      <c r="C1577" s="61" t="s">
        <v>1314</v>
      </c>
      <c r="D1577" s="61" t="s">
        <v>3513</v>
      </c>
      <c r="E1577" s="61" t="s">
        <v>4303</v>
      </c>
      <c r="F1577" s="61" t="s">
        <v>4372</v>
      </c>
      <c r="G1577" s="61" t="s">
        <v>1503</v>
      </c>
      <c r="H1577" s="61" t="s">
        <v>4301</v>
      </c>
      <c r="I1577" s="61" t="s">
        <v>1505</v>
      </c>
      <c r="J1577" s="61" t="s">
        <v>1506</v>
      </c>
      <c r="K1577" s="61" t="s">
        <v>4306</v>
      </c>
      <c r="L1577" s="61" t="s">
        <v>1508</v>
      </c>
      <c r="M1577" s="61" t="s">
        <v>4407</v>
      </c>
      <c r="N1577" s="355">
        <v>46034</v>
      </c>
      <c r="O1577" s="19">
        <v>1</v>
      </c>
      <c r="P1577" s="15" t="s">
        <v>1510</v>
      </c>
      <c r="Q1577" s="336">
        <v>1</v>
      </c>
    </row>
    <row r="1578" spans="1:17" x14ac:dyDescent="0.2">
      <c r="A1578" s="61" t="s">
        <v>3512</v>
      </c>
      <c r="B1578" s="61" t="s">
        <v>4282</v>
      </c>
      <c r="C1578" s="61" t="s">
        <v>4312</v>
      </c>
      <c r="D1578" s="61" t="s">
        <v>3513</v>
      </c>
      <c r="E1578" s="61" t="s">
        <v>4303</v>
      </c>
      <c r="F1578" s="61" t="s">
        <v>4372</v>
      </c>
      <c r="G1578" s="61" t="s">
        <v>1503</v>
      </c>
      <c r="H1578" s="61" t="s">
        <v>4301</v>
      </c>
      <c r="I1578" s="61" t="s">
        <v>1505</v>
      </c>
      <c r="J1578" s="61" t="s">
        <v>1506</v>
      </c>
      <c r="K1578" s="61" t="s">
        <v>4306</v>
      </c>
      <c r="L1578" s="61" t="s">
        <v>1508</v>
      </c>
      <c r="M1578" s="61" t="s">
        <v>4407</v>
      </c>
      <c r="N1578" s="355">
        <v>46034</v>
      </c>
      <c r="O1578" s="19">
        <v>0</v>
      </c>
      <c r="P1578" s="15" t="s">
        <v>1510</v>
      </c>
      <c r="Q1578" s="336">
        <v>1</v>
      </c>
    </row>
    <row r="1579" spans="1:17" x14ac:dyDescent="0.2">
      <c r="A1579" s="61" t="s">
        <v>3512</v>
      </c>
      <c r="B1579" s="61" t="s">
        <v>4307</v>
      </c>
      <c r="C1579" s="61" t="s">
        <v>1314</v>
      </c>
      <c r="D1579" s="61" t="s">
        <v>3513</v>
      </c>
      <c r="E1579" s="61" t="s">
        <v>4303</v>
      </c>
      <c r="F1579" s="61" t="s">
        <v>4372</v>
      </c>
      <c r="G1579" s="61" t="s">
        <v>1503</v>
      </c>
      <c r="H1579" s="61" t="s">
        <v>4301</v>
      </c>
      <c r="I1579" s="61" t="s">
        <v>4286</v>
      </c>
      <c r="J1579" s="61" t="s">
        <v>1506</v>
      </c>
      <c r="K1579" s="61" t="s">
        <v>4306</v>
      </c>
      <c r="L1579" s="61" t="s">
        <v>1508</v>
      </c>
      <c r="M1579" s="61" t="s">
        <v>4407</v>
      </c>
      <c r="N1579" s="355">
        <v>46034</v>
      </c>
      <c r="O1579" s="19">
        <v>1</v>
      </c>
      <c r="P1579" s="15" t="s">
        <v>1510</v>
      </c>
      <c r="Q1579" s="336">
        <v>1</v>
      </c>
    </row>
    <row r="1580" spans="1:17" x14ac:dyDescent="0.2">
      <c r="A1580" s="61" t="s">
        <v>3512</v>
      </c>
      <c r="B1580" s="61" t="s">
        <v>1498</v>
      </c>
      <c r="C1580" s="61" t="s">
        <v>1314</v>
      </c>
      <c r="D1580" s="61" t="s">
        <v>3513</v>
      </c>
      <c r="E1580" s="61" t="s">
        <v>4303</v>
      </c>
      <c r="F1580" s="61" t="s">
        <v>4372</v>
      </c>
      <c r="G1580" s="61" t="s">
        <v>1503</v>
      </c>
      <c r="H1580" s="61" t="s">
        <v>1504</v>
      </c>
      <c r="I1580" s="61" t="s">
        <v>4286</v>
      </c>
      <c r="J1580" s="61" t="s">
        <v>4287</v>
      </c>
      <c r="K1580" s="61" t="s">
        <v>4306</v>
      </c>
      <c r="L1580" s="61" t="s">
        <v>1508</v>
      </c>
      <c r="M1580" s="61" t="s">
        <v>4407</v>
      </c>
      <c r="N1580" s="355">
        <v>46034</v>
      </c>
      <c r="O1580" s="19">
        <v>0</v>
      </c>
      <c r="P1580" s="15" t="s">
        <v>1510</v>
      </c>
      <c r="Q1580" s="336">
        <v>1</v>
      </c>
    </row>
    <row r="1581" spans="1:17" x14ac:dyDescent="0.2">
      <c r="A1581" s="61" t="s">
        <v>3512</v>
      </c>
      <c r="B1581" s="61" t="s">
        <v>4300</v>
      </c>
      <c r="C1581" s="61" t="s">
        <v>1314</v>
      </c>
      <c r="D1581" s="61" t="s">
        <v>3513</v>
      </c>
      <c r="E1581" s="61" t="s">
        <v>4303</v>
      </c>
      <c r="F1581" s="61" t="s">
        <v>4372</v>
      </c>
      <c r="G1581" s="61" t="s">
        <v>1503</v>
      </c>
      <c r="H1581" s="61" t="s">
        <v>4301</v>
      </c>
      <c r="I1581" s="61" t="s">
        <v>1505</v>
      </c>
      <c r="J1581" s="61" t="s">
        <v>1506</v>
      </c>
      <c r="K1581" s="61" t="s">
        <v>4306</v>
      </c>
      <c r="L1581" s="61" t="s">
        <v>1508</v>
      </c>
      <c r="M1581" s="61" t="s">
        <v>4407</v>
      </c>
      <c r="N1581" s="355">
        <v>46034</v>
      </c>
      <c r="O1581" s="19">
        <v>100</v>
      </c>
      <c r="P1581" s="15" t="s">
        <v>1510</v>
      </c>
      <c r="Q1581" s="336">
        <v>1</v>
      </c>
    </row>
    <row r="1582" spans="1:17" x14ac:dyDescent="0.2">
      <c r="A1582" s="61" t="s">
        <v>3933</v>
      </c>
      <c r="B1582" s="61" t="s">
        <v>1498</v>
      </c>
      <c r="C1582" s="61" t="s">
        <v>1314</v>
      </c>
      <c r="D1582" s="61" t="s">
        <v>3934</v>
      </c>
      <c r="E1582" s="61" t="s">
        <v>4303</v>
      </c>
      <c r="F1582" s="61" t="s">
        <v>4330</v>
      </c>
      <c r="G1582" s="61" t="s">
        <v>1503</v>
      </c>
      <c r="H1582" s="61" t="s">
        <v>1504</v>
      </c>
      <c r="I1582" s="61" t="s">
        <v>1505</v>
      </c>
      <c r="J1582" s="61" t="s">
        <v>1506</v>
      </c>
      <c r="K1582" s="61" t="s">
        <v>4319</v>
      </c>
      <c r="L1582" s="61" t="s">
        <v>1508</v>
      </c>
      <c r="M1582" s="61" t="s">
        <v>4406</v>
      </c>
      <c r="N1582" s="355">
        <v>45358</v>
      </c>
      <c r="O1582" s="19">
        <v>7785.57</v>
      </c>
      <c r="P1582" s="15" t="s">
        <v>1510</v>
      </c>
      <c r="Q1582" s="336">
        <v>1</v>
      </c>
    </row>
    <row r="1583" spans="1:17" x14ac:dyDescent="0.2">
      <c r="A1583" s="61" t="s">
        <v>3935</v>
      </c>
      <c r="B1583" s="61" t="s">
        <v>1498</v>
      </c>
      <c r="C1583" s="61" t="s">
        <v>1314</v>
      </c>
      <c r="D1583" s="61" t="s">
        <v>3936</v>
      </c>
      <c r="E1583" s="61" t="s">
        <v>4303</v>
      </c>
      <c r="F1583" s="61" t="s">
        <v>4330</v>
      </c>
      <c r="G1583" s="61" t="s">
        <v>1503</v>
      </c>
      <c r="H1583" s="61" t="s">
        <v>1504</v>
      </c>
      <c r="I1583" s="61" t="s">
        <v>1505</v>
      </c>
      <c r="J1583" s="61" t="s">
        <v>1506</v>
      </c>
      <c r="K1583" s="61" t="s">
        <v>4319</v>
      </c>
      <c r="L1583" s="61" t="s">
        <v>1508</v>
      </c>
      <c r="M1583" s="61" t="s">
        <v>4407</v>
      </c>
      <c r="N1583" s="355">
        <v>46034</v>
      </c>
      <c r="O1583" s="19">
        <v>12522.62</v>
      </c>
      <c r="P1583" s="15" t="s">
        <v>1510</v>
      </c>
      <c r="Q1583" s="336">
        <v>1</v>
      </c>
    </row>
    <row r="1584" spans="1:17" x14ac:dyDescent="0.2">
      <c r="A1584" s="61" t="s">
        <v>3736</v>
      </c>
      <c r="B1584" s="61" t="s">
        <v>1498</v>
      </c>
      <c r="C1584" s="61" t="s">
        <v>1314</v>
      </c>
      <c r="D1584" s="61" t="s">
        <v>3737</v>
      </c>
      <c r="E1584" s="61" t="s">
        <v>4303</v>
      </c>
      <c r="F1584" s="61" t="s">
        <v>4400</v>
      </c>
      <c r="G1584" s="61" t="s">
        <v>1503</v>
      </c>
      <c r="H1584" s="61" t="s">
        <v>1504</v>
      </c>
      <c r="I1584" s="61" t="s">
        <v>1505</v>
      </c>
      <c r="J1584" s="61" t="s">
        <v>1506</v>
      </c>
      <c r="K1584" s="61" t="s">
        <v>4319</v>
      </c>
      <c r="L1584" s="61" t="s">
        <v>1508</v>
      </c>
      <c r="M1584" s="61" t="s">
        <v>4411</v>
      </c>
      <c r="N1584" s="355">
        <v>46042</v>
      </c>
      <c r="O1584" s="19">
        <v>0</v>
      </c>
      <c r="P1584" s="15" t="s">
        <v>1510</v>
      </c>
      <c r="Q1584" s="336">
        <v>1</v>
      </c>
    </row>
    <row r="1585" spans="1:17" x14ac:dyDescent="0.2">
      <c r="A1585" s="61" t="s">
        <v>3292</v>
      </c>
      <c r="B1585" s="61" t="s">
        <v>1498</v>
      </c>
      <c r="C1585" s="61" t="s">
        <v>1314</v>
      </c>
      <c r="D1585" s="61" t="s">
        <v>3293</v>
      </c>
      <c r="E1585" s="61" t="s">
        <v>4303</v>
      </c>
      <c r="F1585" s="61" t="s">
        <v>4310</v>
      </c>
      <c r="G1585" s="61" t="s">
        <v>1503</v>
      </c>
      <c r="H1585" s="61" t="s">
        <v>4301</v>
      </c>
      <c r="I1585" s="61" t="s">
        <v>1505</v>
      </c>
      <c r="J1585" s="61" t="s">
        <v>1506</v>
      </c>
      <c r="K1585" s="61" t="s">
        <v>4306</v>
      </c>
      <c r="L1585" s="61" t="s">
        <v>1508</v>
      </c>
      <c r="M1585" s="61" t="s">
        <v>4411</v>
      </c>
      <c r="N1585" s="355">
        <v>45972</v>
      </c>
      <c r="O1585" s="19">
        <v>0</v>
      </c>
      <c r="P1585" s="15" t="s">
        <v>1510</v>
      </c>
      <c r="Q1585" s="336">
        <v>1</v>
      </c>
    </row>
    <row r="1586" spans="1:17" x14ac:dyDescent="0.2">
      <c r="A1586" s="61" t="s">
        <v>3292</v>
      </c>
      <c r="B1586" s="61" t="s">
        <v>4300</v>
      </c>
      <c r="C1586" s="61" t="s">
        <v>1314</v>
      </c>
      <c r="D1586" s="61" t="s">
        <v>3293</v>
      </c>
      <c r="E1586" s="61" t="s">
        <v>4303</v>
      </c>
      <c r="F1586" s="61" t="s">
        <v>4310</v>
      </c>
      <c r="G1586" s="61" t="s">
        <v>1503</v>
      </c>
      <c r="H1586" s="61" t="s">
        <v>4301</v>
      </c>
      <c r="I1586" s="61" t="s">
        <v>1505</v>
      </c>
      <c r="J1586" s="61" t="s">
        <v>1506</v>
      </c>
      <c r="K1586" s="61" t="s">
        <v>4306</v>
      </c>
      <c r="L1586" s="61" t="s">
        <v>1508</v>
      </c>
      <c r="M1586" s="61" t="s">
        <v>4411</v>
      </c>
      <c r="N1586" s="355">
        <v>45972</v>
      </c>
      <c r="O1586" s="19">
        <v>291376.5</v>
      </c>
      <c r="P1586" s="15" t="s">
        <v>1510</v>
      </c>
      <c r="Q1586" s="336">
        <v>1</v>
      </c>
    </row>
    <row r="1587" spans="1:17" x14ac:dyDescent="0.2">
      <c r="A1587" s="61" t="s">
        <v>3206</v>
      </c>
      <c r="B1587" s="61" t="s">
        <v>4282</v>
      </c>
      <c r="C1587" s="61" t="s">
        <v>1314</v>
      </c>
      <c r="D1587" s="61" t="s">
        <v>3207</v>
      </c>
      <c r="E1587" s="61" t="s">
        <v>4303</v>
      </c>
      <c r="F1587" s="61" t="s">
        <v>4310</v>
      </c>
      <c r="G1587" s="61" t="s">
        <v>1503</v>
      </c>
      <c r="H1587" s="61" t="s">
        <v>4301</v>
      </c>
      <c r="I1587" s="61" t="s">
        <v>1505</v>
      </c>
      <c r="J1587" s="61" t="s">
        <v>1506</v>
      </c>
      <c r="K1587" s="61" t="s">
        <v>4306</v>
      </c>
      <c r="L1587" s="61" t="s">
        <v>1508</v>
      </c>
      <c r="M1587" s="61" t="s">
        <v>4411</v>
      </c>
      <c r="N1587" s="355">
        <v>46034</v>
      </c>
      <c r="O1587" s="19">
        <v>1</v>
      </c>
      <c r="P1587" s="15" t="s">
        <v>1510</v>
      </c>
      <c r="Q1587" s="336">
        <v>1</v>
      </c>
    </row>
    <row r="1588" spans="1:17" x14ac:dyDescent="0.2">
      <c r="A1588" s="61" t="s">
        <v>3206</v>
      </c>
      <c r="B1588" s="61" t="s">
        <v>4282</v>
      </c>
      <c r="C1588" s="61" t="s">
        <v>4312</v>
      </c>
      <c r="D1588" s="61" t="s">
        <v>3207</v>
      </c>
      <c r="E1588" s="61" t="s">
        <v>4303</v>
      </c>
      <c r="F1588" s="61" t="s">
        <v>4310</v>
      </c>
      <c r="G1588" s="61" t="s">
        <v>1503</v>
      </c>
      <c r="H1588" s="61" t="s">
        <v>4301</v>
      </c>
      <c r="I1588" s="61" t="s">
        <v>1505</v>
      </c>
      <c r="J1588" s="61" t="s">
        <v>1506</v>
      </c>
      <c r="K1588" s="61" t="s">
        <v>4306</v>
      </c>
      <c r="L1588" s="61" t="s">
        <v>1508</v>
      </c>
      <c r="M1588" s="61" t="s">
        <v>4411</v>
      </c>
      <c r="N1588" s="355">
        <v>46034</v>
      </c>
      <c r="O1588" s="19">
        <v>0</v>
      </c>
      <c r="P1588" s="15" t="s">
        <v>1510</v>
      </c>
      <c r="Q1588" s="336">
        <v>1</v>
      </c>
    </row>
    <row r="1589" spans="1:17" x14ac:dyDescent="0.2">
      <c r="A1589" s="61" t="s">
        <v>3206</v>
      </c>
      <c r="B1589" s="61" t="s">
        <v>4307</v>
      </c>
      <c r="C1589" s="61" t="s">
        <v>1314</v>
      </c>
      <c r="D1589" s="61" t="s">
        <v>3207</v>
      </c>
      <c r="E1589" s="61" t="s">
        <v>4303</v>
      </c>
      <c r="F1589" s="61" t="s">
        <v>4310</v>
      </c>
      <c r="G1589" s="61" t="s">
        <v>1503</v>
      </c>
      <c r="H1589" s="61" t="s">
        <v>4301</v>
      </c>
      <c r="I1589" s="61" t="s">
        <v>4286</v>
      </c>
      <c r="J1589" s="61" t="s">
        <v>1506</v>
      </c>
      <c r="K1589" s="61" t="s">
        <v>4306</v>
      </c>
      <c r="L1589" s="61" t="s">
        <v>1508</v>
      </c>
      <c r="M1589" s="61" t="s">
        <v>4411</v>
      </c>
      <c r="N1589" s="355">
        <v>46034</v>
      </c>
      <c r="O1589" s="19">
        <v>1</v>
      </c>
      <c r="P1589" s="15" t="s">
        <v>1510</v>
      </c>
      <c r="Q1589" s="336">
        <v>1</v>
      </c>
    </row>
    <row r="1590" spans="1:17" x14ac:dyDescent="0.2">
      <c r="A1590" s="61" t="s">
        <v>3206</v>
      </c>
      <c r="B1590" s="61" t="s">
        <v>1498</v>
      </c>
      <c r="C1590" s="61" t="s">
        <v>1314</v>
      </c>
      <c r="D1590" s="61" t="s">
        <v>3207</v>
      </c>
      <c r="E1590" s="61" t="s">
        <v>4303</v>
      </c>
      <c r="F1590" s="61" t="s">
        <v>4310</v>
      </c>
      <c r="G1590" s="61" t="s">
        <v>1503</v>
      </c>
      <c r="H1590" s="61" t="s">
        <v>4301</v>
      </c>
      <c r="I1590" s="61" t="s">
        <v>4286</v>
      </c>
      <c r="J1590" s="61" t="s">
        <v>4287</v>
      </c>
      <c r="K1590" s="61" t="s">
        <v>4306</v>
      </c>
      <c r="L1590" s="61" t="s">
        <v>1508</v>
      </c>
      <c r="M1590" s="61" t="s">
        <v>4411</v>
      </c>
      <c r="N1590" s="355">
        <v>46034</v>
      </c>
      <c r="O1590" s="19">
        <v>115242.48</v>
      </c>
      <c r="P1590" s="15" t="s">
        <v>1510</v>
      </c>
      <c r="Q1590" s="336">
        <v>1</v>
      </c>
    </row>
    <row r="1591" spans="1:17" x14ac:dyDescent="0.2">
      <c r="A1591" s="61" t="s">
        <v>3206</v>
      </c>
      <c r="B1591" s="61" t="s">
        <v>4300</v>
      </c>
      <c r="C1591" s="61" t="s">
        <v>1314</v>
      </c>
      <c r="D1591" s="61" t="s">
        <v>3207</v>
      </c>
      <c r="E1591" s="61" t="s">
        <v>4303</v>
      </c>
      <c r="F1591" s="61" t="s">
        <v>4310</v>
      </c>
      <c r="G1591" s="61" t="s">
        <v>1503</v>
      </c>
      <c r="H1591" s="61" t="s">
        <v>4301</v>
      </c>
      <c r="I1591" s="61" t="s">
        <v>1505</v>
      </c>
      <c r="J1591" s="61" t="s">
        <v>1506</v>
      </c>
      <c r="K1591" s="61" t="s">
        <v>4306</v>
      </c>
      <c r="L1591" s="61" t="s">
        <v>1508</v>
      </c>
      <c r="M1591" s="61" t="s">
        <v>4411</v>
      </c>
      <c r="N1591" s="355">
        <v>46034</v>
      </c>
      <c r="O1591" s="19">
        <v>961333.54</v>
      </c>
      <c r="P1591" s="15" t="s">
        <v>1510</v>
      </c>
      <c r="Q1591" s="336">
        <v>1</v>
      </c>
    </row>
    <row r="1592" spans="1:17" x14ac:dyDescent="0.2">
      <c r="A1592" s="61" t="s">
        <v>3947</v>
      </c>
      <c r="B1592" s="61" t="s">
        <v>1498</v>
      </c>
      <c r="C1592" s="61" t="s">
        <v>1314</v>
      </c>
      <c r="D1592" s="61" t="s">
        <v>3948</v>
      </c>
      <c r="E1592" s="61" t="s">
        <v>4303</v>
      </c>
      <c r="F1592" s="61" t="s">
        <v>4330</v>
      </c>
      <c r="G1592" s="61" t="s">
        <v>1503</v>
      </c>
      <c r="H1592" s="61" t="s">
        <v>1504</v>
      </c>
      <c r="I1592" s="61" t="s">
        <v>1505</v>
      </c>
      <c r="J1592" s="61" t="s">
        <v>1506</v>
      </c>
      <c r="K1592" s="61" t="s">
        <v>4319</v>
      </c>
      <c r="L1592" s="61" t="s">
        <v>1508</v>
      </c>
      <c r="M1592" s="61" t="s">
        <v>4411</v>
      </c>
      <c r="N1592" s="355">
        <v>45937</v>
      </c>
      <c r="O1592" s="19">
        <v>0</v>
      </c>
      <c r="P1592" s="15" t="s">
        <v>1510</v>
      </c>
      <c r="Q1592" s="336">
        <v>1</v>
      </c>
    </row>
    <row r="1593" spans="1:17" x14ac:dyDescent="0.2">
      <c r="A1593" s="61" t="s">
        <v>3945</v>
      </c>
      <c r="B1593" s="61" t="s">
        <v>1498</v>
      </c>
      <c r="C1593" s="61" t="s">
        <v>1314</v>
      </c>
      <c r="D1593" s="61" t="s">
        <v>3946</v>
      </c>
      <c r="E1593" s="61" t="s">
        <v>4303</v>
      </c>
      <c r="F1593" s="61" t="s">
        <v>4330</v>
      </c>
      <c r="G1593" s="61" t="s">
        <v>1503</v>
      </c>
      <c r="H1593" s="61" t="s">
        <v>1504</v>
      </c>
      <c r="I1593" s="61" t="s">
        <v>1505</v>
      </c>
      <c r="J1593" s="61" t="s">
        <v>1506</v>
      </c>
      <c r="K1593" s="61" t="s">
        <v>4319</v>
      </c>
      <c r="L1593" s="61" t="s">
        <v>1508</v>
      </c>
      <c r="M1593" s="61" t="s">
        <v>4411</v>
      </c>
      <c r="N1593" s="355">
        <v>45898</v>
      </c>
      <c r="O1593" s="19">
        <v>0</v>
      </c>
      <c r="P1593" s="15" t="s">
        <v>1510</v>
      </c>
      <c r="Q1593" s="336">
        <v>1</v>
      </c>
    </row>
    <row r="1594" spans="1:17" x14ac:dyDescent="0.2">
      <c r="A1594" s="61" t="s">
        <v>3256</v>
      </c>
      <c r="B1594" s="61" t="s">
        <v>1498</v>
      </c>
      <c r="C1594" s="61" t="s">
        <v>1314</v>
      </c>
      <c r="D1594" s="61" t="s">
        <v>3257</v>
      </c>
      <c r="E1594" s="61" t="s">
        <v>4303</v>
      </c>
      <c r="F1594" s="61" t="s">
        <v>4310</v>
      </c>
      <c r="G1594" s="61" t="s">
        <v>1503</v>
      </c>
      <c r="H1594" s="61" t="s">
        <v>1504</v>
      </c>
      <c r="I1594" s="61" t="s">
        <v>1505</v>
      </c>
      <c r="J1594" s="61" t="s">
        <v>1506</v>
      </c>
      <c r="K1594" s="61" t="s">
        <v>4306</v>
      </c>
      <c r="L1594" s="61" t="s">
        <v>1508</v>
      </c>
      <c r="M1594" s="61" t="s">
        <v>4412</v>
      </c>
      <c r="N1594" s="355">
        <v>46034</v>
      </c>
      <c r="O1594" s="19">
        <v>0</v>
      </c>
      <c r="P1594" s="15" t="s">
        <v>1510</v>
      </c>
      <c r="Q1594" s="336">
        <v>1</v>
      </c>
    </row>
    <row r="1595" spans="1:17" x14ac:dyDescent="0.2">
      <c r="A1595" s="61" t="s">
        <v>3256</v>
      </c>
      <c r="B1595" s="61" t="s">
        <v>1498</v>
      </c>
      <c r="C1595" s="61" t="s">
        <v>4312</v>
      </c>
      <c r="D1595" s="61" t="s">
        <v>3257</v>
      </c>
      <c r="E1595" s="61" t="s">
        <v>4303</v>
      </c>
      <c r="F1595" s="61" t="s">
        <v>4310</v>
      </c>
      <c r="G1595" s="61" t="s">
        <v>1503</v>
      </c>
      <c r="H1595" s="61" t="s">
        <v>1504</v>
      </c>
      <c r="I1595" s="61" t="s">
        <v>1505</v>
      </c>
      <c r="J1595" s="61" t="s">
        <v>1506</v>
      </c>
      <c r="K1595" s="61" t="s">
        <v>4306</v>
      </c>
      <c r="L1595" s="61" t="s">
        <v>1508</v>
      </c>
      <c r="M1595" s="61" t="s">
        <v>4412</v>
      </c>
      <c r="N1595" s="355">
        <v>46034</v>
      </c>
      <c r="O1595" s="19">
        <v>0</v>
      </c>
      <c r="P1595" s="15" t="s">
        <v>1510</v>
      </c>
      <c r="Q1595" s="336">
        <v>1</v>
      </c>
    </row>
    <row r="1596" spans="1:17" x14ac:dyDescent="0.2">
      <c r="A1596" s="61" t="s">
        <v>3256</v>
      </c>
      <c r="B1596" s="61" t="s">
        <v>1498</v>
      </c>
      <c r="C1596" s="61" t="s">
        <v>4313</v>
      </c>
      <c r="D1596" s="61" t="s">
        <v>3257</v>
      </c>
      <c r="E1596" s="61" t="s">
        <v>4303</v>
      </c>
      <c r="F1596" s="61" t="s">
        <v>4310</v>
      </c>
      <c r="G1596" s="61" t="s">
        <v>1503</v>
      </c>
      <c r="H1596" s="61" t="s">
        <v>1504</v>
      </c>
      <c r="I1596" s="61" t="s">
        <v>1505</v>
      </c>
      <c r="J1596" s="61" t="s">
        <v>1506</v>
      </c>
      <c r="K1596" s="61" t="s">
        <v>4306</v>
      </c>
      <c r="L1596" s="61" t="s">
        <v>1508</v>
      </c>
      <c r="M1596" s="61" t="s">
        <v>4412</v>
      </c>
      <c r="N1596" s="355">
        <v>46034</v>
      </c>
      <c r="O1596" s="19">
        <v>0</v>
      </c>
      <c r="P1596" s="15" t="s">
        <v>1510</v>
      </c>
      <c r="Q1596" s="336">
        <v>1</v>
      </c>
    </row>
    <row r="1597" spans="1:17" x14ac:dyDescent="0.2">
      <c r="A1597" s="61" t="s">
        <v>3949</v>
      </c>
      <c r="B1597" s="61" t="s">
        <v>1498</v>
      </c>
      <c r="C1597" s="61" t="s">
        <v>1314</v>
      </c>
      <c r="D1597" s="61" t="s">
        <v>3950</v>
      </c>
      <c r="E1597" s="61" t="s">
        <v>4303</v>
      </c>
      <c r="F1597" s="61" t="s">
        <v>4330</v>
      </c>
      <c r="G1597" s="61" t="s">
        <v>1503</v>
      </c>
      <c r="H1597" s="61" t="s">
        <v>1504</v>
      </c>
      <c r="I1597" s="61" t="s">
        <v>1505</v>
      </c>
      <c r="J1597" s="61" t="s">
        <v>1506</v>
      </c>
      <c r="K1597" s="61" t="s">
        <v>4319</v>
      </c>
      <c r="L1597" s="61" t="s">
        <v>1508</v>
      </c>
      <c r="M1597" s="61" t="s">
        <v>4406</v>
      </c>
      <c r="N1597" s="355">
        <v>45898</v>
      </c>
      <c r="O1597" s="19">
        <v>0</v>
      </c>
      <c r="P1597" s="15" t="s">
        <v>1510</v>
      </c>
      <c r="Q1597" s="336">
        <v>1</v>
      </c>
    </row>
    <row r="1598" spans="1:17" x14ac:dyDescent="0.2">
      <c r="A1598" s="61" t="s">
        <v>3884</v>
      </c>
      <c r="B1598" s="61" t="s">
        <v>4282</v>
      </c>
      <c r="C1598" s="61" t="s">
        <v>1314</v>
      </c>
      <c r="D1598" s="61" t="s">
        <v>3885</v>
      </c>
      <c r="E1598" s="61" t="s">
        <v>4303</v>
      </c>
      <c r="F1598" s="61" t="s">
        <v>4310</v>
      </c>
      <c r="G1598" s="61" t="s">
        <v>1503</v>
      </c>
      <c r="H1598" s="61" t="s">
        <v>4301</v>
      </c>
      <c r="I1598" s="61" t="s">
        <v>1505</v>
      </c>
      <c r="J1598" s="61" t="s">
        <v>1506</v>
      </c>
      <c r="K1598" s="61" t="s">
        <v>4306</v>
      </c>
      <c r="L1598" s="61" t="s">
        <v>1508</v>
      </c>
      <c r="M1598" s="61" t="s">
        <v>4411</v>
      </c>
      <c r="N1598" s="355">
        <v>46050</v>
      </c>
      <c r="O1598" s="19">
        <v>1</v>
      </c>
      <c r="P1598" s="15" t="s">
        <v>1510</v>
      </c>
      <c r="Q1598" s="336">
        <v>1</v>
      </c>
    </row>
    <row r="1599" spans="1:17" x14ac:dyDescent="0.2">
      <c r="A1599" s="61" t="s">
        <v>3884</v>
      </c>
      <c r="B1599" s="61" t="s">
        <v>4282</v>
      </c>
      <c r="C1599" s="61" t="s">
        <v>4312</v>
      </c>
      <c r="D1599" s="61" t="s">
        <v>3885</v>
      </c>
      <c r="E1599" s="61" t="s">
        <v>4303</v>
      </c>
      <c r="F1599" s="61" t="s">
        <v>4310</v>
      </c>
      <c r="G1599" s="61" t="s">
        <v>1503</v>
      </c>
      <c r="H1599" s="61" t="s">
        <v>4301</v>
      </c>
      <c r="I1599" s="61" t="s">
        <v>1505</v>
      </c>
      <c r="J1599" s="61" t="s">
        <v>1506</v>
      </c>
      <c r="K1599" s="61" t="s">
        <v>4306</v>
      </c>
      <c r="L1599" s="61" t="s">
        <v>1508</v>
      </c>
      <c r="M1599" s="61" t="s">
        <v>4411</v>
      </c>
      <c r="N1599" s="355">
        <v>46050</v>
      </c>
      <c r="O1599" s="19">
        <v>0</v>
      </c>
      <c r="P1599" s="15" t="s">
        <v>1510</v>
      </c>
      <c r="Q1599" s="336">
        <v>1</v>
      </c>
    </row>
    <row r="1600" spans="1:17" x14ac:dyDescent="0.2">
      <c r="A1600" s="61" t="s">
        <v>3884</v>
      </c>
      <c r="B1600" s="61" t="s">
        <v>4307</v>
      </c>
      <c r="C1600" s="61" t="s">
        <v>1314</v>
      </c>
      <c r="D1600" s="61" t="s">
        <v>3885</v>
      </c>
      <c r="E1600" s="61" t="s">
        <v>4303</v>
      </c>
      <c r="F1600" s="61" t="s">
        <v>4310</v>
      </c>
      <c r="G1600" s="61" t="s">
        <v>1503</v>
      </c>
      <c r="H1600" s="61" t="s">
        <v>4301</v>
      </c>
      <c r="I1600" s="61" t="s">
        <v>4286</v>
      </c>
      <c r="J1600" s="61" t="s">
        <v>1506</v>
      </c>
      <c r="K1600" s="61" t="s">
        <v>4306</v>
      </c>
      <c r="L1600" s="61" t="s">
        <v>1508</v>
      </c>
      <c r="M1600" s="61" t="s">
        <v>4411</v>
      </c>
      <c r="N1600" s="355">
        <v>46050</v>
      </c>
      <c r="O1600" s="19">
        <v>1</v>
      </c>
      <c r="P1600" s="15" t="s">
        <v>1510</v>
      </c>
      <c r="Q1600" s="336">
        <v>1</v>
      </c>
    </row>
    <row r="1601" spans="1:17" x14ac:dyDescent="0.2">
      <c r="A1601" s="61" t="s">
        <v>3884</v>
      </c>
      <c r="B1601" s="61" t="s">
        <v>1498</v>
      </c>
      <c r="C1601" s="61" t="s">
        <v>1314</v>
      </c>
      <c r="D1601" s="61" t="s">
        <v>3885</v>
      </c>
      <c r="E1601" s="61" t="s">
        <v>4303</v>
      </c>
      <c r="F1601" s="61" t="s">
        <v>4310</v>
      </c>
      <c r="G1601" s="61" t="s">
        <v>1503</v>
      </c>
      <c r="H1601" s="61" t="s">
        <v>4305</v>
      </c>
      <c r="I1601" s="61" t="s">
        <v>1505</v>
      </c>
      <c r="J1601" s="61" t="s">
        <v>1506</v>
      </c>
      <c r="K1601" s="61" t="s">
        <v>4306</v>
      </c>
      <c r="L1601" s="61" t="s">
        <v>1508</v>
      </c>
      <c r="M1601" s="61" t="s">
        <v>4411</v>
      </c>
      <c r="N1601" s="355">
        <v>46050</v>
      </c>
      <c r="O1601" s="19">
        <v>0</v>
      </c>
      <c r="P1601" s="15" t="s">
        <v>1510</v>
      </c>
      <c r="Q1601" s="336">
        <v>1</v>
      </c>
    </row>
    <row r="1602" spans="1:17" x14ac:dyDescent="0.2">
      <c r="A1602" s="61" t="s">
        <v>3884</v>
      </c>
      <c r="B1602" s="61" t="s">
        <v>4300</v>
      </c>
      <c r="C1602" s="61" t="s">
        <v>1314</v>
      </c>
      <c r="D1602" s="61" t="s">
        <v>3885</v>
      </c>
      <c r="E1602" s="61" t="s">
        <v>4303</v>
      </c>
      <c r="F1602" s="61" t="s">
        <v>4310</v>
      </c>
      <c r="G1602" s="61" t="s">
        <v>1503</v>
      </c>
      <c r="H1602" s="61" t="s">
        <v>4301</v>
      </c>
      <c r="I1602" s="61" t="s">
        <v>1505</v>
      </c>
      <c r="J1602" s="61" t="s">
        <v>1506</v>
      </c>
      <c r="K1602" s="61" t="s">
        <v>4306</v>
      </c>
      <c r="L1602" s="61" t="s">
        <v>1508</v>
      </c>
      <c r="M1602" s="61" t="s">
        <v>4411</v>
      </c>
      <c r="N1602" s="355">
        <v>46050</v>
      </c>
      <c r="O1602" s="19">
        <v>1073426.79</v>
      </c>
      <c r="P1602" s="15" t="s">
        <v>1510</v>
      </c>
      <c r="Q1602" s="336">
        <v>1</v>
      </c>
    </row>
    <row r="1603" spans="1:17" x14ac:dyDescent="0.2">
      <c r="A1603" s="61" t="s">
        <v>3575</v>
      </c>
      <c r="B1603" s="61" t="s">
        <v>4282</v>
      </c>
      <c r="C1603" s="61" t="s">
        <v>1314</v>
      </c>
      <c r="D1603" s="61" t="s">
        <v>3576</v>
      </c>
      <c r="E1603" s="61" t="s">
        <v>4303</v>
      </c>
      <c r="F1603" s="61" t="s">
        <v>4310</v>
      </c>
      <c r="G1603" s="61" t="s">
        <v>1503</v>
      </c>
      <c r="H1603" s="61" t="s">
        <v>4301</v>
      </c>
      <c r="I1603" s="61" t="s">
        <v>1505</v>
      </c>
      <c r="J1603" s="61" t="s">
        <v>1506</v>
      </c>
      <c r="K1603" s="61" t="s">
        <v>4306</v>
      </c>
      <c r="L1603" s="61" t="s">
        <v>1508</v>
      </c>
      <c r="M1603" s="61" t="s">
        <v>4411</v>
      </c>
      <c r="N1603" s="355">
        <v>46034</v>
      </c>
      <c r="O1603" s="19">
        <v>1</v>
      </c>
      <c r="P1603" s="15" t="s">
        <v>1510</v>
      </c>
      <c r="Q1603" s="336">
        <v>1</v>
      </c>
    </row>
    <row r="1604" spans="1:17" x14ac:dyDescent="0.2">
      <c r="A1604" s="61" t="s">
        <v>3575</v>
      </c>
      <c r="B1604" s="61" t="s">
        <v>4282</v>
      </c>
      <c r="C1604" s="61" t="s">
        <v>4312</v>
      </c>
      <c r="D1604" s="61" t="s">
        <v>3576</v>
      </c>
      <c r="E1604" s="61" t="s">
        <v>4303</v>
      </c>
      <c r="F1604" s="61" t="s">
        <v>4310</v>
      </c>
      <c r="G1604" s="61" t="s">
        <v>1503</v>
      </c>
      <c r="H1604" s="61" t="s">
        <v>4301</v>
      </c>
      <c r="I1604" s="61" t="s">
        <v>1505</v>
      </c>
      <c r="J1604" s="61" t="s">
        <v>1506</v>
      </c>
      <c r="K1604" s="61" t="s">
        <v>4306</v>
      </c>
      <c r="L1604" s="61" t="s">
        <v>1508</v>
      </c>
      <c r="M1604" s="61" t="s">
        <v>4411</v>
      </c>
      <c r="N1604" s="355">
        <v>46034</v>
      </c>
      <c r="O1604" s="19">
        <v>0</v>
      </c>
      <c r="P1604" s="15" t="s">
        <v>1510</v>
      </c>
      <c r="Q1604" s="336">
        <v>1</v>
      </c>
    </row>
    <row r="1605" spans="1:17" x14ac:dyDescent="0.2">
      <c r="A1605" s="61" t="s">
        <v>3575</v>
      </c>
      <c r="B1605" s="61" t="s">
        <v>4307</v>
      </c>
      <c r="C1605" s="61" t="s">
        <v>1314</v>
      </c>
      <c r="D1605" s="61" t="s">
        <v>3576</v>
      </c>
      <c r="E1605" s="61" t="s">
        <v>4303</v>
      </c>
      <c r="F1605" s="61" t="s">
        <v>4310</v>
      </c>
      <c r="G1605" s="61" t="s">
        <v>1503</v>
      </c>
      <c r="H1605" s="61" t="s">
        <v>4301</v>
      </c>
      <c r="I1605" s="61" t="s">
        <v>1505</v>
      </c>
      <c r="J1605" s="61" t="s">
        <v>1506</v>
      </c>
      <c r="K1605" s="61" t="s">
        <v>4306</v>
      </c>
      <c r="L1605" s="61" t="s">
        <v>1508</v>
      </c>
      <c r="M1605" s="61" t="s">
        <v>4411</v>
      </c>
      <c r="N1605" s="355">
        <v>46034</v>
      </c>
      <c r="O1605" s="19">
        <v>1</v>
      </c>
      <c r="P1605" s="15" t="s">
        <v>1510</v>
      </c>
      <c r="Q1605" s="336">
        <v>1</v>
      </c>
    </row>
    <row r="1606" spans="1:17" x14ac:dyDescent="0.2">
      <c r="A1606" s="61" t="s">
        <v>3575</v>
      </c>
      <c r="B1606" s="61" t="s">
        <v>1498</v>
      </c>
      <c r="C1606" s="61" t="s">
        <v>1314</v>
      </c>
      <c r="D1606" s="61" t="s">
        <v>3576</v>
      </c>
      <c r="E1606" s="61" t="s">
        <v>4303</v>
      </c>
      <c r="F1606" s="61" t="s">
        <v>4310</v>
      </c>
      <c r="G1606" s="61" t="s">
        <v>1503</v>
      </c>
      <c r="H1606" s="61" t="s">
        <v>4301</v>
      </c>
      <c r="I1606" s="61" t="s">
        <v>1505</v>
      </c>
      <c r="J1606" s="61" t="s">
        <v>1506</v>
      </c>
      <c r="K1606" s="61" t="s">
        <v>4306</v>
      </c>
      <c r="L1606" s="61" t="s">
        <v>1508</v>
      </c>
      <c r="M1606" s="61" t="s">
        <v>4411</v>
      </c>
      <c r="N1606" s="355">
        <v>46034</v>
      </c>
      <c r="O1606" s="19">
        <v>0</v>
      </c>
      <c r="P1606" s="15" t="s">
        <v>1510</v>
      </c>
      <c r="Q1606" s="336">
        <v>1</v>
      </c>
    </row>
    <row r="1607" spans="1:17" x14ac:dyDescent="0.2">
      <c r="A1607" s="61" t="s">
        <v>3575</v>
      </c>
      <c r="B1607" s="61" t="s">
        <v>4300</v>
      </c>
      <c r="C1607" s="61" t="s">
        <v>1314</v>
      </c>
      <c r="D1607" s="61" t="s">
        <v>3576</v>
      </c>
      <c r="E1607" s="61" t="s">
        <v>4303</v>
      </c>
      <c r="F1607" s="61" t="s">
        <v>4310</v>
      </c>
      <c r="G1607" s="61" t="s">
        <v>1503</v>
      </c>
      <c r="H1607" s="61" t="s">
        <v>4301</v>
      </c>
      <c r="I1607" s="61" t="s">
        <v>1505</v>
      </c>
      <c r="J1607" s="61" t="s">
        <v>1506</v>
      </c>
      <c r="K1607" s="61" t="s">
        <v>4306</v>
      </c>
      <c r="L1607" s="61" t="s">
        <v>1508</v>
      </c>
      <c r="M1607" s="61" t="s">
        <v>4411</v>
      </c>
      <c r="N1607" s="355">
        <v>46034</v>
      </c>
      <c r="O1607" s="19">
        <v>6262.01</v>
      </c>
      <c r="P1607" s="15" t="s">
        <v>1510</v>
      </c>
      <c r="Q1607" s="336">
        <v>1</v>
      </c>
    </row>
    <row r="1608" spans="1:17" x14ac:dyDescent="0.2">
      <c r="A1608" s="61" t="s">
        <v>3177</v>
      </c>
      <c r="B1608" s="61" t="s">
        <v>4283</v>
      </c>
      <c r="C1608" s="61" t="s">
        <v>1314</v>
      </c>
      <c r="D1608" s="61" t="s">
        <v>3178</v>
      </c>
      <c r="E1608" s="61" t="s">
        <v>4303</v>
      </c>
      <c r="F1608" s="61" t="s">
        <v>4310</v>
      </c>
      <c r="G1608" s="61" t="s">
        <v>1503</v>
      </c>
      <c r="H1608" s="61" t="s">
        <v>4301</v>
      </c>
      <c r="I1608" s="61" t="s">
        <v>1505</v>
      </c>
      <c r="J1608" s="61" t="s">
        <v>1506</v>
      </c>
      <c r="K1608" s="61" t="s">
        <v>4306</v>
      </c>
      <c r="L1608" s="61" t="s">
        <v>1508</v>
      </c>
      <c r="M1608" s="61" t="s">
        <v>4412</v>
      </c>
      <c r="N1608" s="355">
        <v>46034</v>
      </c>
      <c r="O1608" s="19">
        <v>0</v>
      </c>
      <c r="P1608" s="15" t="s">
        <v>1510</v>
      </c>
      <c r="Q1608" s="336">
        <v>1</v>
      </c>
    </row>
    <row r="1609" spans="1:17" x14ac:dyDescent="0.2">
      <c r="A1609" s="61" t="s">
        <v>3177</v>
      </c>
      <c r="B1609" s="61" t="s">
        <v>4283</v>
      </c>
      <c r="C1609" s="61" t="s">
        <v>4312</v>
      </c>
      <c r="D1609" s="61" t="s">
        <v>3178</v>
      </c>
      <c r="E1609" s="61" t="s">
        <v>4303</v>
      </c>
      <c r="F1609" s="61" t="s">
        <v>4310</v>
      </c>
      <c r="G1609" s="61" t="s">
        <v>1503</v>
      </c>
      <c r="H1609" s="61" t="s">
        <v>4301</v>
      </c>
      <c r="I1609" s="61" t="s">
        <v>1505</v>
      </c>
      <c r="J1609" s="61" t="s">
        <v>1506</v>
      </c>
      <c r="K1609" s="61" t="s">
        <v>4306</v>
      </c>
      <c r="L1609" s="61" t="s">
        <v>1508</v>
      </c>
      <c r="M1609" s="61" t="s">
        <v>4412</v>
      </c>
      <c r="N1609" s="355">
        <v>46034</v>
      </c>
      <c r="O1609" s="19">
        <v>0</v>
      </c>
      <c r="P1609" s="15" t="s">
        <v>1510</v>
      </c>
      <c r="Q1609" s="336">
        <v>1</v>
      </c>
    </row>
    <row r="1610" spans="1:17" x14ac:dyDescent="0.2">
      <c r="A1610" s="61" t="s">
        <v>3177</v>
      </c>
      <c r="B1610" s="61" t="s">
        <v>4283</v>
      </c>
      <c r="C1610" s="61" t="s">
        <v>4313</v>
      </c>
      <c r="D1610" s="61" t="s">
        <v>3178</v>
      </c>
      <c r="E1610" s="61" t="s">
        <v>4303</v>
      </c>
      <c r="F1610" s="61" t="s">
        <v>4310</v>
      </c>
      <c r="G1610" s="61" t="s">
        <v>1503</v>
      </c>
      <c r="H1610" s="61" t="s">
        <v>4301</v>
      </c>
      <c r="I1610" s="61" t="s">
        <v>1505</v>
      </c>
      <c r="J1610" s="61" t="s">
        <v>1506</v>
      </c>
      <c r="K1610" s="61" t="s">
        <v>4306</v>
      </c>
      <c r="L1610" s="61" t="s">
        <v>1508</v>
      </c>
      <c r="M1610" s="61" t="s">
        <v>4412</v>
      </c>
      <c r="N1610" s="355">
        <v>46034</v>
      </c>
      <c r="O1610" s="19">
        <v>0</v>
      </c>
      <c r="P1610" s="15" t="s">
        <v>1510</v>
      </c>
      <c r="Q1610" s="336">
        <v>1</v>
      </c>
    </row>
    <row r="1611" spans="1:17" x14ac:dyDescent="0.2">
      <c r="A1611" s="61" t="s">
        <v>3177</v>
      </c>
      <c r="B1611" s="61" t="s">
        <v>4307</v>
      </c>
      <c r="C1611" s="61" t="s">
        <v>1314</v>
      </c>
      <c r="D1611" s="61" t="s">
        <v>3178</v>
      </c>
      <c r="E1611" s="61" t="s">
        <v>4303</v>
      </c>
      <c r="F1611" s="61" t="s">
        <v>4310</v>
      </c>
      <c r="G1611" s="61" t="s">
        <v>1503</v>
      </c>
      <c r="H1611" s="61" t="s">
        <v>4301</v>
      </c>
      <c r="I1611" s="61" t="s">
        <v>1505</v>
      </c>
      <c r="J1611" s="61" t="s">
        <v>1506</v>
      </c>
      <c r="K1611" s="61" t="s">
        <v>4306</v>
      </c>
      <c r="L1611" s="61" t="s">
        <v>1508</v>
      </c>
      <c r="M1611" s="61" t="s">
        <v>4412</v>
      </c>
      <c r="N1611" s="355">
        <v>46034</v>
      </c>
      <c r="O1611" s="19">
        <v>0</v>
      </c>
      <c r="P1611" s="15" t="s">
        <v>1510</v>
      </c>
      <c r="Q1611" s="336">
        <v>1</v>
      </c>
    </row>
    <row r="1612" spans="1:17" x14ac:dyDescent="0.2">
      <c r="A1612" s="61" t="s">
        <v>3177</v>
      </c>
      <c r="B1612" s="61" t="s">
        <v>1498</v>
      </c>
      <c r="C1612" s="61" t="s">
        <v>1314</v>
      </c>
      <c r="D1612" s="61" t="s">
        <v>3178</v>
      </c>
      <c r="E1612" s="61" t="s">
        <v>4303</v>
      </c>
      <c r="F1612" s="61" t="s">
        <v>4310</v>
      </c>
      <c r="G1612" s="61" t="s">
        <v>1503</v>
      </c>
      <c r="H1612" s="61" t="s">
        <v>4301</v>
      </c>
      <c r="I1612" s="61" t="s">
        <v>1505</v>
      </c>
      <c r="J1612" s="61" t="s">
        <v>1506</v>
      </c>
      <c r="K1612" s="61" t="s">
        <v>4306</v>
      </c>
      <c r="L1612" s="61" t="s">
        <v>1508</v>
      </c>
      <c r="M1612" s="61" t="s">
        <v>4412</v>
      </c>
      <c r="N1612" s="355">
        <v>46034</v>
      </c>
      <c r="O1612" s="19">
        <v>0</v>
      </c>
      <c r="P1612" s="15" t="s">
        <v>1510</v>
      </c>
      <c r="Q1612" s="336">
        <v>1</v>
      </c>
    </row>
    <row r="1613" spans="1:17" x14ac:dyDescent="0.2">
      <c r="A1613" s="61" t="s">
        <v>3177</v>
      </c>
      <c r="B1613" s="61" t="s">
        <v>4300</v>
      </c>
      <c r="C1613" s="61" t="s">
        <v>1314</v>
      </c>
      <c r="D1613" s="61" t="s">
        <v>3178</v>
      </c>
      <c r="E1613" s="61" t="s">
        <v>4303</v>
      </c>
      <c r="F1613" s="61" t="s">
        <v>4310</v>
      </c>
      <c r="G1613" s="61" t="s">
        <v>1503</v>
      </c>
      <c r="H1613" s="61" t="s">
        <v>4301</v>
      </c>
      <c r="I1613" s="61" t="s">
        <v>1505</v>
      </c>
      <c r="J1613" s="61" t="s">
        <v>1506</v>
      </c>
      <c r="K1613" s="61" t="s">
        <v>4306</v>
      </c>
      <c r="L1613" s="61" t="s">
        <v>1508</v>
      </c>
      <c r="M1613" s="61" t="s">
        <v>4412</v>
      </c>
      <c r="N1613" s="355">
        <v>46034</v>
      </c>
      <c r="O1613" s="19">
        <v>65876.259999999995</v>
      </c>
      <c r="P1613" s="15" t="s">
        <v>1510</v>
      </c>
      <c r="Q1613" s="336">
        <v>1</v>
      </c>
    </row>
    <row r="1614" spans="1:17" x14ac:dyDescent="0.2">
      <c r="A1614" s="61" t="s">
        <v>2906</v>
      </c>
      <c r="B1614" s="61" t="s">
        <v>4307</v>
      </c>
      <c r="C1614" s="61" t="s">
        <v>1314</v>
      </c>
      <c r="D1614" s="61" t="s">
        <v>2907</v>
      </c>
      <c r="E1614" s="61" t="s">
        <v>4303</v>
      </c>
      <c r="F1614" s="61" t="s">
        <v>4413</v>
      </c>
      <c r="G1614" s="61" t="s">
        <v>1503</v>
      </c>
      <c r="H1614" s="61" t="s">
        <v>4352</v>
      </c>
      <c r="I1614" s="61" t="s">
        <v>1505</v>
      </c>
      <c r="J1614" s="61" t="s">
        <v>1506</v>
      </c>
      <c r="K1614" s="61" t="s">
        <v>4306</v>
      </c>
      <c r="L1614" s="61" t="s">
        <v>1508</v>
      </c>
      <c r="M1614" s="61" t="s">
        <v>4412</v>
      </c>
      <c r="N1614" s="355">
        <v>45918</v>
      </c>
      <c r="O1614" s="19">
        <v>100913.67</v>
      </c>
      <c r="P1614" s="15" t="s">
        <v>1510</v>
      </c>
      <c r="Q1614" s="336">
        <v>1</v>
      </c>
    </row>
    <row r="1615" spans="1:17" x14ac:dyDescent="0.2">
      <c r="A1615" s="61" t="s">
        <v>2906</v>
      </c>
      <c r="B1615" s="61" t="s">
        <v>4307</v>
      </c>
      <c r="C1615" s="61" t="s">
        <v>4312</v>
      </c>
      <c r="D1615" s="61" t="s">
        <v>2907</v>
      </c>
      <c r="E1615" s="61" t="s">
        <v>4303</v>
      </c>
      <c r="F1615" s="61" t="s">
        <v>4413</v>
      </c>
      <c r="G1615" s="61" t="s">
        <v>1503</v>
      </c>
      <c r="H1615" s="61" t="s">
        <v>4352</v>
      </c>
      <c r="I1615" s="61" t="s">
        <v>1505</v>
      </c>
      <c r="J1615" s="61" t="s">
        <v>1506</v>
      </c>
      <c r="K1615" s="61" t="s">
        <v>4306</v>
      </c>
      <c r="L1615" s="61" t="s">
        <v>1508</v>
      </c>
      <c r="M1615" s="61" t="s">
        <v>4412</v>
      </c>
      <c r="N1615" s="355">
        <v>45918</v>
      </c>
      <c r="O1615" s="19">
        <v>100913.67</v>
      </c>
      <c r="P1615" s="15" t="s">
        <v>1510</v>
      </c>
      <c r="Q1615" s="336">
        <v>1</v>
      </c>
    </row>
    <row r="1616" spans="1:17" x14ac:dyDescent="0.2">
      <c r="A1616" s="61" t="s">
        <v>2906</v>
      </c>
      <c r="B1616" s="61" t="s">
        <v>4295</v>
      </c>
      <c r="C1616" s="61" t="s">
        <v>1314</v>
      </c>
      <c r="D1616" s="61" t="s">
        <v>2907</v>
      </c>
      <c r="E1616" s="61" t="s">
        <v>4303</v>
      </c>
      <c r="F1616" s="61" t="s">
        <v>4413</v>
      </c>
      <c r="G1616" s="61" t="s">
        <v>1503</v>
      </c>
      <c r="H1616" s="61" t="s">
        <v>4352</v>
      </c>
      <c r="I1616" s="61" t="s">
        <v>1505</v>
      </c>
      <c r="J1616" s="61" t="s">
        <v>1506</v>
      </c>
      <c r="K1616" s="61" t="s">
        <v>4306</v>
      </c>
      <c r="L1616" s="61" t="s">
        <v>1508</v>
      </c>
      <c r="M1616" s="61" t="s">
        <v>4412</v>
      </c>
      <c r="N1616" s="355">
        <v>45918</v>
      </c>
      <c r="O1616" s="19">
        <v>21</v>
      </c>
      <c r="P1616" s="15" t="s">
        <v>1510</v>
      </c>
      <c r="Q1616" s="336">
        <v>1</v>
      </c>
    </row>
    <row r="1617" spans="1:17" x14ac:dyDescent="0.2">
      <c r="A1617" s="61" t="s">
        <v>2906</v>
      </c>
      <c r="B1617" s="61" t="s">
        <v>4295</v>
      </c>
      <c r="C1617" s="61" t="s">
        <v>4312</v>
      </c>
      <c r="D1617" s="61" t="s">
        <v>2907</v>
      </c>
      <c r="E1617" s="61" t="s">
        <v>4303</v>
      </c>
      <c r="F1617" s="61" t="s">
        <v>4413</v>
      </c>
      <c r="G1617" s="61" t="s">
        <v>1503</v>
      </c>
      <c r="H1617" s="61" t="s">
        <v>4352</v>
      </c>
      <c r="I1617" s="61" t="s">
        <v>1505</v>
      </c>
      <c r="J1617" s="61" t="s">
        <v>1506</v>
      </c>
      <c r="K1617" s="61" t="s">
        <v>4306</v>
      </c>
      <c r="L1617" s="61" t="s">
        <v>1508</v>
      </c>
      <c r="M1617" s="61" t="s">
        <v>4412</v>
      </c>
      <c r="N1617" s="355">
        <v>45918</v>
      </c>
      <c r="O1617" s="19">
        <v>0</v>
      </c>
      <c r="P1617" s="15" t="s">
        <v>1510</v>
      </c>
      <c r="Q1617" s="336">
        <v>1</v>
      </c>
    </row>
    <row r="1618" spans="1:17" x14ac:dyDescent="0.2">
      <c r="A1618" s="61" t="s">
        <v>2906</v>
      </c>
      <c r="B1618" s="61" t="s">
        <v>4295</v>
      </c>
      <c r="C1618" s="61" t="s">
        <v>4313</v>
      </c>
      <c r="D1618" s="61" t="s">
        <v>2907</v>
      </c>
      <c r="E1618" s="61" t="s">
        <v>4303</v>
      </c>
      <c r="F1618" s="61" t="s">
        <v>4413</v>
      </c>
      <c r="G1618" s="61" t="s">
        <v>1503</v>
      </c>
      <c r="H1618" s="61" t="s">
        <v>4352</v>
      </c>
      <c r="I1618" s="61" t="s">
        <v>1505</v>
      </c>
      <c r="J1618" s="61" t="s">
        <v>1506</v>
      </c>
      <c r="K1618" s="61" t="s">
        <v>4306</v>
      </c>
      <c r="L1618" s="61" t="s">
        <v>1508</v>
      </c>
      <c r="M1618" s="61" t="s">
        <v>4412</v>
      </c>
      <c r="N1618" s="355">
        <v>45918</v>
      </c>
      <c r="O1618" s="19">
        <v>0</v>
      </c>
      <c r="P1618" s="15" t="s">
        <v>1510</v>
      </c>
      <c r="Q1618" s="336">
        <v>1</v>
      </c>
    </row>
    <row r="1619" spans="1:17" x14ac:dyDescent="0.2">
      <c r="A1619" s="61" t="s">
        <v>2906</v>
      </c>
      <c r="B1619" s="61" t="s">
        <v>1498</v>
      </c>
      <c r="C1619" s="61" t="s">
        <v>1314</v>
      </c>
      <c r="D1619" s="61" t="s">
        <v>2907</v>
      </c>
      <c r="E1619" s="61" t="s">
        <v>4303</v>
      </c>
      <c r="F1619" s="61" t="s">
        <v>4413</v>
      </c>
      <c r="G1619" s="61" t="s">
        <v>1503</v>
      </c>
      <c r="H1619" s="61" t="s">
        <v>4301</v>
      </c>
      <c r="I1619" s="61" t="s">
        <v>4286</v>
      </c>
      <c r="J1619" s="61" t="s">
        <v>4287</v>
      </c>
      <c r="K1619" s="61" t="s">
        <v>4306</v>
      </c>
      <c r="L1619" s="61" t="s">
        <v>1508</v>
      </c>
      <c r="M1619" s="61" t="s">
        <v>4412</v>
      </c>
      <c r="N1619" s="355">
        <v>45918</v>
      </c>
      <c r="O1619" s="19">
        <v>101799.71</v>
      </c>
      <c r="P1619" s="15" t="s">
        <v>1510</v>
      </c>
      <c r="Q1619" s="336">
        <v>1</v>
      </c>
    </row>
    <row r="1620" spans="1:17" x14ac:dyDescent="0.2">
      <c r="A1620" s="61" t="s">
        <v>2906</v>
      </c>
      <c r="B1620" s="61" t="s">
        <v>4300</v>
      </c>
      <c r="C1620" s="61" t="s">
        <v>1314</v>
      </c>
      <c r="D1620" s="61" t="s">
        <v>2907</v>
      </c>
      <c r="E1620" s="61" t="s">
        <v>4303</v>
      </c>
      <c r="F1620" s="61" t="s">
        <v>4413</v>
      </c>
      <c r="G1620" s="61" t="s">
        <v>1503</v>
      </c>
      <c r="H1620" s="61" t="s">
        <v>4301</v>
      </c>
      <c r="I1620" s="61" t="s">
        <v>4302</v>
      </c>
      <c r="J1620" s="61" t="s">
        <v>1506</v>
      </c>
      <c r="K1620" s="61" t="s">
        <v>4306</v>
      </c>
      <c r="L1620" s="61" t="s">
        <v>1508</v>
      </c>
      <c r="M1620" s="61" t="s">
        <v>4412</v>
      </c>
      <c r="N1620" s="355">
        <v>45918</v>
      </c>
      <c r="O1620" s="19">
        <v>111513.65</v>
      </c>
      <c r="P1620" s="15" t="s">
        <v>1510</v>
      </c>
      <c r="Q1620" s="336">
        <v>1</v>
      </c>
    </row>
    <row r="1621" spans="1:17" x14ac:dyDescent="0.2">
      <c r="A1621" s="61" t="s">
        <v>3470</v>
      </c>
      <c r="B1621" s="61" t="s">
        <v>4307</v>
      </c>
      <c r="C1621" s="61" t="s">
        <v>1314</v>
      </c>
      <c r="D1621" s="61" t="s">
        <v>3471</v>
      </c>
      <c r="E1621" s="61" t="s">
        <v>4303</v>
      </c>
      <c r="F1621" s="61" t="s">
        <v>4310</v>
      </c>
      <c r="G1621" s="61" t="s">
        <v>1503</v>
      </c>
      <c r="H1621" s="61" t="s">
        <v>4352</v>
      </c>
      <c r="I1621" s="61" t="s">
        <v>1505</v>
      </c>
      <c r="J1621" s="61" t="s">
        <v>1506</v>
      </c>
      <c r="K1621" s="61" t="s">
        <v>4306</v>
      </c>
      <c r="L1621" s="61" t="s">
        <v>1508</v>
      </c>
      <c r="M1621" s="61" t="s">
        <v>4412</v>
      </c>
      <c r="N1621" s="355">
        <v>45995</v>
      </c>
      <c r="O1621" s="19">
        <v>0</v>
      </c>
      <c r="P1621" s="15" t="s">
        <v>1510</v>
      </c>
      <c r="Q1621" s="336">
        <v>1</v>
      </c>
    </row>
    <row r="1622" spans="1:17" x14ac:dyDescent="0.2">
      <c r="A1622" s="61" t="s">
        <v>3470</v>
      </c>
      <c r="B1622" s="61" t="s">
        <v>4295</v>
      </c>
      <c r="C1622" s="61" t="s">
        <v>1314</v>
      </c>
      <c r="D1622" s="61" t="s">
        <v>3471</v>
      </c>
      <c r="E1622" s="61" t="s">
        <v>4303</v>
      </c>
      <c r="F1622" s="61" t="s">
        <v>4310</v>
      </c>
      <c r="G1622" s="61" t="s">
        <v>1503</v>
      </c>
      <c r="H1622" s="61" t="s">
        <v>4352</v>
      </c>
      <c r="I1622" s="61" t="s">
        <v>1505</v>
      </c>
      <c r="J1622" s="61" t="s">
        <v>1506</v>
      </c>
      <c r="K1622" s="61" t="s">
        <v>4306</v>
      </c>
      <c r="L1622" s="61" t="s">
        <v>1508</v>
      </c>
      <c r="M1622" s="61" t="s">
        <v>4412</v>
      </c>
      <c r="N1622" s="355">
        <v>45995</v>
      </c>
      <c r="O1622" s="19">
        <v>0</v>
      </c>
      <c r="P1622" s="15" t="s">
        <v>1510</v>
      </c>
      <c r="Q1622" s="336">
        <v>1</v>
      </c>
    </row>
    <row r="1623" spans="1:17" x14ac:dyDescent="0.2">
      <c r="A1623" s="61" t="s">
        <v>3470</v>
      </c>
      <c r="B1623" s="61" t="s">
        <v>4295</v>
      </c>
      <c r="C1623" s="61" t="s">
        <v>4312</v>
      </c>
      <c r="D1623" s="61" t="s">
        <v>3471</v>
      </c>
      <c r="E1623" s="61" t="s">
        <v>4303</v>
      </c>
      <c r="F1623" s="61" t="s">
        <v>4310</v>
      </c>
      <c r="G1623" s="61" t="s">
        <v>1503</v>
      </c>
      <c r="H1623" s="61" t="s">
        <v>4352</v>
      </c>
      <c r="I1623" s="61" t="s">
        <v>1505</v>
      </c>
      <c r="J1623" s="61" t="s">
        <v>1506</v>
      </c>
      <c r="K1623" s="61" t="s">
        <v>4306</v>
      </c>
      <c r="L1623" s="61" t="s">
        <v>1508</v>
      </c>
      <c r="M1623" s="61" t="s">
        <v>4412</v>
      </c>
      <c r="N1623" s="355">
        <v>45995</v>
      </c>
      <c r="O1623" s="19">
        <v>0</v>
      </c>
      <c r="P1623" s="15" t="s">
        <v>1510</v>
      </c>
      <c r="Q1623" s="336">
        <v>1</v>
      </c>
    </row>
    <row r="1624" spans="1:17" x14ac:dyDescent="0.2">
      <c r="A1624" s="61" t="s">
        <v>3470</v>
      </c>
      <c r="B1624" s="61" t="s">
        <v>4295</v>
      </c>
      <c r="C1624" s="61" t="s">
        <v>4313</v>
      </c>
      <c r="D1624" s="61" t="s">
        <v>3471</v>
      </c>
      <c r="E1624" s="61" t="s">
        <v>4303</v>
      </c>
      <c r="F1624" s="61" t="s">
        <v>4310</v>
      </c>
      <c r="G1624" s="61" t="s">
        <v>1503</v>
      </c>
      <c r="H1624" s="61" t="s">
        <v>4352</v>
      </c>
      <c r="I1624" s="61" t="s">
        <v>1505</v>
      </c>
      <c r="J1624" s="61" t="s">
        <v>1506</v>
      </c>
      <c r="K1624" s="61" t="s">
        <v>4306</v>
      </c>
      <c r="L1624" s="61" t="s">
        <v>1508</v>
      </c>
      <c r="M1624" s="61" t="s">
        <v>4412</v>
      </c>
      <c r="N1624" s="355">
        <v>45995</v>
      </c>
      <c r="O1624" s="19">
        <v>0</v>
      </c>
      <c r="P1624" s="15" t="s">
        <v>1510</v>
      </c>
      <c r="Q1624" s="336">
        <v>1</v>
      </c>
    </row>
    <row r="1625" spans="1:17" x14ac:dyDescent="0.2">
      <c r="A1625" s="61" t="s">
        <v>3470</v>
      </c>
      <c r="B1625" s="61" t="s">
        <v>1498</v>
      </c>
      <c r="C1625" s="61" t="s">
        <v>1314</v>
      </c>
      <c r="D1625" s="61" t="s">
        <v>3471</v>
      </c>
      <c r="E1625" s="61" t="s">
        <v>4303</v>
      </c>
      <c r="F1625" s="61" t="s">
        <v>4310</v>
      </c>
      <c r="G1625" s="61" t="s">
        <v>1503</v>
      </c>
      <c r="H1625" s="61" t="s">
        <v>4301</v>
      </c>
      <c r="I1625" s="61" t="s">
        <v>1505</v>
      </c>
      <c r="J1625" s="61" t="s">
        <v>1506</v>
      </c>
      <c r="K1625" s="61" t="s">
        <v>4306</v>
      </c>
      <c r="L1625" s="61" t="s">
        <v>1508</v>
      </c>
      <c r="M1625" s="61" t="s">
        <v>4412</v>
      </c>
      <c r="N1625" s="355">
        <v>45995</v>
      </c>
      <c r="O1625" s="19">
        <v>0</v>
      </c>
      <c r="P1625" s="15" t="s">
        <v>1510</v>
      </c>
      <c r="Q1625" s="336">
        <v>1</v>
      </c>
    </row>
    <row r="1626" spans="1:17" x14ac:dyDescent="0.2">
      <c r="A1626" s="61" t="s">
        <v>3470</v>
      </c>
      <c r="B1626" s="61" t="s">
        <v>4300</v>
      </c>
      <c r="C1626" s="61" t="s">
        <v>1314</v>
      </c>
      <c r="D1626" s="61" t="s">
        <v>3471</v>
      </c>
      <c r="E1626" s="61" t="s">
        <v>4303</v>
      </c>
      <c r="F1626" s="61" t="s">
        <v>4310</v>
      </c>
      <c r="G1626" s="61" t="s">
        <v>1503</v>
      </c>
      <c r="H1626" s="61" t="s">
        <v>4301</v>
      </c>
      <c r="I1626" s="61" t="s">
        <v>4302</v>
      </c>
      <c r="J1626" s="61" t="s">
        <v>1506</v>
      </c>
      <c r="K1626" s="61" t="s">
        <v>4306</v>
      </c>
      <c r="L1626" s="61" t="s">
        <v>1508</v>
      </c>
      <c r="M1626" s="61" t="s">
        <v>4412</v>
      </c>
      <c r="N1626" s="355">
        <v>45995</v>
      </c>
      <c r="O1626" s="19">
        <v>22837.7</v>
      </c>
      <c r="P1626" s="15" t="s">
        <v>1510</v>
      </c>
      <c r="Q1626" s="336">
        <v>1</v>
      </c>
    </row>
    <row r="1627" spans="1:17" x14ac:dyDescent="0.2">
      <c r="A1627" s="61" t="s">
        <v>3470</v>
      </c>
      <c r="B1627" s="61" t="s">
        <v>4300</v>
      </c>
      <c r="C1627" s="61" t="s">
        <v>4312</v>
      </c>
      <c r="D1627" s="61" t="s">
        <v>3471</v>
      </c>
      <c r="E1627" s="61" t="s">
        <v>4303</v>
      </c>
      <c r="F1627" s="61" t="s">
        <v>4310</v>
      </c>
      <c r="G1627" s="61" t="s">
        <v>1503</v>
      </c>
      <c r="H1627" s="61" t="s">
        <v>4301</v>
      </c>
      <c r="I1627" s="61" t="s">
        <v>4302</v>
      </c>
      <c r="J1627" s="61" t="s">
        <v>1506</v>
      </c>
      <c r="K1627" s="61" t="s">
        <v>4306</v>
      </c>
      <c r="L1627" s="61" t="s">
        <v>1508</v>
      </c>
      <c r="M1627" s="61" t="s">
        <v>4412</v>
      </c>
      <c r="N1627" s="355">
        <v>45995</v>
      </c>
      <c r="O1627" s="19">
        <v>22837.7</v>
      </c>
      <c r="P1627" s="15" t="s">
        <v>1510</v>
      </c>
      <c r="Q1627" s="336">
        <v>1</v>
      </c>
    </row>
    <row r="1628" spans="1:17" x14ac:dyDescent="0.2">
      <c r="A1628" s="61" t="s">
        <v>2859</v>
      </c>
      <c r="B1628" s="61" t="s">
        <v>1498</v>
      </c>
      <c r="C1628" s="61" t="s">
        <v>1314</v>
      </c>
      <c r="D1628" s="61" t="s">
        <v>2860</v>
      </c>
      <c r="E1628" s="61" t="s">
        <v>4303</v>
      </c>
      <c r="F1628" s="61" t="s">
        <v>4310</v>
      </c>
      <c r="G1628" s="61" t="s">
        <v>1503</v>
      </c>
      <c r="H1628" s="61" t="s">
        <v>4301</v>
      </c>
      <c r="I1628" s="61" t="s">
        <v>1505</v>
      </c>
      <c r="J1628" s="61" t="s">
        <v>1506</v>
      </c>
      <c r="K1628" s="61" t="s">
        <v>4306</v>
      </c>
      <c r="L1628" s="61" t="s">
        <v>1508</v>
      </c>
      <c r="M1628" s="61" t="s">
        <v>4412</v>
      </c>
      <c r="N1628" s="355">
        <v>46034</v>
      </c>
      <c r="O1628" s="19">
        <v>0</v>
      </c>
      <c r="P1628" s="15" t="s">
        <v>1510</v>
      </c>
      <c r="Q1628" s="336">
        <v>1</v>
      </c>
    </row>
    <row r="1629" spans="1:17" x14ac:dyDescent="0.2">
      <c r="A1629" s="61" t="s">
        <v>2859</v>
      </c>
      <c r="B1629" s="61" t="s">
        <v>1498</v>
      </c>
      <c r="C1629" s="61" t="s">
        <v>4312</v>
      </c>
      <c r="D1629" s="61" t="s">
        <v>2860</v>
      </c>
      <c r="E1629" s="61" t="s">
        <v>4303</v>
      </c>
      <c r="F1629" s="61" t="s">
        <v>4310</v>
      </c>
      <c r="G1629" s="61" t="s">
        <v>1503</v>
      </c>
      <c r="H1629" s="61" t="s">
        <v>4301</v>
      </c>
      <c r="I1629" s="61" t="s">
        <v>1505</v>
      </c>
      <c r="J1629" s="61" t="s">
        <v>1506</v>
      </c>
      <c r="K1629" s="61" t="s">
        <v>4306</v>
      </c>
      <c r="L1629" s="61" t="s">
        <v>1508</v>
      </c>
      <c r="M1629" s="61" t="s">
        <v>4412</v>
      </c>
      <c r="N1629" s="355">
        <v>46034</v>
      </c>
      <c r="O1629" s="19">
        <v>0</v>
      </c>
      <c r="P1629" s="15" t="s">
        <v>1510</v>
      </c>
      <c r="Q1629" s="336">
        <v>1</v>
      </c>
    </row>
    <row r="1630" spans="1:17" x14ac:dyDescent="0.2">
      <c r="A1630" s="61" t="s">
        <v>2859</v>
      </c>
      <c r="B1630" s="61" t="s">
        <v>1498</v>
      </c>
      <c r="C1630" s="61" t="s">
        <v>4313</v>
      </c>
      <c r="D1630" s="61" t="s">
        <v>2860</v>
      </c>
      <c r="E1630" s="61" t="s">
        <v>4303</v>
      </c>
      <c r="F1630" s="61" t="s">
        <v>4310</v>
      </c>
      <c r="G1630" s="61" t="s">
        <v>1503</v>
      </c>
      <c r="H1630" s="61" t="s">
        <v>4301</v>
      </c>
      <c r="I1630" s="61" t="s">
        <v>1505</v>
      </c>
      <c r="J1630" s="61" t="s">
        <v>1506</v>
      </c>
      <c r="K1630" s="61" t="s">
        <v>4306</v>
      </c>
      <c r="L1630" s="61" t="s">
        <v>1508</v>
      </c>
      <c r="M1630" s="61" t="s">
        <v>4412</v>
      </c>
      <c r="N1630" s="355">
        <v>46034</v>
      </c>
      <c r="O1630" s="19">
        <v>0</v>
      </c>
      <c r="P1630" s="15" t="s">
        <v>1510</v>
      </c>
      <c r="Q1630" s="336">
        <v>1</v>
      </c>
    </row>
    <row r="1631" spans="1:17" x14ac:dyDescent="0.2">
      <c r="A1631" s="61" t="s">
        <v>2859</v>
      </c>
      <c r="B1631" s="61" t="s">
        <v>4300</v>
      </c>
      <c r="C1631" s="61" t="s">
        <v>1314</v>
      </c>
      <c r="D1631" s="61" t="s">
        <v>2860</v>
      </c>
      <c r="E1631" s="61" t="s">
        <v>4303</v>
      </c>
      <c r="F1631" s="61" t="s">
        <v>4310</v>
      </c>
      <c r="G1631" s="61" t="s">
        <v>1503</v>
      </c>
      <c r="H1631" s="61" t="s">
        <v>4301</v>
      </c>
      <c r="I1631" s="61" t="s">
        <v>1505</v>
      </c>
      <c r="J1631" s="61" t="s">
        <v>1506</v>
      </c>
      <c r="K1631" s="61" t="s">
        <v>4306</v>
      </c>
      <c r="L1631" s="61" t="s">
        <v>1508</v>
      </c>
      <c r="M1631" s="61" t="s">
        <v>4412</v>
      </c>
      <c r="N1631" s="355">
        <v>46034</v>
      </c>
      <c r="O1631" s="19">
        <v>0</v>
      </c>
      <c r="P1631" s="15" t="s">
        <v>1510</v>
      </c>
      <c r="Q1631" s="336">
        <v>1</v>
      </c>
    </row>
    <row r="1632" spans="1:17" x14ac:dyDescent="0.2">
      <c r="A1632" s="61" t="s">
        <v>4050</v>
      </c>
      <c r="B1632" s="61" t="s">
        <v>4282</v>
      </c>
      <c r="C1632" s="61" t="s">
        <v>1314</v>
      </c>
      <c r="D1632" s="61" t="s">
        <v>4051</v>
      </c>
      <c r="E1632" s="61" t="s">
        <v>4303</v>
      </c>
      <c r="F1632" s="61" t="s">
        <v>4310</v>
      </c>
      <c r="G1632" s="61" t="s">
        <v>1503</v>
      </c>
      <c r="H1632" s="61" t="s">
        <v>4301</v>
      </c>
      <c r="I1632" s="61" t="s">
        <v>1505</v>
      </c>
      <c r="J1632" s="61" t="s">
        <v>1506</v>
      </c>
      <c r="K1632" s="61" t="s">
        <v>4306</v>
      </c>
      <c r="L1632" s="61" t="s">
        <v>1508</v>
      </c>
      <c r="M1632" s="61" t="s">
        <v>4411</v>
      </c>
      <c r="N1632" s="355">
        <v>46045</v>
      </c>
      <c r="O1632" s="19">
        <v>1</v>
      </c>
      <c r="P1632" s="15" t="s">
        <v>1510</v>
      </c>
      <c r="Q1632" s="336">
        <v>1</v>
      </c>
    </row>
    <row r="1633" spans="1:17" x14ac:dyDescent="0.2">
      <c r="A1633" s="61" t="s">
        <v>4050</v>
      </c>
      <c r="B1633" s="61" t="s">
        <v>4307</v>
      </c>
      <c r="C1633" s="61" t="s">
        <v>1314</v>
      </c>
      <c r="D1633" s="61" t="s">
        <v>4051</v>
      </c>
      <c r="E1633" s="61" t="s">
        <v>4303</v>
      </c>
      <c r="F1633" s="61" t="s">
        <v>4310</v>
      </c>
      <c r="G1633" s="61" t="s">
        <v>1503</v>
      </c>
      <c r="H1633" s="61" t="s">
        <v>4301</v>
      </c>
      <c r="I1633" s="61" t="s">
        <v>1505</v>
      </c>
      <c r="J1633" s="61" t="s">
        <v>1506</v>
      </c>
      <c r="K1633" s="61" t="s">
        <v>4306</v>
      </c>
      <c r="L1633" s="61" t="s">
        <v>1508</v>
      </c>
      <c r="M1633" s="61" t="s">
        <v>4411</v>
      </c>
      <c r="N1633" s="355">
        <v>46045</v>
      </c>
      <c r="O1633" s="19">
        <v>100</v>
      </c>
      <c r="P1633" s="15" t="s">
        <v>1510</v>
      </c>
      <c r="Q1633" s="336">
        <v>1</v>
      </c>
    </row>
    <row r="1634" spans="1:17" x14ac:dyDescent="0.2">
      <c r="A1634" s="61" t="s">
        <v>4050</v>
      </c>
      <c r="B1634" s="61" t="s">
        <v>4284</v>
      </c>
      <c r="C1634" s="61" t="s">
        <v>1314</v>
      </c>
      <c r="D1634" s="61" t="s">
        <v>4051</v>
      </c>
      <c r="E1634" s="61" t="s">
        <v>4303</v>
      </c>
      <c r="F1634" s="61" t="s">
        <v>4310</v>
      </c>
      <c r="G1634" s="61" t="s">
        <v>1503</v>
      </c>
      <c r="H1634" s="61" t="s">
        <v>4301</v>
      </c>
      <c r="I1634" s="61" t="s">
        <v>1505</v>
      </c>
      <c r="J1634" s="61" t="s">
        <v>1506</v>
      </c>
      <c r="K1634" s="61" t="s">
        <v>4306</v>
      </c>
      <c r="L1634" s="61" t="s">
        <v>1508</v>
      </c>
      <c r="M1634" s="61" t="s">
        <v>4411</v>
      </c>
      <c r="N1634" s="355">
        <v>46045</v>
      </c>
      <c r="O1634" s="19">
        <v>0</v>
      </c>
      <c r="P1634" s="15" t="s">
        <v>1510</v>
      </c>
      <c r="Q1634" s="336">
        <v>1</v>
      </c>
    </row>
    <row r="1635" spans="1:17" x14ac:dyDescent="0.2">
      <c r="A1635" s="61" t="s">
        <v>4050</v>
      </c>
      <c r="B1635" s="61" t="s">
        <v>1498</v>
      </c>
      <c r="C1635" s="61" t="s">
        <v>1314</v>
      </c>
      <c r="D1635" s="61" t="s">
        <v>4051</v>
      </c>
      <c r="E1635" s="61" t="s">
        <v>4303</v>
      </c>
      <c r="F1635" s="61" t="s">
        <v>4310</v>
      </c>
      <c r="G1635" s="61" t="s">
        <v>1503</v>
      </c>
      <c r="H1635" s="61" t="s">
        <v>4301</v>
      </c>
      <c r="I1635" s="61" t="s">
        <v>1505</v>
      </c>
      <c r="J1635" s="61" t="s">
        <v>1506</v>
      </c>
      <c r="K1635" s="61" t="s">
        <v>4306</v>
      </c>
      <c r="L1635" s="61" t="s">
        <v>1508</v>
      </c>
      <c r="M1635" s="61" t="s">
        <v>4411</v>
      </c>
      <c r="N1635" s="355">
        <v>46045</v>
      </c>
      <c r="O1635" s="19">
        <v>0</v>
      </c>
      <c r="P1635" s="15" t="s">
        <v>1510</v>
      </c>
      <c r="Q1635" s="336">
        <v>1</v>
      </c>
    </row>
    <row r="1636" spans="1:17" x14ac:dyDescent="0.2">
      <c r="A1636" s="61" t="s">
        <v>4050</v>
      </c>
      <c r="B1636" s="61" t="s">
        <v>4300</v>
      </c>
      <c r="C1636" s="61" t="s">
        <v>1314</v>
      </c>
      <c r="D1636" s="61" t="s">
        <v>4051</v>
      </c>
      <c r="E1636" s="61" t="s">
        <v>4303</v>
      </c>
      <c r="F1636" s="61" t="s">
        <v>4310</v>
      </c>
      <c r="G1636" s="61" t="s">
        <v>1503</v>
      </c>
      <c r="H1636" s="61" t="s">
        <v>4301</v>
      </c>
      <c r="I1636" s="61" t="s">
        <v>1505</v>
      </c>
      <c r="J1636" s="61" t="s">
        <v>1506</v>
      </c>
      <c r="K1636" s="61" t="s">
        <v>4306</v>
      </c>
      <c r="L1636" s="61" t="s">
        <v>1508</v>
      </c>
      <c r="M1636" s="61" t="s">
        <v>4411</v>
      </c>
      <c r="N1636" s="355">
        <v>46045</v>
      </c>
      <c r="O1636" s="19">
        <v>864986.19</v>
      </c>
      <c r="P1636" s="15" t="s">
        <v>1510</v>
      </c>
      <c r="Q1636" s="336">
        <v>1</v>
      </c>
    </row>
    <row r="1637" spans="1:17" x14ac:dyDescent="0.2">
      <c r="A1637" s="61" t="s">
        <v>4026</v>
      </c>
      <c r="B1637" s="61" t="s">
        <v>4282</v>
      </c>
      <c r="C1637" s="61" t="s">
        <v>1314</v>
      </c>
      <c r="D1637" s="61" t="s">
        <v>4027</v>
      </c>
      <c r="E1637" s="61" t="s">
        <v>4303</v>
      </c>
      <c r="F1637" s="61" t="s">
        <v>4310</v>
      </c>
      <c r="G1637" s="61" t="s">
        <v>1503</v>
      </c>
      <c r="H1637" s="61" t="s">
        <v>4301</v>
      </c>
      <c r="I1637" s="61" t="s">
        <v>1505</v>
      </c>
      <c r="J1637" s="61" t="s">
        <v>1506</v>
      </c>
      <c r="K1637" s="61" t="s">
        <v>4306</v>
      </c>
      <c r="L1637" s="61" t="s">
        <v>1508</v>
      </c>
      <c r="M1637" s="61" t="s">
        <v>4411</v>
      </c>
      <c r="N1637" s="355">
        <v>46034</v>
      </c>
      <c r="O1637" s="19">
        <v>1</v>
      </c>
      <c r="P1637" s="15" t="s">
        <v>1510</v>
      </c>
      <c r="Q1637" s="336">
        <v>1</v>
      </c>
    </row>
    <row r="1638" spans="1:17" x14ac:dyDescent="0.2">
      <c r="A1638" s="61" t="s">
        <v>4026</v>
      </c>
      <c r="B1638" s="61" t="s">
        <v>1498</v>
      </c>
      <c r="C1638" s="61" t="s">
        <v>1314</v>
      </c>
      <c r="D1638" s="61" t="s">
        <v>4027</v>
      </c>
      <c r="E1638" s="61" t="s">
        <v>4303</v>
      </c>
      <c r="F1638" s="61" t="s">
        <v>4310</v>
      </c>
      <c r="G1638" s="61" t="s">
        <v>1503</v>
      </c>
      <c r="H1638" s="61" t="s">
        <v>4301</v>
      </c>
      <c r="I1638" s="61" t="s">
        <v>1505</v>
      </c>
      <c r="J1638" s="61" t="s">
        <v>1506</v>
      </c>
      <c r="K1638" s="61" t="s">
        <v>4306</v>
      </c>
      <c r="L1638" s="61" t="s">
        <v>1508</v>
      </c>
      <c r="M1638" s="61" t="s">
        <v>4411</v>
      </c>
      <c r="N1638" s="355">
        <v>46034</v>
      </c>
      <c r="O1638" s="19">
        <v>0</v>
      </c>
      <c r="P1638" s="15" t="s">
        <v>1510</v>
      </c>
      <c r="Q1638" s="336">
        <v>1</v>
      </c>
    </row>
    <row r="1639" spans="1:17" x14ac:dyDescent="0.2">
      <c r="A1639" s="61" t="s">
        <v>4026</v>
      </c>
      <c r="B1639" s="61" t="s">
        <v>4300</v>
      </c>
      <c r="C1639" s="61" t="s">
        <v>1314</v>
      </c>
      <c r="D1639" s="61" t="s">
        <v>4027</v>
      </c>
      <c r="E1639" s="61" t="s">
        <v>4303</v>
      </c>
      <c r="F1639" s="61" t="s">
        <v>4310</v>
      </c>
      <c r="G1639" s="61" t="s">
        <v>1503</v>
      </c>
      <c r="H1639" s="61" t="s">
        <v>4301</v>
      </c>
      <c r="I1639" s="61" t="s">
        <v>1505</v>
      </c>
      <c r="J1639" s="61" t="s">
        <v>1506</v>
      </c>
      <c r="K1639" s="61" t="s">
        <v>4306</v>
      </c>
      <c r="L1639" s="61" t="s">
        <v>1508</v>
      </c>
      <c r="M1639" s="61" t="s">
        <v>4411</v>
      </c>
      <c r="N1639" s="355">
        <v>46034</v>
      </c>
      <c r="O1639" s="19">
        <v>3907916.24</v>
      </c>
      <c r="P1639" s="15" t="s">
        <v>1510</v>
      </c>
      <c r="Q1639" s="336">
        <v>1</v>
      </c>
    </row>
    <row r="1640" spans="1:17" x14ac:dyDescent="0.2">
      <c r="A1640" s="61" t="s">
        <v>3151</v>
      </c>
      <c r="B1640" s="61" t="s">
        <v>1498</v>
      </c>
      <c r="C1640" s="61" t="s">
        <v>1314</v>
      </c>
      <c r="D1640" s="61" t="s">
        <v>3152</v>
      </c>
      <c r="E1640" s="61" t="s">
        <v>4303</v>
      </c>
      <c r="F1640" s="61" t="s">
        <v>4310</v>
      </c>
      <c r="G1640" s="61" t="s">
        <v>1503</v>
      </c>
      <c r="H1640" s="61" t="s">
        <v>4301</v>
      </c>
      <c r="I1640" s="61" t="s">
        <v>1505</v>
      </c>
      <c r="J1640" s="61" t="s">
        <v>1506</v>
      </c>
      <c r="K1640" s="61" t="s">
        <v>4306</v>
      </c>
      <c r="L1640" s="61" t="s">
        <v>1508</v>
      </c>
      <c r="M1640" s="61" t="s">
        <v>4411</v>
      </c>
      <c r="N1640" s="355">
        <v>45898</v>
      </c>
      <c r="O1640" s="19">
        <v>17954.759999999998</v>
      </c>
      <c r="P1640" s="15" t="s">
        <v>1510</v>
      </c>
      <c r="Q1640" s="336">
        <v>1</v>
      </c>
    </row>
    <row r="1641" spans="1:17" x14ac:dyDescent="0.2">
      <c r="A1641" s="61" t="s">
        <v>3151</v>
      </c>
      <c r="B1641" s="61" t="s">
        <v>4300</v>
      </c>
      <c r="C1641" s="61" t="s">
        <v>1314</v>
      </c>
      <c r="D1641" s="61" t="s">
        <v>3152</v>
      </c>
      <c r="E1641" s="61" t="s">
        <v>4303</v>
      </c>
      <c r="F1641" s="61" t="s">
        <v>4310</v>
      </c>
      <c r="G1641" s="61" t="s">
        <v>1503</v>
      </c>
      <c r="H1641" s="61" t="s">
        <v>4301</v>
      </c>
      <c r="I1641" s="61" t="s">
        <v>1505</v>
      </c>
      <c r="J1641" s="61" t="s">
        <v>1506</v>
      </c>
      <c r="K1641" s="61" t="s">
        <v>4306</v>
      </c>
      <c r="L1641" s="61" t="s">
        <v>1508</v>
      </c>
      <c r="M1641" s="61" t="s">
        <v>4411</v>
      </c>
      <c r="N1641" s="355">
        <v>45898</v>
      </c>
      <c r="O1641" s="19">
        <v>412959.45</v>
      </c>
      <c r="P1641" s="15" t="s">
        <v>1510</v>
      </c>
      <c r="Q1641" s="336">
        <v>1</v>
      </c>
    </row>
    <row r="1642" spans="1:17" x14ac:dyDescent="0.2">
      <c r="A1642" s="61" t="s">
        <v>2895</v>
      </c>
      <c r="B1642" s="61" t="s">
        <v>4295</v>
      </c>
      <c r="C1642" s="61" t="s">
        <v>1314</v>
      </c>
      <c r="D1642" s="61" t="s">
        <v>2896</v>
      </c>
      <c r="E1642" s="61" t="s">
        <v>4303</v>
      </c>
      <c r="F1642" s="61" t="s">
        <v>4310</v>
      </c>
      <c r="G1642" s="61" t="s">
        <v>2872</v>
      </c>
      <c r="H1642" s="61" t="s">
        <v>4352</v>
      </c>
      <c r="I1642" s="61" t="s">
        <v>1505</v>
      </c>
      <c r="J1642" s="61" t="s">
        <v>1506</v>
      </c>
      <c r="K1642" s="61" t="s">
        <v>4306</v>
      </c>
      <c r="L1642" s="61" t="s">
        <v>1508</v>
      </c>
      <c r="M1642" s="61" t="s">
        <v>4406</v>
      </c>
      <c r="N1642" s="355">
        <v>46030</v>
      </c>
      <c r="O1642" s="19">
        <v>0</v>
      </c>
      <c r="P1642" s="15" t="s">
        <v>1510</v>
      </c>
      <c r="Q1642" s="336">
        <v>1</v>
      </c>
    </row>
    <row r="1643" spans="1:17" x14ac:dyDescent="0.2">
      <c r="A1643" s="61" t="s">
        <v>2895</v>
      </c>
      <c r="B1643" s="61" t="s">
        <v>1498</v>
      </c>
      <c r="C1643" s="61" t="s">
        <v>1314</v>
      </c>
      <c r="D1643" s="61" t="s">
        <v>2896</v>
      </c>
      <c r="E1643" s="61" t="s">
        <v>4303</v>
      </c>
      <c r="F1643" s="61" t="s">
        <v>4310</v>
      </c>
      <c r="G1643" s="61" t="s">
        <v>2872</v>
      </c>
      <c r="H1643" s="61" t="s">
        <v>4301</v>
      </c>
      <c r="I1643" s="61" t="s">
        <v>1505</v>
      </c>
      <c r="J1643" s="61" t="s">
        <v>1506</v>
      </c>
      <c r="K1643" s="61" t="s">
        <v>4306</v>
      </c>
      <c r="L1643" s="61" t="s">
        <v>1508</v>
      </c>
      <c r="M1643" s="61" t="s">
        <v>4406</v>
      </c>
      <c r="N1643" s="355">
        <v>46030</v>
      </c>
      <c r="O1643" s="19">
        <v>0</v>
      </c>
      <c r="P1643" s="15" t="s">
        <v>1510</v>
      </c>
      <c r="Q1643" s="336">
        <v>1</v>
      </c>
    </row>
    <row r="1644" spans="1:17" x14ac:dyDescent="0.2">
      <c r="A1644" s="61" t="s">
        <v>2895</v>
      </c>
      <c r="B1644" s="61" t="s">
        <v>4300</v>
      </c>
      <c r="C1644" s="61" t="s">
        <v>1314</v>
      </c>
      <c r="D1644" s="61" t="s">
        <v>2896</v>
      </c>
      <c r="E1644" s="61" t="s">
        <v>4303</v>
      </c>
      <c r="F1644" s="61" t="s">
        <v>4310</v>
      </c>
      <c r="G1644" s="61" t="s">
        <v>2872</v>
      </c>
      <c r="H1644" s="61" t="s">
        <v>4301</v>
      </c>
      <c r="I1644" s="61" t="s">
        <v>1505</v>
      </c>
      <c r="J1644" s="61" t="s">
        <v>1506</v>
      </c>
      <c r="K1644" s="61" t="s">
        <v>4306</v>
      </c>
      <c r="L1644" s="61" t="s">
        <v>1508</v>
      </c>
      <c r="M1644" s="61" t="s">
        <v>4406</v>
      </c>
      <c r="N1644" s="355">
        <v>46030</v>
      </c>
      <c r="O1644" s="19">
        <v>84256.66</v>
      </c>
      <c r="P1644" s="15" t="s">
        <v>1510</v>
      </c>
      <c r="Q1644" s="336">
        <v>1</v>
      </c>
    </row>
    <row r="1645" spans="1:17" x14ac:dyDescent="0.2">
      <c r="A1645" s="61" t="s">
        <v>3010</v>
      </c>
      <c r="B1645" s="61" t="s">
        <v>1498</v>
      </c>
      <c r="C1645" s="61" t="s">
        <v>1314</v>
      </c>
      <c r="D1645" s="61" t="s">
        <v>3011</v>
      </c>
      <c r="E1645" s="61" t="s">
        <v>4303</v>
      </c>
      <c r="F1645" s="61" t="s">
        <v>4310</v>
      </c>
      <c r="G1645" s="61" t="s">
        <v>2872</v>
      </c>
      <c r="H1645" s="61" t="s">
        <v>4301</v>
      </c>
      <c r="I1645" s="61" t="s">
        <v>4286</v>
      </c>
      <c r="J1645" s="61" t="s">
        <v>4287</v>
      </c>
      <c r="K1645" s="61" t="s">
        <v>4306</v>
      </c>
      <c r="L1645" s="61" t="s">
        <v>1508</v>
      </c>
      <c r="M1645" s="61" t="s">
        <v>4407</v>
      </c>
      <c r="N1645" s="355">
        <v>45961</v>
      </c>
      <c r="O1645" s="19">
        <v>605446.14</v>
      </c>
      <c r="P1645" s="15" t="s">
        <v>1510</v>
      </c>
      <c r="Q1645" s="336">
        <v>1</v>
      </c>
    </row>
    <row r="1646" spans="1:17" x14ac:dyDescent="0.2">
      <c r="A1646" s="61" t="s">
        <v>3010</v>
      </c>
      <c r="B1646" s="61" t="s">
        <v>4300</v>
      </c>
      <c r="C1646" s="61" t="s">
        <v>1314</v>
      </c>
      <c r="D1646" s="61" t="s">
        <v>3011</v>
      </c>
      <c r="E1646" s="61" t="s">
        <v>4303</v>
      </c>
      <c r="F1646" s="61" t="s">
        <v>4310</v>
      </c>
      <c r="G1646" s="61" t="s">
        <v>2872</v>
      </c>
      <c r="H1646" s="61" t="s">
        <v>4301</v>
      </c>
      <c r="I1646" s="61" t="s">
        <v>4286</v>
      </c>
      <c r="J1646" s="61" t="s">
        <v>1506</v>
      </c>
      <c r="K1646" s="61" t="s">
        <v>4306</v>
      </c>
      <c r="L1646" s="61" t="s">
        <v>1508</v>
      </c>
      <c r="M1646" s="61" t="s">
        <v>4407</v>
      </c>
      <c r="N1646" s="355">
        <v>45961</v>
      </c>
      <c r="O1646" s="19">
        <v>585541.47</v>
      </c>
      <c r="P1646" s="15" t="s">
        <v>1510</v>
      </c>
      <c r="Q1646" s="336">
        <v>1</v>
      </c>
    </row>
    <row r="1647" spans="1:17" x14ac:dyDescent="0.2">
      <c r="A1647" s="61" t="s">
        <v>4141</v>
      </c>
      <c r="B1647" s="61" t="s">
        <v>1498</v>
      </c>
      <c r="C1647" s="61" t="s">
        <v>1314</v>
      </c>
      <c r="D1647" s="61" t="s">
        <v>4142</v>
      </c>
      <c r="E1647" s="61" t="s">
        <v>4303</v>
      </c>
      <c r="F1647" s="61" t="s">
        <v>4310</v>
      </c>
      <c r="G1647" s="61" t="s">
        <v>1503</v>
      </c>
      <c r="H1647" s="61" t="s">
        <v>4301</v>
      </c>
      <c r="I1647" s="61" t="s">
        <v>1505</v>
      </c>
      <c r="J1647" s="61" t="s">
        <v>1506</v>
      </c>
      <c r="K1647" s="61" t="s">
        <v>4306</v>
      </c>
      <c r="L1647" s="61" t="s">
        <v>1508</v>
      </c>
      <c r="M1647" s="61" t="s">
        <v>4406</v>
      </c>
      <c r="N1647" s="355">
        <v>45937</v>
      </c>
      <c r="O1647" s="19">
        <v>0</v>
      </c>
      <c r="P1647" s="15" t="s">
        <v>1510</v>
      </c>
      <c r="Q1647" s="336">
        <v>1</v>
      </c>
    </row>
    <row r="1648" spans="1:17" x14ac:dyDescent="0.2">
      <c r="A1648" s="61" t="s">
        <v>4141</v>
      </c>
      <c r="B1648" s="61" t="s">
        <v>4300</v>
      </c>
      <c r="C1648" s="61" t="s">
        <v>1314</v>
      </c>
      <c r="D1648" s="61" t="s">
        <v>4142</v>
      </c>
      <c r="E1648" s="61" t="s">
        <v>4303</v>
      </c>
      <c r="F1648" s="61" t="s">
        <v>4310</v>
      </c>
      <c r="G1648" s="61" t="s">
        <v>1503</v>
      </c>
      <c r="H1648" s="61" t="s">
        <v>4301</v>
      </c>
      <c r="I1648" s="61" t="s">
        <v>4286</v>
      </c>
      <c r="J1648" s="61" t="s">
        <v>1506</v>
      </c>
      <c r="K1648" s="61" t="s">
        <v>4306</v>
      </c>
      <c r="L1648" s="61" t="s">
        <v>1508</v>
      </c>
      <c r="M1648" s="61" t="s">
        <v>4406</v>
      </c>
      <c r="N1648" s="355">
        <v>45937</v>
      </c>
      <c r="O1648" s="19">
        <v>16079530.279999999</v>
      </c>
      <c r="P1648" s="15" t="s">
        <v>1510</v>
      </c>
      <c r="Q1648" s="336">
        <v>1</v>
      </c>
    </row>
    <row r="1649" spans="1:17" x14ac:dyDescent="0.2">
      <c r="A1649" s="61" t="s">
        <v>4138</v>
      </c>
      <c r="B1649" s="61" t="s">
        <v>1498</v>
      </c>
      <c r="C1649" s="61" t="s">
        <v>1314</v>
      </c>
      <c r="D1649" s="61" t="s">
        <v>4139</v>
      </c>
      <c r="E1649" s="61" t="s">
        <v>4303</v>
      </c>
      <c r="F1649" s="61" t="s">
        <v>4310</v>
      </c>
      <c r="G1649" s="61" t="s">
        <v>1503</v>
      </c>
      <c r="H1649" s="61" t="s">
        <v>4301</v>
      </c>
      <c r="I1649" s="61" t="s">
        <v>1505</v>
      </c>
      <c r="J1649" s="61" t="s">
        <v>1506</v>
      </c>
      <c r="K1649" s="61" t="s">
        <v>4306</v>
      </c>
      <c r="L1649" s="61" t="s">
        <v>1508</v>
      </c>
      <c r="M1649" s="61" t="s">
        <v>4406</v>
      </c>
      <c r="N1649" s="355">
        <v>45534</v>
      </c>
      <c r="O1649" s="19">
        <v>0</v>
      </c>
      <c r="P1649" s="15" t="s">
        <v>1510</v>
      </c>
      <c r="Q1649" s="336">
        <v>1</v>
      </c>
    </row>
    <row r="1650" spans="1:17" x14ac:dyDescent="0.2">
      <c r="A1650" s="61" t="s">
        <v>4138</v>
      </c>
      <c r="B1650" s="61" t="s">
        <v>4300</v>
      </c>
      <c r="C1650" s="61" t="s">
        <v>1314</v>
      </c>
      <c r="D1650" s="61" t="s">
        <v>4139</v>
      </c>
      <c r="E1650" s="61" t="s">
        <v>4303</v>
      </c>
      <c r="F1650" s="61" t="s">
        <v>4310</v>
      </c>
      <c r="G1650" s="61" t="s">
        <v>1503</v>
      </c>
      <c r="H1650" s="61" t="s">
        <v>4301</v>
      </c>
      <c r="I1650" s="61" t="s">
        <v>4286</v>
      </c>
      <c r="J1650" s="61" t="s">
        <v>1506</v>
      </c>
      <c r="K1650" s="61" t="s">
        <v>4306</v>
      </c>
      <c r="L1650" s="61" t="s">
        <v>1508</v>
      </c>
      <c r="M1650" s="61" t="s">
        <v>4406</v>
      </c>
      <c r="N1650" s="355">
        <v>45534</v>
      </c>
      <c r="O1650" s="19">
        <v>20675232.82</v>
      </c>
      <c r="P1650" s="15" t="s">
        <v>1510</v>
      </c>
      <c r="Q1650" s="336">
        <v>1</v>
      </c>
    </row>
    <row r="1651" spans="1:17" x14ac:dyDescent="0.2">
      <c r="A1651" s="61" t="s">
        <v>3739</v>
      </c>
      <c r="B1651" s="61" t="s">
        <v>4282</v>
      </c>
      <c r="C1651" s="61" t="s">
        <v>1314</v>
      </c>
      <c r="D1651" s="61" t="s">
        <v>3740</v>
      </c>
      <c r="E1651" s="61" t="s">
        <v>4303</v>
      </c>
      <c r="F1651" s="61" t="s">
        <v>4358</v>
      </c>
      <c r="G1651" s="61" t="s">
        <v>1503</v>
      </c>
      <c r="H1651" s="61" t="s">
        <v>4301</v>
      </c>
      <c r="I1651" s="61" t="s">
        <v>1505</v>
      </c>
      <c r="J1651" s="61" t="s">
        <v>1506</v>
      </c>
      <c r="K1651" s="61" t="s">
        <v>4306</v>
      </c>
      <c r="L1651" s="61" t="s">
        <v>1508</v>
      </c>
      <c r="M1651" s="61" t="s">
        <v>4406</v>
      </c>
      <c r="N1651" s="355">
        <v>46034</v>
      </c>
      <c r="O1651" s="19">
        <v>1</v>
      </c>
      <c r="P1651" s="15" t="s">
        <v>1510</v>
      </c>
      <c r="Q1651" s="336">
        <v>1</v>
      </c>
    </row>
    <row r="1652" spans="1:17" x14ac:dyDescent="0.2">
      <c r="A1652" s="61" t="s">
        <v>3739</v>
      </c>
      <c r="B1652" s="61" t="s">
        <v>4282</v>
      </c>
      <c r="C1652" s="61" t="s">
        <v>4312</v>
      </c>
      <c r="D1652" s="61" t="s">
        <v>3740</v>
      </c>
      <c r="E1652" s="61" t="s">
        <v>4303</v>
      </c>
      <c r="F1652" s="61" t="s">
        <v>4358</v>
      </c>
      <c r="G1652" s="61" t="s">
        <v>1503</v>
      </c>
      <c r="H1652" s="61" t="s">
        <v>4301</v>
      </c>
      <c r="I1652" s="61" t="s">
        <v>1505</v>
      </c>
      <c r="J1652" s="61" t="s">
        <v>1506</v>
      </c>
      <c r="K1652" s="61" t="s">
        <v>4306</v>
      </c>
      <c r="L1652" s="61" t="s">
        <v>1508</v>
      </c>
      <c r="M1652" s="61" t="s">
        <v>4406</v>
      </c>
      <c r="N1652" s="355">
        <v>46034</v>
      </c>
      <c r="O1652" s="19">
        <v>0</v>
      </c>
      <c r="P1652" s="15" t="s">
        <v>1510</v>
      </c>
      <c r="Q1652" s="336">
        <v>1</v>
      </c>
    </row>
    <row r="1653" spans="1:17" x14ac:dyDescent="0.2">
      <c r="A1653" s="61" t="s">
        <v>3739</v>
      </c>
      <c r="B1653" s="61" t="s">
        <v>4307</v>
      </c>
      <c r="C1653" s="61" t="s">
        <v>1314</v>
      </c>
      <c r="D1653" s="61" t="s">
        <v>3740</v>
      </c>
      <c r="E1653" s="61" t="s">
        <v>4303</v>
      </c>
      <c r="F1653" s="61" t="s">
        <v>4358</v>
      </c>
      <c r="G1653" s="61" t="s">
        <v>1503</v>
      </c>
      <c r="H1653" s="61" t="s">
        <v>4301</v>
      </c>
      <c r="I1653" s="61" t="s">
        <v>4286</v>
      </c>
      <c r="J1653" s="61" t="s">
        <v>1506</v>
      </c>
      <c r="K1653" s="61" t="s">
        <v>4306</v>
      </c>
      <c r="L1653" s="61" t="s">
        <v>1508</v>
      </c>
      <c r="M1653" s="61" t="s">
        <v>4406</v>
      </c>
      <c r="N1653" s="355">
        <v>46034</v>
      </c>
      <c r="O1653" s="19">
        <v>1</v>
      </c>
      <c r="P1653" s="15" t="s">
        <v>1510</v>
      </c>
      <c r="Q1653" s="336">
        <v>1</v>
      </c>
    </row>
    <row r="1654" spans="1:17" x14ac:dyDescent="0.2">
      <c r="A1654" s="61" t="s">
        <v>3739</v>
      </c>
      <c r="B1654" s="61" t="s">
        <v>1498</v>
      </c>
      <c r="C1654" s="61" t="s">
        <v>1314</v>
      </c>
      <c r="D1654" s="61" t="s">
        <v>3740</v>
      </c>
      <c r="E1654" s="61" t="s">
        <v>4303</v>
      </c>
      <c r="F1654" s="61" t="s">
        <v>4358</v>
      </c>
      <c r="G1654" s="61" t="s">
        <v>1503</v>
      </c>
      <c r="H1654" s="61" t="s">
        <v>4301</v>
      </c>
      <c r="I1654" s="61" t="s">
        <v>1505</v>
      </c>
      <c r="J1654" s="61" t="s">
        <v>1506</v>
      </c>
      <c r="K1654" s="61" t="s">
        <v>4306</v>
      </c>
      <c r="L1654" s="61" t="s">
        <v>1508</v>
      </c>
      <c r="M1654" s="61" t="s">
        <v>4406</v>
      </c>
      <c r="N1654" s="355">
        <v>46034</v>
      </c>
      <c r="O1654" s="19">
        <v>0</v>
      </c>
      <c r="P1654" s="15" t="s">
        <v>1510</v>
      </c>
      <c r="Q1654" s="336">
        <v>1</v>
      </c>
    </row>
    <row r="1655" spans="1:17" x14ac:dyDescent="0.2">
      <c r="A1655" s="61" t="s">
        <v>3739</v>
      </c>
      <c r="B1655" s="61" t="s">
        <v>4300</v>
      </c>
      <c r="C1655" s="61" t="s">
        <v>1314</v>
      </c>
      <c r="D1655" s="61" t="s">
        <v>3740</v>
      </c>
      <c r="E1655" s="61" t="s">
        <v>4303</v>
      </c>
      <c r="F1655" s="61" t="s">
        <v>4358</v>
      </c>
      <c r="G1655" s="61" t="s">
        <v>1503</v>
      </c>
      <c r="H1655" s="61" t="s">
        <v>4301</v>
      </c>
      <c r="I1655" s="61" t="s">
        <v>1505</v>
      </c>
      <c r="J1655" s="61" t="s">
        <v>1506</v>
      </c>
      <c r="K1655" s="61" t="s">
        <v>4306</v>
      </c>
      <c r="L1655" s="61" t="s">
        <v>1508</v>
      </c>
      <c r="M1655" s="61" t="s">
        <v>4406</v>
      </c>
      <c r="N1655" s="355">
        <v>46034</v>
      </c>
      <c r="O1655" s="19">
        <v>1195377.73</v>
      </c>
      <c r="P1655" s="15" t="s">
        <v>1510</v>
      </c>
      <c r="Q1655" s="336">
        <v>1</v>
      </c>
    </row>
    <row r="1656" spans="1:17" x14ac:dyDescent="0.2">
      <c r="A1656" s="61" t="s">
        <v>3242</v>
      </c>
      <c r="B1656" s="61" t="s">
        <v>4282</v>
      </c>
      <c r="C1656" s="61" t="s">
        <v>1314</v>
      </c>
      <c r="D1656" s="61" t="s">
        <v>3243</v>
      </c>
      <c r="E1656" s="61" t="s">
        <v>4303</v>
      </c>
      <c r="F1656" s="61" t="s">
        <v>4310</v>
      </c>
      <c r="G1656" s="61" t="s">
        <v>1503</v>
      </c>
      <c r="H1656" s="61" t="s">
        <v>4301</v>
      </c>
      <c r="I1656" s="61" t="s">
        <v>1505</v>
      </c>
      <c r="J1656" s="61" t="s">
        <v>1506</v>
      </c>
      <c r="K1656" s="61" t="s">
        <v>4306</v>
      </c>
      <c r="L1656" s="61" t="s">
        <v>1508</v>
      </c>
      <c r="M1656" s="61" t="s">
        <v>4406</v>
      </c>
      <c r="N1656" s="355">
        <v>46034</v>
      </c>
      <c r="O1656" s="19">
        <v>1</v>
      </c>
      <c r="P1656" s="15" t="s">
        <v>1510</v>
      </c>
      <c r="Q1656" s="336">
        <v>1</v>
      </c>
    </row>
    <row r="1657" spans="1:17" x14ac:dyDescent="0.2">
      <c r="A1657" s="61" t="s">
        <v>3242</v>
      </c>
      <c r="B1657" s="61" t="s">
        <v>4282</v>
      </c>
      <c r="C1657" s="61" t="s">
        <v>4312</v>
      </c>
      <c r="D1657" s="61" t="s">
        <v>3243</v>
      </c>
      <c r="E1657" s="61" t="s">
        <v>4303</v>
      </c>
      <c r="F1657" s="61" t="s">
        <v>4310</v>
      </c>
      <c r="G1657" s="61" t="s">
        <v>1503</v>
      </c>
      <c r="H1657" s="61" t="s">
        <v>4301</v>
      </c>
      <c r="I1657" s="61" t="s">
        <v>1505</v>
      </c>
      <c r="J1657" s="61" t="s">
        <v>1506</v>
      </c>
      <c r="K1657" s="61" t="s">
        <v>4306</v>
      </c>
      <c r="L1657" s="61" t="s">
        <v>1508</v>
      </c>
      <c r="M1657" s="61" t="s">
        <v>4406</v>
      </c>
      <c r="N1657" s="355">
        <v>46034</v>
      </c>
      <c r="O1657" s="19">
        <v>0</v>
      </c>
      <c r="P1657" s="15" t="s">
        <v>1510</v>
      </c>
      <c r="Q1657" s="336">
        <v>1</v>
      </c>
    </row>
    <row r="1658" spans="1:17" x14ac:dyDescent="0.2">
      <c r="A1658" s="61" t="s">
        <v>3242</v>
      </c>
      <c r="B1658" s="61" t="s">
        <v>4307</v>
      </c>
      <c r="C1658" s="61" t="s">
        <v>1314</v>
      </c>
      <c r="D1658" s="61" t="s">
        <v>3243</v>
      </c>
      <c r="E1658" s="61" t="s">
        <v>4303</v>
      </c>
      <c r="F1658" s="61" t="s">
        <v>4310</v>
      </c>
      <c r="G1658" s="61" t="s">
        <v>1503</v>
      </c>
      <c r="H1658" s="61" t="s">
        <v>4301</v>
      </c>
      <c r="I1658" s="61" t="s">
        <v>4286</v>
      </c>
      <c r="J1658" s="61" t="s">
        <v>1506</v>
      </c>
      <c r="K1658" s="61" t="s">
        <v>4306</v>
      </c>
      <c r="L1658" s="61" t="s">
        <v>1508</v>
      </c>
      <c r="M1658" s="61" t="s">
        <v>4406</v>
      </c>
      <c r="N1658" s="355">
        <v>46034</v>
      </c>
      <c r="O1658" s="19">
        <v>1</v>
      </c>
      <c r="P1658" s="15" t="s">
        <v>1510</v>
      </c>
      <c r="Q1658" s="336">
        <v>1</v>
      </c>
    </row>
    <row r="1659" spans="1:17" x14ac:dyDescent="0.2">
      <c r="A1659" s="61" t="s">
        <v>3242</v>
      </c>
      <c r="B1659" s="61" t="s">
        <v>1498</v>
      </c>
      <c r="C1659" s="61" t="s">
        <v>1314</v>
      </c>
      <c r="D1659" s="61" t="s">
        <v>3243</v>
      </c>
      <c r="E1659" s="61" t="s">
        <v>4303</v>
      </c>
      <c r="F1659" s="61" t="s">
        <v>4310</v>
      </c>
      <c r="G1659" s="61" t="s">
        <v>1503</v>
      </c>
      <c r="H1659" s="61" t="s">
        <v>4301</v>
      </c>
      <c r="I1659" s="61" t="s">
        <v>1505</v>
      </c>
      <c r="J1659" s="61" t="s">
        <v>1506</v>
      </c>
      <c r="K1659" s="61" t="s">
        <v>4306</v>
      </c>
      <c r="L1659" s="61" t="s">
        <v>1508</v>
      </c>
      <c r="M1659" s="61" t="s">
        <v>4406</v>
      </c>
      <c r="N1659" s="355">
        <v>46034</v>
      </c>
      <c r="O1659" s="19">
        <v>0</v>
      </c>
      <c r="P1659" s="15" t="s">
        <v>1510</v>
      </c>
      <c r="Q1659" s="336">
        <v>1</v>
      </c>
    </row>
    <row r="1660" spans="1:17" x14ac:dyDescent="0.2">
      <c r="A1660" s="61" t="s">
        <v>3242</v>
      </c>
      <c r="B1660" s="61" t="s">
        <v>4300</v>
      </c>
      <c r="C1660" s="61" t="s">
        <v>1314</v>
      </c>
      <c r="D1660" s="61" t="s">
        <v>3243</v>
      </c>
      <c r="E1660" s="61" t="s">
        <v>4303</v>
      </c>
      <c r="F1660" s="61" t="s">
        <v>4310</v>
      </c>
      <c r="G1660" s="61" t="s">
        <v>1503</v>
      </c>
      <c r="H1660" s="61" t="s">
        <v>4301</v>
      </c>
      <c r="I1660" s="61" t="s">
        <v>1505</v>
      </c>
      <c r="J1660" s="61" t="s">
        <v>1506</v>
      </c>
      <c r="K1660" s="61" t="s">
        <v>4306</v>
      </c>
      <c r="L1660" s="61" t="s">
        <v>1508</v>
      </c>
      <c r="M1660" s="61" t="s">
        <v>4406</v>
      </c>
      <c r="N1660" s="355">
        <v>46034</v>
      </c>
      <c r="O1660" s="19">
        <v>4739.59</v>
      </c>
      <c r="P1660" s="15" t="s">
        <v>1510</v>
      </c>
      <c r="Q1660" s="336">
        <v>1</v>
      </c>
    </row>
    <row r="1661" spans="1:17" x14ac:dyDescent="0.2">
      <c r="A1661" s="61" t="s">
        <v>3797</v>
      </c>
      <c r="B1661" s="61" t="s">
        <v>1498</v>
      </c>
      <c r="C1661" s="61" t="s">
        <v>1314</v>
      </c>
      <c r="D1661" s="61" t="s">
        <v>3798</v>
      </c>
      <c r="E1661" s="61" t="s">
        <v>4303</v>
      </c>
      <c r="F1661" s="61" t="s">
        <v>4310</v>
      </c>
      <c r="G1661" s="61" t="s">
        <v>1503</v>
      </c>
      <c r="H1661" s="61" t="s">
        <v>4301</v>
      </c>
      <c r="I1661" s="61" t="s">
        <v>1505</v>
      </c>
      <c r="J1661" s="61" t="s">
        <v>1506</v>
      </c>
      <c r="K1661" s="61" t="s">
        <v>4306</v>
      </c>
      <c r="L1661" s="61" t="s">
        <v>1508</v>
      </c>
      <c r="M1661" s="61" t="s">
        <v>4414</v>
      </c>
      <c r="N1661" s="355">
        <v>46045</v>
      </c>
      <c r="O1661" s="19">
        <v>0</v>
      </c>
      <c r="P1661" s="15" t="s">
        <v>1510</v>
      </c>
      <c r="Q1661" s="336">
        <v>1</v>
      </c>
    </row>
    <row r="1662" spans="1:17" x14ac:dyDescent="0.2">
      <c r="A1662" s="61" t="s">
        <v>3797</v>
      </c>
      <c r="B1662" s="61" t="s">
        <v>4300</v>
      </c>
      <c r="C1662" s="61" t="s">
        <v>1314</v>
      </c>
      <c r="D1662" s="61" t="s">
        <v>3798</v>
      </c>
      <c r="E1662" s="61" t="s">
        <v>4303</v>
      </c>
      <c r="F1662" s="61" t="s">
        <v>4310</v>
      </c>
      <c r="G1662" s="61" t="s">
        <v>1503</v>
      </c>
      <c r="H1662" s="61" t="s">
        <v>4301</v>
      </c>
      <c r="I1662" s="61" t="s">
        <v>4302</v>
      </c>
      <c r="J1662" s="61" t="s">
        <v>1506</v>
      </c>
      <c r="K1662" s="61" t="s">
        <v>4306</v>
      </c>
      <c r="L1662" s="61" t="s">
        <v>1508</v>
      </c>
      <c r="M1662" s="61" t="s">
        <v>4414</v>
      </c>
      <c r="N1662" s="355">
        <v>46045</v>
      </c>
      <c r="O1662" s="19">
        <v>100</v>
      </c>
      <c r="P1662" s="15" t="s">
        <v>1510</v>
      </c>
      <c r="Q1662" s="336">
        <v>1</v>
      </c>
    </row>
    <row r="1663" spans="1:17" x14ac:dyDescent="0.2">
      <c r="A1663" s="61" t="s">
        <v>3320</v>
      </c>
      <c r="B1663" s="61" t="s">
        <v>1498</v>
      </c>
      <c r="C1663" s="61" t="s">
        <v>1314</v>
      </c>
      <c r="D1663" s="61" t="s">
        <v>3321</v>
      </c>
      <c r="E1663" s="61" t="s">
        <v>4303</v>
      </c>
      <c r="F1663" s="61" t="s">
        <v>4327</v>
      </c>
      <c r="G1663" s="61" t="s">
        <v>1503</v>
      </c>
      <c r="H1663" s="61" t="s">
        <v>4301</v>
      </c>
      <c r="I1663" s="61" t="s">
        <v>1505</v>
      </c>
      <c r="J1663" s="61" t="s">
        <v>1506</v>
      </c>
      <c r="K1663" s="61" t="s">
        <v>4321</v>
      </c>
      <c r="L1663" s="61" t="s">
        <v>1508</v>
      </c>
      <c r="M1663" s="61" t="s">
        <v>4414</v>
      </c>
      <c r="N1663" s="355">
        <v>46045</v>
      </c>
      <c r="O1663" s="19">
        <v>929062.18</v>
      </c>
      <c r="P1663" s="15" t="s">
        <v>1510</v>
      </c>
      <c r="Q1663" s="336">
        <v>1</v>
      </c>
    </row>
    <row r="1664" spans="1:17" x14ac:dyDescent="0.2">
      <c r="A1664" s="61" t="s">
        <v>3320</v>
      </c>
      <c r="B1664" s="61" t="s">
        <v>4300</v>
      </c>
      <c r="C1664" s="61" t="s">
        <v>1314</v>
      </c>
      <c r="D1664" s="61" t="s">
        <v>3321</v>
      </c>
      <c r="E1664" s="61" t="s">
        <v>4303</v>
      </c>
      <c r="F1664" s="61" t="s">
        <v>4327</v>
      </c>
      <c r="G1664" s="61" t="s">
        <v>1503</v>
      </c>
      <c r="H1664" s="61" t="s">
        <v>4301</v>
      </c>
      <c r="I1664" s="61" t="s">
        <v>4302</v>
      </c>
      <c r="J1664" s="61" t="s">
        <v>1506</v>
      </c>
      <c r="K1664" s="61" t="s">
        <v>4321</v>
      </c>
      <c r="L1664" s="61" t="s">
        <v>1508</v>
      </c>
      <c r="M1664" s="61" t="s">
        <v>4414</v>
      </c>
      <c r="N1664" s="355">
        <v>46045</v>
      </c>
      <c r="O1664" s="19">
        <v>1238749.57</v>
      </c>
      <c r="P1664" s="15" t="s">
        <v>1510</v>
      </c>
      <c r="Q1664" s="336">
        <v>1</v>
      </c>
    </row>
    <row r="1665" spans="1:17" x14ac:dyDescent="0.2">
      <c r="A1665" s="61" t="s">
        <v>3258</v>
      </c>
      <c r="B1665" s="61" t="s">
        <v>4283</v>
      </c>
      <c r="C1665" s="61" t="s">
        <v>1314</v>
      </c>
      <c r="D1665" s="61" t="s">
        <v>3259</v>
      </c>
      <c r="E1665" s="61" t="s">
        <v>4303</v>
      </c>
      <c r="F1665" s="61" t="s">
        <v>4415</v>
      </c>
      <c r="G1665" s="61" t="s">
        <v>1503</v>
      </c>
      <c r="H1665" s="61" t="s">
        <v>4301</v>
      </c>
      <c r="I1665" s="61" t="s">
        <v>1505</v>
      </c>
      <c r="J1665" s="61" t="s">
        <v>1506</v>
      </c>
      <c r="K1665" s="61" t="s">
        <v>4306</v>
      </c>
      <c r="L1665" s="61" t="s">
        <v>1508</v>
      </c>
      <c r="M1665" s="61" t="s">
        <v>4411</v>
      </c>
      <c r="N1665" s="355">
        <v>46048</v>
      </c>
      <c r="O1665" s="19">
        <v>21</v>
      </c>
      <c r="P1665" s="15" t="s">
        <v>1510</v>
      </c>
      <c r="Q1665" s="336">
        <v>1</v>
      </c>
    </row>
    <row r="1666" spans="1:17" x14ac:dyDescent="0.2">
      <c r="A1666" s="61" t="s">
        <v>3258</v>
      </c>
      <c r="B1666" s="61" t="s">
        <v>4283</v>
      </c>
      <c r="C1666" s="61" t="s">
        <v>4312</v>
      </c>
      <c r="D1666" s="61" t="s">
        <v>3259</v>
      </c>
      <c r="E1666" s="61" t="s">
        <v>4303</v>
      </c>
      <c r="F1666" s="61" t="s">
        <v>4415</v>
      </c>
      <c r="G1666" s="61" t="s">
        <v>1503</v>
      </c>
      <c r="H1666" s="61" t="s">
        <v>4301</v>
      </c>
      <c r="I1666" s="61" t="s">
        <v>1505</v>
      </c>
      <c r="J1666" s="61" t="s">
        <v>1506</v>
      </c>
      <c r="K1666" s="61" t="s">
        <v>4306</v>
      </c>
      <c r="L1666" s="61" t="s">
        <v>1508</v>
      </c>
      <c r="M1666" s="61" t="s">
        <v>4411</v>
      </c>
      <c r="N1666" s="355">
        <v>46048</v>
      </c>
      <c r="O1666" s="19">
        <v>1</v>
      </c>
      <c r="P1666" s="15" t="s">
        <v>1510</v>
      </c>
      <c r="Q1666" s="336">
        <v>1</v>
      </c>
    </row>
    <row r="1667" spans="1:17" x14ac:dyDescent="0.2">
      <c r="A1667" s="61" t="s">
        <v>3258</v>
      </c>
      <c r="B1667" s="61" t="s">
        <v>4283</v>
      </c>
      <c r="C1667" s="61" t="s">
        <v>4313</v>
      </c>
      <c r="D1667" s="61" t="s">
        <v>3259</v>
      </c>
      <c r="E1667" s="61" t="s">
        <v>4303</v>
      </c>
      <c r="F1667" s="61" t="s">
        <v>4415</v>
      </c>
      <c r="G1667" s="61" t="s">
        <v>1503</v>
      </c>
      <c r="H1667" s="61" t="s">
        <v>4301</v>
      </c>
      <c r="I1667" s="61" t="s">
        <v>1505</v>
      </c>
      <c r="J1667" s="61" t="s">
        <v>1506</v>
      </c>
      <c r="K1667" s="61" t="s">
        <v>4306</v>
      </c>
      <c r="L1667" s="61" t="s">
        <v>1508</v>
      </c>
      <c r="M1667" s="61" t="s">
        <v>4411</v>
      </c>
      <c r="N1667" s="355">
        <v>46048</v>
      </c>
      <c r="O1667" s="19">
        <v>1</v>
      </c>
      <c r="P1667" s="15" t="s">
        <v>1510</v>
      </c>
      <c r="Q1667" s="336">
        <v>1</v>
      </c>
    </row>
    <row r="1668" spans="1:17" x14ac:dyDescent="0.2">
      <c r="A1668" s="61" t="s">
        <v>3258</v>
      </c>
      <c r="B1668" s="61" t="s">
        <v>4307</v>
      </c>
      <c r="C1668" s="61" t="s">
        <v>1314</v>
      </c>
      <c r="D1668" s="61" t="s">
        <v>3259</v>
      </c>
      <c r="E1668" s="61" t="s">
        <v>4303</v>
      </c>
      <c r="F1668" s="61" t="s">
        <v>4415</v>
      </c>
      <c r="G1668" s="61" t="s">
        <v>1503</v>
      </c>
      <c r="H1668" s="61" t="s">
        <v>4301</v>
      </c>
      <c r="I1668" s="61" t="s">
        <v>1505</v>
      </c>
      <c r="J1668" s="61" t="s">
        <v>1506</v>
      </c>
      <c r="K1668" s="61" t="s">
        <v>4306</v>
      </c>
      <c r="L1668" s="61" t="s">
        <v>1508</v>
      </c>
      <c r="M1668" s="61" t="s">
        <v>4411</v>
      </c>
      <c r="N1668" s="355">
        <v>46048</v>
      </c>
      <c r="O1668" s="19">
        <v>21</v>
      </c>
      <c r="P1668" s="15" t="s">
        <v>1510</v>
      </c>
      <c r="Q1668" s="336">
        <v>1</v>
      </c>
    </row>
    <row r="1669" spans="1:17" x14ac:dyDescent="0.2">
      <c r="A1669" s="61" t="s">
        <v>3258</v>
      </c>
      <c r="B1669" s="61" t="s">
        <v>4284</v>
      </c>
      <c r="C1669" s="61" t="s">
        <v>1314</v>
      </c>
      <c r="D1669" s="61" t="s">
        <v>3259</v>
      </c>
      <c r="E1669" s="61" t="s">
        <v>4303</v>
      </c>
      <c r="F1669" s="61" t="s">
        <v>4415</v>
      </c>
      <c r="G1669" s="61" t="s">
        <v>1503</v>
      </c>
      <c r="H1669" s="61" t="s">
        <v>1504</v>
      </c>
      <c r="I1669" s="61" t="s">
        <v>1505</v>
      </c>
      <c r="J1669" s="61" t="s">
        <v>1506</v>
      </c>
      <c r="K1669" s="61" t="s">
        <v>4306</v>
      </c>
      <c r="L1669" s="61" t="s">
        <v>1508</v>
      </c>
      <c r="M1669" s="61" t="s">
        <v>4411</v>
      </c>
      <c r="N1669" s="355">
        <v>46048</v>
      </c>
      <c r="O1669" s="19">
        <v>21</v>
      </c>
      <c r="P1669" s="15" t="s">
        <v>1510</v>
      </c>
      <c r="Q1669" s="336">
        <v>1</v>
      </c>
    </row>
    <row r="1670" spans="1:17" x14ac:dyDescent="0.2">
      <c r="A1670" s="61" t="s">
        <v>3258</v>
      </c>
      <c r="B1670" s="61" t="s">
        <v>4284</v>
      </c>
      <c r="C1670" s="61" t="s">
        <v>4312</v>
      </c>
      <c r="D1670" s="61" t="s">
        <v>3259</v>
      </c>
      <c r="E1670" s="61" t="s">
        <v>4303</v>
      </c>
      <c r="F1670" s="61" t="s">
        <v>4415</v>
      </c>
      <c r="G1670" s="61" t="s">
        <v>1503</v>
      </c>
      <c r="H1670" s="61" t="s">
        <v>1504</v>
      </c>
      <c r="I1670" s="61" t="s">
        <v>1505</v>
      </c>
      <c r="J1670" s="61" t="s">
        <v>1506</v>
      </c>
      <c r="K1670" s="61" t="s">
        <v>4306</v>
      </c>
      <c r="L1670" s="61" t="s">
        <v>1508</v>
      </c>
      <c r="M1670" s="61" t="s">
        <v>4411</v>
      </c>
      <c r="N1670" s="355">
        <v>46048</v>
      </c>
      <c r="O1670" s="19">
        <v>1</v>
      </c>
      <c r="P1670" s="15" t="s">
        <v>1510</v>
      </c>
      <c r="Q1670" s="336">
        <v>1</v>
      </c>
    </row>
    <row r="1671" spans="1:17" x14ac:dyDescent="0.2">
      <c r="A1671" s="61" t="s">
        <v>3258</v>
      </c>
      <c r="B1671" s="61" t="s">
        <v>4284</v>
      </c>
      <c r="C1671" s="61" t="s">
        <v>4313</v>
      </c>
      <c r="D1671" s="61" t="s">
        <v>3259</v>
      </c>
      <c r="E1671" s="61" t="s">
        <v>4303</v>
      </c>
      <c r="F1671" s="61" t="s">
        <v>4415</v>
      </c>
      <c r="G1671" s="61" t="s">
        <v>1503</v>
      </c>
      <c r="H1671" s="61" t="s">
        <v>1504</v>
      </c>
      <c r="I1671" s="61" t="s">
        <v>1505</v>
      </c>
      <c r="J1671" s="61" t="s">
        <v>1506</v>
      </c>
      <c r="K1671" s="61" t="s">
        <v>4306</v>
      </c>
      <c r="L1671" s="61" t="s">
        <v>1508</v>
      </c>
      <c r="M1671" s="61" t="s">
        <v>4411</v>
      </c>
      <c r="N1671" s="355">
        <v>46048</v>
      </c>
      <c r="O1671" s="19">
        <v>1</v>
      </c>
      <c r="P1671" s="15" t="s">
        <v>1510</v>
      </c>
      <c r="Q1671" s="336">
        <v>1</v>
      </c>
    </row>
    <row r="1672" spans="1:17" x14ac:dyDescent="0.2">
      <c r="A1672" s="61" t="s">
        <v>3258</v>
      </c>
      <c r="B1672" s="61" t="s">
        <v>1498</v>
      </c>
      <c r="C1672" s="61" t="s">
        <v>1314</v>
      </c>
      <c r="D1672" s="61" t="s">
        <v>3259</v>
      </c>
      <c r="E1672" s="61" t="s">
        <v>4303</v>
      </c>
      <c r="F1672" s="61" t="s">
        <v>4415</v>
      </c>
      <c r="G1672" s="61" t="s">
        <v>1503</v>
      </c>
      <c r="H1672" s="61" t="s">
        <v>4301</v>
      </c>
      <c r="I1672" s="61" t="s">
        <v>1505</v>
      </c>
      <c r="J1672" s="61" t="s">
        <v>1506</v>
      </c>
      <c r="K1672" s="61" t="s">
        <v>4306</v>
      </c>
      <c r="L1672" s="61" t="s">
        <v>1508</v>
      </c>
      <c r="M1672" s="61" t="s">
        <v>4411</v>
      </c>
      <c r="N1672" s="355">
        <v>46048</v>
      </c>
      <c r="O1672" s="19">
        <v>0</v>
      </c>
      <c r="P1672" s="15" t="s">
        <v>1510</v>
      </c>
      <c r="Q1672" s="336">
        <v>1</v>
      </c>
    </row>
    <row r="1673" spans="1:17" x14ac:dyDescent="0.2">
      <c r="A1673" s="61" t="s">
        <v>3258</v>
      </c>
      <c r="B1673" s="61" t="s">
        <v>1498</v>
      </c>
      <c r="C1673" s="61" t="s">
        <v>4312</v>
      </c>
      <c r="D1673" s="61" t="s">
        <v>3259</v>
      </c>
      <c r="E1673" s="61" t="s">
        <v>4303</v>
      </c>
      <c r="F1673" s="61" t="s">
        <v>4415</v>
      </c>
      <c r="G1673" s="61" t="s">
        <v>1503</v>
      </c>
      <c r="H1673" s="61" t="s">
        <v>4301</v>
      </c>
      <c r="I1673" s="61" t="s">
        <v>1505</v>
      </c>
      <c r="J1673" s="61" t="s">
        <v>1506</v>
      </c>
      <c r="K1673" s="61" t="s">
        <v>4306</v>
      </c>
      <c r="L1673" s="61" t="s">
        <v>1508</v>
      </c>
      <c r="M1673" s="61" t="s">
        <v>4411</v>
      </c>
      <c r="N1673" s="355">
        <v>46048</v>
      </c>
      <c r="O1673" s="19">
        <v>0</v>
      </c>
      <c r="P1673" s="15" t="s">
        <v>1510</v>
      </c>
      <c r="Q1673" s="336">
        <v>1</v>
      </c>
    </row>
    <row r="1674" spans="1:17" x14ac:dyDescent="0.2">
      <c r="A1674" s="61" t="s">
        <v>3258</v>
      </c>
      <c r="B1674" s="61" t="s">
        <v>1498</v>
      </c>
      <c r="C1674" s="61" t="s">
        <v>4313</v>
      </c>
      <c r="D1674" s="61" t="s">
        <v>3259</v>
      </c>
      <c r="E1674" s="61" t="s">
        <v>4303</v>
      </c>
      <c r="F1674" s="61" t="s">
        <v>4415</v>
      </c>
      <c r="G1674" s="61" t="s">
        <v>1503</v>
      </c>
      <c r="H1674" s="61" t="s">
        <v>4301</v>
      </c>
      <c r="I1674" s="61" t="s">
        <v>1505</v>
      </c>
      <c r="J1674" s="61" t="s">
        <v>1506</v>
      </c>
      <c r="K1674" s="61" t="s">
        <v>4306</v>
      </c>
      <c r="L1674" s="61" t="s">
        <v>1508</v>
      </c>
      <c r="M1674" s="61" t="s">
        <v>4411</v>
      </c>
      <c r="N1674" s="355">
        <v>46048</v>
      </c>
      <c r="O1674" s="19">
        <v>0</v>
      </c>
      <c r="P1674" s="15" t="s">
        <v>1510</v>
      </c>
      <c r="Q1674" s="336">
        <v>1</v>
      </c>
    </row>
    <row r="1675" spans="1:17" x14ac:dyDescent="0.2">
      <c r="A1675" s="61" t="s">
        <v>3258</v>
      </c>
      <c r="B1675" s="61" t="s">
        <v>4300</v>
      </c>
      <c r="C1675" s="61" t="s">
        <v>1314</v>
      </c>
      <c r="D1675" s="61" t="s">
        <v>3259</v>
      </c>
      <c r="E1675" s="61" t="s">
        <v>4303</v>
      </c>
      <c r="F1675" s="61" t="s">
        <v>4415</v>
      </c>
      <c r="G1675" s="61" t="s">
        <v>1503</v>
      </c>
      <c r="H1675" s="61" t="s">
        <v>4301</v>
      </c>
      <c r="I1675" s="61" t="s">
        <v>4302</v>
      </c>
      <c r="J1675" s="61" t="s">
        <v>1506</v>
      </c>
      <c r="K1675" s="61" t="s">
        <v>4306</v>
      </c>
      <c r="L1675" s="61" t="s">
        <v>1508</v>
      </c>
      <c r="M1675" s="61" t="s">
        <v>4411</v>
      </c>
      <c r="N1675" s="355">
        <v>46048</v>
      </c>
      <c r="O1675" s="19">
        <v>45106.5</v>
      </c>
      <c r="P1675" s="15" t="s">
        <v>1510</v>
      </c>
      <c r="Q1675" s="336">
        <v>1</v>
      </c>
    </row>
    <row r="1676" spans="1:17" x14ac:dyDescent="0.2">
      <c r="A1676" s="61" t="s">
        <v>3258</v>
      </c>
      <c r="B1676" s="61" t="s">
        <v>4300</v>
      </c>
      <c r="C1676" s="61" t="s">
        <v>4312</v>
      </c>
      <c r="D1676" s="61" t="s">
        <v>3259</v>
      </c>
      <c r="E1676" s="61" t="s">
        <v>4303</v>
      </c>
      <c r="F1676" s="61" t="s">
        <v>4415</v>
      </c>
      <c r="G1676" s="61" t="s">
        <v>1503</v>
      </c>
      <c r="H1676" s="61" t="s">
        <v>4301</v>
      </c>
      <c r="I1676" s="61" t="s">
        <v>4302</v>
      </c>
      <c r="J1676" s="61" t="s">
        <v>1506</v>
      </c>
      <c r="K1676" s="61" t="s">
        <v>4306</v>
      </c>
      <c r="L1676" s="61" t="s">
        <v>1508</v>
      </c>
      <c r="M1676" s="61" t="s">
        <v>4411</v>
      </c>
      <c r="N1676" s="355">
        <v>46048</v>
      </c>
      <c r="O1676" s="19">
        <v>45106.5</v>
      </c>
      <c r="P1676" s="15" t="s">
        <v>1510</v>
      </c>
      <c r="Q1676" s="336">
        <v>1</v>
      </c>
    </row>
    <row r="1677" spans="1:17" x14ac:dyDescent="0.2">
      <c r="A1677" s="61" t="s">
        <v>3258</v>
      </c>
      <c r="B1677" s="61" t="s">
        <v>4300</v>
      </c>
      <c r="C1677" s="61" t="s">
        <v>4313</v>
      </c>
      <c r="D1677" s="61" t="s">
        <v>3259</v>
      </c>
      <c r="E1677" s="61" t="s">
        <v>4303</v>
      </c>
      <c r="F1677" s="61" t="s">
        <v>4415</v>
      </c>
      <c r="G1677" s="61" t="s">
        <v>1503</v>
      </c>
      <c r="H1677" s="61" t="s">
        <v>4301</v>
      </c>
      <c r="I1677" s="61" t="s">
        <v>4302</v>
      </c>
      <c r="J1677" s="61" t="s">
        <v>1506</v>
      </c>
      <c r="K1677" s="61" t="s">
        <v>4306</v>
      </c>
      <c r="L1677" s="61" t="s">
        <v>1508</v>
      </c>
      <c r="M1677" s="61" t="s">
        <v>4411</v>
      </c>
      <c r="N1677" s="355">
        <v>46048</v>
      </c>
      <c r="O1677" s="19">
        <v>33655.53</v>
      </c>
      <c r="P1677" s="15" t="s">
        <v>1510</v>
      </c>
      <c r="Q1677" s="336">
        <v>1</v>
      </c>
    </row>
    <row r="1678" spans="1:17" x14ac:dyDescent="0.2">
      <c r="A1678" s="61" t="s">
        <v>3002</v>
      </c>
      <c r="B1678" s="61" t="s">
        <v>1498</v>
      </c>
      <c r="C1678" s="61" t="s">
        <v>1314</v>
      </c>
      <c r="D1678" s="61" t="s">
        <v>3003</v>
      </c>
      <c r="E1678" s="61" t="s">
        <v>4303</v>
      </c>
      <c r="F1678" s="61" t="s">
        <v>4310</v>
      </c>
      <c r="G1678" s="61" t="s">
        <v>1503</v>
      </c>
      <c r="H1678" s="61" t="s">
        <v>4301</v>
      </c>
      <c r="I1678" s="61" t="s">
        <v>1505</v>
      </c>
      <c r="J1678" s="61" t="s">
        <v>1506</v>
      </c>
      <c r="K1678" s="61" t="s">
        <v>4306</v>
      </c>
      <c r="L1678" s="61" t="s">
        <v>1508</v>
      </c>
      <c r="M1678" s="61" t="s">
        <v>4411</v>
      </c>
      <c r="N1678" s="355">
        <v>46034</v>
      </c>
      <c r="O1678" s="19">
        <v>0</v>
      </c>
      <c r="P1678" s="15" t="s">
        <v>1510</v>
      </c>
      <c r="Q1678" s="336">
        <v>1</v>
      </c>
    </row>
    <row r="1679" spans="1:17" x14ac:dyDescent="0.2">
      <c r="A1679" s="61" t="s">
        <v>3002</v>
      </c>
      <c r="B1679" s="61" t="s">
        <v>1498</v>
      </c>
      <c r="C1679" s="61" t="s">
        <v>4312</v>
      </c>
      <c r="D1679" s="61" t="s">
        <v>3003</v>
      </c>
      <c r="E1679" s="61" t="s">
        <v>4303</v>
      </c>
      <c r="F1679" s="61" t="s">
        <v>4310</v>
      </c>
      <c r="G1679" s="61" t="s">
        <v>1503</v>
      </c>
      <c r="H1679" s="61" t="s">
        <v>4301</v>
      </c>
      <c r="I1679" s="61" t="s">
        <v>1505</v>
      </c>
      <c r="J1679" s="61" t="s">
        <v>1506</v>
      </c>
      <c r="K1679" s="61" t="s">
        <v>4306</v>
      </c>
      <c r="L1679" s="61" t="s">
        <v>1508</v>
      </c>
      <c r="M1679" s="61" t="s">
        <v>4411</v>
      </c>
      <c r="N1679" s="355">
        <v>46034</v>
      </c>
      <c r="O1679" s="19">
        <v>0</v>
      </c>
      <c r="P1679" s="15" t="s">
        <v>1510</v>
      </c>
      <c r="Q1679" s="336">
        <v>1</v>
      </c>
    </row>
    <row r="1680" spans="1:17" x14ac:dyDescent="0.2">
      <c r="A1680" s="61" t="s">
        <v>3002</v>
      </c>
      <c r="B1680" s="61" t="s">
        <v>1498</v>
      </c>
      <c r="C1680" s="61" t="s">
        <v>4313</v>
      </c>
      <c r="D1680" s="61" t="s">
        <v>3003</v>
      </c>
      <c r="E1680" s="61" t="s">
        <v>4303</v>
      </c>
      <c r="F1680" s="61" t="s">
        <v>4310</v>
      </c>
      <c r="G1680" s="61" t="s">
        <v>1503</v>
      </c>
      <c r="H1680" s="61" t="s">
        <v>4301</v>
      </c>
      <c r="I1680" s="61" t="s">
        <v>1505</v>
      </c>
      <c r="J1680" s="61" t="s">
        <v>1506</v>
      </c>
      <c r="K1680" s="61" t="s">
        <v>4306</v>
      </c>
      <c r="L1680" s="61" t="s">
        <v>1508</v>
      </c>
      <c r="M1680" s="61" t="s">
        <v>4411</v>
      </c>
      <c r="N1680" s="355">
        <v>46034</v>
      </c>
      <c r="O1680" s="19">
        <v>1</v>
      </c>
      <c r="P1680" s="15" t="s">
        <v>1510</v>
      </c>
      <c r="Q1680" s="336">
        <v>1</v>
      </c>
    </row>
    <row r="1681" spans="1:17" x14ac:dyDescent="0.2">
      <c r="A1681" s="61" t="s">
        <v>3002</v>
      </c>
      <c r="B1681" s="61" t="s">
        <v>4300</v>
      </c>
      <c r="C1681" s="61" t="s">
        <v>1314</v>
      </c>
      <c r="D1681" s="61" t="s">
        <v>3003</v>
      </c>
      <c r="E1681" s="61" t="s">
        <v>4303</v>
      </c>
      <c r="F1681" s="61" t="s">
        <v>4310</v>
      </c>
      <c r="G1681" s="61" t="s">
        <v>1503</v>
      </c>
      <c r="H1681" s="61" t="s">
        <v>4301</v>
      </c>
      <c r="I1681" s="61" t="s">
        <v>1505</v>
      </c>
      <c r="J1681" s="61" t="s">
        <v>1506</v>
      </c>
      <c r="K1681" s="61" t="s">
        <v>4306</v>
      </c>
      <c r="L1681" s="61" t="s">
        <v>1508</v>
      </c>
      <c r="M1681" s="61" t="s">
        <v>4411</v>
      </c>
      <c r="N1681" s="355">
        <v>46034</v>
      </c>
      <c r="O1681" s="19">
        <v>2522.94</v>
      </c>
      <c r="P1681" s="15" t="s">
        <v>1510</v>
      </c>
      <c r="Q1681" s="336">
        <v>1</v>
      </c>
    </row>
    <row r="1682" spans="1:17" x14ac:dyDescent="0.2">
      <c r="A1682" s="61" t="s">
        <v>3165</v>
      </c>
      <c r="B1682" s="61" t="s">
        <v>1498</v>
      </c>
      <c r="C1682" s="61" t="s">
        <v>1314</v>
      </c>
      <c r="D1682" s="61" t="s">
        <v>3166</v>
      </c>
      <c r="E1682" s="61" t="s">
        <v>4303</v>
      </c>
      <c r="F1682" s="61" t="s">
        <v>4310</v>
      </c>
      <c r="G1682" s="61" t="s">
        <v>1503</v>
      </c>
      <c r="H1682" s="61" t="s">
        <v>4301</v>
      </c>
      <c r="I1682" s="61" t="s">
        <v>1505</v>
      </c>
      <c r="J1682" s="61" t="s">
        <v>1506</v>
      </c>
      <c r="K1682" s="61" t="s">
        <v>4306</v>
      </c>
      <c r="L1682" s="61" t="s">
        <v>1508</v>
      </c>
      <c r="M1682" s="61" t="s">
        <v>4411</v>
      </c>
      <c r="N1682" s="355">
        <v>45553</v>
      </c>
      <c r="O1682" s="19">
        <v>0</v>
      </c>
      <c r="P1682" s="15" t="s">
        <v>1510</v>
      </c>
      <c r="Q1682" s="336">
        <v>1</v>
      </c>
    </row>
    <row r="1683" spans="1:17" x14ac:dyDescent="0.2">
      <c r="A1683" s="61" t="s">
        <v>3165</v>
      </c>
      <c r="B1683" s="61" t="s">
        <v>4300</v>
      </c>
      <c r="C1683" s="61" t="s">
        <v>1314</v>
      </c>
      <c r="D1683" s="61" t="s">
        <v>3166</v>
      </c>
      <c r="E1683" s="61" t="s">
        <v>4303</v>
      </c>
      <c r="F1683" s="61" t="s">
        <v>4310</v>
      </c>
      <c r="G1683" s="61" t="s">
        <v>1503</v>
      </c>
      <c r="H1683" s="61" t="s">
        <v>4301</v>
      </c>
      <c r="I1683" s="61" t="s">
        <v>1505</v>
      </c>
      <c r="J1683" s="61" t="s">
        <v>1506</v>
      </c>
      <c r="K1683" s="61" t="s">
        <v>4306</v>
      </c>
      <c r="L1683" s="61" t="s">
        <v>1508</v>
      </c>
      <c r="M1683" s="61" t="s">
        <v>4411</v>
      </c>
      <c r="N1683" s="355">
        <v>45553</v>
      </c>
      <c r="O1683" s="19">
        <v>72821</v>
      </c>
      <c r="P1683" s="15" t="s">
        <v>1510</v>
      </c>
      <c r="Q1683" s="336">
        <v>1</v>
      </c>
    </row>
    <row r="1684" spans="1:17" x14ac:dyDescent="0.2">
      <c r="A1684" s="61" t="s">
        <v>3027</v>
      </c>
      <c r="B1684" s="61" t="s">
        <v>1498</v>
      </c>
      <c r="C1684" s="61" t="s">
        <v>1314</v>
      </c>
      <c r="D1684" s="61" t="s">
        <v>3028</v>
      </c>
      <c r="E1684" s="61" t="s">
        <v>4303</v>
      </c>
      <c r="F1684" s="61" t="s">
        <v>4310</v>
      </c>
      <c r="G1684" s="61" t="s">
        <v>1503</v>
      </c>
      <c r="H1684" s="61" t="s">
        <v>4301</v>
      </c>
      <c r="I1684" s="61" t="s">
        <v>4286</v>
      </c>
      <c r="J1684" s="61" t="s">
        <v>4287</v>
      </c>
      <c r="K1684" s="61" t="s">
        <v>4306</v>
      </c>
      <c r="L1684" s="61" t="s">
        <v>1508</v>
      </c>
      <c r="M1684" s="61" t="s">
        <v>4414</v>
      </c>
      <c r="N1684" s="355">
        <v>45810</v>
      </c>
      <c r="O1684" s="19">
        <v>17195.45</v>
      </c>
      <c r="P1684" s="15" t="s">
        <v>1510</v>
      </c>
      <c r="Q1684" s="336">
        <v>1</v>
      </c>
    </row>
    <row r="1685" spans="1:17" x14ac:dyDescent="0.2">
      <c r="A1685" s="61" t="s">
        <v>3027</v>
      </c>
      <c r="B1685" s="61" t="s">
        <v>4300</v>
      </c>
      <c r="C1685" s="61" t="s">
        <v>1314</v>
      </c>
      <c r="D1685" s="61" t="s">
        <v>3028</v>
      </c>
      <c r="E1685" s="61" t="s">
        <v>4303</v>
      </c>
      <c r="F1685" s="61" t="s">
        <v>4310</v>
      </c>
      <c r="G1685" s="61" t="s">
        <v>1503</v>
      </c>
      <c r="H1685" s="61" t="s">
        <v>4301</v>
      </c>
      <c r="I1685" s="61" t="s">
        <v>1505</v>
      </c>
      <c r="J1685" s="61" t="s">
        <v>1506</v>
      </c>
      <c r="K1685" s="61" t="s">
        <v>4306</v>
      </c>
      <c r="L1685" s="61" t="s">
        <v>1508</v>
      </c>
      <c r="M1685" s="61" t="s">
        <v>4414</v>
      </c>
      <c r="N1685" s="355">
        <v>45810</v>
      </c>
      <c r="O1685" s="19">
        <v>37381.410000000003</v>
      </c>
      <c r="P1685" s="15" t="s">
        <v>1510</v>
      </c>
      <c r="Q1685" s="336">
        <v>1</v>
      </c>
    </row>
    <row r="1686" spans="1:17" x14ac:dyDescent="0.2">
      <c r="A1686" s="61" t="s">
        <v>3073</v>
      </c>
      <c r="B1686" s="61" t="s">
        <v>4282</v>
      </c>
      <c r="C1686" s="61" t="s">
        <v>1314</v>
      </c>
      <c r="D1686" s="61" t="s">
        <v>3074</v>
      </c>
      <c r="E1686" s="61" t="s">
        <v>4303</v>
      </c>
      <c r="F1686" s="61" t="s">
        <v>4310</v>
      </c>
      <c r="G1686" s="61" t="s">
        <v>1503</v>
      </c>
      <c r="H1686" s="61" t="s">
        <v>4301</v>
      </c>
      <c r="I1686" s="61" t="s">
        <v>1505</v>
      </c>
      <c r="J1686" s="61" t="s">
        <v>1506</v>
      </c>
      <c r="K1686" s="61" t="s">
        <v>4306</v>
      </c>
      <c r="L1686" s="61" t="s">
        <v>1508</v>
      </c>
      <c r="M1686" s="61" t="s">
        <v>4411</v>
      </c>
      <c r="N1686" s="355">
        <v>46066</v>
      </c>
      <c r="O1686" s="19">
        <v>1</v>
      </c>
      <c r="P1686" s="15" t="s">
        <v>1510</v>
      </c>
      <c r="Q1686" s="336">
        <v>1</v>
      </c>
    </row>
    <row r="1687" spans="1:17" x14ac:dyDescent="0.2">
      <c r="A1687" s="61" t="s">
        <v>3073</v>
      </c>
      <c r="B1687" s="61" t="s">
        <v>4307</v>
      </c>
      <c r="C1687" s="61" t="s">
        <v>1314</v>
      </c>
      <c r="D1687" s="61" t="s">
        <v>3074</v>
      </c>
      <c r="E1687" s="61" t="s">
        <v>4303</v>
      </c>
      <c r="F1687" s="61" t="s">
        <v>4310</v>
      </c>
      <c r="G1687" s="61" t="s">
        <v>1503</v>
      </c>
      <c r="H1687" s="61" t="s">
        <v>4301</v>
      </c>
      <c r="I1687" s="61" t="s">
        <v>4286</v>
      </c>
      <c r="J1687" s="61" t="s">
        <v>1506</v>
      </c>
      <c r="K1687" s="61" t="s">
        <v>4306</v>
      </c>
      <c r="L1687" s="61" t="s">
        <v>1508</v>
      </c>
      <c r="M1687" s="61" t="s">
        <v>4411</v>
      </c>
      <c r="N1687" s="355">
        <v>46066</v>
      </c>
      <c r="O1687" s="19">
        <v>1000.89</v>
      </c>
      <c r="P1687" s="15" t="s">
        <v>1510</v>
      </c>
      <c r="Q1687" s="336">
        <v>1</v>
      </c>
    </row>
    <row r="1688" spans="1:17" x14ac:dyDescent="0.2">
      <c r="A1688" s="61" t="s">
        <v>3073</v>
      </c>
      <c r="B1688" s="61" t="s">
        <v>4307</v>
      </c>
      <c r="C1688" s="61" t="s">
        <v>4312</v>
      </c>
      <c r="D1688" s="61" t="s">
        <v>3074</v>
      </c>
      <c r="E1688" s="61" t="s">
        <v>4303</v>
      </c>
      <c r="F1688" s="61" t="s">
        <v>4310</v>
      </c>
      <c r="G1688" s="61" t="s">
        <v>1503</v>
      </c>
      <c r="H1688" s="61" t="s">
        <v>4301</v>
      </c>
      <c r="I1688" s="61" t="s">
        <v>4286</v>
      </c>
      <c r="J1688" s="61" t="s">
        <v>1506</v>
      </c>
      <c r="K1688" s="61" t="s">
        <v>4306</v>
      </c>
      <c r="L1688" s="61" t="s">
        <v>1508</v>
      </c>
      <c r="M1688" s="61" t="s">
        <v>4411</v>
      </c>
      <c r="N1688" s="355">
        <v>46066</v>
      </c>
      <c r="O1688" s="19">
        <v>1000.89</v>
      </c>
      <c r="P1688" s="15" t="s">
        <v>1510</v>
      </c>
      <c r="Q1688" s="336">
        <v>1</v>
      </c>
    </row>
    <row r="1689" spans="1:17" x14ac:dyDescent="0.2">
      <c r="A1689" s="61" t="s">
        <v>3073</v>
      </c>
      <c r="B1689" s="61" t="s">
        <v>4307</v>
      </c>
      <c r="C1689" s="61" t="s">
        <v>4313</v>
      </c>
      <c r="D1689" s="61" t="s">
        <v>3074</v>
      </c>
      <c r="E1689" s="61" t="s">
        <v>4303</v>
      </c>
      <c r="F1689" s="61" t="s">
        <v>4310</v>
      </c>
      <c r="G1689" s="61" t="s">
        <v>1503</v>
      </c>
      <c r="H1689" s="61" t="s">
        <v>4301</v>
      </c>
      <c r="I1689" s="61" t="s">
        <v>4286</v>
      </c>
      <c r="J1689" s="61" t="s">
        <v>1506</v>
      </c>
      <c r="K1689" s="61" t="s">
        <v>4306</v>
      </c>
      <c r="L1689" s="61" t="s">
        <v>1508</v>
      </c>
      <c r="M1689" s="61" t="s">
        <v>4411</v>
      </c>
      <c r="N1689" s="355">
        <v>46066</v>
      </c>
      <c r="O1689" s="19">
        <v>1</v>
      </c>
      <c r="P1689" s="15" t="s">
        <v>1510</v>
      </c>
      <c r="Q1689" s="336">
        <v>1</v>
      </c>
    </row>
    <row r="1690" spans="1:17" x14ac:dyDescent="0.2">
      <c r="A1690" s="61" t="s">
        <v>3073</v>
      </c>
      <c r="B1690" s="61" t="s">
        <v>1498</v>
      </c>
      <c r="C1690" s="61" t="s">
        <v>1314</v>
      </c>
      <c r="D1690" s="61" t="s">
        <v>3074</v>
      </c>
      <c r="E1690" s="61" t="s">
        <v>4303</v>
      </c>
      <c r="F1690" s="61" t="s">
        <v>4310</v>
      </c>
      <c r="G1690" s="61" t="s">
        <v>1503</v>
      </c>
      <c r="H1690" s="61" t="s">
        <v>4301</v>
      </c>
      <c r="I1690" s="61" t="s">
        <v>4286</v>
      </c>
      <c r="J1690" s="61" t="s">
        <v>4287</v>
      </c>
      <c r="K1690" s="61" t="s">
        <v>4306</v>
      </c>
      <c r="L1690" s="61" t="s">
        <v>1508</v>
      </c>
      <c r="M1690" s="61" t="s">
        <v>4411</v>
      </c>
      <c r="N1690" s="355">
        <v>46066</v>
      </c>
      <c r="O1690" s="19">
        <v>1251.98</v>
      </c>
      <c r="P1690" s="15" t="s">
        <v>1510</v>
      </c>
      <c r="Q1690" s="336">
        <v>1</v>
      </c>
    </row>
    <row r="1691" spans="1:17" x14ac:dyDescent="0.2">
      <c r="A1691" s="61" t="s">
        <v>3073</v>
      </c>
      <c r="B1691" s="61" t="s">
        <v>4300</v>
      </c>
      <c r="C1691" s="61" t="s">
        <v>1314</v>
      </c>
      <c r="D1691" s="61" t="s">
        <v>3074</v>
      </c>
      <c r="E1691" s="61" t="s">
        <v>4303</v>
      </c>
      <c r="F1691" s="61" t="s">
        <v>4310</v>
      </c>
      <c r="G1691" s="61" t="s">
        <v>1503</v>
      </c>
      <c r="H1691" s="61" t="s">
        <v>4301</v>
      </c>
      <c r="I1691" s="61" t="s">
        <v>1505</v>
      </c>
      <c r="J1691" s="61" t="s">
        <v>1506</v>
      </c>
      <c r="K1691" s="61" t="s">
        <v>4306</v>
      </c>
      <c r="L1691" s="61" t="s">
        <v>1508</v>
      </c>
      <c r="M1691" s="61" t="s">
        <v>4411</v>
      </c>
      <c r="N1691" s="355">
        <v>46066</v>
      </c>
      <c r="O1691" s="19">
        <v>1251.98</v>
      </c>
      <c r="P1691" s="15" t="s">
        <v>1510</v>
      </c>
      <c r="Q1691" s="336">
        <v>1</v>
      </c>
    </row>
    <row r="1692" spans="1:17" x14ac:dyDescent="0.2">
      <c r="A1692" s="61" t="s">
        <v>4275</v>
      </c>
      <c r="B1692" s="61" t="s">
        <v>4282</v>
      </c>
      <c r="C1692" s="61" t="s">
        <v>1314</v>
      </c>
      <c r="D1692" s="61" t="s">
        <v>4276</v>
      </c>
      <c r="E1692" s="61" t="s">
        <v>4303</v>
      </c>
      <c r="F1692" s="61" t="s">
        <v>4310</v>
      </c>
      <c r="G1692" s="61" t="s">
        <v>1503</v>
      </c>
      <c r="H1692" s="61" t="s">
        <v>4301</v>
      </c>
      <c r="I1692" s="61" t="s">
        <v>1505</v>
      </c>
      <c r="J1692" s="61" t="s">
        <v>1506</v>
      </c>
      <c r="K1692" s="61" t="s">
        <v>4306</v>
      </c>
      <c r="L1692" s="61" t="s">
        <v>1508</v>
      </c>
      <c r="M1692" s="61" t="s">
        <v>4411</v>
      </c>
      <c r="N1692" s="355">
        <v>46043</v>
      </c>
      <c r="O1692" s="19">
        <v>1</v>
      </c>
      <c r="P1692" s="15" t="s">
        <v>1510</v>
      </c>
      <c r="Q1692" s="336">
        <v>1</v>
      </c>
    </row>
    <row r="1693" spans="1:17" x14ac:dyDescent="0.2">
      <c r="A1693" s="61" t="s">
        <v>4275</v>
      </c>
      <c r="B1693" s="61" t="s">
        <v>4282</v>
      </c>
      <c r="C1693" s="61" t="s">
        <v>4312</v>
      </c>
      <c r="D1693" s="61" t="s">
        <v>4276</v>
      </c>
      <c r="E1693" s="61" t="s">
        <v>4303</v>
      </c>
      <c r="F1693" s="61" t="s">
        <v>4310</v>
      </c>
      <c r="G1693" s="61" t="s">
        <v>1503</v>
      </c>
      <c r="H1693" s="61" t="s">
        <v>4301</v>
      </c>
      <c r="I1693" s="61" t="s">
        <v>1505</v>
      </c>
      <c r="J1693" s="61" t="s">
        <v>1506</v>
      </c>
      <c r="K1693" s="61" t="s">
        <v>4306</v>
      </c>
      <c r="L1693" s="61" t="s">
        <v>1508</v>
      </c>
      <c r="M1693" s="61" t="s">
        <v>4411</v>
      </c>
      <c r="N1693" s="355">
        <v>46043</v>
      </c>
      <c r="O1693" s="19">
        <v>0</v>
      </c>
      <c r="P1693" s="15" t="s">
        <v>1510</v>
      </c>
      <c r="Q1693" s="336">
        <v>1</v>
      </c>
    </row>
    <row r="1694" spans="1:17" x14ac:dyDescent="0.2">
      <c r="A1694" s="61" t="s">
        <v>4275</v>
      </c>
      <c r="B1694" s="61" t="s">
        <v>4307</v>
      </c>
      <c r="C1694" s="61" t="s">
        <v>1314</v>
      </c>
      <c r="D1694" s="61" t="s">
        <v>4276</v>
      </c>
      <c r="E1694" s="61" t="s">
        <v>4303</v>
      </c>
      <c r="F1694" s="61" t="s">
        <v>4310</v>
      </c>
      <c r="G1694" s="61" t="s">
        <v>1503</v>
      </c>
      <c r="H1694" s="61" t="s">
        <v>4301</v>
      </c>
      <c r="I1694" s="61" t="s">
        <v>4286</v>
      </c>
      <c r="J1694" s="61" t="s">
        <v>1506</v>
      </c>
      <c r="K1694" s="61" t="s">
        <v>4306</v>
      </c>
      <c r="L1694" s="61" t="s">
        <v>1508</v>
      </c>
      <c r="M1694" s="61" t="s">
        <v>4411</v>
      </c>
      <c r="N1694" s="355">
        <v>46043</v>
      </c>
      <c r="O1694" s="19">
        <v>1</v>
      </c>
      <c r="P1694" s="15" t="s">
        <v>1510</v>
      </c>
      <c r="Q1694" s="336">
        <v>1</v>
      </c>
    </row>
    <row r="1695" spans="1:17" x14ac:dyDescent="0.2">
      <c r="A1695" s="61" t="s">
        <v>4275</v>
      </c>
      <c r="B1695" s="61" t="s">
        <v>4307</v>
      </c>
      <c r="C1695" s="61" t="s">
        <v>4312</v>
      </c>
      <c r="D1695" s="61" t="s">
        <v>4276</v>
      </c>
      <c r="E1695" s="61" t="s">
        <v>4303</v>
      </c>
      <c r="F1695" s="61" t="s">
        <v>4310</v>
      </c>
      <c r="G1695" s="61" t="s">
        <v>1503</v>
      </c>
      <c r="H1695" s="61" t="s">
        <v>4301</v>
      </c>
      <c r="I1695" s="61" t="s">
        <v>4286</v>
      </c>
      <c r="J1695" s="61" t="s">
        <v>1506</v>
      </c>
      <c r="K1695" s="61" t="s">
        <v>4306</v>
      </c>
      <c r="L1695" s="61" t="s">
        <v>1508</v>
      </c>
      <c r="M1695" s="61" t="s">
        <v>4411</v>
      </c>
      <c r="N1695" s="355">
        <v>46043</v>
      </c>
      <c r="O1695" s="19">
        <v>0</v>
      </c>
      <c r="P1695" s="15" t="s">
        <v>1510</v>
      </c>
      <c r="Q1695" s="336">
        <v>1</v>
      </c>
    </row>
    <row r="1696" spans="1:17" x14ac:dyDescent="0.2">
      <c r="A1696" s="61" t="s">
        <v>4275</v>
      </c>
      <c r="B1696" s="61" t="s">
        <v>1498</v>
      </c>
      <c r="C1696" s="61" t="s">
        <v>1314</v>
      </c>
      <c r="D1696" s="61" t="s">
        <v>4276</v>
      </c>
      <c r="E1696" s="61" t="s">
        <v>4303</v>
      </c>
      <c r="F1696" s="61" t="s">
        <v>4310</v>
      </c>
      <c r="G1696" s="61" t="s">
        <v>1503</v>
      </c>
      <c r="H1696" s="61" t="s">
        <v>4301</v>
      </c>
      <c r="I1696" s="61" t="s">
        <v>4286</v>
      </c>
      <c r="J1696" s="61" t="s">
        <v>4287</v>
      </c>
      <c r="K1696" s="61" t="s">
        <v>4306</v>
      </c>
      <c r="L1696" s="61" t="s">
        <v>1508</v>
      </c>
      <c r="M1696" s="61" t="s">
        <v>4411</v>
      </c>
      <c r="N1696" s="355">
        <v>46043</v>
      </c>
      <c r="O1696" s="19">
        <v>0</v>
      </c>
      <c r="P1696" s="15" t="s">
        <v>1510</v>
      </c>
      <c r="Q1696" s="336">
        <v>1</v>
      </c>
    </row>
    <row r="1697" spans="1:17" x14ac:dyDescent="0.2">
      <c r="A1697" s="61" t="s">
        <v>4275</v>
      </c>
      <c r="B1697" s="61" t="s">
        <v>4300</v>
      </c>
      <c r="C1697" s="61" t="s">
        <v>1314</v>
      </c>
      <c r="D1697" s="61" t="s">
        <v>4276</v>
      </c>
      <c r="E1697" s="61" t="s">
        <v>4303</v>
      </c>
      <c r="F1697" s="61" t="s">
        <v>4310</v>
      </c>
      <c r="G1697" s="61" t="s">
        <v>1503</v>
      </c>
      <c r="H1697" s="61" t="s">
        <v>4301</v>
      </c>
      <c r="I1697" s="61" t="s">
        <v>1505</v>
      </c>
      <c r="J1697" s="61" t="s">
        <v>1506</v>
      </c>
      <c r="K1697" s="61" t="s">
        <v>4306</v>
      </c>
      <c r="L1697" s="61" t="s">
        <v>1508</v>
      </c>
      <c r="M1697" s="61" t="s">
        <v>4411</v>
      </c>
      <c r="N1697" s="355">
        <v>46043</v>
      </c>
      <c r="O1697" s="19">
        <v>100</v>
      </c>
      <c r="P1697" s="15" t="s">
        <v>1510</v>
      </c>
      <c r="Q1697" s="336">
        <v>1</v>
      </c>
    </row>
    <row r="1698" spans="1:17" x14ac:dyDescent="0.2">
      <c r="A1698" s="61" t="s">
        <v>3290</v>
      </c>
      <c r="B1698" s="61" t="s">
        <v>1498</v>
      </c>
      <c r="C1698" s="61" t="s">
        <v>1314</v>
      </c>
      <c r="D1698" s="61" t="s">
        <v>3291</v>
      </c>
      <c r="E1698" s="61" t="s">
        <v>4303</v>
      </c>
      <c r="F1698" s="61" t="s">
        <v>4310</v>
      </c>
      <c r="G1698" s="61" t="s">
        <v>1503</v>
      </c>
      <c r="H1698" s="61" t="s">
        <v>4301</v>
      </c>
      <c r="I1698" s="61" t="s">
        <v>1505</v>
      </c>
      <c r="J1698" s="61" t="s">
        <v>1506</v>
      </c>
      <c r="K1698" s="61" t="s">
        <v>4306</v>
      </c>
      <c r="L1698" s="61" t="s">
        <v>1508</v>
      </c>
      <c r="M1698" s="61" t="s">
        <v>4411</v>
      </c>
      <c r="N1698" s="355">
        <v>45534</v>
      </c>
      <c r="O1698" s="19">
        <v>0</v>
      </c>
      <c r="P1698" s="15" t="s">
        <v>1510</v>
      </c>
      <c r="Q1698" s="336">
        <v>1</v>
      </c>
    </row>
    <row r="1699" spans="1:17" x14ac:dyDescent="0.2">
      <c r="A1699" s="61" t="s">
        <v>3290</v>
      </c>
      <c r="B1699" s="61" t="s">
        <v>4300</v>
      </c>
      <c r="C1699" s="61" t="s">
        <v>1314</v>
      </c>
      <c r="D1699" s="61" t="s">
        <v>3291</v>
      </c>
      <c r="E1699" s="61" t="s">
        <v>4303</v>
      </c>
      <c r="F1699" s="61" t="s">
        <v>4310</v>
      </c>
      <c r="G1699" s="61" t="s">
        <v>1503</v>
      </c>
      <c r="H1699" s="61" t="s">
        <v>4301</v>
      </c>
      <c r="I1699" s="61" t="s">
        <v>1505</v>
      </c>
      <c r="J1699" s="61" t="s">
        <v>1506</v>
      </c>
      <c r="K1699" s="61" t="s">
        <v>4306</v>
      </c>
      <c r="L1699" s="61" t="s">
        <v>1508</v>
      </c>
      <c r="M1699" s="61" t="s">
        <v>4411</v>
      </c>
      <c r="N1699" s="355">
        <v>45534</v>
      </c>
      <c r="O1699" s="19">
        <v>100</v>
      </c>
      <c r="P1699" s="15" t="s">
        <v>1510</v>
      </c>
      <c r="Q1699" s="336">
        <v>1</v>
      </c>
    </row>
    <row r="1700" spans="1:17" x14ac:dyDescent="0.2">
      <c r="A1700" s="61" t="s">
        <v>3310</v>
      </c>
      <c r="B1700" s="61" t="s">
        <v>1498</v>
      </c>
      <c r="C1700" s="61" t="s">
        <v>1314</v>
      </c>
      <c r="D1700" s="61" t="s">
        <v>3311</v>
      </c>
      <c r="E1700" s="61" t="s">
        <v>4303</v>
      </c>
      <c r="F1700" s="61" t="s">
        <v>4310</v>
      </c>
      <c r="G1700" s="61" t="s">
        <v>1503</v>
      </c>
      <c r="H1700" s="61" t="s">
        <v>4301</v>
      </c>
      <c r="I1700" s="61" t="s">
        <v>4286</v>
      </c>
      <c r="J1700" s="61" t="s">
        <v>4287</v>
      </c>
      <c r="K1700" s="61" t="s">
        <v>4306</v>
      </c>
      <c r="L1700" s="61" t="s">
        <v>1508</v>
      </c>
      <c r="M1700" s="61" t="s">
        <v>4411</v>
      </c>
      <c r="N1700" s="355">
        <v>45898</v>
      </c>
      <c r="O1700" s="19">
        <v>61346.74</v>
      </c>
      <c r="P1700" s="15" t="s">
        <v>1510</v>
      </c>
      <c r="Q1700" s="336">
        <v>1</v>
      </c>
    </row>
    <row r="1701" spans="1:17" x14ac:dyDescent="0.2">
      <c r="A1701" s="61" t="s">
        <v>3310</v>
      </c>
      <c r="B1701" s="61" t="s">
        <v>4300</v>
      </c>
      <c r="C1701" s="61" t="s">
        <v>1314</v>
      </c>
      <c r="D1701" s="61" t="s">
        <v>3311</v>
      </c>
      <c r="E1701" s="61" t="s">
        <v>4303</v>
      </c>
      <c r="F1701" s="61" t="s">
        <v>4310</v>
      </c>
      <c r="G1701" s="61" t="s">
        <v>1503</v>
      </c>
      <c r="H1701" s="61" t="s">
        <v>4301</v>
      </c>
      <c r="I1701" s="61" t="s">
        <v>1505</v>
      </c>
      <c r="J1701" s="61" t="s">
        <v>1506</v>
      </c>
      <c r="K1701" s="61" t="s">
        <v>4306</v>
      </c>
      <c r="L1701" s="61" t="s">
        <v>1508</v>
      </c>
      <c r="M1701" s="61" t="s">
        <v>4411</v>
      </c>
      <c r="N1701" s="355">
        <v>45898</v>
      </c>
      <c r="O1701" s="19">
        <v>127060.12</v>
      </c>
      <c r="P1701" s="15" t="s">
        <v>1510</v>
      </c>
      <c r="Q1701" s="336">
        <v>1</v>
      </c>
    </row>
    <row r="1702" spans="1:17" x14ac:dyDescent="0.2">
      <c r="A1702" s="61" t="s">
        <v>3179</v>
      </c>
      <c r="B1702" s="61" t="s">
        <v>1498</v>
      </c>
      <c r="C1702" s="61" t="s">
        <v>1314</v>
      </c>
      <c r="D1702" s="61" t="s">
        <v>3180</v>
      </c>
      <c r="E1702" s="61" t="s">
        <v>4303</v>
      </c>
      <c r="F1702" s="61" t="s">
        <v>4310</v>
      </c>
      <c r="G1702" s="61" t="s">
        <v>1503</v>
      </c>
      <c r="H1702" s="61" t="s">
        <v>1504</v>
      </c>
      <c r="I1702" s="61" t="s">
        <v>4286</v>
      </c>
      <c r="J1702" s="61" t="s">
        <v>4287</v>
      </c>
      <c r="K1702" s="61" t="s">
        <v>4321</v>
      </c>
      <c r="L1702" s="61" t="s">
        <v>1508</v>
      </c>
      <c r="M1702" s="61" t="s">
        <v>4411</v>
      </c>
      <c r="N1702" s="355">
        <v>46002</v>
      </c>
      <c r="O1702" s="19">
        <v>250679</v>
      </c>
      <c r="P1702" s="15" t="s">
        <v>1510</v>
      </c>
      <c r="Q1702" s="336">
        <v>1</v>
      </c>
    </row>
    <row r="1703" spans="1:17" x14ac:dyDescent="0.2">
      <c r="A1703" s="61" t="s">
        <v>3179</v>
      </c>
      <c r="B1703" s="61" t="s">
        <v>4300</v>
      </c>
      <c r="C1703" s="61" t="s">
        <v>1314</v>
      </c>
      <c r="D1703" s="61" t="s">
        <v>3180</v>
      </c>
      <c r="E1703" s="61" t="s">
        <v>4303</v>
      </c>
      <c r="F1703" s="61" t="s">
        <v>4310</v>
      </c>
      <c r="G1703" s="61" t="s">
        <v>1503</v>
      </c>
      <c r="H1703" s="61" t="s">
        <v>4301</v>
      </c>
      <c r="I1703" s="61" t="s">
        <v>1505</v>
      </c>
      <c r="J1703" s="61" t="s">
        <v>1506</v>
      </c>
      <c r="K1703" s="61" t="s">
        <v>4321</v>
      </c>
      <c r="L1703" s="61" t="s">
        <v>1508</v>
      </c>
      <c r="M1703" s="61" t="s">
        <v>4411</v>
      </c>
      <c r="N1703" s="355">
        <v>46002</v>
      </c>
      <c r="O1703" s="19">
        <v>100</v>
      </c>
      <c r="P1703" s="15" t="s">
        <v>1510</v>
      </c>
      <c r="Q1703" s="336">
        <v>1</v>
      </c>
    </row>
    <row r="1704" spans="1:17" x14ac:dyDescent="0.2">
      <c r="A1704" s="61" t="s">
        <v>3056</v>
      </c>
      <c r="B1704" s="61" t="s">
        <v>1498</v>
      </c>
      <c r="C1704" s="61" t="s">
        <v>1314</v>
      </c>
      <c r="D1704" s="61" t="s">
        <v>3057</v>
      </c>
      <c r="E1704" s="61" t="s">
        <v>4303</v>
      </c>
      <c r="F1704" s="61" t="s">
        <v>4310</v>
      </c>
      <c r="G1704" s="61" t="s">
        <v>1503</v>
      </c>
      <c r="H1704" s="61" t="s">
        <v>4301</v>
      </c>
      <c r="I1704" s="61" t="s">
        <v>1505</v>
      </c>
      <c r="J1704" s="61" t="s">
        <v>1506</v>
      </c>
      <c r="K1704" s="61" t="s">
        <v>4306</v>
      </c>
      <c r="L1704" s="61" t="s">
        <v>1508</v>
      </c>
      <c r="M1704" s="61" t="s">
        <v>4411</v>
      </c>
      <c r="N1704" s="355">
        <v>45917</v>
      </c>
      <c r="O1704" s="19">
        <v>0</v>
      </c>
      <c r="P1704" s="15" t="s">
        <v>1510</v>
      </c>
      <c r="Q1704" s="336">
        <v>1</v>
      </c>
    </row>
    <row r="1705" spans="1:17" x14ac:dyDescent="0.2">
      <c r="A1705" s="61" t="s">
        <v>3056</v>
      </c>
      <c r="B1705" s="61" t="s">
        <v>4300</v>
      </c>
      <c r="C1705" s="61" t="s">
        <v>1314</v>
      </c>
      <c r="D1705" s="61" t="s">
        <v>3057</v>
      </c>
      <c r="E1705" s="61" t="s">
        <v>4303</v>
      </c>
      <c r="F1705" s="61" t="s">
        <v>4310</v>
      </c>
      <c r="G1705" s="61" t="s">
        <v>1503</v>
      </c>
      <c r="H1705" s="61" t="s">
        <v>4301</v>
      </c>
      <c r="I1705" s="61" t="s">
        <v>1505</v>
      </c>
      <c r="J1705" s="61" t="s">
        <v>1506</v>
      </c>
      <c r="K1705" s="61" t="s">
        <v>4306</v>
      </c>
      <c r="L1705" s="61" t="s">
        <v>1508</v>
      </c>
      <c r="M1705" s="61" t="s">
        <v>4411</v>
      </c>
      <c r="N1705" s="355">
        <v>45917</v>
      </c>
      <c r="O1705" s="19">
        <v>107581.15</v>
      </c>
      <c r="P1705" s="15" t="s">
        <v>1510</v>
      </c>
      <c r="Q1705" s="336">
        <v>1</v>
      </c>
    </row>
    <row r="1706" spans="1:17" x14ac:dyDescent="0.2">
      <c r="A1706" s="61" t="s">
        <v>3059</v>
      </c>
      <c r="B1706" s="61" t="s">
        <v>1498</v>
      </c>
      <c r="C1706" s="61" t="s">
        <v>1314</v>
      </c>
      <c r="D1706" s="61" t="s">
        <v>3060</v>
      </c>
      <c r="E1706" s="61" t="s">
        <v>4303</v>
      </c>
      <c r="F1706" s="61" t="s">
        <v>4310</v>
      </c>
      <c r="G1706" s="61" t="s">
        <v>1503</v>
      </c>
      <c r="H1706" s="61" t="s">
        <v>4301</v>
      </c>
      <c r="I1706" s="61" t="s">
        <v>4286</v>
      </c>
      <c r="J1706" s="61" t="s">
        <v>4287</v>
      </c>
      <c r="K1706" s="61" t="s">
        <v>4306</v>
      </c>
      <c r="L1706" s="61" t="s">
        <v>1508</v>
      </c>
      <c r="M1706" s="61" t="s">
        <v>4411</v>
      </c>
      <c r="N1706" s="355">
        <v>46070</v>
      </c>
      <c r="O1706" s="19">
        <v>62765.5</v>
      </c>
      <c r="P1706" s="15" t="s">
        <v>1510</v>
      </c>
      <c r="Q1706" s="336">
        <v>1</v>
      </c>
    </row>
    <row r="1707" spans="1:17" x14ac:dyDescent="0.2">
      <c r="A1707" s="61" t="s">
        <v>3059</v>
      </c>
      <c r="B1707" s="61" t="s">
        <v>4300</v>
      </c>
      <c r="C1707" s="61" t="s">
        <v>1314</v>
      </c>
      <c r="D1707" s="61" t="s">
        <v>3060</v>
      </c>
      <c r="E1707" s="61" t="s">
        <v>4303</v>
      </c>
      <c r="F1707" s="61" t="s">
        <v>4310</v>
      </c>
      <c r="G1707" s="61" t="s">
        <v>1503</v>
      </c>
      <c r="H1707" s="61" t="s">
        <v>4301</v>
      </c>
      <c r="I1707" s="61" t="s">
        <v>1505</v>
      </c>
      <c r="J1707" s="61" t="s">
        <v>1506</v>
      </c>
      <c r="K1707" s="61" t="s">
        <v>4306</v>
      </c>
      <c r="L1707" s="61" t="s">
        <v>1508</v>
      </c>
      <c r="M1707" s="61" t="s">
        <v>4411</v>
      </c>
      <c r="N1707" s="355">
        <v>46070</v>
      </c>
      <c r="O1707" s="19">
        <v>62765.5</v>
      </c>
      <c r="P1707" s="15" t="s">
        <v>1510</v>
      </c>
      <c r="Q1707" s="336">
        <v>1</v>
      </c>
    </row>
    <row r="1708" spans="1:17" x14ac:dyDescent="0.2">
      <c r="A1708" s="61" t="s">
        <v>3030</v>
      </c>
      <c r="B1708" s="61" t="s">
        <v>1498</v>
      </c>
      <c r="C1708" s="61" t="s">
        <v>1314</v>
      </c>
      <c r="D1708" s="61" t="s">
        <v>3031</v>
      </c>
      <c r="E1708" s="61" t="s">
        <v>4303</v>
      </c>
      <c r="F1708" s="61" t="s">
        <v>4330</v>
      </c>
      <c r="G1708" s="61" t="s">
        <v>1503</v>
      </c>
      <c r="H1708" s="61" t="s">
        <v>4301</v>
      </c>
      <c r="I1708" s="61" t="s">
        <v>1505</v>
      </c>
      <c r="J1708" s="61" t="s">
        <v>1506</v>
      </c>
      <c r="K1708" s="61" t="s">
        <v>4319</v>
      </c>
      <c r="L1708" s="61" t="s">
        <v>1508</v>
      </c>
      <c r="M1708" s="61" t="s">
        <v>4411</v>
      </c>
      <c r="N1708" s="355">
        <v>46048</v>
      </c>
      <c r="O1708" s="19">
        <v>0</v>
      </c>
      <c r="P1708" s="15" t="s">
        <v>1510</v>
      </c>
      <c r="Q1708" s="336">
        <v>1</v>
      </c>
    </row>
    <row r="1709" spans="1:17" x14ac:dyDescent="0.2">
      <c r="A1709" s="61" t="s">
        <v>3030</v>
      </c>
      <c r="B1709" s="61" t="s">
        <v>4300</v>
      </c>
      <c r="C1709" s="61" t="s">
        <v>1314</v>
      </c>
      <c r="D1709" s="61" t="s">
        <v>3031</v>
      </c>
      <c r="E1709" s="61" t="s">
        <v>4303</v>
      </c>
      <c r="F1709" s="61" t="s">
        <v>4330</v>
      </c>
      <c r="G1709" s="61" t="s">
        <v>1503</v>
      </c>
      <c r="H1709" s="61" t="s">
        <v>4301</v>
      </c>
      <c r="I1709" s="61" t="s">
        <v>1505</v>
      </c>
      <c r="J1709" s="61" t="s">
        <v>1506</v>
      </c>
      <c r="K1709" s="61" t="s">
        <v>4319</v>
      </c>
      <c r="L1709" s="61" t="s">
        <v>1508</v>
      </c>
      <c r="M1709" s="61" t="s">
        <v>4411</v>
      </c>
      <c r="N1709" s="355">
        <v>46048</v>
      </c>
      <c r="O1709" s="19">
        <v>114205.07</v>
      </c>
      <c r="P1709" s="15" t="s">
        <v>1510</v>
      </c>
      <c r="Q1709" s="336">
        <v>1</v>
      </c>
    </row>
    <row r="1710" spans="1:17" x14ac:dyDescent="0.2">
      <c r="A1710" s="61" t="s">
        <v>3040</v>
      </c>
      <c r="B1710" s="61" t="s">
        <v>1498</v>
      </c>
      <c r="C1710" s="61" t="s">
        <v>1314</v>
      </c>
      <c r="D1710" s="61" t="s">
        <v>3041</v>
      </c>
      <c r="E1710" s="61" t="s">
        <v>4303</v>
      </c>
      <c r="F1710" s="61" t="s">
        <v>4310</v>
      </c>
      <c r="G1710" s="61" t="s">
        <v>1503</v>
      </c>
      <c r="H1710" s="61" t="s">
        <v>4301</v>
      </c>
      <c r="I1710" s="61" t="s">
        <v>1505</v>
      </c>
      <c r="J1710" s="61" t="s">
        <v>1506</v>
      </c>
      <c r="K1710" s="61" t="s">
        <v>4306</v>
      </c>
      <c r="L1710" s="61" t="s">
        <v>1508</v>
      </c>
      <c r="M1710" s="61" t="s">
        <v>4411</v>
      </c>
      <c r="N1710" s="355">
        <v>45534</v>
      </c>
      <c r="O1710" s="19">
        <v>0</v>
      </c>
      <c r="P1710" s="15" t="s">
        <v>1510</v>
      </c>
      <c r="Q1710" s="336">
        <v>1</v>
      </c>
    </row>
    <row r="1711" spans="1:17" x14ac:dyDescent="0.2">
      <c r="A1711" s="61" t="s">
        <v>3040</v>
      </c>
      <c r="B1711" s="61" t="s">
        <v>4300</v>
      </c>
      <c r="C1711" s="61" t="s">
        <v>1314</v>
      </c>
      <c r="D1711" s="61" t="s">
        <v>3041</v>
      </c>
      <c r="E1711" s="61" t="s">
        <v>4303</v>
      </c>
      <c r="F1711" s="61" t="s">
        <v>4310</v>
      </c>
      <c r="G1711" s="61" t="s">
        <v>1503</v>
      </c>
      <c r="H1711" s="61" t="s">
        <v>4301</v>
      </c>
      <c r="I1711" s="61" t="s">
        <v>1505</v>
      </c>
      <c r="J1711" s="61" t="s">
        <v>1506</v>
      </c>
      <c r="K1711" s="61" t="s">
        <v>4306</v>
      </c>
      <c r="L1711" s="61" t="s">
        <v>1508</v>
      </c>
      <c r="M1711" s="61" t="s">
        <v>4411</v>
      </c>
      <c r="N1711" s="355">
        <v>45534</v>
      </c>
      <c r="O1711" s="19">
        <v>100</v>
      </c>
      <c r="P1711" s="15" t="s">
        <v>1510</v>
      </c>
      <c r="Q1711" s="336">
        <v>1</v>
      </c>
    </row>
    <row r="1712" spans="1:17" x14ac:dyDescent="0.2">
      <c r="A1712" s="61" t="s">
        <v>4015</v>
      </c>
      <c r="B1712" s="61" t="s">
        <v>1498</v>
      </c>
      <c r="C1712" s="61" t="s">
        <v>1314</v>
      </c>
      <c r="D1712" s="61" t="s">
        <v>4016</v>
      </c>
      <c r="E1712" s="61" t="s">
        <v>4303</v>
      </c>
      <c r="F1712" s="61" t="s">
        <v>4325</v>
      </c>
      <c r="G1712" s="61" t="s">
        <v>1503</v>
      </c>
      <c r="H1712" s="61" t="s">
        <v>4301</v>
      </c>
      <c r="I1712" s="61" t="s">
        <v>4302</v>
      </c>
      <c r="J1712" s="61" t="s">
        <v>4287</v>
      </c>
      <c r="K1712" s="61" t="s">
        <v>4321</v>
      </c>
      <c r="L1712" s="61" t="s">
        <v>1508</v>
      </c>
      <c r="M1712" s="61" t="s">
        <v>4411</v>
      </c>
      <c r="N1712" s="355">
        <v>45898</v>
      </c>
      <c r="O1712" s="19">
        <v>1528618.25</v>
      </c>
      <c r="P1712" s="15" t="s">
        <v>1510</v>
      </c>
      <c r="Q1712" s="336">
        <v>1</v>
      </c>
    </row>
    <row r="1713" spans="1:17" x14ac:dyDescent="0.2">
      <c r="A1713" s="61" t="s">
        <v>4015</v>
      </c>
      <c r="B1713" s="61" t="s">
        <v>4300</v>
      </c>
      <c r="C1713" s="61" t="s">
        <v>1314</v>
      </c>
      <c r="D1713" s="61" t="s">
        <v>4016</v>
      </c>
      <c r="E1713" s="61" t="s">
        <v>4303</v>
      </c>
      <c r="F1713" s="61" t="s">
        <v>4325</v>
      </c>
      <c r="G1713" s="61" t="s">
        <v>1503</v>
      </c>
      <c r="H1713" s="61" t="s">
        <v>4301</v>
      </c>
      <c r="I1713" s="61" t="s">
        <v>1505</v>
      </c>
      <c r="J1713" s="61" t="s">
        <v>1506</v>
      </c>
      <c r="K1713" s="61" t="s">
        <v>4321</v>
      </c>
      <c r="L1713" s="61" t="s">
        <v>1508</v>
      </c>
      <c r="M1713" s="61" t="s">
        <v>4411</v>
      </c>
      <c r="N1713" s="355">
        <v>45898</v>
      </c>
      <c r="O1713" s="19">
        <v>2337836.44</v>
      </c>
      <c r="P1713" s="15" t="s">
        <v>1510</v>
      </c>
      <c r="Q1713" s="336">
        <v>1</v>
      </c>
    </row>
    <row r="1714" spans="1:17" x14ac:dyDescent="0.2">
      <c r="A1714" s="61" t="s">
        <v>3627</v>
      </c>
      <c r="B1714" s="61" t="s">
        <v>1498</v>
      </c>
      <c r="C1714" s="61" t="s">
        <v>1314</v>
      </c>
      <c r="D1714" s="61" t="s">
        <v>3628</v>
      </c>
      <c r="E1714" s="61" t="s">
        <v>4303</v>
      </c>
      <c r="F1714" s="61" t="s">
        <v>4310</v>
      </c>
      <c r="G1714" s="61" t="s">
        <v>1503</v>
      </c>
      <c r="H1714" s="61" t="s">
        <v>4301</v>
      </c>
      <c r="I1714" s="61" t="s">
        <v>1505</v>
      </c>
      <c r="J1714" s="61" t="s">
        <v>1506</v>
      </c>
      <c r="K1714" s="61" t="s">
        <v>4306</v>
      </c>
      <c r="L1714" s="61" t="s">
        <v>1508</v>
      </c>
      <c r="M1714" s="61" t="s">
        <v>4411</v>
      </c>
      <c r="N1714" s="355">
        <v>46048</v>
      </c>
      <c r="O1714" s="19">
        <v>0</v>
      </c>
      <c r="P1714" s="15" t="s">
        <v>1510</v>
      </c>
      <c r="Q1714" s="336">
        <v>1</v>
      </c>
    </row>
    <row r="1715" spans="1:17" x14ac:dyDescent="0.2">
      <c r="A1715" s="61" t="s">
        <v>3627</v>
      </c>
      <c r="B1715" s="61" t="s">
        <v>4300</v>
      </c>
      <c r="C1715" s="61" t="s">
        <v>1314</v>
      </c>
      <c r="D1715" s="61" t="s">
        <v>3628</v>
      </c>
      <c r="E1715" s="61" t="s">
        <v>4303</v>
      </c>
      <c r="F1715" s="61" t="s">
        <v>4310</v>
      </c>
      <c r="G1715" s="61" t="s">
        <v>1503</v>
      </c>
      <c r="H1715" s="61" t="s">
        <v>4301</v>
      </c>
      <c r="I1715" s="61" t="s">
        <v>1505</v>
      </c>
      <c r="J1715" s="61" t="s">
        <v>1506</v>
      </c>
      <c r="K1715" s="61" t="s">
        <v>4306</v>
      </c>
      <c r="L1715" s="61" t="s">
        <v>1508</v>
      </c>
      <c r="M1715" s="61" t="s">
        <v>4411</v>
      </c>
      <c r="N1715" s="355">
        <v>46048</v>
      </c>
      <c r="O1715" s="19">
        <v>100</v>
      </c>
      <c r="P1715" s="15" t="s">
        <v>1510</v>
      </c>
      <c r="Q1715" s="336">
        <v>1</v>
      </c>
    </row>
    <row r="1716" spans="1:17" x14ac:dyDescent="0.2">
      <c r="A1716" s="61" t="s">
        <v>3905</v>
      </c>
      <c r="B1716" s="61" t="s">
        <v>1498</v>
      </c>
      <c r="C1716" s="61" t="s">
        <v>1314</v>
      </c>
      <c r="D1716" s="61" t="s">
        <v>3906</v>
      </c>
      <c r="E1716" s="61" t="s">
        <v>4303</v>
      </c>
      <c r="F1716" s="61" t="s">
        <v>4310</v>
      </c>
      <c r="G1716" s="61" t="s">
        <v>1503</v>
      </c>
      <c r="H1716" s="61" t="s">
        <v>4301</v>
      </c>
      <c r="I1716" s="61" t="s">
        <v>1505</v>
      </c>
      <c r="J1716" s="61" t="s">
        <v>1506</v>
      </c>
      <c r="K1716" s="61" t="s">
        <v>4306</v>
      </c>
      <c r="L1716" s="61" t="s">
        <v>1508</v>
      </c>
      <c r="M1716" s="61" t="s">
        <v>4411</v>
      </c>
      <c r="N1716" s="355">
        <v>45898</v>
      </c>
      <c r="O1716" s="19">
        <v>0</v>
      </c>
      <c r="P1716" s="15" t="s">
        <v>1510</v>
      </c>
      <c r="Q1716" s="336">
        <v>1</v>
      </c>
    </row>
    <row r="1717" spans="1:17" x14ac:dyDescent="0.2">
      <c r="A1717" s="61" t="s">
        <v>3905</v>
      </c>
      <c r="B1717" s="61" t="s">
        <v>4300</v>
      </c>
      <c r="C1717" s="61" t="s">
        <v>1314</v>
      </c>
      <c r="D1717" s="61" t="s">
        <v>3906</v>
      </c>
      <c r="E1717" s="61" t="s">
        <v>4303</v>
      </c>
      <c r="F1717" s="61" t="s">
        <v>4310</v>
      </c>
      <c r="G1717" s="61" t="s">
        <v>1503</v>
      </c>
      <c r="H1717" s="61" t="s">
        <v>4301</v>
      </c>
      <c r="I1717" s="61" t="s">
        <v>1505</v>
      </c>
      <c r="J1717" s="61" t="s">
        <v>1506</v>
      </c>
      <c r="K1717" s="61" t="s">
        <v>4306</v>
      </c>
      <c r="L1717" s="61" t="s">
        <v>1508</v>
      </c>
      <c r="M1717" s="61" t="s">
        <v>4411</v>
      </c>
      <c r="N1717" s="355">
        <v>45898</v>
      </c>
      <c r="O1717" s="19">
        <v>273542.32</v>
      </c>
      <c r="P1717" s="15" t="s">
        <v>1510</v>
      </c>
      <c r="Q1717" s="336">
        <v>1</v>
      </c>
    </row>
    <row r="1718" spans="1:17" x14ac:dyDescent="0.2">
      <c r="A1718" s="61" t="s">
        <v>3928</v>
      </c>
      <c r="B1718" s="61" t="s">
        <v>1498</v>
      </c>
      <c r="C1718" s="61" t="s">
        <v>1314</v>
      </c>
      <c r="D1718" s="61" t="s">
        <v>3929</v>
      </c>
      <c r="E1718" s="61" t="s">
        <v>4303</v>
      </c>
      <c r="F1718" s="61" t="s">
        <v>4310</v>
      </c>
      <c r="G1718" s="61" t="s">
        <v>1503</v>
      </c>
      <c r="H1718" s="61" t="s">
        <v>1504</v>
      </c>
      <c r="I1718" s="61" t="s">
        <v>4286</v>
      </c>
      <c r="J1718" s="61" t="s">
        <v>4287</v>
      </c>
      <c r="K1718" s="61" t="s">
        <v>4306</v>
      </c>
      <c r="L1718" s="61" t="s">
        <v>1508</v>
      </c>
      <c r="M1718" s="61" t="s">
        <v>4411</v>
      </c>
      <c r="N1718" s="355">
        <v>45763</v>
      </c>
      <c r="O1718" s="19">
        <v>9632</v>
      </c>
      <c r="P1718" s="15" t="s">
        <v>1510</v>
      </c>
      <c r="Q1718" s="336">
        <v>1</v>
      </c>
    </row>
    <row r="1719" spans="1:17" x14ac:dyDescent="0.2">
      <c r="A1719" s="61" t="s">
        <v>3928</v>
      </c>
      <c r="B1719" s="61" t="s">
        <v>4300</v>
      </c>
      <c r="C1719" s="61" t="s">
        <v>1314</v>
      </c>
      <c r="D1719" s="61" t="s">
        <v>3929</v>
      </c>
      <c r="E1719" s="61" t="s">
        <v>4303</v>
      </c>
      <c r="F1719" s="61" t="s">
        <v>4310</v>
      </c>
      <c r="G1719" s="61" t="s">
        <v>1503</v>
      </c>
      <c r="H1719" s="61" t="s">
        <v>4301</v>
      </c>
      <c r="I1719" s="61" t="s">
        <v>1505</v>
      </c>
      <c r="J1719" s="61" t="s">
        <v>1506</v>
      </c>
      <c r="K1719" s="61" t="s">
        <v>4306</v>
      </c>
      <c r="L1719" s="61" t="s">
        <v>1508</v>
      </c>
      <c r="M1719" s="61" t="s">
        <v>4411</v>
      </c>
      <c r="N1719" s="355">
        <v>45763</v>
      </c>
      <c r="O1719" s="19">
        <v>100</v>
      </c>
      <c r="P1719" s="15" t="s">
        <v>1510</v>
      </c>
      <c r="Q1719" s="336">
        <v>1</v>
      </c>
    </row>
    <row r="1720" spans="1:17" x14ac:dyDescent="0.2">
      <c r="A1720" s="61" t="s">
        <v>3566</v>
      </c>
      <c r="B1720" s="61" t="s">
        <v>4284</v>
      </c>
      <c r="C1720" s="61" t="s">
        <v>1314</v>
      </c>
      <c r="D1720" s="61" t="s">
        <v>3567</v>
      </c>
      <c r="E1720" s="61" t="s">
        <v>4303</v>
      </c>
      <c r="F1720" s="61" t="s">
        <v>4310</v>
      </c>
      <c r="G1720" s="61" t="s">
        <v>1503</v>
      </c>
      <c r="H1720" s="61" t="s">
        <v>1504</v>
      </c>
      <c r="I1720" s="61" t="s">
        <v>1505</v>
      </c>
      <c r="J1720" s="61" t="s">
        <v>1506</v>
      </c>
      <c r="K1720" s="61" t="s">
        <v>4321</v>
      </c>
      <c r="L1720" s="61" t="s">
        <v>1508</v>
      </c>
      <c r="M1720" s="61" t="s">
        <v>4414</v>
      </c>
      <c r="N1720" s="355">
        <v>46034</v>
      </c>
      <c r="O1720" s="19">
        <v>766642.7</v>
      </c>
      <c r="P1720" s="15" t="s">
        <v>1510</v>
      </c>
      <c r="Q1720" s="336">
        <v>1</v>
      </c>
    </row>
    <row r="1721" spans="1:17" x14ac:dyDescent="0.2">
      <c r="A1721" s="61" t="s">
        <v>3566</v>
      </c>
      <c r="B1721" s="61" t="s">
        <v>1498</v>
      </c>
      <c r="C1721" s="61" t="s">
        <v>1314</v>
      </c>
      <c r="D1721" s="61" t="s">
        <v>3567</v>
      </c>
      <c r="E1721" s="61" t="s">
        <v>4303</v>
      </c>
      <c r="F1721" s="61" t="s">
        <v>4310</v>
      </c>
      <c r="G1721" s="61" t="s">
        <v>1503</v>
      </c>
      <c r="H1721" s="61" t="s">
        <v>1504</v>
      </c>
      <c r="I1721" s="61" t="s">
        <v>1505</v>
      </c>
      <c r="J1721" s="61" t="s">
        <v>1506</v>
      </c>
      <c r="K1721" s="61" t="s">
        <v>4306</v>
      </c>
      <c r="L1721" s="61" t="s">
        <v>1508</v>
      </c>
      <c r="M1721" s="61" t="s">
        <v>4414</v>
      </c>
      <c r="N1721" s="355">
        <v>46034</v>
      </c>
      <c r="O1721" s="19">
        <v>0</v>
      </c>
      <c r="P1721" s="15" t="s">
        <v>1510</v>
      </c>
      <c r="Q1721" s="336">
        <v>1</v>
      </c>
    </row>
    <row r="1722" spans="1:17" x14ac:dyDescent="0.2">
      <c r="A1722" s="61" t="s">
        <v>2987</v>
      </c>
      <c r="B1722" s="61" t="s">
        <v>1498</v>
      </c>
      <c r="C1722" s="61" t="s">
        <v>1314</v>
      </c>
      <c r="D1722" s="61" t="s">
        <v>2988</v>
      </c>
      <c r="E1722" s="61" t="s">
        <v>4303</v>
      </c>
      <c r="F1722" s="61" t="s">
        <v>4310</v>
      </c>
      <c r="G1722" s="61" t="s">
        <v>2872</v>
      </c>
      <c r="H1722" s="61" t="s">
        <v>4301</v>
      </c>
      <c r="I1722" s="61" t="s">
        <v>1505</v>
      </c>
      <c r="J1722" s="61" t="s">
        <v>1506</v>
      </c>
      <c r="K1722" s="61" t="s">
        <v>4306</v>
      </c>
      <c r="L1722" s="61" t="s">
        <v>1508</v>
      </c>
      <c r="M1722" s="61" t="s">
        <v>4414</v>
      </c>
      <c r="N1722" s="355">
        <v>45650</v>
      </c>
      <c r="O1722" s="19">
        <v>0</v>
      </c>
      <c r="P1722" s="15" t="s">
        <v>1510</v>
      </c>
      <c r="Q1722" s="336">
        <v>1</v>
      </c>
    </row>
    <row r="1723" spans="1:17" x14ac:dyDescent="0.2">
      <c r="A1723" s="61" t="s">
        <v>2987</v>
      </c>
      <c r="B1723" s="61" t="s">
        <v>4300</v>
      </c>
      <c r="C1723" s="61" t="s">
        <v>1314</v>
      </c>
      <c r="D1723" s="61" t="s">
        <v>2988</v>
      </c>
      <c r="E1723" s="61" t="s">
        <v>4303</v>
      </c>
      <c r="F1723" s="61" t="s">
        <v>4310</v>
      </c>
      <c r="G1723" s="61" t="s">
        <v>2872</v>
      </c>
      <c r="H1723" s="61" t="s">
        <v>4301</v>
      </c>
      <c r="I1723" s="61" t="s">
        <v>1505</v>
      </c>
      <c r="J1723" s="61" t="s">
        <v>1506</v>
      </c>
      <c r="K1723" s="61" t="s">
        <v>4306</v>
      </c>
      <c r="L1723" s="61" t="s">
        <v>1508</v>
      </c>
      <c r="M1723" s="61" t="s">
        <v>4414</v>
      </c>
      <c r="N1723" s="355">
        <v>45650</v>
      </c>
      <c r="O1723" s="19">
        <v>268292.55</v>
      </c>
      <c r="P1723" s="15" t="s">
        <v>1510</v>
      </c>
      <c r="Q1723" s="336">
        <v>1</v>
      </c>
    </row>
    <row r="1724" spans="1:17" x14ac:dyDescent="0.2">
      <c r="A1724" s="61" t="s">
        <v>2913</v>
      </c>
      <c r="B1724" s="61" t="s">
        <v>4282</v>
      </c>
      <c r="C1724" s="61" t="s">
        <v>1314</v>
      </c>
      <c r="D1724" s="61" t="s">
        <v>2914</v>
      </c>
      <c r="E1724" s="61" t="s">
        <v>4303</v>
      </c>
      <c r="F1724" s="61" t="s">
        <v>4310</v>
      </c>
      <c r="G1724" s="61" t="s">
        <v>1503</v>
      </c>
      <c r="H1724" s="61" t="s">
        <v>4301</v>
      </c>
      <c r="I1724" s="61" t="s">
        <v>1505</v>
      </c>
      <c r="J1724" s="61" t="s">
        <v>1506</v>
      </c>
      <c r="K1724" s="61" t="s">
        <v>4306</v>
      </c>
      <c r="L1724" s="61" t="s">
        <v>1508</v>
      </c>
      <c r="M1724" s="61" t="s">
        <v>4411</v>
      </c>
      <c r="N1724" s="355">
        <v>46034</v>
      </c>
      <c r="O1724" s="19">
        <v>1</v>
      </c>
      <c r="P1724" s="15" t="s">
        <v>1510</v>
      </c>
      <c r="Q1724" s="336">
        <v>1</v>
      </c>
    </row>
    <row r="1725" spans="1:17" x14ac:dyDescent="0.2">
      <c r="A1725" s="61" t="s">
        <v>2913</v>
      </c>
      <c r="B1725" s="61" t="s">
        <v>4282</v>
      </c>
      <c r="C1725" s="61" t="s">
        <v>4312</v>
      </c>
      <c r="D1725" s="61" t="s">
        <v>2914</v>
      </c>
      <c r="E1725" s="61" t="s">
        <v>4303</v>
      </c>
      <c r="F1725" s="61" t="s">
        <v>4310</v>
      </c>
      <c r="G1725" s="61" t="s">
        <v>1503</v>
      </c>
      <c r="H1725" s="61" t="s">
        <v>4301</v>
      </c>
      <c r="I1725" s="61" t="s">
        <v>1505</v>
      </c>
      <c r="J1725" s="61" t="s">
        <v>1506</v>
      </c>
      <c r="K1725" s="61" t="s">
        <v>4306</v>
      </c>
      <c r="L1725" s="61" t="s">
        <v>1508</v>
      </c>
      <c r="M1725" s="61" t="s">
        <v>4411</v>
      </c>
      <c r="N1725" s="355">
        <v>46034</v>
      </c>
      <c r="O1725" s="19">
        <v>0</v>
      </c>
      <c r="P1725" s="15" t="s">
        <v>1510</v>
      </c>
      <c r="Q1725" s="336">
        <v>1</v>
      </c>
    </row>
    <row r="1726" spans="1:17" x14ac:dyDescent="0.2">
      <c r="A1726" s="61" t="s">
        <v>2913</v>
      </c>
      <c r="B1726" s="61" t="s">
        <v>4307</v>
      </c>
      <c r="C1726" s="61" t="s">
        <v>1314</v>
      </c>
      <c r="D1726" s="61" t="s">
        <v>2914</v>
      </c>
      <c r="E1726" s="61" t="s">
        <v>4303</v>
      </c>
      <c r="F1726" s="61" t="s">
        <v>4310</v>
      </c>
      <c r="G1726" s="61" t="s">
        <v>1503</v>
      </c>
      <c r="H1726" s="61" t="s">
        <v>4301</v>
      </c>
      <c r="I1726" s="61" t="s">
        <v>4286</v>
      </c>
      <c r="J1726" s="61" t="s">
        <v>1506</v>
      </c>
      <c r="K1726" s="61" t="s">
        <v>4306</v>
      </c>
      <c r="L1726" s="61" t="s">
        <v>1508</v>
      </c>
      <c r="M1726" s="61" t="s">
        <v>4411</v>
      </c>
      <c r="N1726" s="355">
        <v>46034</v>
      </c>
      <c r="O1726" s="19">
        <v>1</v>
      </c>
      <c r="P1726" s="15" t="s">
        <v>1510</v>
      </c>
      <c r="Q1726" s="336">
        <v>1</v>
      </c>
    </row>
    <row r="1727" spans="1:17" x14ac:dyDescent="0.2">
      <c r="A1727" s="61" t="s">
        <v>2913</v>
      </c>
      <c r="B1727" s="61" t="s">
        <v>1498</v>
      </c>
      <c r="C1727" s="61" t="s">
        <v>1314</v>
      </c>
      <c r="D1727" s="61" t="s">
        <v>2914</v>
      </c>
      <c r="E1727" s="61" t="s">
        <v>4303</v>
      </c>
      <c r="F1727" s="61" t="s">
        <v>4310</v>
      </c>
      <c r="G1727" s="61" t="s">
        <v>1503</v>
      </c>
      <c r="H1727" s="61" t="s">
        <v>4301</v>
      </c>
      <c r="I1727" s="61" t="s">
        <v>1505</v>
      </c>
      <c r="J1727" s="61" t="s">
        <v>1506</v>
      </c>
      <c r="K1727" s="61" t="s">
        <v>4306</v>
      </c>
      <c r="L1727" s="61" t="s">
        <v>1508</v>
      </c>
      <c r="M1727" s="61" t="s">
        <v>4411</v>
      </c>
      <c r="N1727" s="355">
        <v>46034</v>
      </c>
      <c r="O1727" s="19">
        <v>0</v>
      </c>
      <c r="P1727" s="15" t="s">
        <v>1510</v>
      </c>
      <c r="Q1727" s="336">
        <v>1</v>
      </c>
    </row>
    <row r="1728" spans="1:17" x14ac:dyDescent="0.2">
      <c r="A1728" s="61" t="s">
        <v>2913</v>
      </c>
      <c r="B1728" s="61" t="s">
        <v>4300</v>
      </c>
      <c r="C1728" s="61" t="s">
        <v>1314</v>
      </c>
      <c r="D1728" s="61" t="s">
        <v>2914</v>
      </c>
      <c r="E1728" s="61" t="s">
        <v>4303</v>
      </c>
      <c r="F1728" s="61" t="s">
        <v>4310</v>
      </c>
      <c r="G1728" s="61" t="s">
        <v>1503</v>
      </c>
      <c r="H1728" s="61" t="s">
        <v>4301</v>
      </c>
      <c r="I1728" s="61" t="s">
        <v>1505</v>
      </c>
      <c r="J1728" s="61" t="s">
        <v>1506</v>
      </c>
      <c r="K1728" s="61" t="s">
        <v>4306</v>
      </c>
      <c r="L1728" s="61" t="s">
        <v>1508</v>
      </c>
      <c r="M1728" s="61" t="s">
        <v>4411</v>
      </c>
      <c r="N1728" s="355">
        <v>46034</v>
      </c>
      <c r="O1728" s="19">
        <v>106437.72</v>
      </c>
      <c r="P1728" s="15" t="s">
        <v>1510</v>
      </c>
      <c r="Q1728" s="336">
        <v>1</v>
      </c>
    </row>
    <row r="1729" spans="1:17" x14ac:dyDescent="0.2">
      <c r="A1729" s="61" t="s">
        <v>3803</v>
      </c>
      <c r="B1729" s="61" t="s">
        <v>1498</v>
      </c>
      <c r="C1729" s="61" t="s">
        <v>1314</v>
      </c>
      <c r="D1729" s="61" t="s">
        <v>3804</v>
      </c>
      <c r="E1729" s="61" t="s">
        <v>4303</v>
      </c>
      <c r="F1729" s="61" t="s">
        <v>4310</v>
      </c>
      <c r="G1729" s="61" t="s">
        <v>3560</v>
      </c>
      <c r="H1729" s="61" t="s">
        <v>1504</v>
      </c>
      <c r="I1729" s="61" t="s">
        <v>1505</v>
      </c>
      <c r="J1729" s="61" t="s">
        <v>1506</v>
      </c>
      <c r="K1729" s="61" t="s">
        <v>4306</v>
      </c>
      <c r="L1729" s="61" t="s">
        <v>1508</v>
      </c>
      <c r="M1729" s="61" t="s">
        <v>4414</v>
      </c>
      <c r="N1729" s="355">
        <v>46036</v>
      </c>
      <c r="O1729" s="19">
        <v>0</v>
      </c>
      <c r="P1729" s="15" t="s">
        <v>1510</v>
      </c>
      <c r="Q1729" s="336">
        <v>1</v>
      </c>
    </row>
    <row r="1730" spans="1:17" x14ac:dyDescent="0.2">
      <c r="A1730" s="61" t="s">
        <v>3803</v>
      </c>
      <c r="B1730" s="61" t="s">
        <v>4300</v>
      </c>
      <c r="C1730" s="61" t="s">
        <v>1314</v>
      </c>
      <c r="D1730" s="61" t="s">
        <v>3804</v>
      </c>
      <c r="E1730" s="61" t="s">
        <v>4303</v>
      </c>
      <c r="F1730" s="61" t="s">
        <v>4310</v>
      </c>
      <c r="G1730" s="61" t="s">
        <v>3560</v>
      </c>
      <c r="H1730" s="61" t="s">
        <v>4301</v>
      </c>
      <c r="I1730" s="61" t="s">
        <v>1314</v>
      </c>
      <c r="J1730" s="61" t="s">
        <v>1506</v>
      </c>
      <c r="K1730" s="61" t="s">
        <v>4306</v>
      </c>
      <c r="L1730" s="61" t="s">
        <v>1508</v>
      </c>
      <c r="M1730" s="61" t="s">
        <v>4414</v>
      </c>
      <c r="N1730" s="355">
        <v>46036</v>
      </c>
      <c r="O1730" s="19">
        <v>1215183.29</v>
      </c>
      <c r="P1730" s="15" t="s">
        <v>1510</v>
      </c>
      <c r="Q1730" s="336">
        <v>1</v>
      </c>
    </row>
    <row r="1731" spans="1:17" x14ac:dyDescent="0.2">
      <c r="A1731" s="61" t="s">
        <v>3969</v>
      </c>
      <c r="B1731" s="61" t="s">
        <v>1498</v>
      </c>
      <c r="C1731" s="61" t="s">
        <v>1314</v>
      </c>
      <c r="D1731" s="61" t="s">
        <v>3970</v>
      </c>
      <c r="E1731" s="61" t="s">
        <v>4303</v>
      </c>
      <c r="F1731" s="61" t="s">
        <v>4310</v>
      </c>
      <c r="G1731" s="61" t="s">
        <v>1503</v>
      </c>
      <c r="H1731" s="61" t="s">
        <v>4301</v>
      </c>
      <c r="I1731" s="61" t="s">
        <v>1505</v>
      </c>
      <c r="J1731" s="61" t="s">
        <v>1506</v>
      </c>
      <c r="K1731" s="61" t="s">
        <v>4306</v>
      </c>
      <c r="L1731" s="61" t="s">
        <v>1508</v>
      </c>
      <c r="M1731" s="61" t="s">
        <v>4414</v>
      </c>
      <c r="N1731" s="355">
        <v>45553</v>
      </c>
      <c r="O1731" s="19">
        <v>0</v>
      </c>
      <c r="P1731" s="15" t="s">
        <v>1510</v>
      </c>
      <c r="Q1731" s="336">
        <v>1</v>
      </c>
    </row>
    <row r="1732" spans="1:17" x14ac:dyDescent="0.2">
      <c r="A1732" s="61" t="s">
        <v>3969</v>
      </c>
      <c r="B1732" s="61" t="s">
        <v>4300</v>
      </c>
      <c r="C1732" s="61" t="s">
        <v>1314</v>
      </c>
      <c r="D1732" s="61" t="s">
        <v>3970</v>
      </c>
      <c r="E1732" s="61" t="s">
        <v>4303</v>
      </c>
      <c r="F1732" s="61" t="s">
        <v>4310</v>
      </c>
      <c r="G1732" s="61" t="s">
        <v>1503</v>
      </c>
      <c r="H1732" s="61" t="s">
        <v>4301</v>
      </c>
      <c r="I1732" s="61" t="s">
        <v>1505</v>
      </c>
      <c r="J1732" s="61" t="s">
        <v>1506</v>
      </c>
      <c r="K1732" s="61" t="s">
        <v>4306</v>
      </c>
      <c r="L1732" s="61" t="s">
        <v>1508</v>
      </c>
      <c r="M1732" s="61" t="s">
        <v>4414</v>
      </c>
      <c r="N1732" s="355">
        <v>45553</v>
      </c>
      <c r="O1732" s="19">
        <v>22728.81</v>
      </c>
      <c r="P1732" s="15" t="s">
        <v>1510</v>
      </c>
      <c r="Q1732" s="336">
        <v>1</v>
      </c>
    </row>
    <row r="1733" spans="1:17" x14ac:dyDescent="0.2">
      <c r="A1733" s="61" t="s">
        <v>4118</v>
      </c>
      <c r="B1733" s="61" t="s">
        <v>1498</v>
      </c>
      <c r="C1733" s="61" t="s">
        <v>1314</v>
      </c>
      <c r="D1733" s="61" t="s">
        <v>4119</v>
      </c>
      <c r="E1733" s="61" t="s">
        <v>4303</v>
      </c>
      <c r="F1733" s="61" t="s">
        <v>4310</v>
      </c>
      <c r="G1733" s="61" t="s">
        <v>1503</v>
      </c>
      <c r="H1733" s="61" t="s">
        <v>1504</v>
      </c>
      <c r="I1733" s="61" t="s">
        <v>1505</v>
      </c>
      <c r="J1733" s="61" t="s">
        <v>1506</v>
      </c>
      <c r="K1733" s="61" t="s">
        <v>4306</v>
      </c>
      <c r="L1733" s="61" t="s">
        <v>1508</v>
      </c>
      <c r="M1733" s="61" t="s">
        <v>4414</v>
      </c>
      <c r="N1733" s="355">
        <v>45687</v>
      </c>
      <c r="O1733" s="19">
        <v>0</v>
      </c>
      <c r="P1733" s="15" t="s">
        <v>1510</v>
      </c>
      <c r="Q1733" s="336">
        <v>1</v>
      </c>
    </row>
    <row r="1734" spans="1:17" x14ac:dyDescent="0.2">
      <c r="A1734" s="61" t="s">
        <v>3318</v>
      </c>
      <c r="B1734" s="61" t="s">
        <v>4282</v>
      </c>
      <c r="C1734" s="61" t="s">
        <v>1314</v>
      </c>
      <c r="D1734" s="61" t="s">
        <v>3319</v>
      </c>
      <c r="E1734" s="61" t="s">
        <v>4303</v>
      </c>
      <c r="F1734" s="61" t="s">
        <v>4310</v>
      </c>
      <c r="G1734" s="61" t="s">
        <v>1503</v>
      </c>
      <c r="H1734" s="61" t="s">
        <v>4301</v>
      </c>
      <c r="I1734" s="61" t="s">
        <v>1505</v>
      </c>
      <c r="J1734" s="61" t="s">
        <v>1506</v>
      </c>
      <c r="K1734" s="61" t="s">
        <v>4306</v>
      </c>
      <c r="L1734" s="61" t="s">
        <v>1508</v>
      </c>
      <c r="M1734" s="61" t="s">
        <v>4414</v>
      </c>
      <c r="N1734" s="355">
        <v>46009</v>
      </c>
      <c r="O1734" s="19">
        <v>1</v>
      </c>
      <c r="P1734" s="15" t="s">
        <v>1510</v>
      </c>
      <c r="Q1734" s="336">
        <v>1</v>
      </c>
    </row>
    <row r="1735" spans="1:17" x14ac:dyDescent="0.2">
      <c r="A1735" s="61" t="s">
        <v>3318</v>
      </c>
      <c r="B1735" s="61" t="s">
        <v>4282</v>
      </c>
      <c r="C1735" s="61" t="s">
        <v>4312</v>
      </c>
      <c r="D1735" s="61" t="s">
        <v>3319</v>
      </c>
      <c r="E1735" s="61" t="s">
        <v>4303</v>
      </c>
      <c r="F1735" s="61" t="s">
        <v>4310</v>
      </c>
      <c r="G1735" s="61" t="s">
        <v>1503</v>
      </c>
      <c r="H1735" s="61" t="s">
        <v>4301</v>
      </c>
      <c r="I1735" s="61" t="s">
        <v>1505</v>
      </c>
      <c r="J1735" s="61" t="s">
        <v>1506</v>
      </c>
      <c r="K1735" s="61" t="s">
        <v>4306</v>
      </c>
      <c r="L1735" s="61" t="s">
        <v>1508</v>
      </c>
      <c r="M1735" s="61" t="s">
        <v>4414</v>
      </c>
      <c r="N1735" s="355">
        <v>46009</v>
      </c>
      <c r="O1735" s="19">
        <v>0</v>
      </c>
      <c r="P1735" s="15" t="s">
        <v>1510</v>
      </c>
      <c r="Q1735" s="336">
        <v>1</v>
      </c>
    </row>
    <row r="1736" spans="1:17" x14ac:dyDescent="0.2">
      <c r="A1736" s="61" t="s">
        <v>3318</v>
      </c>
      <c r="B1736" s="61" t="s">
        <v>4307</v>
      </c>
      <c r="C1736" s="61" t="s">
        <v>1314</v>
      </c>
      <c r="D1736" s="61" t="s">
        <v>3319</v>
      </c>
      <c r="E1736" s="61" t="s">
        <v>4303</v>
      </c>
      <c r="F1736" s="61" t="s">
        <v>4310</v>
      </c>
      <c r="G1736" s="61" t="s">
        <v>1503</v>
      </c>
      <c r="H1736" s="61" t="s">
        <v>4301</v>
      </c>
      <c r="I1736" s="61" t="s">
        <v>4286</v>
      </c>
      <c r="J1736" s="61" t="s">
        <v>1506</v>
      </c>
      <c r="K1736" s="61" t="s">
        <v>4306</v>
      </c>
      <c r="L1736" s="61" t="s">
        <v>1508</v>
      </c>
      <c r="M1736" s="61" t="s">
        <v>4414</v>
      </c>
      <c r="N1736" s="355">
        <v>46009</v>
      </c>
      <c r="O1736" s="19">
        <v>1</v>
      </c>
      <c r="P1736" s="15" t="s">
        <v>1510</v>
      </c>
      <c r="Q1736" s="336">
        <v>1</v>
      </c>
    </row>
    <row r="1737" spans="1:17" x14ac:dyDescent="0.2">
      <c r="A1737" s="61" t="s">
        <v>3318</v>
      </c>
      <c r="B1737" s="61" t="s">
        <v>4307</v>
      </c>
      <c r="C1737" s="61" t="s">
        <v>4312</v>
      </c>
      <c r="D1737" s="61" t="s">
        <v>3319</v>
      </c>
      <c r="E1737" s="61" t="s">
        <v>4303</v>
      </c>
      <c r="F1737" s="61" t="s">
        <v>4310</v>
      </c>
      <c r="G1737" s="61" t="s">
        <v>1503</v>
      </c>
      <c r="H1737" s="61" t="s">
        <v>4301</v>
      </c>
      <c r="I1737" s="61" t="s">
        <v>4286</v>
      </c>
      <c r="J1737" s="61" t="s">
        <v>1506</v>
      </c>
      <c r="K1737" s="61" t="s">
        <v>4306</v>
      </c>
      <c r="L1737" s="61" t="s">
        <v>1508</v>
      </c>
      <c r="M1737" s="61" t="s">
        <v>4414</v>
      </c>
      <c r="N1737" s="355">
        <v>46009</v>
      </c>
      <c r="O1737" s="19">
        <v>0</v>
      </c>
      <c r="P1737" s="15" t="s">
        <v>1510</v>
      </c>
      <c r="Q1737" s="336">
        <v>1</v>
      </c>
    </row>
    <row r="1738" spans="1:17" x14ac:dyDescent="0.2">
      <c r="A1738" s="61" t="s">
        <v>3318</v>
      </c>
      <c r="B1738" s="61" t="s">
        <v>1498</v>
      </c>
      <c r="C1738" s="61" t="s">
        <v>1314</v>
      </c>
      <c r="D1738" s="61" t="s">
        <v>3319</v>
      </c>
      <c r="E1738" s="61" t="s">
        <v>4303</v>
      </c>
      <c r="F1738" s="61" t="s">
        <v>4310</v>
      </c>
      <c r="G1738" s="61" t="s">
        <v>1503</v>
      </c>
      <c r="H1738" s="61" t="s">
        <v>4301</v>
      </c>
      <c r="I1738" s="61" t="s">
        <v>1505</v>
      </c>
      <c r="J1738" s="61" t="s">
        <v>1506</v>
      </c>
      <c r="K1738" s="61" t="s">
        <v>4306</v>
      </c>
      <c r="L1738" s="61" t="s">
        <v>1508</v>
      </c>
      <c r="M1738" s="61" t="s">
        <v>4414</v>
      </c>
      <c r="N1738" s="355">
        <v>46009</v>
      </c>
      <c r="O1738" s="19">
        <v>0</v>
      </c>
      <c r="P1738" s="15" t="s">
        <v>1510</v>
      </c>
      <c r="Q1738" s="336">
        <v>1</v>
      </c>
    </row>
    <row r="1739" spans="1:17" x14ac:dyDescent="0.2">
      <c r="A1739" s="61" t="s">
        <v>3318</v>
      </c>
      <c r="B1739" s="61" t="s">
        <v>4300</v>
      </c>
      <c r="C1739" s="61" t="s">
        <v>1314</v>
      </c>
      <c r="D1739" s="61" t="s">
        <v>3319</v>
      </c>
      <c r="E1739" s="61" t="s">
        <v>4303</v>
      </c>
      <c r="F1739" s="61" t="s">
        <v>4310</v>
      </c>
      <c r="G1739" s="61" t="s">
        <v>1503</v>
      </c>
      <c r="H1739" s="61" t="s">
        <v>4301</v>
      </c>
      <c r="I1739" s="61" t="s">
        <v>1505</v>
      </c>
      <c r="J1739" s="61" t="s">
        <v>1506</v>
      </c>
      <c r="K1739" s="61" t="s">
        <v>4306</v>
      </c>
      <c r="L1739" s="61" t="s">
        <v>1508</v>
      </c>
      <c r="M1739" s="61" t="s">
        <v>4414</v>
      </c>
      <c r="N1739" s="355">
        <v>46009</v>
      </c>
      <c r="O1739" s="19">
        <v>950677.79</v>
      </c>
      <c r="P1739" s="15" t="s">
        <v>1510</v>
      </c>
      <c r="Q1739" s="336">
        <v>1</v>
      </c>
    </row>
    <row r="1740" spans="1:17" x14ac:dyDescent="0.2">
      <c r="A1740" s="61" t="s">
        <v>3882</v>
      </c>
      <c r="B1740" s="61" t="s">
        <v>1498</v>
      </c>
      <c r="C1740" s="61" t="s">
        <v>1314</v>
      </c>
      <c r="D1740" s="61" t="s">
        <v>3883</v>
      </c>
      <c r="E1740" s="61" t="s">
        <v>4303</v>
      </c>
      <c r="F1740" s="61" t="s">
        <v>4310</v>
      </c>
      <c r="G1740" s="61" t="s">
        <v>1503</v>
      </c>
      <c r="H1740" s="61" t="s">
        <v>1504</v>
      </c>
      <c r="I1740" s="61" t="s">
        <v>1505</v>
      </c>
      <c r="J1740" s="61" t="s">
        <v>1506</v>
      </c>
      <c r="K1740" s="61" t="s">
        <v>4306</v>
      </c>
      <c r="L1740" s="61" t="s">
        <v>1508</v>
      </c>
      <c r="M1740" s="61" t="s">
        <v>4414</v>
      </c>
      <c r="N1740" s="355">
        <v>45687</v>
      </c>
      <c r="O1740" s="19">
        <v>0</v>
      </c>
      <c r="P1740" s="15" t="s">
        <v>1510</v>
      </c>
      <c r="Q1740" s="336">
        <v>1</v>
      </c>
    </row>
    <row r="1741" spans="1:17" x14ac:dyDescent="0.2">
      <c r="A1741" s="61" t="s">
        <v>3265</v>
      </c>
      <c r="B1741" s="61" t="s">
        <v>1498</v>
      </c>
      <c r="C1741" s="61" t="s">
        <v>1314</v>
      </c>
      <c r="D1741" s="61" t="s">
        <v>3266</v>
      </c>
      <c r="E1741" s="61" t="s">
        <v>4303</v>
      </c>
      <c r="F1741" s="61" t="s">
        <v>4310</v>
      </c>
      <c r="G1741" s="61" t="s">
        <v>1503</v>
      </c>
      <c r="H1741" s="61" t="s">
        <v>4301</v>
      </c>
      <c r="I1741" s="61" t="s">
        <v>4286</v>
      </c>
      <c r="J1741" s="61" t="s">
        <v>4287</v>
      </c>
      <c r="K1741" s="61" t="s">
        <v>4306</v>
      </c>
      <c r="L1741" s="61" t="s">
        <v>1508</v>
      </c>
      <c r="M1741" s="61" t="s">
        <v>4414</v>
      </c>
      <c r="N1741" s="355">
        <v>45777</v>
      </c>
      <c r="O1741" s="19">
        <v>114335.95</v>
      </c>
      <c r="P1741" s="15" t="s">
        <v>1510</v>
      </c>
      <c r="Q1741" s="336">
        <v>1</v>
      </c>
    </row>
    <row r="1742" spans="1:17" x14ac:dyDescent="0.2">
      <c r="A1742" s="61" t="s">
        <v>3265</v>
      </c>
      <c r="B1742" s="61" t="s">
        <v>4300</v>
      </c>
      <c r="C1742" s="61" t="s">
        <v>1314</v>
      </c>
      <c r="D1742" s="61" t="s">
        <v>3266</v>
      </c>
      <c r="E1742" s="61" t="s">
        <v>4303</v>
      </c>
      <c r="F1742" s="61" t="s">
        <v>4310</v>
      </c>
      <c r="G1742" s="61" t="s">
        <v>1503</v>
      </c>
      <c r="H1742" s="61" t="s">
        <v>4301</v>
      </c>
      <c r="I1742" s="61" t="s">
        <v>1505</v>
      </c>
      <c r="J1742" s="61" t="s">
        <v>1506</v>
      </c>
      <c r="K1742" s="61" t="s">
        <v>4306</v>
      </c>
      <c r="L1742" s="61" t="s">
        <v>1508</v>
      </c>
      <c r="M1742" s="61" t="s">
        <v>4414</v>
      </c>
      <c r="N1742" s="355">
        <v>45777</v>
      </c>
      <c r="O1742" s="19">
        <v>124574.32</v>
      </c>
      <c r="P1742" s="15" t="s">
        <v>1510</v>
      </c>
      <c r="Q1742" s="336">
        <v>1</v>
      </c>
    </row>
    <row r="1743" spans="1:17" x14ac:dyDescent="0.2">
      <c r="A1743" s="61" t="s">
        <v>4207</v>
      </c>
      <c r="B1743" s="61" t="s">
        <v>1498</v>
      </c>
      <c r="C1743" s="61" t="s">
        <v>1314</v>
      </c>
      <c r="D1743" s="61" t="s">
        <v>4208</v>
      </c>
      <c r="E1743" s="61" t="s">
        <v>4303</v>
      </c>
      <c r="F1743" s="61" t="s">
        <v>4330</v>
      </c>
      <c r="G1743" s="61" t="s">
        <v>1503</v>
      </c>
      <c r="H1743" s="61" t="s">
        <v>4301</v>
      </c>
      <c r="I1743" s="61" t="s">
        <v>1505</v>
      </c>
      <c r="J1743" s="61" t="s">
        <v>1506</v>
      </c>
      <c r="K1743" s="61" t="s">
        <v>4319</v>
      </c>
      <c r="L1743" s="61" t="s">
        <v>1508</v>
      </c>
      <c r="M1743" s="61" t="s">
        <v>4414</v>
      </c>
      <c r="N1743" s="355">
        <v>45646</v>
      </c>
      <c r="O1743" s="19">
        <v>0</v>
      </c>
      <c r="P1743" s="15" t="s">
        <v>1510</v>
      </c>
      <c r="Q1743" s="336">
        <v>1</v>
      </c>
    </row>
    <row r="1744" spans="1:17" x14ac:dyDescent="0.2">
      <c r="A1744" s="61" t="s">
        <v>4207</v>
      </c>
      <c r="B1744" s="61" t="s">
        <v>4300</v>
      </c>
      <c r="C1744" s="61" t="s">
        <v>1314</v>
      </c>
      <c r="D1744" s="61" t="s">
        <v>4208</v>
      </c>
      <c r="E1744" s="61" t="s">
        <v>4303</v>
      </c>
      <c r="F1744" s="61" t="s">
        <v>4330</v>
      </c>
      <c r="G1744" s="61" t="s">
        <v>1503</v>
      </c>
      <c r="H1744" s="61" t="s">
        <v>4301</v>
      </c>
      <c r="I1744" s="61" t="s">
        <v>1314</v>
      </c>
      <c r="J1744" s="61" t="s">
        <v>1506</v>
      </c>
      <c r="K1744" s="61" t="s">
        <v>4319</v>
      </c>
      <c r="L1744" s="61" t="s">
        <v>1508</v>
      </c>
      <c r="M1744" s="61" t="s">
        <v>4414</v>
      </c>
      <c r="N1744" s="355">
        <v>45646</v>
      </c>
      <c r="O1744" s="19">
        <v>5552358.21</v>
      </c>
      <c r="P1744" s="15" t="s">
        <v>1510</v>
      </c>
      <c r="Q1744" s="336">
        <v>1</v>
      </c>
    </row>
    <row r="1745" spans="1:17" x14ac:dyDescent="0.2">
      <c r="A1745" s="61" t="s">
        <v>4209</v>
      </c>
      <c r="B1745" s="61" t="s">
        <v>1498</v>
      </c>
      <c r="C1745" s="61" t="s">
        <v>1314</v>
      </c>
      <c r="D1745" s="61" t="s">
        <v>4210</v>
      </c>
      <c r="E1745" s="61" t="s">
        <v>4303</v>
      </c>
      <c r="F1745" s="61" t="s">
        <v>4330</v>
      </c>
      <c r="G1745" s="61" t="s">
        <v>1503</v>
      </c>
      <c r="H1745" s="61" t="s">
        <v>4301</v>
      </c>
      <c r="I1745" s="61" t="s">
        <v>1505</v>
      </c>
      <c r="J1745" s="61" t="s">
        <v>1506</v>
      </c>
      <c r="K1745" s="61" t="s">
        <v>4319</v>
      </c>
      <c r="L1745" s="61" t="s">
        <v>1508</v>
      </c>
      <c r="M1745" s="61" t="s">
        <v>4414</v>
      </c>
      <c r="N1745" s="355">
        <v>45918</v>
      </c>
      <c r="O1745" s="19">
        <v>0</v>
      </c>
      <c r="P1745" s="15" t="s">
        <v>1510</v>
      </c>
      <c r="Q1745" s="336">
        <v>1</v>
      </c>
    </row>
    <row r="1746" spans="1:17" x14ac:dyDescent="0.2">
      <c r="A1746" s="61" t="s">
        <v>4209</v>
      </c>
      <c r="B1746" s="61" t="s">
        <v>4300</v>
      </c>
      <c r="C1746" s="61" t="s">
        <v>1314</v>
      </c>
      <c r="D1746" s="61" t="s">
        <v>4210</v>
      </c>
      <c r="E1746" s="61" t="s">
        <v>4303</v>
      </c>
      <c r="F1746" s="61" t="s">
        <v>4330</v>
      </c>
      <c r="G1746" s="61" t="s">
        <v>1503</v>
      </c>
      <c r="H1746" s="61" t="s">
        <v>4301</v>
      </c>
      <c r="I1746" s="61" t="s">
        <v>1505</v>
      </c>
      <c r="J1746" s="61" t="s">
        <v>1506</v>
      </c>
      <c r="K1746" s="61" t="s">
        <v>4319</v>
      </c>
      <c r="L1746" s="61" t="s">
        <v>1508</v>
      </c>
      <c r="M1746" s="61" t="s">
        <v>4414</v>
      </c>
      <c r="N1746" s="355">
        <v>45918</v>
      </c>
      <c r="O1746" s="19">
        <v>21</v>
      </c>
      <c r="P1746" s="15" t="s">
        <v>1510</v>
      </c>
      <c r="Q1746" s="336">
        <v>1</v>
      </c>
    </row>
    <row r="1747" spans="1:17" x14ac:dyDescent="0.2">
      <c r="A1747" s="61" t="s">
        <v>4209</v>
      </c>
      <c r="B1747" s="61" t="s">
        <v>4300</v>
      </c>
      <c r="C1747" s="61" t="s">
        <v>4312</v>
      </c>
      <c r="D1747" s="61" t="s">
        <v>4210</v>
      </c>
      <c r="E1747" s="61" t="s">
        <v>4303</v>
      </c>
      <c r="F1747" s="61" t="s">
        <v>4330</v>
      </c>
      <c r="G1747" s="61" t="s">
        <v>1503</v>
      </c>
      <c r="H1747" s="61" t="s">
        <v>4301</v>
      </c>
      <c r="I1747" s="61" t="s">
        <v>1505</v>
      </c>
      <c r="J1747" s="61" t="s">
        <v>1506</v>
      </c>
      <c r="K1747" s="61" t="s">
        <v>4319</v>
      </c>
      <c r="L1747" s="61" t="s">
        <v>1508</v>
      </c>
      <c r="M1747" s="61" t="s">
        <v>4414</v>
      </c>
      <c r="N1747" s="355">
        <v>45918</v>
      </c>
      <c r="O1747" s="19">
        <v>0</v>
      </c>
      <c r="P1747" s="15" t="s">
        <v>1510</v>
      </c>
      <c r="Q1747" s="336">
        <v>1</v>
      </c>
    </row>
    <row r="1748" spans="1:17" x14ac:dyDescent="0.2">
      <c r="A1748" s="61" t="s">
        <v>2961</v>
      </c>
      <c r="B1748" s="61" t="s">
        <v>4282</v>
      </c>
      <c r="C1748" s="61" t="s">
        <v>1314</v>
      </c>
      <c r="D1748" s="61" t="s">
        <v>2962</v>
      </c>
      <c r="E1748" s="61" t="s">
        <v>4303</v>
      </c>
      <c r="F1748" s="61" t="s">
        <v>4310</v>
      </c>
      <c r="G1748" s="61" t="s">
        <v>1503</v>
      </c>
      <c r="H1748" s="61" t="s">
        <v>4301</v>
      </c>
      <c r="I1748" s="61" t="s">
        <v>1505</v>
      </c>
      <c r="J1748" s="61" t="s">
        <v>1506</v>
      </c>
      <c r="K1748" s="61" t="s">
        <v>4306</v>
      </c>
      <c r="L1748" s="61" t="s">
        <v>1508</v>
      </c>
      <c r="M1748" s="61" t="s">
        <v>4414</v>
      </c>
      <c r="N1748" s="355">
        <v>46034</v>
      </c>
      <c r="O1748" s="19">
        <v>1</v>
      </c>
      <c r="P1748" s="15" t="s">
        <v>1510</v>
      </c>
      <c r="Q1748" s="336">
        <v>1</v>
      </c>
    </row>
    <row r="1749" spans="1:17" x14ac:dyDescent="0.2">
      <c r="A1749" s="61" t="s">
        <v>2961</v>
      </c>
      <c r="B1749" s="61" t="s">
        <v>1498</v>
      </c>
      <c r="C1749" s="61" t="s">
        <v>1314</v>
      </c>
      <c r="D1749" s="61" t="s">
        <v>2962</v>
      </c>
      <c r="E1749" s="61" t="s">
        <v>4303</v>
      </c>
      <c r="F1749" s="61" t="s">
        <v>4310</v>
      </c>
      <c r="G1749" s="61" t="s">
        <v>1503</v>
      </c>
      <c r="H1749" s="61" t="s">
        <v>4301</v>
      </c>
      <c r="I1749" s="61" t="s">
        <v>1505</v>
      </c>
      <c r="J1749" s="61" t="s">
        <v>1506</v>
      </c>
      <c r="K1749" s="61" t="s">
        <v>4306</v>
      </c>
      <c r="L1749" s="61" t="s">
        <v>1508</v>
      </c>
      <c r="M1749" s="61" t="s">
        <v>4414</v>
      </c>
      <c r="N1749" s="355">
        <v>46034</v>
      </c>
      <c r="O1749" s="19">
        <v>0</v>
      </c>
      <c r="P1749" s="15" t="s">
        <v>1510</v>
      </c>
      <c r="Q1749" s="336">
        <v>1</v>
      </c>
    </row>
    <row r="1750" spans="1:17" x14ac:dyDescent="0.2">
      <c r="A1750" s="61" t="s">
        <v>2961</v>
      </c>
      <c r="B1750" s="61" t="s">
        <v>4300</v>
      </c>
      <c r="C1750" s="61" t="s">
        <v>1314</v>
      </c>
      <c r="D1750" s="61" t="s">
        <v>2962</v>
      </c>
      <c r="E1750" s="61" t="s">
        <v>4303</v>
      </c>
      <c r="F1750" s="61" t="s">
        <v>4310</v>
      </c>
      <c r="G1750" s="61" t="s">
        <v>1503</v>
      </c>
      <c r="H1750" s="61" t="s">
        <v>4301</v>
      </c>
      <c r="I1750" s="61" t="s">
        <v>1505</v>
      </c>
      <c r="J1750" s="61" t="s">
        <v>1506</v>
      </c>
      <c r="K1750" s="61" t="s">
        <v>4306</v>
      </c>
      <c r="L1750" s="61" t="s">
        <v>1508</v>
      </c>
      <c r="M1750" s="61" t="s">
        <v>4414</v>
      </c>
      <c r="N1750" s="355">
        <v>46034</v>
      </c>
      <c r="O1750" s="19">
        <v>100</v>
      </c>
      <c r="P1750" s="15" t="s">
        <v>1510</v>
      </c>
      <c r="Q1750" s="336">
        <v>1</v>
      </c>
    </row>
    <row r="1751" spans="1:17" x14ac:dyDescent="0.2">
      <c r="A1751" s="61" t="s">
        <v>4144</v>
      </c>
      <c r="B1751" s="61" t="s">
        <v>1498</v>
      </c>
      <c r="C1751" s="61" t="s">
        <v>1314</v>
      </c>
      <c r="D1751" s="61" t="s">
        <v>4145</v>
      </c>
      <c r="E1751" s="61" t="s">
        <v>4303</v>
      </c>
      <c r="F1751" s="61" t="s">
        <v>4310</v>
      </c>
      <c r="G1751" s="61" t="s">
        <v>1503</v>
      </c>
      <c r="H1751" s="61" t="s">
        <v>4301</v>
      </c>
      <c r="I1751" s="61" t="s">
        <v>1505</v>
      </c>
      <c r="J1751" s="61" t="s">
        <v>1506</v>
      </c>
      <c r="K1751" s="61" t="s">
        <v>4306</v>
      </c>
      <c r="L1751" s="61" t="s">
        <v>1508</v>
      </c>
      <c r="M1751" s="61" t="s">
        <v>4414</v>
      </c>
      <c r="N1751" s="355">
        <v>45534</v>
      </c>
      <c r="O1751" s="19">
        <v>0</v>
      </c>
      <c r="P1751" s="15" t="s">
        <v>1510</v>
      </c>
      <c r="Q1751" s="336">
        <v>1</v>
      </c>
    </row>
    <row r="1752" spans="1:17" x14ac:dyDescent="0.2">
      <c r="A1752" s="61" t="s">
        <v>4144</v>
      </c>
      <c r="B1752" s="61" t="s">
        <v>4300</v>
      </c>
      <c r="C1752" s="61" t="s">
        <v>1314</v>
      </c>
      <c r="D1752" s="61" t="s">
        <v>4145</v>
      </c>
      <c r="E1752" s="61" t="s">
        <v>4303</v>
      </c>
      <c r="F1752" s="61" t="s">
        <v>4310</v>
      </c>
      <c r="G1752" s="61" t="s">
        <v>1503</v>
      </c>
      <c r="H1752" s="61" t="s">
        <v>4301</v>
      </c>
      <c r="I1752" s="61" t="s">
        <v>4286</v>
      </c>
      <c r="J1752" s="61" t="s">
        <v>1506</v>
      </c>
      <c r="K1752" s="61" t="s">
        <v>4306</v>
      </c>
      <c r="L1752" s="61" t="s">
        <v>1508</v>
      </c>
      <c r="M1752" s="61" t="s">
        <v>4414</v>
      </c>
      <c r="N1752" s="355">
        <v>45534</v>
      </c>
      <c r="O1752" s="19">
        <v>100</v>
      </c>
      <c r="P1752" s="15" t="s">
        <v>1510</v>
      </c>
      <c r="Q1752" s="336">
        <v>1</v>
      </c>
    </row>
    <row r="1753" spans="1:17" x14ac:dyDescent="0.2">
      <c r="A1753" s="61" t="s">
        <v>4109</v>
      </c>
      <c r="B1753" s="61" t="s">
        <v>1498</v>
      </c>
      <c r="C1753" s="61" t="s">
        <v>1314</v>
      </c>
      <c r="D1753" s="61" t="s">
        <v>4110</v>
      </c>
      <c r="E1753" s="61" t="s">
        <v>4303</v>
      </c>
      <c r="F1753" s="61" t="s">
        <v>4332</v>
      </c>
      <c r="G1753" s="61" t="s">
        <v>1503</v>
      </c>
      <c r="H1753" s="61" t="s">
        <v>4301</v>
      </c>
      <c r="I1753" s="61" t="s">
        <v>1505</v>
      </c>
      <c r="J1753" s="61" t="s">
        <v>1506</v>
      </c>
      <c r="K1753" s="61" t="s">
        <v>4306</v>
      </c>
      <c r="L1753" s="61" t="s">
        <v>1508</v>
      </c>
      <c r="M1753" s="61" t="s">
        <v>4414</v>
      </c>
      <c r="N1753" s="355">
        <v>45534</v>
      </c>
      <c r="O1753" s="19">
        <v>0</v>
      </c>
      <c r="P1753" s="15" t="s">
        <v>1510</v>
      </c>
      <c r="Q1753" s="336">
        <v>1</v>
      </c>
    </row>
    <row r="1754" spans="1:17" x14ac:dyDescent="0.2">
      <c r="A1754" s="61" t="s">
        <v>4109</v>
      </c>
      <c r="B1754" s="61" t="s">
        <v>4300</v>
      </c>
      <c r="C1754" s="61" t="s">
        <v>1314</v>
      </c>
      <c r="D1754" s="61" t="s">
        <v>4110</v>
      </c>
      <c r="E1754" s="61" t="s">
        <v>4303</v>
      </c>
      <c r="F1754" s="61" t="s">
        <v>4332</v>
      </c>
      <c r="G1754" s="61" t="s">
        <v>1503</v>
      </c>
      <c r="H1754" s="61" t="s">
        <v>4301</v>
      </c>
      <c r="I1754" s="61" t="s">
        <v>1505</v>
      </c>
      <c r="J1754" s="61" t="s">
        <v>1506</v>
      </c>
      <c r="K1754" s="61" t="s">
        <v>4306</v>
      </c>
      <c r="L1754" s="61" t="s">
        <v>1508</v>
      </c>
      <c r="M1754" s="61" t="s">
        <v>4414</v>
      </c>
      <c r="N1754" s="355">
        <v>45534</v>
      </c>
      <c r="O1754" s="19">
        <v>1220864.97</v>
      </c>
      <c r="P1754" s="15" t="s">
        <v>1510</v>
      </c>
      <c r="Q1754" s="336">
        <v>1</v>
      </c>
    </row>
    <row r="1755" spans="1:17" x14ac:dyDescent="0.2">
      <c r="A1755" s="61" t="s">
        <v>3589</v>
      </c>
      <c r="B1755" s="61" t="s">
        <v>4307</v>
      </c>
      <c r="C1755" s="61" t="s">
        <v>1314</v>
      </c>
      <c r="D1755" s="61" t="s">
        <v>3590</v>
      </c>
      <c r="E1755" s="61" t="s">
        <v>4303</v>
      </c>
      <c r="F1755" s="61" t="s">
        <v>4310</v>
      </c>
      <c r="G1755" s="61" t="s">
        <v>1503</v>
      </c>
      <c r="H1755" s="61" t="s">
        <v>4301</v>
      </c>
      <c r="I1755" s="61" t="s">
        <v>1505</v>
      </c>
      <c r="J1755" s="61" t="s">
        <v>1506</v>
      </c>
      <c r="K1755" s="61" t="s">
        <v>4306</v>
      </c>
      <c r="L1755" s="61" t="s">
        <v>1508</v>
      </c>
      <c r="M1755" s="61" t="s">
        <v>4414</v>
      </c>
      <c r="N1755" s="355">
        <v>46045</v>
      </c>
      <c r="O1755" s="19">
        <v>21</v>
      </c>
      <c r="P1755" s="15" t="s">
        <v>1510</v>
      </c>
      <c r="Q1755" s="336">
        <v>1</v>
      </c>
    </row>
    <row r="1756" spans="1:17" x14ac:dyDescent="0.2">
      <c r="A1756" s="61" t="s">
        <v>3589</v>
      </c>
      <c r="B1756" s="61" t="s">
        <v>4284</v>
      </c>
      <c r="C1756" s="61" t="s">
        <v>1314</v>
      </c>
      <c r="D1756" s="61" t="s">
        <v>3590</v>
      </c>
      <c r="E1756" s="61" t="s">
        <v>4303</v>
      </c>
      <c r="F1756" s="61" t="s">
        <v>4310</v>
      </c>
      <c r="G1756" s="61" t="s">
        <v>1503</v>
      </c>
      <c r="H1756" s="61" t="s">
        <v>4301</v>
      </c>
      <c r="I1756" s="61" t="s">
        <v>1505</v>
      </c>
      <c r="J1756" s="61" t="s">
        <v>1506</v>
      </c>
      <c r="K1756" s="61" t="s">
        <v>4306</v>
      </c>
      <c r="L1756" s="61" t="s">
        <v>1508</v>
      </c>
      <c r="M1756" s="61" t="s">
        <v>4414</v>
      </c>
      <c r="N1756" s="355">
        <v>46045</v>
      </c>
      <c r="O1756" s="19">
        <v>1</v>
      </c>
      <c r="P1756" s="15" t="s">
        <v>1510</v>
      </c>
      <c r="Q1756" s="336">
        <v>1</v>
      </c>
    </row>
    <row r="1757" spans="1:17" x14ac:dyDescent="0.2">
      <c r="A1757" s="61" t="s">
        <v>3589</v>
      </c>
      <c r="B1757" s="61" t="s">
        <v>1498</v>
      </c>
      <c r="C1757" s="61" t="s">
        <v>1314</v>
      </c>
      <c r="D1757" s="61" t="s">
        <v>3590</v>
      </c>
      <c r="E1757" s="61" t="s">
        <v>4303</v>
      </c>
      <c r="F1757" s="61" t="s">
        <v>4310</v>
      </c>
      <c r="G1757" s="61" t="s">
        <v>1503</v>
      </c>
      <c r="H1757" s="61" t="s">
        <v>1504</v>
      </c>
      <c r="I1757" s="61" t="s">
        <v>1505</v>
      </c>
      <c r="J1757" s="61" t="s">
        <v>1506</v>
      </c>
      <c r="K1757" s="61" t="s">
        <v>4306</v>
      </c>
      <c r="L1757" s="61" t="s">
        <v>1508</v>
      </c>
      <c r="M1757" s="61" t="s">
        <v>4414</v>
      </c>
      <c r="N1757" s="355">
        <v>46045</v>
      </c>
      <c r="O1757" s="19">
        <v>0</v>
      </c>
      <c r="P1757" s="15" t="s">
        <v>1510</v>
      </c>
      <c r="Q1757" s="336">
        <v>1</v>
      </c>
    </row>
    <row r="1758" spans="1:17" x14ac:dyDescent="0.2">
      <c r="A1758" s="61" t="s">
        <v>3589</v>
      </c>
      <c r="B1758" s="61" t="s">
        <v>4300</v>
      </c>
      <c r="C1758" s="61" t="s">
        <v>1314</v>
      </c>
      <c r="D1758" s="61" t="s">
        <v>3590</v>
      </c>
      <c r="E1758" s="61" t="s">
        <v>4303</v>
      </c>
      <c r="F1758" s="61" t="s">
        <v>4310</v>
      </c>
      <c r="G1758" s="61" t="s">
        <v>1503</v>
      </c>
      <c r="H1758" s="61" t="s">
        <v>4301</v>
      </c>
      <c r="I1758" s="61" t="s">
        <v>4302</v>
      </c>
      <c r="J1758" s="61" t="s">
        <v>1506</v>
      </c>
      <c r="K1758" s="61" t="s">
        <v>4306</v>
      </c>
      <c r="L1758" s="61" t="s">
        <v>1508</v>
      </c>
      <c r="M1758" s="61" t="s">
        <v>4414</v>
      </c>
      <c r="N1758" s="355">
        <v>46045</v>
      </c>
      <c r="O1758" s="19">
        <v>1955475.39</v>
      </c>
      <c r="P1758" s="15" t="s">
        <v>1510</v>
      </c>
      <c r="Q1758" s="336">
        <v>1</v>
      </c>
    </row>
    <row r="1759" spans="1:17" x14ac:dyDescent="0.2">
      <c r="A1759" s="61" t="s">
        <v>3829</v>
      </c>
      <c r="B1759" s="61" t="s">
        <v>1498</v>
      </c>
      <c r="C1759" s="61" t="s">
        <v>1314</v>
      </c>
      <c r="D1759" s="61" t="s">
        <v>3830</v>
      </c>
      <c r="E1759" s="61" t="s">
        <v>4303</v>
      </c>
      <c r="F1759" s="61" t="s">
        <v>4329</v>
      </c>
      <c r="G1759" s="61" t="s">
        <v>1503</v>
      </c>
      <c r="H1759" s="61" t="s">
        <v>1504</v>
      </c>
      <c r="I1759" s="61" t="s">
        <v>4302</v>
      </c>
      <c r="J1759" s="61" t="s">
        <v>4287</v>
      </c>
      <c r="K1759" s="61" t="s">
        <v>4319</v>
      </c>
      <c r="L1759" s="61" t="s">
        <v>1508</v>
      </c>
      <c r="M1759" s="61" t="s">
        <v>4414</v>
      </c>
      <c r="N1759" s="355">
        <v>45338</v>
      </c>
      <c r="O1759" s="19">
        <v>2455875</v>
      </c>
      <c r="P1759" s="15" t="s">
        <v>1510</v>
      </c>
      <c r="Q1759" s="336">
        <v>1</v>
      </c>
    </row>
    <row r="1760" spans="1:17" x14ac:dyDescent="0.2">
      <c r="A1760" s="61" t="s">
        <v>4113</v>
      </c>
      <c r="B1760" s="61" t="s">
        <v>1498</v>
      </c>
      <c r="C1760" s="61" t="s">
        <v>1314</v>
      </c>
      <c r="D1760" s="61" t="s">
        <v>4114</v>
      </c>
      <c r="E1760" s="61" t="s">
        <v>4303</v>
      </c>
      <c r="F1760" s="61" t="s">
        <v>4330</v>
      </c>
      <c r="G1760" s="61" t="s">
        <v>1503</v>
      </c>
      <c r="H1760" s="61" t="s">
        <v>1504</v>
      </c>
      <c r="I1760" s="61" t="s">
        <v>4302</v>
      </c>
      <c r="J1760" s="61" t="s">
        <v>4287</v>
      </c>
      <c r="K1760" s="61" t="s">
        <v>4319</v>
      </c>
      <c r="L1760" s="61" t="s">
        <v>1508</v>
      </c>
      <c r="M1760" s="61" t="s">
        <v>4414</v>
      </c>
      <c r="N1760" s="355">
        <v>45863</v>
      </c>
      <c r="O1760" s="19">
        <v>0</v>
      </c>
      <c r="P1760" s="15" t="s">
        <v>1510</v>
      </c>
      <c r="Q1760" s="336">
        <v>1</v>
      </c>
    </row>
    <row r="1761" spans="1:17" x14ac:dyDescent="0.2">
      <c r="A1761" s="61" t="s">
        <v>4111</v>
      </c>
      <c r="B1761" s="61" t="s">
        <v>1498</v>
      </c>
      <c r="C1761" s="61" t="s">
        <v>1314</v>
      </c>
      <c r="D1761" s="61" t="s">
        <v>4112</v>
      </c>
      <c r="E1761" s="61" t="s">
        <v>4303</v>
      </c>
      <c r="F1761" s="61" t="s">
        <v>4330</v>
      </c>
      <c r="G1761" s="61" t="s">
        <v>1503</v>
      </c>
      <c r="H1761" s="61" t="s">
        <v>1504</v>
      </c>
      <c r="I1761" s="61" t="s">
        <v>4302</v>
      </c>
      <c r="J1761" s="61" t="s">
        <v>4287</v>
      </c>
      <c r="K1761" s="61" t="s">
        <v>4319</v>
      </c>
      <c r="L1761" s="61" t="s">
        <v>1508</v>
      </c>
      <c r="M1761" s="61" t="s">
        <v>4414</v>
      </c>
      <c r="N1761" s="355">
        <v>45863</v>
      </c>
      <c r="O1761" s="19">
        <v>0</v>
      </c>
      <c r="P1761" s="15" t="s">
        <v>1510</v>
      </c>
      <c r="Q1761" s="336">
        <v>1</v>
      </c>
    </row>
    <row r="1762" spans="1:17" x14ac:dyDescent="0.2">
      <c r="A1762" s="61" t="s">
        <v>4279</v>
      </c>
      <c r="B1762" s="61" t="s">
        <v>1498</v>
      </c>
      <c r="C1762" s="61" t="s">
        <v>1314</v>
      </c>
      <c r="D1762" s="61" t="s">
        <v>4280</v>
      </c>
      <c r="E1762" s="61" t="s">
        <v>4303</v>
      </c>
      <c r="F1762" s="61" t="s">
        <v>4310</v>
      </c>
      <c r="G1762" s="61" t="s">
        <v>1503</v>
      </c>
      <c r="H1762" s="61" t="s">
        <v>4301</v>
      </c>
      <c r="I1762" s="61" t="s">
        <v>1505</v>
      </c>
      <c r="J1762" s="61" t="s">
        <v>1506</v>
      </c>
      <c r="K1762" s="61" t="s">
        <v>4306</v>
      </c>
      <c r="L1762" s="61" t="s">
        <v>1508</v>
      </c>
      <c r="M1762" s="61" t="s">
        <v>4414</v>
      </c>
      <c r="N1762" s="355">
        <v>45763</v>
      </c>
      <c r="O1762" s="19">
        <v>36724.43</v>
      </c>
      <c r="P1762" s="15" t="s">
        <v>1510</v>
      </c>
      <c r="Q1762" s="336">
        <v>1</v>
      </c>
    </row>
    <row r="1763" spans="1:17" x14ac:dyDescent="0.2">
      <c r="A1763" s="61" t="s">
        <v>4279</v>
      </c>
      <c r="B1763" s="61" t="s">
        <v>4300</v>
      </c>
      <c r="C1763" s="61" t="s">
        <v>1314</v>
      </c>
      <c r="D1763" s="61" t="s">
        <v>4280</v>
      </c>
      <c r="E1763" s="61" t="s">
        <v>4303</v>
      </c>
      <c r="F1763" s="61" t="s">
        <v>4310</v>
      </c>
      <c r="G1763" s="61" t="s">
        <v>1503</v>
      </c>
      <c r="H1763" s="61" t="s">
        <v>4301</v>
      </c>
      <c r="I1763" s="61" t="s">
        <v>4286</v>
      </c>
      <c r="J1763" s="61" t="s">
        <v>1506</v>
      </c>
      <c r="K1763" s="61" t="s">
        <v>4306</v>
      </c>
      <c r="L1763" s="61" t="s">
        <v>1508</v>
      </c>
      <c r="M1763" s="61" t="s">
        <v>4414</v>
      </c>
      <c r="N1763" s="355">
        <v>45763</v>
      </c>
      <c r="O1763" s="19">
        <v>167045.56</v>
      </c>
      <c r="P1763" s="15" t="s">
        <v>1510</v>
      </c>
      <c r="Q1763" s="336">
        <v>1</v>
      </c>
    </row>
    <row r="1764" spans="1:17" x14ac:dyDescent="0.2">
      <c r="A1764" s="61" t="s">
        <v>3263</v>
      </c>
      <c r="B1764" s="61" t="s">
        <v>1498</v>
      </c>
      <c r="C1764" s="61" t="s">
        <v>1314</v>
      </c>
      <c r="D1764" s="61" t="s">
        <v>3264</v>
      </c>
      <c r="E1764" s="61" t="s">
        <v>4303</v>
      </c>
      <c r="F1764" s="61" t="s">
        <v>4310</v>
      </c>
      <c r="G1764" s="61" t="s">
        <v>1503</v>
      </c>
      <c r="H1764" s="61" t="s">
        <v>4301</v>
      </c>
      <c r="I1764" s="61" t="s">
        <v>4286</v>
      </c>
      <c r="J1764" s="61" t="s">
        <v>4287</v>
      </c>
      <c r="K1764" s="61" t="s">
        <v>4306</v>
      </c>
      <c r="L1764" s="61" t="s">
        <v>1508</v>
      </c>
      <c r="M1764" s="61" t="s">
        <v>4414</v>
      </c>
      <c r="N1764" s="355">
        <v>45784</v>
      </c>
      <c r="O1764" s="19">
        <v>212979.81</v>
      </c>
      <c r="P1764" s="15" t="s">
        <v>1510</v>
      </c>
      <c r="Q1764" s="336">
        <v>1</v>
      </c>
    </row>
    <row r="1765" spans="1:17" x14ac:dyDescent="0.2">
      <c r="A1765" s="61" t="s">
        <v>3263</v>
      </c>
      <c r="B1765" s="61" t="s">
        <v>4300</v>
      </c>
      <c r="C1765" s="61" t="s">
        <v>1314</v>
      </c>
      <c r="D1765" s="61" t="s">
        <v>3264</v>
      </c>
      <c r="E1765" s="61" t="s">
        <v>4303</v>
      </c>
      <c r="F1765" s="61" t="s">
        <v>4310</v>
      </c>
      <c r="G1765" s="61" t="s">
        <v>1503</v>
      </c>
      <c r="H1765" s="61" t="s">
        <v>4301</v>
      </c>
      <c r="I1765" s="61" t="s">
        <v>4286</v>
      </c>
      <c r="J1765" s="61" t="s">
        <v>1506</v>
      </c>
      <c r="K1765" s="61" t="s">
        <v>4306</v>
      </c>
      <c r="L1765" s="61" t="s">
        <v>1508</v>
      </c>
      <c r="M1765" s="61" t="s">
        <v>4414</v>
      </c>
      <c r="N1765" s="355">
        <v>45784</v>
      </c>
      <c r="O1765" s="19">
        <v>197226.56</v>
      </c>
      <c r="P1765" s="15" t="s">
        <v>1510</v>
      </c>
      <c r="Q1765" s="336">
        <v>1</v>
      </c>
    </row>
    <row r="1766" spans="1:17" x14ac:dyDescent="0.2">
      <c r="A1766" s="61" t="s">
        <v>3261</v>
      </c>
      <c r="B1766" s="61" t="s">
        <v>1498</v>
      </c>
      <c r="C1766" s="61" t="s">
        <v>1314</v>
      </c>
      <c r="D1766" s="61" t="s">
        <v>3262</v>
      </c>
      <c r="E1766" s="61" t="s">
        <v>4303</v>
      </c>
      <c r="F1766" s="61" t="s">
        <v>4310</v>
      </c>
      <c r="G1766" s="61" t="s">
        <v>1503</v>
      </c>
      <c r="H1766" s="61" t="s">
        <v>4301</v>
      </c>
      <c r="I1766" s="61" t="s">
        <v>4286</v>
      </c>
      <c r="J1766" s="61" t="s">
        <v>4287</v>
      </c>
      <c r="K1766" s="61" t="s">
        <v>4306</v>
      </c>
      <c r="L1766" s="61" t="s">
        <v>1508</v>
      </c>
      <c r="M1766" s="61" t="s">
        <v>4414</v>
      </c>
      <c r="N1766" s="355">
        <v>45821</v>
      </c>
      <c r="O1766" s="19">
        <v>197226.56</v>
      </c>
      <c r="P1766" s="15" t="s">
        <v>1510</v>
      </c>
      <c r="Q1766" s="336">
        <v>1</v>
      </c>
    </row>
    <row r="1767" spans="1:17" x14ac:dyDescent="0.2">
      <c r="A1767" s="61" t="s">
        <v>3261</v>
      </c>
      <c r="B1767" s="61" t="s">
        <v>4300</v>
      </c>
      <c r="C1767" s="61" t="s">
        <v>1314</v>
      </c>
      <c r="D1767" s="61" t="s">
        <v>3262</v>
      </c>
      <c r="E1767" s="61" t="s">
        <v>4303</v>
      </c>
      <c r="F1767" s="61" t="s">
        <v>4310</v>
      </c>
      <c r="G1767" s="61" t="s">
        <v>1503</v>
      </c>
      <c r="H1767" s="61" t="s">
        <v>4301</v>
      </c>
      <c r="I1767" s="61" t="s">
        <v>4286</v>
      </c>
      <c r="J1767" s="61" t="s">
        <v>1506</v>
      </c>
      <c r="K1767" s="61" t="s">
        <v>4306</v>
      </c>
      <c r="L1767" s="61" t="s">
        <v>1508</v>
      </c>
      <c r="M1767" s="61" t="s">
        <v>4414</v>
      </c>
      <c r="N1767" s="355">
        <v>45821</v>
      </c>
      <c r="O1767" s="19">
        <v>197226.56</v>
      </c>
      <c r="P1767" s="15" t="s">
        <v>1510</v>
      </c>
      <c r="Q1767" s="336">
        <v>1</v>
      </c>
    </row>
    <row r="1768" spans="1:17" x14ac:dyDescent="0.2">
      <c r="A1768" s="61" t="s">
        <v>4277</v>
      </c>
      <c r="B1768" s="61" t="s">
        <v>1498</v>
      </c>
      <c r="C1768" s="61" t="s">
        <v>1314</v>
      </c>
      <c r="D1768" s="61" t="s">
        <v>4278</v>
      </c>
      <c r="E1768" s="61" t="s">
        <v>4303</v>
      </c>
      <c r="F1768" s="61" t="s">
        <v>4310</v>
      </c>
      <c r="G1768" s="61" t="s">
        <v>1503</v>
      </c>
      <c r="H1768" s="61" t="s">
        <v>4301</v>
      </c>
      <c r="I1768" s="61" t="s">
        <v>1505</v>
      </c>
      <c r="J1768" s="61" t="s">
        <v>1506</v>
      </c>
      <c r="K1768" s="61" t="s">
        <v>4306</v>
      </c>
      <c r="L1768" s="61" t="s">
        <v>1508</v>
      </c>
      <c r="M1768" s="61" t="s">
        <v>4414</v>
      </c>
      <c r="N1768" s="355">
        <v>45534</v>
      </c>
      <c r="O1768" s="19">
        <v>0</v>
      </c>
      <c r="P1768" s="15" t="s">
        <v>1510</v>
      </c>
      <c r="Q1768" s="336">
        <v>1</v>
      </c>
    </row>
    <row r="1769" spans="1:17" x14ac:dyDescent="0.2">
      <c r="A1769" s="61" t="s">
        <v>4277</v>
      </c>
      <c r="B1769" s="61" t="s">
        <v>4300</v>
      </c>
      <c r="C1769" s="61" t="s">
        <v>1314</v>
      </c>
      <c r="D1769" s="61" t="s">
        <v>4278</v>
      </c>
      <c r="E1769" s="61" t="s">
        <v>4303</v>
      </c>
      <c r="F1769" s="61" t="s">
        <v>4310</v>
      </c>
      <c r="G1769" s="61" t="s">
        <v>1503</v>
      </c>
      <c r="H1769" s="61" t="s">
        <v>4301</v>
      </c>
      <c r="I1769" s="61" t="s">
        <v>4286</v>
      </c>
      <c r="J1769" s="61" t="s">
        <v>1506</v>
      </c>
      <c r="K1769" s="61" t="s">
        <v>4306</v>
      </c>
      <c r="L1769" s="61" t="s">
        <v>1508</v>
      </c>
      <c r="M1769" s="61" t="s">
        <v>4414</v>
      </c>
      <c r="N1769" s="355">
        <v>45534</v>
      </c>
      <c r="O1769" s="19">
        <v>229054.13</v>
      </c>
      <c r="P1769" s="15" t="s">
        <v>1510</v>
      </c>
      <c r="Q1769" s="336">
        <v>1</v>
      </c>
    </row>
    <row r="1770" spans="1:17" x14ac:dyDescent="0.2">
      <c r="A1770" s="61" t="s">
        <v>3344</v>
      </c>
      <c r="B1770" s="61" t="s">
        <v>1498</v>
      </c>
      <c r="C1770" s="61" t="s">
        <v>1314</v>
      </c>
      <c r="D1770" s="61" t="s">
        <v>3345</v>
      </c>
      <c r="E1770" s="61" t="s">
        <v>4303</v>
      </c>
      <c r="F1770" s="61" t="s">
        <v>4310</v>
      </c>
      <c r="G1770" s="61" t="s">
        <v>1503</v>
      </c>
      <c r="H1770" s="61" t="s">
        <v>4301</v>
      </c>
      <c r="I1770" s="61" t="s">
        <v>1505</v>
      </c>
      <c r="J1770" s="61" t="s">
        <v>1506</v>
      </c>
      <c r="K1770" s="61" t="s">
        <v>4306</v>
      </c>
      <c r="L1770" s="61" t="s">
        <v>1508</v>
      </c>
      <c r="M1770" s="61" t="s">
        <v>4414</v>
      </c>
      <c r="N1770" s="355">
        <v>45537</v>
      </c>
      <c r="O1770" s="19">
        <v>0</v>
      </c>
      <c r="P1770" s="15" t="s">
        <v>1510</v>
      </c>
      <c r="Q1770" s="336">
        <v>1</v>
      </c>
    </row>
    <row r="1771" spans="1:17" x14ac:dyDescent="0.2">
      <c r="A1771" s="61" t="s">
        <v>3344</v>
      </c>
      <c r="B1771" s="61" t="s">
        <v>4300</v>
      </c>
      <c r="C1771" s="61" t="s">
        <v>1314</v>
      </c>
      <c r="D1771" s="61" t="s">
        <v>3345</v>
      </c>
      <c r="E1771" s="61" t="s">
        <v>4303</v>
      </c>
      <c r="F1771" s="61" t="s">
        <v>4310</v>
      </c>
      <c r="G1771" s="61" t="s">
        <v>1503</v>
      </c>
      <c r="H1771" s="61" t="s">
        <v>4301</v>
      </c>
      <c r="I1771" s="61" t="s">
        <v>1505</v>
      </c>
      <c r="J1771" s="61" t="s">
        <v>1506</v>
      </c>
      <c r="K1771" s="61" t="s">
        <v>4306</v>
      </c>
      <c r="L1771" s="61" t="s">
        <v>1508</v>
      </c>
      <c r="M1771" s="61" t="s">
        <v>4414</v>
      </c>
      <c r="N1771" s="355">
        <v>45537</v>
      </c>
      <c r="O1771" s="19">
        <v>100</v>
      </c>
      <c r="P1771" s="15" t="s">
        <v>1510</v>
      </c>
      <c r="Q1771" s="336">
        <v>1</v>
      </c>
    </row>
    <row r="1772" spans="1:17" x14ac:dyDescent="0.2">
      <c r="A1772" s="61" t="s">
        <v>3148</v>
      </c>
      <c r="B1772" s="61" t="s">
        <v>1498</v>
      </c>
      <c r="C1772" s="61" t="s">
        <v>1314</v>
      </c>
      <c r="D1772" s="61" t="s">
        <v>3149</v>
      </c>
      <c r="E1772" s="61" t="s">
        <v>4303</v>
      </c>
      <c r="F1772" s="61" t="s">
        <v>4310</v>
      </c>
      <c r="G1772" s="61" t="s">
        <v>1503</v>
      </c>
      <c r="H1772" s="61" t="s">
        <v>4301</v>
      </c>
      <c r="I1772" s="61" t="s">
        <v>1505</v>
      </c>
      <c r="J1772" s="61" t="s">
        <v>1506</v>
      </c>
      <c r="K1772" s="61" t="s">
        <v>4306</v>
      </c>
      <c r="L1772" s="61" t="s">
        <v>1508</v>
      </c>
      <c r="M1772" s="61" t="s">
        <v>4414</v>
      </c>
      <c r="N1772" s="355">
        <v>45537</v>
      </c>
      <c r="O1772" s="19">
        <v>0</v>
      </c>
      <c r="P1772" s="15" t="s">
        <v>1510</v>
      </c>
      <c r="Q1772" s="336">
        <v>1</v>
      </c>
    </row>
    <row r="1773" spans="1:17" x14ac:dyDescent="0.2">
      <c r="A1773" s="61" t="s">
        <v>3148</v>
      </c>
      <c r="B1773" s="61" t="s">
        <v>4300</v>
      </c>
      <c r="C1773" s="61" t="s">
        <v>1314</v>
      </c>
      <c r="D1773" s="61" t="s">
        <v>3149</v>
      </c>
      <c r="E1773" s="61" t="s">
        <v>4303</v>
      </c>
      <c r="F1773" s="61" t="s">
        <v>4310</v>
      </c>
      <c r="G1773" s="61" t="s">
        <v>1503</v>
      </c>
      <c r="H1773" s="61" t="s">
        <v>4301</v>
      </c>
      <c r="I1773" s="61" t="s">
        <v>1505</v>
      </c>
      <c r="J1773" s="61" t="s">
        <v>1506</v>
      </c>
      <c r="K1773" s="61" t="s">
        <v>4306</v>
      </c>
      <c r="L1773" s="61" t="s">
        <v>1508</v>
      </c>
      <c r="M1773" s="61" t="s">
        <v>4414</v>
      </c>
      <c r="N1773" s="355">
        <v>45537</v>
      </c>
      <c r="O1773" s="19">
        <v>100</v>
      </c>
      <c r="P1773" s="15" t="s">
        <v>1510</v>
      </c>
      <c r="Q1773" s="336">
        <v>1</v>
      </c>
    </row>
    <row r="1774" spans="1:17" x14ac:dyDescent="0.2">
      <c r="A1774" s="61" t="s">
        <v>3446</v>
      </c>
      <c r="B1774" s="61" t="s">
        <v>1498</v>
      </c>
      <c r="C1774" s="61" t="s">
        <v>1314</v>
      </c>
      <c r="D1774" s="61" t="s">
        <v>3447</v>
      </c>
      <c r="E1774" s="61" t="s">
        <v>4303</v>
      </c>
      <c r="F1774" s="61" t="s">
        <v>4310</v>
      </c>
      <c r="G1774" s="61" t="s">
        <v>1503</v>
      </c>
      <c r="H1774" s="61" t="s">
        <v>4301</v>
      </c>
      <c r="I1774" s="61" t="s">
        <v>1505</v>
      </c>
      <c r="J1774" s="61" t="s">
        <v>1506</v>
      </c>
      <c r="K1774" s="61" t="s">
        <v>4306</v>
      </c>
      <c r="L1774" s="61" t="s">
        <v>1508</v>
      </c>
      <c r="M1774" s="61" t="s">
        <v>4414</v>
      </c>
      <c r="N1774" s="355">
        <v>45553</v>
      </c>
      <c r="O1774" s="19">
        <v>0</v>
      </c>
      <c r="P1774" s="15" t="s">
        <v>1510</v>
      </c>
      <c r="Q1774" s="336">
        <v>1</v>
      </c>
    </row>
    <row r="1775" spans="1:17" x14ac:dyDescent="0.2">
      <c r="A1775" s="61" t="s">
        <v>3446</v>
      </c>
      <c r="B1775" s="61" t="s">
        <v>4300</v>
      </c>
      <c r="C1775" s="61" t="s">
        <v>1314</v>
      </c>
      <c r="D1775" s="61" t="s">
        <v>3447</v>
      </c>
      <c r="E1775" s="61" t="s">
        <v>4303</v>
      </c>
      <c r="F1775" s="61" t="s">
        <v>4310</v>
      </c>
      <c r="G1775" s="61" t="s">
        <v>1503</v>
      </c>
      <c r="H1775" s="61" t="s">
        <v>4301</v>
      </c>
      <c r="I1775" s="61" t="s">
        <v>4302</v>
      </c>
      <c r="J1775" s="61" t="s">
        <v>1506</v>
      </c>
      <c r="K1775" s="61" t="s">
        <v>4306</v>
      </c>
      <c r="L1775" s="61" t="s">
        <v>1508</v>
      </c>
      <c r="M1775" s="61" t="s">
        <v>4414</v>
      </c>
      <c r="N1775" s="355">
        <v>45553</v>
      </c>
      <c r="O1775" s="19">
        <v>30238.78</v>
      </c>
      <c r="P1775" s="15" t="s">
        <v>1510</v>
      </c>
      <c r="Q1775" s="336">
        <v>1</v>
      </c>
    </row>
    <row r="1776" spans="1:17" x14ac:dyDescent="0.2">
      <c r="A1776" s="61" t="s">
        <v>3129</v>
      </c>
      <c r="B1776" s="61" t="s">
        <v>1498</v>
      </c>
      <c r="C1776" s="61" t="s">
        <v>1314</v>
      </c>
      <c r="D1776" s="61" t="s">
        <v>3130</v>
      </c>
      <c r="E1776" s="61" t="s">
        <v>4303</v>
      </c>
      <c r="F1776" s="61" t="s">
        <v>4325</v>
      </c>
      <c r="G1776" s="61" t="s">
        <v>1503</v>
      </c>
      <c r="H1776" s="61" t="s">
        <v>1504</v>
      </c>
      <c r="I1776" s="61" t="s">
        <v>1505</v>
      </c>
      <c r="J1776" s="61" t="s">
        <v>1506</v>
      </c>
      <c r="K1776" s="61" t="s">
        <v>4319</v>
      </c>
      <c r="L1776" s="61" t="s">
        <v>1508</v>
      </c>
      <c r="M1776" s="61" t="s">
        <v>4414</v>
      </c>
      <c r="N1776" s="355">
        <v>46034</v>
      </c>
      <c r="O1776" s="19">
        <v>0</v>
      </c>
      <c r="P1776" s="15" t="s">
        <v>1510</v>
      </c>
      <c r="Q1776" s="336">
        <v>1</v>
      </c>
    </row>
    <row r="1777" spans="1:17" x14ac:dyDescent="0.2">
      <c r="A1777" s="61" t="s">
        <v>3129</v>
      </c>
      <c r="B1777" s="61" t="s">
        <v>1498</v>
      </c>
      <c r="C1777" s="61" t="s">
        <v>4312</v>
      </c>
      <c r="D1777" s="61" t="s">
        <v>3130</v>
      </c>
      <c r="E1777" s="61" t="s">
        <v>4303</v>
      </c>
      <c r="F1777" s="61" t="s">
        <v>4325</v>
      </c>
      <c r="G1777" s="61" t="s">
        <v>1503</v>
      </c>
      <c r="H1777" s="61" t="s">
        <v>1504</v>
      </c>
      <c r="I1777" s="61" t="s">
        <v>1505</v>
      </c>
      <c r="J1777" s="61" t="s">
        <v>1506</v>
      </c>
      <c r="K1777" s="61" t="s">
        <v>4319</v>
      </c>
      <c r="L1777" s="61" t="s">
        <v>1508</v>
      </c>
      <c r="M1777" s="61" t="s">
        <v>4414</v>
      </c>
      <c r="N1777" s="355">
        <v>46034</v>
      </c>
      <c r="O1777" s="19">
        <v>0</v>
      </c>
      <c r="P1777" s="15" t="s">
        <v>1510</v>
      </c>
      <c r="Q1777" s="336">
        <v>1</v>
      </c>
    </row>
    <row r="1778" spans="1:17" x14ac:dyDescent="0.2">
      <c r="A1778" s="61" t="s">
        <v>3129</v>
      </c>
      <c r="B1778" s="61" t="s">
        <v>1498</v>
      </c>
      <c r="C1778" s="61" t="s">
        <v>4313</v>
      </c>
      <c r="D1778" s="61" t="s">
        <v>3130</v>
      </c>
      <c r="E1778" s="61" t="s">
        <v>4303</v>
      </c>
      <c r="F1778" s="61" t="s">
        <v>4325</v>
      </c>
      <c r="G1778" s="61" t="s">
        <v>1503</v>
      </c>
      <c r="H1778" s="61" t="s">
        <v>1504</v>
      </c>
      <c r="I1778" s="61" t="s">
        <v>1505</v>
      </c>
      <c r="J1778" s="61" t="s">
        <v>1506</v>
      </c>
      <c r="K1778" s="61" t="s">
        <v>4319</v>
      </c>
      <c r="L1778" s="61" t="s">
        <v>1508</v>
      </c>
      <c r="M1778" s="61" t="s">
        <v>4414</v>
      </c>
      <c r="N1778" s="355">
        <v>46034</v>
      </c>
      <c r="O1778" s="19">
        <v>1</v>
      </c>
      <c r="P1778" s="15" t="s">
        <v>1510</v>
      </c>
      <c r="Q1778" s="336">
        <v>1</v>
      </c>
    </row>
    <row r="1779" spans="1:17" x14ac:dyDescent="0.2">
      <c r="A1779" s="61" t="s">
        <v>3129</v>
      </c>
      <c r="B1779" s="61" t="s">
        <v>1518</v>
      </c>
      <c r="C1779" s="61" t="s">
        <v>1314</v>
      </c>
      <c r="D1779" s="61" t="s">
        <v>3130</v>
      </c>
      <c r="E1779" s="61" t="s">
        <v>4303</v>
      </c>
      <c r="F1779" s="61" t="s">
        <v>4325</v>
      </c>
      <c r="G1779" s="61" t="s">
        <v>1503</v>
      </c>
      <c r="H1779" s="61" t="s">
        <v>1504</v>
      </c>
      <c r="I1779" s="61" t="s">
        <v>1505</v>
      </c>
      <c r="J1779" s="61" t="s">
        <v>1506</v>
      </c>
      <c r="K1779" s="61" t="s">
        <v>4321</v>
      </c>
      <c r="L1779" s="61" t="s">
        <v>1508</v>
      </c>
      <c r="M1779" s="61" t="s">
        <v>4414</v>
      </c>
      <c r="N1779" s="355">
        <v>46034</v>
      </c>
      <c r="O1779" s="19">
        <v>100</v>
      </c>
      <c r="P1779" s="15" t="s">
        <v>1510</v>
      </c>
      <c r="Q1779" s="336">
        <v>1</v>
      </c>
    </row>
    <row r="1780" spans="1:17" x14ac:dyDescent="0.2">
      <c r="A1780" s="61" t="s">
        <v>3999</v>
      </c>
      <c r="B1780" s="61" t="s">
        <v>1498</v>
      </c>
      <c r="C1780" s="61" t="s">
        <v>1314</v>
      </c>
      <c r="D1780" s="61" t="s">
        <v>4000</v>
      </c>
      <c r="E1780" s="61" t="s">
        <v>4303</v>
      </c>
      <c r="F1780" s="61" t="s">
        <v>4310</v>
      </c>
      <c r="G1780" s="61" t="s">
        <v>1503</v>
      </c>
      <c r="H1780" s="61" t="s">
        <v>4301</v>
      </c>
      <c r="I1780" s="61" t="s">
        <v>1505</v>
      </c>
      <c r="J1780" s="61" t="s">
        <v>1506</v>
      </c>
      <c r="K1780" s="61" t="s">
        <v>4306</v>
      </c>
      <c r="L1780" s="61" t="s">
        <v>1508</v>
      </c>
      <c r="M1780" s="61" t="s">
        <v>4299</v>
      </c>
      <c r="N1780" s="355">
        <v>46062</v>
      </c>
      <c r="O1780" s="19">
        <v>0</v>
      </c>
      <c r="P1780" s="15" t="s">
        <v>1510</v>
      </c>
      <c r="Q1780" s="336">
        <v>1</v>
      </c>
    </row>
    <row r="1781" spans="1:17" x14ac:dyDescent="0.2">
      <c r="A1781" s="61" t="s">
        <v>3999</v>
      </c>
      <c r="B1781" s="61" t="s">
        <v>1498</v>
      </c>
      <c r="C1781" s="61" t="s">
        <v>4312</v>
      </c>
      <c r="D1781" s="61" t="s">
        <v>4000</v>
      </c>
      <c r="E1781" s="61" t="s">
        <v>4303</v>
      </c>
      <c r="F1781" s="61" t="s">
        <v>4310</v>
      </c>
      <c r="G1781" s="61" t="s">
        <v>1503</v>
      </c>
      <c r="H1781" s="61" t="s">
        <v>4301</v>
      </c>
      <c r="I1781" s="61" t="s">
        <v>1505</v>
      </c>
      <c r="J1781" s="61" t="s">
        <v>1506</v>
      </c>
      <c r="K1781" s="61" t="s">
        <v>4306</v>
      </c>
      <c r="L1781" s="61" t="s">
        <v>1508</v>
      </c>
      <c r="M1781" s="61" t="s">
        <v>4299</v>
      </c>
      <c r="N1781" s="355">
        <v>46062</v>
      </c>
      <c r="O1781" s="19">
        <v>0</v>
      </c>
      <c r="P1781" s="15" t="s">
        <v>1510</v>
      </c>
      <c r="Q1781" s="336">
        <v>1</v>
      </c>
    </row>
    <row r="1782" spans="1:17" x14ac:dyDescent="0.2">
      <c r="A1782" s="61" t="s">
        <v>3999</v>
      </c>
      <c r="B1782" s="61" t="s">
        <v>1498</v>
      </c>
      <c r="C1782" s="61" t="s">
        <v>4313</v>
      </c>
      <c r="D1782" s="61" t="s">
        <v>4000</v>
      </c>
      <c r="E1782" s="61" t="s">
        <v>4303</v>
      </c>
      <c r="F1782" s="61" t="s">
        <v>4310</v>
      </c>
      <c r="G1782" s="61" t="s">
        <v>1503</v>
      </c>
      <c r="H1782" s="61" t="s">
        <v>4301</v>
      </c>
      <c r="I1782" s="61" t="s">
        <v>1505</v>
      </c>
      <c r="J1782" s="61" t="s">
        <v>1506</v>
      </c>
      <c r="K1782" s="61" t="s">
        <v>4306</v>
      </c>
      <c r="L1782" s="61" t="s">
        <v>1508</v>
      </c>
      <c r="M1782" s="61" t="s">
        <v>4299</v>
      </c>
      <c r="N1782" s="355">
        <v>46062</v>
      </c>
      <c r="O1782" s="19">
        <v>0</v>
      </c>
      <c r="P1782" s="15" t="s">
        <v>1510</v>
      </c>
      <c r="Q1782" s="336">
        <v>1</v>
      </c>
    </row>
    <row r="1783" spans="1:17" x14ac:dyDescent="0.2">
      <c r="A1783" s="61" t="s">
        <v>3999</v>
      </c>
      <c r="B1783" s="61" t="s">
        <v>4300</v>
      </c>
      <c r="C1783" s="61" t="s">
        <v>1314</v>
      </c>
      <c r="D1783" s="61" t="s">
        <v>4000</v>
      </c>
      <c r="E1783" s="61" t="s">
        <v>4303</v>
      </c>
      <c r="F1783" s="61" t="s">
        <v>4310</v>
      </c>
      <c r="G1783" s="61" t="s">
        <v>1503</v>
      </c>
      <c r="H1783" s="61" t="s">
        <v>4301</v>
      </c>
      <c r="I1783" s="61" t="s">
        <v>1505</v>
      </c>
      <c r="J1783" s="61" t="s">
        <v>1506</v>
      </c>
      <c r="K1783" s="61" t="s">
        <v>4306</v>
      </c>
      <c r="L1783" s="61" t="s">
        <v>1508</v>
      </c>
      <c r="M1783" s="61" t="s">
        <v>4299</v>
      </c>
      <c r="N1783" s="355">
        <v>46062</v>
      </c>
      <c r="O1783" s="19">
        <v>6580.45</v>
      </c>
      <c r="P1783" s="15" t="s">
        <v>1510</v>
      </c>
      <c r="Q1783" s="336">
        <v>1</v>
      </c>
    </row>
    <row r="1784" spans="1:17" x14ac:dyDescent="0.2">
      <c r="A1784" s="61" t="s">
        <v>3993</v>
      </c>
      <c r="B1784" s="61" t="s">
        <v>1498</v>
      </c>
      <c r="C1784" s="61" t="s">
        <v>1314</v>
      </c>
      <c r="D1784" s="61" t="s">
        <v>3994</v>
      </c>
      <c r="E1784" s="61" t="s">
        <v>4303</v>
      </c>
      <c r="F1784" s="61" t="s">
        <v>4310</v>
      </c>
      <c r="G1784" s="61" t="s">
        <v>1503</v>
      </c>
      <c r="H1784" s="61" t="s">
        <v>4301</v>
      </c>
      <c r="I1784" s="61" t="s">
        <v>1505</v>
      </c>
      <c r="J1784" s="61" t="s">
        <v>1506</v>
      </c>
      <c r="K1784" s="61" t="s">
        <v>4306</v>
      </c>
      <c r="L1784" s="61" t="s">
        <v>1508</v>
      </c>
      <c r="M1784" s="61" t="s">
        <v>4299</v>
      </c>
      <c r="N1784" s="355">
        <v>46062</v>
      </c>
      <c r="O1784" s="19">
        <v>0</v>
      </c>
      <c r="P1784" s="15" t="s">
        <v>1510</v>
      </c>
      <c r="Q1784" s="336">
        <v>1</v>
      </c>
    </row>
    <row r="1785" spans="1:17" x14ac:dyDescent="0.2">
      <c r="A1785" s="61" t="s">
        <v>3993</v>
      </c>
      <c r="B1785" s="61" t="s">
        <v>1498</v>
      </c>
      <c r="C1785" s="61" t="s">
        <v>4312</v>
      </c>
      <c r="D1785" s="61" t="s">
        <v>3994</v>
      </c>
      <c r="E1785" s="61" t="s">
        <v>4303</v>
      </c>
      <c r="F1785" s="61" t="s">
        <v>4310</v>
      </c>
      <c r="G1785" s="61" t="s">
        <v>1503</v>
      </c>
      <c r="H1785" s="61" t="s">
        <v>4301</v>
      </c>
      <c r="I1785" s="61" t="s">
        <v>1505</v>
      </c>
      <c r="J1785" s="61" t="s">
        <v>1506</v>
      </c>
      <c r="K1785" s="61" t="s">
        <v>4306</v>
      </c>
      <c r="L1785" s="61" t="s">
        <v>1508</v>
      </c>
      <c r="M1785" s="61" t="s">
        <v>4299</v>
      </c>
      <c r="N1785" s="355">
        <v>46062</v>
      </c>
      <c r="O1785" s="19">
        <v>0</v>
      </c>
      <c r="P1785" s="15" t="s">
        <v>1510</v>
      </c>
      <c r="Q1785" s="336">
        <v>1</v>
      </c>
    </row>
    <row r="1786" spans="1:17" x14ac:dyDescent="0.2">
      <c r="A1786" s="61" t="s">
        <v>3993</v>
      </c>
      <c r="B1786" s="61" t="s">
        <v>1498</v>
      </c>
      <c r="C1786" s="61" t="s">
        <v>4313</v>
      </c>
      <c r="D1786" s="61" t="s">
        <v>3994</v>
      </c>
      <c r="E1786" s="61" t="s">
        <v>4303</v>
      </c>
      <c r="F1786" s="61" t="s">
        <v>4310</v>
      </c>
      <c r="G1786" s="61" t="s">
        <v>1503</v>
      </c>
      <c r="H1786" s="61" t="s">
        <v>4301</v>
      </c>
      <c r="I1786" s="61" t="s">
        <v>1505</v>
      </c>
      <c r="J1786" s="61" t="s">
        <v>1506</v>
      </c>
      <c r="K1786" s="61" t="s">
        <v>4306</v>
      </c>
      <c r="L1786" s="61" t="s">
        <v>1508</v>
      </c>
      <c r="M1786" s="61" t="s">
        <v>4299</v>
      </c>
      <c r="N1786" s="355">
        <v>46062</v>
      </c>
      <c r="O1786" s="19">
        <v>0</v>
      </c>
      <c r="P1786" s="15" t="s">
        <v>1510</v>
      </c>
      <c r="Q1786" s="336">
        <v>1</v>
      </c>
    </row>
    <row r="1787" spans="1:17" x14ac:dyDescent="0.2">
      <c r="A1787" s="61" t="s">
        <v>3993</v>
      </c>
      <c r="B1787" s="61" t="s">
        <v>4300</v>
      </c>
      <c r="C1787" s="61" t="s">
        <v>1314</v>
      </c>
      <c r="D1787" s="61" t="s">
        <v>3994</v>
      </c>
      <c r="E1787" s="61" t="s">
        <v>4303</v>
      </c>
      <c r="F1787" s="61" t="s">
        <v>4310</v>
      </c>
      <c r="G1787" s="61" t="s">
        <v>1503</v>
      </c>
      <c r="H1787" s="61" t="s">
        <v>4301</v>
      </c>
      <c r="I1787" s="61" t="s">
        <v>1505</v>
      </c>
      <c r="J1787" s="61" t="s">
        <v>1506</v>
      </c>
      <c r="K1787" s="61" t="s">
        <v>4306</v>
      </c>
      <c r="L1787" s="61" t="s">
        <v>1508</v>
      </c>
      <c r="M1787" s="61" t="s">
        <v>4299</v>
      </c>
      <c r="N1787" s="355">
        <v>46062</v>
      </c>
      <c r="O1787" s="19">
        <v>503237.05</v>
      </c>
      <c r="P1787" s="15" t="s">
        <v>1510</v>
      </c>
      <c r="Q1787" s="336">
        <v>1</v>
      </c>
    </row>
    <row r="1788" spans="1:17" x14ac:dyDescent="0.2">
      <c r="A1788" s="61" t="s">
        <v>4001</v>
      </c>
      <c r="B1788" s="61" t="s">
        <v>1498</v>
      </c>
      <c r="C1788" s="61" t="s">
        <v>1314</v>
      </c>
      <c r="D1788" s="61" t="s">
        <v>4002</v>
      </c>
      <c r="E1788" s="61" t="s">
        <v>4303</v>
      </c>
      <c r="F1788" s="61" t="s">
        <v>4310</v>
      </c>
      <c r="G1788" s="61" t="s">
        <v>1503</v>
      </c>
      <c r="H1788" s="61" t="s">
        <v>4301</v>
      </c>
      <c r="I1788" s="61" t="s">
        <v>1505</v>
      </c>
      <c r="J1788" s="61" t="s">
        <v>1506</v>
      </c>
      <c r="K1788" s="61" t="s">
        <v>4306</v>
      </c>
      <c r="L1788" s="61" t="s">
        <v>1508</v>
      </c>
      <c r="M1788" s="61" t="s">
        <v>4299</v>
      </c>
      <c r="N1788" s="355">
        <v>46034</v>
      </c>
      <c r="O1788" s="19">
        <v>21</v>
      </c>
      <c r="P1788" s="15" t="s">
        <v>1510</v>
      </c>
      <c r="Q1788" s="336">
        <v>1</v>
      </c>
    </row>
    <row r="1789" spans="1:17" x14ac:dyDescent="0.2">
      <c r="A1789" s="61" t="s">
        <v>4001</v>
      </c>
      <c r="B1789" s="61" t="s">
        <v>1498</v>
      </c>
      <c r="C1789" s="61" t="s">
        <v>4312</v>
      </c>
      <c r="D1789" s="61" t="s">
        <v>4002</v>
      </c>
      <c r="E1789" s="61" t="s">
        <v>4303</v>
      </c>
      <c r="F1789" s="61" t="s">
        <v>4310</v>
      </c>
      <c r="G1789" s="61" t="s">
        <v>1503</v>
      </c>
      <c r="H1789" s="61" t="s">
        <v>4301</v>
      </c>
      <c r="I1789" s="61" t="s">
        <v>1505</v>
      </c>
      <c r="J1789" s="61" t="s">
        <v>1506</v>
      </c>
      <c r="K1789" s="61" t="s">
        <v>4306</v>
      </c>
      <c r="L1789" s="61" t="s">
        <v>1508</v>
      </c>
      <c r="M1789" s="61" t="s">
        <v>4299</v>
      </c>
      <c r="N1789" s="355">
        <v>46034</v>
      </c>
      <c r="O1789" s="19">
        <v>0</v>
      </c>
      <c r="P1789" s="15" t="s">
        <v>1510</v>
      </c>
      <c r="Q1789" s="336">
        <v>1</v>
      </c>
    </row>
    <row r="1790" spans="1:17" x14ac:dyDescent="0.2">
      <c r="A1790" s="61" t="s">
        <v>4001</v>
      </c>
      <c r="B1790" s="61" t="s">
        <v>1498</v>
      </c>
      <c r="C1790" s="61" t="s">
        <v>4313</v>
      </c>
      <c r="D1790" s="61" t="s">
        <v>4002</v>
      </c>
      <c r="E1790" s="61" t="s">
        <v>4303</v>
      </c>
      <c r="F1790" s="61" t="s">
        <v>4310</v>
      </c>
      <c r="G1790" s="61" t="s">
        <v>1503</v>
      </c>
      <c r="H1790" s="61" t="s">
        <v>4301</v>
      </c>
      <c r="I1790" s="61" t="s">
        <v>1505</v>
      </c>
      <c r="J1790" s="61" t="s">
        <v>1506</v>
      </c>
      <c r="K1790" s="61" t="s">
        <v>4306</v>
      </c>
      <c r="L1790" s="61" t="s">
        <v>1508</v>
      </c>
      <c r="M1790" s="61" t="s">
        <v>4299</v>
      </c>
      <c r="N1790" s="355">
        <v>46034</v>
      </c>
      <c r="O1790" s="19">
        <v>0</v>
      </c>
      <c r="P1790" s="15" t="s">
        <v>1510</v>
      </c>
      <c r="Q1790" s="336">
        <v>1</v>
      </c>
    </row>
    <row r="1791" spans="1:17" x14ac:dyDescent="0.2">
      <c r="A1791" s="61" t="s">
        <v>4001</v>
      </c>
      <c r="B1791" s="61" t="s">
        <v>4300</v>
      </c>
      <c r="C1791" s="61" t="s">
        <v>1314</v>
      </c>
      <c r="D1791" s="61" t="s">
        <v>4002</v>
      </c>
      <c r="E1791" s="61" t="s">
        <v>4303</v>
      </c>
      <c r="F1791" s="61" t="s">
        <v>4310</v>
      </c>
      <c r="G1791" s="61" t="s">
        <v>1503</v>
      </c>
      <c r="H1791" s="61" t="s">
        <v>4301</v>
      </c>
      <c r="I1791" s="61" t="s">
        <v>1505</v>
      </c>
      <c r="J1791" s="61" t="s">
        <v>1506</v>
      </c>
      <c r="K1791" s="61" t="s">
        <v>4306</v>
      </c>
      <c r="L1791" s="61" t="s">
        <v>1508</v>
      </c>
      <c r="M1791" s="61" t="s">
        <v>4299</v>
      </c>
      <c r="N1791" s="355">
        <v>46034</v>
      </c>
      <c r="O1791" s="19">
        <v>13026.17</v>
      </c>
      <c r="P1791" s="15" t="s">
        <v>1510</v>
      </c>
      <c r="Q1791" s="336">
        <v>1</v>
      </c>
    </row>
    <row r="1792" spans="1:17" x14ac:dyDescent="0.2">
      <c r="A1792" s="61" t="s">
        <v>3997</v>
      </c>
      <c r="B1792" s="61" t="s">
        <v>1498</v>
      </c>
      <c r="C1792" s="61" t="s">
        <v>1314</v>
      </c>
      <c r="D1792" s="61" t="s">
        <v>3998</v>
      </c>
      <c r="E1792" s="61" t="s">
        <v>4303</v>
      </c>
      <c r="F1792" s="61" t="s">
        <v>4310</v>
      </c>
      <c r="G1792" s="61" t="s">
        <v>1503</v>
      </c>
      <c r="H1792" s="61" t="s">
        <v>4301</v>
      </c>
      <c r="I1792" s="61" t="s">
        <v>1505</v>
      </c>
      <c r="J1792" s="61" t="s">
        <v>1506</v>
      </c>
      <c r="K1792" s="61" t="s">
        <v>4306</v>
      </c>
      <c r="L1792" s="61" t="s">
        <v>1508</v>
      </c>
      <c r="M1792" s="61" t="s">
        <v>4299</v>
      </c>
      <c r="N1792" s="355">
        <v>46062</v>
      </c>
      <c r="O1792" s="19">
        <v>0</v>
      </c>
      <c r="P1792" s="15" t="s">
        <v>1510</v>
      </c>
      <c r="Q1792" s="336">
        <v>1</v>
      </c>
    </row>
    <row r="1793" spans="1:17" x14ac:dyDescent="0.2">
      <c r="A1793" s="61" t="s">
        <v>3997</v>
      </c>
      <c r="B1793" s="61" t="s">
        <v>4300</v>
      </c>
      <c r="C1793" s="61" t="s">
        <v>1314</v>
      </c>
      <c r="D1793" s="61" t="s">
        <v>3998</v>
      </c>
      <c r="E1793" s="61" t="s">
        <v>4303</v>
      </c>
      <c r="F1793" s="61" t="s">
        <v>4310</v>
      </c>
      <c r="G1793" s="61" t="s">
        <v>1503</v>
      </c>
      <c r="H1793" s="61" t="s">
        <v>4301</v>
      </c>
      <c r="I1793" s="61" t="s">
        <v>1505</v>
      </c>
      <c r="J1793" s="61" t="s">
        <v>1506</v>
      </c>
      <c r="K1793" s="61" t="s">
        <v>4306</v>
      </c>
      <c r="L1793" s="61" t="s">
        <v>1508</v>
      </c>
      <c r="M1793" s="61" t="s">
        <v>4299</v>
      </c>
      <c r="N1793" s="355">
        <v>46062</v>
      </c>
      <c r="O1793" s="19">
        <v>28564.19</v>
      </c>
      <c r="P1793" s="15" t="s">
        <v>1510</v>
      </c>
      <c r="Q1793" s="336">
        <v>1</v>
      </c>
    </row>
    <row r="1794" spans="1:17" x14ac:dyDescent="0.2">
      <c r="A1794" s="61" t="s">
        <v>4003</v>
      </c>
      <c r="B1794" s="61" t="s">
        <v>1498</v>
      </c>
      <c r="C1794" s="61" t="s">
        <v>1314</v>
      </c>
      <c r="D1794" s="61" t="s">
        <v>4004</v>
      </c>
      <c r="E1794" s="61" t="s">
        <v>4303</v>
      </c>
      <c r="F1794" s="61" t="s">
        <v>4310</v>
      </c>
      <c r="G1794" s="61" t="s">
        <v>1503</v>
      </c>
      <c r="H1794" s="61" t="s">
        <v>4301</v>
      </c>
      <c r="I1794" s="61" t="s">
        <v>1505</v>
      </c>
      <c r="J1794" s="61" t="s">
        <v>1506</v>
      </c>
      <c r="K1794" s="61" t="s">
        <v>4306</v>
      </c>
      <c r="L1794" s="61" t="s">
        <v>1508</v>
      </c>
      <c r="M1794" s="61" t="s">
        <v>4299</v>
      </c>
      <c r="N1794" s="355">
        <v>46034</v>
      </c>
      <c r="O1794" s="19">
        <v>21</v>
      </c>
      <c r="P1794" s="15" t="s">
        <v>1510</v>
      </c>
      <c r="Q1794" s="336">
        <v>1</v>
      </c>
    </row>
    <row r="1795" spans="1:17" x14ac:dyDescent="0.2">
      <c r="A1795" s="61" t="s">
        <v>4003</v>
      </c>
      <c r="B1795" s="61" t="s">
        <v>1498</v>
      </c>
      <c r="C1795" s="61" t="s">
        <v>4312</v>
      </c>
      <c r="D1795" s="61" t="s">
        <v>4004</v>
      </c>
      <c r="E1795" s="61" t="s">
        <v>4303</v>
      </c>
      <c r="F1795" s="61" t="s">
        <v>4310</v>
      </c>
      <c r="G1795" s="61" t="s">
        <v>1503</v>
      </c>
      <c r="H1795" s="61" t="s">
        <v>4301</v>
      </c>
      <c r="I1795" s="61" t="s">
        <v>1505</v>
      </c>
      <c r="J1795" s="61" t="s">
        <v>1506</v>
      </c>
      <c r="K1795" s="61" t="s">
        <v>4306</v>
      </c>
      <c r="L1795" s="61" t="s">
        <v>1508</v>
      </c>
      <c r="M1795" s="61" t="s">
        <v>4299</v>
      </c>
      <c r="N1795" s="355">
        <v>46034</v>
      </c>
      <c r="O1795" s="19">
        <v>0</v>
      </c>
      <c r="P1795" s="15" t="s">
        <v>1510</v>
      </c>
      <c r="Q1795" s="336">
        <v>1</v>
      </c>
    </row>
    <row r="1796" spans="1:17" x14ac:dyDescent="0.2">
      <c r="A1796" s="61" t="s">
        <v>4003</v>
      </c>
      <c r="B1796" s="61" t="s">
        <v>1498</v>
      </c>
      <c r="C1796" s="61" t="s">
        <v>4313</v>
      </c>
      <c r="D1796" s="61" t="s">
        <v>4004</v>
      </c>
      <c r="E1796" s="61" t="s">
        <v>4303</v>
      </c>
      <c r="F1796" s="61" t="s">
        <v>4310</v>
      </c>
      <c r="G1796" s="61" t="s">
        <v>1503</v>
      </c>
      <c r="H1796" s="61" t="s">
        <v>4301</v>
      </c>
      <c r="I1796" s="61" t="s">
        <v>1505</v>
      </c>
      <c r="J1796" s="61" t="s">
        <v>1506</v>
      </c>
      <c r="K1796" s="61" t="s">
        <v>4306</v>
      </c>
      <c r="L1796" s="61" t="s">
        <v>1508</v>
      </c>
      <c r="M1796" s="61" t="s">
        <v>4299</v>
      </c>
      <c r="N1796" s="355">
        <v>46034</v>
      </c>
      <c r="O1796" s="19">
        <v>0</v>
      </c>
      <c r="P1796" s="15" t="s">
        <v>1510</v>
      </c>
      <c r="Q1796" s="336">
        <v>1</v>
      </c>
    </row>
    <row r="1797" spans="1:17" x14ac:dyDescent="0.2">
      <c r="A1797" s="61" t="s">
        <v>4003</v>
      </c>
      <c r="B1797" s="61" t="s">
        <v>4300</v>
      </c>
      <c r="C1797" s="61" t="s">
        <v>1314</v>
      </c>
      <c r="D1797" s="61" t="s">
        <v>4004</v>
      </c>
      <c r="E1797" s="61" t="s">
        <v>4303</v>
      </c>
      <c r="F1797" s="61" t="s">
        <v>4310</v>
      </c>
      <c r="G1797" s="61" t="s">
        <v>1503</v>
      </c>
      <c r="H1797" s="61" t="s">
        <v>4301</v>
      </c>
      <c r="I1797" s="61" t="s">
        <v>1505</v>
      </c>
      <c r="J1797" s="61" t="s">
        <v>1506</v>
      </c>
      <c r="K1797" s="61" t="s">
        <v>4306</v>
      </c>
      <c r="L1797" s="61" t="s">
        <v>1508</v>
      </c>
      <c r="M1797" s="61" t="s">
        <v>4299</v>
      </c>
      <c r="N1797" s="355">
        <v>46034</v>
      </c>
      <c r="O1797" s="19">
        <v>21</v>
      </c>
      <c r="P1797" s="15" t="s">
        <v>1510</v>
      </c>
      <c r="Q1797" s="336">
        <v>1</v>
      </c>
    </row>
    <row r="1798" spans="1:17" x14ac:dyDescent="0.2">
      <c r="A1798" s="61" t="s">
        <v>3444</v>
      </c>
      <c r="B1798" s="61" t="s">
        <v>1498</v>
      </c>
      <c r="C1798" s="61" t="s">
        <v>1314</v>
      </c>
      <c r="D1798" s="61" t="s">
        <v>3445</v>
      </c>
      <c r="E1798" s="61" t="s">
        <v>4303</v>
      </c>
      <c r="F1798" s="61" t="s">
        <v>4310</v>
      </c>
      <c r="G1798" s="61" t="s">
        <v>1503</v>
      </c>
      <c r="H1798" s="61" t="s">
        <v>1504</v>
      </c>
      <c r="I1798" s="61" t="s">
        <v>1505</v>
      </c>
      <c r="J1798" s="61" t="s">
        <v>1506</v>
      </c>
      <c r="K1798" s="61" t="s">
        <v>4306</v>
      </c>
      <c r="L1798" s="61" t="s">
        <v>1508</v>
      </c>
      <c r="M1798" s="61" t="s">
        <v>4414</v>
      </c>
      <c r="N1798" s="355">
        <v>45537</v>
      </c>
      <c r="O1798" s="19">
        <v>0</v>
      </c>
      <c r="P1798" s="15" t="s">
        <v>1510</v>
      </c>
      <c r="Q1798" s="336">
        <v>1</v>
      </c>
    </row>
    <row r="1799" spans="1:17" x14ac:dyDescent="0.2">
      <c r="A1799" s="61" t="s">
        <v>3434</v>
      </c>
      <c r="B1799" s="61" t="s">
        <v>1498</v>
      </c>
      <c r="C1799" s="61" t="s">
        <v>1314</v>
      </c>
      <c r="D1799" s="61" t="s">
        <v>3435</v>
      </c>
      <c r="E1799" s="61" t="s">
        <v>4303</v>
      </c>
      <c r="F1799" s="61" t="s">
        <v>4310</v>
      </c>
      <c r="G1799" s="61" t="s">
        <v>1503</v>
      </c>
      <c r="H1799" s="61" t="s">
        <v>1504</v>
      </c>
      <c r="I1799" s="61" t="s">
        <v>4286</v>
      </c>
      <c r="J1799" s="61" t="s">
        <v>4287</v>
      </c>
      <c r="K1799" s="61" t="s">
        <v>4306</v>
      </c>
      <c r="L1799" s="61" t="s">
        <v>1508</v>
      </c>
      <c r="M1799" s="61" t="s">
        <v>4414</v>
      </c>
      <c r="N1799" s="355">
        <v>45777</v>
      </c>
      <c r="O1799" s="19">
        <v>1113092.93</v>
      </c>
      <c r="P1799" s="15" t="s">
        <v>1510</v>
      </c>
      <c r="Q1799" s="336">
        <v>1</v>
      </c>
    </row>
    <row r="1800" spans="1:17" x14ac:dyDescent="0.2">
      <c r="A1800" s="61" t="s">
        <v>3605</v>
      </c>
      <c r="B1800" s="61" t="s">
        <v>1498</v>
      </c>
      <c r="C1800" s="61" t="s">
        <v>1314</v>
      </c>
      <c r="D1800" s="61" t="s">
        <v>3606</v>
      </c>
      <c r="E1800" s="61" t="s">
        <v>4303</v>
      </c>
      <c r="F1800" s="61" t="s">
        <v>4310</v>
      </c>
      <c r="G1800" s="61" t="s">
        <v>1503</v>
      </c>
      <c r="H1800" s="61" t="s">
        <v>1504</v>
      </c>
      <c r="I1800" s="61" t="s">
        <v>1505</v>
      </c>
      <c r="J1800" s="61" t="s">
        <v>1506</v>
      </c>
      <c r="K1800" s="61" t="s">
        <v>4306</v>
      </c>
      <c r="L1800" s="61" t="s">
        <v>1508</v>
      </c>
      <c r="M1800" s="61" t="s">
        <v>4414</v>
      </c>
      <c r="N1800" s="355">
        <v>45687</v>
      </c>
      <c r="O1800" s="19">
        <v>0</v>
      </c>
      <c r="P1800" s="15" t="s">
        <v>1510</v>
      </c>
      <c r="Q1800" s="336">
        <v>1</v>
      </c>
    </row>
    <row r="1801" spans="1:17" x14ac:dyDescent="0.2">
      <c r="A1801" s="61" t="s">
        <v>3316</v>
      </c>
      <c r="B1801" s="61" t="s">
        <v>1498</v>
      </c>
      <c r="C1801" s="61" t="s">
        <v>1314</v>
      </c>
      <c r="D1801" s="61" t="s">
        <v>3317</v>
      </c>
      <c r="E1801" s="61" t="s">
        <v>4303</v>
      </c>
      <c r="F1801" s="61" t="s">
        <v>4310</v>
      </c>
      <c r="G1801" s="61" t="s">
        <v>2872</v>
      </c>
      <c r="H1801" s="61" t="s">
        <v>1504</v>
      </c>
      <c r="I1801" s="61" t="s">
        <v>1505</v>
      </c>
      <c r="J1801" s="61" t="s">
        <v>1506</v>
      </c>
      <c r="K1801" s="61" t="s">
        <v>4306</v>
      </c>
      <c r="L1801" s="61" t="s">
        <v>1508</v>
      </c>
      <c r="M1801" s="61" t="s">
        <v>4414</v>
      </c>
      <c r="N1801" s="355">
        <v>45898</v>
      </c>
      <c r="O1801" s="19">
        <v>0</v>
      </c>
      <c r="P1801" s="15" t="s">
        <v>1510</v>
      </c>
      <c r="Q1801" s="336">
        <v>1</v>
      </c>
    </row>
    <row r="1802" spans="1:17" x14ac:dyDescent="0.2">
      <c r="A1802" s="61" t="s">
        <v>3616</v>
      </c>
      <c r="B1802" s="61" t="s">
        <v>1498</v>
      </c>
      <c r="C1802" s="61" t="s">
        <v>1314</v>
      </c>
      <c r="D1802" s="61" t="s">
        <v>3617</v>
      </c>
      <c r="E1802" s="61" t="s">
        <v>4303</v>
      </c>
      <c r="F1802" s="61" t="s">
        <v>4310</v>
      </c>
      <c r="G1802" s="61" t="s">
        <v>2872</v>
      </c>
      <c r="H1802" s="61" t="s">
        <v>1504</v>
      </c>
      <c r="I1802" s="61" t="s">
        <v>1505</v>
      </c>
      <c r="J1802" s="61" t="s">
        <v>1506</v>
      </c>
      <c r="K1802" s="61" t="s">
        <v>4306</v>
      </c>
      <c r="L1802" s="61" t="s">
        <v>1508</v>
      </c>
      <c r="M1802" s="61" t="s">
        <v>4414</v>
      </c>
      <c r="N1802" s="355">
        <v>45537</v>
      </c>
      <c r="O1802" s="19">
        <v>100</v>
      </c>
      <c r="P1802" s="15" t="s">
        <v>1510</v>
      </c>
      <c r="Q1802" s="336">
        <v>1</v>
      </c>
    </row>
    <row r="1803" spans="1:17" x14ac:dyDescent="0.2">
      <c r="A1803" s="61" t="s">
        <v>3313</v>
      </c>
      <c r="B1803" s="61" t="s">
        <v>1498</v>
      </c>
      <c r="C1803" s="61" t="s">
        <v>1314</v>
      </c>
      <c r="D1803" s="61" t="s">
        <v>3314</v>
      </c>
      <c r="E1803" s="61" t="s">
        <v>4303</v>
      </c>
      <c r="F1803" s="61" t="s">
        <v>4310</v>
      </c>
      <c r="G1803" s="61" t="s">
        <v>2872</v>
      </c>
      <c r="H1803" s="61" t="s">
        <v>1504</v>
      </c>
      <c r="I1803" s="61" t="s">
        <v>1505</v>
      </c>
      <c r="J1803" s="61" t="s">
        <v>1506</v>
      </c>
      <c r="K1803" s="61" t="s">
        <v>4306</v>
      </c>
      <c r="L1803" s="61" t="s">
        <v>1508</v>
      </c>
      <c r="M1803" s="61" t="s">
        <v>4414</v>
      </c>
      <c r="N1803" s="355">
        <v>45623</v>
      </c>
      <c r="O1803" s="19">
        <v>0</v>
      </c>
      <c r="P1803" s="15" t="s">
        <v>1510</v>
      </c>
      <c r="Q1803" s="336">
        <v>1</v>
      </c>
    </row>
    <row r="1804" spans="1:17" x14ac:dyDescent="0.2">
      <c r="A1804" s="61" t="s">
        <v>3398</v>
      </c>
      <c r="B1804" s="61" t="s">
        <v>1498</v>
      </c>
      <c r="C1804" s="61" t="s">
        <v>1314</v>
      </c>
      <c r="D1804" s="61" t="s">
        <v>3399</v>
      </c>
      <c r="E1804" s="61" t="s">
        <v>4303</v>
      </c>
      <c r="F1804" s="61" t="s">
        <v>4310</v>
      </c>
      <c r="G1804" s="61" t="s">
        <v>2872</v>
      </c>
      <c r="H1804" s="61" t="s">
        <v>1504</v>
      </c>
      <c r="I1804" s="61" t="s">
        <v>1505</v>
      </c>
      <c r="J1804" s="61" t="s">
        <v>1506</v>
      </c>
      <c r="K1804" s="61" t="s">
        <v>4306</v>
      </c>
      <c r="L1804" s="61" t="s">
        <v>1508</v>
      </c>
      <c r="M1804" s="61" t="s">
        <v>4414</v>
      </c>
      <c r="N1804" s="355">
        <v>45537</v>
      </c>
      <c r="O1804" s="19">
        <v>0</v>
      </c>
      <c r="P1804" s="15" t="s">
        <v>1510</v>
      </c>
      <c r="Q1804" s="336">
        <v>1</v>
      </c>
    </row>
    <row r="1805" spans="1:17" x14ac:dyDescent="0.2">
      <c r="A1805" s="61" t="s">
        <v>3015</v>
      </c>
      <c r="B1805" s="61" t="s">
        <v>1498</v>
      </c>
      <c r="C1805" s="61" t="s">
        <v>1314</v>
      </c>
      <c r="D1805" s="61" t="s">
        <v>3016</v>
      </c>
      <c r="E1805" s="61" t="s">
        <v>4303</v>
      </c>
      <c r="F1805" s="61" t="s">
        <v>4310</v>
      </c>
      <c r="G1805" s="61" t="s">
        <v>1503</v>
      </c>
      <c r="H1805" s="61" t="s">
        <v>1504</v>
      </c>
      <c r="I1805" s="61" t="s">
        <v>1505</v>
      </c>
      <c r="J1805" s="61" t="s">
        <v>1506</v>
      </c>
      <c r="K1805" s="61" t="s">
        <v>4306</v>
      </c>
      <c r="L1805" s="61" t="s">
        <v>1508</v>
      </c>
      <c r="M1805" s="61" t="s">
        <v>4414</v>
      </c>
      <c r="N1805" s="355">
        <v>45707</v>
      </c>
      <c r="O1805" s="19">
        <v>0</v>
      </c>
      <c r="P1805" s="15" t="s">
        <v>1510</v>
      </c>
      <c r="Q1805" s="336">
        <v>1</v>
      </c>
    </row>
    <row r="1806" spans="1:17" x14ac:dyDescent="0.2">
      <c r="A1806" s="61" t="s">
        <v>3188</v>
      </c>
      <c r="B1806" s="61" t="s">
        <v>4293</v>
      </c>
      <c r="C1806" s="61" t="s">
        <v>1314</v>
      </c>
      <c r="D1806" s="61" t="s">
        <v>3189</v>
      </c>
      <c r="E1806" s="61" t="s">
        <v>4303</v>
      </c>
      <c r="F1806" s="61" t="s">
        <v>4310</v>
      </c>
      <c r="G1806" s="61" t="s">
        <v>1503</v>
      </c>
      <c r="H1806" s="61" t="s">
        <v>1504</v>
      </c>
      <c r="I1806" s="61" t="s">
        <v>1505</v>
      </c>
      <c r="J1806" s="61" t="s">
        <v>1506</v>
      </c>
      <c r="K1806" s="61" t="s">
        <v>4306</v>
      </c>
      <c r="L1806" s="61" t="s">
        <v>1508</v>
      </c>
      <c r="M1806" s="61" t="s">
        <v>4414</v>
      </c>
      <c r="N1806" s="355">
        <v>46031</v>
      </c>
      <c r="O1806" s="19">
        <v>13966.67</v>
      </c>
      <c r="P1806" s="15" t="s">
        <v>1510</v>
      </c>
      <c r="Q1806" s="336">
        <v>1</v>
      </c>
    </row>
    <row r="1807" spans="1:17" x14ac:dyDescent="0.2">
      <c r="A1807" s="61" t="s">
        <v>3188</v>
      </c>
      <c r="B1807" s="61" t="s">
        <v>4293</v>
      </c>
      <c r="C1807" s="61" t="s">
        <v>4312</v>
      </c>
      <c r="D1807" s="61" t="s">
        <v>3189</v>
      </c>
      <c r="E1807" s="61" t="s">
        <v>4303</v>
      </c>
      <c r="F1807" s="61" t="s">
        <v>4310</v>
      </c>
      <c r="G1807" s="61" t="s">
        <v>1503</v>
      </c>
      <c r="H1807" s="61" t="s">
        <v>1504</v>
      </c>
      <c r="I1807" s="61" t="s">
        <v>1505</v>
      </c>
      <c r="J1807" s="61" t="s">
        <v>1506</v>
      </c>
      <c r="K1807" s="61" t="s">
        <v>4306</v>
      </c>
      <c r="L1807" s="61" t="s">
        <v>1508</v>
      </c>
      <c r="M1807" s="61" t="s">
        <v>4414</v>
      </c>
      <c r="N1807" s="355">
        <v>46031</v>
      </c>
      <c r="O1807" s="19">
        <v>13966.67</v>
      </c>
      <c r="P1807" s="15" t="s">
        <v>1510</v>
      </c>
      <c r="Q1807" s="336">
        <v>1</v>
      </c>
    </row>
    <row r="1808" spans="1:17" x14ac:dyDescent="0.2">
      <c r="A1808" s="61" t="s">
        <v>3188</v>
      </c>
      <c r="B1808" s="61" t="s">
        <v>4293</v>
      </c>
      <c r="C1808" s="61" t="s">
        <v>4313</v>
      </c>
      <c r="D1808" s="61" t="s">
        <v>3189</v>
      </c>
      <c r="E1808" s="61" t="s">
        <v>4303</v>
      </c>
      <c r="F1808" s="61" t="s">
        <v>4310</v>
      </c>
      <c r="G1808" s="61" t="s">
        <v>1503</v>
      </c>
      <c r="H1808" s="61" t="s">
        <v>1504</v>
      </c>
      <c r="I1808" s="61" t="s">
        <v>1505</v>
      </c>
      <c r="J1808" s="61" t="s">
        <v>1506</v>
      </c>
      <c r="K1808" s="61" t="s">
        <v>4306</v>
      </c>
      <c r="L1808" s="61" t="s">
        <v>1508</v>
      </c>
      <c r="M1808" s="61" t="s">
        <v>4414</v>
      </c>
      <c r="N1808" s="355">
        <v>46031</v>
      </c>
      <c r="O1808" s="19">
        <v>1</v>
      </c>
      <c r="P1808" s="15" t="s">
        <v>1510</v>
      </c>
      <c r="Q1808" s="336">
        <v>1</v>
      </c>
    </row>
    <row r="1809" spans="1:17" x14ac:dyDescent="0.2">
      <c r="A1809" s="61" t="s">
        <v>3188</v>
      </c>
      <c r="B1809" s="61" t="s">
        <v>1498</v>
      </c>
      <c r="C1809" s="61" t="s">
        <v>1314</v>
      </c>
      <c r="D1809" s="61" t="s">
        <v>3189</v>
      </c>
      <c r="E1809" s="61" t="s">
        <v>4303</v>
      </c>
      <c r="F1809" s="61" t="s">
        <v>4310</v>
      </c>
      <c r="G1809" s="61" t="s">
        <v>1503</v>
      </c>
      <c r="H1809" s="61" t="s">
        <v>1504</v>
      </c>
      <c r="I1809" s="61" t="s">
        <v>1505</v>
      </c>
      <c r="J1809" s="61" t="s">
        <v>1506</v>
      </c>
      <c r="K1809" s="61" t="s">
        <v>4306</v>
      </c>
      <c r="L1809" s="61" t="s">
        <v>1508</v>
      </c>
      <c r="M1809" s="61" t="s">
        <v>4414</v>
      </c>
      <c r="N1809" s="355">
        <v>46031</v>
      </c>
      <c r="O1809" s="19">
        <v>0</v>
      </c>
      <c r="P1809" s="15" t="s">
        <v>1510</v>
      </c>
      <c r="Q1809" s="336">
        <v>1</v>
      </c>
    </row>
    <row r="1810" spans="1:17" x14ac:dyDescent="0.2">
      <c r="A1810" s="61" t="s">
        <v>3408</v>
      </c>
      <c r="B1810" s="61" t="s">
        <v>4293</v>
      </c>
      <c r="C1810" s="61" t="s">
        <v>1314</v>
      </c>
      <c r="D1810" s="61" t="s">
        <v>3409</v>
      </c>
      <c r="E1810" s="61" t="s">
        <v>4303</v>
      </c>
      <c r="F1810" s="61" t="s">
        <v>4310</v>
      </c>
      <c r="G1810" s="61" t="s">
        <v>1503</v>
      </c>
      <c r="H1810" s="61" t="s">
        <v>1504</v>
      </c>
      <c r="I1810" s="61" t="s">
        <v>1505</v>
      </c>
      <c r="J1810" s="61" t="s">
        <v>1506</v>
      </c>
      <c r="K1810" s="61" t="s">
        <v>4306</v>
      </c>
      <c r="L1810" s="61" t="s">
        <v>1508</v>
      </c>
      <c r="M1810" s="61" t="s">
        <v>4414</v>
      </c>
      <c r="N1810" s="355">
        <v>46031</v>
      </c>
      <c r="O1810" s="19">
        <v>1</v>
      </c>
      <c r="P1810" s="15" t="s">
        <v>1510</v>
      </c>
      <c r="Q1810" s="336">
        <v>1</v>
      </c>
    </row>
    <row r="1811" spans="1:17" x14ac:dyDescent="0.2">
      <c r="A1811" s="61" t="s">
        <v>3408</v>
      </c>
      <c r="B1811" s="61" t="s">
        <v>4293</v>
      </c>
      <c r="C1811" s="61" t="s">
        <v>4312</v>
      </c>
      <c r="D1811" s="61" t="s">
        <v>3409</v>
      </c>
      <c r="E1811" s="61" t="s">
        <v>4303</v>
      </c>
      <c r="F1811" s="61" t="s">
        <v>4310</v>
      </c>
      <c r="G1811" s="61" t="s">
        <v>1503</v>
      </c>
      <c r="H1811" s="61" t="s">
        <v>1504</v>
      </c>
      <c r="I1811" s="61" t="s">
        <v>1505</v>
      </c>
      <c r="J1811" s="61" t="s">
        <v>1506</v>
      </c>
      <c r="K1811" s="61" t="s">
        <v>4306</v>
      </c>
      <c r="L1811" s="61" t="s">
        <v>1508</v>
      </c>
      <c r="M1811" s="61" t="s">
        <v>4414</v>
      </c>
      <c r="N1811" s="355">
        <v>46031</v>
      </c>
      <c r="O1811" s="19">
        <v>0</v>
      </c>
      <c r="P1811" s="15" t="s">
        <v>1510</v>
      </c>
      <c r="Q1811" s="336">
        <v>1</v>
      </c>
    </row>
    <row r="1812" spans="1:17" x14ac:dyDescent="0.2">
      <c r="A1812" s="61" t="s">
        <v>3408</v>
      </c>
      <c r="B1812" s="61" t="s">
        <v>1498</v>
      </c>
      <c r="C1812" s="61" t="s">
        <v>1314</v>
      </c>
      <c r="D1812" s="61" t="s">
        <v>3409</v>
      </c>
      <c r="E1812" s="61" t="s">
        <v>4303</v>
      </c>
      <c r="F1812" s="61" t="s">
        <v>4310</v>
      </c>
      <c r="G1812" s="61" t="s">
        <v>1503</v>
      </c>
      <c r="H1812" s="61" t="s">
        <v>1504</v>
      </c>
      <c r="I1812" s="61" t="s">
        <v>1505</v>
      </c>
      <c r="J1812" s="61" t="s">
        <v>1506</v>
      </c>
      <c r="K1812" s="61" t="s">
        <v>4306</v>
      </c>
      <c r="L1812" s="61" t="s">
        <v>1508</v>
      </c>
      <c r="M1812" s="61" t="s">
        <v>4414</v>
      </c>
      <c r="N1812" s="355">
        <v>46031</v>
      </c>
      <c r="O1812" s="19">
        <v>0</v>
      </c>
      <c r="P1812" s="15" t="s">
        <v>1510</v>
      </c>
      <c r="Q1812" s="336">
        <v>1</v>
      </c>
    </row>
    <row r="1813" spans="1:17" x14ac:dyDescent="0.2">
      <c r="A1813" s="61" t="s">
        <v>3051</v>
      </c>
      <c r="B1813" s="61" t="s">
        <v>1498</v>
      </c>
      <c r="C1813" s="61" t="s">
        <v>1314</v>
      </c>
      <c r="D1813" s="61" t="s">
        <v>3052</v>
      </c>
      <c r="E1813" s="61" t="s">
        <v>4303</v>
      </c>
      <c r="F1813" s="61" t="s">
        <v>4310</v>
      </c>
      <c r="G1813" s="61" t="s">
        <v>1503</v>
      </c>
      <c r="H1813" s="61" t="s">
        <v>1504</v>
      </c>
      <c r="I1813" s="61" t="s">
        <v>1505</v>
      </c>
      <c r="J1813" s="61" t="s">
        <v>1506</v>
      </c>
      <c r="K1813" s="61" t="s">
        <v>4306</v>
      </c>
      <c r="L1813" s="61" t="s">
        <v>1508</v>
      </c>
      <c r="M1813" s="61" t="s">
        <v>4414</v>
      </c>
      <c r="N1813" s="355">
        <v>45622</v>
      </c>
      <c r="O1813" s="19">
        <v>0</v>
      </c>
      <c r="P1813" s="15" t="s">
        <v>1510</v>
      </c>
      <c r="Q1813" s="336">
        <v>1</v>
      </c>
    </row>
    <row r="1814" spans="1:17" x14ac:dyDescent="0.2">
      <c r="A1814" s="61" t="s">
        <v>3790</v>
      </c>
      <c r="B1814" s="61" t="s">
        <v>1498</v>
      </c>
      <c r="C1814" s="61" t="s">
        <v>1314</v>
      </c>
      <c r="D1814" s="61" t="s">
        <v>3791</v>
      </c>
      <c r="E1814" s="61" t="s">
        <v>4303</v>
      </c>
      <c r="F1814" s="61" t="s">
        <v>4310</v>
      </c>
      <c r="G1814" s="61" t="s">
        <v>1503</v>
      </c>
      <c r="H1814" s="61" t="s">
        <v>1504</v>
      </c>
      <c r="I1814" s="61" t="s">
        <v>1505</v>
      </c>
      <c r="J1814" s="61" t="s">
        <v>1506</v>
      </c>
      <c r="K1814" s="61" t="s">
        <v>4306</v>
      </c>
      <c r="L1814" s="61" t="s">
        <v>1508</v>
      </c>
      <c r="M1814" s="61" t="s">
        <v>4414</v>
      </c>
      <c r="N1814" s="355">
        <v>45537</v>
      </c>
      <c r="O1814" s="19">
        <v>0</v>
      </c>
      <c r="P1814" s="15" t="s">
        <v>1510</v>
      </c>
      <c r="Q1814" s="336">
        <v>1</v>
      </c>
    </row>
    <row r="1815" spans="1:17" x14ac:dyDescent="0.2">
      <c r="A1815" s="61" t="s">
        <v>3396</v>
      </c>
      <c r="B1815" s="61" t="s">
        <v>1498</v>
      </c>
      <c r="C1815" s="61" t="s">
        <v>1314</v>
      </c>
      <c r="D1815" s="61" t="s">
        <v>3397</v>
      </c>
      <c r="E1815" s="61" t="s">
        <v>4303</v>
      </c>
      <c r="F1815" s="61" t="s">
        <v>4310</v>
      </c>
      <c r="G1815" s="61" t="s">
        <v>1503</v>
      </c>
      <c r="H1815" s="61" t="s">
        <v>1504</v>
      </c>
      <c r="I1815" s="61" t="s">
        <v>1505</v>
      </c>
      <c r="J1815" s="61" t="s">
        <v>1506</v>
      </c>
      <c r="K1815" s="61" t="s">
        <v>4306</v>
      </c>
      <c r="L1815" s="61" t="s">
        <v>1508</v>
      </c>
      <c r="M1815" s="61" t="s">
        <v>4414</v>
      </c>
      <c r="N1815" s="355">
        <v>46034</v>
      </c>
      <c r="O1815" s="19">
        <v>0</v>
      </c>
      <c r="P1815" s="15" t="s">
        <v>1510</v>
      </c>
      <c r="Q1815" s="336">
        <v>1</v>
      </c>
    </row>
    <row r="1816" spans="1:17" x14ac:dyDescent="0.2">
      <c r="A1816" s="61" t="s">
        <v>3396</v>
      </c>
      <c r="B1816" s="61" t="s">
        <v>4314</v>
      </c>
      <c r="C1816" s="61" t="s">
        <v>1314</v>
      </c>
      <c r="D1816" s="61" t="s">
        <v>3397</v>
      </c>
      <c r="E1816" s="61" t="s">
        <v>4303</v>
      </c>
      <c r="F1816" s="61" t="s">
        <v>4310</v>
      </c>
      <c r="G1816" s="61" t="s">
        <v>1503</v>
      </c>
      <c r="H1816" s="61" t="s">
        <v>4315</v>
      </c>
      <c r="I1816" s="61" t="s">
        <v>1505</v>
      </c>
      <c r="J1816" s="61" t="s">
        <v>1506</v>
      </c>
      <c r="K1816" s="61" t="s">
        <v>4306</v>
      </c>
      <c r="L1816" s="61" t="s">
        <v>1508</v>
      </c>
      <c r="M1816" s="61" t="s">
        <v>4414</v>
      </c>
      <c r="N1816" s="355">
        <v>46034</v>
      </c>
      <c r="O1816" s="19">
        <v>0</v>
      </c>
      <c r="P1816" s="15" t="s">
        <v>1510</v>
      </c>
      <c r="Q1816" s="336">
        <v>1</v>
      </c>
    </row>
    <row r="1817" spans="1:17" x14ac:dyDescent="0.2">
      <c r="A1817" s="61" t="s">
        <v>3396</v>
      </c>
      <c r="B1817" s="61" t="s">
        <v>4314</v>
      </c>
      <c r="C1817" s="61" t="s">
        <v>4312</v>
      </c>
      <c r="D1817" s="61" t="s">
        <v>3397</v>
      </c>
      <c r="E1817" s="61" t="s">
        <v>4303</v>
      </c>
      <c r="F1817" s="61" t="s">
        <v>4310</v>
      </c>
      <c r="G1817" s="61" t="s">
        <v>1503</v>
      </c>
      <c r="H1817" s="61" t="s">
        <v>4315</v>
      </c>
      <c r="I1817" s="61" t="s">
        <v>1505</v>
      </c>
      <c r="J1817" s="61" t="s">
        <v>1506</v>
      </c>
      <c r="K1817" s="61" t="s">
        <v>4306</v>
      </c>
      <c r="L1817" s="61" t="s">
        <v>1508</v>
      </c>
      <c r="M1817" s="61" t="s">
        <v>4414</v>
      </c>
      <c r="N1817" s="355">
        <v>46034</v>
      </c>
      <c r="O1817" s="19">
        <v>1</v>
      </c>
      <c r="P1817" s="15" t="s">
        <v>1510</v>
      </c>
      <c r="Q1817" s="336">
        <v>1</v>
      </c>
    </row>
    <row r="1818" spans="1:17" x14ac:dyDescent="0.2">
      <c r="A1818" s="61" t="s">
        <v>3396</v>
      </c>
      <c r="B1818" s="61" t="s">
        <v>4314</v>
      </c>
      <c r="C1818" s="61" t="s">
        <v>4313</v>
      </c>
      <c r="D1818" s="61" t="s">
        <v>3397</v>
      </c>
      <c r="E1818" s="61" t="s">
        <v>4303</v>
      </c>
      <c r="F1818" s="61" t="s">
        <v>4310</v>
      </c>
      <c r="G1818" s="61" t="s">
        <v>1503</v>
      </c>
      <c r="H1818" s="61" t="s">
        <v>4315</v>
      </c>
      <c r="I1818" s="61" t="s">
        <v>1505</v>
      </c>
      <c r="J1818" s="61" t="s">
        <v>1506</v>
      </c>
      <c r="K1818" s="61" t="s">
        <v>4306</v>
      </c>
      <c r="L1818" s="61" t="s">
        <v>1508</v>
      </c>
      <c r="M1818" s="61" t="s">
        <v>4414</v>
      </c>
      <c r="N1818" s="355">
        <v>46034</v>
      </c>
      <c r="O1818" s="19">
        <v>0</v>
      </c>
      <c r="P1818" s="15" t="s">
        <v>1510</v>
      </c>
      <c r="Q1818" s="336">
        <v>1</v>
      </c>
    </row>
    <row r="1819" spans="1:17" x14ac:dyDescent="0.2">
      <c r="A1819" s="61" t="s">
        <v>3396</v>
      </c>
      <c r="B1819" s="61" t="s">
        <v>1518</v>
      </c>
      <c r="C1819" s="61" t="s">
        <v>1314</v>
      </c>
      <c r="D1819" s="61" t="s">
        <v>3397</v>
      </c>
      <c r="E1819" s="61" t="s">
        <v>4303</v>
      </c>
      <c r="F1819" s="61" t="s">
        <v>4310</v>
      </c>
      <c r="G1819" s="61" t="s">
        <v>1503</v>
      </c>
      <c r="H1819" s="61" t="s">
        <v>1504</v>
      </c>
      <c r="I1819" s="61" t="s">
        <v>1505</v>
      </c>
      <c r="J1819" s="61" t="s">
        <v>1506</v>
      </c>
      <c r="K1819" s="61" t="s">
        <v>4306</v>
      </c>
      <c r="L1819" s="61" t="s">
        <v>1508</v>
      </c>
      <c r="M1819" s="61" t="s">
        <v>4414</v>
      </c>
      <c r="N1819" s="355">
        <v>46034</v>
      </c>
      <c r="O1819" s="19">
        <v>1</v>
      </c>
      <c r="P1819" s="15" t="s">
        <v>1510</v>
      </c>
      <c r="Q1819" s="336">
        <v>1</v>
      </c>
    </row>
    <row r="1820" spans="1:17" x14ac:dyDescent="0.2">
      <c r="A1820" s="61" t="s">
        <v>3396</v>
      </c>
      <c r="B1820" s="61" t="s">
        <v>1518</v>
      </c>
      <c r="C1820" s="61" t="s">
        <v>4312</v>
      </c>
      <c r="D1820" s="61" t="s">
        <v>3397</v>
      </c>
      <c r="E1820" s="61" t="s">
        <v>4303</v>
      </c>
      <c r="F1820" s="61" t="s">
        <v>4310</v>
      </c>
      <c r="G1820" s="61" t="s">
        <v>1503</v>
      </c>
      <c r="H1820" s="61" t="s">
        <v>1504</v>
      </c>
      <c r="I1820" s="61" t="s">
        <v>1505</v>
      </c>
      <c r="J1820" s="61" t="s">
        <v>1506</v>
      </c>
      <c r="K1820" s="61" t="s">
        <v>4306</v>
      </c>
      <c r="L1820" s="61" t="s">
        <v>1508</v>
      </c>
      <c r="M1820" s="61" t="s">
        <v>4414</v>
      </c>
      <c r="N1820" s="355">
        <v>46034</v>
      </c>
      <c r="O1820" s="19">
        <v>1</v>
      </c>
      <c r="P1820" s="15" t="s">
        <v>1510</v>
      </c>
      <c r="Q1820" s="336">
        <v>1</v>
      </c>
    </row>
    <row r="1821" spans="1:17" x14ac:dyDescent="0.2">
      <c r="A1821" s="61" t="s">
        <v>3396</v>
      </c>
      <c r="B1821" s="61" t="s">
        <v>1518</v>
      </c>
      <c r="C1821" s="61" t="s">
        <v>4313</v>
      </c>
      <c r="D1821" s="61" t="s">
        <v>3397</v>
      </c>
      <c r="E1821" s="61" t="s">
        <v>4303</v>
      </c>
      <c r="F1821" s="61" t="s">
        <v>4310</v>
      </c>
      <c r="G1821" s="61" t="s">
        <v>1503</v>
      </c>
      <c r="H1821" s="61" t="s">
        <v>1504</v>
      </c>
      <c r="I1821" s="61" t="s">
        <v>1505</v>
      </c>
      <c r="J1821" s="61" t="s">
        <v>1506</v>
      </c>
      <c r="K1821" s="61" t="s">
        <v>4306</v>
      </c>
      <c r="L1821" s="61" t="s">
        <v>1508</v>
      </c>
      <c r="M1821" s="61" t="s">
        <v>4414</v>
      </c>
      <c r="N1821" s="355">
        <v>46034</v>
      </c>
      <c r="O1821" s="19">
        <v>1</v>
      </c>
      <c r="P1821" s="15" t="s">
        <v>1510</v>
      </c>
      <c r="Q1821" s="336">
        <v>1</v>
      </c>
    </row>
    <row r="1822" spans="1:17" x14ac:dyDescent="0.2">
      <c r="A1822" s="61" t="s">
        <v>4028</v>
      </c>
      <c r="B1822" s="61" t="s">
        <v>4295</v>
      </c>
      <c r="C1822" s="61" t="s">
        <v>1314</v>
      </c>
      <c r="D1822" s="61" t="s">
        <v>4029</v>
      </c>
      <c r="E1822" s="61" t="s">
        <v>4303</v>
      </c>
      <c r="F1822" s="61" t="s">
        <v>4310</v>
      </c>
      <c r="G1822" s="61" t="s">
        <v>1503</v>
      </c>
      <c r="H1822" s="61" t="s">
        <v>4352</v>
      </c>
      <c r="I1822" s="61" t="s">
        <v>1505</v>
      </c>
      <c r="J1822" s="61" t="s">
        <v>1506</v>
      </c>
      <c r="K1822" s="61" t="s">
        <v>4306</v>
      </c>
      <c r="L1822" s="61" t="s">
        <v>1508</v>
      </c>
      <c r="M1822" s="61" t="s">
        <v>4414</v>
      </c>
      <c r="N1822" s="355">
        <v>46030</v>
      </c>
      <c r="O1822" s="19">
        <v>0</v>
      </c>
      <c r="P1822" s="15" t="s">
        <v>1510</v>
      </c>
      <c r="Q1822" s="336">
        <v>1</v>
      </c>
    </row>
    <row r="1823" spans="1:17" x14ac:dyDescent="0.2">
      <c r="A1823" s="61" t="s">
        <v>4028</v>
      </c>
      <c r="B1823" s="61" t="s">
        <v>1498</v>
      </c>
      <c r="C1823" s="61" t="s">
        <v>1314</v>
      </c>
      <c r="D1823" s="61" t="s">
        <v>4029</v>
      </c>
      <c r="E1823" s="61" t="s">
        <v>4303</v>
      </c>
      <c r="F1823" s="61" t="s">
        <v>4310</v>
      </c>
      <c r="G1823" s="61" t="s">
        <v>1503</v>
      </c>
      <c r="H1823" s="61" t="s">
        <v>4301</v>
      </c>
      <c r="I1823" s="61" t="s">
        <v>1505</v>
      </c>
      <c r="J1823" s="61" t="s">
        <v>1506</v>
      </c>
      <c r="K1823" s="61" t="s">
        <v>4306</v>
      </c>
      <c r="L1823" s="61" t="s">
        <v>1508</v>
      </c>
      <c r="M1823" s="61" t="s">
        <v>4414</v>
      </c>
      <c r="N1823" s="355">
        <v>46030</v>
      </c>
      <c r="O1823" s="19">
        <v>0</v>
      </c>
      <c r="P1823" s="15" t="s">
        <v>1510</v>
      </c>
      <c r="Q1823" s="336">
        <v>1</v>
      </c>
    </row>
    <row r="1824" spans="1:17" x14ac:dyDescent="0.2">
      <c r="A1824" s="61" t="s">
        <v>4028</v>
      </c>
      <c r="B1824" s="61" t="s">
        <v>4300</v>
      </c>
      <c r="C1824" s="61" t="s">
        <v>1314</v>
      </c>
      <c r="D1824" s="61" t="s">
        <v>4029</v>
      </c>
      <c r="E1824" s="61" t="s">
        <v>4303</v>
      </c>
      <c r="F1824" s="61" t="s">
        <v>4310</v>
      </c>
      <c r="G1824" s="61" t="s">
        <v>1503</v>
      </c>
      <c r="H1824" s="61" t="s">
        <v>4301</v>
      </c>
      <c r="I1824" s="61" t="s">
        <v>1505</v>
      </c>
      <c r="J1824" s="61" t="s">
        <v>1506</v>
      </c>
      <c r="K1824" s="61" t="s">
        <v>4306</v>
      </c>
      <c r="L1824" s="61" t="s">
        <v>1508</v>
      </c>
      <c r="M1824" s="61" t="s">
        <v>4414</v>
      </c>
      <c r="N1824" s="355">
        <v>46030</v>
      </c>
      <c r="O1824" s="19">
        <v>100</v>
      </c>
      <c r="P1824" s="15" t="s">
        <v>1510</v>
      </c>
      <c r="Q1824" s="336">
        <v>1</v>
      </c>
    </row>
    <row r="1825" spans="1:17" x14ac:dyDescent="0.2">
      <c r="A1825" s="61" t="s">
        <v>3919</v>
      </c>
      <c r="B1825" s="61" t="s">
        <v>1498</v>
      </c>
      <c r="C1825" s="61" t="s">
        <v>1314</v>
      </c>
      <c r="D1825" s="61" t="s">
        <v>3920</v>
      </c>
      <c r="E1825" s="61" t="s">
        <v>4303</v>
      </c>
      <c r="F1825" s="61" t="s">
        <v>4310</v>
      </c>
      <c r="G1825" s="61" t="s">
        <v>1503</v>
      </c>
      <c r="H1825" s="61" t="s">
        <v>4301</v>
      </c>
      <c r="I1825" s="61" t="s">
        <v>1505</v>
      </c>
      <c r="J1825" s="61" t="s">
        <v>1506</v>
      </c>
      <c r="K1825" s="61" t="s">
        <v>4306</v>
      </c>
      <c r="L1825" s="61" t="s">
        <v>1508</v>
      </c>
      <c r="M1825" s="61" t="s">
        <v>4414</v>
      </c>
      <c r="N1825" s="355">
        <v>45537</v>
      </c>
      <c r="O1825" s="19">
        <v>0</v>
      </c>
      <c r="P1825" s="15" t="s">
        <v>1510</v>
      </c>
      <c r="Q1825" s="336">
        <v>1</v>
      </c>
    </row>
    <row r="1826" spans="1:17" x14ac:dyDescent="0.2">
      <c r="A1826" s="61" t="s">
        <v>3919</v>
      </c>
      <c r="B1826" s="61" t="s">
        <v>4300</v>
      </c>
      <c r="C1826" s="61" t="s">
        <v>1314</v>
      </c>
      <c r="D1826" s="61" t="s">
        <v>3920</v>
      </c>
      <c r="E1826" s="61" t="s">
        <v>4303</v>
      </c>
      <c r="F1826" s="61" t="s">
        <v>4310</v>
      </c>
      <c r="G1826" s="61" t="s">
        <v>1503</v>
      </c>
      <c r="H1826" s="61" t="s">
        <v>4301</v>
      </c>
      <c r="I1826" s="61" t="s">
        <v>1505</v>
      </c>
      <c r="J1826" s="61" t="s">
        <v>1506</v>
      </c>
      <c r="K1826" s="61" t="s">
        <v>4306</v>
      </c>
      <c r="L1826" s="61" t="s">
        <v>1508</v>
      </c>
      <c r="M1826" s="61" t="s">
        <v>4414</v>
      </c>
      <c r="N1826" s="355">
        <v>45537</v>
      </c>
      <c r="O1826" s="19">
        <v>845029.25</v>
      </c>
      <c r="P1826" s="15" t="s">
        <v>1510</v>
      </c>
      <c r="Q1826" s="336">
        <v>1</v>
      </c>
    </row>
    <row r="1827" spans="1:17" x14ac:dyDescent="0.2">
      <c r="A1827" s="61" t="s">
        <v>3921</v>
      </c>
      <c r="B1827" s="61" t="s">
        <v>1498</v>
      </c>
      <c r="C1827" s="61" t="s">
        <v>1314</v>
      </c>
      <c r="D1827" s="61" t="s">
        <v>3922</v>
      </c>
      <c r="E1827" s="61" t="s">
        <v>4303</v>
      </c>
      <c r="F1827" s="61" t="s">
        <v>4310</v>
      </c>
      <c r="G1827" s="61" t="s">
        <v>1503</v>
      </c>
      <c r="H1827" s="61" t="s">
        <v>4301</v>
      </c>
      <c r="I1827" s="61" t="s">
        <v>1505</v>
      </c>
      <c r="J1827" s="61" t="s">
        <v>1506</v>
      </c>
      <c r="K1827" s="61" t="s">
        <v>4306</v>
      </c>
      <c r="L1827" s="61" t="s">
        <v>1508</v>
      </c>
      <c r="M1827" s="61" t="s">
        <v>4414</v>
      </c>
      <c r="N1827" s="355">
        <v>45687</v>
      </c>
      <c r="O1827" s="19">
        <v>0</v>
      </c>
      <c r="P1827" s="15" t="s">
        <v>1510</v>
      </c>
      <c r="Q1827" s="336">
        <v>1</v>
      </c>
    </row>
    <row r="1828" spans="1:17" x14ac:dyDescent="0.2">
      <c r="A1828" s="61" t="s">
        <v>3921</v>
      </c>
      <c r="B1828" s="61" t="s">
        <v>4300</v>
      </c>
      <c r="C1828" s="61" t="s">
        <v>1314</v>
      </c>
      <c r="D1828" s="61" t="s">
        <v>3922</v>
      </c>
      <c r="E1828" s="61" t="s">
        <v>4303</v>
      </c>
      <c r="F1828" s="61" t="s">
        <v>4310</v>
      </c>
      <c r="G1828" s="61" t="s">
        <v>1503</v>
      </c>
      <c r="H1828" s="61" t="s">
        <v>4301</v>
      </c>
      <c r="I1828" s="61" t="s">
        <v>1505</v>
      </c>
      <c r="J1828" s="61" t="s">
        <v>1506</v>
      </c>
      <c r="K1828" s="61" t="s">
        <v>4306</v>
      </c>
      <c r="L1828" s="61" t="s">
        <v>1508</v>
      </c>
      <c r="M1828" s="61" t="s">
        <v>4414</v>
      </c>
      <c r="N1828" s="355">
        <v>45687</v>
      </c>
      <c r="O1828" s="19">
        <v>500672.21</v>
      </c>
      <c r="P1828" s="15" t="s">
        <v>1510</v>
      </c>
      <c r="Q1828" s="336">
        <v>1</v>
      </c>
    </row>
    <row r="1829" spans="1:17" x14ac:dyDescent="0.2">
      <c r="A1829" s="61" t="s">
        <v>3879</v>
      </c>
      <c r="B1829" s="61" t="s">
        <v>1498</v>
      </c>
      <c r="C1829" s="61" t="s">
        <v>1314</v>
      </c>
      <c r="D1829" s="61" t="s">
        <v>3880</v>
      </c>
      <c r="E1829" s="61" t="s">
        <v>4303</v>
      </c>
      <c r="F1829" s="61" t="s">
        <v>4416</v>
      </c>
      <c r="G1829" s="61" t="s">
        <v>1503</v>
      </c>
      <c r="H1829" s="61" t="s">
        <v>4301</v>
      </c>
      <c r="I1829" s="61" t="s">
        <v>1505</v>
      </c>
      <c r="J1829" s="61" t="s">
        <v>1506</v>
      </c>
      <c r="K1829" s="61" t="s">
        <v>4306</v>
      </c>
      <c r="L1829" s="61" t="s">
        <v>1508</v>
      </c>
      <c r="M1829" s="61" t="s">
        <v>4414</v>
      </c>
      <c r="N1829" s="355">
        <v>45687</v>
      </c>
      <c r="O1829" s="19">
        <v>0</v>
      </c>
      <c r="P1829" s="15" t="s">
        <v>1510</v>
      </c>
      <c r="Q1829" s="336">
        <v>1</v>
      </c>
    </row>
    <row r="1830" spans="1:17" x14ac:dyDescent="0.2">
      <c r="A1830" s="61" t="s">
        <v>3879</v>
      </c>
      <c r="B1830" s="61" t="s">
        <v>4300</v>
      </c>
      <c r="C1830" s="61" t="s">
        <v>1314</v>
      </c>
      <c r="D1830" s="61" t="s">
        <v>3880</v>
      </c>
      <c r="E1830" s="61" t="s">
        <v>4303</v>
      </c>
      <c r="F1830" s="61" t="s">
        <v>4416</v>
      </c>
      <c r="G1830" s="61" t="s">
        <v>1503</v>
      </c>
      <c r="H1830" s="61" t="s">
        <v>4301</v>
      </c>
      <c r="I1830" s="61" t="s">
        <v>4286</v>
      </c>
      <c r="J1830" s="61" t="s">
        <v>1506</v>
      </c>
      <c r="K1830" s="61" t="s">
        <v>4306</v>
      </c>
      <c r="L1830" s="61" t="s">
        <v>1508</v>
      </c>
      <c r="M1830" s="61" t="s">
        <v>4414</v>
      </c>
      <c r="N1830" s="355">
        <v>45687</v>
      </c>
      <c r="O1830" s="19">
        <v>2853192.92</v>
      </c>
      <c r="P1830" s="15" t="s">
        <v>1510</v>
      </c>
      <c r="Q1830" s="336">
        <v>1</v>
      </c>
    </row>
    <row r="1831" spans="1:17" x14ac:dyDescent="0.2">
      <c r="A1831" s="61" t="s">
        <v>2993</v>
      </c>
      <c r="B1831" s="61" t="s">
        <v>4293</v>
      </c>
      <c r="C1831" s="61" t="s">
        <v>1314</v>
      </c>
      <c r="D1831" s="61" t="s">
        <v>2994</v>
      </c>
      <c r="E1831" s="61" t="s">
        <v>4303</v>
      </c>
      <c r="F1831" s="61" t="s">
        <v>4325</v>
      </c>
      <c r="G1831" s="61" t="s">
        <v>2872</v>
      </c>
      <c r="H1831" s="61" t="s">
        <v>1504</v>
      </c>
      <c r="I1831" s="61" t="s">
        <v>4286</v>
      </c>
      <c r="J1831" s="61" t="s">
        <v>4287</v>
      </c>
      <c r="K1831" s="61" t="s">
        <v>4321</v>
      </c>
      <c r="L1831" s="61" t="s">
        <v>1508</v>
      </c>
      <c r="M1831" s="61" t="s">
        <v>4417</v>
      </c>
      <c r="N1831" s="355">
        <v>46034</v>
      </c>
      <c r="O1831" s="19">
        <v>61112</v>
      </c>
      <c r="P1831" s="15" t="s">
        <v>1510</v>
      </c>
      <c r="Q1831" s="336">
        <v>1</v>
      </c>
    </row>
    <row r="1832" spans="1:17" x14ac:dyDescent="0.2">
      <c r="A1832" s="61" t="s">
        <v>2993</v>
      </c>
      <c r="B1832" s="61" t="s">
        <v>4282</v>
      </c>
      <c r="C1832" s="61" t="s">
        <v>1314</v>
      </c>
      <c r="D1832" s="61" t="s">
        <v>2994</v>
      </c>
      <c r="E1832" s="61" t="s">
        <v>4303</v>
      </c>
      <c r="F1832" s="61" t="s">
        <v>4325</v>
      </c>
      <c r="G1832" s="61" t="s">
        <v>2872</v>
      </c>
      <c r="H1832" s="61" t="s">
        <v>1504</v>
      </c>
      <c r="I1832" s="61" t="s">
        <v>4286</v>
      </c>
      <c r="J1832" s="61" t="s">
        <v>4287</v>
      </c>
      <c r="K1832" s="61" t="s">
        <v>4321</v>
      </c>
      <c r="L1832" s="61" t="s">
        <v>1508</v>
      </c>
      <c r="M1832" s="61" t="s">
        <v>4417</v>
      </c>
      <c r="N1832" s="355">
        <v>46034</v>
      </c>
      <c r="O1832" s="19">
        <v>1</v>
      </c>
      <c r="P1832" s="15" t="s">
        <v>1510</v>
      </c>
      <c r="Q1832" s="336">
        <v>1</v>
      </c>
    </row>
    <row r="1833" spans="1:17" x14ac:dyDescent="0.2">
      <c r="A1833" s="61" t="s">
        <v>2993</v>
      </c>
      <c r="B1833" s="61" t="s">
        <v>4283</v>
      </c>
      <c r="C1833" s="61" t="s">
        <v>1314</v>
      </c>
      <c r="D1833" s="61" t="s">
        <v>2994</v>
      </c>
      <c r="E1833" s="61" t="s">
        <v>4303</v>
      </c>
      <c r="F1833" s="61" t="s">
        <v>4325</v>
      </c>
      <c r="G1833" s="61" t="s">
        <v>2872</v>
      </c>
      <c r="H1833" s="61" t="s">
        <v>1504</v>
      </c>
      <c r="I1833" s="61" t="s">
        <v>1505</v>
      </c>
      <c r="J1833" s="61" t="s">
        <v>1506</v>
      </c>
      <c r="K1833" s="61" t="s">
        <v>4321</v>
      </c>
      <c r="L1833" s="61" t="s">
        <v>1508</v>
      </c>
      <c r="M1833" s="61" t="s">
        <v>4417</v>
      </c>
      <c r="N1833" s="355">
        <v>46034</v>
      </c>
      <c r="O1833" s="19">
        <v>5297</v>
      </c>
      <c r="P1833" s="15" t="s">
        <v>1510</v>
      </c>
      <c r="Q1833" s="336">
        <v>1</v>
      </c>
    </row>
    <row r="1834" spans="1:17" x14ac:dyDescent="0.2">
      <c r="A1834" s="61" t="s">
        <v>2993</v>
      </c>
      <c r="B1834" s="61" t="s">
        <v>4284</v>
      </c>
      <c r="C1834" s="61" t="s">
        <v>1314</v>
      </c>
      <c r="D1834" s="61" t="s">
        <v>2994</v>
      </c>
      <c r="E1834" s="61" t="s">
        <v>4303</v>
      </c>
      <c r="F1834" s="61" t="s">
        <v>4325</v>
      </c>
      <c r="G1834" s="61" t="s">
        <v>2872</v>
      </c>
      <c r="H1834" s="61" t="s">
        <v>1504</v>
      </c>
      <c r="I1834" s="61" t="s">
        <v>1505</v>
      </c>
      <c r="J1834" s="61" t="s">
        <v>1506</v>
      </c>
      <c r="K1834" s="61" t="s">
        <v>4321</v>
      </c>
      <c r="L1834" s="61" t="s">
        <v>1508</v>
      </c>
      <c r="M1834" s="61" t="s">
        <v>4417</v>
      </c>
      <c r="N1834" s="355">
        <v>46034</v>
      </c>
      <c r="O1834" s="19">
        <v>1</v>
      </c>
      <c r="P1834" s="15" t="s">
        <v>1510</v>
      </c>
      <c r="Q1834" s="336">
        <v>1</v>
      </c>
    </row>
    <row r="1835" spans="1:17" x14ac:dyDescent="0.2">
      <c r="A1835" s="61" t="s">
        <v>2993</v>
      </c>
      <c r="B1835" s="61" t="s">
        <v>4284</v>
      </c>
      <c r="C1835" s="61" t="s">
        <v>4312</v>
      </c>
      <c r="D1835" s="61" t="s">
        <v>2994</v>
      </c>
      <c r="E1835" s="61" t="s">
        <v>4303</v>
      </c>
      <c r="F1835" s="61" t="s">
        <v>4325</v>
      </c>
      <c r="G1835" s="61" t="s">
        <v>2872</v>
      </c>
      <c r="H1835" s="61" t="s">
        <v>1504</v>
      </c>
      <c r="I1835" s="61" t="s">
        <v>1505</v>
      </c>
      <c r="J1835" s="61" t="s">
        <v>1506</v>
      </c>
      <c r="K1835" s="61" t="s">
        <v>4321</v>
      </c>
      <c r="L1835" s="61" t="s">
        <v>1508</v>
      </c>
      <c r="M1835" s="61" t="s">
        <v>4417</v>
      </c>
      <c r="N1835" s="355">
        <v>46034</v>
      </c>
      <c r="O1835" s="19">
        <v>1</v>
      </c>
      <c r="P1835" s="15" t="s">
        <v>1510</v>
      </c>
      <c r="Q1835" s="336">
        <v>1</v>
      </c>
    </row>
    <row r="1836" spans="1:17" x14ac:dyDescent="0.2">
      <c r="A1836" s="61" t="s">
        <v>2993</v>
      </c>
      <c r="B1836" s="61" t="s">
        <v>4284</v>
      </c>
      <c r="C1836" s="61" t="s">
        <v>4313</v>
      </c>
      <c r="D1836" s="61" t="s">
        <v>2994</v>
      </c>
      <c r="E1836" s="61" t="s">
        <v>4303</v>
      </c>
      <c r="F1836" s="61" t="s">
        <v>4325</v>
      </c>
      <c r="G1836" s="61" t="s">
        <v>2872</v>
      </c>
      <c r="H1836" s="61" t="s">
        <v>1504</v>
      </c>
      <c r="I1836" s="61" t="s">
        <v>1505</v>
      </c>
      <c r="J1836" s="61" t="s">
        <v>1506</v>
      </c>
      <c r="K1836" s="61" t="s">
        <v>4321</v>
      </c>
      <c r="L1836" s="61" t="s">
        <v>1508</v>
      </c>
      <c r="M1836" s="61" t="s">
        <v>4417</v>
      </c>
      <c r="N1836" s="355">
        <v>46034</v>
      </c>
      <c r="O1836" s="19">
        <v>1</v>
      </c>
      <c r="P1836" s="15" t="s">
        <v>1510</v>
      </c>
      <c r="Q1836" s="336">
        <v>1</v>
      </c>
    </row>
    <row r="1837" spans="1:17" x14ac:dyDescent="0.2">
      <c r="A1837" s="61" t="s">
        <v>2993</v>
      </c>
      <c r="B1837" s="61" t="s">
        <v>4295</v>
      </c>
      <c r="C1837" s="61" t="s">
        <v>1314</v>
      </c>
      <c r="D1837" s="61" t="s">
        <v>2994</v>
      </c>
      <c r="E1837" s="61" t="s">
        <v>4303</v>
      </c>
      <c r="F1837" s="61" t="s">
        <v>4325</v>
      </c>
      <c r="G1837" s="61" t="s">
        <v>2872</v>
      </c>
      <c r="H1837" s="61" t="s">
        <v>4364</v>
      </c>
      <c r="I1837" s="61" t="s">
        <v>1505</v>
      </c>
      <c r="J1837" s="61" t="s">
        <v>1506</v>
      </c>
      <c r="K1837" s="61" t="s">
        <v>4306</v>
      </c>
      <c r="L1837" s="61" t="s">
        <v>1508</v>
      </c>
      <c r="M1837" s="61" t="s">
        <v>4417</v>
      </c>
      <c r="N1837" s="355">
        <v>46034</v>
      </c>
      <c r="O1837" s="19">
        <v>21</v>
      </c>
      <c r="P1837" s="15" t="s">
        <v>1510</v>
      </c>
      <c r="Q1837" s="336">
        <v>1</v>
      </c>
    </row>
    <row r="1838" spans="1:17" x14ac:dyDescent="0.2">
      <c r="A1838" s="61" t="s">
        <v>2993</v>
      </c>
      <c r="B1838" s="61" t="s">
        <v>4295</v>
      </c>
      <c r="C1838" s="61" t="s">
        <v>4312</v>
      </c>
      <c r="D1838" s="61" t="s">
        <v>2994</v>
      </c>
      <c r="E1838" s="61" t="s">
        <v>4303</v>
      </c>
      <c r="F1838" s="61" t="s">
        <v>4325</v>
      </c>
      <c r="G1838" s="61" t="s">
        <v>2872</v>
      </c>
      <c r="H1838" s="61" t="s">
        <v>4364</v>
      </c>
      <c r="I1838" s="61" t="s">
        <v>1505</v>
      </c>
      <c r="J1838" s="61" t="s">
        <v>1506</v>
      </c>
      <c r="K1838" s="61" t="s">
        <v>4306</v>
      </c>
      <c r="L1838" s="61" t="s">
        <v>1508</v>
      </c>
      <c r="M1838" s="61" t="s">
        <v>4417</v>
      </c>
      <c r="N1838" s="355">
        <v>46034</v>
      </c>
      <c r="O1838" s="19">
        <v>0</v>
      </c>
      <c r="P1838" s="15" t="s">
        <v>1510</v>
      </c>
      <c r="Q1838" s="336">
        <v>1</v>
      </c>
    </row>
    <row r="1839" spans="1:17" x14ac:dyDescent="0.2">
      <c r="A1839" s="61" t="s">
        <v>2993</v>
      </c>
      <c r="B1839" s="61" t="s">
        <v>4295</v>
      </c>
      <c r="C1839" s="61" t="s">
        <v>4313</v>
      </c>
      <c r="D1839" s="61" t="s">
        <v>2994</v>
      </c>
      <c r="E1839" s="61" t="s">
        <v>4303</v>
      </c>
      <c r="F1839" s="61" t="s">
        <v>4325</v>
      </c>
      <c r="G1839" s="61" t="s">
        <v>2872</v>
      </c>
      <c r="H1839" s="61" t="s">
        <v>4364</v>
      </c>
      <c r="I1839" s="61" t="s">
        <v>1505</v>
      </c>
      <c r="J1839" s="61" t="s">
        <v>1506</v>
      </c>
      <c r="K1839" s="61" t="s">
        <v>4306</v>
      </c>
      <c r="L1839" s="61" t="s">
        <v>1508</v>
      </c>
      <c r="M1839" s="61" t="s">
        <v>4417</v>
      </c>
      <c r="N1839" s="355">
        <v>46034</v>
      </c>
      <c r="O1839" s="19">
        <v>0</v>
      </c>
      <c r="P1839" s="15" t="s">
        <v>1510</v>
      </c>
      <c r="Q1839" s="336">
        <v>1</v>
      </c>
    </row>
    <row r="1840" spans="1:17" x14ac:dyDescent="0.2">
      <c r="A1840" s="61" t="s">
        <v>2993</v>
      </c>
      <c r="B1840" s="61" t="s">
        <v>1498</v>
      </c>
      <c r="C1840" s="61" t="s">
        <v>1314</v>
      </c>
      <c r="D1840" s="61" t="s">
        <v>2994</v>
      </c>
      <c r="E1840" s="61" t="s">
        <v>4303</v>
      </c>
      <c r="F1840" s="61" t="s">
        <v>4325</v>
      </c>
      <c r="G1840" s="61" t="s">
        <v>2872</v>
      </c>
      <c r="H1840" s="61" t="s">
        <v>1504</v>
      </c>
      <c r="I1840" s="61" t="s">
        <v>1505</v>
      </c>
      <c r="J1840" s="61" t="s">
        <v>1506</v>
      </c>
      <c r="K1840" s="61" t="s">
        <v>4321</v>
      </c>
      <c r="L1840" s="61" t="s">
        <v>1508</v>
      </c>
      <c r="M1840" s="61" t="s">
        <v>4417</v>
      </c>
      <c r="N1840" s="355">
        <v>46034</v>
      </c>
      <c r="O1840" s="19">
        <v>0</v>
      </c>
      <c r="P1840" s="15" t="s">
        <v>1510</v>
      </c>
      <c r="Q1840" s="336">
        <v>1</v>
      </c>
    </row>
    <row r="1841" spans="1:17" x14ac:dyDescent="0.2">
      <c r="A1841" s="61" t="s">
        <v>2993</v>
      </c>
      <c r="B1841" s="61" t="s">
        <v>1498</v>
      </c>
      <c r="C1841" s="61" t="s">
        <v>4312</v>
      </c>
      <c r="D1841" s="61" t="s">
        <v>2994</v>
      </c>
      <c r="E1841" s="61" t="s">
        <v>4303</v>
      </c>
      <c r="F1841" s="61" t="s">
        <v>4325</v>
      </c>
      <c r="G1841" s="61" t="s">
        <v>2872</v>
      </c>
      <c r="H1841" s="61" t="s">
        <v>1504</v>
      </c>
      <c r="I1841" s="61" t="s">
        <v>1505</v>
      </c>
      <c r="J1841" s="61" t="s">
        <v>1506</v>
      </c>
      <c r="K1841" s="61" t="s">
        <v>4321</v>
      </c>
      <c r="L1841" s="61" t="s">
        <v>1508</v>
      </c>
      <c r="M1841" s="61" t="s">
        <v>4417</v>
      </c>
      <c r="N1841" s="355">
        <v>46034</v>
      </c>
      <c r="O1841" s="19">
        <v>0</v>
      </c>
      <c r="P1841" s="15" t="s">
        <v>1510</v>
      </c>
      <c r="Q1841" s="336">
        <v>1</v>
      </c>
    </row>
    <row r="1842" spans="1:17" x14ac:dyDescent="0.2">
      <c r="A1842" s="61" t="s">
        <v>2993</v>
      </c>
      <c r="B1842" s="61" t="s">
        <v>1498</v>
      </c>
      <c r="C1842" s="61" t="s">
        <v>4313</v>
      </c>
      <c r="D1842" s="61" t="s">
        <v>2994</v>
      </c>
      <c r="E1842" s="61" t="s">
        <v>4303</v>
      </c>
      <c r="F1842" s="61" t="s">
        <v>4325</v>
      </c>
      <c r="G1842" s="61" t="s">
        <v>2872</v>
      </c>
      <c r="H1842" s="61" t="s">
        <v>1504</v>
      </c>
      <c r="I1842" s="61" t="s">
        <v>1505</v>
      </c>
      <c r="J1842" s="61" t="s">
        <v>1506</v>
      </c>
      <c r="K1842" s="61" t="s">
        <v>4321</v>
      </c>
      <c r="L1842" s="61" t="s">
        <v>1508</v>
      </c>
      <c r="M1842" s="61" t="s">
        <v>4417</v>
      </c>
      <c r="N1842" s="355">
        <v>46034</v>
      </c>
      <c r="O1842" s="19">
        <v>1</v>
      </c>
      <c r="P1842" s="15" t="s">
        <v>1510</v>
      </c>
      <c r="Q1842" s="336">
        <v>1</v>
      </c>
    </row>
    <row r="1843" spans="1:17" x14ac:dyDescent="0.2">
      <c r="A1843" s="61" t="s">
        <v>2993</v>
      </c>
      <c r="B1843" s="61" t="s">
        <v>1518</v>
      </c>
      <c r="C1843" s="61" t="s">
        <v>1314</v>
      </c>
      <c r="D1843" s="61" t="s">
        <v>2994</v>
      </c>
      <c r="E1843" s="61" t="s">
        <v>4303</v>
      </c>
      <c r="F1843" s="61" t="s">
        <v>4325</v>
      </c>
      <c r="G1843" s="61" t="s">
        <v>2872</v>
      </c>
      <c r="H1843" s="61" t="s">
        <v>1504</v>
      </c>
      <c r="I1843" s="61" t="s">
        <v>1505</v>
      </c>
      <c r="J1843" s="61" t="s">
        <v>1506</v>
      </c>
      <c r="K1843" s="61" t="s">
        <v>4321</v>
      </c>
      <c r="L1843" s="61" t="s">
        <v>1508</v>
      </c>
      <c r="M1843" s="61" t="s">
        <v>4417</v>
      </c>
      <c r="N1843" s="355">
        <v>46034</v>
      </c>
      <c r="O1843" s="19">
        <v>1</v>
      </c>
      <c r="P1843" s="15" t="s">
        <v>1510</v>
      </c>
      <c r="Q1843" s="336">
        <v>1</v>
      </c>
    </row>
    <row r="1844" spans="1:17" x14ac:dyDescent="0.2">
      <c r="A1844" s="61" t="s">
        <v>2993</v>
      </c>
      <c r="B1844" s="61" t="s">
        <v>1518</v>
      </c>
      <c r="C1844" s="61" t="s">
        <v>4312</v>
      </c>
      <c r="D1844" s="61" t="s">
        <v>2994</v>
      </c>
      <c r="E1844" s="61" t="s">
        <v>4303</v>
      </c>
      <c r="F1844" s="61" t="s">
        <v>4325</v>
      </c>
      <c r="G1844" s="61" t="s">
        <v>2872</v>
      </c>
      <c r="H1844" s="61" t="s">
        <v>1504</v>
      </c>
      <c r="I1844" s="61" t="s">
        <v>1505</v>
      </c>
      <c r="J1844" s="61" t="s">
        <v>1506</v>
      </c>
      <c r="K1844" s="61" t="s">
        <v>4321</v>
      </c>
      <c r="L1844" s="61" t="s">
        <v>1508</v>
      </c>
      <c r="M1844" s="61" t="s">
        <v>4417</v>
      </c>
      <c r="N1844" s="355">
        <v>46034</v>
      </c>
      <c r="O1844" s="19">
        <v>1</v>
      </c>
      <c r="P1844" s="15" t="s">
        <v>1510</v>
      </c>
      <c r="Q1844" s="336">
        <v>1</v>
      </c>
    </row>
    <row r="1845" spans="1:17" x14ac:dyDescent="0.2">
      <c r="A1845" s="61" t="s">
        <v>2993</v>
      </c>
      <c r="B1845" s="61" t="s">
        <v>1518</v>
      </c>
      <c r="C1845" s="61" t="s">
        <v>4313</v>
      </c>
      <c r="D1845" s="61" t="s">
        <v>2994</v>
      </c>
      <c r="E1845" s="61" t="s">
        <v>4303</v>
      </c>
      <c r="F1845" s="61" t="s">
        <v>4325</v>
      </c>
      <c r="G1845" s="61" t="s">
        <v>2872</v>
      </c>
      <c r="H1845" s="61" t="s">
        <v>1504</v>
      </c>
      <c r="I1845" s="61" t="s">
        <v>1505</v>
      </c>
      <c r="J1845" s="61" t="s">
        <v>1506</v>
      </c>
      <c r="K1845" s="61" t="s">
        <v>4321</v>
      </c>
      <c r="L1845" s="61" t="s">
        <v>1508</v>
      </c>
      <c r="M1845" s="61" t="s">
        <v>4417</v>
      </c>
      <c r="N1845" s="355">
        <v>46034</v>
      </c>
      <c r="O1845" s="19">
        <v>1</v>
      </c>
      <c r="P1845" s="15" t="s">
        <v>1510</v>
      </c>
      <c r="Q1845" s="336">
        <v>1</v>
      </c>
    </row>
    <row r="1846" spans="1:17" x14ac:dyDescent="0.2">
      <c r="A1846" s="61" t="s">
        <v>3133</v>
      </c>
      <c r="B1846" s="61" t="s">
        <v>4293</v>
      </c>
      <c r="C1846" s="61" t="s">
        <v>1314</v>
      </c>
      <c r="D1846" s="61" t="s">
        <v>3134</v>
      </c>
      <c r="E1846" s="61" t="s">
        <v>4303</v>
      </c>
      <c r="F1846" s="61" t="s">
        <v>4325</v>
      </c>
      <c r="G1846" s="61" t="s">
        <v>1503</v>
      </c>
      <c r="H1846" s="61" t="s">
        <v>1504</v>
      </c>
      <c r="I1846" s="61" t="s">
        <v>1505</v>
      </c>
      <c r="J1846" s="61" t="s">
        <v>1506</v>
      </c>
      <c r="K1846" s="61" t="s">
        <v>4321</v>
      </c>
      <c r="L1846" s="61" t="s">
        <v>1508</v>
      </c>
      <c r="M1846" s="61" t="s">
        <v>4417</v>
      </c>
      <c r="N1846" s="355">
        <v>46034</v>
      </c>
      <c r="O1846" s="19">
        <v>9736</v>
      </c>
      <c r="P1846" s="15" t="s">
        <v>1510</v>
      </c>
      <c r="Q1846" s="336">
        <v>1</v>
      </c>
    </row>
    <row r="1847" spans="1:17" x14ac:dyDescent="0.2">
      <c r="A1847" s="61" t="s">
        <v>3133</v>
      </c>
      <c r="B1847" s="61" t="s">
        <v>4282</v>
      </c>
      <c r="C1847" s="61" t="s">
        <v>1314</v>
      </c>
      <c r="D1847" s="61" t="s">
        <v>3134</v>
      </c>
      <c r="E1847" s="61" t="s">
        <v>4303</v>
      </c>
      <c r="F1847" s="61" t="s">
        <v>4325</v>
      </c>
      <c r="G1847" s="61" t="s">
        <v>1503</v>
      </c>
      <c r="H1847" s="61" t="s">
        <v>1504</v>
      </c>
      <c r="I1847" s="61" t="s">
        <v>1505</v>
      </c>
      <c r="J1847" s="61" t="s">
        <v>1506</v>
      </c>
      <c r="K1847" s="61" t="s">
        <v>4321</v>
      </c>
      <c r="L1847" s="61" t="s">
        <v>1508</v>
      </c>
      <c r="M1847" s="61" t="s">
        <v>4417</v>
      </c>
      <c r="N1847" s="355">
        <v>46034</v>
      </c>
      <c r="O1847" s="19">
        <v>1</v>
      </c>
      <c r="P1847" s="15" t="s">
        <v>1510</v>
      </c>
      <c r="Q1847" s="336">
        <v>1</v>
      </c>
    </row>
    <row r="1848" spans="1:17" x14ac:dyDescent="0.2">
      <c r="A1848" s="61" t="s">
        <v>3133</v>
      </c>
      <c r="B1848" s="61" t="s">
        <v>4283</v>
      </c>
      <c r="C1848" s="61" t="s">
        <v>1314</v>
      </c>
      <c r="D1848" s="61" t="s">
        <v>3134</v>
      </c>
      <c r="E1848" s="61" t="s">
        <v>4303</v>
      </c>
      <c r="F1848" s="61" t="s">
        <v>4325</v>
      </c>
      <c r="G1848" s="61" t="s">
        <v>1503</v>
      </c>
      <c r="H1848" s="61" t="s">
        <v>1504</v>
      </c>
      <c r="I1848" s="61" t="s">
        <v>1505</v>
      </c>
      <c r="J1848" s="61" t="s">
        <v>1506</v>
      </c>
      <c r="K1848" s="61" t="s">
        <v>4321</v>
      </c>
      <c r="L1848" s="61" t="s">
        <v>1508</v>
      </c>
      <c r="M1848" s="61" t="s">
        <v>4417</v>
      </c>
      <c r="N1848" s="355">
        <v>46034</v>
      </c>
      <c r="O1848" s="19">
        <v>1</v>
      </c>
      <c r="P1848" s="15" t="s">
        <v>1510</v>
      </c>
      <c r="Q1848" s="336">
        <v>1</v>
      </c>
    </row>
    <row r="1849" spans="1:17" x14ac:dyDescent="0.2">
      <c r="A1849" s="61" t="s">
        <v>3133</v>
      </c>
      <c r="B1849" s="61" t="s">
        <v>4284</v>
      </c>
      <c r="C1849" s="61" t="s">
        <v>1314</v>
      </c>
      <c r="D1849" s="61" t="s">
        <v>3134</v>
      </c>
      <c r="E1849" s="61" t="s">
        <v>4303</v>
      </c>
      <c r="F1849" s="61" t="s">
        <v>4325</v>
      </c>
      <c r="G1849" s="61" t="s">
        <v>1503</v>
      </c>
      <c r="H1849" s="61" t="s">
        <v>1504</v>
      </c>
      <c r="I1849" s="61" t="s">
        <v>1505</v>
      </c>
      <c r="J1849" s="61" t="s">
        <v>1506</v>
      </c>
      <c r="K1849" s="61" t="s">
        <v>4321</v>
      </c>
      <c r="L1849" s="61" t="s">
        <v>1508</v>
      </c>
      <c r="M1849" s="61" t="s">
        <v>4417</v>
      </c>
      <c r="N1849" s="355">
        <v>46034</v>
      </c>
      <c r="O1849" s="19">
        <v>1</v>
      </c>
      <c r="P1849" s="15" t="s">
        <v>1510</v>
      </c>
      <c r="Q1849" s="336">
        <v>1</v>
      </c>
    </row>
    <row r="1850" spans="1:17" x14ac:dyDescent="0.2">
      <c r="A1850" s="61" t="s">
        <v>3133</v>
      </c>
      <c r="B1850" s="61" t="s">
        <v>4284</v>
      </c>
      <c r="C1850" s="61" t="s">
        <v>4312</v>
      </c>
      <c r="D1850" s="61" t="s">
        <v>3134</v>
      </c>
      <c r="E1850" s="61" t="s">
        <v>4303</v>
      </c>
      <c r="F1850" s="61" t="s">
        <v>4325</v>
      </c>
      <c r="G1850" s="61" t="s">
        <v>1503</v>
      </c>
      <c r="H1850" s="61" t="s">
        <v>1504</v>
      </c>
      <c r="I1850" s="61" t="s">
        <v>1505</v>
      </c>
      <c r="J1850" s="61" t="s">
        <v>1506</v>
      </c>
      <c r="K1850" s="61" t="s">
        <v>4321</v>
      </c>
      <c r="L1850" s="61" t="s">
        <v>1508</v>
      </c>
      <c r="M1850" s="61" t="s">
        <v>4417</v>
      </c>
      <c r="N1850" s="355">
        <v>46034</v>
      </c>
      <c r="O1850" s="19">
        <v>1</v>
      </c>
      <c r="P1850" s="15" t="s">
        <v>1510</v>
      </c>
      <c r="Q1850" s="336">
        <v>1</v>
      </c>
    </row>
    <row r="1851" spans="1:17" x14ac:dyDescent="0.2">
      <c r="A1851" s="61" t="s">
        <v>3133</v>
      </c>
      <c r="B1851" s="61" t="s">
        <v>4284</v>
      </c>
      <c r="C1851" s="61" t="s">
        <v>4313</v>
      </c>
      <c r="D1851" s="61" t="s">
        <v>3134</v>
      </c>
      <c r="E1851" s="61" t="s">
        <v>4303</v>
      </c>
      <c r="F1851" s="61" t="s">
        <v>4325</v>
      </c>
      <c r="G1851" s="61" t="s">
        <v>1503</v>
      </c>
      <c r="H1851" s="61" t="s">
        <v>1504</v>
      </c>
      <c r="I1851" s="61" t="s">
        <v>1505</v>
      </c>
      <c r="J1851" s="61" t="s">
        <v>1506</v>
      </c>
      <c r="K1851" s="61" t="s">
        <v>4321</v>
      </c>
      <c r="L1851" s="61" t="s">
        <v>1508</v>
      </c>
      <c r="M1851" s="61" t="s">
        <v>4417</v>
      </c>
      <c r="N1851" s="355">
        <v>46034</v>
      </c>
      <c r="O1851" s="19">
        <v>1</v>
      </c>
      <c r="P1851" s="15" t="s">
        <v>1510</v>
      </c>
      <c r="Q1851" s="336">
        <v>1</v>
      </c>
    </row>
    <row r="1852" spans="1:17" x14ac:dyDescent="0.2">
      <c r="A1852" s="61" t="s">
        <v>3133</v>
      </c>
      <c r="B1852" s="61" t="s">
        <v>4295</v>
      </c>
      <c r="C1852" s="61" t="s">
        <v>1314</v>
      </c>
      <c r="D1852" s="61" t="s">
        <v>3134</v>
      </c>
      <c r="E1852" s="61" t="s">
        <v>4303</v>
      </c>
      <c r="F1852" s="61" t="s">
        <v>4325</v>
      </c>
      <c r="G1852" s="61" t="s">
        <v>1503</v>
      </c>
      <c r="H1852" s="61" t="s">
        <v>4364</v>
      </c>
      <c r="I1852" s="61" t="s">
        <v>1505</v>
      </c>
      <c r="J1852" s="61" t="s">
        <v>1506</v>
      </c>
      <c r="K1852" s="61" t="s">
        <v>4306</v>
      </c>
      <c r="L1852" s="61" t="s">
        <v>1508</v>
      </c>
      <c r="M1852" s="61" t="s">
        <v>4417</v>
      </c>
      <c r="N1852" s="355">
        <v>46034</v>
      </c>
      <c r="O1852" s="19">
        <v>21</v>
      </c>
      <c r="P1852" s="15" t="s">
        <v>1510</v>
      </c>
      <c r="Q1852" s="336">
        <v>1</v>
      </c>
    </row>
    <row r="1853" spans="1:17" x14ac:dyDescent="0.2">
      <c r="A1853" s="61" t="s">
        <v>3133</v>
      </c>
      <c r="B1853" s="61" t="s">
        <v>4295</v>
      </c>
      <c r="C1853" s="61" t="s">
        <v>4312</v>
      </c>
      <c r="D1853" s="61" t="s">
        <v>3134</v>
      </c>
      <c r="E1853" s="61" t="s">
        <v>4303</v>
      </c>
      <c r="F1853" s="61" t="s">
        <v>4325</v>
      </c>
      <c r="G1853" s="61" t="s">
        <v>1503</v>
      </c>
      <c r="H1853" s="61" t="s">
        <v>4364</v>
      </c>
      <c r="I1853" s="61" t="s">
        <v>1505</v>
      </c>
      <c r="J1853" s="61" t="s">
        <v>1506</v>
      </c>
      <c r="K1853" s="61" t="s">
        <v>4306</v>
      </c>
      <c r="L1853" s="61" t="s">
        <v>1508</v>
      </c>
      <c r="M1853" s="61" t="s">
        <v>4417</v>
      </c>
      <c r="N1853" s="355">
        <v>46034</v>
      </c>
      <c r="O1853" s="19">
        <v>0</v>
      </c>
      <c r="P1853" s="15" t="s">
        <v>1510</v>
      </c>
      <c r="Q1853" s="336">
        <v>1</v>
      </c>
    </row>
    <row r="1854" spans="1:17" x14ac:dyDescent="0.2">
      <c r="A1854" s="61" t="s">
        <v>3133</v>
      </c>
      <c r="B1854" s="61" t="s">
        <v>4295</v>
      </c>
      <c r="C1854" s="61" t="s">
        <v>4313</v>
      </c>
      <c r="D1854" s="61" t="s">
        <v>3134</v>
      </c>
      <c r="E1854" s="61" t="s">
        <v>4303</v>
      </c>
      <c r="F1854" s="61" t="s">
        <v>4325</v>
      </c>
      <c r="G1854" s="61" t="s">
        <v>1503</v>
      </c>
      <c r="H1854" s="61" t="s">
        <v>4364</v>
      </c>
      <c r="I1854" s="61" t="s">
        <v>1505</v>
      </c>
      <c r="J1854" s="61" t="s">
        <v>1506</v>
      </c>
      <c r="K1854" s="61" t="s">
        <v>4306</v>
      </c>
      <c r="L1854" s="61" t="s">
        <v>1508</v>
      </c>
      <c r="M1854" s="61" t="s">
        <v>4417</v>
      </c>
      <c r="N1854" s="355">
        <v>46034</v>
      </c>
      <c r="O1854" s="19">
        <v>0</v>
      </c>
      <c r="P1854" s="15" t="s">
        <v>1510</v>
      </c>
      <c r="Q1854" s="336">
        <v>1</v>
      </c>
    </row>
    <row r="1855" spans="1:17" x14ac:dyDescent="0.2">
      <c r="A1855" s="61" t="s">
        <v>3133</v>
      </c>
      <c r="B1855" s="61" t="s">
        <v>1498</v>
      </c>
      <c r="C1855" s="61" t="s">
        <v>1314</v>
      </c>
      <c r="D1855" s="61" t="s">
        <v>3134</v>
      </c>
      <c r="E1855" s="61" t="s">
        <v>4303</v>
      </c>
      <c r="F1855" s="61" t="s">
        <v>4325</v>
      </c>
      <c r="G1855" s="61" t="s">
        <v>1503</v>
      </c>
      <c r="H1855" s="61" t="s">
        <v>1504</v>
      </c>
      <c r="I1855" s="61" t="s">
        <v>4286</v>
      </c>
      <c r="J1855" s="61" t="s">
        <v>4287</v>
      </c>
      <c r="K1855" s="61" t="s">
        <v>4321</v>
      </c>
      <c r="L1855" s="61" t="s">
        <v>1508</v>
      </c>
      <c r="M1855" s="61" t="s">
        <v>4417</v>
      </c>
      <c r="N1855" s="355">
        <v>46034</v>
      </c>
      <c r="O1855" s="19">
        <v>15166.96</v>
      </c>
      <c r="P1855" s="15" t="s">
        <v>1510</v>
      </c>
      <c r="Q1855" s="336">
        <v>1</v>
      </c>
    </row>
    <row r="1856" spans="1:17" x14ac:dyDescent="0.2">
      <c r="A1856" s="61" t="s">
        <v>3133</v>
      </c>
      <c r="B1856" s="61" t="s">
        <v>1498</v>
      </c>
      <c r="C1856" s="61" t="s">
        <v>4312</v>
      </c>
      <c r="D1856" s="61" t="s">
        <v>3134</v>
      </c>
      <c r="E1856" s="61" t="s">
        <v>4303</v>
      </c>
      <c r="F1856" s="61" t="s">
        <v>4325</v>
      </c>
      <c r="G1856" s="61" t="s">
        <v>1503</v>
      </c>
      <c r="H1856" s="61" t="s">
        <v>1504</v>
      </c>
      <c r="I1856" s="61" t="s">
        <v>4286</v>
      </c>
      <c r="J1856" s="61" t="s">
        <v>4287</v>
      </c>
      <c r="K1856" s="61" t="s">
        <v>4321</v>
      </c>
      <c r="L1856" s="61" t="s">
        <v>1508</v>
      </c>
      <c r="M1856" s="61" t="s">
        <v>4417</v>
      </c>
      <c r="N1856" s="355">
        <v>46034</v>
      </c>
      <c r="O1856" s="19">
        <v>15166.96</v>
      </c>
      <c r="P1856" s="15" t="s">
        <v>1510</v>
      </c>
      <c r="Q1856" s="336">
        <v>1</v>
      </c>
    </row>
    <row r="1857" spans="1:17" x14ac:dyDescent="0.2">
      <c r="A1857" s="61" t="s">
        <v>3133</v>
      </c>
      <c r="B1857" s="61" t="s">
        <v>1498</v>
      </c>
      <c r="C1857" s="61" t="s">
        <v>4313</v>
      </c>
      <c r="D1857" s="61" t="s">
        <v>3134</v>
      </c>
      <c r="E1857" s="61" t="s">
        <v>4303</v>
      </c>
      <c r="F1857" s="61" t="s">
        <v>4325</v>
      </c>
      <c r="G1857" s="61" t="s">
        <v>1503</v>
      </c>
      <c r="H1857" s="61" t="s">
        <v>1504</v>
      </c>
      <c r="I1857" s="61" t="s">
        <v>4286</v>
      </c>
      <c r="J1857" s="61" t="s">
        <v>4287</v>
      </c>
      <c r="K1857" s="61" t="s">
        <v>4321</v>
      </c>
      <c r="L1857" s="61" t="s">
        <v>1508</v>
      </c>
      <c r="M1857" s="61" t="s">
        <v>4417</v>
      </c>
      <c r="N1857" s="355">
        <v>46034</v>
      </c>
      <c r="O1857" s="19">
        <v>0</v>
      </c>
      <c r="P1857" s="15" t="s">
        <v>1510</v>
      </c>
      <c r="Q1857" s="336">
        <v>1</v>
      </c>
    </row>
    <row r="1858" spans="1:17" x14ac:dyDescent="0.2">
      <c r="A1858" s="61" t="s">
        <v>3133</v>
      </c>
      <c r="B1858" s="61" t="s">
        <v>1518</v>
      </c>
      <c r="C1858" s="61" t="s">
        <v>1314</v>
      </c>
      <c r="D1858" s="61" t="s">
        <v>3134</v>
      </c>
      <c r="E1858" s="61" t="s">
        <v>4303</v>
      </c>
      <c r="F1858" s="61" t="s">
        <v>4325</v>
      </c>
      <c r="G1858" s="61" t="s">
        <v>1503</v>
      </c>
      <c r="H1858" s="61" t="s">
        <v>1504</v>
      </c>
      <c r="I1858" s="61" t="s">
        <v>1505</v>
      </c>
      <c r="J1858" s="61" t="s">
        <v>1506</v>
      </c>
      <c r="K1858" s="61" t="s">
        <v>4321</v>
      </c>
      <c r="L1858" s="61" t="s">
        <v>1508</v>
      </c>
      <c r="M1858" s="61" t="s">
        <v>4417</v>
      </c>
      <c r="N1858" s="355">
        <v>46034</v>
      </c>
      <c r="O1858" s="19">
        <v>1</v>
      </c>
      <c r="P1858" s="15" t="s">
        <v>1510</v>
      </c>
      <c r="Q1858" s="336">
        <v>1</v>
      </c>
    </row>
    <row r="1859" spans="1:17" x14ac:dyDescent="0.2">
      <c r="A1859" s="61" t="s">
        <v>3133</v>
      </c>
      <c r="B1859" s="61" t="s">
        <v>1518</v>
      </c>
      <c r="C1859" s="61" t="s">
        <v>4312</v>
      </c>
      <c r="D1859" s="61" t="s">
        <v>3134</v>
      </c>
      <c r="E1859" s="61" t="s">
        <v>4303</v>
      </c>
      <c r="F1859" s="61" t="s">
        <v>4325</v>
      </c>
      <c r="G1859" s="61" t="s">
        <v>1503</v>
      </c>
      <c r="H1859" s="61" t="s">
        <v>1504</v>
      </c>
      <c r="I1859" s="61" t="s">
        <v>1505</v>
      </c>
      <c r="J1859" s="61" t="s">
        <v>1506</v>
      </c>
      <c r="K1859" s="61" t="s">
        <v>4321</v>
      </c>
      <c r="L1859" s="61" t="s">
        <v>1508</v>
      </c>
      <c r="M1859" s="61" t="s">
        <v>4417</v>
      </c>
      <c r="N1859" s="355">
        <v>46034</v>
      </c>
      <c r="O1859" s="19">
        <v>1</v>
      </c>
      <c r="P1859" s="15" t="s">
        <v>1510</v>
      </c>
      <c r="Q1859" s="336">
        <v>1</v>
      </c>
    </row>
    <row r="1860" spans="1:17" x14ac:dyDescent="0.2">
      <c r="A1860" s="61" t="s">
        <v>3133</v>
      </c>
      <c r="B1860" s="61" t="s">
        <v>1518</v>
      </c>
      <c r="C1860" s="61" t="s">
        <v>4313</v>
      </c>
      <c r="D1860" s="61" t="s">
        <v>3134</v>
      </c>
      <c r="E1860" s="61" t="s">
        <v>4303</v>
      </c>
      <c r="F1860" s="61" t="s">
        <v>4325</v>
      </c>
      <c r="G1860" s="61" t="s">
        <v>1503</v>
      </c>
      <c r="H1860" s="61" t="s">
        <v>1504</v>
      </c>
      <c r="I1860" s="61" t="s">
        <v>1505</v>
      </c>
      <c r="J1860" s="61" t="s">
        <v>1506</v>
      </c>
      <c r="K1860" s="61" t="s">
        <v>4321</v>
      </c>
      <c r="L1860" s="61" t="s">
        <v>1508</v>
      </c>
      <c r="M1860" s="61" t="s">
        <v>4417</v>
      </c>
      <c r="N1860" s="355">
        <v>46034</v>
      </c>
      <c r="O1860" s="19">
        <v>1</v>
      </c>
      <c r="P1860" s="15" t="s">
        <v>1510</v>
      </c>
      <c r="Q1860" s="336">
        <v>1</v>
      </c>
    </row>
    <row r="1861" spans="1:17" x14ac:dyDescent="0.2">
      <c r="A1861" s="61" t="s">
        <v>2985</v>
      </c>
      <c r="B1861" s="61" t="s">
        <v>1498</v>
      </c>
      <c r="C1861" s="61" t="s">
        <v>1314</v>
      </c>
      <c r="D1861" s="61" t="s">
        <v>2986</v>
      </c>
      <c r="E1861" s="61" t="s">
        <v>4303</v>
      </c>
      <c r="F1861" s="61" t="s">
        <v>4310</v>
      </c>
      <c r="G1861" s="61" t="s">
        <v>2872</v>
      </c>
      <c r="H1861" s="61" t="s">
        <v>1504</v>
      </c>
      <c r="I1861" s="61" t="s">
        <v>1505</v>
      </c>
      <c r="J1861" s="61" t="s">
        <v>1506</v>
      </c>
      <c r="K1861" s="61" t="s">
        <v>4306</v>
      </c>
      <c r="L1861" s="61" t="s">
        <v>1508</v>
      </c>
      <c r="M1861" s="61" t="s">
        <v>4411</v>
      </c>
      <c r="N1861" s="355">
        <v>45537</v>
      </c>
      <c r="O1861" s="19">
        <v>0</v>
      </c>
      <c r="P1861" s="15" t="s">
        <v>1510</v>
      </c>
      <c r="Q1861" s="336">
        <v>1</v>
      </c>
    </row>
    <row r="1862" spans="1:17" x14ac:dyDescent="0.2">
      <c r="A1862" s="61" t="s">
        <v>3008</v>
      </c>
      <c r="B1862" s="61" t="s">
        <v>1498</v>
      </c>
      <c r="C1862" s="61" t="s">
        <v>1314</v>
      </c>
      <c r="D1862" s="61" t="s">
        <v>3009</v>
      </c>
      <c r="E1862" s="61" t="s">
        <v>4303</v>
      </c>
      <c r="F1862" s="61" t="s">
        <v>4310</v>
      </c>
      <c r="G1862" s="61" t="s">
        <v>2872</v>
      </c>
      <c r="H1862" s="61" t="s">
        <v>1504</v>
      </c>
      <c r="I1862" s="61" t="s">
        <v>1505</v>
      </c>
      <c r="J1862" s="61" t="s">
        <v>1506</v>
      </c>
      <c r="K1862" s="61" t="s">
        <v>4306</v>
      </c>
      <c r="L1862" s="61" t="s">
        <v>1508</v>
      </c>
      <c r="M1862" s="61" t="s">
        <v>4414</v>
      </c>
      <c r="N1862" s="355">
        <v>45898</v>
      </c>
      <c r="O1862" s="19">
        <v>0</v>
      </c>
      <c r="P1862" s="15" t="s">
        <v>1510</v>
      </c>
      <c r="Q1862" s="336">
        <v>1</v>
      </c>
    </row>
    <row r="1863" spans="1:17" x14ac:dyDescent="0.2">
      <c r="A1863" s="61" t="s">
        <v>3008</v>
      </c>
      <c r="B1863" s="61" t="s">
        <v>4300</v>
      </c>
      <c r="C1863" s="61" t="s">
        <v>1314</v>
      </c>
      <c r="D1863" s="61" t="s">
        <v>3009</v>
      </c>
      <c r="E1863" s="61" t="s">
        <v>4303</v>
      </c>
      <c r="F1863" s="61" t="s">
        <v>4310</v>
      </c>
      <c r="G1863" s="61" t="s">
        <v>2872</v>
      </c>
      <c r="H1863" s="61" t="s">
        <v>4301</v>
      </c>
      <c r="I1863" s="61" t="s">
        <v>4286</v>
      </c>
      <c r="J1863" s="61" t="s">
        <v>1506</v>
      </c>
      <c r="K1863" s="61" t="s">
        <v>4306</v>
      </c>
      <c r="L1863" s="61" t="s">
        <v>1508</v>
      </c>
      <c r="M1863" s="61" t="s">
        <v>4414</v>
      </c>
      <c r="N1863" s="355">
        <v>45898</v>
      </c>
      <c r="O1863" s="19">
        <v>191249.46</v>
      </c>
      <c r="P1863" s="15" t="s">
        <v>1510</v>
      </c>
      <c r="Q1863" s="336">
        <v>1</v>
      </c>
    </row>
    <row r="1864" spans="1:17" x14ac:dyDescent="0.2">
      <c r="A1864" s="61" t="s">
        <v>3190</v>
      </c>
      <c r="B1864" s="61" t="s">
        <v>1498</v>
      </c>
      <c r="C1864" s="61" t="s">
        <v>1314</v>
      </c>
      <c r="D1864" s="61" t="s">
        <v>3191</v>
      </c>
      <c r="E1864" s="61" t="s">
        <v>4303</v>
      </c>
      <c r="F1864" s="61" t="s">
        <v>4397</v>
      </c>
      <c r="G1864" s="61" t="s">
        <v>1503</v>
      </c>
      <c r="H1864" s="61" t="s">
        <v>1504</v>
      </c>
      <c r="I1864" s="61" t="s">
        <v>1505</v>
      </c>
      <c r="J1864" s="61" t="s">
        <v>1506</v>
      </c>
      <c r="K1864" s="61" t="s">
        <v>4306</v>
      </c>
      <c r="L1864" s="61" t="s">
        <v>1508</v>
      </c>
      <c r="M1864" s="61" t="s">
        <v>4414</v>
      </c>
      <c r="N1864" s="355">
        <v>45537</v>
      </c>
      <c r="O1864" s="19">
        <v>0</v>
      </c>
      <c r="P1864" s="15" t="s">
        <v>1510</v>
      </c>
      <c r="Q1864" s="336">
        <v>1</v>
      </c>
    </row>
    <row r="1865" spans="1:17" x14ac:dyDescent="0.2">
      <c r="A1865" s="61" t="s">
        <v>4065</v>
      </c>
      <c r="B1865" s="61" t="s">
        <v>1498</v>
      </c>
      <c r="C1865" s="61" t="s">
        <v>1314</v>
      </c>
      <c r="D1865" s="61" t="s">
        <v>4066</v>
      </c>
      <c r="E1865" s="61" t="s">
        <v>4303</v>
      </c>
      <c r="F1865" s="61" t="s">
        <v>4310</v>
      </c>
      <c r="G1865" s="61" t="s">
        <v>2872</v>
      </c>
      <c r="H1865" s="61" t="s">
        <v>4301</v>
      </c>
      <c r="I1865" s="61" t="s">
        <v>1505</v>
      </c>
      <c r="J1865" s="61" t="s">
        <v>1506</v>
      </c>
      <c r="K1865" s="61" t="s">
        <v>4306</v>
      </c>
      <c r="L1865" s="61" t="s">
        <v>1508</v>
      </c>
      <c r="M1865" s="61" t="s">
        <v>4414</v>
      </c>
      <c r="N1865" s="355">
        <v>45537</v>
      </c>
      <c r="O1865" s="19">
        <v>0</v>
      </c>
      <c r="P1865" s="15" t="s">
        <v>1510</v>
      </c>
      <c r="Q1865" s="336">
        <v>1</v>
      </c>
    </row>
    <row r="1866" spans="1:17" x14ac:dyDescent="0.2">
      <c r="A1866" s="61" t="s">
        <v>4065</v>
      </c>
      <c r="B1866" s="61" t="s">
        <v>4300</v>
      </c>
      <c r="C1866" s="61" t="s">
        <v>1314</v>
      </c>
      <c r="D1866" s="61" t="s">
        <v>4066</v>
      </c>
      <c r="E1866" s="61" t="s">
        <v>4303</v>
      </c>
      <c r="F1866" s="61" t="s">
        <v>4310</v>
      </c>
      <c r="G1866" s="61" t="s">
        <v>2872</v>
      </c>
      <c r="H1866" s="61" t="s">
        <v>4301</v>
      </c>
      <c r="I1866" s="61" t="s">
        <v>1505</v>
      </c>
      <c r="J1866" s="61" t="s">
        <v>1506</v>
      </c>
      <c r="K1866" s="61" t="s">
        <v>4306</v>
      </c>
      <c r="L1866" s="61" t="s">
        <v>1508</v>
      </c>
      <c r="M1866" s="61" t="s">
        <v>4414</v>
      </c>
      <c r="N1866" s="355">
        <v>45537</v>
      </c>
      <c r="O1866" s="19">
        <v>100</v>
      </c>
      <c r="P1866" s="15" t="s">
        <v>1510</v>
      </c>
      <c r="Q1866" s="336">
        <v>1</v>
      </c>
    </row>
    <row r="1867" spans="1:17" x14ac:dyDescent="0.2">
      <c r="A1867" s="61" t="s">
        <v>2971</v>
      </c>
      <c r="B1867" s="61" t="s">
        <v>1498</v>
      </c>
      <c r="C1867" s="61" t="s">
        <v>1314</v>
      </c>
      <c r="D1867" s="61" t="s">
        <v>2972</v>
      </c>
      <c r="E1867" s="61" t="s">
        <v>4303</v>
      </c>
      <c r="F1867" s="61" t="s">
        <v>4310</v>
      </c>
      <c r="G1867" s="61" t="s">
        <v>1503</v>
      </c>
      <c r="H1867" s="61" t="s">
        <v>4301</v>
      </c>
      <c r="I1867" s="61" t="s">
        <v>4286</v>
      </c>
      <c r="J1867" s="61" t="s">
        <v>4287</v>
      </c>
      <c r="K1867" s="61" t="s">
        <v>4306</v>
      </c>
      <c r="L1867" s="61" t="s">
        <v>1508</v>
      </c>
      <c r="M1867" s="61" t="s">
        <v>4414</v>
      </c>
      <c r="N1867" s="355">
        <v>45902</v>
      </c>
      <c r="O1867" s="19">
        <v>100193.48</v>
      </c>
      <c r="P1867" s="15" t="s">
        <v>1510</v>
      </c>
      <c r="Q1867" s="336">
        <v>1</v>
      </c>
    </row>
    <row r="1868" spans="1:17" x14ac:dyDescent="0.2">
      <c r="A1868" s="61" t="s">
        <v>2971</v>
      </c>
      <c r="B1868" s="61" t="s">
        <v>1498</v>
      </c>
      <c r="C1868" s="61" t="s">
        <v>4312</v>
      </c>
      <c r="D1868" s="61" t="s">
        <v>2972</v>
      </c>
      <c r="E1868" s="61" t="s">
        <v>4303</v>
      </c>
      <c r="F1868" s="61" t="s">
        <v>4310</v>
      </c>
      <c r="G1868" s="61" t="s">
        <v>1503</v>
      </c>
      <c r="H1868" s="61" t="s">
        <v>4301</v>
      </c>
      <c r="I1868" s="61" t="s">
        <v>4286</v>
      </c>
      <c r="J1868" s="61" t="s">
        <v>4287</v>
      </c>
      <c r="K1868" s="61" t="s">
        <v>4306</v>
      </c>
      <c r="L1868" s="61" t="s">
        <v>1508</v>
      </c>
      <c r="M1868" s="61" t="s">
        <v>4414</v>
      </c>
      <c r="N1868" s="355">
        <v>45902</v>
      </c>
      <c r="O1868" s="19">
        <v>100193.48</v>
      </c>
      <c r="P1868" s="15" t="s">
        <v>1510</v>
      </c>
      <c r="Q1868" s="336">
        <v>1</v>
      </c>
    </row>
    <row r="1869" spans="1:17" x14ac:dyDescent="0.2">
      <c r="A1869" s="61" t="s">
        <v>2971</v>
      </c>
      <c r="B1869" s="61" t="s">
        <v>1498</v>
      </c>
      <c r="C1869" s="61" t="s">
        <v>4313</v>
      </c>
      <c r="D1869" s="61" t="s">
        <v>2972</v>
      </c>
      <c r="E1869" s="61" t="s">
        <v>4303</v>
      </c>
      <c r="F1869" s="61" t="s">
        <v>4310</v>
      </c>
      <c r="G1869" s="61" t="s">
        <v>1503</v>
      </c>
      <c r="H1869" s="61" t="s">
        <v>4301</v>
      </c>
      <c r="I1869" s="61" t="s">
        <v>4286</v>
      </c>
      <c r="J1869" s="61" t="s">
        <v>4287</v>
      </c>
      <c r="K1869" s="61" t="s">
        <v>4306</v>
      </c>
      <c r="L1869" s="61" t="s">
        <v>1508</v>
      </c>
      <c r="M1869" s="61" t="s">
        <v>4414</v>
      </c>
      <c r="N1869" s="355">
        <v>45902</v>
      </c>
      <c r="O1869" s="19">
        <v>0</v>
      </c>
      <c r="P1869" s="15" t="s">
        <v>1510</v>
      </c>
      <c r="Q1869" s="336">
        <v>1</v>
      </c>
    </row>
    <row r="1870" spans="1:17" x14ac:dyDescent="0.2">
      <c r="A1870" s="61" t="s">
        <v>2971</v>
      </c>
      <c r="B1870" s="61" t="s">
        <v>4300</v>
      </c>
      <c r="C1870" s="61" t="s">
        <v>1314</v>
      </c>
      <c r="D1870" s="61" t="s">
        <v>2972</v>
      </c>
      <c r="E1870" s="61" t="s">
        <v>4303</v>
      </c>
      <c r="F1870" s="61" t="s">
        <v>4310</v>
      </c>
      <c r="G1870" s="61" t="s">
        <v>1503</v>
      </c>
      <c r="H1870" s="61" t="s">
        <v>4301</v>
      </c>
      <c r="I1870" s="61" t="s">
        <v>4286</v>
      </c>
      <c r="J1870" s="61" t="s">
        <v>1506</v>
      </c>
      <c r="K1870" s="61" t="s">
        <v>4306</v>
      </c>
      <c r="L1870" s="61" t="s">
        <v>1508</v>
      </c>
      <c r="M1870" s="61" t="s">
        <v>4414</v>
      </c>
      <c r="N1870" s="355">
        <v>45902</v>
      </c>
      <c r="O1870" s="19">
        <v>100193.48</v>
      </c>
      <c r="P1870" s="15" t="s">
        <v>1510</v>
      </c>
      <c r="Q1870" s="336">
        <v>1</v>
      </c>
    </row>
    <row r="1871" spans="1:17" x14ac:dyDescent="0.2">
      <c r="A1871" s="61" t="s">
        <v>3951</v>
      </c>
      <c r="B1871" s="61" t="s">
        <v>1498</v>
      </c>
      <c r="C1871" s="61" t="s">
        <v>1314</v>
      </c>
      <c r="D1871" s="61" t="s">
        <v>3952</v>
      </c>
      <c r="E1871" s="61" t="s">
        <v>4303</v>
      </c>
      <c r="F1871" s="61" t="s">
        <v>4330</v>
      </c>
      <c r="G1871" s="61" t="s">
        <v>1503</v>
      </c>
      <c r="H1871" s="61" t="s">
        <v>1504</v>
      </c>
      <c r="I1871" s="61" t="s">
        <v>1505</v>
      </c>
      <c r="J1871" s="61" t="s">
        <v>1506</v>
      </c>
      <c r="K1871" s="61" t="s">
        <v>4319</v>
      </c>
      <c r="L1871" s="61" t="s">
        <v>1508</v>
      </c>
      <c r="M1871" s="61" t="s">
        <v>4414</v>
      </c>
      <c r="N1871" s="355">
        <v>45898</v>
      </c>
      <c r="O1871" s="19">
        <v>0</v>
      </c>
      <c r="P1871" s="15" t="s">
        <v>1510</v>
      </c>
      <c r="Q1871" s="336">
        <v>1</v>
      </c>
    </row>
    <row r="1872" spans="1:17" x14ac:dyDescent="0.2">
      <c r="A1872" s="61" t="s">
        <v>3951</v>
      </c>
      <c r="B1872" s="61" t="s">
        <v>1498</v>
      </c>
      <c r="C1872" s="61" t="s">
        <v>4312</v>
      </c>
      <c r="D1872" s="61" t="s">
        <v>3952</v>
      </c>
      <c r="E1872" s="61" t="s">
        <v>4303</v>
      </c>
      <c r="F1872" s="61" t="s">
        <v>4330</v>
      </c>
      <c r="G1872" s="61" t="s">
        <v>1503</v>
      </c>
      <c r="H1872" s="61" t="s">
        <v>1504</v>
      </c>
      <c r="I1872" s="61" t="s">
        <v>1505</v>
      </c>
      <c r="J1872" s="61" t="s">
        <v>1506</v>
      </c>
      <c r="K1872" s="61" t="s">
        <v>4319</v>
      </c>
      <c r="L1872" s="61" t="s">
        <v>1508</v>
      </c>
      <c r="M1872" s="61" t="s">
        <v>4414</v>
      </c>
      <c r="N1872" s="355">
        <v>45898</v>
      </c>
      <c r="O1872" s="19">
        <v>0</v>
      </c>
      <c r="P1872" s="15" t="s">
        <v>1510</v>
      </c>
      <c r="Q1872" s="336">
        <v>1</v>
      </c>
    </row>
    <row r="1873" spans="1:17" x14ac:dyDescent="0.2">
      <c r="A1873" s="61" t="s">
        <v>3951</v>
      </c>
      <c r="B1873" s="61" t="s">
        <v>1498</v>
      </c>
      <c r="C1873" s="61" t="s">
        <v>4313</v>
      </c>
      <c r="D1873" s="61" t="s">
        <v>3952</v>
      </c>
      <c r="E1873" s="61" t="s">
        <v>4303</v>
      </c>
      <c r="F1873" s="61" t="s">
        <v>4330</v>
      </c>
      <c r="G1873" s="61" t="s">
        <v>1503</v>
      </c>
      <c r="H1873" s="61" t="s">
        <v>1504</v>
      </c>
      <c r="I1873" s="61" t="s">
        <v>1505</v>
      </c>
      <c r="J1873" s="61" t="s">
        <v>1506</v>
      </c>
      <c r="K1873" s="61" t="s">
        <v>4319</v>
      </c>
      <c r="L1873" s="61" t="s">
        <v>1508</v>
      </c>
      <c r="M1873" s="61" t="s">
        <v>4414</v>
      </c>
      <c r="N1873" s="355">
        <v>45898</v>
      </c>
      <c r="O1873" s="19">
        <v>0</v>
      </c>
      <c r="P1873" s="15" t="s">
        <v>1510</v>
      </c>
      <c r="Q1873" s="336">
        <v>1</v>
      </c>
    </row>
    <row r="1874" spans="1:17" x14ac:dyDescent="0.2">
      <c r="A1874" s="61" t="s">
        <v>3226</v>
      </c>
      <c r="B1874" s="61" t="s">
        <v>1498</v>
      </c>
      <c r="C1874" s="61" t="s">
        <v>1314</v>
      </c>
      <c r="D1874" s="61" t="s">
        <v>3227</v>
      </c>
      <c r="E1874" s="61" t="s">
        <v>4303</v>
      </c>
      <c r="F1874" s="61" t="s">
        <v>4310</v>
      </c>
      <c r="G1874" s="61" t="s">
        <v>1503</v>
      </c>
      <c r="H1874" s="61" t="s">
        <v>4301</v>
      </c>
      <c r="I1874" s="61" t="s">
        <v>1505</v>
      </c>
      <c r="J1874" s="61" t="s">
        <v>1506</v>
      </c>
      <c r="K1874" s="61" t="s">
        <v>4306</v>
      </c>
      <c r="L1874" s="61" t="s">
        <v>1508</v>
      </c>
      <c r="M1874" s="61" t="s">
        <v>4417</v>
      </c>
      <c r="N1874" s="355">
        <v>46048</v>
      </c>
      <c r="O1874" s="19">
        <v>0</v>
      </c>
      <c r="P1874" s="15" t="s">
        <v>1510</v>
      </c>
      <c r="Q1874" s="336">
        <v>1</v>
      </c>
    </row>
    <row r="1875" spans="1:17" x14ac:dyDescent="0.2">
      <c r="A1875" s="61" t="s">
        <v>3226</v>
      </c>
      <c r="B1875" s="61" t="s">
        <v>1498</v>
      </c>
      <c r="C1875" s="61" t="s">
        <v>4312</v>
      </c>
      <c r="D1875" s="61" t="s">
        <v>3227</v>
      </c>
      <c r="E1875" s="61" t="s">
        <v>4303</v>
      </c>
      <c r="F1875" s="61" t="s">
        <v>4310</v>
      </c>
      <c r="G1875" s="61" t="s">
        <v>1503</v>
      </c>
      <c r="H1875" s="61" t="s">
        <v>4301</v>
      </c>
      <c r="I1875" s="61" t="s">
        <v>1505</v>
      </c>
      <c r="J1875" s="61" t="s">
        <v>1506</v>
      </c>
      <c r="K1875" s="61" t="s">
        <v>4306</v>
      </c>
      <c r="L1875" s="61" t="s">
        <v>1508</v>
      </c>
      <c r="M1875" s="61" t="s">
        <v>4417</v>
      </c>
      <c r="N1875" s="355">
        <v>46048</v>
      </c>
      <c r="O1875" s="19">
        <v>1</v>
      </c>
      <c r="P1875" s="15" t="s">
        <v>1510</v>
      </c>
      <c r="Q1875" s="336">
        <v>1</v>
      </c>
    </row>
    <row r="1876" spans="1:17" x14ac:dyDescent="0.2">
      <c r="A1876" s="61" t="s">
        <v>3226</v>
      </c>
      <c r="B1876" s="61" t="s">
        <v>1498</v>
      </c>
      <c r="C1876" s="61" t="s">
        <v>4313</v>
      </c>
      <c r="D1876" s="61" t="s">
        <v>3227</v>
      </c>
      <c r="E1876" s="61" t="s">
        <v>4303</v>
      </c>
      <c r="F1876" s="61" t="s">
        <v>4310</v>
      </c>
      <c r="G1876" s="61" t="s">
        <v>1503</v>
      </c>
      <c r="H1876" s="61" t="s">
        <v>4301</v>
      </c>
      <c r="I1876" s="61" t="s">
        <v>1505</v>
      </c>
      <c r="J1876" s="61" t="s">
        <v>1506</v>
      </c>
      <c r="K1876" s="61" t="s">
        <v>4306</v>
      </c>
      <c r="L1876" s="61" t="s">
        <v>1508</v>
      </c>
      <c r="M1876" s="61" t="s">
        <v>4417</v>
      </c>
      <c r="N1876" s="355">
        <v>46048</v>
      </c>
      <c r="O1876" s="19">
        <v>0</v>
      </c>
      <c r="P1876" s="15" t="s">
        <v>1510</v>
      </c>
      <c r="Q1876" s="336">
        <v>1</v>
      </c>
    </row>
    <row r="1877" spans="1:17" x14ac:dyDescent="0.2">
      <c r="A1877" s="61" t="s">
        <v>3226</v>
      </c>
      <c r="B1877" s="61" t="s">
        <v>4300</v>
      </c>
      <c r="C1877" s="61" t="s">
        <v>1314</v>
      </c>
      <c r="D1877" s="61" t="s">
        <v>3227</v>
      </c>
      <c r="E1877" s="61" t="s">
        <v>4303</v>
      </c>
      <c r="F1877" s="61" t="s">
        <v>4310</v>
      </c>
      <c r="G1877" s="61" t="s">
        <v>1503</v>
      </c>
      <c r="H1877" s="61" t="s">
        <v>4301</v>
      </c>
      <c r="I1877" s="61" t="s">
        <v>1505</v>
      </c>
      <c r="J1877" s="61" t="s">
        <v>1506</v>
      </c>
      <c r="K1877" s="61" t="s">
        <v>4306</v>
      </c>
      <c r="L1877" s="61" t="s">
        <v>1508</v>
      </c>
      <c r="M1877" s="61" t="s">
        <v>4417</v>
      </c>
      <c r="N1877" s="355">
        <v>46048</v>
      </c>
      <c r="O1877" s="19">
        <v>1969.61</v>
      </c>
      <c r="P1877" s="15" t="s">
        <v>1510</v>
      </c>
      <c r="Q1877" s="336">
        <v>1</v>
      </c>
    </row>
    <row r="1878" spans="1:17" x14ac:dyDescent="0.2">
      <c r="A1878" s="61" t="s">
        <v>3909</v>
      </c>
      <c r="B1878" s="61" t="s">
        <v>1498</v>
      </c>
      <c r="C1878" s="61" t="s">
        <v>1314</v>
      </c>
      <c r="D1878" s="61" t="s">
        <v>3910</v>
      </c>
      <c r="E1878" s="61" t="s">
        <v>4303</v>
      </c>
      <c r="F1878" s="61" t="s">
        <v>1515</v>
      </c>
      <c r="G1878" s="61" t="s">
        <v>1503</v>
      </c>
      <c r="H1878" s="61" t="s">
        <v>4301</v>
      </c>
      <c r="I1878" s="61" t="s">
        <v>1505</v>
      </c>
      <c r="J1878" s="61" t="s">
        <v>1506</v>
      </c>
      <c r="K1878" s="61" t="s">
        <v>4306</v>
      </c>
      <c r="L1878" s="61" t="s">
        <v>1508</v>
      </c>
      <c r="M1878" s="61" t="s">
        <v>4414</v>
      </c>
      <c r="N1878" s="355">
        <v>45992</v>
      </c>
      <c r="O1878" s="19">
        <v>0</v>
      </c>
      <c r="P1878" s="15" t="s">
        <v>1510</v>
      </c>
      <c r="Q1878" s="336">
        <v>1</v>
      </c>
    </row>
    <row r="1879" spans="1:17" x14ac:dyDescent="0.2">
      <c r="A1879" s="61" t="s">
        <v>3909</v>
      </c>
      <c r="B1879" s="61" t="s">
        <v>1498</v>
      </c>
      <c r="C1879" s="61" t="s">
        <v>4312</v>
      </c>
      <c r="D1879" s="61" t="s">
        <v>3910</v>
      </c>
      <c r="E1879" s="61" t="s">
        <v>4303</v>
      </c>
      <c r="F1879" s="61" t="s">
        <v>1515</v>
      </c>
      <c r="G1879" s="61" t="s">
        <v>1503</v>
      </c>
      <c r="H1879" s="61" t="s">
        <v>4301</v>
      </c>
      <c r="I1879" s="61" t="s">
        <v>1505</v>
      </c>
      <c r="J1879" s="61" t="s">
        <v>1506</v>
      </c>
      <c r="K1879" s="61" t="s">
        <v>4306</v>
      </c>
      <c r="L1879" s="61" t="s">
        <v>1508</v>
      </c>
      <c r="M1879" s="61" t="s">
        <v>4414</v>
      </c>
      <c r="N1879" s="355">
        <v>45992</v>
      </c>
      <c r="O1879" s="19">
        <v>0</v>
      </c>
      <c r="P1879" s="15" t="s">
        <v>1510</v>
      </c>
      <c r="Q1879" s="336">
        <v>1</v>
      </c>
    </row>
    <row r="1880" spans="1:17" x14ac:dyDescent="0.2">
      <c r="A1880" s="61" t="s">
        <v>3909</v>
      </c>
      <c r="B1880" s="61" t="s">
        <v>1498</v>
      </c>
      <c r="C1880" s="61" t="s">
        <v>4313</v>
      </c>
      <c r="D1880" s="61" t="s">
        <v>3910</v>
      </c>
      <c r="E1880" s="61" t="s">
        <v>4303</v>
      </c>
      <c r="F1880" s="61" t="s">
        <v>1515</v>
      </c>
      <c r="G1880" s="61" t="s">
        <v>1503</v>
      </c>
      <c r="H1880" s="61" t="s">
        <v>4301</v>
      </c>
      <c r="I1880" s="61" t="s">
        <v>1505</v>
      </c>
      <c r="J1880" s="61" t="s">
        <v>1506</v>
      </c>
      <c r="K1880" s="61" t="s">
        <v>4306</v>
      </c>
      <c r="L1880" s="61" t="s">
        <v>1508</v>
      </c>
      <c r="M1880" s="61" t="s">
        <v>4414</v>
      </c>
      <c r="N1880" s="355">
        <v>45992</v>
      </c>
      <c r="O1880" s="19">
        <v>0</v>
      </c>
      <c r="P1880" s="15" t="s">
        <v>1510</v>
      </c>
      <c r="Q1880" s="336">
        <v>1</v>
      </c>
    </row>
    <row r="1881" spans="1:17" x14ac:dyDescent="0.2">
      <c r="A1881" s="61" t="s">
        <v>3909</v>
      </c>
      <c r="B1881" s="61" t="s">
        <v>4300</v>
      </c>
      <c r="C1881" s="61" t="s">
        <v>1314</v>
      </c>
      <c r="D1881" s="61" t="s">
        <v>3910</v>
      </c>
      <c r="E1881" s="61" t="s">
        <v>4303</v>
      </c>
      <c r="F1881" s="61" t="s">
        <v>1515</v>
      </c>
      <c r="G1881" s="61" t="s">
        <v>1503</v>
      </c>
      <c r="H1881" s="61" t="s">
        <v>4301</v>
      </c>
      <c r="I1881" s="61" t="s">
        <v>4286</v>
      </c>
      <c r="J1881" s="61" t="s">
        <v>1506</v>
      </c>
      <c r="K1881" s="61" t="s">
        <v>4306</v>
      </c>
      <c r="L1881" s="61" t="s">
        <v>1508</v>
      </c>
      <c r="M1881" s="61" t="s">
        <v>4414</v>
      </c>
      <c r="N1881" s="355">
        <v>45992</v>
      </c>
      <c r="O1881" s="19">
        <v>214570.1</v>
      </c>
      <c r="P1881" s="15" t="s">
        <v>1510</v>
      </c>
      <c r="Q1881" s="336">
        <v>1</v>
      </c>
    </row>
    <row r="1882" spans="1:17" x14ac:dyDescent="0.2">
      <c r="A1882" s="61" t="s">
        <v>3336</v>
      </c>
      <c r="B1882" s="61" t="s">
        <v>1498</v>
      </c>
      <c r="C1882" s="61" t="s">
        <v>1314</v>
      </c>
      <c r="D1882" s="61" t="s">
        <v>3337</v>
      </c>
      <c r="E1882" s="61" t="s">
        <v>4303</v>
      </c>
      <c r="F1882" s="61" t="s">
        <v>1515</v>
      </c>
      <c r="G1882" s="61" t="s">
        <v>1503</v>
      </c>
      <c r="H1882" s="61" t="s">
        <v>4301</v>
      </c>
      <c r="I1882" s="61" t="s">
        <v>1505</v>
      </c>
      <c r="J1882" s="61" t="s">
        <v>1506</v>
      </c>
      <c r="K1882" s="61" t="s">
        <v>4306</v>
      </c>
      <c r="L1882" s="61" t="s">
        <v>1508</v>
      </c>
      <c r="M1882" s="61" t="s">
        <v>4414</v>
      </c>
      <c r="N1882" s="355">
        <v>45992</v>
      </c>
      <c r="O1882" s="19">
        <v>0</v>
      </c>
      <c r="P1882" s="15" t="s">
        <v>1510</v>
      </c>
      <c r="Q1882" s="336">
        <v>1</v>
      </c>
    </row>
    <row r="1883" spans="1:17" x14ac:dyDescent="0.2">
      <c r="A1883" s="61" t="s">
        <v>3336</v>
      </c>
      <c r="B1883" s="61" t="s">
        <v>1498</v>
      </c>
      <c r="C1883" s="61" t="s">
        <v>4312</v>
      </c>
      <c r="D1883" s="61" t="s">
        <v>3337</v>
      </c>
      <c r="E1883" s="61" t="s">
        <v>4303</v>
      </c>
      <c r="F1883" s="61" t="s">
        <v>1515</v>
      </c>
      <c r="G1883" s="61" t="s">
        <v>1503</v>
      </c>
      <c r="H1883" s="61" t="s">
        <v>4301</v>
      </c>
      <c r="I1883" s="61" t="s">
        <v>1505</v>
      </c>
      <c r="J1883" s="61" t="s">
        <v>1506</v>
      </c>
      <c r="K1883" s="61" t="s">
        <v>4306</v>
      </c>
      <c r="L1883" s="61" t="s">
        <v>1508</v>
      </c>
      <c r="M1883" s="61" t="s">
        <v>4414</v>
      </c>
      <c r="N1883" s="355">
        <v>45992</v>
      </c>
      <c r="O1883" s="19">
        <v>0</v>
      </c>
      <c r="P1883" s="15" t="s">
        <v>1510</v>
      </c>
      <c r="Q1883" s="336">
        <v>1</v>
      </c>
    </row>
    <row r="1884" spans="1:17" x14ac:dyDescent="0.2">
      <c r="A1884" s="61" t="s">
        <v>3336</v>
      </c>
      <c r="B1884" s="61" t="s">
        <v>1498</v>
      </c>
      <c r="C1884" s="61" t="s">
        <v>4313</v>
      </c>
      <c r="D1884" s="61" t="s">
        <v>3337</v>
      </c>
      <c r="E1884" s="61" t="s">
        <v>4303</v>
      </c>
      <c r="F1884" s="61" t="s">
        <v>1515</v>
      </c>
      <c r="G1884" s="61" t="s">
        <v>1503</v>
      </c>
      <c r="H1884" s="61" t="s">
        <v>4301</v>
      </c>
      <c r="I1884" s="61" t="s">
        <v>1505</v>
      </c>
      <c r="J1884" s="61" t="s">
        <v>1506</v>
      </c>
      <c r="K1884" s="61" t="s">
        <v>4306</v>
      </c>
      <c r="L1884" s="61" t="s">
        <v>1508</v>
      </c>
      <c r="M1884" s="61" t="s">
        <v>4414</v>
      </c>
      <c r="N1884" s="355">
        <v>45992</v>
      </c>
      <c r="O1884" s="19">
        <v>0</v>
      </c>
      <c r="P1884" s="15" t="s">
        <v>1510</v>
      </c>
      <c r="Q1884" s="336">
        <v>1</v>
      </c>
    </row>
    <row r="1885" spans="1:17" x14ac:dyDescent="0.2">
      <c r="A1885" s="61" t="s">
        <v>3336</v>
      </c>
      <c r="B1885" s="61" t="s">
        <v>4300</v>
      </c>
      <c r="C1885" s="61" t="s">
        <v>1314</v>
      </c>
      <c r="D1885" s="61" t="s">
        <v>3337</v>
      </c>
      <c r="E1885" s="61" t="s">
        <v>4303</v>
      </c>
      <c r="F1885" s="61" t="s">
        <v>1515</v>
      </c>
      <c r="G1885" s="61" t="s">
        <v>1503</v>
      </c>
      <c r="H1885" s="61" t="s">
        <v>4301</v>
      </c>
      <c r="I1885" s="61" t="s">
        <v>4286</v>
      </c>
      <c r="J1885" s="61" t="s">
        <v>1506</v>
      </c>
      <c r="K1885" s="61" t="s">
        <v>4306</v>
      </c>
      <c r="L1885" s="61" t="s">
        <v>1508</v>
      </c>
      <c r="M1885" s="61" t="s">
        <v>4414</v>
      </c>
      <c r="N1885" s="355">
        <v>45992</v>
      </c>
      <c r="O1885" s="19">
        <v>79073.34</v>
      </c>
      <c r="P1885" s="15" t="s">
        <v>1510</v>
      </c>
      <c r="Q1885" s="336">
        <v>1</v>
      </c>
    </row>
    <row r="1886" spans="1:17" x14ac:dyDescent="0.2">
      <c r="A1886" s="61" t="s">
        <v>2981</v>
      </c>
      <c r="B1886" s="61" t="s">
        <v>4307</v>
      </c>
      <c r="C1886" s="61" t="s">
        <v>1314</v>
      </c>
      <c r="D1886" s="61" t="s">
        <v>2982</v>
      </c>
      <c r="E1886" s="61" t="s">
        <v>4303</v>
      </c>
      <c r="F1886" s="61" t="s">
        <v>1515</v>
      </c>
      <c r="G1886" s="61" t="s">
        <v>1503</v>
      </c>
      <c r="H1886" s="61" t="s">
        <v>4352</v>
      </c>
      <c r="I1886" s="61" t="s">
        <v>1505</v>
      </c>
      <c r="J1886" s="61" t="s">
        <v>1506</v>
      </c>
      <c r="K1886" s="61" t="s">
        <v>4306</v>
      </c>
      <c r="L1886" s="61" t="s">
        <v>1508</v>
      </c>
      <c r="M1886" s="61" t="s">
        <v>4414</v>
      </c>
      <c r="N1886" s="355">
        <v>46048</v>
      </c>
      <c r="O1886" s="19">
        <v>0</v>
      </c>
      <c r="P1886" s="15" t="s">
        <v>1510</v>
      </c>
      <c r="Q1886" s="336">
        <v>1</v>
      </c>
    </row>
    <row r="1887" spans="1:17" x14ac:dyDescent="0.2">
      <c r="A1887" s="61" t="s">
        <v>2981</v>
      </c>
      <c r="B1887" s="61" t="s">
        <v>4295</v>
      </c>
      <c r="C1887" s="61" t="s">
        <v>1314</v>
      </c>
      <c r="D1887" s="61" t="s">
        <v>2982</v>
      </c>
      <c r="E1887" s="61" t="s">
        <v>4303</v>
      </c>
      <c r="F1887" s="61" t="s">
        <v>1515</v>
      </c>
      <c r="G1887" s="61" t="s">
        <v>1503</v>
      </c>
      <c r="H1887" s="61" t="s">
        <v>4352</v>
      </c>
      <c r="I1887" s="61" t="s">
        <v>1505</v>
      </c>
      <c r="J1887" s="61" t="s">
        <v>1506</v>
      </c>
      <c r="K1887" s="61" t="s">
        <v>4306</v>
      </c>
      <c r="L1887" s="61" t="s">
        <v>1508</v>
      </c>
      <c r="M1887" s="61" t="s">
        <v>4414</v>
      </c>
      <c r="N1887" s="355">
        <v>46048</v>
      </c>
      <c r="O1887" s="19">
        <v>0</v>
      </c>
      <c r="P1887" s="15" t="s">
        <v>1510</v>
      </c>
      <c r="Q1887" s="336">
        <v>1</v>
      </c>
    </row>
    <row r="1888" spans="1:17" x14ac:dyDescent="0.2">
      <c r="A1888" s="61" t="s">
        <v>2981</v>
      </c>
      <c r="B1888" s="61" t="s">
        <v>4295</v>
      </c>
      <c r="C1888" s="61" t="s">
        <v>4312</v>
      </c>
      <c r="D1888" s="61" t="s">
        <v>2982</v>
      </c>
      <c r="E1888" s="61" t="s">
        <v>4303</v>
      </c>
      <c r="F1888" s="61" t="s">
        <v>1515</v>
      </c>
      <c r="G1888" s="61" t="s">
        <v>1503</v>
      </c>
      <c r="H1888" s="61" t="s">
        <v>4352</v>
      </c>
      <c r="I1888" s="61" t="s">
        <v>1505</v>
      </c>
      <c r="J1888" s="61" t="s">
        <v>1506</v>
      </c>
      <c r="K1888" s="61" t="s">
        <v>4306</v>
      </c>
      <c r="L1888" s="61" t="s">
        <v>1508</v>
      </c>
      <c r="M1888" s="61" t="s">
        <v>4414</v>
      </c>
      <c r="N1888" s="355">
        <v>46048</v>
      </c>
      <c r="O1888" s="19">
        <v>0</v>
      </c>
      <c r="P1888" s="15" t="s">
        <v>1510</v>
      </c>
      <c r="Q1888" s="336">
        <v>1</v>
      </c>
    </row>
    <row r="1889" spans="1:17" x14ac:dyDescent="0.2">
      <c r="A1889" s="61" t="s">
        <v>2981</v>
      </c>
      <c r="B1889" s="61" t="s">
        <v>4295</v>
      </c>
      <c r="C1889" s="61" t="s">
        <v>4313</v>
      </c>
      <c r="D1889" s="61" t="s">
        <v>2982</v>
      </c>
      <c r="E1889" s="61" t="s">
        <v>4303</v>
      </c>
      <c r="F1889" s="61" t="s">
        <v>1515</v>
      </c>
      <c r="G1889" s="61" t="s">
        <v>1503</v>
      </c>
      <c r="H1889" s="61" t="s">
        <v>4352</v>
      </c>
      <c r="I1889" s="61" t="s">
        <v>1505</v>
      </c>
      <c r="J1889" s="61" t="s">
        <v>1506</v>
      </c>
      <c r="K1889" s="61" t="s">
        <v>4306</v>
      </c>
      <c r="L1889" s="61" t="s">
        <v>1508</v>
      </c>
      <c r="M1889" s="61" t="s">
        <v>4414</v>
      </c>
      <c r="N1889" s="355">
        <v>46048</v>
      </c>
      <c r="O1889" s="19">
        <v>0</v>
      </c>
      <c r="P1889" s="15" t="s">
        <v>1510</v>
      </c>
      <c r="Q1889" s="336">
        <v>1</v>
      </c>
    </row>
    <row r="1890" spans="1:17" x14ac:dyDescent="0.2">
      <c r="A1890" s="61" t="s">
        <v>2981</v>
      </c>
      <c r="B1890" s="61" t="s">
        <v>1498</v>
      </c>
      <c r="C1890" s="61" t="s">
        <v>1314</v>
      </c>
      <c r="D1890" s="61" t="s">
        <v>2982</v>
      </c>
      <c r="E1890" s="61" t="s">
        <v>4303</v>
      </c>
      <c r="F1890" s="61" t="s">
        <v>1515</v>
      </c>
      <c r="G1890" s="61" t="s">
        <v>1503</v>
      </c>
      <c r="H1890" s="61" t="s">
        <v>4301</v>
      </c>
      <c r="I1890" s="61" t="s">
        <v>1505</v>
      </c>
      <c r="J1890" s="61" t="s">
        <v>1506</v>
      </c>
      <c r="K1890" s="61" t="s">
        <v>4306</v>
      </c>
      <c r="L1890" s="61" t="s">
        <v>1508</v>
      </c>
      <c r="M1890" s="61" t="s">
        <v>4414</v>
      </c>
      <c r="N1890" s="355">
        <v>46048</v>
      </c>
      <c r="O1890" s="19">
        <v>0</v>
      </c>
      <c r="P1890" s="15" t="s">
        <v>1510</v>
      </c>
      <c r="Q1890" s="336">
        <v>1</v>
      </c>
    </row>
    <row r="1891" spans="1:17" x14ac:dyDescent="0.2">
      <c r="A1891" s="61" t="s">
        <v>2981</v>
      </c>
      <c r="B1891" s="61" t="s">
        <v>1498</v>
      </c>
      <c r="C1891" s="61" t="s">
        <v>4312</v>
      </c>
      <c r="D1891" s="61" t="s">
        <v>2982</v>
      </c>
      <c r="E1891" s="61" t="s">
        <v>4303</v>
      </c>
      <c r="F1891" s="61" t="s">
        <v>1515</v>
      </c>
      <c r="G1891" s="61" t="s">
        <v>1503</v>
      </c>
      <c r="H1891" s="61" t="s">
        <v>4301</v>
      </c>
      <c r="I1891" s="61" t="s">
        <v>1505</v>
      </c>
      <c r="J1891" s="61" t="s">
        <v>1506</v>
      </c>
      <c r="K1891" s="61" t="s">
        <v>4306</v>
      </c>
      <c r="L1891" s="61" t="s">
        <v>1508</v>
      </c>
      <c r="M1891" s="61" t="s">
        <v>4414</v>
      </c>
      <c r="N1891" s="355">
        <v>46048</v>
      </c>
      <c r="O1891" s="19">
        <v>0</v>
      </c>
      <c r="P1891" s="15" t="s">
        <v>1510</v>
      </c>
      <c r="Q1891" s="336">
        <v>1</v>
      </c>
    </row>
    <row r="1892" spans="1:17" x14ac:dyDescent="0.2">
      <c r="A1892" s="61" t="s">
        <v>2981</v>
      </c>
      <c r="B1892" s="61" t="s">
        <v>1498</v>
      </c>
      <c r="C1892" s="61" t="s">
        <v>4313</v>
      </c>
      <c r="D1892" s="61" t="s">
        <v>2982</v>
      </c>
      <c r="E1892" s="61" t="s">
        <v>4303</v>
      </c>
      <c r="F1892" s="61" t="s">
        <v>1515</v>
      </c>
      <c r="G1892" s="61" t="s">
        <v>1503</v>
      </c>
      <c r="H1892" s="61" t="s">
        <v>4301</v>
      </c>
      <c r="I1892" s="61" t="s">
        <v>1505</v>
      </c>
      <c r="J1892" s="61" t="s">
        <v>1506</v>
      </c>
      <c r="K1892" s="61" t="s">
        <v>4306</v>
      </c>
      <c r="L1892" s="61" t="s">
        <v>1508</v>
      </c>
      <c r="M1892" s="61" t="s">
        <v>4414</v>
      </c>
      <c r="N1892" s="355">
        <v>46048</v>
      </c>
      <c r="O1892" s="19">
        <v>100</v>
      </c>
      <c r="P1892" s="15" t="s">
        <v>1510</v>
      </c>
      <c r="Q1892" s="336">
        <v>1</v>
      </c>
    </row>
    <row r="1893" spans="1:17" x14ac:dyDescent="0.2">
      <c r="A1893" s="61" t="s">
        <v>2981</v>
      </c>
      <c r="B1893" s="61" t="s">
        <v>4300</v>
      </c>
      <c r="C1893" s="61" t="s">
        <v>1314</v>
      </c>
      <c r="D1893" s="61" t="s">
        <v>2982</v>
      </c>
      <c r="E1893" s="61" t="s">
        <v>4303</v>
      </c>
      <c r="F1893" s="61" t="s">
        <v>1515</v>
      </c>
      <c r="G1893" s="61" t="s">
        <v>1503</v>
      </c>
      <c r="H1893" s="61" t="s">
        <v>4301</v>
      </c>
      <c r="I1893" s="61" t="s">
        <v>4286</v>
      </c>
      <c r="J1893" s="61" t="s">
        <v>1506</v>
      </c>
      <c r="K1893" s="61" t="s">
        <v>4306</v>
      </c>
      <c r="L1893" s="61" t="s">
        <v>1508</v>
      </c>
      <c r="M1893" s="61" t="s">
        <v>4414</v>
      </c>
      <c r="N1893" s="355">
        <v>46048</v>
      </c>
      <c r="O1893" s="19">
        <v>515595.46</v>
      </c>
      <c r="P1893" s="15" t="s">
        <v>1510</v>
      </c>
      <c r="Q1893" s="336">
        <v>1</v>
      </c>
    </row>
    <row r="1894" spans="1:17" x14ac:dyDescent="0.2">
      <c r="A1894" s="61" t="s">
        <v>3937</v>
      </c>
      <c r="B1894" s="61" t="s">
        <v>1498</v>
      </c>
      <c r="C1894" s="61" t="s">
        <v>1314</v>
      </c>
      <c r="D1894" s="61" t="s">
        <v>3938</v>
      </c>
      <c r="E1894" s="61" t="s">
        <v>4303</v>
      </c>
      <c r="F1894" s="61" t="s">
        <v>1515</v>
      </c>
      <c r="G1894" s="61" t="s">
        <v>1503</v>
      </c>
      <c r="H1894" s="61" t="s">
        <v>4301</v>
      </c>
      <c r="I1894" s="61" t="s">
        <v>1505</v>
      </c>
      <c r="J1894" s="61" t="s">
        <v>1506</v>
      </c>
      <c r="K1894" s="61" t="s">
        <v>4306</v>
      </c>
      <c r="L1894" s="61" t="s">
        <v>1508</v>
      </c>
      <c r="M1894" s="61" t="s">
        <v>4414</v>
      </c>
      <c r="N1894" s="355">
        <v>45898</v>
      </c>
      <c r="O1894" s="19">
        <v>0</v>
      </c>
      <c r="P1894" s="15" t="s">
        <v>1510</v>
      </c>
      <c r="Q1894" s="336">
        <v>1</v>
      </c>
    </row>
    <row r="1895" spans="1:17" x14ac:dyDescent="0.2">
      <c r="A1895" s="61" t="s">
        <v>3937</v>
      </c>
      <c r="B1895" s="61" t="s">
        <v>1498</v>
      </c>
      <c r="C1895" s="61" t="s">
        <v>4312</v>
      </c>
      <c r="D1895" s="61" t="s">
        <v>3938</v>
      </c>
      <c r="E1895" s="61" t="s">
        <v>4303</v>
      </c>
      <c r="F1895" s="61" t="s">
        <v>1515</v>
      </c>
      <c r="G1895" s="61" t="s">
        <v>1503</v>
      </c>
      <c r="H1895" s="61" t="s">
        <v>4301</v>
      </c>
      <c r="I1895" s="61" t="s">
        <v>1505</v>
      </c>
      <c r="J1895" s="61" t="s">
        <v>1506</v>
      </c>
      <c r="K1895" s="61" t="s">
        <v>4306</v>
      </c>
      <c r="L1895" s="61" t="s">
        <v>1508</v>
      </c>
      <c r="M1895" s="61" t="s">
        <v>4414</v>
      </c>
      <c r="N1895" s="355">
        <v>45898</v>
      </c>
      <c r="O1895" s="19">
        <v>0</v>
      </c>
      <c r="P1895" s="15" t="s">
        <v>1510</v>
      </c>
      <c r="Q1895" s="336">
        <v>1</v>
      </c>
    </row>
    <row r="1896" spans="1:17" x14ac:dyDescent="0.2">
      <c r="A1896" s="61" t="s">
        <v>3937</v>
      </c>
      <c r="B1896" s="61" t="s">
        <v>1498</v>
      </c>
      <c r="C1896" s="61" t="s">
        <v>4313</v>
      </c>
      <c r="D1896" s="61" t="s">
        <v>3938</v>
      </c>
      <c r="E1896" s="61" t="s">
        <v>4303</v>
      </c>
      <c r="F1896" s="61" t="s">
        <v>1515</v>
      </c>
      <c r="G1896" s="61" t="s">
        <v>1503</v>
      </c>
      <c r="H1896" s="61" t="s">
        <v>4301</v>
      </c>
      <c r="I1896" s="61" t="s">
        <v>1505</v>
      </c>
      <c r="J1896" s="61" t="s">
        <v>1506</v>
      </c>
      <c r="K1896" s="61" t="s">
        <v>4306</v>
      </c>
      <c r="L1896" s="61" t="s">
        <v>1508</v>
      </c>
      <c r="M1896" s="61" t="s">
        <v>4414</v>
      </c>
      <c r="N1896" s="355">
        <v>45898</v>
      </c>
      <c r="O1896" s="19">
        <v>100</v>
      </c>
      <c r="P1896" s="15" t="s">
        <v>1510</v>
      </c>
      <c r="Q1896" s="336">
        <v>1</v>
      </c>
    </row>
    <row r="1897" spans="1:17" x14ac:dyDescent="0.2">
      <c r="A1897" s="61" t="s">
        <v>3937</v>
      </c>
      <c r="B1897" s="61" t="s">
        <v>4300</v>
      </c>
      <c r="C1897" s="61" t="s">
        <v>1314</v>
      </c>
      <c r="D1897" s="61" t="s">
        <v>3938</v>
      </c>
      <c r="E1897" s="61" t="s">
        <v>4303</v>
      </c>
      <c r="F1897" s="61" t="s">
        <v>1515</v>
      </c>
      <c r="G1897" s="61" t="s">
        <v>1503</v>
      </c>
      <c r="H1897" s="61" t="s">
        <v>4301</v>
      </c>
      <c r="I1897" s="61" t="s">
        <v>4286</v>
      </c>
      <c r="J1897" s="61" t="s">
        <v>1506</v>
      </c>
      <c r="K1897" s="61" t="s">
        <v>4306</v>
      </c>
      <c r="L1897" s="61" t="s">
        <v>1508</v>
      </c>
      <c r="M1897" s="61" t="s">
        <v>4414</v>
      </c>
      <c r="N1897" s="355">
        <v>45898</v>
      </c>
      <c r="O1897" s="19">
        <v>454511.9</v>
      </c>
      <c r="P1897" s="15" t="s">
        <v>1510</v>
      </c>
      <c r="Q1897" s="336">
        <v>1</v>
      </c>
    </row>
    <row r="1898" spans="1:17" x14ac:dyDescent="0.2">
      <c r="A1898" s="61" t="s">
        <v>2974</v>
      </c>
      <c r="B1898" s="61" t="s">
        <v>1498</v>
      </c>
      <c r="C1898" s="61" t="s">
        <v>1314</v>
      </c>
      <c r="D1898" s="61" t="s">
        <v>2975</v>
      </c>
      <c r="E1898" s="61" t="s">
        <v>4303</v>
      </c>
      <c r="F1898" s="61" t="s">
        <v>4310</v>
      </c>
      <c r="G1898" s="61" t="s">
        <v>1503</v>
      </c>
      <c r="H1898" s="61" t="s">
        <v>4301</v>
      </c>
      <c r="I1898" s="61" t="s">
        <v>1505</v>
      </c>
      <c r="J1898" s="61" t="s">
        <v>1506</v>
      </c>
      <c r="K1898" s="61" t="s">
        <v>4306</v>
      </c>
      <c r="L1898" s="61" t="s">
        <v>1508</v>
      </c>
      <c r="M1898" s="61" t="s">
        <v>4414</v>
      </c>
      <c r="N1898" s="355">
        <v>45553</v>
      </c>
      <c r="O1898" s="19">
        <v>0</v>
      </c>
      <c r="P1898" s="15" t="s">
        <v>1510</v>
      </c>
      <c r="Q1898" s="336">
        <v>1</v>
      </c>
    </row>
    <row r="1899" spans="1:17" x14ac:dyDescent="0.2">
      <c r="A1899" s="61" t="s">
        <v>2974</v>
      </c>
      <c r="B1899" s="61" t="s">
        <v>1498</v>
      </c>
      <c r="C1899" s="61" t="s">
        <v>4312</v>
      </c>
      <c r="D1899" s="61" t="s">
        <v>2975</v>
      </c>
      <c r="E1899" s="61" t="s">
        <v>4303</v>
      </c>
      <c r="F1899" s="61" t="s">
        <v>4310</v>
      </c>
      <c r="G1899" s="61" t="s">
        <v>1503</v>
      </c>
      <c r="H1899" s="61" t="s">
        <v>4301</v>
      </c>
      <c r="I1899" s="61" t="s">
        <v>1505</v>
      </c>
      <c r="J1899" s="61" t="s">
        <v>1506</v>
      </c>
      <c r="K1899" s="61" t="s">
        <v>4306</v>
      </c>
      <c r="L1899" s="61" t="s">
        <v>1508</v>
      </c>
      <c r="M1899" s="61" t="s">
        <v>4414</v>
      </c>
      <c r="N1899" s="355">
        <v>45553</v>
      </c>
      <c r="O1899" s="19">
        <v>0</v>
      </c>
      <c r="P1899" s="15" t="s">
        <v>1510</v>
      </c>
      <c r="Q1899" s="336">
        <v>1</v>
      </c>
    </row>
    <row r="1900" spans="1:17" x14ac:dyDescent="0.2">
      <c r="A1900" s="61" t="s">
        <v>2974</v>
      </c>
      <c r="B1900" s="61" t="s">
        <v>1498</v>
      </c>
      <c r="C1900" s="61" t="s">
        <v>4313</v>
      </c>
      <c r="D1900" s="61" t="s">
        <v>2975</v>
      </c>
      <c r="E1900" s="61" t="s">
        <v>4303</v>
      </c>
      <c r="F1900" s="61" t="s">
        <v>4310</v>
      </c>
      <c r="G1900" s="61" t="s">
        <v>1503</v>
      </c>
      <c r="H1900" s="61" t="s">
        <v>4301</v>
      </c>
      <c r="I1900" s="61" t="s">
        <v>1505</v>
      </c>
      <c r="J1900" s="61" t="s">
        <v>1506</v>
      </c>
      <c r="K1900" s="61" t="s">
        <v>4306</v>
      </c>
      <c r="L1900" s="61" t="s">
        <v>1508</v>
      </c>
      <c r="M1900" s="61" t="s">
        <v>4414</v>
      </c>
      <c r="N1900" s="355">
        <v>45553</v>
      </c>
      <c r="O1900" s="19">
        <v>0</v>
      </c>
      <c r="P1900" s="15" t="s">
        <v>1510</v>
      </c>
      <c r="Q1900" s="336">
        <v>1</v>
      </c>
    </row>
    <row r="1901" spans="1:17" x14ac:dyDescent="0.2">
      <c r="A1901" s="61" t="s">
        <v>2974</v>
      </c>
      <c r="B1901" s="61" t="s">
        <v>4300</v>
      </c>
      <c r="C1901" s="61" t="s">
        <v>1314</v>
      </c>
      <c r="D1901" s="61" t="s">
        <v>2975</v>
      </c>
      <c r="E1901" s="61" t="s">
        <v>4303</v>
      </c>
      <c r="F1901" s="61" t="s">
        <v>4310</v>
      </c>
      <c r="G1901" s="61" t="s">
        <v>1503</v>
      </c>
      <c r="H1901" s="61" t="s">
        <v>4301</v>
      </c>
      <c r="I1901" s="61" t="s">
        <v>4286</v>
      </c>
      <c r="J1901" s="61" t="s">
        <v>1506</v>
      </c>
      <c r="K1901" s="61" t="s">
        <v>4306</v>
      </c>
      <c r="L1901" s="61" t="s">
        <v>1508</v>
      </c>
      <c r="M1901" s="61" t="s">
        <v>4414</v>
      </c>
      <c r="N1901" s="355">
        <v>45553</v>
      </c>
      <c r="O1901" s="19">
        <v>140473.26999999999</v>
      </c>
      <c r="P1901" s="15" t="s">
        <v>1510</v>
      </c>
      <c r="Q1901" s="336">
        <v>1</v>
      </c>
    </row>
    <row r="1902" spans="1:17" x14ac:dyDescent="0.2">
      <c r="A1902" s="61" t="s">
        <v>2852</v>
      </c>
      <c r="B1902" s="61" t="s">
        <v>4307</v>
      </c>
      <c r="C1902" s="61" t="s">
        <v>1314</v>
      </c>
      <c r="D1902" s="61" t="s">
        <v>2853</v>
      </c>
      <c r="E1902" s="61" t="s">
        <v>4303</v>
      </c>
      <c r="F1902" s="61" t="s">
        <v>1515</v>
      </c>
      <c r="G1902" s="61" t="s">
        <v>1503</v>
      </c>
      <c r="H1902" s="61" t="s">
        <v>4352</v>
      </c>
      <c r="I1902" s="61" t="s">
        <v>1505</v>
      </c>
      <c r="J1902" s="61" t="s">
        <v>1506</v>
      </c>
      <c r="K1902" s="61" t="s">
        <v>4306</v>
      </c>
      <c r="L1902" s="61" t="s">
        <v>1508</v>
      </c>
      <c r="M1902" s="61" t="s">
        <v>4414</v>
      </c>
      <c r="N1902" s="355">
        <v>46027</v>
      </c>
      <c r="O1902" s="19">
        <v>0</v>
      </c>
      <c r="P1902" s="15" t="s">
        <v>1510</v>
      </c>
      <c r="Q1902" s="336">
        <v>1</v>
      </c>
    </row>
    <row r="1903" spans="1:17" x14ac:dyDescent="0.2">
      <c r="A1903" s="61" t="s">
        <v>2852</v>
      </c>
      <c r="B1903" s="61" t="s">
        <v>4295</v>
      </c>
      <c r="C1903" s="61" t="s">
        <v>1314</v>
      </c>
      <c r="D1903" s="61" t="s">
        <v>2853</v>
      </c>
      <c r="E1903" s="61" t="s">
        <v>4303</v>
      </c>
      <c r="F1903" s="61" t="s">
        <v>1515</v>
      </c>
      <c r="G1903" s="61" t="s">
        <v>1503</v>
      </c>
      <c r="H1903" s="61" t="s">
        <v>4352</v>
      </c>
      <c r="I1903" s="61" t="s">
        <v>1505</v>
      </c>
      <c r="J1903" s="61" t="s">
        <v>1506</v>
      </c>
      <c r="K1903" s="61" t="s">
        <v>4306</v>
      </c>
      <c r="L1903" s="61" t="s">
        <v>1508</v>
      </c>
      <c r="M1903" s="61" t="s">
        <v>4414</v>
      </c>
      <c r="N1903" s="355">
        <v>46027</v>
      </c>
      <c r="O1903" s="19">
        <v>0</v>
      </c>
      <c r="P1903" s="15" t="s">
        <v>1510</v>
      </c>
      <c r="Q1903" s="336">
        <v>1</v>
      </c>
    </row>
    <row r="1904" spans="1:17" x14ac:dyDescent="0.2">
      <c r="A1904" s="61" t="s">
        <v>2852</v>
      </c>
      <c r="B1904" s="61" t="s">
        <v>4295</v>
      </c>
      <c r="C1904" s="61" t="s">
        <v>4312</v>
      </c>
      <c r="D1904" s="61" t="s">
        <v>2853</v>
      </c>
      <c r="E1904" s="61" t="s">
        <v>4303</v>
      </c>
      <c r="F1904" s="61" t="s">
        <v>1515</v>
      </c>
      <c r="G1904" s="61" t="s">
        <v>1503</v>
      </c>
      <c r="H1904" s="61" t="s">
        <v>4352</v>
      </c>
      <c r="I1904" s="61" t="s">
        <v>1505</v>
      </c>
      <c r="J1904" s="61" t="s">
        <v>1506</v>
      </c>
      <c r="K1904" s="61" t="s">
        <v>4306</v>
      </c>
      <c r="L1904" s="61" t="s">
        <v>1508</v>
      </c>
      <c r="M1904" s="61" t="s">
        <v>4414</v>
      </c>
      <c r="N1904" s="355">
        <v>46027</v>
      </c>
      <c r="O1904" s="19">
        <v>0</v>
      </c>
      <c r="P1904" s="15" t="s">
        <v>1510</v>
      </c>
      <c r="Q1904" s="336">
        <v>1</v>
      </c>
    </row>
    <row r="1905" spans="1:17" x14ac:dyDescent="0.2">
      <c r="A1905" s="61" t="s">
        <v>2852</v>
      </c>
      <c r="B1905" s="61" t="s">
        <v>4295</v>
      </c>
      <c r="C1905" s="61" t="s">
        <v>4313</v>
      </c>
      <c r="D1905" s="61" t="s">
        <v>2853</v>
      </c>
      <c r="E1905" s="61" t="s">
        <v>4303</v>
      </c>
      <c r="F1905" s="61" t="s">
        <v>1515</v>
      </c>
      <c r="G1905" s="61" t="s">
        <v>1503</v>
      </c>
      <c r="H1905" s="61" t="s">
        <v>4352</v>
      </c>
      <c r="I1905" s="61" t="s">
        <v>1505</v>
      </c>
      <c r="J1905" s="61" t="s">
        <v>1506</v>
      </c>
      <c r="K1905" s="61" t="s">
        <v>4306</v>
      </c>
      <c r="L1905" s="61" t="s">
        <v>1508</v>
      </c>
      <c r="M1905" s="61" t="s">
        <v>4414</v>
      </c>
      <c r="N1905" s="355">
        <v>46027</v>
      </c>
      <c r="O1905" s="19">
        <v>0</v>
      </c>
      <c r="P1905" s="15" t="s">
        <v>1510</v>
      </c>
      <c r="Q1905" s="336">
        <v>1</v>
      </c>
    </row>
    <row r="1906" spans="1:17" x14ac:dyDescent="0.2">
      <c r="A1906" s="61" t="s">
        <v>2852</v>
      </c>
      <c r="B1906" s="61" t="s">
        <v>1498</v>
      </c>
      <c r="C1906" s="61" t="s">
        <v>1314</v>
      </c>
      <c r="D1906" s="61" t="s">
        <v>2853</v>
      </c>
      <c r="E1906" s="61" t="s">
        <v>4303</v>
      </c>
      <c r="F1906" s="61" t="s">
        <v>1515</v>
      </c>
      <c r="G1906" s="61" t="s">
        <v>1503</v>
      </c>
      <c r="H1906" s="61" t="s">
        <v>4301</v>
      </c>
      <c r="I1906" s="61" t="s">
        <v>1505</v>
      </c>
      <c r="J1906" s="61" t="s">
        <v>1506</v>
      </c>
      <c r="K1906" s="61" t="s">
        <v>4306</v>
      </c>
      <c r="L1906" s="61" t="s">
        <v>1508</v>
      </c>
      <c r="M1906" s="61" t="s">
        <v>4414</v>
      </c>
      <c r="N1906" s="355">
        <v>46027</v>
      </c>
      <c r="O1906" s="19">
        <v>0</v>
      </c>
      <c r="P1906" s="15" t="s">
        <v>1510</v>
      </c>
      <c r="Q1906" s="336">
        <v>1</v>
      </c>
    </row>
    <row r="1907" spans="1:17" x14ac:dyDescent="0.2">
      <c r="A1907" s="61" t="s">
        <v>2852</v>
      </c>
      <c r="B1907" s="61" t="s">
        <v>1498</v>
      </c>
      <c r="C1907" s="61" t="s">
        <v>4312</v>
      </c>
      <c r="D1907" s="61" t="s">
        <v>2853</v>
      </c>
      <c r="E1907" s="61" t="s">
        <v>4303</v>
      </c>
      <c r="F1907" s="61" t="s">
        <v>1515</v>
      </c>
      <c r="G1907" s="61" t="s">
        <v>1503</v>
      </c>
      <c r="H1907" s="61" t="s">
        <v>4301</v>
      </c>
      <c r="I1907" s="61" t="s">
        <v>1505</v>
      </c>
      <c r="J1907" s="61" t="s">
        <v>1506</v>
      </c>
      <c r="K1907" s="61" t="s">
        <v>4306</v>
      </c>
      <c r="L1907" s="61" t="s">
        <v>1508</v>
      </c>
      <c r="M1907" s="61" t="s">
        <v>4414</v>
      </c>
      <c r="N1907" s="355">
        <v>46027</v>
      </c>
      <c r="O1907" s="19">
        <v>0</v>
      </c>
      <c r="P1907" s="15" t="s">
        <v>1510</v>
      </c>
      <c r="Q1907" s="336">
        <v>1</v>
      </c>
    </row>
    <row r="1908" spans="1:17" x14ac:dyDescent="0.2">
      <c r="A1908" s="61" t="s">
        <v>2852</v>
      </c>
      <c r="B1908" s="61" t="s">
        <v>1498</v>
      </c>
      <c r="C1908" s="61" t="s">
        <v>4313</v>
      </c>
      <c r="D1908" s="61" t="s">
        <v>2853</v>
      </c>
      <c r="E1908" s="61" t="s">
        <v>4303</v>
      </c>
      <c r="F1908" s="61" t="s">
        <v>1515</v>
      </c>
      <c r="G1908" s="61" t="s">
        <v>1503</v>
      </c>
      <c r="H1908" s="61" t="s">
        <v>4301</v>
      </c>
      <c r="I1908" s="61" t="s">
        <v>1505</v>
      </c>
      <c r="J1908" s="61" t="s">
        <v>1506</v>
      </c>
      <c r="K1908" s="61" t="s">
        <v>4306</v>
      </c>
      <c r="L1908" s="61" t="s">
        <v>1508</v>
      </c>
      <c r="M1908" s="61" t="s">
        <v>4414</v>
      </c>
      <c r="N1908" s="355">
        <v>46027</v>
      </c>
      <c r="O1908" s="19">
        <v>0</v>
      </c>
      <c r="P1908" s="15" t="s">
        <v>1510</v>
      </c>
      <c r="Q1908" s="336">
        <v>1</v>
      </c>
    </row>
    <row r="1909" spans="1:17" x14ac:dyDescent="0.2">
      <c r="A1909" s="61" t="s">
        <v>2852</v>
      </c>
      <c r="B1909" s="61" t="s">
        <v>4300</v>
      </c>
      <c r="C1909" s="61" t="s">
        <v>1314</v>
      </c>
      <c r="D1909" s="61" t="s">
        <v>2853</v>
      </c>
      <c r="E1909" s="61" t="s">
        <v>4303</v>
      </c>
      <c r="F1909" s="61" t="s">
        <v>1515</v>
      </c>
      <c r="G1909" s="61" t="s">
        <v>1503</v>
      </c>
      <c r="H1909" s="61" t="s">
        <v>4301</v>
      </c>
      <c r="I1909" s="61" t="s">
        <v>4286</v>
      </c>
      <c r="J1909" s="61" t="s">
        <v>1506</v>
      </c>
      <c r="K1909" s="61" t="s">
        <v>4306</v>
      </c>
      <c r="L1909" s="61" t="s">
        <v>1508</v>
      </c>
      <c r="M1909" s="61" t="s">
        <v>4414</v>
      </c>
      <c r="N1909" s="355">
        <v>46027</v>
      </c>
      <c r="O1909" s="19">
        <v>755420.73</v>
      </c>
      <c r="P1909" s="15" t="s">
        <v>1510</v>
      </c>
      <c r="Q1909" s="336">
        <v>1</v>
      </c>
    </row>
    <row r="1910" spans="1:17" x14ac:dyDescent="0.2">
      <c r="A1910" s="61" t="s">
        <v>2926</v>
      </c>
      <c r="B1910" s="61" t="s">
        <v>1498</v>
      </c>
      <c r="C1910" s="61" t="s">
        <v>1314</v>
      </c>
      <c r="D1910" s="61" t="s">
        <v>2927</v>
      </c>
      <c r="E1910" s="61" t="s">
        <v>4303</v>
      </c>
      <c r="F1910" s="61" t="s">
        <v>1515</v>
      </c>
      <c r="G1910" s="61" t="s">
        <v>1503</v>
      </c>
      <c r="H1910" s="61" t="s">
        <v>4301</v>
      </c>
      <c r="I1910" s="61" t="s">
        <v>1505</v>
      </c>
      <c r="J1910" s="61" t="s">
        <v>1506</v>
      </c>
      <c r="K1910" s="61" t="s">
        <v>4306</v>
      </c>
      <c r="L1910" s="61" t="s">
        <v>1508</v>
      </c>
      <c r="M1910" s="61" t="s">
        <v>4414</v>
      </c>
      <c r="N1910" s="355">
        <v>45553</v>
      </c>
      <c r="O1910" s="19">
        <v>0</v>
      </c>
      <c r="P1910" s="15" t="s">
        <v>1510</v>
      </c>
      <c r="Q1910" s="336">
        <v>1</v>
      </c>
    </row>
    <row r="1911" spans="1:17" x14ac:dyDescent="0.2">
      <c r="A1911" s="61" t="s">
        <v>2926</v>
      </c>
      <c r="B1911" s="61" t="s">
        <v>1498</v>
      </c>
      <c r="C1911" s="61" t="s">
        <v>4312</v>
      </c>
      <c r="D1911" s="61" t="s">
        <v>2927</v>
      </c>
      <c r="E1911" s="61" t="s">
        <v>4303</v>
      </c>
      <c r="F1911" s="61" t="s">
        <v>1515</v>
      </c>
      <c r="G1911" s="61" t="s">
        <v>1503</v>
      </c>
      <c r="H1911" s="61" t="s">
        <v>4301</v>
      </c>
      <c r="I1911" s="61" t="s">
        <v>1505</v>
      </c>
      <c r="J1911" s="61" t="s">
        <v>1506</v>
      </c>
      <c r="K1911" s="61" t="s">
        <v>4306</v>
      </c>
      <c r="L1911" s="61" t="s">
        <v>1508</v>
      </c>
      <c r="M1911" s="61" t="s">
        <v>4414</v>
      </c>
      <c r="N1911" s="355">
        <v>45553</v>
      </c>
      <c r="O1911" s="19">
        <v>100</v>
      </c>
      <c r="P1911" s="15" t="s">
        <v>1510</v>
      </c>
      <c r="Q1911" s="336">
        <v>1</v>
      </c>
    </row>
    <row r="1912" spans="1:17" x14ac:dyDescent="0.2">
      <c r="A1912" s="61" t="s">
        <v>2926</v>
      </c>
      <c r="B1912" s="61" t="s">
        <v>1498</v>
      </c>
      <c r="C1912" s="61" t="s">
        <v>4313</v>
      </c>
      <c r="D1912" s="61" t="s">
        <v>2927</v>
      </c>
      <c r="E1912" s="61" t="s">
        <v>4303</v>
      </c>
      <c r="F1912" s="61" t="s">
        <v>1515</v>
      </c>
      <c r="G1912" s="61" t="s">
        <v>1503</v>
      </c>
      <c r="H1912" s="61" t="s">
        <v>4301</v>
      </c>
      <c r="I1912" s="61" t="s">
        <v>1505</v>
      </c>
      <c r="J1912" s="61" t="s">
        <v>1506</v>
      </c>
      <c r="K1912" s="61" t="s">
        <v>4306</v>
      </c>
      <c r="L1912" s="61" t="s">
        <v>1508</v>
      </c>
      <c r="M1912" s="61" t="s">
        <v>4414</v>
      </c>
      <c r="N1912" s="355">
        <v>45553</v>
      </c>
      <c r="O1912" s="19">
        <v>0</v>
      </c>
      <c r="P1912" s="15" t="s">
        <v>1510</v>
      </c>
      <c r="Q1912" s="336">
        <v>1</v>
      </c>
    </row>
    <row r="1913" spans="1:17" x14ac:dyDescent="0.2">
      <c r="A1913" s="61" t="s">
        <v>2926</v>
      </c>
      <c r="B1913" s="61" t="s">
        <v>4300</v>
      </c>
      <c r="C1913" s="61" t="s">
        <v>1314</v>
      </c>
      <c r="D1913" s="61" t="s">
        <v>2927</v>
      </c>
      <c r="E1913" s="61" t="s">
        <v>4303</v>
      </c>
      <c r="F1913" s="61" t="s">
        <v>1515</v>
      </c>
      <c r="G1913" s="61" t="s">
        <v>1503</v>
      </c>
      <c r="H1913" s="61" t="s">
        <v>4301</v>
      </c>
      <c r="I1913" s="61" t="s">
        <v>4286</v>
      </c>
      <c r="J1913" s="61" t="s">
        <v>1506</v>
      </c>
      <c r="K1913" s="61" t="s">
        <v>4306</v>
      </c>
      <c r="L1913" s="61" t="s">
        <v>1508</v>
      </c>
      <c r="M1913" s="61" t="s">
        <v>4414</v>
      </c>
      <c r="N1913" s="355">
        <v>45553</v>
      </c>
      <c r="O1913" s="19">
        <v>100</v>
      </c>
      <c r="P1913" s="15" t="s">
        <v>1510</v>
      </c>
      <c r="Q1913" s="336">
        <v>1</v>
      </c>
    </row>
    <row r="1914" spans="1:17" x14ac:dyDescent="0.2">
      <c r="A1914" s="61" t="s">
        <v>4128</v>
      </c>
      <c r="B1914" s="61" t="s">
        <v>1498</v>
      </c>
      <c r="C1914" s="61" t="s">
        <v>1314</v>
      </c>
      <c r="D1914" s="61" t="s">
        <v>4129</v>
      </c>
      <c r="E1914" s="61" t="s">
        <v>4303</v>
      </c>
      <c r="F1914" s="61" t="s">
        <v>1515</v>
      </c>
      <c r="G1914" s="61" t="s">
        <v>1503</v>
      </c>
      <c r="H1914" s="61" t="s">
        <v>4301</v>
      </c>
      <c r="I1914" s="61" t="s">
        <v>1505</v>
      </c>
      <c r="J1914" s="61" t="s">
        <v>1506</v>
      </c>
      <c r="K1914" s="61" t="s">
        <v>4306</v>
      </c>
      <c r="L1914" s="61" t="s">
        <v>1508</v>
      </c>
      <c r="M1914" s="61" t="s">
        <v>4414</v>
      </c>
      <c r="N1914" s="355">
        <v>45553</v>
      </c>
      <c r="O1914" s="19">
        <v>0</v>
      </c>
      <c r="P1914" s="15" t="s">
        <v>1510</v>
      </c>
      <c r="Q1914" s="336">
        <v>1</v>
      </c>
    </row>
    <row r="1915" spans="1:17" x14ac:dyDescent="0.2">
      <c r="A1915" s="61" t="s">
        <v>4128</v>
      </c>
      <c r="B1915" s="61" t="s">
        <v>1498</v>
      </c>
      <c r="C1915" s="61" t="s">
        <v>4312</v>
      </c>
      <c r="D1915" s="61" t="s">
        <v>4129</v>
      </c>
      <c r="E1915" s="61" t="s">
        <v>4303</v>
      </c>
      <c r="F1915" s="61" t="s">
        <v>1515</v>
      </c>
      <c r="G1915" s="61" t="s">
        <v>1503</v>
      </c>
      <c r="H1915" s="61" t="s">
        <v>4301</v>
      </c>
      <c r="I1915" s="61" t="s">
        <v>1505</v>
      </c>
      <c r="J1915" s="61" t="s">
        <v>1506</v>
      </c>
      <c r="K1915" s="61" t="s">
        <v>4306</v>
      </c>
      <c r="L1915" s="61" t="s">
        <v>1508</v>
      </c>
      <c r="M1915" s="61" t="s">
        <v>4414</v>
      </c>
      <c r="N1915" s="355">
        <v>45553</v>
      </c>
      <c r="O1915" s="19">
        <v>100</v>
      </c>
      <c r="P1915" s="15" t="s">
        <v>1510</v>
      </c>
      <c r="Q1915" s="336">
        <v>1</v>
      </c>
    </row>
    <row r="1916" spans="1:17" x14ac:dyDescent="0.2">
      <c r="A1916" s="61" t="s">
        <v>4128</v>
      </c>
      <c r="B1916" s="61" t="s">
        <v>1498</v>
      </c>
      <c r="C1916" s="61" t="s">
        <v>4313</v>
      </c>
      <c r="D1916" s="61" t="s">
        <v>4129</v>
      </c>
      <c r="E1916" s="61" t="s">
        <v>4303</v>
      </c>
      <c r="F1916" s="61" t="s">
        <v>1515</v>
      </c>
      <c r="G1916" s="61" t="s">
        <v>1503</v>
      </c>
      <c r="H1916" s="61" t="s">
        <v>4301</v>
      </c>
      <c r="I1916" s="61" t="s">
        <v>1505</v>
      </c>
      <c r="J1916" s="61" t="s">
        <v>1506</v>
      </c>
      <c r="K1916" s="61" t="s">
        <v>4306</v>
      </c>
      <c r="L1916" s="61" t="s">
        <v>1508</v>
      </c>
      <c r="M1916" s="61" t="s">
        <v>4414</v>
      </c>
      <c r="N1916" s="355">
        <v>45553</v>
      </c>
      <c r="O1916" s="19">
        <v>0</v>
      </c>
      <c r="P1916" s="15" t="s">
        <v>1510</v>
      </c>
      <c r="Q1916" s="336">
        <v>1</v>
      </c>
    </row>
    <row r="1917" spans="1:17" x14ac:dyDescent="0.2">
      <c r="A1917" s="61" t="s">
        <v>4128</v>
      </c>
      <c r="B1917" s="61" t="s">
        <v>4300</v>
      </c>
      <c r="C1917" s="61" t="s">
        <v>1314</v>
      </c>
      <c r="D1917" s="61" t="s">
        <v>4129</v>
      </c>
      <c r="E1917" s="61" t="s">
        <v>4303</v>
      </c>
      <c r="F1917" s="61" t="s">
        <v>1515</v>
      </c>
      <c r="G1917" s="61" t="s">
        <v>1503</v>
      </c>
      <c r="H1917" s="61" t="s">
        <v>4301</v>
      </c>
      <c r="I1917" s="61" t="s">
        <v>4286</v>
      </c>
      <c r="J1917" s="61" t="s">
        <v>1506</v>
      </c>
      <c r="K1917" s="61" t="s">
        <v>4306</v>
      </c>
      <c r="L1917" s="61" t="s">
        <v>1508</v>
      </c>
      <c r="M1917" s="61" t="s">
        <v>4414</v>
      </c>
      <c r="N1917" s="355">
        <v>45553</v>
      </c>
      <c r="O1917" s="19">
        <v>100</v>
      </c>
      <c r="P1917" s="15" t="s">
        <v>1510</v>
      </c>
      <c r="Q1917" s="336">
        <v>1</v>
      </c>
    </row>
    <row r="1918" spans="1:17" x14ac:dyDescent="0.2">
      <c r="A1918" s="61" t="s">
        <v>4121</v>
      </c>
      <c r="B1918" s="61" t="s">
        <v>1498</v>
      </c>
      <c r="C1918" s="61" t="s">
        <v>1314</v>
      </c>
      <c r="D1918" s="61" t="s">
        <v>4122</v>
      </c>
      <c r="E1918" s="61" t="s">
        <v>4303</v>
      </c>
      <c r="F1918" s="61" t="s">
        <v>4310</v>
      </c>
      <c r="G1918" s="61" t="s">
        <v>1503</v>
      </c>
      <c r="H1918" s="61" t="s">
        <v>4301</v>
      </c>
      <c r="I1918" s="61" t="s">
        <v>1505</v>
      </c>
      <c r="J1918" s="61" t="s">
        <v>1506</v>
      </c>
      <c r="K1918" s="61" t="s">
        <v>4306</v>
      </c>
      <c r="L1918" s="61" t="s">
        <v>1508</v>
      </c>
      <c r="M1918" s="61" t="s">
        <v>4414</v>
      </c>
      <c r="N1918" s="355">
        <v>45972</v>
      </c>
      <c r="O1918" s="19">
        <v>0</v>
      </c>
      <c r="P1918" s="15" t="s">
        <v>1510</v>
      </c>
      <c r="Q1918" s="336">
        <v>1</v>
      </c>
    </row>
    <row r="1919" spans="1:17" x14ac:dyDescent="0.2">
      <c r="A1919" s="61" t="s">
        <v>4121</v>
      </c>
      <c r="B1919" s="61" t="s">
        <v>1498</v>
      </c>
      <c r="C1919" s="61" t="s">
        <v>4312</v>
      </c>
      <c r="D1919" s="61" t="s">
        <v>4122</v>
      </c>
      <c r="E1919" s="61" t="s">
        <v>4303</v>
      </c>
      <c r="F1919" s="61" t="s">
        <v>4310</v>
      </c>
      <c r="G1919" s="61" t="s">
        <v>1503</v>
      </c>
      <c r="H1919" s="61" t="s">
        <v>4301</v>
      </c>
      <c r="I1919" s="61" t="s">
        <v>1505</v>
      </c>
      <c r="J1919" s="61" t="s">
        <v>1506</v>
      </c>
      <c r="K1919" s="61" t="s">
        <v>4306</v>
      </c>
      <c r="L1919" s="61" t="s">
        <v>1508</v>
      </c>
      <c r="M1919" s="61" t="s">
        <v>4414</v>
      </c>
      <c r="N1919" s="355">
        <v>45972</v>
      </c>
      <c r="O1919" s="19">
        <v>100</v>
      </c>
      <c r="P1919" s="15" t="s">
        <v>1510</v>
      </c>
      <c r="Q1919" s="336">
        <v>1</v>
      </c>
    </row>
    <row r="1920" spans="1:17" x14ac:dyDescent="0.2">
      <c r="A1920" s="61" t="s">
        <v>4121</v>
      </c>
      <c r="B1920" s="61" t="s">
        <v>1498</v>
      </c>
      <c r="C1920" s="61" t="s">
        <v>4313</v>
      </c>
      <c r="D1920" s="61" t="s">
        <v>4122</v>
      </c>
      <c r="E1920" s="61" t="s">
        <v>4303</v>
      </c>
      <c r="F1920" s="61" t="s">
        <v>4310</v>
      </c>
      <c r="G1920" s="61" t="s">
        <v>1503</v>
      </c>
      <c r="H1920" s="61" t="s">
        <v>4301</v>
      </c>
      <c r="I1920" s="61" t="s">
        <v>1505</v>
      </c>
      <c r="J1920" s="61" t="s">
        <v>1506</v>
      </c>
      <c r="K1920" s="61" t="s">
        <v>4306</v>
      </c>
      <c r="L1920" s="61" t="s">
        <v>1508</v>
      </c>
      <c r="M1920" s="61" t="s">
        <v>4414</v>
      </c>
      <c r="N1920" s="355">
        <v>45972</v>
      </c>
      <c r="O1920" s="19">
        <v>0</v>
      </c>
      <c r="P1920" s="15" t="s">
        <v>1510</v>
      </c>
      <c r="Q1920" s="336">
        <v>1</v>
      </c>
    </row>
    <row r="1921" spans="1:17" x14ac:dyDescent="0.2">
      <c r="A1921" s="61" t="s">
        <v>4121</v>
      </c>
      <c r="B1921" s="61" t="s">
        <v>4300</v>
      </c>
      <c r="C1921" s="61" t="s">
        <v>1314</v>
      </c>
      <c r="D1921" s="61" t="s">
        <v>4122</v>
      </c>
      <c r="E1921" s="61" t="s">
        <v>4303</v>
      </c>
      <c r="F1921" s="61" t="s">
        <v>4310</v>
      </c>
      <c r="G1921" s="61" t="s">
        <v>1503</v>
      </c>
      <c r="H1921" s="61" t="s">
        <v>4301</v>
      </c>
      <c r="I1921" s="61" t="s">
        <v>1505</v>
      </c>
      <c r="J1921" s="61" t="s">
        <v>1506</v>
      </c>
      <c r="K1921" s="61" t="s">
        <v>4306</v>
      </c>
      <c r="L1921" s="61" t="s">
        <v>1508</v>
      </c>
      <c r="M1921" s="61" t="s">
        <v>4414</v>
      </c>
      <c r="N1921" s="355">
        <v>45972</v>
      </c>
      <c r="O1921" s="19">
        <v>3958910.09</v>
      </c>
      <c r="P1921" s="15" t="s">
        <v>1510</v>
      </c>
      <c r="Q1921" s="336">
        <v>1</v>
      </c>
    </row>
    <row r="1922" spans="1:17" x14ac:dyDescent="0.2">
      <c r="A1922" s="61" t="s">
        <v>3252</v>
      </c>
      <c r="B1922" s="61" t="s">
        <v>1498</v>
      </c>
      <c r="C1922" s="61" t="s">
        <v>1314</v>
      </c>
      <c r="D1922" s="61" t="s">
        <v>3253</v>
      </c>
      <c r="E1922" s="61" t="s">
        <v>4303</v>
      </c>
      <c r="F1922" s="61" t="s">
        <v>4310</v>
      </c>
      <c r="G1922" s="61" t="s">
        <v>1503</v>
      </c>
      <c r="H1922" s="61" t="s">
        <v>4301</v>
      </c>
      <c r="I1922" s="61" t="s">
        <v>1505</v>
      </c>
      <c r="J1922" s="61" t="s">
        <v>1506</v>
      </c>
      <c r="K1922" s="61" t="s">
        <v>4306</v>
      </c>
      <c r="L1922" s="61" t="s">
        <v>1508</v>
      </c>
      <c r="M1922" s="61" t="s">
        <v>4414</v>
      </c>
      <c r="N1922" s="355">
        <v>45898</v>
      </c>
      <c r="O1922" s="19">
        <v>0</v>
      </c>
      <c r="P1922" s="15" t="s">
        <v>1510</v>
      </c>
      <c r="Q1922" s="336">
        <v>1</v>
      </c>
    </row>
    <row r="1923" spans="1:17" x14ac:dyDescent="0.2">
      <c r="A1923" s="61" t="s">
        <v>3252</v>
      </c>
      <c r="B1923" s="61" t="s">
        <v>1498</v>
      </c>
      <c r="C1923" s="61" t="s">
        <v>4312</v>
      </c>
      <c r="D1923" s="61" t="s">
        <v>3253</v>
      </c>
      <c r="E1923" s="61" t="s">
        <v>4303</v>
      </c>
      <c r="F1923" s="61" t="s">
        <v>4310</v>
      </c>
      <c r="G1923" s="61" t="s">
        <v>1503</v>
      </c>
      <c r="H1923" s="61" t="s">
        <v>4301</v>
      </c>
      <c r="I1923" s="61" t="s">
        <v>1505</v>
      </c>
      <c r="J1923" s="61" t="s">
        <v>1506</v>
      </c>
      <c r="K1923" s="61" t="s">
        <v>4306</v>
      </c>
      <c r="L1923" s="61" t="s">
        <v>1508</v>
      </c>
      <c r="M1923" s="61" t="s">
        <v>4414</v>
      </c>
      <c r="N1923" s="355">
        <v>45898</v>
      </c>
      <c r="O1923" s="19">
        <v>0</v>
      </c>
      <c r="P1923" s="15" t="s">
        <v>1510</v>
      </c>
      <c r="Q1923" s="336">
        <v>1</v>
      </c>
    </row>
    <row r="1924" spans="1:17" x14ac:dyDescent="0.2">
      <c r="A1924" s="61" t="s">
        <v>3252</v>
      </c>
      <c r="B1924" s="61" t="s">
        <v>1498</v>
      </c>
      <c r="C1924" s="61" t="s">
        <v>4313</v>
      </c>
      <c r="D1924" s="61" t="s">
        <v>3253</v>
      </c>
      <c r="E1924" s="61" t="s">
        <v>4303</v>
      </c>
      <c r="F1924" s="61" t="s">
        <v>4310</v>
      </c>
      <c r="G1924" s="61" t="s">
        <v>1503</v>
      </c>
      <c r="H1924" s="61" t="s">
        <v>4301</v>
      </c>
      <c r="I1924" s="61" t="s">
        <v>1505</v>
      </c>
      <c r="J1924" s="61" t="s">
        <v>1506</v>
      </c>
      <c r="K1924" s="61" t="s">
        <v>4306</v>
      </c>
      <c r="L1924" s="61" t="s">
        <v>1508</v>
      </c>
      <c r="M1924" s="61" t="s">
        <v>4414</v>
      </c>
      <c r="N1924" s="355">
        <v>45898</v>
      </c>
      <c r="O1924" s="19">
        <v>100</v>
      </c>
      <c r="P1924" s="15" t="s">
        <v>1510</v>
      </c>
      <c r="Q1924" s="336">
        <v>1</v>
      </c>
    </row>
    <row r="1925" spans="1:17" x14ac:dyDescent="0.2">
      <c r="A1925" s="61" t="s">
        <v>3252</v>
      </c>
      <c r="B1925" s="61" t="s">
        <v>4300</v>
      </c>
      <c r="C1925" s="61" t="s">
        <v>1314</v>
      </c>
      <c r="D1925" s="61" t="s">
        <v>3253</v>
      </c>
      <c r="E1925" s="61" t="s">
        <v>4303</v>
      </c>
      <c r="F1925" s="61" t="s">
        <v>4310</v>
      </c>
      <c r="G1925" s="61" t="s">
        <v>1503</v>
      </c>
      <c r="H1925" s="61" t="s">
        <v>4301</v>
      </c>
      <c r="I1925" s="61" t="s">
        <v>1505</v>
      </c>
      <c r="J1925" s="61" t="s">
        <v>1506</v>
      </c>
      <c r="K1925" s="61" t="s">
        <v>4306</v>
      </c>
      <c r="L1925" s="61" t="s">
        <v>1508</v>
      </c>
      <c r="M1925" s="61" t="s">
        <v>4414</v>
      </c>
      <c r="N1925" s="355">
        <v>45898</v>
      </c>
      <c r="O1925" s="19">
        <v>113921.92</v>
      </c>
      <c r="P1925" s="15" t="s">
        <v>1510</v>
      </c>
      <c r="Q1925" s="336">
        <v>1</v>
      </c>
    </row>
    <row r="1926" spans="1:17" x14ac:dyDescent="0.2">
      <c r="A1926" s="61" t="s">
        <v>3611</v>
      </c>
      <c r="B1926" s="61" t="s">
        <v>1498</v>
      </c>
      <c r="C1926" s="61" t="s">
        <v>1314</v>
      </c>
      <c r="D1926" s="61" t="s">
        <v>3612</v>
      </c>
      <c r="E1926" s="61" t="s">
        <v>4303</v>
      </c>
      <c r="F1926" s="61" t="s">
        <v>4310</v>
      </c>
      <c r="G1926" s="61" t="s">
        <v>1503</v>
      </c>
      <c r="H1926" s="61" t="s">
        <v>4301</v>
      </c>
      <c r="I1926" s="61" t="s">
        <v>1505</v>
      </c>
      <c r="J1926" s="61" t="s">
        <v>1506</v>
      </c>
      <c r="K1926" s="61" t="s">
        <v>4306</v>
      </c>
      <c r="L1926" s="61" t="s">
        <v>1508</v>
      </c>
      <c r="M1926" s="61" t="s">
        <v>4414</v>
      </c>
      <c r="N1926" s="355">
        <v>45898</v>
      </c>
      <c r="O1926" s="19">
        <v>0</v>
      </c>
      <c r="P1926" s="15" t="s">
        <v>1510</v>
      </c>
      <c r="Q1926" s="336">
        <v>1</v>
      </c>
    </row>
    <row r="1927" spans="1:17" x14ac:dyDescent="0.2">
      <c r="A1927" s="61" t="s">
        <v>3611</v>
      </c>
      <c r="B1927" s="61" t="s">
        <v>1498</v>
      </c>
      <c r="C1927" s="61" t="s">
        <v>4312</v>
      </c>
      <c r="D1927" s="61" t="s">
        <v>3612</v>
      </c>
      <c r="E1927" s="61" t="s">
        <v>4303</v>
      </c>
      <c r="F1927" s="61" t="s">
        <v>4310</v>
      </c>
      <c r="G1927" s="61" t="s">
        <v>1503</v>
      </c>
      <c r="H1927" s="61" t="s">
        <v>4301</v>
      </c>
      <c r="I1927" s="61" t="s">
        <v>1505</v>
      </c>
      <c r="J1927" s="61" t="s">
        <v>1506</v>
      </c>
      <c r="K1927" s="61" t="s">
        <v>4306</v>
      </c>
      <c r="L1927" s="61" t="s">
        <v>1508</v>
      </c>
      <c r="M1927" s="61" t="s">
        <v>4414</v>
      </c>
      <c r="N1927" s="355">
        <v>45898</v>
      </c>
      <c r="O1927" s="19">
        <v>100</v>
      </c>
      <c r="P1927" s="15" t="s">
        <v>1510</v>
      </c>
      <c r="Q1927" s="336">
        <v>1</v>
      </c>
    </row>
    <row r="1928" spans="1:17" x14ac:dyDescent="0.2">
      <c r="A1928" s="61" t="s">
        <v>3611</v>
      </c>
      <c r="B1928" s="61" t="s">
        <v>1498</v>
      </c>
      <c r="C1928" s="61" t="s">
        <v>4313</v>
      </c>
      <c r="D1928" s="61" t="s">
        <v>3612</v>
      </c>
      <c r="E1928" s="61" t="s">
        <v>4303</v>
      </c>
      <c r="F1928" s="61" t="s">
        <v>4310</v>
      </c>
      <c r="G1928" s="61" t="s">
        <v>1503</v>
      </c>
      <c r="H1928" s="61" t="s">
        <v>4301</v>
      </c>
      <c r="I1928" s="61" t="s">
        <v>1505</v>
      </c>
      <c r="J1928" s="61" t="s">
        <v>1506</v>
      </c>
      <c r="K1928" s="61" t="s">
        <v>4306</v>
      </c>
      <c r="L1928" s="61" t="s">
        <v>1508</v>
      </c>
      <c r="M1928" s="61" t="s">
        <v>4414</v>
      </c>
      <c r="N1928" s="355">
        <v>45898</v>
      </c>
      <c r="O1928" s="19">
        <v>0</v>
      </c>
      <c r="P1928" s="15" t="s">
        <v>1510</v>
      </c>
      <c r="Q1928" s="336">
        <v>1</v>
      </c>
    </row>
    <row r="1929" spans="1:17" x14ac:dyDescent="0.2">
      <c r="A1929" s="61" t="s">
        <v>3611</v>
      </c>
      <c r="B1929" s="61" t="s">
        <v>4300</v>
      </c>
      <c r="C1929" s="61" t="s">
        <v>1314</v>
      </c>
      <c r="D1929" s="61" t="s">
        <v>3612</v>
      </c>
      <c r="E1929" s="61" t="s">
        <v>4303</v>
      </c>
      <c r="F1929" s="61" t="s">
        <v>4310</v>
      </c>
      <c r="G1929" s="61" t="s">
        <v>1503</v>
      </c>
      <c r="H1929" s="61" t="s">
        <v>4301</v>
      </c>
      <c r="I1929" s="61" t="s">
        <v>4302</v>
      </c>
      <c r="J1929" s="61" t="s">
        <v>1506</v>
      </c>
      <c r="K1929" s="61" t="s">
        <v>4306</v>
      </c>
      <c r="L1929" s="61" t="s">
        <v>1508</v>
      </c>
      <c r="M1929" s="61" t="s">
        <v>4414</v>
      </c>
      <c r="N1929" s="355">
        <v>45898</v>
      </c>
      <c r="O1929" s="19">
        <v>151046.82999999999</v>
      </c>
      <c r="P1929" s="15" t="s">
        <v>1510</v>
      </c>
      <c r="Q1929" s="336">
        <v>1</v>
      </c>
    </row>
    <row r="1930" spans="1:17" x14ac:dyDescent="0.2">
      <c r="A1930" s="61" t="s">
        <v>4231</v>
      </c>
      <c r="B1930" s="61" t="s">
        <v>1498</v>
      </c>
      <c r="C1930" s="61" t="s">
        <v>1314</v>
      </c>
      <c r="D1930" s="61" t="s">
        <v>4232</v>
      </c>
      <c r="E1930" s="61" t="s">
        <v>4303</v>
      </c>
      <c r="F1930" s="61" t="s">
        <v>4325</v>
      </c>
      <c r="G1930" s="61" t="s">
        <v>1503</v>
      </c>
      <c r="H1930" s="61" t="s">
        <v>1504</v>
      </c>
      <c r="I1930" s="61" t="s">
        <v>1505</v>
      </c>
      <c r="J1930" s="61" t="s">
        <v>1506</v>
      </c>
      <c r="K1930" s="61" t="s">
        <v>4321</v>
      </c>
      <c r="L1930" s="61" t="s">
        <v>1508</v>
      </c>
      <c r="M1930" s="61" t="s">
        <v>4414</v>
      </c>
      <c r="N1930" s="355">
        <v>45537</v>
      </c>
      <c r="O1930" s="19">
        <v>0</v>
      </c>
      <c r="P1930" s="15" t="s">
        <v>1510</v>
      </c>
      <c r="Q1930" s="336">
        <v>1</v>
      </c>
    </row>
    <row r="1931" spans="1:17" x14ac:dyDescent="0.2">
      <c r="A1931" s="61" t="s">
        <v>4231</v>
      </c>
      <c r="B1931" s="61" t="s">
        <v>1498</v>
      </c>
      <c r="C1931" s="61" t="s">
        <v>4312</v>
      </c>
      <c r="D1931" s="61" t="s">
        <v>4232</v>
      </c>
      <c r="E1931" s="61" t="s">
        <v>4303</v>
      </c>
      <c r="F1931" s="61" t="s">
        <v>4325</v>
      </c>
      <c r="G1931" s="61" t="s">
        <v>1503</v>
      </c>
      <c r="H1931" s="61" t="s">
        <v>1504</v>
      </c>
      <c r="I1931" s="61" t="s">
        <v>1505</v>
      </c>
      <c r="J1931" s="61" t="s">
        <v>1506</v>
      </c>
      <c r="K1931" s="61" t="s">
        <v>4321</v>
      </c>
      <c r="L1931" s="61" t="s">
        <v>1508</v>
      </c>
      <c r="M1931" s="61" t="s">
        <v>4414</v>
      </c>
      <c r="N1931" s="355">
        <v>45537</v>
      </c>
      <c r="O1931" s="19">
        <v>100</v>
      </c>
      <c r="P1931" s="15" t="s">
        <v>1510</v>
      </c>
      <c r="Q1931" s="336">
        <v>1</v>
      </c>
    </row>
    <row r="1932" spans="1:17" x14ac:dyDescent="0.2">
      <c r="A1932" s="61" t="s">
        <v>4231</v>
      </c>
      <c r="B1932" s="61" t="s">
        <v>1498</v>
      </c>
      <c r="C1932" s="61" t="s">
        <v>4313</v>
      </c>
      <c r="D1932" s="61" t="s">
        <v>4232</v>
      </c>
      <c r="E1932" s="61" t="s">
        <v>4303</v>
      </c>
      <c r="F1932" s="61" t="s">
        <v>4325</v>
      </c>
      <c r="G1932" s="61" t="s">
        <v>1503</v>
      </c>
      <c r="H1932" s="61" t="s">
        <v>1504</v>
      </c>
      <c r="I1932" s="61" t="s">
        <v>1505</v>
      </c>
      <c r="J1932" s="61" t="s">
        <v>1506</v>
      </c>
      <c r="K1932" s="61" t="s">
        <v>4321</v>
      </c>
      <c r="L1932" s="61" t="s">
        <v>1508</v>
      </c>
      <c r="M1932" s="61" t="s">
        <v>4414</v>
      </c>
      <c r="N1932" s="355">
        <v>45537</v>
      </c>
      <c r="O1932" s="19">
        <v>0</v>
      </c>
      <c r="P1932" s="15" t="s">
        <v>1510</v>
      </c>
      <c r="Q1932" s="336">
        <v>1</v>
      </c>
    </row>
    <row r="1933" spans="1:17" x14ac:dyDescent="0.2">
      <c r="A1933" s="61" t="s">
        <v>3657</v>
      </c>
      <c r="B1933" s="61" t="s">
        <v>1498</v>
      </c>
      <c r="C1933" s="61" t="s">
        <v>1314</v>
      </c>
      <c r="D1933" s="61" t="s">
        <v>3658</v>
      </c>
      <c r="E1933" s="61" t="s">
        <v>4303</v>
      </c>
      <c r="F1933" s="61" t="s">
        <v>4310</v>
      </c>
      <c r="G1933" s="61" t="s">
        <v>1503</v>
      </c>
      <c r="H1933" s="61" t="s">
        <v>1504</v>
      </c>
      <c r="I1933" s="61" t="s">
        <v>1505</v>
      </c>
      <c r="J1933" s="61" t="s">
        <v>1506</v>
      </c>
      <c r="K1933" s="61" t="s">
        <v>4319</v>
      </c>
      <c r="L1933" s="61" t="s">
        <v>1508</v>
      </c>
      <c r="M1933" s="61" t="s">
        <v>4414</v>
      </c>
      <c r="N1933" s="355">
        <v>45898</v>
      </c>
      <c r="O1933" s="19">
        <v>0</v>
      </c>
      <c r="P1933" s="15" t="s">
        <v>1510</v>
      </c>
      <c r="Q1933" s="336">
        <v>1</v>
      </c>
    </row>
    <row r="1934" spans="1:17" x14ac:dyDescent="0.2">
      <c r="A1934" s="61" t="s">
        <v>3657</v>
      </c>
      <c r="B1934" s="61" t="s">
        <v>1498</v>
      </c>
      <c r="C1934" s="61" t="s">
        <v>4312</v>
      </c>
      <c r="D1934" s="61" t="s">
        <v>3658</v>
      </c>
      <c r="E1934" s="61" t="s">
        <v>4303</v>
      </c>
      <c r="F1934" s="61" t="s">
        <v>4310</v>
      </c>
      <c r="G1934" s="61" t="s">
        <v>1503</v>
      </c>
      <c r="H1934" s="61" t="s">
        <v>1504</v>
      </c>
      <c r="I1934" s="61" t="s">
        <v>1505</v>
      </c>
      <c r="J1934" s="61" t="s">
        <v>1506</v>
      </c>
      <c r="K1934" s="61" t="s">
        <v>4319</v>
      </c>
      <c r="L1934" s="61" t="s">
        <v>1508</v>
      </c>
      <c r="M1934" s="61" t="s">
        <v>4414</v>
      </c>
      <c r="N1934" s="355">
        <v>45898</v>
      </c>
      <c r="O1934" s="19">
        <v>0</v>
      </c>
      <c r="P1934" s="15" t="s">
        <v>1510</v>
      </c>
      <c r="Q1934" s="336">
        <v>1</v>
      </c>
    </row>
    <row r="1935" spans="1:17" x14ac:dyDescent="0.2">
      <c r="A1935" s="61" t="s">
        <v>3657</v>
      </c>
      <c r="B1935" s="61" t="s">
        <v>1498</v>
      </c>
      <c r="C1935" s="61" t="s">
        <v>4313</v>
      </c>
      <c r="D1935" s="61" t="s">
        <v>3658</v>
      </c>
      <c r="E1935" s="61" t="s">
        <v>4303</v>
      </c>
      <c r="F1935" s="61" t="s">
        <v>4310</v>
      </c>
      <c r="G1935" s="61" t="s">
        <v>1503</v>
      </c>
      <c r="H1935" s="61" t="s">
        <v>1504</v>
      </c>
      <c r="I1935" s="61" t="s">
        <v>1505</v>
      </c>
      <c r="J1935" s="61" t="s">
        <v>1506</v>
      </c>
      <c r="K1935" s="61" t="s">
        <v>4319</v>
      </c>
      <c r="L1935" s="61" t="s">
        <v>1508</v>
      </c>
      <c r="M1935" s="61" t="s">
        <v>4414</v>
      </c>
      <c r="N1935" s="355">
        <v>45898</v>
      </c>
      <c r="O1935" s="19">
        <v>0</v>
      </c>
      <c r="P1935" s="15" t="s">
        <v>1510</v>
      </c>
      <c r="Q1935" s="336">
        <v>1</v>
      </c>
    </row>
    <row r="1936" spans="1:17" x14ac:dyDescent="0.2">
      <c r="A1936" s="61" t="s">
        <v>3846</v>
      </c>
      <c r="B1936" s="61" t="s">
        <v>1498</v>
      </c>
      <c r="C1936" s="61" t="s">
        <v>1314</v>
      </c>
      <c r="D1936" s="61" t="s">
        <v>3847</v>
      </c>
      <c r="E1936" s="61" t="s">
        <v>4303</v>
      </c>
      <c r="F1936" s="61" t="s">
        <v>4330</v>
      </c>
      <c r="G1936" s="61" t="s">
        <v>1503</v>
      </c>
      <c r="H1936" s="61" t="s">
        <v>1504</v>
      </c>
      <c r="I1936" s="61" t="s">
        <v>1505</v>
      </c>
      <c r="J1936" s="61" t="s">
        <v>1506</v>
      </c>
      <c r="K1936" s="61" t="s">
        <v>4319</v>
      </c>
      <c r="L1936" s="61" t="s">
        <v>1508</v>
      </c>
      <c r="M1936" s="61" t="s">
        <v>4414</v>
      </c>
      <c r="N1936" s="355">
        <v>45665</v>
      </c>
      <c r="O1936" s="19">
        <v>0</v>
      </c>
      <c r="P1936" s="15" t="s">
        <v>1510</v>
      </c>
      <c r="Q1936" s="336">
        <v>1</v>
      </c>
    </row>
    <row r="1937" spans="1:17" x14ac:dyDescent="0.2">
      <c r="A1937" s="61" t="s">
        <v>3846</v>
      </c>
      <c r="B1937" s="61" t="s">
        <v>1498</v>
      </c>
      <c r="C1937" s="61" t="s">
        <v>4312</v>
      </c>
      <c r="D1937" s="61" t="s">
        <v>3847</v>
      </c>
      <c r="E1937" s="61" t="s">
        <v>4303</v>
      </c>
      <c r="F1937" s="61" t="s">
        <v>4330</v>
      </c>
      <c r="G1937" s="61" t="s">
        <v>1503</v>
      </c>
      <c r="H1937" s="61" t="s">
        <v>1504</v>
      </c>
      <c r="I1937" s="61" t="s">
        <v>1505</v>
      </c>
      <c r="J1937" s="61" t="s">
        <v>1506</v>
      </c>
      <c r="K1937" s="61" t="s">
        <v>4319</v>
      </c>
      <c r="L1937" s="61" t="s">
        <v>1508</v>
      </c>
      <c r="M1937" s="61" t="s">
        <v>4414</v>
      </c>
      <c r="N1937" s="355">
        <v>45665</v>
      </c>
      <c r="O1937" s="19">
        <v>100</v>
      </c>
      <c r="P1937" s="15" t="s">
        <v>1510</v>
      </c>
      <c r="Q1937" s="336">
        <v>1</v>
      </c>
    </row>
    <row r="1938" spans="1:17" x14ac:dyDescent="0.2">
      <c r="A1938" s="61" t="s">
        <v>3846</v>
      </c>
      <c r="B1938" s="61" t="s">
        <v>1498</v>
      </c>
      <c r="C1938" s="61" t="s">
        <v>4313</v>
      </c>
      <c r="D1938" s="61" t="s">
        <v>3847</v>
      </c>
      <c r="E1938" s="61" t="s">
        <v>4303</v>
      </c>
      <c r="F1938" s="61" t="s">
        <v>4330</v>
      </c>
      <c r="G1938" s="61" t="s">
        <v>1503</v>
      </c>
      <c r="H1938" s="61" t="s">
        <v>1504</v>
      </c>
      <c r="I1938" s="61" t="s">
        <v>1505</v>
      </c>
      <c r="J1938" s="61" t="s">
        <v>1506</v>
      </c>
      <c r="K1938" s="61" t="s">
        <v>4319</v>
      </c>
      <c r="L1938" s="61" t="s">
        <v>1508</v>
      </c>
      <c r="M1938" s="61" t="s">
        <v>4414</v>
      </c>
      <c r="N1938" s="355">
        <v>45665</v>
      </c>
      <c r="O1938" s="19">
        <v>0</v>
      </c>
      <c r="P1938" s="15" t="s">
        <v>1510</v>
      </c>
      <c r="Q1938" s="336">
        <v>1</v>
      </c>
    </row>
    <row r="1939" spans="1:17" x14ac:dyDescent="0.2">
      <c r="A1939" s="61" t="s">
        <v>3476</v>
      </c>
      <c r="B1939" s="61" t="s">
        <v>4282</v>
      </c>
      <c r="C1939" s="61" t="s">
        <v>1314</v>
      </c>
      <c r="D1939" s="61" t="s">
        <v>3477</v>
      </c>
      <c r="E1939" s="61" t="s">
        <v>4303</v>
      </c>
      <c r="F1939" s="61" t="s">
        <v>4310</v>
      </c>
      <c r="G1939" s="61" t="s">
        <v>1503</v>
      </c>
      <c r="H1939" s="61" t="s">
        <v>4301</v>
      </c>
      <c r="I1939" s="61" t="s">
        <v>1505</v>
      </c>
      <c r="J1939" s="61" t="s">
        <v>1506</v>
      </c>
      <c r="K1939" s="61" t="s">
        <v>4306</v>
      </c>
      <c r="L1939" s="61" t="s">
        <v>1508</v>
      </c>
      <c r="M1939" s="61" t="s">
        <v>4414</v>
      </c>
      <c r="N1939" s="355">
        <v>46034</v>
      </c>
      <c r="O1939" s="19">
        <v>1</v>
      </c>
      <c r="P1939" s="15" t="s">
        <v>1510</v>
      </c>
      <c r="Q1939" s="336">
        <v>1</v>
      </c>
    </row>
    <row r="1940" spans="1:17" x14ac:dyDescent="0.2">
      <c r="A1940" s="61" t="s">
        <v>3476</v>
      </c>
      <c r="B1940" s="61" t="s">
        <v>4282</v>
      </c>
      <c r="C1940" s="61" t="s">
        <v>4312</v>
      </c>
      <c r="D1940" s="61" t="s">
        <v>3477</v>
      </c>
      <c r="E1940" s="61" t="s">
        <v>4303</v>
      </c>
      <c r="F1940" s="61" t="s">
        <v>4310</v>
      </c>
      <c r="G1940" s="61" t="s">
        <v>1503</v>
      </c>
      <c r="H1940" s="61" t="s">
        <v>4301</v>
      </c>
      <c r="I1940" s="61" t="s">
        <v>1505</v>
      </c>
      <c r="J1940" s="61" t="s">
        <v>1506</v>
      </c>
      <c r="K1940" s="61" t="s">
        <v>4306</v>
      </c>
      <c r="L1940" s="61" t="s">
        <v>1508</v>
      </c>
      <c r="M1940" s="61" t="s">
        <v>4414</v>
      </c>
      <c r="N1940" s="355">
        <v>46034</v>
      </c>
      <c r="O1940" s="19">
        <v>0</v>
      </c>
      <c r="P1940" s="15" t="s">
        <v>1510</v>
      </c>
      <c r="Q1940" s="336">
        <v>1</v>
      </c>
    </row>
    <row r="1941" spans="1:17" x14ac:dyDescent="0.2">
      <c r="A1941" s="61" t="s">
        <v>3476</v>
      </c>
      <c r="B1941" s="61" t="s">
        <v>4307</v>
      </c>
      <c r="C1941" s="61" t="s">
        <v>1314</v>
      </c>
      <c r="D1941" s="61" t="s">
        <v>3477</v>
      </c>
      <c r="E1941" s="61" t="s">
        <v>4303</v>
      </c>
      <c r="F1941" s="61" t="s">
        <v>4310</v>
      </c>
      <c r="G1941" s="61" t="s">
        <v>1503</v>
      </c>
      <c r="H1941" s="61" t="s">
        <v>4301</v>
      </c>
      <c r="I1941" s="61" t="s">
        <v>4286</v>
      </c>
      <c r="J1941" s="61" t="s">
        <v>1506</v>
      </c>
      <c r="K1941" s="61" t="s">
        <v>4306</v>
      </c>
      <c r="L1941" s="61" t="s">
        <v>1508</v>
      </c>
      <c r="M1941" s="61" t="s">
        <v>4414</v>
      </c>
      <c r="N1941" s="355">
        <v>46034</v>
      </c>
      <c r="O1941" s="19">
        <v>1</v>
      </c>
      <c r="P1941" s="15" t="s">
        <v>1510</v>
      </c>
      <c r="Q1941" s="336">
        <v>1</v>
      </c>
    </row>
    <row r="1942" spans="1:17" x14ac:dyDescent="0.2">
      <c r="A1942" s="61" t="s">
        <v>3476</v>
      </c>
      <c r="B1942" s="61" t="s">
        <v>1498</v>
      </c>
      <c r="C1942" s="61" t="s">
        <v>1314</v>
      </c>
      <c r="D1942" s="61" t="s">
        <v>3477</v>
      </c>
      <c r="E1942" s="61" t="s">
        <v>4303</v>
      </c>
      <c r="F1942" s="61" t="s">
        <v>4310</v>
      </c>
      <c r="G1942" s="61" t="s">
        <v>1503</v>
      </c>
      <c r="H1942" s="61" t="s">
        <v>4301</v>
      </c>
      <c r="I1942" s="61" t="s">
        <v>1505</v>
      </c>
      <c r="J1942" s="61" t="s">
        <v>1506</v>
      </c>
      <c r="K1942" s="61" t="s">
        <v>4306</v>
      </c>
      <c r="L1942" s="61" t="s">
        <v>1508</v>
      </c>
      <c r="M1942" s="61" t="s">
        <v>4414</v>
      </c>
      <c r="N1942" s="355">
        <v>46034</v>
      </c>
      <c r="O1942" s="19">
        <v>0</v>
      </c>
      <c r="P1942" s="15" t="s">
        <v>1510</v>
      </c>
      <c r="Q1942" s="336">
        <v>1</v>
      </c>
    </row>
    <row r="1943" spans="1:17" x14ac:dyDescent="0.2">
      <c r="A1943" s="61" t="s">
        <v>3476</v>
      </c>
      <c r="B1943" s="61" t="s">
        <v>1498</v>
      </c>
      <c r="C1943" s="61" t="s">
        <v>4312</v>
      </c>
      <c r="D1943" s="61" t="s">
        <v>3477</v>
      </c>
      <c r="E1943" s="61" t="s">
        <v>4303</v>
      </c>
      <c r="F1943" s="61" t="s">
        <v>4310</v>
      </c>
      <c r="G1943" s="61" t="s">
        <v>1503</v>
      </c>
      <c r="H1943" s="61" t="s">
        <v>4301</v>
      </c>
      <c r="I1943" s="61" t="s">
        <v>1505</v>
      </c>
      <c r="J1943" s="61" t="s">
        <v>1506</v>
      </c>
      <c r="K1943" s="61" t="s">
        <v>4306</v>
      </c>
      <c r="L1943" s="61" t="s">
        <v>1508</v>
      </c>
      <c r="M1943" s="61" t="s">
        <v>4414</v>
      </c>
      <c r="N1943" s="355">
        <v>46034</v>
      </c>
      <c r="O1943" s="19">
        <v>0</v>
      </c>
      <c r="P1943" s="15" t="s">
        <v>1510</v>
      </c>
      <c r="Q1943" s="336">
        <v>1</v>
      </c>
    </row>
    <row r="1944" spans="1:17" x14ac:dyDescent="0.2">
      <c r="A1944" s="61" t="s">
        <v>3476</v>
      </c>
      <c r="B1944" s="61" t="s">
        <v>1498</v>
      </c>
      <c r="C1944" s="61" t="s">
        <v>4313</v>
      </c>
      <c r="D1944" s="61" t="s">
        <v>3477</v>
      </c>
      <c r="E1944" s="61" t="s">
        <v>4303</v>
      </c>
      <c r="F1944" s="61" t="s">
        <v>4310</v>
      </c>
      <c r="G1944" s="61" t="s">
        <v>1503</v>
      </c>
      <c r="H1944" s="61" t="s">
        <v>4301</v>
      </c>
      <c r="I1944" s="61" t="s">
        <v>1505</v>
      </c>
      <c r="J1944" s="61" t="s">
        <v>1506</v>
      </c>
      <c r="K1944" s="61" t="s">
        <v>4306</v>
      </c>
      <c r="L1944" s="61" t="s">
        <v>1508</v>
      </c>
      <c r="M1944" s="61" t="s">
        <v>4414</v>
      </c>
      <c r="N1944" s="355">
        <v>46034</v>
      </c>
      <c r="O1944" s="19">
        <v>0</v>
      </c>
      <c r="P1944" s="15" t="s">
        <v>1510</v>
      </c>
      <c r="Q1944" s="336">
        <v>1</v>
      </c>
    </row>
    <row r="1945" spans="1:17" x14ac:dyDescent="0.2">
      <c r="A1945" s="61" t="s">
        <v>3476</v>
      </c>
      <c r="B1945" s="61" t="s">
        <v>4300</v>
      </c>
      <c r="C1945" s="61" t="s">
        <v>1314</v>
      </c>
      <c r="D1945" s="61" t="s">
        <v>3477</v>
      </c>
      <c r="E1945" s="61" t="s">
        <v>4303</v>
      </c>
      <c r="F1945" s="61" t="s">
        <v>4310</v>
      </c>
      <c r="G1945" s="61" t="s">
        <v>1503</v>
      </c>
      <c r="H1945" s="61" t="s">
        <v>4301</v>
      </c>
      <c r="I1945" s="61" t="s">
        <v>1505</v>
      </c>
      <c r="J1945" s="61" t="s">
        <v>1506</v>
      </c>
      <c r="K1945" s="61" t="s">
        <v>4306</v>
      </c>
      <c r="L1945" s="61" t="s">
        <v>1508</v>
      </c>
      <c r="M1945" s="61" t="s">
        <v>4414</v>
      </c>
      <c r="N1945" s="355">
        <v>46034</v>
      </c>
      <c r="O1945" s="19">
        <v>2047004.89</v>
      </c>
      <c r="P1945" s="15" t="s">
        <v>1510</v>
      </c>
      <c r="Q1945" s="336">
        <v>1</v>
      </c>
    </row>
    <row r="1946" spans="1:17" x14ac:dyDescent="0.2">
      <c r="A1946" s="61" t="s">
        <v>3423</v>
      </c>
      <c r="B1946" s="61" t="s">
        <v>1498</v>
      </c>
      <c r="C1946" s="61" t="s">
        <v>1314</v>
      </c>
      <c r="D1946" s="61" t="s">
        <v>3424</v>
      </c>
      <c r="E1946" s="61" t="s">
        <v>4303</v>
      </c>
      <c r="F1946" s="61" t="s">
        <v>4310</v>
      </c>
      <c r="G1946" s="61" t="s">
        <v>1503</v>
      </c>
      <c r="H1946" s="61" t="s">
        <v>4301</v>
      </c>
      <c r="I1946" s="61" t="s">
        <v>1505</v>
      </c>
      <c r="J1946" s="61" t="s">
        <v>1506</v>
      </c>
      <c r="K1946" s="61" t="s">
        <v>4306</v>
      </c>
      <c r="L1946" s="61" t="s">
        <v>1508</v>
      </c>
      <c r="M1946" s="61" t="s">
        <v>4414</v>
      </c>
      <c r="N1946" s="355">
        <v>45898</v>
      </c>
      <c r="O1946" s="19">
        <v>0</v>
      </c>
      <c r="P1946" s="15" t="s">
        <v>1510</v>
      </c>
      <c r="Q1946" s="336">
        <v>1</v>
      </c>
    </row>
    <row r="1947" spans="1:17" x14ac:dyDescent="0.2">
      <c r="A1947" s="61" t="s">
        <v>3423</v>
      </c>
      <c r="B1947" s="61" t="s">
        <v>1498</v>
      </c>
      <c r="C1947" s="61" t="s">
        <v>4312</v>
      </c>
      <c r="D1947" s="61" t="s">
        <v>3424</v>
      </c>
      <c r="E1947" s="61" t="s">
        <v>4303</v>
      </c>
      <c r="F1947" s="61" t="s">
        <v>4310</v>
      </c>
      <c r="G1947" s="61" t="s">
        <v>1503</v>
      </c>
      <c r="H1947" s="61" t="s">
        <v>4301</v>
      </c>
      <c r="I1947" s="61" t="s">
        <v>1505</v>
      </c>
      <c r="J1947" s="61" t="s">
        <v>1506</v>
      </c>
      <c r="K1947" s="61" t="s">
        <v>4306</v>
      </c>
      <c r="L1947" s="61" t="s">
        <v>1508</v>
      </c>
      <c r="M1947" s="61" t="s">
        <v>4414</v>
      </c>
      <c r="N1947" s="355">
        <v>45898</v>
      </c>
      <c r="O1947" s="19">
        <v>0</v>
      </c>
      <c r="P1947" s="15" t="s">
        <v>1510</v>
      </c>
      <c r="Q1947" s="336">
        <v>1</v>
      </c>
    </row>
    <row r="1948" spans="1:17" x14ac:dyDescent="0.2">
      <c r="A1948" s="61" t="s">
        <v>3423</v>
      </c>
      <c r="B1948" s="61" t="s">
        <v>1498</v>
      </c>
      <c r="C1948" s="61" t="s">
        <v>4313</v>
      </c>
      <c r="D1948" s="61" t="s">
        <v>3424</v>
      </c>
      <c r="E1948" s="61" t="s">
        <v>4303</v>
      </c>
      <c r="F1948" s="61" t="s">
        <v>4310</v>
      </c>
      <c r="G1948" s="61" t="s">
        <v>1503</v>
      </c>
      <c r="H1948" s="61" t="s">
        <v>4301</v>
      </c>
      <c r="I1948" s="61" t="s">
        <v>1505</v>
      </c>
      <c r="J1948" s="61" t="s">
        <v>1506</v>
      </c>
      <c r="K1948" s="61" t="s">
        <v>4306</v>
      </c>
      <c r="L1948" s="61" t="s">
        <v>1508</v>
      </c>
      <c r="M1948" s="61" t="s">
        <v>4414</v>
      </c>
      <c r="N1948" s="355">
        <v>45898</v>
      </c>
      <c r="O1948" s="19">
        <v>0</v>
      </c>
      <c r="P1948" s="15" t="s">
        <v>1510</v>
      </c>
      <c r="Q1948" s="336">
        <v>1</v>
      </c>
    </row>
    <row r="1949" spans="1:17" x14ac:dyDescent="0.2">
      <c r="A1949" s="61" t="s">
        <v>3423</v>
      </c>
      <c r="B1949" s="61" t="s">
        <v>4300</v>
      </c>
      <c r="C1949" s="61" t="s">
        <v>1314</v>
      </c>
      <c r="D1949" s="61" t="s">
        <v>3424</v>
      </c>
      <c r="E1949" s="61" t="s">
        <v>4303</v>
      </c>
      <c r="F1949" s="61" t="s">
        <v>4310</v>
      </c>
      <c r="G1949" s="61" t="s">
        <v>1503</v>
      </c>
      <c r="H1949" s="61" t="s">
        <v>4301</v>
      </c>
      <c r="I1949" s="61" t="s">
        <v>1505</v>
      </c>
      <c r="J1949" s="61" t="s">
        <v>1506</v>
      </c>
      <c r="K1949" s="61" t="s">
        <v>4306</v>
      </c>
      <c r="L1949" s="61" t="s">
        <v>1508</v>
      </c>
      <c r="M1949" s="61" t="s">
        <v>4414</v>
      </c>
      <c r="N1949" s="355">
        <v>45898</v>
      </c>
      <c r="O1949" s="19">
        <v>421599.2</v>
      </c>
      <c r="P1949" s="15" t="s">
        <v>1510</v>
      </c>
      <c r="Q1949" s="336">
        <v>1</v>
      </c>
    </row>
    <row r="1950" spans="1:17" x14ac:dyDescent="0.2">
      <c r="A1950" s="61" t="s">
        <v>3622</v>
      </c>
      <c r="B1950" s="61" t="s">
        <v>1498</v>
      </c>
      <c r="C1950" s="61" t="s">
        <v>1314</v>
      </c>
      <c r="D1950" s="61" t="s">
        <v>3623</v>
      </c>
      <c r="E1950" s="61" t="s">
        <v>4303</v>
      </c>
      <c r="F1950" s="61" t="s">
        <v>4310</v>
      </c>
      <c r="G1950" s="61" t="s">
        <v>1503</v>
      </c>
      <c r="H1950" s="61" t="s">
        <v>4301</v>
      </c>
      <c r="I1950" s="61" t="s">
        <v>1505</v>
      </c>
      <c r="J1950" s="61" t="s">
        <v>1506</v>
      </c>
      <c r="K1950" s="61" t="s">
        <v>4306</v>
      </c>
      <c r="L1950" s="61" t="s">
        <v>1508</v>
      </c>
      <c r="M1950" s="61" t="s">
        <v>4414</v>
      </c>
      <c r="N1950" s="355">
        <v>45918</v>
      </c>
      <c r="O1950" s="19">
        <v>100</v>
      </c>
      <c r="P1950" s="15" t="s">
        <v>1510</v>
      </c>
      <c r="Q1950" s="336">
        <v>1</v>
      </c>
    </row>
    <row r="1951" spans="1:17" x14ac:dyDescent="0.2">
      <c r="A1951" s="61" t="s">
        <v>3622</v>
      </c>
      <c r="B1951" s="61" t="s">
        <v>4300</v>
      </c>
      <c r="C1951" s="61" t="s">
        <v>1314</v>
      </c>
      <c r="D1951" s="61" t="s">
        <v>3623</v>
      </c>
      <c r="E1951" s="61" t="s">
        <v>4303</v>
      </c>
      <c r="F1951" s="61" t="s">
        <v>4310</v>
      </c>
      <c r="G1951" s="61" t="s">
        <v>1503</v>
      </c>
      <c r="H1951" s="61" t="s">
        <v>4301</v>
      </c>
      <c r="I1951" s="61" t="s">
        <v>1505</v>
      </c>
      <c r="J1951" s="61" t="s">
        <v>1506</v>
      </c>
      <c r="K1951" s="61" t="s">
        <v>4306</v>
      </c>
      <c r="L1951" s="61" t="s">
        <v>1508</v>
      </c>
      <c r="M1951" s="61" t="s">
        <v>4414</v>
      </c>
      <c r="N1951" s="355">
        <v>45918</v>
      </c>
      <c r="O1951" s="19">
        <v>15770953.220000001</v>
      </c>
      <c r="P1951" s="15" t="s">
        <v>1510</v>
      </c>
      <c r="Q1951" s="336">
        <v>1</v>
      </c>
    </row>
    <row r="1952" spans="1:17" x14ac:dyDescent="0.2">
      <c r="A1952" s="61" t="s">
        <v>3622</v>
      </c>
      <c r="B1952" s="61" t="s">
        <v>4300</v>
      </c>
      <c r="C1952" s="61" t="s">
        <v>4312</v>
      </c>
      <c r="D1952" s="61" t="s">
        <v>3623</v>
      </c>
      <c r="E1952" s="61" t="s">
        <v>4303</v>
      </c>
      <c r="F1952" s="61" t="s">
        <v>4310</v>
      </c>
      <c r="G1952" s="61" t="s">
        <v>1503</v>
      </c>
      <c r="H1952" s="61" t="s">
        <v>4301</v>
      </c>
      <c r="I1952" s="61" t="s">
        <v>1505</v>
      </c>
      <c r="J1952" s="61" t="s">
        <v>1506</v>
      </c>
      <c r="K1952" s="61" t="s">
        <v>4306</v>
      </c>
      <c r="L1952" s="61" t="s">
        <v>1508</v>
      </c>
      <c r="M1952" s="61" t="s">
        <v>4414</v>
      </c>
      <c r="N1952" s="355">
        <v>45918</v>
      </c>
      <c r="O1952" s="19">
        <v>15770953.220000001</v>
      </c>
      <c r="P1952" s="15" t="s">
        <v>1510</v>
      </c>
      <c r="Q1952" s="336">
        <v>1</v>
      </c>
    </row>
    <row r="1953" spans="1:17" x14ac:dyDescent="0.2">
      <c r="A1953" s="61" t="s">
        <v>3624</v>
      </c>
      <c r="B1953" s="61" t="s">
        <v>1498</v>
      </c>
      <c r="C1953" s="61" t="s">
        <v>1314</v>
      </c>
      <c r="D1953" s="61" t="s">
        <v>3625</v>
      </c>
      <c r="E1953" s="61" t="s">
        <v>4303</v>
      </c>
      <c r="F1953" s="61" t="s">
        <v>4310</v>
      </c>
      <c r="G1953" s="61" t="s">
        <v>1503</v>
      </c>
      <c r="H1953" s="61" t="s">
        <v>4301</v>
      </c>
      <c r="I1953" s="61" t="s">
        <v>1505</v>
      </c>
      <c r="J1953" s="61" t="s">
        <v>1506</v>
      </c>
      <c r="K1953" s="61" t="s">
        <v>4306</v>
      </c>
      <c r="L1953" s="61" t="s">
        <v>1508</v>
      </c>
      <c r="M1953" s="61" t="s">
        <v>4414</v>
      </c>
      <c r="N1953" s="355">
        <v>45918</v>
      </c>
      <c r="O1953" s="19">
        <v>100</v>
      </c>
      <c r="P1953" s="15" t="s">
        <v>1510</v>
      </c>
      <c r="Q1953" s="336">
        <v>1</v>
      </c>
    </row>
    <row r="1954" spans="1:17" x14ac:dyDescent="0.2">
      <c r="A1954" s="61" t="s">
        <v>3624</v>
      </c>
      <c r="B1954" s="61" t="s">
        <v>4300</v>
      </c>
      <c r="C1954" s="61" t="s">
        <v>1314</v>
      </c>
      <c r="D1954" s="61" t="s">
        <v>3625</v>
      </c>
      <c r="E1954" s="61" t="s">
        <v>4303</v>
      </c>
      <c r="F1954" s="61" t="s">
        <v>4310</v>
      </c>
      <c r="G1954" s="61" t="s">
        <v>1503</v>
      </c>
      <c r="H1954" s="61" t="s">
        <v>4301</v>
      </c>
      <c r="I1954" s="61" t="s">
        <v>1505</v>
      </c>
      <c r="J1954" s="61" t="s">
        <v>1506</v>
      </c>
      <c r="K1954" s="61" t="s">
        <v>4306</v>
      </c>
      <c r="L1954" s="61" t="s">
        <v>1508</v>
      </c>
      <c r="M1954" s="61" t="s">
        <v>4414</v>
      </c>
      <c r="N1954" s="355">
        <v>45918</v>
      </c>
      <c r="O1954" s="19">
        <v>8523717.6799999997</v>
      </c>
      <c r="P1954" s="15" t="s">
        <v>1510</v>
      </c>
      <c r="Q1954" s="336">
        <v>1</v>
      </c>
    </row>
    <row r="1955" spans="1:17" x14ac:dyDescent="0.2">
      <c r="A1955" s="61" t="s">
        <v>3624</v>
      </c>
      <c r="B1955" s="61" t="s">
        <v>4300</v>
      </c>
      <c r="C1955" s="61" t="s">
        <v>4312</v>
      </c>
      <c r="D1955" s="61" t="s">
        <v>3625</v>
      </c>
      <c r="E1955" s="61" t="s">
        <v>4303</v>
      </c>
      <c r="F1955" s="61" t="s">
        <v>4310</v>
      </c>
      <c r="G1955" s="61" t="s">
        <v>1503</v>
      </c>
      <c r="H1955" s="61" t="s">
        <v>4301</v>
      </c>
      <c r="I1955" s="61" t="s">
        <v>1505</v>
      </c>
      <c r="J1955" s="61" t="s">
        <v>1506</v>
      </c>
      <c r="K1955" s="61" t="s">
        <v>4306</v>
      </c>
      <c r="L1955" s="61" t="s">
        <v>1508</v>
      </c>
      <c r="M1955" s="61" t="s">
        <v>4414</v>
      </c>
      <c r="N1955" s="355">
        <v>45918</v>
      </c>
      <c r="O1955" s="19">
        <v>8523717.6799999997</v>
      </c>
      <c r="P1955" s="15" t="s">
        <v>1510</v>
      </c>
      <c r="Q1955" s="336">
        <v>1</v>
      </c>
    </row>
    <row r="1956" spans="1:17" x14ac:dyDescent="0.2">
      <c r="A1956" s="61" t="s">
        <v>3788</v>
      </c>
      <c r="B1956" s="61" t="s">
        <v>1498</v>
      </c>
      <c r="C1956" s="61" t="s">
        <v>1314</v>
      </c>
      <c r="D1956" s="61" t="s">
        <v>3789</v>
      </c>
      <c r="E1956" s="61" t="s">
        <v>4303</v>
      </c>
      <c r="F1956" s="61" t="s">
        <v>4310</v>
      </c>
      <c r="G1956" s="61" t="s">
        <v>1503</v>
      </c>
      <c r="H1956" s="61" t="s">
        <v>1504</v>
      </c>
      <c r="I1956" s="61" t="s">
        <v>1505</v>
      </c>
      <c r="J1956" s="61" t="s">
        <v>1506</v>
      </c>
      <c r="K1956" s="61" t="s">
        <v>4306</v>
      </c>
      <c r="L1956" s="61" t="s">
        <v>1508</v>
      </c>
      <c r="M1956" s="61" t="s">
        <v>4414</v>
      </c>
      <c r="N1956" s="355">
        <v>45553</v>
      </c>
      <c r="O1956" s="19">
        <v>0</v>
      </c>
      <c r="P1956" s="15" t="s">
        <v>1510</v>
      </c>
      <c r="Q1956" s="336">
        <v>1</v>
      </c>
    </row>
    <row r="1957" spans="1:17" x14ac:dyDescent="0.2">
      <c r="A1957" s="61" t="s">
        <v>3815</v>
      </c>
      <c r="B1957" s="61" t="s">
        <v>4282</v>
      </c>
      <c r="C1957" s="61" t="s">
        <v>1314</v>
      </c>
      <c r="D1957" s="61" t="s">
        <v>3816</v>
      </c>
      <c r="E1957" s="61" t="s">
        <v>4303</v>
      </c>
      <c r="F1957" s="61" t="s">
        <v>4310</v>
      </c>
      <c r="G1957" s="61" t="s">
        <v>1503</v>
      </c>
      <c r="H1957" s="61" t="s">
        <v>1504</v>
      </c>
      <c r="I1957" s="61" t="s">
        <v>1505</v>
      </c>
      <c r="J1957" s="61" t="s">
        <v>1506</v>
      </c>
      <c r="K1957" s="61" t="s">
        <v>4306</v>
      </c>
      <c r="L1957" s="61" t="s">
        <v>1508</v>
      </c>
      <c r="M1957" s="61" t="s">
        <v>4414</v>
      </c>
      <c r="N1957" s="355">
        <v>46034</v>
      </c>
      <c r="O1957" s="19">
        <v>0</v>
      </c>
      <c r="P1957" s="15" t="s">
        <v>1510</v>
      </c>
      <c r="Q1957" s="336">
        <v>1</v>
      </c>
    </row>
    <row r="1958" spans="1:17" x14ac:dyDescent="0.2">
      <c r="A1958" s="61" t="s">
        <v>3815</v>
      </c>
      <c r="B1958" s="61" t="s">
        <v>1498</v>
      </c>
      <c r="C1958" s="61" t="s">
        <v>1314</v>
      </c>
      <c r="D1958" s="61" t="s">
        <v>3816</v>
      </c>
      <c r="E1958" s="61" t="s">
        <v>4303</v>
      </c>
      <c r="F1958" s="61" t="s">
        <v>4310</v>
      </c>
      <c r="G1958" s="61" t="s">
        <v>1503</v>
      </c>
      <c r="H1958" s="61" t="s">
        <v>4305</v>
      </c>
      <c r="I1958" s="61" t="s">
        <v>4286</v>
      </c>
      <c r="J1958" s="61" t="s">
        <v>4287</v>
      </c>
      <c r="K1958" s="61" t="s">
        <v>4306</v>
      </c>
      <c r="L1958" s="61" t="s">
        <v>1508</v>
      </c>
      <c r="M1958" s="61" t="s">
        <v>4414</v>
      </c>
      <c r="N1958" s="355">
        <v>46034</v>
      </c>
      <c r="O1958" s="19">
        <v>185000</v>
      </c>
      <c r="P1958" s="15" t="s">
        <v>1510</v>
      </c>
      <c r="Q1958" s="336">
        <v>1</v>
      </c>
    </row>
    <row r="1959" spans="1:17" x14ac:dyDescent="0.2">
      <c r="A1959" s="61" t="s">
        <v>3196</v>
      </c>
      <c r="B1959" s="61" t="s">
        <v>1498</v>
      </c>
      <c r="C1959" s="61" t="s">
        <v>1314</v>
      </c>
      <c r="D1959" s="61" t="s">
        <v>3197</v>
      </c>
      <c r="E1959" s="61" t="s">
        <v>4303</v>
      </c>
      <c r="F1959" s="61" t="s">
        <v>4310</v>
      </c>
      <c r="G1959" s="61" t="s">
        <v>1503</v>
      </c>
      <c r="H1959" s="61" t="s">
        <v>4301</v>
      </c>
      <c r="I1959" s="61" t="s">
        <v>1505</v>
      </c>
      <c r="J1959" s="61" t="s">
        <v>1506</v>
      </c>
      <c r="K1959" s="61" t="s">
        <v>4306</v>
      </c>
      <c r="L1959" s="61" t="s">
        <v>1508</v>
      </c>
      <c r="M1959" s="61" t="s">
        <v>4414</v>
      </c>
      <c r="N1959" s="355">
        <v>45965</v>
      </c>
      <c r="O1959" s="19">
        <v>0</v>
      </c>
      <c r="P1959" s="15" t="s">
        <v>1510</v>
      </c>
      <c r="Q1959" s="336">
        <v>1</v>
      </c>
    </row>
    <row r="1960" spans="1:17" x14ac:dyDescent="0.2">
      <c r="A1960" s="61" t="s">
        <v>3196</v>
      </c>
      <c r="B1960" s="61" t="s">
        <v>4300</v>
      </c>
      <c r="C1960" s="61" t="s">
        <v>1314</v>
      </c>
      <c r="D1960" s="61" t="s">
        <v>3197</v>
      </c>
      <c r="E1960" s="61" t="s">
        <v>4303</v>
      </c>
      <c r="F1960" s="61" t="s">
        <v>4310</v>
      </c>
      <c r="G1960" s="61" t="s">
        <v>1503</v>
      </c>
      <c r="H1960" s="61" t="s">
        <v>4301</v>
      </c>
      <c r="I1960" s="61" t="s">
        <v>1505</v>
      </c>
      <c r="J1960" s="61" t="s">
        <v>1506</v>
      </c>
      <c r="K1960" s="61" t="s">
        <v>4306</v>
      </c>
      <c r="L1960" s="61" t="s">
        <v>1508</v>
      </c>
      <c r="M1960" s="61" t="s">
        <v>4414</v>
      </c>
      <c r="N1960" s="355">
        <v>45965</v>
      </c>
      <c r="O1960" s="19">
        <v>165156.48000000001</v>
      </c>
      <c r="P1960" s="15" t="s">
        <v>1510</v>
      </c>
      <c r="Q1960" s="336">
        <v>1</v>
      </c>
    </row>
    <row r="1961" spans="1:17" x14ac:dyDescent="0.2">
      <c r="A1961" s="61" t="s">
        <v>3638</v>
      </c>
      <c r="B1961" s="61" t="s">
        <v>1498</v>
      </c>
      <c r="C1961" s="61" t="s">
        <v>1314</v>
      </c>
      <c r="D1961" s="61" t="s">
        <v>3639</v>
      </c>
      <c r="E1961" s="61" t="s">
        <v>4303</v>
      </c>
      <c r="F1961" s="61" t="s">
        <v>4325</v>
      </c>
      <c r="G1961" s="61" t="s">
        <v>1503</v>
      </c>
      <c r="H1961" s="61" t="s">
        <v>4301</v>
      </c>
      <c r="I1961" s="61" t="s">
        <v>1505</v>
      </c>
      <c r="J1961" s="61" t="s">
        <v>1506</v>
      </c>
      <c r="K1961" s="61" t="s">
        <v>4319</v>
      </c>
      <c r="L1961" s="61" t="s">
        <v>1508</v>
      </c>
      <c r="M1961" s="61" t="s">
        <v>4414</v>
      </c>
      <c r="N1961" s="355">
        <v>46043</v>
      </c>
      <c r="O1961" s="19">
        <v>1</v>
      </c>
      <c r="P1961" s="15" t="s">
        <v>1510</v>
      </c>
      <c r="Q1961" s="336">
        <v>1</v>
      </c>
    </row>
    <row r="1962" spans="1:17" x14ac:dyDescent="0.2">
      <c r="A1962" s="61" t="s">
        <v>3638</v>
      </c>
      <c r="B1962" s="61" t="s">
        <v>4300</v>
      </c>
      <c r="C1962" s="61" t="s">
        <v>1314</v>
      </c>
      <c r="D1962" s="61" t="s">
        <v>3639</v>
      </c>
      <c r="E1962" s="61" t="s">
        <v>4303</v>
      </c>
      <c r="F1962" s="61" t="s">
        <v>4325</v>
      </c>
      <c r="G1962" s="61" t="s">
        <v>1503</v>
      </c>
      <c r="H1962" s="61" t="s">
        <v>4301</v>
      </c>
      <c r="I1962" s="61" t="s">
        <v>1505</v>
      </c>
      <c r="J1962" s="61" t="s">
        <v>1506</v>
      </c>
      <c r="K1962" s="61" t="s">
        <v>4306</v>
      </c>
      <c r="L1962" s="61" t="s">
        <v>1508</v>
      </c>
      <c r="M1962" s="61" t="s">
        <v>4414</v>
      </c>
      <c r="N1962" s="355">
        <v>46043</v>
      </c>
      <c r="O1962" s="19">
        <v>21</v>
      </c>
      <c r="P1962" s="15" t="s">
        <v>1510</v>
      </c>
      <c r="Q1962" s="336">
        <v>1</v>
      </c>
    </row>
    <row r="1963" spans="1:17" x14ac:dyDescent="0.2">
      <c r="A1963" s="61" t="s">
        <v>3638</v>
      </c>
      <c r="B1963" s="61" t="s">
        <v>4300</v>
      </c>
      <c r="C1963" s="61" t="s">
        <v>4312</v>
      </c>
      <c r="D1963" s="61" t="s">
        <v>3639</v>
      </c>
      <c r="E1963" s="61" t="s">
        <v>4303</v>
      </c>
      <c r="F1963" s="61" t="s">
        <v>4325</v>
      </c>
      <c r="G1963" s="61" t="s">
        <v>1503</v>
      </c>
      <c r="H1963" s="61" t="s">
        <v>4301</v>
      </c>
      <c r="I1963" s="61" t="s">
        <v>1505</v>
      </c>
      <c r="J1963" s="61" t="s">
        <v>1506</v>
      </c>
      <c r="K1963" s="61" t="s">
        <v>4306</v>
      </c>
      <c r="L1963" s="61" t="s">
        <v>1508</v>
      </c>
      <c r="M1963" s="61" t="s">
        <v>4414</v>
      </c>
      <c r="N1963" s="355">
        <v>46043</v>
      </c>
      <c r="O1963" s="19">
        <v>0</v>
      </c>
      <c r="P1963" s="15" t="s">
        <v>1510</v>
      </c>
      <c r="Q1963" s="336">
        <v>1</v>
      </c>
    </row>
    <row r="1964" spans="1:17" x14ac:dyDescent="0.2">
      <c r="A1964" s="61" t="s">
        <v>3448</v>
      </c>
      <c r="B1964" s="61" t="s">
        <v>1498</v>
      </c>
      <c r="C1964" s="61" t="s">
        <v>1314</v>
      </c>
      <c r="D1964" s="61" t="s">
        <v>3449</v>
      </c>
      <c r="E1964" s="61" t="s">
        <v>4303</v>
      </c>
      <c r="F1964" s="61" t="s">
        <v>4310</v>
      </c>
      <c r="G1964" s="61" t="s">
        <v>1503</v>
      </c>
      <c r="H1964" s="61" t="s">
        <v>4301</v>
      </c>
      <c r="I1964" s="61" t="s">
        <v>1505</v>
      </c>
      <c r="J1964" s="61" t="s">
        <v>1506</v>
      </c>
      <c r="K1964" s="61" t="s">
        <v>4306</v>
      </c>
      <c r="L1964" s="61" t="s">
        <v>1508</v>
      </c>
      <c r="M1964" s="61" t="s">
        <v>4418</v>
      </c>
      <c r="N1964" s="355">
        <v>45553</v>
      </c>
      <c r="O1964" s="19">
        <v>0</v>
      </c>
      <c r="P1964" s="15" t="s">
        <v>1510</v>
      </c>
      <c r="Q1964" s="336">
        <v>1</v>
      </c>
    </row>
    <row r="1965" spans="1:17" x14ac:dyDescent="0.2">
      <c r="A1965" s="61" t="s">
        <v>3448</v>
      </c>
      <c r="B1965" s="61" t="s">
        <v>1498</v>
      </c>
      <c r="C1965" s="61" t="s">
        <v>4312</v>
      </c>
      <c r="D1965" s="61" t="s">
        <v>3449</v>
      </c>
      <c r="E1965" s="61" t="s">
        <v>4303</v>
      </c>
      <c r="F1965" s="61" t="s">
        <v>4310</v>
      </c>
      <c r="G1965" s="61" t="s">
        <v>1503</v>
      </c>
      <c r="H1965" s="61" t="s">
        <v>4301</v>
      </c>
      <c r="I1965" s="61" t="s">
        <v>1505</v>
      </c>
      <c r="J1965" s="61" t="s">
        <v>1506</v>
      </c>
      <c r="K1965" s="61" t="s">
        <v>4306</v>
      </c>
      <c r="L1965" s="61" t="s">
        <v>1508</v>
      </c>
      <c r="M1965" s="61" t="s">
        <v>4418</v>
      </c>
      <c r="N1965" s="355">
        <v>45553</v>
      </c>
      <c r="O1965" s="19">
        <v>0</v>
      </c>
      <c r="P1965" s="15" t="s">
        <v>1510</v>
      </c>
      <c r="Q1965" s="336">
        <v>1</v>
      </c>
    </row>
    <row r="1966" spans="1:17" x14ac:dyDescent="0.2">
      <c r="A1966" s="61" t="s">
        <v>3448</v>
      </c>
      <c r="B1966" s="61" t="s">
        <v>1498</v>
      </c>
      <c r="C1966" s="61" t="s">
        <v>4313</v>
      </c>
      <c r="D1966" s="61" t="s">
        <v>3449</v>
      </c>
      <c r="E1966" s="61" t="s">
        <v>4303</v>
      </c>
      <c r="F1966" s="61" t="s">
        <v>4310</v>
      </c>
      <c r="G1966" s="61" t="s">
        <v>1503</v>
      </c>
      <c r="H1966" s="61" t="s">
        <v>4301</v>
      </c>
      <c r="I1966" s="61" t="s">
        <v>1505</v>
      </c>
      <c r="J1966" s="61" t="s">
        <v>1506</v>
      </c>
      <c r="K1966" s="61" t="s">
        <v>4306</v>
      </c>
      <c r="L1966" s="61" t="s">
        <v>1508</v>
      </c>
      <c r="M1966" s="61" t="s">
        <v>4418</v>
      </c>
      <c r="N1966" s="355">
        <v>45553</v>
      </c>
      <c r="O1966" s="19">
        <v>0</v>
      </c>
      <c r="P1966" s="15" t="s">
        <v>1510</v>
      </c>
      <c r="Q1966" s="336">
        <v>1</v>
      </c>
    </row>
    <row r="1967" spans="1:17" x14ac:dyDescent="0.2">
      <c r="A1967" s="61" t="s">
        <v>3448</v>
      </c>
      <c r="B1967" s="61" t="s">
        <v>4300</v>
      </c>
      <c r="C1967" s="61" t="s">
        <v>1314</v>
      </c>
      <c r="D1967" s="61" t="s">
        <v>3449</v>
      </c>
      <c r="E1967" s="61" t="s">
        <v>4303</v>
      </c>
      <c r="F1967" s="61" t="s">
        <v>4310</v>
      </c>
      <c r="G1967" s="61" t="s">
        <v>1503</v>
      </c>
      <c r="H1967" s="61" t="s">
        <v>4301</v>
      </c>
      <c r="I1967" s="61" t="s">
        <v>4302</v>
      </c>
      <c r="J1967" s="61" t="s">
        <v>1506</v>
      </c>
      <c r="K1967" s="61" t="s">
        <v>4306</v>
      </c>
      <c r="L1967" s="61" t="s">
        <v>1508</v>
      </c>
      <c r="M1967" s="61" t="s">
        <v>4418</v>
      </c>
      <c r="N1967" s="355">
        <v>45553</v>
      </c>
      <c r="O1967" s="19">
        <v>100</v>
      </c>
      <c r="P1967" s="15" t="s">
        <v>1510</v>
      </c>
      <c r="Q1967" s="336">
        <v>1</v>
      </c>
    </row>
    <row r="1968" spans="1:17" x14ac:dyDescent="0.2">
      <c r="A1968" s="61" t="s">
        <v>3158</v>
      </c>
      <c r="B1968" s="61" t="s">
        <v>1498</v>
      </c>
      <c r="C1968" s="61" t="s">
        <v>1314</v>
      </c>
      <c r="D1968" s="61" t="s">
        <v>3159</v>
      </c>
      <c r="E1968" s="61" t="s">
        <v>4303</v>
      </c>
      <c r="F1968" s="61" t="s">
        <v>4310</v>
      </c>
      <c r="G1968" s="61" t="s">
        <v>1503</v>
      </c>
      <c r="H1968" s="61" t="s">
        <v>4301</v>
      </c>
      <c r="I1968" s="61" t="s">
        <v>1505</v>
      </c>
      <c r="J1968" s="61" t="s">
        <v>1506</v>
      </c>
      <c r="K1968" s="61" t="s">
        <v>4306</v>
      </c>
      <c r="L1968" s="61" t="s">
        <v>1508</v>
      </c>
      <c r="M1968" s="61" t="s">
        <v>4414</v>
      </c>
      <c r="N1968" s="355">
        <v>45687</v>
      </c>
      <c r="O1968" s="19">
        <v>0</v>
      </c>
      <c r="P1968" s="15" t="s">
        <v>1510</v>
      </c>
      <c r="Q1968" s="336">
        <v>1</v>
      </c>
    </row>
    <row r="1969" spans="1:17" x14ac:dyDescent="0.2">
      <c r="A1969" s="61" t="s">
        <v>3158</v>
      </c>
      <c r="B1969" s="61" t="s">
        <v>4300</v>
      </c>
      <c r="C1969" s="61" t="s">
        <v>1314</v>
      </c>
      <c r="D1969" s="61" t="s">
        <v>3159</v>
      </c>
      <c r="E1969" s="61" t="s">
        <v>4303</v>
      </c>
      <c r="F1969" s="61" t="s">
        <v>4310</v>
      </c>
      <c r="G1969" s="61" t="s">
        <v>1503</v>
      </c>
      <c r="H1969" s="61" t="s">
        <v>4301</v>
      </c>
      <c r="I1969" s="61" t="s">
        <v>4286</v>
      </c>
      <c r="J1969" s="61" t="s">
        <v>1506</v>
      </c>
      <c r="K1969" s="61" t="s">
        <v>4306</v>
      </c>
      <c r="L1969" s="61" t="s">
        <v>1508</v>
      </c>
      <c r="M1969" s="61" t="s">
        <v>4414</v>
      </c>
      <c r="N1969" s="355">
        <v>45687</v>
      </c>
      <c r="O1969" s="19">
        <v>100</v>
      </c>
      <c r="P1969" s="15" t="s">
        <v>1510</v>
      </c>
      <c r="Q1969" s="336">
        <v>1</v>
      </c>
    </row>
    <row r="1970" spans="1:17" x14ac:dyDescent="0.2">
      <c r="A1970" s="61" t="s">
        <v>4086</v>
      </c>
      <c r="B1970" s="61" t="s">
        <v>1498</v>
      </c>
      <c r="C1970" s="61" t="s">
        <v>1314</v>
      </c>
      <c r="D1970" s="61" t="s">
        <v>4087</v>
      </c>
      <c r="E1970" s="61" t="s">
        <v>4303</v>
      </c>
      <c r="F1970" s="61" t="s">
        <v>4310</v>
      </c>
      <c r="G1970" s="61" t="s">
        <v>1503</v>
      </c>
      <c r="H1970" s="61" t="s">
        <v>4301</v>
      </c>
      <c r="I1970" s="61" t="s">
        <v>1505</v>
      </c>
      <c r="J1970" s="61" t="s">
        <v>1506</v>
      </c>
      <c r="K1970" s="61" t="s">
        <v>4306</v>
      </c>
      <c r="L1970" s="61" t="s">
        <v>1508</v>
      </c>
      <c r="M1970" s="61" t="s">
        <v>4414</v>
      </c>
      <c r="N1970" s="355">
        <v>45937</v>
      </c>
      <c r="O1970" s="19">
        <v>0</v>
      </c>
      <c r="P1970" s="15" t="s">
        <v>1510</v>
      </c>
      <c r="Q1970" s="336">
        <v>1</v>
      </c>
    </row>
    <row r="1971" spans="1:17" x14ac:dyDescent="0.2">
      <c r="A1971" s="61" t="s">
        <v>4086</v>
      </c>
      <c r="B1971" s="61" t="s">
        <v>4300</v>
      </c>
      <c r="C1971" s="61" t="s">
        <v>1314</v>
      </c>
      <c r="D1971" s="61" t="s">
        <v>4087</v>
      </c>
      <c r="E1971" s="61" t="s">
        <v>4303</v>
      </c>
      <c r="F1971" s="61" t="s">
        <v>4310</v>
      </c>
      <c r="G1971" s="61" t="s">
        <v>1503</v>
      </c>
      <c r="H1971" s="61" t="s">
        <v>4301</v>
      </c>
      <c r="I1971" s="61" t="s">
        <v>1505</v>
      </c>
      <c r="J1971" s="61" t="s">
        <v>1506</v>
      </c>
      <c r="K1971" s="61" t="s">
        <v>4306</v>
      </c>
      <c r="L1971" s="61" t="s">
        <v>1508</v>
      </c>
      <c r="M1971" s="61" t="s">
        <v>4414</v>
      </c>
      <c r="N1971" s="355">
        <v>45937</v>
      </c>
      <c r="O1971" s="19">
        <v>100</v>
      </c>
      <c r="P1971" s="15" t="s">
        <v>1510</v>
      </c>
      <c r="Q1971" s="336">
        <v>1</v>
      </c>
    </row>
    <row r="1972" spans="1:17" x14ac:dyDescent="0.2">
      <c r="A1972" s="61" t="s">
        <v>4084</v>
      </c>
      <c r="B1972" s="61" t="s">
        <v>4282</v>
      </c>
      <c r="C1972" s="61" t="s">
        <v>1314</v>
      </c>
      <c r="D1972" s="61" t="s">
        <v>4085</v>
      </c>
      <c r="E1972" s="61" t="s">
        <v>4303</v>
      </c>
      <c r="F1972" s="61" t="s">
        <v>4310</v>
      </c>
      <c r="G1972" s="61" t="s">
        <v>1503</v>
      </c>
      <c r="H1972" s="61" t="s">
        <v>4301</v>
      </c>
      <c r="I1972" s="61" t="s">
        <v>1505</v>
      </c>
      <c r="J1972" s="61" t="s">
        <v>1506</v>
      </c>
      <c r="K1972" s="61" t="s">
        <v>4306</v>
      </c>
      <c r="L1972" s="61" t="s">
        <v>1508</v>
      </c>
      <c r="M1972" s="61" t="s">
        <v>4414</v>
      </c>
      <c r="N1972" s="355">
        <v>46034</v>
      </c>
      <c r="O1972" s="19">
        <v>1</v>
      </c>
      <c r="P1972" s="15" t="s">
        <v>1510</v>
      </c>
      <c r="Q1972" s="336">
        <v>1</v>
      </c>
    </row>
    <row r="1973" spans="1:17" x14ac:dyDescent="0.2">
      <c r="A1973" s="61" t="s">
        <v>4084</v>
      </c>
      <c r="B1973" s="61" t="s">
        <v>4282</v>
      </c>
      <c r="C1973" s="61" t="s">
        <v>4312</v>
      </c>
      <c r="D1973" s="61" t="s">
        <v>4085</v>
      </c>
      <c r="E1973" s="61" t="s">
        <v>4303</v>
      </c>
      <c r="F1973" s="61" t="s">
        <v>4310</v>
      </c>
      <c r="G1973" s="61" t="s">
        <v>1503</v>
      </c>
      <c r="H1973" s="61" t="s">
        <v>4301</v>
      </c>
      <c r="I1973" s="61" t="s">
        <v>1505</v>
      </c>
      <c r="J1973" s="61" t="s">
        <v>1506</v>
      </c>
      <c r="K1973" s="61" t="s">
        <v>4306</v>
      </c>
      <c r="L1973" s="61" t="s">
        <v>1508</v>
      </c>
      <c r="M1973" s="61" t="s">
        <v>4414</v>
      </c>
      <c r="N1973" s="355">
        <v>46034</v>
      </c>
      <c r="O1973" s="19">
        <v>1</v>
      </c>
      <c r="P1973" s="15" t="s">
        <v>1510</v>
      </c>
      <c r="Q1973" s="336">
        <v>1</v>
      </c>
    </row>
    <row r="1974" spans="1:17" x14ac:dyDescent="0.2">
      <c r="A1974" s="61" t="s">
        <v>4084</v>
      </c>
      <c r="B1974" s="61" t="s">
        <v>4282</v>
      </c>
      <c r="C1974" s="61" t="s">
        <v>4313</v>
      </c>
      <c r="D1974" s="61" t="s">
        <v>4085</v>
      </c>
      <c r="E1974" s="61" t="s">
        <v>4303</v>
      </c>
      <c r="F1974" s="61" t="s">
        <v>4310</v>
      </c>
      <c r="G1974" s="61" t="s">
        <v>1503</v>
      </c>
      <c r="H1974" s="61" t="s">
        <v>4301</v>
      </c>
      <c r="I1974" s="61" t="s">
        <v>1505</v>
      </c>
      <c r="J1974" s="61" t="s">
        <v>1506</v>
      </c>
      <c r="K1974" s="61" t="s">
        <v>4306</v>
      </c>
      <c r="L1974" s="61" t="s">
        <v>1508</v>
      </c>
      <c r="M1974" s="61" t="s">
        <v>4414</v>
      </c>
      <c r="N1974" s="355">
        <v>46034</v>
      </c>
      <c r="O1974" s="19">
        <v>1</v>
      </c>
      <c r="P1974" s="15" t="s">
        <v>1510</v>
      </c>
      <c r="Q1974" s="336">
        <v>1</v>
      </c>
    </row>
    <row r="1975" spans="1:17" x14ac:dyDescent="0.2">
      <c r="A1975" s="61" t="s">
        <v>4084</v>
      </c>
      <c r="B1975" s="61" t="s">
        <v>1498</v>
      </c>
      <c r="C1975" s="61" t="s">
        <v>1314</v>
      </c>
      <c r="D1975" s="61" t="s">
        <v>4085</v>
      </c>
      <c r="E1975" s="61" t="s">
        <v>4303</v>
      </c>
      <c r="F1975" s="61" t="s">
        <v>4310</v>
      </c>
      <c r="G1975" s="61" t="s">
        <v>1503</v>
      </c>
      <c r="H1975" s="61" t="s">
        <v>4301</v>
      </c>
      <c r="I1975" s="61" t="s">
        <v>1505</v>
      </c>
      <c r="J1975" s="61" t="s">
        <v>1506</v>
      </c>
      <c r="K1975" s="61" t="s">
        <v>4306</v>
      </c>
      <c r="L1975" s="61" t="s">
        <v>1508</v>
      </c>
      <c r="M1975" s="61" t="s">
        <v>4414</v>
      </c>
      <c r="N1975" s="355">
        <v>46034</v>
      </c>
      <c r="O1975" s="19">
        <v>100</v>
      </c>
      <c r="P1975" s="15" t="s">
        <v>1510</v>
      </c>
      <c r="Q1975" s="336">
        <v>1</v>
      </c>
    </row>
    <row r="1976" spans="1:17" x14ac:dyDescent="0.2">
      <c r="A1976" s="61" t="s">
        <v>4084</v>
      </c>
      <c r="B1976" s="61" t="s">
        <v>4300</v>
      </c>
      <c r="C1976" s="61" t="s">
        <v>1314</v>
      </c>
      <c r="D1976" s="61" t="s">
        <v>4085</v>
      </c>
      <c r="E1976" s="61" t="s">
        <v>4303</v>
      </c>
      <c r="F1976" s="61" t="s">
        <v>4310</v>
      </c>
      <c r="G1976" s="61" t="s">
        <v>1503</v>
      </c>
      <c r="H1976" s="61" t="s">
        <v>4301</v>
      </c>
      <c r="I1976" s="61" t="s">
        <v>4302</v>
      </c>
      <c r="J1976" s="61" t="s">
        <v>1506</v>
      </c>
      <c r="K1976" s="61" t="s">
        <v>4306</v>
      </c>
      <c r="L1976" s="61" t="s">
        <v>1508</v>
      </c>
      <c r="M1976" s="61" t="s">
        <v>4414</v>
      </c>
      <c r="N1976" s="355">
        <v>46034</v>
      </c>
      <c r="O1976" s="19">
        <v>4824743.5999999996</v>
      </c>
      <c r="P1976" s="15" t="s">
        <v>1510</v>
      </c>
      <c r="Q1976" s="336">
        <v>1</v>
      </c>
    </row>
    <row r="1977" spans="1:17" x14ac:dyDescent="0.2">
      <c r="A1977" s="61" t="s">
        <v>2937</v>
      </c>
      <c r="B1977" s="61" t="s">
        <v>1498</v>
      </c>
      <c r="C1977" s="61" t="s">
        <v>1314</v>
      </c>
      <c r="D1977" s="61" t="s">
        <v>2938</v>
      </c>
      <c r="E1977" s="61" t="s">
        <v>4303</v>
      </c>
      <c r="F1977" s="61" t="s">
        <v>4310</v>
      </c>
      <c r="G1977" s="61" t="s">
        <v>1503</v>
      </c>
      <c r="H1977" s="61" t="s">
        <v>4301</v>
      </c>
      <c r="I1977" s="61" t="s">
        <v>1505</v>
      </c>
      <c r="J1977" s="61" t="s">
        <v>1506</v>
      </c>
      <c r="K1977" s="61" t="s">
        <v>4306</v>
      </c>
      <c r="L1977" s="61" t="s">
        <v>1508</v>
      </c>
      <c r="M1977" s="61" t="s">
        <v>4414</v>
      </c>
      <c r="N1977" s="355">
        <v>45898</v>
      </c>
      <c r="O1977" s="19">
        <v>0</v>
      </c>
      <c r="P1977" s="15" t="s">
        <v>1510</v>
      </c>
      <c r="Q1977" s="336">
        <v>1</v>
      </c>
    </row>
    <row r="1978" spans="1:17" x14ac:dyDescent="0.2">
      <c r="A1978" s="61" t="s">
        <v>2937</v>
      </c>
      <c r="B1978" s="61" t="s">
        <v>4300</v>
      </c>
      <c r="C1978" s="61" t="s">
        <v>1314</v>
      </c>
      <c r="D1978" s="61" t="s">
        <v>2938</v>
      </c>
      <c r="E1978" s="61" t="s">
        <v>4303</v>
      </c>
      <c r="F1978" s="61" t="s">
        <v>4310</v>
      </c>
      <c r="G1978" s="61" t="s">
        <v>1503</v>
      </c>
      <c r="H1978" s="61" t="s">
        <v>4301</v>
      </c>
      <c r="I1978" s="61" t="s">
        <v>4286</v>
      </c>
      <c r="J1978" s="61" t="s">
        <v>1506</v>
      </c>
      <c r="K1978" s="61" t="s">
        <v>4306</v>
      </c>
      <c r="L1978" s="61" t="s">
        <v>1508</v>
      </c>
      <c r="M1978" s="61" t="s">
        <v>4414</v>
      </c>
      <c r="N1978" s="355">
        <v>45898</v>
      </c>
      <c r="O1978" s="19">
        <v>47852.32</v>
      </c>
      <c r="P1978" s="15" t="s">
        <v>1510</v>
      </c>
      <c r="Q1978" s="336">
        <v>1</v>
      </c>
    </row>
    <row r="1979" spans="1:17" x14ac:dyDescent="0.2">
      <c r="A1979" s="61" t="s">
        <v>3584</v>
      </c>
      <c r="B1979" s="61" t="s">
        <v>1498</v>
      </c>
      <c r="C1979" s="61" t="s">
        <v>1314</v>
      </c>
      <c r="D1979" s="61" t="s">
        <v>3585</v>
      </c>
      <c r="E1979" s="61" t="s">
        <v>4303</v>
      </c>
      <c r="F1979" s="61" t="s">
        <v>4310</v>
      </c>
      <c r="G1979" s="61" t="s">
        <v>1503</v>
      </c>
      <c r="H1979" s="61" t="s">
        <v>4301</v>
      </c>
      <c r="I1979" s="61" t="s">
        <v>1505</v>
      </c>
      <c r="J1979" s="61" t="s">
        <v>1506</v>
      </c>
      <c r="K1979" s="61" t="s">
        <v>4306</v>
      </c>
      <c r="L1979" s="61" t="s">
        <v>1508</v>
      </c>
      <c r="M1979" s="61" t="s">
        <v>4414</v>
      </c>
      <c r="N1979" s="355">
        <v>45972</v>
      </c>
      <c r="O1979" s="19">
        <v>0</v>
      </c>
      <c r="P1979" s="15" t="s">
        <v>1510</v>
      </c>
      <c r="Q1979" s="336">
        <v>1</v>
      </c>
    </row>
    <row r="1980" spans="1:17" x14ac:dyDescent="0.2">
      <c r="A1980" s="61" t="s">
        <v>3584</v>
      </c>
      <c r="B1980" s="61" t="s">
        <v>4300</v>
      </c>
      <c r="C1980" s="61" t="s">
        <v>1314</v>
      </c>
      <c r="D1980" s="61" t="s">
        <v>3585</v>
      </c>
      <c r="E1980" s="61" t="s">
        <v>4303</v>
      </c>
      <c r="F1980" s="61" t="s">
        <v>4310</v>
      </c>
      <c r="G1980" s="61" t="s">
        <v>1503</v>
      </c>
      <c r="H1980" s="61" t="s">
        <v>4301</v>
      </c>
      <c r="I1980" s="61" t="s">
        <v>4286</v>
      </c>
      <c r="J1980" s="61" t="s">
        <v>1506</v>
      </c>
      <c r="K1980" s="61" t="s">
        <v>4306</v>
      </c>
      <c r="L1980" s="61" t="s">
        <v>1508</v>
      </c>
      <c r="M1980" s="61" t="s">
        <v>4414</v>
      </c>
      <c r="N1980" s="355">
        <v>45972</v>
      </c>
      <c r="O1980" s="19">
        <v>340277.06</v>
      </c>
      <c r="P1980" s="15" t="s">
        <v>1510</v>
      </c>
      <c r="Q1980" s="336">
        <v>1</v>
      </c>
    </row>
    <row r="1981" spans="1:17" x14ac:dyDescent="0.2">
      <c r="A1981" s="61" t="s">
        <v>4154</v>
      </c>
      <c r="B1981" s="61" t="s">
        <v>1498</v>
      </c>
      <c r="C1981" s="61" t="s">
        <v>1314</v>
      </c>
      <c r="D1981" s="61" t="s">
        <v>4155</v>
      </c>
      <c r="E1981" s="61" t="s">
        <v>4303</v>
      </c>
      <c r="F1981" s="61" t="s">
        <v>4310</v>
      </c>
      <c r="G1981" s="61" t="s">
        <v>1503</v>
      </c>
      <c r="H1981" s="61" t="s">
        <v>4301</v>
      </c>
      <c r="I1981" s="61" t="s">
        <v>1505</v>
      </c>
      <c r="J1981" s="61" t="s">
        <v>1506</v>
      </c>
      <c r="K1981" s="61" t="s">
        <v>4306</v>
      </c>
      <c r="L1981" s="61" t="s">
        <v>1508</v>
      </c>
      <c r="M1981" s="61" t="s">
        <v>4414</v>
      </c>
      <c r="N1981" s="355">
        <v>45945</v>
      </c>
      <c r="O1981" s="19">
        <v>0</v>
      </c>
      <c r="P1981" s="15" t="s">
        <v>1510</v>
      </c>
      <c r="Q1981" s="336">
        <v>1</v>
      </c>
    </row>
    <row r="1982" spans="1:17" x14ac:dyDescent="0.2">
      <c r="A1982" s="61" t="s">
        <v>4154</v>
      </c>
      <c r="B1982" s="61" t="s">
        <v>4300</v>
      </c>
      <c r="C1982" s="61" t="s">
        <v>1314</v>
      </c>
      <c r="D1982" s="61" t="s">
        <v>4155</v>
      </c>
      <c r="E1982" s="61" t="s">
        <v>4303</v>
      </c>
      <c r="F1982" s="61" t="s">
        <v>4310</v>
      </c>
      <c r="G1982" s="61" t="s">
        <v>1503</v>
      </c>
      <c r="H1982" s="61" t="s">
        <v>4301</v>
      </c>
      <c r="I1982" s="61" t="s">
        <v>4286</v>
      </c>
      <c r="J1982" s="61" t="s">
        <v>1506</v>
      </c>
      <c r="K1982" s="61" t="s">
        <v>4306</v>
      </c>
      <c r="L1982" s="61" t="s">
        <v>1508</v>
      </c>
      <c r="M1982" s="61" t="s">
        <v>4414</v>
      </c>
      <c r="N1982" s="355">
        <v>45945</v>
      </c>
      <c r="O1982" s="19">
        <v>88306.51</v>
      </c>
      <c r="P1982" s="15" t="s">
        <v>1510</v>
      </c>
      <c r="Q1982" s="336">
        <v>1</v>
      </c>
    </row>
    <row r="1983" spans="1:17" x14ac:dyDescent="0.2">
      <c r="A1983" s="61" t="s">
        <v>4156</v>
      </c>
      <c r="B1983" s="61" t="s">
        <v>1498</v>
      </c>
      <c r="C1983" s="61" t="s">
        <v>1314</v>
      </c>
      <c r="D1983" s="61" t="s">
        <v>4157</v>
      </c>
      <c r="E1983" s="61" t="s">
        <v>4303</v>
      </c>
      <c r="F1983" s="61" t="s">
        <v>4310</v>
      </c>
      <c r="G1983" s="61" t="s">
        <v>1503</v>
      </c>
      <c r="H1983" s="61" t="s">
        <v>4301</v>
      </c>
      <c r="I1983" s="61" t="s">
        <v>1505</v>
      </c>
      <c r="J1983" s="61" t="s">
        <v>1506</v>
      </c>
      <c r="K1983" s="61" t="s">
        <v>4306</v>
      </c>
      <c r="L1983" s="61" t="s">
        <v>1508</v>
      </c>
      <c r="M1983" s="61" t="s">
        <v>4414</v>
      </c>
      <c r="N1983" s="355">
        <v>45898</v>
      </c>
      <c r="O1983" s="19">
        <v>0</v>
      </c>
      <c r="P1983" s="15" t="s">
        <v>1510</v>
      </c>
      <c r="Q1983" s="336">
        <v>1</v>
      </c>
    </row>
    <row r="1984" spans="1:17" x14ac:dyDescent="0.2">
      <c r="A1984" s="61" t="s">
        <v>4156</v>
      </c>
      <c r="B1984" s="61" t="s">
        <v>4300</v>
      </c>
      <c r="C1984" s="61" t="s">
        <v>1314</v>
      </c>
      <c r="D1984" s="61" t="s">
        <v>4157</v>
      </c>
      <c r="E1984" s="61" t="s">
        <v>4303</v>
      </c>
      <c r="F1984" s="61" t="s">
        <v>4310</v>
      </c>
      <c r="G1984" s="61" t="s">
        <v>1503</v>
      </c>
      <c r="H1984" s="61" t="s">
        <v>4301</v>
      </c>
      <c r="I1984" s="61" t="s">
        <v>4286</v>
      </c>
      <c r="J1984" s="61" t="s">
        <v>1506</v>
      </c>
      <c r="K1984" s="61" t="s">
        <v>4306</v>
      </c>
      <c r="L1984" s="61" t="s">
        <v>1508</v>
      </c>
      <c r="M1984" s="61" t="s">
        <v>4414</v>
      </c>
      <c r="N1984" s="355">
        <v>45898</v>
      </c>
      <c r="O1984" s="19">
        <v>225112.38</v>
      </c>
      <c r="P1984" s="15" t="s">
        <v>1510</v>
      </c>
      <c r="Q1984" s="336">
        <v>1</v>
      </c>
    </row>
    <row r="1985" spans="1:17" x14ac:dyDescent="0.2">
      <c r="A1985" s="61" t="s">
        <v>3185</v>
      </c>
      <c r="B1985" s="61" t="s">
        <v>1498</v>
      </c>
      <c r="C1985" s="61" t="s">
        <v>1314</v>
      </c>
      <c r="D1985" s="61" t="s">
        <v>3186</v>
      </c>
      <c r="E1985" s="61" t="s">
        <v>4303</v>
      </c>
      <c r="F1985" s="61" t="s">
        <v>4310</v>
      </c>
      <c r="G1985" s="61" t="s">
        <v>1503</v>
      </c>
      <c r="H1985" s="61" t="s">
        <v>4301</v>
      </c>
      <c r="I1985" s="61" t="s">
        <v>1505</v>
      </c>
      <c r="J1985" s="61" t="s">
        <v>1506</v>
      </c>
      <c r="K1985" s="61" t="s">
        <v>4306</v>
      </c>
      <c r="L1985" s="61" t="s">
        <v>1508</v>
      </c>
      <c r="M1985" s="61" t="s">
        <v>4414</v>
      </c>
      <c r="N1985" s="355">
        <v>45898</v>
      </c>
      <c r="O1985" s="19">
        <v>0</v>
      </c>
      <c r="P1985" s="15" t="s">
        <v>1510</v>
      </c>
      <c r="Q1985" s="336">
        <v>1</v>
      </c>
    </row>
    <row r="1986" spans="1:17" x14ac:dyDescent="0.2">
      <c r="A1986" s="61" t="s">
        <v>3185</v>
      </c>
      <c r="B1986" s="61" t="s">
        <v>4300</v>
      </c>
      <c r="C1986" s="61" t="s">
        <v>1314</v>
      </c>
      <c r="D1986" s="61" t="s">
        <v>3186</v>
      </c>
      <c r="E1986" s="61" t="s">
        <v>4303</v>
      </c>
      <c r="F1986" s="61" t="s">
        <v>4310</v>
      </c>
      <c r="G1986" s="61" t="s">
        <v>1503</v>
      </c>
      <c r="H1986" s="61" t="s">
        <v>4301</v>
      </c>
      <c r="I1986" s="61" t="s">
        <v>4286</v>
      </c>
      <c r="J1986" s="61" t="s">
        <v>1506</v>
      </c>
      <c r="K1986" s="61" t="s">
        <v>4306</v>
      </c>
      <c r="L1986" s="61" t="s">
        <v>1508</v>
      </c>
      <c r="M1986" s="61" t="s">
        <v>4414</v>
      </c>
      <c r="N1986" s="355">
        <v>45898</v>
      </c>
      <c r="O1986" s="19">
        <v>510802.64</v>
      </c>
      <c r="P1986" s="15" t="s">
        <v>1510</v>
      </c>
      <c r="Q1986" s="336">
        <v>1</v>
      </c>
    </row>
    <row r="1987" spans="1:17" x14ac:dyDescent="0.2">
      <c r="A1987" s="61" t="s">
        <v>2849</v>
      </c>
      <c r="B1987" s="61" t="s">
        <v>1498</v>
      </c>
      <c r="C1987" s="61" t="s">
        <v>1314</v>
      </c>
      <c r="D1987" s="61" t="s">
        <v>2850</v>
      </c>
      <c r="E1987" s="61" t="s">
        <v>4303</v>
      </c>
      <c r="F1987" s="61" t="s">
        <v>4310</v>
      </c>
      <c r="G1987" s="61" t="s">
        <v>1503</v>
      </c>
      <c r="H1987" s="61" t="s">
        <v>4301</v>
      </c>
      <c r="I1987" s="61" t="s">
        <v>1505</v>
      </c>
      <c r="J1987" s="61" t="s">
        <v>1506</v>
      </c>
      <c r="K1987" s="61" t="s">
        <v>4306</v>
      </c>
      <c r="L1987" s="61" t="s">
        <v>1508</v>
      </c>
      <c r="M1987" s="61" t="s">
        <v>4414</v>
      </c>
      <c r="N1987" s="355">
        <v>46027</v>
      </c>
      <c r="O1987" s="19">
        <v>0</v>
      </c>
      <c r="P1987" s="15" t="s">
        <v>1510</v>
      </c>
      <c r="Q1987" s="336">
        <v>1</v>
      </c>
    </row>
    <row r="1988" spans="1:17" x14ac:dyDescent="0.2">
      <c r="A1988" s="61" t="s">
        <v>2849</v>
      </c>
      <c r="B1988" s="61" t="s">
        <v>4300</v>
      </c>
      <c r="C1988" s="61" t="s">
        <v>1314</v>
      </c>
      <c r="D1988" s="61" t="s">
        <v>2850</v>
      </c>
      <c r="E1988" s="61" t="s">
        <v>4303</v>
      </c>
      <c r="F1988" s="61" t="s">
        <v>4310</v>
      </c>
      <c r="G1988" s="61" t="s">
        <v>1503</v>
      </c>
      <c r="H1988" s="61" t="s">
        <v>4301</v>
      </c>
      <c r="I1988" s="61" t="s">
        <v>4286</v>
      </c>
      <c r="J1988" s="61" t="s">
        <v>1506</v>
      </c>
      <c r="K1988" s="61" t="s">
        <v>4306</v>
      </c>
      <c r="L1988" s="61" t="s">
        <v>1508</v>
      </c>
      <c r="M1988" s="61" t="s">
        <v>4414</v>
      </c>
      <c r="N1988" s="355">
        <v>46027</v>
      </c>
      <c r="O1988" s="19">
        <v>352937.92</v>
      </c>
      <c r="P1988" s="15" t="s">
        <v>1510</v>
      </c>
      <c r="Q1988" s="336">
        <v>1</v>
      </c>
    </row>
    <row r="1989" spans="1:17" x14ac:dyDescent="0.2">
      <c r="A1989" s="61" t="s">
        <v>3586</v>
      </c>
      <c r="B1989" s="61" t="s">
        <v>1498</v>
      </c>
      <c r="C1989" s="61" t="s">
        <v>1314</v>
      </c>
      <c r="D1989" s="61" t="s">
        <v>3587</v>
      </c>
      <c r="E1989" s="61" t="s">
        <v>4303</v>
      </c>
      <c r="F1989" s="61" t="s">
        <v>4310</v>
      </c>
      <c r="G1989" s="61" t="s">
        <v>1503</v>
      </c>
      <c r="H1989" s="61" t="s">
        <v>4301</v>
      </c>
      <c r="I1989" s="61" t="s">
        <v>1505</v>
      </c>
      <c r="J1989" s="61" t="s">
        <v>1506</v>
      </c>
      <c r="K1989" s="61" t="s">
        <v>4306</v>
      </c>
      <c r="L1989" s="61" t="s">
        <v>1508</v>
      </c>
      <c r="M1989" s="61" t="s">
        <v>4414</v>
      </c>
      <c r="N1989" s="355">
        <v>45972</v>
      </c>
      <c r="O1989" s="19">
        <v>0</v>
      </c>
      <c r="P1989" s="15" t="s">
        <v>1510</v>
      </c>
      <c r="Q1989" s="336">
        <v>1</v>
      </c>
    </row>
    <row r="1990" spans="1:17" x14ac:dyDescent="0.2">
      <c r="A1990" s="61" t="s">
        <v>3586</v>
      </c>
      <c r="B1990" s="61" t="s">
        <v>4300</v>
      </c>
      <c r="C1990" s="61" t="s">
        <v>1314</v>
      </c>
      <c r="D1990" s="61" t="s">
        <v>3587</v>
      </c>
      <c r="E1990" s="61" t="s">
        <v>4303</v>
      </c>
      <c r="F1990" s="61" t="s">
        <v>4310</v>
      </c>
      <c r="G1990" s="61" t="s">
        <v>1503</v>
      </c>
      <c r="H1990" s="61" t="s">
        <v>4301</v>
      </c>
      <c r="I1990" s="61" t="s">
        <v>4286</v>
      </c>
      <c r="J1990" s="61" t="s">
        <v>1506</v>
      </c>
      <c r="K1990" s="61" t="s">
        <v>4306</v>
      </c>
      <c r="L1990" s="61" t="s">
        <v>1508</v>
      </c>
      <c r="M1990" s="61" t="s">
        <v>4414</v>
      </c>
      <c r="N1990" s="355">
        <v>45972</v>
      </c>
      <c r="O1990" s="19">
        <v>527613.04</v>
      </c>
      <c r="P1990" s="15" t="s">
        <v>1510</v>
      </c>
      <c r="Q1990" s="336">
        <v>1</v>
      </c>
    </row>
    <row r="1991" spans="1:17" x14ac:dyDescent="0.2">
      <c r="A1991" s="61" t="s">
        <v>4267</v>
      </c>
      <c r="B1991" s="61" t="s">
        <v>1498</v>
      </c>
      <c r="C1991" s="61" t="s">
        <v>1314</v>
      </c>
      <c r="D1991" s="61" t="s">
        <v>4268</v>
      </c>
      <c r="E1991" s="61" t="s">
        <v>4303</v>
      </c>
      <c r="F1991" s="61" t="s">
        <v>4310</v>
      </c>
      <c r="G1991" s="61" t="s">
        <v>1503</v>
      </c>
      <c r="H1991" s="61" t="s">
        <v>4301</v>
      </c>
      <c r="I1991" s="61" t="s">
        <v>1505</v>
      </c>
      <c r="J1991" s="61" t="s">
        <v>1506</v>
      </c>
      <c r="K1991" s="61" t="s">
        <v>4306</v>
      </c>
      <c r="L1991" s="61" t="s">
        <v>1508</v>
      </c>
      <c r="M1991" s="61" t="s">
        <v>4414</v>
      </c>
      <c r="N1991" s="355">
        <v>45898</v>
      </c>
      <c r="O1991" s="19">
        <v>0</v>
      </c>
      <c r="P1991" s="15" t="s">
        <v>1510</v>
      </c>
      <c r="Q1991" s="336">
        <v>1</v>
      </c>
    </row>
    <row r="1992" spans="1:17" x14ac:dyDescent="0.2">
      <c r="A1992" s="61" t="s">
        <v>4267</v>
      </c>
      <c r="B1992" s="61" t="s">
        <v>4300</v>
      </c>
      <c r="C1992" s="61" t="s">
        <v>1314</v>
      </c>
      <c r="D1992" s="61" t="s">
        <v>4268</v>
      </c>
      <c r="E1992" s="61" t="s">
        <v>4303</v>
      </c>
      <c r="F1992" s="61" t="s">
        <v>4310</v>
      </c>
      <c r="G1992" s="61" t="s">
        <v>1503</v>
      </c>
      <c r="H1992" s="61" t="s">
        <v>4301</v>
      </c>
      <c r="I1992" s="61" t="s">
        <v>4286</v>
      </c>
      <c r="J1992" s="61" t="s">
        <v>1506</v>
      </c>
      <c r="K1992" s="61" t="s">
        <v>4306</v>
      </c>
      <c r="L1992" s="61" t="s">
        <v>1508</v>
      </c>
      <c r="M1992" s="61" t="s">
        <v>4414</v>
      </c>
      <c r="N1992" s="355">
        <v>45898</v>
      </c>
      <c r="O1992" s="19">
        <v>400403.78</v>
      </c>
      <c r="P1992" s="15" t="s">
        <v>1510</v>
      </c>
      <c r="Q1992" s="336">
        <v>1</v>
      </c>
    </row>
    <row r="1993" spans="1:17" x14ac:dyDescent="0.2">
      <c r="A1993" s="61" t="s">
        <v>4158</v>
      </c>
      <c r="B1993" s="61" t="s">
        <v>1498</v>
      </c>
      <c r="C1993" s="61" t="s">
        <v>1314</v>
      </c>
      <c r="D1993" s="61" t="s">
        <v>4159</v>
      </c>
      <c r="E1993" s="61" t="s">
        <v>4303</v>
      </c>
      <c r="F1993" s="61" t="s">
        <v>4310</v>
      </c>
      <c r="G1993" s="61" t="s">
        <v>1503</v>
      </c>
      <c r="H1993" s="61" t="s">
        <v>4301</v>
      </c>
      <c r="I1993" s="61" t="s">
        <v>1505</v>
      </c>
      <c r="J1993" s="61" t="s">
        <v>1506</v>
      </c>
      <c r="K1993" s="61" t="s">
        <v>4306</v>
      </c>
      <c r="L1993" s="61" t="s">
        <v>1508</v>
      </c>
      <c r="M1993" s="61" t="s">
        <v>4414</v>
      </c>
      <c r="N1993" s="355">
        <v>45898</v>
      </c>
      <c r="O1993" s="19">
        <v>0</v>
      </c>
      <c r="P1993" s="15" t="s">
        <v>1510</v>
      </c>
      <c r="Q1993" s="336">
        <v>1</v>
      </c>
    </row>
    <row r="1994" spans="1:17" x14ac:dyDescent="0.2">
      <c r="A1994" s="61" t="s">
        <v>4158</v>
      </c>
      <c r="B1994" s="61" t="s">
        <v>4300</v>
      </c>
      <c r="C1994" s="61" t="s">
        <v>1314</v>
      </c>
      <c r="D1994" s="61" t="s">
        <v>4159</v>
      </c>
      <c r="E1994" s="61" t="s">
        <v>4303</v>
      </c>
      <c r="F1994" s="61" t="s">
        <v>4310</v>
      </c>
      <c r="G1994" s="61" t="s">
        <v>1503</v>
      </c>
      <c r="H1994" s="61" t="s">
        <v>4301</v>
      </c>
      <c r="I1994" s="61" t="s">
        <v>4286</v>
      </c>
      <c r="J1994" s="61" t="s">
        <v>1506</v>
      </c>
      <c r="K1994" s="61" t="s">
        <v>4306</v>
      </c>
      <c r="L1994" s="61" t="s">
        <v>1508</v>
      </c>
      <c r="M1994" s="61" t="s">
        <v>4414</v>
      </c>
      <c r="N1994" s="355">
        <v>45898</v>
      </c>
      <c r="O1994" s="19">
        <v>176300.2</v>
      </c>
      <c r="P1994" s="15" t="s">
        <v>1510</v>
      </c>
      <c r="Q1994" s="336">
        <v>1</v>
      </c>
    </row>
    <row r="1995" spans="1:17" x14ac:dyDescent="0.2">
      <c r="A1995" s="61" t="s">
        <v>3753</v>
      </c>
      <c r="B1995" s="61" t="s">
        <v>1498</v>
      </c>
      <c r="C1995" s="61" t="s">
        <v>1314</v>
      </c>
      <c r="D1995" s="61" t="s">
        <v>3754</v>
      </c>
      <c r="E1995" s="61" t="s">
        <v>4303</v>
      </c>
      <c r="F1995" s="61" t="s">
        <v>4310</v>
      </c>
      <c r="G1995" s="61" t="s">
        <v>1503</v>
      </c>
      <c r="H1995" s="61" t="s">
        <v>4301</v>
      </c>
      <c r="I1995" s="61" t="s">
        <v>1505</v>
      </c>
      <c r="J1995" s="61" t="s">
        <v>1506</v>
      </c>
      <c r="K1995" s="61" t="s">
        <v>4306</v>
      </c>
      <c r="L1995" s="61" t="s">
        <v>1508</v>
      </c>
      <c r="M1995" s="61" t="s">
        <v>4414</v>
      </c>
      <c r="N1995" s="355">
        <v>45553</v>
      </c>
      <c r="O1995" s="19">
        <v>0</v>
      </c>
      <c r="P1995" s="15" t="s">
        <v>1510</v>
      </c>
      <c r="Q1995" s="336">
        <v>1</v>
      </c>
    </row>
    <row r="1996" spans="1:17" x14ac:dyDescent="0.2">
      <c r="A1996" s="61" t="s">
        <v>3753</v>
      </c>
      <c r="B1996" s="61" t="s">
        <v>4300</v>
      </c>
      <c r="C1996" s="61" t="s">
        <v>1314</v>
      </c>
      <c r="D1996" s="61" t="s">
        <v>3754</v>
      </c>
      <c r="E1996" s="61" t="s">
        <v>4303</v>
      </c>
      <c r="F1996" s="61" t="s">
        <v>4310</v>
      </c>
      <c r="G1996" s="61" t="s">
        <v>1503</v>
      </c>
      <c r="H1996" s="61" t="s">
        <v>4301</v>
      </c>
      <c r="I1996" s="61" t="s">
        <v>4286</v>
      </c>
      <c r="J1996" s="61" t="s">
        <v>1506</v>
      </c>
      <c r="K1996" s="61" t="s">
        <v>4306</v>
      </c>
      <c r="L1996" s="61" t="s">
        <v>1508</v>
      </c>
      <c r="M1996" s="61" t="s">
        <v>4414</v>
      </c>
      <c r="N1996" s="355">
        <v>45553</v>
      </c>
      <c r="O1996" s="19">
        <v>258194.19</v>
      </c>
      <c r="P1996" s="15" t="s">
        <v>1510</v>
      </c>
      <c r="Q1996" s="336">
        <v>1</v>
      </c>
    </row>
    <row r="1997" spans="1:17" x14ac:dyDescent="0.2">
      <c r="A1997" s="61" t="s">
        <v>4030</v>
      </c>
      <c r="B1997" s="61" t="s">
        <v>1498</v>
      </c>
      <c r="C1997" s="61" t="s">
        <v>1314</v>
      </c>
      <c r="D1997" s="61" t="s">
        <v>4031</v>
      </c>
      <c r="E1997" s="61" t="s">
        <v>4303</v>
      </c>
      <c r="F1997" s="61" t="s">
        <v>4330</v>
      </c>
      <c r="G1997" s="61" t="s">
        <v>1503</v>
      </c>
      <c r="H1997" s="61" t="s">
        <v>4301</v>
      </c>
      <c r="I1997" s="61" t="s">
        <v>1505</v>
      </c>
      <c r="J1997" s="61" t="s">
        <v>1506</v>
      </c>
      <c r="K1997" s="61" t="s">
        <v>4319</v>
      </c>
      <c r="L1997" s="61" t="s">
        <v>1508</v>
      </c>
      <c r="M1997" s="61" t="s">
        <v>4414</v>
      </c>
      <c r="N1997" s="355">
        <v>45908</v>
      </c>
      <c r="O1997" s="19">
        <v>0</v>
      </c>
      <c r="P1997" s="15" t="s">
        <v>1510</v>
      </c>
      <c r="Q1997" s="336">
        <v>1</v>
      </c>
    </row>
    <row r="1998" spans="1:17" x14ac:dyDescent="0.2">
      <c r="A1998" s="61" t="s">
        <v>4030</v>
      </c>
      <c r="B1998" s="61" t="s">
        <v>4300</v>
      </c>
      <c r="C1998" s="61" t="s">
        <v>1314</v>
      </c>
      <c r="D1998" s="61" t="s">
        <v>4031</v>
      </c>
      <c r="E1998" s="61" t="s">
        <v>4303</v>
      </c>
      <c r="F1998" s="61" t="s">
        <v>4330</v>
      </c>
      <c r="G1998" s="61" t="s">
        <v>1503</v>
      </c>
      <c r="H1998" s="61" t="s">
        <v>4301</v>
      </c>
      <c r="I1998" s="61" t="s">
        <v>4286</v>
      </c>
      <c r="J1998" s="61" t="s">
        <v>1506</v>
      </c>
      <c r="K1998" s="61" t="s">
        <v>4319</v>
      </c>
      <c r="L1998" s="61" t="s">
        <v>1508</v>
      </c>
      <c r="M1998" s="61" t="s">
        <v>4414</v>
      </c>
      <c r="N1998" s="355">
        <v>45908</v>
      </c>
      <c r="O1998" s="19">
        <v>7216379.0300000003</v>
      </c>
      <c r="P1998" s="15" t="s">
        <v>1510</v>
      </c>
      <c r="Q1998" s="336">
        <v>1</v>
      </c>
    </row>
    <row r="1999" spans="1:17" x14ac:dyDescent="0.2">
      <c r="A1999" s="61" t="s">
        <v>3086</v>
      </c>
      <c r="B1999" s="61" t="s">
        <v>1498</v>
      </c>
      <c r="C1999" s="61" t="s">
        <v>1314</v>
      </c>
      <c r="D1999" s="61" t="s">
        <v>3087</v>
      </c>
      <c r="E1999" s="61" t="s">
        <v>4303</v>
      </c>
      <c r="F1999" s="61" t="s">
        <v>4310</v>
      </c>
      <c r="G1999" s="61" t="s">
        <v>1503</v>
      </c>
      <c r="H1999" s="61" t="s">
        <v>4301</v>
      </c>
      <c r="I1999" s="61" t="s">
        <v>4286</v>
      </c>
      <c r="J1999" s="61" t="s">
        <v>4287</v>
      </c>
      <c r="K1999" s="61" t="s">
        <v>4306</v>
      </c>
      <c r="L1999" s="61" t="s">
        <v>1508</v>
      </c>
      <c r="M1999" s="61" t="s">
        <v>4414</v>
      </c>
      <c r="N1999" s="355">
        <v>45763</v>
      </c>
      <c r="O1999" s="19">
        <v>102169.26</v>
      </c>
      <c r="P1999" s="15" t="s">
        <v>1510</v>
      </c>
      <c r="Q1999" s="336">
        <v>1</v>
      </c>
    </row>
    <row r="2000" spans="1:17" x14ac:dyDescent="0.2">
      <c r="A2000" s="61" t="s">
        <v>3086</v>
      </c>
      <c r="B2000" s="61" t="s">
        <v>4300</v>
      </c>
      <c r="C2000" s="61" t="s">
        <v>1314</v>
      </c>
      <c r="D2000" s="61" t="s">
        <v>3087</v>
      </c>
      <c r="E2000" s="61" t="s">
        <v>4303</v>
      </c>
      <c r="F2000" s="61" t="s">
        <v>4310</v>
      </c>
      <c r="G2000" s="61" t="s">
        <v>1503</v>
      </c>
      <c r="H2000" s="61" t="s">
        <v>4301</v>
      </c>
      <c r="I2000" s="61" t="s">
        <v>1505</v>
      </c>
      <c r="J2000" s="61" t="s">
        <v>1506</v>
      </c>
      <c r="K2000" s="61" t="s">
        <v>4306</v>
      </c>
      <c r="L2000" s="61" t="s">
        <v>1508</v>
      </c>
      <c r="M2000" s="61" t="s">
        <v>4414</v>
      </c>
      <c r="N2000" s="355">
        <v>45763</v>
      </c>
      <c r="O2000" s="19">
        <v>196770.43</v>
      </c>
      <c r="P2000" s="15" t="s">
        <v>1510</v>
      </c>
      <c r="Q2000" s="336">
        <v>1</v>
      </c>
    </row>
    <row r="2001" spans="1:17" x14ac:dyDescent="0.2">
      <c r="A2001" s="61" t="s">
        <v>2965</v>
      </c>
      <c r="B2001" s="61" t="s">
        <v>1498</v>
      </c>
      <c r="C2001" s="61" t="s">
        <v>1314</v>
      </c>
      <c r="D2001" s="61" t="s">
        <v>2966</v>
      </c>
      <c r="E2001" s="61" t="s">
        <v>4303</v>
      </c>
      <c r="F2001" s="61" t="s">
        <v>4310</v>
      </c>
      <c r="G2001" s="61" t="s">
        <v>1503</v>
      </c>
      <c r="H2001" s="61" t="s">
        <v>4301</v>
      </c>
      <c r="I2001" s="61" t="s">
        <v>1505</v>
      </c>
      <c r="J2001" s="61" t="s">
        <v>1506</v>
      </c>
      <c r="K2001" s="61" t="s">
        <v>4306</v>
      </c>
      <c r="L2001" s="61" t="s">
        <v>1508</v>
      </c>
      <c r="M2001" s="61" t="s">
        <v>4414</v>
      </c>
      <c r="N2001" s="355">
        <v>45553</v>
      </c>
      <c r="O2001" s="19">
        <v>0</v>
      </c>
      <c r="P2001" s="15" t="s">
        <v>1510</v>
      </c>
      <c r="Q2001" s="336">
        <v>1</v>
      </c>
    </row>
    <row r="2002" spans="1:17" x14ac:dyDescent="0.2">
      <c r="A2002" s="61" t="s">
        <v>2965</v>
      </c>
      <c r="B2002" s="61" t="s">
        <v>4300</v>
      </c>
      <c r="C2002" s="61" t="s">
        <v>1314</v>
      </c>
      <c r="D2002" s="61" t="s">
        <v>2966</v>
      </c>
      <c r="E2002" s="61" t="s">
        <v>4303</v>
      </c>
      <c r="F2002" s="61" t="s">
        <v>4310</v>
      </c>
      <c r="G2002" s="61" t="s">
        <v>1503</v>
      </c>
      <c r="H2002" s="61" t="s">
        <v>4301</v>
      </c>
      <c r="I2002" s="61" t="s">
        <v>1505</v>
      </c>
      <c r="J2002" s="61" t="s">
        <v>1506</v>
      </c>
      <c r="K2002" s="61" t="s">
        <v>4306</v>
      </c>
      <c r="L2002" s="61" t="s">
        <v>1508</v>
      </c>
      <c r="M2002" s="61" t="s">
        <v>4414</v>
      </c>
      <c r="N2002" s="355">
        <v>45553</v>
      </c>
      <c r="O2002" s="19">
        <v>2745.51</v>
      </c>
      <c r="P2002" s="15" t="s">
        <v>1510</v>
      </c>
      <c r="Q2002" s="336">
        <v>1</v>
      </c>
    </row>
    <row r="2003" spans="1:17" x14ac:dyDescent="0.2">
      <c r="A2003" s="61" t="s">
        <v>4202</v>
      </c>
      <c r="B2003" s="61" t="s">
        <v>1498</v>
      </c>
      <c r="C2003" s="61" t="s">
        <v>1314</v>
      </c>
      <c r="D2003" s="61" t="s">
        <v>4203</v>
      </c>
      <c r="E2003" s="61" t="s">
        <v>4303</v>
      </c>
      <c r="F2003" s="61" t="s">
        <v>4310</v>
      </c>
      <c r="G2003" s="61" t="s">
        <v>1503</v>
      </c>
      <c r="H2003" s="61" t="s">
        <v>4301</v>
      </c>
      <c r="I2003" s="61" t="s">
        <v>1505</v>
      </c>
      <c r="J2003" s="61" t="s">
        <v>1506</v>
      </c>
      <c r="K2003" s="61" t="s">
        <v>4306</v>
      </c>
      <c r="L2003" s="61" t="s">
        <v>1508</v>
      </c>
      <c r="M2003" s="61" t="s">
        <v>4414</v>
      </c>
      <c r="N2003" s="355">
        <v>45537</v>
      </c>
      <c r="O2003" s="19">
        <v>100</v>
      </c>
      <c r="P2003" s="15" t="s">
        <v>1510</v>
      </c>
      <c r="Q2003" s="336">
        <v>1</v>
      </c>
    </row>
    <row r="2004" spans="1:17" x14ac:dyDescent="0.2">
      <c r="A2004" s="61" t="s">
        <v>4202</v>
      </c>
      <c r="B2004" s="61" t="s">
        <v>4300</v>
      </c>
      <c r="C2004" s="61" t="s">
        <v>1314</v>
      </c>
      <c r="D2004" s="61" t="s">
        <v>4203</v>
      </c>
      <c r="E2004" s="61" t="s">
        <v>4303</v>
      </c>
      <c r="F2004" s="61" t="s">
        <v>4310</v>
      </c>
      <c r="G2004" s="61" t="s">
        <v>1503</v>
      </c>
      <c r="H2004" s="61" t="s">
        <v>4301</v>
      </c>
      <c r="I2004" s="61" t="s">
        <v>1505</v>
      </c>
      <c r="J2004" s="61" t="s">
        <v>1506</v>
      </c>
      <c r="K2004" s="61" t="s">
        <v>4306</v>
      </c>
      <c r="L2004" s="61" t="s">
        <v>1508</v>
      </c>
      <c r="M2004" s="61" t="s">
        <v>4414</v>
      </c>
      <c r="N2004" s="355">
        <v>45537</v>
      </c>
      <c r="O2004" s="19">
        <v>100</v>
      </c>
      <c r="P2004" s="15" t="s">
        <v>1510</v>
      </c>
      <c r="Q2004" s="336">
        <v>1</v>
      </c>
    </row>
    <row r="2005" spans="1:17" x14ac:dyDescent="0.2">
      <c r="A2005" s="61" t="s">
        <v>3813</v>
      </c>
      <c r="B2005" s="61" t="s">
        <v>1498</v>
      </c>
      <c r="C2005" s="61" t="s">
        <v>1314</v>
      </c>
      <c r="D2005" s="61" t="s">
        <v>3814</v>
      </c>
      <c r="E2005" s="61" t="s">
        <v>4303</v>
      </c>
      <c r="F2005" s="61" t="s">
        <v>4310</v>
      </c>
      <c r="G2005" s="61" t="s">
        <v>1503</v>
      </c>
      <c r="H2005" s="61" t="s">
        <v>4301</v>
      </c>
      <c r="I2005" s="61" t="s">
        <v>1505</v>
      </c>
      <c r="J2005" s="61" t="s">
        <v>1506</v>
      </c>
      <c r="K2005" s="61" t="s">
        <v>4306</v>
      </c>
      <c r="L2005" s="61" t="s">
        <v>1508</v>
      </c>
      <c r="M2005" s="61" t="s">
        <v>4414</v>
      </c>
      <c r="N2005" s="355">
        <v>46045</v>
      </c>
      <c r="O2005" s="19">
        <v>0</v>
      </c>
      <c r="P2005" s="15" t="s">
        <v>1510</v>
      </c>
      <c r="Q2005" s="336">
        <v>1</v>
      </c>
    </row>
    <row r="2006" spans="1:17" x14ac:dyDescent="0.2">
      <c r="A2006" s="61" t="s">
        <v>3813</v>
      </c>
      <c r="B2006" s="61" t="s">
        <v>4300</v>
      </c>
      <c r="C2006" s="61" t="s">
        <v>1314</v>
      </c>
      <c r="D2006" s="61" t="s">
        <v>3814</v>
      </c>
      <c r="E2006" s="61" t="s">
        <v>4303</v>
      </c>
      <c r="F2006" s="61" t="s">
        <v>4310</v>
      </c>
      <c r="G2006" s="61" t="s">
        <v>1503</v>
      </c>
      <c r="H2006" s="61" t="s">
        <v>4301</v>
      </c>
      <c r="I2006" s="61" t="s">
        <v>1505</v>
      </c>
      <c r="J2006" s="61" t="s">
        <v>1506</v>
      </c>
      <c r="K2006" s="61" t="s">
        <v>4306</v>
      </c>
      <c r="L2006" s="61" t="s">
        <v>1508</v>
      </c>
      <c r="M2006" s="61" t="s">
        <v>4414</v>
      </c>
      <c r="N2006" s="355">
        <v>46045</v>
      </c>
      <c r="O2006" s="19">
        <v>2348735.0299999998</v>
      </c>
      <c r="P2006" s="15" t="s">
        <v>1510</v>
      </c>
      <c r="Q2006" s="336">
        <v>1</v>
      </c>
    </row>
    <row r="2007" spans="1:17" x14ac:dyDescent="0.2">
      <c r="A2007" s="61" t="s">
        <v>3503</v>
      </c>
      <c r="B2007" s="61" t="s">
        <v>1498</v>
      </c>
      <c r="C2007" s="61" t="s">
        <v>1314</v>
      </c>
      <c r="D2007" s="61" t="s">
        <v>3504</v>
      </c>
      <c r="E2007" s="61" t="s">
        <v>4303</v>
      </c>
      <c r="F2007" s="61" t="s">
        <v>4310</v>
      </c>
      <c r="G2007" s="61" t="s">
        <v>1503</v>
      </c>
      <c r="H2007" s="61" t="s">
        <v>4301</v>
      </c>
      <c r="I2007" s="61" t="s">
        <v>1505</v>
      </c>
      <c r="J2007" s="61" t="s">
        <v>1506</v>
      </c>
      <c r="K2007" s="61" t="s">
        <v>4306</v>
      </c>
      <c r="L2007" s="61" t="s">
        <v>1508</v>
      </c>
      <c r="M2007" s="61" t="s">
        <v>4419</v>
      </c>
      <c r="N2007" s="355">
        <v>46043</v>
      </c>
      <c r="O2007" s="19">
        <v>0</v>
      </c>
      <c r="P2007" s="15" t="s">
        <v>1510</v>
      </c>
      <c r="Q2007" s="336">
        <v>1</v>
      </c>
    </row>
    <row r="2008" spans="1:17" x14ac:dyDescent="0.2">
      <c r="A2008" s="61" t="s">
        <v>3503</v>
      </c>
      <c r="B2008" s="61" t="s">
        <v>4300</v>
      </c>
      <c r="C2008" s="61" t="s">
        <v>1314</v>
      </c>
      <c r="D2008" s="61" t="s">
        <v>3504</v>
      </c>
      <c r="E2008" s="61" t="s">
        <v>4303</v>
      </c>
      <c r="F2008" s="61" t="s">
        <v>4310</v>
      </c>
      <c r="G2008" s="61" t="s">
        <v>1503</v>
      </c>
      <c r="H2008" s="61" t="s">
        <v>4301</v>
      </c>
      <c r="I2008" s="61" t="s">
        <v>1505</v>
      </c>
      <c r="J2008" s="61" t="s">
        <v>1506</v>
      </c>
      <c r="K2008" s="61" t="s">
        <v>4306</v>
      </c>
      <c r="L2008" s="61" t="s">
        <v>1508</v>
      </c>
      <c r="M2008" s="61" t="s">
        <v>4419</v>
      </c>
      <c r="N2008" s="355">
        <v>46043</v>
      </c>
      <c r="O2008" s="19">
        <v>4300545.24</v>
      </c>
      <c r="P2008" s="15" t="s">
        <v>1510</v>
      </c>
      <c r="Q2008" s="336">
        <v>1</v>
      </c>
    </row>
    <row r="2009" spans="1:17" x14ac:dyDescent="0.2">
      <c r="A2009" s="61" t="s">
        <v>3503</v>
      </c>
      <c r="B2009" s="61" t="s">
        <v>4300</v>
      </c>
      <c r="C2009" s="61" t="s">
        <v>4312</v>
      </c>
      <c r="D2009" s="61" t="s">
        <v>3504</v>
      </c>
      <c r="E2009" s="61" t="s">
        <v>4303</v>
      </c>
      <c r="F2009" s="61" t="s">
        <v>4310</v>
      </c>
      <c r="G2009" s="61" t="s">
        <v>1503</v>
      </c>
      <c r="H2009" s="61" t="s">
        <v>4301</v>
      </c>
      <c r="I2009" s="61" t="s">
        <v>1505</v>
      </c>
      <c r="J2009" s="61" t="s">
        <v>1506</v>
      </c>
      <c r="K2009" s="61" t="s">
        <v>4306</v>
      </c>
      <c r="L2009" s="61" t="s">
        <v>1508</v>
      </c>
      <c r="M2009" s="61" t="s">
        <v>4419</v>
      </c>
      <c r="N2009" s="355">
        <v>46043</v>
      </c>
      <c r="O2009" s="19">
        <v>4300545.24</v>
      </c>
      <c r="P2009" s="15" t="s">
        <v>1510</v>
      </c>
      <c r="Q2009" s="336">
        <v>1</v>
      </c>
    </row>
    <row r="2010" spans="1:17" x14ac:dyDescent="0.2">
      <c r="A2010" s="61" t="s">
        <v>2947</v>
      </c>
      <c r="B2010" s="61" t="s">
        <v>1498</v>
      </c>
      <c r="C2010" s="61" t="s">
        <v>1314</v>
      </c>
      <c r="D2010" s="61" t="s">
        <v>2948</v>
      </c>
      <c r="E2010" s="61" t="s">
        <v>4303</v>
      </c>
      <c r="F2010" s="61" t="s">
        <v>4310</v>
      </c>
      <c r="G2010" s="61" t="s">
        <v>1503</v>
      </c>
      <c r="H2010" s="61" t="s">
        <v>4301</v>
      </c>
      <c r="I2010" s="61" t="s">
        <v>1505</v>
      </c>
      <c r="J2010" s="61" t="s">
        <v>1506</v>
      </c>
      <c r="K2010" s="61" t="s">
        <v>4306</v>
      </c>
      <c r="L2010" s="61" t="s">
        <v>1508</v>
      </c>
      <c r="M2010" s="61" t="s">
        <v>4419</v>
      </c>
      <c r="N2010" s="355">
        <v>46043</v>
      </c>
      <c r="O2010" s="19">
        <v>0</v>
      </c>
      <c r="P2010" s="15" t="s">
        <v>1510</v>
      </c>
      <c r="Q2010" s="336">
        <v>1</v>
      </c>
    </row>
    <row r="2011" spans="1:17" x14ac:dyDescent="0.2">
      <c r="A2011" s="61" t="s">
        <v>2947</v>
      </c>
      <c r="B2011" s="61" t="s">
        <v>4300</v>
      </c>
      <c r="C2011" s="61" t="s">
        <v>1314</v>
      </c>
      <c r="D2011" s="61" t="s">
        <v>2948</v>
      </c>
      <c r="E2011" s="61" t="s">
        <v>4303</v>
      </c>
      <c r="F2011" s="61" t="s">
        <v>4310</v>
      </c>
      <c r="G2011" s="61" t="s">
        <v>1503</v>
      </c>
      <c r="H2011" s="61" t="s">
        <v>4301</v>
      </c>
      <c r="I2011" s="61" t="s">
        <v>1505</v>
      </c>
      <c r="J2011" s="61" t="s">
        <v>1506</v>
      </c>
      <c r="K2011" s="61" t="s">
        <v>4306</v>
      </c>
      <c r="L2011" s="61" t="s">
        <v>1508</v>
      </c>
      <c r="M2011" s="61" t="s">
        <v>4419</v>
      </c>
      <c r="N2011" s="355">
        <v>46043</v>
      </c>
      <c r="O2011" s="19">
        <v>152398.32999999999</v>
      </c>
      <c r="P2011" s="15" t="s">
        <v>1510</v>
      </c>
      <c r="Q2011" s="336">
        <v>1</v>
      </c>
    </row>
    <row r="2012" spans="1:17" x14ac:dyDescent="0.2">
      <c r="A2012" s="61" t="s">
        <v>2947</v>
      </c>
      <c r="B2012" s="61" t="s">
        <v>4300</v>
      </c>
      <c r="C2012" s="61" t="s">
        <v>4312</v>
      </c>
      <c r="D2012" s="61" t="s">
        <v>2948</v>
      </c>
      <c r="E2012" s="61" t="s">
        <v>4303</v>
      </c>
      <c r="F2012" s="61" t="s">
        <v>4310</v>
      </c>
      <c r="G2012" s="61" t="s">
        <v>1503</v>
      </c>
      <c r="H2012" s="61" t="s">
        <v>4301</v>
      </c>
      <c r="I2012" s="61" t="s">
        <v>1505</v>
      </c>
      <c r="J2012" s="61" t="s">
        <v>1506</v>
      </c>
      <c r="K2012" s="61" t="s">
        <v>4306</v>
      </c>
      <c r="L2012" s="61" t="s">
        <v>1508</v>
      </c>
      <c r="M2012" s="61" t="s">
        <v>4419</v>
      </c>
      <c r="N2012" s="355">
        <v>46043</v>
      </c>
      <c r="O2012" s="19">
        <v>152398.32999999999</v>
      </c>
      <c r="P2012" s="15" t="s">
        <v>1510</v>
      </c>
      <c r="Q2012" s="336">
        <v>1</v>
      </c>
    </row>
    <row r="2013" spans="1:17" x14ac:dyDescent="0.2">
      <c r="A2013" s="61" t="s">
        <v>3419</v>
      </c>
      <c r="B2013" s="61" t="s">
        <v>1498</v>
      </c>
      <c r="C2013" s="61" t="s">
        <v>1314</v>
      </c>
      <c r="D2013" s="61" t="s">
        <v>3420</v>
      </c>
      <c r="E2013" s="61" t="s">
        <v>4303</v>
      </c>
      <c r="F2013" s="61" t="s">
        <v>4310</v>
      </c>
      <c r="G2013" s="61" t="s">
        <v>1503</v>
      </c>
      <c r="H2013" s="61" t="s">
        <v>4301</v>
      </c>
      <c r="I2013" s="61" t="s">
        <v>1505</v>
      </c>
      <c r="J2013" s="61" t="s">
        <v>1506</v>
      </c>
      <c r="K2013" s="61" t="s">
        <v>4306</v>
      </c>
      <c r="L2013" s="61" t="s">
        <v>1508</v>
      </c>
      <c r="M2013" s="61" t="s">
        <v>4414</v>
      </c>
      <c r="N2013" s="355">
        <v>46045</v>
      </c>
      <c r="O2013" s="19">
        <v>0</v>
      </c>
      <c r="P2013" s="15" t="s">
        <v>1510</v>
      </c>
      <c r="Q2013" s="336">
        <v>1</v>
      </c>
    </row>
    <row r="2014" spans="1:17" x14ac:dyDescent="0.2">
      <c r="A2014" s="61" t="s">
        <v>3419</v>
      </c>
      <c r="B2014" s="61" t="s">
        <v>4300</v>
      </c>
      <c r="C2014" s="61" t="s">
        <v>1314</v>
      </c>
      <c r="D2014" s="61" t="s">
        <v>3420</v>
      </c>
      <c r="E2014" s="61" t="s">
        <v>4303</v>
      </c>
      <c r="F2014" s="61" t="s">
        <v>4310</v>
      </c>
      <c r="G2014" s="61" t="s">
        <v>1503</v>
      </c>
      <c r="H2014" s="61" t="s">
        <v>4301</v>
      </c>
      <c r="I2014" s="61" t="s">
        <v>1505</v>
      </c>
      <c r="J2014" s="61" t="s">
        <v>1506</v>
      </c>
      <c r="K2014" s="61" t="s">
        <v>4306</v>
      </c>
      <c r="L2014" s="61" t="s">
        <v>1508</v>
      </c>
      <c r="M2014" s="61" t="s">
        <v>4414</v>
      </c>
      <c r="N2014" s="355">
        <v>46045</v>
      </c>
      <c r="O2014" s="19">
        <v>4241886.21</v>
      </c>
      <c r="P2014" s="15" t="s">
        <v>1510</v>
      </c>
      <c r="Q2014" s="336">
        <v>1</v>
      </c>
    </row>
    <row r="2015" spans="1:17" x14ac:dyDescent="0.2">
      <c r="A2015" s="61" t="s">
        <v>3101</v>
      </c>
      <c r="B2015" s="61" t="s">
        <v>1498</v>
      </c>
      <c r="C2015" s="61" t="s">
        <v>1314</v>
      </c>
      <c r="D2015" s="61" t="s">
        <v>3102</v>
      </c>
      <c r="E2015" s="61" t="s">
        <v>4303</v>
      </c>
      <c r="F2015" s="61" t="s">
        <v>4310</v>
      </c>
      <c r="G2015" s="61" t="s">
        <v>1503</v>
      </c>
      <c r="H2015" s="61" t="s">
        <v>4301</v>
      </c>
      <c r="I2015" s="61" t="s">
        <v>1505</v>
      </c>
      <c r="J2015" s="61" t="s">
        <v>1506</v>
      </c>
      <c r="K2015" s="61" t="s">
        <v>4306</v>
      </c>
      <c r="L2015" s="61" t="s">
        <v>1508</v>
      </c>
      <c r="M2015" s="61" t="s">
        <v>4414</v>
      </c>
      <c r="N2015" s="355">
        <v>45898</v>
      </c>
      <c r="O2015" s="19">
        <v>0</v>
      </c>
      <c r="P2015" s="15" t="s">
        <v>1510</v>
      </c>
      <c r="Q2015" s="336">
        <v>1</v>
      </c>
    </row>
    <row r="2016" spans="1:17" x14ac:dyDescent="0.2">
      <c r="A2016" s="61" t="s">
        <v>3101</v>
      </c>
      <c r="B2016" s="61" t="s">
        <v>4300</v>
      </c>
      <c r="C2016" s="61" t="s">
        <v>1314</v>
      </c>
      <c r="D2016" s="61" t="s">
        <v>3102</v>
      </c>
      <c r="E2016" s="61" t="s">
        <v>4303</v>
      </c>
      <c r="F2016" s="61" t="s">
        <v>4310</v>
      </c>
      <c r="G2016" s="61" t="s">
        <v>1503</v>
      </c>
      <c r="H2016" s="61" t="s">
        <v>4301</v>
      </c>
      <c r="I2016" s="61" t="s">
        <v>1505</v>
      </c>
      <c r="J2016" s="61" t="s">
        <v>1506</v>
      </c>
      <c r="K2016" s="61" t="s">
        <v>4306</v>
      </c>
      <c r="L2016" s="61" t="s">
        <v>1508</v>
      </c>
      <c r="M2016" s="61" t="s">
        <v>4414</v>
      </c>
      <c r="N2016" s="355">
        <v>45898</v>
      </c>
      <c r="O2016" s="19">
        <v>147460.87</v>
      </c>
      <c r="P2016" s="15" t="s">
        <v>1510</v>
      </c>
      <c r="Q2016" s="336">
        <v>1</v>
      </c>
    </row>
    <row r="2017" spans="1:17" x14ac:dyDescent="0.2">
      <c r="A2017" s="61" t="s">
        <v>3394</v>
      </c>
      <c r="B2017" s="61" t="s">
        <v>1498</v>
      </c>
      <c r="C2017" s="61" t="s">
        <v>1314</v>
      </c>
      <c r="D2017" s="61" t="s">
        <v>3395</v>
      </c>
      <c r="E2017" s="61" t="s">
        <v>4303</v>
      </c>
      <c r="F2017" s="61" t="s">
        <v>4310</v>
      </c>
      <c r="G2017" s="61" t="s">
        <v>1503</v>
      </c>
      <c r="H2017" s="61" t="s">
        <v>1504</v>
      </c>
      <c r="I2017" s="61" t="s">
        <v>1505</v>
      </c>
      <c r="J2017" s="61" t="s">
        <v>1506</v>
      </c>
      <c r="K2017" s="61" t="s">
        <v>4306</v>
      </c>
      <c r="L2017" s="61" t="s">
        <v>1508</v>
      </c>
      <c r="M2017" s="61" t="s">
        <v>4414</v>
      </c>
      <c r="N2017" s="355">
        <v>45537</v>
      </c>
      <c r="O2017" s="19">
        <v>0</v>
      </c>
      <c r="P2017" s="15" t="s">
        <v>1510</v>
      </c>
      <c r="Q2017" s="336">
        <v>1</v>
      </c>
    </row>
    <row r="2018" spans="1:17" x14ac:dyDescent="0.2">
      <c r="A2018" s="61" t="s">
        <v>3618</v>
      </c>
      <c r="B2018" s="61" t="s">
        <v>1498</v>
      </c>
      <c r="C2018" s="61" t="s">
        <v>1314</v>
      </c>
      <c r="D2018" s="61" t="s">
        <v>3619</v>
      </c>
      <c r="E2018" s="61" t="s">
        <v>4303</v>
      </c>
      <c r="F2018" s="61" t="s">
        <v>4310</v>
      </c>
      <c r="G2018" s="61" t="s">
        <v>1503</v>
      </c>
      <c r="H2018" s="61" t="s">
        <v>4301</v>
      </c>
      <c r="I2018" s="61" t="s">
        <v>1505</v>
      </c>
      <c r="J2018" s="61" t="s">
        <v>1506</v>
      </c>
      <c r="K2018" s="61" t="s">
        <v>4306</v>
      </c>
      <c r="L2018" s="61" t="s">
        <v>1508</v>
      </c>
      <c r="M2018" s="61" t="s">
        <v>4414</v>
      </c>
      <c r="N2018" s="355">
        <v>45537</v>
      </c>
      <c r="O2018" s="19">
        <v>0</v>
      </c>
      <c r="P2018" s="15" t="s">
        <v>1510</v>
      </c>
      <c r="Q2018" s="336">
        <v>1</v>
      </c>
    </row>
    <row r="2019" spans="1:17" x14ac:dyDescent="0.2">
      <c r="A2019" s="61" t="s">
        <v>3618</v>
      </c>
      <c r="B2019" s="61" t="s">
        <v>4300</v>
      </c>
      <c r="C2019" s="61" t="s">
        <v>1314</v>
      </c>
      <c r="D2019" s="61" t="s">
        <v>3619</v>
      </c>
      <c r="E2019" s="61" t="s">
        <v>4303</v>
      </c>
      <c r="F2019" s="61" t="s">
        <v>4310</v>
      </c>
      <c r="G2019" s="61" t="s">
        <v>1503</v>
      </c>
      <c r="H2019" s="61" t="s">
        <v>4301</v>
      </c>
      <c r="I2019" s="61" t="s">
        <v>4286</v>
      </c>
      <c r="J2019" s="61" t="s">
        <v>1506</v>
      </c>
      <c r="K2019" s="61" t="s">
        <v>4306</v>
      </c>
      <c r="L2019" s="61" t="s">
        <v>1508</v>
      </c>
      <c r="M2019" s="61" t="s">
        <v>4414</v>
      </c>
      <c r="N2019" s="355">
        <v>45537</v>
      </c>
      <c r="O2019" s="19">
        <v>252466.03</v>
      </c>
      <c r="P2019" s="15" t="s">
        <v>1510</v>
      </c>
      <c r="Q2019" s="336">
        <v>1</v>
      </c>
    </row>
    <row r="2020" spans="1:17" x14ac:dyDescent="0.2">
      <c r="A2020" s="61" t="s">
        <v>3416</v>
      </c>
      <c r="B2020" s="61" t="s">
        <v>1498</v>
      </c>
      <c r="C2020" s="61" t="s">
        <v>1314</v>
      </c>
      <c r="D2020" s="61" t="s">
        <v>3417</v>
      </c>
      <c r="E2020" s="61" t="s">
        <v>4303</v>
      </c>
      <c r="F2020" s="61" t="s">
        <v>4310</v>
      </c>
      <c r="G2020" s="61" t="s">
        <v>1503</v>
      </c>
      <c r="H2020" s="61" t="s">
        <v>4301</v>
      </c>
      <c r="I2020" s="61" t="s">
        <v>1505</v>
      </c>
      <c r="J2020" s="61" t="s">
        <v>1506</v>
      </c>
      <c r="K2020" s="61" t="s">
        <v>4306</v>
      </c>
      <c r="L2020" s="61" t="s">
        <v>1508</v>
      </c>
      <c r="M2020" s="61" t="s">
        <v>4414</v>
      </c>
      <c r="N2020" s="355">
        <v>45553</v>
      </c>
      <c r="O2020" s="19">
        <v>0</v>
      </c>
      <c r="P2020" s="15" t="s">
        <v>1510</v>
      </c>
      <c r="Q2020" s="336">
        <v>1</v>
      </c>
    </row>
    <row r="2021" spans="1:17" x14ac:dyDescent="0.2">
      <c r="A2021" s="61" t="s">
        <v>3416</v>
      </c>
      <c r="B2021" s="61" t="s">
        <v>4300</v>
      </c>
      <c r="C2021" s="61" t="s">
        <v>1314</v>
      </c>
      <c r="D2021" s="61" t="s">
        <v>3417</v>
      </c>
      <c r="E2021" s="61" t="s">
        <v>4303</v>
      </c>
      <c r="F2021" s="61" t="s">
        <v>4310</v>
      </c>
      <c r="G2021" s="61" t="s">
        <v>1503</v>
      </c>
      <c r="H2021" s="61" t="s">
        <v>4301</v>
      </c>
      <c r="I2021" s="61" t="s">
        <v>4286</v>
      </c>
      <c r="J2021" s="61" t="s">
        <v>1506</v>
      </c>
      <c r="K2021" s="61" t="s">
        <v>4306</v>
      </c>
      <c r="L2021" s="61" t="s">
        <v>1508</v>
      </c>
      <c r="M2021" s="61" t="s">
        <v>4414</v>
      </c>
      <c r="N2021" s="355">
        <v>45553</v>
      </c>
      <c r="O2021" s="19">
        <v>653162.26</v>
      </c>
      <c r="P2021" s="15" t="s">
        <v>1510</v>
      </c>
      <c r="Q2021" s="336">
        <v>1</v>
      </c>
    </row>
    <row r="2022" spans="1:17" x14ac:dyDescent="0.2">
      <c r="A2022" s="61" t="s">
        <v>3083</v>
      </c>
      <c r="B2022" s="61" t="s">
        <v>4282</v>
      </c>
      <c r="C2022" s="61" t="s">
        <v>1314</v>
      </c>
      <c r="D2022" s="61" t="s">
        <v>3084</v>
      </c>
      <c r="E2022" s="61" t="s">
        <v>4303</v>
      </c>
      <c r="F2022" s="61" t="s">
        <v>4310</v>
      </c>
      <c r="G2022" s="61" t="s">
        <v>1503</v>
      </c>
      <c r="H2022" s="61" t="s">
        <v>4301</v>
      </c>
      <c r="I2022" s="61" t="s">
        <v>1505</v>
      </c>
      <c r="J2022" s="61" t="s">
        <v>1506</v>
      </c>
      <c r="K2022" s="61" t="s">
        <v>4306</v>
      </c>
      <c r="L2022" s="61" t="s">
        <v>1508</v>
      </c>
      <c r="M2022" s="61" t="s">
        <v>4414</v>
      </c>
      <c r="N2022" s="355">
        <v>46034</v>
      </c>
      <c r="O2022" s="19">
        <v>100</v>
      </c>
      <c r="P2022" s="15" t="s">
        <v>1510</v>
      </c>
      <c r="Q2022" s="336">
        <v>1</v>
      </c>
    </row>
    <row r="2023" spans="1:17" x14ac:dyDescent="0.2">
      <c r="A2023" s="61" t="s">
        <v>3083</v>
      </c>
      <c r="B2023" s="61" t="s">
        <v>4307</v>
      </c>
      <c r="C2023" s="61" t="s">
        <v>1314</v>
      </c>
      <c r="D2023" s="61" t="s">
        <v>3084</v>
      </c>
      <c r="E2023" s="61" t="s">
        <v>4303</v>
      </c>
      <c r="F2023" s="61" t="s">
        <v>4310</v>
      </c>
      <c r="G2023" s="61" t="s">
        <v>1503</v>
      </c>
      <c r="H2023" s="61" t="s">
        <v>4301</v>
      </c>
      <c r="I2023" s="61" t="s">
        <v>4286</v>
      </c>
      <c r="J2023" s="61" t="s">
        <v>1506</v>
      </c>
      <c r="K2023" s="61" t="s">
        <v>4306</v>
      </c>
      <c r="L2023" s="61" t="s">
        <v>1508</v>
      </c>
      <c r="M2023" s="61" t="s">
        <v>4414</v>
      </c>
      <c r="N2023" s="355">
        <v>46034</v>
      </c>
      <c r="O2023" s="19">
        <v>100</v>
      </c>
      <c r="P2023" s="15" t="s">
        <v>1510</v>
      </c>
      <c r="Q2023" s="336">
        <v>1</v>
      </c>
    </row>
    <row r="2024" spans="1:17" x14ac:dyDescent="0.2">
      <c r="A2024" s="61" t="s">
        <v>3083</v>
      </c>
      <c r="B2024" s="61" t="s">
        <v>1498</v>
      </c>
      <c r="C2024" s="61" t="s">
        <v>1314</v>
      </c>
      <c r="D2024" s="61" t="s">
        <v>3084</v>
      </c>
      <c r="E2024" s="61" t="s">
        <v>4303</v>
      </c>
      <c r="F2024" s="61" t="s">
        <v>4310</v>
      </c>
      <c r="G2024" s="61" t="s">
        <v>1503</v>
      </c>
      <c r="H2024" s="61" t="s">
        <v>4301</v>
      </c>
      <c r="I2024" s="61" t="s">
        <v>1505</v>
      </c>
      <c r="J2024" s="61" t="s">
        <v>1506</v>
      </c>
      <c r="K2024" s="61" t="s">
        <v>4306</v>
      </c>
      <c r="L2024" s="61" t="s">
        <v>1508</v>
      </c>
      <c r="M2024" s="61" t="s">
        <v>4414</v>
      </c>
      <c r="N2024" s="355">
        <v>46034</v>
      </c>
      <c r="O2024" s="19">
        <v>0</v>
      </c>
      <c r="P2024" s="15" t="s">
        <v>1510</v>
      </c>
      <c r="Q2024" s="336">
        <v>1</v>
      </c>
    </row>
    <row r="2025" spans="1:17" x14ac:dyDescent="0.2">
      <c r="A2025" s="61" t="s">
        <v>3083</v>
      </c>
      <c r="B2025" s="61" t="s">
        <v>1498</v>
      </c>
      <c r="C2025" s="61" t="s">
        <v>4312</v>
      </c>
      <c r="D2025" s="61" t="s">
        <v>3084</v>
      </c>
      <c r="E2025" s="61" t="s">
        <v>4303</v>
      </c>
      <c r="F2025" s="61" t="s">
        <v>4310</v>
      </c>
      <c r="G2025" s="61" t="s">
        <v>1503</v>
      </c>
      <c r="H2025" s="61" t="s">
        <v>4301</v>
      </c>
      <c r="I2025" s="61" t="s">
        <v>1505</v>
      </c>
      <c r="J2025" s="61" t="s">
        <v>1506</v>
      </c>
      <c r="K2025" s="61" t="s">
        <v>4306</v>
      </c>
      <c r="L2025" s="61" t="s">
        <v>1508</v>
      </c>
      <c r="M2025" s="61" t="s">
        <v>4414</v>
      </c>
      <c r="N2025" s="355">
        <v>46034</v>
      </c>
      <c r="O2025" s="19">
        <v>1</v>
      </c>
      <c r="P2025" s="15" t="s">
        <v>1510</v>
      </c>
      <c r="Q2025" s="336">
        <v>1</v>
      </c>
    </row>
    <row r="2026" spans="1:17" x14ac:dyDescent="0.2">
      <c r="A2026" s="61" t="s">
        <v>3083</v>
      </c>
      <c r="B2026" s="61" t="s">
        <v>1498</v>
      </c>
      <c r="C2026" s="61" t="s">
        <v>4313</v>
      </c>
      <c r="D2026" s="61" t="s">
        <v>3084</v>
      </c>
      <c r="E2026" s="61" t="s">
        <v>4303</v>
      </c>
      <c r="F2026" s="61" t="s">
        <v>4310</v>
      </c>
      <c r="G2026" s="61" t="s">
        <v>1503</v>
      </c>
      <c r="H2026" s="61" t="s">
        <v>4301</v>
      </c>
      <c r="I2026" s="61" t="s">
        <v>1505</v>
      </c>
      <c r="J2026" s="61" t="s">
        <v>1506</v>
      </c>
      <c r="K2026" s="61" t="s">
        <v>4306</v>
      </c>
      <c r="L2026" s="61" t="s">
        <v>1508</v>
      </c>
      <c r="M2026" s="61" t="s">
        <v>4414</v>
      </c>
      <c r="N2026" s="355">
        <v>46034</v>
      </c>
      <c r="O2026" s="19">
        <v>0</v>
      </c>
      <c r="P2026" s="15" t="s">
        <v>1510</v>
      </c>
      <c r="Q2026" s="336">
        <v>1</v>
      </c>
    </row>
    <row r="2027" spans="1:17" x14ac:dyDescent="0.2">
      <c r="A2027" s="61" t="s">
        <v>3083</v>
      </c>
      <c r="B2027" s="61" t="s">
        <v>4300</v>
      </c>
      <c r="C2027" s="61" t="s">
        <v>1314</v>
      </c>
      <c r="D2027" s="61" t="s">
        <v>3084</v>
      </c>
      <c r="E2027" s="61" t="s">
        <v>4303</v>
      </c>
      <c r="F2027" s="61" t="s">
        <v>4310</v>
      </c>
      <c r="G2027" s="61" t="s">
        <v>1503</v>
      </c>
      <c r="H2027" s="61" t="s">
        <v>4301</v>
      </c>
      <c r="I2027" s="61" t="s">
        <v>1505</v>
      </c>
      <c r="J2027" s="61" t="s">
        <v>1506</v>
      </c>
      <c r="K2027" s="61" t="s">
        <v>4306</v>
      </c>
      <c r="L2027" s="61" t="s">
        <v>1508</v>
      </c>
      <c r="M2027" s="61" t="s">
        <v>4414</v>
      </c>
      <c r="N2027" s="355">
        <v>46034</v>
      </c>
      <c r="O2027" s="19">
        <v>504470.35</v>
      </c>
      <c r="P2027" s="15" t="s">
        <v>1510</v>
      </c>
      <c r="Q2027" s="336">
        <v>1</v>
      </c>
    </row>
    <row r="2028" spans="1:17" x14ac:dyDescent="0.2">
      <c r="A2028" s="61" t="s">
        <v>3083</v>
      </c>
      <c r="B2028" s="61" t="s">
        <v>4300</v>
      </c>
      <c r="C2028" s="61" t="s">
        <v>4312</v>
      </c>
      <c r="D2028" s="61" t="s">
        <v>3084</v>
      </c>
      <c r="E2028" s="61" t="s">
        <v>4303</v>
      </c>
      <c r="F2028" s="61" t="s">
        <v>4310</v>
      </c>
      <c r="G2028" s="61" t="s">
        <v>1503</v>
      </c>
      <c r="H2028" s="61" t="s">
        <v>4301</v>
      </c>
      <c r="I2028" s="61" t="s">
        <v>1505</v>
      </c>
      <c r="J2028" s="61" t="s">
        <v>1506</v>
      </c>
      <c r="K2028" s="61" t="s">
        <v>4306</v>
      </c>
      <c r="L2028" s="61" t="s">
        <v>1508</v>
      </c>
      <c r="M2028" s="61" t="s">
        <v>4414</v>
      </c>
      <c r="N2028" s="355">
        <v>46034</v>
      </c>
      <c r="O2028" s="19">
        <v>504470.35</v>
      </c>
      <c r="P2028" s="15" t="s">
        <v>1510</v>
      </c>
      <c r="Q2028" s="336">
        <v>1</v>
      </c>
    </row>
    <row r="2029" spans="1:17" x14ac:dyDescent="0.2">
      <c r="A2029" s="61" t="s">
        <v>3541</v>
      </c>
      <c r="B2029" s="61" t="s">
        <v>4282</v>
      </c>
      <c r="C2029" s="61" t="s">
        <v>1314</v>
      </c>
      <c r="D2029" s="61" t="s">
        <v>3542</v>
      </c>
      <c r="E2029" s="61" t="s">
        <v>4303</v>
      </c>
      <c r="F2029" s="61" t="s">
        <v>4310</v>
      </c>
      <c r="G2029" s="61" t="s">
        <v>1503</v>
      </c>
      <c r="H2029" s="61" t="s">
        <v>4301</v>
      </c>
      <c r="I2029" s="61" t="s">
        <v>1505</v>
      </c>
      <c r="J2029" s="61" t="s">
        <v>1506</v>
      </c>
      <c r="K2029" s="61" t="s">
        <v>4306</v>
      </c>
      <c r="L2029" s="61" t="s">
        <v>1508</v>
      </c>
      <c r="M2029" s="61" t="s">
        <v>4414</v>
      </c>
      <c r="N2029" s="355">
        <v>46034</v>
      </c>
      <c r="O2029" s="19">
        <v>100</v>
      </c>
      <c r="P2029" s="15" t="s">
        <v>1510</v>
      </c>
      <c r="Q2029" s="336">
        <v>1</v>
      </c>
    </row>
    <row r="2030" spans="1:17" x14ac:dyDescent="0.2">
      <c r="A2030" s="61" t="s">
        <v>3541</v>
      </c>
      <c r="B2030" s="61" t="s">
        <v>4307</v>
      </c>
      <c r="C2030" s="61" t="s">
        <v>1314</v>
      </c>
      <c r="D2030" s="61" t="s">
        <v>3542</v>
      </c>
      <c r="E2030" s="61" t="s">
        <v>4303</v>
      </c>
      <c r="F2030" s="61" t="s">
        <v>4310</v>
      </c>
      <c r="G2030" s="61" t="s">
        <v>1503</v>
      </c>
      <c r="H2030" s="61" t="s">
        <v>4301</v>
      </c>
      <c r="I2030" s="61" t="s">
        <v>4286</v>
      </c>
      <c r="J2030" s="61" t="s">
        <v>1506</v>
      </c>
      <c r="K2030" s="61" t="s">
        <v>4306</v>
      </c>
      <c r="L2030" s="61" t="s">
        <v>1508</v>
      </c>
      <c r="M2030" s="61" t="s">
        <v>4414</v>
      </c>
      <c r="N2030" s="355">
        <v>46034</v>
      </c>
      <c r="O2030" s="19">
        <v>100</v>
      </c>
      <c r="P2030" s="15" t="s">
        <v>1510</v>
      </c>
      <c r="Q2030" s="336">
        <v>1</v>
      </c>
    </row>
    <row r="2031" spans="1:17" x14ac:dyDescent="0.2">
      <c r="A2031" s="61" t="s">
        <v>3541</v>
      </c>
      <c r="B2031" s="61" t="s">
        <v>1498</v>
      </c>
      <c r="C2031" s="61" t="s">
        <v>1314</v>
      </c>
      <c r="D2031" s="61" t="s">
        <v>3542</v>
      </c>
      <c r="E2031" s="61" t="s">
        <v>4303</v>
      </c>
      <c r="F2031" s="61" t="s">
        <v>4310</v>
      </c>
      <c r="G2031" s="61" t="s">
        <v>1503</v>
      </c>
      <c r="H2031" s="61" t="s">
        <v>4301</v>
      </c>
      <c r="I2031" s="61" t="s">
        <v>1505</v>
      </c>
      <c r="J2031" s="61" t="s">
        <v>1506</v>
      </c>
      <c r="K2031" s="61" t="s">
        <v>4306</v>
      </c>
      <c r="L2031" s="61" t="s">
        <v>1508</v>
      </c>
      <c r="M2031" s="61" t="s">
        <v>4414</v>
      </c>
      <c r="N2031" s="355">
        <v>46034</v>
      </c>
      <c r="O2031" s="19">
        <v>0</v>
      </c>
      <c r="P2031" s="15" t="s">
        <v>1510</v>
      </c>
      <c r="Q2031" s="336">
        <v>1</v>
      </c>
    </row>
    <row r="2032" spans="1:17" x14ac:dyDescent="0.2">
      <c r="A2032" s="61" t="s">
        <v>3541</v>
      </c>
      <c r="B2032" s="61" t="s">
        <v>1498</v>
      </c>
      <c r="C2032" s="61" t="s">
        <v>4312</v>
      </c>
      <c r="D2032" s="61" t="s">
        <v>3542</v>
      </c>
      <c r="E2032" s="61" t="s">
        <v>4303</v>
      </c>
      <c r="F2032" s="61" t="s">
        <v>4310</v>
      </c>
      <c r="G2032" s="61" t="s">
        <v>1503</v>
      </c>
      <c r="H2032" s="61" t="s">
        <v>4301</v>
      </c>
      <c r="I2032" s="61" t="s">
        <v>1505</v>
      </c>
      <c r="J2032" s="61" t="s">
        <v>1506</v>
      </c>
      <c r="K2032" s="61" t="s">
        <v>4306</v>
      </c>
      <c r="L2032" s="61" t="s">
        <v>1508</v>
      </c>
      <c r="M2032" s="61" t="s">
        <v>4414</v>
      </c>
      <c r="N2032" s="355">
        <v>46034</v>
      </c>
      <c r="O2032" s="19">
        <v>0</v>
      </c>
      <c r="P2032" s="15" t="s">
        <v>1510</v>
      </c>
      <c r="Q2032" s="336">
        <v>1</v>
      </c>
    </row>
    <row r="2033" spans="1:17" x14ac:dyDescent="0.2">
      <c r="A2033" s="61" t="s">
        <v>3541</v>
      </c>
      <c r="B2033" s="61" t="s">
        <v>1498</v>
      </c>
      <c r="C2033" s="61" t="s">
        <v>4313</v>
      </c>
      <c r="D2033" s="61" t="s">
        <v>3542</v>
      </c>
      <c r="E2033" s="61" t="s">
        <v>4303</v>
      </c>
      <c r="F2033" s="61" t="s">
        <v>4310</v>
      </c>
      <c r="G2033" s="61" t="s">
        <v>1503</v>
      </c>
      <c r="H2033" s="61" t="s">
        <v>4301</v>
      </c>
      <c r="I2033" s="61" t="s">
        <v>1505</v>
      </c>
      <c r="J2033" s="61" t="s">
        <v>1506</v>
      </c>
      <c r="K2033" s="61" t="s">
        <v>4306</v>
      </c>
      <c r="L2033" s="61" t="s">
        <v>1508</v>
      </c>
      <c r="M2033" s="61" t="s">
        <v>4414</v>
      </c>
      <c r="N2033" s="355">
        <v>46034</v>
      </c>
      <c r="O2033" s="19">
        <v>1</v>
      </c>
      <c r="P2033" s="15" t="s">
        <v>1510</v>
      </c>
      <c r="Q2033" s="336">
        <v>1</v>
      </c>
    </row>
    <row r="2034" spans="1:17" x14ac:dyDescent="0.2">
      <c r="A2034" s="61" t="s">
        <v>3541</v>
      </c>
      <c r="B2034" s="61" t="s">
        <v>4300</v>
      </c>
      <c r="C2034" s="61" t="s">
        <v>1314</v>
      </c>
      <c r="D2034" s="61" t="s">
        <v>3542</v>
      </c>
      <c r="E2034" s="61" t="s">
        <v>4303</v>
      </c>
      <c r="F2034" s="61" t="s">
        <v>4310</v>
      </c>
      <c r="G2034" s="61" t="s">
        <v>1503</v>
      </c>
      <c r="H2034" s="61" t="s">
        <v>4301</v>
      </c>
      <c r="I2034" s="61" t="s">
        <v>1505</v>
      </c>
      <c r="J2034" s="61" t="s">
        <v>1506</v>
      </c>
      <c r="K2034" s="61" t="s">
        <v>4306</v>
      </c>
      <c r="L2034" s="61" t="s">
        <v>1508</v>
      </c>
      <c r="M2034" s="61" t="s">
        <v>4414</v>
      </c>
      <c r="N2034" s="355">
        <v>46034</v>
      </c>
      <c r="O2034" s="19">
        <v>2809842.11</v>
      </c>
      <c r="P2034" s="15" t="s">
        <v>1510</v>
      </c>
      <c r="Q2034" s="336">
        <v>1</v>
      </c>
    </row>
    <row r="2035" spans="1:17" x14ac:dyDescent="0.2">
      <c r="A2035" s="61" t="s">
        <v>3827</v>
      </c>
      <c r="B2035" s="61" t="s">
        <v>4294</v>
      </c>
      <c r="C2035" s="61" t="s">
        <v>1314</v>
      </c>
      <c r="D2035" s="61" t="s">
        <v>3828</v>
      </c>
      <c r="E2035" s="61" t="s">
        <v>4303</v>
      </c>
      <c r="F2035" s="61" t="s">
        <v>4325</v>
      </c>
      <c r="G2035" s="61" t="s">
        <v>1503</v>
      </c>
      <c r="H2035" s="61" t="s">
        <v>1504</v>
      </c>
      <c r="I2035" s="61" t="s">
        <v>1505</v>
      </c>
      <c r="J2035" s="61" t="s">
        <v>1506</v>
      </c>
      <c r="K2035" s="61" t="s">
        <v>4306</v>
      </c>
      <c r="L2035" s="61" t="s">
        <v>1508</v>
      </c>
      <c r="M2035" s="61" t="s">
        <v>4414</v>
      </c>
      <c r="N2035" s="355">
        <v>46034</v>
      </c>
      <c r="O2035" s="19">
        <v>0</v>
      </c>
      <c r="P2035" s="15" t="s">
        <v>1510</v>
      </c>
      <c r="Q2035" s="336">
        <v>1</v>
      </c>
    </row>
    <row r="2036" spans="1:17" x14ac:dyDescent="0.2">
      <c r="A2036" s="61" t="s">
        <v>3827</v>
      </c>
      <c r="B2036" s="61" t="s">
        <v>4294</v>
      </c>
      <c r="C2036" s="61" t="s">
        <v>4312</v>
      </c>
      <c r="D2036" s="61" t="s">
        <v>3828</v>
      </c>
      <c r="E2036" s="61" t="s">
        <v>4303</v>
      </c>
      <c r="F2036" s="61" t="s">
        <v>4325</v>
      </c>
      <c r="G2036" s="61" t="s">
        <v>1503</v>
      </c>
      <c r="H2036" s="61" t="s">
        <v>1504</v>
      </c>
      <c r="I2036" s="61" t="s">
        <v>1505</v>
      </c>
      <c r="J2036" s="61" t="s">
        <v>1506</v>
      </c>
      <c r="K2036" s="61" t="s">
        <v>4306</v>
      </c>
      <c r="L2036" s="61" t="s">
        <v>1508</v>
      </c>
      <c r="M2036" s="61" t="s">
        <v>4414</v>
      </c>
      <c r="N2036" s="355">
        <v>46034</v>
      </c>
      <c r="O2036" s="19">
        <v>0</v>
      </c>
      <c r="P2036" s="15" t="s">
        <v>1510</v>
      </c>
      <c r="Q2036" s="336">
        <v>1</v>
      </c>
    </row>
    <row r="2037" spans="1:17" x14ac:dyDescent="0.2">
      <c r="A2037" s="61" t="s">
        <v>3827</v>
      </c>
      <c r="B2037" s="61" t="s">
        <v>4294</v>
      </c>
      <c r="C2037" s="61" t="s">
        <v>4313</v>
      </c>
      <c r="D2037" s="61" t="s">
        <v>3828</v>
      </c>
      <c r="E2037" s="61" t="s">
        <v>4303</v>
      </c>
      <c r="F2037" s="61" t="s">
        <v>4325</v>
      </c>
      <c r="G2037" s="61" t="s">
        <v>1503</v>
      </c>
      <c r="H2037" s="61" t="s">
        <v>1504</v>
      </c>
      <c r="I2037" s="61" t="s">
        <v>1505</v>
      </c>
      <c r="J2037" s="61" t="s">
        <v>1506</v>
      </c>
      <c r="K2037" s="61" t="s">
        <v>4306</v>
      </c>
      <c r="L2037" s="61" t="s">
        <v>1508</v>
      </c>
      <c r="M2037" s="61" t="s">
        <v>4414</v>
      </c>
      <c r="N2037" s="355">
        <v>46034</v>
      </c>
      <c r="O2037" s="19">
        <v>0</v>
      </c>
      <c r="P2037" s="15" t="s">
        <v>1510</v>
      </c>
      <c r="Q2037" s="336">
        <v>1</v>
      </c>
    </row>
    <row r="2038" spans="1:17" x14ac:dyDescent="0.2">
      <c r="A2038" s="61" t="s">
        <v>3827</v>
      </c>
      <c r="B2038" s="61" t="s">
        <v>1498</v>
      </c>
      <c r="C2038" s="61" t="s">
        <v>1314</v>
      </c>
      <c r="D2038" s="61" t="s">
        <v>3828</v>
      </c>
      <c r="E2038" s="61" t="s">
        <v>4303</v>
      </c>
      <c r="F2038" s="61" t="s">
        <v>4325</v>
      </c>
      <c r="G2038" s="61" t="s">
        <v>1503</v>
      </c>
      <c r="H2038" s="61" t="s">
        <v>1504</v>
      </c>
      <c r="I2038" s="61" t="s">
        <v>1505</v>
      </c>
      <c r="J2038" s="61" t="s">
        <v>1506</v>
      </c>
      <c r="K2038" s="61" t="s">
        <v>4319</v>
      </c>
      <c r="L2038" s="61" t="s">
        <v>1508</v>
      </c>
      <c r="M2038" s="61" t="s">
        <v>4414</v>
      </c>
      <c r="N2038" s="355">
        <v>46034</v>
      </c>
      <c r="O2038" s="19">
        <v>0</v>
      </c>
      <c r="P2038" s="15" t="s">
        <v>1510</v>
      </c>
      <c r="Q2038" s="336">
        <v>1</v>
      </c>
    </row>
    <row r="2039" spans="1:17" x14ac:dyDescent="0.2">
      <c r="A2039" s="61" t="s">
        <v>3827</v>
      </c>
      <c r="B2039" s="61" t="s">
        <v>1498</v>
      </c>
      <c r="C2039" s="61" t="s">
        <v>4312</v>
      </c>
      <c r="D2039" s="61" t="s">
        <v>3828</v>
      </c>
      <c r="E2039" s="61" t="s">
        <v>4303</v>
      </c>
      <c r="F2039" s="61" t="s">
        <v>4325</v>
      </c>
      <c r="G2039" s="61" t="s">
        <v>1503</v>
      </c>
      <c r="H2039" s="61" t="s">
        <v>1504</v>
      </c>
      <c r="I2039" s="61" t="s">
        <v>1505</v>
      </c>
      <c r="J2039" s="61" t="s">
        <v>1506</v>
      </c>
      <c r="K2039" s="61" t="s">
        <v>4319</v>
      </c>
      <c r="L2039" s="61" t="s">
        <v>1508</v>
      </c>
      <c r="M2039" s="61" t="s">
        <v>4414</v>
      </c>
      <c r="N2039" s="355">
        <v>46034</v>
      </c>
      <c r="O2039" s="19">
        <v>0</v>
      </c>
      <c r="P2039" s="15" t="s">
        <v>1510</v>
      </c>
      <c r="Q2039" s="336">
        <v>1</v>
      </c>
    </row>
    <row r="2040" spans="1:17" x14ac:dyDescent="0.2">
      <c r="A2040" s="61" t="s">
        <v>3827</v>
      </c>
      <c r="B2040" s="61" t="s">
        <v>1498</v>
      </c>
      <c r="C2040" s="61" t="s">
        <v>4313</v>
      </c>
      <c r="D2040" s="61" t="s">
        <v>3828</v>
      </c>
      <c r="E2040" s="61" t="s">
        <v>4303</v>
      </c>
      <c r="F2040" s="61" t="s">
        <v>4325</v>
      </c>
      <c r="G2040" s="61" t="s">
        <v>1503</v>
      </c>
      <c r="H2040" s="61" t="s">
        <v>1504</v>
      </c>
      <c r="I2040" s="61" t="s">
        <v>1505</v>
      </c>
      <c r="J2040" s="61" t="s">
        <v>1506</v>
      </c>
      <c r="K2040" s="61" t="s">
        <v>4319</v>
      </c>
      <c r="L2040" s="61" t="s">
        <v>1508</v>
      </c>
      <c r="M2040" s="61" t="s">
        <v>4414</v>
      </c>
      <c r="N2040" s="355">
        <v>46034</v>
      </c>
      <c r="O2040" s="19">
        <v>1</v>
      </c>
      <c r="P2040" s="15" t="s">
        <v>1510</v>
      </c>
      <c r="Q2040" s="336">
        <v>1</v>
      </c>
    </row>
    <row r="2041" spans="1:17" x14ac:dyDescent="0.2">
      <c r="A2041" s="61" t="s">
        <v>3827</v>
      </c>
      <c r="B2041" s="61" t="s">
        <v>4288</v>
      </c>
      <c r="C2041" s="61" t="s">
        <v>1314</v>
      </c>
      <c r="D2041" s="61" t="s">
        <v>3828</v>
      </c>
      <c r="E2041" s="61" t="s">
        <v>4303</v>
      </c>
      <c r="F2041" s="61" t="s">
        <v>4325</v>
      </c>
      <c r="G2041" s="61" t="s">
        <v>1503</v>
      </c>
      <c r="H2041" s="61" t="s">
        <v>1504</v>
      </c>
      <c r="I2041" s="61" t="s">
        <v>1505</v>
      </c>
      <c r="J2041" s="61" t="s">
        <v>1506</v>
      </c>
      <c r="K2041" s="61" t="s">
        <v>4306</v>
      </c>
      <c r="L2041" s="61" t="s">
        <v>1508</v>
      </c>
      <c r="M2041" s="61" t="s">
        <v>4414</v>
      </c>
      <c r="N2041" s="355">
        <v>46034</v>
      </c>
      <c r="O2041" s="19">
        <v>0</v>
      </c>
      <c r="P2041" s="15" t="s">
        <v>1510</v>
      </c>
      <c r="Q2041" s="336">
        <v>1</v>
      </c>
    </row>
    <row r="2042" spans="1:17" x14ac:dyDescent="0.2">
      <c r="A2042" s="61" t="s">
        <v>3827</v>
      </c>
      <c r="B2042" s="61" t="s">
        <v>4288</v>
      </c>
      <c r="C2042" s="61" t="s">
        <v>4312</v>
      </c>
      <c r="D2042" s="61" t="s">
        <v>3828</v>
      </c>
      <c r="E2042" s="61" t="s">
        <v>4303</v>
      </c>
      <c r="F2042" s="61" t="s">
        <v>4325</v>
      </c>
      <c r="G2042" s="61" t="s">
        <v>1503</v>
      </c>
      <c r="H2042" s="61" t="s">
        <v>1504</v>
      </c>
      <c r="I2042" s="61" t="s">
        <v>1505</v>
      </c>
      <c r="J2042" s="61" t="s">
        <v>1506</v>
      </c>
      <c r="K2042" s="61" t="s">
        <v>4306</v>
      </c>
      <c r="L2042" s="61" t="s">
        <v>1508</v>
      </c>
      <c r="M2042" s="61" t="s">
        <v>4414</v>
      </c>
      <c r="N2042" s="355">
        <v>46034</v>
      </c>
      <c r="O2042" s="19">
        <v>0</v>
      </c>
      <c r="P2042" s="15" t="s">
        <v>1510</v>
      </c>
      <c r="Q2042" s="336">
        <v>1</v>
      </c>
    </row>
    <row r="2043" spans="1:17" x14ac:dyDescent="0.2">
      <c r="A2043" s="61" t="s">
        <v>3827</v>
      </c>
      <c r="B2043" s="61" t="s">
        <v>4288</v>
      </c>
      <c r="C2043" s="61" t="s">
        <v>4313</v>
      </c>
      <c r="D2043" s="61" t="s">
        <v>3828</v>
      </c>
      <c r="E2043" s="61" t="s">
        <v>4303</v>
      </c>
      <c r="F2043" s="61" t="s">
        <v>4325</v>
      </c>
      <c r="G2043" s="61" t="s">
        <v>1503</v>
      </c>
      <c r="H2043" s="61" t="s">
        <v>1504</v>
      </c>
      <c r="I2043" s="61" t="s">
        <v>1505</v>
      </c>
      <c r="J2043" s="61" t="s">
        <v>1506</v>
      </c>
      <c r="K2043" s="61" t="s">
        <v>4306</v>
      </c>
      <c r="L2043" s="61" t="s">
        <v>1508</v>
      </c>
      <c r="M2043" s="61" t="s">
        <v>4414</v>
      </c>
      <c r="N2043" s="355">
        <v>46034</v>
      </c>
      <c r="O2043" s="19">
        <v>0</v>
      </c>
      <c r="P2043" s="15" t="s">
        <v>1510</v>
      </c>
      <c r="Q2043" s="336">
        <v>1</v>
      </c>
    </row>
    <row r="2044" spans="1:17" x14ac:dyDescent="0.2">
      <c r="A2044" s="61" t="s">
        <v>3827</v>
      </c>
      <c r="B2044" s="61" t="s">
        <v>1518</v>
      </c>
      <c r="C2044" s="61" t="s">
        <v>1314</v>
      </c>
      <c r="D2044" s="61" t="s">
        <v>3828</v>
      </c>
      <c r="E2044" s="61" t="s">
        <v>4303</v>
      </c>
      <c r="F2044" s="61" t="s">
        <v>4325</v>
      </c>
      <c r="G2044" s="61" t="s">
        <v>1503</v>
      </c>
      <c r="H2044" s="61" t="s">
        <v>1504</v>
      </c>
      <c r="I2044" s="61" t="s">
        <v>1505</v>
      </c>
      <c r="J2044" s="61" t="s">
        <v>1506</v>
      </c>
      <c r="K2044" s="61" t="s">
        <v>4321</v>
      </c>
      <c r="L2044" s="61" t="s">
        <v>1508</v>
      </c>
      <c r="M2044" s="61" t="s">
        <v>4414</v>
      </c>
      <c r="N2044" s="355">
        <v>46034</v>
      </c>
      <c r="O2044" s="19">
        <v>100</v>
      </c>
      <c r="P2044" s="15" t="s">
        <v>1510</v>
      </c>
      <c r="Q2044" s="336">
        <v>1</v>
      </c>
    </row>
    <row r="2045" spans="1:17" x14ac:dyDescent="0.2">
      <c r="A2045" s="61" t="s">
        <v>3193</v>
      </c>
      <c r="B2045" s="61" t="s">
        <v>1498</v>
      </c>
      <c r="C2045" s="61" t="s">
        <v>1314</v>
      </c>
      <c r="D2045" s="61" t="s">
        <v>3194</v>
      </c>
      <c r="E2045" s="61" t="s">
        <v>4303</v>
      </c>
      <c r="F2045" s="61" t="s">
        <v>4310</v>
      </c>
      <c r="G2045" s="61" t="s">
        <v>1503</v>
      </c>
      <c r="H2045" s="61" t="s">
        <v>4301</v>
      </c>
      <c r="I2045" s="61" t="s">
        <v>1505</v>
      </c>
      <c r="J2045" s="61" t="s">
        <v>1506</v>
      </c>
      <c r="K2045" s="61" t="s">
        <v>4306</v>
      </c>
      <c r="L2045" s="61" t="s">
        <v>1508</v>
      </c>
      <c r="M2045" s="61" t="s">
        <v>4414</v>
      </c>
      <c r="N2045" s="355">
        <v>45993</v>
      </c>
      <c r="O2045" s="19">
        <v>0</v>
      </c>
      <c r="P2045" s="15" t="s">
        <v>1510</v>
      </c>
      <c r="Q2045" s="336">
        <v>1</v>
      </c>
    </row>
    <row r="2046" spans="1:17" x14ac:dyDescent="0.2">
      <c r="A2046" s="61" t="s">
        <v>3193</v>
      </c>
      <c r="B2046" s="61" t="s">
        <v>4300</v>
      </c>
      <c r="C2046" s="61" t="s">
        <v>1314</v>
      </c>
      <c r="D2046" s="61" t="s">
        <v>3194</v>
      </c>
      <c r="E2046" s="61" t="s">
        <v>4303</v>
      </c>
      <c r="F2046" s="61" t="s">
        <v>4310</v>
      </c>
      <c r="G2046" s="61" t="s">
        <v>1503</v>
      </c>
      <c r="H2046" s="61" t="s">
        <v>4301</v>
      </c>
      <c r="I2046" s="61" t="s">
        <v>4302</v>
      </c>
      <c r="J2046" s="61" t="s">
        <v>1506</v>
      </c>
      <c r="K2046" s="61" t="s">
        <v>4306</v>
      </c>
      <c r="L2046" s="61" t="s">
        <v>1508</v>
      </c>
      <c r="M2046" s="61" t="s">
        <v>4414</v>
      </c>
      <c r="N2046" s="355">
        <v>45993</v>
      </c>
      <c r="O2046" s="19">
        <v>323626.75</v>
      </c>
      <c r="P2046" s="15" t="s">
        <v>1510</v>
      </c>
      <c r="Q2046" s="336">
        <v>1</v>
      </c>
    </row>
    <row r="2047" spans="1:17" x14ac:dyDescent="0.2">
      <c r="A2047" s="61" t="s">
        <v>3281</v>
      </c>
      <c r="B2047" s="61" t="s">
        <v>1498</v>
      </c>
      <c r="C2047" s="61" t="s">
        <v>1314</v>
      </c>
      <c r="D2047" s="61" t="s">
        <v>3282</v>
      </c>
      <c r="E2047" s="61" t="s">
        <v>4303</v>
      </c>
      <c r="F2047" s="61" t="s">
        <v>4310</v>
      </c>
      <c r="G2047" s="61" t="s">
        <v>1503</v>
      </c>
      <c r="H2047" s="61" t="s">
        <v>4301</v>
      </c>
      <c r="I2047" s="61" t="s">
        <v>1505</v>
      </c>
      <c r="J2047" s="61" t="s">
        <v>1506</v>
      </c>
      <c r="K2047" s="61" t="s">
        <v>4306</v>
      </c>
      <c r="L2047" s="61" t="s">
        <v>1508</v>
      </c>
      <c r="M2047" s="61" t="s">
        <v>4414</v>
      </c>
      <c r="N2047" s="355">
        <v>46062</v>
      </c>
      <c r="O2047" s="19">
        <v>0</v>
      </c>
      <c r="P2047" s="15" t="s">
        <v>1510</v>
      </c>
      <c r="Q2047" s="336">
        <v>1</v>
      </c>
    </row>
    <row r="2048" spans="1:17" x14ac:dyDescent="0.2">
      <c r="A2048" s="61" t="s">
        <v>3281</v>
      </c>
      <c r="B2048" s="61" t="s">
        <v>4300</v>
      </c>
      <c r="C2048" s="61" t="s">
        <v>1314</v>
      </c>
      <c r="D2048" s="61" t="s">
        <v>3282</v>
      </c>
      <c r="E2048" s="61" t="s">
        <v>4303</v>
      </c>
      <c r="F2048" s="61" t="s">
        <v>4310</v>
      </c>
      <c r="G2048" s="61" t="s">
        <v>1503</v>
      </c>
      <c r="H2048" s="61" t="s">
        <v>4301</v>
      </c>
      <c r="I2048" s="61" t="s">
        <v>1505</v>
      </c>
      <c r="J2048" s="61" t="s">
        <v>1506</v>
      </c>
      <c r="K2048" s="61" t="s">
        <v>4306</v>
      </c>
      <c r="L2048" s="61" t="s">
        <v>1508</v>
      </c>
      <c r="M2048" s="61" t="s">
        <v>4414</v>
      </c>
      <c r="N2048" s="355">
        <v>46062</v>
      </c>
      <c r="O2048" s="19">
        <v>1563.2</v>
      </c>
      <c r="P2048" s="15" t="s">
        <v>1510</v>
      </c>
      <c r="Q2048" s="336">
        <v>1</v>
      </c>
    </row>
    <row r="2049" spans="1:17" x14ac:dyDescent="0.2">
      <c r="A2049" s="61" t="s">
        <v>4162</v>
      </c>
      <c r="B2049" s="61" t="s">
        <v>1498</v>
      </c>
      <c r="C2049" s="61" t="s">
        <v>1314</v>
      </c>
      <c r="D2049" s="61" t="s">
        <v>4163</v>
      </c>
      <c r="E2049" s="61" t="s">
        <v>4303</v>
      </c>
      <c r="F2049" s="61" t="s">
        <v>4310</v>
      </c>
      <c r="G2049" s="61" t="s">
        <v>1503</v>
      </c>
      <c r="H2049" s="61" t="s">
        <v>4301</v>
      </c>
      <c r="I2049" s="61" t="s">
        <v>1505</v>
      </c>
      <c r="J2049" s="61" t="s">
        <v>1506</v>
      </c>
      <c r="K2049" s="61" t="s">
        <v>4306</v>
      </c>
      <c r="L2049" s="61" t="s">
        <v>1508</v>
      </c>
      <c r="M2049" s="61" t="s">
        <v>4414</v>
      </c>
      <c r="N2049" s="355">
        <v>45553</v>
      </c>
      <c r="O2049" s="19">
        <v>0</v>
      </c>
      <c r="P2049" s="15" t="s">
        <v>1510</v>
      </c>
      <c r="Q2049" s="336">
        <v>1</v>
      </c>
    </row>
    <row r="2050" spans="1:17" x14ac:dyDescent="0.2">
      <c r="A2050" s="61" t="s">
        <v>4162</v>
      </c>
      <c r="B2050" s="61" t="s">
        <v>4300</v>
      </c>
      <c r="C2050" s="61" t="s">
        <v>1314</v>
      </c>
      <c r="D2050" s="61" t="s">
        <v>4163</v>
      </c>
      <c r="E2050" s="61" t="s">
        <v>4303</v>
      </c>
      <c r="F2050" s="61" t="s">
        <v>4310</v>
      </c>
      <c r="G2050" s="61" t="s">
        <v>1503</v>
      </c>
      <c r="H2050" s="61" t="s">
        <v>4301</v>
      </c>
      <c r="I2050" s="61" t="s">
        <v>1505</v>
      </c>
      <c r="J2050" s="61" t="s">
        <v>1506</v>
      </c>
      <c r="K2050" s="61" t="s">
        <v>4306</v>
      </c>
      <c r="L2050" s="61" t="s">
        <v>1508</v>
      </c>
      <c r="M2050" s="61" t="s">
        <v>4414</v>
      </c>
      <c r="N2050" s="355">
        <v>45553</v>
      </c>
      <c r="O2050" s="19">
        <v>144643.17000000001</v>
      </c>
      <c r="P2050" s="15" t="s">
        <v>1510</v>
      </c>
      <c r="Q2050" s="336">
        <v>1</v>
      </c>
    </row>
    <row r="2051" spans="1:17" x14ac:dyDescent="0.2">
      <c r="A2051" s="61" t="s">
        <v>3819</v>
      </c>
      <c r="B2051" s="61" t="s">
        <v>1498</v>
      </c>
      <c r="C2051" s="61" t="s">
        <v>1314</v>
      </c>
      <c r="D2051" s="61" t="s">
        <v>3820</v>
      </c>
      <c r="E2051" s="61" t="s">
        <v>4303</v>
      </c>
      <c r="F2051" s="61" t="s">
        <v>4310</v>
      </c>
      <c r="G2051" s="61" t="s">
        <v>1503</v>
      </c>
      <c r="H2051" s="61" t="s">
        <v>4301</v>
      </c>
      <c r="I2051" s="61" t="s">
        <v>1505</v>
      </c>
      <c r="J2051" s="61" t="s">
        <v>1506</v>
      </c>
      <c r="K2051" s="61" t="s">
        <v>4306</v>
      </c>
      <c r="L2051" s="61" t="s">
        <v>1508</v>
      </c>
      <c r="M2051" s="61" t="s">
        <v>4414</v>
      </c>
      <c r="N2051" s="355">
        <v>45898</v>
      </c>
      <c r="O2051" s="19">
        <v>0</v>
      </c>
      <c r="P2051" s="15" t="s">
        <v>1510</v>
      </c>
      <c r="Q2051" s="336">
        <v>1</v>
      </c>
    </row>
    <row r="2052" spans="1:17" x14ac:dyDescent="0.2">
      <c r="A2052" s="61" t="s">
        <v>3819</v>
      </c>
      <c r="B2052" s="61" t="s">
        <v>4300</v>
      </c>
      <c r="C2052" s="61" t="s">
        <v>1314</v>
      </c>
      <c r="D2052" s="61" t="s">
        <v>3820</v>
      </c>
      <c r="E2052" s="61" t="s">
        <v>4303</v>
      </c>
      <c r="F2052" s="61" t="s">
        <v>4310</v>
      </c>
      <c r="G2052" s="61" t="s">
        <v>1503</v>
      </c>
      <c r="H2052" s="61" t="s">
        <v>4301</v>
      </c>
      <c r="I2052" s="61" t="s">
        <v>1505</v>
      </c>
      <c r="J2052" s="61" t="s">
        <v>1506</v>
      </c>
      <c r="K2052" s="61" t="s">
        <v>4306</v>
      </c>
      <c r="L2052" s="61" t="s">
        <v>1508</v>
      </c>
      <c r="M2052" s="61" t="s">
        <v>4414</v>
      </c>
      <c r="N2052" s="355">
        <v>45898</v>
      </c>
      <c r="O2052" s="19">
        <v>534642.18999999994</v>
      </c>
      <c r="P2052" s="15" t="s">
        <v>1510</v>
      </c>
      <c r="Q2052" s="336">
        <v>1</v>
      </c>
    </row>
    <row r="2053" spans="1:17" x14ac:dyDescent="0.2">
      <c r="A2053" s="61" t="s">
        <v>3821</v>
      </c>
      <c r="B2053" s="61" t="s">
        <v>1498</v>
      </c>
      <c r="C2053" s="61" t="s">
        <v>1314</v>
      </c>
      <c r="D2053" s="61" t="s">
        <v>3822</v>
      </c>
      <c r="E2053" s="61" t="s">
        <v>4303</v>
      </c>
      <c r="F2053" s="61" t="s">
        <v>4310</v>
      </c>
      <c r="G2053" s="61" t="s">
        <v>1503</v>
      </c>
      <c r="H2053" s="61" t="s">
        <v>4301</v>
      </c>
      <c r="I2053" s="61" t="s">
        <v>1505</v>
      </c>
      <c r="J2053" s="61" t="s">
        <v>1506</v>
      </c>
      <c r="K2053" s="61" t="s">
        <v>4306</v>
      </c>
      <c r="L2053" s="61" t="s">
        <v>1508</v>
      </c>
      <c r="M2053" s="61" t="s">
        <v>4414</v>
      </c>
      <c r="N2053" s="355">
        <v>45553</v>
      </c>
      <c r="O2053" s="19">
        <v>0</v>
      </c>
      <c r="P2053" s="15" t="s">
        <v>1510</v>
      </c>
      <c r="Q2053" s="336">
        <v>1</v>
      </c>
    </row>
    <row r="2054" spans="1:17" x14ac:dyDescent="0.2">
      <c r="A2054" s="61" t="s">
        <v>3821</v>
      </c>
      <c r="B2054" s="61" t="s">
        <v>4300</v>
      </c>
      <c r="C2054" s="61" t="s">
        <v>1314</v>
      </c>
      <c r="D2054" s="61" t="s">
        <v>3822</v>
      </c>
      <c r="E2054" s="61" t="s">
        <v>4303</v>
      </c>
      <c r="F2054" s="61" t="s">
        <v>4310</v>
      </c>
      <c r="G2054" s="61" t="s">
        <v>1503</v>
      </c>
      <c r="H2054" s="61" t="s">
        <v>4301</v>
      </c>
      <c r="I2054" s="61" t="s">
        <v>1505</v>
      </c>
      <c r="J2054" s="61" t="s">
        <v>1506</v>
      </c>
      <c r="K2054" s="61" t="s">
        <v>4306</v>
      </c>
      <c r="L2054" s="61" t="s">
        <v>1508</v>
      </c>
      <c r="M2054" s="61" t="s">
        <v>4414</v>
      </c>
      <c r="N2054" s="355">
        <v>45553</v>
      </c>
      <c r="O2054" s="19">
        <v>232278.35</v>
      </c>
      <c r="P2054" s="15" t="s">
        <v>1510</v>
      </c>
      <c r="Q2054" s="336">
        <v>1</v>
      </c>
    </row>
    <row r="2055" spans="1:17" x14ac:dyDescent="0.2">
      <c r="A2055" s="61" t="s">
        <v>2878</v>
      </c>
      <c r="B2055" s="61" t="s">
        <v>1498</v>
      </c>
      <c r="C2055" s="61" t="s">
        <v>1314</v>
      </c>
      <c r="D2055" s="61" t="s">
        <v>2879</v>
      </c>
      <c r="E2055" s="61" t="s">
        <v>4303</v>
      </c>
      <c r="F2055" s="61" t="s">
        <v>4310</v>
      </c>
      <c r="G2055" s="61" t="s">
        <v>1503</v>
      </c>
      <c r="H2055" s="61" t="s">
        <v>4301</v>
      </c>
      <c r="I2055" s="61" t="s">
        <v>1505</v>
      </c>
      <c r="J2055" s="61" t="s">
        <v>1506</v>
      </c>
      <c r="K2055" s="61" t="s">
        <v>4306</v>
      </c>
      <c r="L2055" s="61" t="s">
        <v>1508</v>
      </c>
      <c r="M2055" s="61" t="s">
        <v>4414</v>
      </c>
      <c r="N2055" s="355">
        <v>45656</v>
      </c>
      <c r="O2055" s="19">
        <v>0</v>
      </c>
      <c r="P2055" s="15" t="s">
        <v>1510</v>
      </c>
      <c r="Q2055" s="336">
        <v>1</v>
      </c>
    </row>
    <row r="2056" spans="1:17" x14ac:dyDescent="0.2">
      <c r="A2056" s="61" t="s">
        <v>2878</v>
      </c>
      <c r="B2056" s="61" t="s">
        <v>4300</v>
      </c>
      <c r="C2056" s="61" t="s">
        <v>1314</v>
      </c>
      <c r="D2056" s="61" t="s">
        <v>2879</v>
      </c>
      <c r="E2056" s="61" t="s">
        <v>4303</v>
      </c>
      <c r="F2056" s="61" t="s">
        <v>4310</v>
      </c>
      <c r="G2056" s="61" t="s">
        <v>1503</v>
      </c>
      <c r="H2056" s="61" t="s">
        <v>4301</v>
      </c>
      <c r="I2056" s="61" t="s">
        <v>4302</v>
      </c>
      <c r="J2056" s="61" t="s">
        <v>1506</v>
      </c>
      <c r="K2056" s="61" t="s">
        <v>4306</v>
      </c>
      <c r="L2056" s="61" t="s">
        <v>1508</v>
      </c>
      <c r="M2056" s="61" t="s">
        <v>4414</v>
      </c>
      <c r="N2056" s="355">
        <v>45656</v>
      </c>
      <c r="O2056" s="19">
        <v>55712.3</v>
      </c>
      <c r="P2056" s="15" t="s">
        <v>1510</v>
      </c>
      <c r="Q2056" s="336">
        <v>1</v>
      </c>
    </row>
    <row r="2057" spans="1:17" x14ac:dyDescent="0.2">
      <c r="A2057" s="61" t="s">
        <v>3534</v>
      </c>
      <c r="B2057" s="61" t="s">
        <v>1498</v>
      </c>
      <c r="C2057" s="61" t="s">
        <v>1314</v>
      </c>
      <c r="D2057" s="61" t="s">
        <v>3535</v>
      </c>
      <c r="E2057" s="61" t="s">
        <v>4303</v>
      </c>
      <c r="F2057" s="61" t="s">
        <v>4420</v>
      </c>
      <c r="G2057" s="61" t="s">
        <v>1503</v>
      </c>
      <c r="H2057" s="61" t="s">
        <v>4301</v>
      </c>
      <c r="I2057" s="61" t="s">
        <v>1505</v>
      </c>
      <c r="J2057" s="61" t="s">
        <v>1506</v>
      </c>
      <c r="K2057" s="61" t="s">
        <v>4306</v>
      </c>
      <c r="L2057" s="61" t="s">
        <v>1508</v>
      </c>
      <c r="M2057" s="61" t="s">
        <v>4421</v>
      </c>
      <c r="N2057" s="355">
        <v>46062</v>
      </c>
      <c r="O2057" s="19">
        <v>0</v>
      </c>
      <c r="P2057" s="15" t="s">
        <v>1510</v>
      </c>
      <c r="Q2057" s="336">
        <v>1</v>
      </c>
    </row>
    <row r="2058" spans="1:17" x14ac:dyDescent="0.2">
      <c r="A2058" s="61" t="s">
        <v>3534</v>
      </c>
      <c r="B2058" s="61" t="s">
        <v>1498</v>
      </c>
      <c r="C2058" s="61" t="s">
        <v>4312</v>
      </c>
      <c r="D2058" s="61" t="s">
        <v>3535</v>
      </c>
      <c r="E2058" s="61" t="s">
        <v>4303</v>
      </c>
      <c r="F2058" s="61" t="s">
        <v>4420</v>
      </c>
      <c r="G2058" s="61" t="s">
        <v>1503</v>
      </c>
      <c r="H2058" s="61" t="s">
        <v>4301</v>
      </c>
      <c r="I2058" s="61" t="s">
        <v>1505</v>
      </c>
      <c r="J2058" s="61" t="s">
        <v>1506</v>
      </c>
      <c r="K2058" s="61" t="s">
        <v>4306</v>
      </c>
      <c r="L2058" s="61" t="s">
        <v>1508</v>
      </c>
      <c r="M2058" s="61" t="s">
        <v>4421</v>
      </c>
      <c r="N2058" s="355">
        <v>46062</v>
      </c>
      <c r="O2058" s="19">
        <v>0</v>
      </c>
      <c r="P2058" s="15" t="s">
        <v>1510</v>
      </c>
      <c r="Q2058" s="336">
        <v>1</v>
      </c>
    </row>
    <row r="2059" spans="1:17" x14ac:dyDescent="0.2">
      <c r="A2059" s="61" t="s">
        <v>3534</v>
      </c>
      <c r="B2059" s="61" t="s">
        <v>1498</v>
      </c>
      <c r="C2059" s="61" t="s">
        <v>4313</v>
      </c>
      <c r="D2059" s="61" t="s">
        <v>3535</v>
      </c>
      <c r="E2059" s="61" t="s">
        <v>4303</v>
      </c>
      <c r="F2059" s="61" t="s">
        <v>4420</v>
      </c>
      <c r="G2059" s="61" t="s">
        <v>1503</v>
      </c>
      <c r="H2059" s="61" t="s">
        <v>4301</v>
      </c>
      <c r="I2059" s="61" t="s">
        <v>1505</v>
      </c>
      <c r="J2059" s="61" t="s">
        <v>1506</v>
      </c>
      <c r="K2059" s="61" t="s">
        <v>4306</v>
      </c>
      <c r="L2059" s="61" t="s">
        <v>1508</v>
      </c>
      <c r="M2059" s="61" t="s">
        <v>4421</v>
      </c>
      <c r="N2059" s="355">
        <v>46062</v>
      </c>
      <c r="O2059" s="19">
        <v>0</v>
      </c>
      <c r="P2059" s="15" t="s">
        <v>1510</v>
      </c>
      <c r="Q2059" s="336">
        <v>1</v>
      </c>
    </row>
    <row r="2060" spans="1:17" x14ac:dyDescent="0.2">
      <c r="A2060" s="61" t="s">
        <v>3534</v>
      </c>
      <c r="B2060" s="61" t="s">
        <v>4300</v>
      </c>
      <c r="C2060" s="61" t="s">
        <v>1314</v>
      </c>
      <c r="D2060" s="61" t="s">
        <v>3535</v>
      </c>
      <c r="E2060" s="61" t="s">
        <v>4303</v>
      </c>
      <c r="F2060" s="61" t="s">
        <v>4420</v>
      </c>
      <c r="G2060" s="61" t="s">
        <v>1503</v>
      </c>
      <c r="H2060" s="61" t="s">
        <v>4301</v>
      </c>
      <c r="I2060" s="61" t="s">
        <v>1505</v>
      </c>
      <c r="J2060" s="61" t="s">
        <v>1506</v>
      </c>
      <c r="K2060" s="61" t="s">
        <v>4306</v>
      </c>
      <c r="L2060" s="61" t="s">
        <v>1508</v>
      </c>
      <c r="M2060" s="61" t="s">
        <v>4421</v>
      </c>
      <c r="N2060" s="355">
        <v>46062</v>
      </c>
      <c r="O2060" s="19">
        <v>715.84</v>
      </c>
      <c r="P2060" s="15" t="s">
        <v>1510</v>
      </c>
      <c r="Q2060" s="336">
        <v>1</v>
      </c>
    </row>
    <row r="2061" spans="1:17" x14ac:dyDescent="0.2">
      <c r="A2061" s="61" t="s">
        <v>3346</v>
      </c>
      <c r="B2061" s="61" t="s">
        <v>1498</v>
      </c>
      <c r="C2061" s="61" t="s">
        <v>1314</v>
      </c>
      <c r="D2061" s="61" t="s">
        <v>3347</v>
      </c>
      <c r="E2061" s="61" t="s">
        <v>4303</v>
      </c>
      <c r="F2061" s="61" t="s">
        <v>4310</v>
      </c>
      <c r="G2061" s="61" t="s">
        <v>1503</v>
      </c>
      <c r="H2061" s="61" t="s">
        <v>1504</v>
      </c>
      <c r="I2061" s="61" t="s">
        <v>4286</v>
      </c>
      <c r="J2061" s="61" t="s">
        <v>4287</v>
      </c>
      <c r="K2061" s="61" t="s">
        <v>4306</v>
      </c>
      <c r="L2061" s="61" t="s">
        <v>1508</v>
      </c>
      <c r="M2061" s="61" t="s">
        <v>4414</v>
      </c>
      <c r="N2061" s="355">
        <v>45985</v>
      </c>
      <c r="O2061" s="19">
        <v>75000</v>
      </c>
      <c r="P2061" s="15" t="s">
        <v>1510</v>
      </c>
      <c r="Q2061" s="336">
        <v>1</v>
      </c>
    </row>
    <row r="2062" spans="1:17" x14ac:dyDescent="0.2">
      <c r="A2062" s="61" t="s">
        <v>3348</v>
      </c>
      <c r="B2062" s="61" t="s">
        <v>1498</v>
      </c>
      <c r="C2062" s="61" t="s">
        <v>1314</v>
      </c>
      <c r="D2062" s="61" t="s">
        <v>3349</v>
      </c>
      <c r="E2062" s="61" t="s">
        <v>4303</v>
      </c>
      <c r="F2062" s="61" t="s">
        <v>4310</v>
      </c>
      <c r="G2062" s="61" t="s">
        <v>1503</v>
      </c>
      <c r="H2062" s="61" t="s">
        <v>1504</v>
      </c>
      <c r="I2062" s="61" t="s">
        <v>4286</v>
      </c>
      <c r="J2062" s="61" t="s">
        <v>4287</v>
      </c>
      <c r="K2062" s="61" t="s">
        <v>4306</v>
      </c>
      <c r="L2062" s="61" t="s">
        <v>1508</v>
      </c>
      <c r="M2062" s="61" t="s">
        <v>4414</v>
      </c>
      <c r="N2062" s="355">
        <v>45874</v>
      </c>
      <c r="O2062" s="19">
        <v>75000</v>
      </c>
      <c r="P2062" s="15" t="s">
        <v>1510</v>
      </c>
      <c r="Q2062" s="336">
        <v>1</v>
      </c>
    </row>
    <row r="2063" spans="1:17" x14ac:dyDescent="0.2">
      <c r="A2063" s="61" t="s">
        <v>3296</v>
      </c>
      <c r="B2063" s="61" t="s">
        <v>1498</v>
      </c>
      <c r="C2063" s="61" t="s">
        <v>1314</v>
      </c>
      <c r="D2063" s="61" t="s">
        <v>3297</v>
      </c>
      <c r="E2063" s="61" t="s">
        <v>4303</v>
      </c>
      <c r="F2063" s="61" t="s">
        <v>4310</v>
      </c>
      <c r="G2063" s="61" t="s">
        <v>1503</v>
      </c>
      <c r="H2063" s="61" t="s">
        <v>1504</v>
      </c>
      <c r="I2063" s="61" t="s">
        <v>4286</v>
      </c>
      <c r="J2063" s="61" t="s">
        <v>4287</v>
      </c>
      <c r="K2063" s="61" t="s">
        <v>4306</v>
      </c>
      <c r="L2063" s="61" t="s">
        <v>1508</v>
      </c>
      <c r="M2063" s="61" t="s">
        <v>4414</v>
      </c>
      <c r="N2063" s="355">
        <v>45425</v>
      </c>
      <c r="O2063" s="19">
        <v>75000</v>
      </c>
      <c r="P2063" s="15" t="s">
        <v>1510</v>
      </c>
      <c r="Q2063" s="336">
        <v>1</v>
      </c>
    </row>
    <row r="2064" spans="1:17" x14ac:dyDescent="0.2">
      <c r="A2064" s="61" t="s">
        <v>3350</v>
      </c>
      <c r="B2064" s="61" t="s">
        <v>1498</v>
      </c>
      <c r="C2064" s="61" t="s">
        <v>1314</v>
      </c>
      <c r="D2064" s="61" t="s">
        <v>3351</v>
      </c>
      <c r="E2064" s="61" t="s">
        <v>4303</v>
      </c>
      <c r="F2064" s="61" t="s">
        <v>4310</v>
      </c>
      <c r="G2064" s="61" t="s">
        <v>1503</v>
      </c>
      <c r="H2064" s="61" t="s">
        <v>1504</v>
      </c>
      <c r="I2064" s="61" t="s">
        <v>4286</v>
      </c>
      <c r="J2064" s="61" t="s">
        <v>4287</v>
      </c>
      <c r="K2064" s="61" t="s">
        <v>4306</v>
      </c>
      <c r="L2064" s="61" t="s">
        <v>1508</v>
      </c>
      <c r="M2064" s="61" t="s">
        <v>4414</v>
      </c>
      <c r="N2064" s="355">
        <v>45425</v>
      </c>
      <c r="O2064" s="19">
        <v>75000</v>
      </c>
      <c r="P2064" s="15" t="s">
        <v>1510</v>
      </c>
      <c r="Q2064" s="336">
        <v>1</v>
      </c>
    </row>
    <row r="2065" spans="1:17" x14ac:dyDescent="0.2">
      <c r="A2065" s="61" t="s">
        <v>4053</v>
      </c>
      <c r="B2065" s="61" t="s">
        <v>1498</v>
      </c>
      <c r="C2065" s="61" t="s">
        <v>1314</v>
      </c>
      <c r="D2065" s="61" t="s">
        <v>4054</v>
      </c>
      <c r="E2065" s="61" t="s">
        <v>4303</v>
      </c>
      <c r="F2065" s="61" t="s">
        <v>4310</v>
      </c>
      <c r="G2065" s="61" t="s">
        <v>1503</v>
      </c>
      <c r="H2065" s="61" t="s">
        <v>1504</v>
      </c>
      <c r="I2065" s="61" t="s">
        <v>1505</v>
      </c>
      <c r="J2065" s="61" t="s">
        <v>1506</v>
      </c>
      <c r="K2065" s="61" t="s">
        <v>4306</v>
      </c>
      <c r="L2065" s="61" t="s">
        <v>1508</v>
      </c>
      <c r="M2065" s="61" t="s">
        <v>4414</v>
      </c>
      <c r="N2065" s="355">
        <v>45961</v>
      </c>
      <c r="O2065" s="19">
        <v>21</v>
      </c>
      <c r="P2065" s="15" t="s">
        <v>1510</v>
      </c>
      <c r="Q2065" s="336">
        <v>1</v>
      </c>
    </row>
    <row r="2066" spans="1:17" x14ac:dyDescent="0.2">
      <c r="A2066" s="61" t="s">
        <v>4053</v>
      </c>
      <c r="B2066" s="61" t="s">
        <v>1498</v>
      </c>
      <c r="C2066" s="61" t="s">
        <v>4312</v>
      </c>
      <c r="D2066" s="61" t="s">
        <v>4054</v>
      </c>
      <c r="E2066" s="61" t="s">
        <v>4303</v>
      </c>
      <c r="F2066" s="61" t="s">
        <v>4310</v>
      </c>
      <c r="G2066" s="61" t="s">
        <v>1503</v>
      </c>
      <c r="H2066" s="61" t="s">
        <v>1504</v>
      </c>
      <c r="I2066" s="61" t="s">
        <v>1505</v>
      </c>
      <c r="J2066" s="61" t="s">
        <v>1506</v>
      </c>
      <c r="K2066" s="61" t="s">
        <v>4306</v>
      </c>
      <c r="L2066" s="61" t="s">
        <v>1508</v>
      </c>
      <c r="M2066" s="61" t="s">
        <v>4414</v>
      </c>
      <c r="N2066" s="355">
        <v>45961</v>
      </c>
      <c r="O2066" s="19">
        <v>0</v>
      </c>
      <c r="P2066" s="15" t="s">
        <v>1510</v>
      </c>
      <c r="Q2066" s="336">
        <v>1</v>
      </c>
    </row>
    <row r="2067" spans="1:17" x14ac:dyDescent="0.2">
      <c r="A2067" s="61" t="s">
        <v>4053</v>
      </c>
      <c r="B2067" s="61" t="s">
        <v>1498</v>
      </c>
      <c r="C2067" s="61" t="s">
        <v>4313</v>
      </c>
      <c r="D2067" s="61" t="s">
        <v>4054</v>
      </c>
      <c r="E2067" s="61" t="s">
        <v>4303</v>
      </c>
      <c r="F2067" s="61" t="s">
        <v>4310</v>
      </c>
      <c r="G2067" s="61" t="s">
        <v>1503</v>
      </c>
      <c r="H2067" s="61" t="s">
        <v>1504</v>
      </c>
      <c r="I2067" s="61" t="s">
        <v>1505</v>
      </c>
      <c r="J2067" s="61" t="s">
        <v>1506</v>
      </c>
      <c r="K2067" s="61" t="s">
        <v>4306</v>
      </c>
      <c r="L2067" s="61" t="s">
        <v>1508</v>
      </c>
      <c r="M2067" s="61" t="s">
        <v>4414</v>
      </c>
      <c r="N2067" s="355">
        <v>45961</v>
      </c>
      <c r="O2067" s="19">
        <v>0</v>
      </c>
      <c r="P2067" s="15" t="s">
        <v>1510</v>
      </c>
      <c r="Q2067" s="336">
        <v>1</v>
      </c>
    </row>
    <row r="2068" spans="1:17" x14ac:dyDescent="0.2">
      <c r="A2068" s="61" t="s">
        <v>3926</v>
      </c>
      <c r="B2068" s="61" t="s">
        <v>1498</v>
      </c>
      <c r="C2068" s="61" t="s">
        <v>1314</v>
      </c>
      <c r="D2068" s="61" t="s">
        <v>3927</v>
      </c>
      <c r="E2068" s="61" t="s">
        <v>4303</v>
      </c>
      <c r="F2068" s="61" t="s">
        <v>4310</v>
      </c>
      <c r="G2068" s="61" t="s">
        <v>1503</v>
      </c>
      <c r="H2068" s="61" t="s">
        <v>4301</v>
      </c>
      <c r="I2068" s="61" t="s">
        <v>1505</v>
      </c>
      <c r="J2068" s="61" t="s">
        <v>1506</v>
      </c>
      <c r="K2068" s="61" t="s">
        <v>4306</v>
      </c>
      <c r="L2068" s="61" t="s">
        <v>1508</v>
      </c>
      <c r="M2068" s="61" t="s">
        <v>4414</v>
      </c>
      <c r="N2068" s="355">
        <v>45763</v>
      </c>
      <c r="O2068" s="19">
        <v>100</v>
      </c>
      <c r="P2068" s="15" t="s">
        <v>1510</v>
      </c>
      <c r="Q2068" s="336">
        <v>1</v>
      </c>
    </row>
    <row r="2069" spans="1:17" x14ac:dyDescent="0.2">
      <c r="A2069" s="61" t="s">
        <v>3926</v>
      </c>
      <c r="B2069" s="61" t="s">
        <v>4300</v>
      </c>
      <c r="C2069" s="61" t="s">
        <v>1314</v>
      </c>
      <c r="D2069" s="61" t="s">
        <v>3927</v>
      </c>
      <c r="E2069" s="61" t="s">
        <v>4303</v>
      </c>
      <c r="F2069" s="61" t="s">
        <v>4310</v>
      </c>
      <c r="G2069" s="61" t="s">
        <v>1503</v>
      </c>
      <c r="H2069" s="61" t="s">
        <v>4301</v>
      </c>
      <c r="I2069" s="61" t="s">
        <v>1505</v>
      </c>
      <c r="J2069" s="61" t="s">
        <v>1506</v>
      </c>
      <c r="K2069" s="61" t="s">
        <v>4306</v>
      </c>
      <c r="L2069" s="61" t="s">
        <v>1508</v>
      </c>
      <c r="M2069" s="61" t="s">
        <v>4414</v>
      </c>
      <c r="N2069" s="355">
        <v>45763</v>
      </c>
      <c r="O2069" s="19">
        <v>4972781.43</v>
      </c>
      <c r="P2069" s="15" t="s">
        <v>1510</v>
      </c>
      <c r="Q2069" s="336">
        <v>1</v>
      </c>
    </row>
    <row r="2070" spans="1:17" x14ac:dyDescent="0.2">
      <c r="A2070" s="61" t="s">
        <v>3579</v>
      </c>
      <c r="B2070" s="61" t="s">
        <v>1498</v>
      </c>
      <c r="C2070" s="61" t="s">
        <v>1314</v>
      </c>
      <c r="D2070" s="61" t="s">
        <v>3580</v>
      </c>
      <c r="E2070" s="61" t="s">
        <v>4303</v>
      </c>
      <c r="F2070" s="61" t="s">
        <v>4310</v>
      </c>
      <c r="G2070" s="61" t="s">
        <v>1503</v>
      </c>
      <c r="H2070" s="61" t="s">
        <v>4301</v>
      </c>
      <c r="I2070" s="61" t="s">
        <v>1505</v>
      </c>
      <c r="J2070" s="61" t="s">
        <v>1506</v>
      </c>
      <c r="K2070" s="61" t="s">
        <v>4306</v>
      </c>
      <c r="L2070" s="61" t="s">
        <v>1508</v>
      </c>
      <c r="M2070" s="61" t="s">
        <v>4414</v>
      </c>
      <c r="N2070" s="355">
        <v>46018</v>
      </c>
      <c r="O2070" s="19">
        <v>0</v>
      </c>
      <c r="P2070" s="15" t="s">
        <v>1510</v>
      </c>
      <c r="Q2070" s="336">
        <v>1</v>
      </c>
    </row>
    <row r="2071" spans="1:17" x14ac:dyDescent="0.2">
      <c r="A2071" s="61" t="s">
        <v>3579</v>
      </c>
      <c r="B2071" s="61" t="s">
        <v>4300</v>
      </c>
      <c r="C2071" s="61" t="s">
        <v>1314</v>
      </c>
      <c r="D2071" s="61" t="s">
        <v>3580</v>
      </c>
      <c r="E2071" s="61" t="s">
        <v>4303</v>
      </c>
      <c r="F2071" s="61" t="s">
        <v>4310</v>
      </c>
      <c r="G2071" s="61" t="s">
        <v>1503</v>
      </c>
      <c r="H2071" s="61" t="s">
        <v>4301</v>
      </c>
      <c r="I2071" s="61" t="s">
        <v>1505</v>
      </c>
      <c r="J2071" s="61" t="s">
        <v>1506</v>
      </c>
      <c r="K2071" s="61" t="s">
        <v>4306</v>
      </c>
      <c r="L2071" s="61" t="s">
        <v>1508</v>
      </c>
      <c r="M2071" s="61" t="s">
        <v>4414</v>
      </c>
      <c r="N2071" s="355">
        <v>46018</v>
      </c>
      <c r="O2071" s="19">
        <v>34999.46</v>
      </c>
      <c r="P2071" s="15" t="s">
        <v>1510</v>
      </c>
      <c r="Q2071" s="336">
        <v>1</v>
      </c>
    </row>
    <row r="2072" spans="1:17" x14ac:dyDescent="0.2">
      <c r="A2072" s="61" t="s">
        <v>3370</v>
      </c>
      <c r="B2072" s="61" t="s">
        <v>1498</v>
      </c>
      <c r="C2072" s="61" t="s">
        <v>1314</v>
      </c>
      <c r="D2072" s="61" t="s">
        <v>3371</v>
      </c>
      <c r="E2072" s="61" t="s">
        <v>4303</v>
      </c>
      <c r="F2072" s="61" t="s">
        <v>4310</v>
      </c>
      <c r="G2072" s="61" t="s">
        <v>1503</v>
      </c>
      <c r="H2072" s="61" t="s">
        <v>4301</v>
      </c>
      <c r="I2072" s="61" t="s">
        <v>1505</v>
      </c>
      <c r="J2072" s="61" t="s">
        <v>1506</v>
      </c>
      <c r="K2072" s="61" t="s">
        <v>4306</v>
      </c>
      <c r="L2072" s="61" t="s">
        <v>1508</v>
      </c>
      <c r="M2072" s="61" t="s">
        <v>4414</v>
      </c>
      <c r="N2072" s="355">
        <v>46018</v>
      </c>
      <c r="O2072" s="19">
        <v>0</v>
      </c>
      <c r="P2072" s="15" t="s">
        <v>1510</v>
      </c>
      <c r="Q2072" s="336">
        <v>1</v>
      </c>
    </row>
    <row r="2073" spans="1:17" x14ac:dyDescent="0.2">
      <c r="A2073" s="61" t="s">
        <v>3370</v>
      </c>
      <c r="B2073" s="61" t="s">
        <v>4300</v>
      </c>
      <c r="C2073" s="61" t="s">
        <v>1314</v>
      </c>
      <c r="D2073" s="61" t="s">
        <v>3371</v>
      </c>
      <c r="E2073" s="61" t="s">
        <v>4303</v>
      </c>
      <c r="F2073" s="61" t="s">
        <v>4310</v>
      </c>
      <c r="G2073" s="61" t="s">
        <v>1503</v>
      </c>
      <c r="H2073" s="61" t="s">
        <v>4301</v>
      </c>
      <c r="I2073" s="61" t="s">
        <v>1505</v>
      </c>
      <c r="J2073" s="61" t="s">
        <v>1506</v>
      </c>
      <c r="K2073" s="61" t="s">
        <v>4306</v>
      </c>
      <c r="L2073" s="61" t="s">
        <v>1508</v>
      </c>
      <c r="M2073" s="61" t="s">
        <v>4414</v>
      </c>
      <c r="N2073" s="355">
        <v>46018</v>
      </c>
      <c r="O2073" s="19">
        <v>55360.21</v>
      </c>
      <c r="P2073" s="15" t="s">
        <v>1510</v>
      </c>
      <c r="Q2073" s="336">
        <v>1</v>
      </c>
    </row>
    <row r="2074" spans="1:17" x14ac:dyDescent="0.2">
      <c r="A2074" s="61" t="s">
        <v>3372</v>
      </c>
      <c r="B2074" s="61" t="s">
        <v>1498</v>
      </c>
      <c r="C2074" s="61" t="s">
        <v>1314</v>
      </c>
      <c r="D2074" s="61" t="s">
        <v>3373</v>
      </c>
      <c r="E2074" s="61" t="s">
        <v>4303</v>
      </c>
      <c r="F2074" s="61" t="s">
        <v>4310</v>
      </c>
      <c r="G2074" s="61" t="s">
        <v>1503</v>
      </c>
      <c r="H2074" s="61" t="s">
        <v>4301</v>
      </c>
      <c r="I2074" s="61" t="s">
        <v>1505</v>
      </c>
      <c r="J2074" s="61" t="s">
        <v>1506</v>
      </c>
      <c r="K2074" s="61" t="s">
        <v>4306</v>
      </c>
      <c r="L2074" s="61" t="s">
        <v>1508</v>
      </c>
      <c r="M2074" s="61" t="s">
        <v>4414</v>
      </c>
      <c r="N2074" s="355">
        <v>46018</v>
      </c>
      <c r="O2074" s="19">
        <v>0</v>
      </c>
      <c r="P2074" s="15" t="s">
        <v>1510</v>
      </c>
      <c r="Q2074" s="336">
        <v>1</v>
      </c>
    </row>
    <row r="2075" spans="1:17" x14ac:dyDescent="0.2">
      <c r="A2075" s="61" t="s">
        <v>3372</v>
      </c>
      <c r="B2075" s="61" t="s">
        <v>4300</v>
      </c>
      <c r="C2075" s="61" t="s">
        <v>1314</v>
      </c>
      <c r="D2075" s="61" t="s">
        <v>3373</v>
      </c>
      <c r="E2075" s="61" t="s">
        <v>4303</v>
      </c>
      <c r="F2075" s="61" t="s">
        <v>4310</v>
      </c>
      <c r="G2075" s="61" t="s">
        <v>1503</v>
      </c>
      <c r="H2075" s="61" t="s">
        <v>4301</v>
      </c>
      <c r="I2075" s="61" t="s">
        <v>1505</v>
      </c>
      <c r="J2075" s="61" t="s">
        <v>1506</v>
      </c>
      <c r="K2075" s="61" t="s">
        <v>4306</v>
      </c>
      <c r="L2075" s="61" t="s">
        <v>1508</v>
      </c>
      <c r="M2075" s="61" t="s">
        <v>4414</v>
      </c>
      <c r="N2075" s="355">
        <v>46018</v>
      </c>
      <c r="O2075" s="19">
        <v>343040.13</v>
      </c>
      <c r="P2075" s="15" t="s">
        <v>1510</v>
      </c>
      <c r="Q2075" s="336">
        <v>1</v>
      </c>
    </row>
    <row r="2076" spans="1:17" x14ac:dyDescent="0.2">
      <c r="A2076" s="61" t="s">
        <v>3304</v>
      </c>
      <c r="B2076" s="61" t="s">
        <v>1498</v>
      </c>
      <c r="C2076" s="61" t="s">
        <v>1314</v>
      </c>
      <c r="D2076" s="61" t="s">
        <v>3305</v>
      </c>
      <c r="E2076" s="61" t="s">
        <v>4303</v>
      </c>
      <c r="F2076" s="61" t="s">
        <v>4310</v>
      </c>
      <c r="G2076" s="61" t="s">
        <v>1503</v>
      </c>
      <c r="H2076" s="61" t="s">
        <v>4301</v>
      </c>
      <c r="I2076" s="61" t="s">
        <v>1505</v>
      </c>
      <c r="J2076" s="61" t="s">
        <v>1506</v>
      </c>
      <c r="K2076" s="61" t="s">
        <v>4306</v>
      </c>
      <c r="L2076" s="61" t="s">
        <v>1508</v>
      </c>
      <c r="M2076" s="61" t="s">
        <v>4414</v>
      </c>
      <c r="N2076" s="355">
        <v>45763</v>
      </c>
      <c r="O2076" s="19">
        <v>100</v>
      </c>
      <c r="P2076" s="15" t="s">
        <v>1510</v>
      </c>
      <c r="Q2076" s="336">
        <v>1</v>
      </c>
    </row>
    <row r="2077" spans="1:17" x14ac:dyDescent="0.2">
      <c r="A2077" s="61" t="s">
        <v>3304</v>
      </c>
      <c r="B2077" s="61" t="s">
        <v>4300</v>
      </c>
      <c r="C2077" s="61" t="s">
        <v>1314</v>
      </c>
      <c r="D2077" s="61" t="s">
        <v>3305</v>
      </c>
      <c r="E2077" s="61" t="s">
        <v>4303</v>
      </c>
      <c r="F2077" s="61" t="s">
        <v>4310</v>
      </c>
      <c r="G2077" s="61" t="s">
        <v>1503</v>
      </c>
      <c r="H2077" s="61" t="s">
        <v>4301</v>
      </c>
      <c r="I2077" s="61" t="s">
        <v>1505</v>
      </c>
      <c r="J2077" s="61" t="s">
        <v>1506</v>
      </c>
      <c r="K2077" s="61" t="s">
        <v>4306</v>
      </c>
      <c r="L2077" s="61" t="s">
        <v>1508</v>
      </c>
      <c r="M2077" s="61" t="s">
        <v>4414</v>
      </c>
      <c r="N2077" s="355">
        <v>45763</v>
      </c>
      <c r="O2077" s="19">
        <v>20941.46</v>
      </c>
      <c r="P2077" s="15" t="s">
        <v>1510</v>
      </c>
      <c r="Q2077" s="336">
        <v>1</v>
      </c>
    </row>
    <row r="2078" spans="1:17" x14ac:dyDescent="0.2">
      <c r="A2078" s="61" t="s">
        <v>3581</v>
      </c>
      <c r="B2078" s="61" t="s">
        <v>1498</v>
      </c>
      <c r="C2078" s="61" t="s">
        <v>1314</v>
      </c>
      <c r="D2078" s="61" t="s">
        <v>3582</v>
      </c>
      <c r="E2078" s="61" t="s">
        <v>4303</v>
      </c>
      <c r="F2078" s="61" t="s">
        <v>4310</v>
      </c>
      <c r="G2078" s="61" t="s">
        <v>1503</v>
      </c>
      <c r="H2078" s="61" t="s">
        <v>4301</v>
      </c>
      <c r="I2078" s="61" t="s">
        <v>1505</v>
      </c>
      <c r="J2078" s="61" t="s">
        <v>1506</v>
      </c>
      <c r="K2078" s="61" t="s">
        <v>4306</v>
      </c>
      <c r="L2078" s="61" t="s">
        <v>1508</v>
      </c>
      <c r="M2078" s="61" t="s">
        <v>4414</v>
      </c>
      <c r="N2078" s="355">
        <v>45537</v>
      </c>
      <c r="O2078" s="19">
        <v>100</v>
      </c>
      <c r="P2078" s="15" t="s">
        <v>1510</v>
      </c>
      <c r="Q2078" s="336">
        <v>1</v>
      </c>
    </row>
    <row r="2079" spans="1:17" x14ac:dyDescent="0.2">
      <c r="A2079" s="61" t="s">
        <v>3581</v>
      </c>
      <c r="B2079" s="61" t="s">
        <v>4300</v>
      </c>
      <c r="C2079" s="61" t="s">
        <v>1314</v>
      </c>
      <c r="D2079" s="61" t="s">
        <v>3582</v>
      </c>
      <c r="E2079" s="61" t="s">
        <v>4303</v>
      </c>
      <c r="F2079" s="61" t="s">
        <v>4310</v>
      </c>
      <c r="G2079" s="61" t="s">
        <v>1503</v>
      </c>
      <c r="H2079" s="61" t="s">
        <v>4301</v>
      </c>
      <c r="I2079" s="61" t="s">
        <v>1505</v>
      </c>
      <c r="J2079" s="61" t="s">
        <v>1506</v>
      </c>
      <c r="K2079" s="61" t="s">
        <v>4306</v>
      </c>
      <c r="L2079" s="61" t="s">
        <v>1508</v>
      </c>
      <c r="M2079" s="61" t="s">
        <v>4414</v>
      </c>
      <c r="N2079" s="355">
        <v>45537</v>
      </c>
      <c r="O2079" s="19">
        <v>100</v>
      </c>
      <c r="P2079" s="15" t="s">
        <v>1510</v>
      </c>
      <c r="Q2079" s="336">
        <v>1</v>
      </c>
    </row>
    <row r="2080" spans="1:17" x14ac:dyDescent="0.2">
      <c r="A2080" s="61" t="s">
        <v>2911</v>
      </c>
      <c r="B2080" s="61" t="s">
        <v>1498</v>
      </c>
      <c r="C2080" s="61" t="s">
        <v>1314</v>
      </c>
      <c r="D2080" s="61" t="s">
        <v>2912</v>
      </c>
      <c r="E2080" s="61" t="s">
        <v>4303</v>
      </c>
      <c r="F2080" s="61" t="s">
        <v>4310</v>
      </c>
      <c r="G2080" s="61" t="s">
        <v>1503</v>
      </c>
      <c r="H2080" s="61" t="s">
        <v>4301</v>
      </c>
      <c r="I2080" s="61" t="s">
        <v>1505</v>
      </c>
      <c r="J2080" s="61" t="s">
        <v>1506</v>
      </c>
      <c r="K2080" s="61" t="s">
        <v>4306</v>
      </c>
      <c r="L2080" s="61" t="s">
        <v>1508</v>
      </c>
      <c r="M2080" s="61" t="s">
        <v>4414</v>
      </c>
      <c r="N2080" s="355">
        <v>45987</v>
      </c>
      <c r="O2080" s="19">
        <v>0</v>
      </c>
      <c r="P2080" s="15" t="s">
        <v>1510</v>
      </c>
      <c r="Q2080" s="336">
        <v>1</v>
      </c>
    </row>
    <row r="2081" spans="1:17" x14ac:dyDescent="0.2">
      <c r="A2081" s="61" t="s">
        <v>2911</v>
      </c>
      <c r="B2081" s="61" t="s">
        <v>4300</v>
      </c>
      <c r="C2081" s="61" t="s">
        <v>1314</v>
      </c>
      <c r="D2081" s="61" t="s">
        <v>2912</v>
      </c>
      <c r="E2081" s="61" t="s">
        <v>4303</v>
      </c>
      <c r="F2081" s="61" t="s">
        <v>4310</v>
      </c>
      <c r="G2081" s="61" t="s">
        <v>1503</v>
      </c>
      <c r="H2081" s="61" t="s">
        <v>4301</v>
      </c>
      <c r="I2081" s="61" t="s">
        <v>4302</v>
      </c>
      <c r="J2081" s="61" t="s">
        <v>1506</v>
      </c>
      <c r="K2081" s="61" t="s">
        <v>4306</v>
      </c>
      <c r="L2081" s="61" t="s">
        <v>1508</v>
      </c>
      <c r="M2081" s="61" t="s">
        <v>4414</v>
      </c>
      <c r="N2081" s="355">
        <v>45987</v>
      </c>
      <c r="O2081" s="19">
        <v>156767.49</v>
      </c>
      <c r="P2081" s="15" t="s">
        <v>1510</v>
      </c>
      <c r="Q2081" s="336">
        <v>1</v>
      </c>
    </row>
    <row r="2082" spans="1:17" x14ac:dyDescent="0.2">
      <c r="A2082" s="61" t="s">
        <v>3032</v>
      </c>
      <c r="B2082" s="61" t="s">
        <v>1498</v>
      </c>
      <c r="C2082" s="61" t="s">
        <v>1314</v>
      </c>
      <c r="D2082" s="61" t="s">
        <v>3033</v>
      </c>
      <c r="E2082" s="61" t="s">
        <v>4303</v>
      </c>
      <c r="F2082" s="61" t="s">
        <v>4310</v>
      </c>
      <c r="G2082" s="61" t="s">
        <v>1503</v>
      </c>
      <c r="H2082" s="61" t="s">
        <v>4301</v>
      </c>
      <c r="I2082" s="61" t="s">
        <v>1505</v>
      </c>
      <c r="J2082" s="61" t="s">
        <v>1506</v>
      </c>
      <c r="K2082" s="61" t="s">
        <v>4306</v>
      </c>
      <c r="L2082" s="61" t="s">
        <v>1508</v>
      </c>
      <c r="M2082" s="61" t="s">
        <v>4414</v>
      </c>
      <c r="N2082" s="355">
        <v>45996</v>
      </c>
      <c r="O2082" s="19">
        <v>0</v>
      </c>
      <c r="P2082" s="15" t="s">
        <v>1510</v>
      </c>
      <c r="Q2082" s="336">
        <v>1</v>
      </c>
    </row>
    <row r="2083" spans="1:17" x14ac:dyDescent="0.2">
      <c r="A2083" s="61" t="s">
        <v>3032</v>
      </c>
      <c r="B2083" s="61" t="s">
        <v>4300</v>
      </c>
      <c r="C2083" s="61" t="s">
        <v>1314</v>
      </c>
      <c r="D2083" s="61" t="s">
        <v>3033</v>
      </c>
      <c r="E2083" s="61" t="s">
        <v>4303</v>
      </c>
      <c r="F2083" s="61" t="s">
        <v>4310</v>
      </c>
      <c r="G2083" s="61" t="s">
        <v>1503</v>
      </c>
      <c r="H2083" s="61" t="s">
        <v>4301</v>
      </c>
      <c r="I2083" s="61" t="s">
        <v>4286</v>
      </c>
      <c r="J2083" s="61" t="s">
        <v>1506</v>
      </c>
      <c r="K2083" s="61" t="s">
        <v>4306</v>
      </c>
      <c r="L2083" s="61" t="s">
        <v>1508</v>
      </c>
      <c r="M2083" s="61" t="s">
        <v>4414</v>
      </c>
      <c r="N2083" s="355">
        <v>45996</v>
      </c>
      <c r="O2083" s="19">
        <v>156198.01</v>
      </c>
      <c r="P2083" s="15" t="s">
        <v>1510</v>
      </c>
      <c r="Q2083" s="336">
        <v>1</v>
      </c>
    </row>
    <row r="2084" spans="1:17" x14ac:dyDescent="0.2">
      <c r="A2084" s="61" t="s">
        <v>3228</v>
      </c>
      <c r="B2084" s="61" t="s">
        <v>1498</v>
      </c>
      <c r="C2084" s="61" t="s">
        <v>1314</v>
      </c>
      <c r="D2084" s="61" t="s">
        <v>3229</v>
      </c>
      <c r="E2084" s="61" t="s">
        <v>4303</v>
      </c>
      <c r="F2084" s="61" t="s">
        <v>4310</v>
      </c>
      <c r="G2084" s="61" t="s">
        <v>1503</v>
      </c>
      <c r="H2084" s="61" t="s">
        <v>4301</v>
      </c>
      <c r="I2084" s="61" t="s">
        <v>1505</v>
      </c>
      <c r="J2084" s="61" t="s">
        <v>1506</v>
      </c>
      <c r="K2084" s="61" t="s">
        <v>4306</v>
      </c>
      <c r="L2084" s="61" t="s">
        <v>1508</v>
      </c>
      <c r="M2084" s="61" t="s">
        <v>4422</v>
      </c>
      <c r="N2084" s="355">
        <v>46034</v>
      </c>
      <c r="O2084" s="19">
        <v>0</v>
      </c>
      <c r="P2084" s="15" t="s">
        <v>1510</v>
      </c>
      <c r="Q2084" s="336">
        <v>1</v>
      </c>
    </row>
    <row r="2085" spans="1:17" x14ac:dyDescent="0.2">
      <c r="A2085" s="61" t="s">
        <v>3228</v>
      </c>
      <c r="B2085" s="61" t="s">
        <v>1498</v>
      </c>
      <c r="C2085" s="61" t="s">
        <v>4312</v>
      </c>
      <c r="D2085" s="61" t="s">
        <v>3229</v>
      </c>
      <c r="E2085" s="61" t="s">
        <v>4303</v>
      </c>
      <c r="F2085" s="61" t="s">
        <v>4310</v>
      </c>
      <c r="G2085" s="61" t="s">
        <v>1503</v>
      </c>
      <c r="H2085" s="61" t="s">
        <v>4301</v>
      </c>
      <c r="I2085" s="61" t="s">
        <v>1505</v>
      </c>
      <c r="J2085" s="61" t="s">
        <v>1506</v>
      </c>
      <c r="K2085" s="61" t="s">
        <v>4306</v>
      </c>
      <c r="L2085" s="61" t="s">
        <v>1508</v>
      </c>
      <c r="M2085" s="61" t="s">
        <v>4422</v>
      </c>
      <c r="N2085" s="355">
        <v>46034</v>
      </c>
      <c r="O2085" s="19">
        <v>1</v>
      </c>
      <c r="P2085" s="15" t="s">
        <v>1510</v>
      </c>
      <c r="Q2085" s="336">
        <v>1</v>
      </c>
    </row>
    <row r="2086" spans="1:17" x14ac:dyDescent="0.2">
      <c r="A2086" s="61" t="s">
        <v>3228</v>
      </c>
      <c r="B2086" s="61" t="s">
        <v>1498</v>
      </c>
      <c r="C2086" s="61" t="s">
        <v>4313</v>
      </c>
      <c r="D2086" s="61" t="s">
        <v>3229</v>
      </c>
      <c r="E2086" s="61" t="s">
        <v>4303</v>
      </c>
      <c r="F2086" s="61" t="s">
        <v>4310</v>
      </c>
      <c r="G2086" s="61" t="s">
        <v>1503</v>
      </c>
      <c r="H2086" s="61" t="s">
        <v>4301</v>
      </c>
      <c r="I2086" s="61" t="s">
        <v>1505</v>
      </c>
      <c r="J2086" s="61" t="s">
        <v>1506</v>
      </c>
      <c r="K2086" s="61" t="s">
        <v>4306</v>
      </c>
      <c r="L2086" s="61" t="s">
        <v>1508</v>
      </c>
      <c r="M2086" s="61" t="s">
        <v>4422</v>
      </c>
      <c r="N2086" s="355">
        <v>46034</v>
      </c>
      <c r="O2086" s="19">
        <v>0</v>
      </c>
      <c r="P2086" s="15" t="s">
        <v>1510</v>
      </c>
      <c r="Q2086" s="336">
        <v>1</v>
      </c>
    </row>
    <row r="2087" spans="1:17" x14ac:dyDescent="0.2">
      <c r="A2087" s="61" t="s">
        <v>3228</v>
      </c>
      <c r="B2087" s="61" t="s">
        <v>4300</v>
      </c>
      <c r="C2087" s="61" t="s">
        <v>1314</v>
      </c>
      <c r="D2087" s="61" t="s">
        <v>3229</v>
      </c>
      <c r="E2087" s="61" t="s">
        <v>4303</v>
      </c>
      <c r="F2087" s="61" t="s">
        <v>4310</v>
      </c>
      <c r="G2087" s="61" t="s">
        <v>1503</v>
      </c>
      <c r="H2087" s="61" t="s">
        <v>4301</v>
      </c>
      <c r="I2087" s="61" t="s">
        <v>1505</v>
      </c>
      <c r="J2087" s="61" t="s">
        <v>1506</v>
      </c>
      <c r="K2087" s="61" t="s">
        <v>4306</v>
      </c>
      <c r="L2087" s="61" t="s">
        <v>1508</v>
      </c>
      <c r="M2087" s="61" t="s">
        <v>4422</v>
      </c>
      <c r="N2087" s="355">
        <v>46034</v>
      </c>
      <c r="O2087" s="19">
        <v>3691.72</v>
      </c>
      <c r="P2087" s="15" t="s">
        <v>1510</v>
      </c>
      <c r="Q2087" s="336">
        <v>1</v>
      </c>
    </row>
    <row r="2088" spans="1:17" x14ac:dyDescent="0.2">
      <c r="A2088" s="61" t="s">
        <v>3505</v>
      </c>
      <c r="B2088" s="61" t="s">
        <v>1498</v>
      </c>
      <c r="C2088" s="61" t="s">
        <v>1314</v>
      </c>
      <c r="D2088" s="61" t="s">
        <v>3506</v>
      </c>
      <c r="E2088" s="61" t="s">
        <v>4303</v>
      </c>
      <c r="F2088" s="61" t="s">
        <v>4349</v>
      </c>
      <c r="G2088" s="61" t="s">
        <v>1503</v>
      </c>
      <c r="H2088" s="61" t="s">
        <v>4301</v>
      </c>
      <c r="I2088" s="61" t="s">
        <v>1505</v>
      </c>
      <c r="J2088" s="61" t="s">
        <v>1506</v>
      </c>
      <c r="K2088" s="61" t="s">
        <v>4306</v>
      </c>
      <c r="L2088" s="61" t="s">
        <v>1508</v>
      </c>
      <c r="M2088" s="61" t="s">
        <v>4423</v>
      </c>
      <c r="N2088" s="355">
        <v>45898</v>
      </c>
      <c r="O2088" s="19">
        <v>0</v>
      </c>
      <c r="P2088" s="15" t="s">
        <v>1510</v>
      </c>
      <c r="Q2088" s="336">
        <v>1</v>
      </c>
    </row>
    <row r="2089" spans="1:17" x14ac:dyDescent="0.2">
      <c r="A2089" s="61" t="s">
        <v>3505</v>
      </c>
      <c r="B2089" s="61" t="s">
        <v>1498</v>
      </c>
      <c r="C2089" s="61" t="s">
        <v>4312</v>
      </c>
      <c r="D2089" s="61" t="s">
        <v>3506</v>
      </c>
      <c r="E2089" s="61" t="s">
        <v>4303</v>
      </c>
      <c r="F2089" s="61" t="s">
        <v>4349</v>
      </c>
      <c r="G2089" s="61" t="s">
        <v>1503</v>
      </c>
      <c r="H2089" s="61" t="s">
        <v>4301</v>
      </c>
      <c r="I2089" s="61" t="s">
        <v>1505</v>
      </c>
      <c r="J2089" s="61" t="s">
        <v>1506</v>
      </c>
      <c r="K2089" s="61" t="s">
        <v>4306</v>
      </c>
      <c r="L2089" s="61" t="s">
        <v>1508</v>
      </c>
      <c r="M2089" s="61" t="s">
        <v>4423</v>
      </c>
      <c r="N2089" s="355">
        <v>45898</v>
      </c>
      <c r="O2089" s="19">
        <v>0</v>
      </c>
      <c r="P2089" s="15" t="s">
        <v>1510</v>
      </c>
      <c r="Q2089" s="336">
        <v>1</v>
      </c>
    </row>
    <row r="2090" spans="1:17" x14ac:dyDescent="0.2">
      <c r="A2090" s="61" t="s">
        <v>3505</v>
      </c>
      <c r="B2090" s="61" t="s">
        <v>1498</v>
      </c>
      <c r="C2090" s="61" t="s">
        <v>4313</v>
      </c>
      <c r="D2090" s="61" t="s">
        <v>3506</v>
      </c>
      <c r="E2090" s="61" t="s">
        <v>4303</v>
      </c>
      <c r="F2090" s="61" t="s">
        <v>4349</v>
      </c>
      <c r="G2090" s="61" t="s">
        <v>1503</v>
      </c>
      <c r="H2090" s="61" t="s">
        <v>4301</v>
      </c>
      <c r="I2090" s="61" t="s">
        <v>1505</v>
      </c>
      <c r="J2090" s="61" t="s">
        <v>1506</v>
      </c>
      <c r="K2090" s="61" t="s">
        <v>4306</v>
      </c>
      <c r="L2090" s="61" t="s">
        <v>1508</v>
      </c>
      <c r="M2090" s="61" t="s">
        <v>4423</v>
      </c>
      <c r="N2090" s="355">
        <v>45898</v>
      </c>
      <c r="O2090" s="19">
        <v>100</v>
      </c>
      <c r="P2090" s="15" t="s">
        <v>1510</v>
      </c>
      <c r="Q2090" s="336">
        <v>1</v>
      </c>
    </row>
    <row r="2091" spans="1:17" x14ac:dyDescent="0.2">
      <c r="A2091" s="61" t="s">
        <v>3505</v>
      </c>
      <c r="B2091" s="61" t="s">
        <v>4300</v>
      </c>
      <c r="C2091" s="61" t="s">
        <v>1314</v>
      </c>
      <c r="D2091" s="61" t="s">
        <v>3506</v>
      </c>
      <c r="E2091" s="61" t="s">
        <v>4303</v>
      </c>
      <c r="F2091" s="61" t="s">
        <v>4349</v>
      </c>
      <c r="G2091" s="61" t="s">
        <v>1503</v>
      </c>
      <c r="H2091" s="61" t="s">
        <v>4301</v>
      </c>
      <c r="I2091" s="61" t="s">
        <v>1505</v>
      </c>
      <c r="J2091" s="61" t="s">
        <v>1506</v>
      </c>
      <c r="K2091" s="61" t="s">
        <v>4306</v>
      </c>
      <c r="L2091" s="61" t="s">
        <v>1508</v>
      </c>
      <c r="M2091" s="61" t="s">
        <v>4423</v>
      </c>
      <c r="N2091" s="355">
        <v>45898</v>
      </c>
      <c r="O2091" s="19">
        <v>878453.86</v>
      </c>
      <c r="P2091" s="15" t="s">
        <v>1510</v>
      </c>
      <c r="Q2091" s="336">
        <v>1</v>
      </c>
    </row>
    <row r="2092" spans="1:17" x14ac:dyDescent="0.2">
      <c r="A2092" s="61" t="s">
        <v>3272</v>
      </c>
      <c r="B2092" s="61" t="s">
        <v>1498</v>
      </c>
      <c r="C2092" s="61" t="s">
        <v>1314</v>
      </c>
      <c r="D2092" s="61" t="s">
        <v>3273</v>
      </c>
      <c r="E2092" s="61" t="s">
        <v>4303</v>
      </c>
      <c r="F2092" s="61" t="s">
        <v>4310</v>
      </c>
      <c r="G2092" s="61" t="s">
        <v>1503</v>
      </c>
      <c r="H2092" s="61" t="s">
        <v>4301</v>
      </c>
      <c r="I2092" s="61" t="s">
        <v>1505</v>
      </c>
      <c r="J2092" s="61" t="s">
        <v>1506</v>
      </c>
      <c r="K2092" s="61" t="s">
        <v>4306</v>
      </c>
      <c r="L2092" s="61" t="s">
        <v>1508</v>
      </c>
      <c r="M2092" s="61" t="s">
        <v>4414</v>
      </c>
      <c r="N2092" s="355">
        <v>45898</v>
      </c>
      <c r="O2092" s="19">
        <v>0</v>
      </c>
      <c r="P2092" s="15" t="s">
        <v>1510</v>
      </c>
      <c r="Q2092" s="336">
        <v>1</v>
      </c>
    </row>
    <row r="2093" spans="1:17" x14ac:dyDescent="0.2">
      <c r="A2093" s="61" t="s">
        <v>3272</v>
      </c>
      <c r="B2093" s="61" t="s">
        <v>4300</v>
      </c>
      <c r="C2093" s="61" t="s">
        <v>1314</v>
      </c>
      <c r="D2093" s="61" t="s">
        <v>3273</v>
      </c>
      <c r="E2093" s="61" t="s">
        <v>4303</v>
      </c>
      <c r="F2093" s="61" t="s">
        <v>4310</v>
      </c>
      <c r="G2093" s="61" t="s">
        <v>1503</v>
      </c>
      <c r="H2093" s="61" t="s">
        <v>4301</v>
      </c>
      <c r="I2093" s="61" t="s">
        <v>1505</v>
      </c>
      <c r="J2093" s="61" t="s">
        <v>1506</v>
      </c>
      <c r="K2093" s="61" t="s">
        <v>4306</v>
      </c>
      <c r="L2093" s="61" t="s">
        <v>1508</v>
      </c>
      <c r="M2093" s="61" t="s">
        <v>4414</v>
      </c>
      <c r="N2093" s="355">
        <v>45898</v>
      </c>
      <c r="O2093" s="19">
        <v>284924.78000000003</v>
      </c>
      <c r="P2093" s="15" t="s">
        <v>1510</v>
      </c>
      <c r="Q2093" s="336">
        <v>1</v>
      </c>
    </row>
    <row r="2094" spans="1:17" x14ac:dyDescent="0.2">
      <c r="A2094" s="61" t="s">
        <v>2943</v>
      </c>
      <c r="B2094" s="61" t="s">
        <v>1498</v>
      </c>
      <c r="C2094" s="61" t="s">
        <v>1314</v>
      </c>
      <c r="D2094" s="61" t="s">
        <v>2944</v>
      </c>
      <c r="E2094" s="61" t="s">
        <v>4303</v>
      </c>
      <c r="F2094" s="61" t="s">
        <v>4424</v>
      </c>
      <c r="G2094" s="61" t="s">
        <v>1503</v>
      </c>
      <c r="H2094" s="61" t="s">
        <v>4301</v>
      </c>
      <c r="I2094" s="61" t="s">
        <v>1505</v>
      </c>
      <c r="J2094" s="61" t="s">
        <v>1506</v>
      </c>
      <c r="K2094" s="61" t="s">
        <v>4306</v>
      </c>
      <c r="L2094" s="61" t="s">
        <v>1508</v>
      </c>
      <c r="M2094" s="61" t="s">
        <v>4425</v>
      </c>
      <c r="N2094" s="355">
        <v>45898</v>
      </c>
      <c r="O2094" s="19">
        <v>0</v>
      </c>
      <c r="P2094" s="15" t="s">
        <v>1510</v>
      </c>
      <c r="Q2094" s="336">
        <v>1</v>
      </c>
    </row>
    <row r="2095" spans="1:17" x14ac:dyDescent="0.2">
      <c r="A2095" s="61" t="s">
        <v>2943</v>
      </c>
      <c r="B2095" s="61" t="s">
        <v>1498</v>
      </c>
      <c r="C2095" s="61" t="s">
        <v>4312</v>
      </c>
      <c r="D2095" s="61" t="s">
        <v>2944</v>
      </c>
      <c r="E2095" s="61" t="s">
        <v>4303</v>
      </c>
      <c r="F2095" s="61" t="s">
        <v>4424</v>
      </c>
      <c r="G2095" s="61" t="s">
        <v>1503</v>
      </c>
      <c r="H2095" s="61" t="s">
        <v>4301</v>
      </c>
      <c r="I2095" s="61" t="s">
        <v>1505</v>
      </c>
      <c r="J2095" s="61" t="s">
        <v>1506</v>
      </c>
      <c r="K2095" s="61" t="s">
        <v>4306</v>
      </c>
      <c r="L2095" s="61" t="s">
        <v>1508</v>
      </c>
      <c r="M2095" s="61" t="s">
        <v>4425</v>
      </c>
      <c r="N2095" s="355">
        <v>45898</v>
      </c>
      <c r="O2095" s="19">
        <v>0</v>
      </c>
      <c r="P2095" s="15" t="s">
        <v>1510</v>
      </c>
      <c r="Q2095" s="336">
        <v>1</v>
      </c>
    </row>
    <row r="2096" spans="1:17" x14ac:dyDescent="0.2">
      <c r="A2096" s="61" t="s">
        <v>2943</v>
      </c>
      <c r="B2096" s="61" t="s">
        <v>1498</v>
      </c>
      <c r="C2096" s="61" t="s">
        <v>4313</v>
      </c>
      <c r="D2096" s="61" t="s">
        <v>2944</v>
      </c>
      <c r="E2096" s="61" t="s">
        <v>4303</v>
      </c>
      <c r="F2096" s="61" t="s">
        <v>4424</v>
      </c>
      <c r="G2096" s="61" t="s">
        <v>1503</v>
      </c>
      <c r="H2096" s="61" t="s">
        <v>4301</v>
      </c>
      <c r="I2096" s="61" t="s">
        <v>1505</v>
      </c>
      <c r="J2096" s="61" t="s">
        <v>1506</v>
      </c>
      <c r="K2096" s="61" t="s">
        <v>4306</v>
      </c>
      <c r="L2096" s="61" t="s">
        <v>1508</v>
      </c>
      <c r="M2096" s="61" t="s">
        <v>4425</v>
      </c>
      <c r="N2096" s="355">
        <v>45898</v>
      </c>
      <c r="O2096" s="19">
        <v>0</v>
      </c>
      <c r="P2096" s="15" t="s">
        <v>1510</v>
      </c>
      <c r="Q2096" s="336">
        <v>1</v>
      </c>
    </row>
    <row r="2097" spans="1:17" x14ac:dyDescent="0.2">
      <c r="A2097" s="61" t="s">
        <v>2943</v>
      </c>
      <c r="B2097" s="61" t="s">
        <v>4300</v>
      </c>
      <c r="C2097" s="61" t="s">
        <v>1314</v>
      </c>
      <c r="D2097" s="61" t="s">
        <v>2944</v>
      </c>
      <c r="E2097" s="61" t="s">
        <v>4303</v>
      </c>
      <c r="F2097" s="61" t="s">
        <v>4424</v>
      </c>
      <c r="G2097" s="61" t="s">
        <v>1503</v>
      </c>
      <c r="H2097" s="61" t="s">
        <v>4301</v>
      </c>
      <c r="I2097" s="61" t="s">
        <v>1505</v>
      </c>
      <c r="J2097" s="61" t="s">
        <v>1506</v>
      </c>
      <c r="K2097" s="61" t="s">
        <v>4306</v>
      </c>
      <c r="L2097" s="61" t="s">
        <v>1508</v>
      </c>
      <c r="M2097" s="61" t="s">
        <v>4425</v>
      </c>
      <c r="N2097" s="355">
        <v>45898</v>
      </c>
      <c r="O2097" s="19">
        <v>11741.79</v>
      </c>
      <c r="P2097" s="15" t="s">
        <v>1510</v>
      </c>
      <c r="Q2097" s="336">
        <v>1</v>
      </c>
    </row>
    <row r="2098" spans="1:17" x14ac:dyDescent="0.2">
      <c r="A2098" s="61" t="s">
        <v>3322</v>
      </c>
      <c r="B2098" s="61" t="s">
        <v>1498</v>
      </c>
      <c r="C2098" s="61" t="s">
        <v>1314</v>
      </c>
      <c r="D2098" s="61" t="s">
        <v>3323</v>
      </c>
      <c r="E2098" s="61" t="s">
        <v>4303</v>
      </c>
      <c r="F2098" s="61" t="s">
        <v>4346</v>
      </c>
      <c r="G2098" s="61" t="s">
        <v>1503</v>
      </c>
      <c r="H2098" s="61" t="s">
        <v>4301</v>
      </c>
      <c r="I2098" s="61" t="s">
        <v>1505</v>
      </c>
      <c r="J2098" s="61" t="s">
        <v>1506</v>
      </c>
      <c r="K2098" s="61" t="s">
        <v>4306</v>
      </c>
      <c r="L2098" s="61" t="s">
        <v>1508</v>
      </c>
      <c r="M2098" s="61" t="s">
        <v>4425</v>
      </c>
      <c r="N2098" s="355">
        <v>45937</v>
      </c>
      <c r="O2098" s="19">
        <v>0</v>
      </c>
      <c r="P2098" s="15" t="s">
        <v>1510</v>
      </c>
      <c r="Q2098" s="336">
        <v>1</v>
      </c>
    </row>
    <row r="2099" spans="1:17" x14ac:dyDescent="0.2">
      <c r="A2099" s="61" t="s">
        <v>3322</v>
      </c>
      <c r="B2099" s="61" t="s">
        <v>1498</v>
      </c>
      <c r="C2099" s="61" t="s">
        <v>4312</v>
      </c>
      <c r="D2099" s="61" t="s">
        <v>3323</v>
      </c>
      <c r="E2099" s="61" t="s">
        <v>4303</v>
      </c>
      <c r="F2099" s="61" t="s">
        <v>4346</v>
      </c>
      <c r="G2099" s="61" t="s">
        <v>1503</v>
      </c>
      <c r="H2099" s="61" t="s">
        <v>4301</v>
      </c>
      <c r="I2099" s="61" t="s">
        <v>1505</v>
      </c>
      <c r="J2099" s="61" t="s">
        <v>1506</v>
      </c>
      <c r="K2099" s="61" t="s">
        <v>4306</v>
      </c>
      <c r="L2099" s="61" t="s">
        <v>1508</v>
      </c>
      <c r="M2099" s="61" t="s">
        <v>4425</v>
      </c>
      <c r="N2099" s="355">
        <v>45937</v>
      </c>
      <c r="O2099" s="19">
        <v>0</v>
      </c>
      <c r="P2099" s="15" t="s">
        <v>1510</v>
      </c>
      <c r="Q2099" s="336">
        <v>1</v>
      </c>
    </row>
    <row r="2100" spans="1:17" x14ac:dyDescent="0.2">
      <c r="A2100" s="61" t="s">
        <v>3322</v>
      </c>
      <c r="B2100" s="61" t="s">
        <v>1498</v>
      </c>
      <c r="C2100" s="61" t="s">
        <v>4313</v>
      </c>
      <c r="D2100" s="61" t="s">
        <v>3323</v>
      </c>
      <c r="E2100" s="61" t="s">
        <v>4303</v>
      </c>
      <c r="F2100" s="61" t="s">
        <v>4346</v>
      </c>
      <c r="G2100" s="61" t="s">
        <v>1503</v>
      </c>
      <c r="H2100" s="61" t="s">
        <v>4301</v>
      </c>
      <c r="I2100" s="61" t="s">
        <v>1505</v>
      </c>
      <c r="J2100" s="61" t="s">
        <v>1506</v>
      </c>
      <c r="K2100" s="61" t="s">
        <v>4306</v>
      </c>
      <c r="L2100" s="61" t="s">
        <v>1508</v>
      </c>
      <c r="M2100" s="61" t="s">
        <v>4425</v>
      </c>
      <c r="N2100" s="355">
        <v>45937</v>
      </c>
      <c r="O2100" s="19">
        <v>0</v>
      </c>
      <c r="P2100" s="15" t="s">
        <v>1510</v>
      </c>
      <c r="Q2100" s="336">
        <v>1</v>
      </c>
    </row>
    <row r="2101" spans="1:17" x14ac:dyDescent="0.2">
      <c r="A2101" s="61" t="s">
        <v>3322</v>
      </c>
      <c r="B2101" s="61" t="s">
        <v>4300</v>
      </c>
      <c r="C2101" s="61" t="s">
        <v>1314</v>
      </c>
      <c r="D2101" s="61" t="s">
        <v>3323</v>
      </c>
      <c r="E2101" s="61" t="s">
        <v>4303</v>
      </c>
      <c r="F2101" s="61" t="s">
        <v>4346</v>
      </c>
      <c r="G2101" s="61" t="s">
        <v>1503</v>
      </c>
      <c r="H2101" s="61" t="s">
        <v>4301</v>
      </c>
      <c r="I2101" s="61" t="s">
        <v>1505</v>
      </c>
      <c r="J2101" s="61" t="s">
        <v>1506</v>
      </c>
      <c r="K2101" s="61" t="s">
        <v>4306</v>
      </c>
      <c r="L2101" s="61" t="s">
        <v>1508</v>
      </c>
      <c r="M2101" s="61" t="s">
        <v>4425</v>
      </c>
      <c r="N2101" s="355">
        <v>45937</v>
      </c>
      <c r="O2101" s="19">
        <v>397077.23</v>
      </c>
      <c r="P2101" s="15" t="s">
        <v>1510</v>
      </c>
      <c r="Q2101" s="336">
        <v>1</v>
      </c>
    </row>
    <row r="2102" spans="1:17" x14ac:dyDescent="0.2">
      <c r="A2102" s="61" t="s">
        <v>3654</v>
      </c>
      <c r="B2102" s="61" t="s">
        <v>1498</v>
      </c>
      <c r="C2102" s="61" t="s">
        <v>1314</v>
      </c>
      <c r="D2102" s="61" t="s">
        <v>3655</v>
      </c>
      <c r="E2102" s="61" t="s">
        <v>4303</v>
      </c>
      <c r="F2102" s="61" t="s">
        <v>4337</v>
      </c>
      <c r="G2102" s="61" t="s">
        <v>1503</v>
      </c>
      <c r="H2102" s="61" t="s">
        <v>1504</v>
      </c>
      <c r="I2102" s="61" t="s">
        <v>1505</v>
      </c>
      <c r="J2102" s="61" t="s">
        <v>1506</v>
      </c>
      <c r="K2102" s="61" t="s">
        <v>4306</v>
      </c>
      <c r="L2102" s="61" t="s">
        <v>1508</v>
      </c>
      <c r="M2102" s="61" t="s">
        <v>4425</v>
      </c>
      <c r="N2102" s="355">
        <v>46034</v>
      </c>
      <c r="O2102" s="19">
        <v>0</v>
      </c>
      <c r="P2102" s="15" t="s">
        <v>1510</v>
      </c>
      <c r="Q2102" s="336">
        <v>1</v>
      </c>
    </row>
    <row r="2103" spans="1:17" x14ac:dyDescent="0.2">
      <c r="A2103" s="61" t="s">
        <v>4204</v>
      </c>
      <c r="B2103" s="61" t="s">
        <v>1498</v>
      </c>
      <c r="C2103" s="61" t="s">
        <v>1314</v>
      </c>
      <c r="D2103" s="61" t="s">
        <v>4205</v>
      </c>
      <c r="E2103" s="61" t="s">
        <v>4303</v>
      </c>
      <c r="F2103" s="61" t="s">
        <v>4378</v>
      </c>
      <c r="G2103" s="61" t="s">
        <v>3560</v>
      </c>
      <c r="H2103" s="61" t="s">
        <v>1504</v>
      </c>
      <c r="I2103" s="61" t="s">
        <v>1505</v>
      </c>
      <c r="J2103" s="61" t="s">
        <v>1506</v>
      </c>
      <c r="K2103" s="61" t="s">
        <v>4306</v>
      </c>
      <c r="L2103" s="61" t="s">
        <v>1508</v>
      </c>
      <c r="M2103" s="61" t="s">
        <v>4426</v>
      </c>
      <c r="N2103" s="355">
        <v>45253</v>
      </c>
      <c r="O2103" s="19">
        <v>100</v>
      </c>
      <c r="P2103" s="15" t="s">
        <v>1510</v>
      </c>
      <c r="Q2103" s="336">
        <v>1</v>
      </c>
    </row>
    <row r="2104" spans="1:17" x14ac:dyDescent="0.2">
      <c r="A2104" s="61" t="s">
        <v>4204</v>
      </c>
      <c r="B2104" s="61" t="s">
        <v>1498</v>
      </c>
      <c r="C2104" s="61" t="s">
        <v>4312</v>
      </c>
      <c r="D2104" s="61" t="s">
        <v>4205</v>
      </c>
      <c r="E2104" s="61" t="s">
        <v>4303</v>
      </c>
      <c r="F2104" s="61" t="s">
        <v>4378</v>
      </c>
      <c r="G2104" s="61" t="s">
        <v>3560</v>
      </c>
      <c r="H2104" s="61" t="s">
        <v>1504</v>
      </c>
      <c r="I2104" s="61" t="s">
        <v>1505</v>
      </c>
      <c r="J2104" s="61" t="s">
        <v>1506</v>
      </c>
      <c r="K2104" s="61" t="s">
        <v>4306</v>
      </c>
      <c r="L2104" s="61" t="s">
        <v>1508</v>
      </c>
      <c r="M2104" s="61" t="s">
        <v>4426</v>
      </c>
      <c r="N2104" s="355">
        <v>45253</v>
      </c>
      <c r="O2104" s="19">
        <v>100</v>
      </c>
      <c r="P2104" s="15" t="s">
        <v>1510</v>
      </c>
      <c r="Q2104" s="336">
        <v>1</v>
      </c>
    </row>
    <row r="2105" spans="1:17" x14ac:dyDescent="0.2">
      <c r="A2105" s="61" t="s">
        <v>4204</v>
      </c>
      <c r="B2105" s="61" t="s">
        <v>1498</v>
      </c>
      <c r="C2105" s="61" t="s">
        <v>4313</v>
      </c>
      <c r="D2105" s="61" t="s">
        <v>4205</v>
      </c>
      <c r="E2105" s="61" t="s">
        <v>4303</v>
      </c>
      <c r="F2105" s="61" t="s">
        <v>4378</v>
      </c>
      <c r="G2105" s="61" t="s">
        <v>3560</v>
      </c>
      <c r="H2105" s="61" t="s">
        <v>1504</v>
      </c>
      <c r="I2105" s="61" t="s">
        <v>1505</v>
      </c>
      <c r="J2105" s="61" t="s">
        <v>1506</v>
      </c>
      <c r="K2105" s="61" t="s">
        <v>4306</v>
      </c>
      <c r="L2105" s="61" t="s">
        <v>1508</v>
      </c>
      <c r="M2105" s="61" t="s">
        <v>4426</v>
      </c>
      <c r="N2105" s="355">
        <v>45253</v>
      </c>
      <c r="O2105" s="19">
        <v>100</v>
      </c>
      <c r="P2105" s="15" t="s">
        <v>1510</v>
      </c>
      <c r="Q2105" s="336">
        <v>1</v>
      </c>
    </row>
    <row r="2106" spans="1:17" x14ac:dyDescent="0.2">
      <c r="A2106" s="61" t="s">
        <v>3924</v>
      </c>
      <c r="B2106" s="61" t="s">
        <v>1498</v>
      </c>
      <c r="C2106" s="61" t="s">
        <v>1314</v>
      </c>
      <c r="D2106" s="61" t="s">
        <v>3925</v>
      </c>
      <c r="E2106" s="61" t="s">
        <v>4303</v>
      </c>
      <c r="F2106" s="61" t="s">
        <v>4327</v>
      </c>
      <c r="G2106" s="61" t="s">
        <v>1503</v>
      </c>
      <c r="H2106" s="61" t="s">
        <v>1504</v>
      </c>
      <c r="I2106" s="61" t="s">
        <v>1505</v>
      </c>
      <c r="J2106" s="61" t="s">
        <v>1506</v>
      </c>
      <c r="K2106" s="61" t="s">
        <v>4306</v>
      </c>
      <c r="L2106" s="61" t="s">
        <v>1508</v>
      </c>
      <c r="M2106" s="61" t="s">
        <v>4426</v>
      </c>
      <c r="N2106" s="355">
        <v>45253</v>
      </c>
      <c r="O2106" s="19">
        <v>100</v>
      </c>
      <c r="P2106" s="15" t="s">
        <v>1510</v>
      </c>
      <c r="Q2106" s="336">
        <v>1</v>
      </c>
    </row>
    <row r="2107" spans="1:17" x14ac:dyDescent="0.2">
      <c r="A2107" s="61" t="s">
        <v>3924</v>
      </c>
      <c r="B2107" s="61" t="s">
        <v>1498</v>
      </c>
      <c r="C2107" s="61" t="s">
        <v>4312</v>
      </c>
      <c r="D2107" s="61" t="s">
        <v>3925</v>
      </c>
      <c r="E2107" s="61" t="s">
        <v>4303</v>
      </c>
      <c r="F2107" s="61" t="s">
        <v>4327</v>
      </c>
      <c r="G2107" s="61" t="s">
        <v>1503</v>
      </c>
      <c r="H2107" s="61" t="s">
        <v>1504</v>
      </c>
      <c r="I2107" s="61" t="s">
        <v>1505</v>
      </c>
      <c r="J2107" s="61" t="s">
        <v>1506</v>
      </c>
      <c r="K2107" s="61" t="s">
        <v>4306</v>
      </c>
      <c r="L2107" s="61" t="s">
        <v>1508</v>
      </c>
      <c r="M2107" s="61" t="s">
        <v>4426</v>
      </c>
      <c r="N2107" s="355">
        <v>45253</v>
      </c>
      <c r="O2107" s="19">
        <v>100</v>
      </c>
      <c r="P2107" s="15" t="s">
        <v>1510</v>
      </c>
      <c r="Q2107" s="336">
        <v>1</v>
      </c>
    </row>
    <row r="2108" spans="1:17" x14ac:dyDescent="0.2">
      <c r="A2108" s="61" t="s">
        <v>3924</v>
      </c>
      <c r="B2108" s="61" t="s">
        <v>1498</v>
      </c>
      <c r="C2108" s="61" t="s">
        <v>4313</v>
      </c>
      <c r="D2108" s="61" t="s">
        <v>3925</v>
      </c>
      <c r="E2108" s="61" t="s">
        <v>4303</v>
      </c>
      <c r="F2108" s="61" t="s">
        <v>4327</v>
      </c>
      <c r="G2108" s="61" t="s">
        <v>1503</v>
      </c>
      <c r="H2108" s="61" t="s">
        <v>1504</v>
      </c>
      <c r="I2108" s="61" t="s">
        <v>1505</v>
      </c>
      <c r="J2108" s="61" t="s">
        <v>1506</v>
      </c>
      <c r="K2108" s="61" t="s">
        <v>4306</v>
      </c>
      <c r="L2108" s="61" t="s">
        <v>1508</v>
      </c>
      <c r="M2108" s="61" t="s">
        <v>4426</v>
      </c>
      <c r="N2108" s="355">
        <v>45253</v>
      </c>
      <c r="O2108" s="19">
        <v>100</v>
      </c>
      <c r="P2108" s="15" t="s">
        <v>1510</v>
      </c>
      <c r="Q2108" s="336">
        <v>1</v>
      </c>
    </row>
    <row r="2109" spans="1:17" x14ac:dyDescent="0.2">
      <c r="A2109" s="61" t="s">
        <v>3414</v>
      </c>
      <c r="B2109" s="61" t="s">
        <v>1498</v>
      </c>
      <c r="C2109" s="61" t="s">
        <v>1314</v>
      </c>
      <c r="D2109" s="61" t="s">
        <v>3415</v>
      </c>
      <c r="E2109" s="61" t="s">
        <v>4303</v>
      </c>
      <c r="F2109" s="61" t="s">
        <v>4358</v>
      </c>
      <c r="G2109" s="61" t="s">
        <v>1503</v>
      </c>
      <c r="H2109" s="61" t="s">
        <v>4301</v>
      </c>
      <c r="I2109" s="61" t="s">
        <v>1505</v>
      </c>
      <c r="J2109" s="61" t="s">
        <v>1506</v>
      </c>
      <c r="K2109" s="61" t="s">
        <v>4306</v>
      </c>
      <c r="L2109" s="61" t="s">
        <v>1508</v>
      </c>
      <c r="M2109" s="61" t="s">
        <v>4426</v>
      </c>
      <c r="N2109" s="355">
        <v>45763</v>
      </c>
      <c r="O2109" s="19">
        <v>0</v>
      </c>
      <c r="P2109" s="15" t="s">
        <v>1510</v>
      </c>
      <c r="Q2109" s="336">
        <v>1</v>
      </c>
    </row>
    <row r="2110" spans="1:17" x14ac:dyDescent="0.2">
      <c r="A2110" s="61" t="s">
        <v>3414</v>
      </c>
      <c r="B2110" s="61" t="s">
        <v>1498</v>
      </c>
      <c r="C2110" s="61" t="s">
        <v>4312</v>
      </c>
      <c r="D2110" s="61" t="s">
        <v>3415</v>
      </c>
      <c r="E2110" s="61" t="s">
        <v>4303</v>
      </c>
      <c r="F2110" s="61" t="s">
        <v>4358</v>
      </c>
      <c r="G2110" s="61" t="s">
        <v>1503</v>
      </c>
      <c r="H2110" s="61" t="s">
        <v>4301</v>
      </c>
      <c r="I2110" s="61" t="s">
        <v>1505</v>
      </c>
      <c r="J2110" s="61" t="s">
        <v>1506</v>
      </c>
      <c r="K2110" s="61" t="s">
        <v>4306</v>
      </c>
      <c r="L2110" s="61" t="s">
        <v>1508</v>
      </c>
      <c r="M2110" s="61" t="s">
        <v>4426</v>
      </c>
      <c r="N2110" s="355">
        <v>45763</v>
      </c>
      <c r="O2110" s="19">
        <v>0</v>
      </c>
      <c r="P2110" s="15" t="s">
        <v>1510</v>
      </c>
      <c r="Q2110" s="336">
        <v>1</v>
      </c>
    </row>
    <row r="2111" spans="1:17" x14ac:dyDescent="0.2">
      <c r="A2111" s="61" t="s">
        <v>3414</v>
      </c>
      <c r="B2111" s="61" t="s">
        <v>1498</v>
      </c>
      <c r="C2111" s="61" t="s">
        <v>4313</v>
      </c>
      <c r="D2111" s="61" t="s">
        <v>3415</v>
      </c>
      <c r="E2111" s="61" t="s">
        <v>4303</v>
      </c>
      <c r="F2111" s="61" t="s">
        <v>4358</v>
      </c>
      <c r="G2111" s="61" t="s">
        <v>1503</v>
      </c>
      <c r="H2111" s="61" t="s">
        <v>4301</v>
      </c>
      <c r="I2111" s="61" t="s">
        <v>1505</v>
      </c>
      <c r="J2111" s="61" t="s">
        <v>1506</v>
      </c>
      <c r="K2111" s="61" t="s">
        <v>4306</v>
      </c>
      <c r="L2111" s="61" t="s">
        <v>1508</v>
      </c>
      <c r="M2111" s="61" t="s">
        <v>4426</v>
      </c>
      <c r="N2111" s="355">
        <v>45763</v>
      </c>
      <c r="O2111" s="19">
        <v>100</v>
      </c>
      <c r="P2111" s="15" t="s">
        <v>1510</v>
      </c>
      <c r="Q2111" s="336">
        <v>1</v>
      </c>
    </row>
    <row r="2112" spans="1:17" x14ac:dyDescent="0.2">
      <c r="A2112" s="61" t="s">
        <v>3414</v>
      </c>
      <c r="B2112" s="61" t="s">
        <v>4300</v>
      </c>
      <c r="C2112" s="61" t="s">
        <v>1314</v>
      </c>
      <c r="D2112" s="61" t="s">
        <v>3415</v>
      </c>
      <c r="E2112" s="61" t="s">
        <v>4303</v>
      </c>
      <c r="F2112" s="61" t="s">
        <v>4358</v>
      </c>
      <c r="G2112" s="61" t="s">
        <v>1503</v>
      </c>
      <c r="H2112" s="61" t="s">
        <v>4301</v>
      </c>
      <c r="I2112" s="61" t="s">
        <v>1505</v>
      </c>
      <c r="J2112" s="61" t="s">
        <v>1506</v>
      </c>
      <c r="K2112" s="61" t="s">
        <v>4306</v>
      </c>
      <c r="L2112" s="61" t="s">
        <v>1508</v>
      </c>
      <c r="M2112" s="61" t="s">
        <v>4426</v>
      </c>
      <c r="N2112" s="355">
        <v>45763</v>
      </c>
      <c r="O2112" s="19">
        <v>470509.95</v>
      </c>
      <c r="P2112" s="15" t="s">
        <v>1510</v>
      </c>
      <c r="Q2112" s="336">
        <v>1</v>
      </c>
    </row>
    <row r="2113" spans="1:17" x14ac:dyDescent="0.2">
      <c r="A2113" s="61" t="s">
        <v>3646</v>
      </c>
      <c r="B2113" s="61" t="s">
        <v>1498</v>
      </c>
      <c r="C2113" s="61" t="s">
        <v>1314</v>
      </c>
      <c r="D2113" s="61" t="s">
        <v>3647</v>
      </c>
      <c r="E2113" s="61" t="s">
        <v>4303</v>
      </c>
      <c r="F2113" s="61" t="s">
        <v>4358</v>
      </c>
      <c r="G2113" s="61" t="s">
        <v>1503</v>
      </c>
      <c r="H2113" s="61" t="s">
        <v>4301</v>
      </c>
      <c r="I2113" s="61" t="s">
        <v>1505</v>
      </c>
      <c r="J2113" s="61" t="s">
        <v>1506</v>
      </c>
      <c r="K2113" s="61" t="s">
        <v>4306</v>
      </c>
      <c r="L2113" s="61" t="s">
        <v>1508</v>
      </c>
      <c r="M2113" s="61" t="s">
        <v>4426</v>
      </c>
      <c r="N2113" s="355">
        <v>45763</v>
      </c>
      <c r="O2113" s="19">
        <v>0</v>
      </c>
      <c r="P2113" s="15" t="s">
        <v>1510</v>
      </c>
      <c r="Q2113" s="336">
        <v>1</v>
      </c>
    </row>
    <row r="2114" spans="1:17" x14ac:dyDescent="0.2">
      <c r="A2114" s="61" t="s">
        <v>3646</v>
      </c>
      <c r="B2114" s="61" t="s">
        <v>1498</v>
      </c>
      <c r="C2114" s="61" t="s">
        <v>4312</v>
      </c>
      <c r="D2114" s="61" t="s">
        <v>3647</v>
      </c>
      <c r="E2114" s="61" t="s">
        <v>4303</v>
      </c>
      <c r="F2114" s="61" t="s">
        <v>4358</v>
      </c>
      <c r="G2114" s="61" t="s">
        <v>1503</v>
      </c>
      <c r="H2114" s="61" t="s">
        <v>4301</v>
      </c>
      <c r="I2114" s="61" t="s">
        <v>1505</v>
      </c>
      <c r="J2114" s="61" t="s">
        <v>1506</v>
      </c>
      <c r="K2114" s="61" t="s">
        <v>4306</v>
      </c>
      <c r="L2114" s="61" t="s">
        <v>1508</v>
      </c>
      <c r="M2114" s="61" t="s">
        <v>4426</v>
      </c>
      <c r="N2114" s="355">
        <v>45763</v>
      </c>
      <c r="O2114" s="19">
        <v>0</v>
      </c>
      <c r="P2114" s="15" t="s">
        <v>1510</v>
      </c>
      <c r="Q2114" s="336">
        <v>1</v>
      </c>
    </row>
    <row r="2115" spans="1:17" x14ac:dyDescent="0.2">
      <c r="A2115" s="61" t="s">
        <v>3646</v>
      </c>
      <c r="B2115" s="61" t="s">
        <v>1498</v>
      </c>
      <c r="C2115" s="61" t="s">
        <v>4313</v>
      </c>
      <c r="D2115" s="61" t="s">
        <v>3647</v>
      </c>
      <c r="E2115" s="61" t="s">
        <v>4303</v>
      </c>
      <c r="F2115" s="61" t="s">
        <v>4358</v>
      </c>
      <c r="G2115" s="61" t="s">
        <v>1503</v>
      </c>
      <c r="H2115" s="61" t="s">
        <v>4301</v>
      </c>
      <c r="I2115" s="61" t="s">
        <v>1505</v>
      </c>
      <c r="J2115" s="61" t="s">
        <v>1506</v>
      </c>
      <c r="K2115" s="61" t="s">
        <v>4306</v>
      </c>
      <c r="L2115" s="61" t="s">
        <v>1508</v>
      </c>
      <c r="M2115" s="61" t="s">
        <v>4426</v>
      </c>
      <c r="N2115" s="355">
        <v>45763</v>
      </c>
      <c r="O2115" s="19">
        <v>100</v>
      </c>
      <c r="P2115" s="15" t="s">
        <v>1510</v>
      </c>
      <c r="Q2115" s="336">
        <v>1</v>
      </c>
    </row>
    <row r="2116" spans="1:17" x14ac:dyDescent="0.2">
      <c r="A2116" s="61" t="s">
        <v>3646</v>
      </c>
      <c r="B2116" s="61" t="s">
        <v>4300</v>
      </c>
      <c r="C2116" s="61" t="s">
        <v>1314</v>
      </c>
      <c r="D2116" s="61" t="s">
        <v>3647</v>
      </c>
      <c r="E2116" s="61" t="s">
        <v>4303</v>
      </c>
      <c r="F2116" s="61" t="s">
        <v>4358</v>
      </c>
      <c r="G2116" s="61" t="s">
        <v>1503</v>
      </c>
      <c r="H2116" s="61" t="s">
        <v>4301</v>
      </c>
      <c r="I2116" s="61" t="s">
        <v>1505</v>
      </c>
      <c r="J2116" s="61" t="s">
        <v>1506</v>
      </c>
      <c r="K2116" s="61" t="s">
        <v>4306</v>
      </c>
      <c r="L2116" s="61" t="s">
        <v>1508</v>
      </c>
      <c r="M2116" s="61" t="s">
        <v>4426</v>
      </c>
      <c r="N2116" s="355">
        <v>45763</v>
      </c>
      <c r="O2116" s="19">
        <v>21527.22</v>
      </c>
      <c r="P2116" s="15" t="s">
        <v>1510</v>
      </c>
      <c r="Q2116" s="336">
        <v>1</v>
      </c>
    </row>
    <row r="2117" spans="1:17" x14ac:dyDescent="0.2">
      <c r="A2117" s="61" t="s">
        <v>3094</v>
      </c>
      <c r="B2117" s="61" t="s">
        <v>1498</v>
      </c>
      <c r="C2117" s="61" t="s">
        <v>1314</v>
      </c>
      <c r="D2117" s="61" t="s">
        <v>3095</v>
      </c>
      <c r="E2117" s="61" t="s">
        <v>4303</v>
      </c>
      <c r="F2117" s="61" t="s">
        <v>4345</v>
      </c>
      <c r="G2117" s="61" t="s">
        <v>1503</v>
      </c>
      <c r="H2117" s="61" t="s">
        <v>4301</v>
      </c>
      <c r="I2117" s="61" t="s">
        <v>1505</v>
      </c>
      <c r="J2117" s="61" t="s">
        <v>1506</v>
      </c>
      <c r="K2117" s="61" t="s">
        <v>4306</v>
      </c>
      <c r="L2117" s="61" t="s">
        <v>1508</v>
      </c>
      <c r="M2117" s="61" t="s">
        <v>4426</v>
      </c>
      <c r="N2117" s="355">
        <v>45553</v>
      </c>
      <c r="O2117" s="19">
        <v>0</v>
      </c>
      <c r="P2117" s="15" t="s">
        <v>1510</v>
      </c>
      <c r="Q2117" s="336">
        <v>1</v>
      </c>
    </row>
    <row r="2118" spans="1:17" x14ac:dyDescent="0.2">
      <c r="A2118" s="61" t="s">
        <v>3094</v>
      </c>
      <c r="B2118" s="61" t="s">
        <v>1498</v>
      </c>
      <c r="C2118" s="61" t="s">
        <v>4312</v>
      </c>
      <c r="D2118" s="61" t="s">
        <v>3095</v>
      </c>
      <c r="E2118" s="61" t="s">
        <v>4303</v>
      </c>
      <c r="F2118" s="61" t="s">
        <v>4345</v>
      </c>
      <c r="G2118" s="61" t="s">
        <v>1503</v>
      </c>
      <c r="H2118" s="61" t="s">
        <v>4301</v>
      </c>
      <c r="I2118" s="61" t="s">
        <v>1505</v>
      </c>
      <c r="J2118" s="61" t="s">
        <v>1506</v>
      </c>
      <c r="K2118" s="61" t="s">
        <v>4306</v>
      </c>
      <c r="L2118" s="61" t="s">
        <v>1508</v>
      </c>
      <c r="M2118" s="61" t="s">
        <v>4426</v>
      </c>
      <c r="N2118" s="355">
        <v>45553</v>
      </c>
      <c r="O2118" s="19">
        <v>0</v>
      </c>
      <c r="P2118" s="15" t="s">
        <v>1510</v>
      </c>
      <c r="Q2118" s="336">
        <v>1</v>
      </c>
    </row>
    <row r="2119" spans="1:17" x14ac:dyDescent="0.2">
      <c r="A2119" s="61" t="s">
        <v>3094</v>
      </c>
      <c r="B2119" s="61" t="s">
        <v>1498</v>
      </c>
      <c r="C2119" s="61" t="s">
        <v>4313</v>
      </c>
      <c r="D2119" s="61" t="s">
        <v>3095</v>
      </c>
      <c r="E2119" s="61" t="s">
        <v>4303</v>
      </c>
      <c r="F2119" s="61" t="s">
        <v>4345</v>
      </c>
      <c r="G2119" s="61" t="s">
        <v>1503</v>
      </c>
      <c r="H2119" s="61" t="s">
        <v>4301</v>
      </c>
      <c r="I2119" s="61" t="s">
        <v>1505</v>
      </c>
      <c r="J2119" s="61" t="s">
        <v>1506</v>
      </c>
      <c r="K2119" s="61" t="s">
        <v>4306</v>
      </c>
      <c r="L2119" s="61" t="s">
        <v>1508</v>
      </c>
      <c r="M2119" s="61" t="s">
        <v>4426</v>
      </c>
      <c r="N2119" s="355">
        <v>45553</v>
      </c>
      <c r="O2119" s="19">
        <v>100</v>
      </c>
      <c r="P2119" s="15" t="s">
        <v>1510</v>
      </c>
      <c r="Q2119" s="336">
        <v>1</v>
      </c>
    </row>
    <row r="2120" spans="1:17" x14ac:dyDescent="0.2">
      <c r="A2120" s="61" t="s">
        <v>3094</v>
      </c>
      <c r="B2120" s="61" t="s">
        <v>4300</v>
      </c>
      <c r="C2120" s="61" t="s">
        <v>1314</v>
      </c>
      <c r="D2120" s="61" t="s">
        <v>3095</v>
      </c>
      <c r="E2120" s="61" t="s">
        <v>4303</v>
      </c>
      <c r="F2120" s="61" t="s">
        <v>4345</v>
      </c>
      <c r="G2120" s="61" t="s">
        <v>1503</v>
      </c>
      <c r="H2120" s="61" t="s">
        <v>4301</v>
      </c>
      <c r="I2120" s="61" t="s">
        <v>1505</v>
      </c>
      <c r="J2120" s="61" t="s">
        <v>1506</v>
      </c>
      <c r="K2120" s="61" t="s">
        <v>4306</v>
      </c>
      <c r="L2120" s="61" t="s">
        <v>1508</v>
      </c>
      <c r="M2120" s="61" t="s">
        <v>4426</v>
      </c>
      <c r="N2120" s="355">
        <v>45553</v>
      </c>
      <c r="O2120" s="19">
        <v>17257.240000000002</v>
      </c>
      <c r="P2120" s="15" t="s">
        <v>1510</v>
      </c>
      <c r="Q2120" s="336">
        <v>1</v>
      </c>
    </row>
    <row r="2121" spans="1:17" x14ac:dyDescent="0.2">
      <c r="A2121" s="61" t="s">
        <v>3799</v>
      </c>
      <c r="B2121" s="61" t="s">
        <v>1498</v>
      </c>
      <c r="C2121" s="61" t="s">
        <v>1314</v>
      </c>
      <c r="D2121" s="61" t="s">
        <v>3800</v>
      </c>
      <c r="E2121" s="61" t="s">
        <v>4303</v>
      </c>
      <c r="F2121" s="61" t="s">
        <v>4365</v>
      </c>
      <c r="G2121" s="61" t="s">
        <v>1503</v>
      </c>
      <c r="H2121" s="61" t="s">
        <v>1504</v>
      </c>
      <c r="I2121" s="61" t="s">
        <v>1505</v>
      </c>
      <c r="J2121" s="61" t="s">
        <v>1506</v>
      </c>
      <c r="K2121" s="61" t="s">
        <v>4306</v>
      </c>
      <c r="L2121" s="61" t="s">
        <v>1508</v>
      </c>
      <c r="M2121" s="61" t="s">
        <v>1509</v>
      </c>
      <c r="N2121" s="355">
        <v>46034</v>
      </c>
      <c r="O2121" s="19">
        <v>0</v>
      </c>
      <c r="P2121" s="15" t="s">
        <v>1510</v>
      </c>
      <c r="Q2121" s="336">
        <v>1</v>
      </c>
    </row>
    <row r="2122" spans="1:17" x14ac:dyDescent="0.2">
      <c r="A2122" s="61" t="s">
        <v>3799</v>
      </c>
      <c r="B2122" s="61" t="s">
        <v>1498</v>
      </c>
      <c r="C2122" s="61" t="s">
        <v>4312</v>
      </c>
      <c r="D2122" s="61" t="s">
        <v>3800</v>
      </c>
      <c r="E2122" s="61" t="s">
        <v>4303</v>
      </c>
      <c r="F2122" s="61" t="s">
        <v>4365</v>
      </c>
      <c r="G2122" s="61" t="s">
        <v>1503</v>
      </c>
      <c r="H2122" s="61" t="s">
        <v>1504</v>
      </c>
      <c r="I2122" s="61" t="s">
        <v>1505</v>
      </c>
      <c r="J2122" s="61" t="s">
        <v>1506</v>
      </c>
      <c r="K2122" s="61" t="s">
        <v>4306</v>
      </c>
      <c r="L2122" s="61" t="s">
        <v>1508</v>
      </c>
      <c r="M2122" s="61" t="s">
        <v>1509</v>
      </c>
      <c r="N2122" s="355">
        <v>46034</v>
      </c>
      <c r="O2122" s="19">
        <v>1</v>
      </c>
      <c r="P2122" s="15" t="s">
        <v>1510</v>
      </c>
      <c r="Q2122" s="336">
        <v>1</v>
      </c>
    </row>
    <row r="2123" spans="1:17" x14ac:dyDescent="0.2">
      <c r="A2123" s="61" t="s">
        <v>3799</v>
      </c>
      <c r="B2123" s="61" t="s">
        <v>1498</v>
      </c>
      <c r="C2123" s="61" t="s">
        <v>4313</v>
      </c>
      <c r="D2123" s="61" t="s">
        <v>3800</v>
      </c>
      <c r="E2123" s="61" t="s">
        <v>4303</v>
      </c>
      <c r="F2123" s="61" t="s">
        <v>4365</v>
      </c>
      <c r="G2123" s="61" t="s">
        <v>1503</v>
      </c>
      <c r="H2123" s="61" t="s">
        <v>1504</v>
      </c>
      <c r="I2123" s="61" t="s">
        <v>1505</v>
      </c>
      <c r="J2123" s="61" t="s">
        <v>1506</v>
      </c>
      <c r="K2123" s="61" t="s">
        <v>4306</v>
      </c>
      <c r="L2123" s="61" t="s">
        <v>1508</v>
      </c>
      <c r="M2123" s="61" t="s">
        <v>1509</v>
      </c>
      <c r="N2123" s="355">
        <v>46034</v>
      </c>
      <c r="O2123" s="19">
        <v>0</v>
      </c>
      <c r="P2123" s="15" t="s">
        <v>1510</v>
      </c>
      <c r="Q2123" s="336">
        <v>1</v>
      </c>
    </row>
    <row r="2124" spans="1:17" x14ac:dyDescent="0.2">
      <c r="A2124" s="61" t="s">
        <v>3096</v>
      </c>
      <c r="B2124" s="61" t="s">
        <v>1498</v>
      </c>
      <c r="C2124" s="61" t="s">
        <v>1314</v>
      </c>
      <c r="D2124" s="61" t="s">
        <v>3097</v>
      </c>
      <c r="E2124" s="61" t="s">
        <v>4303</v>
      </c>
      <c r="F2124" s="61" t="s">
        <v>4427</v>
      </c>
      <c r="G2124" s="61" t="s">
        <v>1503</v>
      </c>
      <c r="H2124" s="61" t="s">
        <v>4301</v>
      </c>
      <c r="I2124" s="61" t="s">
        <v>1505</v>
      </c>
      <c r="J2124" s="61" t="s">
        <v>1506</v>
      </c>
      <c r="K2124" s="61" t="s">
        <v>4306</v>
      </c>
      <c r="L2124" s="61" t="s">
        <v>1508</v>
      </c>
      <c r="M2124" s="61" t="s">
        <v>1509</v>
      </c>
      <c r="N2124" s="355">
        <v>46034</v>
      </c>
      <c r="O2124" s="19">
        <v>0</v>
      </c>
      <c r="P2124" s="15" t="s">
        <v>1510</v>
      </c>
      <c r="Q2124" s="336">
        <v>1</v>
      </c>
    </row>
    <row r="2125" spans="1:17" x14ac:dyDescent="0.2">
      <c r="A2125" s="61" t="s">
        <v>3096</v>
      </c>
      <c r="B2125" s="61" t="s">
        <v>1498</v>
      </c>
      <c r="C2125" s="61" t="s">
        <v>4312</v>
      </c>
      <c r="D2125" s="61" t="s">
        <v>3097</v>
      </c>
      <c r="E2125" s="61" t="s">
        <v>4303</v>
      </c>
      <c r="F2125" s="61" t="s">
        <v>4427</v>
      </c>
      <c r="G2125" s="61" t="s">
        <v>1503</v>
      </c>
      <c r="H2125" s="61" t="s">
        <v>4301</v>
      </c>
      <c r="I2125" s="61" t="s">
        <v>1505</v>
      </c>
      <c r="J2125" s="61" t="s">
        <v>1506</v>
      </c>
      <c r="K2125" s="61" t="s">
        <v>4306</v>
      </c>
      <c r="L2125" s="61" t="s">
        <v>1508</v>
      </c>
      <c r="M2125" s="61" t="s">
        <v>1509</v>
      </c>
      <c r="N2125" s="355">
        <v>46034</v>
      </c>
      <c r="O2125" s="19">
        <v>0</v>
      </c>
      <c r="P2125" s="15" t="s">
        <v>1510</v>
      </c>
      <c r="Q2125" s="336">
        <v>1</v>
      </c>
    </row>
    <row r="2126" spans="1:17" x14ac:dyDescent="0.2">
      <c r="A2126" s="61" t="s">
        <v>3096</v>
      </c>
      <c r="B2126" s="61" t="s">
        <v>1498</v>
      </c>
      <c r="C2126" s="61" t="s">
        <v>4313</v>
      </c>
      <c r="D2126" s="61" t="s">
        <v>3097</v>
      </c>
      <c r="E2126" s="61" t="s">
        <v>4303</v>
      </c>
      <c r="F2126" s="61" t="s">
        <v>4427</v>
      </c>
      <c r="G2126" s="61" t="s">
        <v>1503</v>
      </c>
      <c r="H2126" s="61" t="s">
        <v>4301</v>
      </c>
      <c r="I2126" s="61" t="s">
        <v>1505</v>
      </c>
      <c r="J2126" s="61" t="s">
        <v>1506</v>
      </c>
      <c r="K2126" s="61" t="s">
        <v>4306</v>
      </c>
      <c r="L2126" s="61" t="s">
        <v>1508</v>
      </c>
      <c r="M2126" s="61" t="s">
        <v>1509</v>
      </c>
      <c r="N2126" s="355">
        <v>46034</v>
      </c>
      <c r="O2126" s="19">
        <v>1</v>
      </c>
      <c r="P2126" s="15" t="s">
        <v>1510</v>
      </c>
      <c r="Q2126" s="336">
        <v>1</v>
      </c>
    </row>
    <row r="2127" spans="1:17" x14ac:dyDescent="0.2">
      <c r="A2127" s="61" t="s">
        <v>3096</v>
      </c>
      <c r="B2127" s="61" t="s">
        <v>4300</v>
      </c>
      <c r="C2127" s="61" t="s">
        <v>1314</v>
      </c>
      <c r="D2127" s="61" t="s">
        <v>3097</v>
      </c>
      <c r="E2127" s="61" t="s">
        <v>4303</v>
      </c>
      <c r="F2127" s="61" t="s">
        <v>4427</v>
      </c>
      <c r="G2127" s="61" t="s">
        <v>1503</v>
      </c>
      <c r="H2127" s="61" t="s">
        <v>4301</v>
      </c>
      <c r="I2127" s="61" t="s">
        <v>1505</v>
      </c>
      <c r="J2127" s="61" t="s">
        <v>1506</v>
      </c>
      <c r="K2127" s="61" t="s">
        <v>4306</v>
      </c>
      <c r="L2127" s="61" t="s">
        <v>1508</v>
      </c>
      <c r="M2127" s="61" t="s">
        <v>1509</v>
      </c>
      <c r="N2127" s="355">
        <v>46034</v>
      </c>
      <c r="O2127" s="19">
        <v>347098.41</v>
      </c>
      <c r="P2127" s="15" t="s">
        <v>1510</v>
      </c>
      <c r="Q2127" s="336">
        <v>1</v>
      </c>
    </row>
    <row r="2128" spans="1:17" x14ac:dyDescent="0.2">
      <c r="A2128" s="61" t="s">
        <v>3096</v>
      </c>
      <c r="B2128" s="61" t="s">
        <v>4300</v>
      </c>
      <c r="C2128" s="61" t="s">
        <v>4312</v>
      </c>
      <c r="D2128" s="61" t="s">
        <v>3097</v>
      </c>
      <c r="E2128" s="61" t="s">
        <v>4303</v>
      </c>
      <c r="F2128" s="61" t="s">
        <v>4427</v>
      </c>
      <c r="G2128" s="61" t="s">
        <v>1503</v>
      </c>
      <c r="H2128" s="61" t="s">
        <v>4301</v>
      </c>
      <c r="I2128" s="61" t="s">
        <v>1505</v>
      </c>
      <c r="J2128" s="61" t="s">
        <v>1506</v>
      </c>
      <c r="K2128" s="61" t="s">
        <v>4306</v>
      </c>
      <c r="L2128" s="61" t="s">
        <v>1508</v>
      </c>
      <c r="M2128" s="61" t="s">
        <v>1509</v>
      </c>
      <c r="N2128" s="355">
        <v>46034</v>
      </c>
      <c r="O2128" s="19">
        <v>347098.41</v>
      </c>
      <c r="P2128" s="15" t="s">
        <v>1510</v>
      </c>
      <c r="Q2128" s="336">
        <v>1</v>
      </c>
    </row>
    <row r="2129" spans="1:17" x14ac:dyDescent="0.2">
      <c r="A2129" s="61" t="s">
        <v>3761</v>
      </c>
      <c r="B2129" s="61" t="s">
        <v>1498</v>
      </c>
      <c r="C2129" s="61" t="s">
        <v>1314</v>
      </c>
      <c r="D2129" s="61" t="s">
        <v>3762</v>
      </c>
      <c r="E2129" s="61" t="s">
        <v>4303</v>
      </c>
      <c r="F2129" s="61" t="s">
        <v>1322</v>
      </c>
      <c r="G2129" s="61" t="s">
        <v>1503</v>
      </c>
      <c r="H2129" s="61" t="s">
        <v>4301</v>
      </c>
      <c r="I2129" s="61" t="s">
        <v>1505</v>
      </c>
      <c r="J2129" s="61" t="s">
        <v>1506</v>
      </c>
      <c r="K2129" s="61" t="s">
        <v>4306</v>
      </c>
      <c r="L2129" s="61" t="s">
        <v>1508</v>
      </c>
      <c r="M2129" s="61" t="s">
        <v>1509</v>
      </c>
      <c r="N2129" s="355">
        <v>46034</v>
      </c>
      <c r="O2129" s="19">
        <v>0</v>
      </c>
      <c r="P2129" s="15" t="s">
        <v>1510</v>
      </c>
      <c r="Q2129" s="336">
        <v>1</v>
      </c>
    </row>
    <row r="2130" spans="1:17" x14ac:dyDescent="0.2">
      <c r="A2130" s="61" t="s">
        <v>3761</v>
      </c>
      <c r="B2130" s="61" t="s">
        <v>1498</v>
      </c>
      <c r="C2130" s="61" t="s">
        <v>4312</v>
      </c>
      <c r="D2130" s="61" t="s">
        <v>3762</v>
      </c>
      <c r="E2130" s="61" t="s">
        <v>4303</v>
      </c>
      <c r="F2130" s="61" t="s">
        <v>1322</v>
      </c>
      <c r="G2130" s="61" t="s">
        <v>1503</v>
      </c>
      <c r="H2130" s="61" t="s">
        <v>4301</v>
      </c>
      <c r="I2130" s="61" t="s">
        <v>1505</v>
      </c>
      <c r="J2130" s="61" t="s">
        <v>1506</v>
      </c>
      <c r="K2130" s="61" t="s">
        <v>4306</v>
      </c>
      <c r="L2130" s="61" t="s">
        <v>1508</v>
      </c>
      <c r="M2130" s="61" t="s">
        <v>1509</v>
      </c>
      <c r="N2130" s="355">
        <v>46034</v>
      </c>
      <c r="O2130" s="19">
        <v>0</v>
      </c>
      <c r="P2130" s="15" t="s">
        <v>1510</v>
      </c>
      <c r="Q2130" s="336">
        <v>1</v>
      </c>
    </row>
    <row r="2131" spans="1:17" x14ac:dyDescent="0.2">
      <c r="A2131" s="61" t="s">
        <v>3761</v>
      </c>
      <c r="B2131" s="61" t="s">
        <v>1498</v>
      </c>
      <c r="C2131" s="61" t="s">
        <v>4313</v>
      </c>
      <c r="D2131" s="61" t="s">
        <v>3762</v>
      </c>
      <c r="E2131" s="61" t="s">
        <v>4303</v>
      </c>
      <c r="F2131" s="61" t="s">
        <v>1322</v>
      </c>
      <c r="G2131" s="61" t="s">
        <v>1503</v>
      </c>
      <c r="H2131" s="61" t="s">
        <v>4301</v>
      </c>
      <c r="I2131" s="61" t="s">
        <v>1505</v>
      </c>
      <c r="J2131" s="61" t="s">
        <v>1506</v>
      </c>
      <c r="K2131" s="61" t="s">
        <v>4306</v>
      </c>
      <c r="L2131" s="61" t="s">
        <v>1508</v>
      </c>
      <c r="M2131" s="61" t="s">
        <v>1509</v>
      </c>
      <c r="N2131" s="355">
        <v>46034</v>
      </c>
      <c r="O2131" s="19">
        <v>1</v>
      </c>
      <c r="P2131" s="15" t="s">
        <v>1510</v>
      </c>
      <c r="Q2131" s="336">
        <v>1</v>
      </c>
    </row>
    <row r="2132" spans="1:17" x14ac:dyDescent="0.2">
      <c r="A2132" s="61" t="s">
        <v>3761</v>
      </c>
      <c r="B2132" s="61" t="s">
        <v>4300</v>
      </c>
      <c r="C2132" s="61" t="s">
        <v>1314</v>
      </c>
      <c r="D2132" s="61" t="s">
        <v>3762</v>
      </c>
      <c r="E2132" s="61" t="s">
        <v>4303</v>
      </c>
      <c r="F2132" s="61" t="s">
        <v>1322</v>
      </c>
      <c r="G2132" s="61" t="s">
        <v>1503</v>
      </c>
      <c r="H2132" s="61" t="s">
        <v>4301</v>
      </c>
      <c r="I2132" s="61" t="s">
        <v>1505</v>
      </c>
      <c r="J2132" s="61" t="s">
        <v>1506</v>
      </c>
      <c r="K2132" s="61" t="s">
        <v>4306</v>
      </c>
      <c r="L2132" s="61" t="s">
        <v>1508</v>
      </c>
      <c r="M2132" s="61" t="s">
        <v>1509</v>
      </c>
      <c r="N2132" s="355">
        <v>46034</v>
      </c>
      <c r="O2132" s="19">
        <v>9145.66</v>
      </c>
      <c r="P2132" s="15" t="s">
        <v>1510</v>
      </c>
      <c r="Q2132" s="336">
        <v>1</v>
      </c>
    </row>
    <row r="2133" spans="1:17" x14ac:dyDescent="0.2">
      <c r="A2133" s="61" t="s">
        <v>3761</v>
      </c>
      <c r="B2133" s="61" t="s">
        <v>4300</v>
      </c>
      <c r="C2133" s="61" t="s">
        <v>4312</v>
      </c>
      <c r="D2133" s="61" t="s">
        <v>3762</v>
      </c>
      <c r="E2133" s="61" t="s">
        <v>4303</v>
      </c>
      <c r="F2133" s="61" t="s">
        <v>1322</v>
      </c>
      <c r="G2133" s="61" t="s">
        <v>1503</v>
      </c>
      <c r="H2133" s="61" t="s">
        <v>4301</v>
      </c>
      <c r="I2133" s="61" t="s">
        <v>1505</v>
      </c>
      <c r="J2133" s="61" t="s">
        <v>1506</v>
      </c>
      <c r="K2133" s="61" t="s">
        <v>4306</v>
      </c>
      <c r="L2133" s="61" t="s">
        <v>1508</v>
      </c>
      <c r="M2133" s="61" t="s">
        <v>1509</v>
      </c>
      <c r="N2133" s="355">
        <v>46034</v>
      </c>
      <c r="O2133" s="19">
        <v>9145.66</v>
      </c>
      <c r="P2133" s="15" t="s">
        <v>1510</v>
      </c>
      <c r="Q2133" s="336">
        <v>1</v>
      </c>
    </row>
    <row r="2134" spans="1:17" x14ac:dyDescent="0.2">
      <c r="A2134" s="61" t="s">
        <v>3763</v>
      </c>
      <c r="B2134" s="61" t="s">
        <v>1498</v>
      </c>
      <c r="C2134" s="61" t="s">
        <v>1314</v>
      </c>
      <c r="D2134" s="61" t="s">
        <v>3764</v>
      </c>
      <c r="E2134" s="61" t="s">
        <v>4303</v>
      </c>
      <c r="F2134" s="61" t="s">
        <v>1322</v>
      </c>
      <c r="G2134" s="61" t="s">
        <v>1503</v>
      </c>
      <c r="H2134" s="61" t="s">
        <v>4301</v>
      </c>
      <c r="I2134" s="61" t="s">
        <v>1505</v>
      </c>
      <c r="J2134" s="61" t="s">
        <v>1506</v>
      </c>
      <c r="K2134" s="61" t="s">
        <v>4306</v>
      </c>
      <c r="L2134" s="61" t="s">
        <v>1508</v>
      </c>
      <c r="M2134" s="61" t="s">
        <v>1509</v>
      </c>
      <c r="N2134" s="355">
        <v>46034</v>
      </c>
      <c r="O2134" s="19">
        <v>0</v>
      </c>
      <c r="P2134" s="15" t="s">
        <v>1510</v>
      </c>
      <c r="Q2134" s="336">
        <v>1</v>
      </c>
    </row>
    <row r="2135" spans="1:17" x14ac:dyDescent="0.2">
      <c r="A2135" s="61" t="s">
        <v>3763</v>
      </c>
      <c r="B2135" s="61" t="s">
        <v>1498</v>
      </c>
      <c r="C2135" s="61" t="s">
        <v>4312</v>
      </c>
      <c r="D2135" s="61" t="s">
        <v>3764</v>
      </c>
      <c r="E2135" s="61" t="s">
        <v>4303</v>
      </c>
      <c r="F2135" s="61" t="s">
        <v>1322</v>
      </c>
      <c r="G2135" s="61" t="s">
        <v>1503</v>
      </c>
      <c r="H2135" s="61" t="s">
        <v>4301</v>
      </c>
      <c r="I2135" s="61" t="s">
        <v>1505</v>
      </c>
      <c r="J2135" s="61" t="s">
        <v>1506</v>
      </c>
      <c r="K2135" s="61" t="s">
        <v>4306</v>
      </c>
      <c r="L2135" s="61" t="s">
        <v>1508</v>
      </c>
      <c r="M2135" s="61" t="s">
        <v>1509</v>
      </c>
      <c r="N2135" s="355">
        <v>46034</v>
      </c>
      <c r="O2135" s="19">
        <v>0</v>
      </c>
      <c r="P2135" s="15" t="s">
        <v>1510</v>
      </c>
      <c r="Q2135" s="336">
        <v>1</v>
      </c>
    </row>
    <row r="2136" spans="1:17" x14ac:dyDescent="0.2">
      <c r="A2136" s="61" t="s">
        <v>3763</v>
      </c>
      <c r="B2136" s="61" t="s">
        <v>1498</v>
      </c>
      <c r="C2136" s="61" t="s">
        <v>4313</v>
      </c>
      <c r="D2136" s="61" t="s">
        <v>3764</v>
      </c>
      <c r="E2136" s="61" t="s">
        <v>4303</v>
      </c>
      <c r="F2136" s="61" t="s">
        <v>1322</v>
      </c>
      <c r="G2136" s="61" t="s">
        <v>1503</v>
      </c>
      <c r="H2136" s="61" t="s">
        <v>4301</v>
      </c>
      <c r="I2136" s="61" t="s">
        <v>1505</v>
      </c>
      <c r="J2136" s="61" t="s">
        <v>1506</v>
      </c>
      <c r="K2136" s="61" t="s">
        <v>4306</v>
      </c>
      <c r="L2136" s="61" t="s">
        <v>1508</v>
      </c>
      <c r="M2136" s="61" t="s">
        <v>1509</v>
      </c>
      <c r="N2136" s="355">
        <v>46034</v>
      </c>
      <c r="O2136" s="19">
        <v>1</v>
      </c>
      <c r="P2136" s="15" t="s">
        <v>1510</v>
      </c>
      <c r="Q2136" s="336">
        <v>1</v>
      </c>
    </row>
    <row r="2137" spans="1:17" x14ac:dyDescent="0.2">
      <c r="A2137" s="61" t="s">
        <v>3763</v>
      </c>
      <c r="B2137" s="61" t="s">
        <v>4300</v>
      </c>
      <c r="C2137" s="61" t="s">
        <v>1314</v>
      </c>
      <c r="D2137" s="61" t="s">
        <v>3764</v>
      </c>
      <c r="E2137" s="61" t="s">
        <v>4303</v>
      </c>
      <c r="F2137" s="61" t="s">
        <v>1322</v>
      </c>
      <c r="G2137" s="61" t="s">
        <v>1503</v>
      </c>
      <c r="H2137" s="61" t="s">
        <v>4301</v>
      </c>
      <c r="I2137" s="61" t="s">
        <v>1505</v>
      </c>
      <c r="J2137" s="61" t="s">
        <v>1506</v>
      </c>
      <c r="K2137" s="61" t="s">
        <v>4306</v>
      </c>
      <c r="L2137" s="61" t="s">
        <v>1508</v>
      </c>
      <c r="M2137" s="61" t="s">
        <v>1509</v>
      </c>
      <c r="N2137" s="355">
        <v>46034</v>
      </c>
      <c r="O2137" s="19">
        <v>10940.29</v>
      </c>
      <c r="P2137" s="15" t="s">
        <v>1510</v>
      </c>
      <c r="Q2137" s="336">
        <v>1</v>
      </c>
    </row>
    <row r="2138" spans="1:17" x14ac:dyDescent="0.2">
      <c r="A2138" s="61" t="s">
        <v>3763</v>
      </c>
      <c r="B2138" s="61" t="s">
        <v>4300</v>
      </c>
      <c r="C2138" s="61" t="s">
        <v>4312</v>
      </c>
      <c r="D2138" s="61" t="s">
        <v>3764</v>
      </c>
      <c r="E2138" s="61" t="s">
        <v>4303</v>
      </c>
      <c r="F2138" s="61" t="s">
        <v>1322</v>
      </c>
      <c r="G2138" s="61" t="s">
        <v>1503</v>
      </c>
      <c r="H2138" s="61" t="s">
        <v>4301</v>
      </c>
      <c r="I2138" s="61" t="s">
        <v>1505</v>
      </c>
      <c r="J2138" s="61" t="s">
        <v>1506</v>
      </c>
      <c r="K2138" s="61" t="s">
        <v>4306</v>
      </c>
      <c r="L2138" s="61" t="s">
        <v>1508</v>
      </c>
      <c r="M2138" s="61" t="s">
        <v>1509</v>
      </c>
      <c r="N2138" s="355">
        <v>46034</v>
      </c>
      <c r="O2138" s="19">
        <v>10940.29</v>
      </c>
      <c r="P2138" s="15" t="s">
        <v>1510</v>
      </c>
      <c r="Q2138" s="336">
        <v>1</v>
      </c>
    </row>
    <row r="2139" spans="1:17" x14ac:dyDescent="0.2">
      <c r="A2139" s="61" t="s">
        <v>3759</v>
      </c>
      <c r="B2139" s="61" t="s">
        <v>1498</v>
      </c>
      <c r="C2139" s="61" t="s">
        <v>1314</v>
      </c>
      <c r="D2139" s="61" t="s">
        <v>3760</v>
      </c>
      <c r="E2139" s="61" t="s">
        <v>4303</v>
      </c>
      <c r="F2139" s="61" t="s">
        <v>4366</v>
      </c>
      <c r="G2139" s="61" t="s">
        <v>1503</v>
      </c>
      <c r="H2139" s="61" t="s">
        <v>4301</v>
      </c>
      <c r="I2139" s="61" t="s">
        <v>1505</v>
      </c>
      <c r="J2139" s="61" t="s">
        <v>1506</v>
      </c>
      <c r="K2139" s="61" t="s">
        <v>4306</v>
      </c>
      <c r="L2139" s="61" t="s">
        <v>1508</v>
      </c>
      <c r="M2139" s="61" t="s">
        <v>1509</v>
      </c>
      <c r="N2139" s="355">
        <v>46034</v>
      </c>
      <c r="O2139" s="19">
        <v>0</v>
      </c>
      <c r="P2139" s="15" t="s">
        <v>1510</v>
      </c>
      <c r="Q2139" s="336">
        <v>1</v>
      </c>
    </row>
    <row r="2140" spans="1:17" x14ac:dyDescent="0.2">
      <c r="A2140" s="61" t="s">
        <v>3759</v>
      </c>
      <c r="B2140" s="61" t="s">
        <v>1498</v>
      </c>
      <c r="C2140" s="61" t="s">
        <v>4312</v>
      </c>
      <c r="D2140" s="61" t="s">
        <v>3760</v>
      </c>
      <c r="E2140" s="61" t="s">
        <v>4303</v>
      </c>
      <c r="F2140" s="61" t="s">
        <v>4366</v>
      </c>
      <c r="G2140" s="61" t="s">
        <v>1503</v>
      </c>
      <c r="H2140" s="61" t="s">
        <v>4301</v>
      </c>
      <c r="I2140" s="61" t="s">
        <v>1505</v>
      </c>
      <c r="J2140" s="61" t="s">
        <v>1506</v>
      </c>
      <c r="K2140" s="61" t="s">
        <v>4306</v>
      </c>
      <c r="L2140" s="61" t="s">
        <v>1508</v>
      </c>
      <c r="M2140" s="61" t="s">
        <v>1509</v>
      </c>
      <c r="N2140" s="355">
        <v>46034</v>
      </c>
      <c r="O2140" s="19">
        <v>0</v>
      </c>
      <c r="P2140" s="15" t="s">
        <v>1510</v>
      </c>
      <c r="Q2140" s="336">
        <v>1</v>
      </c>
    </row>
    <row r="2141" spans="1:17" x14ac:dyDescent="0.2">
      <c r="A2141" s="61" t="s">
        <v>3759</v>
      </c>
      <c r="B2141" s="61" t="s">
        <v>1498</v>
      </c>
      <c r="C2141" s="61" t="s">
        <v>4313</v>
      </c>
      <c r="D2141" s="61" t="s">
        <v>3760</v>
      </c>
      <c r="E2141" s="61" t="s">
        <v>4303</v>
      </c>
      <c r="F2141" s="61" t="s">
        <v>4366</v>
      </c>
      <c r="G2141" s="61" t="s">
        <v>1503</v>
      </c>
      <c r="H2141" s="61" t="s">
        <v>4301</v>
      </c>
      <c r="I2141" s="61" t="s">
        <v>1505</v>
      </c>
      <c r="J2141" s="61" t="s">
        <v>1506</v>
      </c>
      <c r="K2141" s="61" t="s">
        <v>4306</v>
      </c>
      <c r="L2141" s="61" t="s">
        <v>1508</v>
      </c>
      <c r="M2141" s="61" t="s">
        <v>1509</v>
      </c>
      <c r="N2141" s="355">
        <v>46034</v>
      </c>
      <c r="O2141" s="19">
        <v>1</v>
      </c>
      <c r="P2141" s="15" t="s">
        <v>1510</v>
      </c>
      <c r="Q2141" s="336">
        <v>1</v>
      </c>
    </row>
    <row r="2142" spans="1:17" x14ac:dyDescent="0.2">
      <c r="A2142" s="61" t="s">
        <v>3759</v>
      </c>
      <c r="B2142" s="61" t="s">
        <v>4300</v>
      </c>
      <c r="C2142" s="61" t="s">
        <v>1314</v>
      </c>
      <c r="D2142" s="61" t="s">
        <v>3760</v>
      </c>
      <c r="E2142" s="61" t="s">
        <v>4303</v>
      </c>
      <c r="F2142" s="61" t="s">
        <v>4366</v>
      </c>
      <c r="G2142" s="61" t="s">
        <v>1503</v>
      </c>
      <c r="H2142" s="61" t="s">
        <v>4301</v>
      </c>
      <c r="I2142" s="61" t="s">
        <v>1505</v>
      </c>
      <c r="J2142" s="61" t="s">
        <v>1506</v>
      </c>
      <c r="K2142" s="61" t="s">
        <v>4306</v>
      </c>
      <c r="L2142" s="61" t="s">
        <v>1508</v>
      </c>
      <c r="M2142" s="61" t="s">
        <v>1509</v>
      </c>
      <c r="N2142" s="355">
        <v>46034</v>
      </c>
      <c r="O2142" s="19">
        <v>82182.539999999994</v>
      </c>
      <c r="P2142" s="15" t="s">
        <v>1510</v>
      </c>
      <c r="Q2142" s="336">
        <v>1</v>
      </c>
    </row>
    <row r="2143" spans="1:17" x14ac:dyDescent="0.2">
      <c r="A2143" s="61" t="s">
        <v>3759</v>
      </c>
      <c r="B2143" s="61" t="s">
        <v>4300</v>
      </c>
      <c r="C2143" s="61" t="s">
        <v>4312</v>
      </c>
      <c r="D2143" s="61" t="s">
        <v>3760</v>
      </c>
      <c r="E2143" s="61" t="s">
        <v>4303</v>
      </c>
      <c r="F2143" s="61" t="s">
        <v>4366</v>
      </c>
      <c r="G2143" s="61" t="s">
        <v>1503</v>
      </c>
      <c r="H2143" s="61" t="s">
        <v>4301</v>
      </c>
      <c r="I2143" s="61" t="s">
        <v>1505</v>
      </c>
      <c r="J2143" s="61" t="s">
        <v>1506</v>
      </c>
      <c r="K2143" s="61" t="s">
        <v>4306</v>
      </c>
      <c r="L2143" s="61" t="s">
        <v>1508</v>
      </c>
      <c r="M2143" s="61" t="s">
        <v>1509</v>
      </c>
      <c r="N2143" s="355">
        <v>46034</v>
      </c>
      <c r="O2143" s="19">
        <v>82182.539999999994</v>
      </c>
      <c r="P2143" s="15" t="s">
        <v>1510</v>
      </c>
      <c r="Q2143" s="336">
        <v>1</v>
      </c>
    </row>
    <row r="2144" spans="1:17" x14ac:dyDescent="0.2">
      <c r="A2144" s="61" t="s">
        <v>3765</v>
      </c>
      <c r="B2144" s="61" t="s">
        <v>1498</v>
      </c>
      <c r="C2144" s="61" t="s">
        <v>1314</v>
      </c>
      <c r="D2144" s="61" t="s">
        <v>3766</v>
      </c>
      <c r="E2144" s="61" t="s">
        <v>4303</v>
      </c>
      <c r="F2144" s="61" t="s">
        <v>4358</v>
      </c>
      <c r="G2144" s="61" t="s">
        <v>1503</v>
      </c>
      <c r="H2144" s="61" t="s">
        <v>4301</v>
      </c>
      <c r="I2144" s="61" t="s">
        <v>1505</v>
      </c>
      <c r="J2144" s="61" t="s">
        <v>1506</v>
      </c>
      <c r="K2144" s="61" t="s">
        <v>4306</v>
      </c>
      <c r="L2144" s="61" t="s">
        <v>1508</v>
      </c>
      <c r="M2144" s="61" t="s">
        <v>1509</v>
      </c>
      <c r="N2144" s="355">
        <v>46034</v>
      </c>
      <c r="O2144" s="19">
        <v>0</v>
      </c>
      <c r="P2144" s="15" t="s">
        <v>1510</v>
      </c>
      <c r="Q2144" s="336">
        <v>1</v>
      </c>
    </row>
    <row r="2145" spans="1:17" x14ac:dyDescent="0.2">
      <c r="A2145" s="61" t="s">
        <v>3765</v>
      </c>
      <c r="B2145" s="61" t="s">
        <v>1498</v>
      </c>
      <c r="C2145" s="61" t="s">
        <v>4312</v>
      </c>
      <c r="D2145" s="61" t="s">
        <v>3766</v>
      </c>
      <c r="E2145" s="61" t="s">
        <v>4303</v>
      </c>
      <c r="F2145" s="61" t="s">
        <v>4358</v>
      </c>
      <c r="G2145" s="61" t="s">
        <v>1503</v>
      </c>
      <c r="H2145" s="61" t="s">
        <v>4301</v>
      </c>
      <c r="I2145" s="61" t="s">
        <v>1505</v>
      </c>
      <c r="J2145" s="61" t="s">
        <v>1506</v>
      </c>
      <c r="K2145" s="61" t="s">
        <v>4306</v>
      </c>
      <c r="L2145" s="61" t="s">
        <v>1508</v>
      </c>
      <c r="M2145" s="61" t="s">
        <v>1509</v>
      </c>
      <c r="N2145" s="355">
        <v>46034</v>
      </c>
      <c r="O2145" s="19">
        <v>0</v>
      </c>
      <c r="P2145" s="15" t="s">
        <v>1510</v>
      </c>
      <c r="Q2145" s="336">
        <v>1</v>
      </c>
    </row>
    <row r="2146" spans="1:17" x14ac:dyDescent="0.2">
      <c r="A2146" s="61" t="s">
        <v>3765</v>
      </c>
      <c r="B2146" s="61" t="s">
        <v>1498</v>
      </c>
      <c r="C2146" s="61" t="s">
        <v>4313</v>
      </c>
      <c r="D2146" s="61" t="s">
        <v>3766</v>
      </c>
      <c r="E2146" s="61" t="s">
        <v>4303</v>
      </c>
      <c r="F2146" s="61" t="s">
        <v>4358</v>
      </c>
      <c r="G2146" s="61" t="s">
        <v>1503</v>
      </c>
      <c r="H2146" s="61" t="s">
        <v>4301</v>
      </c>
      <c r="I2146" s="61" t="s">
        <v>1505</v>
      </c>
      <c r="J2146" s="61" t="s">
        <v>1506</v>
      </c>
      <c r="K2146" s="61" t="s">
        <v>4306</v>
      </c>
      <c r="L2146" s="61" t="s">
        <v>1508</v>
      </c>
      <c r="M2146" s="61" t="s">
        <v>1509</v>
      </c>
      <c r="N2146" s="355">
        <v>46034</v>
      </c>
      <c r="O2146" s="19">
        <v>1</v>
      </c>
      <c r="P2146" s="15" t="s">
        <v>1510</v>
      </c>
      <c r="Q2146" s="336">
        <v>1</v>
      </c>
    </row>
    <row r="2147" spans="1:17" x14ac:dyDescent="0.2">
      <c r="A2147" s="61" t="s">
        <v>3765</v>
      </c>
      <c r="B2147" s="61" t="s">
        <v>4300</v>
      </c>
      <c r="C2147" s="61" t="s">
        <v>1314</v>
      </c>
      <c r="D2147" s="61" t="s">
        <v>3766</v>
      </c>
      <c r="E2147" s="61" t="s">
        <v>4303</v>
      </c>
      <c r="F2147" s="61" t="s">
        <v>4358</v>
      </c>
      <c r="G2147" s="61" t="s">
        <v>1503</v>
      </c>
      <c r="H2147" s="61" t="s">
        <v>4301</v>
      </c>
      <c r="I2147" s="61" t="s">
        <v>1505</v>
      </c>
      <c r="J2147" s="61" t="s">
        <v>1506</v>
      </c>
      <c r="K2147" s="61" t="s">
        <v>4306</v>
      </c>
      <c r="L2147" s="61" t="s">
        <v>1508</v>
      </c>
      <c r="M2147" s="61" t="s">
        <v>1509</v>
      </c>
      <c r="N2147" s="355">
        <v>46034</v>
      </c>
      <c r="O2147" s="19">
        <v>31770.98</v>
      </c>
      <c r="P2147" s="15" t="s">
        <v>1510</v>
      </c>
      <c r="Q2147" s="336">
        <v>1</v>
      </c>
    </row>
    <row r="2148" spans="1:17" x14ac:dyDescent="0.2">
      <c r="A2148" s="61" t="s">
        <v>3765</v>
      </c>
      <c r="B2148" s="61" t="s">
        <v>4300</v>
      </c>
      <c r="C2148" s="61" t="s">
        <v>4312</v>
      </c>
      <c r="D2148" s="61" t="s">
        <v>3766</v>
      </c>
      <c r="E2148" s="61" t="s">
        <v>4303</v>
      </c>
      <c r="F2148" s="61" t="s">
        <v>4358</v>
      </c>
      <c r="G2148" s="61" t="s">
        <v>1503</v>
      </c>
      <c r="H2148" s="61" t="s">
        <v>4301</v>
      </c>
      <c r="I2148" s="61" t="s">
        <v>1505</v>
      </c>
      <c r="J2148" s="61" t="s">
        <v>1506</v>
      </c>
      <c r="K2148" s="61" t="s">
        <v>4306</v>
      </c>
      <c r="L2148" s="61" t="s">
        <v>1508</v>
      </c>
      <c r="M2148" s="61" t="s">
        <v>1509</v>
      </c>
      <c r="N2148" s="355">
        <v>46034</v>
      </c>
      <c r="O2148" s="19">
        <v>31770.98</v>
      </c>
      <c r="P2148" s="15" t="s">
        <v>1510</v>
      </c>
      <c r="Q2148" s="336">
        <v>1</v>
      </c>
    </row>
    <row r="2149" spans="1:17" x14ac:dyDescent="0.2">
      <c r="A2149" s="61" t="s">
        <v>3767</v>
      </c>
      <c r="B2149" s="61" t="s">
        <v>1498</v>
      </c>
      <c r="C2149" s="61" t="s">
        <v>1314</v>
      </c>
      <c r="D2149" s="61" t="s">
        <v>3768</v>
      </c>
      <c r="E2149" s="61" t="s">
        <v>4303</v>
      </c>
      <c r="F2149" s="61" t="s">
        <v>4358</v>
      </c>
      <c r="G2149" s="61" t="s">
        <v>1503</v>
      </c>
      <c r="H2149" s="61" t="s">
        <v>4301</v>
      </c>
      <c r="I2149" s="61" t="s">
        <v>1505</v>
      </c>
      <c r="J2149" s="61" t="s">
        <v>1506</v>
      </c>
      <c r="K2149" s="61" t="s">
        <v>4306</v>
      </c>
      <c r="L2149" s="61" t="s">
        <v>1508</v>
      </c>
      <c r="M2149" s="61" t="s">
        <v>1509</v>
      </c>
      <c r="N2149" s="355">
        <v>46034</v>
      </c>
      <c r="O2149" s="19">
        <v>0</v>
      </c>
      <c r="P2149" s="15" t="s">
        <v>1510</v>
      </c>
      <c r="Q2149" s="336">
        <v>1</v>
      </c>
    </row>
    <row r="2150" spans="1:17" x14ac:dyDescent="0.2">
      <c r="A2150" s="61" t="s">
        <v>3767</v>
      </c>
      <c r="B2150" s="61" t="s">
        <v>1498</v>
      </c>
      <c r="C2150" s="61" t="s">
        <v>4312</v>
      </c>
      <c r="D2150" s="61" t="s">
        <v>3768</v>
      </c>
      <c r="E2150" s="61" t="s">
        <v>4303</v>
      </c>
      <c r="F2150" s="61" t="s">
        <v>4358</v>
      </c>
      <c r="G2150" s="61" t="s">
        <v>1503</v>
      </c>
      <c r="H2150" s="61" t="s">
        <v>4301</v>
      </c>
      <c r="I2150" s="61" t="s">
        <v>1505</v>
      </c>
      <c r="J2150" s="61" t="s">
        <v>1506</v>
      </c>
      <c r="K2150" s="61" t="s">
        <v>4306</v>
      </c>
      <c r="L2150" s="61" t="s">
        <v>1508</v>
      </c>
      <c r="M2150" s="61" t="s">
        <v>1509</v>
      </c>
      <c r="N2150" s="355">
        <v>46034</v>
      </c>
      <c r="O2150" s="19">
        <v>0</v>
      </c>
      <c r="P2150" s="15" t="s">
        <v>1510</v>
      </c>
      <c r="Q2150" s="336">
        <v>1</v>
      </c>
    </row>
    <row r="2151" spans="1:17" x14ac:dyDescent="0.2">
      <c r="A2151" s="61" t="s">
        <v>3767</v>
      </c>
      <c r="B2151" s="61" t="s">
        <v>1498</v>
      </c>
      <c r="C2151" s="61" t="s">
        <v>4313</v>
      </c>
      <c r="D2151" s="61" t="s">
        <v>3768</v>
      </c>
      <c r="E2151" s="61" t="s">
        <v>4303</v>
      </c>
      <c r="F2151" s="61" t="s">
        <v>4358</v>
      </c>
      <c r="G2151" s="61" t="s">
        <v>1503</v>
      </c>
      <c r="H2151" s="61" t="s">
        <v>4301</v>
      </c>
      <c r="I2151" s="61" t="s">
        <v>1505</v>
      </c>
      <c r="J2151" s="61" t="s">
        <v>1506</v>
      </c>
      <c r="K2151" s="61" t="s">
        <v>4306</v>
      </c>
      <c r="L2151" s="61" t="s">
        <v>1508</v>
      </c>
      <c r="M2151" s="61" t="s">
        <v>1509</v>
      </c>
      <c r="N2151" s="355">
        <v>46034</v>
      </c>
      <c r="O2151" s="19">
        <v>1</v>
      </c>
      <c r="P2151" s="15" t="s">
        <v>1510</v>
      </c>
      <c r="Q2151" s="336">
        <v>1</v>
      </c>
    </row>
    <row r="2152" spans="1:17" x14ac:dyDescent="0.2">
      <c r="A2152" s="61" t="s">
        <v>3767</v>
      </c>
      <c r="B2152" s="61" t="s">
        <v>4300</v>
      </c>
      <c r="C2152" s="61" t="s">
        <v>1314</v>
      </c>
      <c r="D2152" s="61" t="s">
        <v>3768</v>
      </c>
      <c r="E2152" s="61" t="s">
        <v>4303</v>
      </c>
      <c r="F2152" s="61" t="s">
        <v>4358</v>
      </c>
      <c r="G2152" s="61" t="s">
        <v>1503</v>
      </c>
      <c r="H2152" s="61" t="s">
        <v>4301</v>
      </c>
      <c r="I2152" s="61" t="s">
        <v>1505</v>
      </c>
      <c r="J2152" s="61" t="s">
        <v>1506</v>
      </c>
      <c r="K2152" s="61" t="s">
        <v>4306</v>
      </c>
      <c r="L2152" s="61" t="s">
        <v>1508</v>
      </c>
      <c r="M2152" s="61" t="s">
        <v>1509</v>
      </c>
      <c r="N2152" s="355">
        <v>46034</v>
      </c>
      <c r="O2152" s="19">
        <v>994008.95</v>
      </c>
      <c r="P2152" s="15" t="s">
        <v>1510</v>
      </c>
      <c r="Q2152" s="336">
        <v>1</v>
      </c>
    </row>
    <row r="2153" spans="1:17" x14ac:dyDescent="0.2">
      <c r="A2153" s="61" t="s">
        <v>3767</v>
      </c>
      <c r="B2153" s="61" t="s">
        <v>4300</v>
      </c>
      <c r="C2153" s="61" t="s">
        <v>4312</v>
      </c>
      <c r="D2153" s="61" t="s">
        <v>3768</v>
      </c>
      <c r="E2153" s="61" t="s">
        <v>4303</v>
      </c>
      <c r="F2153" s="61" t="s">
        <v>4358</v>
      </c>
      <c r="G2153" s="61" t="s">
        <v>1503</v>
      </c>
      <c r="H2153" s="61" t="s">
        <v>4301</v>
      </c>
      <c r="I2153" s="61" t="s">
        <v>1505</v>
      </c>
      <c r="J2153" s="61" t="s">
        <v>1506</v>
      </c>
      <c r="K2153" s="61" t="s">
        <v>4306</v>
      </c>
      <c r="L2153" s="61" t="s">
        <v>1508</v>
      </c>
      <c r="M2153" s="61" t="s">
        <v>1509</v>
      </c>
      <c r="N2153" s="355">
        <v>46034</v>
      </c>
      <c r="O2153" s="19">
        <v>994008.95</v>
      </c>
      <c r="P2153" s="15" t="s">
        <v>1510</v>
      </c>
      <c r="Q2153" s="336">
        <v>1</v>
      </c>
    </row>
    <row r="2154" spans="1:17" x14ac:dyDescent="0.2">
      <c r="A2154" s="61" t="s">
        <v>3224</v>
      </c>
      <c r="B2154" s="61" t="s">
        <v>1498</v>
      </c>
      <c r="C2154" s="61" t="s">
        <v>1314</v>
      </c>
      <c r="D2154" s="61" t="s">
        <v>3225</v>
      </c>
      <c r="E2154" s="61" t="s">
        <v>4303</v>
      </c>
      <c r="F2154" s="61" t="s">
        <v>4428</v>
      </c>
      <c r="G2154" s="61" t="s">
        <v>1503</v>
      </c>
      <c r="H2154" s="61" t="s">
        <v>1504</v>
      </c>
      <c r="I2154" s="61" t="s">
        <v>1505</v>
      </c>
      <c r="J2154" s="61" t="s">
        <v>1506</v>
      </c>
      <c r="K2154" s="61" t="s">
        <v>4306</v>
      </c>
      <c r="L2154" s="61" t="s">
        <v>1508</v>
      </c>
      <c r="M2154" s="61" t="s">
        <v>1509</v>
      </c>
      <c r="N2154" s="355">
        <v>46034</v>
      </c>
      <c r="O2154" s="19">
        <v>0</v>
      </c>
      <c r="P2154" s="15" t="s">
        <v>1510</v>
      </c>
      <c r="Q2154" s="336">
        <v>1</v>
      </c>
    </row>
    <row r="2155" spans="1:17" x14ac:dyDescent="0.2">
      <c r="A2155" s="61" t="s">
        <v>3224</v>
      </c>
      <c r="B2155" s="61" t="s">
        <v>1498</v>
      </c>
      <c r="C2155" s="61" t="s">
        <v>4312</v>
      </c>
      <c r="D2155" s="61" t="s">
        <v>3225</v>
      </c>
      <c r="E2155" s="61" t="s">
        <v>4303</v>
      </c>
      <c r="F2155" s="61" t="s">
        <v>4428</v>
      </c>
      <c r="G2155" s="61" t="s">
        <v>1503</v>
      </c>
      <c r="H2155" s="61" t="s">
        <v>1504</v>
      </c>
      <c r="I2155" s="61" t="s">
        <v>1505</v>
      </c>
      <c r="J2155" s="61" t="s">
        <v>1506</v>
      </c>
      <c r="K2155" s="61" t="s">
        <v>4306</v>
      </c>
      <c r="L2155" s="61" t="s">
        <v>1508</v>
      </c>
      <c r="M2155" s="61" t="s">
        <v>1509</v>
      </c>
      <c r="N2155" s="355">
        <v>46034</v>
      </c>
      <c r="O2155" s="19">
        <v>0</v>
      </c>
      <c r="P2155" s="15" t="s">
        <v>1510</v>
      </c>
      <c r="Q2155" s="336">
        <v>1</v>
      </c>
    </row>
    <row r="2156" spans="1:17" x14ac:dyDescent="0.2">
      <c r="A2156" s="61" t="s">
        <v>3224</v>
      </c>
      <c r="B2156" s="61" t="s">
        <v>1498</v>
      </c>
      <c r="C2156" s="61" t="s">
        <v>4313</v>
      </c>
      <c r="D2156" s="61" t="s">
        <v>3225</v>
      </c>
      <c r="E2156" s="61" t="s">
        <v>4303</v>
      </c>
      <c r="F2156" s="61" t="s">
        <v>4428</v>
      </c>
      <c r="G2156" s="61" t="s">
        <v>1503</v>
      </c>
      <c r="H2156" s="61" t="s">
        <v>1504</v>
      </c>
      <c r="I2156" s="61" t="s">
        <v>1505</v>
      </c>
      <c r="J2156" s="61" t="s">
        <v>1506</v>
      </c>
      <c r="K2156" s="61" t="s">
        <v>4306</v>
      </c>
      <c r="L2156" s="61" t="s">
        <v>1508</v>
      </c>
      <c r="M2156" s="61" t="s">
        <v>1509</v>
      </c>
      <c r="N2156" s="355">
        <v>46034</v>
      </c>
      <c r="O2156" s="19">
        <v>0</v>
      </c>
      <c r="P2156" s="15" t="s">
        <v>1510</v>
      </c>
      <c r="Q2156" s="336">
        <v>1</v>
      </c>
    </row>
    <row r="2157" spans="1:17" x14ac:dyDescent="0.2">
      <c r="A2157" s="61" t="s">
        <v>3034</v>
      </c>
      <c r="B2157" s="61" t="s">
        <v>1498</v>
      </c>
      <c r="C2157" s="61" t="s">
        <v>1314</v>
      </c>
      <c r="D2157" s="61" t="s">
        <v>3035</v>
      </c>
      <c r="E2157" s="61" t="s">
        <v>4303</v>
      </c>
      <c r="F2157" s="61" t="s">
        <v>4358</v>
      </c>
      <c r="G2157" s="61" t="s">
        <v>1503</v>
      </c>
      <c r="H2157" s="61" t="s">
        <v>4301</v>
      </c>
      <c r="I2157" s="61" t="s">
        <v>1505</v>
      </c>
      <c r="J2157" s="61" t="s">
        <v>1506</v>
      </c>
      <c r="K2157" s="61" t="s">
        <v>4306</v>
      </c>
      <c r="L2157" s="61" t="s">
        <v>1508</v>
      </c>
      <c r="M2157" s="61" t="s">
        <v>1509</v>
      </c>
      <c r="N2157" s="355">
        <v>46045</v>
      </c>
      <c r="O2157" s="19">
        <v>0</v>
      </c>
      <c r="P2157" s="15" t="s">
        <v>1510</v>
      </c>
      <c r="Q2157" s="336">
        <v>1</v>
      </c>
    </row>
    <row r="2158" spans="1:17" x14ac:dyDescent="0.2">
      <c r="A2158" s="61" t="s">
        <v>3034</v>
      </c>
      <c r="B2158" s="61" t="s">
        <v>1498</v>
      </c>
      <c r="C2158" s="61" t="s">
        <v>4312</v>
      </c>
      <c r="D2158" s="61" t="s">
        <v>3035</v>
      </c>
      <c r="E2158" s="61" t="s">
        <v>4303</v>
      </c>
      <c r="F2158" s="61" t="s">
        <v>4358</v>
      </c>
      <c r="G2158" s="61" t="s">
        <v>1503</v>
      </c>
      <c r="H2158" s="61" t="s">
        <v>4301</v>
      </c>
      <c r="I2158" s="61" t="s">
        <v>1505</v>
      </c>
      <c r="J2158" s="61" t="s">
        <v>1506</v>
      </c>
      <c r="K2158" s="61" t="s">
        <v>4306</v>
      </c>
      <c r="L2158" s="61" t="s">
        <v>1508</v>
      </c>
      <c r="M2158" s="61" t="s">
        <v>1509</v>
      </c>
      <c r="N2158" s="355">
        <v>46045</v>
      </c>
      <c r="O2158" s="19">
        <v>0</v>
      </c>
      <c r="P2158" s="15" t="s">
        <v>1510</v>
      </c>
      <c r="Q2158" s="336">
        <v>1</v>
      </c>
    </row>
    <row r="2159" spans="1:17" x14ac:dyDescent="0.2">
      <c r="A2159" s="61" t="s">
        <v>3034</v>
      </c>
      <c r="B2159" s="61" t="s">
        <v>1498</v>
      </c>
      <c r="C2159" s="61" t="s">
        <v>4313</v>
      </c>
      <c r="D2159" s="61" t="s">
        <v>3035</v>
      </c>
      <c r="E2159" s="61" t="s">
        <v>4303</v>
      </c>
      <c r="F2159" s="61" t="s">
        <v>4358</v>
      </c>
      <c r="G2159" s="61" t="s">
        <v>1503</v>
      </c>
      <c r="H2159" s="61" t="s">
        <v>4301</v>
      </c>
      <c r="I2159" s="61" t="s">
        <v>1505</v>
      </c>
      <c r="J2159" s="61" t="s">
        <v>1506</v>
      </c>
      <c r="K2159" s="61" t="s">
        <v>4306</v>
      </c>
      <c r="L2159" s="61" t="s">
        <v>1508</v>
      </c>
      <c r="M2159" s="61" t="s">
        <v>1509</v>
      </c>
      <c r="N2159" s="355">
        <v>46045</v>
      </c>
      <c r="O2159" s="19">
        <v>1</v>
      </c>
      <c r="P2159" s="15" t="s">
        <v>1510</v>
      </c>
      <c r="Q2159" s="336">
        <v>1</v>
      </c>
    </row>
    <row r="2160" spans="1:17" x14ac:dyDescent="0.2">
      <c r="A2160" s="61" t="s">
        <v>3034</v>
      </c>
      <c r="B2160" s="61" t="s">
        <v>4300</v>
      </c>
      <c r="C2160" s="61" t="s">
        <v>1314</v>
      </c>
      <c r="D2160" s="61" t="s">
        <v>3035</v>
      </c>
      <c r="E2160" s="61" t="s">
        <v>4303</v>
      </c>
      <c r="F2160" s="61" t="s">
        <v>4358</v>
      </c>
      <c r="G2160" s="61" t="s">
        <v>1503</v>
      </c>
      <c r="H2160" s="61" t="s">
        <v>4301</v>
      </c>
      <c r="I2160" s="61" t="s">
        <v>1505</v>
      </c>
      <c r="J2160" s="61" t="s">
        <v>1506</v>
      </c>
      <c r="K2160" s="61" t="s">
        <v>4306</v>
      </c>
      <c r="L2160" s="61" t="s">
        <v>1508</v>
      </c>
      <c r="M2160" s="61" t="s">
        <v>1509</v>
      </c>
      <c r="N2160" s="355">
        <v>46045</v>
      </c>
      <c r="O2160" s="19">
        <v>424796.44</v>
      </c>
      <c r="P2160" s="15" t="s">
        <v>1510</v>
      </c>
      <c r="Q2160" s="336">
        <v>1</v>
      </c>
    </row>
    <row r="2161" spans="1:17" x14ac:dyDescent="0.2">
      <c r="A2161" s="61" t="s">
        <v>3034</v>
      </c>
      <c r="B2161" s="61" t="s">
        <v>4300</v>
      </c>
      <c r="C2161" s="61" t="s">
        <v>4312</v>
      </c>
      <c r="D2161" s="61" t="s">
        <v>3035</v>
      </c>
      <c r="E2161" s="61" t="s">
        <v>4303</v>
      </c>
      <c r="F2161" s="61" t="s">
        <v>4358</v>
      </c>
      <c r="G2161" s="61" t="s">
        <v>1503</v>
      </c>
      <c r="H2161" s="61" t="s">
        <v>4301</v>
      </c>
      <c r="I2161" s="61" t="s">
        <v>1505</v>
      </c>
      <c r="J2161" s="61" t="s">
        <v>1506</v>
      </c>
      <c r="K2161" s="61" t="s">
        <v>4306</v>
      </c>
      <c r="L2161" s="61" t="s">
        <v>1508</v>
      </c>
      <c r="M2161" s="61" t="s">
        <v>1509</v>
      </c>
      <c r="N2161" s="355">
        <v>46045</v>
      </c>
      <c r="O2161" s="19">
        <v>424796.44</v>
      </c>
      <c r="P2161" s="15" t="s">
        <v>1510</v>
      </c>
      <c r="Q2161" s="336">
        <v>1</v>
      </c>
    </row>
    <row r="2162" spans="1:17" x14ac:dyDescent="0.2">
      <c r="A2162" s="61" t="s">
        <v>2865</v>
      </c>
      <c r="B2162" s="61" t="s">
        <v>1498</v>
      </c>
      <c r="C2162" s="61" t="s">
        <v>1314</v>
      </c>
      <c r="D2162" s="61" t="s">
        <v>2866</v>
      </c>
      <c r="E2162" s="61" t="s">
        <v>4303</v>
      </c>
      <c r="F2162" s="61" t="s">
        <v>4358</v>
      </c>
      <c r="G2162" s="61" t="s">
        <v>1503</v>
      </c>
      <c r="H2162" s="61" t="s">
        <v>4301</v>
      </c>
      <c r="I2162" s="61" t="s">
        <v>1505</v>
      </c>
      <c r="J2162" s="61" t="s">
        <v>1506</v>
      </c>
      <c r="K2162" s="61" t="s">
        <v>4306</v>
      </c>
      <c r="L2162" s="61" t="s">
        <v>1508</v>
      </c>
      <c r="M2162" s="61" t="s">
        <v>1509</v>
      </c>
      <c r="N2162" s="355">
        <v>46034</v>
      </c>
      <c r="O2162" s="19">
        <v>0</v>
      </c>
      <c r="P2162" s="15" t="s">
        <v>1510</v>
      </c>
      <c r="Q2162" s="336">
        <v>1</v>
      </c>
    </row>
    <row r="2163" spans="1:17" x14ac:dyDescent="0.2">
      <c r="A2163" s="61" t="s">
        <v>2865</v>
      </c>
      <c r="B2163" s="61" t="s">
        <v>1498</v>
      </c>
      <c r="C2163" s="61" t="s">
        <v>4312</v>
      </c>
      <c r="D2163" s="61" t="s">
        <v>2866</v>
      </c>
      <c r="E2163" s="61" t="s">
        <v>4303</v>
      </c>
      <c r="F2163" s="61" t="s">
        <v>4358</v>
      </c>
      <c r="G2163" s="61" t="s">
        <v>1503</v>
      </c>
      <c r="H2163" s="61" t="s">
        <v>4301</v>
      </c>
      <c r="I2163" s="61" t="s">
        <v>1505</v>
      </c>
      <c r="J2163" s="61" t="s">
        <v>1506</v>
      </c>
      <c r="K2163" s="61" t="s">
        <v>4306</v>
      </c>
      <c r="L2163" s="61" t="s">
        <v>1508</v>
      </c>
      <c r="M2163" s="61" t="s">
        <v>1509</v>
      </c>
      <c r="N2163" s="355">
        <v>46034</v>
      </c>
      <c r="O2163" s="19">
        <v>0</v>
      </c>
      <c r="P2163" s="15" t="s">
        <v>1510</v>
      </c>
      <c r="Q2163" s="336">
        <v>1</v>
      </c>
    </row>
    <row r="2164" spans="1:17" x14ac:dyDescent="0.2">
      <c r="A2164" s="61" t="s">
        <v>2865</v>
      </c>
      <c r="B2164" s="61" t="s">
        <v>1498</v>
      </c>
      <c r="C2164" s="61" t="s">
        <v>4313</v>
      </c>
      <c r="D2164" s="61" t="s">
        <v>2866</v>
      </c>
      <c r="E2164" s="61" t="s">
        <v>4303</v>
      </c>
      <c r="F2164" s="61" t="s">
        <v>4358</v>
      </c>
      <c r="G2164" s="61" t="s">
        <v>1503</v>
      </c>
      <c r="H2164" s="61" t="s">
        <v>4301</v>
      </c>
      <c r="I2164" s="61" t="s">
        <v>1505</v>
      </c>
      <c r="J2164" s="61" t="s">
        <v>1506</v>
      </c>
      <c r="K2164" s="61" t="s">
        <v>4306</v>
      </c>
      <c r="L2164" s="61" t="s">
        <v>1508</v>
      </c>
      <c r="M2164" s="61" t="s">
        <v>1509</v>
      </c>
      <c r="N2164" s="355">
        <v>46034</v>
      </c>
      <c r="O2164" s="19">
        <v>1</v>
      </c>
      <c r="P2164" s="15" t="s">
        <v>1510</v>
      </c>
      <c r="Q2164" s="336">
        <v>1</v>
      </c>
    </row>
    <row r="2165" spans="1:17" x14ac:dyDescent="0.2">
      <c r="A2165" s="61" t="s">
        <v>2865</v>
      </c>
      <c r="B2165" s="61" t="s">
        <v>4300</v>
      </c>
      <c r="C2165" s="61" t="s">
        <v>1314</v>
      </c>
      <c r="D2165" s="61" t="s">
        <v>2866</v>
      </c>
      <c r="E2165" s="61" t="s">
        <v>4303</v>
      </c>
      <c r="F2165" s="61" t="s">
        <v>4358</v>
      </c>
      <c r="G2165" s="61" t="s">
        <v>1503</v>
      </c>
      <c r="H2165" s="61" t="s">
        <v>4301</v>
      </c>
      <c r="I2165" s="61" t="s">
        <v>1505</v>
      </c>
      <c r="J2165" s="61" t="s">
        <v>1506</v>
      </c>
      <c r="K2165" s="61" t="s">
        <v>4306</v>
      </c>
      <c r="L2165" s="61" t="s">
        <v>1508</v>
      </c>
      <c r="M2165" s="61" t="s">
        <v>1509</v>
      </c>
      <c r="N2165" s="355">
        <v>46034</v>
      </c>
      <c r="O2165" s="19">
        <v>1744.78</v>
      </c>
      <c r="P2165" s="15" t="s">
        <v>1510</v>
      </c>
      <c r="Q2165" s="336">
        <v>1</v>
      </c>
    </row>
    <row r="2166" spans="1:17" x14ac:dyDescent="0.2">
      <c r="A2166" s="61" t="s">
        <v>2865</v>
      </c>
      <c r="B2166" s="61" t="s">
        <v>4300</v>
      </c>
      <c r="C2166" s="61" t="s">
        <v>4312</v>
      </c>
      <c r="D2166" s="61" t="s">
        <v>2866</v>
      </c>
      <c r="E2166" s="61" t="s">
        <v>4303</v>
      </c>
      <c r="F2166" s="61" t="s">
        <v>4358</v>
      </c>
      <c r="G2166" s="61" t="s">
        <v>1503</v>
      </c>
      <c r="H2166" s="61" t="s">
        <v>4301</v>
      </c>
      <c r="I2166" s="61" t="s">
        <v>1505</v>
      </c>
      <c r="J2166" s="61" t="s">
        <v>1506</v>
      </c>
      <c r="K2166" s="61" t="s">
        <v>4306</v>
      </c>
      <c r="L2166" s="61" t="s">
        <v>1508</v>
      </c>
      <c r="M2166" s="61" t="s">
        <v>1509</v>
      </c>
      <c r="N2166" s="355">
        <v>46034</v>
      </c>
      <c r="O2166" s="19">
        <v>1744.78</v>
      </c>
      <c r="P2166" s="15" t="s">
        <v>1510</v>
      </c>
      <c r="Q2166" s="336">
        <v>1</v>
      </c>
    </row>
    <row r="2167" spans="1:17" x14ac:dyDescent="0.2">
      <c r="A2167" s="61" t="s">
        <v>3182</v>
      </c>
      <c r="B2167" s="61" t="s">
        <v>1498</v>
      </c>
      <c r="C2167" s="61" t="s">
        <v>1314</v>
      </c>
      <c r="D2167" s="61" t="s">
        <v>3183</v>
      </c>
      <c r="E2167" s="61" t="s">
        <v>4303</v>
      </c>
      <c r="F2167" s="61" t="s">
        <v>4358</v>
      </c>
      <c r="G2167" s="61" t="s">
        <v>1503</v>
      </c>
      <c r="H2167" s="61" t="s">
        <v>4301</v>
      </c>
      <c r="I2167" s="61" t="s">
        <v>1505</v>
      </c>
      <c r="J2167" s="61" t="s">
        <v>1506</v>
      </c>
      <c r="K2167" s="61" t="s">
        <v>4306</v>
      </c>
      <c r="L2167" s="61" t="s">
        <v>1508</v>
      </c>
      <c r="M2167" s="61" t="s">
        <v>1509</v>
      </c>
      <c r="N2167" s="355">
        <v>46034</v>
      </c>
      <c r="O2167" s="19">
        <v>0</v>
      </c>
      <c r="P2167" s="15" t="s">
        <v>1510</v>
      </c>
      <c r="Q2167" s="336">
        <v>1</v>
      </c>
    </row>
    <row r="2168" spans="1:17" x14ac:dyDescent="0.2">
      <c r="A2168" s="61" t="s">
        <v>3182</v>
      </c>
      <c r="B2168" s="61" t="s">
        <v>1498</v>
      </c>
      <c r="C2168" s="61" t="s">
        <v>4312</v>
      </c>
      <c r="D2168" s="61" t="s">
        <v>3183</v>
      </c>
      <c r="E2168" s="61" t="s">
        <v>4303</v>
      </c>
      <c r="F2168" s="61" t="s">
        <v>4358</v>
      </c>
      <c r="G2168" s="61" t="s">
        <v>1503</v>
      </c>
      <c r="H2168" s="61" t="s">
        <v>4301</v>
      </c>
      <c r="I2168" s="61" t="s">
        <v>1505</v>
      </c>
      <c r="J2168" s="61" t="s">
        <v>1506</v>
      </c>
      <c r="K2168" s="61" t="s">
        <v>4306</v>
      </c>
      <c r="L2168" s="61" t="s">
        <v>1508</v>
      </c>
      <c r="M2168" s="61" t="s">
        <v>1509</v>
      </c>
      <c r="N2168" s="355">
        <v>46034</v>
      </c>
      <c r="O2168" s="19">
        <v>0</v>
      </c>
      <c r="P2168" s="15" t="s">
        <v>1510</v>
      </c>
      <c r="Q2168" s="336">
        <v>1</v>
      </c>
    </row>
    <row r="2169" spans="1:17" x14ac:dyDescent="0.2">
      <c r="A2169" s="61" t="s">
        <v>3182</v>
      </c>
      <c r="B2169" s="61" t="s">
        <v>1498</v>
      </c>
      <c r="C2169" s="61" t="s">
        <v>4313</v>
      </c>
      <c r="D2169" s="61" t="s">
        <v>3183</v>
      </c>
      <c r="E2169" s="61" t="s">
        <v>4303</v>
      </c>
      <c r="F2169" s="61" t="s">
        <v>4358</v>
      </c>
      <c r="G2169" s="61" t="s">
        <v>1503</v>
      </c>
      <c r="H2169" s="61" t="s">
        <v>4301</v>
      </c>
      <c r="I2169" s="61" t="s">
        <v>1505</v>
      </c>
      <c r="J2169" s="61" t="s">
        <v>1506</v>
      </c>
      <c r="K2169" s="61" t="s">
        <v>4306</v>
      </c>
      <c r="L2169" s="61" t="s">
        <v>1508</v>
      </c>
      <c r="M2169" s="61" t="s">
        <v>1509</v>
      </c>
      <c r="N2169" s="355">
        <v>46034</v>
      </c>
      <c r="O2169" s="19">
        <v>1</v>
      </c>
      <c r="P2169" s="15" t="s">
        <v>1510</v>
      </c>
      <c r="Q2169" s="336">
        <v>1</v>
      </c>
    </row>
    <row r="2170" spans="1:17" x14ac:dyDescent="0.2">
      <c r="A2170" s="61" t="s">
        <v>3182</v>
      </c>
      <c r="B2170" s="61" t="s">
        <v>4300</v>
      </c>
      <c r="C2170" s="61" t="s">
        <v>1314</v>
      </c>
      <c r="D2170" s="61" t="s">
        <v>3183</v>
      </c>
      <c r="E2170" s="61" t="s">
        <v>4303</v>
      </c>
      <c r="F2170" s="61" t="s">
        <v>4358</v>
      </c>
      <c r="G2170" s="61" t="s">
        <v>1503</v>
      </c>
      <c r="H2170" s="61" t="s">
        <v>4301</v>
      </c>
      <c r="I2170" s="61" t="s">
        <v>1505</v>
      </c>
      <c r="J2170" s="61" t="s">
        <v>1506</v>
      </c>
      <c r="K2170" s="61" t="s">
        <v>4306</v>
      </c>
      <c r="L2170" s="61" t="s">
        <v>1508</v>
      </c>
      <c r="M2170" s="61" t="s">
        <v>1509</v>
      </c>
      <c r="N2170" s="355">
        <v>46034</v>
      </c>
      <c r="O2170" s="19">
        <v>450149.83</v>
      </c>
      <c r="P2170" s="15" t="s">
        <v>1510</v>
      </c>
      <c r="Q2170" s="336">
        <v>1</v>
      </c>
    </row>
    <row r="2171" spans="1:17" x14ac:dyDescent="0.2">
      <c r="A2171" s="61" t="s">
        <v>3182</v>
      </c>
      <c r="B2171" s="61" t="s">
        <v>4300</v>
      </c>
      <c r="C2171" s="61" t="s">
        <v>4312</v>
      </c>
      <c r="D2171" s="61" t="s">
        <v>3183</v>
      </c>
      <c r="E2171" s="61" t="s">
        <v>4303</v>
      </c>
      <c r="F2171" s="61" t="s">
        <v>4358</v>
      </c>
      <c r="G2171" s="61" t="s">
        <v>1503</v>
      </c>
      <c r="H2171" s="61" t="s">
        <v>4301</v>
      </c>
      <c r="I2171" s="61" t="s">
        <v>1505</v>
      </c>
      <c r="J2171" s="61" t="s">
        <v>1506</v>
      </c>
      <c r="K2171" s="61" t="s">
        <v>4306</v>
      </c>
      <c r="L2171" s="61" t="s">
        <v>1508</v>
      </c>
      <c r="M2171" s="61" t="s">
        <v>1509</v>
      </c>
      <c r="N2171" s="355">
        <v>46034</v>
      </c>
      <c r="O2171" s="19">
        <v>450149.83</v>
      </c>
      <c r="P2171" s="15" t="s">
        <v>1510</v>
      </c>
      <c r="Q2171" s="336">
        <v>1</v>
      </c>
    </row>
    <row r="2172" spans="1:17" x14ac:dyDescent="0.2">
      <c r="A2172" s="61" t="s">
        <v>3036</v>
      </c>
      <c r="B2172" s="61" t="s">
        <v>1498</v>
      </c>
      <c r="C2172" s="61" t="s">
        <v>1314</v>
      </c>
      <c r="D2172" s="61" t="s">
        <v>3037</v>
      </c>
      <c r="E2172" s="61" t="s">
        <v>4303</v>
      </c>
      <c r="F2172" s="61" t="s">
        <v>4358</v>
      </c>
      <c r="G2172" s="61" t="s">
        <v>1503</v>
      </c>
      <c r="H2172" s="61" t="s">
        <v>4301</v>
      </c>
      <c r="I2172" s="61" t="s">
        <v>1505</v>
      </c>
      <c r="J2172" s="61" t="s">
        <v>1506</v>
      </c>
      <c r="K2172" s="61" t="s">
        <v>4306</v>
      </c>
      <c r="L2172" s="61" t="s">
        <v>1508</v>
      </c>
      <c r="M2172" s="61" t="s">
        <v>1509</v>
      </c>
      <c r="N2172" s="355">
        <v>46034</v>
      </c>
      <c r="O2172" s="19">
        <v>0</v>
      </c>
      <c r="P2172" s="15" t="s">
        <v>1510</v>
      </c>
      <c r="Q2172" s="336">
        <v>1</v>
      </c>
    </row>
    <row r="2173" spans="1:17" x14ac:dyDescent="0.2">
      <c r="A2173" s="61" t="s">
        <v>3036</v>
      </c>
      <c r="B2173" s="61" t="s">
        <v>1498</v>
      </c>
      <c r="C2173" s="61" t="s">
        <v>4312</v>
      </c>
      <c r="D2173" s="61" t="s">
        <v>3037</v>
      </c>
      <c r="E2173" s="61" t="s">
        <v>4303</v>
      </c>
      <c r="F2173" s="61" t="s">
        <v>4358</v>
      </c>
      <c r="G2173" s="61" t="s">
        <v>1503</v>
      </c>
      <c r="H2173" s="61" t="s">
        <v>4301</v>
      </c>
      <c r="I2173" s="61" t="s">
        <v>1505</v>
      </c>
      <c r="J2173" s="61" t="s">
        <v>1506</v>
      </c>
      <c r="K2173" s="61" t="s">
        <v>4306</v>
      </c>
      <c r="L2173" s="61" t="s">
        <v>1508</v>
      </c>
      <c r="M2173" s="61" t="s">
        <v>1509</v>
      </c>
      <c r="N2173" s="355">
        <v>46034</v>
      </c>
      <c r="O2173" s="19">
        <v>0</v>
      </c>
      <c r="P2173" s="15" t="s">
        <v>1510</v>
      </c>
      <c r="Q2173" s="336">
        <v>1</v>
      </c>
    </row>
    <row r="2174" spans="1:17" x14ac:dyDescent="0.2">
      <c r="A2174" s="61" t="s">
        <v>3036</v>
      </c>
      <c r="B2174" s="61" t="s">
        <v>1498</v>
      </c>
      <c r="C2174" s="61" t="s">
        <v>4313</v>
      </c>
      <c r="D2174" s="61" t="s">
        <v>3037</v>
      </c>
      <c r="E2174" s="61" t="s">
        <v>4303</v>
      </c>
      <c r="F2174" s="61" t="s">
        <v>4358</v>
      </c>
      <c r="G2174" s="61" t="s">
        <v>1503</v>
      </c>
      <c r="H2174" s="61" t="s">
        <v>4301</v>
      </c>
      <c r="I2174" s="61" t="s">
        <v>1505</v>
      </c>
      <c r="J2174" s="61" t="s">
        <v>1506</v>
      </c>
      <c r="K2174" s="61" t="s">
        <v>4306</v>
      </c>
      <c r="L2174" s="61" t="s">
        <v>1508</v>
      </c>
      <c r="M2174" s="61" t="s">
        <v>1509</v>
      </c>
      <c r="N2174" s="355">
        <v>46034</v>
      </c>
      <c r="O2174" s="19">
        <v>1</v>
      </c>
      <c r="P2174" s="15" t="s">
        <v>1510</v>
      </c>
      <c r="Q2174" s="336">
        <v>1</v>
      </c>
    </row>
    <row r="2175" spans="1:17" x14ac:dyDescent="0.2">
      <c r="A2175" s="61" t="s">
        <v>3036</v>
      </c>
      <c r="B2175" s="61" t="s">
        <v>4300</v>
      </c>
      <c r="C2175" s="61" t="s">
        <v>1314</v>
      </c>
      <c r="D2175" s="61" t="s">
        <v>3037</v>
      </c>
      <c r="E2175" s="61" t="s">
        <v>4303</v>
      </c>
      <c r="F2175" s="61" t="s">
        <v>4358</v>
      </c>
      <c r="G2175" s="61" t="s">
        <v>1503</v>
      </c>
      <c r="H2175" s="61" t="s">
        <v>4301</v>
      </c>
      <c r="I2175" s="61" t="s">
        <v>1505</v>
      </c>
      <c r="J2175" s="61" t="s">
        <v>1506</v>
      </c>
      <c r="K2175" s="61" t="s">
        <v>4306</v>
      </c>
      <c r="L2175" s="61" t="s">
        <v>1508</v>
      </c>
      <c r="M2175" s="61" t="s">
        <v>1509</v>
      </c>
      <c r="N2175" s="355">
        <v>46034</v>
      </c>
      <c r="O2175" s="19">
        <v>77379.73</v>
      </c>
      <c r="P2175" s="15" t="s">
        <v>1510</v>
      </c>
      <c r="Q2175" s="336">
        <v>1</v>
      </c>
    </row>
    <row r="2176" spans="1:17" x14ac:dyDescent="0.2">
      <c r="A2176" s="61" t="s">
        <v>3036</v>
      </c>
      <c r="B2176" s="61" t="s">
        <v>4300</v>
      </c>
      <c r="C2176" s="61" t="s">
        <v>4312</v>
      </c>
      <c r="D2176" s="61" t="s">
        <v>3037</v>
      </c>
      <c r="E2176" s="61" t="s">
        <v>4303</v>
      </c>
      <c r="F2176" s="61" t="s">
        <v>4358</v>
      </c>
      <c r="G2176" s="61" t="s">
        <v>1503</v>
      </c>
      <c r="H2176" s="61" t="s">
        <v>4301</v>
      </c>
      <c r="I2176" s="61" t="s">
        <v>1505</v>
      </c>
      <c r="J2176" s="61" t="s">
        <v>1506</v>
      </c>
      <c r="K2176" s="61" t="s">
        <v>4306</v>
      </c>
      <c r="L2176" s="61" t="s">
        <v>1508</v>
      </c>
      <c r="M2176" s="61" t="s">
        <v>1509</v>
      </c>
      <c r="N2176" s="355">
        <v>46034</v>
      </c>
      <c r="O2176" s="19">
        <v>77379.73</v>
      </c>
      <c r="P2176" s="15" t="s">
        <v>1510</v>
      </c>
      <c r="Q2176" s="336">
        <v>1</v>
      </c>
    </row>
    <row r="2177" spans="1:17" x14ac:dyDescent="0.2">
      <c r="A2177" s="61" t="s">
        <v>2903</v>
      </c>
      <c r="B2177" s="61" t="s">
        <v>1498</v>
      </c>
      <c r="C2177" s="61" t="s">
        <v>1314</v>
      </c>
      <c r="D2177" s="61" t="s">
        <v>2904</v>
      </c>
      <c r="E2177" s="61" t="s">
        <v>4303</v>
      </c>
      <c r="F2177" s="61" t="s">
        <v>4358</v>
      </c>
      <c r="G2177" s="61" t="s">
        <v>1503</v>
      </c>
      <c r="H2177" s="61" t="s">
        <v>4301</v>
      </c>
      <c r="I2177" s="61" t="s">
        <v>1505</v>
      </c>
      <c r="J2177" s="61" t="s">
        <v>1506</v>
      </c>
      <c r="K2177" s="61" t="s">
        <v>4306</v>
      </c>
      <c r="L2177" s="61" t="s">
        <v>1508</v>
      </c>
      <c r="M2177" s="61" t="s">
        <v>1509</v>
      </c>
      <c r="N2177" s="355">
        <v>46034</v>
      </c>
      <c r="O2177" s="19">
        <v>0</v>
      </c>
      <c r="P2177" s="15" t="s">
        <v>1510</v>
      </c>
      <c r="Q2177" s="336">
        <v>1</v>
      </c>
    </row>
    <row r="2178" spans="1:17" x14ac:dyDescent="0.2">
      <c r="A2178" s="61" t="s">
        <v>2903</v>
      </c>
      <c r="B2178" s="61" t="s">
        <v>1498</v>
      </c>
      <c r="C2178" s="61" t="s">
        <v>4312</v>
      </c>
      <c r="D2178" s="61" t="s">
        <v>2904</v>
      </c>
      <c r="E2178" s="61" t="s">
        <v>4303</v>
      </c>
      <c r="F2178" s="61" t="s">
        <v>4358</v>
      </c>
      <c r="G2178" s="61" t="s">
        <v>1503</v>
      </c>
      <c r="H2178" s="61" t="s">
        <v>4301</v>
      </c>
      <c r="I2178" s="61" t="s">
        <v>1505</v>
      </c>
      <c r="J2178" s="61" t="s">
        <v>1506</v>
      </c>
      <c r="K2178" s="61" t="s">
        <v>4306</v>
      </c>
      <c r="L2178" s="61" t="s">
        <v>1508</v>
      </c>
      <c r="M2178" s="61" t="s">
        <v>1509</v>
      </c>
      <c r="N2178" s="355">
        <v>46034</v>
      </c>
      <c r="O2178" s="19">
        <v>0</v>
      </c>
      <c r="P2178" s="15" t="s">
        <v>1510</v>
      </c>
      <c r="Q2178" s="336">
        <v>1</v>
      </c>
    </row>
    <row r="2179" spans="1:17" x14ac:dyDescent="0.2">
      <c r="A2179" s="61" t="s">
        <v>2903</v>
      </c>
      <c r="B2179" s="61" t="s">
        <v>1498</v>
      </c>
      <c r="C2179" s="61" t="s">
        <v>4313</v>
      </c>
      <c r="D2179" s="61" t="s">
        <v>2904</v>
      </c>
      <c r="E2179" s="61" t="s">
        <v>4303</v>
      </c>
      <c r="F2179" s="61" t="s">
        <v>4358</v>
      </c>
      <c r="G2179" s="61" t="s">
        <v>1503</v>
      </c>
      <c r="H2179" s="61" t="s">
        <v>4301</v>
      </c>
      <c r="I2179" s="61" t="s">
        <v>1505</v>
      </c>
      <c r="J2179" s="61" t="s">
        <v>1506</v>
      </c>
      <c r="K2179" s="61" t="s">
        <v>4306</v>
      </c>
      <c r="L2179" s="61" t="s">
        <v>1508</v>
      </c>
      <c r="M2179" s="61" t="s">
        <v>1509</v>
      </c>
      <c r="N2179" s="355">
        <v>46034</v>
      </c>
      <c r="O2179" s="19">
        <v>1</v>
      </c>
      <c r="P2179" s="15" t="s">
        <v>1510</v>
      </c>
      <c r="Q2179" s="336">
        <v>1</v>
      </c>
    </row>
    <row r="2180" spans="1:17" x14ac:dyDescent="0.2">
      <c r="A2180" s="61" t="s">
        <v>2903</v>
      </c>
      <c r="B2180" s="61" t="s">
        <v>4300</v>
      </c>
      <c r="C2180" s="61" t="s">
        <v>1314</v>
      </c>
      <c r="D2180" s="61" t="s">
        <v>2904</v>
      </c>
      <c r="E2180" s="61" t="s">
        <v>4303</v>
      </c>
      <c r="F2180" s="61" t="s">
        <v>4358</v>
      </c>
      <c r="G2180" s="61" t="s">
        <v>1503</v>
      </c>
      <c r="H2180" s="61" t="s">
        <v>4301</v>
      </c>
      <c r="I2180" s="61" t="s">
        <v>1505</v>
      </c>
      <c r="J2180" s="61" t="s">
        <v>1506</v>
      </c>
      <c r="K2180" s="61" t="s">
        <v>4306</v>
      </c>
      <c r="L2180" s="61" t="s">
        <v>1508</v>
      </c>
      <c r="M2180" s="61" t="s">
        <v>1509</v>
      </c>
      <c r="N2180" s="355">
        <v>46034</v>
      </c>
      <c r="O2180" s="19">
        <v>28287.7</v>
      </c>
      <c r="P2180" s="15" t="s">
        <v>1510</v>
      </c>
      <c r="Q2180" s="336">
        <v>1</v>
      </c>
    </row>
    <row r="2181" spans="1:17" x14ac:dyDescent="0.2">
      <c r="A2181" s="61" t="s">
        <v>2903</v>
      </c>
      <c r="B2181" s="61" t="s">
        <v>4300</v>
      </c>
      <c r="C2181" s="61" t="s">
        <v>4312</v>
      </c>
      <c r="D2181" s="61" t="s">
        <v>2904</v>
      </c>
      <c r="E2181" s="61" t="s">
        <v>4303</v>
      </c>
      <c r="F2181" s="61" t="s">
        <v>4358</v>
      </c>
      <c r="G2181" s="61" t="s">
        <v>1503</v>
      </c>
      <c r="H2181" s="61" t="s">
        <v>4301</v>
      </c>
      <c r="I2181" s="61" t="s">
        <v>1505</v>
      </c>
      <c r="J2181" s="61" t="s">
        <v>1506</v>
      </c>
      <c r="K2181" s="61" t="s">
        <v>4306</v>
      </c>
      <c r="L2181" s="61" t="s">
        <v>1508</v>
      </c>
      <c r="M2181" s="61" t="s">
        <v>1509</v>
      </c>
      <c r="N2181" s="355">
        <v>46034</v>
      </c>
      <c r="O2181" s="19">
        <v>28287.7</v>
      </c>
      <c r="P2181" s="15" t="s">
        <v>1510</v>
      </c>
      <c r="Q2181" s="336">
        <v>1</v>
      </c>
    </row>
    <row r="2182" spans="1:17" x14ac:dyDescent="0.2">
      <c r="A2182" s="61" t="s">
        <v>3751</v>
      </c>
      <c r="B2182" s="61" t="s">
        <v>1498</v>
      </c>
      <c r="C2182" s="61" t="s">
        <v>1314</v>
      </c>
      <c r="D2182" s="61" t="s">
        <v>3752</v>
      </c>
      <c r="E2182" s="61" t="s">
        <v>4303</v>
      </c>
      <c r="F2182" s="61" t="s">
        <v>4378</v>
      </c>
      <c r="G2182" s="61" t="s">
        <v>1503</v>
      </c>
      <c r="H2182" s="61" t="s">
        <v>1504</v>
      </c>
      <c r="I2182" s="61" t="s">
        <v>1505</v>
      </c>
      <c r="J2182" s="61" t="s">
        <v>1506</v>
      </c>
      <c r="K2182" s="61" t="s">
        <v>4306</v>
      </c>
      <c r="L2182" s="61" t="s">
        <v>1508</v>
      </c>
      <c r="M2182" s="61" t="s">
        <v>1509</v>
      </c>
      <c r="N2182" s="355">
        <v>46034</v>
      </c>
      <c r="O2182" s="19">
        <v>0</v>
      </c>
      <c r="P2182" s="15" t="s">
        <v>1510</v>
      </c>
      <c r="Q2182" s="336">
        <v>1</v>
      </c>
    </row>
    <row r="2183" spans="1:17" x14ac:dyDescent="0.2">
      <c r="A2183" s="61" t="s">
        <v>3751</v>
      </c>
      <c r="B2183" s="61" t="s">
        <v>1498</v>
      </c>
      <c r="C2183" s="61" t="s">
        <v>4312</v>
      </c>
      <c r="D2183" s="61" t="s">
        <v>3752</v>
      </c>
      <c r="E2183" s="61" t="s">
        <v>4303</v>
      </c>
      <c r="F2183" s="61" t="s">
        <v>4378</v>
      </c>
      <c r="G2183" s="61" t="s">
        <v>1503</v>
      </c>
      <c r="H2183" s="61" t="s">
        <v>1504</v>
      </c>
      <c r="I2183" s="61" t="s">
        <v>1505</v>
      </c>
      <c r="J2183" s="61" t="s">
        <v>1506</v>
      </c>
      <c r="K2183" s="61" t="s">
        <v>4306</v>
      </c>
      <c r="L2183" s="61" t="s">
        <v>1508</v>
      </c>
      <c r="M2183" s="61" t="s">
        <v>1509</v>
      </c>
      <c r="N2183" s="355">
        <v>46034</v>
      </c>
      <c r="O2183" s="19">
        <v>1</v>
      </c>
      <c r="P2183" s="15" t="s">
        <v>1510</v>
      </c>
      <c r="Q2183" s="336">
        <v>1</v>
      </c>
    </row>
    <row r="2184" spans="1:17" x14ac:dyDescent="0.2">
      <c r="A2184" s="61" t="s">
        <v>3751</v>
      </c>
      <c r="B2184" s="61" t="s">
        <v>1498</v>
      </c>
      <c r="C2184" s="61" t="s">
        <v>4313</v>
      </c>
      <c r="D2184" s="61" t="s">
        <v>3752</v>
      </c>
      <c r="E2184" s="61" t="s">
        <v>4303</v>
      </c>
      <c r="F2184" s="61" t="s">
        <v>4378</v>
      </c>
      <c r="G2184" s="61" t="s">
        <v>1503</v>
      </c>
      <c r="H2184" s="61" t="s">
        <v>1504</v>
      </c>
      <c r="I2184" s="61" t="s">
        <v>1505</v>
      </c>
      <c r="J2184" s="61" t="s">
        <v>1506</v>
      </c>
      <c r="K2184" s="61" t="s">
        <v>4306</v>
      </c>
      <c r="L2184" s="61" t="s">
        <v>1508</v>
      </c>
      <c r="M2184" s="61" t="s">
        <v>1509</v>
      </c>
      <c r="N2184" s="355">
        <v>46034</v>
      </c>
      <c r="O2184" s="19">
        <v>1</v>
      </c>
      <c r="P2184" s="15" t="s">
        <v>1510</v>
      </c>
      <c r="Q2184" s="336">
        <v>1</v>
      </c>
    </row>
    <row r="2185" spans="1:17" x14ac:dyDescent="0.2">
      <c r="A2185" s="61" t="s">
        <v>3757</v>
      </c>
      <c r="B2185" s="61" t="s">
        <v>1498</v>
      </c>
      <c r="C2185" s="61" t="s">
        <v>1314</v>
      </c>
      <c r="D2185" s="61" t="s">
        <v>3758</v>
      </c>
      <c r="E2185" s="61" t="s">
        <v>4303</v>
      </c>
      <c r="F2185" s="61" t="s">
        <v>4429</v>
      </c>
      <c r="G2185" s="61" t="s">
        <v>1503</v>
      </c>
      <c r="H2185" s="61" t="s">
        <v>1504</v>
      </c>
      <c r="I2185" s="61" t="s">
        <v>1505</v>
      </c>
      <c r="J2185" s="61" t="s">
        <v>1506</v>
      </c>
      <c r="K2185" s="61" t="s">
        <v>4306</v>
      </c>
      <c r="L2185" s="61" t="s">
        <v>1508</v>
      </c>
      <c r="M2185" s="61" t="s">
        <v>1509</v>
      </c>
      <c r="N2185" s="355">
        <v>46034</v>
      </c>
      <c r="O2185" s="19">
        <v>0</v>
      </c>
      <c r="P2185" s="15" t="s">
        <v>1510</v>
      </c>
      <c r="Q2185" s="336">
        <v>1</v>
      </c>
    </row>
    <row r="2186" spans="1:17" x14ac:dyDescent="0.2">
      <c r="A2186" s="61" t="s">
        <v>3757</v>
      </c>
      <c r="B2186" s="61" t="s">
        <v>1498</v>
      </c>
      <c r="C2186" s="61" t="s">
        <v>4312</v>
      </c>
      <c r="D2186" s="61" t="s">
        <v>3758</v>
      </c>
      <c r="E2186" s="61" t="s">
        <v>4303</v>
      </c>
      <c r="F2186" s="61" t="s">
        <v>4429</v>
      </c>
      <c r="G2186" s="61" t="s">
        <v>1503</v>
      </c>
      <c r="H2186" s="61" t="s">
        <v>1504</v>
      </c>
      <c r="I2186" s="61" t="s">
        <v>1505</v>
      </c>
      <c r="J2186" s="61" t="s">
        <v>1506</v>
      </c>
      <c r="K2186" s="61" t="s">
        <v>4306</v>
      </c>
      <c r="L2186" s="61" t="s">
        <v>1508</v>
      </c>
      <c r="M2186" s="61" t="s">
        <v>1509</v>
      </c>
      <c r="N2186" s="355">
        <v>46034</v>
      </c>
      <c r="O2186" s="19">
        <v>0</v>
      </c>
      <c r="P2186" s="15" t="s">
        <v>1510</v>
      </c>
      <c r="Q2186" s="336">
        <v>1</v>
      </c>
    </row>
    <row r="2187" spans="1:17" x14ac:dyDescent="0.2">
      <c r="A2187" s="61" t="s">
        <v>3757</v>
      </c>
      <c r="B2187" s="61" t="s">
        <v>1498</v>
      </c>
      <c r="C2187" s="61" t="s">
        <v>4313</v>
      </c>
      <c r="D2187" s="61" t="s">
        <v>3758</v>
      </c>
      <c r="E2187" s="61" t="s">
        <v>4303</v>
      </c>
      <c r="F2187" s="61" t="s">
        <v>4429</v>
      </c>
      <c r="G2187" s="61" t="s">
        <v>1503</v>
      </c>
      <c r="H2187" s="61" t="s">
        <v>1504</v>
      </c>
      <c r="I2187" s="61" t="s">
        <v>1505</v>
      </c>
      <c r="J2187" s="61" t="s">
        <v>1506</v>
      </c>
      <c r="K2187" s="61" t="s">
        <v>4306</v>
      </c>
      <c r="L2187" s="61" t="s">
        <v>1508</v>
      </c>
      <c r="M2187" s="61" t="s">
        <v>1509</v>
      </c>
      <c r="N2187" s="355">
        <v>46034</v>
      </c>
      <c r="O2187" s="19">
        <v>0</v>
      </c>
      <c r="P2187" s="15" t="s">
        <v>1510</v>
      </c>
      <c r="Q2187" s="336">
        <v>1</v>
      </c>
    </row>
    <row r="2188" spans="1:17" x14ac:dyDescent="0.2">
      <c r="A2188" s="61" t="s">
        <v>3877</v>
      </c>
      <c r="B2188" s="61" t="s">
        <v>1498</v>
      </c>
      <c r="C2188" s="61" t="s">
        <v>1314</v>
      </c>
      <c r="D2188" s="61" t="s">
        <v>3878</v>
      </c>
      <c r="E2188" s="61" t="s">
        <v>4303</v>
      </c>
      <c r="F2188" s="61" t="s">
        <v>4332</v>
      </c>
      <c r="G2188" s="61" t="s">
        <v>1503</v>
      </c>
      <c r="H2188" s="61" t="s">
        <v>1504</v>
      </c>
      <c r="I2188" s="61" t="s">
        <v>1505</v>
      </c>
      <c r="J2188" s="61" t="s">
        <v>1506</v>
      </c>
      <c r="K2188" s="61" t="s">
        <v>4306</v>
      </c>
      <c r="L2188" s="61" t="s">
        <v>1508</v>
      </c>
      <c r="M2188" s="61" t="s">
        <v>1509</v>
      </c>
      <c r="N2188" s="355">
        <v>46034</v>
      </c>
      <c r="O2188" s="19">
        <v>0</v>
      </c>
      <c r="P2188" s="15" t="s">
        <v>1510</v>
      </c>
      <c r="Q2188" s="336">
        <v>1</v>
      </c>
    </row>
    <row r="2189" spans="1:17" x14ac:dyDescent="0.2">
      <c r="A2189" s="61" t="s">
        <v>3877</v>
      </c>
      <c r="B2189" s="61" t="s">
        <v>1498</v>
      </c>
      <c r="C2189" s="61" t="s">
        <v>4312</v>
      </c>
      <c r="D2189" s="61" t="s">
        <v>3878</v>
      </c>
      <c r="E2189" s="61" t="s">
        <v>4303</v>
      </c>
      <c r="F2189" s="61" t="s">
        <v>4332</v>
      </c>
      <c r="G2189" s="61" t="s">
        <v>1503</v>
      </c>
      <c r="H2189" s="61" t="s">
        <v>1504</v>
      </c>
      <c r="I2189" s="61" t="s">
        <v>1505</v>
      </c>
      <c r="J2189" s="61" t="s">
        <v>1506</v>
      </c>
      <c r="K2189" s="61" t="s">
        <v>4306</v>
      </c>
      <c r="L2189" s="61" t="s">
        <v>1508</v>
      </c>
      <c r="M2189" s="61" t="s">
        <v>1509</v>
      </c>
      <c r="N2189" s="355">
        <v>46034</v>
      </c>
      <c r="O2189" s="19">
        <v>1</v>
      </c>
      <c r="P2189" s="15" t="s">
        <v>1510</v>
      </c>
      <c r="Q2189" s="336">
        <v>1</v>
      </c>
    </row>
    <row r="2190" spans="1:17" x14ac:dyDescent="0.2">
      <c r="A2190" s="61" t="s">
        <v>3877</v>
      </c>
      <c r="B2190" s="61" t="s">
        <v>1498</v>
      </c>
      <c r="C2190" s="61" t="s">
        <v>4313</v>
      </c>
      <c r="D2190" s="61" t="s">
        <v>3878</v>
      </c>
      <c r="E2190" s="61" t="s">
        <v>4303</v>
      </c>
      <c r="F2190" s="61" t="s">
        <v>4332</v>
      </c>
      <c r="G2190" s="61" t="s">
        <v>1503</v>
      </c>
      <c r="H2190" s="61" t="s">
        <v>1504</v>
      </c>
      <c r="I2190" s="61" t="s">
        <v>1505</v>
      </c>
      <c r="J2190" s="61" t="s">
        <v>1506</v>
      </c>
      <c r="K2190" s="61" t="s">
        <v>4306</v>
      </c>
      <c r="L2190" s="61" t="s">
        <v>1508</v>
      </c>
      <c r="M2190" s="61" t="s">
        <v>1509</v>
      </c>
      <c r="N2190" s="355">
        <v>46034</v>
      </c>
      <c r="O2190" s="19">
        <v>0</v>
      </c>
      <c r="P2190" s="15" t="s">
        <v>1510</v>
      </c>
      <c r="Q2190" s="336">
        <v>1</v>
      </c>
    </row>
    <row r="2191" spans="1:17" x14ac:dyDescent="0.2">
      <c r="A2191" s="61" t="s">
        <v>4218</v>
      </c>
      <c r="B2191" s="61" t="s">
        <v>1498</v>
      </c>
      <c r="C2191" s="61" t="s">
        <v>1314</v>
      </c>
      <c r="D2191" s="61" t="s">
        <v>4219</v>
      </c>
      <c r="E2191" s="61" t="s">
        <v>4303</v>
      </c>
      <c r="F2191" s="61" t="s">
        <v>4430</v>
      </c>
      <c r="G2191" s="61" t="s">
        <v>1503</v>
      </c>
      <c r="H2191" s="61" t="s">
        <v>4301</v>
      </c>
      <c r="I2191" s="61" t="s">
        <v>1505</v>
      </c>
      <c r="J2191" s="61" t="s">
        <v>1506</v>
      </c>
      <c r="K2191" s="61" t="s">
        <v>4306</v>
      </c>
      <c r="L2191" s="61" t="s">
        <v>1508</v>
      </c>
      <c r="M2191" s="61" t="s">
        <v>1509</v>
      </c>
      <c r="N2191" s="355">
        <v>46050</v>
      </c>
      <c r="O2191" s="19">
        <v>0</v>
      </c>
      <c r="P2191" s="15" t="s">
        <v>1510</v>
      </c>
      <c r="Q2191" s="336">
        <v>1</v>
      </c>
    </row>
    <row r="2192" spans="1:17" x14ac:dyDescent="0.2">
      <c r="A2192" s="61" t="s">
        <v>4218</v>
      </c>
      <c r="B2192" s="61" t="s">
        <v>1498</v>
      </c>
      <c r="C2192" s="61" t="s">
        <v>4312</v>
      </c>
      <c r="D2192" s="61" t="s">
        <v>4219</v>
      </c>
      <c r="E2192" s="61" t="s">
        <v>4303</v>
      </c>
      <c r="F2192" s="61" t="s">
        <v>4430</v>
      </c>
      <c r="G2192" s="61" t="s">
        <v>1503</v>
      </c>
      <c r="H2192" s="61" t="s">
        <v>4301</v>
      </c>
      <c r="I2192" s="61" t="s">
        <v>1505</v>
      </c>
      <c r="J2192" s="61" t="s">
        <v>1506</v>
      </c>
      <c r="K2192" s="61" t="s">
        <v>4306</v>
      </c>
      <c r="L2192" s="61" t="s">
        <v>1508</v>
      </c>
      <c r="M2192" s="61" t="s">
        <v>1509</v>
      </c>
      <c r="N2192" s="355">
        <v>46050</v>
      </c>
      <c r="O2192" s="19">
        <v>1</v>
      </c>
      <c r="P2192" s="15" t="s">
        <v>1510</v>
      </c>
      <c r="Q2192" s="336">
        <v>1</v>
      </c>
    </row>
    <row r="2193" spans="1:17" x14ac:dyDescent="0.2">
      <c r="A2193" s="61" t="s">
        <v>4218</v>
      </c>
      <c r="B2193" s="61" t="s">
        <v>1498</v>
      </c>
      <c r="C2193" s="61" t="s">
        <v>4313</v>
      </c>
      <c r="D2193" s="61" t="s">
        <v>4219</v>
      </c>
      <c r="E2193" s="61" t="s">
        <v>4303</v>
      </c>
      <c r="F2193" s="61" t="s">
        <v>4430</v>
      </c>
      <c r="G2193" s="61" t="s">
        <v>1503</v>
      </c>
      <c r="H2193" s="61" t="s">
        <v>4301</v>
      </c>
      <c r="I2193" s="61" t="s">
        <v>1505</v>
      </c>
      <c r="J2193" s="61" t="s">
        <v>1506</v>
      </c>
      <c r="K2193" s="61" t="s">
        <v>4306</v>
      </c>
      <c r="L2193" s="61" t="s">
        <v>1508</v>
      </c>
      <c r="M2193" s="61" t="s">
        <v>1509</v>
      </c>
      <c r="N2193" s="355">
        <v>46050</v>
      </c>
      <c r="O2193" s="19">
        <v>0</v>
      </c>
      <c r="P2193" s="15" t="s">
        <v>1510</v>
      </c>
      <c r="Q2193" s="336">
        <v>1</v>
      </c>
    </row>
    <row r="2194" spans="1:17" x14ac:dyDescent="0.2">
      <c r="A2194" s="61" t="s">
        <v>4218</v>
      </c>
      <c r="B2194" s="61" t="s">
        <v>4300</v>
      </c>
      <c r="C2194" s="61" t="s">
        <v>1314</v>
      </c>
      <c r="D2194" s="61" t="s">
        <v>4219</v>
      </c>
      <c r="E2194" s="61" t="s">
        <v>4303</v>
      </c>
      <c r="F2194" s="61" t="s">
        <v>4430</v>
      </c>
      <c r="G2194" s="61" t="s">
        <v>1503</v>
      </c>
      <c r="H2194" s="61" t="s">
        <v>4301</v>
      </c>
      <c r="I2194" s="61" t="s">
        <v>1505</v>
      </c>
      <c r="J2194" s="61" t="s">
        <v>1506</v>
      </c>
      <c r="K2194" s="61" t="s">
        <v>4306</v>
      </c>
      <c r="L2194" s="61" t="s">
        <v>1508</v>
      </c>
      <c r="M2194" s="61" t="s">
        <v>1509</v>
      </c>
      <c r="N2194" s="355">
        <v>46050</v>
      </c>
      <c r="O2194" s="19">
        <v>21</v>
      </c>
      <c r="P2194" s="15" t="s">
        <v>1510</v>
      </c>
      <c r="Q2194" s="336">
        <v>1</v>
      </c>
    </row>
    <row r="2195" spans="1:17" x14ac:dyDescent="0.2">
      <c r="A2195" s="61" t="s">
        <v>3274</v>
      </c>
      <c r="B2195" s="61" t="s">
        <v>1498</v>
      </c>
      <c r="C2195" s="61" t="s">
        <v>1314</v>
      </c>
      <c r="D2195" s="61" t="s">
        <v>3275</v>
      </c>
      <c r="E2195" s="61" t="s">
        <v>4303</v>
      </c>
      <c r="F2195" s="61" t="s">
        <v>4431</v>
      </c>
      <c r="G2195" s="61" t="s">
        <v>1503</v>
      </c>
      <c r="H2195" s="61" t="s">
        <v>1504</v>
      </c>
      <c r="I2195" s="61" t="s">
        <v>1505</v>
      </c>
      <c r="J2195" s="61" t="s">
        <v>1506</v>
      </c>
      <c r="K2195" s="61" t="s">
        <v>4306</v>
      </c>
      <c r="L2195" s="61" t="s">
        <v>1508</v>
      </c>
      <c r="M2195" s="61" t="s">
        <v>1509</v>
      </c>
      <c r="N2195" s="355">
        <v>46034</v>
      </c>
      <c r="O2195" s="19">
        <v>660701.80000000005</v>
      </c>
      <c r="P2195" s="15" t="s">
        <v>1510</v>
      </c>
      <c r="Q2195" s="336">
        <v>1</v>
      </c>
    </row>
    <row r="2196" spans="1:17" x14ac:dyDescent="0.2">
      <c r="A2196" s="61" t="s">
        <v>3274</v>
      </c>
      <c r="B2196" s="61" t="s">
        <v>1498</v>
      </c>
      <c r="C2196" s="61" t="s">
        <v>4312</v>
      </c>
      <c r="D2196" s="61" t="s">
        <v>3275</v>
      </c>
      <c r="E2196" s="61" t="s">
        <v>4303</v>
      </c>
      <c r="F2196" s="61" t="s">
        <v>4431</v>
      </c>
      <c r="G2196" s="61" t="s">
        <v>1503</v>
      </c>
      <c r="H2196" s="61" t="s">
        <v>1504</v>
      </c>
      <c r="I2196" s="61" t="s">
        <v>1505</v>
      </c>
      <c r="J2196" s="61" t="s">
        <v>1506</v>
      </c>
      <c r="K2196" s="61" t="s">
        <v>4306</v>
      </c>
      <c r="L2196" s="61" t="s">
        <v>1508</v>
      </c>
      <c r="M2196" s="61" t="s">
        <v>1509</v>
      </c>
      <c r="N2196" s="355">
        <v>46034</v>
      </c>
      <c r="O2196" s="19">
        <v>660701.80000000005</v>
      </c>
      <c r="P2196" s="15" t="s">
        <v>1510</v>
      </c>
      <c r="Q2196" s="336">
        <v>1</v>
      </c>
    </row>
    <row r="2197" spans="1:17" x14ac:dyDescent="0.2">
      <c r="A2197" s="61" t="s">
        <v>3274</v>
      </c>
      <c r="B2197" s="61" t="s">
        <v>1498</v>
      </c>
      <c r="C2197" s="61" t="s">
        <v>4313</v>
      </c>
      <c r="D2197" s="61" t="s">
        <v>3275</v>
      </c>
      <c r="E2197" s="61" t="s">
        <v>4303</v>
      </c>
      <c r="F2197" s="61" t="s">
        <v>4431</v>
      </c>
      <c r="G2197" s="61" t="s">
        <v>1503</v>
      </c>
      <c r="H2197" s="61" t="s">
        <v>1504</v>
      </c>
      <c r="I2197" s="61" t="s">
        <v>1505</v>
      </c>
      <c r="J2197" s="61" t="s">
        <v>1506</v>
      </c>
      <c r="K2197" s="61" t="s">
        <v>4306</v>
      </c>
      <c r="L2197" s="61" t="s">
        <v>1508</v>
      </c>
      <c r="M2197" s="61" t="s">
        <v>1509</v>
      </c>
      <c r="N2197" s="355">
        <v>46034</v>
      </c>
      <c r="O2197" s="19">
        <v>1</v>
      </c>
      <c r="P2197" s="15" t="s">
        <v>1510</v>
      </c>
      <c r="Q2197" s="336">
        <v>1</v>
      </c>
    </row>
    <row r="2198" spans="1:17" x14ac:dyDescent="0.2">
      <c r="A2198" s="61" t="s">
        <v>2983</v>
      </c>
      <c r="B2198" s="61" t="s">
        <v>1498</v>
      </c>
      <c r="C2198" s="61" t="s">
        <v>1314</v>
      </c>
      <c r="D2198" s="61" t="s">
        <v>2984</v>
      </c>
      <c r="E2198" s="61" t="s">
        <v>4303</v>
      </c>
      <c r="F2198" s="61" t="s">
        <v>4358</v>
      </c>
      <c r="G2198" s="61" t="s">
        <v>1503</v>
      </c>
      <c r="H2198" s="61" t="s">
        <v>4301</v>
      </c>
      <c r="I2198" s="61" t="s">
        <v>1505</v>
      </c>
      <c r="J2198" s="61" t="s">
        <v>1506</v>
      </c>
      <c r="K2198" s="61" t="s">
        <v>4306</v>
      </c>
      <c r="L2198" s="61" t="s">
        <v>1508</v>
      </c>
      <c r="M2198" s="61" t="s">
        <v>1509</v>
      </c>
      <c r="N2198" s="355">
        <v>46045</v>
      </c>
      <c r="O2198" s="19">
        <v>0</v>
      </c>
      <c r="P2198" s="15" t="s">
        <v>1510</v>
      </c>
      <c r="Q2198" s="336">
        <v>1</v>
      </c>
    </row>
    <row r="2199" spans="1:17" x14ac:dyDescent="0.2">
      <c r="A2199" s="61" t="s">
        <v>2983</v>
      </c>
      <c r="B2199" s="61" t="s">
        <v>1498</v>
      </c>
      <c r="C2199" s="61" t="s">
        <v>4312</v>
      </c>
      <c r="D2199" s="61" t="s">
        <v>2984</v>
      </c>
      <c r="E2199" s="61" t="s">
        <v>4303</v>
      </c>
      <c r="F2199" s="61" t="s">
        <v>4358</v>
      </c>
      <c r="G2199" s="61" t="s">
        <v>1503</v>
      </c>
      <c r="H2199" s="61" t="s">
        <v>4301</v>
      </c>
      <c r="I2199" s="61" t="s">
        <v>1505</v>
      </c>
      <c r="J2199" s="61" t="s">
        <v>1506</v>
      </c>
      <c r="K2199" s="61" t="s">
        <v>4306</v>
      </c>
      <c r="L2199" s="61" t="s">
        <v>1508</v>
      </c>
      <c r="M2199" s="61" t="s">
        <v>1509</v>
      </c>
      <c r="N2199" s="355">
        <v>46045</v>
      </c>
      <c r="O2199" s="19">
        <v>0</v>
      </c>
      <c r="P2199" s="15" t="s">
        <v>1510</v>
      </c>
      <c r="Q2199" s="336">
        <v>1</v>
      </c>
    </row>
    <row r="2200" spans="1:17" x14ac:dyDescent="0.2">
      <c r="A2200" s="61" t="s">
        <v>2983</v>
      </c>
      <c r="B2200" s="61" t="s">
        <v>1498</v>
      </c>
      <c r="C2200" s="61" t="s">
        <v>4313</v>
      </c>
      <c r="D2200" s="61" t="s">
        <v>2984</v>
      </c>
      <c r="E2200" s="61" t="s">
        <v>4303</v>
      </c>
      <c r="F2200" s="61" t="s">
        <v>4358</v>
      </c>
      <c r="G2200" s="61" t="s">
        <v>1503</v>
      </c>
      <c r="H2200" s="61" t="s">
        <v>4301</v>
      </c>
      <c r="I2200" s="61" t="s">
        <v>1505</v>
      </c>
      <c r="J2200" s="61" t="s">
        <v>1506</v>
      </c>
      <c r="K2200" s="61" t="s">
        <v>4306</v>
      </c>
      <c r="L2200" s="61" t="s">
        <v>1508</v>
      </c>
      <c r="M2200" s="61" t="s">
        <v>1509</v>
      </c>
      <c r="N2200" s="355">
        <v>46045</v>
      </c>
      <c r="O2200" s="19">
        <v>1</v>
      </c>
      <c r="P2200" s="15" t="s">
        <v>1510</v>
      </c>
      <c r="Q2200" s="336">
        <v>1</v>
      </c>
    </row>
    <row r="2201" spans="1:17" x14ac:dyDescent="0.2">
      <c r="A2201" s="61" t="s">
        <v>2983</v>
      </c>
      <c r="B2201" s="61" t="s">
        <v>4300</v>
      </c>
      <c r="C2201" s="61" t="s">
        <v>1314</v>
      </c>
      <c r="D2201" s="61" t="s">
        <v>2984</v>
      </c>
      <c r="E2201" s="61" t="s">
        <v>4303</v>
      </c>
      <c r="F2201" s="61" t="s">
        <v>4358</v>
      </c>
      <c r="G2201" s="61" t="s">
        <v>1503</v>
      </c>
      <c r="H2201" s="61" t="s">
        <v>4301</v>
      </c>
      <c r="I2201" s="61" t="s">
        <v>1505</v>
      </c>
      <c r="J2201" s="61" t="s">
        <v>1506</v>
      </c>
      <c r="K2201" s="61" t="s">
        <v>4306</v>
      </c>
      <c r="L2201" s="61" t="s">
        <v>1508</v>
      </c>
      <c r="M2201" s="61" t="s">
        <v>1509</v>
      </c>
      <c r="N2201" s="355">
        <v>46045</v>
      </c>
      <c r="O2201" s="19">
        <v>119748.27</v>
      </c>
      <c r="P2201" s="15" t="s">
        <v>1510</v>
      </c>
      <c r="Q2201" s="336">
        <v>1</v>
      </c>
    </row>
    <row r="2202" spans="1:17" x14ac:dyDescent="0.2">
      <c r="A2202" s="61" t="s">
        <v>2983</v>
      </c>
      <c r="B2202" s="61" t="s">
        <v>4300</v>
      </c>
      <c r="C2202" s="61" t="s">
        <v>4312</v>
      </c>
      <c r="D2202" s="61" t="s">
        <v>2984</v>
      </c>
      <c r="E2202" s="61" t="s">
        <v>4303</v>
      </c>
      <c r="F2202" s="61" t="s">
        <v>4358</v>
      </c>
      <c r="G2202" s="61" t="s">
        <v>1503</v>
      </c>
      <c r="H2202" s="61" t="s">
        <v>4301</v>
      </c>
      <c r="I2202" s="61" t="s">
        <v>1505</v>
      </c>
      <c r="J2202" s="61" t="s">
        <v>1506</v>
      </c>
      <c r="K2202" s="61" t="s">
        <v>4306</v>
      </c>
      <c r="L2202" s="61" t="s">
        <v>1508</v>
      </c>
      <c r="M2202" s="61" t="s">
        <v>1509</v>
      </c>
      <c r="N2202" s="355">
        <v>46045</v>
      </c>
      <c r="O2202" s="19">
        <v>119748.27</v>
      </c>
      <c r="P2202" s="15" t="s">
        <v>1510</v>
      </c>
      <c r="Q2202" s="336">
        <v>1</v>
      </c>
    </row>
    <row r="2203" spans="1:17" x14ac:dyDescent="0.2">
      <c r="A2203" s="61" t="s">
        <v>4021</v>
      </c>
      <c r="B2203" s="61" t="s">
        <v>1498</v>
      </c>
      <c r="C2203" s="61" t="s">
        <v>1314</v>
      </c>
      <c r="D2203" s="61" t="s">
        <v>4022</v>
      </c>
      <c r="E2203" s="61" t="s">
        <v>4303</v>
      </c>
      <c r="F2203" s="61" t="s">
        <v>4324</v>
      </c>
      <c r="G2203" s="61" t="s">
        <v>1503</v>
      </c>
      <c r="H2203" s="61" t="s">
        <v>1504</v>
      </c>
      <c r="I2203" s="61" t="s">
        <v>4286</v>
      </c>
      <c r="J2203" s="61" t="s">
        <v>4287</v>
      </c>
      <c r="K2203" s="61" t="s">
        <v>4306</v>
      </c>
      <c r="L2203" s="61" t="s">
        <v>1508</v>
      </c>
      <c r="M2203" s="61" t="s">
        <v>1509</v>
      </c>
      <c r="N2203" s="355">
        <v>46034</v>
      </c>
      <c r="O2203" s="19">
        <v>97000</v>
      </c>
      <c r="P2203" s="15" t="s">
        <v>1510</v>
      </c>
      <c r="Q2203" s="336">
        <v>1</v>
      </c>
    </row>
    <row r="2204" spans="1:17" x14ac:dyDescent="0.2">
      <c r="A2204" s="61" t="s">
        <v>4021</v>
      </c>
      <c r="B2204" s="61" t="s">
        <v>1498</v>
      </c>
      <c r="C2204" s="61" t="s">
        <v>4312</v>
      </c>
      <c r="D2204" s="61" t="s">
        <v>4022</v>
      </c>
      <c r="E2204" s="61" t="s">
        <v>4303</v>
      </c>
      <c r="F2204" s="61" t="s">
        <v>4324</v>
      </c>
      <c r="G2204" s="61" t="s">
        <v>1503</v>
      </c>
      <c r="H2204" s="61" t="s">
        <v>1504</v>
      </c>
      <c r="I2204" s="61" t="s">
        <v>4286</v>
      </c>
      <c r="J2204" s="61" t="s">
        <v>4287</v>
      </c>
      <c r="K2204" s="61" t="s">
        <v>4306</v>
      </c>
      <c r="L2204" s="61" t="s">
        <v>1508</v>
      </c>
      <c r="M2204" s="61" t="s">
        <v>1509</v>
      </c>
      <c r="N2204" s="355">
        <v>46034</v>
      </c>
      <c r="O2204" s="19">
        <v>97000</v>
      </c>
      <c r="P2204" s="15" t="s">
        <v>1510</v>
      </c>
      <c r="Q2204" s="336">
        <v>1</v>
      </c>
    </row>
    <row r="2205" spans="1:17" x14ac:dyDescent="0.2">
      <c r="A2205" s="61" t="s">
        <v>4021</v>
      </c>
      <c r="B2205" s="61" t="s">
        <v>1498</v>
      </c>
      <c r="C2205" s="61" t="s">
        <v>4313</v>
      </c>
      <c r="D2205" s="61" t="s">
        <v>4022</v>
      </c>
      <c r="E2205" s="61" t="s">
        <v>4303</v>
      </c>
      <c r="F2205" s="61" t="s">
        <v>4324</v>
      </c>
      <c r="G2205" s="61" t="s">
        <v>1503</v>
      </c>
      <c r="H2205" s="61" t="s">
        <v>1504</v>
      </c>
      <c r="I2205" s="61" t="s">
        <v>4286</v>
      </c>
      <c r="J2205" s="61" t="s">
        <v>4287</v>
      </c>
      <c r="K2205" s="61" t="s">
        <v>4306</v>
      </c>
      <c r="L2205" s="61" t="s">
        <v>1508</v>
      </c>
      <c r="M2205" s="61" t="s">
        <v>1509</v>
      </c>
      <c r="N2205" s="355">
        <v>46034</v>
      </c>
      <c r="O2205" s="19">
        <v>1</v>
      </c>
      <c r="P2205" s="15" t="s">
        <v>1510</v>
      </c>
      <c r="Q2205" s="336">
        <v>1</v>
      </c>
    </row>
    <row r="2206" spans="1:17" x14ac:dyDescent="0.2">
      <c r="A2206" s="61" t="s">
        <v>3340</v>
      </c>
      <c r="B2206" s="61" t="s">
        <v>1498</v>
      </c>
      <c r="C2206" s="61" t="s">
        <v>1314</v>
      </c>
      <c r="D2206" s="61" t="s">
        <v>3341</v>
      </c>
      <c r="E2206" s="61" t="s">
        <v>4303</v>
      </c>
      <c r="F2206" s="61" t="s">
        <v>4324</v>
      </c>
      <c r="G2206" s="61" t="s">
        <v>2872</v>
      </c>
      <c r="H2206" s="61" t="s">
        <v>1504</v>
      </c>
      <c r="I2206" s="61" t="s">
        <v>4286</v>
      </c>
      <c r="J2206" s="61" t="s">
        <v>4287</v>
      </c>
      <c r="K2206" s="61" t="s">
        <v>4306</v>
      </c>
      <c r="L2206" s="61" t="s">
        <v>1508</v>
      </c>
      <c r="M2206" s="61" t="s">
        <v>1509</v>
      </c>
      <c r="N2206" s="355">
        <v>46034</v>
      </c>
      <c r="O2206" s="19">
        <v>206350</v>
      </c>
      <c r="P2206" s="15" t="s">
        <v>1510</v>
      </c>
      <c r="Q2206" s="336">
        <v>1</v>
      </c>
    </row>
    <row r="2207" spans="1:17" x14ac:dyDescent="0.2">
      <c r="A2207" s="61" t="s">
        <v>3340</v>
      </c>
      <c r="B2207" s="61" t="s">
        <v>1498</v>
      </c>
      <c r="C2207" s="61" t="s">
        <v>4312</v>
      </c>
      <c r="D2207" s="61" t="s">
        <v>3341</v>
      </c>
      <c r="E2207" s="61" t="s">
        <v>4303</v>
      </c>
      <c r="F2207" s="61" t="s">
        <v>4324</v>
      </c>
      <c r="G2207" s="61" t="s">
        <v>2872</v>
      </c>
      <c r="H2207" s="61" t="s">
        <v>1504</v>
      </c>
      <c r="I2207" s="61" t="s">
        <v>4286</v>
      </c>
      <c r="J2207" s="61" t="s">
        <v>4287</v>
      </c>
      <c r="K2207" s="61" t="s">
        <v>4306</v>
      </c>
      <c r="L2207" s="61" t="s">
        <v>1508</v>
      </c>
      <c r="M2207" s="61" t="s">
        <v>1509</v>
      </c>
      <c r="N2207" s="355">
        <v>46034</v>
      </c>
      <c r="O2207" s="19">
        <v>206350</v>
      </c>
      <c r="P2207" s="15" t="s">
        <v>1510</v>
      </c>
      <c r="Q2207" s="336">
        <v>1</v>
      </c>
    </row>
    <row r="2208" spans="1:17" x14ac:dyDescent="0.2">
      <c r="A2208" s="61" t="s">
        <v>3340</v>
      </c>
      <c r="B2208" s="61" t="s">
        <v>1498</v>
      </c>
      <c r="C2208" s="61" t="s">
        <v>4313</v>
      </c>
      <c r="D2208" s="61" t="s">
        <v>3341</v>
      </c>
      <c r="E2208" s="61" t="s">
        <v>4303</v>
      </c>
      <c r="F2208" s="61" t="s">
        <v>4324</v>
      </c>
      <c r="G2208" s="61" t="s">
        <v>2872</v>
      </c>
      <c r="H2208" s="61" t="s">
        <v>1504</v>
      </c>
      <c r="I2208" s="61" t="s">
        <v>4286</v>
      </c>
      <c r="J2208" s="61" t="s">
        <v>4287</v>
      </c>
      <c r="K2208" s="61" t="s">
        <v>4306</v>
      </c>
      <c r="L2208" s="61" t="s">
        <v>1508</v>
      </c>
      <c r="M2208" s="61" t="s">
        <v>1509</v>
      </c>
      <c r="N2208" s="355">
        <v>46034</v>
      </c>
      <c r="O2208" s="19">
        <v>1</v>
      </c>
      <c r="P2208" s="15" t="s">
        <v>1510</v>
      </c>
      <c r="Q2208" s="336">
        <v>1</v>
      </c>
    </row>
    <row r="2209" spans="1:17" x14ac:dyDescent="0.2">
      <c r="A2209" s="61" t="s">
        <v>3363</v>
      </c>
      <c r="B2209" s="61" t="s">
        <v>1498</v>
      </c>
      <c r="C2209" s="61" t="s">
        <v>1314</v>
      </c>
      <c r="D2209" s="61" t="s">
        <v>3364</v>
      </c>
      <c r="E2209" s="61" t="s">
        <v>4303</v>
      </c>
      <c r="F2209" s="61" t="s">
        <v>4432</v>
      </c>
      <c r="G2209" s="61" t="s">
        <v>1503</v>
      </c>
      <c r="H2209" s="61" t="s">
        <v>4301</v>
      </c>
      <c r="I2209" s="61" t="s">
        <v>1505</v>
      </c>
      <c r="J2209" s="61" t="s">
        <v>1506</v>
      </c>
      <c r="K2209" s="61" t="s">
        <v>4306</v>
      </c>
      <c r="L2209" s="61" t="s">
        <v>1508</v>
      </c>
      <c r="M2209" s="61" t="s">
        <v>1509</v>
      </c>
      <c r="N2209" s="355">
        <v>46034</v>
      </c>
      <c r="O2209" s="19">
        <v>0</v>
      </c>
      <c r="P2209" s="15" t="s">
        <v>1510</v>
      </c>
      <c r="Q2209" s="336">
        <v>1</v>
      </c>
    </row>
    <row r="2210" spans="1:17" x14ac:dyDescent="0.2">
      <c r="A2210" s="61" t="s">
        <v>3363</v>
      </c>
      <c r="B2210" s="61" t="s">
        <v>1498</v>
      </c>
      <c r="C2210" s="61" t="s">
        <v>4312</v>
      </c>
      <c r="D2210" s="61" t="s">
        <v>3364</v>
      </c>
      <c r="E2210" s="61" t="s">
        <v>4303</v>
      </c>
      <c r="F2210" s="61" t="s">
        <v>4432</v>
      </c>
      <c r="G2210" s="61" t="s">
        <v>1503</v>
      </c>
      <c r="H2210" s="61" t="s">
        <v>4301</v>
      </c>
      <c r="I2210" s="61" t="s">
        <v>1505</v>
      </c>
      <c r="J2210" s="61" t="s">
        <v>1506</v>
      </c>
      <c r="K2210" s="61" t="s">
        <v>4306</v>
      </c>
      <c r="L2210" s="61" t="s">
        <v>1508</v>
      </c>
      <c r="M2210" s="61" t="s">
        <v>1509</v>
      </c>
      <c r="N2210" s="355">
        <v>46034</v>
      </c>
      <c r="O2210" s="19">
        <v>0</v>
      </c>
      <c r="P2210" s="15" t="s">
        <v>1510</v>
      </c>
      <c r="Q2210" s="336">
        <v>1</v>
      </c>
    </row>
    <row r="2211" spans="1:17" x14ac:dyDescent="0.2">
      <c r="A2211" s="61" t="s">
        <v>3363</v>
      </c>
      <c r="B2211" s="61" t="s">
        <v>1498</v>
      </c>
      <c r="C2211" s="61" t="s">
        <v>4313</v>
      </c>
      <c r="D2211" s="61" t="s">
        <v>3364</v>
      </c>
      <c r="E2211" s="61" t="s">
        <v>4303</v>
      </c>
      <c r="F2211" s="61" t="s">
        <v>4432</v>
      </c>
      <c r="G2211" s="61" t="s">
        <v>1503</v>
      </c>
      <c r="H2211" s="61" t="s">
        <v>4301</v>
      </c>
      <c r="I2211" s="61" t="s">
        <v>1505</v>
      </c>
      <c r="J2211" s="61" t="s">
        <v>1506</v>
      </c>
      <c r="K2211" s="61" t="s">
        <v>4306</v>
      </c>
      <c r="L2211" s="61" t="s">
        <v>1508</v>
      </c>
      <c r="M2211" s="61" t="s">
        <v>1509</v>
      </c>
      <c r="N2211" s="355">
        <v>46034</v>
      </c>
      <c r="O2211" s="19">
        <v>0</v>
      </c>
      <c r="P2211" s="15" t="s">
        <v>1510</v>
      </c>
      <c r="Q2211" s="336">
        <v>1</v>
      </c>
    </row>
    <row r="2212" spans="1:17" x14ac:dyDescent="0.2">
      <c r="A2212" s="61" t="s">
        <v>3363</v>
      </c>
      <c r="B2212" s="61" t="s">
        <v>4300</v>
      </c>
      <c r="C2212" s="61" t="s">
        <v>1314</v>
      </c>
      <c r="D2212" s="61" t="s">
        <v>3364</v>
      </c>
      <c r="E2212" s="61" t="s">
        <v>4303</v>
      </c>
      <c r="F2212" s="61" t="s">
        <v>4432</v>
      </c>
      <c r="G2212" s="61" t="s">
        <v>1503</v>
      </c>
      <c r="H2212" s="61" t="s">
        <v>4301</v>
      </c>
      <c r="I2212" s="61" t="s">
        <v>1505</v>
      </c>
      <c r="J2212" s="61" t="s">
        <v>1506</v>
      </c>
      <c r="K2212" s="61" t="s">
        <v>4306</v>
      </c>
      <c r="L2212" s="61" t="s">
        <v>1508</v>
      </c>
      <c r="M2212" s="61" t="s">
        <v>1509</v>
      </c>
      <c r="N2212" s="355">
        <v>46034</v>
      </c>
      <c r="O2212" s="19">
        <v>274659.82</v>
      </c>
      <c r="P2212" s="15" t="s">
        <v>1510</v>
      </c>
      <c r="Q2212" s="336">
        <v>1</v>
      </c>
    </row>
    <row r="2213" spans="1:17" x14ac:dyDescent="0.2">
      <c r="A2213" s="61" t="s">
        <v>3363</v>
      </c>
      <c r="B2213" s="61" t="s">
        <v>4300</v>
      </c>
      <c r="C2213" s="61" t="s">
        <v>4312</v>
      </c>
      <c r="D2213" s="61" t="s">
        <v>3364</v>
      </c>
      <c r="E2213" s="61" t="s">
        <v>4303</v>
      </c>
      <c r="F2213" s="61" t="s">
        <v>4432</v>
      </c>
      <c r="G2213" s="61" t="s">
        <v>1503</v>
      </c>
      <c r="H2213" s="61" t="s">
        <v>4301</v>
      </c>
      <c r="I2213" s="61" t="s">
        <v>1505</v>
      </c>
      <c r="J2213" s="61" t="s">
        <v>1506</v>
      </c>
      <c r="K2213" s="61" t="s">
        <v>4306</v>
      </c>
      <c r="L2213" s="61" t="s">
        <v>1508</v>
      </c>
      <c r="M2213" s="61" t="s">
        <v>1509</v>
      </c>
      <c r="N2213" s="355">
        <v>46034</v>
      </c>
      <c r="O2213" s="19">
        <v>274659.82</v>
      </c>
      <c r="P2213" s="15" t="s">
        <v>1510</v>
      </c>
      <c r="Q2213" s="336">
        <v>1</v>
      </c>
    </row>
    <row r="2214" spans="1:17" x14ac:dyDescent="0.2">
      <c r="A2214" s="61" t="s">
        <v>3810</v>
      </c>
      <c r="B2214" s="61" t="s">
        <v>1498</v>
      </c>
      <c r="C2214" s="61" t="s">
        <v>1314</v>
      </c>
      <c r="D2214" s="61" t="s">
        <v>3811</v>
      </c>
      <c r="E2214" s="61" t="s">
        <v>4303</v>
      </c>
      <c r="F2214" s="61" t="s">
        <v>4329</v>
      </c>
      <c r="G2214" s="61" t="s">
        <v>1503</v>
      </c>
      <c r="H2214" s="61" t="s">
        <v>1504</v>
      </c>
      <c r="I2214" s="61" t="s">
        <v>1505</v>
      </c>
      <c r="J2214" s="61" t="s">
        <v>1506</v>
      </c>
      <c r="K2214" s="61" t="s">
        <v>4319</v>
      </c>
      <c r="L2214" s="61" t="s">
        <v>1508</v>
      </c>
      <c r="M2214" s="61" t="s">
        <v>4423</v>
      </c>
      <c r="N2214" s="355">
        <v>46034</v>
      </c>
      <c r="O2214" s="19">
        <v>0</v>
      </c>
      <c r="P2214" s="15" t="s">
        <v>1510</v>
      </c>
      <c r="Q2214" s="336">
        <v>1</v>
      </c>
    </row>
    <row r="2215" spans="1:17" x14ac:dyDescent="0.2">
      <c r="A2215" s="61" t="s">
        <v>3810</v>
      </c>
      <c r="B2215" s="61" t="s">
        <v>1498</v>
      </c>
      <c r="C2215" s="61" t="s">
        <v>4312</v>
      </c>
      <c r="D2215" s="61" t="s">
        <v>3811</v>
      </c>
      <c r="E2215" s="61" t="s">
        <v>4303</v>
      </c>
      <c r="F2215" s="61" t="s">
        <v>4329</v>
      </c>
      <c r="G2215" s="61" t="s">
        <v>1503</v>
      </c>
      <c r="H2215" s="61" t="s">
        <v>1504</v>
      </c>
      <c r="I2215" s="61" t="s">
        <v>1505</v>
      </c>
      <c r="J2215" s="61" t="s">
        <v>1506</v>
      </c>
      <c r="K2215" s="61" t="s">
        <v>4319</v>
      </c>
      <c r="L2215" s="61" t="s">
        <v>1508</v>
      </c>
      <c r="M2215" s="61" t="s">
        <v>4423</v>
      </c>
      <c r="N2215" s="355">
        <v>46034</v>
      </c>
      <c r="O2215" s="19">
        <v>1</v>
      </c>
      <c r="P2215" s="15" t="s">
        <v>1510</v>
      </c>
      <c r="Q2215" s="336">
        <v>1</v>
      </c>
    </row>
    <row r="2216" spans="1:17" x14ac:dyDescent="0.2">
      <c r="A2216" s="61" t="s">
        <v>3810</v>
      </c>
      <c r="B2216" s="61" t="s">
        <v>1498</v>
      </c>
      <c r="C2216" s="61" t="s">
        <v>4313</v>
      </c>
      <c r="D2216" s="61" t="s">
        <v>3811</v>
      </c>
      <c r="E2216" s="61" t="s">
        <v>4303</v>
      </c>
      <c r="F2216" s="61" t="s">
        <v>4329</v>
      </c>
      <c r="G2216" s="61" t="s">
        <v>1503</v>
      </c>
      <c r="H2216" s="61" t="s">
        <v>1504</v>
      </c>
      <c r="I2216" s="61" t="s">
        <v>1505</v>
      </c>
      <c r="J2216" s="61" t="s">
        <v>1506</v>
      </c>
      <c r="K2216" s="61" t="s">
        <v>4319</v>
      </c>
      <c r="L2216" s="61" t="s">
        <v>1508</v>
      </c>
      <c r="M2216" s="61" t="s">
        <v>4423</v>
      </c>
      <c r="N2216" s="355">
        <v>46034</v>
      </c>
      <c r="O2216" s="19">
        <v>1</v>
      </c>
      <c r="P2216" s="15" t="s">
        <v>1510</v>
      </c>
      <c r="Q2216" s="336">
        <v>1</v>
      </c>
    </row>
    <row r="2217" spans="1:17" x14ac:dyDescent="0.2">
      <c r="A2217" s="61" t="s">
        <v>3376</v>
      </c>
      <c r="B2217" s="61" t="s">
        <v>1498</v>
      </c>
      <c r="C2217" s="61" t="s">
        <v>1314</v>
      </c>
      <c r="D2217" s="61" t="s">
        <v>3377</v>
      </c>
      <c r="E2217" s="61" t="s">
        <v>4303</v>
      </c>
      <c r="F2217" s="61" t="s">
        <v>4358</v>
      </c>
      <c r="G2217" s="61" t="s">
        <v>1503</v>
      </c>
      <c r="H2217" s="61" t="s">
        <v>4301</v>
      </c>
      <c r="I2217" s="61" t="s">
        <v>1505</v>
      </c>
      <c r="J2217" s="61" t="s">
        <v>1506</v>
      </c>
      <c r="K2217" s="61" t="s">
        <v>4306</v>
      </c>
      <c r="L2217" s="61" t="s">
        <v>1508</v>
      </c>
      <c r="M2217" s="61" t="s">
        <v>4423</v>
      </c>
      <c r="N2217" s="355">
        <v>46034</v>
      </c>
      <c r="O2217" s="19">
        <v>0</v>
      </c>
      <c r="P2217" s="15" t="s">
        <v>1510</v>
      </c>
      <c r="Q2217" s="336">
        <v>1</v>
      </c>
    </row>
    <row r="2218" spans="1:17" x14ac:dyDescent="0.2">
      <c r="A2218" s="61" t="s">
        <v>3376</v>
      </c>
      <c r="B2218" s="61" t="s">
        <v>1498</v>
      </c>
      <c r="C2218" s="61" t="s">
        <v>4312</v>
      </c>
      <c r="D2218" s="61" t="s">
        <v>3377</v>
      </c>
      <c r="E2218" s="61" t="s">
        <v>4303</v>
      </c>
      <c r="F2218" s="61" t="s">
        <v>4358</v>
      </c>
      <c r="G2218" s="61" t="s">
        <v>1503</v>
      </c>
      <c r="H2218" s="61" t="s">
        <v>4301</v>
      </c>
      <c r="I2218" s="61" t="s">
        <v>1505</v>
      </c>
      <c r="J2218" s="61" t="s">
        <v>1506</v>
      </c>
      <c r="K2218" s="61" t="s">
        <v>4306</v>
      </c>
      <c r="L2218" s="61" t="s">
        <v>1508</v>
      </c>
      <c r="M2218" s="61" t="s">
        <v>4423</v>
      </c>
      <c r="N2218" s="355">
        <v>46034</v>
      </c>
      <c r="O2218" s="19">
        <v>1</v>
      </c>
      <c r="P2218" s="15" t="s">
        <v>1510</v>
      </c>
      <c r="Q2218" s="336">
        <v>1</v>
      </c>
    </row>
    <row r="2219" spans="1:17" x14ac:dyDescent="0.2">
      <c r="A2219" s="61" t="s">
        <v>3376</v>
      </c>
      <c r="B2219" s="61" t="s">
        <v>1498</v>
      </c>
      <c r="C2219" s="61" t="s">
        <v>4313</v>
      </c>
      <c r="D2219" s="61" t="s">
        <v>3377</v>
      </c>
      <c r="E2219" s="61" t="s">
        <v>4303</v>
      </c>
      <c r="F2219" s="61" t="s">
        <v>4358</v>
      </c>
      <c r="G2219" s="61" t="s">
        <v>1503</v>
      </c>
      <c r="H2219" s="61" t="s">
        <v>4301</v>
      </c>
      <c r="I2219" s="61" t="s">
        <v>1505</v>
      </c>
      <c r="J2219" s="61" t="s">
        <v>1506</v>
      </c>
      <c r="K2219" s="61" t="s">
        <v>4306</v>
      </c>
      <c r="L2219" s="61" t="s">
        <v>1508</v>
      </c>
      <c r="M2219" s="61" t="s">
        <v>4423</v>
      </c>
      <c r="N2219" s="355">
        <v>46034</v>
      </c>
      <c r="O2219" s="19">
        <v>0</v>
      </c>
      <c r="P2219" s="15" t="s">
        <v>1510</v>
      </c>
      <c r="Q2219" s="336">
        <v>1</v>
      </c>
    </row>
    <row r="2220" spans="1:17" x14ac:dyDescent="0.2">
      <c r="A2220" s="61" t="s">
        <v>3376</v>
      </c>
      <c r="B2220" s="61" t="s">
        <v>4300</v>
      </c>
      <c r="C2220" s="61" t="s">
        <v>1314</v>
      </c>
      <c r="D2220" s="61" t="s">
        <v>3377</v>
      </c>
      <c r="E2220" s="61" t="s">
        <v>4303</v>
      </c>
      <c r="F2220" s="61" t="s">
        <v>4358</v>
      </c>
      <c r="G2220" s="61" t="s">
        <v>1503</v>
      </c>
      <c r="H2220" s="61" t="s">
        <v>4301</v>
      </c>
      <c r="I2220" s="61" t="s">
        <v>1505</v>
      </c>
      <c r="J2220" s="61" t="s">
        <v>1506</v>
      </c>
      <c r="K2220" s="61" t="s">
        <v>4306</v>
      </c>
      <c r="L2220" s="61" t="s">
        <v>1508</v>
      </c>
      <c r="M2220" s="61" t="s">
        <v>4423</v>
      </c>
      <c r="N2220" s="355">
        <v>46034</v>
      </c>
      <c r="O2220" s="19">
        <v>80397.100000000006</v>
      </c>
      <c r="P2220" s="15" t="s">
        <v>1510</v>
      </c>
      <c r="Q2220" s="336">
        <v>1</v>
      </c>
    </row>
    <row r="2221" spans="1:17" x14ac:dyDescent="0.2">
      <c r="A2221" s="61" t="s">
        <v>3376</v>
      </c>
      <c r="B2221" s="61" t="s">
        <v>4300</v>
      </c>
      <c r="C2221" s="61" t="s">
        <v>4312</v>
      </c>
      <c r="D2221" s="61" t="s">
        <v>3377</v>
      </c>
      <c r="E2221" s="61" t="s">
        <v>4303</v>
      </c>
      <c r="F2221" s="61" t="s">
        <v>4358</v>
      </c>
      <c r="G2221" s="61" t="s">
        <v>1503</v>
      </c>
      <c r="H2221" s="61" t="s">
        <v>4301</v>
      </c>
      <c r="I2221" s="61" t="s">
        <v>1505</v>
      </c>
      <c r="J2221" s="61" t="s">
        <v>1506</v>
      </c>
      <c r="K2221" s="61" t="s">
        <v>4306</v>
      </c>
      <c r="L2221" s="61" t="s">
        <v>1508</v>
      </c>
      <c r="M2221" s="61" t="s">
        <v>4423</v>
      </c>
      <c r="N2221" s="355">
        <v>46034</v>
      </c>
      <c r="O2221" s="19">
        <v>80397.100000000006</v>
      </c>
      <c r="P2221" s="15" t="s">
        <v>1510</v>
      </c>
      <c r="Q2221" s="336">
        <v>1</v>
      </c>
    </row>
    <row r="2222" spans="1:17" x14ac:dyDescent="0.2">
      <c r="A2222" s="61" t="s">
        <v>3817</v>
      </c>
      <c r="B2222" s="61" t="s">
        <v>1498</v>
      </c>
      <c r="C2222" s="61" t="s">
        <v>1314</v>
      </c>
      <c r="D2222" s="61" t="s">
        <v>3818</v>
      </c>
      <c r="E2222" s="61" t="s">
        <v>4303</v>
      </c>
      <c r="F2222" s="61" t="s">
        <v>4358</v>
      </c>
      <c r="G2222" s="61" t="s">
        <v>1503</v>
      </c>
      <c r="H2222" s="61" t="s">
        <v>4301</v>
      </c>
      <c r="I2222" s="61" t="s">
        <v>1505</v>
      </c>
      <c r="J2222" s="61" t="s">
        <v>1506</v>
      </c>
      <c r="K2222" s="61" t="s">
        <v>4306</v>
      </c>
      <c r="L2222" s="61" t="s">
        <v>1508</v>
      </c>
      <c r="M2222" s="61" t="s">
        <v>4423</v>
      </c>
      <c r="N2222" s="355">
        <v>46034</v>
      </c>
      <c r="O2222" s="19">
        <v>0</v>
      </c>
      <c r="P2222" s="15" t="s">
        <v>1510</v>
      </c>
      <c r="Q2222" s="336">
        <v>1</v>
      </c>
    </row>
    <row r="2223" spans="1:17" x14ac:dyDescent="0.2">
      <c r="A2223" s="61" t="s">
        <v>3817</v>
      </c>
      <c r="B2223" s="61" t="s">
        <v>1498</v>
      </c>
      <c r="C2223" s="61" t="s">
        <v>4312</v>
      </c>
      <c r="D2223" s="61" t="s">
        <v>3818</v>
      </c>
      <c r="E2223" s="61" t="s">
        <v>4303</v>
      </c>
      <c r="F2223" s="61" t="s">
        <v>4358</v>
      </c>
      <c r="G2223" s="61" t="s">
        <v>1503</v>
      </c>
      <c r="H2223" s="61" t="s">
        <v>4301</v>
      </c>
      <c r="I2223" s="61" t="s">
        <v>1505</v>
      </c>
      <c r="J2223" s="61" t="s">
        <v>1506</v>
      </c>
      <c r="K2223" s="61" t="s">
        <v>4306</v>
      </c>
      <c r="L2223" s="61" t="s">
        <v>1508</v>
      </c>
      <c r="M2223" s="61" t="s">
        <v>4423</v>
      </c>
      <c r="N2223" s="355">
        <v>46034</v>
      </c>
      <c r="O2223" s="19">
        <v>1</v>
      </c>
      <c r="P2223" s="15" t="s">
        <v>1510</v>
      </c>
      <c r="Q2223" s="336">
        <v>1</v>
      </c>
    </row>
    <row r="2224" spans="1:17" x14ac:dyDescent="0.2">
      <c r="A2224" s="61" t="s">
        <v>3817</v>
      </c>
      <c r="B2224" s="61" t="s">
        <v>1498</v>
      </c>
      <c r="C2224" s="61" t="s">
        <v>4313</v>
      </c>
      <c r="D2224" s="61" t="s">
        <v>3818</v>
      </c>
      <c r="E2224" s="61" t="s">
        <v>4303</v>
      </c>
      <c r="F2224" s="61" t="s">
        <v>4358</v>
      </c>
      <c r="G2224" s="61" t="s">
        <v>1503</v>
      </c>
      <c r="H2224" s="61" t="s">
        <v>4301</v>
      </c>
      <c r="I2224" s="61" t="s">
        <v>1505</v>
      </c>
      <c r="J2224" s="61" t="s">
        <v>1506</v>
      </c>
      <c r="K2224" s="61" t="s">
        <v>4306</v>
      </c>
      <c r="L2224" s="61" t="s">
        <v>1508</v>
      </c>
      <c r="M2224" s="61" t="s">
        <v>4423</v>
      </c>
      <c r="N2224" s="355">
        <v>46034</v>
      </c>
      <c r="O2224" s="19">
        <v>1</v>
      </c>
      <c r="P2224" s="15" t="s">
        <v>1510</v>
      </c>
      <c r="Q2224" s="336">
        <v>1</v>
      </c>
    </row>
    <row r="2225" spans="1:17" x14ac:dyDescent="0.2">
      <c r="A2225" s="61" t="s">
        <v>3817</v>
      </c>
      <c r="B2225" s="61" t="s">
        <v>4300</v>
      </c>
      <c r="C2225" s="61" t="s">
        <v>1314</v>
      </c>
      <c r="D2225" s="61" t="s">
        <v>3818</v>
      </c>
      <c r="E2225" s="61" t="s">
        <v>4303</v>
      </c>
      <c r="F2225" s="61" t="s">
        <v>4358</v>
      </c>
      <c r="G2225" s="61" t="s">
        <v>1503</v>
      </c>
      <c r="H2225" s="61" t="s">
        <v>4301</v>
      </c>
      <c r="I2225" s="61" t="s">
        <v>1505</v>
      </c>
      <c r="J2225" s="61" t="s">
        <v>1506</v>
      </c>
      <c r="K2225" s="61" t="s">
        <v>4306</v>
      </c>
      <c r="L2225" s="61" t="s">
        <v>1508</v>
      </c>
      <c r="M2225" s="61" t="s">
        <v>4423</v>
      </c>
      <c r="N2225" s="355">
        <v>46034</v>
      </c>
      <c r="O2225" s="19">
        <v>21</v>
      </c>
      <c r="P2225" s="15" t="s">
        <v>1510</v>
      </c>
      <c r="Q2225" s="336">
        <v>1</v>
      </c>
    </row>
    <row r="2226" spans="1:17" x14ac:dyDescent="0.2">
      <c r="A2226" s="61" t="s">
        <v>4233</v>
      </c>
      <c r="B2226" s="61" t="s">
        <v>1498</v>
      </c>
      <c r="C2226" s="61" t="s">
        <v>1314</v>
      </c>
      <c r="D2226" s="61" t="s">
        <v>4234</v>
      </c>
      <c r="E2226" s="61" t="s">
        <v>4303</v>
      </c>
      <c r="F2226" s="61" t="s">
        <v>4316</v>
      </c>
      <c r="G2226" s="61" t="s">
        <v>1503</v>
      </c>
      <c r="H2226" s="61" t="s">
        <v>1504</v>
      </c>
      <c r="I2226" s="61" t="s">
        <v>1505</v>
      </c>
      <c r="J2226" s="61" t="s">
        <v>1506</v>
      </c>
      <c r="K2226" s="61" t="s">
        <v>4306</v>
      </c>
      <c r="L2226" s="61" t="s">
        <v>1508</v>
      </c>
      <c r="M2226" s="61" t="s">
        <v>4423</v>
      </c>
      <c r="N2226" s="355">
        <v>46034</v>
      </c>
      <c r="O2226" s="19">
        <v>0</v>
      </c>
      <c r="P2226" s="15" t="s">
        <v>1510</v>
      </c>
      <c r="Q2226" s="336">
        <v>1</v>
      </c>
    </row>
    <row r="2227" spans="1:17" x14ac:dyDescent="0.2">
      <c r="A2227" s="61" t="s">
        <v>4233</v>
      </c>
      <c r="B2227" s="61" t="s">
        <v>1498</v>
      </c>
      <c r="C2227" s="61" t="s">
        <v>4312</v>
      </c>
      <c r="D2227" s="61" t="s">
        <v>4234</v>
      </c>
      <c r="E2227" s="61" t="s">
        <v>4303</v>
      </c>
      <c r="F2227" s="61" t="s">
        <v>4316</v>
      </c>
      <c r="G2227" s="61" t="s">
        <v>1503</v>
      </c>
      <c r="H2227" s="61" t="s">
        <v>1504</v>
      </c>
      <c r="I2227" s="61" t="s">
        <v>1505</v>
      </c>
      <c r="J2227" s="61" t="s">
        <v>1506</v>
      </c>
      <c r="K2227" s="61" t="s">
        <v>4306</v>
      </c>
      <c r="L2227" s="61" t="s">
        <v>1508</v>
      </c>
      <c r="M2227" s="61" t="s">
        <v>4423</v>
      </c>
      <c r="N2227" s="355">
        <v>46034</v>
      </c>
      <c r="O2227" s="19">
        <v>1</v>
      </c>
      <c r="P2227" s="15" t="s">
        <v>1510</v>
      </c>
      <c r="Q2227" s="336">
        <v>1</v>
      </c>
    </row>
    <row r="2228" spans="1:17" x14ac:dyDescent="0.2">
      <c r="A2228" s="61" t="s">
        <v>4233</v>
      </c>
      <c r="B2228" s="61" t="s">
        <v>1498</v>
      </c>
      <c r="C2228" s="61" t="s">
        <v>4313</v>
      </c>
      <c r="D2228" s="61" t="s">
        <v>4234</v>
      </c>
      <c r="E2228" s="61" t="s">
        <v>4303</v>
      </c>
      <c r="F2228" s="61" t="s">
        <v>4316</v>
      </c>
      <c r="G2228" s="61" t="s">
        <v>1503</v>
      </c>
      <c r="H2228" s="61" t="s">
        <v>1504</v>
      </c>
      <c r="I2228" s="61" t="s">
        <v>1505</v>
      </c>
      <c r="J2228" s="61" t="s">
        <v>1506</v>
      </c>
      <c r="K2228" s="61" t="s">
        <v>4306</v>
      </c>
      <c r="L2228" s="61" t="s">
        <v>1508</v>
      </c>
      <c r="M2228" s="61" t="s">
        <v>4423</v>
      </c>
      <c r="N2228" s="355">
        <v>46034</v>
      </c>
      <c r="O2228" s="19">
        <v>0</v>
      </c>
      <c r="P2228" s="15" t="s">
        <v>1510</v>
      </c>
      <c r="Q2228" s="336">
        <v>1</v>
      </c>
    </row>
    <row r="2229" spans="1:17" x14ac:dyDescent="0.2">
      <c r="A2229" s="61" t="s">
        <v>3240</v>
      </c>
      <c r="B2229" s="61" t="s">
        <v>1498</v>
      </c>
      <c r="C2229" s="61" t="s">
        <v>1314</v>
      </c>
      <c r="D2229" s="61" t="s">
        <v>3241</v>
      </c>
      <c r="E2229" s="61" t="s">
        <v>4303</v>
      </c>
      <c r="F2229" s="61" t="s">
        <v>4397</v>
      </c>
      <c r="G2229" s="61" t="s">
        <v>1503</v>
      </c>
      <c r="H2229" s="61" t="s">
        <v>1504</v>
      </c>
      <c r="I2229" s="61" t="s">
        <v>1505</v>
      </c>
      <c r="J2229" s="61" t="s">
        <v>1506</v>
      </c>
      <c r="K2229" s="61" t="s">
        <v>4306</v>
      </c>
      <c r="L2229" s="61" t="s">
        <v>1508</v>
      </c>
      <c r="M2229" s="61" t="s">
        <v>4423</v>
      </c>
      <c r="N2229" s="355">
        <v>46034</v>
      </c>
      <c r="O2229" s="19">
        <v>0</v>
      </c>
      <c r="P2229" s="15" t="s">
        <v>1510</v>
      </c>
      <c r="Q2229" s="336">
        <v>1</v>
      </c>
    </row>
    <row r="2230" spans="1:17" x14ac:dyDescent="0.2">
      <c r="A2230" s="61" t="s">
        <v>3240</v>
      </c>
      <c r="B2230" s="61" t="s">
        <v>1498</v>
      </c>
      <c r="C2230" s="61" t="s">
        <v>4312</v>
      </c>
      <c r="D2230" s="61" t="s">
        <v>3241</v>
      </c>
      <c r="E2230" s="61" t="s">
        <v>4303</v>
      </c>
      <c r="F2230" s="61" t="s">
        <v>4397</v>
      </c>
      <c r="G2230" s="61" t="s">
        <v>1503</v>
      </c>
      <c r="H2230" s="61" t="s">
        <v>1504</v>
      </c>
      <c r="I2230" s="61" t="s">
        <v>1505</v>
      </c>
      <c r="J2230" s="61" t="s">
        <v>1506</v>
      </c>
      <c r="K2230" s="61" t="s">
        <v>4306</v>
      </c>
      <c r="L2230" s="61" t="s">
        <v>1508</v>
      </c>
      <c r="M2230" s="61" t="s">
        <v>4423</v>
      </c>
      <c r="N2230" s="355">
        <v>46034</v>
      </c>
      <c r="O2230" s="19">
        <v>1</v>
      </c>
      <c r="P2230" s="15" t="s">
        <v>1510</v>
      </c>
      <c r="Q2230" s="336">
        <v>1</v>
      </c>
    </row>
    <row r="2231" spans="1:17" x14ac:dyDescent="0.2">
      <c r="A2231" s="61" t="s">
        <v>3240</v>
      </c>
      <c r="B2231" s="61" t="s">
        <v>1498</v>
      </c>
      <c r="C2231" s="61" t="s">
        <v>4313</v>
      </c>
      <c r="D2231" s="61" t="s">
        <v>3241</v>
      </c>
      <c r="E2231" s="61" t="s">
        <v>4303</v>
      </c>
      <c r="F2231" s="61" t="s">
        <v>4397</v>
      </c>
      <c r="G2231" s="61" t="s">
        <v>1503</v>
      </c>
      <c r="H2231" s="61" t="s">
        <v>1504</v>
      </c>
      <c r="I2231" s="61" t="s">
        <v>1505</v>
      </c>
      <c r="J2231" s="61" t="s">
        <v>1506</v>
      </c>
      <c r="K2231" s="61" t="s">
        <v>4306</v>
      </c>
      <c r="L2231" s="61" t="s">
        <v>1508</v>
      </c>
      <c r="M2231" s="61" t="s">
        <v>4423</v>
      </c>
      <c r="N2231" s="355">
        <v>46034</v>
      </c>
      <c r="O2231" s="19">
        <v>1</v>
      </c>
      <c r="P2231" s="15" t="s">
        <v>1510</v>
      </c>
      <c r="Q2231" s="336">
        <v>1</v>
      </c>
    </row>
    <row r="2232" spans="1:17" x14ac:dyDescent="0.2">
      <c r="A2232" s="61" t="s">
        <v>3079</v>
      </c>
      <c r="B2232" s="61" t="s">
        <v>1498</v>
      </c>
      <c r="C2232" s="61" t="s">
        <v>1314</v>
      </c>
      <c r="D2232" s="61" t="s">
        <v>3080</v>
      </c>
      <c r="E2232" s="61" t="s">
        <v>4303</v>
      </c>
      <c r="F2232" s="61" t="s">
        <v>4358</v>
      </c>
      <c r="G2232" s="61" t="s">
        <v>1503</v>
      </c>
      <c r="H2232" s="61" t="s">
        <v>4301</v>
      </c>
      <c r="I2232" s="61" t="s">
        <v>1505</v>
      </c>
      <c r="J2232" s="61" t="s">
        <v>1506</v>
      </c>
      <c r="K2232" s="61" t="s">
        <v>4306</v>
      </c>
      <c r="L2232" s="61" t="s">
        <v>1508</v>
      </c>
      <c r="M2232" s="61" t="s">
        <v>4423</v>
      </c>
      <c r="N2232" s="355">
        <v>46034</v>
      </c>
      <c r="O2232" s="19">
        <v>0</v>
      </c>
      <c r="P2232" s="15" t="s">
        <v>1510</v>
      </c>
      <c r="Q2232" s="336">
        <v>1</v>
      </c>
    </row>
    <row r="2233" spans="1:17" x14ac:dyDescent="0.2">
      <c r="A2233" s="61" t="s">
        <v>3079</v>
      </c>
      <c r="B2233" s="61" t="s">
        <v>1498</v>
      </c>
      <c r="C2233" s="61" t="s">
        <v>4312</v>
      </c>
      <c r="D2233" s="61" t="s">
        <v>3080</v>
      </c>
      <c r="E2233" s="61" t="s">
        <v>4303</v>
      </c>
      <c r="F2233" s="61" t="s">
        <v>4358</v>
      </c>
      <c r="G2233" s="61" t="s">
        <v>1503</v>
      </c>
      <c r="H2233" s="61" t="s">
        <v>4301</v>
      </c>
      <c r="I2233" s="61" t="s">
        <v>1505</v>
      </c>
      <c r="J2233" s="61" t="s">
        <v>1506</v>
      </c>
      <c r="K2233" s="61" t="s">
        <v>4306</v>
      </c>
      <c r="L2233" s="61" t="s">
        <v>1508</v>
      </c>
      <c r="M2233" s="61" t="s">
        <v>4423</v>
      </c>
      <c r="N2233" s="355">
        <v>46034</v>
      </c>
      <c r="O2233" s="19">
        <v>1</v>
      </c>
      <c r="P2233" s="15" t="s">
        <v>1510</v>
      </c>
      <c r="Q2233" s="336">
        <v>1</v>
      </c>
    </row>
    <row r="2234" spans="1:17" x14ac:dyDescent="0.2">
      <c r="A2234" s="61" t="s">
        <v>3079</v>
      </c>
      <c r="B2234" s="61" t="s">
        <v>1498</v>
      </c>
      <c r="C2234" s="61" t="s">
        <v>4313</v>
      </c>
      <c r="D2234" s="61" t="s">
        <v>3080</v>
      </c>
      <c r="E2234" s="61" t="s">
        <v>4303</v>
      </c>
      <c r="F2234" s="61" t="s">
        <v>4358</v>
      </c>
      <c r="G2234" s="61" t="s">
        <v>1503</v>
      </c>
      <c r="H2234" s="61" t="s">
        <v>4301</v>
      </c>
      <c r="I2234" s="61" t="s">
        <v>1505</v>
      </c>
      <c r="J2234" s="61" t="s">
        <v>1506</v>
      </c>
      <c r="K2234" s="61" t="s">
        <v>4306</v>
      </c>
      <c r="L2234" s="61" t="s">
        <v>1508</v>
      </c>
      <c r="M2234" s="61" t="s">
        <v>4423</v>
      </c>
      <c r="N2234" s="355">
        <v>46034</v>
      </c>
      <c r="O2234" s="19">
        <v>0</v>
      </c>
      <c r="P2234" s="15" t="s">
        <v>1510</v>
      </c>
      <c r="Q2234" s="336">
        <v>1</v>
      </c>
    </row>
    <row r="2235" spans="1:17" x14ac:dyDescent="0.2">
      <c r="A2235" s="61" t="s">
        <v>3079</v>
      </c>
      <c r="B2235" s="61" t="s">
        <v>4300</v>
      </c>
      <c r="C2235" s="61" t="s">
        <v>1314</v>
      </c>
      <c r="D2235" s="61" t="s">
        <v>3080</v>
      </c>
      <c r="E2235" s="61" t="s">
        <v>4303</v>
      </c>
      <c r="F2235" s="61" t="s">
        <v>4358</v>
      </c>
      <c r="G2235" s="61" t="s">
        <v>1503</v>
      </c>
      <c r="H2235" s="61" t="s">
        <v>4301</v>
      </c>
      <c r="I2235" s="61" t="s">
        <v>1505</v>
      </c>
      <c r="J2235" s="61" t="s">
        <v>1506</v>
      </c>
      <c r="K2235" s="61" t="s">
        <v>4306</v>
      </c>
      <c r="L2235" s="61" t="s">
        <v>1508</v>
      </c>
      <c r="M2235" s="61" t="s">
        <v>4423</v>
      </c>
      <c r="N2235" s="355">
        <v>46034</v>
      </c>
      <c r="O2235" s="19">
        <v>1461179.41</v>
      </c>
      <c r="P2235" s="15" t="s">
        <v>1510</v>
      </c>
      <c r="Q2235" s="336">
        <v>1</v>
      </c>
    </row>
    <row r="2236" spans="1:17" x14ac:dyDescent="0.2">
      <c r="A2236" s="61" t="s">
        <v>3079</v>
      </c>
      <c r="B2236" s="61" t="s">
        <v>4300</v>
      </c>
      <c r="C2236" s="61" t="s">
        <v>4312</v>
      </c>
      <c r="D2236" s="61" t="s">
        <v>3080</v>
      </c>
      <c r="E2236" s="61" t="s">
        <v>4303</v>
      </c>
      <c r="F2236" s="61" t="s">
        <v>4358</v>
      </c>
      <c r="G2236" s="61" t="s">
        <v>1503</v>
      </c>
      <c r="H2236" s="61" t="s">
        <v>4301</v>
      </c>
      <c r="I2236" s="61" t="s">
        <v>1505</v>
      </c>
      <c r="J2236" s="61" t="s">
        <v>1506</v>
      </c>
      <c r="K2236" s="61" t="s">
        <v>4306</v>
      </c>
      <c r="L2236" s="61" t="s">
        <v>1508</v>
      </c>
      <c r="M2236" s="61" t="s">
        <v>4423</v>
      </c>
      <c r="N2236" s="355">
        <v>46034</v>
      </c>
      <c r="O2236" s="19">
        <v>1461179.41</v>
      </c>
      <c r="P2236" s="15" t="s">
        <v>1510</v>
      </c>
      <c r="Q2236" s="336">
        <v>1</v>
      </c>
    </row>
    <row r="2237" spans="1:17" x14ac:dyDescent="0.2">
      <c r="A2237" s="61" t="s">
        <v>2959</v>
      </c>
      <c r="B2237" s="61" t="s">
        <v>1498</v>
      </c>
      <c r="C2237" s="61" t="s">
        <v>1314</v>
      </c>
      <c r="D2237" s="61" t="s">
        <v>2960</v>
      </c>
      <c r="E2237" s="61" t="s">
        <v>4303</v>
      </c>
      <c r="F2237" s="61" t="s">
        <v>4358</v>
      </c>
      <c r="G2237" s="61" t="s">
        <v>1503</v>
      </c>
      <c r="H2237" s="61" t="s">
        <v>4301</v>
      </c>
      <c r="I2237" s="61" t="s">
        <v>1505</v>
      </c>
      <c r="J2237" s="61" t="s">
        <v>1506</v>
      </c>
      <c r="K2237" s="61" t="s">
        <v>4306</v>
      </c>
      <c r="L2237" s="61" t="s">
        <v>1508</v>
      </c>
      <c r="M2237" s="61" t="s">
        <v>4423</v>
      </c>
      <c r="N2237" s="355">
        <v>46034</v>
      </c>
      <c r="O2237" s="19">
        <v>0</v>
      </c>
      <c r="P2237" s="15" t="s">
        <v>1510</v>
      </c>
      <c r="Q2237" s="336">
        <v>1</v>
      </c>
    </row>
    <row r="2238" spans="1:17" x14ac:dyDescent="0.2">
      <c r="A2238" s="61" t="s">
        <v>2959</v>
      </c>
      <c r="B2238" s="61" t="s">
        <v>1498</v>
      </c>
      <c r="C2238" s="61" t="s">
        <v>4312</v>
      </c>
      <c r="D2238" s="61" t="s">
        <v>2960</v>
      </c>
      <c r="E2238" s="61" t="s">
        <v>4303</v>
      </c>
      <c r="F2238" s="61" t="s">
        <v>4358</v>
      </c>
      <c r="G2238" s="61" t="s">
        <v>1503</v>
      </c>
      <c r="H2238" s="61" t="s">
        <v>4301</v>
      </c>
      <c r="I2238" s="61" t="s">
        <v>1505</v>
      </c>
      <c r="J2238" s="61" t="s">
        <v>1506</v>
      </c>
      <c r="K2238" s="61" t="s">
        <v>4306</v>
      </c>
      <c r="L2238" s="61" t="s">
        <v>1508</v>
      </c>
      <c r="M2238" s="61" t="s">
        <v>4423</v>
      </c>
      <c r="N2238" s="355">
        <v>46034</v>
      </c>
      <c r="O2238" s="19">
        <v>1</v>
      </c>
      <c r="P2238" s="15" t="s">
        <v>1510</v>
      </c>
      <c r="Q2238" s="336">
        <v>1</v>
      </c>
    </row>
    <row r="2239" spans="1:17" x14ac:dyDescent="0.2">
      <c r="A2239" s="61" t="s">
        <v>2959</v>
      </c>
      <c r="B2239" s="61" t="s">
        <v>1498</v>
      </c>
      <c r="C2239" s="61" t="s">
        <v>4313</v>
      </c>
      <c r="D2239" s="61" t="s">
        <v>2960</v>
      </c>
      <c r="E2239" s="61" t="s">
        <v>4303</v>
      </c>
      <c r="F2239" s="61" t="s">
        <v>4358</v>
      </c>
      <c r="G2239" s="61" t="s">
        <v>1503</v>
      </c>
      <c r="H2239" s="61" t="s">
        <v>4301</v>
      </c>
      <c r="I2239" s="61" t="s">
        <v>1505</v>
      </c>
      <c r="J2239" s="61" t="s">
        <v>1506</v>
      </c>
      <c r="K2239" s="61" t="s">
        <v>4306</v>
      </c>
      <c r="L2239" s="61" t="s">
        <v>1508</v>
      </c>
      <c r="M2239" s="61" t="s">
        <v>4423</v>
      </c>
      <c r="N2239" s="355">
        <v>46034</v>
      </c>
      <c r="O2239" s="19">
        <v>0</v>
      </c>
      <c r="P2239" s="15" t="s">
        <v>1510</v>
      </c>
      <c r="Q2239" s="336">
        <v>1</v>
      </c>
    </row>
    <row r="2240" spans="1:17" x14ac:dyDescent="0.2">
      <c r="A2240" s="61" t="s">
        <v>2959</v>
      </c>
      <c r="B2240" s="61" t="s">
        <v>4300</v>
      </c>
      <c r="C2240" s="61" t="s">
        <v>1314</v>
      </c>
      <c r="D2240" s="61" t="s">
        <v>2960</v>
      </c>
      <c r="E2240" s="61" t="s">
        <v>4303</v>
      </c>
      <c r="F2240" s="61" t="s">
        <v>4358</v>
      </c>
      <c r="G2240" s="61" t="s">
        <v>1503</v>
      </c>
      <c r="H2240" s="61" t="s">
        <v>4301</v>
      </c>
      <c r="I2240" s="61" t="s">
        <v>1505</v>
      </c>
      <c r="J2240" s="61" t="s">
        <v>1506</v>
      </c>
      <c r="K2240" s="61" t="s">
        <v>4306</v>
      </c>
      <c r="L2240" s="61" t="s">
        <v>1508</v>
      </c>
      <c r="M2240" s="61" t="s">
        <v>4423</v>
      </c>
      <c r="N2240" s="355">
        <v>46034</v>
      </c>
      <c r="O2240" s="19">
        <v>113495.84</v>
      </c>
      <c r="P2240" s="15" t="s">
        <v>1510</v>
      </c>
      <c r="Q2240" s="336">
        <v>1</v>
      </c>
    </row>
    <row r="2241" spans="1:17" x14ac:dyDescent="0.2">
      <c r="A2241" s="61" t="s">
        <v>2959</v>
      </c>
      <c r="B2241" s="61" t="s">
        <v>4300</v>
      </c>
      <c r="C2241" s="61" t="s">
        <v>4312</v>
      </c>
      <c r="D2241" s="61" t="s">
        <v>2960</v>
      </c>
      <c r="E2241" s="61" t="s">
        <v>4303</v>
      </c>
      <c r="F2241" s="61" t="s">
        <v>4358</v>
      </c>
      <c r="G2241" s="61" t="s">
        <v>1503</v>
      </c>
      <c r="H2241" s="61" t="s">
        <v>4301</v>
      </c>
      <c r="I2241" s="61" t="s">
        <v>1505</v>
      </c>
      <c r="J2241" s="61" t="s">
        <v>1506</v>
      </c>
      <c r="K2241" s="61" t="s">
        <v>4306</v>
      </c>
      <c r="L2241" s="61" t="s">
        <v>1508</v>
      </c>
      <c r="M2241" s="61" t="s">
        <v>4423</v>
      </c>
      <c r="N2241" s="355">
        <v>46034</v>
      </c>
      <c r="O2241" s="19">
        <v>113495.84</v>
      </c>
      <c r="P2241" s="15" t="s">
        <v>1510</v>
      </c>
      <c r="Q2241" s="336">
        <v>1</v>
      </c>
    </row>
    <row r="2242" spans="1:17" x14ac:dyDescent="0.2">
      <c r="A2242" s="61" t="s">
        <v>3075</v>
      </c>
      <c r="B2242" s="61" t="s">
        <v>1498</v>
      </c>
      <c r="C2242" s="61" t="s">
        <v>1314</v>
      </c>
      <c r="D2242" s="61" t="s">
        <v>3076</v>
      </c>
      <c r="E2242" s="61" t="s">
        <v>4303</v>
      </c>
      <c r="F2242" s="61" t="s">
        <v>4358</v>
      </c>
      <c r="G2242" s="61" t="s">
        <v>1503</v>
      </c>
      <c r="H2242" s="61" t="s">
        <v>4301</v>
      </c>
      <c r="I2242" s="61" t="s">
        <v>1505</v>
      </c>
      <c r="J2242" s="61" t="s">
        <v>1506</v>
      </c>
      <c r="K2242" s="61" t="s">
        <v>4306</v>
      </c>
      <c r="L2242" s="61" t="s">
        <v>1508</v>
      </c>
      <c r="M2242" s="61" t="s">
        <v>4423</v>
      </c>
      <c r="N2242" s="355">
        <v>46034</v>
      </c>
      <c r="O2242" s="19">
        <v>0</v>
      </c>
      <c r="P2242" s="15" t="s">
        <v>1510</v>
      </c>
      <c r="Q2242" s="336">
        <v>1</v>
      </c>
    </row>
    <row r="2243" spans="1:17" x14ac:dyDescent="0.2">
      <c r="A2243" s="61" t="s">
        <v>3075</v>
      </c>
      <c r="B2243" s="61" t="s">
        <v>1498</v>
      </c>
      <c r="C2243" s="61" t="s">
        <v>4312</v>
      </c>
      <c r="D2243" s="61" t="s">
        <v>3076</v>
      </c>
      <c r="E2243" s="61" t="s">
        <v>4303</v>
      </c>
      <c r="F2243" s="61" t="s">
        <v>4358</v>
      </c>
      <c r="G2243" s="61" t="s">
        <v>1503</v>
      </c>
      <c r="H2243" s="61" t="s">
        <v>4301</v>
      </c>
      <c r="I2243" s="61" t="s">
        <v>1505</v>
      </c>
      <c r="J2243" s="61" t="s">
        <v>1506</v>
      </c>
      <c r="K2243" s="61" t="s">
        <v>4306</v>
      </c>
      <c r="L2243" s="61" t="s">
        <v>1508</v>
      </c>
      <c r="M2243" s="61" t="s">
        <v>4423</v>
      </c>
      <c r="N2243" s="355">
        <v>46034</v>
      </c>
      <c r="O2243" s="19">
        <v>0</v>
      </c>
      <c r="P2243" s="15" t="s">
        <v>1510</v>
      </c>
      <c r="Q2243" s="336">
        <v>1</v>
      </c>
    </row>
    <row r="2244" spans="1:17" x14ac:dyDescent="0.2">
      <c r="A2244" s="61" t="s">
        <v>3075</v>
      </c>
      <c r="B2244" s="61" t="s">
        <v>1498</v>
      </c>
      <c r="C2244" s="61" t="s">
        <v>4313</v>
      </c>
      <c r="D2244" s="61" t="s">
        <v>3076</v>
      </c>
      <c r="E2244" s="61" t="s">
        <v>4303</v>
      </c>
      <c r="F2244" s="61" t="s">
        <v>4358</v>
      </c>
      <c r="G2244" s="61" t="s">
        <v>1503</v>
      </c>
      <c r="H2244" s="61" t="s">
        <v>4301</v>
      </c>
      <c r="I2244" s="61" t="s">
        <v>1505</v>
      </c>
      <c r="J2244" s="61" t="s">
        <v>1506</v>
      </c>
      <c r="K2244" s="61" t="s">
        <v>4306</v>
      </c>
      <c r="L2244" s="61" t="s">
        <v>1508</v>
      </c>
      <c r="M2244" s="61" t="s">
        <v>4423</v>
      </c>
      <c r="N2244" s="355">
        <v>46034</v>
      </c>
      <c r="O2244" s="19">
        <v>1</v>
      </c>
      <c r="P2244" s="15" t="s">
        <v>1510</v>
      </c>
      <c r="Q2244" s="336">
        <v>1</v>
      </c>
    </row>
    <row r="2245" spans="1:17" x14ac:dyDescent="0.2">
      <c r="A2245" s="61" t="s">
        <v>3075</v>
      </c>
      <c r="B2245" s="61" t="s">
        <v>4300</v>
      </c>
      <c r="C2245" s="61" t="s">
        <v>1314</v>
      </c>
      <c r="D2245" s="61" t="s">
        <v>3076</v>
      </c>
      <c r="E2245" s="61" t="s">
        <v>4303</v>
      </c>
      <c r="F2245" s="61" t="s">
        <v>4358</v>
      </c>
      <c r="G2245" s="61" t="s">
        <v>1503</v>
      </c>
      <c r="H2245" s="61" t="s">
        <v>4301</v>
      </c>
      <c r="I2245" s="61" t="s">
        <v>1505</v>
      </c>
      <c r="J2245" s="61" t="s">
        <v>1506</v>
      </c>
      <c r="K2245" s="61" t="s">
        <v>4306</v>
      </c>
      <c r="L2245" s="61" t="s">
        <v>1508</v>
      </c>
      <c r="M2245" s="61" t="s">
        <v>4423</v>
      </c>
      <c r="N2245" s="355">
        <v>46034</v>
      </c>
      <c r="O2245" s="19">
        <v>517488.26</v>
      </c>
      <c r="P2245" s="15" t="s">
        <v>1510</v>
      </c>
      <c r="Q2245" s="336">
        <v>1</v>
      </c>
    </row>
    <row r="2246" spans="1:17" x14ac:dyDescent="0.2">
      <c r="A2246" s="61" t="s">
        <v>3075</v>
      </c>
      <c r="B2246" s="61" t="s">
        <v>4300</v>
      </c>
      <c r="C2246" s="61" t="s">
        <v>4312</v>
      </c>
      <c r="D2246" s="61" t="s">
        <v>3076</v>
      </c>
      <c r="E2246" s="61" t="s">
        <v>4303</v>
      </c>
      <c r="F2246" s="61" t="s">
        <v>4358</v>
      </c>
      <c r="G2246" s="61" t="s">
        <v>1503</v>
      </c>
      <c r="H2246" s="61" t="s">
        <v>4301</v>
      </c>
      <c r="I2246" s="61" t="s">
        <v>1505</v>
      </c>
      <c r="J2246" s="61" t="s">
        <v>1506</v>
      </c>
      <c r="K2246" s="61" t="s">
        <v>4306</v>
      </c>
      <c r="L2246" s="61" t="s">
        <v>1508</v>
      </c>
      <c r="M2246" s="61" t="s">
        <v>4423</v>
      </c>
      <c r="N2246" s="355">
        <v>46034</v>
      </c>
      <c r="O2246" s="19">
        <v>517488.26</v>
      </c>
      <c r="P2246" s="15" t="s">
        <v>1510</v>
      </c>
      <c r="Q2246" s="336">
        <v>1</v>
      </c>
    </row>
    <row r="2247" spans="1:17" x14ac:dyDescent="0.2">
      <c r="A2247" s="61" t="s">
        <v>3077</v>
      </c>
      <c r="B2247" s="61" t="s">
        <v>1498</v>
      </c>
      <c r="C2247" s="61" t="s">
        <v>1314</v>
      </c>
      <c r="D2247" s="61" t="s">
        <v>3078</v>
      </c>
      <c r="E2247" s="61" t="s">
        <v>4303</v>
      </c>
      <c r="F2247" s="61" t="s">
        <v>4358</v>
      </c>
      <c r="G2247" s="61" t="s">
        <v>1503</v>
      </c>
      <c r="H2247" s="61" t="s">
        <v>4301</v>
      </c>
      <c r="I2247" s="61" t="s">
        <v>1505</v>
      </c>
      <c r="J2247" s="61" t="s">
        <v>1506</v>
      </c>
      <c r="K2247" s="61" t="s">
        <v>4306</v>
      </c>
      <c r="L2247" s="61" t="s">
        <v>1508</v>
      </c>
      <c r="M2247" s="61" t="s">
        <v>4423</v>
      </c>
      <c r="N2247" s="355">
        <v>46034</v>
      </c>
      <c r="O2247" s="19">
        <v>0</v>
      </c>
      <c r="P2247" s="15" t="s">
        <v>1510</v>
      </c>
      <c r="Q2247" s="336">
        <v>1</v>
      </c>
    </row>
    <row r="2248" spans="1:17" x14ac:dyDescent="0.2">
      <c r="A2248" s="61" t="s">
        <v>3077</v>
      </c>
      <c r="B2248" s="61" t="s">
        <v>1498</v>
      </c>
      <c r="C2248" s="61" t="s">
        <v>4312</v>
      </c>
      <c r="D2248" s="61" t="s">
        <v>3078</v>
      </c>
      <c r="E2248" s="61" t="s">
        <v>4303</v>
      </c>
      <c r="F2248" s="61" t="s">
        <v>4358</v>
      </c>
      <c r="G2248" s="61" t="s">
        <v>1503</v>
      </c>
      <c r="H2248" s="61" t="s">
        <v>4301</v>
      </c>
      <c r="I2248" s="61" t="s">
        <v>1505</v>
      </c>
      <c r="J2248" s="61" t="s">
        <v>1506</v>
      </c>
      <c r="K2248" s="61" t="s">
        <v>4306</v>
      </c>
      <c r="L2248" s="61" t="s">
        <v>1508</v>
      </c>
      <c r="M2248" s="61" t="s">
        <v>4423</v>
      </c>
      <c r="N2248" s="355">
        <v>46034</v>
      </c>
      <c r="O2248" s="19">
        <v>0</v>
      </c>
      <c r="P2248" s="15" t="s">
        <v>1510</v>
      </c>
      <c r="Q2248" s="336">
        <v>1</v>
      </c>
    </row>
    <row r="2249" spans="1:17" x14ac:dyDescent="0.2">
      <c r="A2249" s="61" t="s">
        <v>3077</v>
      </c>
      <c r="B2249" s="61" t="s">
        <v>1498</v>
      </c>
      <c r="C2249" s="61" t="s">
        <v>4313</v>
      </c>
      <c r="D2249" s="61" t="s">
        <v>3078</v>
      </c>
      <c r="E2249" s="61" t="s">
        <v>4303</v>
      </c>
      <c r="F2249" s="61" t="s">
        <v>4358</v>
      </c>
      <c r="G2249" s="61" t="s">
        <v>1503</v>
      </c>
      <c r="H2249" s="61" t="s">
        <v>4301</v>
      </c>
      <c r="I2249" s="61" t="s">
        <v>1505</v>
      </c>
      <c r="J2249" s="61" t="s">
        <v>1506</v>
      </c>
      <c r="K2249" s="61" t="s">
        <v>4306</v>
      </c>
      <c r="L2249" s="61" t="s">
        <v>1508</v>
      </c>
      <c r="M2249" s="61" t="s">
        <v>4423</v>
      </c>
      <c r="N2249" s="355">
        <v>46034</v>
      </c>
      <c r="O2249" s="19">
        <v>1</v>
      </c>
      <c r="P2249" s="15" t="s">
        <v>1510</v>
      </c>
      <c r="Q2249" s="336">
        <v>1</v>
      </c>
    </row>
    <row r="2250" spans="1:17" x14ac:dyDescent="0.2">
      <c r="A2250" s="61" t="s">
        <v>3077</v>
      </c>
      <c r="B2250" s="61" t="s">
        <v>4300</v>
      </c>
      <c r="C2250" s="61" t="s">
        <v>1314</v>
      </c>
      <c r="D2250" s="61" t="s">
        <v>3078</v>
      </c>
      <c r="E2250" s="61" t="s">
        <v>4303</v>
      </c>
      <c r="F2250" s="61" t="s">
        <v>4358</v>
      </c>
      <c r="G2250" s="61" t="s">
        <v>1503</v>
      </c>
      <c r="H2250" s="61" t="s">
        <v>4301</v>
      </c>
      <c r="I2250" s="61" t="s">
        <v>1505</v>
      </c>
      <c r="J2250" s="61" t="s">
        <v>1506</v>
      </c>
      <c r="K2250" s="61" t="s">
        <v>4306</v>
      </c>
      <c r="L2250" s="61" t="s">
        <v>1508</v>
      </c>
      <c r="M2250" s="61" t="s">
        <v>4423</v>
      </c>
      <c r="N2250" s="355">
        <v>46034</v>
      </c>
      <c r="O2250" s="19">
        <v>58259.33</v>
      </c>
      <c r="P2250" s="15" t="s">
        <v>1510</v>
      </c>
      <c r="Q2250" s="336">
        <v>1</v>
      </c>
    </row>
    <row r="2251" spans="1:17" x14ac:dyDescent="0.2">
      <c r="A2251" s="61" t="s">
        <v>3077</v>
      </c>
      <c r="B2251" s="61" t="s">
        <v>4300</v>
      </c>
      <c r="C2251" s="61" t="s">
        <v>4312</v>
      </c>
      <c r="D2251" s="61" t="s">
        <v>3078</v>
      </c>
      <c r="E2251" s="61" t="s">
        <v>4303</v>
      </c>
      <c r="F2251" s="61" t="s">
        <v>4358</v>
      </c>
      <c r="G2251" s="61" t="s">
        <v>1503</v>
      </c>
      <c r="H2251" s="61" t="s">
        <v>4301</v>
      </c>
      <c r="I2251" s="61" t="s">
        <v>1505</v>
      </c>
      <c r="J2251" s="61" t="s">
        <v>1506</v>
      </c>
      <c r="K2251" s="61" t="s">
        <v>4306</v>
      </c>
      <c r="L2251" s="61" t="s">
        <v>1508</v>
      </c>
      <c r="M2251" s="61" t="s">
        <v>4423</v>
      </c>
      <c r="N2251" s="355">
        <v>46034</v>
      </c>
      <c r="O2251" s="19">
        <v>58259.33</v>
      </c>
      <c r="P2251" s="15" t="s">
        <v>1510</v>
      </c>
      <c r="Q2251" s="336">
        <v>1</v>
      </c>
    </row>
    <row r="2252" spans="1:17" x14ac:dyDescent="0.2">
      <c r="A2252" s="61" t="s">
        <v>4076</v>
      </c>
      <c r="B2252" s="61" t="s">
        <v>1498</v>
      </c>
      <c r="C2252" s="61" t="s">
        <v>1314</v>
      </c>
      <c r="D2252" s="61" t="s">
        <v>4077</v>
      </c>
      <c r="E2252" s="61" t="s">
        <v>4303</v>
      </c>
      <c r="F2252" s="61" t="s">
        <v>4358</v>
      </c>
      <c r="G2252" s="61" t="s">
        <v>1503</v>
      </c>
      <c r="H2252" s="61" t="s">
        <v>4301</v>
      </c>
      <c r="I2252" s="61" t="s">
        <v>1505</v>
      </c>
      <c r="J2252" s="61" t="s">
        <v>1506</v>
      </c>
      <c r="K2252" s="61" t="s">
        <v>4306</v>
      </c>
      <c r="L2252" s="61" t="s">
        <v>1508</v>
      </c>
      <c r="M2252" s="61" t="s">
        <v>4423</v>
      </c>
      <c r="N2252" s="355">
        <v>46034</v>
      </c>
      <c r="O2252" s="19">
        <v>0</v>
      </c>
      <c r="P2252" s="15" t="s">
        <v>1510</v>
      </c>
      <c r="Q2252" s="336">
        <v>1</v>
      </c>
    </row>
    <row r="2253" spans="1:17" x14ac:dyDescent="0.2">
      <c r="A2253" s="61" t="s">
        <v>4076</v>
      </c>
      <c r="B2253" s="61" t="s">
        <v>1498</v>
      </c>
      <c r="C2253" s="61" t="s">
        <v>4312</v>
      </c>
      <c r="D2253" s="61" t="s">
        <v>4077</v>
      </c>
      <c r="E2253" s="61" t="s">
        <v>4303</v>
      </c>
      <c r="F2253" s="61" t="s">
        <v>4358</v>
      </c>
      <c r="G2253" s="61" t="s">
        <v>1503</v>
      </c>
      <c r="H2253" s="61" t="s">
        <v>4301</v>
      </c>
      <c r="I2253" s="61" t="s">
        <v>1505</v>
      </c>
      <c r="J2253" s="61" t="s">
        <v>1506</v>
      </c>
      <c r="K2253" s="61" t="s">
        <v>4306</v>
      </c>
      <c r="L2253" s="61" t="s">
        <v>1508</v>
      </c>
      <c r="M2253" s="61" t="s">
        <v>4423</v>
      </c>
      <c r="N2253" s="355">
        <v>46034</v>
      </c>
      <c r="O2253" s="19">
        <v>0</v>
      </c>
      <c r="P2253" s="15" t="s">
        <v>1510</v>
      </c>
      <c r="Q2253" s="336">
        <v>1</v>
      </c>
    </row>
    <row r="2254" spans="1:17" x14ac:dyDescent="0.2">
      <c r="A2254" s="61" t="s">
        <v>4076</v>
      </c>
      <c r="B2254" s="61" t="s">
        <v>1498</v>
      </c>
      <c r="C2254" s="61" t="s">
        <v>4313</v>
      </c>
      <c r="D2254" s="61" t="s">
        <v>4077</v>
      </c>
      <c r="E2254" s="61" t="s">
        <v>4303</v>
      </c>
      <c r="F2254" s="61" t="s">
        <v>4358</v>
      </c>
      <c r="G2254" s="61" t="s">
        <v>1503</v>
      </c>
      <c r="H2254" s="61" t="s">
        <v>4301</v>
      </c>
      <c r="I2254" s="61" t="s">
        <v>1505</v>
      </c>
      <c r="J2254" s="61" t="s">
        <v>1506</v>
      </c>
      <c r="K2254" s="61" t="s">
        <v>4306</v>
      </c>
      <c r="L2254" s="61" t="s">
        <v>1508</v>
      </c>
      <c r="M2254" s="61" t="s">
        <v>4423</v>
      </c>
      <c r="N2254" s="355">
        <v>46034</v>
      </c>
      <c r="O2254" s="19">
        <v>1</v>
      </c>
      <c r="P2254" s="15" t="s">
        <v>1510</v>
      </c>
      <c r="Q2254" s="336">
        <v>1</v>
      </c>
    </row>
    <row r="2255" spans="1:17" x14ac:dyDescent="0.2">
      <c r="A2255" s="61" t="s">
        <v>4076</v>
      </c>
      <c r="B2255" s="61" t="s">
        <v>4300</v>
      </c>
      <c r="C2255" s="61" t="s">
        <v>1314</v>
      </c>
      <c r="D2255" s="61" t="s">
        <v>4077</v>
      </c>
      <c r="E2255" s="61" t="s">
        <v>4303</v>
      </c>
      <c r="F2255" s="61" t="s">
        <v>4358</v>
      </c>
      <c r="G2255" s="61" t="s">
        <v>1503</v>
      </c>
      <c r="H2255" s="61" t="s">
        <v>4301</v>
      </c>
      <c r="I2255" s="61" t="s">
        <v>1505</v>
      </c>
      <c r="J2255" s="61" t="s">
        <v>1506</v>
      </c>
      <c r="K2255" s="61" t="s">
        <v>4306</v>
      </c>
      <c r="L2255" s="61" t="s">
        <v>1508</v>
      </c>
      <c r="M2255" s="61" t="s">
        <v>4423</v>
      </c>
      <c r="N2255" s="355">
        <v>46034</v>
      </c>
      <c r="O2255" s="19">
        <v>1874012.35</v>
      </c>
      <c r="P2255" s="15" t="s">
        <v>1510</v>
      </c>
      <c r="Q2255" s="336">
        <v>1</v>
      </c>
    </row>
    <row r="2256" spans="1:17" x14ac:dyDescent="0.2">
      <c r="A2256" s="61" t="s">
        <v>4076</v>
      </c>
      <c r="B2256" s="61" t="s">
        <v>4300</v>
      </c>
      <c r="C2256" s="61" t="s">
        <v>4312</v>
      </c>
      <c r="D2256" s="61" t="s">
        <v>4077</v>
      </c>
      <c r="E2256" s="61" t="s">
        <v>4303</v>
      </c>
      <c r="F2256" s="61" t="s">
        <v>4358</v>
      </c>
      <c r="G2256" s="61" t="s">
        <v>1503</v>
      </c>
      <c r="H2256" s="61" t="s">
        <v>4301</v>
      </c>
      <c r="I2256" s="61" t="s">
        <v>1505</v>
      </c>
      <c r="J2256" s="61" t="s">
        <v>1506</v>
      </c>
      <c r="K2256" s="61" t="s">
        <v>4306</v>
      </c>
      <c r="L2256" s="61" t="s">
        <v>1508</v>
      </c>
      <c r="M2256" s="61" t="s">
        <v>4423</v>
      </c>
      <c r="N2256" s="355">
        <v>46034</v>
      </c>
      <c r="O2256" s="19">
        <v>1874012.35</v>
      </c>
      <c r="P2256" s="15" t="s">
        <v>1510</v>
      </c>
      <c r="Q2256" s="336">
        <v>1</v>
      </c>
    </row>
    <row r="2257" spans="1:17" x14ac:dyDescent="0.2">
      <c r="A2257" s="61" t="s">
        <v>3866</v>
      </c>
      <c r="B2257" s="61" t="s">
        <v>1498</v>
      </c>
      <c r="C2257" s="61" t="s">
        <v>1314</v>
      </c>
      <c r="D2257" s="61" t="s">
        <v>3867</v>
      </c>
      <c r="E2257" s="61" t="s">
        <v>4303</v>
      </c>
      <c r="F2257" s="61" t="s">
        <v>4433</v>
      </c>
      <c r="G2257" s="61" t="s">
        <v>1503</v>
      </c>
      <c r="H2257" s="61" t="s">
        <v>4301</v>
      </c>
      <c r="I2257" s="61" t="s">
        <v>1505</v>
      </c>
      <c r="J2257" s="61" t="s">
        <v>1506</v>
      </c>
      <c r="K2257" s="61" t="s">
        <v>4306</v>
      </c>
      <c r="L2257" s="61" t="s">
        <v>1508</v>
      </c>
      <c r="M2257" s="61" t="s">
        <v>1509</v>
      </c>
      <c r="N2257" s="355">
        <v>46034</v>
      </c>
      <c r="O2257" s="19">
        <v>0</v>
      </c>
      <c r="P2257" s="15" t="s">
        <v>1510</v>
      </c>
      <c r="Q2257" s="336">
        <v>1</v>
      </c>
    </row>
    <row r="2258" spans="1:17" x14ac:dyDescent="0.2">
      <c r="A2258" s="61" t="s">
        <v>3866</v>
      </c>
      <c r="B2258" s="61" t="s">
        <v>1498</v>
      </c>
      <c r="C2258" s="61" t="s">
        <v>4312</v>
      </c>
      <c r="D2258" s="61" t="s">
        <v>3867</v>
      </c>
      <c r="E2258" s="61" t="s">
        <v>4303</v>
      </c>
      <c r="F2258" s="61" t="s">
        <v>4433</v>
      </c>
      <c r="G2258" s="61" t="s">
        <v>1503</v>
      </c>
      <c r="H2258" s="61" t="s">
        <v>4301</v>
      </c>
      <c r="I2258" s="61" t="s">
        <v>1505</v>
      </c>
      <c r="J2258" s="61" t="s">
        <v>1506</v>
      </c>
      <c r="K2258" s="61" t="s">
        <v>4306</v>
      </c>
      <c r="L2258" s="61" t="s">
        <v>1508</v>
      </c>
      <c r="M2258" s="61" t="s">
        <v>1509</v>
      </c>
      <c r="N2258" s="355">
        <v>46034</v>
      </c>
      <c r="O2258" s="19">
        <v>1</v>
      </c>
      <c r="P2258" s="15" t="s">
        <v>1510</v>
      </c>
      <c r="Q2258" s="336">
        <v>1</v>
      </c>
    </row>
    <row r="2259" spans="1:17" x14ac:dyDescent="0.2">
      <c r="A2259" s="61" t="s">
        <v>3866</v>
      </c>
      <c r="B2259" s="61" t="s">
        <v>1498</v>
      </c>
      <c r="C2259" s="61" t="s">
        <v>4313</v>
      </c>
      <c r="D2259" s="61" t="s">
        <v>3867</v>
      </c>
      <c r="E2259" s="61" t="s">
        <v>4303</v>
      </c>
      <c r="F2259" s="61" t="s">
        <v>4433</v>
      </c>
      <c r="G2259" s="61" t="s">
        <v>1503</v>
      </c>
      <c r="H2259" s="61" t="s">
        <v>4301</v>
      </c>
      <c r="I2259" s="61" t="s">
        <v>1505</v>
      </c>
      <c r="J2259" s="61" t="s">
        <v>1506</v>
      </c>
      <c r="K2259" s="61" t="s">
        <v>4306</v>
      </c>
      <c r="L2259" s="61" t="s">
        <v>1508</v>
      </c>
      <c r="M2259" s="61" t="s">
        <v>1509</v>
      </c>
      <c r="N2259" s="355">
        <v>46034</v>
      </c>
      <c r="O2259" s="19">
        <v>1</v>
      </c>
      <c r="P2259" s="15" t="s">
        <v>1510</v>
      </c>
      <c r="Q2259" s="336">
        <v>1</v>
      </c>
    </row>
    <row r="2260" spans="1:17" x14ac:dyDescent="0.2">
      <c r="A2260" s="61" t="s">
        <v>3866</v>
      </c>
      <c r="B2260" s="61" t="s">
        <v>4300</v>
      </c>
      <c r="C2260" s="61" t="s">
        <v>1314</v>
      </c>
      <c r="D2260" s="61" t="s">
        <v>3867</v>
      </c>
      <c r="E2260" s="61" t="s">
        <v>4303</v>
      </c>
      <c r="F2260" s="61" t="s">
        <v>4433</v>
      </c>
      <c r="G2260" s="61" t="s">
        <v>1503</v>
      </c>
      <c r="H2260" s="61" t="s">
        <v>4301</v>
      </c>
      <c r="I2260" s="61" t="s">
        <v>1505</v>
      </c>
      <c r="J2260" s="61" t="s">
        <v>1506</v>
      </c>
      <c r="K2260" s="61" t="s">
        <v>4306</v>
      </c>
      <c r="L2260" s="61" t="s">
        <v>1508</v>
      </c>
      <c r="M2260" s="61" t="s">
        <v>1509</v>
      </c>
      <c r="N2260" s="355">
        <v>46034</v>
      </c>
      <c r="O2260" s="19">
        <v>21</v>
      </c>
      <c r="P2260" s="15" t="s">
        <v>1510</v>
      </c>
      <c r="Q2260" s="336">
        <v>1</v>
      </c>
    </row>
    <row r="2261" spans="1:17" x14ac:dyDescent="0.2">
      <c r="A2261" s="61" t="s">
        <v>3861</v>
      </c>
      <c r="B2261" s="61" t="s">
        <v>1498</v>
      </c>
      <c r="C2261" s="61" t="s">
        <v>1314</v>
      </c>
      <c r="D2261" s="61" t="s">
        <v>3862</v>
      </c>
      <c r="E2261" s="61" t="s">
        <v>4303</v>
      </c>
      <c r="F2261" s="61" t="s">
        <v>4358</v>
      </c>
      <c r="G2261" s="61" t="s">
        <v>1503</v>
      </c>
      <c r="H2261" s="61" t="s">
        <v>4301</v>
      </c>
      <c r="I2261" s="61" t="s">
        <v>1505</v>
      </c>
      <c r="J2261" s="61" t="s">
        <v>1506</v>
      </c>
      <c r="K2261" s="61" t="s">
        <v>4306</v>
      </c>
      <c r="L2261" s="61" t="s">
        <v>1508</v>
      </c>
      <c r="M2261" s="61" t="s">
        <v>1509</v>
      </c>
      <c r="N2261" s="355">
        <v>46034</v>
      </c>
      <c r="O2261" s="19">
        <v>0</v>
      </c>
      <c r="P2261" s="15" t="s">
        <v>1510</v>
      </c>
      <c r="Q2261" s="336">
        <v>1</v>
      </c>
    </row>
    <row r="2262" spans="1:17" x14ac:dyDescent="0.2">
      <c r="A2262" s="61" t="s">
        <v>3861</v>
      </c>
      <c r="B2262" s="61" t="s">
        <v>1498</v>
      </c>
      <c r="C2262" s="61" t="s">
        <v>4312</v>
      </c>
      <c r="D2262" s="61" t="s">
        <v>3862</v>
      </c>
      <c r="E2262" s="61" t="s">
        <v>4303</v>
      </c>
      <c r="F2262" s="61" t="s">
        <v>4358</v>
      </c>
      <c r="G2262" s="61" t="s">
        <v>1503</v>
      </c>
      <c r="H2262" s="61" t="s">
        <v>4301</v>
      </c>
      <c r="I2262" s="61" t="s">
        <v>1505</v>
      </c>
      <c r="J2262" s="61" t="s">
        <v>1506</v>
      </c>
      <c r="K2262" s="61" t="s">
        <v>4306</v>
      </c>
      <c r="L2262" s="61" t="s">
        <v>1508</v>
      </c>
      <c r="M2262" s="61" t="s">
        <v>1509</v>
      </c>
      <c r="N2262" s="355">
        <v>46034</v>
      </c>
      <c r="O2262" s="19">
        <v>1</v>
      </c>
      <c r="P2262" s="15" t="s">
        <v>1510</v>
      </c>
      <c r="Q2262" s="336">
        <v>1</v>
      </c>
    </row>
    <row r="2263" spans="1:17" x14ac:dyDescent="0.2">
      <c r="A2263" s="61" t="s">
        <v>3861</v>
      </c>
      <c r="B2263" s="61" t="s">
        <v>1498</v>
      </c>
      <c r="C2263" s="61" t="s">
        <v>4313</v>
      </c>
      <c r="D2263" s="61" t="s">
        <v>3862</v>
      </c>
      <c r="E2263" s="61" t="s">
        <v>4303</v>
      </c>
      <c r="F2263" s="61" t="s">
        <v>4358</v>
      </c>
      <c r="G2263" s="61" t="s">
        <v>1503</v>
      </c>
      <c r="H2263" s="61" t="s">
        <v>4301</v>
      </c>
      <c r="I2263" s="61" t="s">
        <v>1505</v>
      </c>
      <c r="J2263" s="61" t="s">
        <v>1506</v>
      </c>
      <c r="K2263" s="61" t="s">
        <v>4306</v>
      </c>
      <c r="L2263" s="61" t="s">
        <v>1508</v>
      </c>
      <c r="M2263" s="61" t="s">
        <v>1509</v>
      </c>
      <c r="N2263" s="355">
        <v>46034</v>
      </c>
      <c r="O2263" s="19">
        <v>1</v>
      </c>
      <c r="P2263" s="15" t="s">
        <v>1510</v>
      </c>
      <c r="Q2263" s="336">
        <v>1</v>
      </c>
    </row>
    <row r="2264" spans="1:17" x14ac:dyDescent="0.2">
      <c r="A2264" s="61" t="s">
        <v>3861</v>
      </c>
      <c r="B2264" s="61" t="s">
        <v>4300</v>
      </c>
      <c r="C2264" s="61" t="s">
        <v>1314</v>
      </c>
      <c r="D2264" s="61" t="s">
        <v>3862</v>
      </c>
      <c r="E2264" s="61" t="s">
        <v>4303</v>
      </c>
      <c r="F2264" s="61" t="s">
        <v>4358</v>
      </c>
      <c r="G2264" s="61" t="s">
        <v>1503</v>
      </c>
      <c r="H2264" s="61" t="s">
        <v>4301</v>
      </c>
      <c r="I2264" s="61" t="s">
        <v>1505</v>
      </c>
      <c r="J2264" s="61" t="s">
        <v>1506</v>
      </c>
      <c r="K2264" s="61" t="s">
        <v>4306</v>
      </c>
      <c r="L2264" s="61" t="s">
        <v>1508</v>
      </c>
      <c r="M2264" s="61" t="s">
        <v>1509</v>
      </c>
      <c r="N2264" s="355">
        <v>46034</v>
      </c>
      <c r="O2264" s="19">
        <v>12883397.07</v>
      </c>
      <c r="P2264" s="15" t="s">
        <v>1510</v>
      </c>
      <c r="Q2264" s="336">
        <v>1</v>
      </c>
    </row>
    <row r="2265" spans="1:17" x14ac:dyDescent="0.2">
      <c r="A2265" s="61" t="s">
        <v>3850</v>
      </c>
      <c r="B2265" s="61" t="s">
        <v>1498</v>
      </c>
      <c r="C2265" s="61" t="s">
        <v>1314</v>
      </c>
      <c r="D2265" s="61" t="s">
        <v>3851</v>
      </c>
      <c r="E2265" s="61" t="s">
        <v>4303</v>
      </c>
      <c r="F2265" s="61" t="s">
        <v>4345</v>
      </c>
      <c r="G2265" s="61" t="s">
        <v>1503</v>
      </c>
      <c r="H2265" s="61" t="s">
        <v>1504</v>
      </c>
      <c r="I2265" s="61" t="s">
        <v>1505</v>
      </c>
      <c r="J2265" s="61" t="s">
        <v>1506</v>
      </c>
      <c r="K2265" s="61" t="s">
        <v>4319</v>
      </c>
      <c r="L2265" s="61" t="s">
        <v>1508</v>
      </c>
      <c r="M2265" s="61" t="s">
        <v>1509</v>
      </c>
      <c r="N2265" s="355">
        <v>46034</v>
      </c>
      <c r="O2265" s="19">
        <v>0</v>
      </c>
      <c r="P2265" s="15" t="s">
        <v>1510</v>
      </c>
      <c r="Q2265" s="336">
        <v>1</v>
      </c>
    </row>
    <row r="2266" spans="1:17" x14ac:dyDescent="0.2">
      <c r="A2266" s="61" t="s">
        <v>3850</v>
      </c>
      <c r="B2266" s="61" t="s">
        <v>1498</v>
      </c>
      <c r="C2266" s="61" t="s">
        <v>4312</v>
      </c>
      <c r="D2266" s="61" t="s">
        <v>3851</v>
      </c>
      <c r="E2266" s="61" t="s">
        <v>4303</v>
      </c>
      <c r="F2266" s="61" t="s">
        <v>4345</v>
      </c>
      <c r="G2266" s="61" t="s">
        <v>1503</v>
      </c>
      <c r="H2266" s="61" t="s">
        <v>1504</v>
      </c>
      <c r="I2266" s="61" t="s">
        <v>1505</v>
      </c>
      <c r="J2266" s="61" t="s">
        <v>1506</v>
      </c>
      <c r="K2266" s="61" t="s">
        <v>4319</v>
      </c>
      <c r="L2266" s="61" t="s">
        <v>1508</v>
      </c>
      <c r="M2266" s="61" t="s">
        <v>1509</v>
      </c>
      <c r="N2266" s="355">
        <v>46034</v>
      </c>
      <c r="O2266" s="19">
        <v>1</v>
      </c>
      <c r="P2266" s="15" t="s">
        <v>1510</v>
      </c>
      <c r="Q2266" s="336">
        <v>1</v>
      </c>
    </row>
    <row r="2267" spans="1:17" x14ac:dyDescent="0.2">
      <c r="A2267" s="61" t="s">
        <v>3850</v>
      </c>
      <c r="B2267" s="61" t="s">
        <v>1498</v>
      </c>
      <c r="C2267" s="61" t="s">
        <v>4313</v>
      </c>
      <c r="D2267" s="61" t="s">
        <v>3851</v>
      </c>
      <c r="E2267" s="61" t="s">
        <v>4303</v>
      </c>
      <c r="F2267" s="61" t="s">
        <v>4345</v>
      </c>
      <c r="G2267" s="61" t="s">
        <v>1503</v>
      </c>
      <c r="H2267" s="61" t="s">
        <v>1504</v>
      </c>
      <c r="I2267" s="61" t="s">
        <v>1505</v>
      </c>
      <c r="J2267" s="61" t="s">
        <v>1506</v>
      </c>
      <c r="K2267" s="61" t="s">
        <v>4319</v>
      </c>
      <c r="L2267" s="61" t="s">
        <v>1508</v>
      </c>
      <c r="M2267" s="61" t="s">
        <v>1509</v>
      </c>
      <c r="N2267" s="355">
        <v>46034</v>
      </c>
      <c r="O2267" s="19">
        <v>0</v>
      </c>
      <c r="P2267" s="15" t="s">
        <v>1510</v>
      </c>
      <c r="Q2267" s="336">
        <v>1</v>
      </c>
    </row>
    <row r="2268" spans="1:17" x14ac:dyDescent="0.2">
      <c r="A2268" s="61" t="s">
        <v>3482</v>
      </c>
      <c r="B2268" s="61" t="s">
        <v>1498</v>
      </c>
      <c r="C2268" s="61" t="s">
        <v>1314</v>
      </c>
      <c r="D2268" s="61" t="s">
        <v>3483</v>
      </c>
      <c r="E2268" s="61" t="s">
        <v>4303</v>
      </c>
      <c r="F2268" s="61" t="s">
        <v>4434</v>
      </c>
      <c r="G2268" s="61" t="s">
        <v>1503</v>
      </c>
      <c r="H2268" s="61" t="s">
        <v>1504</v>
      </c>
      <c r="I2268" s="61" t="s">
        <v>1505</v>
      </c>
      <c r="J2268" s="61" t="s">
        <v>1506</v>
      </c>
      <c r="K2268" s="61" t="s">
        <v>4306</v>
      </c>
      <c r="L2268" s="61" t="s">
        <v>1508</v>
      </c>
      <c r="M2268" s="61" t="s">
        <v>1509</v>
      </c>
      <c r="N2268" s="355">
        <v>46034</v>
      </c>
      <c r="O2268" s="19">
        <v>0</v>
      </c>
      <c r="P2268" s="15" t="s">
        <v>1510</v>
      </c>
      <c r="Q2268" s="336">
        <v>1</v>
      </c>
    </row>
    <row r="2269" spans="1:17" x14ac:dyDescent="0.2">
      <c r="A2269" s="61" t="s">
        <v>3482</v>
      </c>
      <c r="B2269" s="61" t="s">
        <v>1498</v>
      </c>
      <c r="C2269" s="61" t="s">
        <v>4312</v>
      </c>
      <c r="D2269" s="61" t="s">
        <v>3483</v>
      </c>
      <c r="E2269" s="61" t="s">
        <v>4303</v>
      </c>
      <c r="F2269" s="61" t="s">
        <v>4434</v>
      </c>
      <c r="G2269" s="61" t="s">
        <v>1503</v>
      </c>
      <c r="H2269" s="61" t="s">
        <v>1504</v>
      </c>
      <c r="I2269" s="61" t="s">
        <v>1505</v>
      </c>
      <c r="J2269" s="61" t="s">
        <v>1506</v>
      </c>
      <c r="K2269" s="61" t="s">
        <v>4306</v>
      </c>
      <c r="L2269" s="61" t="s">
        <v>1508</v>
      </c>
      <c r="M2269" s="61" t="s">
        <v>1509</v>
      </c>
      <c r="N2269" s="355">
        <v>46034</v>
      </c>
      <c r="O2269" s="19">
        <v>1</v>
      </c>
      <c r="P2269" s="15" t="s">
        <v>1510</v>
      </c>
      <c r="Q2269" s="336">
        <v>1</v>
      </c>
    </row>
    <row r="2270" spans="1:17" x14ac:dyDescent="0.2">
      <c r="A2270" s="61" t="s">
        <v>3482</v>
      </c>
      <c r="B2270" s="61" t="s">
        <v>1498</v>
      </c>
      <c r="C2270" s="61" t="s">
        <v>4313</v>
      </c>
      <c r="D2270" s="61" t="s">
        <v>3483</v>
      </c>
      <c r="E2270" s="61" t="s">
        <v>4303</v>
      </c>
      <c r="F2270" s="61" t="s">
        <v>4434</v>
      </c>
      <c r="G2270" s="61" t="s">
        <v>1503</v>
      </c>
      <c r="H2270" s="61" t="s">
        <v>1504</v>
      </c>
      <c r="I2270" s="61" t="s">
        <v>1505</v>
      </c>
      <c r="J2270" s="61" t="s">
        <v>1506</v>
      </c>
      <c r="K2270" s="61" t="s">
        <v>4306</v>
      </c>
      <c r="L2270" s="61" t="s">
        <v>1508</v>
      </c>
      <c r="M2270" s="61" t="s">
        <v>1509</v>
      </c>
      <c r="N2270" s="355">
        <v>46034</v>
      </c>
      <c r="O2270" s="19">
        <v>0</v>
      </c>
      <c r="P2270" s="15" t="s">
        <v>1510</v>
      </c>
      <c r="Q2270" s="336">
        <v>1</v>
      </c>
    </row>
    <row r="2271" spans="1:17" x14ac:dyDescent="0.2">
      <c r="A2271" s="61" t="s">
        <v>3480</v>
      </c>
      <c r="B2271" s="61" t="s">
        <v>1498</v>
      </c>
      <c r="C2271" s="61" t="s">
        <v>1314</v>
      </c>
      <c r="D2271" s="61" t="s">
        <v>3481</v>
      </c>
      <c r="E2271" s="61" t="s">
        <v>4303</v>
      </c>
      <c r="F2271" s="61" t="s">
        <v>4346</v>
      </c>
      <c r="G2271" s="61" t="s">
        <v>1503</v>
      </c>
      <c r="H2271" s="61" t="s">
        <v>1504</v>
      </c>
      <c r="I2271" s="61" t="s">
        <v>1505</v>
      </c>
      <c r="J2271" s="61" t="s">
        <v>1506</v>
      </c>
      <c r="K2271" s="61" t="s">
        <v>4306</v>
      </c>
      <c r="L2271" s="61" t="s">
        <v>1508</v>
      </c>
      <c r="M2271" s="61" t="s">
        <v>1509</v>
      </c>
      <c r="N2271" s="355">
        <v>46034</v>
      </c>
      <c r="O2271" s="19">
        <v>0</v>
      </c>
      <c r="P2271" s="15" t="s">
        <v>1510</v>
      </c>
      <c r="Q2271" s="336">
        <v>1</v>
      </c>
    </row>
    <row r="2272" spans="1:17" x14ac:dyDescent="0.2">
      <c r="A2272" s="61" t="s">
        <v>3480</v>
      </c>
      <c r="B2272" s="61" t="s">
        <v>1498</v>
      </c>
      <c r="C2272" s="61" t="s">
        <v>4312</v>
      </c>
      <c r="D2272" s="61" t="s">
        <v>3481</v>
      </c>
      <c r="E2272" s="61" t="s">
        <v>4303</v>
      </c>
      <c r="F2272" s="61" t="s">
        <v>4346</v>
      </c>
      <c r="G2272" s="61" t="s">
        <v>1503</v>
      </c>
      <c r="H2272" s="61" t="s">
        <v>1504</v>
      </c>
      <c r="I2272" s="61" t="s">
        <v>1505</v>
      </c>
      <c r="J2272" s="61" t="s">
        <v>1506</v>
      </c>
      <c r="K2272" s="61" t="s">
        <v>4306</v>
      </c>
      <c r="L2272" s="61" t="s">
        <v>1508</v>
      </c>
      <c r="M2272" s="61" t="s">
        <v>1509</v>
      </c>
      <c r="N2272" s="355">
        <v>46034</v>
      </c>
      <c r="O2272" s="19">
        <v>1</v>
      </c>
      <c r="P2272" s="15" t="s">
        <v>1510</v>
      </c>
      <c r="Q2272" s="336">
        <v>1</v>
      </c>
    </row>
    <row r="2273" spans="1:17" x14ac:dyDescent="0.2">
      <c r="A2273" s="61" t="s">
        <v>3480</v>
      </c>
      <c r="B2273" s="61" t="s">
        <v>1498</v>
      </c>
      <c r="C2273" s="61" t="s">
        <v>4313</v>
      </c>
      <c r="D2273" s="61" t="s">
        <v>3481</v>
      </c>
      <c r="E2273" s="61" t="s">
        <v>4303</v>
      </c>
      <c r="F2273" s="61" t="s">
        <v>4346</v>
      </c>
      <c r="G2273" s="61" t="s">
        <v>1503</v>
      </c>
      <c r="H2273" s="61" t="s">
        <v>1504</v>
      </c>
      <c r="I2273" s="61" t="s">
        <v>1505</v>
      </c>
      <c r="J2273" s="61" t="s">
        <v>1506</v>
      </c>
      <c r="K2273" s="61" t="s">
        <v>4306</v>
      </c>
      <c r="L2273" s="61" t="s">
        <v>1508</v>
      </c>
      <c r="M2273" s="61" t="s">
        <v>1509</v>
      </c>
      <c r="N2273" s="355">
        <v>46034</v>
      </c>
      <c r="O2273" s="19">
        <v>0</v>
      </c>
      <c r="P2273" s="15" t="s">
        <v>1510</v>
      </c>
      <c r="Q2273" s="336">
        <v>1</v>
      </c>
    </row>
    <row r="2274" spans="1:17" x14ac:dyDescent="0.2">
      <c r="A2274" s="61" t="s">
        <v>3769</v>
      </c>
      <c r="B2274" s="61" t="s">
        <v>1498</v>
      </c>
      <c r="C2274" s="61" t="s">
        <v>1314</v>
      </c>
      <c r="D2274" s="61" t="s">
        <v>3770</v>
      </c>
      <c r="E2274" s="61" t="s">
        <v>4303</v>
      </c>
      <c r="F2274" s="61" t="s">
        <v>4358</v>
      </c>
      <c r="G2274" s="61" t="s">
        <v>1503</v>
      </c>
      <c r="H2274" s="61" t="s">
        <v>4301</v>
      </c>
      <c r="I2274" s="61" t="s">
        <v>1505</v>
      </c>
      <c r="J2274" s="61" t="s">
        <v>1506</v>
      </c>
      <c r="K2274" s="61" t="s">
        <v>4306</v>
      </c>
      <c r="L2274" s="61" t="s">
        <v>1508</v>
      </c>
      <c r="M2274" s="61" t="s">
        <v>1509</v>
      </c>
      <c r="N2274" s="355">
        <v>46034</v>
      </c>
      <c r="O2274" s="19">
        <v>0</v>
      </c>
      <c r="P2274" s="15" t="s">
        <v>1510</v>
      </c>
      <c r="Q2274" s="336">
        <v>1</v>
      </c>
    </row>
    <row r="2275" spans="1:17" x14ac:dyDescent="0.2">
      <c r="A2275" s="61" t="s">
        <v>3769</v>
      </c>
      <c r="B2275" s="61" t="s">
        <v>1498</v>
      </c>
      <c r="C2275" s="61" t="s">
        <v>4312</v>
      </c>
      <c r="D2275" s="61" t="s">
        <v>3770</v>
      </c>
      <c r="E2275" s="61" t="s">
        <v>4303</v>
      </c>
      <c r="F2275" s="61" t="s">
        <v>4358</v>
      </c>
      <c r="G2275" s="61" t="s">
        <v>1503</v>
      </c>
      <c r="H2275" s="61" t="s">
        <v>4301</v>
      </c>
      <c r="I2275" s="61" t="s">
        <v>1505</v>
      </c>
      <c r="J2275" s="61" t="s">
        <v>1506</v>
      </c>
      <c r="K2275" s="61" t="s">
        <v>4306</v>
      </c>
      <c r="L2275" s="61" t="s">
        <v>1508</v>
      </c>
      <c r="M2275" s="61" t="s">
        <v>1509</v>
      </c>
      <c r="N2275" s="355">
        <v>46034</v>
      </c>
      <c r="O2275" s="19">
        <v>1</v>
      </c>
      <c r="P2275" s="15" t="s">
        <v>1510</v>
      </c>
      <c r="Q2275" s="336">
        <v>1</v>
      </c>
    </row>
    <row r="2276" spans="1:17" x14ac:dyDescent="0.2">
      <c r="A2276" s="61" t="s">
        <v>3769</v>
      </c>
      <c r="B2276" s="61" t="s">
        <v>1498</v>
      </c>
      <c r="C2276" s="61" t="s">
        <v>4313</v>
      </c>
      <c r="D2276" s="61" t="s">
        <v>3770</v>
      </c>
      <c r="E2276" s="61" t="s">
        <v>4303</v>
      </c>
      <c r="F2276" s="61" t="s">
        <v>4358</v>
      </c>
      <c r="G2276" s="61" t="s">
        <v>1503</v>
      </c>
      <c r="H2276" s="61" t="s">
        <v>4301</v>
      </c>
      <c r="I2276" s="61" t="s">
        <v>1505</v>
      </c>
      <c r="J2276" s="61" t="s">
        <v>1506</v>
      </c>
      <c r="K2276" s="61" t="s">
        <v>4306</v>
      </c>
      <c r="L2276" s="61" t="s">
        <v>1508</v>
      </c>
      <c r="M2276" s="61" t="s">
        <v>1509</v>
      </c>
      <c r="N2276" s="355">
        <v>46034</v>
      </c>
      <c r="O2276" s="19">
        <v>0</v>
      </c>
      <c r="P2276" s="15" t="s">
        <v>1510</v>
      </c>
      <c r="Q2276" s="336">
        <v>1</v>
      </c>
    </row>
    <row r="2277" spans="1:17" x14ac:dyDescent="0.2">
      <c r="A2277" s="61" t="s">
        <v>3769</v>
      </c>
      <c r="B2277" s="61" t="s">
        <v>4300</v>
      </c>
      <c r="C2277" s="61" t="s">
        <v>1314</v>
      </c>
      <c r="D2277" s="61" t="s">
        <v>3770</v>
      </c>
      <c r="E2277" s="61" t="s">
        <v>4303</v>
      </c>
      <c r="F2277" s="61" t="s">
        <v>4358</v>
      </c>
      <c r="G2277" s="61" t="s">
        <v>1503</v>
      </c>
      <c r="H2277" s="61" t="s">
        <v>4301</v>
      </c>
      <c r="I2277" s="61" t="s">
        <v>1505</v>
      </c>
      <c r="J2277" s="61" t="s">
        <v>1506</v>
      </c>
      <c r="K2277" s="61" t="s">
        <v>4306</v>
      </c>
      <c r="L2277" s="61" t="s">
        <v>1508</v>
      </c>
      <c r="M2277" s="61" t="s">
        <v>1509</v>
      </c>
      <c r="N2277" s="355">
        <v>46034</v>
      </c>
      <c r="O2277" s="19">
        <v>2673355.77</v>
      </c>
      <c r="P2277" s="15" t="s">
        <v>1510</v>
      </c>
      <c r="Q2277" s="336">
        <v>1</v>
      </c>
    </row>
    <row r="2278" spans="1:17" x14ac:dyDescent="0.2">
      <c r="A2278" s="61" t="s">
        <v>3771</v>
      </c>
      <c r="B2278" s="61" t="s">
        <v>1498</v>
      </c>
      <c r="C2278" s="61" t="s">
        <v>1314</v>
      </c>
      <c r="D2278" s="61" t="s">
        <v>3772</v>
      </c>
      <c r="E2278" s="61" t="s">
        <v>4303</v>
      </c>
      <c r="F2278" s="61" t="s">
        <v>4358</v>
      </c>
      <c r="G2278" s="61" t="s">
        <v>1503</v>
      </c>
      <c r="H2278" s="61" t="s">
        <v>4301</v>
      </c>
      <c r="I2278" s="61" t="s">
        <v>1505</v>
      </c>
      <c r="J2278" s="61" t="s">
        <v>1506</v>
      </c>
      <c r="K2278" s="61" t="s">
        <v>4306</v>
      </c>
      <c r="L2278" s="61" t="s">
        <v>1508</v>
      </c>
      <c r="M2278" s="61" t="s">
        <v>1509</v>
      </c>
      <c r="N2278" s="355">
        <v>46034</v>
      </c>
      <c r="O2278" s="19">
        <v>0</v>
      </c>
      <c r="P2278" s="15" t="s">
        <v>1510</v>
      </c>
      <c r="Q2278" s="336">
        <v>1</v>
      </c>
    </row>
    <row r="2279" spans="1:17" x14ac:dyDescent="0.2">
      <c r="A2279" s="61" t="s">
        <v>3771</v>
      </c>
      <c r="B2279" s="61" t="s">
        <v>1498</v>
      </c>
      <c r="C2279" s="61" t="s">
        <v>4312</v>
      </c>
      <c r="D2279" s="61" t="s">
        <v>3772</v>
      </c>
      <c r="E2279" s="61" t="s">
        <v>4303</v>
      </c>
      <c r="F2279" s="61" t="s">
        <v>4358</v>
      </c>
      <c r="G2279" s="61" t="s">
        <v>1503</v>
      </c>
      <c r="H2279" s="61" t="s">
        <v>4301</v>
      </c>
      <c r="I2279" s="61" t="s">
        <v>1505</v>
      </c>
      <c r="J2279" s="61" t="s">
        <v>1506</v>
      </c>
      <c r="K2279" s="61" t="s">
        <v>4306</v>
      </c>
      <c r="L2279" s="61" t="s">
        <v>1508</v>
      </c>
      <c r="M2279" s="61" t="s">
        <v>1509</v>
      </c>
      <c r="N2279" s="355">
        <v>46034</v>
      </c>
      <c r="O2279" s="19">
        <v>1</v>
      </c>
      <c r="P2279" s="15" t="s">
        <v>1510</v>
      </c>
      <c r="Q2279" s="336">
        <v>1</v>
      </c>
    </row>
    <row r="2280" spans="1:17" x14ac:dyDescent="0.2">
      <c r="A2280" s="61" t="s">
        <v>3771</v>
      </c>
      <c r="B2280" s="61" t="s">
        <v>1498</v>
      </c>
      <c r="C2280" s="61" t="s">
        <v>4313</v>
      </c>
      <c r="D2280" s="61" t="s">
        <v>3772</v>
      </c>
      <c r="E2280" s="61" t="s">
        <v>4303</v>
      </c>
      <c r="F2280" s="61" t="s">
        <v>4358</v>
      </c>
      <c r="G2280" s="61" t="s">
        <v>1503</v>
      </c>
      <c r="H2280" s="61" t="s">
        <v>4301</v>
      </c>
      <c r="I2280" s="61" t="s">
        <v>1505</v>
      </c>
      <c r="J2280" s="61" t="s">
        <v>1506</v>
      </c>
      <c r="K2280" s="61" t="s">
        <v>4306</v>
      </c>
      <c r="L2280" s="61" t="s">
        <v>1508</v>
      </c>
      <c r="M2280" s="61" t="s">
        <v>1509</v>
      </c>
      <c r="N2280" s="355">
        <v>46034</v>
      </c>
      <c r="O2280" s="19">
        <v>0</v>
      </c>
      <c r="P2280" s="15" t="s">
        <v>1510</v>
      </c>
      <c r="Q2280" s="336">
        <v>1</v>
      </c>
    </row>
    <row r="2281" spans="1:17" x14ac:dyDescent="0.2">
      <c r="A2281" s="61" t="s">
        <v>3771</v>
      </c>
      <c r="B2281" s="61" t="s">
        <v>4300</v>
      </c>
      <c r="C2281" s="61" t="s">
        <v>1314</v>
      </c>
      <c r="D2281" s="61" t="s">
        <v>3772</v>
      </c>
      <c r="E2281" s="61" t="s">
        <v>4303</v>
      </c>
      <c r="F2281" s="61" t="s">
        <v>4358</v>
      </c>
      <c r="G2281" s="61" t="s">
        <v>1503</v>
      </c>
      <c r="H2281" s="61" t="s">
        <v>4301</v>
      </c>
      <c r="I2281" s="61" t="s">
        <v>1505</v>
      </c>
      <c r="J2281" s="61" t="s">
        <v>1506</v>
      </c>
      <c r="K2281" s="61" t="s">
        <v>4306</v>
      </c>
      <c r="L2281" s="61" t="s">
        <v>1508</v>
      </c>
      <c r="M2281" s="61" t="s">
        <v>1509</v>
      </c>
      <c r="N2281" s="355">
        <v>46034</v>
      </c>
      <c r="O2281" s="19">
        <v>1446922.19</v>
      </c>
      <c r="P2281" s="15" t="s">
        <v>1510</v>
      </c>
      <c r="Q2281" s="336">
        <v>1</v>
      </c>
    </row>
    <row r="2282" spans="1:17" x14ac:dyDescent="0.2">
      <c r="A2282" s="61" t="s">
        <v>3230</v>
      </c>
      <c r="B2282" s="61" t="s">
        <v>1498</v>
      </c>
      <c r="C2282" s="61" t="s">
        <v>1314</v>
      </c>
      <c r="D2282" s="61" t="s">
        <v>3231</v>
      </c>
      <c r="E2282" s="61" t="s">
        <v>4303</v>
      </c>
      <c r="F2282" s="61" t="s">
        <v>4358</v>
      </c>
      <c r="G2282" s="61" t="s">
        <v>1503</v>
      </c>
      <c r="H2282" s="61" t="s">
        <v>4301</v>
      </c>
      <c r="I2282" s="61" t="s">
        <v>1505</v>
      </c>
      <c r="J2282" s="61" t="s">
        <v>1506</v>
      </c>
      <c r="K2282" s="61" t="s">
        <v>4306</v>
      </c>
      <c r="L2282" s="61" t="s">
        <v>1508</v>
      </c>
      <c r="M2282" s="61" t="s">
        <v>1509</v>
      </c>
      <c r="N2282" s="355">
        <v>46034</v>
      </c>
      <c r="O2282" s="19">
        <v>0</v>
      </c>
      <c r="P2282" s="15" t="s">
        <v>1510</v>
      </c>
      <c r="Q2282" s="336">
        <v>1</v>
      </c>
    </row>
    <row r="2283" spans="1:17" x14ac:dyDescent="0.2">
      <c r="A2283" s="61" t="s">
        <v>3230</v>
      </c>
      <c r="B2283" s="61" t="s">
        <v>1498</v>
      </c>
      <c r="C2283" s="61" t="s">
        <v>4312</v>
      </c>
      <c r="D2283" s="61" t="s">
        <v>3231</v>
      </c>
      <c r="E2283" s="61" t="s">
        <v>4303</v>
      </c>
      <c r="F2283" s="61" t="s">
        <v>4358</v>
      </c>
      <c r="G2283" s="61" t="s">
        <v>1503</v>
      </c>
      <c r="H2283" s="61" t="s">
        <v>4301</v>
      </c>
      <c r="I2283" s="61" t="s">
        <v>1505</v>
      </c>
      <c r="J2283" s="61" t="s">
        <v>1506</v>
      </c>
      <c r="K2283" s="61" t="s">
        <v>4306</v>
      </c>
      <c r="L2283" s="61" t="s">
        <v>1508</v>
      </c>
      <c r="M2283" s="61" t="s">
        <v>1509</v>
      </c>
      <c r="N2283" s="355">
        <v>46034</v>
      </c>
      <c r="O2283" s="19">
        <v>1</v>
      </c>
      <c r="P2283" s="15" t="s">
        <v>1510</v>
      </c>
      <c r="Q2283" s="336">
        <v>1</v>
      </c>
    </row>
    <row r="2284" spans="1:17" x14ac:dyDescent="0.2">
      <c r="A2284" s="61" t="s">
        <v>3230</v>
      </c>
      <c r="B2284" s="61" t="s">
        <v>1498</v>
      </c>
      <c r="C2284" s="61" t="s">
        <v>4313</v>
      </c>
      <c r="D2284" s="61" t="s">
        <v>3231</v>
      </c>
      <c r="E2284" s="61" t="s">
        <v>4303</v>
      </c>
      <c r="F2284" s="61" t="s">
        <v>4358</v>
      </c>
      <c r="G2284" s="61" t="s">
        <v>1503</v>
      </c>
      <c r="H2284" s="61" t="s">
        <v>4301</v>
      </c>
      <c r="I2284" s="61" t="s">
        <v>1505</v>
      </c>
      <c r="J2284" s="61" t="s">
        <v>1506</v>
      </c>
      <c r="K2284" s="61" t="s">
        <v>4306</v>
      </c>
      <c r="L2284" s="61" t="s">
        <v>1508</v>
      </c>
      <c r="M2284" s="61" t="s">
        <v>1509</v>
      </c>
      <c r="N2284" s="355">
        <v>46034</v>
      </c>
      <c r="O2284" s="19">
        <v>0</v>
      </c>
      <c r="P2284" s="15" t="s">
        <v>1510</v>
      </c>
      <c r="Q2284" s="336">
        <v>1</v>
      </c>
    </row>
    <row r="2285" spans="1:17" x14ac:dyDescent="0.2">
      <c r="A2285" s="61" t="s">
        <v>3230</v>
      </c>
      <c r="B2285" s="61" t="s">
        <v>4300</v>
      </c>
      <c r="C2285" s="61" t="s">
        <v>1314</v>
      </c>
      <c r="D2285" s="61" t="s">
        <v>3231</v>
      </c>
      <c r="E2285" s="61" t="s">
        <v>4303</v>
      </c>
      <c r="F2285" s="61" t="s">
        <v>4358</v>
      </c>
      <c r="G2285" s="61" t="s">
        <v>1503</v>
      </c>
      <c r="H2285" s="61" t="s">
        <v>4301</v>
      </c>
      <c r="I2285" s="61" t="s">
        <v>1505</v>
      </c>
      <c r="J2285" s="61" t="s">
        <v>1506</v>
      </c>
      <c r="K2285" s="61" t="s">
        <v>4306</v>
      </c>
      <c r="L2285" s="61" t="s">
        <v>1508</v>
      </c>
      <c r="M2285" s="61" t="s">
        <v>1509</v>
      </c>
      <c r="N2285" s="355">
        <v>46034</v>
      </c>
      <c r="O2285" s="19">
        <v>4308.29</v>
      </c>
      <c r="P2285" s="15" t="s">
        <v>1510</v>
      </c>
      <c r="Q2285" s="336">
        <v>1</v>
      </c>
    </row>
    <row r="2286" spans="1:17" x14ac:dyDescent="0.2">
      <c r="A2286" s="61" t="s">
        <v>3232</v>
      </c>
      <c r="B2286" s="61" t="s">
        <v>1498</v>
      </c>
      <c r="C2286" s="61" t="s">
        <v>1314</v>
      </c>
      <c r="D2286" s="61" t="s">
        <v>3233</v>
      </c>
      <c r="E2286" s="61" t="s">
        <v>4303</v>
      </c>
      <c r="F2286" s="61" t="s">
        <v>4358</v>
      </c>
      <c r="G2286" s="61" t="s">
        <v>1503</v>
      </c>
      <c r="H2286" s="61" t="s">
        <v>4301</v>
      </c>
      <c r="I2286" s="61" t="s">
        <v>1505</v>
      </c>
      <c r="J2286" s="61" t="s">
        <v>1506</v>
      </c>
      <c r="K2286" s="61" t="s">
        <v>4306</v>
      </c>
      <c r="L2286" s="61" t="s">
        <v>1508</v>
      </c>
      <c r="M2286" s="61" t="s">
        <v>1509</v>
      </c>
      <c r="N2286" s="355">
        <v>46034</v>
      </c>
      <c r="O2286" s="19">
        <v>0</v>
      </c>
      <c r="P2286" s="15" t="s">
        <v>1510</v>
      </c>
      <c r="Q2286" s="336">
        <v>1</v>
      </c>
    </row>
    <row r="2287" spans="1:17" x14ac:dyDescent="0.2">
      <c r="A2287" s="61" t="s">
        <v>3232</v>
      </c>
      <c r="B2287" s="61" t="s">
        <v>1498</v>
      </c>
      <c r="C2287" s="61" t="s">
        <v>4312</v>
      </c>
      <c r="D2287" s="61" t="s">
        <v>3233</v>
      </c>
      <c r="E2287" s="61" t="s">
        <v>4303</v>
      </c>
      <c r="F2287" s="61" t="s">
        <v>4358</v>
      </c>
      <c r="G2287" s="61" t="s">
        <v>1503</v>
      </c>
      <c r="H2287" s="61" t="s">
        <v>4301</v>
      </c>
      <c r="I2287" s="61" t="s">
        <v>1505</v>
      </c>
      <c r="J2287" s="61" t="s">
        <v>1506</v>
      </c>
      <c r="K2287" s="61" t="s">
        <v>4306</v>
      </c>
      <c r="L2287" s="61" t="s">
        <v>1508</v>
      </c>
      <c r="M2287" s="61" t="s">
        <v>1509</v>
      </c>
      <c r="N2287" s="355">
        <v>46034</v>
      </c>
      <c r="O2287" s="19">
        <v>1</v>
      </c>
      <c r="P2287" s="15" t="s">
        <v>1510</v>
      </c>
      <c r="Q2287" s="336">
        <v>1</v>
      </c>
    </row>
    <row r="2288" spans="1:17" x14ac:dyDescent="0.2">
      <c r="A2288" s="61" t="s">
        <v>3232</v>
      </c>
      <c r="B2288" s="61" t="s">
        <v>1498</v>
      </c>
      <c r="C2288" s="61" t="s">
        <v>4313</v>
      </c>
      <c r="D2288" s="61" t="s">
        <v>3233</v>
      </c>
      <c r="E2288" s="61" t="s">
        <v>4303</v>
      </c>
      <c r="F2288" s="61" t="s">
        <v>4358</v>
      </c>
      <c r="G2288" s="61" t="s">
        <v>1503</v>
      </c>
      <c r="H2288" s="61" t="s">
        <v>4301</v>
      </c>
      <c r="I2288" s="61" t="s">
        <v>1505</v>
      </c>
      <c r="J2288" s="61" t="s">
        <v>1506</v>
      </c>
      <c r="K2288" s="61" t="s">
        <v>4306</v>
      </c>
      <c r="L2288" s="61" t="s">
        <v>1508</v>
      </c>
      <c r="M2288" s="61" t="s">
        <v>1509</v>
      </c>
      <c r="N2288" s="355">
        <v>46034</v>
      </c>
      <c r="O2288" s="19">
        <v>0</v>
      </c>
      <c r="P2288" s="15" t="s">
        <v>1510</v>
      </c>
      <c r="Q2288" s="336">
        <v>1</v>
      </c>
    </row>
    <row r="2289" spans="1:17" x14ac:dyDescent="0.2">
      <c r="A2289" s="61" t="s">
        <v>3232</v>
      </c>
      <c r="B2289" s="61" t="s">
        <v>4300</v>
      </c>
      <c r="C2289" s="61" t="s">
        <v>1314</v>
      </c>
      <c r="D2289" s="61" t="s">
        <v>3233</v>
      </c>
      <c r="E2289" s="61" t="s">
        <v>4303</v>
      </c>
      <c r="F2289" s="61" t="s">
        <v>4358</v>
      </c>
      <c r="G2289" s="61" t="s">
        <v>1503</v>
      </c>
      <c r="H2289" s="61" t="s">
        <v>4301</v>
      </c>
      <c r="I2289" s="61" t="s">
        <v>1505</v>
      </c>
      <c r="J2289" s="61" t="s">
        <v>1506</v>
      </c>
      <c r="K2289" s="61" t="s">
        <v>4306</v>
      </c>
      <c r="L2289" s="61" t="s">
        <v>1508</v>
      </c>
      <c r="M2289" s="61" t="s">
        <v>1509</v>
      </c>
      <c r="N2289" s="355">
        <v>46034</v>
      </c>
      <c r="O2289" s="19">
        <v>2325.3200000000002</v>
      </c>
      <c r="P2289" s="15" t="s">
        <v>1510</v>
      </c>
      <c r="Q2289" s="336">
        <v>1</v>
      </c>
    </row>
    <row r="2290" spans="1:17" x14ac:dyDescent="0.2">
      <c r="A2290" s="61" t="s">
        <v>3234</v>
      </c>
      <c r="B2290" s="61" t="s">
        <v>1498</v>
      </c>
      <c r="C2290" s="61" t="s">
        <v>1314</v>
      </c>
      <c r="D2290" s="61" t="s">
        <v>3235</v>
      </c>
      <c r="E2290" s="61" t="s">
        <v>4303</v>
      </c>
      <c r="F2290" s="61" t="s">
        <v>4358</v>
      </c>
      <c r="G2290" s="61" t="s">
        <v>1503</v>
      </c>
      <c r="H2290" s="61" t="s">
        <v>4301</v>
      </c>
      <c r="I2290" s="61" t="s">
        <v>1505</v>
      </c>
      <c r="J2290" s="61" t="s">
        <v>1506</v>
      </c>
      <c r="K2290" s="61" t="s">
        <v>4306</v>
      </c>
      <c r="L2290" s="61" t="s">
        <v>1508</v>
      </c>
      <c r="M2290" s="61" t="s">
        <v>1509</v>
      </c>
      <c r="N2290" s="355">
        <v>46034</v>
      </c>
      <c r="O2290" s="19">
        <v>0</v>
      </c>
      <c r="P2290" s="15" t="s">
        <v>1510</v>
      </c>
      <c r="Q2290" s="336">
        <v>1</v>
      </c>
    </row>
    <row r="2291" spans="1:17" x14ac:dyDescent="0.2">
      <c r="A2291" s="61" t="s">
        <v>3234</v>
      </c>
      <c r="B2291" s="61" t="s">
        <v>1498</v>
      </c>
      <c r="C2291" s="61" t="s">
        <v>4312</v>
      </c>
      <c r="D2291" s="61" t="s">
        <v>3235</v>
      </c>
      <c r="E2291" s="61" t="s">
        <v>4303</v>
      </c>
      <c r="F2291" s="61" t="s">
        <v>4358</v>
      </c>
      <c r="G2291" s="61" t="s">
        <v>1503</v>
      </c>
      <c r="H2291" s="61" t="s">
        <v>4301</v>
      </c>
      <c r="I2291" s="61" t="s">
        <v>1505</v>
      </c>
      <c r="J2291" s="61" t="s">
        <v>1506</v>
      </c>
      <c r="K2291" s="61" t="s">
        <v>4306</v>
      </c>
      <c r="L2291" s="61" t="s">
        <v>1508</v>
      </c>
      <c r="M2291" s="61" t="s">
        <v>1509</v>
      </c>
      <c r="N2291" s="355">
        <v>46034</v>
      </c>
      <c r="O2291" s="19">
        <v>1</v>
      </c>
      <c r="P2291" s="15" t="s">
        <v>1510</v>
      </c>
      <c r="Q2291" s="336">
        <v>1</v>
      </c>
    </row>
    <row r="2292" spans="1:17" x14ac:dyDescent="0.2">
      <c r="A2292" s="61" t="s">
        <v>3234</v>
      </c>
      <c r="B2292" s="61" t="s">
        <v>1498</v>
      </c>
      <c r="C2292" s="61" t="s">
        <v>4313</v>
      </c>
      <c r="D2292" s="61" t="s">
        <v>3235</v>
      </c>
      <c r="E2292" s="61" t="s">
        <v>4303</v>
      </c>
      <c r="F2292" s="61" t="s">
        <v>4358</v>
      </c>
      <c r="G2292" s="61" t="s">
        <v>1503</v>
      </c>
      <c r="H2292" s="61" t="s">
        <v>4301</v>
      </c>
      <c r="I2292" s="61" t="s">
        <v>1505</v>
      </c>
      <c r="J2292" s="61" t="s">
        <v>1506</v>
      </c>
      <c r="K2292" s="61" t="s">
        <v>4306</v>
      </c>
      <c r="L2292" s="61" t="s">
        <v>1508</v>
      </c>
      <c r="M2292" s="61" t="s">
        <v>1509</v>
      </c>
      <c r="N2292" s="355">
        <v>46034</v>
      </c>
      <c r="O2292" s="19">
        <v>0</v>
      </c>
      <c r="P2292" s="15" t="s">
        <v>1510</v>
      </c>
      <c r="Q2292" s="336">
        <v>1</v>
      </c>
    </row>
    <row r="2293" spans="1:17" x14ac:dyDescent="0.2">
      <c r="A2293" s="61" t="s">
        <v>3234</v>
      </c>
      <c r="B2293" s="61" t="s">
        <v>4300</v>
      </c>
      <c r="C2293" s="61" t="s">
        <v>1314</v>
      </c>
      <c r="D2293" s="61" t="s">
        <v>3235</v>
      </c>
      <c r="E2293" s="61" t="s">
        <v>4303</v>
      </c>
      <c r="F2293" s="61" t="s">
        <v>4358</v>
      </c>
      <c r="G2293" s="61" t="s">
        <v>1503</v>
      </c>
      <c r="H2293" s="61" t="s">
        <v>4301</v>
      </c>
      <c r="I2293" s="61" t="s">
        <v>1505</v>
      </c>
      <c r="J2293" s="61" t="s">
        <v>1506</v>
      </c>
      <c r="K2293" s="61" t="s">
        <v>4306</v>
      </c>
      <c r="L2293" s="61" t="s">
        <v>1508</v>
      </c>
      <c r="M2293" s="61" t="s">
        <v>1509</v>
      </c>
      <c r="N2293" s="355">
        <v>46034</v>
      </c>
      <c r="O2293" s="19">
        <v>2325.3200000000002</v>
      </c>
      <c r="P2293" s="15" t="s">
        <v>1510</v>
      </c>
      <c r="Q2293" s="336">
        <v>1</v>
      </c>
    </row>
    <row r="2294" spans="1:17" x14ac:dyDescent="0.2">
      <c r="A2294" s="61" t="s">
        <v>3432</v>
      </c>
      <c r="B2294" s="61" t="s">
        <v>1498</v>
      </c>
      <c r="C2294" s="61" t="s">
        <v>1314</v>
      </c>
      <c r="D2294" s="61" t="s">
        <v>3433</v>
      </c>
      <c r="E2294" s="61" t="s">
        <v>4303</v>
      </c>
      <c r="F2294" s="61" t="s">
        <v>4358</v>
      </c>
      <c r="G2294" s="61" t="s">
        <v>1503</v>
      </c>
      <c r="H2294" s="61" t="s">
        <v>4301</v>
      </c>
      <c r="I2294" s="61" t="s">
        <v>1505</v>
      </c>
      <c r="J2294" s="61" t="s">
        <v>1506</v>
      </c>
      <c r="K2294" s="61" t="s">
        <v>4306</v>
      </c>
      <c r="L2294" s="61" t="s">
        <v>1508</v>
      </c>
      <c r="M2294" s="61" t="s">
        <v>1509</v>
      </c>
      <c r="N2294" s="355">
        <v>46034</v>
      </c>
      <c r="O2294" s="19">
        <v>0</v>
      </c>
      <c r="P2294" s="15" t="s">
        <v>1510</v>
      </c>
      <c r="Q2294" s="336">
        <v>1</v>
      </c>
    </row>
    <row r="2295" spans="1:17" x14ac:dyDescent="0.2">
      <c r="A2295" s="61" t="s">
        <v>3432</v>
      </c>
      <c r="B2295" s="61" t="s">
        <v>1498</v>
      </c>
      <c r="C2295" s="61" t="s">
        <v>4312</v>
      </c>
      <c r="D2295" s="61" t="s">
        <v>3433</v>
      </c>
      <c r="E2295" s="61" t="s">
        <v>4303</v>
      </c>
      <c r="F2295" s="61" t="s">
        <v>4358</v>
      </c>
      <c r="G2295" s="61" t="s">
        <v>1503</v>
      </c>
      <c r="H2295" s="61" t="s">
        <v>4301</v>
      </c>
      <c r="I2295" s="61" t="s">
        <v>1505</v>
      </c>
      <c r="J2295" s="61" t="s">
        <v>1506</v>
      </c>
      <c r="K2295" s="61" t="s">
        <v>4306</v>
      </c>
      <c r="L2295" s="61" t="s">
        <v>1508</v>
      </c>
      <c r="M2295" s="61" t="s">
        <v>1509</v>
      </c>
      <c r="N2295" s="355">
        <v>46034</v>
      </c>
      <c r="O2295" s="19">
        <v>1</v>
      </c>
      <c r="P2295" s="15" t="s">
        <v>1510</v>
      </c>
      <c r="Q2295" s="336">
        <v>1</v>
      </c>
    </row>
    <row r="2296" spans="1:17" x14ac:dyDescent="0.2">
      <c r="A2296" s="61" t="s">
        <v>3432</v>
      </c>
      <c r="B2296" s="61" t="s">
        <v>1498</v>
      </c>
      <c r="C2296" s="61" t="s">
        <v>4313</v>
      </c>
      <c r="D2296" s="61" t="s">
        <v>3433</v>
      </c>
      <c r="E2296" s="61" t="s">
        <v>4303</v>
      </c>
      <c r="F2296" s="61" t="s">
        <v>4358</v>
      </c>
      <c r="G2296" s="61" t="s">
        <v>1503</v>
      </c>
      <c r="H2296" s="61" t="s">
        <v>4301</v>
      </c>
      <c r="I2296" s="61" t="s">
        <v>1505</v>
      </c>
      <c r="J2296" s="61" t="s">
        <v>1506</v>
      </c>
      <c r="K2296" s="61" t="s">
        <v>4306</v>
      </c>
      <c r="L2296" s="61" t="s">
        <v>1508</v>
      </c>
      <c r="M2296" s="61" t="s">
        <v>1509</v>
      </c>
      <c r="N2296" s="355">
        <v>46034</v>
      </c>
      <c r="O2296" s="19">
        <v>0</v>
      </c>
      <c r="P2296" s="15" t="s">
        <v>1510</v>
      </c>
      <c r="Q2296" s="336">
        <v>1</v>
      </c>
    </row>
    <row r="2297" spans="1:17" x14ac:dyDescent="0.2">
      <c r="A2297" s="61" t="s">
        <v>3432</v>
      </c>
      <c r="B2297" s="61" t="s">
        <v>4300</v>
      </c>
      <c r="C2297" s="61" t="s">
        <v>1314</v>
      </c>
      <c r="D2297" s="61" t="s">
        <v>3433</v>
      </c>
      <c r="E2297" s="61" t="s">
        <v>4303</v>
      </c>
      <c r="F2297" s="61" t="s">
        <v>4358</v>
      </c>
      <c r="G2297" s="61" t="s">
        <v>1503</v>
      </c>
      <c r="H2297" s="61" t="s">
        <v>4301</v>
      </c>
      <c r="I2297" s="61" t="s">
        <v>1505</v>
      </c>
      <c r="J2297" s="61" t="s">
        <v>1506</v>
      </c>
      <c r="K2297" s="61" t="s">
        <v>4306</v>
      </c>
      <c r="L2297" s="61" t="s">
        <v>1508</v>
      </c>
      <c r="M2297" s="61" t="s">
        <v>1509</v>
      </c>
      <c r="N2297" s="355">
        <v>46034</v>
      </c>
      <c r="O2297" s="19">
        <v>3678638</v>
      </c>
      <c r="P2297" s="15" t="s">
        <v>1510</v>
      </c>
      <c r="Q2297" s="336">
        <v>1</v>
      </c>
    </row>
    <row r="2298" spans="1:17" x14ac:dyDescent="0.2">
      <c r="A2298" s="61" t="s">
        <v>3773</v>
      </c>
      <c r="B2298" s="61" t="s">
        <v>1498</v>
      </c>
      <c r="C2298" s="61" t="s">
        <v>1314</v>
      </c>
      <c r="D2298" s="61" t="s">
        <v>3774</v>
      </c>
      <c r="E2298" s="61" t="s">
        <v>4303</v>
      </c>
      <c r="F2298" s="61" t="s">
        <v>4358</v>
      </c>
      <c r="G2298" s="61" t="s">
        <v>1503</v>
      </c>
      <c r="H2298" s="61" t="s">
        <v>4301</v>
      </c>
      <c r="I2298" s="61" t="s">
        <v>1505</v>
      </c>
      <c r="J2298" s="61" t="s">
        <v>1506</v>
      </c>
      <c r="K2298" s="61" t="s">
        <v>4306</v>
      </c>
      <c r="L2298" s="61" t="s">
        <v>1508</v>
      </c>
      <c r="M2298" s="61" t="s">
        <v>1509</v>
      </c>
      <c r="N2298" s="355">
        <v>46034</v>
      </c>
      <c r="O2298" s="19">
        <v>0</v>
      </c>
      <c r="P2298" s="15" t="s">
        <v>1510</v>
      </c>
      <c r="Q2298" s="336">
        <v>1</v>
      </c>
    </row>
    <row r="2299" spans="1:17" x14ac:dyDescent="0.2">
      <c r="A2299" s="61" t="s">
        <v>3773</v>
      </c>
      <c r="B2299" s="61" t="s">
        <v>1498</v>
      </c>
      <c r="C2299" s="61" t="s">
        <v>4312</v>
      </c>
      <c r="D2299" s="61" t="s">
        <v>3774</v>
      </c>
      <c r="E2299" s="61" t="s">
        <v>4303</v>
      </c>
      <c r="F2299" s="61" t="s">
        <v>4358</v>
      </c>
      <c r="G2299" s="61" t="s">
        <v>1503</v>
      </c>
      <c r="H2299" s="61" t="s">
        <v>4301</v>
      </c>
      <c r="I2299" s="61" t="s">
        <v>1505</v>
      </c>
      <c r="J2299" s="61" t="s">
        <v>1506</v>
      </c>
      <c r="K2299" s="61" t="s">
        <v>4306</v>
      </c>
      <c r="L2299" s="61" t="s">
        <v>1508</v>
      </c>
      <c r="M2299" s="61" t="s">
        <v>1509</v>
      </c>
      <c r="N2299" s="355">
        <v>46034</v>
      </c>
      <c r="O2299" s="19">
        <v>1</v>
      </c>
      <c r="P2299" s="15" t="s">
        <v>1510</v>
      </c>
      <c r="Q2299" s="336">
        <v>1</v>
      </c>
    </row>
    <row r="2300" spans="1:17" x14ac:dyDescent="0.2">
      <c r="A2300" s="61" t="s">
        <v>3773</v>
      </c>
      <c r="B2300" s="61" t="s">
        <v>1498</v>
      </c>
      <c r="C2300" s="61" t="s">
        <v>4313</v>
      </c>
      <c r="D2300" s="61" t="s">
        <v>3774</v>
      </c>
      <c r="E2300" s="61" t="s">
        <v>4303</v>
      </c>
      <c r="F2300" s="61" t="s">
        <v>4358</v>
      </c>
      <c r="G2300" s="61" t="s">
        <v>1503</v>
      </c>
      <c r="H2300" s="61" t="s">
        <v>4301</v>
      </c>
      <c r="I2300" s="61" t="s">
        <v>1505</v>
      </c>
      <c r="J2300" s="61" t="s">
        <v>1506</v>
      </c>
      <c r="K2300" s="61" t="s">
        <v>4306</v>
      </c>
      <c r="L2300" s="61" t="s">
        <v>1508</v>
      </c>
      <c r="M2300" s="61" t="s">
        <v>1509</v>
      </c>
      <c r="N2300" s="355">
        <v>46034</v>
      </c>
      <c r="O2300" s="19">
        <v>0</v>
      </c>
      <c r="P2300" s="15" t="s">
        <v>1510</v>
      </c>
      <c r="Q2300" s="336">
        <v>1</v>
      </c>
    </row>
    <row r="2301" spans="1:17" x14ac:dyDescent="0.2">
      <c r="A2301" s="61" t="s">
        <v>3773</v>
      </c>
      <c r="B2301" s="61" t="s">
        <v>4300</v>
      </c>
      <c r="C2301" s="61" t="s">
        <v>1314</v>
      </c>
      <c r="D2301" s="61" t="s">
        <v>3774</v>
      </c>
      <c r="E2301" s="61" t="s">
        <v>4303</v>
      </c>
      <c r="F2301" s="61" t="s">
        <v>4358</v>
      </c>
      <c r="G2301" s="61" t="s">
        <v>1503</v>
      </c>
      <c r="H2301" s="61" t="s">
        <v>4301</v>
      </c>
      <c r="I2301" s="61" t="s">
        <v>1505</v>
      </c>
      <c r="J2301" s="61" t="s">
        <v>1506</v>
      </c>
      <c r="K2301" s="61" t="s">
        <v>4306</v>
      </c>
      <c r="L2301" s="61" t="s">
        <v>1508</v>
      </c>
      <c r="M2301" s="61" t="s">
        <v>1509</v>
      </c>
      <c r="N2301" s="355">
        <v>46034</v>
      </c>
      <c r="O2301" s="19">
        <v>58639.9</v>
      </c>
      <c r="P2301" s="15" t="s">
        <v>1510</v>
      </c>
      <c r="Q2301" s="336">
        <v>1</v>
      </c>
    </row>
    <row r="2302" spans="1:17" x14ac:dyDescent="0.2">
      <c r="A2302" s="61" t="s">
        <v>3775</v>
      </c>
      <c r="B2302" s="61" t="s">
        <v>1498</v>
      </c>
      <c r="C2302" s="61" t="s">
        <v>1314</v>
      </c>
      <c r="D2302" s="61" t="s">
        <v>3776</v>
      </c>
      <c r="E2302" s="61" t="s">
        <v>4303</v>
      </c>
      <c r="F2302" s="61" t="s">
        <v>4424</v>
      </c>
      <c r="G2302" s="61" t="s">
        <v>1503</v>
      </c>
      <c r="H2302" s="61" t="s">
        <v>4301</v>
      </c>
      <c r="I2302" s="61" t="s">
        <v>1505</v>
      </c>
      <c r="J2302" s="61" t="s">
        <v>1506</v>
      </c>
      <c r="K2302" s="61" t="s">
        <v>4306</v>
      </c>
      <c r="L2302" s="61" t="s">
        <v>1508</v>
      </c>
      <c r="M2302" s="61" t="s">
        <v>1509</v>
      </c>
      <c r="N2302" s="355">
        <v>46034</v>
      </c>
      <c r="O2302" s="19">
        <v>0</v>
      </c>
      <c r="P2302" s="15" t="s">
        <v>1510</v>
      </c>
      <c r="Q2302" s="336">
        <v>1</v>
      </c>
    </row>
    <row r="2303" spans="1:17" x14ac:dyDescent="0.2">
      <c r="A2303" s="61" t="s">
        <v>3775</v>
      </c>
      <c r="B2303" s="61" t="s">
        <v>1498</v>
      </c>
      <c r="C2303" s="61" t="s">
        <v>4312</v>
      </c>
      <c r="D2303" s="61" t="s">
        <v>3776</v>
      </c>
      <c r="E2303" s="61" t="s">
        <v>4303</v>
      </c>
      <c r="F2303" s="61" t="s">
        <v>4424</v>
      </c>
      <c r="G2303" s="61" t="s">
        <v>1503</v>
      </c>
      <c r="H2303" s="61" t="s">
        <v>4301</v>
      </c>
      <c r="I2303" s="61" t="s">
        <v>1505</v>
      </c>
      <c r="J2303" s="61" t="s">
        <v>1506</v>
      </c>
      <c r="K2303" s="61" t="s">
        <v>4306</v>
      </c>
      <c r="L2303" s="61" t="s">
        <v>1508</v>
      </c>
      <c r="M2303" s="61" t="s">
        <v>1509</v>
      </c>
      <c r="N2303" s="355">
        <v>46034</v>
      </c>
      <c r="O2303" s="19">
        <v>1</v>
      </c>
      <c r="P2303" s="15" t="s">
        <v>1510</v>
      </c>
      <c r="Q2303" s="336">
        <v>1</v>
      </c>
    </row>
    <row r="2304" spans="1:17" x14ac:dyDescent="0.2">
      <c r="A2304" s="61" t="s">
        <v>3775</v>
      </c>
      <c r="B2304" s="61" t="s">
        <v>1498</v>
      </c>
      <c r="C2304" s="61" t="s">
        <v>4313</v>
      </c>
      <c r="D2304" s="61" t="s">
        <v>3776</v>
      </c>
      <c r="E2304" s="61" t="s">
        <v>4303</v>
      </c>
      <c r="F2304" s="61" t="s">
        <v>4424</v>
      </c>
      <c r="G2304" s="61" t="s">
        <v>1503</v>
      </c>
      <c r="H2304" s="61" t="s">
        <v>4301</v>
      </c>
      <c r="I2304" s="61" t="s">
        <v>1505</v>
      </c>
      <c r="J2304" s="61" t="s">
        <v>1506</v>
      </c>
      <c r="K2304" s="61" t="s">
        <v>4306</v>
      </c>
      <c r="L2304" s="61" t="s">
        <v>1508</v>
      </c>
      <c r="M2304" s="61" t="s">
        <v>1509</v>
      </c>
      <c r="N2304" s="355">
        <v>46034</v>
      </c>
      <c r="O2304" s="19">
        <v>0</v>
      </c>
      <c r="P2304" s="15" t="s">
        <v>1510</v>
      </c>
      <c r="Q2304" s="336">
        <v>1</v>
      </c>
    </row>
    <row r="2305" spans="1:17" x14ac:dyDescent="0.2">
      <c r="A2305" s="61" t="s">
        <v>3775</v>
      </c>
      <c r="B2305" s="61" t="s">
        <v>4300</v>
      </c>
      <c r="C2305" s="61" t="s">
        <v>1314</v>
      </c>
      <c r="D2305" s="61" t="s">
        <v>3776</v>
      </c>
      <c r="E2305" s="61" t="s">
        <v>4303</v>
      </c>
      <c r="F2305" s="61" t="s">
        <v>4424</v>
      </c>
      <c r="G2305" s="61" t="s">
        <v>1503</v>
      </c>
      <c r="H2305" s="61" t="s">
        <v>4301</v>
      </c>
      <c r="I2305" s="61" t="s">
        <v>1505</v>
      </c>
      <c r="J2305" s="61" t="s">
        <v>1506</v>
      </c>
      <c r="K2305" s="61" t="s">
        <v>4306</v>
      </c>
      <c r="L2305" s="61" t="s">
        <v>1508</v>
      </c>
      <c r="M2305" s="61" t="s">
        <v>1509</v>
      </c>
      <c r="N2305" s="355">
        <v>46034</v>
      </c>
      <c r="O2305" s="19">
        <v>169167.53</v>
      </c>
      <c r="P2305" s="15" t="s">
        <v>1510</v>
      </c>
      <c r="Q2305" s="336">
        <v>1</v>
      </c>
    </row>
    <row r="2306" spans="1:17" x14ac:dyDescent="0.2">
      <c r="A2306" s="61" t="s">
        <v>4197</v>
      </c>
      <c r="B2306" s="61" t="s">
        <v>1498</v>
      </c>
      <c r="C2306" s="61" t="s">
        <v>1314</v>
      </c>
      <c r="D2306" s="61" t="s">
        <v>4198</v>
      </c>
      <c r="E2306" s="61" t="s">
        <v>4303</v>
      </c>
      <c r="F2306" s="61" t="s">
        <v>4362</v>
      </c>
      <c r="G2306" s="61" t="s">
        <v>1503</v>
      </c>
      <c r="H2306" s="61" t="s">
        <v>1504</v>
      </c>
      <c r="I2306" s="61" t="s">
        <v>1505</v>
      </c>
      <c r="J2306" s="61" t="s">
        <v>1506</v>
      </c>
      <c r="K2306" s="61" t="s">
        <v>4306</v>
      </c>
      <c r="L2306" s="61" t="s">
        <v>1508</v>
      </c>
      <c r="M2306" s="61" t="s">
        <v>1509</v>
      </c>
      <c r="N2306" s="355">
        <v>46034</v>
      </c>
      <c r="O2306" s="19">
        <v>0</v>
      </c>
      <c r="P2306" s="15" t="s">
        <v>1510</v>
      </c>
      <c r="Q2306" s="336">
        <v>1</v>
      </c>
    </row>
    <row r="2307" spans="1:17" x14ac:dyDescent="0.2">
      <c r="A2307" s="61" t="s">
        <v>4197</v>
      </c>
      <c r="B2307" s="61" t="s">
        <v>1498</v>
      </c>
      <c r="C2307" s="61" t="s">
        <v>4312</v>
      </c>
      <c r="D2307" s="61" t="s">
        <v>4198</v>
      </c>
      <c r="E2307" s="61" t="s">
        <v>4303</v>
      </c>
      <c r="F2307" s="61" t="s">
        <v>4362</v>
      </c>
      <c r="G2307" s="61" t="s">
        <v>1503</v>
      </c>
      <c r="H2307" s="61" t="s">
        <v>1504</v>
      </c>
      <c r="I2307" s="61" t="s">
        <v>1505</v>
      </c>
      <c r="J2307" s="61" t="s">
        <v>1506</v>
      </c>
      <c r="K2307" s="61" t="s">
        <v>4306</v>
      </c>
      <c r="L2307" s="61" t="s">
        <v>1508</v>
      </c>
      <c r="M2307" s="61" t="s">
        <v>1509</v>
      </c>
      <c r="N2307" s="355">
        <v>46034</v>
      </c>
      <c r="O2307" s="19">
        <v>1</v>
      </c>
      <c r="P2307" s="15" t="s">
        <v>1510</v>
      </c>
      <c r="Q2307" s="336">
        <v>1</v>
      </c>
    </row>
    <row r="2308" spans="1:17" x14ac:dyDescent="0.2">
      <c r="A2308" s="61" t="s">
        <v>4197</v>
      </c>
      <c r="B2308" s="61" t="s">
        <v>1498</v>
      </c>
      <c r="C2308" s="61" t="s">
        <v>4313</v>
      </c>
      <c r="D2308" s="61" t="s">
        <v>4198</v>
      </c>
      <c r="E2308" s="61" t="s">
        <v>4303</v>
      </c>
      <c r="F2308" s="61" t="s">
        <v>4362</v>
      </c>
      <c r="G2308" s="61" t="s">
        <v>1503</v>
      </c>
      <c r="H2308" s="61" t="s">
        <v>1504</v>
      </c>
      <c r="I2308" s="61" t="s">
        <v>1505</v>
      </c>
      <c r="J2308" s="61" t="s">
        <v>1506</v>
      </c>
      <c r="K2308" s="61" t="s">
        <v>4306</v>
      </c>
      <c r="L2308" s="61" t="s">
        <v>1508</v>
      </c>
      <c r="M2308" s="61" t="s">
        <v>1509</v>
      </c>
      <c r="N2308" s="355">
        <v>46034</v>
      </c>
      <c r="O2308" s="19">
        <v>1</v>
      </c>
      <c r="P2308" s="15" t="s">
        <v>1510</v>
      </c>
      <c r="Q2308" s="336">
        <v>1</v>
      </c>
    </row>
    <row r="2309" spans="1:17" x14ac:dyDescent="0.2">
      <c r="A2309" s="61" t="s">
        <v>3807</v>
      </c>
      <c r="B2309" s="61" t="s">
        <v>1498</v>
      </c>
      <c r="C2309" s="61" t="s">
        <v>1314</v>
      </c>
      <c r="D2309" s="61" t="s">
        <v>3808</v>
      </c>
      <c r="E2309" s="61" t="s">
        <v>4303</v>
      </c>
      <c r="F2309" s="61" t="s">
        <v>4358</v>
      </c>
      <c r="G2309" s="61" t="s">
        <v>1503</v>
      </c>
      <c r="H2309" s="61" t="s">
        <v>4301</v>
      </c>
      <c r="I2309" s="61" t="s">
        <v>1505</v>
      </c>
      <c r="J2309" s="61" t="s">
        <v>1506</v>
      </c>
      <c r="K2309" s="61" t="s">
        <v>4306</v>
      </c>
      <c r="L2309" s="61" t="s">
        <v>1508</v>
      </c>
      <c r="M2309" s="61" t="s">
        <v>1509</v>
      </c>
      <c r="N2309" s="355">
        <v>46034</v>
      </c>
      <c r="O2309" s="19">
        <v>0</v>
      </c>
      <c r="P2309" s="15" t="s">
        <v>1510</v>
      </c>
      <c r="Q2309" s="336">
        <v>1</v>
      </c>
    </row>
    <row r="2310" spans="1:17" x14ac:dyDescent="0.2">
      <c r="A2310" s="61" t="s">
        <v>3807</v>
      </c>
      <c r="B2310" s="61" t="s">
        <v>1498</v>
      </c>
      <c r="C2310" s="61" t="s">
        <v>4312</v>
      </c>
      <c r="D2310" s="61" t="s">
        <v>3808</v>
      </c>
      <c r="E2310" s="61" t="s">
        <v>4303</v>
      </c>
      <c r="F2310" s="61" t="s">
        <v>4358</v>
      </c>
      <c r="G2310" s="61" t="s">
        <v>1503</v>
      </c>
      <c r="H2310" s="61" t="s">
        <v>4301</v>
      </c>
      <c r="I2310" s="61" t="s">
        <v>1505</v>
      </c>
      <c r="J2310" s="61" t="s">
        <v>1506</v>
      </c>
      <c r="K2310" s="61" t="s">
        <v>4306</v>
      </c>
      <c r="L2310" s="61" t="s">
        <v>1508</v>
      </c>
      <c r="M2310" s="61" t="s">
        <v>1509</v>
      </c>
      <c r="N2310" s="355">
        <v>46034</v>
      </c>
      <c r="O2310" s="19">
        <v>0</v>
      </c>
      <c r="P2310" s="15" t="s">
        <v>1510</v>
      </c>
      <c r="Q2310" s="336">
        <v>1</v>
      </c>
    </row>
    <row r="2311" spans="1:17" x14ac:dyDescent="0.2">
      <c r="A2311" s="61" t="s">
        <v>3807</v>
      </c>
      <c r="B2311" s="61" t="s">
        <v>1498</v>
      </c>
      <c r="C2311" s="61" t="s">
        <v>4313</v>
      </c>
      <c r="D2311" s="61" t="s">
        <v>3808</v>
      </c>
      <c r="E2311" s="61" t="s">
        <v>4303</v>
      </c>
      <c r="F2311" s="61" t="s">
        <v>4358</v>
      </c>
      <c r="G2311" s="61" t="s">
        <v>1503</v>
      </c>
      <c r="H2311" s="61" t="s">
        <v>4301</v>
      </c>
      <c r="I2311" s="61" t="s">
        <v>1505</v>
      </c>
      <c r="J2311" s="61" t="s">
        <v>1506</v>
      </c>
      <c r="K2311" s="61" t="s">
        <v>4306</v>
      </c>
      <c r="L2311" s="61" t="s">
        <v>1508</v>
      </c>
      <c r="M2311" s="61" t="s">
        <v>1509</v>
      </c>
      <c r="N2311" s="355">
        <v>46034</v>
      </c>
      <c r="O2311" s="19">
        <v>1</v>
      </c>
      <c r="P2311" s="15" t="s">
        <v>1510</v>
      </c>
      <c r="Q2311" s="336">
        <v>1</v>
      </c>
    </row>
    <row r="2312" spans="1:17" x14ac:dyDescent="0.2">
      <c r="A2312" s="61" t="s">
        <v>3807</v>
      </c>
      <c r="B2312" s="61" t="s">
        <v>4300</v>
      </c>
      <c r="C2312" s="61" t="s">
        <v>1314</v>
      </c>
      <c r="D2312" s="61" t="s">
        <v>3808</v>
      </c>
      <c r="E2312" s="61" t="s">
        <v>4303</v>
      </c>
      <c r="F2312" s="61" t="s">
        <v>4358</v>
      </c>
      <c r="G2312" s="61" t="s">
        <v>1503</v>
      </c>
      <c r="H2312" s="61" t="s">
        <v>4301</v>
      </c>
      <c r="I2312" s="61" t="s">
        <v>1505</v>
      </c>
      <c r="J2312" s="61" t="s">
        <v>1506</v>
      </c>
      <c r="K2312" s="61" t="s">
        <v>4306</v>
      </c>
      <c r="L2312" s="61" t="s">
        <v>1508</v>
      </c>
      <c r="M2312" s="61" t="s">
        <v>1509</v>
      </c>
      <c r="N2312" s="355">
        <v>46034</v>
      </c>
      <c r="O2312" s="19">
        <v>2085462.1</v>
      </c>
      <c r="P2312" s="15" t="s">
        <v>1510</v>
      </c>
      <c r="Q2312" s="336">
        <v>1</v>
      </c>
    </row>
    <row r="2313" spans="1:17" x14ac:dyDescent="0.2">
      <c r="A2313" s="61" t="s">
        <v>4103</v>
      </c>
      <c r="B2313" s="61" t="s">
        <v>1498</v>
      </c>
      <c r="C2313" s="61" t="s">
        <v>1314</v>
      </c>
      <c r="D2313" s="61" t="s">
        <v>4104</v>
      </c>
      <c r="E2313" s="61" t="s">
        <v>4303</v>
      </c>
      <c r="F2313" s="61" t="s">
        <v>4358</v>
      </c>
      <c r="G2313" s="61" t="s">
        <v>1503</v>
      </c>
      <c r="H2313" s="61" t="s">
        <v>4301</v>
      </c>
      <c r="I2313" s="61" t="s">
        <v>1505</v>
      </c>
      <c r="J2313" s="61" t="s">
        <v>1506</v>
      </c>
      <c r="K2313" s="61" t="s">
        <v>4306</v>
      </c>
      <c r="L2313" s="61" t="s">
        <v>1508</v>
      </c>
      <c r="M2313" s="61" t="s">
        <v>1509</v>
      </c>
      <c r="N2313" s="355">
        <v>46034</v>
      </c>
      <c r="O2313" s="19">
        <v>0</v>
      </c>
      <c r="P2313" s="15" t="s">
        <v>1510</v>
      </c>
      <c r="Q2313" s="336">
        <v>1</v>
      </c>
    </row>
    <row r="2314" spans="1:17" x14ac:dyDescent="0.2">
      <c r="A2314" s="61" t="s">
        <v>4103</v>
      </c>
      <c r="B2314" s="61" t="s">
        <v>1498</v>
      </c>
      <c r="C2314" s="61" t="s">
        <v>4312</v>
      </c>
      <c r="D2314" s="61" t="s">
        <v>4104</v>
      </c>
      <c r="E2314" s="61" t="s">
        <v>4303</v>
      </c>
      <c r="F2314" s="61" t="s">
        <v>4358</v>
      </c>
      <c r="G2314" s="61" t="s">
        <v>1503</v>
      </c>
      <c r="H2314" s="61" t="s">
        <v>4301</v>
      </c>
      <c r="I2314" s="61" t="s">
        <v>1505</v>
      </c>
      <c r="J2314" s="61" t="s">
        <v>1506</v>
      </c>
      <c r="K2314" s="61" t="s">
        <v>4306</v>
      </c>
      <c r="L2314" s="61" t="s">
        <v>1508</v>
      </c>
      <c r="M2314" s="61" t="s">
        <v>1509</v>
      </c>
      <c r="N2314" s="355">
        <v>46034</v>
      </c>
      <c r="O2314" s="19">
        <v>0</v>
      </c>
      <c r="P2314" s="15" t="s">
        <v>1510</v>
      </c>
      <c r="Q2314" s="336">
        <v>1</v>
      </c>
    </row>
    <row r="2315" spans="1:17" x14ac:dyDescent="0.2">
      <c r="A2315" s="61" t="s">
        <v>4103</v>
      </c>
      <c r="B2315" s="61" t="s">
        <v>1498</v>
      </c>
      <c r="C2315" s="61" t="s">
        <v>4313</v>
      </c>
      <c r="D2315" s="61" t="s">
        <v>4104</v>
      </c>
      <c r="E2315" s="61" t="s">
        <v>4303</v>
      </c>
      <c r="F2315" s="61" t="s">
        <v>4358</v>
      </c>
      <c r="G2315" s="61" t="s">
        <v>1503</v>
      </c>
      <c r="H2315" s="61" t="s">
        <v>4301</v>
      </c>
      <c r="I2315" s="61" t="s">
        <v>1505</v>
      </c>
      <c r="J2315" s="61" t="s">
        <v>1506</v>
      </c>
      <c r="K2315" s="61" t="s">
        <v>4306</v>
      </c>
      <c r="L2315" s="61" t="s">
        <v>1508</v>
      </c>
      <c r="M2315" s="61" t="s">
        <v>1509</v>
      </c>
      <c r="N2315" s="355">
        <v>46034</v>
      </c>
      <c r="O2315" s="19">
        <v>1</v>
      </c>
      <c r="P2315" s="15" t="s">
        <v>1510</v>
      </c>
      <c r="Q2315" s="336">
        <v>1</v>
      </c>
    </row>
    <row r="2316" spans="1:17" x14ac:dyDescent="0.2">
      <c r="A2316" s="61" t="s">
        <v>4103</v>
      </c>
      <c r="B2316" s="61" t="s">
        <v>4300</v>
      </c>
      <c r="C2316" s="61" t="s">
        <v>1314</v>
      </c>
      <c r="D2316" s="61" t="s">
        <v>4104</v>
      </c>
      <c r="E2316" s="61" t="s">
        <v>4303</v>
      </c>
      <c r="F2316" s="61" t="s">
        <v>4358</v>
      </c>
      <c r="G2316" s="61" t="s">
        <v>1503</v>
      </c>
      <c r="H2316" s="61" t="s">
        <v>4301</v>
      </c>
      <c r="I2316" s="61" t="s">
        <v>1505</v>
      </c>
      <c r="J2316" s="61" t="s">
        <v>1506</v>
      </c>
      <c r="K2316" s="61" t="s">
        <v>4306</v>
      </c>
      <c r="L2316" s="61" t="s">
        <v>1508</v>
      </c>
      <c r="M2316" s="61" t="s">
        <v>1509</v>
      </c>
      <c r="N2316" s="355">
        <v>46034</v>
      </c>
      <c r="O2316" s="19">
        <v>278641.33</v>
      </c>
      <c r="P2316" s="15" t="s">
        <v>1510</v>
      </c>
      <c r="Q2316" s="336">
        <v>1</v>
      </c>
    </row>
    <row r="2317" spans="1:17" x14ac:dyDescent="0.2">
      <c r="A2317" s="61" t="s">
        <v>3901</v>
      </c>
      <c r="B2317" s="61" t="s">
        <v>1498</v>
      </c>
      <c r="C2317" s="61" t="s">
        <v>1314</v>
      </c>
      <c r="D2317" s="61" t="s">
        <v>3902</v>
      </c>
      <c r="E2317" s="61" t="s">
        <v>4303</v>
      </c>
      <c r="F2317" s="61" t="s">
        <v>4435</v>
      </c>
      <c r="G2317" s="61" t="s">
        <v>3560</v>
      </c>
      <c r="H2317" s="61" t="s">
        <v>1504</v>
      </c>
      <c r="I2317" s="61" t="s">
        <v>1505</v>
      </c>
      <c r="J2317" s="61" t="s">
        <v>1506</v>
      </c>
      <c r="K2317" s="61" t="s">
        <v>4306</v>
      </c>
      <c r="L2317" s="61" t="s">
        <v>1508</v>
      </c>
      <c r="M2317" s="61" t="s">
        <v>1509</v>
      </c>
      <c r="N2317" s="355">
        <v>46034</v>
      </c>
      <c r="O2317" s="19">
        <v>0</v>
      </c>
      <c r="P2317" s="15" t="s">
        <v>1510</v>
      </c>
      <c r="Q2317" s="336">
        <v>1</v>
      </c>
    </row>
    <row r="2318" spans="1:17" x14ac:dyDescent="0.2">
      <c r="A2318" s="61" t="s">
        <v>3901</v>
      </c>
      <c r="B2318" s="61" t="s">
        <v>1498</v>
      </c>
      <c r="C2318" s="61" t="s">
        <v>4312</v>
      </c>
      <c r="D2318" s="61" t="s">
        <v>3902</v>
      </c>
      <c r="E2318" s="61" t="s">
        <v>4303</v>
      </c>
      <c r="F2318" s="61" t="s">
        <v>4435</v>
      </c>
      <c r="G2318" s="61" t="s">
        <v>3560</v>
      </c>
      <c r="H2318" s="61" t="s">
        <v>1504</v>
      </c>
      <c r="I2318" s="61" t="s">
        <v>1505</v>
      </c>
      <c r="J2318" s="61" t="s">
        <v>1506</v>
      </c>
      <c r="K2318" s="61" t="s">
        <v>4306</v>
      </c>
      <c r="L2318" s="61" t="s">
        <v>1508</v>
      </c>
      <c r="M2318" s="61" t="s">
        <v>1509</v>
      </c>
      <c r="N2318" s="355">
        <v>46034</v>
      </c>
      <c r="O2318" s="19">
        <v>1</v>
      </c>
      <c r="P2318" s="15" t="s">
        <v>1510</v>
      </c>
      <c r="Q2318" s="336">
        <v>1</v>
      </c>
    </row>
    <row r="2319" spans="1:17" x14ac:dyDescent="0.2">
      <c r="A2319" s="61" t="s">
        <v>3901</v>
      </c>
      <c r="B2319" s="61" t="s">
        <v>1498</v>
      </c>
      <c r="C2319" s="61" t="s">
        <v>4313</v>
      </c>
      <c r="D2319" s="61" t="s">
        <v>3902</v>
      </c>
      <c r="E2319" s="61" t="s">
        <v>4303</v>
      </c>
      <c r="F2319" s="61" t="s">
        <v>4435</v>
      </c>
      <c r="G2319" s="61" t="s">
        <v>3560</v>
      </c>
      <c r="H2319" s="61" t="s">
        <v>1504</v>
      </c>
      <c r="I2319" s="61" t="s">
        <v>1505</v>
      </c>
      <c r="J2319" s="61" t="s">
        <v>1506</v>
      </c>
      <c r="K2319" s="61" t="s">
        <v>4306</v>
      </c>
      <c r="L2319" s="61" t="s">
        <v>1508</v>
      </c>
      <c r="M2319" s="61" t="s">
        <v>1509</v>
      </c>
      <c r="N2319" s="355">
        <v>46034</v>
      </c>
      <c r="O2319" s="19">
        <v>1</v>
      </c>
      <c r="P2319" s="15" t="s">
        <v>1510</v>
      </c>
      <c r="Q2319" s="336">
        <v>1</v>
      </c>
    </row>
    <row r="2320" spans="1:17" x14ac:dyDescent="0.2">
      <c r="A2320" s="61" t="s">
        <v>3488</v>
      </c>
      <c r="B2320" s="61" t="s">
        <v>1498</v>
      </c>
      <c r="C2320" s="61" t="s">
        <v>1314</v>
      </c>
      <c r="D2320" s="61" t="s">
        <v>3489</v>
      </c>
      <c r="E2320" s="61" t="s">
        <v>4303</v>
      </c>
      <c r="F2320" s="61" t="s">
        <v>4332</v>
      </c>
      <c r="G2320" s="61" t="s">
        <v>1503</v>
      </c>
      <c r="H2320" s="61" t="s">
        <v>1504</v>
      </c>
      <c r="I2320" s="61" t="s">
        <v>1505</v>
      </c>
      <c r="J2320" s="61" t="s">
        <v>1506</v>
      </c>
      <c r="K2320" s="61" t="s">
        <v>4306</v>
      </c>
      <c r="L2320" s="61" t="s">
        <v>1508</v>
      </c>
      <c r="M2320" s="61" t="s">
        <v>1509</v>
      </c>
      <c r="N2320" s="355">
        <v>46034</v>
      </c>
      <c r="O2320" s="19">
        <v>0</v>
      </c>
      <c r="P2320" s="15" t="s">
        <v>1510</v>
      </c>
      <c r="Q2320" s="336">
        <v>1</v>
      </c>
    </row>
    <row r="2321" spans="1:17" x14ac:dyDescent="0.2">
      <c r="A2321" s="61" t="s">
        <v>3488</v>
      </c>
      <c r="B2321" s="61" t="s">
        <v>1498</v>
      </c>
      <c r="C2321" s="61" t="s">
        <v>4312</v>
      </c>
      <c r="D2321" s="61" t="s">
        <v>3489</v>
      </c>
      <c r="E2321" s="61" t="s">
        <v>4303</v>
      </c>
      <c r="F2321" s="61" t="s">
        <v>4332</v>
      </c>
      <c r="G2321" s="61" t="s">
        <v>1503</v>
      </c>
      <c r="H2321" s="61" t="s">
        <v>1504</v>
      </c>
      <c r="I2321" s="61" t="s">
        <v>1505</v>
      </c>
      <c r="J2321" s="61" t="s">
        <v>1506</v>
      </c>
      <c r="K2321" s="61" t="s">
        <v>4306</v>
      </c>
      <c r="L2321" s="61" t="s">
        <v>1508</v>
      </c>
      <c r="M2321" s="61" t="s">
        <v>1509</v>
      </c>
      <c r="N2321" s="355">
        <v>46034</v>
      </c>
      <c r="O2321" s="19">
        <v>0</v>
      </c>
      <c r="P2321" s="15" t="s">
        <v>1510</v>
      </c>
      <c r="Q2321" s="336">
        <v>1</v>
      </c>
    </row>
    <row r="2322" spans="1:17" x14ac:dyDescent="0.2">
      <c r="A2322" s="61" t="s">
        <v>3488</v>
      </c>
      <c r="B2322" s="61" t="s">
        <v>1498</v>
      </c>
      <c r="C2322" s="61" t="s">
        <v>4313</v>
      </c>
      <c r="D2322" s="61" t="s">
        <v>3489</v>
      </c>
      <c r="E2322" s="61" t="s">
        <v>4303</v>
      </c>
      <c r="F2322" s="61" t="s">
        <v>4332</v>
      </c>
      <c r="G2322" s="61" t="s">
        <v>1503</v>
      </c>
      <c r="H2322" s="61" t="s">
        <v>1504</v>
      </c>
      <c r="I2322" s="61" t="s">
        <v>1505</v>
      </c>
      <c r="J2322" s="61" t="s">
        <v>1506</v>
      </c>
      <c r="K2322" s="61" t="s">
        <v>4306</v>
      </c>
      <c r="L2322" s="61" t="s">
        <v>1508</v>
      </c>
      <c r="M2322" s="61" t="s">
        <v>1509</v>
      </c>
      <c r="N2322" s="355">
        <v>46034</v>
      </c>
      <c r="O2322" s="19">
        <v>1</v>
      </c>
      <c r="P2322" s="15" t="s">
        <v>1510</v>
      </c>
      <c r="Q2322" s="336">
        <v>1</v>
      </c>
    </row>
    <row r="2323" spans="1:17" x14ac:dyDescent="0.2">
      <c r="A2323" s="61" t="s">
        <v>3490</v>
      </c>
      <c r="B2323" s="61" t="s">
        <v>1498</v>
      </c>
      <c r="C2323" s="61" t="s">
        <v>1314</v>
      </c>
      <c r="D2323" s="61" t="s">
        <v>3491</v>
      </c>
      <c r="E2323" s="61" t="s">
        <v>4303</v>
      </c>
      <c r="F2323" s="61" t="s">
        <v>4358</v>
      </c>
      <c r="G2323" s="61" t="s">
        <v>1503</v>
      </c>
      <c r="H2323" s="61" t="s">
        <v>1504</v>
      </c>
      <c r="I2323" s="61" t="s">
        <v>1505</v>
      </c>
      <c r="J2323" s="61" t="s">
        <v>1506</v>
      </c>
      <c r="K2323" s="61" t="s">
        <v>4306</v>
      </c>
      <c r="L2323" s="61" t="s">
        <v>1508</v>
      </c>
      <c r="M2323" s="61" t="s">
        <v>1509</v>
      </c>
      <c r="N2323" s="355">
        <v>46034</v>
      </c>
      <c r="O2323" s="19">
        <v>0</v>
      </c>
      <c r="P2323" s="15" t="s">
        <v>1510</v>
      </c>
      <c r="Q2323" s="336">
        <v>1</v>
      </c>
    </row>
    <row r="2324" spans="1:17" x14ac:dyDescent="0.2">
      <c r="A2324" s="61" t="s">
        <v>3490</v>
      </c>
      <c r="B2324" s="61" t="s">
        <v>1498</v>
      </c>
      <c r="C2324" s="61" t="s">
        <v>4312</v>
      </c>
      <c r="D2324" s="61" t="s">
        <v>3491</v>
      </c>
      <c r="E2324" s="61" t="s">
        <v>4303</v>
      </c>
      <c r="F2324" s="61" t="s">
        <v>4358</v>
      </c>
      <c r="G2324" s="61" t="s">
        <v>1503</v>
      </c>
      <c r="H2324" s="61" t="s">
        <v>1504</v>
      </c>
      <c r="I2324" s="61" t="s">
        <v>1505</v>
      </c>
      <c r="J2324" s="61" t="s">
        <v>1506</v>
      </c>
      <c r="K2324" s="61" t="s">
        <v>4306</v>
      </c>
      <c r="L2324" s="61" t="s">
        <v>1508</v>
      </c>
      <c r="M2324" s="61" t="s">
        <v>1509</v>
      </c>
      <c r="N2324" s="355">
        <v>46034</v>
      </c>
      <c r="O2324" s="19">
        <v>1</v>
      </c>
      <c r="P2324" s="15" t="s">
        <v>1510</v>
      </c>
      <c r="Q2324" s="336">
        <v>1</v>
      </c>
    </row>
    <row r="2325" spans="1:17" x14ac:dyDescent="0.2">
      <c r="A2325" s="61" t="s">
        <v>3490</v>
      </c>
      <c r="B2325" s="61" t="s">
        <v>1498</v>
      </c>
      <c r="C2325" s="61" t="s">
        <v>4313</v>
      </c>
      <c r="D2325" s="61" t="s">
        <v>3491</v>
      </c>
      <c r="E2325" s="61" t="s">
        <v>4303</v>
      </c>
      <c r="F2325" s="61" t="s">
        <v>4358</v>
      </c>
      <c r="G2325" s="61" t="s">
        <v>1503</v>
      </c>
      <c r="H2325" s="61" t="s">
        <v>1504</v>
      </c>
      <c r="I2325" s="61" t="s">
        <v>1505</v>
      </c>
      <c r="J2325" s="61" t="s">
        <v>1506</v>
      </c>
      <c r="K2325" s="61" t="s">
        <v>4306</v>
      </c>
      <c r="L2325" s="61" t="s">
        <v>1508</v>
      </c>
      <c r="M2325" s="61" t="s">
        <v>1509</v>
      </c>
      <c r="N2325" s="355">
        <v>46034</v>
      </c>
      <c r="O2325" s="19">
        <v>1</v>
      </c>
      <c r="P2325" s="15" t="s">
        <v>1510</v>
      </c>
      <c r="Q2325" s="336">
        <v>1</v>
      </c>
    </row>
    <row r="2326" spans="1:17" x14ac:dyDescent="0.2">
      <c r="A2326" s="61" t="s">
        <v>3492</v>
      </c>
      <c r="B2326" s="61" t="s">
        <v>1498</v>
      </c>
      <c r="C2326" s="61" t="s">
        <v>1314</v>
      </c>
      <c r="D2326" s="61" t="s">
        <v>3493</v>
      </c>
      <c r="E2326" s="61" t="s">
        <v>4303</v>
      </c>
      <c r="F2326" s="61" t="s">
        <v>4358</v>
      </c>
      <c r="G2326" s="61" t="s">
        <v>1503</v>
      </c>
      <c r="H2326" s="61" t="s">
        <v>1504</v>
      </c>
      <c r="I2326" s="61" t="s">
        <v>1505</v>
      </c>
      <c r="J2326" s="61" t="s">
        <v>1506</v>
      </c>
      <c r="K2326" s="61" t="s">
        <v>4306</v>
      </c>
      <c r="L2326" s="61" t="s">
        <v>1508</v>
      </c>
      <c r="M2326" s="61" t="s">
        <v>1509</v>
      </c>
      <c r="N2326" s="355">
        <v>46034</v>
      </c>
      <c r="O2326" s="19">
        <v>0</v>
      </c>
      <c r="P2326" s="15" t="s">
        <v>1510</v>
      </c>
      <c r="Q2326" s="336">
        <v>1</v>
      </c>
    </row>
    <row r="2327" spans="1:17" x14ac:dyDescent="0.2">
      <c r="A2327" s="61" t="s">
        <v>3492</v>
      </c>
      <c r="B2327" s="61" t="s">
        <v>1498</v>
      </c>
      <c r="C2327" s="61" t="s">
        <v>4312</v>
      </c>
      <c r="D2327" s="61" t="s">
        <v>3493</v>
      </c>
      <c r="E2327" s="61" t="s">
        <v>4303</v>
      </c>
      <c r="F2327" s="61" t="s">
        <v>4358</v>
      </c>
      <c r="G2327" s="61" t="s">
        <v>1503</v>
      </c>
      <c r="H2327" s="61" t="s">
        <v>1504</v>
      </c>
      <c r="I2327" s="61" t="s">
        <v>1505</v>
      </c>
      <c r="J2327" s="61" t="s">
        <v>1506</v>
      </c>
      <c r="K2327" s="61" t="s">
        <v>4306</v>
      </c>
      <c r="L2327" s="61" t="s">
        <v>1508</v>
      </c>
      <c r="M2327" s="61" t="s">
        <v>1509</v>
      </c>
      <c r="N2327" s="355">
        <v>46034</v>
      </c>
      <c r="O2327" s="19">
        <v>1</v>
      </c>
      <c r="P2327" s="15" t="s">
        <v>1510</v>
      </c>
      <c r="Q2327" s="336">
        <v>1</v>
      </c>
    </row>
    <row r="2328" spans="1:17" x14ac:dyDescent="0.2">
      <c r="A2328" s="61" t="s">
        <v>3492</v>
      </c>
      <c r="B2328" s="61" t="s">
        <v>1498</v>
      </c>
      <c r="C2328" s="61" t="s">
        <v>4313</v>
      </c>
      <c r="D2328" s="61" t="s">
        <v>3493</v>
      </c>
      <c r="E2328" s="61" t="s">
        <v>4303</v>
      </c>
      <c r="F2328" s="61" t="s">
        <v>4358</v>
      </c>
      <c r="G2328" s="61" t="s">
        <v>1503</v>
      </c>
      <c r="H2328" s="61" t="s">
        <v>1504</v>
      </c>
      <c r="I2328" s="61" t="s">
        <v>1505</v>
      </c>
      <c r="J2328" s="61" t="s">
        <v>1506</v>
      </c>
      <c r="K2328" s="61" t="s">
        <v>4306</v>
      </c>
      <c r="L2328" s="61" t="s">
        <v>1508</v>
      </c>
      <c r="M2328" s="61" t="s">
        <v>1509</v>
      </c>
      <c r="N2328" s="355">
        <v>46034</v>
      </c>
      <c r="O2328" s="19">
        <v>1</v>
      </c>
      <c r="P2328" s="15" t="s">
        <v>1510</v>
      </c>
      <c r="Q2328" s="336">
        <v>1</v>
      </c>
    </row>
    <row r="2329" spans="1:17" x14ac:dyDescent="0.2">
      <c r="A2329" s="61" t="s">
        <v>3250</v>
      </c>
      <c r="B2329" s="61" t="s">
        <v>1498</v>
      </c>
      <c r="C2329" s="61" t="s">
        <v>1314</v>
      </c>
      <c r="D2329" s="61" t="s">
        <v>3251</v>
      </c>
      <c r="E2329" s="61" t="s">
        <v>4303</v>
      </c>
      <c r="F2329" s="61" t="s">
        <v>4374</v>
      </c>
      <c r="G2329" s="61" t="s">
        <v>1503</v>
      </c>
      <c r="H2329" s="61" t="s">
        <v>1504</v>
      </c>
      <c r="I2329" s="61" t="s">
        <v>1505</v>
      </c>
      <c r="J2329" s="61" t="s">
        <v>1506</v>
      </c>
      <c r="K2329" s="61" t="s">
        <v>4306</v>
      </c>
      <c r="L2329" s="61" t="s">
        <v>1508</v>
      </c>
      <c r="M2329" s="61" t="s">
        <v>1509</v>
      </c>
      <c r="N2329" s="355">
        <v>46034</v>
      </c>
      <c r="O2329" s="19">
        <v>0</v>
      </c>
      <c r="P2329" s="15" t="s">
        <v>1510</v>
      </c>
      <c r="Q2329" s="336">
        <v>1</v>
      </c>
    </row>
    <row r="2330" spans="1:17" x14ac:dyDescent="0.2">
      <c r="A2330" s="61" t="s">
        <v>3250</v>
      </c>
      <c r="B2330" s="61" t="s">
        <v>1498</v>
      </c>
      <c r="C2330" s="61" t="s">
        <v>4312</v>
      </c>
      <c r="D2330" s="61" t="s">
        <v>3251</v>
      </c>
      <c r="E2330" s="61" t="s">
        <v>4303</v>
      </c>
      <c r="F2330" s="61" t="s">
        <v>4374</v>
      </c>
      <c r="G2330" s="61" t="s">
        <v>1503</v>
      </c>
      <c r="H2330" s="61" t="s">
        <v>1504</v>
      </c>
      <c r="I2330" s="61" t="s">
        <v>1505</v>
      </c>
      <c r="J2330" s="61" t="s">
        <v>1506</v>
      </c>
      <c r="K2330" s="61" t="s">
        <v>4306</v>
      </c>
      <c r="L2330" s="61" t="s">
        <v>1508</v>
      </c>
      <c r="M2330" s="61" t="s">
        <v>1509</v>
      </c>
      <c r="N2330" s="355">
        <v>46034</v>
      </c>
      <c r="O2330" s="19">
        <v>1</v>
      </c>
      <c r="P2330" s="15" t="s">
        <v>1510</v>
      </c>
      <c r="Q2330" s="336">
        <v>1</v>
      </c>
    </row>
    <row r="2331" spans="1:17" x14ac:dyDescent="0.2">
      <c r="A2331" s="61" t="s">
        <v>3250</v>
      </c>
      <c r="B2331" s="61" t="s">
        <v>1498</v>
      </c>
      <c r="C2331" s="61" t="s">
        <v>4313</v>
      </c>
      <c r="D2331" s="61" t="s">
        <v>3251</v>
      </c>
      <c r="E2331" s="61" t="s">
        <v>4303</v>
      </c>
      <c r="F2331" s="61" t="s">
        <v>4374</v>
      </c>
      <c r="G2331" s="61" t="s">
        <v>1503</v>
      </c>
      <c r="H2331" s="61" t="s">
        <v>1504</v>
      </c>
      <c r="I2331" s="61" t="s">
        <v>1505</v>
      </c>
      <c r="J2331" s="61" t="s">
        <v>1506</v>
      </c>
      <c r="K2331" s="61" t="s">
        <v>4306</v>
      </c>
      <c r="L2331" s="61" t="s">
        <v>1508</v>
      </c>
      <c r="M2331" s="61" t="s">
        <v>1509</v>
      </c>
      <c r="N2331" s="355">
        <v>46034</v>
      </c>
      <c r="O2331" s="19">
        <v>1</v>
      </c>
      <c r="P2331" s="15" t="s">
        <v>1510</v>
      </c>
      <c r="Q2331" s="336">
        <v>1</v>
      </c>
    </row>
    <row r="2332" spans="1:17" x14ac:dyDescent="0.2">
      <c r="A2332" s="61" t="s">
        <v>3911</v>
      </c>
      <c r="B2332" s="61" t="s">
        <v>1498</v>
      </c>
      <c r="C2332" s="61" t="s">
        <v>1314</v>
      </c>
      <c r="D2332" s="61" t="s">
        <v>3912</v>
      </c>
      <c r="E2332" s="61" t="s">
        <v>4303</v>
      </c>
      <c r="F2332" s="61" t="s">
        <v>1442</v>
      </c>
      <c r="G2332" s="61" t="s">
        <v>1503</v>
      </c>
      <c r="H2332" s="61" t="s">
        <v>1504</v>
      </c>
      <c r="I2332" s="61" t="s">
        <v>1505</v>
      </c>
      <c r="J2332" s="61" t="s">
        <v>1506</v>
      </c>
      <c r="K2332" s="61" t="s">
        <v>4306</v>
      </c>
      <c r="L2332" s="61" t="s">
        <v>1508</v>
      </c>
      <c r="M2332" s="61" t="s">
        <v>1509</v>
      </c>
      <c r="N2332" s="355">
        <v>46034</v>
      </c>
      <c r="O2332" s="19">
        <v>0</v>
      </c>
      <c r="P2332" s="15" t="s">
        <v>1510</v>
      </c>
      <c r="Q2332" s="336">
        <v>1</v>
      </c>
    </row>
    <row r="2333" spans="1:17" x14ac:dyDescent="0.2">
      <c r="A2333" s="61" t="s">
        <v>3911</v>
      </c>
      <c r="B2333" s="61" t="s">
        <v>1498</v>
      </c>
      <c r="C2333" s="61" t="s">
        <v>4312</v>
      </c>
      <c r="D2333" s="61" t="s">
        <v>3912</v>
      </c>
      <c r="E2333" s="61" t="s">
        <v>4303</v>
      </c>
      <c r="F2333" s="61" t="s">
        <v>1442</v>
      </c>
      <c r="G2333" s="61" t="s">
        <v>1503</v>
      </c>
      <c r="H2333" s="61" t="s">
        <v>1504</v>
      </c>
      <c r="I2333" s="61" t="s">
        <v>1505</v>
      </c>
      <c r="J2333" s="61" t="s">
        <v>1506</v>
      </c>
      <c r="K2333" s="61" t="s">
        <v>4306</v>
      </c>
      <c r="L2333" s="61" t="s">
        <v>1508</v>
      </c>
      <c r="M2333" s="61" t="s">
        <v>1509</v>
      </c>
      <c r="N2333" s="355">
        <v>46034</v>
      </c>
      <c r="O2333" s="19">
        <v>0</v>
      </c>
      <c r="P2333" s="15" t="s">
        <v>1510</v>
      </c>
      <c r="Q2333" s="336">
        <v>1</v>
      </c>
    </row>
    <row r="2334" spans="1:17" x14ac:dyDescent="0.2">
      <c r="A2334" s="61" t="s">
        <v>3911</v>
      </c>
      <c r="B2334" s="61" t="s">
        <v>1498</v>
      </c>
      <c r="C2334" s="61" t="s">
        <v>4313</v>
      </c>
      <c r="D2334" s="61" t="s">
        <v>3912</v>
      </c>
      <c r="E2334" s="61" t="s">
        <v>4303</v>
      </c>
      <c r="F2334" s="61" t="s">
        <v>1442</v>
      </c>
      <c r="G2334" s="61" t="s">
        <v>1503</v>
      </c>
      <c r="H2334" s="61" t="s">
        <v>1504</v>
      </c>
      <c r="I2334" s="61" t="s">
        <v>1505</v>
      </c>
      <c r="J2334" s="61" t="s">
        <v>1506</v>
      </c>
      <c r="K2334" s="61" t="s">
        <v>4306</v>
      </c>
      <c r="L2334" s="61" t="s">
        <v>1508</v>
      </c>
      <c r="M2334" s="61" t="s">
        <v>1509</v>
      </c>
      <c r="N2334" s="355">
        <v>46034</v>
      </c>
      <c r="O2334" s="19">
        <v>1</v>
      </c>
      <c r="P2334" s="15" t="s">
        <v>1510</v>
      </c>
      <c r="Q2334" s="336">
        <v>1</v>
      </c>
    </row>
    <row r="2335" spans="1:17" x14ac:dyDescent="0.2">
      <c r="A2335" s="61" t="s">
        <v>3913</v>
      </c>
      <c r="B2335" s="61" t="s">
        <v>1498</v>
      </c>
      <c r="C2335" s="61" t="s">
        <v>1314</v>
      </c>
      <c r="D2335" s="61" t="s">
        <v>3914</v>
      </c>
      <c r="E2335" s="61" t="s">
        <v>4303</v>
      </c>
      <c r="F2335" s="61" t="s">
        <v>1442</v>
      </c>
      <c r="G2335" s="61" t="s">
        <v>1503</v>
      </c>
      <c r="H2335" s="61" t="s">
        <v>1504</v>
      </c>
      <c r="I2335" s="61" t="s">
        <v>1505</v>
      </c>
      <c r="J2335" s="61" t="s">
        <v>1506</v>
      </c>
      <c r="K2335" s="61" t="s">
        <v>4306</v>
      </c>
      <c r="L2335" s="61" t="s">
        <v>1508</v>
      </c>
      <c r="M2335" s="61" t="s">
        <v>1509</v>
      </c>
      <c r="N2335" s="355">
        <v>46034</v>
      </c>
      <c r="O2335" s="19">
        <v>0</v>
      </c>
      <c r="P2335" s="15" t="s">
        <v>1510</v>
      </c>
      <c r="Q2335" s="336">
        <v>1</v>
      </c>
    </row>
    <row r="2336" spans="1:17" x14ac:dyDescent="0.2">
      <c r="A2336" s="61" t="s">
        <v>3913</v>
      </c>
      <c r="B2336" s="61" t="s">
        <v>1498</v>
      </c>
      <c r="C2336" s="61" t="s">
        <v>4312</v>
      </c>
      <c r="D2336" s="61" t="s">
        <v>3914</v>
      </c>
      <c r="E2336" s="61" t="s">
        <v>4303</v>
      </c>
      <c r="F2336" s="61" t="s">
        <v>1442</v>
      </c>
      <c r="G2336" s="61" t="s">
        <v>1503</v>
      </c>
      <c r="H2336" s="61" t="s">
        <v>1504</v>
      </c>
      <c r="I2336" s="61" t="s">
        <v>1505</v>
      </c>
      <c r="J2336" s="61" t="s">
        <v>1506</v>
      </c>
      <c r="K2336" s="61" t="s">
        <v>4306</v>
      </c>
      <c r="L2336" s="61" t="s">
        <v>1508</v>
      </c>
      <c r="M2336" s="61" t="s">
        <v>1509</v>
      </c>
      <c r="N2336" s="355">
        <v>46034</v>
      </c>
      <c r="O2336" s="19">
        <v>1</v>
      </c>
      <c r="P2336" s="15" t="s">
        <v>1510</v>
      </c>
      <c r="Q2336" s="336">
        <v>1</v>
      </c>
    </row>
    <row r="2337" spans="1:17" x14ac:dyDescent="0.2">
      <c r="A2337" s="61" t="s">
        <v>3913</v>
      </c>
      <c r="B2337" s="61" t="s">
        <v>1498</v>
      </c>
      <c r="C2337" s="61" t="s">
        <v>4313</v>
      </c>
      <c r="D2337" s="61" t="s">
        <v>3914</v>
      </c>
      <c r="E2337" s="61" t="s">
        <v>4303</v>
      </c>
      <c r="F2337" s="61" t="s">
        <v>1442</v>
      </c>
      <c r="G2337" s="61" t="s">
        <v>1503</v>
      </c>
      <c r="H2337" s="61" t="s">
        <v>1504</v>
      </c>
      <c r="I2337" s="61" t="s">
        <v>1505</v>
      </c>
      <c r="J2337" s="61" t="s">
        <v>1506</v>
      </c>
      <c r="K2337" s="61" t="s">
        <v>4306</v>
      </c>
      <c r="L2337" s="61" t="s">
        <v>1508</v>
      </c>
      <c r="M2337" s="61" t="s">
        <v>1509</v>
      </c>
      <c r="N2337" s="355">
        <v>46034</v>
      </c>
      <c r="O2337" s="19">
        <v>1</v>
      </c>
      <c r="P2337" s="15" t="s">
        <v>1510</v>
      </c>
      <c r="Q2337" s="336">
        <v>1</v>
      </c>
    </row>
    <row r="2338" spans="1:17" x14ac:dyDescent="0.2">
      <c r="A2338" s="61" t="s">
        <v>3494</v>
      </c>
      <c r="B2338" s="61" t="s">
        <v>1498</v>
      </c>
      <c r="C2338" s="61" t="s">
        <v>1314</v>
      </c>
      <c r="D2338" s="61" t="s">
        <v>3495</v>
      </c>
      <c r="E2338" s="61" t="s">
        <v>4303</v>
      </c>
      <c r="F2338" s="61" t="s">
        <v>4436</v>
      </c>
      <c r="G2338" s="61" t="s">
        <v>1503</v>
      </c>
      <c r="H2338" s="61" t="s">
        <v>1504</v>
      </c>
      <c r="I2338" s="61" t="s">
        <v>1505</v>
      </c>
      <c r="J2338" s="61" t="s">
        <v>1506</v>
      </c>
      <c r="K2338" s="61" t="s">
        <v>4306</v>
      </c>
      <c r="L2338" s="61" t="s">
        <v>1508</v>
      </c>
      <c r="M2338" s="61" t="s">
        <v>1509</v>
      </c>
      <c r="N2338" s="355">
        <v>46034</v>
      </c>
      <c r="O2338" s="19">
        <v>0</v>
      </c>
      <c r="P2338" s="15" t="s">
        <v>1510</v>
      </c>
      <c r="Q2338" s="336">
        <v>1</v>
      </c>
    </row>
    <row r="2339" spans="1:17" x14ac:dyDescent="0.2">
      <c r="A2339" s="61" t="s">
        <v>3494</v>
      </c>
      <c r="B2339" s="61" t="s">
        <v>1498</v>
      </c>
      <c r="C2339" s="61" t="s">
        <v>4312</v>
      </c>
      <c r="D2339" s="61" t="s">
        <v>3495</v>
      </c>
      <c r="E2339" s="61" t="s">
        <v>4303</v>
      </c>
      <c r="F2339" s="61" t="s">
        <v>4436</v>
      </c>
      <c r="G2339" s="61" t="s">
        <v>1503</v>
      </c>
      <c r="H2339" s="61" t="s">
        <v>1504</v>
      </c>
      <c r="I2339" s="61" t="s">
        <v>1505</v>
      </c>
      <c r="J2339" s="61" t="s">
        <v>1506</v>
      </c>
      <c r="K2339" s="61" t="s">
        <v>4306</v>
      </c>
      <c r="L2339" s="61" t="s">
        <v>1508</v>
      </c>
      <c r="M2339" s="61" t="s">
        <v>1509</v>
      </c>
      <c r="N2339" s="355">
        <v>46034</v>
      </c>
      <c r="O2339" s="19">
        <v>1</v>
      </c>
      <c r="P2339" s="15" t="s">
        <v>1510</v>
      </c>
      <c r="Q2339" s="336">
        <v>1</v>
      </c>
    </row>
    <row r="2340" spans="1:17" x14ac:dyDescent="0.2">
      <c r="A2340" s="61" t="s">
        <v>3494</v>
      </c>
      <c r="B2340" s="61" t="s">
        <v>1498</v>
      </c>
      <c r="C2340" s="61" t="s">
        <v>4313</v>
      </c>
      <c r="D2340" s="61" t="s">
        <v>3495</v>
      </c>
      <c r="E2340" s="61" t="s">
        <v>4303</v>
      </c>
      <c r="F2340" s="61" t="s">
        <v>4436</v>
      </c>
      <c r="G2340" s="61" t="s">
        <v>1503</v>
      </c>
      <c r="H2340" s="61" t="s">
        <v>1504</v>
      </c>
      <c r="I2340" s="61" t="s">
        <v>1505</v>
      </c>
      <c r="J2340" s="61" t="s">
        <v>1506</v>
      </c>
      <c r="K2340" s="61" t="s">
        <v>4306</v>
      </c>
      <c r="L2340" s="61" t="s">
        <v>1508</v>
      </c>
      <c r="M2340" s="61" t="s">
        <v>1509</v>
      </c>
      <c r="N2340" s="355">
        <v>46034</v>
      </c>
      <c r="O2340" s="19">
        <v>1</v>
      </c>
      <c r="P2340" s="15" t="s">
        <v>1510</v>
      </c>
      <c r="Q2340" s="336">
        <v>1</v>
      </c>
    </row>
    <row r="2341" spans="1:17" x14ac:dyDescent="0.2">
      <c r="A2341" s="61" t="s">
        <v>3338</v>
      </c>
      <c r="B2341" s="61" t="s">
        <v>1498</v>
      </c>
      <c r="C2341" s="61" t="s">
        <v>1314</v>
      </c>
      <c r="D2341" s="61" t="s">
        <v>3339</v>
      </c>
      <c r="E2341" s="61" t="s">
        <v>4303</v>
      </c>
      <c r="F2341" s="61" t="s">
        <v>4358</v>
      </c>
      <c r="G2341" s="61" t="s">
        <v>1503</v>
      </c>
      <c r="H2341" s="61" t="s">
        <v>4301</v>
      </c>
      <c r="I2341" s="61" t="s">
        <v>1505</v>
      </c>
      <c r="J2341" s="61" t="s">
        <v>1506</v>
      </c>
      <c r="K2341" s="61" t="s">
        <v>4306</v>
      </c>
      <c r="L2341" s="61" t="s">
        <v>1508</v>
      </c>
      <c r="M2341" s="61" t="s">
        <v>4423</v>
      </c>
      <c r="N2341" s="355">
        <v>46034</v>
      </c>
      <c r="O2341" s="19">
        <v>0</v>
      </c>
      <c r="P2341" s="15" t="s">
        <v>1510</v>
      </c>
      <c r="Q2341" s="336">
        <v>1</v>
      </c>
    </row>
    <row r="2342" spans="1:17" x14ac:dyDescent="0.2">
      <c r="A2342" s="61" t="s">
        <v>3338</v>
      </c>
      <c r="B2342" s="61" t="s">
        <v>1498</v>
      </c>
      <c r="C2342" s="61" t="s">
        <v>4312</v>
      </c>
      <c r="D2342" s="61" t="s">
        <v>3339</v>
      </c>
      <c r="E2342" s="61" t="s">
        <v>4303</v>
      </c>
      <c r="F2342" s="61" t="s">
        <v>4358</v>
      </c>
      <c r="G2342" s="61" t="s">
        <v>1503</v>
      </c>
      <c r="H2342" s="61" t="s">
        <v>4301</v>
      </c>
      <c r="I2342" s="61" t="s">
        <v>1505</v>
      </c>
      <c r="J2342" s="61" t="s">
        <v>1506</v>
      </c>
      <c r="K2342" s="61" t="s">
        <v>4306</v>
      </c>
      <c r="L2342" s="61" t="s">
        <v>1508</v>
      </c>
      <c r="M2342" s="61" t="s">
        <v>4423</v>
      </c>
      <c r="N2342" s="355">
        <v>46034</v>
      </c>
      <c r="O2342" s="19">
        <v>0</v>
      </c>
      <c r="P2342" s="15" t="s">
        <v>1510</v>
      </c>
      <c r="Q2342" s="336">
        <v>1</v>
      </c>
    </row>
    <row r="2343" spans="1:17" x14ac:dyDescent="0.2">
      <c r="A2343" s="61" t="s">
        <v>3338</v>
      </c>
      <c r="B2343" s="61" t="s">
        <v>1498</v>
      </c>
      <c r="C2343" s="61" t="s">
        <v>4313</v>
      </c>
      <c r="D2343" s="61" t="s">
        <v>3339</v>
      </c>
      <c r="E2343" s="61" t="s">
        <v>4303</v>
      </c>
      <c r="F2343" s="61" t="s">
        <v>4358</v>
      </c>
      <c r="G2343" s="61" t="s">
        <v>1503</v>
      </c>
      <c r="H2343" s="61" t="s">
        <v>4301</v>
      </c>
      <c r="I2343" s="61" t="s">
        <v>1505</v>
      </c>
      <c r="J2343" s="61" t="s">
        <v>1506</v>
      </c>
      <c r="K2343" s="61" t="s">
        <v>4306</v>
      </c>
      <c r="L2343" s="61" t="s">
        <v>1508</v>
      </c>
      <c r="M2343" s="61" t="s">
        <v>4423</v>
      </c>
      <c r="N2343" s="355">
        <v>46034</v>
      </c>
      <c r="O2343" s="19">
        <v>1</v>
      </c>
      <c r="P2343" s="15" t="s">
        <v>1510</v>
      </c>
      <c r="Q2343" s="336">
        <v>1</v>
      </c>
    </row>
    <row r="2344" spans="1:17" x14ac:dyDescent="0.2">
      <c r="A2344" s="61" t="s">
        <v>3338</v>
      </c>
      <c r="B2344" s="61" t="s">
        <v>4300</v>
      </c>
      <c r="C2344" s="61" t="s">
        <v>1314</v>
      </c>
      <c r="D2344" s="61" t="s">
        <v>3339</v>
      </c>
      <c r="E2344" s="61" t="s">
        <v>4303</v>
      </c>
      <c r="F2344" s="61" t="s">
        <v>4358</v>
      </c>
      <c r="G2344" s="61" t="s">
        <v>1503</v>
      </c>
      <c r="H2344" s="61" t="s">
        <v>4301</v>
      </c>
      <c r="I2344" s="61" t="s">
        <v>1505</v>
      </c>
      <c r="J2344" s="61" t="s">
        <v>1506</v>
      </c>
      <c r="K2344" s="61" t="s">
        <v>4306</v>
      </c>
      <c r="L2344" s="61" t="s">
        <v>1508</v>
      </c>
      <c r="M2344" s="61" t="s">
        <v>4423</v>
      </c>
      <c r="N2344" s="355">
        <v>46034</v>
      </c>
      <c r="O2344" s="19">
        <v>174585.07</v>
      </c>
      <c r="P2344" s="15" t="s">
        <v>1510</v>
      </c>
      <c r="Q2344" s="336">
        <v>1</v>
      </c>
    </row>
    <row r="2345" spans="1:17" x14ac:dyDescent="0.2">
      <c r="A2345" s="61" t="s">
        <v>3004</v>
      </c>
      <c r="B2345" s="61" t="s">
        <v>1498</v>
      </c>
      <c r="C2345" s="61" t="s">
        <v>1314</v>
      </c>
      <c r="D2345" s="61" t="s">
        <v>3005</v>
      </c>
      <c r="E2345" s="61" t="s">
        <v>4303</v>
      </c>
      <c r="F2345" s="61" t="s">
        <v>4365</v>
      </c>
      <c r="G2345" s="61" t="s">
        <v>1503</v>
      </c>
      <c r="H2345" s="61" t="s">
        <v>4301</v>
      </c>
      <c r="I2345" s="61" t="s">
        <v>1505</v>
      </c>
      <c r="J2345" s="61" t="s">
        <v>1506</v>
      </c>
      <c r="K2345" s="61" t="s">
        <v>4306</v>
      </c>
      <c r="L2345" s="61" t="s">
        <v>1508</v>
      </c>
      <c r="M2345" s="61" t="s">
        <v>4423</v>
      </c>
      <c r="N2345" s="355">
        <v>46034</v>
      </c>
      <c r="O2345" s="19">
        <v>0</v>
      </c>
      <c r="P2345" s="15" t="s">
        <v>1510</v>
      </c>
      <c r="Q2345" s="336">
        <v>1</v>
      </c>
    </row>
    <row r="2346" spans="1:17" x14ac:dyDescent="0.2">
      <c r="A2346" s="61" t="s">
        <v>3004</v>
      </c>
      <c r="B2346" s="61" t="s">
        <v>1498</v>
      </c>
      <c r="C2346" s="61" t="s">
        <v>4312</v>
      </c>
      <c r="D2346" s="61" t="s">
        <v>3005</v>
      </c>
      <c r="E2346" s="61" t="s">
        <v>4303</v>
      </c>
      <c r="F2346" s="61" t="s">
        <v>4365</v>
      </c>
      <c r="G2346" s="61" t="s">
        <v>1503</v>
      </c>
      <c r="H2346" s="61" t="s">
        <v>4301</v>
      </c>
      <c r="I2346" s="61" t="s">
        <v>1505</v>
      </c>
      <c r="J2346" s="61" t="s">
        <v>1506</v>
      </c>
      <c r="K2346" s="61" t="s">
        <v>4306</v>
      </c>
      <c r="L2346" s="61" t="s">
        <v>1508</v>
      </c>
      <c r="M2346" s="61" t="s">
        <v>4423</v>
      </c>
      <c r="N2346" s="355">
        <v>46034</v>
      </c>
      <c r="O2346" s="19">
        <v>0</v>
      </c>
      <c r="P2346" s="15" t="s">
        <v>1510</v>
      </c>
      <c r="Q2346" s="336">
        <v>1</v>
      </c>
    </row>
    <row r="2347" spans="1:17" x14ac:dyDescent="0.2">
      <c r="A2347" s="61" t="s">
        <v>3004</v>
      </c>
      <c r="B2347" s="61" t="s">
        <v>1498</v>
      </c>
      <c r="C2347" s="61" t="s">
        <v>4313</v>
      </c>
      <c r="D2347" s="61" t="s">
        <v>3005</v>
      </c>
      <c r="E2347" s="61" t="s">
        <v>4303</v>
      </c>
      <c r="F2347" s="61" t="s">
        <v>4365</v>
      </c>
      <c r="G2347" s="61" t="s">
        <v>1503</v>
      </c>
      <c r="H2347" s="61" t="s">
        <v>4301</v>
      </c>
      <c r="I2347" s="61" t="s">
        <v>1505</v>
      </c>
      <c r="J2347" s="61" t="s">
        <v>1506</v>
      </c>
      <c r="K2347" s="61" t="s">
        <v>4306</v>
      </c>
      <c r="L2347" s="61" t="s">
        <v>1508</v>
      </c>
      <c r="M2347" s="61" t="s">
        <v>4423</v>
      </c>
      <c r="N2347" s="355">
        <v>46034</v>
      </c>
      <c r="O2347" s="19">
        <v>1</v>
      </c>
      <c r="P2347" s="15" t="s">
        <v>1510</v>
      </c>
      <c r="Q2347" s="336">
        <v>1</v>
      </c>
    </row>
    <row r="2348" spans="1:17" x14ac:dyDescent="0.2">
      <c r="A2348" s="61" t="s">
        <v>3004</v>
      </c>
      <c r="B2348" s="61" t="s">
        <v>4300</v>
      </c>
      <c r="C2348" s="61" t="s">
        <v>1314</v>
      </c>
      <c r="D2348" s="61" t="s">
        <v>3005</v>
      </c>
      <c r="E2348" s="61" t="s">
        <v>4303</v>
      </c>
      <c r="F2348" s="61" t="s">
        <v>4365</v>
      </c>
      <c r="G2348" s="61" t="s">
        <v>1503</v>
      </c>
      <c r="H2348" s="61" t="s">
        <v>4301</v>
      </c>
      <c r="I2348" s="61" t="s">
        <v>1505</v>
      </c>
      <c r="J2348" s="61" t="s">
        <v>1506</v>
      </c>
      <c r="K2348" s="61" t="s">
        <v>4306</v>
      </c>
      <c r="L2348" s="61" t="s">
        <v>1508</v>
      </c>
      <c r="M2348" s="61" t="s">
        <v>4423</v>
      </c>
      <c r="N2348" s="355">
        <v>46034</v>
      </c>
      <c r="O2348" s="19">
        <v>11938.9</v>
      </c>
      <c r="P2348" s="15" t="s">
        <v>1510</v>
      </c>
      <c r="Q2348" s="336">
        <v>1</v>
      </c>
    </row>
    <row r="2349" spans="1:17" x14ac:dyDescent="0.2">
      <c r="A2349" s="61" t="s">
        <v>3112</v>
      </c>
      <c r="B2349" s="61" t="s">
        <v>1498</v>
      </c>
      <c r="C2349" s="61" t="s">
        <v>1314</v>
      </c>
      <c r="D2349" s="61" t="s">
        <v>3113</v>
      </c>
      <c r="E2349" s="61" t="s">
        <v>4303</v>
      </c>
      <c r="F2349" s="61" t="s">
        <v>4434</v>
      </c>
      <c r="G2349" s="61" t="s">
        <v>1503</v>
      </c>
      <c r="H2349" s="61" t="s">
        <v>4301</v>
      </c>
      <c r="I2349" s="61" t="s">
        <v>1505</v>
      </c>
      <c r="J2349" s="61" t="s">
        <v>1506</v>
      </c>
      <c r="K2349" s="61" t="s">
        <v>4306</v>
      </c>
      <c r="L2349" s="61" t="s">
        <v>1508</v>
      </c>
      <c r="M2349" s="61" t="s">
        <v>4423</v>
      </c>
      <c r="N2349" s="355">
        <v>46034</v>
      </c>
      <c r="O2349" s="19">
        <v>0</v>
      </c>
      <c r="P2349" s="15" t="s">
        <v>1510</v>
      </c>
      <c r="Q2349" s="336">
        <v>1</v>
      </c>
    </row>
    <row r="2350" spans="1:17" x14ac:dyDescent="0.2">
      <c r="A2350" s="61" t="s">
        <v>3112</v>
      </c>
      <c r="B2350" s="61" t="s">
        <v>1498</v>
      </c>
      <c r="C2350" s="61" t="s">
        <v>4312</v>
      </c>
      <c r="D2350" s="61" t="s">
        <v>3113</v>
      </c>
      <c r="E2350" s="61" t="s">
        <v>4303</v>
      </c>
      <c r="F2350" s="61" t="s">
        <v>4434</v>
      </c>
      <c r="G2350" s="61" t="s">
        <v>1503</v>
      </c>
      <c r="H2350" s="61" t="s">
        <v>4301</v>
      </c>
      <c r="I2350" s="61" t="s">
        <v>1505</v>
      </c>
      <c r="J2350" s="61" t="s">
        <v>1506</v>
      </c>
      <c r="K2350" s="61" t="s">
        <v>4306</v>
      </c>
      <c r="L2350" s="61" t="s">
        <v>1508</v>
      </c>
      <c r="M2350" s="61" t="s">
        <v>4423</v>
      </c>
      <c r="N2350" s="355">
        <v>46034</v>
      </c>
      <c r="O2350" s="19">
        <v>0</v>
      </c>
      <c r="P2350" s="15" t="s">
        <v>1510</v>
      </c>
      <c r="Q2350" s="336">
        <v>1</v>
      </c>
    </row>
    <row r="2351" spans="1:17" x14ac:dyDescent="0.2">
      <c r="A2351" s="61" t="s">
        <v>3112</v>
      </c>
      <c r="B2351" s="61" t="s">
        <v>1498</v>
      </c>
      <c r="C2351" s="61" t="s">
        <v>4313</v>
      </c>
      <c r="D2351" s="61" t="s">
        <v>3113</v>
      </c>
      <c r="E2351" s="61" t="s">
        <v>4303</v>
      </c>
      <c r="F2351" s="61" t="s">
        <v>4434</v>
      </c>
      <c r="G2351" s="61" t="s">
        <v>1503</v>
      </c>
      <c r="H2351" s="61" t="s">
        <v>4301</v>
      </c>
      <c r="I2351" s="61" t="s">
        <v>1505</v>
      </c>
      <c r="J2351" s="61" t="s">
        <v>1506</v>
      </c>
      <c r="K2351" s="61" t="s">
        <v>4306</v>
      </c>
      <c r="L2351" s="61" t="s">
        <v>1508</v>
      </c>
      <c r="M2351" s="61" t="s">
        <v>4423</v>
      </c>
      <c r="N2351" s="355">
        <v>46034</v>
      </c>
      <c r="O2351" s="19">
        <v>1</v>
      </c>
      <c r="P2351" s="15" t="s">
        <v>1510</v>
      </c>
      <c r="Q2351" s="336">
        <v>1</v>
      </c>
    </row>
    <row r="2352" spans="1:17" x14ac:dyDescent="0.2">
      <c r="A2352" s="61" t="s">
        <v>3112</v>
      </c>
      <c r="B2352" s="61" t="s">
        <v>4300</v>
      </c>
      <c r="C2352" s="61" t="s">
        <v>1314</v>
      </c>
      <c r="D2352" s="61" t="s">
        <v>3113</v>
      </c>
      <c r="E2352" s="61" t="s">
        <v>4303</v>
      </c>
      <c r="F2352" s="61" t="s">
        <v>4434</v>
      </c>
      <c r="G2352" s="61" t="s">
        <v>1503</v>
      </c>
      <c r="H2352" s="61" t="s">
        <v>4301</v>
      </c>
      <c r="I2352" s="61" t="s">
        <v>1505</v>
      </c>
      <c r="J2352" s="61" t="s">
        <v>1506</v>
      </c>
      <c r="K2352" s="61" t="s">
        <v>4306</v>
      </c>
      <c r="L2352" s="61" t="s">
        <v>1508</v>
      </c>
      <c r="M2352" s="61" t="s">
        <v>4423</v>
      </c>
      <c r="N2352" s="355">
        <v>46034</v>
      </c>
      <c r="O2352" s="19">
        <v>99085.72</v>
      </c>
      <c r="P2352" s="15" t="s">
        <v>1510</v>
      </c>
      <c r="Q2352" s="336">
        <v>1</v>
      </c>
    </row>
    <row r="2353" spans="1:17" x14ac:dyDescent="0.2">
      <c r="A2353" s="61" t="s">
        <v>3501</v>
      </c>
      <c r="B2353" s="61" t="s">
        <v>1498</v>
      </c>
      <c r="C2353" s="61" t="s">
        <v>1314</v>
      </c>
      <c r="D2353" s="61" t="s">
        <v>3502</v>
      </c>
      <c r="E2353" s="61" t="s">
        <v>4303</v>
      </c>
      <c r="F2353" s="61" t="s">
        <v>4358</v>
      </c>
      <c r="G2353" s="61" t="s">
        <v>1503</v>
      </c>
      <c r="H2353" s="61" t="s">
        <v>4301</v>
      </c>
      <c r="I2353" s="61" t="s">
        <v>1505</v>
      </c>
      <c r="J2353" s="61" t="s">
        <v>1506</v>
      </c>
      <c r="K2353" s="61" t="s">
        <v>4306</v>
      </c>
      <c r="L2353" s="61" t="s">
        <v>1508</v>
      </c>
      <c r="M2353" s="61" t="s">
        <v>4423</v>
      </c>
      <c r="N2353" s="355">
        <v>46034</v>
      </c>
      <c r="O2353" s="19">
        <v>0</v>
      </c>
      <c r="P2353" s="15" t="s">
        <v>1510</v>
      </c>
      <c r="Q2353" s="336">
        <v>1</v>
      </c>
    </row>
    <row r="2354" spans="1:17" x14ac:dyDescent="0.2">
      <c r="A2354" s="61" t="s">
        <v>3501</v>
      </c>
      <c r="B2354" s="61" t="s">
        <v>1498</v>
      </c>
      <c r="C2354" s="61" t="s">
        <v>4312</v>
      </c>
      <c r="D2354" s="61" t="s">
        <v>3502</v>
      </c>
      <c r="E2354" s="61" t="s">
        <v>4303</v>
      </c>
      <c r="F2354" s="61" t="s">
        <v>4358</v>
      </c>
      <c r="G2354" s="61" t="s">
        <v>1503</v>
      </c>
      <c r="H2354" s="61" t="s">
        <v>4301</v>
      </c>
      <c r="I2354" s="61" t="s">
        <v>1505</v>
      </c>
      <c r="J2354" s="61" t="s">
        <v>1506</v>
      </c>
      <c r="K2354" s="61" t="s">
        <v>4306</v>
      </c>
      <c r="L2354" s="61" t="s">
        <v>1508</v>
      </c>
      <c r="M2354" s="61" t="s">
        <v>4423</v>
      </c>
      <c r="N2354" s="355">
        <v>46034</v>
      </c>
      <c r="O2354" s="19">
        <v>1</v>
      </c>
      <c r="P2354" s="15" t="s">
        <v>1510</v>
      </c>
      <c r="Q2354" s="336">
        <v>1</v>
      </c>
    </row>
    <row r="2355" spans="1:17" x14ac:dyDescent="0.2">
      <c r="A2355" s="61" t="s">
        <v>3501</v>
      </c>
      <c r="B2355" s="61" t="s">
        <v>1498</v>
      </c>
      <c r="C2355" s="61" t="s">
        <v>4313</v>
      </c>
      <c r="D2355" s="61" t="s">
        <v>3502</v>
      </c>
      <c r="E2355" s="61" t="s">
        <v>4303</v>
      </c>
      <c r="F2355" s="61" t="s">
        <v>4358</v>
      </c>
      <c r="G2355" s="61" t="s">
        <v>1503</v>
      </c>
      <c r="H2355" s="61" t="s">
        <v>4301</v>
      </c>
      <c r="I2355" s="61" t="s">
        <v>1505</v>
      </c>
      <c r="J2355" s="61" t="s">
        <v>1506</v>
      </c>
      <c r="K2355" s="61" t="s">
        <v>4306</v>
      </c>
      <c r="L2355" s="61" t="s">
        <v>1508</v>
      </c>
      <c r="M2355" s="61" t="s">
        <v>4423</v>
      </c>
      <c r="N2355" s="355">
        <v>46034</v>
      </c>
      <c r="O2355" s="19">
        <v>1</v>
      </c>
      <c r="P2355" s="15" t="s">
        <v>1510</v>
      </c>
      <c r="Q2355" s="336">
        <v>1</v>
      </c>
    </row>
    <row r="2356" spans="1:17" x14ac:dyDescent="0.2">
      <c r="A2356" s="61" t="s">
        <v>3501</v>
      </c>
      <c r="B2356" s="61" t="s">
        <v>4300</v>
      </c>
      <c r="C2356" s="61" t="s">
        <v>1314</v>
      </c>
      <c r="D2356" s="61" t="s">
        <v>3502</v>
      </c>
      <c r="E2356" s="61" t="s">
        <v>4303</v>
      </c>
      <c r="F2356" s="61" t="s">
        <v>4358</v>
      </c>
      <c r="G2356" s="61" t="s">
        <v>1503</v>
      </c>
      <c r="H2356" s="61" t="s">
        <v>4301</v>
      </c>
      <c r="I2356" s="61" t="s">
        <v>1505</v>
      </c>
      <c r="J2356" s="61" t="s">
        <v>1506</v>
      </c>
      <c r="K2356" s="61" t="s">
        <v>4306</v>
      </c>
      <c r="L2356" s="61" t="s">
        <v>1508</v>
      </c>
      <c r="M2356" s="61" t="s">
        <v>4423</v>
      </c>
      <c r="N2356" s="355">
        <v>46034</v>
      </c>
      <c r="O2356" s="19">
        <v>21</v>
      </c>
      <c r="P2356" s="15" t="s">
        <v>1510</v>
      </c>
      <c r="Q2356" s="336">
        <v>1</v>
      </c>
    </row>
    <row r="2357" spans="1:17" x14ac:dyDescent="0.2">
      <c r="A2357" s="61" t="s">
        <v>4269</v>
      </c>
      <c r="B2357" s="61" t="s">
        <v>1498</v>
      </c>
      <c r="C2357" s="61" t="s">
        <v>1314</v>
      </c>
      <c r="D2357" s="61" t="s">
        <v>4270</v>
      </c>
      <c r="E2357" s="61" t="s">
        <v>4303</v>
      </c>
      <c r="F2357" s="61" t="s">
        <v>1439</v>
      </c>
      <c r="G2357" s="61" t="s">
        <v>1503</v>
      </c>
      <c r="H2357" s="61" t="s">
        <v>1504</v>
      </c>
      <c r="I2357" s="61" t="s">
        <v>1505</v>
      </c>
      <c r="J2357" s="61" t="s">
        <v>1506</v>
      </c>
      <c r="K2357" s="61" t="s">
        <v>4306</v>
      </c>
      <c r="L2357" s="61" t="s">
        <v>1508</v>
      </c>
      <c r="M2357" s="61" t="s">
        <v>4423</v>
      </c>
      <c r="N2357" s="355">
        <v>46034</v>
      </c>
      <c r="O2357" s="19">
        <v>0</v>
      </c>
      <c r="P2357" s="15" t="s">
        <v>1510</v>
      </c>
      <c r="Q2357" s="336">
        <v>1</v>
      </c>
    </row>
    <row r="2358" spans="1:17" x14ac:dyDescent="0.2">
      <c r="A2358" s="61" t="s">
        <v>4269</v>
      </c>
      <c r="B2358" s="61" t="s">
        <v>1498</v>
      </c>
      <c r="C2358" s="61" t="s">
        <v>4312</v>
      </c>
      <c r="D2358" s="61" t="s">
        <v>4270</v>
      </c>
      <c r="E2358" s="61" t="s">
        <v>4303</v>
      </c>
      <c r="F2358" s="61" t="s">
        <v>1439</v>
      </c>
      <c r="G2358" s="61" t="s">
        <v>1503</v>
      </c>
      <c r="H2358" s="61" t="s">
        <v>1504</v>
      </c>
      <c r="I2358" s="61" t="s">
        <v>1505</v>
      </c>
      <c r="J2358" s="61" t="s">
        <v>1506</v>
      </c>
      <c r="K2358" s="61" t="s">
        <v>4306</v>
      </c>
      <c r="L2358" s="61" t="s">
        <v>1508</v>
      </c>
      <c r="M2358" s="61" t="s">
        <v>4423</v>
      </c>
      <c r="N2358" s="355">
        <v>46034</v>
      </c>
      <c r="O2358" s="19">
        <v>1</v>
      </c>
      <c r="P2358" s="15" t="s">
        <v>1510</v>
      </c>
      <c r="Q2358" s="336">
        <v>1</v>
      </c>
    </row>
    <row r="2359" spans="1:17" x14ac:dyDescent="0.2">
      <c r="A2359" s="61" t="s">
        <v>4269</v>
      </c>
      <c r="B2359" s="61" t="s">
        <v>1498</v>
      </c>
      <c r="C2359" s="61" t="s">
        <v>4313</v>
      </c>
      <c r="D2359" s="61" t="s">
        <v>4270</v>
      </c>
      <c r="E2359" s="61" t="s">
        <v>4303</v>
      </c>
      <c r="F2359" s="61" t="s">
        <v>1439</v>
      </c>
      <c r="G2359" s="61" t="s">
        <v>1503</v>
      </c>
      <c r="H2359" s="61" t="s">
        <v>1504</v>
      </c>
      <c r="I2359" s="61" t="s">
        <v>1505</v>
      </c>
      <c r="J2359" s="61" t="s">
        <v>1506</v>
      </c>
      <c r="K2359" s="61" t="s">
        <v>4306</v>
      </c>
      <c r="L2359" s="61" t="s">
        <v>1508</v>
      </c>
      <c r="M2359" s="61" t="s">
        <v>4423</v>
      </c>
      <c r="N2359" s="355">
        <v>46034</v>
      </c>
      <c r="O2359" s="19">
        <v>1</v>
      </c>
      <c r="P2359" s="15" t="s">
        <v>1510</v>
      </c>
      <c r="Q2359" s="336">
        <v>1</v>
      </c>
    </row>
    <row r="2360" spans="1:17" x14ac:dyDescent="0.2">
      <c r="A2360" s="61" t="s">
        <v>3957</v>
      </c>
      <c r="B2360" s="61" t="s">
        <v>1498</v>
      </c>
      <c r="C2360" s="61" t="s">
        <v>1314</v>
      </c>
      <c r="D2360" s="61" t="s">
        <v>3958</v>
      </c>
      <c r="E2360" s="61" t="s">
        <v>4303</v>
      </c>
      <c r="F2360" s="61" t="s">
        <v>4322</v>
      </c>
      <c r="G2360" s="61" t="s">
        <v>1503</v>
      </c>
      <c r="H2360" s="61" t="s">
        <v>1504</v>
      </c>
      <c r="I2360" s="61" t="s">
        <v>1505</v>
      </c>
      <c r="J2360" s="61" t="s">
        <v>1506</v>
      </c>
      <c r="K2360" s="61" t="s">
        <v>4306</v>
      </c>
      <c r="L2360" s="61" t="s">
        <v>1508</v>
      </c>
      <c r="M2360" s="61" t="s">
        <v>4423</v>
      </c>
      <c r="N2360" s="355">
        <v>46034</v>
      </c>
      <c r="O2360" s="19">
        <v>0</v>
      </c>
      <c r="P2360" s="15" t="s">
        <v>1510</v>
      </c>
      <c r="Q2360" s="336">
        <v>1</v>
      </c>
    </row>
    <row r="2361" spans="1:17" x14ac:dyDescent="0.2">
      <c r="A2361" s="61" t="s">
        <v>3957</v>
      </c>
      <c r="B2361" s="61" t="s">
        <v>1498</v>
      </c>
      <c r="C2361" s="61" t="s">
        <v>4312</v>
      </c>
      <c r="D2361" s="61" t="s">
        <v>3958</v>
      </c>
      <c r="E2361" s="61" t="s">
        <v>4303</v>
      </c>
      <c r="F2361" s="61" t="s">
        <v>4322</v>
      </c>
      <c r="G2361" s="61" t="s">
        <v>1503</v>
      </c>
      <c r="H2361" s="61" t="s">
        <v>1504</v>
      </c>
      <c r="I2361" s="61" t="s">
        <v>1505</v>
      </c>
      <c r="J2361" s="61" t="s">
        <v>1506</v>
      </c>
      <c r="K2361" s="61" t="s">
        <v>4306</v>
      </c>
      <c r="L2361" s="61" t="s">
        <v>1508</v>
      </c>
      <c r="M2361" s="61" t="s">
        <v>4423</v>
      </c>
      <c r="N2361" s="355">
        <v>46034</v>
      </c>
      <c r="O2361" s="19">
        <v>0</v>
      </c>
      <c r="P2361" s="15" t="s">
        <v>1510</v>
      </c>
      <c r="Q2361" s="336">
        <v>1</v>
      </c>
    </row>
    <row r="2362" spans="1:17" x14ac:dyDescent="0.2">
      <c r="A2362" s="61" t="s">
        <v>3957</v>
      </c>
      <c r="B2362" s="61" t="s">
        <v>1498</v>
      </c>
      <c r="C2362" s="61" t="s">
        <v>4313</v>
      </c>
      <c r="D2362" s="61" t="s">
        <v>3958</v>
      </c>
      <c r="E2362" s="61" t="s">
        <v>4303</v>
      </c>
      <c r="F2362" s="61" t="s">
        <v>4322</v>
      </c>
      <c r="G2362" s="61" t="s">
        <v>1503</v>
      </c>
      <c r="H2362" s="61" t="s">
        <v>1504</v>
      </c>
      <c r="I2362" s="61" t="s">
        <v>1505</v>
      </c>
      <c r="J2362" s="61" t="s">
        <v>1506</v>
      </c>
      <c r="K2362" s="61" t="s">
        <v>4306</v>
      </c>
      <c r="L2362" s="61" t="s">
        <v>1508</v>
      </c>
      <c r="M2362" s="61" t="s">
        <v>4423</v>
      </c>
      <c r="N2362" s="355">
        <v>46034</v>
      </c>
      <c r="O2362" s="19">
        <v>0</v>
      </c>
      <c r="P2362" s="15" t="s">
        <v>1510</v>
      </c>
      <c r="Q2362" s="336">
        <v>1</v>
      </c>
    </row>
    <row r="2363" spans="1:17" x14ac:dyDescent="0.2">
      <c r="A2363" s="61" t="s">
        <v>3955</v>
      </c>
      <c r="B2363" s="61" t="s">
        <v>1498</v>
      </c>
      <c r="C2363" s="61" t="s">
        <v>1314</v>
      </c>
      <c r="D2363" s="61" t="s">
        <v>3956</v>
      </c>
      <c r="E2363" s="61" t="s">
        <v>4303</v>
      </c>
      <c r="F2363" s="61" t="s">
        <v>4322</v>
      </c>
      <c r="G2363" s="61" t="s">
        <v>1503</v>
      </c>
      <c r="H2363" s="61" t="s">
        <v>1504</v>
      </c>
      <c r="I2363" s="61" t="s">
        <v>1505</v>
      </c>
      <c r="J2363" s="61" t="s">
        <v>1506</v>
      </c>
      <c r="K2363" s="61" t="s">
        <v>4306</v>
      </c>
      <c r="L2363" s="61" t="s">
        <v>1508</v>
      </c>
      <c r="M2363" s="61" t="s">
        <v>4423</v>
      </c>
      <c r="N2363" s="355">
        <v>46034</v>
      </c>
      <c r="O2363" s="19">
        <v>0</v>
      </c>
      <c r="P2363" s="15" t="s">
        <v>1510</v>
      </c>
      <c r="Q2363" s="336">
        <v>1</v>
      </c>
    </row>
    <row r="2364" spans="1:17" x14ac:dyDescent="0.2">
      <c r="A2364" s="61" t="s">
        <v>3955</v>
      </c>
      <c r="B2364" s="61" t="s">
        <v>1498</v>
      </c>
      <c r="C2364" s="61" t="s">
        <v>4312</v>
      </c>
      <c r="D2364" s="61" t="s">
        <v>3956</v>
      </c>
      <c r="E2364" s="61" t="s">
        <v>4303</v>
      </c>
      <c r="F2364" s="61" t="s">
        <v>4322</v>
      </c>
      <c r="G2364" s="61" t="s">
        <v>1503</v>
      </c>
      <c r="H2364" s="61" t="s">
        <v>1504</v>
      </c>
      <c r="I2364" s="61" t="s">
        <v>1505</v>
      </c>
      <c r="J2364" s="61" t="s">
        <v>1506</v>
      </c>
      <c r="K2364" s="61" t="s">
        <v>4306</v>
      </c>
      <c r="L2364" s="61" t="s">
        <v>1508</v>
      </c>
      <c r="M2364" s="61" t="s">
        <v>4423</v>
      </c>
      <c r="N2364" s="355">
        <v>46034</v>
      </c>
      <c r="O2364" s="19">
        <v>0</v>
      </c>
      <c r="P2364" s="15" t="s">
        <v>1510</v>
      </c>
      <c r="Q2364" s="336">
        <v>1</v>
      </c>
    </row>
    <row r="2365" spans="1:17" x14ac:dyDescent="0.2">
      <c r="A2365" s="61" t="s">
        <v>3955</v>
      </c>
      <c r="B2365" s="61" t="s">
        <v>1498</v>
      </c>
      <c r="C2365" s="61" t="s">
        <v>4313</v>
      </c>
      <c r="D2365" s="61" t="s">
        <v>3956</v>
      </c>
      <c r="E2365" s="61" t="s">
        <v>4303</v>
      </c>
      <c r="F2365" s="61" t="s">
        <v>4322</v>
      </c>
      <c r="G2365" s="61" t="s">
        <v>1503</v>
      </c>
      <c r="H2365" s="61" t="s">
        <v>1504</v>
      </c>
      <c r="I2365" s="61" t="s">
        <v>1505</v>
      </c>
      <c r="J2365" s="61" t="s">
        <v>1506</v>
      </c>
      <c r="K2365" s="61" t="s">
        <v>4306</v>
      </c>
      <c r="L2365" s="61" t="s">
        <v>1508</v>
      </c>
      <c r="M2365" s="61" t="s">
        <v>4423</v>
      </c>
      <c r="N2365" s="355">
        <v>46034</v>
      </c>
      <c r="O2365" s="19">
        <v>0</v>
      </c>
      <c r="P2365" s="15" t="s">
        <v>1510</v>
      </c>
      <c r="Q2365" s="336">
        <v>1</v>
      </c>
    </row>
    <row r="2366" spans="1:17" x14ac:dyDescent="0.2">
      <c r="A2366" s="61" t="s">
        <v>3953</v>
      </c>
      <c r="B2366" s="61" t="s">
        <v>1498</v>
      </c>
      <c r="C2366" s="61" t="s">
        <v>1314</v>
      </c>
      <c r="D2366" s="61" t="s">
        <v>3954</v>
      </c>
      <c r="E2366" s="61" t="s">
        <v>4303</v>
      </c>
      <c r="F2366" s="61" t="s">
        <v>4437</v>
      </c>
      <c r="G2366" s="61" t="s">
        <v>1503</v>
      </c>
      <c r="H2366" s="61" t="s">
        <v>1504</v>
      </c>
      <c r="I2366" s="61" t="s">
        <v>1505</v>
      </c>
      <c r="J2366" s="61" t="s">
        <v>1506</v>
      </c>
      <c r="K2366" s="61" t="s">
        <v>4319</v>
      </c>
      <c r="L2366" s="61" t="s">
        <v>1508</v>
      </c>
      <c r="M2366" s="61" t="s">
        <v>4423</v>
      </c>
      <c r="N2366" s="355">
        <v>46034</v>
      </c>
      <c r="O2366" s="19">
        <v>0</v>
      </c>
      <c r="P2366" s="15" t="s">
        <v>1510</v>
      </c>
      <c r="Q2366" s="336">
        <v>1</v>
      </c>
    </row>
    <row r="2367" spans="1:17" x14ac:dyDescent="0.2">
      <c r="A2367" s="61" t="s">
        <v>3953</v>
      </c>
      <c r="B2367" s="61" t="s">
        <v>1498</v>
      </c>
      <c r="C2367" s="61" t="s">
        <v>4312</v>
      </c>
      <c r="D2367" s="61" t="s">
        <v>3954</v>
      </c>
      <c r="E2367" s="61" t="s">
        <v>4303</v>
      </c>
      <c r="F2367" s="61" t="s">
        <v>4437</v>
      </c>
      <c r="G2367" s="61" t="s">
        <v>1503</v>
      </c>
      <c r="H2367" s="61" t="s">
        <v>1504</v>
      </c>
      <c r="I2367" s="61" t="s">
        <v>1505</v>
      </c>
      <c r="J2367" s="61" t="s">
        <v>1506</v>
      </c>
      <c r="K2367" s="61" t="s">
        <v>4319</v>
      </c>
      <c r="L2367" s="61" t="s">
        <v>1508</v>
      </c>
      <c r="M2367" s="61" t="s">
        <v>4423</v>
      </c>
      <c r="N2367" s="355">
        <v>46034</v>
      </c>
      <c r="O2367" s="19">
        <v>0</v>
      </c>
      <c r="P2367" s="15" t="s">
        <v>1510</v>
      </c>
      <c r="Q2367" s="336">
        <v>1</v>
      </c>
    </row>
    <row r="2368" spans="1:17" x14ac:dyDescent="0.2">
      <c r="A2368" s="61" t="s">
        <v>3953</v>
      </c>
      <c r="B2368" s="61" t="s">
        <v>1498</v>
      </c>
      <c r="C2368" s="61" t="s">
        <v>4313</v>
      </c>
      <c r="D2368" s="61" t="s">
        <v>3954</v>
      </c>
      <c r="E2368" s="61" t="s">
        <v>4303</v>
      </c>
      <c r="F2368" s="61" t="s">
        <v>4437</v>
      </c>
      <c r="G2368" s="61" t="s">
        <v>1503</v>
      </c>
      <c r="H2368" s="61" t="s">
        <v>1504</v>
      </c>
      <c r="I2368" s="61" t="s">
        <v>1505</v>
      </c>
      <c r="J2368" s="61" t="s">
        <v>1506</v>
      </c>
      <c r="K2368" s="61" t="s">
        <v>4319</v>
      </c>
      <c r="L2368" s="61" t="s">
        <v>1508</v>
      </c>
      <c r="M2368" s="61" t="s">
        <v>4423</v>
      </c>
      <c r="N2368" s="355">
        <v>46034</v>
      </c>
      <c r="O2368" s="19">
        <v>0</v>
      </c>
      <c r="P2368" s="15" t="s">
        <v>1510</v>
      </c>
      <c r="Q2368" s="336">
        <v>1</v>
      </c>
    </row>
    <row r="2369" spans="1:17" x14ac:dyDescent="0.2">
      <c r="A2369" s="61" t="s">
        <v>3981</v>
      </c>
      <c r="B2369" s="61" t="s">
        <v>1498</v>
      </c>
      <c r="C2369" s="61" t="s">
        <v>1314</v>
      </c>
      <c r="D2369" s="61" t="s">
        <v>3982</v>
      </c>
      <c r="E2369" s="61" t="s">
        <v>4303</v>
      </c>
      <c r="F2369" s="61" t="s">
        <v>4358</v>
      </c>
      <c r="G2369" s="61" t="s">
        <v>1503</v>
      </c>
      <c r="H2369" s="61" t="s">
        <v>4301</v>
      </c>
      <c r="I2369" s="61" t="s">
        <v>1505</v>
      </c>
      <c r="J2369" s="61" t="s">
        <v>1506</v>
      </c>
      <c r="K2369" s="61" t="s">
        <v>4306</v>
      </c>
      <c r="L2369" s="61" t="s">
        <v>1508</v>
      </c>
      <c r="M2369" s="61" t="s">
        <v>4423</v>
      </c>
      <c r="N2369" s="355">
        <v>46062</v>
      </c>
      <c r="O2369" s="19">
        <v>0</v>
      </c>
      <c r="P2369" s="15" t="s">
        <v>1510</v>
      </c>
      <c r="Q2369" s="336">
        <v>1</v>
      </c>
    </row>
    <row r="2370" spans="1:17" x14ac:dyDescent="0.2">
      <c r="A2370" s="61" t="s">
        <v>3981</v>
      </c>
      <c r="B2370" s="61" t="s">
        <v>1498</v>
      </c>
      <c r="C2370" s="61" t="s">
        <v>4312</v>
      </c>
      <c r="D2370" s="61" t="s">
        <v>3982</v>
      </c>
      <c r="E2370" s="61" t="s">
        <v>4303</v>
      </c>
      <c r="F2370" s="61" t="s">
        <v>4358</v>
      </c>
      <c r="G2370" s="61" t="s">
        <v>1503</v>
      </c>
      <c r="H2370" s="61" t="s">
        <v>4301</v>
      </c>
      <c r="I2370" s="61" t="s">
        <v>1505</v>
      </c>
      <c r="J2370" s="61" t="s">
        <v>1506</v>
      </c>
      <c r="K2370" s="61" t="s">
        <v>4306</v>
      </c>
      <c r="L2370" s="61" t="s">
        <v>1508</v>
      </c>
      <c r="M2370" s="61" t="s">
        <v>4423</v>
      </c>
      <c r="N2370" s="355">
        <v>46062</v>
      </c>
      <c r="O2370" s="19">
        <v>0</v>
      </c>
      <c r="P2370" s="15" t="s">
        <v>1510</v>
      </c>
      <c r="Q2370" s="336">
        <v>1</v>
      </c>
    </row>
    <row r="2371" spans="1:17" x14ac:dyDescent="0.2">
      <c r="A2371" s="61" t="s">
        <v>3981</v>
      </c>
      <c r="B2371" s="61" t="s">
        <v>1498</v>
      </c>
      <c r="C2371" s="61" t="s">
        <v>4313</v>
      </c>
      <c r="D2371" s="61" t="s">
        <v>3982</v>
      </c>
      <c r="E2371" s="61" t="s">
        <v>4303</v>
      </c>
      <c r="F2371" s="61" t="s">
        <v>4358</v>
      </c>
      <c r="G2371" s="61" t="s">
        <v>1503</v>
      </c>
      <c r="H2371" s="61" t="s">
        <v>4301</v>
      </c>
      <c r="I2371" s="61" t="s">
        <v>1505</v>
      </c>
      <c r="J2371" s="61" t="s">
        <v>1506</v>
      </c>
      <c r="K2371" s="61" t="s">
        <v>4306</v>
      </c>
      <c r="L2371" s="61" t="s">
        <v>1508</v>
      </c>
      <c r="M2371" s="61" t="s">
        <v>4423</v>
      </c>
      <c r="N2371" s="355">
        <v>46062</v>
      </c>
      <c r="O2371" s="19">
        <v>0</v>
      </c>
      <c r="P2371" s="15" t="s">
        <v>1510</v>
      </c>
      <c r="Q2371" s="336">
        <v>1</v>
      </c>
    </row>
    <row r="2372" spans="1:17" x14ac:dyDescent="0.2">
      <c r="A2372" s="61" t="s">
        <v>3981</v>
      </c>
      <c r="B2372" s="61" t="s">
        <v>4300</v>
      </c>
      <c r="C2372" s="61" t="s">
        <v>1314</v>
      </c>
      <c r="D2372" s="61" t="s">
        <v>3982</v>
      </c>
      <c r="E2372" s="61" t="s">
        <v>4303</v>
      </c>
      <c r="F2372" s="61" t="s">
        <v>4358</v>
      </c>
      <c r="G2372" s="61" t="s">
        <v>1503</v>
      </c>
      <c r="H2372" s="61" t="s">
        <v>4301</v>
      </c>
      <c r="I2372" s="61" t="s">
        <v>1505</v>
      </c>
      <c r="J2372" s="61" t="s">
        <v>1506</v>
      </c>
      <c r="K2372" s="61" t="s">
        <v>4306</v>
      </c>
      <c r="L2372" s="61" t="s">
        <v>1508</v>
      </c>
      <c r="M2372" s="61" t="s">
        <v>4423</v>
      </c>
      <c r="N2372" s="355">
        <v>46062</v>
      </c>
      <c r="O2372" s="19">
        <v>797981.25</v>
      </c>
      <c r="P2372" s="15" t="s">
        <v>1510</v>
      </c>
      <c r="Q2372" s="336">
        <v>1</v>
      </c>
    </row>
    <row r="2373" spans="1:17" x14ac:dyDescent="0.2">
      <c r="A2373" s="61" t="s">
        <v>3979</v>
      </c>
      <c r="B2373" s="61" t="s">
        <v>1498</v>
      </c>
      <c r="C2373" s="61" t="s">
        <v>1314</v>
      </c>
      <c r="D2373" s="61" t="s">
        <v>3980</v>
      </c>
      <c r="E2373" s="61" t="s">
        <v>4303</v>
      </c>
      <c r="F2373" s="61" t="s">
        <v>4358</v>
      </c>
      <c r="G2373" s="61" t="s">
        <v>1503</v>
      </c>
      <c r="H2373" s="61" t="s">
        <v>4301</v>
      </c>
      <c r="I2373" s="61" t="s">
        <v>1505</v>
      </c>
      <c r="J2373" s="61" t="s">
        <v>1506</v>
      </c>
      <c r="K2373" s="61" t="s">
        <v>4306</v>
      </c>
      <c r="L2373" s="61" t="s">
        <v>1508</v>
      </c>
      <c r="M2373" s="61" t="s">
        <v>4423</v>
      </c>
      <c r="N2373" s="355">
        <v>46062</v>
      </c>
      <c r="O2373" s="19">
        <v>0</v>
      </c>
      <c r="P2373" s="15" t="s">
        <v>1510</v>
      </c>
      <c r="Q2373" s="336">
        <v>1</v>
      </c>
    </row>
    <row r="2374" spans="1:17" x14ac:dyDescent="0.2">
      <c r="A2374" s="61" t="s">
        <v>3979</v>
      </c>
      <c r="B2374" s="61" t="s">
        <v>1498</v>
      </c>
      <c r="C2374" s="61" t="s">
        <v>4312</v>
      </c>
      <c r="D2374" s="61" t="s">
        <v>3980</v>
      </c>
      <c r="E2374" s="61" t="s">
        <v>4303</v>
      </c>
      <c r="F2374" s="61" t="s">
        <v>4358</v>
      </c>
      <c r="G2374" s="61" t="s">
        <v>1503</v>
      </c>
      <c r="H2374" s="61" t="s">
        <v>4301</v>
      </c>
      <c r="I2374" s="61" t="s">
        <v>1505</v>
      </c>
      <c r="J2374" s="61" t="s">
        <v>1506</v>
      </c>
      <c r="K2374" s="61" t="s">
        <v>4306</v>
      </c>
      <c r="L2374" s="61" t="s">
        <v>1508</v>
      </c>
      <c r="M2374" s="61" t="s">
        <v>4423</v>
      </c>
      <c r="N2374" s="355">
        <v>46062</v>
      </c>
      <c r="O2374" s="19">
        <v>0</v>
      </c>
      <c r="P2374" s="15" t="s">
        <v>1510</v>
      </c>
      <c r="Q2374" s="336">
        <v>1</v>
      </c>
    </row>
    <row r="2375" spans="1:17" x14ac:dyDescent="0.2">
      <c r="A2375" s="61" t="s">
        <v>3979</v>
      </c>
      <c r="B2375" s="61" t="s">
        <v>1498</v>
      </c>
      <c r="C2375" s="61" t="s">
        <v>4313</v>
      </c>
      <c r="D2375" s="61" t="s">
        <v>3980</v>
      </c>
      <c r="E2375" s="61" t="s">
        <v>4303</v>
      </c>
      <c r="F2375" s="61" t="s">
        <v>4358</v>
      </c>
      <c r="G2375" s="61" t="s">
        <v>1503</v>
      </c>
      <c r="H2375" s="61" t="s">
        <v>4301</v>
      </c>
      <c r="I2375" s="61" t="s">
        <v>1505</v>
      </c>
      <c r="J2375" s="61" t="s">
        <v>1506</v>
      </c>
      <c r="K2375" s="61" t="s">
        <v>4306</v>
      </c>
      <c r="L2375" s="61" t="s">
        <v>1508</v>
      </c>
      <c r="M2375" s="61" t="s">
        <v>4423</v>
      </c>
      <c r="N2375" s="355">
        <v>46062</v>
      </c>
      <c r="O2375" s="19">
        <v>0</v>
      </c>
      <c r="P2375" s="15" t="s">
        <v>1510</v>
      </c>
      <c r="Q2375" s="336">
        <v>1</v>
      </c>
    </row>
    <row r="2376" spans="1:17" x14ac:dyDescent="0.2">
      <c r="A2376" s="61" t="s">
        <v>3979</v>
      </c>
      <c r="B2376" s="61" t="s">
        <v>4300</v>
      </c>
      <c r="C2376" s="61" t="s">
        <v>1314</v>
      </c>
      <c r="D2376" s="61" t="s">
        <v>3980</v>
      </c>
      <c r="E2376" s="61" t="s">
        <v>4303</v>
      </c>
      <c r="F2376" s="61" t="s">
        <v>4358</v>
      </c>
      <c r="G2376" s="61" t="s">
        <v>1503</v>
      </c>
      <c r="H2376" s="61" t="s">
        <v>4301</v>
      </c>
      <c r="I2376" s="61" t="s">
        <v>1505</v>
      </c>
      <c r="J2376" s="61" t="s">
        <v>1506</v>
      </c>
      <c r="K2376" s="61" t="s">
        <v>4306</v>
      </c>
      <c r="L2376" s="61" t="s">
        <v>1508</v>
      </c>
      <c r="M2376" s="61" t="s">
        <v>4423</v>
      </c>
      <c r="N2376" s="355">
        <v>46062</v>
      </c>
      <c r="O2376" s="19">
        <v>3254817.69</v>
      </c>
      <c r="P2376" s="15" t="s">
        <v>1510</v>
      </c>
      <c r="Q2376" s="336">
        <v>1</v>
      </c>
    </row>
    <row r="2377" spans="1:17" x14ac:dyDescent="0.2">
      <c r="A2377" s="61" t="s">
        <v>3977</v>
      </c>
      <c r="B2377" s="61" t="s">
        <v>1498</v>
      </c>
      <c r="C2377" s="61" t="s">
        <v>1314</v>
      </c>
      <c r="D2377" s="61" t="s">
        <v>3978</v>
      </c>
      <c r="E2377" s="61" t="s">
        <v>4303</v>
      </c>
      <c r="F2377" s="61" t="s">
        <v>4438</v>
      </c>
      <c r="G2377" s="61" t="s">
        <v>1503</v>
      </c>
      <c r="H2377" s="61" t="s">
        <v>4301</v>
      </c>
      <c r="I2377" s="61" t="s">
        <v>1505</v>
      </c>
      <c r="J2377" s="61" t="s">
        <v>1506</v>
      </c>
      <c r="K2377" s="61" t="s">
        <v>4306</v>
      </c>
      <c r="L2377" s="61" t="s">
        <v>1508</v>
      </c>
      <c r="M2377" s="61" t="s">
        <v>4423</v>
      </c>
      <c r="N2377" s="355">
        <v>46062</v>
      </c>
      <c r="O2377" s="19">
        <v>0</v>
      </c>
      <c r="P2377" s="15" t="s">
        <v>1510</v>
      </c>
      <c r="Q2377" s="336">
        <v>1</v>
      </c>
    </row>
    <row r="2378" spans="1:17" x14ac:dyDescent="0.2">
      <c r="A2378" s="61" t="s">
        <v>3977</v>
      </c>
      <c r="B2378" s="61" t="s">
        <v>1498</v>
      </c>
      <c r="C2378" s="61" t="s">
        <v>4312</v>
      </c>
      <c r="D2378" s="61" t="s">
        <v>3978</v>
      </c>
      <c r="E2378" s="61" t="s">
        <v>4303</v>
      </c>
      <c r="F2378" s="61" t="s">
        <v>4438</v>
      </c>
      <c r="G2378" s="61" t="s">
        <v>1503</v>
      </c>
      <c r="H2378" s="61" t="s">
        <v>4301</v>
      </c>
      <c r="I2378" s="61" t="s">
        <v>1505</v>
      </c>
      <c r="J2378" s="61" t="s">
        <v>1506</v>
      </c>
      <c r="K2378" s="61" t="s">
        <v>4306</v>
      </c>
      <c r="L2378" s="61" t="s">
        <v>1508</v>
      </c>
      <c r="M2378" s="61" t="s">
        <v>4423</v>
      </c>
      <c r="N2378" s="355">
        <v>46062</v>
      </c>
      <c r="O2378" s="19">
        <v>0</v>
      </c>
      <c r="P2378" s="15" t="s">
        <v>1510</v>
      </c>
      <c r="Q2378" s="336">
        <v>1</v>
      </c>
    </row>
    <row r="2379" spans="1:17" x14ac:dyDescent="0.2">
      <c r="A2379" s="61" t="s">
        <v>3977</v>
      </c>
      <c r="B2379" s="61" t="s">
        <v>1498</v>
      </c>
      <c r="C2379" s="61" t="s">
        <v>4313</v>
      </c>
      <c r="D2379" s="61" t="s">
        <v>3978</v>
      </c>
      <c r="E2379" s="61" t="s">
        <v>4303</v>
      </c>
      <c r="F2379" s="61" t="s">
        <v>4438</v>
      </c>
      <c r="G2379" s="61" t="s">
        <v>1503</v>
      </c>
      <c r="H2379" s="61" t="s">
        <v>4301</v>
      </c>
      <c r="I2379" s="61" t="s">
        <v>1505</v>
      </c>
      <c r="J2379" s="61" t="s">
        <v>1506</v>
      </c>
      <c r="K2379" s="61" t="s">
        <v>4306</v>
      </c>
      <c r="L2379" s="61" t="s">
        <v>1508</v>
      </c>
      <c r="M2379" s="61" t="s">
        <v>4423</v>
      </c>
      <c r="N2379" s="355">
        <v>46062</v>
      </c>
      <c r="O2379" s="19">
        <v>0</v>
      </c>
      <c r="P2379" s="15" t="s">
        <v>1510</v>
      </c>
      <c r="Q2379" s="336">
        <v>1</v>
      </c>
    </row>
    <row r="2380" spans="1:17" x14ac:dyDescent="0.2">
      <c r="A2380" s="61" t="s">
        <v>3977</v>
      </c>
      <c r="B2380" s="61" t="s">
        <v>4300</v>
      </c>
      <c r="C2380" s="61" t="s">
        <v>1314</v>
      </c>
      <c r="D2380" s="61" t="s">
        <v>3978</v>
      </c>
      <c r="E2380" s="61" t="s">
        <v>4303</v>
      </c>
      <c r="F2380" s="61" t="s">
        <v>4438</v>
      </c>
      <c r="G2380" s="61" t="s">
        <v>1503</v>
      </c>
      <c r="H2380" s="61" t="s">
        <v>4301</v>
      </c>
      <c r="I2380" s="61" t="s">
        <v>1505</v>
      </c>
      <c r="J2380" s="61" t="s">
        <v>1506</v>
      </c>
      <c r="K2380" s="61" t="s">
        <v>4306</v>
      </c>
      <c r="L2380" s="61" t="s">
        <v>1508</v>
      </c>
      <c r="M2380" s="61" t="s">
        <v>4423</v>
      </c>
      <c r="N2380" s="355">
        <v>46062</v>
      </c>
      <c r="O2380" s="19">
        <v>3886860.47</v>
      </c>
      <c r="P2380" s="15" t="s">
        <v>1510</v>
      </c>
      <c r="Q2380" s="336">
        <v>1</v>
      </c>
    </row>
    <row r="2381" spans="1:17" x14ac:dyDescent="0.2">
      <c r="A2381" s="61" t="s">
        <v>3514</v>
      </c>
      <c r="B2381" s="61" t="s">
        <v>1498</v>
      </c>
      <c r="C2381" s="61" t="s">
        <v>1314</v>
      </c>
      <c r="D2381" s="61" t="s">
        <v>3515</v>
      </c>
      <c r="E2381" s="61" t="s">
        <v>4303</v>
      </c>
      <c r="F2381" s="61" t="s">
        <v>4358</v>
      </c>
      <c r="G2381" s="61" t="s">
        <v>1503</v>
      </c>
      <c r="H2381" s="61" t="s">
        <v>4301</v>
      </c>
      <c r="I2381" s="61" t="s">
        <v>1505</v>
      </c>
      <c r="J2381" s="61" t="s">
        <v>1506</v>
      </c>
      <c r="K2381" s="61" t="s">
        <v>4306</v>
      </c>
      <c r="L2381" s="61" t="s">
        <v>1508</v>
      </c>
      <c r="M2381" s="61" t="s">
        <v>4423</v>
      </c>
      <c r="N2381" s="355">
        <v>46062</v>
      </c>
      <c r="O2381" s="19">
        <v>0</v>
      </c>
      <c r="P2381" s="15" t="s">
        <v>1510</v>
      </c>
      <c r="Q2381" s="336">
        <v>1</v>
      </c>
    </row>
    <row r="2382" spans="1:17" x14ac:dyDescent="0.2">
      <c r="A2382" s="61" t="s">
        <v>3514</v>
      </c>
      <c r="B2382" s="61" t="s">
        <v>1498</v>
      </c>
      <c r="C2382" s="61" t="s">
        <v>4312</v>
      </c>
      <c r="D2382" s="61" t="s">
        <v>3515</v>
      </c>
      <c r="E2382" s="61" t="s">
        <v>4303</v>
      </c>
      <c r="F2382" s="61" t="s">
        <v>4358</v>
      </c>
      <c r="G2382" s="61" t="s">
        <v>1503</v>
      </c>
      <c r="H2382" s="61" t="s">
        <v>4301</v>
      </c>
      <c r="I2382" s="61" t="s">
        <v>1505</v>
      </c>
      <c r="J2382" s="61" t="s">
        <v>1506</v>
      </c>
      <c r="K2382" s="61" t="s">
        <v>4306</v>
      </c>
      <c r="L2382" s="61" t="s">
        <v>1508</v>
      </c>
      <c r="M2382" s="61" t="s">
        <v>4423</v>
      </c>
      <c r="N2382" s="355">
        <v>46062</v>
      </c>
      <c r="O2382" s="19">
        <v>0</v>
      </c>
      <c r="P2382" s="15" t="s">
        <v>1510</v>
      </c>
      <c r="Q2382" s="336">
        <v>1</v>
      </c>
    </row>
    <row r="2383" spans="1:17" x14ac:dyDescent="0.2">
      <c r="A2383" s="61" t="s">
        <v>3514</v>
      </c>
      <c r="B2383" s="61" t="s">
        <v>1498</v>
      </c>
      <c r="C2383" s="61" t="s">
        <v>4313</v>
      </c>
      <c r="D2383" s="61" t="s">
        <v>3515</v>
      </c>
      <c r="E2383" s="61" t="s">
        <v>4303</v>
      </c>
      <c r="F2383" s="61" t="s">
        <v>4358</v>
      </c>
      <c r="G2383" s="61" t="s">
        <v>1503</v>
      </c>
      <c r="H2383" s="61" t="s">
        <v>4301</v>
      </c>
      <c r="I2383" s="61" t="s">
        <v>1505</v>
      </c>
      <c r="J2383" s="61" t="s">
        <v>1506</v>
      </c>
      <c r="K2383" s="61" t="s">
        <v>4306</v>
      </c>
      <c r="L2383" s="61" t="s">
        <v>1508</v>
      </c>
      <c r="M2383" s="61" t="s">
        <v>4423</v>
      </c>
      <c r="N2383" s="355">
        <v>46062</v>
      </c>
      <c r="O2383" s="19">
        <v>0</v>
      </c>
      <c r="P2383" s="15" t="s">
        <v>1510</v>
      </c>
      <c r="Q2383" s="336">
        <v>1</v>
      </c>
    </row>
    <row r="2384" spans="1:17" x14ac:dyDescent="0.2">
      <c r="A2384" s="61" t="s">
        <v>3514</v>
      </c>
      <c r="B2384" s="61" t="s">
        <v>4300</v>
      </c>
      <c r="C2384" s="61" t="s">
        <v>1314</v>
      </c>
      <c r="D2384" s="61" t="s">
        <v>3515</v>
      </c>
      <c r="E2384" s="61" t="s">
        <v>4303</v>
      </c>
      <c r="F2384" s="61" t="s">
        <v>4358</v>
      </c>
      <c r="G2384" s="61" t="s">
        <v>1503</v>
      </c>
      <c r="H2384" s="61" t="s">
        <v>4301</v>
      </c>
      <c r="I2384" s="61" t="s">
        <v>1505</v>
      </c>
      <c r="J2384" s="61" t="s">
        <v>1506</v>
      </c>
      <c r="K2384" s="61" t="s">
        <v>4306</v>
      </c>
      <c r="L2384" s="61" t="s">
        <v>1508</v>
      </c>
      <c r="M2384" s="61" t="s">
        <v>4423</v>
      </c>
      <c r="N2384" s="355">
        <v>46062</v>
      </c>
      <c r="O2384" s="19">
        <v>982733.28</v>
      </c>
      <c r="P2384" s="15" t="s">
        <v>1510</v>
      </c>
      <c r="Q2384" s="336">
        <v>1</v>
      </c>
    </row>
    <row r="2385" spans="1:17" x14ac:dyDescent="0.2">
      <c r="A2385" s="61" t="s">
        <v>3516</v>
      </c>
      <c r="B2385" s="61" t="s">
        <v>1498</v>
      </c>
      <c r="C2385" s="61" t="s">
        <v>1314</v>
      </c>
      <c r="D2385" s="61" t="s">
        <v>3517</v>
      </c>
      <c r="E2385" s="61" t="s">
        <v>4303</v>
      </c>
      <c r="F2385" s="61" t="s">
        <v>4358</v>
      </c>
      <c r="G2385" s="61" t="s">
        <v>1503</v>
      </c>
      <c r="H2385" s="61" t="s">
        <v>4301</v>
      </c>
      <c r="I2385" s="61" t="s">
        <v>1505</v>
      </c>
      <c r="J2385" s="61" t="s">
        <v>1506</v>
      </c>
      <c r="K2385" s="61" t="s">
        <v>4306</v>
      </c>
      <c r="L2385" s="61" t="s">
        <v>1508</v>
      </c>
      <c r="M2385" s="61" t="s">
        <v>4423</v>
      </c>
      <c r="N2385" s="355">
        <v>46062</v>
      </c>
      <c r="O2385" s="19">
        <v>0</v>
      </c>
      <c r="P2385" s="15" t="s">
        <v>1510</v>
      </c>
      <c r="Q2385" s="336">
        <v>1</v>
      </c>
    </row>
    <row r="2386" spans="1:17" x14ac:dyDescent="0.2">
      <c r="A2386" s="61" t="s">
        <v>3516</v>
      </c>
      <c r="B2386" s="61" t="s">
        <v>1498</v>
      </c>
      <c r="C2386" s="61" t="s">
        <v>4312</v>
      </c>
      <c r="D2386" s="61" t="s">
        <v>3517</v>
      </c>
      <c r="E2386" s="61" t="s">
        <v>4303</v>
      </c>
      <c r="F2386" s="61" t="s">
        <v>4358</v>
      </c>
      <c r="G2386" s="61" t="s">
        <v>1503</v>
      </c>
      <c r="H2386" s="61" t="s">
        <v>4301</v>
      </c>
      <c r="I2386" s="61" t="s">
        <v>1505</v>
      </c>
      <c r="J2386" s="61" t="s">
        <v>1506</v>
      </c>
      <c r="K2386" s="61" t="s">
        <v>4306</v>
      </c>
      <c r="L2386" s="61" t="s">
        <v>1508</v>
      </c>
      <c r="M2386" s="61" t="s">
        <v>4423</v>
      </c>
      <c r="N2386" s="355">
        <v>46062</v>
      </c>
      <c r="O2386" s="19">
        <v>0</v>
      </c>
      <c r="P2386" s="15" t="s">
        <v>1510</v>
      </c>
      <c r="Q2386" s="336">
        <v>1</v>
      </c>
    </row>
    <row r="2387" spans="1:17" x14ac:dyDescent="0.2">
      <c r="A2387" s="61" t="s">
        <v>3516</v>
      </c>
      <c r="B2387" s="61" t="s">
        <v>1498</v>
      </c>
      <c r="C2387" s="61" t="s">
        <v>4313</v>
      </c>
      <c r="D2387" s="61" t="s">
        <v>3517</v>
      </c>
      <c r="E2387" s="61" t="s">
        <v>4303</v>
      </c>
      <c r="F2387" s="61" t="s">
        <v>4358</v>
      </c>
      <c r="G2387" s="61" t="s">
        <v>1503</v>
      </c>
      <c r="H2387" s="61" t="s">
        <v>4301</v>
      </c>
      <c r="I2387" s="61" t="s">
        <v>1505</v>
      </c>
      <c r="J2387" s="61" t="s">
        <v>1506</v>
      </c>
      <c r="K2387" s="61" t="s">
        <v>4306</v>
      </c>
      <c r="L2387" s="61" t="s">
        <v>1508</v>
      </c>
      <c r="M2387" s="61" t="s">
        <v>4423</v>
      </c>
      <c r="N2387" s="355">
        <v>46062</v>
      </c>
      <c r="O2387" s="19">
        <v>0</v>
      </c>
      <c r="P2387" s="15" t="s">
        <v>1510</v>
      </c>
      <c r="Q2387" s="336">
        <v>1</v>
      </c>
    </row>
    <row r="2388" spans="1:17" x14ac:dyDescent="0.2">
      <c r="A2388" s="61" t="s">
        <v>3516</v>
      </c>
      <c r="B2388" s="61" t="s">
        <v>4300</v>
      </c>
      <c r="C2388" s="61" t="s">
        <v>1314</v>
      </c>
      <c r="D2388" s="61" t="s">
        <v>3517</v>
      </c>
      <c r="E2388" s="61" t="s">
        <v>4303</v>
      </c>
      <c r="F2388" s="61" t="s">
        <v>4358</v>
      </c>
      <c r="G2388" s="61" t="s">
        <v>1503</v>
      </c>
      <c r="H2388" s="61" t="s">
        <v>4301</v>
      </c>
      <c r="I2388" s="61" t="s">
        <v>1505</v>
      </c>
      <c r="J2388" s="61" t="s">
        <v>1506</v>
      </c>
      <c r="K2388" s="61" t="s">
        <v>4306</v>
      </c>
      <c r="L2388" s="61" t="s">
        <v>1508</v>
      </c>
      <c r="M2388" s="61" t="s">
        <v>4423</v>
      </c>
      <c r="N2388" s="355">
        <v>46062</v>
      </c>
      <c r="O2388" s="19">
        <v>1251221.54</v>
      </c>
      <c r="P2388" s="15" t="s">
        <v>1510</v>
      </c>
      <c r="Q2388" s="336">
        <v>1</v>
      </c>
    </row>
    <row r="2389" spans="1:17" x14ac:dyDescent="0.2">
      <c r="A2389" s="61" t="s">
        <v>3983</v>
      </c>
      <c r="B2389" s="61" t="s">
        <v>1498</v>
      </c>
      <c r="C2389" s="61" t="s">
        <v>1314</v>
      </c>
      <c r="D2389" s="61" t="s">
        <v>3984</v>
      </c>
      <c r="E2389" s="61" t="s">
        <v>4303</v>
      </c>
      <c r="F2389" s="61" t="s">
        <v>4398</v>
      </c>
      <c r="G2389" s="61" t="s">
        <v>1503</v>
      </c>
      <c r="H2389" s="61" t="s">
        <v>4301</v>
      </c>
      <c r="I2389" s="61" t="s">
        <v>1505</v>
      </c>
      <c r="J2389" s="61" t="s">
        <v>1506</v>
      </c>
      <c r="K2389" s="61" t="s">
        <v>4306</v>
      </c>
      <c r="L2389" s="61" t="s">
        <v>1508</v>
      </c>
      <c r="M2389" s="61" t="s">
        <v>4423</v>
      </c>
      <c r="N2389" s="355">
        <v>46062</v>
      </c>
      <c r="O2389" s="19">
        <v>0</v>
      </c>
      <c r="P2389" s="15" t="s">
        <v>1510</v>
      </c>
      <c r="Q2389" s="336">
        <v>1</v>
      </c>
    </row>
    <row r="2390" spans="1:17" x14ac:dyDescent="0.2">
      <c r="A2390" s="61" t="s">
        <v>3983</v>
      </c>
      <c r="B2390" s="61" t="s">
        <v>1498</v>
      </c>
      <c r="C2390" s="61" t="s">
        <v>4312</v>
      </c>
      <c r="D2390" s="61" t="s">
        <v>3984</v>
      </c>
      <c r="E2390" s="61" t="s">
        <v>4303</v>
      </c>
      <c r="F2390" s="61" t="s">
        <v>4398</v>
      </c>
      <c r="G2390" s="61" t="s">
        <v>1503</v>
      </c>
      <c r="H2390" s="61" t="s">
        <v>4301</v>
      </c>
      <c r="I2390" s="61" t="s">
        <v>1505</v>
      </c>
      <c r="J2390" s="61" t="s">
        <v>1506</v>
      </c>
      <c r="K2390" s="61" t="s">
        <v>4306</v>
      </c>
      <c r="L2390" s="61" t="s">
        <v>1508</v>
      </c>
      <c r="M2390" s="61" t="s">
        <v>4423</v>
      </c>
      <c r="N2390" s="355">
        <v>46062</v>
      </c>
      <c r="O2390" s="19">
        <v>0</v>
      </c>
      <c r="P2390" s="15" t="s">
        <v>1510</v>
      </c>
      <c r="Q2390" s="336">
        <v>1</v>
      </c>
    </row>
    <row r="2391" spans="1:17" x14ac:dyDescent="0.2">
      <c r="A2391" s="61" t="s">
        <v>3983</v>
      </c>
      <c r="B2391" s="61" t="s">
        <v>1498</v>
      </c>
      <c r="C2391" s="61" t="s">
        <v>4313</v>
      </c>
      <c r="D2391" s="61" t="s">
        <v>3984</v>
      </c>
      <c r="E2391" s="61" t="s">
        <v>4303</v>
      </c>
      <c r="F2391" s="61" t="s">
        <v>4398</v>
      </c>
      <c r="G2391" s="61" t="s">
        <v>1503</v>
      </c>
      <c r="H2391" s="61" t="s">
        <v>4301</v>
      </c>
      <c r="I2391" s="61" t="s">
        <v>1505</v>
      </c>
      <c r="J2391" s="61" t="s">
        <v>1506</v>
      </c>
      <c r="K2391" s="61" t="s">
        <v>4306</v>
      </c>
      <c r="L2391" s="61" t="s">
        <v>1508</v>
      </c>
      <c r="M2391" s="61" t="s">
        <v>4423</v>
      </c>
      <c r="N2391" s="355">
        <v>46062</v>
      </c>
      <c r="O2391" s="19">
        <v>0</v>
      </c>
      <c r="P2391" s="15" t="s">
        <v>1510</v>
      </c>
      <c r="Q2391" s="336">
        <v>1</v>
      </c>
    </row>
    <row r="2392" spans="1:17" x14ac:dyDescent="0.2">
      <c r="A2392" s="61" t="s">
        <v>3983</v>
      </c>
      <c r="B2392" s="61" t="s">
        <v>4300</v>
      </c>
      <c r="C2392" s="61" t="s">
        <v>1314</v>
      </c>
      <c r="D2392" s="61" t="s">
        <v>3984</v>
      </c>
      <c r="E2392" s="61" t="s">
        <v>4303</v>
      </c>
      <c r="F2392" s="61" t="s">
        <v>4398</v>
      </c>
      <c r="G2392" s="61" t="s">
        <v>1503</v>
      </c>
      <c r="H2392" s="61" t="s">
        <v>4301</v>
      </c>
      <c r="I2392" s="61" t="s">
        <v>1505</v>
      </c>
      <c r="J2392" s="61" t="s">
        <v>1506</v>
      </c>
      <c r="K2392" s="61" t="s">
        <v>4306</v>
      </c>
      <c r="L2392" s="61" t="s">
        <v>1508</v>
      </c>
      <c r="M2392" s="61" t="s">
        <v>4423</v>
      </c>
      <c r="N2392" s="355">
        <v>46062</v>
      </c>
      <c r="O2392" s="19">
        <v>1178216.94</v>
      </c>
      <c r="P2392" s="15" t="s">
        <v>1510</v>
      </c>
      <c r="Q2392" s="336">
        <v>1</v>
      </c>
    </row>
    <row r="2393" spans="1:17" x14ac:dyDescent="0.2">
      <c r="A2393" s="61" t="s">
        <v>3985</v>
      </c>
      <c r="B2393" s="61" t="s">
        <v>1498</v>
      </c>
      <c r="C2393" s="61" t="s">
        <v>1314</v>
      </c>
      <c r="D2393" s="61" t="s">
        <v>3986</v>
      </c>
      <c r="E2393" s="61" t="s">
        <v>4303</v>
      </c>
      <c r="F2393" s="61" t="s">
        <v>4358</v>
      </c>
      <c r="G2393" s="61" t="s">
        <v>1503</v>
      </c>
      <c r="H2393" s="61" t="s">
        <v>4301</v>
      </c>
      <c r="I2393" s="61" t="s">
        <v>1505</v>
      </c>
      <c r="J2393" s="61" t="s">
        <v>1506</v>
      </c>
      <c r="K2393" s="61" t="s">
        <v>4306</v>
      </c>
      <c r="L2393" s="61" t="s">
        <v>1508</v>
      </c>
      <c r="M2393" s="61" t="s">
        <v>4423</v>
      </c>
      <c r="N2393" s="355">
        <v>46062</v>
      </c>
      <c r="O2393" s="19">
        <v>0</v>
      </c>
      <c r="P2393" s="15" t="s">
        <v>1510</v>
      </c>
      <c r="Q2393" s="336">
        <v>1</v>
      </c>
    </row>
    <row r="2394" spans="1:17" x14ac:dyDescent="0.2">
      <c r="A2394" s="61" t="s">
        <v>3985</v>
      </c>
      <c r="B2394" s="61" t="s">
        <v>1498</v>
      </c>
      <c r="C2394" s="61" t="s">
        <v>4312</v>
      </c>
      <c r="D2394" s="61" t="s">
        <v>3986</v>
      </c>
      <c r="E2394" s="61" t="s">
        <v>4303</v>
      </c>
      <c r="F2394" s="61" t="s">
        <v>4358</v>
      </c>
      <c r="G2394" s="61" t="s">
        <v>1503</v>
      </c>
      <c r="H2394" s="61" t="s">
        <v>4301</v>
      </c>
      <c r="I2394" s="61" t="s">
        <v>1505</v>
      </c>
      <c r="J2394" s="61" t="s">
        <v>1506</v>
      </c>
      <c r="K2394" s="61" t="s">
        <v>4306</v>
      </c>
      <c r="L2394" s="61" t="s">
        <v>1508</v>
      </c>
      <c r="M2394" s="61" t="s">
        <v>4423</v>
      </c>
      <c r="N2394" s="355">
        <v>46062</v>
      </c>
      <c r="O2394" s="19">
        <v>0</v>
      </c>
      <c r="P2394" s="15" t="s">
        <v>1510</v>
      </c>
      <c r="Q2394" s="336">
        <v>1</v>
      </c>
    </row>
    <row r="2395" spans="1:17" x14ac:dyDescent="0.2">
      <c r="A2395" s="61" t="s">
        <v>3985</v>
      </c>
      <c r="B2395" s="61" t="s">
        <v>1498</v>
      </c>
      <c r="C2395" s="61" t="s">
        <v>4313</v>
      </c>
      <c r="D2395" s="61" t="s">
        <v>3986</v>
      </c>
      <c r="E2395" s="61" t="s">
        <v>4303</v>
      </c>
      <c r="F2395" s="61" t="s">
        <v>4358</v>
      </c>
      <c r="G2395" s="61" t="s">
        <v>1503</v>
      </c>
      <c r="H2395" s="61" t="s">
        <v>4301</v>
      </c>
      <c r="I2395" s="61" t="s">
        <v>1505</v>
      </c>
      <c r="J2395" s="61" t="s">
        <v>1506</v>
      </c>
      <c r="K2395" s="61" t="s">
        <v>4306</v>
      </c>
      <c r="L2395" s="61" t="s">
        <v>1508</v>
      </c>
      <c r="M2395" s="61" t="s">
        <v>4423</v>
      </c>
      <c r="N2395" s="355">
        <v>46062</v>
      </c>
      <c r="O2395" s="19">
        <v>0</v>
      </c>
      <c r="P2395" s="15" t="s">
        <v>1510</v>
      </c>
      <c r="Q2395" s="336">
        <v>1</v>
      </c>
    </row>
    <row r="2396" spans="1:17" x14ac:dyDescent="0.2">
      <c r="A2396" s="61" t="s">
        <v>3985</v>
      </c>
      <c r="B2396" s="61" t="s">
        <v>4300</v>
      </c>
      <c r="C2396" s="61" t="s">
        <v>1314</v>
      </c>
      <c r="D2396" s="61" t="s">
        <v>3986</v>
      </c>
      <c r="E2396" s="61" t="s">
        <v>4303</v>
      </c>
      <c r="F2396" s="61" t="s">
        <v>4358</v>
      </c>
      <c r="G2396" s="61" t="s">
        <v>1503</v>
      </c>
      <c r="H2396" s="61" t="s">
        <v>4301</v>
      </c>
      <c r="I2396" s="61" t="s">
        <v>1505</v>
      </c>
      <c r="J2396" s="61" t="s">
        <v>1506</v>
      </c>
      <c r="K2396" s="61" t="s">
        <v>4306</v>
      </c>
      <c r="L2396" s="61" t="s">
        <v>1508</v>
      </c>
      <c r="M2396" s="61" t="s">
        <v>4423</v>
      </c>
      <c r="N2396" s="355">
        <v>46062</v>
      </c>
      <c r="O2396" s="19">
        <v>593695.4</v>
      </c>
      <c r="P2396" s="15" t="s">
        <v>1510</v>
      </c>
      <c r="Q2396" s="336">
        <v>1</v>
      </c>
    </row>
    <row r="2397" spans="1:17" x14ac:dyDescent="0.2">
      <c r="A2397" s="61" t="s">
        <v>3989</v>
      </c>
      <c r="B2397" s="61" t="s">
        <v>1498</v>
      </c>
      <c r="C2397" s="61" t="s">
        <v>1314</v>
      </c>
      <c r="D2397" s="61" t="s">
        <v>3990</v>
      </c>
      <c r="E2397" s="61" t="s">
        <v>4303</v>
      </c>
      <c r="F2397" s="61" t="s">
        <v>4358</v>
      </c>
      <c r="G2397" s="61" t="s">
        <v>1503</v>
      </c>
      <c r="H2397" s="61" t="s">
        <v>4301</v>
      </c>
      <c r="I2397" s="61" t="s">
        <v>1505</v>
      </c>
      <c r="J2397" s="61" t="s">
        <v>1506</v>
      </c>
      <c r="K2397" s="61" t="s">
        <v>4306</v>
      </c>
      <c r="L2397" s="61" t="s">
        <v>1508</v>
      </c>
      <c r="M2397" s="61" t="s">
        <v>4423</v>
      </c>
      <c r="N2397" s="355">
        <v>46062</v>
      </c>
      <c r="O2397" s="19">
        <v>0</v>
      </c>
      <c r="P2397" s="15" t="s">
        <v>1510</v>
      </c>
      <c r="Q2397" s="336">
        <v>1</v>
      </c>
    </row>
    <row r="2398" spans="1:17" x14ac:dyDescent="0.2">
      <c r="A2398" s="61" t="s">
        <v>3989</v>
      </c>
      <c r="B2398" s="61" t="s">
        <v>1498</v>
      </c>
      <c r="C2398" s="61" t="s">
        <v>4312</v>
      </c>
      <c r="D2398" s="61" t="s">
        <v>3990</v>
      </c>
      <c r="E2398" s="61" t="s">
        <v>4303</v>
      </c>
      <c r="F2398" s="61" t="s">
        <v>4358</v>
      </c>
      <c r="G2398" s="61" t="s">
        <v>1503</v>
      </c>
      <c r="H2398" s="61" t="s">
        <v>4301</v>
      </c>
      <c r="I2398" s="61" t="s">
        <v>1505</v>
      </c>
      <c r="J2398" s="61" t="s">
        <v>1506</v>
      </c>
      <c r="K2398" s="61" t="s">
        <v>4306</v>
      </c>
      <c r="L2398" s="61" t="s">
        <v>1508</v>
      </c>
      <c r="M2398" s="61" t="s">
        <v>4423</v>
      </c>
      <c r="N2398" s="355">
        <v>46062</v>
      </c>
      <c r="O2398" s="19">
        <v>0</v>
      </c>
      <c r="P2398" s="15" t="s">
        <v>1510</v>
      </c>
      <c r="Q2398" s="336">
        <v>1</v>
      </c>
    </row>
    <row r="2399" spans="1:17" x14ac:dyDescent="0.2">
      <c r="A2399" s="61" t="s">
        <v>3989</v>
      </c>
      <c r="B2399" s="61" t="s">
        <v>1498</v>
      </c>
      <c r="C2399" s="61" t="s">
        <v>4313</v>
      </c>
      <c r="D2399" s="61" t="s">
        <v>3990</v>
      </c>
      <c r="E2399" s="61" t="s">
        <v>4303</v>
      </c>
      <c r="F2399" s="61" t="s">
        <v>4358</v>
      </c>
      <c r="G2399" s="61" t="s">
        <v>1503</v>
      </c>
      <c r="H2399" s="61" t="s">
        <v>4301</v>
      </c>
      <c r="I2399" s="61" t="s">
        <v>1505</v>
      </c>
      <c r="J2399" s="61" t="s">
        <v>1506</v>
      </c>
      <c r="K2399" s="61" t="s">
        <v>4306</v>
      </c>
      <c r="L2399" s="61" t="s">
        <v>1508</v>
      </c>
      <c r="M2399" s="61" t="s">
        <v>4423</v>
      </c>
      <c r="N2399" s="355">
        <v>46062</v>
      </c>
      <c r="O2399" s="19">
        <v>0</v>
      </c>
      <c r="P2399" s="15" t="s">
        <v>1510</v>
      </c>
      <c r="Q2399" s="336">
        <v>1</v>
      </c>
    </row>
    <row r="2400" spans="1:17" x14ac:dyDescent="0.2">
      <c r="A2400" s="61" t="s">
        <v>3989</v>
      </c>
      <c r="B2400" s="61" t="s">
        <v>4300</v>
      </c>
      <c r="C2400" s="61" t="s">
        <v>1314</v>
      </c>
      <c r="D2400" s="61" t="s">
        <v>3990</v>
      </c>
      <c r="E2400" s="61" t="s">
        <v>4303</v>
      </c>
      <c r="F2400" s="61" t="s">
        <v>4358</v>
      </c>
      <c r="G2400" s="61" t="s">
        <v>1503</v>
      </c>
      <c r="H2400" s="61" t="s">
        <v>4301</v>
      </c>
      <c r="I2400" s="61" t="s">
        <v>1505</v>
      </c>
      <c r="J2400" s="61" t="s">
        <v>1506</v>
      </c>
      <c r="K2400" s="61" t="s">
        <v>4306</v>
      </c>
      <c r="L2400" s="61" t="s">
        <v>1508</v>
      </c>
      <c r="M2400" s="61" t="s">
        <v>4423</v>
      </c>
      <c r="N2400" s="355">
        <v>46062</v>
      </c>
      <c r="O2400" s="19">
        <v>596469.51</v>
      </c>
      <c r="P2400" s="15" t="s">
        <v>1510</v>
      </c>
      <c r="Q2400" s="336">
        <v>1</v>
      </c>
    </row>
    <row r="2401" spans="1:17" x14ac:dyDescent="0.2">
      <c r="A2401" s="61" t="s">
        <v>3524</v>
      </c>
      <c r="B2401" s="61" t="s">
        <v>1498</v>
      </c>
      <c r="C2401" s="61" t="s">
        <v>1314</v>
      </c>
      <c r="D2401" s="61" t="s">
        <v>3525</v>
      </c>
      <c r="E2401" s="61" t="s">
        <v>4303</v>
      </c>
      <c r="F2401" s="61" t="s">
        <v>4316</v>
      </c>
      <c r="G2401" s="61" t="s">
        <v>1503</v>
      </c>
      <c r="H2401" s="61" t="s">
        <v>4301</v>
      </c>
      <c r="I2401" s="61" t="s">
        <v>1505</v>
      </c>
      <c r="J2401" s="61" t="s">
        <v>1506</v>
      </c>
      <c r="K2401" s="61" t="s">
        <v>4306</v>
      </c>
      <c r="L2401" s="61" t="s">
        <v>1508</v>
      </c>
      <c r="M2401" s="61" t="s">
        <v>4423</v>
      </c>
      <c r="N2401" s="355">
        <v>46034</v>
      </c>
      <c r="O2401" s="19">
        <v>0</v>
      </c>
      <c r="P2401" s="15" t="s">
        <v>1510</v>
      </c>
      <c r="Q2401" s="336">
        <v>1</v>
      </c>
    </row>
    <row r="2402" spans="1:17" x14ac:dyDescent="0.2">
      <c r="A2402" s="61" t="s">
        <v>3524</v>
      </c>
      <c r="B2402" s="61" t="s">
        <v>1498</v>
      </c>
      <c r="C2402" s="61" t="s">
        <v>4312</v>
      </c>
      <c r="D2402" s="61" t="s">
        <v>3525</v>
      </c>
      <c r="E2402" s="61" t="s">
        <v>4303</v>
      </c>
      <c r="F2402" s="61" t="s">
        <v>4316</v>
      </c>
      <c r="G2402" s="61" t="s">
        <v>1503</v>
      </c>
      <c r="H2402" s="61" t="s">
        <v>4301</v>
      </c>
      <c r="I2402" s="61" t="s">
        <v>1505</v>
      </c>
      <c r="J2402" s="61" t="s">
        <v>1506</v>
      </c>
      <c r="K2402" s="61" t="s">
        <v>4306</v>
      </c>
      <c r="L2402" s="61" t="s">
        <v>1508</v>
      </c>
      <c r="M2402" s="61" t="s">
        <v>4423</v>
      </c>
      <c r="N2402" s="355">
        <v>46034</v>
      </c>
      <c r="O2402" s="19">
        <v>0</v>
      </c>
      <c r="P2402" s="15" t="s">
        <v>1510</v>
      </c>
      <c r="Q2402" s="336">
        <v>1</v>
      </c>
    </row>
    <row r="2403" spans="1:17" x14ac:dyDescent="0.2">
      <c r="A2403" s="61" t="s">
        <v>3524</v>
      </c>
      <c r="B2403" s="61" t="s">
        <v>1498</v>
      </c>
      <c r="C2403" s="61" t="s">
        <v>4313</v>
      </c>
      <c r="D2403" s="61" t="s">
        <v>3525</v>
      </c>
      <c r="E2403" s="61" t="s">
        <v>4303</v>
      </c>
      <c r="F2403" s="61" t="s">
        <v>4316</v>
      </c>
      <c r="G2403" s="61" t="s">
        <v>1503</v>
      </c>
      <c r="H2403" s="61" t="s">
        <v>4301</v>
      </c>
      <c r="I2403" s="61" t="s">
        <v>1505</v>
      </c>
      <c r="J2403" s="61" t="s">
        <v>1506</v>
      </c>
      <c r="K2403" s="61" t="s">
        <v>4306</v>
      </c>
      <c r="L2403" s="61" t="s">
        <v>1508</v>
      </c>
      <c r="M2403" s="61" t="s">
        <v>4423</v>
      </c>
      <c r="N2403" s="355">
        <v>46034</v>
      </c>
      <c r="O2403" s="19">
        <v>0</v>
      </c>
      <c r="P2403" s="15" t="s">
        <v>1510</v>
      </c>
      <c r="Q2403" s="336">
        <v>1</v>
      </c>
    </row>
    <row r="2404" spans="1:17" x14ac:dyDescent="0.2">
      <c r="A2404" s="61" t="s">
        <v>3524</v>
      </c>
      <c r="B2404" s="61" t="s">
        <v>4300</v>
      </c>
      <c r="C2404" s="61" t="s">
        <v>1314</v>
      </c>
      <c r="D2404" s="61" t="s">
        <v>3525</v>
      </c>
      <c r="E2404" s="61" t="s">
        <v>4303</v>
      </c>
      <c r="F2404" s="61" t="s">
        <v>4316</v>
      </c>
      <c r="G2404" s="61" t="s">
        <v>1503</v>
      </c>
      <c r="H2404" s="61" t="s">
        <v>4301</v>
      </c>
      <c r="I2404" s="61" t="s">
        <v>1505</v>
      </c>
      <c r="J2404" s="61" t="s">
        <v>1506</v>
      </c>
      <c r="K2404" s="61" t="s">
        <v>4306</v>
      </c>
      <c r="L2404" s="61" t="s">
        <v>1508</v>
      </c>
      <c r="M2404" s="61" t="s">
        <v>4423</v>
      </c>
      <c r="N2404" s="355">
        <v>46034</v>
      </c>
      <c r="O2404" s="19">
        <v>21</v>
      </c>
      <c r="P2404" s="15" t="s">
        <v>1510</v>
      </c>
      <c r="Q2404" s="336">
        <v>1</v>
      </c>
    </row>
    <row r="2405" spans="1:17" x14ac:dyDescent="0.2">
      <c r="A2405" s="61" t="s">
        <v>3987</v>
      </c>
      <c r="B2405" s="61" t="s">
        <v>1498</v>
      </c>
      <c r="C2405" s="61" t="s">
        <v>1314</v>
      </c>
      <c r="D2405" s="61" t="s">
        <v>3988</v>
      </c>
      <c r="E2405" s="61" t="s">
        <v>4303</v>
      </c>
      <c r="F2405" s="61" t="s">
        <v>4358</v>
      </c>
      <c r="G2405" s="61" t="s">
        <v>1503</v>
      </c>
      <c r="H2405" s="61" t="s">
        <v>4301</v>
      </c>
      <c r="I2405" s="61" t="s">
        <v>1505</v>
      </c>
      <c r="J2405" s="61" t="s">
        <v>1506</v>
      </c>
      <c r="K2405" s="61" t="s">
        <v>4306</v>
      </c>
      <c r="L2405" s="61" t="s">
        <v>1508</v>
      </c>
      <c r="M2405" s="61" t="s">
        <v>4423</v>
      </c>
      <c r="N2405" s="355">
        <v>46062</v>
      </c>
      <c r="O2405" s="19">
        <v>0</v>
      </c>
      <c r="P2405" s="15" t="s">
        <v>1510</v>
      </c>
      <c r="Q2405" s="336">
        <v>1</v>
      </c>
    </row>
    <row r="2406" spans="1:17" x14ac:dyDescent="0.2">
      <c r="A2406" s="61" t="s">
        <v>3987</v>
      </c>
      <c r="B2406" s="61" t="s">
        <v>1498</v>
      </c>
      <c r="C2406" s="61" t="s">
        <v>4312</v>
      </c>
      <c r="D2406" s="61" t="s">
        <v>3988</v>
      </c>
      <c r="E2406" s="61" t="s">
        <v>4303</v>
      </c>
      <c r="F2406" s="61" t="s">
        <v>4358</v>
      </c>
      <c r="G2406" s="61" t="s">
        <v>1503</v>
      </c>
      <c r="H2406" s="61" t="s">
        <v>4301</v>
      </c>
      <c r="I2406" s="61" t="s">
        <v>1505</v>
      </c>
      <c r="J2406" s="61" t="s">
        <v>1506</v>
      </c>
      <c r="K2406" s="61" t="s">
        <v>4306</v>
      </c>
      <c r="L2406" s="61" t="s">
        <v>1508</v>
      </c>
      <c r="M2406" s="61" t="s">
        <v>4423</v>
      </c>
      <c r="N2406" s="355">
        <v>46062</v>
      </c>
      <c r="O2406" s="19">
        <v>0</v>
      </c>
      <c r="P2406" s="15" t="s">
        <v>1510</v>
      </c>
      <c r="Q2406" s="336">
        <v>1</v>
      </c>
    </row>
    <row r="2407" spans="1:17" x14ac:dyDescent="0.2">
      <c r="A2407" s="61" t="s">
        <v>3987</v>
      </c>
      <c r="B2407" s="61" t="s">
        <v>1498</v>
      </c>
      <c r="C2407" s="61" t="s">
        <v>4313</v>
      </c>
      <c r="D2407" s="61" t="s">
        <v>3988</v>
      </c>
      <c r="E2407" s="61" t="s">
        <v>4303</v>
      </c>
      <c r="F2407" s="61" t="s">
        <v>4358</v>
      </c>
      <c r="G2407" s="61" t="s">
        <v>1503</v>
      </c>
      <c r="H2407" s="61" t="s">
        <v>4301</v>
      </c>
      <c r="I2407" s="61" t="s">
        <v>1505</v>
      </c>
      <c r="J2407" s="61" t="s">
        <v>1506</v>
      </c>
      <c r="K2407" s="61" t="s">
        <v>4306</v>
      </c>
      <c r="L2407" s="61" t="s">
        <v>1508</v>
      </c>
      <c r="M2407" s="61" t="s">
        <v>4423</v>
      </c>
      <c r="N2407" s="355">
        <v>46062</v>
      </c>
      <c r="O2407" s="19">
        <v>0</v>
      </c>
      <c r="P2407" s="15" t="s">
        <v>1510</v>
      </c>
      <c r="Q2407" s="336">
        <v>1</v>
      </c>
    </row>
    <row r="2408" spans="1:17" x14ac:dyDescent="0.2">
      <c r="A2408" s="61" t="s">
        <v>3987</v>
      </c>
      <c r="B2408" s="61" t="s">
        <v>4300</v>
      </c>
      <c r="C2408" s="61" t="s">
        <v>1314</v>
      </c>
      <c r="D2408" s="61" t="s">
        <v>3988</v>
      </c>
      <c r="E2408" s="61" t="s">
        <v>4303</v>
      </c>
      <c r="F2408" s="61" t="s">
        <v>4358</v>
      </c>
      <c r="G2408" s="61" t="s">
        <v>1503</v>
      </c>
      <c r="H2408" s="61" t="s">
        <v>4301</v>
      </c>
      <c r="I2408" s="61" t="s">
        <v>1505</v>
      </c>
      <c r="J2408" s="61" t="s">
        <v>1506</v>
      </c>
      <c r="K2408" s="61" t="s">
        <v>4306</v>
      </c>
      <c r="L2408" s="61" t="s">
        <v>1508</v>
      </c>
      <c r="M2408" s="61" t="s">
        <v>4423</v>
      </c>
      <c r="N2408" s="355">
        <v>46062</v>
      </c>
      <c r="O2408" s="19">
        <v>656841.32999999996</v>
      </c>
      <c r="P2408" s="15" t="s">
        <v>1510</v>
      </c>
      <c r="Q2408" s="336">
        <v>1</v>
      </c>
    </row>
    <row r="2409" spans="1:17" x14ac:dyDescent="0.2">
      <c r="A2409" s="61" t="s">
        <v>3991</v>
      </c>
      <c r="B2409" s="61" t="s">
        <v>1498</v>
      </c>
      <c r="C2409" s="61" t="s">
        <v>1314</v>
      </c>
      <c r="D2409" s="61" t="s">
        <v>3992</v>
      </c>
      <c r="E2409" s="61" t="s">
        <v>4303</v>
      </c>
      <c r="F2409" s="61" t="s">
        <v>4358</v>
      </c>
      <c r="G2409" s="61" t="s">
        <v>1503</v>
      </c>
      <c r="H2409" s="61" t="s">
        <v>4301</v>
      </c>
      <c r="I2409" s="61" t="s">
        <v>1505</v>
      </c>
      <c r="J2409" s="61" t="s">
        <v>1506</v>
      </c>
      <c r="K2409" s="61" t="s">
        <v>4306</v>
      </c>
      <c r="L2409" s="61" t="s">
        <v>1508</v>
      </c>
      <c r="M2409" s="61" t="s">
        <v>4423</v>
      </c>
      <c r="N2409" s="355">
        <v>46062</v>
      </c>
      <c r="O2409" s="19">
        <v>0</v>
      </c>
      <c r="P2409" s="15" t="s">
        <v>1510</v>
      </c>
      <c r="Q2409" s="336">
        <v>1</v>
      </c>
    </row>
    <row r="2410" spans="1:17" x14ac:dyDescent="0.2">
      <c r="A2410" s="61" t="s">
        <v>3991</v>
      </c>
      <c r="B2410" s="61" t="s">
        <v>1498</v>
      </c>
      <c r="C2410" s="61" t="s">
        <v>4312</v>
      </c>
      <c r="D2410" s="61" t="s">
        <v>3992</v>
      </c>
      <c r="E2410" s="61" t="s">
        <v>4303</v>
      </c>
      <c r="F2410" s="61" t="s">
        <v>4358</v>
      </c>
      <c r="G2410" s="61" t="s">
        <v>1503</v>
      </c>
      <c r="H2410" s="61" t="s">
        <v>4301</v>
      </c>
      <c r="I2410" s="61" t="s">
        <v>1505</v>
      </c>
      <c r="J2410" s="61" t="s">
        <v>1506</v>
      </c>
      <c r="K2410" s="61" t="s">
        <v>4306</v>
      </c>
      <c r="L2410" s="61" t="s">
        <v>1508</v>
      </c>
      <c r="M2410" s="61" t="s">
        <v>4423</v>
      </c>
      <c r="N2410" s="355">
        <v>46062</v>
      </c>
      <c r="O2410" s="19">
        <v>0</v>
      </c>
      <c r="P2410" s="15" t="s">
        <v>1510</v>
      </c>
      <c r="Q2410" s="336">
        <v>1</v>
      </c>
    </row>
    <row r="2411" spans="1:17" x14ac:dyDescent="0.2">
      <c r="A2411" s="61" t="s">
        <v>3991</v>
      </c>
      <c r="B2411" s="61" t="s">
        <v>1498</v>
      </c>
      <c r="C2411" s="61" t="s">
        <v>4313</v>
      </c>
      <c r="D2411" s="61" t="s">
        <v>3992</v>
      </c>
      <c r="E2411" s="61" t="s">
        <v>4303</v>
      </c>
      <c r="F2411" s="61" t="s">
        <v>4358</v>
      </c>
      <c r="G2411" s="61" t="s">
        <v>1503</v>
      </c>
      <c r="H2411" s="61" t="s">
        <v>4301</v>
      </c>
      <c r="I2411" s="61" t="s">
        <v>1505</v>
      </c>
      <c r="J2411" s="61" t="s">
        <v>1506</v>
      </c>
      <c r="K2411" s="61" t="s">
        <v>4306</v>
      </c>
      <c r="L2411" s="61" t="s">
        <v>1508</v>
      </c>
      <c r="M2411" s="61" t="s">
        <v>4423</v>
      </c>
      <c r="N2411" s="355">
        <v>46062</v>
      </c>
      <c r="O2411" s="19">
        <v>0</v>
      </c>
      <c r="P2411" s="15" t="s">
        <v>1510</v>
      </c>
      <c r="Q2411" s="336">
        <v>1</v>
      </c>
    </row>
    <row r="2412" spans="1:17" x14ac:dyDescent="0.2">
      <c r="A2412" s="61" t="s">
        <v>3991</v>
      </c>
      <c r="B2412" s="61" t="s">
        <v>4300</v>
      </c>
      <c r="C2412" s="61" t="s">
        <v>1314</v>
      </c>
      <c r="D2412" s="61" t="s">
        <v>3992</v>
      </c>
      <c r="E2412" s="61" t="s">
        <v>4303</v>
      </c>
      <c r="F2412" s="61" t="s">
        <v>4358</v>
      </c>
      <c r="G2412" s="61" t="s">
        <v>1503</v>
      </c>
      <c r="H2412" s="61" t="s">
        <v>4301</v>
      </c>
      <c r="I2412" s="61" t="s">
        <v>1505</v>
      </c>
      <c r="J2412" s="61" t="s">
        <v>1506</v>
      </c>
      <c r="K2412" s="61" t="s">
        <v>4306</v>
      </c>
      <c r="L2412" s="61" t="s">
        <v>1508</v>
      </c>
      <c r="M2412" s="61" t="s">
        <v>4423</v>
      </c>
      <c r="N2412" s="355">
        <v>46062</v>
      </c>
      <c r="O2412" s="19">
        <v>564636.28</v>
      </c>
      <c r="P2412" s="15" t="s">
        <v>1510</v>
      </c>
      <c r="Q2412" s="336">
        <v>1</v>
      </c>
    </row>
    <row r="2413" spans="1:17" x14ac:dyDescent="0.2">
      <c r="A2413" s="61" t="s">
        <v>3276</v>
      </c>
      <c r="B2413" s="61" t="s">
        <v>1498</v>
      </c>
      <c r="C2413" s="61" t="s">
        <v>1314</v>
      </c>
      <c r="D2413" s="61" t="s">
        <v>3277</v>
      </c>
      <c r="E2413" s="61" t="s">
        <v>4303</v>
      </c>
      <c r="F2413" s="61" t="s">
        <v>4358</v>
      </c>
      <c r="G2413" s="61" t="s">
        <v>1503</v>
      </c>
      <c r="H2413" s="61" t="s">
        <v>4301</v>
      </c>
      <c r="I2413" s="61" t="s">
        <v>1505</v>
      </c>
      <c r="J2413" s="61" t="s">
        <v>1506</v>
      </c>
      <c r="K2413" s="61" t="s">
        <v>4306</v>
      </c>
      <c r="L2413" s="61" t="s">
        <v>1508</v>
      </c>
      <c r="M2413" s="61" t="s">
        <v>4423</v>
      </c>
      <c r="N2413" s="355">
        <v>46034</v>
      </c>
      <c r="O2413" s="19">
        <v>0</v>
      </c>
      <c r="P2413" s="15" t="s">
        <v>1510</v>
      </c>
      <c r="Q2413" s="336">
        <v>1</v>
      </c>
    </row>
    <row r="2414" spans="1:17" x14ac:dyDescent="0.2">
      <c r="A2414" s="61" t="s">
        <v>3276</v>
      </c>
      <c r="B2414" s="61" t="s">
        <v>1498</v>
      </c>
      <c r="C2414" s="61" t="s">
        <v>4312</v>
      </c>
      <c r="D2414" s="61" t="s">
        <v>3277</v>
      </c>
      <c r="E2414" s="61" t="s">
        <v>4303</v>
      </c>
      <c r="F2414" s="61" t="s">
        <v>4358</v>
      </c>
      <c r="G2414" s="61" t="s">
        <v>1503</v>
      </c>
      <c r="H2414" s="61" t="s">
        <v>4301</v>
      </c>
      <c r="I2414" s="61" t="s">
        <v>1505</v>
      </c>
      <c r="J2414" s="61" t="s">
        <v>1506</v>
      </c>
      <c r="K2414" s="61" t="s">
        <v>4306</v>
      </c>
      <c r="L2414" s="61" t="s">
        <v>1508</v>
      </c>
      <c r="M2414" s="61" t="s">
        <v>4423</v>
      </c>
      <c r="N2414" s="355">
        <v>46034</v>
      </c>
      <c r="O2414" s="19">
        <v>0</v>
      </c>
      <c r="P2414" s="15" t="s">
        <v>1510</v>
      </c>
      <c r="Q2414" s="336">
        <v>1</v>
      </c>
    </row>
    <row r="2415" spans="1:17" x14ac:dyDescent="0.2">
      <c r="A2415" s="61" t="s">
        <v>3276</v>
      </c>
      <c r="B2415" s="61" t="s">
        <v>1498</v>
      </c>
      <c r="C2415" s="61" t="s">
        <v>4313</v>
      </c>
      <c r="D2415" s="61" t="s">
        <v>3277</v>
      </c>
      <c r="E2415" s="61" t="s">
        <v>4303</v>
      </c>
      <c r="F2415" s="61" t="s">
        <v>4358</v>
      </c>
      <c r="G2415" s="61" t="s">
        <v>1503</v>
      </c>
      <c r="H2415" s="61" t="s">
        <v>4301</v>
      </c>
      <c r="I2415" s="61" t="s">
        <v>1505</v>
      </c>
      <c r="J2415" s="61" t="s">
        <v>1506</v>
      </c>
      <c r="K2415" s="61" t="s">
        <v>4306</v>
      </c>
      <c r="L2415" s="61" t="s">
        <v>1508</v>
      </c>
      <c r="M2415" s="61" t="s">
        <v>4423</v>
      </c>
      <c r="N2415" s="355">
        <v>46034</v>
      </c>
      <c r="O2415" s="19">
        <v>0</v>
      </c>
      <c r="P2415" s="15" t="s">
        <v>1510</v>
      </c>
      <c r="Q2415" s="336">
        <v>1</v>
      </c>
    </row>
    <row r="2416" spans="1:17" x14ac:dyDescent="0.2">
      <c r="A2416" s="61" t="s">
        <v>3276</v>
      </c>
      <c r="B2416" s="61" t="s">
        <v>4300</v>
      </c>
      <c r="C2416" s="61" t="s">
        <v>1314</v>
      </c>
      <c r="D2416" s="61" t="s">
        <v>3277</v>
      </c>
      <c r="E2416" s="61" t="s">
        <v>4303</v>
      </c>
      <c r="F2416" s="61" t="s">
        <v>4358</v>
      </c>
      <c r="G2416" s="61" t="s">
        <v>1503</v>
      </c>
      <c r="H2416" s="61" t="s">
        <v>4301</v>
      </c>
      <c r="I2416" s="61" t="s">
        <v>1505</v>
      </c>
      <c r="J2416" s="61" t="s">
        <v>1506</v>
      </c>
      <c r="K2416" s="61" t="s">
        <v>4306</v>
      </c>
      <c r="L2416" s="61" t="s">
        <v>1508</v>
      </c>
      <c r="M2416" s="61" t="s">
        <v>4423</v>
      </c>
      <c r="N2416" s="355">
        <v>46034</v>
      </c>
      <c r="O2416" s="19">
        <v>21</v>
      </c>
      <c r="P2416" s="15" t="s">
        <v>1510</v>
      </c>
      <c r="Q2416" s="336">
        <v>1</v>
      </c>
    </row>
    <row r="2417" spans="1:17" x14ac:dyDescent="0.2">
      <c r="A2417" s="61" t="s">
        <v>3521</v>
      </c>
      <c r="B2417" s="61" t="s">
        <v>1498</v>
      </c>
      <c r="C2417" s="61" t="s">
        <v>1314</v>
      </c>
      <c r="D2417" s="61" t="s">
        <v>3522</v>
      </c>
      <c r="E2417" s="61" t="s">
        <v>4303</v>
      </c>
      <c r="F2417" s="61" t="s">
        <v>4322</v>
      </c>
      <c r="G2417" s="61" t="s">
        <v>1503</v>
      </c>
      <c r="H2417" s="61" t="s">
        <v>4301</v>
      </c>
      <c r="I2417" s="61" t="s">
        <v>1505</v>
      </c>
      <c r="J2417" s="61" t="s">
        <v>1506</v>
      </c>
      <c r="K2417" s="61" t="s">
        <v>4306</v>
      </c>
      <c r="L2417" s="61" t="s">
        <v>1508</v>
      </c>
      <c r="M2417" s="61" t="s">
        <v>4423</v>
      </c>
      <c r="N2417" s="355">
        <v>46034</v>
      </c>
      <c r="O2417" s="19">
        <v>0</v>
      </c>
      <c r="P2417" s="15" t="s">
        <v>1510</v>
      </c>
      <c r="Q2417" s="336">
        <v>1</v>
      </c>
    </row>
    <row r="2418" spans="1:17" x14ac:dyDescent="0.2">
      <c r="A2418" s="61" t="s">
        <v>3521</v>
      </c>
      <c r="B2418" s="61" t="s">
        <v>1498</v>
      </c>
      <c r="C2418" s="61" t="s">
        <v>4312</v>
      </c>
      <c r="D2418" s="61" t="s">
        <v>3522</v>
      </c>
      <c r="E2418" s="61" t="s">
        <v>4303</v>
      </c>
      <c r="F2418" s="61" t="s">
        <v>4322</v>
      </c>
      <c r="G2418" s="61" t="s">
        <v>1503</v>
      </c>
      <c r="H2418" s="61" t="s">
        <v>4301</v>
      </c>
      <c r="I2418" s="61" t="s">
        <v>1505</v>
      </c>
      <c r="J2418" s="61" t="s">
        <v>1506</v>
      </c>
      <c r="K2418" s="61" t="s">
        <v>4306</v>
      </c>
      <c r="L2418" s="61" t="s">
        <v>1508</v>
      </c>
      <c r="M2418" s="61" t="s">
        <v>4423</v>
      </c>
      <c r="N2418" s="355">
        <v>46034</v>
      </c>
      <c r="O2418" s="19">
        <v>0</v>
      </c>
      <c r="P2418" s="15" t="s">
        <v>1510</v>
      </c>
      <c r="Q2418" s="336">
        <v>1</v>
      </c>
    </row>
    <row r="2419" spans="1:17" x14ac:dyDescent="0.2">
      <c r="A2419" s="61" t="s">
        <v>3521</v>
      </c>
      <c r="B2419" s="61" t="s">
        <v>1498</v>
      </c>
      <c r="C2419" s="61" t="s">
        <v>4313</v>
      </c>
      <c r="D2419" s="61" t="s">
        <v>3522</v>
      </c>
      <c r="E2419" s="61" t="s">
        <v>4303</v>
      </c>
      <c r="F2419" s="61" t="s">
        <v>4322</v>
      </c>
      <c r="G2419" s="61" t="s">
        <v>1503</v>
      </c>
      <c r="H2419" s="61" t="s">
        <v>4301</v>
      </c>
      <c r="I2419" s="61" t="s">
        <v>1505</v>
      </c>
      <c r="J2419" s="61" t="s">
        <v>1506</v>
      </c>
      <c r="K2419" s="61" t="s">
        <v>4306</v>
      </c>
      <c r="L2419" s="61" t="s">
        <v>1508</v>
      </c>
      <c r="M2419" s="61" t="s">
        <v>4423</v>
      </c>
      <c r="N2419" s="355">
        <v>46034</v>
      </c>
      <c r="O2419" s="19">
        <v>0</v>
      </c>
      <c r="P2419" s="15" t="s">
        <v>1510</v>
      </c>
      <c r="Q2419" s="336">
        <v>1</v>
      </c>
    </row>
    <row r="2420" spans="1:17" x14ac:dyDescent="0.2">
      <c r="A2420" s="61" t="s">
        <v>3521</v>
      </c>
      <c r="B2420" s="61" t="s">
        <v>4300</v>
      </c>
      <c r="C2420" s="61" t="s">
        <v>1314</v>
      </c>
      <c r="D2420" s="61" t="s">
        <v>3522</v>
      </c>
      <c r="E2420" s="61" t="s">
        <v>4303</v>
      </c>
      <c r="F2420" s="61" t="s">
        <v>4322</v>
      </c>
      <c r="G2420" s="61" t="s">
        <v>1503</v>
      </c>
      <c r="H2420" s="61" t="s">
        <v>4301</v>
      </c>
      <c r="I2420" s="61" t="s">
        <v>1505</v>
      </c>
      <c r="J2420" s="61" t="s">
        <v>1506</v>
      </c>
      <c r="K2420" s="61" t="s">
        <v>4306</v>
      </c>
      <c r="L2420" s="61" t="s">
        <v>1508</v>
      </c>
      <c r="M2420" s="61" t="s">
        <v>4423</v>
      </c>
      <c r="N2420" s="355">
        <v>46034</v>
      </c>
      <c r="O2420" s="19">
        <v>21</v>
      </c>
      <c r="P2420" s="15" t="s">
        <v>1510</v>
      </c>
      <c r="Q2420" s="336">
        <v>1</v>
      </c>
    </row>
    <row r="2421" spans="1:17" x14ac:dyDescent="0.2">
      <c r="A2421" s="61" t="s">
        <v>3518</v>
      </c>
      <c r="B2421" s="61" t="s">
        <v>1498</v>
      </c>
      <c r="C2421" s="61" t="s">
        <v>1314</v>
      </c>
      <c r="D2421" s="61" t="s">
        <v>3519</v>
      </c>
      <c r="E2421" s="61" t="s">
        <v>4303</v>
      </c>
      <c r="F2421" s="61" t="s">
        <v>4358</v>
      </c>
      <c r="G2421" s="61" t="s">
        <v>1503</v>
      </c>
      <c r="H2421" s="61" t="s">
        <v>4301</v>
      </c>
      <c r="I2421" s="61" t="s">
        <v>1505</v>
      </c>
      <c r="J2421" s="61" t="s">
        <v>1506</v>
      </c>
      <c r="K2421" s="61" t="s">
        <v>4306</v>
      </c>
      <c r="L2421" s="61" t="s">
        <v>1508</v>
      </c>
      <c r="M2421" s="61" t="s">
        <v>4423</v>
      </c>
      <c r="N2421" s="355">
        <v>46062</v>
      </c>
      <c r="O2421" s="19">
        <v>0</v>
      </c>
      <c r="P2421" s="15" t="s">
        <v>1510</v>
      </c>
      <c r="Q2421" s="336">
        <v>1</v>
      </c>
    </row>
    <row r="2422" spans="1:17" x14ac:dyDescent="0.2">
      <c r="A2422" s="61" t="s">
        <v>3518</v>
      </c>
      <c r="B2422" s="61" t="s">
        <v>1498</v>
      </c>
      <c r="C2422" s="61" t="s">
        <v>4312</v>
      </c>
      <c r="D2422" s="61" t="s">
        <v>3519</v>
      </c>
      <c r="E2422" s="61" t="s">
        <v>4303</v>
      </c>
      <c r="F2422" s="61" t="s">
        <v>4358</v>
      </c>
      <c r="G2422" s="61" t="s">
        <v>1503</v>
      </c>
      <c r="H2422" s="61" t="s">
        <v>4301</v>
      </c>
      <c r="I2422" s="61" t="s">
        <v>1505</v>
      </c>
      <c r="J2422" s="61" t="s">
        <v>1506</v>
      </c>
      <c r="K2422" s="61" t="s">
        <v>4306</v>
      </c>
      <c r="L2422" s="61" t="s">
        <v>1508</v>
      </c>
      <c r="M2422" s="61" t="s">
        <v>4423</v>
      </c>
      <c r="N2422" s="355">
        <v>46062</v>
      </c>
      <c r="O2422" s="19">
        <v>0</v>
      </c>
      <c r="P2422" s="15" t="s">
        <v>1510</v>
      </c>
      <c r="Q2422" s="336">
        <v>1</v>
      </c>
    </row>
    <row r="2423" spans="1:17" x14ac:dyDescent="0.2">
      <c r="A2423" s="61" t="s">
        <v>3518</v>
      </c>
      <c r="B2423" s="61" t="s">
        <v>1498</v>
      </c>
      <c r="C2423" s="61" t="s">
        <v>4313</v>
      </c>
      <c r="D2423" s="61" t="s">
        <v>3519</v>
      </c>
      <c r="E2423" s="61" t="s">
        <v>4303</v>
      </c>
      <c r="F2423" s="61" t="s">
        <v>4358</v>
      </c>
      <c r="G2423" s="61" t="s">
        <v>1503</v>
      </c>
      <c r="H2423" s="61" t="s">
        <v>4301</v>
      </c>
      <c r="I2423" s="61" t="s">
        <v>1505</v>
      </c>
      <c r="J2423" s="61" t="s">
        <v>1506</v>
      </c>
      <c r="K2423" s="61" t="s">
        <v>4306</v>
      </c>
      <c r="L2423" s="61" t="s">
        <v>1508</v>
      </c>
      <c r="M2423" s="61" t="s">
        <v>4423</v>
      </c>
      <c r="N2423" s="355">
        <v>46062</v>
      </c>
      <c r="O2423" s="19">
        <v>0</v>
      </c>
      <c r="P2423" s="15" t="s">
        <v>1510</v>
      </c>
      <c r="Q2423" s="336">
        <v>1</v>
      </c>
    </row>
    <row r="2424" spans="1:17" x14ac:dyDescent="0.2">
      <c r="A2424" s="61" t="s">
        <v>3518</v>
      </c>
      <c r="B2424" s="61" t="s">
        <v>4300</v>
      </c>
      <c r="C2424" s="61" t="s">
        <v>1314</v>
      </c>
      <c r="D2424" s="61" t="s">
        <v>3519</v>
      </c>
      <c r="E2424" s="61" t="s">
        <v>4303</v>
      </c>
      <c r="F2424" s="61" t="s">
        <v>4358</v>
      </c>
      <c r="G2424" s="61" t="s">
        <v>1503</v>
      </c>
      <c r="H2424" s="61" t="s">
        <v>4301</v>
      </c>
      <c r="I2424" s="61" t="s">
        <v>1505</v>
      </c>
      <c r="J2424" s="61" t="s">
        <v>1506</v>
      </c>
      <c r="K2424" s="61" t="s">
        <v>4306</v>
      </c>
      <c r="L2424" s="61" t="s">
        <v>1508</v>
      </c>
      <c r="M2424" s="61" t="s">
        <v>4423</v>
      </c>
      <c r="N2424" s="355">
        <v>46062</v>
      </c>
      <c r="O2424" s="19">
        <v>131763.67000000001</v>
      </c>
      <c r="P2424" s="15" t="s">
        <v>1510</v>
      </c>
      <c r="Q2424" s="336">
        <v>1</v>
      </c>
    </row>
    <row r="2425" spans="1:17" x14ac:dyDescent="0.2">
      <c r="A2425" s="61" t="s">
        <v>3995</v>
      </c>
      <c r="B2425" s="61" t="s">
        <v>1498</v>
      </c>
      <c r="C2425" s="61" t="s">
        <v>1314</v>
      </c>
      <c r="D2425" s="61" t="s">
        <v>3996</v>
      </c>
      <c r="E2425" s="61" t="s">
        <v>4303</v>
      </c>
      <c r="F2425" s="61" t="s">
        <v>4439</v>
      </c>
      <c r="G2425" s="61" t="s">
        <v>1503</v>
      </c>
      <c r="H2425" s="61" t="s">
        <v>4301</v>
      </c>
      <c r="I2425" s="61" t="s">
        <v>1505</v>
      </c>
      <c r="J2425" s="61" t="s">
        <v>1506</v>
      </c>
      <c r="K2425" s="61" t="s">
        <v>4306</v>
      </c>
      <c r="L2425" s="61" t="s">
        <v>1508</v>
      </c>
      <c r="M2425" s="61" t="s">
        <v>4423</v>
      </c>
      <c r="N2425" s="355">
        <v>46062</v>
      </c>
      <c r="O2425" s="19">
        <v>0</v>
      </c>
      <c r="P2425" s="15" t="s">
        <v>1510</v>
      </c>
      <c r="Q2425" s="336">
        <v>1</v>
      </c>
    </row>
    <row r="2426" spans="1:17" x14ac:dyDescent="0.2">
      <c r="A2426" s="61" t="s">
        <v>3995</v>
      </c>
      <c r="B2426" s="61" t="s">
        <v>1498</v>
      </c>
      <c r="C2426" s="61" t="s">
        <v>4312</v>
      </c>
      <c r="D2426" s="61" t="s">
        <v>3996</v>
      </c>
      <c r="E2426" s="61" t="s">
        <v>4303</v>
      </c>
      <c r="F2426" s="61" t="s">
        <v>4439</v>
      </c>
      <c r="G2426" s="61" t="s">
        <v>1503</v>
      </c>
      <c r="H2426" s="61" t="s">
        <v>4301</v>
      </c>
      <c r="I2426" s="61" t="s">
        <v>1505</v>
      </c>
      <c r="J2426" s="61" t="s">
        <v>1506</v>
      </c>
      <c r="K2426" s="61" t="s">
        <v>4306</v>
      </c>
      <c r="L2426" s="61" t="s">
        <v>1508</v>
      </c>
      <c r="M2426" s="61" t="s">
        <v>4423</v>
      </c>
      <c r="N2426" s="355">
        <v>46062</v>
      </c>
      <c r="O2426" s="19">
        <v>0</v>
      </c>
      <c r="P2426" s="15" t="s">
        <v>1510</v>
      </c>
      <c r="Q2426" s="336">
        <v>1</v>
      </c>
    </row>
    <row r="2427" spans="1:17" x14ac:dyDescent="0.2">
      <c r="A2427" s="61" t="s">
        <v>3995</v>
      </c>
      <c r="B2427" s="61" t="s">
        <v>1498</v>
      </c>
      <c r="C2427" s="61" t="s">
        <v>4313</v>
      </c>
      <c r="D2427" s="61" t="s">
        <v>3996</v>
      </c>
      <c r="E2427" s="61" t="s">
        <v>4303</v>
      </c>
      <c r="F2427" s="61" t="s">
        <v>4439</v>
      </c>
      <c r="G2427" s="61" t="s">
        <v>1503</v>
      </c>
      <c r="H2427" s="61" t="s">
        <v>4301</v>
      </c>
      <c r="I2427" s="61" t="s">
        <v>1505</v>
      </c>
      <c r="J2427" s="61" t="s">
        <v>1506</v>
      </c>
      <c r="K2427" s="61" t="s">
        <v>4306</v>
      </c>
      <c r="L2427" s="61" t="s">
        <v>1508</v>
      </c>
      <c r="M2427" s="61" t="s">
        <v>4423</v>
      </c>
      <c r="N2427" s="355">
        <v>46062</v>
      </c>
      <c r="O2427" s="19">
        <v>0</v>
      </c>
      <c r="P2427" s="15" t="s">
        <v>1510</v>
      </c>
      <c r="Q2427" s="336">
        <v>1</v>
      </c>
    </row>
    <row r="2428" spans="1:17" x14ac:dyDescent="0.2">
      <c r="A2428" s="61" t="s">
        <v>3995</v>
      </c>
      <c r="B2428" s="61" t="s">
        <v>4300</v>
      </c>
      <c r="C2428" s="61" t="s">
        <v>1314</v>
      </c>
      <c r="D2428" s="61" t="s">
        <v>3996</v>
      </c>
      <c r="E2428" s="61" t="s">
        <v>4303</v>
      </c>
      <c r="F2428" s="61" t="s">
        <v>4439</v>
      </c>
      <c r="G2428" s="61" t="s">
        <v>1503</v>
      </c>
      <c r="H2428" s="61" t="s">
        <v>4301</v>
      </c>
      <c r="I2428" s="61" t="s">
        <v>1505</v>
      </c>
      <c r="J2428" s="61" t="s">
        <v>1506</v>
      </c>
      <c r="K2428" s="61" t="s">
        <v>4306</v>
      </c>
      <c r="L2428" s="61" t="s">
        <v>1508</v>
      </c>
      <c r="M2428" s="61" t="s">
        <v>4423</v>
      </c>
      <c r="N2428" s="355">
        <v>46062</v>
      </c>
      <c r="O2428" s="19">
        <v>244349.62</v>
      </c>
      <c r="P2428" s="15" t="s">
        <v>1510</v>
      </c>
      <c r="Q2428" s="336">
        <v>1</v>
      </c>
    </row>
    <row r="2429" spans="1:17" x14ac:dyDescent="0.2">
      <c r="A2429" s="61" t="s">
        <v>3278</v>
      </c>
      <c r="B2429" s="61" t="s">
        <v>1498</v>
      </c>
      <c r="C2429" s="61" t="s">
        <v>1314</v>
      </c>
      <c r="D2429" s="61" t="s">
        <v>3279</v>
      </c>
      <c r="E2429" s="61" t="s">
        <v>4303</v>
      </c>
      <c r="F2429" s="61" t="s">
        <v>4316</v>
      </c>
      <c r="G2429" s="61" t="s">
        <v>1503</v>
      </c>
      <c r="H2429" s="61" t="s">
        <v>4301</v>
      </c>
      <c r="I2429" s="61" t="s">
        <v>1505</v>
      </c>
      <c r="J2429" s="61" t="s">
        <v>1506</v>
      </c>
      <c r="K2429" s="61" t="s">
        <v>4306</v>
      </c>
      <c r="L2429" s="61" t="s">
        <v>1508</v>
      </c>
      <c r="M2429" s="61" t="s">
        <v>4423</v>
      </c>
      <c r="N2429" s="355">
        <v>46062</v>
      </c>
      <c r="O2429" s="19">
        <v>0</v>
      </c>
      <c r="P2429" s="15" t="s">
        <v>1510</v>
      </c>
      <c r="Q2429" s="336">
        <v>1</v>
      </c>
    </row>
    <row r="2430" spans="1:17" x14ac:dyDescent="0.2">
      <c r="A2430" s="61" t="s">
        <v>3278</v>
      </c>
      <c r="B2430" s="61" t="s">
        <v>1498</v>
      </c>
      <c r="C2430" s="61" t="s">
        <v>4312</v>
      </c>
      <c r="D2430" s="61" t="s">
        <v>3279</v>
      </c>
      <c r="E2430" s="61" t="s">
        <v>4303</v>
      </c>
      <c r="F2430" s="61" t="s">
        <v>4316</v>
      </c>
      <c r="G2430" s="61" t="s">
        <v>1503</v>
      </c>
      <c r="H2430" s="61" t="s">
        <v>4301</v>
      </c>
      <c r="I2430" s="61" t="s">
        <v>1505</v>
      </c>
      <c r="J2430" s="61" t="s">
        <v>1506</v>
      </c>
      <c r="K2430" s="61" t="s">
        <v>4306</v>
      </c>
      <c r="L2430" s="61" t="s">
        <v>1508</v>
      </c>
      <c r="M2430" s="61" t="s">
        <v>4423</v>
      </c>
      <c r="N2430" s="355">
        <v>46062</v>
      </c>
      <c r="O2430" s="19">
        <v>0</v>
      </c>
      <c r="P2430" s="15" t="s">
        <v>1510</v>
      </c>
      <c r="Q2430" s="336">
        <v>1</v>
      </c>
    </row>
    <row r="2431" spans="1:17" x14ac:dyDescent="0.2">
      <c r="A2431" s="61" t="s">
        <v>3278</v>
      </c>
      <c r="B2431" s="61" t="s">
        <v>1498</v>
      </c>
      <c r="C2431" s="61" t="s">
        <v>4313</v>
      </c>
      <c r="D2431" s="61" t="s">
        <v>3279</v>
      </c>
      <c r="E2431" s="61" t="s">
        <v>4303</v>
      </c>
      <c r="F2431" s="61" t="s">
        <v>4316</v>
      </c>
      <c r="G2431" s="61" t="s">
        <v>1503</v>
      </c>
      <c r="H2431" s="61" t="s">
        <v>4301</v>
      </c>
      <c r="I2431" s="61" t="s">
        <v>1505</v>
      </c>
      <c r="J2431" s="61" t="s">
        <v>1506</v>
      </c>
      <c r="K2431" s="61" t="s">
        <v>4306</v>
      </c>
      <c r="L2431" s="61" t="s">
        <v>1508</v>
      </c>
      <c r="M2431" s="61" t="s">
        <v>4423</v>
      </c>
      <c r="N2431" s="355">
        <v>46062</v>
      </c>
      <c r="O2431" s="19">
        <v>0</v>
      </c>
      <c r="P2431" s="15" t="s">
        <v>1510</v>
      </c>
      <c r="Q2431" s="336">
        <v>1</v>
      </c>
    </row>
    <row r="2432" spans="1:17" x14ac:dyDescent="0.2">
      <c r="A2432" s="61" t="s">
        <v>3278</v>
      </c>
      <c r="B2432" s="61" t="s">
        <v>4300</v>
      </c>
      <c r="C2432" s="61" t="s">
        <v>1314</v>
      </c>
      <c r="D2432" s="61" t="s">
        <v>3279</v>
      </c>
      <c r="E2432" s="61" t="s">
        <v>4303</v>
      </c>
      <c r="F2432" s="61" t="s">
        <v>4316</v>
      </c>
      <c r="G2432" s="61" t="s">
        <v>1503</v>
      </c>
      <c r="H2432" s="61" t="s">
        <v>4301</v>
      </c>
      <c r="I2432" s="61" t="s">
        <v>1505</v>
      </c>
      <c r="J2432" s="61" t="s">
        <v>1506</v>
      </c>
      <c r="K2432" s="61" t="s">
        <v>4306</v>
      </c>
      <c r="L2432" s="61" t="s">
        <v>1508</v>
      </c>
      <c r="M2432" s="61" t="s">
        <v>4423</v>
      </c>
      <c r="N2432" s="355">
        <v>46062</v>
      </c>
      <c r="O2432" s="19">
        <v>6640.36</v>
      </c>
      <c r="P2432" s="15" t="s">
        <v>1510</v>
      </c>
      <c r="Q2432" s="336">
        <v>1</v>
      </c>
    </row>
    <row r="2433" spans="1:17" x14ac:dyDescent="0.2">
      <c r="A2433" s="61" t="s">
        <v>3136</v>
      </c>
      <c r="B2433" s="61" t="s">
        <v>1498</v>
      </c>
      <c r="C2433" s="61" t="s">
        <v>1314</v>
      </c>
      <c r="D2433" s="61" t="s">
        <v>3137</v>
      </c>
      <c r="E2433" s="61" t="s">
        <v>4303</v>
      </c>
      <c r="F2433" s="61" t="s">
        <v>4358</v>
      </c>
      <c r="G2433" s="61" t="s">
        <v>1503</v>
      </c>
      <c r="H2433" s="61" t="s">
        <v>4301</v>
      </c>
      <c r="I2433" s="61" t="s">
        <v>1505</v>
      </c>
      <c r="J2433" s="61" t="s">
        <v>1506</v>
      </c>
      <c r="K2433" s="61" t="s">
        <v>4306</v>
      </c>
      <c r="L2433" s="61" t="s">
        <v>1508</v>
      </c>
      <c r="M2433" s="61" t="s">
        <v>4423</v>
      </c>
      <c r="N2433" s="355">
        <v>46034</v>
      </c>
      <c r="O2433" s="19">
        <v>0</v>
      </c>
      <c r="P2433" s="15" t="s">
        <v>1510</v>
      </c>
      <c r="Q2433" s="336">
        <v>1</v>
      </c>
    </row>
    <row r="2434" spans="1:17" x14ac:dyDescent="0.2">
      <c r="A2434" s="61" t="s">
        <v>3136</v>
      </c>
      <c r="B2434" s="61" t="s">
        <v>1498</v>
      </c>
      <c r="C2434" s="61" t="s">
        <v>4312</v>
      </c>
      <c r="D2434" s="61" t="s">
        <v>3137</v>
      </c>
      <c r="E2434" s="61" t="s">
        <v>4303</v>
      </c>
      <c r="F2434" s="61" t="s">
        <v>4358</v>
      </c>
      <c r="G2434" s="61" t="s">
        <v>1503</v>
      </c>
      <c r="H2434" s="61" t="s">
        <v>4301</v>
      </c>
      <c r="I2434" s="61" t="s">
        <v>1505</v>
      </c>
      <c r="J2434" s="61" t="s">
        <v>1506</v>
      </c>
      <c r="K2434" s="61" t="s">
        <v>4306</v>
      </c>
      <c r="L2434" s="61" t="s">
        <v>1508</v>
      </c>
      <c r="M2434" s="61" t="s">
        <v>4423</v>
      </c>
      <c r="N2434" s="355">
        <v>46034</v>
      </c>
      <c r="O2434" s="19">
        <v>0</v>
      </c>
      <c r="P2434" s="15" t="s">
        <v>1510</v>
      </c>
      <c r="Q2434" s="336">
        <v>1</v>
      </c>
    </row>
    <row r="2435" spans="1:17" x14ac:dyDescent="0.2">
      <c r="A2435" s="61" t="s">
        <v>3136</v>
      </c>
      <c r="B2435" s="61" t="s">
        <v>1498</v>
      </c>
      <c r="C2435" s="61" t="s">
        <v>4313</v>
      </c>
      <c r="D2435" s="61" t="s">
        <v>3137</v>
      </c>
      <c r="E2435" s="61" t="s">
        <v>4303</v>
      </c>
      <c r="F2435" s="61" t="s">
        <v>4358</v>
      </c>
      <c r="G2435" s="61" t="s">
        <v>1503</v>
      </c>
      <c r="H2435" s="61" t="s">
        <v>4301</v>
      </c>
      <c r="I2435" s="61" t="s">
        <v>1505</v>
      </c>
      <c r="J2435" s="61" t="s">
        <v>1506</v>
      </c>
      <c r="K2435" s="61" t="s">
        <v>4306</v>
      </c>
      <c r="L2435" s="61" t="s">
        <v>1508</v>
      </c>
      <c r="M2435" s="61" t="s">
        <v>4423</v>
      </c>
      <c r="N2435" s="355">
        <v>46034</v>
      </c>
      <c r="O2435" s="19">
        <v>0</v>
      </c>
      <c r="P2435" s="15" t="s">
        <v>1510</v>
      </c>
      <c r="Q2435" s="336">
        <v>1</v>
      </c>
    </row>
    <row r="2436" spans="1:17" x14ac:dyDescent="0.2">
      <c r="A2436" s="61" t="s">
        <v>3136</v>
      </c>
      <c r="B2436" s="61" t="s">
        <v>4300</v>
      </c>
      <c r="C2436" s="61" t="s">
        <v>1314</v>
      </c>
      <c r="D2436" s="61" t="s">
        <v>3137</v>
      </c>
      <c r="E2436" s="61" t="s">
        <v>4303</v>
      </c>
      <c r="F2436" s="61" t="s">
        <v>4358</v>
      </c>
      <c r="G2436" s="61" t="s">
        <v>1503</v>
      </c>
      <c r="H2436" s="61" t="s">
        <v>4301</v>
      </c>
      <c r="I2436" s="61" t="s">
        <v>1505</v>
      </c>
      <c r="J2436" s="61" t="s">
        <v>1506</v>
      </c>
      <c r="K2436" s="61" t="s">
        <v>4306</v>
      </c>
      <c r="L2436" s="61" t="s">
        <v>1508</v>
      </c>
      <c r="M2436" s="61" t="s">
        <v>4423</v>
      </c>
      <c r="N2436" s="355">
        <v>46034</v>
      </c>
      <c r="O2436" s="19">
        <v>21</v>
      </c>
      <c r="P2436" s="15" t="s">
        <v>1510</v>
      </c>
      <c r="Q2436" s="336">
        <v>1</v>
      </c>
    </row>
    <row r="2437" spans="1:17" x14ac:dyDescent="0.2">
      <c r="A2437" s="61" t="s">
        <v>3526</v>
      </c>
      <c r="B2437" s="61" t="s">
        <v>1498</v>
      </c>
      <c r="C2437" s="61" t="s">
        <v>1314</v>
      </c>
      <c r="D2437" s="61" t="s">
        <v>3527</v>
      </c>
      <c r="E2437" s="61" t="s">
        <v>4303</v>
      </c>
      <c r="F2437" s="61" t="s">
        <v>4316</v>
      </c>
      <c r="G2437" s="61" t="s">
        <v>1503</v>
      </c>
      <c r="H2437" s="61" t="s">
        <v>4301</v>
      </c>
      <c r="I2437" s="61" t="s">
        <v>1505</v>
      </c>
      <c r="J2437" s="61" t="s">
        <v>1506</v>
      </c>
      <c r="K2437" s="61" t="s">
        <v>4306</v>
      </c>
      <c r="L2437" s="61" t="s">
        <v>1508</v>
      </c>
      <c r="M2437" s="61" t="s">
        <v>4423</v>
      </c>
      <c r="N2437" s="355">
        <v>46034</v>
      </c>
      <c r="O2437" s="19">
        <v>0</v>
      </c>
      <c r="P2437" s="15" t="s">
        <v>1510</v>
      </c>
      <c r="Q2437" s="336">
        <v>1</v>
      </c>
    </row>
    <row r="2438" spans="1:17" x14ac:dyDescent="0.2">
      <c r="A2438" s="61" t="s">
        <v>3526</v>
      </c>
      <c r="B2438" s="61" t="s">
        <v>1498</v>
      </c>
      <c r="C2438" s="61" t="s">
        <v>4312</v>
      </c>
      <c r="D2438" s="61" t="s">
        <v>3527</v>
      </c>
      <c r="E2438" s="61" t="s">
        <v>4303</v>
      </c>
      <c r="F2438" s="61" t="s">
        <v>4316</v>
      </c>
      <c r="G2438" s="61" t="s">
        <v>1503</v>
      </c>
      <c r="H2438" s="61" t="s">
        <v>4301</v>
      </c>
      <c r="I2438" s="61" t="s">
        <v>1505</v>
      </c>
      <c r="J2438" s="61" t="s">
        <v>1506</v>
      </c>
      <c r="K2438" s="61" t="s">
        <v>4306</v>
      </c>
      <c r="L2438" s="61" t="s">
        <v>1508</v>
      </c>
      <c r="M2438" s="61" t="s">
        <v>4423</v>
      </c>
      <c r="N2438" s="355">
        <v>46034</v>
      </c>
      <c r="O2438" s="19">
        <v>0</v>
      </c>
      <c r="P2438" s="15" t="s">
        <v>1510</v>
      </c>
      <c r="Q2438" s="336">
        <v>1</v>
      </c>
    </row>
    <row r="2439" spans="1:17" x14ac:dyDescent="0.2">
      <c r="A2439" s="61" t="s">
        <v>3526</v>
      </c>
      <c r="B2439" s="61" t="s">
        <v>1498</v>
      </c>
      <c r="C2439" s="61" t="s">
        <v>4313</v>
      </c>
      <c r="D2439" s="61" t="s">
        <v>3527</v>
      </c>
      <c r="E2439" s="61" t="s">
        <v>4303</v>
      </c>
      <c r="F2439" s="61" t="s">
        <v>4316</v>
      </c>
      <c r="G2439" s="61" t="s">
        <v>1503</v>
      </c>
      <c r="H2439" s="61" t="s">
        <v>4301</v>
      </c>
      <c r="I2439" s="61" t="s">
        <v>1505</v>
      </c>
      <c r="J2439" s="61" t="s">
        <v>1506</v>
      </c>
      <c r="K2439" s="61" t="s">
        <v>4306</v>
      </c>
      <c r="L2439" s="61" t="s">
        <v>1508</v>
      </c>
      <c r="M2439" s="61" t="s">
        <v>4423</v>
      </c>
      <c r="N2439" s="355">
        <v>46034</v>
      </c>
      <c r="O2439" s="19">
        <v>0</v>
      </c>
      <c r="P2439" s="15" t="s">
        <v>1510</v>
      </c>
      <c r="Q2439" s="336">
        <v>1</v>
      </c>
    </row>
    <row r="2440" spans="1:17" x14ac:dyDescent="0.2">
      <c r="A2440" s="61" t="s">
        <v>3526</v>
      </c>
      <c r="B2440" s="61" t="s">
        <v>4300</v>
      </c>
      <c r="C2440" s="61" t="s">
        <v>1314</v>
      </c>
      <c r="D2440" s="61" t="s">
        <v>3527</v>
      </c>
      <c r="E2440" s="61" t="s">
        <v>4303</v>
      </c>
      <c r="F2440" s="61" t="s">
        <v>4316</v>
      </c>
      <c r="G2440" s="61" t="s">
        <v>1503</v>
      </c>
      <c r="H2440" s="61" t="s">
        <v>4301</v>
      </c>
      <c r="I2440" s="61" t="s">
        <v>1505</v>
      </c>
      <c r="J2440" s="61" t="s">
        <v>1506</v>
      </c>
      <c r="K2440" s="61" t="s">
        <v>4306</v>
      </c>
      <c r="L2440" s="61" t="s">
        <v>1508</v>
      </c>
      <c r="M2440" s="61" t="s">
        <v>4423</v>
      </c>
      <c r="N2440" s="355">
        <v>46034</v>
      </c>
      <c r="O2440" s="19">
        <v>21</v>
      </c>
      <c r="P2440" s="15" t="s">
        <v>1510</v>
      </c>
      <c r="Q2440" s="336">
        <v>1</v>
      </c>
    </row>
    <row r="2441" spans="1:17" x14ac:dyDescent="0.2">
      <c r="A2441" s="61" t="s">
        <v>3528</v>
      </c>
      <c r="B2441" s="61" t="s">
        <v>1498</v>
      </c>
      <c r="C2441" s="61" t="s">
        <v>1314</v>
      </c>
      <c r="D2441" s="61" t="s">
        <v>3529</v>
      </c>
      <c r="E2441" s="61" t="s">
        <v>4303</v>
      </c>
      <c r="F2441" s="61" t="s">
        <v>4358</v>
      </c>
      <c r="G2441" s="61" t="s">
        <v>1503</v>
      </c>
      <c r="H2441" s="61" t="s">
        <v>4301</v>
      </c>
      <c r="I2441" s="61" t="s">
        <v>1505</v>
      </c>
      <c r="J2441" s="61" t="s">
        <v>1506</v>
      </c>
      <c r="K2441" s="61" t="s">
        <v>4306</v>
      </c>
      <c r="L2441" s="61" t="s">
        <v>1508</v>
      </c>
      <c r="M2441" s="61" t="s">
        <v>4423</v>
      </c>
      <c r="N2441" s="355">
        <v>46034</v>
      </c>
      <c r="O2441" s="19">
        <v>0</v>
      </c>
      <c r="P2441" s="15" t="s">
        <v>1510</v>
      </c>
      <c r="Q2441" s="336">
        <v>1</v>
      </c>
    </row>
    <row r="2442" spans="1:17" x14ac:dyDescent="0.2">
      <c r="A2442" s="61" t="s">
        <v>3528</v>
      </c>
      <c r="B2442" s="61" t="s">
        <v>1498</v>
      </c>
      <c r="C2442" s="61" t="s">
        <v>4312</v>
      </c>
      <c r="D2442" s="61" t="s">
        <v>3529</v>
      </c>
      <c r="E2442" s="61" t="s">
        <v>4303</v>
      </c>
      <c r="F2442" s="61" t="s">
        <v>4358</v>
      </c>
      <c r="G2442" s="61" t="s">
        <v>1503</v>
      </c>
      <c r="H2442" s="61" t="s">
        <v>4301</v>
      </c>
      <c r="I2442" s="61" t="s">
        <v>1505</v>
      </c>
      <c r="J2442" s="61" t="s">
        <v>1506</v>
      </c>
      <c r="K2442" s="61" t="s">
        <v>4306</v>
      </c>
      <c r="L2442" s="61" t="s">
        <v>1508</v>
      </c>
      <c r="M2442" s="61" t="s">
        <v>4423</v>
      </c>
      <c r="N2442" s="355">
        <v>46034</v>
      </c>
      <c r="O2442" s="19">
        <v>0</v>
      </c>
      <c r="P2442" s="15" t="s">
        <v>1510</v>
      </c>
      <c r="Q2442" s="336">
        <v>1</v>
      </c>
    </row>
    <row r="2443" spans="1:17" x14ac:dyDescent="0.2">
      <c r="A2443" s="61" t="s">
        <v>3528</v>
      </c>
      <c r="B2443" s="61" t="s">
        <v>1498</v>
      </c>
      <c r="C2443" s="61" t="s">
        <v>4313</v>
      </c>
      <c r="D2443" s="61" t="s">
        <v>3529</v>
      </c>
      <c r="E2443" s="61" t="s">
        <v>4303</v>
      </c>
      <c r="F2443" s="61" t="s">
        <v>4358</v>
      </c>
      <c r="G2443" s="61" t="s">
        <v>1503</v>
      </c>
      <c r="H2443" s="61" t="s">
        <v>4301</v>
      </c>
      <c r="I2443" s="61" t="s">
        <v>1505</v>
      </c>
      <c r="J2443" s="61" t="s">
        <v>1506</v>
      </c>
      <c r="K2443" s="61" t="s">
        <v>4306</v>
      </c>
      <c r="L2443" s="61" t="s">
        <v>1508</v>
      </c>
      <c r="M2443" s="61" t="s">
        <v>4423</v>
      </c>
      <c r="N2443" s="355">
        <v>46034</v>
      </c>
      <c r="O2443" s="19">
        <v>0</v>
      </c>
      <c r="P2443" s="15" t="s">
        <v>1510</v>
      </c>
      <c r="Q2443" s="336">
        <v>1</v>
      </c>
    </row>
    <row r="2444" spans="1:17" x14ac:dyDescent="0.2">
      <c r="A2444" s="61" t="s">
        <v>3528</v>
      </c>
      <c r="B2444" s="61" t="s">
        <v>4300</v>
      </c>
      <c r="C2444" s="61" t="s">
        <v>1314</v>
      </c>
      <c r="D2444" s="61" t="s">
        <v>3529</v>
      </c>
      <c r="E2444" s="61" t="s">
        <v>4303</v>
      </c>
      <c r="F2444" s="61" t="s">
        <v>4358</v>
      </c>
      <c r="G2444" s="61" t="s">
        <v>1503</v>
      </c>
      <c r="H2444" s="61" t="s">
        <v>4301</v>
      </c>
      <c r="I2444" s="61" t="s">
        <v>1505</v>
      </c>
      <c r="J2444" s="61" t="s">
        <v>1506</v>
      </c>
      <c r="K2444" s="61" t="s">
        <v>4306</v>
      </c>
      <c r="L2444" s="61" t="s">
        <v>1508</v>
      </c>
      <c r="M2444" s="61" t="s">
        <v>4423</v>
      </c>
      <c r="N2444" s="355">
        <v>46034</v>
      </c>
      <c r="O2444" s="19">
        <v>21</v>
      </c>
      <c r="P2444" s="15" t="s">
        <v>1510</v>
      </c>
      <c r="Q2444" s="336">
        <v>1</v>
      </c>
    </row>
    <row r="2445" spans="1:17" x14ac:dyDescent="0.2">
      <c r="A2445" s="61" t="s">
        <v>3284</v>
      </c>
      <c r="B2445" s="61" t="s">
        <v>1498</v>
      </c>
      <c r="C2445" s="61" t="s">
        <v>1314</v>
      </c>
      <c r="D2445" s="61" t="s">
        <v>3285</v>
      </c>
      <c r="E2445" s="61" t="s">
        <v>4303</v>
      </c>
      <c r="F2445" s="61" t="s">
        <v>4374</v>
      </c>
      <c r="G2445" s="61" t="s">
        <v>1503</v>
      </c>
      <c r="H2445" s="61" t="s">
        <v>4301</v>
      </c>
      <c r="I2445" s="61" t="s">
        <v>1505</v>
      </c>
      <c r="J2445" s="61" t="s">
        <v>1506</v>
      </c>
      <c r="K2445" s="61" t="s">
        <v>4306</v>
      </c>
      <c r="L2445" s="61" t="s">
        <v>1508</v>
      </c>
      <c r="M2445" s="61" t="s">
        <v>4423</v>
      </c>
      <c r="N2445" s="355">
        <v>46062</v>
      </c>
      <c r="O2445" s="19">
        <v>0</v>
      </c>
      <c r="P2445" s="15" t="s">
        <v>1510</v>
      </c>
      <c r="Q2445" s="336">
        <v>1</v>
      </c>
    </row>
    <row r="2446" spans="1:17" x14ac:dyDescent="0.2">
      <c r="A2446" s="61" t="s">
        <v>3284</v>
      </c>
      <c r="B2446" s="61" t="s">
        <v>1498</v>
      </c>
      <c r="C2446" s="61" t="s">
        <v>4312</v>
      </c>
      <c r="D2446" s="61" t="s">
        <v>3285</v>
      </c>
      <c r="E2446" s="61" t="s">
        <v>4303</v>
      </c>
      <c r="F2446" s="61" t="s">
        <v>4374</v>
      </c>
      <c r="G2446" s="61" t="s">
        <v>1503</v>
      </c>
      <c r="H2446" s="61" t="s">
        <v>4301</v>
      </c>
      <c r="I2446" s="61" t="s">
        <v>1505</v>
      </c>
      <c r="J2446" s="61" t="s">
        <v>1506</v>
      </c>
      <c r="K2446" s="61" t="s">
        <v>4306</v>
      </c>
      <c r="L2446" s="61" t="s">
        <v>1508</v>
      </c>
      <c r="M2446" s="61" t="s">
        <v>4423</v>
      </c>
      <c r="N2446" s="355">
        <v>46062</v>
      </c>
      <c r="O2446" s="19">
        <v>0</v>
      </c>
      <c r="P2446" s="15" t="s">
        <v>1510</v>
      </c>
      <c r="Q2446" s="336">
        <v>1</v>
      </c>
    </row>
    <row r="2447" spans="1:17" x14ac:dyDescent="0.2">
      <c r="A2447" s="61" t="s">
        <v>3284</v>
      </c>
      <c r="B2447" s="61" t="s">
        <v>1498</v>
      </c>
      <c r="C2447" s="61" t="s">
        <v>4313</v>
      </c>
      <c r="D2447" s="61" t="s">
        <v>3285</v>
      </c>
      <c r="E2447" s="61" t="s">
        <v>4303</v>
      </c>
      <c r="F2447" s="61" t="s">
        <v>4374</v>
      </c>
      <c r="G2447" s="61" t="s">
        <v>1503</v>
      </c>
      <c r="H2447" s="61" t="s">
        <v>4301</v>
      </c>
      <c r="I2447" s="61" t="s">
        <v>1505</v>
      </c>
      <c r="J2447" s="61" t="s">
        <v>1506</v>
      </c>
      <c r="K2447" s="61" t="s">
        <v>4306</v>
      </c>
      <c r="L2447" s="61" t="s">
        <v>1508</v>
      </c>
      <c r="M2447" s="61" t="s">
        <v>4423</v>
      </c>
      <c r="N2447" s="355">
        <v>46062</v>
      </c>
      <c r="O2447" s="19">
        <v>0</v>
      </c>
      <c r="P2447" s="15" t="s">
        <v>1510</v>
      </c>
      <c r="Q2447" s="336">
        <v>1</v>
      </c>
    </row>
    <row r="2448" spans="1:17" x14ac:dyDescent="0.2">
      <c r="A2448" s="61" t="s">
        <v>3284</v>
      </c>
      <c r="B2448" s="61" t="s">
        <v>4300</v>
      </c>
      <c r="C2448" s="61" t="s">
        <v>1314</v>
      </c>
      <c r="D2448" s="61" t="s">
        <v>3285</v>
      </c>
      <c r="E2448" s="61" t="s">
        <v>4303</v>
      </c>
      <c r="F2448" s="61" t="s">
        <v>4374</v>
      </c>
      <c r="G2448" s="61" t="s">
        <v>1503</v>
      </c>
      <c r="H2448" s="61" t="s">
        <v>4301</v>
      </c>
      <c r="I2448" s="61" t="s">
        <v>1505</v>
      </c>
      <c r="J2448" s="61" t="s">
        <v>1506</v>
      </c>
      <c r="K2448" s="61" t="s">
        <v>4306</v>
      </c>
      <c r="L2448" s="61" t="s">
        <v>1508</v>
      </c>
      <c r="M2448" s="61" t="s">
        <v>4423</v>
      </c>
      <c r="N2448" s="355">
        <v>46062</v>
      </c>
      <c r="O2448" s="19">
        <v>332.02</v>
      </c>
      <c r="P2448" s="15" t="s">
        <v>1510</v>
      </c>
      <c r="Q2448" s="336">
        <v>1</v>
      </c>
    </row>
    <row r="2449" spans="1:17" x14ac:dyDescent="0.2">
      <c r="A2449" s="61" t="s">
        <v>3170</v>
      </c>
      <c r="B2449" s="61" t="s">
        <v>1498</v>
      </c>
      <c r="C2449" s="61" t="s">
        <v>1314</v>
      </c>
      <c r="D2449" s="61" t="s">
        <v>3171</v>
      </c>
      <c r="E2449" s="61" t="s">
        <v>4303</v>
      </c>
      <c r="F2449" s="61" t="s">
        <v>4440</v>
      </c>
      <c r="G2449" s="61" t="s">
        <v>2872</v>
      </c>
      <c r="H2449" s="61" t="s">
        <v>1504</v>
      </c>
      <c r="I2449" s="61" t="s">
        <v>1505</v>
      </c>
      <c r="J2449" s="61" t="s">
        <v>1506</v>
      </c>
      <c r="K2449" s="61" t="s">
        <v>4306</v>
      </c>
      <c r="L2449" s="61" t="s">
        <v>1508</v>
      </c>
      <c r="M2449" s="61" t="s">
        <v>4423</v>
      </c>
      <c r="N2449" s="355">
        <v>46034</v>
      </c>
      <c r="O2449" s="19">
        <v>0</v>
      </c>
      <c r="P2449" s="15" t="s">
        <v>1510</v>
      </c>
      <c r="Q2449" s="336">
        <v>1</v>
      </c>
    </row>
    <row r="2450" spans="1:17" x14ac:dyDescent="0.2">
      <c r="A2450" s="61" t="s">
        <v>3170</v>
      </c>
      <c r="B2450" s="61" t="s">
        <v>1498</v>
      </c>
      <c r="C2450" s="61" t="s">
        <v>4312</v>
      </c>
      <c r="D2450" s="61" t="s">
        <v>3171</v>
      </c>
      <c r="E2450" s="61" t="s">
        <v>4303</v>
      </c>
      <c r="F2450" s="61" t="s">
        <v>4440</v>
      </c>
      <c r="G2450" s="61" t="s">
        <v>2872</v>
      </c>
      <c r="H2450" s="61" t="s">
        <v>1504</v>
      </c>
      <c r="I2450" s="61" t="s">
        <v>1505</v>
      </c>
      <c r="J2450" s="61" t="s">
        <v>1506</v>
      </c>
      <c r="K2450" s="61" t="s">
        <v>4306</v>
      </c>
      <c r="L2450" s="61" t="s">
        <v>1508</v>
      </c>
      <c r="M2450" s="61" t="s">
        <v>4423</v>
      </c>
      <c r="N2450" s="355">
        <v>46034</v>
      </c>
      <c r="O2450" s="19">
        <v>0</v>
      </c>
      <c r="P2450" s="15" t="s">
        <v>1510</v>
      </c>
      <c r="Q2450" s="336">
        <v>1</v>
      </c>
    </row>
    <row r="2451" spans="1:17" x14ac:dyDescent="0.2">
      <c r="A2451" s="61" t="s">
        <v>3170</v>
      </c>
      <c r="B2451" s="61" t="s">
        <v>1498</v>
      </c>
      <c r="C2451" s="61" t="s">
        <v>4313</v>
      </c>
      <c r="D2451" s="61" t="s">
        <v>3171</v>
      </c>
      <c r="E2451" s="61" t="s">
        <v>4303</v>
      </c>
      <c r="F2451" s="61" t="s">
        <v>4440</v>
      </c>
      <c r="G2451" s="61" t="s">
        <v>2872</v>
      </c>
      <c r="H2451" s="61" t="s">
        <v>1504</v>
      </c>
      <c r="I2451" s="61" t="s">
        <v>1505</v>
      </c>
      <c r="J2451" s="61" t="s">
        <v>1506</v>
      </c>
      <c r="K2451" s="61" t="s">
        <v>4306</v>
      </c>
      <c r="L2451" s="61" t="s">
        <v>1508</v>
      </c>
      <c r="M2451" s="61" t="s">
        <v>4423</v>
      </c>
      <c r="N2451" s="355">
        <v>46034</v>
      </c>
      <c r="O2451" s="19">
        <v>0</v>
      </c>
      <c r="P2451" s="15" t="s">
        <v>1510</v>
      </c>
      <c r="Q2451" s="336">
        <v>1</v>
      </c>
    </row>
    <row r="2452" spans="1:17" x14ac:dyDescent="0.2">
      <c r="A2452" s="61" t="s">
        <v>3324</v>
      </c>
      <c r="B2452" s="61" t="s">
        <v>1498</v>
      </c>
      <c r="C2452" s="61" t="s">
        <v>1314</v>
      </c>
      <c r="D2452" s="61" t="s">
        <v>3325</v>
      </c>
      <c r="E2452" s="61" t="s">
        <v>4303</v>
      </c>
      <c r="F2452" s="61" t="s">
        <v>4440</v>
      </c>
      <c r="G2452" s="61" t="s">
        <v>2872</v>
      </c>
      <c r="H2452" s="61" t="s">
        <v>1504</v>
      </c>
      <c r="I2452" s="61" t="s">
        <v>1505</v>
      </c>
      <c r="J2452" s="61" t="s">
        <v>1506</v>
      </c>
      <c r="K2452" s="61" t="s">
        <v>4306</v>
      </c>
      <c r="L2452" s="61" t="s">
        <v>1508</v>
      </c>
      <c r="M2452" s="61" t="s">
        <v>4423</v>
      </c>
      <c r="N2452" s="355">
        <v>46034</v>
      </c>
      <c r="O2452" s="19">
        <v>0</v>
      </c>
      <c r="P2452" s="15" t="s">
        <v>1510</v>
      </c>
      <c r="Q2452" s="336">
        <v>1</v>
      </c>
    </row>
    <row r="2453" spans="1:17" x14ac:dyDescent="0.2">
      <c r="A2453" s="61" t="s">
        <v>3324</v>
      </c>
      <c r="B2453" s="61" t="s">
        <v>1498</v>
      </c>
      <c r="C2453" s="61" t="s">
        <v>4312</v>
      </c>
      <c r="D2453" s="61" t="s">
        <v>3325</v>
      </c>
      <c r="E2453" s="61" t="s">
        <v>4303</v>
      </c>
      <c r="F2453" s="61" t="s">
        <v>4440</v>
      </c>
      <c r="G2453" s="61" t="s">
        <v>2872</v>
      </c>
      <c r="H2453" s="61" t="s">
        <v>1504</v>
      </c>
      <c r="I2453" s="61" t="s">
        <v>1505</v>
      </c>
      <c r="J2453" s="61" t="s">
        <v>1506</v>
      </c>
      <c r="K2453" s="61" t="s">
        <v>4306</v>
      </c>
      <c r="L2453" s="61" t="s">
        <v>1508</v>
      </c>
      <c r="M2453" s="61" t="s">
        <v>4423</v>
      </c>
      <c r="N2453" s="355">
        <v>46034</v>
      </c>
      <c r="O2453" s="19">
        <v>0</v>
      </c>
      <c r="P2453" s="15" t="s">
        <v>1510</v>
      </c>
      <c r="Q2453" s="336">
        <v>1</v>
      </c>
    </row>
    <row r="2454" spans="1:17" x14ac:dyDescent="0.2">
      <c r="A2454" s="61" t="s">
        <v>3324</v>
      </c>
      <c r="B2454" s="61" t="s">
        <v>1498</v>
      </c>
      <c r="C2454" s="61" t="s">
        <v>4313</v>
      </c>
      <c r="D2454" s="61" t="s">
        <v>3325</v>
      </c>
      <c r="E2454" s="61" t="s">
        <v>4303</v>
      </c>
      <c r="F2454" s="61" t="s">
        <v>4440</v>
      </c>
      <c r="G2454" s="61" t="s">
        <v>2872</v>
      </c>
      <c r="H2454" s="61" t="s">
        <v>1504</v>
      </c>
      <c r="I2454" s="61" t="s">
        <v>1505</v>
      </c>
      <c r="J2454" s="61" t="s">
        <v>1506</v>
      </c>
      <c r="K2454" s="61" t="s">
        <v>4306</v>
      </c>
      <c r="L2454" s="61" t="s">
        <v>1508</v>
      </c>
      <c r="M2454" s="61" t="s">
        <v>4423</v>
      </c>
      <c r="N2454" s="355">
        <v>46034</v>
      </c>
      <c r="O2454" s="19">
        <v>0</v>
      </c>
      <c r="P2454" s="15" t="s">
        <v>1510</v>
      </c>
      <c r="Q2454" s="336">
        <v>1</v>
      </c>
    </row>
    <row r="2455" spans="1:17" x14ac:dyDescent="0.2">
      <c r="A2455" s="61" t="s">
        <v>3168</v>
      </c>
      <c r="B2455" s="61" t="s">
        <v>1498</v>
      </c>
      <c r="C2455" s="61" t="s">
        <v>1314</v>
      </c>
      <c r="D2455" s="61" t="s">
        <v>3169</v>
      </c>
      <c r="E2455" s="61" t="s">
        <v>4303</v>
      </c>
      <c r="F2455" s="61" t="s">
        <v>4440</v>
      </c>
      <c r="G2455" s="61" t="s">
        <v>2872</v>
      </c>
      <c r="H2455" s="61" t="s">
        <v>1504</v>
      </c>
      <c r="I2455" s="61" t="s">
        <v>1505</v>
      </c>
      <c r="J2455" s="61" t="s">
        <v>1506</v>
      </c>
      <c r="K2455" s="61" t="s">
        <v>4306</v>
      </c>
      <c r="L2455" s="61" t="s">
        <v>1508</v>
      </c>
      <c r="M2455" s="61" t="s">
        <v>4423</v>
      </c>
      <c r="N2455" s="355">
        <v>46034</v>
      </c>
      <c r="O2455" s="19">
        <v>0</v>
      </c>
      <c r="P2455" s="15" t="s">
        <v>1510</v>
      </c>
      <c r="Q2455" s="336">
        <v>1</v>
      </c>
    </row>
    <row r="2456" spans="1:17" x14ac:dyDescent="0.2">
      <c r="A2456" s="61" t="s">
        <v>3168</v>
      </c>
      <c r="B2456" s="61" t="s">
        <v>1498</v>
      </c>
      <c r="C2456" s="61" t="s">
        <v>4312</v>
      </c>
      <c r="D2456" s="61" t="s">
        <v>3169</v>
      </c>
      <c r="E2456" s="61" t="s">
        <v>4303</v>
      </c>
      <c r="F2456" s="61" t="s">
        <v>4440</v>
      </c>
      <c r="G2456" s="61" t="s">
        <v>2872</v>
      </c>
      <c r="H2456" s="61" t="s">
        <v>1504</v>
      </c>
      <c r="I2456" s="61" t="s">
        <v>1505</v>
      </c>
      <c r="J2456" s="61" t="s">
        <v>1506</v>
      </c>
      <c r="K2456" s="61" t="s">
        <v>4306</v>
      </c>
      <c r="L2456" s="61" t="s">
        <v>1508</v>
      </c>
      <c r="M2456" s="61" t="s">
        <v>4423</v>
      </c>
      <c r="N2456" s="355">
        <v>46034</v>
      </c>
      <c r="O2456" s="19">
        <v>0</v>
      </c>
      <c r="P2456" s="15" t="s">
        <v>1510</v>
      </c>
      <c r="Q2456" s="336">
        <v>1</v>
      </c>
    </row>
    <row r="2457" spans="1:17" x14ac:dyDescent="0.2">
      <c r="A2457" s="61" t="s">
        <v>3168</v>
      </c>
      <c r="B2457" s="61" t="s">
        <v>1498</v>
      </c>
      <c r="C2457" s="61" t="s">
        <v>4313</v>
      </c>
      <c r="D2457" s="61" t="s">
        <v>3169</v>
      </c>
      <c r="E2457" s="61" t="s">
        <v>4303</v>
      </c>
      <c r="F2457" s="61" t="s">
        <v>4440</v>
      </c>
      <c r="G2457" s="61" t="s">
        <v>2872</v>
      </c>
      <c r="H2457" s="61" t="s">
        <v>1504</v>
      </c>
      <c r="I2457" s="61" t="s">
        <v>1505</v>
      </c>
      <c r="J2457" s="61" t="s">
        <v>1506</v>
      </c>
      <c r="K2457" s="61" t="s">
        <v>4306</v>
      </c>
      <c r="L2457" s="61" t="s">
        <v>1508</v>
      </c>
      <c r="M2457" s="61" t="s">
        <v>4423</v>
      </c>
      <c r="N2457" s="355">
        <v>46034</v>
      </c>
      <c r="O2457" s="19">
        <v>0</v>
      </c>
      <c r="P2457" s="15" t="s">
        <v>1510</v>
      </c>
      <c r="Q2457" s="336">
        <v>1</v>
      </c>
    </row>
    <row r="2458" spans="1:17" x14ac:dyDescent="0.2">
      <c r="A2458" s="61" t="s">
        <v>2875</v>
      </c>
      <c r="B2458" s="61" t="s">
        <v>1498</v>
      </c>
      <c r="C2458" s="61" t="s">
        <v>1314</v>
      </c>
      <c r="D2458" s="61" t="s">
        <v>2876</v>
      </c>
      <c r="E2458" s="61" t="s">
        <v>4303</v>
      </c>
      <c r="F2458" s="61" t="s">
        <v>4316</v>
      </c>
      <c r="G2458" s="61" t="s">
        <v>1503</v>
      </c>
      <c r="H2458" s="61" t="s">
        <v>1504</v>
      </c>
      <c r="I2458" s="61" t="s">
        <v>1505</v>
      </c>
      <c r="J2458" s="61" t="s">
        <v>1506</v>
      </c>
      <c r="K2458" s="61" t="s">
        <v>4306</v>
      </c>
      <c r="L2458" s="61" t="s">
        <v>1508</v>
      </c>
      <c r="M2458" s="61" t="s">
        <v>4423</v>
      </c>
      <c r="N2458" s="355">
        <v>46034</v>
      </c>
      <c r="O2458" s="19">
        <v>0</v>
      </c>
      <c r="P2458" s="15" t="s">
        <v>1510</v>
      </c>
      <c r="Q2458" s="336">
        <v>1</v>
      </c>
    </row>
    <row r="2459" spans="1:17" x14ac:dyDescent="0.2">
      <c r="A2459" s="61" t="s">
        <v>2875</v>
      </c>
      <c r="B2459" s="61" t="s">
        <v>1498</v>
      </c>
      <c r="C2459" s="61" t="s">
        <v>4312</v>
      </c>
      <c r="D2459" s="61" t="s">
        <v>2876</v>
      </c>
      <c r="E2459" s="61" t="s">
        <v>4303</v>
      </c>
      <c r="F2459" s="61" t="s">
        <v>4316</v>
      </c>
      <c r="G2459" s="61" t="s">
        <v>1503</v>
      </c>
      <c r="H2459" s="61" t="s">
        <v>1504</v>
      </c>
      <c r="I2459" s="61" t="s">
        <v>1505</v>
      </c>
      <c r="J2459" s="61" t="s">
        <v>1506</v>
      </c>
      <c r="K2459" s="61" t="s">
        <v>4306</v>
      </c>
      <c r="L2459" s="61" t="s">
        <v>1508</v>
      </c>
      <c r="M2459" s="61" t="s">
        <v>4423</v>
      </c>
      <c r="N2459" s="355">
        <v>46034</v>
      </c>
      <c r="O2459" s="19">
        <v>0</v>
      </c>
      <c r="P2459" s="15" t="s">
        <v>1510</v>
      </c>
      <c r="Q2459" s="336">
        <v>1</v>
      </c>
    </row>
    <row r="2460" spans="1:17" x14ac:dyDescent="0.2">
      <c r="A2460" s="61" t="s">
        <v>2875</v>
      </c>
      <c r="B2460" s="61" t="s">
        <v>1498</v>
      </c>
      <c r="C2460" s="61" t="s">
        <v>4313</v>
      </c>
      <c r="D2460" s="61" t="s">
        <v>2876</v>
      </c>
      <c r="E2460" s="61" t="s">
        <v>4303</v>
      </c>
      <c r="F2460" s="61" t="s">
        <v>4316</v>
      </c>
      <c r="G2460" s="61" t="s">
        <v>1503</v>
      </c>
      <c r="H2460" s="61" t="s">
        <v>1504</v>
      </c>
      <c r="I2460" s="61" t="s">
        <v>1505</v>
      </c>
      <c r="J2460" s="61" t="s">
        <v>1506</v>
      </c>
      <c r="K2460" s="61" t="s">
        <v>4306</v>
      </c>
      <c r="L2460" s="61" t="s">
        <v>1508</v>
      </c>
      <c r="M2460" s="61" t="s">
        <v>4423</v>
      </c>
      <c r="N2460" s="355">
        <v>46034</v>
      </c>
      <c r="O2460" s="19">
        <v>0</v>
      </c>
      <c r="P2460" s="15" t="s">
        <v>1510</v>
      </c>
      <c r="Q2460" s="336">
        <v>1</v>
      </c>
    </row>
    <row r="2461" spans="1:17" x14ac:dyDescent="0.2">
      <c r="A2461" s="61" t="s">
        <v>2888</v>
      </c>
      <c r="B2461" s="61" t="s">
        <v>1498</v>
      </c>
      <c r="C2461" s="61" t="s">
        <v>1314</v>
      </c>
      <c r="D2461" s="61" t="s">
        <v>2889</v>
      </c>
      <c r="E2461" s="61" t="s">
        <v>4303</v>
      </c>
      <c r="F2461" s="61" t="s">
        <v>4441</v>
      </c>
      <c r="G2461" s="61" t="s">
        <v>2872</v>
      </c>
      <c r="H2461" s="61" t="s">
        <v>1504</v>
      </c>
      <c r="I2461" s="61" t="s">
        <v>1505</v>
      </c>
      <c r="J2461" s="61" t="s">
        <v>1506</v>
      </c>
      <c r="K2461" s="61" t="s">
        <v>4319</v>
      </c>
      <c r="L2461" s="61" t="s">
        <v>1508</v>
      </c>
      <c r="M2461" s="61" t="s">
        <v>4423</v>
      </c>
      <c r="N2461" s="355">
        <v>46034</v>
      </c>
      <c r="O2461" s="19">
        <v>0</v>
      </c>
      <c r="P2461" s="15" t="s">
        <v>1510</v>
      </c>
      <c r="Q2461" s="336">
        <v>1</v>
      </c>
    </row>
    <row r="2462" spans="1:17" x14ac:dyDescent="0.2">
      <c r="A2462" s="61" t="s">
        <v>2888</v>
      </c>
      <c r="B2462" s="61" t="s">
        <v>1498</v>
      </c>
      <c r="C2462" s="61" t="s">
        <v>4312</v>
      </c>
      <c r="D2462" s="61" t="s">
        <v>2889</v>
      </c>
      <c r="E2462" s="61" t="s">
        <v>4303</v>
      </c>
      <c r="F2462" s="61" t="s">
        <v>4441</v>
      </c>
      <c r="G2462" s="61" t="s">
        <v>2872</v>
      </c>
      <c r="H2462" s="61" t="s">
        <v>1504</v>
      </c>
      <c r="I2462" s="61" t="s">
        <v>1505</v>
      </c>
      <c r="J2462" s="61" t="s">
        <v>1506</v>
      </c>
      <c r="K2462" s="61" t="s">
        <v>4319</v>
      </c>
      <c r="L2462" s="61" t="s">
        <v>1508</v>
      </c>
      <c r="M2462" s="61" t="s">
        <v>4423</v>
      </c>
      <c r="N2462" s="355">
        <v>46034</v>
      </c>
      <c r="O2462" s="19">
        <v>0</v>
      </c>
      <c r="P2462" s="15" t="s">
        <v>1510</v>
      </c>
      <c r="Q2462" s="336">
        <v>1</v>
      </c>
    </row>
    <row r="2463" spans="1:17" x14ac:dyDescent="0.2">
      <c r="A2463" s="61" t="s">
        <v>2888</v>
      </c>
      <c r="B2463" s="61" t="s">
        <v>1498</v>
      </c>
      <c r="C2463" s="61" t="s">
        <v>4313</v>
      </c>
      <c r="D2463" s="61" t="s">
        <v>2889</v>
      </c>
      <c r="E2463" s="61" t="s">
        <v>4303</v>
      </c>
      <c r="F2463" s="61" t="s">
        <v>4441</v>
      </c>
      <c r="G2463" s="61" t="s">
        <v>2872</v>
      </c>
      <c r="H2463" s="61" t="s">
        <v>1504</v>
      </c>
      <c r="I2463" s="61" t="s">
        <v>1505</v>
      </c>
      <c r="J2463" s="61" t="s">
        <v>1506</v>
      </c>
      <c r="K2463" s="61" t="s">
        <v>4319</v>
      </c>
      <c r="L2463" s="61" t="s">
        <v>1508</v>
      </c>
      <c r="M2463" s="61" t="s">
        <v>4423</v>
      </c>
      <c r="N2463" s="355">
        <v>46034</v>
      </c>
      <c r="O2463" s="19">
        <v>0</v>
      </c>
      <c r="P2463" s="15" t="s">
        <v>1510</v>
      </c>
      <c r="Q2463" s="336">
        <v>1</v>
      </c>
    </row>
    <row r="2464" spans="1:17" x14ac:dyDescent="0.2">
      <c r="A2464" s="61" t="s">
        <v>2940</v>
      </c>
      <c r="B2464" s="61" t="s">
        <v>1498</v>
      </c>
      <c r="C2464" s="61" t="s">
        <v>1314</v>
      </c>
      <c r="D2464" s="61" t="s">
        <v>2941</v>
      </c>
      <c r="E2464" s="61" t="s">
        <v>4303</v>
      </c>
      <c r="F2464" s="61" t="s">
        <v>4329</v>
      </c>
      <c r="G2464" s="61" t="s">
        <v>2872</v>
      </c>
      <c r="H2464" s="61" t="s">
        <v>1504</v>
      </c>
      <c r="I2464" s="61" t="s">
        <v>1505</v>
      </c>
      <c r="J2464" s="61" t="s">
        <v>1506</v>
      </c>
      <c r="K2464" s="61" t="s">
        <v>4319</v>
      </c>
      <c r="L2464" s="61" t="s">
        <v>1508</v>
      </c>
      <c r="M2464" s="61" t="s">
        <v>4423</v>
      </c>
      <c r="N2464" s="355">
        <v>46034</v>
      </c>
      <c r="O2464" s="19">
        <v>0</v>
      </c>
      <c r="P2464" s="15" t="s">
        <v>1510</v>
      </c>
      <c r="Q2464" s="336">
        <v>1</v>
      </c>
    </row>
    <row r="2465" spans="1:17" x14ac:dyDescent="0.2">
      <c r="A2465" s="61" t="s">
        <v>2940</v>
      </c>
      <c r="B2465" s="61" t="s">
        <v>1498</v>
      </c>
      <c r="C2465" s="61" t="s">
        <v>4312</v>
      </c>
      <c r="D2465" s="61" t="s">
        <v>2941</v>
      </c>
      <c r="E2465" s="61" t="s">
        <v>4303</v>
      </c>
      <c r="F2465" s="61" t="s">
        <v>4329</v>
      </c>
      <c r="G2465" s="61" t="s">
        <v>2872</v>
      </c>
      <c r="H2465" s="61" t="s">
        <v>1504</v>
      </c>
      <c r="I2465" s="61" t="s">
        <v>1505</v>
      </c>
      <c r="J2465" s="61" t="s">
        <v>1506</v>
      </c>
      <c r="K2465" s="61" t="s">
        <v>4319</v>
      </c>
      <c r="L2465" s="61" t="s">
        <v>1508</v>
      </c>
      <c r="M2465" s="61" t="s">
        <v>4423</v>
      </c>
      <c r="N2465" s="355">
        <v>46034</v>
      </c>
      <c r="O2465" s="19">
        <v>0</v>
      </c>
      <c r="P2465" s="15" t="s">
        <v>1510</v>
      </c>
      <c r="Q2465" s="336">
        <v>1</v>
      </c>
    </row>
    <row r="2466" spans="1:17" x14ac:dyDescent="0.2">
      <c r="A2466" s="61" t="s">
        <v>2940</v>
      </c>
      <c r="B2466" s="61" t="s">
        <v>1498</v>
      </c>
      <c r="C2466" s="61" t="s">
        <v>4313</v>
      </c>
      <c r="D2466" s="61" t="s">
        <v>2941</v>
      </c>
      <c r="E2466" s="61" t="s">
        <v>4303</v>
      </c>
      <c r="F2466" s="61" t="s">
        <v>4329</v>
      </c>
      <c r="G2466" s="61" t="s">
        <v>2872</v>
      </c>
      <c r="H2466" s="61" t="s">
        <v>1504</v>
      </c>
      <c r="I2466" s="61" t="s">
        <v>1505</v>
      </c>
      <c r="J2466" s="61" t="s">
        <v>1506</v>
      </c>
      <c r="K2466" s="61" t="s">
        <v>4319</v>
      </c>
      <c r="L2466" s="61" t="s">
        <v>1508</v>
      </c>
      <c r="M2466" s="61" t="s">
        <v>4423</v>
      </c>
      <c r="N2466" s="355">
        <v>46034</v>
      </c>
      <c r="O2466" s="19">
        <v>0</v>
      </c>
      <c r="P2466" s="15" t="s">
        <v>1510</v>
      </c>
      <c r="Q2466" s="336">
        <v>1</v>
      </c>
    </row>
    <row r="2467" spans="1:17" x14ac:dyDescent="0.2">
      <c r="A2467" s="61" t="s">
        <v>3048</v>
      </c>
      <c r="B2467" s="61" t="s">
        <v>1498</v>
      </c>
      <c r="C2467" s="61" t="s">
        <v>1314</v>
      </c>
      <c r="D2467" s="61" t="s">
        <v>3049</v>
      </c>
      <c r="E2467" s="61" t="s">
        <v>4303</v>
      </c>
      <c r="F2467" s="61" t="s">
        <v>4358</v>
      </c>
      <c r="G2467" s="61" t="s">
        <v>1503</v>
      </c>
      <c r="H2467" s="61" t="s">
        <v>1504</v>
      </c>
      <c r="I2467" s="61" t="s">
        <v>1505</v>
      </c>
      <c r="J2467" s="61" t="s">
        <v>1506</v>
      </c>
      <c r="K2467" s="61" t="s">
        <v>4306</v>
      </c>
      <c r="L2467" s="61" t="s">
        <v>1508</v>
      </c>
      <c r="M2467" s="61" t="s">
        <v>4442</v>
      </c>
      <c r="N2467" s="355">
        <v>46034</v>
      </c>
      <c r="O2467" s="19">
        <v>0</v>
      </c>
      <c r="P2467" s="15" t="s">
        <v>1510</v>
      </c>
      <c r="Q2467" s="336">
        <v>1</v>
      </c>
    </row>
    <row r="2468" spans="1:17" x14ac:dyDescent="0.2">
      <c r="A2468" s="61" t="s">
        <v>3048</v>
      </c>
      <c r="B2468" s="61" t="s">
        <v>1498</v>
      </c>
      <c r="C2468" s="61" t="s">
        <v>4312</v>
      </c>
      <c r="D2468" s="61" t="s">
        <v>3049</v>
      </c>
      <c r="E2468" s="61" t="s">
        <v>4303</v>
      </c>
      <c r="F2468" s="61" t="s">
        <v>4358</v>
      </c>
      <c r="G2468" s="61" t="s">
        <v>1503</v>
      </c>
      <c r="H2468" s="61" t="s">
        <v>1504</v>
      </c>
      <c r="I2468" s="61" t="s">
        <v>1505</v>
      </c>
      <c r="J2468" s="61" t="s">
        <v>1506</v>
      </c>
      <c r="K2468" s="61" t="s">
        <v>4306</v>
      </c>
      <c r="L2468" s="61" t="s">
        <v>1508</v>
      </c>
      <c r="M2468" s="61" t="s">
        <v>4442</v>
      </c>
      <c r="N2468" s="355">
        <v>46034</v>
      </c>
      <c r="O2468" s="19">
        <v>0</v>
      </c>
      <c r="P2468" s="15" t="s">
        <v>1510</v>
      </c>
      <c r="Q2468" s="336">
        <v>1</v>
      </c>
    </row>
    <row r="2469" spans="1:17" x14ac:dyDescent="0.2">
      <c r="A2469" s="61" t="s">
        <v>3048</v>
      </c>
      <c r="B2469" s="61" t="s">
        <v>1498</v>
      </c>
      <c r="C2469" s="61" t="s">
        <v>4313</v>
      </c>
      <c r="D2469" s="61" t="s">
        <v>3049</v>
      </c>
      <c r="E2469" s="61" t="s">
        <v>4303</v>
      </c>
      <c r="F2469" s="61" t="s">
        <v>4358</v>
      </c>
      <c r="G2469" s="61" t="s">
        <v>1503</v>
      </c>
      <c r="H2469" s="61" t="s">
        <v>1504</v>
      </c>
      <c r="I2469" s="61" t="s">
        <v>1505</v>
      </c>
      <c r="J2469" s="61" t="s">
        <v>1506</v>
      </c>
      <c r="K2469" s="61" t="s">
        <v>4306</v>
      </c>
      <c r="L2469" s="61" t="s">
        <v>1508</v>
      </c>
      <c r="M2469" s="61" t="s">
        <v>4442</v>
      </c>
      <c r="N2469" s="355">
        <v>46034</v>
      </c>
      <c r="O2469" s="19">
        <v>0</v>
      </c>
      <c r="P2469" s="15" t="s">
        <v>1510</v>
      </c>
      <c r="Q2469" s="336">
        <v>1</v>
      </c>
    </row>
    <row r="2470" spans="1:17" x14ac:dyDescent="0.2">
      <c r="A2470" s="61" t="s">
        <v>2998</v>
      </c>
      <c r="B2470" s="61" t="s">
        <v>1498</v>
      </c>
      <c r="C2470" s="61" t="s">
        <v>1314</v>
      </c>
      <c r="D2470" s="61" t="s">
        <v>2999</v>
      </c>
      <c r="E2470" s="61" t="s">
        <v>4303</v>
      </c>
      <c r="F2470" s="61" t="s">
        <v>4358</v>
      </c>
      <c r="G2470" s="61" t="s">
        <v>1503</v>
      </c>
      <c r="H2470" s="61" t="s">
        <v>4301</v>
      </c>
      <c r="I2470" s="61" t="s">
        <v>1505</v>
      </c>
      <c r="J2470" s="61" t="s">
        <v>1506</v>
      </c>
      <c r="K2470" s="61" t="s">
        <v>4306</v>
      </c>
      <c r="L2470" s="61" t="s">
        <v>1508</v>
      </c>
      <c r="M2470" s="61" t="s">
        <v>4442</v>
      </c>
      <c r="N2470" s="355">
        <v>46034</v>
      </c>
      <c r="O2470" s="19">
        <v>0</v>
      </c>
      <c r="P2470" s="15" t="s">
        <v>1510</v>
      </c>
      <c r="Q2470" s="336">
        <v>1</v>
      </c>
    </row>
    <row r="2471" spans="1:17" x14ac:dyDescent="0.2">
      <c r="A2471" s="61" t="s">
        <v>2998</v>
      </c>
      <c r="B2471" s="61" t="s">
        <v>1498</v>
      </c>
      <c r="C2471" s="61" t="s">
        <v>4312</v>
      </c>
      <c r="D2471" s="61" t="s">
        <v>2999</v>
      </c>
      <c r="E2471" s="61" t="s">
        <v>4303</v>
      </c>
      <c r="F2471" s="61" t="s">
        <v>4358</v>
      </c>
      <c r="G2471" s="61" t="s">
        <v>1503</v>
      </c>
      <c r="H2471" s="61" t="s">
        <v>4301</v>
      </c>
      <c r="I2471" s="61" t="s">
        <v>1505</v>
      </c>
      <c r="J2471" s="61" t="s">
        <v>1506</v>
      </c>
      <c r="K2471" s="61" t="s">
        <v>4306</v>
      </c>
      <c r="L2471" s="61" t="s">
        <v>1508</v>
      </c>
      <c r="M2471" s="61" t="s">
        <v>4442</v>
      </c>
      <c r="N2471" s="355">
        <v>46034</v>
      </c>
      <c r="O2471" s="19">
        <v>0</v>
      </c>
      <c r="P2471" s="15" t="s">
        <v>1510</v>
      </c>
      <c r="Q2471" s="336">
        <v>1</v>
      </c>
    </row>
    <row r="2472" spans="1:17" x14ac:dyDescent="0.2">
      <c r="A2472" s="61" t="s">
        <v>2998</v>
      </c>
      <c r="B2472" s="61" t="s">
        <v>1498</v>
      </c>
      <c r="C2472" s="61" t="s">
        <v>4313</v>
      </c>
      <c r="D2472" s="61" t="s">
        <v>2999</v>
      </c>
      <c r="E2472" s="61" t="s">
        <v>4303</v>
      </c>
      <c r="F2472" s="61" t="s">
        <v>4358</v>
      </c>
      <c r="G2472" s="61" t="s">
        <v>1503</v>
      </c>
      <c r="H2472" s="61" t="s">
        <v>4301</v>
      </c>
      <c r="I2472" s="61" t="s">
        <v>1505</v>
      </c>
      <c r="J2472" s="61" t="s">
        <v>1506</v>
      </c>
      <c r="K2472" s="61" t="s">
        <v>4306</v>
      </c>
      <c r="L2472" s="61" t="s">
        <v>1508</v>
      </c>
      <c r="M2472" s="61" t="s">
        <v>4442</v>
      </c>
      <c r="N2472" s="355">
        <v>46034</v>
      </c>
      <c r="O2472" s="19">
        <v>0</v>
      </c>
      <c r="P2472" s="15" t="s">
        <v>1510</v>
      </c>
      <c r="Q2472" s="336">
        <v>1</v>
      </c>
    </row>
    <row r="2473" spans="1:17" x14ac:dyDescent="0.2">
      <c r="A2473" s="61" t="s">
        <v>2998</v>
      </c>
      <c r="B2473" s="61" t="s">
        <v>4300</v>
      </c>
      <c r="C2473" s="61" t="s">
        <v>1314</v>
      </c>
      <c r="D2473" s="61" t="s">
        <v>2999</v>
      </c>
      <c r="E2473" s="61" t="s">
        <v>4303</v>
      </c>
      <c r="F2473" s="61" t="s">
        <v>4358</v>
      </c>
      <c r="G2473" s="61" t="s">
        <v>1503</v>
      </c>
      <c r="H2473" s="61" t="s">
        <v>4301</v>
      </c>
      <c r="I2473" s="61" t="s">
        <v>1505</v>
      </c>
      <c r="J2473" s="61" t="s">
        <v>1506</v>
      </c>
      <c r="K2473" s="61" t="s">
        <v>4306</v>
      </c>
      <c r="L2473" s="61" t="s">
        <v>1508</v>
      </c>
      <c r="M2473" s="61" t="s">
        <v>4442</v>
      </c>
      <c r="N2473" s="355">
        <v>46034</v>
      </c>
      <c r="O2473" s="19">
        <v>58686.03</v>
      </c>
      <c r="P2473" s="15" t="s">
        <v>1510</v>
      </c>
      <c r="Q2473" s="336">
        <v>1</v>
      </c>
    </row>
    <row r="2474" spans="1:17" x14ac:dyDescent="0.2">
      <c r="A2474" s="61" t="s">
        <v>3103</v>
      </c>
      <c r="B2474" s="61" t="s">
        <v>1498</v>
      </c>
      <c r="C2474" s="61" t="s">
        <v>1314</v>
      </c>
      <c r="D2474" s="61" t="s">
        <v>3104</v>
      </c>
      <c r="E2474" s="61" t="s">
        <v>4303</v>
      </c>
      <c r="F2474" s="61" t="s">
        <v>4358</v>
      </c>
      <c r="G2474" s="61" t="s">
        <v>1503</v>
      </c>
      <c r="H2474" s="61" t="s">
        <v>4301</v>
      </c>
      <c r="I2474" s="61" t="s">
        <v>1505</v>
      </c>
      <c r="J2474" s="61" t="s">
        <v>1506</v>
      </c>
      <c r="K2474" s="61" t="s">
        <v>4306</v>
      </c>
      <c r="L2474" s="61" t="s">
        <v>1508</v>
      </c>
      <c r="M2474" s="61" t="s">
        <v>4442</v>
      </c>
      <c r="N2474" s="355">
        <v>46034</v>
      </c>
      <c r="O2474" s="19">
        <v>0</v>
      </c>
      <c r="P2474" s="15" t="s">
        <v>1510</v>
      </c>
      <c r="Q2474" s="336">
        <v>1</v>
      </c>
    </row>
    <row r="2475" spans="1:17" x14ac:dyDescent="0.2">
      <c r="A2475" s="61" t="s">
        <v>3103</v>
      </c>
      <c r="B2475" s="61" t="s">
        <v>1498</v>
      </c>
      <c r="C2475" s="61" t="s">
        <v>4312</v>
      </c>
      <c r="D2475" s="61" t="s">
        <v>3104</v>
      </c>
      <c r="E2475" s="61" t="s">
        <v>4303</v>
      </c>
      <c r="F2475" s="61" t="s">
        <v>4358</v>
      </c>
      <c r="G2475" s="61" t="s">
        <v>1503</v>
      </c>
      <c r="H2475" s="61" t="s">
        <v>4301</v>
      </c>
      <c r="I2475" s="61" t="s">
        <v>1505</v>
      </c>
      <c r="J2475" s="61" t="s">
        <v>1506</v>
      </c>
      <c r="K2475" s="61" t="s">
        <v>4306</v>
      </c>
      <c r="L2475" s="61" t="s">
        <v>1508</v>
      </c>
      <c r="M2475" s="61" t="s">
        <v>4442</v>
      </c>
      <c r="N2475" s="355">
        <v>46034</v>
      </c>
      <c r="O2475" s="19">
        <v>0</v>
      </c>
      <c r="P2475" s="15" t="s">
        <v>1510</v>
      </c>
      <c r="Q2475" s="336">
        <v>1</v>
      </c>
    </row>
    <row r="2476" spans="1:17" x14ac:dyDescent="0.2">
      <c r="A2476" s="61" t="s">
        <v>3103</v>
      </c>
      <c r="B2476" s="61" t="s">
        <v>1498</v>
      </c>
      <c r="C2476" s="61" t="s">
        <v>4313</v>
      </c>
      <c r="D2476" s="61" t="s">
        <v>3104</v>
      </c>
      <c r="E2476" s="61" t="s">
        <v>4303</v>
      </c>
      <c r="F2476" s="61" t="s">
        <v>4358</v>
      </c>
      <c r="G2476" s="61" t="s">
        <v>1503</v>
      </c>
      <c r="H2476" s="61" t="s">
        <v>4301</v>
      </c>
      <c r="I2476" s="61" t="s">
        <v>1505</v>
      </c>
      <c r="J2476" s="61" t="s">
        <v>1506</v>
      </c>
      <c r="K2476" s="61" t="s">
        <v>4306</v>
      </c>
      <c r="L2476" s="61" t="s">
        <v>1508</v>
      </c>
      <c r="M2476" s="61" t="s">
        <v>4442</v>
      </c>
      <c r="N2476" s="355">
        <v>46034</v>
      </c>
      <c r="O2476" s="19">
        <v>0</v>
      </c>
      <c r="P2476" s="15" t="s">
        <v>1510</v>
      </c>
      <c r="Q2476" s="336">
        <v>1</v>
      </c>
    </row>
    <row r="2477" spans="1:17" x14ac:dyDescent="0.2">
      <c r="A2477" s="61" t="s">
        <v>3103</v>
      </c>
      <c r="B2477" s="61" t="s">
        <v>4300</v>
      </c>
      <c r="C2477" s="61" t="s">
        <v>1314</v>
      </c>
      <c r="D2477" s="61" t="s">
        <v>3104</v>
      </c>
      <c r="E2477" s="61" t="s">
        <v>4303</v>
      </c>
      <c r="F2477" s="61" t="s">
        <v>4358</v>
      </c>
      <c r="G2477" s="61" t="s">
        <v>1503</v>
      </c>
      <c r="H2477" s="61" t="s">
        <v>4301</v>
      </c>
      <c r="I2477" s="61" t="s">
        <v>1505</v>
      </c>
      <c r="J2477" s="61" t="s">
        <v>1506</v>
      </c>
      <c r="K2477" s="61" t="s">
        <v>4306</v>
      </c>
      <c r="L2477" s="61" t="s">
        <v>1508</v>
      </c>
      <c r="M2477" s="61" t="s">
        <v>4442</v>
      </c>
      <c r="N2477" s="355">
        <v>46034</v>
      </c>
      <c r="O2477" s="19">
        <v>14434.87</v>
      </c>
      <c r="P2477" s="15" t="s">
        <v>1510</v>
      </c>
      <c r="Q2477" s="336">
        <v>1</v>
      </c>
    </row>
    <row r="2478" spans="1:17" x14ac:dyDescent="0.2">
      <c r="A2478" s="61" t="s">
        <v>3105</v>
      </c>
      <c r="B2478" s="61" t="s">
        <v>1498</v>
      </c>
      <c r="C2478" s="61" t="s">
        <v>1314</v>
      </c>
      <c r="D2478" s="61" t="s">
        <v>3106</v>
      </c>
      <c r="E2478" s="61" t="s">
        <v>4303</v>
      </c>
      <c r="F2478" s="61" t="s">
        <v>4322</v>
      </c>
      <c r="G2478" s="61" t="s">
        <v>1503</v>
      </c>
      <c r="H2478" s="61" t="s">
        <v>4301</v>
      </c>
      <c r="I2478" s="61" t="s">
        <v>1505</v>
      </c>
      <c r="J2478" s="61" t="s">
        <v>1506</v>
      </c>
      <c r="K2478" s="61" t="s">
        <v>4306</v>
      </c>
      <c r="L2478" s="61" t="s">
        <v>1508</v>
      </c>
      <c r="M2478" s="61" t="s">
        <v>4442</v>
      </c>
      <c r="N2478" s="355">
        <v>46034</v>
      </c>
      <c r="O2478" s="19">
        <v>0</v>
      </c>
      <c r="P2478" s="15" t="s">
        <v>1510</v>
      </c>
      <c r="Q2478" s="336">
        <v>1</v>
      </c>
    </row>
    <row r="2479" spans="1:17" x14ac:dyDescent="0.2">
      <c r="A2479" s="61" t="s">
        <v>3105</v>
      </c>
      <c r="B2479" s="61" t="s">
        <v>1498</v>
      </c>
      <c r="C2479" s="61" t="s">
        <v>4312</v>
      </c>
      <c r="D2479" s="61" t="s">
        <v>3106</v>
      </c>
      <c r="E2479" s="61" t="s">
        <v>4303</v>
      </c>
      <c r="F2479" s="61" t="s">
        <v>4322</v>
      </c>
      <c r="G2479" s="61" t="s">
        <v>1503</v>
      </c>
      <c r="H2479" s="61" t="s">
        <v>4301</v>
      </c>
      <c r="I2479" s="61" t="s">
        <v>1505</v>
      </c>
      <c r="J2479" s="61" t="s">
        <v>1506</v>
      </c>
      <c r="K2479" s="61" t="s">
        <v>4306</v>
      </c>
      <c r="L2479" s="61" t="s">
        <v>1508</v>
      </c>
      <c r="M2479" s="61" t="s">
        <v>4442</v>
      </c>
      <c r="N2479" s="355">
        <v>46034</v>
      </c>
      <c r="O2479" s="19">
        <v>0</v>
      </c>
      <c r="P2479" s="15" t="s">
        <v>1510</v>
      </c>
      <c r="Q2479" s="336">
        <v>1</v>
      </c>
    </row>
    <row r="2480" spans="1:17" x14ac:dyDescent="0.2">
      <c r="A2480" s="61" t="s">
        <v>3105</v>
      </c>
      <c r="B2480" s="61" t="s">
        <v>1498</v>
      </c>
      <c r="C2480" s="61" t="s">
        <v>4313</v>
      </c>
      <c r="D2480" s="61" t="s">
        <v>3106</v>
      </c>
      <c r="E2480" s="61" t="s">
        <v>4303</v>
      </c>
      <c r="F2480" s="61" t="s">
        <v>4322</v>
      </c>
      <c r="G2480" s="61" t="s">
        <v>1503</v>
      </c>
      <c r="H2480" s="61" t="s">
        <v>4301</v>
      </c>
      <c r="I2480" s="61" t="s">
        <v>1505</v>
      </c>
      <c r="J2480" s="61" t="s">
        <v>1506</v>
      </c>
      <c r="K2480" s="61" t="s">
        <v>4306</v>
      </c>
      <c r="L2480" s="61" t="s">
        <v>1508</v>
      </c>
      <c r="M2480" s="61" t="s">
        <v>4442</v>
      </c>
      <c r="N2480" s="355">
        <v>46034</v>
      </c>
      <c r="O2480" s="19">
        <v>0</v>
      </c>
      <c r="P2480" s="15" t="s">
        <v>1510</v>
      </c>
      <c r="Q2480" s="336">
        <v>1</v>
      </c>
    </row>
    <row r="2481" spans="1:17" x14ac:dyDescent="0.2">
      <c r="A2481" s="61" t="s">
        <v>3105</v>
      </c>
      <c r="B2481" s="61" t="s">
        <v>4300</v>
      </c>
      <c r="C2481" s="61" t="s">
        <v>1314</v>
      </c>
      <c r="D2481" s="61" t="s">
        <v>3106</v>
      </c>
      <c r="E2481" s="61" t="s">
        <v>4303</v>
      </c>
      <c r="F2481" s="61" t="s">
        <v>4322</v>
      </c>
      <c r="G2481" s="61" t="s">
        <v>1503</v>
      </c>
      <c r="H2481" s="61" t="s">
        <v>4301</v>
      </c>
      <c r="I2481" s="61" t="s">
        <v>1505</v>
      </c>
      <c r="J2481" s="61" t="s">
        <v>1506</v>
      </c>
      <c r="K2481" s="61" t="s">
        <v>4306</v>
      </c>
      <c r="L2481" s="61" t="s">
        <v>1508</v>
      </c>
      <c r="M2481" s="61" t="s">
        <v>4442</v>
      </c>
      <c r="N2481" s="355">
        <v>46034</v>
      </c>
      <c r="O2481" s="19">
        <v>61177.49</v>
      </c>
      <c r="P2481" s="15" t="s">
        <v>1510</v>
      </c>
      <c r="Q2481" s="336">
        <v>1</v>
      </c>
    </row>
    <row r="2482" spans="1:17" x14ac:dyDescent="0.2">
      <c r="A2482" s="61" t="s">
        <v>4058</v>
      </c>
      <c r="B2482" s="61" t="s">
        <v>1498</v>
      </c>
      <c r="C2482" s="61" t="s">
        <v>1314</v>
      </c>
      <c r="D2482" s="61" t="s">
        <v>4059</v>
      </c>
      <c r="E2482" s="61" t="s">
        <v>4303</v>
      </c>
      <c r="F2482" s="61" t="s">
        <v>4397</v>
      </c>
      <c r="G2482" s="61" t="s">
        <v>1503</v>
      </c>
      <c r="H2482" s="61" t="s">
        <v>1504</v>
      </c>
      <c r="I2482" s="61" t="s">
        <v>1505</v>
      </c>
      <c r="J2482" s="61" t="s">
        <v>1506</v>
      </c>
      <c r="K2482" s="61" t="s">
        <v>4306</v>
      </c>
      <c r="L2482" s="61" t="s">
        <v>1508</v>
      </c>
      <c r="M2482" s="61" t="s">
        <v>4442</v>
      </c>
      <c r="N2482" s="355">
        <v>46034</v>
      </c>
      <c r="O2482" s="19">
        <v>0</v>
      </c>
      <c r="P2482" s="15" t="s">
        <v>1510</v>
      </c>
      <c r="Q2482" s="336">
        <v>1</v>
      </c>
    </row>
    <row r="2483" spans="1:17" x14ac:dyDescent="0.2">
      <c r="A2483" s="61" t="s">
        <v>4058</v>
      </c>
      <c r="B2483" s="61" t="s">
        <v>1498</v>
      </c>
      <c r="C2483" s="61" t="s">
        <v>4312</v>
      </c>
      <c r="D2483" s="61" t="s">
        <v>4059</v>
      </c>
      <c r="E2483" s="61" t="s">
        <v>4303</v>
      </c>
      <c r="F2483" s="61" t="s">
        <v>4397</v>
      </c>
      <c r="G2483" s="61" t="s">
        <v>1503</v>
      </c>
      <c r="H2483" s="61" t="s">
        <v>1504</v>
      </c>
      <c r="I2483" s="61" t="s">
        <v>1505</v>
      </c>
      <c r="J2483" s="61" t="s">
        <v>1506</v>
      </c>
      <c r="K2483" s="61" t="s">
        <v>4306</v>
      </c>
      <c r="L2483" s="61" t="s">
        <v>1508</v>
      </c>
      <c r="M2483" s="61" t="s">
        <v>4442</v>
      </c>
      <c r="N2483" s="355">
        <v>46034</v>
      </c>
      <c r="O2483" s="19">
        <v>0</v>
      </c>
      <c r="P2483" s="15" t="s">
        <v>1510</v>
      </c>
      <c r="Q2483" s="336">
        <v>1</v>
      </c>
    </row>
    <row r="2484" spans="1:17" x14ac:dyDescent="0.2">
      <c r="A2484" s="61" t="s">
        <v>4058</v>
      </c>
      <c r="B2484" s="61" t="s">
        <v>1498</v>
      </c>
      <c r="C2484" s="61" t="s">
        <v>4313</v>
      </c>
      <c r="D2484" s="61" t="s">
        <v>4059</v>
      </c>
      <c r="E2484" s="61" t="s">
        <v>4303</v>
      </c>
      <c r="F2484" s="61" t="s">
        <v>4397</v>
      </c>
      <c r="G2484" s="61" t="s">
        <v>1503</v>
      </c>
      <c r="H2484" s="61" t="s">
        <v>1504</v>
      </c>
      <c r="I2484" s="61" t="s">
        <v>1505</v>
      </c>
      <c r="J2484" s="61" t="s">
        <v>1506</v>
      </c>
      <c r="K2484" s="61" t="s">
        <v>4306</v>
      </c>
      <c r="L2484" s="61" t="s">
        <v>1508</v>
      </c>
      <c r="M2484" s="61" t="s">
        <v>4442</v>
      </c>
      <c r="N2484" s="355">
        <v>46034</v>
      </c>
      <c r="O2484" s="19">
        <v>0</v>
      </c>
      <c r="P2484" s="15" t="s">
        <v>1510</v>
      </c>
      <c r="Q2484" s="336">
        <v>1</v>
      </c>
    </row>
    <row r="2485" spans="1:17" x14ac:dyDescent="0.2">
      <c r="A2485" s="61" t="s">
        <v>4060</v>
      </c>
      <c r="B2485" s="61" t="s">
        <v>1498</v>
      </c>
      <c r="C2485" s="61" t="s">
        <v>1314</v>
      </c>
      <c r="D2485" s="61" t="s">
        <v>4061</v>
      </c>
      <c r="E2485" s="61" t="s">
        <v>4303</v>
      </c>
      <c r="F2485" s="61" t="s">
        <v>4358</v>
      </c>
      <c r="G2485" s="61" t="s">
        <v>1503</v>
      </c>
      <c r="H2485" s="61" t="s">
        <v>4301</v>
      </c>
      <c r="I2485" s="61" t="s">
        <v>1505</v>
      </c>
      <c r="J2485" s="61" t="s">
        <v>1506</v>
      </c>
      <c r="K2485" s="61" t="s">
        <v>4306</v>
      </c>
      <c r="L2485" s="61" t="s">
        <v>1508</v>
      </c>
      <c r="M2485" s="61" t="s">
        <v>4442</v>
      </c>
      <c r="N2485" s="355">
        <v>46034</v>
      </c>
      <c r="O2485" s="19">
        <v>0</v>
      </c>
      <c r="P2485" s="15" t="s">
        <v>1510</v>
      </c>
      <c r="Q2485" s="336">
        <v>1</v>
      </c>
    </row>
    <row r="2486" spans="1:17" x14ac:dyDescent="0.2">
      <c r="A2486" s="61" t="s">
        <v>4060</v>
      </c>
      <c r="B2486" s="61" t="s">
        <v>1498</v>
      </c>
      <c r="C2486" s="61" t="s">
        <v>4312</v>
      </c>
      <c r="D2486" s="61" t="s">
        <v>4061</v>
      </c>
      <c r="E2486" s="61" t="s">
        <v>4303</v>
      </c>
      <c r="F2486" s="61" t="s">
        <v>4358</v>
      </c>
      <c r="G2486" s="61" t="s">
        <v>1503</v>
      </c>
      <c r="H2486" s="61" t="s">
        <v>4301</v>
      </c>
      <c r="I2486" s="61" t="s">
        <v>1505</v>
      </c>
      <c r="J2486" s="61" t="s">
        <v>1506</v>
      </c>
      <c r="K2486" s="61" t="s">
        <v>4306</v>
      </c>
      <c r="L2486" s="61" t="s">
        <v>1508</v>
      </c>
      <c r="M2486" s="61" t="s">
        <v>4442</v>
      </c>
      <c r="N2486" s="355">
        <v>46034</v>
      </c>
      <c r="O2486" s="19">
        <v>0</v>
      </c>
      <c r="P2486" s="15" t="s">
        <v>1510</v>
      </c>
      <c r="Q2486" s="336">
        <v>1</v>
      </c>
    </row>
    <row r="2487" spans="1:17" x14ac:dyDescent="0.2">
      <c r="A2487" s="61" t="s">
        <v>4060</v>
      </c>
      <c r="B2487" s="61" t="s">
        <v>1498</v>
      </c>
      <c r="C2487" s="61" t="s">
        <v>4313</v>
      </c>
      <c r="D2487" s="61" t="s">
        <v>4061</v>
      </c>
      <c r="E2487" s="61" t="s">
        <v>4303</v>
      </c>
      <c r="F2487" s="61" t="s">
        <v>4358</v>
      </c>
      <c r="G2487" s="61" t="s">
        <v>1503</v>
      </c>
      <c r="H2487" s="61" t="s">
        <v>4301</v>
      </c>
      <c r="I2487" s="61" t="s">
        <v>1505</v>
      </c>
      <c r="J2487" s="61" t="s">
        <v>1506</v>
      </c>
      <c r="K2487" s="61" t="s">
        <v>4306</v>
      </c>
      <c r="L2487" s="61" t="s">
        <v>1508</v>
      </c>
      <c r="M2487" s="61" t="s">
        <v>4442</v>
      </c>
      <c r="N2487" s="355">
        <v>46034</v>
      </c>
      <c r="O2487" s="19">
        <v>0</v>
      </c>
      <c r="P2487" s="15" t="s">
        <v>1510</v>
      </c>
      <c r="Q2487" s="336">
        <v>1</v>
      </c>
    </row>
    <row r="2488" spans="1:17" x14ac:dyDescent="0.2">
      <c r="A2488" s="61" t="s">
        <v>4060</v>
      </c>
      <c r="B2488" s="61" t="s">
        <v>4300</v>
      </c>
      <c r="C2488" s="61" t="s">
        <v>1314</v>
      </c>
      <c r="D2488" s="61" t="s">
        <v>4061</v>
      </c>
      <c r="E2488" s="61" t="s">
        <v>4303</v>
      </c>
      <c r="F2488" s="61" t="s">
        <v>4358</v>
      </c>
      <c r="G2488" s="61" t="s">
        <v>1503</v>
      </c>
      <c r="H2488" s="61" t="s">
        <v>4301</v>
      </c>
      <c r="I2488" s="61" t="s">
        <v>1505</v>
      </c>
      <c r="J2488" s="61" t="s">
        <v>1506</v>
      </c>
      <c r="K2488" s="61" t="s">
        <v>4306</v>
      </c>
      <c r="L2488" s="61" t="s">
        <v>1508</v>
      </c>
      <c r="M2488" s="61" t="s">
        <v>4442</v>
      </c>
      <c r="N2488" s="355">
        <v>46034</v>
      </c>
      <c r="O2488" s="19">
        <v>3379273.77</v>
      </c>
      <c r="P2488" s="15" t="s">
        <v>1510</v>
      </c>
      <c r="Q2488" s="336">
        <v>1</v>
      </c>
    </row>
    <row r="2489" spans="1:17" x14ac:dyDescent="0.2">
      <c r="A2489" s="61" t="s">
        <v>3045</v>
      </c>
      <c r="B2489" s="61" t="s">
        <v>1498</v>
      </c>
      <c r="C2489" s="61" t="s">
        <v>1314</v>
      </c>
      <c r="D2489" s="61" t="s">
        <v>3046</v>
      </c>
      <c r="E2489" s="61" t="s">
        <v>4303</v>
      </c>
      <c r="F2489" s="61" t="s">
        <v>4358</v>
      </c>
      <c r="G2489" s="61" t="s">
        <v>1503</v>
      </c>
      <c r="H2489" s="61" t="s">
        <v>4301</v>
      </c>
      <c r="I2489" s="61" t="s">
        <v>1505</v>
      </c>
      <c r="J2489" s="61" t="s">
        <v>1506</v>
      </c>
      <c r="K2489" s="61" t="s">
        <v>4306</v>
      </c>
      <c r="L2489" s="61" t="s">
        <v>1508</v>
      </c>
      <c r="M2489" s="61" t="s">
        <v>4442</v>
      </c>
      <c r="N2489" s="355">
        <v>46034</v>
      </c>
      <c r="O2489" s="19">
        <v>0</v>
      </c>
      <c r="P2489" s="15" t="s">
        <v>1510</v>
      </c>
      <c r="Q2489" s="336">
        <v>1</v>
      </c>
    </row>
    <row r="2490" spans="1:17" x14ac:dyDescent="0.2">
      <c r="A2490" s="61" t="s">
        <v>3045</v>
      </c>
      <c r="B2490" s="61" t="s">
        <v>1498</v>
      </c>
      <c r="C2490" s="61" t="s">
        <v>4312</v>
      </c>
      <c r="D2490" s="61" t="s">
        <v>3046</v>
      </c>
      <c r="E2490" s="61" t="s">
        <v>4303</v>
      </c>
      <c r="F2490" s="61" t="s">
        <v>4358</v>
      </c>
      <c r="G2490" s="61" t="s">
        <v>1503</v>
      </c>
      <c r="H2490" s="61" t="s">
        <v>4301</v>
      </c>
      <c r="I2490" s="61" t="s">
        <v>1505</v>
      </c>
      <c r="J2490" s="61" t="s">
        <v>1506</v>
      </c>
      <c r="K2490" s="61" t="s">
        <v>4306</v>
      </c>
      <c r="L2490" s="61" t="s">
        <v>1508</v>
      </c>
      <c r="M2490" s="61" t="s">
        <v>4442</v>
      </c>
      <c r="N2490" s="355">
        <v>46034</v>
      </c>
      <c r="O2490" s="19">
        <v>0</v>
      </c>
      <c r="P2490" s="15" t="s">
        <v>1510</v>
      </c>
      <c r="Q2490" s="336">
        <v>1</v>
      </c>
    </row>
    <row r="2491" spans="1:17" x14ac:dyDescent="0.2">
      <c r="A2491" s="61" t="s">
        <v>3045</v>
      </c>
      <c r="B2491" s="61" t="s">
        <v>1498</v>
      </c>
      <c r="C2491" s="61" t="s">
        <v>4313</v>
      </c>
      <c r="D2491" s="61" t="s">
        <v>3046</v>
      </c>
      <c r="E2491" s="61" t="s">
        <v>4303</v>
      </c>
      <c r="F2491" s="61" t="s">
        <v>4358</v>
      </c>
      <c r="G2491" s="61" t="s">
        <v>1503</v>
      </c>
      <c r="H2491" s="61" t="s">
        <v>4301</v>
      </c>
      <c r="I2491" s="61" t="s">
        <v>1505</v>
      </c>
      <c r="J2491" s="61" t="s">
        <v>1506</v>
      </c>
      <c r="K2491" s="61" t="s">
        <v>4306</v>
      </c>
      <c r="L2491" s="61" t="s">
        <v>1508</v>
      </c>
      <c r="M2491" s="61" t="s">
        <v>4442</v>
      </c>
      <c r="N2491" s="355">
        <v>46034</v>
      </c>
      <c r="O2491" s="19">
        <v>0</v>
      </c>
      <c r="P2491" s="15" t="s">
        <v>1510</v>
      </c>
      <c r="Q2491" s="336">
        <v>1</v>
      </c>
    </row>
    <row r="2492" spans="1:17" x14ac:dyDescent="0.2">
      <c r="A2492" s="61" t="s">
        <v>3045</v>
      </c>
      <c r="B2492" s="61" t="s">
        <v>4300</v>
      </c>
      <c r="C2492" s="61" t="s">
        <v>1314</v>
      </c>
      <c r="D2492" s="61" t="s">
        <v>3046</v>
      </c>
      <c r="E2492" s="61" t="s">
        <v>4303</v>
      </c>
      <c r="F2492" s="61" t="s">
        <v>4358</v>
      </c>
      <c r="G2492" s="61" t="s">
        <v>1503</v>
      </c>
      <c r="H2492" s="61" t="s">
        <v>4301</v>
      </c>
      <c r="I2492" s="61" t="s">
        <v>1505</v>
      </c>
      <c r="J2492" s="61" t="s">
        <v>1506</v>
      </c>
      <c r="K2492" s="61" t="s">
        <v>4306</v>
      </c>
      <c r="L2492" s="61" t="s">
        <v>1508</v>
      </c>
      <c r="M2492" s="61" t="s">
        <v>4442</v>
      </c>
      <c r="N2492" s="355">
        <v>46034</v>
      </c>
      <c r="O2492" s="19">
        <v>76196.78</v>
      </c>
      <c r="P2492" s="15" t="s">
        <v>1510</v>
      </c>
      <c r="Q2492" s="336">
        <v>1</v>
      </c>
    </row>
    <row r="2493" spans="1:17" x14ac:dyDescent="0.2">
      <c r="A2493" s="61" t="s">
        <v>3000</v>
      </c>
      <c r="B2493" s="61" t="s">
        <v>1498</v>
      </c>
      <c r="C2493" s="61" t="s">
        <v>1314</v>
      </c>
      <c r="D2493" s="61" t="s">
        <v>3001</v>
      </c>
      <c r="E2493" s="61" t="s">
        <v>4303</v>
      </c>
      <c r="F2493" s="61" t="s">
        <v>4324</v>
      </c>
      <c r="G2493" s="61" t="s">
        <v>2872</v>
      </c>
      <c r="H2493" s="61" t="s">
        <v>1504</v>
      </c>
      <c r="I2493" s="61" t="s">
        <v>1505</v>
      </c>
      <c r="J2493" s="61" t="s">
        <v>1506</v>
      </c>
      <c r="K2493" s="61" t="s">
        <v>4306</v>
      </c>
      <c r="L2493" s="61" t="s">
        <v>1508</v>
      </c>
      <c r="M2493" s="61" t="s">
        <v>4442</v>
      </c>
      <c r="N2493" s="355">
        <v>46034</v>
      </c>
      <c r="O2493" s="19">
        <v>0</v>
      </c>
      <c r="P2493" s="15" t="s">
        <v>1510</v>
      </c>
      <c r="Q2493" s="336">
        <v>1</v>
      </c>
    </row>
    <row r="2494" spans="1:17" x14ac:dyDescent="0.2">
      <c r="A2494" s="61" t="s">
        <v>3000</v>
      </c>
      <c r="B2494" s="61" t="s">
        <v>1498</v>
      </c>
      <c r="C2494" s="61" t="s">
        <v>4312</v>
      </c>
      <c r="D2494" s="61" t="s">
        <v>3001</v>
      </c>
      <c r="E2494" s="61" t="s">
        <v>4303</v>
      </c>
      <c r="F2494" s="61" t="s">
        <v>4324</v>
      </c>
      <c r="G2494" s="61" t="s">
        <v>2872</v>
      </c>
      <c r="H2494" s="61" t="s">
        <v>1504</v>
      </c>
      <c r="I2494" s="61" t="s">
        <v>1505</v>
      </c>
      <c r="J2494" s="61" t="s">
        <v>1506</v>
      </c>
      <c r="K2494" s="61" t="s">
        <v>4306</v>
      </c>
      <c r="L2494" s="61" t="s">
        <v>1508</v>
      </c>
      <c r="M2494" s="61" t="s">
        <v>4442</v>
      </c>
      <c r="N2494" s="355">
        <v>46034</v>
      </c>
      <c r="O2494" s="19">
        <v>0</v>
      </c>
      <c r="P2494" s="15" t="s">
        <v>1510</v>
      </c>
      <c r="Q2494" s="336">
        <v>1</v>
      </c>
    </row>
    <row r="2495" spans="1:17" x14ac:dyDescent="0.2">
      <c r="A2495" s="61" t="s">
        <v>3000</v>
      </c>
      <c r="B2495" s="61" t="s">
        <v>1498</v>
      </c>
      <c r="C2495" s="61" t="s">
        <v>4313</v>
      </c>
      <c r="D2495" s="61" t="s">
        <v>3001</v>
      </c>
      <c r="E2495" s="61" t="s">
        <v>4303</v>
      </c>
      <c r="F2495" s="61" t="s">
        <v>4324</v>
      </c>
      <c r="G2495" s="61" t="s">
        <v>2872</v>
      </c>
      <c r="H2495" s="61" t="s">
        <v>1504</v>
      </c>
      <c r="I2495" s="61" t="s">
        <v>1505</v>
      </c>
      <c r="J2495" s="61" t="s">
        <v>1506</v>
      </c>
      <c r="K2495" s="61" t="s">
        <v>4306</v>
      </c>
      <c r="L2495" s="61" t="s">
        <v>1508</v>
      </c>
      <c r="M2495" s="61" t="s">
        <v>4442</v>
      </c>
      <c r="N2495" s="355">
        <v>46034</v>
      </c>
      <c r="O2495" s="19">
        <v>0</v>
      </c>
      <c r="P2495" s="15" t="s">
        <v>1510</v>
      </c>
      <c r="Q2495" s="336">
        <v>1</v>
      </c>
    </row>
    <row r="2496" spans="1:17" x14ac:dyDescent="0.2">
      <c r="A2496" s="61" t="s">
        <v>3855</v>
      </c>
      <c r="B2496" s="61" t="s">
        <v>1498</v>
      </c>
      <c r="C2496" s="61" t="s">
        <v>1314</v>
      </c>
      <c r="D2496" s="61" t="s">
        <v>3856</v>
      </c>
      <c r="E2496" s="61" t="s">
        <v>4303</v>
      </c>
      <c r="F2496" s="61" t="s">
        <v>4443</v>
      </c>
      <c r="G2496" s="61" t="s">
        <v>1503</v>
      </c>
      <c r="H2496" s="61" t="s">
        <v>1504</v>
      </c>
      <c r="I2496" s="61" t="s">
        <v>1505</v>
      </c>
      <c r="J2496" s="61" t="s">
        <v>1506</v>
      </c>
      <c r="K2496" s="61" t="s">
        <v>4319</v>
      </c>
      <c r="L2496" s="61" t="s">
        <v>1508</v>
      </c>
      <c r="M2496" s="61" t="s">
        <v>4442</v>
      </c>
      <c r="N2496" s="355">
        <v>46034</v>
      </c>
      <c r="O2496" s="19">
        <v>0</v>
      </c>
      <c r="P2496" s="15" t="s">
        <v>1510</v>
      </c>
      <c r="Q2496" s="336">
        <v>1</v>
      </c>
    </row>
    <row r="2497" spans="1:17" x14ac:dyDescent="0.2">
      <c r="A2497" s="61" t="s">
        <v>3855</v>
      </c>
      <c r="B2497" s="61" t="s">
        <v>1498</v>
      </c>
      <c r="C2497" s="61" t="s">
        <v>4312</v>
      </c>
      <c r="D2497" s="61" t="s">
        <v>3856</v>
      </c>
      <c r="E2497" s="61" t="s">
        <v>4303</v>
      </c>
      <c r="F2497" s="61" t="s">
        <v>4443</v>
      </c>
      <c r="G2497" s="61" t="s">
        <v>1503</v>
      </c>
      <c r="H2497" s="61" t="s">
        <v>1504</v>
      </c>
      <c r="I2497" s="61" t="s">
        <v>1505</v>
      </c>
      <c r="J2497" s="61" t="s">
        <v>1506</v>
      </c>
      <c r="K2497" s="61" t="s">
        <v>4319</v>
      </c>
      <c r="L2497" s="61" t="s">
        <v>1508</v>
      </c>
      <c r="M2497" s="61" t="s">
        <v>4442</v>
      </c>
      <c r="N2497" s="355">
        <v>46034</v>
      </c>
      <c r="O2497" s="19">
        <v>0</v>
      </c>
      <c r="P2497" s="15" t="s">
        <v>1510</v>
      </c>
      <c r="Q2497" s="336">
        <v>1</v>
      </c>
    </row>
    <row r="2498" spans="1:17" x14ac:dyDescent="0.2">
      <c r="A2498" s="61" t="s">
        <v>3855</v>
      </c>
      <c r="B2498" s="61" t="s">
        <v>1498</v>
      </c>
      <c r="C2498" s="61" t="s">
        <v>4313</v>
      </c>
      <c r="D2498" s="61" t="s">
        <v>3856</v>
      </c>
      <c r="E2498" s="61" t="s">
        <v>4303</v>
      </c>
      <c r="F2498" s="61" t="s">
        <v>4443</v>
      </c>
      <c r="G2498" s="61" t="s">
        <v>1503</v>
      </c>
      <c r="H2498" s="61" t="s">
        <v>1504</v>
      </c>
      <c r="I2498" s="61" t="s">
        <v>1505</v>
      </c>
      <c r="J2498" s="61" t="s">
        <v>1506</v>
      </c>
      <c r="K2498" s="61" t="s">
        <v>4319</v>
      </c>
      <c r="L2498" s="61" t="s">
        <v>1508</v>
      </c>
      <c r="M2498" s="61" t="s">
        <v>4442</v>
      </c>
      <c r="N2498" s="355">
        <v>46034</v>
      </c>
      <c r="O2498" s="19">
        <v>0</v>
      </c>
      <c r="P2498" s="15" t="s">
        <v>1510</v>
      </c>
      <c r="Q2498" s="336">
        <v>1</v>
      </c>
    </row>
    <row r="2499" spans="1:17" x14ac:dyDescent="0.2">
      <c r="A2499" s="61" t="s">
        <v>3630</v>
      </c>
      <c r="B2499" s="61" t="s">
        <v>1498</v>
      </c>
      <c r="C2499" s="61" t="s">
        <v>1314</v>
      </c>
      <c r="D2499" s="61" t="s">
        <v>3631</v>
      </c>
      <c r="E2499" s="61" t="s">
        <v>4303</v>
      </c>
      <c r="F2499" s="61" t="s">
        <v>4358</v>
      </c>
      <c r="G2499" s="61" t="s">
        <v>1503</v>
      </c>
      <c r="H2499" s="61" t="s">
        <v>4301</v>
      </c>
      <c r="I2499" s="61" t="s">
        <v>1505</v>
      </c>
      <c r="J2499" s="61" t="s">
        <v>1506</v>
      </c>
      <c r="K2499" s="61" t="s">
        <v>4306</v>
      </c>
      <c r="L2499" s="61" t="s">
        <v>1508</v>
      </c>
      <c r="M2499" s="61" t="s">
        <v>4442</v>
      </c>
      <c r="N2499" s="355">
        <v>46034</v>
      </c>
      <c r="O2499" s="19">
        <v>0</v>
      </c>
      <c r="P2499" s="15" t="s">
        <v>1510</v>
      </c>
      <c r="Q2499" s="336">
        <v>1</v>
      </c>
    </row>
    <row r="2500" spans="1:17" x14ac:dyDescent="0.2">
      <c r="A2500" s="61" t="s">
        <v>3630</v>
      </c>
      <c r="B2500" s="61" t="s">
        <v>1498</v>
      </c>
      <c r="C2500" s="61" t="s">
        <v>4312</v>
      </c>
      <c r="D2500" s="61" t="s">
        <v>3631</v>
      </c>
      <c r="E2500" s="61" t="s">
        <v>4303</v>
      </c>
      <c r="F2500" s="61" t="s">
        <v>4358</v>
      </c>
      <c r="G2500" s="61" t="s">
        <v>1503</v>
      </c>
      <c r="H2500" s="61" t="s">
        <v>4301</v>
      </c>
      <c r="I2500" s="61" t="s">
        <v>1505</v>
      </c>
      <c r="J2500" s="61" t="s">
        <v>1506</v>
      </c>
      <c r="K2500" s="61" t="s">
        <v>4306</v>
      </c>
      <c r="L2500" s="61" t="s">
        <v>1508</v>
      </c>
      <c r="M2500" s="61" t="s">
        <v>4442</v>
      </c>
      <c r="N2500" s="355">
        <v>46034</v>
      </c>
      <c r="O2500" s="19">
        <v>0</v>
      </c>
      <c r="P2500" s="15" t="s">
        <v>1510</v>
      </c>
      <c r="Q2500" s="336">
        <v>1</v>
      </c>
    </row>
    <row r="2501" spans="1:17" x14ac:dyDescent="0.2">
      <c r="A2501" s="61" t="s">
        <v>3630</v>
      </c>
      <c r="B2501" s="61" t="s">
        <v>1498</v>
      </c>
      <c r="C2501" s="61" t="s">
        <v>4313</v>
      </c>
      <c r="D2501" s="61" t="s">
        <v>3631</v>
      </c>
      <c r="E2501" s="61" t="s">
        <v>4303</v>
      </c>
      <c r="F2501" s="61" t="s">
        <v>4358</v>
      </c>
      <c r="G2501" s="61" t="s">
        <v>1503</v>
      </c>
      <c r="H2501" s="61" t="s">
        <v>4301</v>
      </c>
      <c r="I2501" s="61" t="s">
        <v>1505</v>
      </c>
      <c r="J2501" s="61" t="s">
        <v>1506</v>
      </c>
      <c r="K2501" s="61" t="s">
        <v>4306</v>
      </c>
      <c r="L2501" s="61" t="s">
        <v>1508</v>
      </c>
      <c r="M2501" s="61" t="s">
        <v>4442</v>
      </c>
      <c r="N2501" s="355">
        <v>46034</v>
      </c>
      <c r="O2501" s="19">
        <v>0</v>
      </c>
      <c r="P2501" s="15" t="s">
        <v>1510</v>
      </c>
      <c r="Q2501" s="336">
        <v>1</v>
      </c>
    </row>
    <row r="2502" spans="1:17" x14ac:dyDescent="0.2">
      <c r="A2502" s="61" t="s">
        <v>3630</v>
      </c>
      <c r="B2502" s="61" t="s">
        <v>4300</v>
      </c>
      <c r="C2502" s="61" t="s">
        <v>1314</v>
      </c>
      <c r="D2502" s="61" t="s">
        <v>3631</v>
      </c>
      <c r="E2502" s="61" t="s">
        <v>4303</v>
      </c>
      <c r="F2502" s="61" t="s">
        <v>4358</v>
      </c>
      <c r="G2502" s="61" t="s">
        <v>1503</v>
      </c>
      <c r="H2502" s="61" t="s">
        <v>4301</v>
      </c>
      <c r="I2502" s="61" t="s">
        <v>1505</v>
      </c>
      <c r="J2502" s="61" t="s">
        <v>1506</v>
      </c>
      <c r="K2502" s="61" t="s">
        <v>4306</v>
      </c>
      <c r="L2502" s="61" t="s">
        <v>1508</v>
      </c>
      <c r="M2502" s="61" t="s">
        <v>4442</v>
      </c>
      <c r="N2502" s="355">
        <v>46034</v>
      </c>
      <c r="O2502" s="19">
        <v>21</v>
      </c>
      <c r="P2502" s="15" t="s">
        <v>1510</v>
      </c>
      <c r="Q2502" s="336">
        <v>1</v>
      </c>
    </row>
    <row r="2503" spans="1:17" x14ac:dyDescent="0.2">
      <c r="A2503" s="61" t="s">
        <v>4229</v>
      </c>
      <c r="B2503" s="61" t="s">
        <v>1498</v>
      </c>
      <c r="C2503" s="61" t="s">
        <v>1314</v>
      </c>
      <c r="D2503" s="61" t="s">
        <v>4230</v>
      </c>
      <c r="E2503" s="61" t="s">
        <v>4303</v>
      </c>
      <c r="F2503" s="61" t="s">
        <v>4444</v>
      </c>
      <c r="G2503" s="61" t="s">
        <v>1503</v>
      </c>
      <c r="H2503" s="61" t="s">
        <v>1504</v>
      </c>
      <c r="I2503" s="61" t="s">
        <v>1505</v>
      </c>
      <c r="J2503" s="61" t="s">
        <v>1506</v>
      </c>
      <c r="K2503" s="61" t="s">
        <v>4319</v>
      </c>
      <c r="L2503" s="61" t="s">
        <v>1508</v>
      </c>
      <c r="M2503" s="61" t="s">
        <v>4442</v>
      </c>
      <c r="N2503" s="355">
        <v>46034</v>
      </c>
      <c r="O2503" s="19">
        <v>0</v>
      </c>
      <c r="P2503" s="15" t="s">
        <v>1510</v>
      </c>
      <c r="Q2503" s="336">
        <v>1</v>
      </c>
    </row>
    <row r="2504" spans="1:17" x14ac:dyDescent="0.2">
      <c r="A2504" s="61" t="s">
        <v>4229</v>
      </c>
      <c r="B2504" s="61" t="s">
        <v>1498</v>
      </c>
      <c r="C2504" s="61" t="s">
        <v>4312</v>
      </c>
      <c r="D2504" s="61" t="s">
        <v>4230</v>
      </c>
      <c r="E2504" s="61" t="s">
        <v>4303</v>
      </c>
      <c r="F2504" s="61" t="s">
        <v>4444</v>
      </c>
      <c r="G2504" s="61" t="s">
        <v>1503</v>
      </c>
      <c r="H2504" s="61" t="s">
        <v>1504</v>
      </c>
      <c r="I2504" s="61" t="s">
        <v>1505</v>
      </c>
      <c r="J2504" s="61" t="s">
        <v>1506</v>
      </c>
      <c r="K2504" s="61" t="s">
        <v>4319</v>
      </c>
      <c r="L2504" s="61" t="s">
        <v>1508</v>
      </c>
      <c r="M2504" s="61" t="s">
        <v>4442</v>
      </c>
      <c r="N2504" s="355">
        <v>46034</v>
      </c>
      <c r="O2504" s="19">
        <v>0</v>
      </c>
      <c r="P2504" s="15" t="s">
        <v>1510</v>
      </c>
      <c r="Q2504" s="336">
        <v>1</v>
      </c>
    </row>
    <row r="2505" spans="1:17" x14ac:dyDescent="0.2">
      <c r="A2505" s="61" t="s">
        <v>4229</v>
      </c>
      <c r="B2505" s="61" t="s">
        <v>1498</v>
      </c>
      <c r="C2505" s="61" t="s">
        <v>4313</v>
      </c>
      <c r="D2505" s="61" t="s">
        <v>4230</v>
      </c>
      <c r="E2505" s="61" t="s">
        <v>4303</v>
      </c>
      <c r="F2505" s="61" t="s">
        <v>4444</v>
      </c>
      <c r="G2505" s="61" t="s">
        <v>1503</v>
      </c>
      <c r="H2505" s="61" t="s">
        <v>1504</v>
      </c>
      <c r="I2505" s="61" t="s">
        <v>1505</v>
      </c>
      <c r="J2505" s="61" t="s">
        <v>1506</v>
      </c>
      <c r="K2505" s="61" t="s">
        <v>4319</v>
      </c>
      <c r="L2505" s="61" t="s">
        <v>1508</v>
      </c>
      <c r="M2505" s="61" t="s">
        <v>4442</v>
      </c>
      <c r="N2505" s="355">
        <v>46034</v>
      </c>
      <c r="O2505" s="19">
        <v>0</v>
      </c>
      <c r="P2505" s="15" t="s">
        <v>1510</v>
      </c>
      <c r="Q2505" s="336">
        <v>1</v>
      </c>
    </row>
    <row r="2506" spans="1:17" x14ac:dyDescent="0.2">
      <c r="A2506" s="61" t="s">
        <v>4227</v>
      </c>
      <c r="B2506" s="61" t="s">
        <v>1498</v>
      </c>
      <c r="C2506" s="61" t="s">
        <v>1314</v>
      </c>
      <c r="D2506" s="61" t="s">
        <v>4228</v>
      </c>
      <c r="E2506" s="61" t="s">
        <v>4303</v>
      </c>
      <c r="F2506" s="61" t="s">
        <v>4445</v>
      </c>
      <c r="G2506" s="61" t="s">
        <v>1503</v>
      </c>
      <c r="H2506" s="61" t="s">
        <v>1504</v>
      </c>
      <c r="I2506" s="61" t="s">
        <v>1505</v>
      </c>
      <c r="J2506" s="61" t="s">
        <v>1506</v>
      </c>
      <c r="K2506" s="61" t="s">
        <v>4319</v>
      </c>
      <c r="L2506" s="61" t="s">
        <v>1508</v>
      </c>
      <c r="M2506" s="61" t="s">
        <v>4442</v>
      </c>
      <c r="N2506" s="355">
        <v>46034</v>
      </c>
      <c r="O2506" s="19">
        <v>0</v>
      </c>
      <c r="P2506" s="15" t="s">
        <v>1510</v>
      </c>
      <c r="Q2506" s="336">
        <v>1</v>
      </c>
    </row>
    <row r="2507" spans="1:17" x14ac:dyDescent="0.2">
      <c r="A2507" s="61" t="s">
        <v>4227</v>
      </c>
      <c r="B2507" s="61" t="s">
        <v>1498</v>
      </c>
      <c r="C2507" s="61" t="s">
        <v>4312</v>
      </c>
      <c r="D2507" s="61" t="s">
        <v>4228</v>
      </c>
      <c r="E2507" s="61" t="s">
        <v>4303</v>
      </c>
      <c r="F2507" s="61" t="s">
        <v>4445</v>
      </c>
      <c r="G2507" s="61" t="s">
        <v>1503</v>
      </c>
      <c r="H2507" s="61" t="s">
        <v>1504</v>
      </c>
      <c r="I2507" s="61" t="s">
        <v>1505</v>
      </c>
      <c r="J2507" s="61" t="s">
        <v>1506</v>
      </c>
      <c r="K2507" s="61" t="s">
        <v>4319</v>
      </c>
      <c r="L2507" s="61" t="s">
        <v>1508</v>
      </c>
      <c r="M2507" s="61" t="s">
        <v>4442</v>
      </c>
      <c r="N2507" s="355">
        <v>46034</v>
      </c>
      <c r="O2507" s="19">
        <v>0</v>
      </c>
      <c r="P2507" s="15" t="s">
        <v>1510</v>
      </c>
      <c r="Q2507" s="336">
        <v>1</v>
      </c>
    </row>
    <row r="2508" spans="1:17" x14ac:dyDescent="0.2">
      <c r="A2508" s="61" t="s">
        <v>4227</v>
      </c>
      <c r="B2508" s="61" t="s">
        <v>1498</v>
      </c>
      <c r="C2508" s="61" t="s">
        <v>4313</v>
      </c>
      <c r="D2508" s="61" t="s">
        <v>4228</v>
      </c>
      <c r="E2508" s="61" t="s">
        <v>4303</v>
      </c>
      <c r="F2508" s="61" t="s">
        <v>4445</v>
      </c>
      <c r="G2508" s="61" t="s">
        <v>1503</v>
      </c>
      <c r="H2508" s="61" t="s">
        <v>1504</v>
      </c>
      <c r="I2508" s="61" t="s">
        <v>1505</v>
      </c>
      <c r="J2508" s="61" t="s">
        <v>1506</v>
      </c>
      <c r="K2508" s="61" t="s">
        <v>4319</v>
      </c>
      <c r="L2508" s="61" t="s">
        <v>1508</v>
      </c>
      <c r="M2508" s="61" t="s">
        <v>4442</v>
      </c>
      <c r="N2508" s="355">
        <v>46034</v>
      </c>
      <c r="O2508" s="19">
        <v>0</v>
      </c>
      <c r="P2508" s="15" t="s">
        <v>1510</v>
      </c>
      <c r="Q2508" s="336">
        <v>1</v>
      </c>
    </row>
    <row r="2509" spans="1:17" x14ac:dyDescent="0.2">
      <c r="A2509" s="61" t="s">
        <v>3054</v>
      </c>
      <c r="B2509" s="61" t="s">
        <v>1498</v>
      </c>
      <c r="C2509" s="61" t="s">
        <v>1314</v>
      </c>
      <c r="D2509" s="61" t="s">
        <v>3055</v>
      </c>
      <c r="E2509" s="61" t="s">
        <v>4303</v>
      </c>
      <c r="F2509" s="61" t="s">
        <v>4324</v>
      </c>
      <c r="G2509" s="61" t="s">
        <v>2872</v>
      </c>
      <c r="H2509" s="61" t="s">
        <v>4301</v>
      </c>
      <c r="I2509" s="61" t="s">
        <v>1505</v>
      </c>
      <c r="J2509" s="61" t="s">
        <v>1506</v>
      </c>
      <c r="K2509" s="61" t="s">
        <v>4306</v>
      </c>
      <c r="L2509" s="61" t="s">
        <v>1508</v>
      </c>
      <c r="M2509" s="61" t="s">
        <v>4442</v>
      </c>
      <c r="N2509" s="355">
        <v>46034</v>
      </c>
      <c r="O2509" s="19">
        <v>0</v>
      </c>
      <c r="P2509" s="15" t="s">
        <v>1510</v>
      </c>
      <c r="Q2509" s="336">
        <v>1</v>
      </c>
    </row>
    <row r="2510" spans="1:17" x14ac:dyDescent="0.2">
      <c r="A2510" s="61" t="s">
        <v>3054</v>
      </c>
      <c r="B2510" s="61" t="s">
        <v>1498</v>
      </c>
      <c r="C2510" s="61" t="s">
        <v>4312</v>
      </c>
      <c r="D2510" s="61" t="s">
        <v>3055</v>
      </c>
      <c r="E2510" s="61" t="s">
        <v>4303</v>
      </c>
      <c r="F2510" s="61" t="s">
        <v>4324</v>
      </c>
      <c r="G2510" s="61" t="s">
        <v>2872</v>
      </c>
      <c r="H2510" s="61" t="s">
        <v>4301</v>
      </c>
      <c r="I2510" s="61" t="s">
        <v>1505</v>
      </c>
      <c r="J2510" s="61" t="s">
        <v>1506</v>
      </c>
      <c r="K2510" s="61" t="s">
        <v>4306</v>
      </c>
      <c r="L2510" s="61" t="s">
        <v>1508</v>
      </c>
      <c r="M2510" s="61" t="s">
        <v>4442</v>
      </c>
      <c r="N2510" s="355">
        <v>46034</v>
      </c>
      <c r="O2510" s="19">
        <v>0</v>
      </c>
      <c r="P2510" s="15" t="s">
        <v>1510</v>
      </c>
      <c r="Q2510" s="336">
        <v>1</v>
      </c>
    </row>
    <row r="2511" spans="1:17" x14ac:dyDescent="0.2">
      <c r="A2511" s="61" t="s">
        <v>3054</v>
      </c>
      <c r="B2511" s="61" t="s">
        <v>1498</v>
      </c>
      <c r="C2511" s="61" t="s">
        <v>4313</v>
      </c>
      <c r="D2511" s="61" t="s">
        <v>3055</v>
      </c>
      <c r="E2511" s="61" t="s">
        <v>4303</v>
      </c>
      <c r="F2511" s="61" t="s">
        <v>4324</v>
      </c>
      <c r="G2511" s="61" t="s">
        <v>2872</v>
      </c>
      <c r="H2511" s="61" t="s">
        <v>4301</v>
      </c>
      <c r="I2511" s="61" t="s">
        <v>1505</v>
      </c>
      <c r="J2511" s="61" t="s">
        <v>1506</v>
      </c>
      <c r="K2511" s="61" t="s">
        <v>4306</v>
      </c>
      <c r="L2511" s="61" t="s">
        <v>1508</v>
      </c>
      <c r="M2511" s="61" t="s">
        <v>4442</v>
      </c>
      <c r="N2511" s="355">
        <v>46034</v>
      </c>
      <c r="O2511" s="19">
        <v>0</v>
      </c>
      <c r="P2511" s="15" t="s">
        <v>1510</v>
      </c>
      <c r="Q2511" s="336">
        <v>1</v>
      </c>
    </row>
    <row r="2512" spans="1:17" x14ac:dyDescent="0.2">
      <c r="A2512" s="61" t="s">
        <v>3054</v>
      </c>
      <c r="B2512" s="61" t="s">
        <v>4300</v>
      </c>
      <c r="C2512" s="61" t="s">
        <v>1314</v>
      </c>
      <c r="D2512" s="61" t="s">
        <v>3055</v>
      </c>
      <c r="E2512" s="61" t="s">
        <v>4303</v>
      </c>
      <c r="F2512" s="61" t="s">
        <v>4324</v>
      </c>
      <c r="G2512" s="61" t="s">
        <v>2872</v>
      </c>
      <c r="H2512" s="61" t="s">
        <v>4301</v>
      </c>
      <c r="I2512" s="61" t="s">
        <v>1505</v>
      </c>
      <c r="J2512" s="61" t="s">
        <v>1506</v>
      </c>
      <c r="K2512" s="61" t="s">
        <v>4306</v>
      </c>
      <c r="L2512" s="61" t="s">
        <v>1508</v>
      </c>
      <c r="M2512" s="61" t="s">
        <v>4442</v>
      </c>
      <c r="N2512" s="355">
        <v>46034</v>
      </c>
      <c r="O2512" s="19">
        <v>58466.69</v>
      </c>
      <c r="P2512" s="15" t="s">
        <v>1510</v>
      </c>
      <c r="Q2512" s="336">
        <v>1</v>
      </c>
    </row>
    <row r="2513" spans="1:17" x14ac:dyDescent="0.2">
      <c r="A2513" s="61" t="s">
        <v>4032</v>
      </c>
      <c r="B2513" s="61" t="s">
        <v>1498</v>
      </c>
      <c r="C2513" s="61" t="s">
        <v>1314</v>
      </c>
      <c r="D2513" s="61" t="s">
        <v>4033</v>
      </c>
      <c r="E2513" s="61" t="s">
        <v>4303</v>
      </c>
      <c r="F2513" s="61" t="s">
        <v>4410</v>
      </c>
      <c r="G2513" s="61" t="s">
        <v>1503</v>
      </c>
      <c r="H2513" s="61" t="s">
        <v>1504</v>
      </c>
      <c r="I2513" s="61" t="s">
        <v>1505</v>
      </c>
      <c r="J2513" s="61" t="s">
        <v>1506</v>
      </c>
      <c r="K2513" s="61" t="s">
        <v>4319</v>
      </c>
      <c r="L2513" s="61" t="s">
        <v>1508</v>
      </c>
      <c r="M2513" s="61" t="s">
        <v>4442</v>
      </c>
      <c r="N2513" s="355">
        <v>46034</v>
      </c>
      <c r="O2513" s="19">
        <v>0</v>
      </c>
      <c r="P2513" s="15" t="s">
        <v>1510</v>
      </c>
      <c r="Q2513" s="336">
        <v>1</v>
      </c>
    </row>
    <row r="2514" spans="1:17" x14ac:dyDescent="0.2">
      <c r="A2514" s="61" t="s">
        <v>4032</v>
      </c>
      <c r="B2514" s="61" t="s">
        <v>1498</v>
      </c>
      <c r="C2514" s="61" t="s">
        <v>4312</v>
      </c>
      <c r="D2514" s="61" t="s">
        <v>4033</v>
      </c>
      <c r="E2514" s="61" t="s">
        <v>4303</v>
      </c>
      <c r="F2514" s="61" t="s">
        <v>4410</v>
      </c>
      <c r="G2514" s="61" t="s">
        <v>1503</v>
      </c>
      <c r="H2514" s="61" t="s">
        <v>1504</v>
      </c>
      <c r="I2514" s="61" t="s">
        <v>1505</v>
      </c>
      <c r="J2514" s="61" t="s">
        <v>1506</v>
      </c>
      <c r="K2514" s="61" t="s">
        <v>4319</v>
      </c>
      <c r="L2514" s="61" t="s">
        <v>1508</v>
      </c>
      <c r="M2514" s="61" t="s">
        <v>4442</v>
      </c>
      <c r="N2514" s="355">
        <v>46034</v>
      </c>
      <c r="O2514" s="19">
        <v>0</v>
      </c>
      <c r="P2514" s="15" t="s">
        <v>1510</v>
      </c>
      <c r="Q2514" s="336">
        <v>1</v>
      </c>
    </row>
    <row r="2515" spans="1:17" x14ac:dyDescent="0.2">
      <c r="A2515" s="61" t="s">
        <v>4032</v>
      </c>
      <c r="B2515" s="61" t="s">
        <v>1498</v>
      </c>
      <c r="C2515" s="61" t="s">
        <v>4313</v>
      </c>
      <c r="D2515" s="61" t="s">
        <v>4033</v>
      </c>
      <c r="E2515" s="61" t="s">
        <v>4303</v>
      </c>
      <c r="F2515" s="61" t="s">
        <v>4410</v>
      </c>
      <c r="G2515" s="61" t="s">
        <v>1503</v>
      </c>
      <c r="H2515" s="61" t="s">
        <v>1504</v>
      </c>
      <c r="I2515" s="61" t="s">
        <v>1505</v>
      </c>
      <c r="J2515" s="61" t="s">
        <v>1506</v>
      </c>
      <c r="K2515" s="61" t="s">
        <v>4319</v>
      </c>
      <c r="L2515" s="61" t="s">
        <v>1508</v>
      </c>
      <c r="M2515" s="61" t="s">
        <v>4442</v>
      </c>
      <c r="N2515" s="355">
        <v>46034</v>
      </c>
      <c r="O2515" s="19">
        <v>0</v>
      </c>
      <c r="P2515" s="15" t="s">
        <v>1510</v>
      </c>
      <c r="Q2515" s="336">
        <v>1</v>
      </c>
    </row>
    <row r="2516" spans="1:17" x14ac:dyDescent="0.2">
      <c r="A2516" s="61" t="s">
        <v>4148</v>
      </c>
      <c r="B2516" s="61" t="s">
        <v>1498</v>
      </c>
      <c r="C2516" s="61" t="s">
        <v>1314</v>
      </c>
      <c r="D2516" s="61" t="s">
        <v>4149</v>
      </c>
      <c r="E2516" s="61" t="s">
        <v>4303</v>
      </c>
      <c r="F2516" s="61" t="s">
        <v>4327</v>
      </c>
      <c r="G2516" s="61" t="s">
        <v>1503</v>
      </c>
      <c r="H2516" s="61" t="s">
        <v>1504</v>
      </c>
      <c r="I2516" s="61" t="s">
        <v>1505</v>
      </c>
      <c r="J2516" s="61" t="s">
        <v>1506</v>
      </c>
      <c r="K2516" s="61" t="s">
        <v>4306</v>
      </c>
      <c r="L2516" s="61" t="s">
        <v>1508</v>
      </c>
      <c r="M2516" s="61" t="s">
        <v>4442</v>
      </c>
      <c r="N2516" s="355">
        <v>46034</v>
      </c>
      <c r="O2516" s="19">
        <v>0</v>
      </c>
      <c r="P2516" s="15" t="s">
        <v>1510</v>
      </c>
      <c r="Q2516" s="336">
        <v>1</v>
      </c>
    </row>
    <row r="2517" spans="1:17" x14ac:dyDescent="0.2">
      <c r="A2517" s="61" t="s">
        <v>4148</v>
      </c>
      <c r="B2517" s="61" t="s">
        <v>1498</v>
      </c>
      <c r="C2517" s="61" t="s">
        <v>4312</v>
      </c>
      <c r="D2517" s="61" t="s">
        <v>4149</v>
      </c>
      <c r="E2517" s="61" t="s">
        <v>4303</v>
      </c>
      <c r="F2517" s="61" t="s">
        <v>4327</v>
      </c>
      <c r="G2517" s="61" t="s">
        <v>1503</v>
      </c>
      <c r="H2517" s="61" t="s">
        <v>1504</v>
      </c>
      <c r="I2517" s="61" t="s">
        <v>1505</v>
      </c>
      <c r="J2517" s="61" t="s">
        <v>1506</v>
      </c>
      <c r="K2517" s="61" t="s">
        <v>4306</v>
      </c>
      <c r="L2517" s="61" t="s">
        <v>1508</v>
      </c>
      <c r="M2517" s="61" t="s">
        <v>4442</v>
      </c>
      <c r="N2517" s="355">
        <v>46034</v>
      </c>
      <c r="O2517" s="19">
        <v>0</v>
      </c>
      <c r="P2517" s="15" t="s">
        <v>1510</v>
      </c>
      <c r="Q2517" s="336">
        <v>1</v>
      </c>
    </row>
    <row r="2518" spans="1:17" x14ac:dyDescent="0.2">
      <c r="A2518" s="61" t="s">
        <v>4148</v>
      </c>
      <c r="B2518" s="61" t="s">
        <v>1498</v>
      </c>
      <c r="C2518" s="61" t="s">
        <v>4313</v>
      </c>
      <c r="D2518" s="61" t="s">
        <v>4149</v>
      </c>
      <c r="E2518" s="61" t="s">
        <v>4303</v>
      </c>
      <c r="F2518" s="61" t="s">
        <v>4327</v>
      </c>
      <c r="G2518" s="61" t="s">
        <v>1503</v>
      </c>
      <c r="H2518" s="61" t="s">
        <v>1504</v>
      </c>
      <c r="I2518" s="61" t="s">
        <v>1505</v>
      </c>
      <c r="J2518" s="61" t="s">
        <v>1506</v>
      </c>
      <c r="K2518" s="61" t="s">
        <v>4306</v>
      </c>
      <c r="L2518" s="61" t="s">
        <v>1508</v>
      </c>
      <c r="M2518" s="61" t="s">
        <v>4442</v>
      </c>
      <c r="N2518" s="355">
        <v>46034</v>
      </c>
      <c r="O2518" s="19">
        <v>0</v>
      </c>
      <c r="P2518" s="15" t="s">
        <v>1510</v>
      </c>
      <c r="Q2518" s="336">
        <v>1</v>
      </c>
    </row>
    <row r="2519" spans="1:17" x14ac:dyDescent="0.2">
      <c r="A2519" s="61" t="s">
        <v>4193</v>
      </c>
      <c r="B2519" s="61" t="s">
        <v>1498</v>
      </c>
      <c r="C2519" s="61" t="s">
        <v>1314</v>
      </c>
      <c r="D2519" s="61" t="s">
        <v>4194</v>
      </c>
      <c r="E2519" s="61" t="s">
        <v>4303</v>
      </c>
      <c r="F2519" s="61" t="s">
        <v>4446</v>
      </c>
      <c r="G2519" s="61" t="s">
        <v>1503</v>
      </c>
      <c r="H2519" s="61" t="s">
        <v>1504</v>
      </c>
      <c r="I2519" s="61" t="s">
        <v>1505</v>
      </c>
      <c r="J2519" s="61" t="s">
        <v>1506</v>
      </c>
      <c r="K2519" s="61" t="s">
        <v>4306</v>
      </c>
      <c r="L2519" s="61" t="s">
        <v>1508</v>
      </c>
      <c r="M2519" s="61" t="s">
        <v>4423</v>
      </c>
      <c r="N2519" s="355">
        <v>46034</v>
      </c>
      <c r="O2519" s="19">
        <v>0</v>
      </c>
      <c r="P2519" s="15" t="s">
        <v>1510</v>
      </c>
      <c r="Q2519" s="336">
        <v>1</v>
      </c>
    </row>
    <row r="2520" spans="1:17" x14ac:dyDescent="0.2">
      <c r="A2520" s="61" t="s">
        <v>4193</v>
      </c>
      <c r="B2520" s="61" t="s">
        <v>1498</v>
      </c>
      <c r="C2520" s="61" t="s">
        <v>4312</v>
      </c>
      <c r="D2520" s="61" t="s">
        <v>4194</v>
      </c>
      <c r="E2520" s="61" t="s">
        <v>4303</v>
      </c>
      <c r="F2520" s="61" t="s">
        <v>4446</v>
      </c>
      <c r="G2520" s="61" t="s">
        <v>1503</v>
      </c>
      <c r="H2520" s="61" t="s">
        <v>1504</v>
      </c>
      <c r="I2520" s="61" t="s">
        <v>1505</v>
      </c>
      <c r="J2520" s="61" t="s">
        <v>1506</v>
      </c>
      <c r="K2520" s="61" t="s">
        <v>4306</v>
      </c>
      <c r="L2520" s="61" t="s">
        <v>1508</v>
      </c>
      <c r="M2520" s="61" t="s">
        <v>4423</v>
      </c>
      <c r="N2520" s="355">
        <v>46034</v>
      </c>
      <c r="O2520" s="19">
        <v>0</v>
      </c>
      <c r="P2520" s="15" t="s">
        <v>1510</v>
      </c>
      <c r="Q2520" s="336">
        <v>1</v>
      </c>
    </row>
    <row r="2521" spans="1:17" x14ac:dyDescent="0.2">
      <c r="A2521" s="61" t="s">
        <v>4193</v>
      </c>
      <c r="B2521" s="61" t="s">
        <v>1498</v>
      </c>
      <c r="C2521" s="61" t="s">
        <v>4313</v>
      </c>
      <c r="D2521" s="61" t="s">
        <v>4194</v>
      </c>
      <c r="E2521" s="61" t="s">
        <v>4303</v>
      </c>
      <c r="F2521" s="61" t="s">
        <v>4446</v>
      </c>
      <c r="G2521" s="61" t="s">
        <v>1503</v>
      </c>
      <c r="H2521" s="61" t="s">
        <v>1504</v>
      </c>
      <c r="I2521" s="61" t="s">
        <v>1505</v>
      </c>
      <c r="J2521" s="61" t="s">
        <v>1506</v>
      </c>
      <c r="K2521" s="61" t="s">
        <v>4306</v>
      </c>
      <c r="L2521" s="61" t="s">
        <v>1508</v>
      </c>
      <c r="M2521" s="61" t="s">
        <v>4423</v>
      </c>
      <c r="N2521" s="355">
        <v>46034</v>
      </c>
      <c r="O2521" s="19">
        <v>0</v>
      </c>
      <c r="P2521" s="15" t="s">
        <v>1510</v>
      </c>
      <c r="Q2521" s="336">
        <v>1</v>
      </c>
    </row>
    <row r="2522" spans="1:17" x14ac:dyDescent="0.2">
      <c r="A2522" s="61" t="s">
        <v>4224</v>
      </c>
      <c r="B2522" s="61" t="s">
        <v>1498</v>
      </c>
      <c r="C2522" s="61" t="s">
        <v>1314</v>
      </c>
      <c r="D2522" s="61" t="s">
        <v>4225</v>
      </c>
      <c r="E2522" s="61" t="s">
        <v>4303</v>
      </c>
      <c r="F2522" s="61" t="s">
        <v>4358</v>
      </c>
      <c r="G2522" s="61" t="s">
        <v>1503</v>
      </c>
      <c r="H2522" s="61" t="s">
        <v>4301</v>
      </c>
      <c r="I2522" s="61" t="s">
        <v>1505</v>
      </c>
      <c r="J2522" s="61" t="s">
        <v>1506</v>
      </c>
      <c r="K2522" s="61" t="s">
        <v>4306</v>
      </c>
      <c r="L2522" s="61" t="s">
        <v>1508</v>
      </c>
      <c r="M2522" s="61" t="s">
        <v>4442</v>
      </c>
      <c r="N2522" s="355">
        <v>46034</v>
      </c>
      <c r="O2522" s="19">
        <v>0</v>
      </c>
      <c r="P2522" s="15" t="s">
        <v>1510</v>
      </c>
      <c r="Q2522" s="336">
        <v>1</v>
      </c>
    </row>
    <row r="2523" spans="1:17" x14ac:dyDescent="0.2">
      <c r="A2523" s="61" t="s">
        <v>4224</v>
      </c>
      <c r="B2523" s="61" t="s">
        <v>1498</v>
      </c>
      <c r="C2523" s="61" t="s">
        <v>4312</v>
      </c>
      <c r="D2523" s="61" t="s">
        <v>4225</v>
      </c>
      <c r="E2523" s="61" t="s">
        <v>4303</v>
      </c>
      <c r="F2523" s="61" t="s">
        <v>4358</v>
      </c>
      <c r="G2523" s="61" t="s">
        <v>1503</v>
      </c>
      <c r="H2523" s="61" t="s">
        <v>4301</v>
      </c>
      <c r="I2523" s="61" t="s">
        <v>1505</v>
      </c>
      <c r="J2523" s="61" t="s">
        <v>1506</v>
      </c>
      <c r="K2523" s="61" t="s">
        <v>4306</v>
      </c>
      <c r="L2523" s="61" t="s">
        <v>1508</v>
      </c>
      <c r="M2523" s="61" t="s">
        <v>4442</v>
      </c>
      <c r="N2523" s="355">
        <v>46034</v>
      </c>
      <c r="O2523" s="19">
        <v>0</v>
      </c>
      <c r="P2523" s="15" t="s">
        <v>1510</v>
      </c>
      <c r="Q2523" s="336">
        <v>1</v>
      </c>
    </row>
    <row r="2524" spans="1:17" x14ac:dyDescent="0.2">
      <c r="A2524" s="61" t="s">
        <v>4224</v>
      </c>
      <c r="B2524" s="61" t="s">
        <v>1498</v>
      </c>
      <c r="C2524" s="61" t="s">
        <v>4313</v>
      </c>
      <c r="D2524" s="61" t="s">
        <v>4225</v>
      </c>
      <c r="E2524" s="61" t="s">
        <v>4303</v>
      </c>
      <c r="F2524" s="61" t="s">
        <v>4358</v>
      </c>
      <c r="G2524" s="61" t="s">
        <v>1503</v>
      </c>
      <c r="H2524" s="61" t="s">
        <v>4301</v>
      </c>
      <c r="I2524" s="61" t="s">
        <v>1505</v>
      </c>
      <c r="J2524" s="61" t="s">
        <v>1506</v>
      </c>
      <c r="K2524" s="61" t="s">
        <v>4306</v>
      </c>
      <c r="L2524" s="61" t="s">
        <v>1508</v>
      </c>
      <c r="M2524" s="61" t="s">
        <v>4442</v>
      </c>
      <c r="N2524" s="355">
        <v>46034</v>
      </c>
      <c r="O2524" s="19">
        <v>0</v>
      </c>
      <c r="P2524" s="15" t="s">
        <v>1510</v>
      </c>
      <c r="Q2524" s="336">
        <v>1</v>
      </c>
    </row>
    <row r="2525" spans="1:17" x14ac:dyDescent="0.2">
      <c r="A2525" s="61" t="s">
        <v>4224</v>
      </c>
      <c r="B2525" s="61" t="s">
        <v>4300</v>
      </c>
      <c r="C2525" s="61" t="s">
        <v>1314</v>
      </c>
      <c r="D2525" s="61" t="s">
        <v>4225</v>
      </c>
      <c r="E2525" s="61" t="s">
        <v>4303</v>
      </c>
      <c r="F2525" s="61" t="s">
        <v>4358</v>
      </c>
      <c r="G2525" s="61" t="s">
        <v>1503</v>
      </c>
      <c r="H2525" s="61" t="s">
        <v>4301</v>
      </c>
      <c r="I2525" s="61" t="s">
        <v>1505</v>
      </c>
      <c r="J2525" s="61" t="s">
        <v>1506</v>
      </c>
      <c r="K2525" s="61" t="s">
        <v>4306</v>
      </c>
      <c r="L2525" s="61" t="s">
        <v>1508</v>
      </c>
      <c r="M2525" s="61" t="s">
        <v>4442</v>
      </c>
      <c r="N2525" s="355">
        <v>46034</v>
      </c>
      <c r="O2525" s="19">
        <v>21</v>
      </c>
      <c r="P2525" s="15" t="s">
        <v>1510</v>
      </c>
      <c r="Q2525" s="336">
        <v>1</v>
      </c>
    </row>
    <row r="2526" spans="1:17" x14ac:dyDescent="0.2">
      <c r="A2526" s="61" t="s">
        <v>4212</v>
      </c>
      <c r="B2526" s="61" t="s">
        <v>1498</v>
      </c>
      <c r="C2526" s="61" t="s">
        <v>1314</v>
      </c>
      <c r="D2526" s="61" t="s">
        <v>4213</v>
      </c>
      <c r="E2526" s="61" t="s">
        <v>4303</v>
      </c>
      <c r="F2526" s="61" t="s">
        <v>4447</v>
      </c>
      <c r="G2526" s="61" t="s">
        <v>1503</v>
      </c>
      <c r="H2526" s="61" t="s">
        <v>1504</v>
      </c>
      <c r="I2526" s="61" t="s">
        <v>1505</v>
      </c>
      <c r="J2526" s="61" t="s">
        <v>1506</v>
      </c>
      <c r="K2526" s="61" t="s">
        <v>4306</v>
      </c>
      <c r="L2526" s="61" t="s">
        <v>1508</v>
      </c>
      <c r="M2526" s="61" t="s">
        <v>4442</v>
      </c>
      <c r="N2526" s="355">
        <v>46034</v>
      </c>
      <c r="O2526" s="19">
        <v>0</v>
      </c>
      <c r="P2526" s="15" t="s">
        <v>1510</v>
      </c>
      <c r="Q2526" s="336">
        <v>1</v>
      </c>
    </row>
    <row r="2527" spans="1:17" x14ac:dyDescent="0.2">
      <c r="A2527" s="61" t="s">
        <v>4212</v>
      </c>
      <c r="B2527" s="61" t="s">
        <v>1498</v>
      </c>
      <c r="C2527" s="61" t="s">
        <v>4312</v>
      </c>
      <c r="D2527" s="61" t="s">
        <v>4213</v>
      </c>
      <c r="E2527" s="61" t="s">
        <v>4303</v>
      </c>
      <c r="F2527" s="61" t="s">
        <v>4447</v>
      </c>
      <c r="G2527" s="61" t="s">
        <v>1503</v>
      </c>
      <c r="H2527" s="61" t="s">
        <v>1504</v>
      </c>
      <c r="I2527" s="61" t="s">
        <v>1505</v>
      </c>
      <c r="J2527" s="61" t="s">
        <v>1506</v>
      </c>
      <c r="K2527" s="61" t="s">
        <v>4306</v>
      </c>
      <c r="L2527" s="61" t="s">
        <v>1508</v>
      </c>
      <c r="M2527" s="61" t="s">
        <v>4442</v>
      </c>
      <c r="N2527" s="355">
        <v>46034</v>
      </c>
      <c r="O2527" s="19">
        <v>0</v>
      </c>
      <c r="P2527" s="15" t="s">
        <v>1510</v>
      </c>
      <c r="Q2527" s="336">
        <v>1</v>
      </c>
    </row>
    <row r="2528" spans="1:17" x14ac:dyDescent="0.2">
      <c r="A2528" s="61" t="s">
        <v>4212</v>
      </c>
      <c r="B2528" s="61" t="s">
        <v>1498</v>
      </c>
      <c r="C2528" s="61" t="s">
        <v>4313</v>
      </c>
      <c r="D2528" s="61" t="s">
        <v>4213</v>
      </c>
      <c r="E2528" s="61" t="s">
        <v>4303</v>
      </c>
      <c r="F2528" s="61" t="s">
        <v>4447</v>
      </c>
      <c r="G2528" s="61" t="s">
        <v>1503</v>
      </c>
      <c r="H2528" s="61" t="s">
        <v>1504</v>
      </c>
      <c r="I2528" s="61" t="s">
        <v>1505</v>
      </c>
      <c r="J2528" s="61" t="s">
        <v>1506</v>
      </c>
      <c r="K2528" s="61" t="s">
        <v>4306</v>
      </c>
      <c r="L2528" s="61" t="s">
        <v>1508</v>
      </c>
      <c r="M2528" s="61" t="s">
        <v>4442</v>
      </c>
      <c r="N2528" s="355">
        <v>46034</v>
      </c>
      <c r="O2528" s="19">
        <v>0</v>
      </c>
      <c r="P2528" s="15" t="s">
        <v>1510</v>
      </c>
      <c r="Q2528" s="336">
        <v>1</v>
      </c>
    </row>
    <row r="2529" spans="1:17" x14ac:dyDescent="0.2">
      <c r="A2529" s="61" t="s">
        <v>4188</v>
      </c>
      <c r="B2529" s="61" t="s">
        <v>1498</v>
      </c>
      <c r="C2529" s="61" t="s">
        <v>1314</v>
      </c>
      <c r="D2529" s="61" t="s">
        <v>4189</v>
      </c>
      <c r="E2529" s="61" t="s">
        <v>1501</v>
      </c>
      <c r="F2529" s="61" t="s">
        <v>4448</v>
      </c>
      <c r="G2529" s="61" t="s">
        <v>1503</v>
      </c>
      <c r="H2529" s="61" t="s">
        <v>1504</v>
      </c>
      <c r="I2529" s="61" t="s">
        <v>1505</v>
      </c>
      <c r="J2529" s="61" t="s">
        <v>1506</v>
      </c>
      <c r="K2529" s="61" t="s">
        <v>4449</v>
      </c>
      <c r="L2529" s="61" t="s">
        <v>1508</v>
      </c>
      <c r="M2529" s="61" t="s">
        <v>4450</v>
      </c>
      <c r="N2529" s="355">
        <v>45534</v>
      </c>
      <c r="O2529" s="19">
        <v>0</v>
      </c>
      <c r="P2529" s="15" t="s">
        <v>1510</v>
      </c>
      <c r="Q2529" s="336">
        <v>1</v>
      </c>
    </row>
    <row r="2530" spans="1:17" x14ac:dyDescent="0.2">
      <c r="A2530" s="61" t="s">
        <v>4188</v>
      </c>
      <c r="B2530" s="61" t="s">
        <v>1498</v>
      </c>
      <c r="C2530" s="61" t="s">
        <v>4451</v>
      </c>
      <c r="D2530" s="61" t="s">
        <v>4189</v>
      </c>
      <c r="E2530" s="61" t="s">
        <v>1501</v>
      </c>
      <c r="F2530" s="61" t="s">
        <v>4448</v>
      </c>
      <c r="G2530" s="61" t="s">
        <v>1503</v>
      </c>
      <c r="H2530" s="61" t="s">
        <v>1504</v>
      </c>
      <c r="I2530" s="61" t="s">
        <v>1505</v>
      </c>
      <c r="J2530" s="61" t="s">
        <v>1506</v>
      </c>
      <c r="K2530" s="61" t="s">
        <v>4449</v>
      </c>
      <c r="L2530" s="61" t="s">
        <v>1508</v>
      </c>
      <c r="M2530" s="61" t="s">
        <v>4450</v>
      </c>
      <c r="N2530" s="355">
        <v>45534</v>
      </c>
      <c r="O2530" s="19">
        <v>18871504.699999999</v>
      </c>
      <c r="P2530" s="15" t="s">
        <v>1510</v>
      </c>
      <c r="Q2530" s="336">
        <v>1</v>
      </c>
    </row>
    <row r="2531" spans="1:17" x14ac:dyDescent="0.2">
      <c r="A2531" s="61" t="s">
        <v>4188</v>
      </c>
      <c r="B2531" s="61" t="s">
        <v>1498</v>
      </c>
      <c r="C2531" s="61" t="s">
        <v>4452</v>
      </c>
      <c r="D2531" s="61" t="s">
        <v>4189</v>
      </c>
      <c r="E2531" s="61" t="s">
        <v>1501</v>
      </c>
      <c r="F2531" s="61" t="s">
        <v>4448</v>
      </c>
      <c r="G2531" s="61" t="s">
        <v>1503</v>
      </c>
      <c r="H2531" s="61" t="s">
        <v>1504</v>
      </c>
      <c r="I2531" s="61" t="s">
        <v>1505</v>
      </c>
      <c r="J2531" s="61" t="s">
        <v>1506</v>
      </c>
      <c r="K2531" s="61" t="s">
        <v>4449</v>
      </c>
      <c r="L2531" s="61" t="s">
        <v>1508</v>
      </c>
      <c r="M2531" s="61" t="s">
        <v>4450</v>
      </c>
      <c r="N2531" s="355">
        <v>45534</v>
      </c>
      <c r="O2531" s="19">
        <v>18871504.699999999</v>
      </c>
      <c r="P2531" s="15" t="s">
        <v>1510</v>
      </c>
      <c r="Q2531" s="336">
        <v>1</v>
      </c>
    </row>
    <row r="2532" spans="1:17" x14ac:dyDescent="0.2">
      <c r="A2532" s="61" t="s">
        <v>4188</v>
      </c>
      <c r="B2532" s="61" t="s">
        <v>1498</v>
      </c>
      <c r="C2532" s="61" t="s">
        <v>1499</v>
      </c>
      <c r="D2532" s="61" t="s">
        <v>4189</v>
      </c>
      <c r="E2532" s="61" t="s">
        <v>1501</v>
      </c>
      <c r="F2532" s="61" t="s">
        <v>4448</v>
      </c>
      <c r="G2532" s="61" t="s">
        <v>1503</v>
      </c>
      <c r="H2532" s="61" t="s">
        <v>1504</v>
      </c>
      <c r="I2532" s="61" t="s">
        <v>1505</v>
      </c>
      <c r="J2532" s="61" t="s">
        <v>1506</v>
      </c>
      <c r="K2532" s="61" t="s">
        <v>4449</v>
      </c>
      <c r="L2532" s="61" t="s">
        <v>1508</v>
      </c>
      <c r="M2532" s="61" t="s">
        <v>4450</v>
      </c>
      <c r="N2532" s="355">
        <v>45534</v>
      </c>
      <c r="O2532" s="19">
        <v>0</v>
      </c>
      <c r="P2532" s="15" t="s">
        <v>1510</v>
      </c>
      <c r="Q2532" s="336">
        <v>1</v>
      </c>
    </row>
    <row r="2533" spans="1:17" x14ac:dyDescent="0.2">
      <c r="A2533" s="61" t="s">
        <v>4188</v>
      </c>
      <c r="B2533" s="61" t="s">
        <v>4300</v>
      </c>
      <c r="C2533" s="61" t="s">
        <v>1314</v>
      </c>
      <c r="D2533" s="61" t="s">
        <v>4189</v>
      </c>
      <c r="E2533" s="61" t="s">
        <v>1501</v>
      </c>
      <c r="F2533" s="61" t="s">
        <v>4448</v>
      </c>
      <c r="G2533" s="61" t="s">
        <v>1503</v>
      </c>
      <c r="H2533" s="61" t="s">
        <v>4301</v>
      </c>
      <c r="I2533" s="61" t="s">
        <v>1314</v>
      </c>
      <c r="J2533" s="61" t="s">
        <v>1506</v>
      </c>
      <c r="K2533" s="61" t="s">
        <v>4449</v>
      </c>
      <c r="L2533" s="61" t="s">
        <v>1508</v>
      </c>
      <c r="M2533" s="61" t="s">
        <v>4450</v>
      </c>
      <c r="N2533" s="355">
        <v>45534</v>
      </c>
      <c r="O2533" s="19">
        <v>18871504.699999999</v>
      </c>
      <c r="P2533" s="15" t="s">
        <v>1510</v>
      </c>
      <c r="Q2533" s="336">
        <v>1</v>
      </c>
    </row>
    <row r="2534" spans="1:17" x14ac:dyDescent="0.2">
      <c r="A2534" s="61" t="s">
        <v>4188</v>
      </c>
      <c r="B2534" s="61" t="s">
        <v>4300</v>
      </c>
      <c r="C2534" s="61" t="s">
        <v>4451</v>
      </c>
      <c r="D2534" s="61" t="s">
        <v>4189</v>
      </c>
      <c r="E2534" s="61" t="s">
        <v>1501</v>
      </c>
      <c r="F2534" s="61" t="s">
        <v>4448</v>
      </c>
      <c r="G2534" s="61" t="s">
        <v>1503</v>
      </c>
      <c r="H2534" s="61" t="s">
        <v>4301</v>
      </c>
      <c r="I2534" s="61" t="s">
        <v>1314</v>
      </c>
      <c r="J2534" s="61" t="s">
        <v>1506</v>
      </c>
      <c r="K2534" s="61" t="s">
        <v>4449</v>
      </c>
      <c r="L2534" s="61" t="s">
        <v>1508</v>
      </c>
      <c r="M2534" s="61" t="s">
        <v>4450</v>
      </c>
      <c r="N2534" s="355">
        <v>45534</v>
      </c>
      <c r="O2534" s="19">
        <v>18871504.699999999</v>
      </c>
      <c r="P2534" s="15" t="s">
        <v>1510</v>
      </c>
      <c r="Q2534" s="336">
        <v>1</v>
      </c>
    </row>
    <row r="2535" spans="1:17" x14ac:dyDescent="0.2">
      <c r="A2535" s="61" t="s">
        <v>4188</v>
      </c>
      <c r="B2535" s="61" t="s">
        <v>4300</v>
      </c>
      <c r="C2535" s="61" t="s">
        <v>1499</v>
      </c>
      <c r="D2535" s="61" t="s">
        <v>4189</v>
      </c>
      <c r="E2535" s="61" t="s">
        <v>1501</v>
      </c>
      <c r="F2535" s="61" t="s">
        <v>4448</v>
      </c>
      <c r="G2535" s="61" t="s">
        <v>1503</v>
      </c>
      <c r="H2535" s="61" t="s">
        <v>4301</v>
      </c>
      <c r="I2535" s="61" t="s">
        <v>1314</v>
      </c>
      <c r="J2535" s="61" t="s">
        <v>1506</v>
      </c>
      <c r="K2535" s="61" t="s">
        <v>4449</v>
      </c>
      <c r="L2535" s="61" t="s">
        <v>1508</v>
      </c>
      <c r="M2535" s="61" t="s">
        <v>4450</v>
      </c>
      <c r="N2535" s="355">
        <v>45534</v>
      </c>
      <c r="O2535" s="19">
        <v>18871504.699999999</v>
      </c>
      <c r="P2535" s="15" t="s">
        <v>1510</v>
      </c>
      <c r="Q2535" s="336">
        <v>1</v>
      </c>
    </row>
    <row r="2536" spans="1:17" x14ac:dyDescent="0.2">
      <c r="A2536" s="61" t="s">
        <v>4018</v>
      </c>
      <c r="B2536" s="61" t="s">
        <v>1498</v>
      </c>
      <c r="C2536" s="61" t="s">
        <v>1314</v>
      </c>
      <c r="D2536" s="61" t="s">
        <v>4019</v>
      </c>
      <c r="E2536" s="61" t="s">
        <v>1501</v>
      </c>
      <c r="F2536" s="61" t="s">
        <v>4380</v>
      </c>
      <c r="G2536" s="61" t="s">
        <v>1503</v>
      </c>
      <c r="H2536" s="61" t="s">
        <v>4301</v>
      </c>
      <c r="I2536" s="61" t="s">
        <v>4302</v>
      </c>
      <c r="J2536" s="61" t="s">
        <v>4287</v>
      </c>
      <c r="K2536" s="61" t="s">
        <v>1507</v>
      </c>
      <c r="L2536" s="61" t="s">
        <v>1508</v>
      </c>
      <c r="M2536" s="61" t="s">
        <v>4361</v>
      </c>
      <c r="N2536" s="355">
        <v>45686</v>
      </c>
      <c r="O2536" s="19">
        <v>9637088.8699999992</v>
      </c>
      <c r="P2536" s="15" t="s">
        <v>1510</v>
      </c>
      <c r="Q2536" s="336">
        <v>1</v>
      </c>
    </row>
    <row r="2537" spans="1:17" x14ac:dyDescent="0.2">
      <c r="A2537" s="61" t="s">
        <v>4018</v>
      </c>
      <c r="B2537" s="61" t="s">
        <v>1498</v>
      </c>
      <c r="C2537" s="61" t="s">
        <v>4451</v>
      </c>
      <c r="D2537" s="61" t="s">
        <v>4019</v>
      </c>
      <c r="E2537" s="61" t="s">
        <v>1501</v>
      </c>
      <c r="F2537" s="61" t="s">
        <v>4380</v>
      </c>
      <c r="G2537" s="61" t="s">
        <v>1503</v>
      </c>
      <c r="H2537" s="61" t="s">
        <v>4301</v>
      </c>
      <c r="I2537" s="61" t="s">
        <v>4302</v>
      </c>
      <c r="J2537" s="61" t="s">
        <v>4287</v>
      </c>
      <c r="K2537" s="61" t="s">
        <v>1507</v>
      </c>
      <c r="L2537" s="61" t="s">
        <v>1508</v>
      </c>
      <c r="M2537" s="61" t="s">
        <v>4361</v>
      </c>
      <c r="N2537" s="355">
        <v>45686</v>
      </c>
      <c r="O2537" s="19">
        <v>3909336.12</v>
      </c>
      <c r="P2537" s="15" t="s">
        <v>1510</v>
      </c>
      <c r="Q2537" s="336">
        <v>1</v>
      </c>
    </row>
    <row r="2538" spans="1:17" x14ac:dyDescent="0.2">
      <c r="A2538" s="61" t="s">
        <v>4018</v>
      </c>
      <c r="B2538" s="61" t="s">
        <v>1498</v>
      </c>
      <c r="C2538" s="61" t="s">
        <v>4452</v>
      </c>
      <c r="D2538" s="61" t="s">
        <v>4019</v>
      </c>
      <c r="E2538" s="61" t="s">
        <v>1501</v>
      </c>
      <c r="F2538" s="61" t="s">
        <v>4380</v>
      </c>
      <c r="G2538" s="61" t="s">
        <v>1503</v>
      </c>
      <c r="H2538" s="61" t="s">
        <v>4301</v>
      </c>
      <c r="I2538" s="61" t="s">
        <v>4302</v>
      </c>
      <c r="J2538" s="61" t="s">
        <v>4287</v>
      </c>
      <c r="K2538" s="61" t="s">
        <v>1507</v>
      </c>
      <c r="L2538" s="61" t="s">
        <v>1508</v>
      </c>
      <c r="M2538" s="61" t="s">
        <v>4361</v>
      </c>
      <c r="N2538" s="355">
        <v>45686</v>
      </c>
      <c r="O2538" s="19">
        <v>9637088.8699999992</v>
      </c>
      <c r="P2538" s="15" t="s">
        <v>1510</v>
      </c>
      <c r="Q2538" s="336">
        <v>1</v>
      </c>
    </row>
    <row r="2539" spans="1:17" x14ac:dyDescent="0.2">
      <c r="A2539" s="61" t="s">
        <v>4018</v>
      </c>
      <c r="B2539" s="61" t="s">
        <v>1498</v>
      </c>
      <c r="C2539" s="61" t="s">
        <v>1499</v>
      </c>
      <c r="D2539" s="61" t="s">
        <v>4019</v>
      </c>
      <c r="E2539" s="61" t="s">
        <v>1501</v>
      </c>
      <c r="F2539" s="61" t="s">
        <v>4380</v>
      </c>
      <c r="G2539" s="61" t="s">
        <v>1503</v>
      </c>
      <c r="H2539" s="61" t="s">
        <v>4301</v>
      </c>
      <c r="I2539" s="61" t="s">
        <v>4302</v>
      </c>
      <c r="J2539" s="61" t="s">
        <v>4287</v>
      </c>
      <c r="K2539" s="61" t="s">
        <v>1507</v>
      </c>
      <c r="L2539" s="61" t="s">
        <v>1508</v>
      </c>
      <c r="M2539" s="61" t="s">
        <v>4361</v>
      </c>
      <c r="N2539" s="355">
        <v>45686</v>
      </c>
      <c r="O2539" s="19">
        <v>0</v>
      </c>
      <c r="P2539" s="15" t="s">
        <v>1510</v>
      </c>
      <c r="Q2539" s="336">
        <v>1</v>
      </c>
    </row>
    <row r="2540" spans="1:17" x14ac:dyDescent="0.2">
      <c r="A2540" s="61" t="s">
        <v>4018</v>
      </c>
      <c r="B2540" s="61" t="s">
        <v>4300</v>
      </c>
      <c r="C2540" s="61" t="s">
        <v>1314</v>
      </c>
      <c r="D2540" s="61" t="s">
        <v>4019</v>
      </c>
      <c r="E2540" s="61" t="s">
        <v>1501</v>
      </c>
      <c r="F2540" s="61" t="s">
        <v>4380</v>
      </c>
      <c r="G2540" s="61" t="s">
        <v>1503</v>
      </c>
      <c r="H2540" s="61" t="s">
        <v>4301</v>
      </c>
      <c r="I2540" s="61" t="s">
        <v>1314</v>
      </c>
      <c r="J2540" s="61" t="s">
        <v>1506</v>
      </c>
      <c r="K2540" s="61" t="s">
        <v>1507</v>
      </c>
      <c r="L2540" s="61" t="s">
        <v>1508</v>
      </c>
      <c r="M2540" s="61" t="s">
        <v>4361</v>
      </c>
      <c r="N2540" s="355">
        <v>45686</v>
      </c>
      <c r="O2540" s="19">
        <v>9637088.8699999992</v>
      </c>
      <c r="P2540" s="15" t="s">
        <v>1510</v>
      </c>
      <c r="Q2540" s="336">
        <v>1</v>
      </c>
    </row>
    <row r="2541" spans="1:17" x14ac:dyDescent="0.2">
      <c r="A2541" s="61" t="s">
        <v>4018</v>
      </c>
      <c r="B2541" s="61" t="s">
        <v>4300</v>
      </c>
      <c r="C2541" s="61" t="s">
        <v>4451</v>
      </c>
      <c r="D2541" s="61" t="s">
        <v>4019</v>
      </c>
      <c r="E2541" s="61" t="s">
        <v>1501</v>
      </c>
      <c r="F2541" s="61" t="s">
        <v>4380</v>
      </c>
      <c r="G2541" s="61" t="s">
        <v>1503</v>
      </c>
      <c r="H2541" s="61" t="s">
        <v>4301</v>
      </c>
      <c r="I2541" s="61" t="s">
        <v>1314</v>
      </c>
      <c r="J2541" s="61" t="s">
        <v>1506</v>
      </c>
      <c r="K2541" s="61" t="s">
        <v>1507</v>
      </c>
      <c r="L2541" s="61" t="s">
        <v>1508</v>
      </c>
      <c r="M2541" s="61" t="s">
        <v>4361</v>
      </c>
      <c r="N2541" s="355">
        <v>45686</v>
      </c>
      <c r="O2541" s="19">
        <v>3909336.12</v>
      </c>
      <c r="P2541" s="15" t="s">
        <v>1510</v>
      </c>
      <c r="Q2541" s="336">
        <v>1</v>
      </c>
    </row>
    <row r="2542" spans="1:17" x14ac:dyDescent="0.2">
      <c r="A2542" s="61" t="s">
        <v>4018</v>
      </c>
      <c r="B2542" s="61" t="s">
        <v>4300</v>
      </c>
      <c r="C2542" s="61" t="s">
        <v>4452</v>
      </c>
      <c r="D2542" s="61" t="s">
        <v>4019</v>
      </c>
      <c r="E2542" s="61" t="s">
        <v>1501</v>
      </c>
      <c r="F2542" s="61" t="s">
        <v>4380</v>
      </c>
      <c r="G2542" s="61" t="s">
        <v>1503</v>
      </c>
      <c r="H2542" s="61" t="s">
        <v>4301</v>
      </c>
      <c r="I2542" s="61" t="s">
        <v>1314</v>
      </c>
      <c r="J2542" s="61" t="s">
        <v>1506</v>
      </c>
      <c r="K2542" s="61" t="s">
        <v>1507</v>
      </c>
      <c r="L2542" s="61" t="s">
        <v>1508</v>
      </c>
      <c r="M2542" s="61" t="s">
        <v>4361</v>
      </c>
      <c r="N2542" s="355">
        <v>45686</v>
      </c>
      <c r="O2542" s="19">
        <v>9637088.8699999992</v>
      </c>
      <c r="P2542" s="15" t="s">
        <v>1510</v>
      </c>
      <c r="Q2542" s="336">
        <v>1</v>
      </c>
    </row>
    <row r="2543" spans="1:17" x14ac:dyDescent="0.2">
      <c r="A2543" s="61" t="s">
        <v>4018</v>
      </c>
      <c r="B2543" s="61" t="s">
        <v>4300</v>
      </c>
      <c r="C2543" s="61" t="s">
        <v>1499</v>
      </c>
      <c r="D2543" s="61" t="s">
        <v>4019</v>
      </c>
      <c r="E2543" s="61" t="s">
        <v>1501</v>
      </c>
      <c r="F2543" s="61" t="s">
        <v>4380</v>
      </c>
      <c r="G2543" s="61" t="s">
        <v>1503</v>
      </c>
      <c r="H2543" s="61" t="s">
        <v>4301</v>
      </c>
      <c r="I2543" s="61" t="s">
        <v>1314</v>
      </c>
      <c r="J2543" s="61" t="s">
        <v>1506</v>
      </c>
      <c r="K2543" s="61" t="s">
        <v>1507</v>
      </c>
      <c r="L2543" s="61" t="s">
        <v>1508</v>
      </c>
      <c r="M2543" s="61" t="s">
        <v>4361</v>
      </c>
      <c r="N2543" s="355">
        <v>45686</v>
      </c>
      <c r="O2543" s="19">
        <v>3909336.12</v>
      </c>
      <c r="P2543" s="15" t="s">
        <v>1510</v>
      </c>
      <c r="Q2543" s="336">
        <v>1</v>
      </c>
    </row>
    <row r="2544" spans="1:17" x14ac:dyDescent="0.2">
      <c r="A2544" s="61" t="s">
        <v>3644</v>
      </c>
      <c r="B2544" s="61" t="s">
        <v>1498</v>
      </c>
      <c r="C2544" s="61" t="s">
        <v>1314</v>
      </c>
      <c r="D2544" s="61" t="s">
        <v>3645</v>
      </c>
      <c r="E2544" s="61" t="s">
        <v>1501</v>
      </c>
      <c r="F2544" s="61" t="s">
        <v>4310</v>
      </c>
      <c r="G2544" s="61" t="s">
        <v>1503</v>
      </c>
      <c r="H2544" s="61" t="s">
        <v>4301</v>
      </c>
      <c r="I2544" s="61" t="s">
        <v>1505</v>
      </c>
      <c r="J2544" s="61" t="s">
        <v>1506</v>
      </c>
      <c r="K2544" s="61" t="s">
        <v>4449</v>
      </c>
      <c r="L2544" s="61" t="s">
        <v>1508</v>
      </c>
      <c r="M2544" s="61" t="s">
        <v>4353</v>
      </c>
      <c r="N2544" s="355">
        <v>45898</v>
      </c>
      <c r="O2544" s="19">
        <v>0</v>
      </c>
      <c r="P2544" s="15" t="s">
        <v>1510</v>
      </c>
      <c r="Q2544" s="336">
        <v>1</v>
      </c>
    </row>
    <row r="2545" spans="1:17" x14ac:dyDescent="0.2">
      <c r="A2545" s="61" t="s">
        <v>3644</v>
      </c>
      <c r="B2545" s="61" t="s">
        <v>1498</v>
      </c>
      <c r="C2545" s="61" t="s">
        <v>4451</v>
      </c>
      <c r="D2545" s="61" t="s">
        <v>3645</v>
      </c>
      <c r="E2545" s="61" t="s">
        <v>1501</v>
      </c>
      <c r="F2545" s="61" t="s">
        <v>4310</v>
      </c>
      <c r="G2545" s="61" t="s">
        <v>1503</v>
      </c>
      <c r="H2545" s="61" t="s">
        <v>4301</v>
      </c>
      <c r="I2545" s="61" t="s">
        <v>1505</v>
      </c>
      <c r="J2545" s="61" t="s">
        <v>1506</v>
      </c>
      <c r="K2545" s="61" t="s">
        <v>4449</v>
      </c>
      <c r="L2545" s="61" t="s">
        <v>1508</v>
      </c>
      <c r="M2545" s="61" t="s">
        <v>4353</v>
      </c>
      <c r="N2545" s="355">
        <v>45898</v>
      </c>
      <c r="O2545" s="19">
        <v>2000</v>
      </c>
      <c r="P2545" s="15" t="s">
        <v>1510</v>
      </c>
      <c r="Q2545" s="336">
        <v>1</v>
      </c>
    </row>
    <row r="2546" spans="1:17" x14ac:dyDescent="0.2">
      <c r="A2546" s="61" t="s">
        <v>3644</v>
      </c>
      <c r="B2546" s="61" t="s">
        <v>1498</v>
      </c>
      <c r="C2546" s="61" t="s">
        <v>4452</v>
      </c>
      <c r="D2546" s="61" t="s">
        <v>3645</v>
      </c>
      <c r="E2546" s="61" t="s">
        <v>1501</v>
      </c>
      <c r="F2546" s="61" t="s">
        <v>4310</v>
      </c>
      <c r="G2546" s="61" t="s">
        <v>1503</v>
      </c>
      <c r="H2546" s="61" t="s">
        <v>4301</v>
      </c>
      <c r="I2546" s="61" t="s">
        <v>1505</v>
      </c>
      <c r="J2546" s="61" t="s">
        <v>1506</v>
      </c>
      <c r="K2546" s="61" t="s">
        <v>4449</v>
      </c>
      <c r="L2546" s="61" t="s">
        <v>1508</v>
      </c>
      <c r="M2546" s="61" t="s">
        <v>4353</v>
      </c>
      <c r="N2546" s="355">
        <v>45898</v>
      </c>
      <c r="O2546" s="19">
        <v>200000</v>
      </c>
      <c r="P2546" s="15" t="s">
        <v>1510</v>
      </c>
      <c r="Q2546" s="336">
        <v>1</v>
      </c>
    </row>
    <row r="2547" spans="1:17" x14ac:dyDescent="0.2">
      <c r="A2547" s="61" t="s">
        <v>3644</v>
      </c>
      <c r="B2547" s="61" t="s">
        <v>1498</v>
      </c>
      <c r="C2547" s="61" t="s">
        <v>1499</v>
      </c>
      <c r="D2547" s="61" t="s">
        <v>3645</v>
      </c>
      <c r="E2547" s="61" t="s">
        <v>1501</v>
      </c>
      <c r="F2547" s="61" t="s">
        <v>4310</v>
      </c>
      <c r="G2547" s="61" t="s">
        <v>1503</v>
      </c>
      <c r="H2547" s="61" t="s">
        <v>4301</v>
      </c>
      <c r="I2547" s="61" t="s">
        <v>1505</v>
      </c>
      <c r="J2547" s="61" t="s">
        <v>1506</v>
      </c>
      <c r="K2547" s="61" t="s">
        <v>4449</v>
      </c>
      <c r="L2547" s="61" t="s">
        <v>1508</v>
      </c>
      <c r="M2547" s="61" t="s">
        <v>4353</v>
      </c>
      <c r="N2547" s="355">
        <v>45898</v>
      </c>
      <c r="O2547" s="19">
        <v>0</v>
      </c>
      <c r="P2547" s="15" t="s">
        <v>1510</v>
      </c>
      <c r="Q2547" s="336">
        <v>1</v>
      </c>
    </row>
    <row r="2548" spans="1:17" x14ac:dyDescent="0.2">
      <c r="A2548" s="61" t="s">
        <v>3644</v>
      </c>
      <c r="B2548" s="61" t="s">
        <v>4300</v>
      </c>
      <c r="C2548" s="61" t="s">
        <v>1314</v>
      </c>
      <c r="D2548" s="61" t="s">
        <v>3645</v>
      </c>
      <c r="E2548" s="61" t="s">
        <v>1501</v>
      </c>
      <c r="F2548" s="61" t="s">
        <v>4310</v>
      </c>
      <c r="G2548" s="61" t="s">
        <v>1503</v>
      </c>
      <c r="H2548" s="61" t="s">
        <v>4301</v>
      </c>
      <c r="I2548" s="61" t="s">
        <v>1314</v>
      </c>
      <c r="J2548" s="61" t="s">
        <v>1506</v>
      </c>
      <c r="K2548" s="61" t="s">
        <v>4449</v>
      </c>
      <c r="L2548" s="61" t="s">
        <v>1508</v>
      </c>
      <c r="M2548" s="61" t="s">
        <v>4353</v>
      </c>
      <c r="N2548" s="355">
        <v>45898</v>
      </c>
      <c r="O2548" s="19">
        <v>13688592.58</v>
      </c>
      <c r="P2548" s="15" t="s">
        <v>1510</v>
      </c>
      <c r="Q2548" s="336">
        <v>1</v>
      </c>
    </row>
    <row r="2549" spans="1:17" x14ac:dyDescent="0.2">
      <c r="A2549" s="61" t="s">
        <v>3644</v>
      </c>
      <c r="B2549" s="61" t="s">
        <v>4300</v>
      </c>
      <c r="C2549" s="61" t="s">
        <v>4452</v>
      </c>
      <c r="D2549" s="61" t="s">
        <v>3645</v>
      </c>
      <c r="E2549" s="61" t="s">
        <v>1501</v>
      </c>
      <c r="F2549" s="61" t="s">
        <v>4310</v>
      </c>
      <c r="G2549" s="61" t="s">
        <v>1503</v>
      </c>
      <c r="H2549" s="61" t="s">
        <v>4301</v>
      </c>
      <c r="I2549" s="61" t="s">
        <v>1314</v>
      </c>
      <c r="J2549" s="61" t="s">
        <v>1506</v>
      </c>
      <c r="K2549" s="61" t="s">
        <v>4449</v>
      </c>
      <c r="L2549" s="61" t="s">
        <v>1508</v>
      </c>
      <c r="M2549" s="61" t="s">
        <v>4353</v>
      </c>
      <c r="N2549" s="355">
        <v>45898</v>
      </c>
      <c r="O2549" s="19">
        <v>13688592.58</v>
      </c>
      <c r="P2549" s="15" t="s">
        <v>1510</v>
      </c>
      <c r="Q2549" s="336">
        <v>1</v>
      </c>
    </row>
    <row r="2550" spans="1:17" x14ac:dyDescent="0.2">
      <c r="A2550" s="61" t="s">
        <v>4220</v>
      </c>
      <c r="B2550" s="61" t="s">
        <v>4307</v>
      </c>
      <c r="C2550" s="61" t="s">
        <v>1314</v>
      </c>
      <c r="D2550" s="61" t="s">
        <v>4221</v>
      </c>
      <c r="E2550" s="61" t="s">
        <v>1501</v>
      </c>
      <c r="F2550" s="61" t="s">
        <v>4380</v>
      </c>
      <c r="G2550" s="61" t="s">
        <v>1503</v>
      </c>
      <c r="H2550" s="61" t="s">
        <v>4352</v>
      </c>
      <c r="I2550" s="61" t="s">
        <v>1505</v>
      </c>
      <c r="J2550" s="61" t="s">
        <v>1506</v>
      </c>
      <c r="K2550" s="61" t="s">
        <v>4449</v>
      </c>
      <c r="L2550" s="61" t="s">
        <v>1508</v>
      </c>
      <c r="M2550" s="61" t="s">
        <v>4407</v>
      </c>
      <c r="N2550" s="355">
        <v>46034</v>
      </c>
      <c r="O2550" s="19">
        <v>0</v>
      </c>
      <c r="P2550" s="15" t="s">
        <v>1510</v>
      </c>
      <c r="Q2550" s="336">
        <v>1</v>
      </c>
    </row>
    <row r="2551" spans="1:17" x14ac:dyDescent="0.2">
      <c r="A2551" s="61" t="s">
        <v>4220</v>
      </c>
      <c r="B2551" s="61" t="s">
        <v>4295</v>
      </c>
      <c r="C2551" s="61" t="s">
        <v>1314</v>
      </c>
      <c r="D2551" s="61" t="s">
        <v>4221</v>
      </c>
      <c r="E2551" s="61" t="s">
        <v>1501</v>
      </c>
      <c r="F2551" s="61" t="s">
        <v>4380</v>
      </c>
      <c r="G2551" s="61" t="s">
        <v>1503</v>
      </c>
      <c r="H2551" s="61" t="s">
        <v>4352</v>
      </c>
      <c r="I2551" s="61" t="s">
        <v>1505</v>
      </c>
      <c r="J2551" s="61" t="s">
        <v>1506</v>
      </c>
      <c r="K2551" s="61" t="s">
        <v>4449</v>
      </c>
      <c r="L2551" s="61" t="s">
        <v>1508</v>
      </c>
      <c r="M2551" s="61" t="s">
        <v>4407</v>
      </c>
      <c r="N2551" s="355">
        <v>46034</v>
      </c>
      <c r="O2551" s="19">
        <v>0</v>
      </c>
      <c r="P2551" s="15" t="s">
        <v>1510</v>
      </c>
      <c r="Q2551" s="336">
        <v>1</v>
      </c>
    </row>
    <row r="2552" spans="1:17" x14ac:dyDescent="0.2">
      <c r="A2552" s="61" t="s">
        <v>4220</v>
      </c>
      <c r="B2552" s="61" t="s">
        <v>4295</v>
      </c>
      <c r="C2552" s="61" t="s">
        <v>4451</v>
      </c>
      <c r="D2552" s="61" t="s">
        <v>4221</v>
      </c>
      <c r="E2552" s="61" t="s">
        <v>1501</v>
      </c>
      <c r="F2552" s="61" t="s">
        <v>4380</v>
      </c>
      <c r="G2552" s="61" t="s">
        <v>1503</v>
      </c>
      <c r="H2552" s="61" t="s">
        <v>4352</v>
      </c>
      <c r="I2552" s="61" t="s">
        <v>1505</v>
      </c>
      <c r="J2552" s="61" t="s">
        <v>1506</v>
      </c>
      <c r="K2552" s="61" t="s">
        <v>4449</v>
      </c>
      <c r="L2552" s="61" t="s">
        <v>1508</v>
      </c>
      <c r="M2552" s="61" t="s">
        <v>4407</v>
      </c>
      <c r="N2552" s="355">
        <v>46034</v>
      </c>
      <c r="O2552" s="19">
        <v>0</v>
      </c>
      <c r="P2552" s="15" t="s">
        <v>1510</v>
      </c>
      <c r="Q2552" s="336">
        <v>1</v>
      </c>
    </row>
    <row r="2553" spans="1:17" x14ac:dyDescent="0.2">
      <c r="A2553" s="61" t="s">
        <v>4220</v>
      </c>
      <c r="B2553" s="61" t="s">
        <v>4295</v>
      </c>
      <c r="C2553" s="61" t="s">
        <v>4452</v>
      </c>
      <c r="D2553" s="61" t="s">
        <v>4221</v>
      </c>
      <c r="E2553" s="61" t="s">
        <v>1501</v>
      </c>
      <c r="F2553" s="61" t="s">
        <v>4380</v>
      </c>
      <c r="G2553" s="61" t="s">
        <v>1503</v>
      </c>
      <c r="H2553" s="61" t="s">
        <v>4352</v>
      </c>
      <c r="I2553" s="61" t="s">
        <v>1505</v>
      </c>
      <c r="J2553" s="61" t="s">
        <v>1506</v>
      </c>
      <c r="K2553" s="61" t="s">
        <v>4449</v>
      </c>
      <c r="L2553" s="61" t="s">
        <v>1508</v>
      </c>
      <c r="M2553" s="61" t="s">
        <v>4407</v>
      </c>
      <c r="N2553" s="355">
        <v>46034</v>
      </c>
      <c r="O2553" s="19">
        <v>0</v>
      </c>
      <c r="P2553" s="15" t="s">
        <v>1510</v>
      </c>
      <c r="Q2553" s="336">
        <v>1</v>
      </c>
    </row>
    <row r="2554" spans="1:17" x14ac:dyDescent="0.2">
      <c r="A2554" s="61" t="s">
        <v>4220</v>
      </c>
      <c r="B2554" s="61" t="s">
        <v>4295</v>
      </c>
      <c r="C2554" s="61" t="s">
        <v>1499</v>
      </c>
      <c r="D2554" s="61" t="s">
        <v>4221</v>
      </c>
      <c r="E2554" s="61" t="s">
        <v>1501</v>
      </c>
      <c r="F2554" s="61" t="s">
        <v>4380</v>
      </c>
      <c r="G2554" s="61" t="s">
        <v>1503</v>
      </c>
      <c r="H2554" s="61" t="s">
        <v>4352</v>
      </c>
      <c r="I2554" s="61" t="s">
        <v>1505</v>
      </c>
      <c r="J2554" s="61" t="s">
        <v>1506</v>
      </c>
      <c r="K2554" s="61" t="s">
        <v>4449</v>
      </c>
      <c r="L2554" s="61" t="s">
        <v>1508</v>
      </c>
      <c r="M2554" s="61" t="s">
        <v>4407</v>
      </c>
      <c r="N2554" s="355">
        <v>46034</v>
      </c>
      <c r="O2554" s="19">
        <v>0</v>
      </c>
      <c r="P2554" s="15" t="s">
        <v>1510</v>
      </c>
      <c r="Q2554" s="336">
        <v>1</v>
      </c>
    </row>
    <row r="2555" spans="1:17" x14ac:dyDescent="0.2">
      <c r="A2555" s="61" t="s">
        <v>4220</v>
      </c>
      <c r="B2555" s="61" t="s">
        <v>4295</v>
      </c>
      <c r="C2555" s="61" t="s">
        <v>1511</v>
      </c>
      <c r="D2555" s="61" t="s">
        <v>4221</v>
      </c>
      <c r="E2555" s="61" t="s">
        <v>1501</v>
      </c>
      <c r="F2555" s="61" t="s">
        <v>4380</v>
      </c>
      <c r="G2555" s="61" t="s">
        <v>1503</v>
      </c>
      <c r="H2555" s="61" t="s">
        <v>4352</v>
      </c>
      <c r="I2555" s="61" t="s">
        <v>1505</v>
      </c>
      <c r="J2555" s="61" t="s">
        <v>1506</v>
      </c>
      <c r="K2555" s="61" t="s">
        <v>4449</v>
      </c>
      <c r="L2555" s="61" t="s">
        <v>1508</v>
      </c>
      <c r="M2555" s="61" t="s">
        <v>4407</v>
      </c>
      <c r="N2555" s="355">
        <v>46034</v>
      </c>
      <c r="O2555" s="19">
        <v>0</v>
      </c>
      <c r="P2555" s="15" t="s">
        <v>1510</v>
      </c>
      <c r="Q2555" s="336">
        <v>1</v>
      </c>
    </row>
    <row r="2556" spans="1:17" x14ac:dyDescent="0.2">
      <c r="A2556" s="61" t="s">
        <v>4220</v>
      </c>
      <c r="B2556" s="61" t="s">
        <v>1498</v>
      </c>
      <c r="C2556" s="61" t="s">
        <v>1314</v>
      </c>
      <c r="D2556" s="61" t="s">
        <v>4221</v>
      </c>
      <c r="E2556" s="61" t="s">
        <v>1501</v>
      </c>
      <c r="F2556" s="61" t="s">
        <v>4380</v>
      </c>
      <c r="G2556" s="61" t="s">
        <v>1503</v>
      </c>
      <c r="H2556" s="61" t="s">
        <v>4301</v>
      </c>
      <c r="I2556" s="61" t="s">
        <v>4302</v>
      </c>
      <c r="J2556" s="61" t="s">
        <v>4287</v>
      </c>
      <c r="K2556" s="61" t="s">
        <v>1507</v>
      </c>
      <c r="L2556" s="61" t="s">
        <v>1508</v>
      </c>
      <c r="M2556" s="61" t="s">
        <v>4407</v>
      </c>
      <c r="N2556" s="355">
        <v>46034</v>
      </c>
      <c r="O2556" s="19">
        <v>6238810.5999999996</v>
      </c>
      <c r="P2556" s="15" t="s">
        <v>1510</v>
      </c>
      <c r="Q2556" s="336">
        <v>1</v>
      </c>
    </row>
    <row r="2557" spans="1:17" x14ac:dyDescent="0.2">
      <c r="A2557" s="61" t="s">
        <v>4220</v>
      </c>
      <c r="B2557" s="61" t="s">
        <v>1498</v>
      </c>
      <c r="C2557" s="61" t="s">
        <v>4451</v>
      </c>
      <c r="D2557" s="61" t="s">
        <v>4221</v>
      </c>
      <c r="E2557" s="61" t="s">
        <v>1501</v>
      </c>
      <c r="F2557" s="61" t="s">
        <v>4380</v>
      </c>
      <c r="G2557" s="61" t="s">
        <v>1503</v>
      </c>
      <c r="H2557" s="61" t="s">
        <v>4301</v>
      </c>
      <c r="I2557" s="61" t="s">
        <v>4302</v>
      </c>
      <c r="J2557" s="61" t="s">
        <v>4287</v>
      </c>
      <c r="K2557" s="61" t="s">
        <v>1507</v>
      </c>
      <c r="L2557" s="61" t="s">
        <v>1508</v>
      </c>
      <c r="M2557" s="61" t="s">
        <v>4407</v>
      </c>
      <c r="N2557" s="355">
        <v>46034</v>
      </c>
      <c r="O2557" s="19">
        <v>100</v>
      </c>
      <c r="P2557" s="15" t="s">
        <v>1510</v>
      </c>
      <c r="Q2557" s="336">
        <v>1</v>
      </c>
    </row>
    <row r="2558" spans="1:17" x14ac:dyDescent="0.2">
      <c r="A2558" s="61" t="s">
        <v>4220</v>
      </c>
      <c r="B2558" s="61" t="s">
        <v>1498</v>
      </c>
      <c r="C2558" s="61" t="s">
        <v>4452</v>
      </c>
      <c r="D2558" s="61" t="s">
        <v>4221</v>
      </c>
      <c r="E2558" s="61" t="s">
        <v>1501</v>
      </c>
      <c r="F2558" s="61" t="s">
        <v>4380</v>
      </c>
      <c r="G2558" s="61" t="s">
        <v>1503</v>
      </c>
      <c r="H2558" s="61" t="s">
        <v>4301</v>
      </c>
      <c r="I2558" s="61" t="s">
        <v>4302</v>
      </c>
      <c r="J2558" s="61" t="s">
        <v>4287</v>
      </c>
      <c r="K2558" s="61" t="s">
        <v>1507</v>
      </c>
      <c r="L2558" s="61" t="s">
        <v>1508</v>
      </c>
      <c r="M2558" s="61" t="s">
        <v>4407</v>
      </c>
      <c r="N2558" s="355">
        <v>46034</v>
      </c>
      <c r="O2558" s="19">
        <v>6238810.5999999996</v>
      </c>
      <c r="P2558" s="15" t="s">
        <v>1510</v>
      </c>
      <c r="Q2558" s="336">
        <v>1</v>
      </c>
    </row>
    <row r="2559" spans="1:17" x14ac:dyDescent="0.2">
      <c r="A2559" s="61" t="s">
        <v>4220</v>
      </c>
      <c r="B2559" s="61" t="s">
        <v>1498</v>
      </c>
      <c r="C2559" s="61" t="s">
        <v>1499</v>
      </c>
      <c r="D2559" s="61" t="s">
        <v>4221</v>
      </c>
      <c r="E2559" s="61" t="s">
        <v>1501</v>
      </c>
      <c r="F2559" s="61" t="s">
        <v>4380</v>
      </c>
      <c r="G2559" s="61" t="s">
        <v>1503</v>
      </c>
      <c r="H2559" s="61" t="s">
        <v>4301</v>
      </c>
      <c r="I2559" s="61" t="s">
        <v>4302</v>
      </c>
      <c r="J2559" s="61" t="s">
        <v>4287</v>
      </c>
      <c r="K2559" s="61" t="s">
        <v>1507</v>
      </c>
      <c r="L2559" s="61" t="s">
        <v>1508</v>
      </c>
      <c r="M2559" s="61" t="s">
        <v>4407</v>
      </c>
      <c r="N2559" s="355">
        <v>46034</v>
      </c>
      <c r="O2559" s="19">
        <v>100</v>
      </c>
      <c r="P2559" s="15" t="s">
        <v>1510</v>
      </c>
      <c r="Q2559" s="336">
        <v>1</v>
      </c>
    </row>
    <row r="2560" spans="1:17" x14ac:dyDescent="0.2">
      <c r="A2560" s="61" t="s">
        <v>4220</v>
      </c>
      <c r="B2560" s="61" t="s">
        <v>4300</v>
      </c>
      <c r="C2560" s="61" t="s">
        <v>1314</v>
      </c>
      <c r="D2560" s="61" t="s">
        <v>4221</v>
      </c>
      <c r="E2560" s="61" t="s">
        <v>1501</v>
      </c>
      <c r="F2560" s="61" t="s">
        <v>4380</v>
      </c>
      <c r="G2560" s="61" t="s">
        <v>1503</v>
      </c>
      <c r="H2560" s="61" t="s">
        <v>4301</v>
      </c>
      <c r="I2560" s="61" t="s">
        <v>4302</v>
      </c>
      <c r="J2560" s="61" t="s">
        <v>1506</v>
      </c>
      <c r="K2560" s="61" t="s">
        <v>1507</v>
      </c>
      <c r="L2560" s="61" t="s">
        <v>1508</v>
      </c>
      <c r="M2560" s="61" t="s">
        <v>4407</v>
      </c>
      <c r="N2560" s="355">
        <v>46034</v>
      </c>
      <c r="O2560" s="19">
        <v>6238810.5999999996</v>
      </c>
      <c r="P2560" s="15" t="s">
        <v>1510</v>
      </c>
      <c r="Q2560" s="336">
        <v>1</v>
      </c>
    </row>
    <row r="2561" spans="1:17" x14ac:dyDescent="0.2">
      <c r="A2561" s="61" t="s">
        <v>4220</v>
      </c>
      <c r="B2561" s="61" t="s">
        <v>4300</v>
      </c>
      <c r="C2561" s="61" t="s">
        <v>4452</v>
      </c>
      <c r="D2561" s="61" t="s">
        <v>4221</v>
      </c>
      <c r="E2561" s="61" t="s">
        <v>1501</v>
      </c>
      <c r="F2561" s="61" t="s">
        <v>4380</v>
      </c>
      <c r="G2561" s="61" t="s">
        <v>1503</v>
      </c>
      <c r="H2561" s="61" t="s">
        <v>4301</v>
      </c>
      <c r="I2561" s="61" t="s">
        <v>4302</v>
      </c>
      <c r="J2561" s="61" t="s">
        <v>1506</v>
      </c>
      <c r="K2561" s="61" t="s">
        <v>1507</v>
      </c>
      <c r="L2561" s="61" t="s">
        <v>1508</v>
      </c>
      <c r="M2561" s="61" t="s">
        <v>4407</v>
      </c>
      <c r="N2561" s="355">
        <v>46034</v>
      </c>
      <c r="O2561" s="19">
        <v>6238810.5999999996</v>
      </c>
      <c r="P2561" s="15" t="s">
        <v>1510</v>
      </c>
      <c r="Q2561" s="336">
        <v>1</v>
      </c>
    </row>
    <row r="2562" spans="1:17" x14ac:dyDescent="0.2">
      <c r="A2562" s="61" t="s">
        <v>3832</v>
      </c>
      <c r="B2562" s="61" t="s">
        <v>1498</v>
      </c>
      <c r="C2562" s="61" t="s">
        <v>1314</v>
      </c>
      <c r="D2562" s="61" t="s">
        <v>3833</v>
      </c>
      <c r="E2562" s="61" t="s">
        <v>1501</v>
      </c>
      <c r="F2562" s="61" t="s">
        <v>4453</v>
      </c>
      <c r="G2562" s="61" t="s">
        <v>1503</v>
      </c>
      <c r="H2562" s="61" t="s">
        <v>1504</v>
      </c>
      <c r="I2562" s="61" t="s">
        <v>1505</v>
      </c>
      <c r="J2562" s="61" t="s">
        <v>1506</v>
      </c>
      <c r="K2562" s="61" t="s">
        <v>1507</v>
      </c>
      <c r="L2562" s="61" t="s">
        <v>1508</v>
      </c>
      <c r="M2562" s="61" t="s">
        <v>4414</v>
      </c>
      <c r="N2562" s="355">
        <v>45534</v>
      </c>
      <c r="O2562" s="19">
        <v>0</v>
      </c>
      <c r="P2562" s="15" t="s">
        <v>1510</v>
      </c>
      <c r="Q2562" s="336">
        <v>1</v>
      </c>
    </row>
    <row r="2563" spans="1:17" x14ac:dyDescent="0.2">
      <c r="A2563" s="61" t="s">
        <v>3832</v>
      </c>
      <c r="B2563" s="61" t="s">
        <v>1498</v>
      </c>
      <c r="C2563" s="61" t="s">
        <v>4451</v>
      </c>
      <c r="D2563" s="61" t="s">
        <v>3833</v>
      </c>
      <c r="E2563" s="61" t="s">
        <v>1501</v>
      </c>
      <c r="F2563" s="61" t="s">
        <v>4453</v>
      </c>
      <c r="G2563" s="61" t="s">
        <v>1503</v>
      </c>
      <c r="H2563" s="61" t="s">
        <v>1504</v>
      </c>
      <c r="I2563" s="61" t="s">
        <v>1505</v>
      </c>
      <c r="J2563" s="61" t="s">
        <v>1506</v>
      </c>
      <c r="K2563" s="61" t="s">
        <v>1507</v>
      </c>
      <c r="L2563" s="61" t="s">
        <v>1508</v>
      </c>
      <c r="M2563" s="61" t="s">
        <v>4414</v>
      </c>
      <c r="N2563" s="355">
        <v>45534</v>
      </c>
      <c r="O2563" s="19">
        <v>100</v>
      </c>
      <c r="P2563" s="15" t="s">
        <v>1510</v>
      </c>
      <c r="Q2563" s="336">
        <v>1</v>
      </c>
    </row>
    <row r="2564" spans="1:17" x14ac:dyDescent="0.2">
      <c r="A2564" s="61" t="s">
        <v>3832</v>
      </c>
      <c r="B2564" s="61" t="s">
        <v>1498</v>
      </c>
      <c r="C2564" s="61" t="s">
        <v>4452</v>
      </c>
      <c r="D2564" s="61" t="s">
        <v>3833</v>
      </c>
      <c r="E2564" s="61" t="s">
        <v>1501</v>
      </c>
      <c r="F2564" s="61" t="s">
        <v>4453</v>
      </c>
      <c r="G2564" s="61" t="s">
        <v>1503</v>
      </c>
      <c r="H2564" s="61" t="s">
        <v>1504</v>
      </c>
      <c r="I2564" s="61" t="s">
        <v>1505</v>
      </c>
      <c r="J2564" s="61" t="s">
        <v>1506</v>
      </c>
      <c r="K2564" s="61" t="s">
        <v>1507</v>
      </c>
      <c r="L2564" s="61" t="s">
        <v>1508</v>
      </c>
      <c r="M2564" s="61" t="s">
        <v>4414</v>
      </c>
      <c r="N2564" s="355">
        <v>45534</v>
      </c>
      <c r="O2564" s="19">
        <v>3318000</v>
      </c>
      <c r="P2564" s="15" t="s">
        <v>1510</v>
      </c>
      <c r="Q2564" s="336">
        <v>1</v>
      </c>
    </row>
    <row r="2565" spans="1:17" x14ac:dyDescent="0.2">
      <c r="A2565" s="61" t="s">
        <v>3832</v>
      </c>
      <c r="B2565" s="61" t="s">
        <v>1498</v>
      </c>
      <c r="C2565" s="61" t="s">
        <v>1499</v>
      </c>
      <c r="D2565" s="61" t="s">
        <v>3833</v>
      </c>
      <c r="E2565" s="61" t="s">
        <v>1501</v>
      </c>
      <c r="F2565" s="61" t="s">
        <v>4453</v>
      </c>
      <c r="G2565" s="61" t="s">
        <v>1503</v>
      </c>
      <c r="H2565" s="61" t="s">
        <v>1504</v>
      </c>
      <c r="I2565" s="61" t="s">
        <v>1505</v>
      </c>
      <c r="J2565" s="61" t="s">
        <v>1506</v>
      </c>
      <c r="K2565" s="61" t="s">
        <v>1507</v>
      </c>
      <c r="L2565" s="61" t="s">
        <v>1508</v>
      </c>
      <c r="M2565" s="61" t="s">
        <v>4414</v>
      </c>
      <c r="N2565" s="355">
        <v>45534</v>
      </c>
      <c r="O2565" s="19">
        <v>0</v>
      </c>
      <c r="P2565" s="15" t="s">
        <v>1510</v>
      </c>
      <c r="Q2565" s="336">
        <v>1</v>
      </c>
    </row>
    <row r="2566" spans="1:17" x14ac:dyDescent="0.2">
      <c r="A2566" s="61" t="s">
        <v>4056</v>
      </c>
      <c r="B2566" s="61" t="s">
        <v>1498</v>
      </c>
      <c r="C2566" s="61" t="s">
        <v>1314</v>
      </c>
      <c r="D2566" s="61" t="s">
        <v>4057</v>
      </c>
      <c r="E2566" s="61" t="s">
        <v>1501</v>
      </c>
      <c r="F2566" s="61" t="s">
        <v>4330</v>
      </c>
      <c r="G2566" s="61" t="s">
        <v>1503</v>
      </c>
      <c r="H2566" s="61" t="s">
        <v>1504</v>
      </c>
      <c r="I2566" s="61" t="s">
        <v>4302</v>
      </c>
      <c r="J2566" s="61" t="s">
        <v>4287</v>
      </c>
      <c r="K2566" s="61" t="s">
        <v>1507</v>
      </c>
      <c r="L2566" s="61" t="s">
        <v>1508</v>
      </c>
      <c r="M2566" s="61" t="s">
        <v>4414</v>
      </c>
      <c r="N2566" s="355">
        <v>45863</v>
      </c>
      <c r="O2566" s="19">
        <v>16630580.77</v>
      </c>
      <c r="P2566" s="15" t="s">
        <v>1510</v>
      </c>
      <c r="Q2566" s="336">
        <v>1</v>
      </c>
    </row>
    <row r="2567" spans="1:17" x14ac:dyDescent="0.2">
      <c r="A2567" s="61" t="s">
        <v>4056</v>
      </c>
      <c r="B2567" s="61" t="s">
        <v>1498</v>
      </c>
      <c r="C2567" s="61" t="s">
        <v>4451</v>
      </c>
      <c r="D2567" s="61" t="s">
        <v>4057</v>
      </c>
      <c r="E2567" s="61" t="s">
        <v>1501</v>
      </c>
      <c r="F2567" s="61" t="s">
        <v>4330</v>
      </c>
      <c r="G2567" s="61" t="s">
        <v>1503</v>
      </c>
      <c r="H2567" s="61" t="s">
        <v>1504</v>
      </c>
      <c r="I2567" s="61" t="s">
        <v>4302</v>
      </c>
      <c r="J2567" s="61" t="s">
        <v>4287</v>
      </c>
      <c r="K2567" s="61" t="s">
        <v>1507</v>
      </c>
      <c r="L2567" s="61" t="s">
        <v>1508</v>
      </c>
      <c r="M2567" s="61" t="s">
        <v>4414</v>
      </c>
      <c r="N2567" s="355">
        <v>45863</v>
      </c>
      <c r="O2567" s="19">
        <v>100</v>
      </c>
      <c r="P2567" s="15" t="s">
        <v>1510</v>
      </c>
      <c r="Q2567" s="336">
        <v>1</v>
      </c>
    </row>
    <row r="2568" spans="1:17" x14ac:dyDescent="0.2">
      <c r="A2568" s="61" t="s">
        <v>4056</v>
      </c>
      <c r="B2568" s="61" t="s">
        <v>1498</v>
      </c>
      <c r="C2568" s="61" t="s">
        <v>4452</v>
      </c>
      <c r="D2568" s="61" t="s">
        <v>4057</v>
      </c>
      <c r="E2568" s="61" t="s">
        <v>1501</v>
      </c>
      <c r="F2568" s="61" t="s">
        <v>4330</v>
      </c>
      <c r="G2568" s="61" t="s">
        <v>1503</v>
      </c>
      <c r="H2568" s="61" t="s">
        <v>1504</v>
      </c>
      <c r="I2568" s="61" t="s">
        <v>4302</v>
      </c>
      <c r="J2568" s="61" t="s">
        <v>4287</v>
      </c>
      <c r="K2568" s="61" t="s">
        <v>1507</v>
      </c>
      <c r="L2568" s="61" t="s">
        <v>1508</v>
      </c>
      <c r="M2568" s="61" t="s">
        <v>4414</v>
      </c>
      <c r="N2568" s="355">
        <v>45863</v>
      </c>
      <c r="O2568" s="19">
        <v>16630580.77</v>
      </c>
      <c r="P2568" s="15" t="s">
        <v>1510</v>
      </c>
      <c r="Q2568" s="336">
        <v>1</v>
      </c>
    </row>
    <row r="2569" spans="1:17" x14ac:dyDescent="0.2">
      <c r="A2569" s="61" t="s">
        <v>4056</v>
      </c>
      <c r="B2569" s="61" t="s">
        <v>1498</v>
      </c>
      <c r="C2569" s="61" t="s">
        <v>1499</v>
      </c>
      <c r="D2569" s="61" t="s">
        <v>4057</v>
      </c>
      <c r="E2569" s="61" t="s">
        <v>1501</v>
      </c>
      <c r="F2569" s="61" t="s">
        <v>4330</v>
      </c>
      <c r="G2569" s="61" t="s">
        <v>1503</v>
      </c>
      <c r="H2569" s="61" t="s">
        <v>1504</v>
      </c>
      <c r="I2569" s="61" t="s">
        <v>4302</v>
      </c>
      <c r="J2569" s="61" t="s">
        <v>4287</v>
      </c>
      <c r="K2569" s="61" t="s">
        <v>1507</v>
      </c>
      <c r="L2569" s="61" t="s">
        <v>1508</v>
      </c>
      <c r="M2569" s="61" t="s">
        <v>4414</v>
      </c>
      <c r="N2569" s="355">
        <v>45863</v>
      </c>
      <c r="O2569" s="19">
        <v>0</v>
      </c>
      <c r="P2569" s="15" t="s">
        <v>1510</v>
      </c>
      <c r="Q2569" s="336">
        <v>1</v>
      </c>
    </row>
    <row r="2570" spans="1:17" x14ac:dyDescent="0.2">
      <c r="A2570" s="61" t="s">
        <v>3839</v>
      </c>
      <c r="B2570" s="61" t="s">
        <v>1498</v>
      </c>
      <c r="C2570" s="61" t="s">
        <v>1314</v>
      </c>
      <c r="D2570" s="61" t="s">
        <v>3840</v>
      </c>
      <c r="E2570" s="61" t="s">
        <v>1501</v>
      </c>
      <c r="F2570" s="61" t="s">
        <v>4330</v>
      </c>
      <c r="G2570" s="61" t="s">
        <v>1503</v>
      </c>
      <c r="H2570" s="61" t="s">
        <v>4301</v>
      </c>
      <c r="I2570" s="61" t="s">
        <v>1505</v>
      </c>
      <c r="J2570" s="61" t="s">
        <v>1506</v>
      </c>
      <c r="K2570" s="61" t="s">
        <v>1507</v>
      </c>
      <c r="L2570" s="61" t="s">
        <v>1508</v>
      </c>
      <c r="M2570" s="61" t="s">
        <v>4414</v>
      </c>
      <c r="N2570" s="355">
        <v>45866</v>
      </c>
      <c r="O2570" s="19">
        <v>100</v>
      </c>
      <c r="P2570" s="15" t="s">
        <v>1510</v>
      </c>
      <c r="Q2570" s="336">
        <v>1</v>
      </c>
    </row>
    <row r="2571" spans="1:17" x14ac:dyDescent="0.2">
      <c r="A2571" s="61" t="s">
        <v>3839</v>
      </c>
      <c r="B2571" s="61" t="s">
        <v>1498</v>
      </c>
      <c r="C2571" s="61" t="s">
        <v>4451</v>
      </c>
      <c r="D2571" s="61" t="s">
        <v>3840</v>
      </c>
      <c r="E2571" s="61" t="s">
        <v>1501</v>
      </c>
      <c r="F2571" s="61" t="s">
        <v>4330</v>
      </c>
      <c r="G2571" s="61" t="s">
        <v>1503</v>
      </c>
      <c r="H2571" s="61" t="s">
        <v>4301</v>
      </c>
      <c r="I2571" s="61" t="s">
        <v>1505</v>
      </c>
      <c r="J2571" s="61" t="s">
        <v>1506</v>
      </c>
      <c r="K2571" s="61" t="s">
        <v>1507</v>
      </c>
      <c r="L2571" s="61" t="s">
        <v>1508</v>
      </c>
      <c r="M2571" s="61" t="s">
        <v>4414</v>
      </c>
      <c r="N2571" s="355">
        <v>45866</v>
      </c>
      <c r="O2571" s="19">
        <v>100</v>
      </c>
      <c r="P2571" s="15" t="s">
        <v>1510</v>
      </c>
      <c r="Q2571" s="336">
        <v>1</v>
      </c>
    </row>
    <row r="2572" spans="1:17" x14ac:dyDescent="0.2">
      <c r="A2572" s="61" t="s">
        <v>3839</v>
      </c>
      <c r="B2572" s="61" t="s">
        <v>1498</v>
      </c>
      <c r="C2572" s="61" t="s">
        <v>4452</v>
      </c>
      <c r="D2572" s="61" t="s">
        <v>3840</v>
      </c>
      <c r="E2572" s="61" t="s">
        <v>1501</v>
      </c>
      <c r="F2572" s="61" t="s">
        <v>4330</v>
      </c>
      <c r="G2572" s="61" t="s">
        <v>1503</v>
      </c>
      <c r="H2572" s="61" t="s">
        <v>4301</v>
      </c>
      <c r="I2572" s="61" t="s">
        <v>1505</v>
      </c>
      <c r="J2572" s="61" t="s">
        <v>1506</v>
      </c>
      <c r="K2572" s="61" t="s">
        <v>1507</v>
      </c>
      <c r="L2572" s="61" t="s">
        <v>1508</v>
      </c>
      <c r="M2572" s="61" t="s">
        <v>4414</v>
      </c>
      <c r="N2572" s="355">
        <v>45866</v>
      </c>
      <c r="O2572" s="19">
        <v>100</v>
      </c>
      <c r="P2572" s="15" t="s">
        <v>1510</v>
      </c>
      <c r="Q2572" s="336">
        <v>1</v>
      </c>
    </row>
    <row r="2573" spans="1:17" x14ac:dyDescent="0.2">
      <c r="A2573" s="61" t="s">
        <v>3839</v>
      </c>
      <c r="B2573" s="61" t="s">
        <v>1498</v>
      </c>
      <c r="C2573" s="61" t="s">
        <v>1499</v>
      </c>
      <c r="D2573" s="61" t="s">
        <v>3840</v>
      </c>
      <c r="E2573" s="61" t="s">
        <v>1501</v>
      </c>
      <c r="F2573" s="61" t="s">
        <v>4330</v>
      </c>
      <c r="G2573" s="61" t="s">
        <v>1503</v>
      </c>
      <c r="H2573" s="61" t="s">
        <v>4301</v>
      </c>
      <c r="I2573" s="61" t="s">
        <v>1505</v>
      </c>
      <c r="J2573" s="61" t="s">
        <v>1506</v>
      </c>
      <c r="K2573" s="61" t="s">
        <v>1507</v>
      </c>
      <c r="L2573" s="61" t="s">
        <v>1508</v>
      </c>
      <c r="M2573" s="61" t="s">
        <v>4414</v>
      </c>
      <c r="N2573" s="355">
        <v>45866</v>
      </c>
      <c r="O2573" s="19">
        <v>100</v>
      </c>
      <c r="P2573" s="15" t="s">
        <v>1510</v>
      </c>
      <c r="Q2573" s="336">
        <v>1</v>
      </c>
    </row>
    <row r="2574" spans="1:17" x14ac:dyDescent="0.2">
      <c r="A2574" s="61" t="s">
        <v>3839</v>
      </c>
      <c r="B2574" s="61" t="s">
        <v>4300</v>
      </c>
      <c r="C2574" s="61" t="s">
        <v>1314</v>
      </c>
      <c r="D2574" s="61" t="s">
        <v>3840</v>
      </c>
      <c r="E2574" s="61" t="s">
        <v>1501</v>
      </c>
      <c r="F2574" s="61" t="s">
        <v>4330</v>
      </c>
      <c r="G2574" s="61" t="s">
        <v>1503</v>
      </c>
      <c r="H2574" s="61" t="s">
        <v>4301</v>
      </c>
      <c r="I2574" s="61" t="s">
        <v>1505</v>
      </c>
      <c r="J2574" s="61" t="s">
        <v>1506</v>
      </c>
      <c r="K2574" s="61" t="s">
        <v>1507</v>
      </c>
      <c r="L2574" s="61" t="s">
        <v>1508</v>
      </c>
      <c r="M2574" s="61" t="s">
        <v>4414</v>
      </c>
      <c r="N2574" s="355">
        <v>45866</v>
      </c>
      <c r="O2574" s="19">
        <v>10842495.76</v>
      </c>
      <c r="P2574" s="15" t="s">
        <v>1510</v>
      </c>
      <c r="Q2574" s="336">
        <v>1</v>
      </c>
    </row>
    <row r="2575" spans="1:17" x14ac:dyDescent="0.2">
      <c r="A2575" s="61" t="s">
        <v>3839</v>
      </c>
      <c r="B2575" s="61" t="s">
        <v>4300</v>
      </c>
      <c r="C2575" s="61" t="s">
        <v>4452</v>
      </c>
      <c r="D2575" s="61" t="s">
        <v>3840</v>
      </c>
      <c r="E2575" s="61" t="s">
        <v>1501</v>
      </c>
      <c r="F2575" s="61" t="s">
        <v>4330</v>
      </c>
      <c r="G2575" s="61" t="s">
        <v>1503</v>
      </c>
      <c r="H2575" s="61" t="s">
        <v>4301</v>
      </c>
      <c r="I2575" s="61" t="s">
        <v>1505</v>
      </c>
      <c r="J2575" s="61" t="s">
        <v>1506</v>
      </c>
      <c r="K2575" s="61" t="s">
        <v>1507</v>
      </c>
      <c r="L2575" s="61" t="s">
        <v>1508</v>
      </c>
      <c r="M2575" s="61" t="s">
        <v>4414</v>
      </c>
      <c r="N2575" s="355">
        <v>45866</v>
      </c>
      <c r="O2575" s="19">
        <v>10842495.76</v>
      </c>
      <c r="P2575" s="15" t="s">
        <v>1510</v>
      </c>
      <c r="Q2575" s="336">
        <v>1</v>
      </c>
    </row>
    <row r="2576" spans="1:17" x14ac:dyDescent="0.2">
      <c r="A2576" s="61" t="s">
        <v>3633</v>
      </c>
      <c r="B2576" s="61" t="s">
        <v>1498</v>
      </c>
      <c r="C2576" s="61" t="s">
        <v>1314</v>
      </c>
      <c r="D2576" s="61" t="s">
        <v>3634</v>
      </c>
      <c r="E2576" s="61" t="s">
        <v>1501</v>
      </c>
      <c r="F2576" s="61" t="s">
        <v>4380</v>
      </c>
      <c r="G2576" s="61" t="s">
        <v>1503</v>
      </c>
      <c r="H2576" s="61" t="s">
        <v>4301</v>
      </c>
      <c r="I2576" s="61" t="s">
        <v>1505</v>
      </c>
      <c r="J2576" s="61" t="s">
        <v>1506</v>
      </c>
      <c r="K2576" s="61" t="s">
        <v>4449</v>
      </c>
      <c r="L2576" s="61" t="s">
        <v>1508</v>
      </c>
      <c r="M2576" s="61" t="s">
        <v>1509</v>
      </c>
      <c r="N2576" s="355">
        <v>46034</v>
      </c>
      <c r="O2576" s="19">
        <v>0</v>
      </c>
      <c r="P2576" s="15" t="s">
        <v>1510</v>
      </c>
      <c r="Q2576" s="336">
        <v>1</v>
      </c>
    </row>
    <row r="2577" spans="1:17" x14ac:dyDescent="0.2">
      <c r="A2577" s="61" t="s">
        <v>3633</v>
      </c>
      <c r="B2577" s="61" t="s">
        <v>1498</v>
      </c>
      <c r="C2577" s="61" t="s">
        <v>4451</v>
      </c>
      <c r="D2577" s="61" t="s">
        <v>3634</v>
      </c>
      <c r="E2577" s="61" t="s">
        <v>1501</v>
      </c>
      <c r="F2577" s="61" t="s">
        <v>4380</v>
      </c>
      <c r="G2577" s="61" t="s">
        <v>1503</v>
      </c>
      <c r="H2577" s="61" t="s">
        <v>4301</v>
      </c>
      <c r="I2577" s="61" t="s">
        <v>1505</v>
      </c>
      <c r="J2577" s="61" t="s">
        <v>1506</v>
      </c>
      <c r="K2577" s="61" t="s">
        <v>4449</v>
      </c>
      <c r="L2577" s="61" t="s">
        <v>1508</v>
      </c>
      <c r="M2577" s="61" t="s">
        <v>1509</v>
      </c>
      <c r="N2577" s="355">
        <v>46034</v>
      </c>
      <c r="O2577" s="19">
        <v>1</v>
      </c>
      <c r="P2577" s="15" t="s">
        <v>1510</v>
      </c>
      <c r="Q2577" s="336">
        <v>1</v>
      </c>
    </row>
    <row r="2578" spans="1:17" x14ac:dyDescent="0.2">
      <c r="A2578" s="61" t="s">
        <v>3633</v>
      </c>
      <c r="B2578" s="61" t="s">
        <v>1498</v>
      </c>
      <c r="C2578" s="61" t="s">
        <v>4452</v>
      </c>
      <c r="D2578" s="61" t="s">
        <v>3634</v>
      </c>
      <c r="E2578" s="61" t="s">
        <v>1501</v>
      </c>
      <c r="F2578" s="61" t="s">
        <v>4380</v>
      </c>
      <c r="G2578" s="61" t="s">
        <v>1503</v>
      </c>
      <c r="H2578" s="61" t="s">
        <v>4301</v>
      </c>
      <c r="I2578" s="61" t="s">
        <v>1505</v>
      </c>
      <c r="J2578" s="61" t="s">
        <v>1506</v>
      </c>
      <c r="K2578" s="61" t="s">
        <v>4449</v>
      </c>
      <c r="L2578" s="61" t="s">
        <v>1508</v>
      </c>
      <c r="M2578" s="61" t="s">
        <v>1509</v>
      </c>
      <c r="N2578" s="355">
        <v>46034</v>
      </c>
      <c r="O2578" s="19">
        <v>1</v>
      </c>
      <c r="P2578" s="15" t="s">
        <v>1510</v>
      </c>
      <c r="Q2578" s="336">
        <v>1</v>
      </c>
    </row>
    <row r="2579" spans="1:17" x14ac:dyDescent="0.2">
      <c r="A2579" s="61" t="s">
        <v>3633</v>
      </c>
      <c r="B2579" s="61" t="s">
        <v>1498</v>
      </c>
      <c r="C2579" s="61" t="s">
        <v>1499</v>
      </c>
      <c r="D2579" s="61" t="s">
        <v>3634</v>
      </c>
      <c r="E2579" s="61" t="s">
        <v>1501</v>
      </c>
      <c r="F2579" s="61" t="s">
        <v>4380</v>
      </c>
      <c r="G2579" s="61" t="s">
        <v>1503</v>
      </c>
      <c r="H2579" s="61" t="s">
        <v>4301</v>
      </c>
      <c r="I2579" s="61" t="s">
        <v>1505</v>
      </c>
      <c r="J2579" s="61" t="s">
        <v>1506</v>
      </c>
      <c r="K2579" s="61" t="s">
        <v>4449</v>
      </c>
      <c r="L2579" s="61" t="s">
        <v>1508</v>
      </c>
      <c r="M2579" s="61" t="s">
        <v>1509</v>
      </c>
      <c r="N2579" s="355">
        <v>46034</v>
      </c>
      <c r="O2579" s="19">
        <v>1</v>
      </c>
      <c r="P2579" s="15" t="s">
        <v>1510</v>
      </c>
      <c r="Q2579" s="336">
        <v>1</v>
      </c>
    </row>
    <row r="2580" spans="1:17" x14ac:dyDescent="0.2">
      <c r="A2580" s="61" t="s">
        <v>3633</v>
      </c>
      <c r="B2580" s="61" t="s">
        <v>1498</v>
      </c>
      <c r="C2580" s="61" t="s">
        <v>1511</v>
      </c>
      <c r="D2580" s="61" t="s">
        <v>3634</v>
      </c>
      <c r="E2580" s="61" t="s">
        <v>1501</v>
      </c>
      <c r="F2580" s="61" t="s">
        <v>4380</v>
      </c>
      <c r="G2580" s="61" t="s">
        <v>1503</v>
      </c>
      <c r="H2580" s="61" t="s">
        <v>4301</v>
      </c>
      <c r="I2580" s="61" t="s">
        <v>1505</v>
      </c>
      <c r="J2580" s="61" t="s">
        <v>1506</v>
      </c>
      <c r="K2580" s="61" t="s">
        <v>4449</v>
      </c>
      <c r="L2580" s="61" t="s">
        <v>1508</v>
      </c>
      <c r="M2580" s="61" t="s">
        <v>1509</v>
      </c>
      <c r="N2580" s="355">
        <v>46034</v>
      </c>
      <c r="O2580" s="19">
        <v>1</v>
      </c>
      <c r="P2580" s="15" t="s">
        <v>1510</v>
      </c>
      <c r="Q2580" s="336">
        <v>1</v>
      </c>
    </row>
    <row r="2581" spans="1:17" x14ac:dyDescent="0.2">
      <c r="A2581" s="61" t="s">
        <v>3633</v>
      </c>
      <c r="B2581" s="61" t="s">
        <v>4300</v>
      </c>
      <c r="C2581" s="61" t="s">
        <v>1314</v>
      </c>
      <c r="D2581" s="61" t="s">
        <v>3634</v>
      </c>
      <c r="E2581" s="61" t="s">
        <v>1501</v>
      </c>
      <c r="F2581" s="61" t="s">
        <v>4380</v>
      </c>
      <c r="G2581" s="61" t="s">
        <v>1503</v>
      </c>
      <c r="H2581" s="61" t="s">
        <v>4301</v>
      </c>
      <c r="I2581" s="61" t="s">
        <v>1505</v>
      </c>
      <c r="J2581" s="61" t="s">
        <v>1506</v>
      </c>
      <c r="K2581" s="61" t="s">
        <v>4449</v>
      </c>
      <c r="L2581" s="61" t="s">
        <v>1508</v>
      </c>
      <c r="M2581" s="61" t="s">
        <v>1509</v>
      </c>
      <c r="N2581" s="355">
        <v>46034</v>
      </c>
      <c r="O2581" s="19">
        <v>21</v>
      </c>
      <c r="P2581" s="15" t="s">
        <v>1510</v>
      </c>
      <c r="Q2581" s="336">
        <v>1</v>
      </c>
    </row>
    <row r="2582" spans="1:17" x14ac:dyDescent="0.2">
      <c r="A2582" s="61" t="s">
        <v>3633</v>
      </c>
      <c r="B2582" s="61" t="s">
        <v>4300</v>
      </c>
      <c r="C2582" s="61" t="s">
        <v>4452</v>
      </c>
      <c r="D2582" s="61" t="s">
        <v>3634</v>
      </c>
      <c r="E2582" s="61" t="s">
        <v>1501</v>
      </c>
      <c r="F2582" s="61" t="s">
        <v>4380</v>
      </c>
      <c r="G2582" s="61" t="s">
        <v>1503</v>
      </c>
      <c r="H2582" s="61" t="s">
        <v>4301</v>
      </c>
      <c r="I2582" s="61" t="s">
        <v>1505</v>
      </c>
      <c r="J2582" s="61" t="s">
        <v>1506</v>
      </c>
      <c r="K2582" s="61" t="s">
        <v>4449</v>
      </c>
      <c r="L2582" s="61" t="s">
        <v>1508</v>
      </c>
      <c r="M2582" s="61" t="s">
        <v>1509</v>
      </c>
      <c r="N2582" s="355">
        <v>46034</v>
      </c>
      <c r="O2582" s="19">
        <v>0</v>
      </c>
      <c r="P2582" s="15" t="s">
        <v>1510</v>
      </c>
      <c r="Q2582" s="336">
        <v>1</v>
      </c>
    </row>
    <row r="2583" spans="1:17" x14ac:dyDescent="0.2">
      <c r="A2583" s="61" t="s">
        <v>1497</v>
      </c>
      <c r="B2583" s="61" t="s">
        <v>1498</v>
      </c>
      <c r="C2583" s="61" t="s">
        <v>1314</v>
      </c>
      <c r="D2583" s="61" t="s">
        <v>1500</v>
      </c>
      <c r="E2583" s="61" t="s">
        <v>1501</v>
      </c>
      <c r="F2583" s="61" t="s">
        <v>1502</v>
      </c>
      <c r="G2583" s="61" t="s">
        <v>1503</v>
      </c>
      <c r="H2583" s="61" t="s">
        <v>1504</v>
      </c>
      <c r="I2583" s="61" t="s">
        <v>1505</v>
      </c>
      <c r="J2583" s="61" t="s">
        <v>1506</v>
      </c>
      <c r="K2583" s="61" t="s">
        <v>1507</v>
      </c>
      <c r="L2583" s="61" t="s">
        <v>1508</v>
      </c>
      <c r="M2583" s="61" t="s">
        <v>1509</v>
      </c>
      <c r="N2583" s="355">
        <v>46034</v>
      </c>
      <c r="O2583" s="19">
        <v>0</v>
      </c>
      <c r="P2583" s="15" t="s">
        <v>1510</v>
      </c>
      <c r="Q2583" s="336">
        <v>1</v>
      </c>
    </row>
    <row r="2584" spans="1:17" x14ac:dyDescent="0.2">
      <c r="A2584" s="61" t="s">
        <v>1497</v>
      </c>
      <c r="B2584" s="61" t="s">
        <v>1498</v>
      </c>
      <c r="C2584" s="61" t="s">
        <v>4451</v>
      </c>
      <c r="D2584" s="61" t="s">
        <v>1500</v>
      </c>
      <c r="E2584" s="61" t="s">
        <v>1501</v>
      </c>
      <c r="F2584" s="61" t="s">
        <v>1502</v>
      </c>
      <c r="G2584" s="61" t="s">
        <v>1503</v>
      </c>
      <c r="H2584" s="61" t="s">
        <v>1504</v>
      </c>
      <c r="I2584" s="61" t="s">
        <v>1505</v>
      </c>
      <c r="J2584" s="61" t="s">
        <v>1506</v>
      </c>
      <c r="K2584" s="61" t="s">
        <v>1507</v>
      </c>
      <c r="L2584" s="61" t="s">
        <v>1508</v>
      </c>
      <c r="M2584" s="61" t="s">
        <v>1509</v>
      </c>
      <c r="N2584" s="355">
        <v>46034</v>
      </c>
      <c r="O2584" s="19">
        <v>1</v>
      </c>
      <c r="P2584" s="15" t="s">
        <v>1510</v>
      </c>
      <c r="Q2584" s="336">
        <v>1</v>
      </c>
    </row>
    <row r="2585" spans="1:17" x14ac:dyDescent="0.2">
      <c r="A2585" s="61" t="s">
        <v>1497</v>
      </c>
      <c r="B2585" s="61" t="s">
        <v>1498</v>
      </c>
      <c r="C2585" s="61" t="s">
        <v>4452</v>
      </c>
      <c r="D2585" s="61" t="s">
        <v>1500</v>
      </c>
      <c r="E2585" s="61" t="s">
        <v>1501</v>
      </c>
      <c r="F2585" s="61" t="s">
        <v>1502</v>
      </c>
      <c r="G2585" s="61" t="s">
        <v>1503</v>
      </c>
      <c r="H2585" s="61" t="s">
        <v>1504</v>
      </c>
      <c r="I2585" s="61" t="s">
        <v>1505</v>
      </c>
      <c r="J2585" s="61" t="s">
        <v>1506</v>
      </c>
      <c r="K2585" s="61" t="s">
        <v>1507</v>
      </c>
      <c r="L2585" s="61" t="s">
        <v>1508</v>
      </c>
      <c r="M2585" s="61" t="s">
        <v>1509</v>
      </c>
      <c r="N2585" s="355">
        <v>46034</v>
      </c>
      <c r="O2585" s="19">
        <v>1</v>
      </c>
      <c r="P2585" s="15" t="s">
        <v>1510</v>
      </c>
      <c r="Q2585" s="336">
        <v>1</v>
      </c>
    </row>
    <row r="2586" spans="1:17" x14ac:dyDescent="0.2">
      <c r="A2586" s="61" t="s">
        <v>1497</v>
      </c>
      <c r="B2586" s="61" t="s">
        <v>1498</v>
      </c>
      <c r="C2586" s="61" t="s">
        <v>1499</v>
      </c>
      <c r="D2586" s="61" t="s">
        <v>1500</v>
      </c>
      <c r="E2586" s="61" t="s">
        <v>1501</v>
      </c>
      <c r="F2586" s="61" t="s">
        <v>1502</v>
      </c>
      <c r="G2586" s="61" t="s">
        <v>1503</v>
      </c>
      <c r="H2586" s="61" t="s">
        <v>1504</v>
      </c>
      <c r="I2586" s="61" t="s">
        <v>1505</v>
      </c>
      <c r="J2586" s="61" t="s">
        <v>1506</v>
      </c>
      <c r="K2586" s="61" t="s">
        <v>1507</v>
      </c>
      <c r="L2586" s="61" t="s">
        <v>1508</v>
      </c>
      <c r="M2586" s="61" t="s">
        <v>1509</v>
      </c>
      <c r="N2586" s="355">
        <v>46034</v>
      </c>
      <c r="O2586" s="19">
        <v>0</v>
      </c>
      <c r="P2586" s="15" t="s">
        <v>1510</v>
      </c>
      <c r="Q2586" s="336">
        <v>1</v>
      </c>
    </row>
    <row r="2587" spans="1:17" x14ac:dyDescent="0.2">
      <c r="A2587" s="61" t="s">
        <v>1497</v>
      </c>
      <c r="B2587" s="61" t="s">
        <v>1498</v>
      </c>
      <c r="C2587" s="61" t="s">
        <v>1511</v>
      </c>
      <c r="D2587" s="61" t="s">
        <v>1500</v>
      </c>
      <c r="E2587" s="61" t="s">
        <v>1501</v>
      </c>
      <c r="F2587" s="61" t="s">
        <v>1502</v>
      </c>
      <c r="G2587" s="61" t="s">
        <v>1503</v>
      </c>
      <c r="H2587" s="61" t="s">
        <v>1504</v>
      </c>
      <c r="I2587" s="61" t="s">
        <v>1505</v>
      </c>
      <c r="J2587" s="61" t="s">
        <v>1506</v>
      </c>
      <c r="K2587" s="61" t="s">
        <v>1507</v>
      </c>
      <c r="L2587" s="61" t="s">
        <v>1508</v>
      </c>
      <c r="M2587" s="61" t="s">
        <v>1509</v>
      </c>
      <c r="N2587" s="355">
        <v>46034</v>
      </c>
      <c r="O2587" s="19">
        <v>1</v>
      </c>
      <c r="P2587" s="15" t="s">
        <v>1510</v>
      </c>
      <c r="Q2587" s="336">
        <v>1</v>
      </c>
    </row>
    <row r="2588" spans="1:17" x14ac:dyDescent="0.2">
      <c r="A2588" s="61" t="s">
        <v>1512</v>
      </c>
      <c r="B2588" s="61" t="s">
        <v>1498</v>
      </c>
      <c r="C2588" s="61" t="s">
        <v>1314</v>
      </c>
      <c r="D2588" s="61" t="s">
        <v>1513</v>
      </c>
      <c r="E2588" s="61" t="s">
        <v>1514</v>
      </c>
      <c r="F2588" s="61" t="s">
        <v>1515</v>
      </c>
      <c r="G2588" s="61" t="s">
        <v>1503</v>
      </c>
      <c r="H2588" s="61" t="s">
        <v>1504</v>
      </c>
      <c r="I2588" s="61" t="s">
        <v>1314</v>
      </c>
      <c r="J2588" s="61" t="s">
        <v>1506</v>
      </c>
      <c r="K2588" s="61" t="s">
        <v>1516</v>
      </c>
      <c r="L2588" s="61" t="s">
        <v>1508</v>
      </c>
      <c r="M2588" s="61" t="s">
        <v>1517</v>
      </c>
      <c r="N2588" s="355">
        <v>45763</v>
      </c>
      <c r="O2588" s="19">
        <v>100</v>
      </c>
      <c r="P2588" s="15" t="s">
        <v>1510</v>
      </c>
      <c r="Q2588" s="336">
        <v>1</v>
      </c>
    </row>
    <row r="2589" spans="1:17" x14ac:dyDescent="0.2">
      <c r="A2589" s="61" t="s">
        <v>1512</v>
      </c>
      <c r="B2589" s="61" t="s">
        <v>1518</v>
      </c>
      <c r="C2589" s="61" t="s">
        <v>1314</v>
      </c>
      <c r="D2589" s="61" t="s">
        <v>1513</v>
      </c>
      <c r="E2589" s="61" t="s">
        <v>1514</v>
      </c>
      <c r="F2589" s="61" t="s">
        <v>1515</v>
      </c>
      <c r="G2589" s="61" t="s">
        <v>1503</v>
      </c>
      <c r="H2589" s="61" t="s">
        <v>1519</v>
      </c>
      <c r="I2589" s="61" t="s">
        <v>1314</v>
      </c>
      <c r="J2589" s="61" t="s">
        <v>1314</v>
      </c>
      <c r="K2589" s="61" t="s">
        <v>1516</v>
      </c>
      <c r="L2589" s="61" t="s">
        <v>1508</v>
      </c>
      <c r="M2589" s="61" t="s">
        <v>1517</v>
      </c>
      <c r="N2589" s="355">
        <v>45763</v>
      </c>
      <c r="O2589" s="19">
        <v>720</v>
      </c>
      <c r="P2589" s="15" t="s">
        <v>1510</v>
      </c>
      <c r="Q2589" s="336">
        <v>1</v>
      </c>
    </row>
  </sheetData>
  <protectedRanges>
    <protectedRange sqref="A2:T2" name="Rango1_2_6_2_1_1_3_1"/>
    <protectedRange sqref="O25:O185 S25:S185" name="Rango1_2_6_2_1_1_3_1_3"/>
    <protectedRange sqref="Q3:Q24" name="Rango1_2_6_2_1_1_1"/>
  </protectedRanges>
  <autoFilter ref="A1:N118" xr:uid="{F3E1C7A1-E3CE-485D-B621-1BF80BCE162C}">
    <sortState xmlns:xlrd2="http://schemas.microsoft.com/office/spreadsheetml/2017/richdata2" ref="A2:N118">
      <sortCondition descending="1" ref="L1:L118"/>
    </sortState>
  </autoFilter>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CE0D1FD35C04F44E8842867CDF5F9221" ma:contentTypeVersion="23" ma:contentTypeDescription="Crear nuevo documento." ma:contentTypeScope="" ma:versionID="9069c38174ac24896916eb9362f4de77">
  <xsd:schema xmlns:xsd="http://www.w3.org/2001/XMLSchema" xmlns:xs="http://www.w3.org/2001/XMLSchema" xmlns:p="http://schemas.microsoft.com/office/2006/metadata/properties" xmlns:ns2="7c5b8dcb-d200-4763-80e8-768e66fbff6b" xmlns:ns3="15810b5a-f31f-49e9-8bf5-a0355fa3b3da" xmlns:ns4="29c2ee19-abe3-4567-9f29-6ffeac90f514" targetNamespace="http://schemas.microsoft.com/office/2006/metadata/properties" ma:root="true" ma:fieldsID="7e64d770b9c946c3c66b6d3921c4bbe8" ns2:_="" ns3:_="" ns4:_="">
    <xsd:import namespace="7c5b8dcb-d200-4763-80e8-768e66fbff6b"/>
    <xsd:import namespace="15810b5a-f31f-49e9-8bf5-a0355fa3b3da"/>
    <xsd:import namespace="29c2ee19-abe3-4567-9f29-6ffeac90f51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Due_x00f1_o" minOccurs="0"/>
                <xsd:element ref="ns2:OO" minOccurs="0"/>
                <xsd:element ref="ns2:_Flow_SignoffStatus" minOccurs="0"/>
                <xsd:element ref="ns2:MediaLengthInSeconds" minOccurs="0"/>
                <xsd:element ref="ns2:lcf76f155ced4ddcb4097134ff3c332f" minOccurs="0"/>
                <xsd:element ref="ns4:TaxCatchAll" minOccurs="0"/>
                <xsd:element ref="ns2:FECHA" minOccurs="0"/>
                <xsd:element ref="ns2:MediaServiceObjectDetectorVersions" minOccurs="0"/>
                <xsd:element ref="ns2:MediaServiceSearchProperties" minOccurs="0"/>
                <xsd:element ref="ns2:Ultimamodificaci_x00f3_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c5b8dcb-d200-4763-80e8-768e66fbff6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Due_x00f1_o" ma:index="20" nillable="true" ma:displayName="Dueño" ma:description="Creador de la carpeta" ma:list="UserInfo" ma:SharePointGroup="0" ma:internalName="Due_x00f1_o" ma:showField="Created">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OO" ma:index="21" nillable="true" ma:displayName="OO" ma:default="[today]" ma:format="DateTime" ma:internalName="OO">
      <xsd:simpleType>
        <xsd:restriction base="dms:DateTime"/>
      </xsd:simpleType>
    </xsd:element>
    <xsd:element name="_Flow_SignoffStatus" ma:index="22" nillable="true" ma:displayName="Estado de aprobación" ma:internalName="Estado_x0020_de_x0020_aprobaci_x00f3_n">
      <xsd:simpleType>
        <xsd:restriction base="dms:Text"/>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Etiquetas de imagen" ma:readOnly="false" ma:fieldId="{5cf76f15-5ced-4ddc-b409-7134ff3c332f}" ma:taxonomyMulti="true" ma:sspId="2e2deea9-f698-482e-8f77-105b59b605fe" ma:termSetId="09814cd3-568e-fe90-9814-8d621ff8fb84" ma:anchorId="fba54fb3-c3e1-fe81-a776-ca4b69148c4d" ma:open="true" ma:isKeyword="false">
      <xsd:complexType>
        <xsd:sequence>
          <xsd:element ref="pc:Terms" minOccurs="0" maxOccurs="1"/>
        </xsd:sequence>
      </xsd:complexType>
    </xsd:element>
    <xsd:element name="FECHA" ma:index="27" nillable="true" ma:displayName="FECHA" ma:format="DateOnly" ma:internalName="FECHA">
      <xsd:simpleType>
        <xsd:restriction base="dms:DateTime"/>
      </xsd:simpleType>
    </xsd:element>
    <xsd:element name="MediaServiceObjectDetectorVersions" ma:index="28"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Ultimamodificaci_x00f3_n" ma:index="30" nillable="true" ma:displayName="Ultima modificación" ma:description="Editado" ma:format="Dropdown" ma:list="UserInfo" ma:SharePointGroup="0" ma:internalName="Ultimamodificaci_x00f3_n">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5810b5a-f31f-49e9-8bf5-a0355fa3b3da"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c2ee19-abe3-4567-9f29-6ffeac90f514" elementFormDefault="qualified">
    <xsd:import namespace="http://schemas.microsoft.com/office/2006/documentManagement/types"/>
    <xsd:import namespace="http://schemas.microsoft.com/office/infopath/2007/PartnerControls"/>
    <xsd:element name="TaxCatchAll" ma:index="26" nillable="true" ma:displayName="Taxonomy Catch All Column" ma:hidden="true" ma:list="{ab0cf4f7-e2b5-41dd-8627-5a5dd2ab5ca9}" ma:internalName="TaxCatchAll" ma:showField="CatchAllData" ma:web="29c2ee19-abe3-4567-9f29-6ffeac90f51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29c2ee19-abe3-4567-9f29-6ffeac90f514" xsi:nil="true"/>
    <lcf76f155ced4ddcb4097134ff3c332f xmlns="7c5b8dcb-d200-4763-80e8-768e66fbff6b">
      <Terms xmlns="http://schemas.microsoft.com/office/infopath/2007/PartnerControls"/>
    </lcf76f155ced4ddcb4097134ff3c332f>
    <_Flow_SignoffStatus xmlns="7c5b8dcb-d200-4763-80e8-768e66fbff6b" xsi:nil="true"/>
    <FECHA xmlns="7c5b8dcb-d200-4763-80e8-768e66fbff6b" xsi:nil="true"/>
    <Due_x00f1_o xmlns="7c5b8dcb-d200-4763-80e8-768e66fbff6b">
      <UserInfo>
        <DisplayName/>
        <AccountId xsi:nil="true"/>
        <AccountType/>
      </UserInfo>
    </Due_x00f1_o>
    <OO xmlns="7c5b8dcb-d200-4763-80e8-768e66fbff6b">2023-10-05T23:30:25+00:00</OO>
    <Ultimamodificaci_x00f3_n xmlns="7c5b8dcb-d200-4763-80e8-768e66fbff6b">
      <UserInfo>
        <DisplayName/>
        <AccountId xsi:nil="true"/>
        <AccountType/>
      </UserInfo>
    </Ultimamodificaci_x00f3_n>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04FD4D6-BFFE-4336-8F76-04ED00904B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c5b8dcb-d200-4763-80e8-768e66fbff6b"/>
    <ds:schemaRef ds:uri="15810b5a-f31f-49e9-8bf5-a0355fa3b3da"/>
    <ds:schemaRef ds:uri="29c2ee19-abe3-4567-9f29-6ffeac90f51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A8E6354-6A9A-4B13-9F53-3EBC4E65F6F3}">
  <ds:schemaRefs>
    <ds:schemaRef ds:uri="http://schemas.microsoft.com/office/2006/metadata/properties"/>
    <ds:schemaRef ds:uri="http://schemas.microsoft.com/office/infopath/2007/PartnerControls"/>
    <ds:schemaRef ds:uri="29c2ee19-abe3-4567-9f29-6ffeac90f514"/>
    <ds:schemaRef ds:uri="7c5b8dcb-d200-4763-80e8-768e66fbff6b"/>
  </ds:schemaRefs>
</ds:datastoreItem>
</file>

<file path=customXml/itemProps3.xml><?xml version="1.0" encoding="utf-8"?>
<ds:datastoreItem xmlns:ds="http://schemas.openxmlformats.org/officeDocument/2006/customXml" ds:itemID="{7607C38B-A7AE-4C65-A700-4782ACC1708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ORDENES</vt:lpstr>
      <vt:lpstr>OPER</vt:lpstr>
      <vt:lpstr>GANTT</vt:lpstr>
      <vt:lpstr>ACTA PRE</vt:lpstr>
      <vt:lpstr>Línea de tiempo</vt:lpstr>
      <vt:lpstr>ACTA POS</vt:lpstr>
      <vt:lpstr>NOTI CV01_NOTPET</vt:lpstr>
      <vt:lpstr>OPER-POST CV01_OPPSHA</vt:lpstr>
      <vt:lpstr>DISP MATERIALES_FMILLANR</vt:lpstr>
      <vt:lpstr>MM60 |ZBS P3M</vt:lpstr>
      <vt:lpstr>GANTT!Área_de_impresión</vt:lpstr>
      <vt:lpstr>PUESTOS</vt:lpstr>
      <vt:lpstr>PvOC</vt:lpstr>
    </vt:vector>
  </TitlesOfParts>
  <Manager/>
  <Company>Cervecería del Valle 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fmillanr</dc:creator>
  <cp:keywords/>
  <dc:description/>
  <cp:lastModifiedBy>Raul Morera Avila</cp:lastModifiedBy>
  <cp:revision/>
  <dcterms:created xsi:type="dcterms:W3CDTF">2005-01-03T21:06:43Z</dcterms:created>
  <dcterms:modified xsi:type="dcterms:W3CDTF">2026-02-18T19:52:29Z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1dc5e94b-121d-4496-a503-e44f3b771e7c</vt:lpwstr>
  </property>
  <property fmtid="{D5CDD505-2E9C-101B-9397-08002B2CF9AE}" pid="3" name="MediaServiceImageTags">
    <vt:lpwstr/>
  </property>
  <property fmtid="{D5CDD505-2E9C-101B-9397-08002B2CF9AE}" pid="4" name="ContentTypeId">
    <vt:lpwstr>0x010100CE0D1FD35C04F44E8842867CDF5F9221</vt:lpwstr>
  </property>
  <property fmtid="{D5CDD505-2E9C-101B-9397-08002B2CF9AE}" pid="5" name="ABClassification">
    <vt:lpwstr>StrictlyConfidential</vt:lpwstr>
  </property>
  <property fmtid="{D5CDD505-2E9C-101B-9397-08002B2CF9AE}" pid="6" name="MSIP_Label_68104b14-b53d-46de-9ae8-975cc0e84815_Enabled">
    <vt:lpwstr>true</vt:lpwstr>
  </property>
  <property fmtid="{D5CDD505-2E9C-101B-9397-08002B2CF9AE}" pid="7" name="MSIP_Label_68104b14-b53d-46de-9ae8-975cc0e84815_SetDate">
    <vt:lpwstr>2023-10-20T01:13:08Z</vt:lpwstr>
  </property>
  <property fmtid="{D5CDD505-2E9C-101B-9397-08002B2CF9AE}" pid="8" name="MSIP_Label_68104b14-b53d-46de-9ae8-975cc0e84815_Method">
    <vt:lpwstr>Standard</vt:lpwstr>
  </property>
  <property fmtid="{D5CDD505-2E9C-101B-9397-08002B2CF9AE}" pid="9" name="MSIP_Label_68104b14-b53d-46de-9ae8-975cc0e84815_Name">
    <vt:lpwstr>ABI_MIP_InternalUseOnly</vt:lpwstr>
  </property>
  <property fmtid="{D5CDD505-2E9C-101B-9397-08002B2CF9AE}" pid="10" name="MSIP_Label_68104b14-b53d-46de-9ae8-975cc0e84815_SiteId">
    <vt:lpwstr>cef04b19-7776-4a94-b89b-375c77a8f936</vt:lpwstr>
  </property>
  <property fmtid="{D5CDD505-2E9C-101B-9397-08002B2CF9AE}" pid="11" name="MSIP_Label_68104b14-b53d-46de-9ae8-975cc0e84815_ActionId">
    <vt:lpwstr>20aa1ac6-be2c-4ccd-bf50-fa41f7054346</vt:lpwstr>
  </property>
  <property fmtid="{D5CDD505-2E9C-101B-9397-08002B2CF9AE}" pid="12" name="MSIP_Label_68104b14-b53d-46de-9ae8-975cc0e84815_ContentBits">
    <vt:lpwstr>0</vt:lpwstr>
  </property>
</Properties>
</file>